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8.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01"/>
  <workbookPr updateLinks="never" codeName="ThisWorkbook" defaultThemeVersion="124226"/>
  <mc:AlternateContent xmlns:mc="http://schemas.openxmlformats.org/markup-compatibility/2006">
    <mc:Choice Requires="x15">
      <x15ac:absPath xmlns:x15ac="http://schemas.microsoft.com/office/spreadsheetml/2010/11/ac" url="D:\www\ruz.sk\"/>
    </mc:Choice>
  </mc:AlternateContent>
  <bookViews>
    <workbookView xWindow="0" yWindow="0" windowWidth="28800" windowHeight="13605" firstSheet="4" activeTab="11"/>
  </bookViews>
  <sheets>
    <sheet name="VstupHlavička" sheetId="114" r:id="rId1"/>
    <sheet name="Hlavicka" sheetId="111" r:id="rId2"/>
    <sheet name="hk2017" sheetId="1" r:id="rId3"/>
    <sheet name="hk2016" sheetId="20" r:id="rId4"/>
    <sheet name="ANALYTIKAVUJ" sheetId="88" r:id="rId5"/>
    <sheet name="HL KNIHA VYPOC" sheetId="8" state="hidden" r:id="rId6"/>
    <sheet name="SUVAHAVUJ" sheetId="89" r:id="rId7"/>
    <sheet name="SUVAHAVUJ PASIVA" sheetId="133" r:id="rId8"/>
    <sheet name="VYKAZ ZaS" sheetId="134" r:id="rId9"/>
    <sheet name="CASH FLOW DU n" sheetId="141" r:id="rId10"/>
    <sheet name="CASH FLOW DU p" sheetId="142" r:id="rId11"/>
    <sheet name="poznamky 2017 DU" sheetId="75" r:id="rId12"/>
    <sheet name="002" sheetId="118" r:id="rId13"/>
    <sheet name="003" sheetId="119" r:id="rId14"/>
    <sheet name="004" sheetId="120" r:id="rId15"/>
    <sheet name="005" sheetId="121" r:id="rId16"/>
    <sheet name="006" sheetId="122" r:id="rId17"/>
    <sheet name="007" sheetId="123" r:id="rId18"/>
    <sheet name="008" sheetId="124" r:id="rId19"/>
    <sheet name="009" sheetId="125" r:id="rId20"/>
    <sheet name="010" sheetId="126" r:id="rId21"/>
    <sheet name="011" sheetId="127" r:id="rId22"/>
    <sheet name="012" sheetId="128" r:id="rId23"/>
    <sheet name="Poznamky DU MUJ" sheetId="135" r:id="rId24"/>
    <sheet name="ANALYTIKA MUJ" sheetId="136" r:id="rId25"/>
    <sheet name="SUVAHAMUJ" sheetId="137" r:id="rId26"/>
    <sheet name="02" sheetId="138" r:id="rId27"/>
    <sheet name="03" sheetId="139" r:id="rId28"/>
    <sheet name="04" sheetId="140" r:id="rId29"/>
    <sheet name="05" sheetId="143" r:id="rId30"/>
    <sheet name="PrekladHlav" sheetId="112" state="hidden" r:id="rId31"/>
    <sheet name="List1" sheetId="71" state="hidden" r:id="rId32"/>
    <sheet name="Osnova" sheetId="73" state="hidden" r:id="rId33"/>
    <sheet name="suvaha_p" sheetId="102" state="hidden" r:id="rId34"/>
    <sheet name="vykaz_p" sheetId="103" state="hidden" r:id="rId35"/>
  </sheets>
  <externalReferences>
    <externalReference r:id="rId36"/>
    <externalReference r:id="rId37"/>
    <externalReference r:id="rId38"/>
    <externalReference r:id="rId39"/>
  </externalReferences>
  <definedNames>
    <definedName name="AAA">'[1]hl kniha'!$A$3:$C$420</definedName>
    <definedName name="COUNTIFTabulka" localSheetId="13">#REF!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6">#REF!</definedName>
    <definedName name="COUNTIFTabulka" localSheetId="27">#REF!</definedName>
    <definedName name="COUNTIFTabulka" localSheetId="28">#REF!</definedName>
    <definedName name="COUNTIFTabulka" localSheetId="29">#REF!</definedName>
    <definedName name="COUNTIFTabulka" localSheetId="24">#REF!</definedName>
    <definedName name="COUNTIFTabulka" localSheetId="25">#REF!</definedName>
    <definedName name="COUNTIFTabulka" localSheetId="7">#REF!</definedName>
    <definedName name="COUNTIFTabulka" localSheetId="8">#REF!</definedName>
    <definedName name="COUNTIFTabulka">#REF!</definedName>
    <definedName name="Fedtaxtable" localSheetId="13">'[2]Tvorba vykazov'!#REF!</definedName>
    <definedName name="Fedtaxtable" localSheetId="14">'[2]Tvorba vykazov'!#REF!</definedName>
    <definedName name="Fedtaxtable" localSheetId="15">'[2]Tvorba vykazov'!#REF!</definedName>
    <definedName name="Fedtaxtable" localSheetId="16">'[2]Tvorba vykazov'!#REF!</definedName>
    <definedName name="Fedtaxtable" localSheetId="17">'[2]Tvorba vykazov'!#REF!</definedName>
    <definedName name="Fedtaxtable" localSheetId="18">'[2]Tvorba vykazov'!#REF!</definedName>
    <definedName name="Fedtaxtable" localSheetId="19">'[2]Tvorba vykazov'!#REF!</definedName>
    <definedName name="Fedtaxtable" localSheetId="20">'[2]Tvorba vykazov'!#REF!</definedName>
    <definedName name="Fedtaxtable" localSheetId="21">'[2]Tvorba vykazov'!#REF!</definedName>
    <definedName name="Fedtaxtable" localSheetId="22">'[2]Tvorba vykazov'!#REF!</definedName>
    <definedName name="Fedtaxtable" localSheetId="26">'[2]Tvorba vykazov'!#REF!</definedName>
    <definedName name="Fedtaxtable" localSheetId="27">'[2]Tvorba vykazov'!#REF!</definedName>
    <definedName name="Fedtaxtable" localSheetId="28">'[2]Tvorba vykazov'!#REF!</definedName>
    <definedName name="Fedtaxtable" localSheetId="29">'[2]Tvorba vykazov'!#REF!</definedName>
    <definedName name="Fedtaxtable" localSheetId="24">'[2]Tvorba vykazov'!#REF!</definedName>
    <definedName name="Fedtaxtable" localSheetId="25">'[2]Tvorba vykazov'!#REF!</definedName>
    <definedName name="Fedtaxtable" localSheetId="7">'[2]Tvorba vykazov'!#REF!</definedName>
    <definedName name="Fedtaxtable" localSheetId="8">'[2]Tvorba vykazov'!#REF!</definedName>
    <definedName name="Fedtaxtable">'[2]Tvorba vykazov'!#REF!</definedName>
    <definedName name="KomentarFunkcieLEN" localSheetId="13">#REF!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6">#REF!</definedName>
    <definedName name="KomentarFunkcieLEN" localSheetId="27">#REF!</definedName>
    <definedName name="KomentarFunkcieLEN" localSheetId="28">#REF!</definedName>
    <definedName name="KomentarFunkcieLEN" localSheetId="29">#REF!</definedName>
    <definedName name="KomentarFunkcieLEN" localSheetId="24">#REF!</definedName>
    <definedName name="KomentarFunkcieLEN" localSheetId="25">#REF!</definedName>
    <definedName name="KomentarFunkcieLEN" localSheetId="7">#REF!</definedName>
    <definedName name="KomentarFunkcieLEN" localSheetId="8">#REF!</definedName>
    <definedName name="KomentarFunkcieLEN">#REF!</definedName>
    <definedName name="KomentarFunkcieSEARCH" localSheetId="13">#REF!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6">#REF!</definedName>
    <definedName name="KomentarFunkcieSEARCH" localSheetId="27">#REF!</definedName>
    <definedName name="KomentarFunkcieSEARCH" localSheetId="28">#REF!</definedName>
    <definedName name="KomentarFunkcieSEARCH" localSheetId="29">#REF!</definedName>
    <definedName name="KomentarFunkcieSEARCH" localSheetId="24">#REF!</definedName>
    <definedName name="KomentarFunkcieSEARCH" localSheetId="25">#REF!</definedName>
    <definedName name="KomentarFunkcieSEARCH" localSheetId="7">#REF!</definedName>
    <definedName name="KomentarFunkcieSEARCH" localSheetId="8">#REF!</definedName>
    <definedName name="KomentarFunkcieSEARCH">#REF!</definedName>
    <definedName name="_xlnm.Print_Area" localSheetId="12">'002'!$A$1:$GW$36</definedName>
    <definedName name="_xlnm.Print_Area" localSheetId="13">'003'!$A$1:$GW$36</definedName>
    <definedName name="_xlnm.Print_Area" localSheetId="14">'004'!$A$1:$GW$36</definedName>
    <definedName name="_xlnm.Print_Area" localSheetId="15">'005'!$A$1:$GW$36</definedName>
    <definedName name="_xlnm.Print_Area" localSheetId="16">'006'!$A$1:$GW$36</definedName>
    <definedName name="_xlnm.Print_Area" localSheetId="17">'007'!$A$1:$GW$36</definedName>
    <definedName name="_xlnm.Print_Area" localSheetId="18">'008'!$A$1:$GW$34</definedName>
    <definedName name="_xlnm.Print_Area" localSheetId="19">'009'!$A$1:$GW$34</definedName>
    <definedName name="_xlnm.Print_Area" localSheetId="20">'010'!$A$1:$GW$34</definedName>
    <definedName name="_xlnm.Print_Area" localSheetId="21">'011'!$A$1:$GW$34</definedName>
    <definedName name="_xlnm.Print_Area" localSheetId="22">'012'!$A$1:$GW$146</definedName>
    <definedName name="_xlnm.Print_Area" localSheetId="26">'02'!$A$1:$GW$30</definedName>
    <definedName name="_xlnm.Print_Area" localSheetId="27">'03'!$A$1:$GW$33</definedName>
    <definedName name="_xlnm.Print_Area" localSheetId="28">'04'!$A$1:$GW$34</definedName>
    <definedName name="_xlnm.Print_Area" localSheetId="29">'05'!$A$1:$GW$21</definedName>
    <definedName name="_xlnm.Print_Area" localSheetId="9">'CASH FLOW DU n'!$A$1:$AW$119</definedName>
    <definedName name="_xlnm.Print_Area" localSheetId="10">'CASH FLOW DU p'!$A$1:$AW$129</definedName>
    <definedName name="_xlnm.Print_Area" localSheetId="3">'hk2016'!$A$1:$I$63</definedName>
    <definedName name="_xlnm.Print_Area" localSheetId="2">'hk2017'!$A$1:$I$78</definedName>
    <definedName name="_xlnm.Print_Area" localSheetId="1">Hlavicka!$H$1:$AQ$58</definedName>
    <definedName name="_xlnm.Print_Area" localSheetId="11">'poznamky 2017 DU'!$A$1:$BB$1311</definedName>
    <definedName name="_xlnm.Print_Area" localSheetId="23">'Poznamky DU MUJ'!$A$1:$AX$219</definedName>
    <definedName name="_xlnm.Print_Area" localSheetId="25">SUVAHAMUJ!$A$1:$P$89</definedName>
    <definedName name="_xlnm.Print_Area" localSheetId="6">SUVAHAVUJ!$D$1:$X$209</definedName>
    <definedName name="_xlnm.Print_Area" localSheetId="7">'SUVAHAVUJ PASIVA'!$D$1:$X$131</definedName>
    <definedName name="_xlnm.Print_Area" localSheetId="8">'VYKAZ ZaS'!$D$1:$X$63</definedName>
    <definedName name="Osnova" localSheetId="32">Osnova!$A$1:$E$293</definedName>
    <definedName name="Osnova">'HL KNIHA VYPOC'!$A$2:$C$421</definedName>
    <definedName name="taxtable" localSheetId="13">#REF!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6">#REF!</definedName>
    <definedName name="taxtable" localSheetId="27">#REF!</definedName>
    <definedName name="taxtable" localSheetId="28">#REF!</definedName>
    <definedName name="taxtable" localSheetId="29">#REF!</definedName>
    <definedName name="taxtable" localSheetId="24">#REF!</definedName>
    <definedName name="taxtable" localSheetId="25">#REF!</definedName>
    <definedName name="taxtable" localSheetId="7">#REF!</definedName>
    <definedName name="taxtable" localSheetId="8">#REF!</definedName>
    <definedName name="taxtable">#REF!</definedName>
  </definedNames>
  <calcPr calcId="162913"/>
</workbook>
</file>

<file path=xl/calcChain.xml><?xml version="1.0" encoding="utf-8"?>
<calcChain xmlns="http://schemas.openxmlformats.org/spreadsheetml/2006/main">
  <c r="AK5" i="114" l="1"/>
  <c r="AL5" i="114"/>
  <c r="B19" i="1"/>
  <c r="B21" i="1"/>
  <c r="B24" i="1"/>
  <c r="B25" i="1"/>
  <c r="E10" i="1"/>
  <c r="B15" i="1" s="1"/>
  <c r="B19" i="20"/>
  <c r="B21" i="20"/>
  <c r="B24" i="20"/>
  <c r="B25" i="20"/>
  <c r="E10" i="20"/>
  <c r="B14" i="20" s="1"/>
  <c r="B16" i="1" l="1"/>
  <c r="B13" i="1"/>
  <c r="B22" i="1"/>
  <c r="B20" i="1"/>
  <c r="B18" i="1"/>
  <c r="B14" i="1"/>
  <c r="B23" i="1"/>
  <c r="B17" i="1"/>
  <c r="B23" i="20"/>
  <c r="B17" i="20"/>
  <c r="B15" i="20"/>
  <c r="B13" i="20"/>
  <c r="B22" i="20"/>
  <c r="B20" i="20"/>
  <c r="B18" i="20"/>
  <c r="B16" i="20"/>
  <c r="BD87" i="141" l="1"/>
  <c r="BD86" i="141"/>
  <c r="BD85" i="141"/>
  <c r="BD84" i="141"/>
  <c r="BD83" i="141"/>
  <c r="BD82" i="141"/>
  <c r="BD81" i="141"/>
  <c r="BD80" i="141"/>
  <c r="AP79" i="141"/>
  <c r="BD76" i="141"/>
  <c r="BD75" i="141"/>
  <c r="BD74" i="141"/>
  <c r="BD73" i="141"/>
  <c r="BD72" i="141"/>
  <c r="BD71" i="141"/>
  <c r="BD70" i="141"/>
  <c r="BD69" i="141"/>
  <c r="BD68" i="141"/>
  <c r="BD67" i="141"/>
  <c r="BD66" i="141"/>
  <c r="BD97" i="141"/>
  <c r="BD98" i="141"/>
  <c r="BD100" i="141"/>
  <c r="BD101" i="141"/>
  <c r="BD102" i="141"/>
  <c r="BD103" i="141"/>
  <c r="BD105" i="141"/>
  <c r="BD106" i="141"/>
  <c r="BD108" i="141"/>
  <c r="BD109" i="141"/>
  <c r="BD110" i="141"/>
  <c r="BD111" i="141"/>
  <c r="BD112" i="141"/>
  <c r="BD55" i="141"/>
  <c r="BD54" i="141"/>
  <c r="BD53" i="141"/>
  <c r="BD52" i="141"/>
  <c r="BD51" i="141"/>
  <c r="BD45" i="141"/>
  <c r="BD44" i="141"/>
  <c r="BD41" i="141"/>
  <c r="BD21" i="141"/>
  <c r="BD20" i="141"/>
  <c r="BD11" i="141"/>
  <c r="AQ72" i="89"/>
  <c r="AQ70" i="89"/>
  <c r="AQ34" i="89"/>
  <c r="AQ33" i="89"/>
  <c r="AQ31" i="89"/>
  <c r="AQ30" i="89"/>
  <c r="AQ29" i="89"/>
  <c r="AQ28" i="89"/>
  <c r="AQ27" i="89"/>
  <c r="AQ26" i="89"/>
  <c r="AQ25" i="89"/>
  <c r="AQ19" i="89"/>
  <c r="AQ18" i="89"/>
  <c r="AQ17" i="89"/>
  <c r="AQ15" i="89"/>
  <c r="AQ14" i="89"/>
  <c r="AQ12" i="89"/>
  <c r="AQ10" i="89"/>
  <c r="AQ9" i="89"/>
  <c r="AQ8" i="89"/>
  <c r="AQ6" i="89"/>
  <c r="AL133" i="89"/>
  <c r="AL131" i="89"/>
  <c r="AL128" i="89"/>
  <c r="AL127" i="89"/>
  <c r="AL123" i="89"/>
  <c r="AL122" i="89"/>
  <c r="AL121" i="89"/>
  <c r="AL118" i="89"/>
  <c r="AL117" i="89"/>
  <c r="AL115" i="89"/>
  <c r="AL114" i="89"/>
  <c r="AL113" i="89"/>
  <c r="AL112" i="89"/>
  <c r="AL111" i="89"/>
  <c r="AL110" i="89"/>
  <c r="AL108" i="89"/>
  <c r="AL107" i="89"/>
  <c r="AL106" i="89"/>
  <c r="AL91" i="89"/>
  <c r="AL79" i="89"/>
  <c r="AL77" i="89"/>
  <c r="AL72" i="89"/>
  <c r="AL62" i="89"/>
  <c r="AL59" i="89"/>
  <c r="AL58" i="89"/>
  <c r="AL53" i="89"/>
  <c r="AL52" i="89"/>
  <c r="AL51" i="89"/>
  <c r="AL50" i="89"/>
  <c r="AL49" i="89"/>
  <c r="AL47" i="89"/>
  <c r="AL46" i="89"/>
  <c r="AL45" i="89"/>
  <c r="AL42" i="89"/>
  <c r="AL146" i="89"/>
  <c r="AL144" i="89"/>
  <c r="AL109" i="89"/>
  <c r="AL70" i="89"/>
  <c r="AL48" i="89"/>
  <c r="AL32" i="89"/>
  <c r="AL31" i="89"/>
  <c r="AL28" i="89"/>
  <c r="AL26" i="89"/>
  <c r="AL25" i="89"/>
  <c r="BD79" i="141" l="1"/>
  <c r="AQ67" i="89"/>
  <c r="AQ65" i="89"/>
  <c r="AQ64" i="89"/>
  <c r="AQ63" i="89"/>
  <c r="AQ62" i="89"/>
  <c r="AQ61" i="89"/>
  <c r="AQ59" i="89"/>
  <c r="AQ58" i="89"/>
  <c r="AQ57" i="89"/>
  <c r="AQ53" i="89"/>
  <c r="AQ51" i="89"/>
  <c r="AQ50" i="89"/>
  <c r="AQ49" i="89"/>
  <c r="AQ47" i="89"/>
  <c r="AQ46" i="89"/>
  <c r="AQ45" i="89"/>
  <c r="AQ42" i="89"/>
  <c r="AK131" i="89"/>
  <c r="X37" i="114" l="1"/>
  <c r="U37" i="114"/>
  <c r="AQ2" i="142" l="1"/>
  <c r="AQ95" i="142" s="1"/>
  <c r="AP2" i="142"/>
  <c r="AP95" i="142" s="1"/>
  <c r="AO2" i="142"/>
  <c r="AO95" i="142" s="1"/>
  <c r="AN2" i="142"/>
  <c r="AN95" i="142" s="1"/>
  <c r="AM2" i="142"/>
  <c r="AM95" i="142" s="1"/>
  <c r="AL2" i="142"/>
  <c r="AL95" i="142" s="1"/>
  <c r="AK2" i="142"/>
  <c r="AK95" i="142" s="1"/>
  <c r="AJ2" i="142"/>
  <c r="AJ95" i="142" s="1"/>
  <c r="AI2" i="142"/>
  <c r="AI95" i="142" s="1"/>
  <c r="AH2" i="142"/>
  <c r="AH95" i="142" s="1"/>
  <c r="BB112" i="141"/>
  <c r="BB111" i="141"/>
  <c r="BB110" i="141"/>
  <c r="BB109" i="141"/>
  <c r="BB108" i="141"/>
  <c r="BB106" i="141"/>
  <c r="BB105" i="141"/>
  <c r="BB103" i="141"/>
  <c r="BB102" i="141"/>
  <c r="BB101" i="141"/>
  <c r="BB100" i="141"/>
  <c r="BB98" i="141"/>
  <c r="BB97" i="141"/>
  <c r="BB87" i="141"/>
  <c r="BB86" i="141"/>
  <c r="BB85" i="141"/>
  <c r="BB84" i="141"/>
  <c r="BB83" i="141"/>
  <c r="BB82" i="141"/>
  <c r="BB81" i="141"/>
  <c r="BB80" i="141"/>
  <c r="AI79" i="141"/>
  <c r="BB78" i="141"/>
  <c r="BB76" i="141"/>
  <c r="BB75" i="141"/>
  <c r="BB74" i="141"/>
  <c r="BB73" i="141"/>
  <c r="BB72" i="141"/>
  <c r="BB71" i="141"/>
  <c r="BB70" i="141"/>
  <c r="BB69" i="141"/>
  <c r="BB68" i="141"/>
  <c r="BB67" i="141"/>
  <c r="BB66" i="141"/>
  <c r="BB55" i="141"/>
  <c r="BB54" i="141"/>
  <c r="BB53" i="141"/>
  <c r="BB52" i="141"/>
  <c r="BB51" i="141"/>
  <c r="BB45" i="141"/>
  <c r="BB44" i="141"/>
  <c r="BB41" i="141"/>
  <c r="BB21" i="141"/>
  <c r="BB20" i="141"/>
  <c r="BB11" i="141"/>
  <c r="BB79" i="141" l="1"/>
  <c r="AH34" i="142"/>
  <c r="AJ34" i="142"/>
  <c r="AL34" i="142"/>
  <c r="AN34" i="142"/>
  <c r="AP34" i="142"/>
  <c r="AH63" i="142"/>
  <c r="AJ63" i="142"/>
  <c r="AL63" i="142"/>
  <c r="AN63" i="142"/>
  <c r="AP63" i="142"/>
  <c r="AI34" i="142"/>
  <c r="AK34" i="142"/>
  <c r="AM34" i="142"/>
  <c r="AO34" i="142"/>
  <c r="AQ34" i="142"/>
  <c r="AI63" i="142"/>
  <c r="AK63" i="142"/>
  <c r="AM63" i="142"/>
  <c r="AO63" i="142"/>
  <c r="AQ63" i="142"/>
  <c r="AN171" i="135" l="1"/>
  <c r="AN124" i="135"/>
  <c r="AN91" i="135"/>
  <c r="AN50" i="135"/>
  <c r="AN2" i="135"/>
  <c r="AD2" i="135"/>
  <c r="CB2" i="138" s="1"/>
  <c r="C2" i="135"/>
  <c r="C171" i="135" s="1"/>
  <c r="CC29" i="140"/>
  <c r="CC28" i="140"/>
  <c r="CO2" i="140"/>
  <c r="CC29" i="139"/>
  <c r="CC28" i="139"/>
  <c r="CC29" i="138"/>
  <c r="FW28" i="138"/>
  <c r="FA28" i="138"/>
  <c r="CC28" i="138"/>
  <c r="R50" i="137"/>
  <c r="Q50" i="137"/>
  <c r="N48" i="137"/>
  <c r="P48" i="137" s="1"/>
  <c r="E48" i="137"/>
  <c r="G48" i="137" s="1"/>
  <c r="Q48" i="137" s="1"/>
  <c r="N38" i="137"/>
  <c r="P38" i="137" s="1"/>
  <c r="E38" i="137"/>
  <c r="G38" i="137" s="1"/>
  <c r="Q38" i="137" s="1"/>
  <c r="N25" i="137"/>
  <c r="E25" i="137"/>
  <c r="L23" i="137"/>
  <c r="P23" i="137" s="1"/>
  <c r="R23" i="137" s="1"/>
  <c r="GS28" i="138" s="1"/>
  <c r="C23" i="137"/>
  <c r="G23" i="137" s="1"/>
  <c r="Q23" i="137" s="1"/>
  <c r="M21" i="137"/>
  <c r="D21" i="137"/>
  <c r="N20" i="137"/>
  <c r="E20" i="137"/>
  <c r="N19" i="137"/>
  <c r="E19" i="137"/>
  <c r="M17" i="137"/>
  <c r="D17" i="137"/>
  <c r="D14" i="137" s="1"/>
  <c r="N16" i="137"/>
  <c r="L16" i="137"/>
  <c r="E16" i="137"/>
  <c r="C16" i="137"/>
  <c r="M14" i="137"/>
  <c r="N13" i="137"/>
  <c r="L13" i="137"/>
  <c r="P13" i="137" s="1"/>
  <c r="R13" i="137" s="1"/>
  <c r="E13" i="137"/>
  <c r="C13" i="137"/>
  <c r="N12" i="137"/>
  <c r="E12" i="137"/>
  <c r="M10" i="137"/>
  <c r="D10" i="137"/>
  <c r="N8" i="137"/>
  <c r="E8" i="137"/>
  <c r="M181" i="136"/>
  <c r="L181" i="136"/>
  <c r="AD171" i="135"/>
  <c r="AD124" i="135"/>
  <c r="AD91" i="135"/>
  <c r="AD50" i="135"/>
  <c r="CB2" i="139" l="1"/>
  <c r="CO2" i="143"/>
  <c r="G13" i="137"/>
  <c r="Q13" i="137" s="1"/>
  <c r="DF18" i="138" s="1"/>
  <c r="C50" i="135"/>
  <c r="C91" i="135"/>
  <c r="C124" i="135"/>
  <c r="EC18" i="138"/>
  <c r="DR18" i="138"/>
  <c r="CJ18" i="138"/>
  <c r="DW18" i="138"/>
  <c r="EH18" i="138"/>
  <c r="DL18" i="138"/>
  <c r="EH28" i="138"/>
  <c r="DW28" i="138"/>
  <c r="DL28" i="138"/>
  <c r="DA28" i="138"/>
  <c r="CP28" i="138"/>
  <c r="CE28" i="138"/>
  <c r="DR28" i="138"/>
  <c r="CU28" i="138"/>
  <c r="EC28" i="138"/>
  <c r="DF28" i="138"/>
  <c r="CJ28" i="138"/>
  <c r="EC20" i="139"/>
  <c r="DR20" i="139"/>
  <c r="DF20" i="139"/>
  <c r="CU20" i="139"/>
  <c r="CJ20" i="139"/>
  <c r="EH20" i="139"/>
  <c r="DL20" i="139"/>
  <c r="CP20" i="139"/>
  <c r="DW20" i="139"/>
  <c r="CE20" i="139"/>
  <c r="DA20" i="139"/>
  <c r="EC30" i="139"/>
  <c r="DR30" i="139"/>
  <c r="DF30" i="139"/>
  <c r="CU30" i="139"/>
  <c r="CJ30" i="139"/>
  <c r="EH30" i="139"/>
  <c r="DL30" i="139"/>
  <c r="CP30" i="139"/>
  <c r="DW30" i="139"/>
  <c r="CE30" i="139"/>
  <c r="DA30" i="139"/>
  <c r="GS18" i="138"/>
  <c r="GH18" i="138"/>
  <c r="FW18" i="138"/>
  <c r="FL18" i="138"/>
  <c r="FA18" i="138"/>
  <c r="EP18" i="138"/>
  <c r="G16" i="137"/>
  <c r="Q16" i="137" s="1"/>
  <c r="R48" i="137"/>
  <c r="FG18" i="138"/>
  <c r="GC18" i="138"/>
  <c r="P16" i="137"/>
  <c r="R16" i="137" s="1"/>
  <c r="GN28" i="138"/>
  <c r="GC28" i="138"/>
  <c r="FR28" i="138"/>
  <c r="FG28" i="138"/>
  <c r="EV28" i="138"/>
  <c r="R38" i="137"/>
  <c r="EV18" i="138"/>
  <c r="FR18" i="138"/>
  <c r="GN18" i="138"/>
  <c r="EP28" i="138"/>
  <c r="FL28" i="138"/>
  <c r="GH28" i="138"/>
  <c r="X653" i="75"/>
  <c r="X666" i="75"/>
  <c r="CE18" i="138" l="1"/>
  <c r="CU18" i="138"/>
  <c r="CP18" i="138"/>
  <c r="DA18" i="138"/>
  <c r="GS20" i="139"/>
  <c r="GH20" i="139"/>
  <c r="FW20" i="139"/>
  <c r="FL20" i="139"/>
  <c r="FA20" i="139"/>
  <c r="EP20" i="139"/>
  <c r="GC20" i="139"/>
  <c r="FG20" i="139"/>
  <c r="FR20" i="139"/>
  <c r="GN20" i="139"/>
  <c r="EV20" i="139"/>
  <c r="GS21" i="138"/>
  <c r="GH21" i="138"/>
  <c r="FW21" i="138"/>
  <c r="FL21" i="138"/>
  <c r="FA21" i="138"/>
  <c r="EP21" i="138"/>
  <c r="GC21" i="138"/>
  <c r="FG21" i="138"/>
  <c r="GN21" i="138"/>
  <c r="FR21" i="138"/>
  <c r="EV21" i="138"/>
  <c r="GS30" i="139"/>
  <c r="GH30" i="139"/>
  <c r="FW30" i="139"/>
  <c r="FL30" i="139"/>
  <c r="FA30" i="139"/>
  <c r="EP30" i="139"/>
  <c r="GC30" i="139"/>
  <c r="FG30" i="139"/>
  <c r="FR30" i="139"/>
  <c r="GN30" i="139"/>
  <c r="EV30" i="139"/>
  <c r="EC21" i="138"/>
  <c r="DR21" i="138"/>
  <c r="DF21" i="138"/>
  <c r="CU21" i="138"/>
  <c r="CJ21" i="138"/>
  <c r="EH21" i="138"/>
  <c r="DL21" i="138"/>
  <c r="CP21" i="138"/>
  <c r="DW21" i="138"/>
  <c r="DA21" i="138"/>
  <c r="CE21" i="138"/>
  <c r="AF70" i="133"/>
  <c r="AG70" i="133"/>
  <c r="AF71" i="133"/>
  <c r="AG71" i="133"/>
  <c r="AQ73" i="133"/>
  <c r="AQ74" i="133"/>
  <c r="AS74" i="133"/>
  <c r="AQ75" i="133"/>
  <c r="AS75" i="133" s="1"/>
  <c r="AQ76" i="133"/>
  <c r="AS76" i="133" s="1"/>
  <c r="AQ77" i="133"/>
  <c r="AS77" i="133" s="1"/>
  <c r="AQ78" i="133"/>
  <c r="AS78" i="133"/>
  <c r="AQ79" i="133"/>
  <c r="AS79" i="133" s="1"/>
  <c r="AQ81" i="133"/>
  <c r="AQ82" i="133"/>
  <c r="AS82" i="133"/>
  <c r="AQ83" i="133"/>
  <c r="AS83" i="133" s="1"/>
  <c r="AQ84" i="133"/>
  <c r="AS84" i="133"/>
  <c r="AQ86" i="133"/>
  <c r="AS86" i="133" s="1"/>
  <c r="AQ87" i="133"/>
  <c r="AS87" i="133" s="1"/>
  <c r="AQ88" i="133"/>
  <c r="AS88" i="133"/>
  <c r="AQ89" i="133"/>
  <c r="AS89" i="133" s="1"/>
  <c r="AQ90" i="133"/>
  <c r="AS90" i="133"/>
  <c r="AQ92" i="133"/>
  <c r="AS92" i="133" s="1"/>
  <c r="AQ93" i="133"/>
  <c r="AS93" i="133"/>
  <c r="AQ94" i="133"/>
  <c r="AS94" i="133" s="1"/>
  <c r="AQ95" i="133"/>
  <c r="AS95" i="133" s="1"/>
  <c r="AQ96" i="133"/>
  <c r="AS96" i="133" s="1"/>
  <c r="AQ100" i="133"/>
  <c r="AS100" i="133" s="1"/>
  <c r="L103" i="133"/>
  <c r="N103" i="133" s="1"/>
  <c r="AF103" i="133" s="1"/>
  <c r="V103" i="133"/>
  <c r="X103" i="133" s="1"/>
  <c r="AG103" i="133" s="1"/>
  <c r="AQ103" i="133"/>
  <c r="AS103" i="133" s="1"/>
  <c r="L104" i="133"/>
  <c r="N104" i="133"/>
  <c r="AF104" i="133" s="1"/>
  <c r="V104" i="133"/>
  <c r="X104" i="133"/>
  <c r="AG104" i="133" s="1"/>
  <c r="AQ104" i="133"/>
  <c r="AS104" i="133"/>
  <c r="L107" i="133"/>
  <c r="N107" i="133"/>
  <c r="AF107" i="133" s="1"/>
  <c r="V107" i="133"/>
  <c r="X107" i="133"/>
  <c r="AG107" i="133" s="1"/>
  <c r="AQ107" i="133"/>
  <c r="AS107" i="133"/>
  <c r="L108" i="133"/>
  <c r="N108" i="133" s="1"/>
  <c r="AF108" i="133" s="1"/>
  <c r="V108" i="133"/>
  <c r="X108" i="133" s="1"/>
  <c r="AG108" i="133" s="1"/>
  <c r="AQ108" i="133"/>
  <c r="AS108" i="133" s="1"/>
  <c r="L111" i="133"/>
  <c r="N111" i="133" s="1"/>
  <c r="AF111" i="133" s="1"/>
  <c r="V111" i="133"/>
  <c r="X111" i="133" s="1"/>
  <c r="AG111" i="133" s="1"/>
  <c r="AQ111" i="133"/>
  <c r="AS111" i="133" s="1"/>
  <c r="AQ112" i="133"/>
  <c r="AS112" i="133"/>
  <c r="AQ113" i="133"/>
  <c r="AS113" i="133" s="1"/>
  <c r="AQ114" i="133"/>
  <c r="AS114" i="133"/>
  <c r="AQ116" i="133"/>
  <c r="AS116" i="133" s="1"/>
  <c r="AQ117" i="133"/>
  <c r="AS117" i="133"/>
  <c r="AQ118" i="133"/>
  <c r="AS118" i="133" s="1"/>
  <c r="L121" i="133"/>
  <c r="N121" i="133" s="1"/>
  <c r="AF121" i="133" s="1"/>
  <c r="V121" i="133"/>
  <c r="X121" i="133" s="1"/>
  <c r="AG121" i="133" s="1"/>
  <c r="AQ121" i="133"/>
  <c r="AS121" i="133" s="1"/>
  <c r="AQ122" i="133"/>
  <c r="AS122" i="133" s="1"/>
  <c r="AQ123" i="133"/>
  <c r="AS123" i="133" s="1"/>
  <c r="AQ124" i="133"/>
  <c r="AS124" i="133"/>
  <c r="AQ128" i="133"/>
  <c r="AS128" i="133" s="1"/>
  <c r="AQ129" i="133"/>
  <c r="AS129" i="133"/>
  <c r="AQ130" i="133"/>
  <c r="AS130" i="133" s="1"/>
  <c r="AN131" i="133"/>
  <c r="AF132" i="133"/>
  <c r="AG132" i="133"/>
  <c r="AS91" i="133" l="1"/>
  <c r="AS127" i="133"/>
  <c r="AQ72" i="133"/>
  <c r="AS73" i="133"/>
  <c r="AS85" i="133"/>
  <c r="AQ85" i="133"/>
  <c r="AQ80" i="133"/>
  <c r="AS81" i="133"/>
  <c r="AG64" i="134"/>
  <c r="AF64" i="134"/>
  <c r="AN63" i="134"/>
  <c r="AQ62" i="134"/>
  <c r="AS62" i="134" s="1"/>
  <c r="AQ61" i="134"/>
  <c r="AS61" i="134" s="1"/>
  <c r="AQ60" i="134"/>
  <c r="AS60" i="134" s="1"/>
  <c r="AQ56" i="134"/>
  <c r="AS56" i="134" s="1"/>
  <c r="AQ55" i="134"/>
  <c r="AS55" i="134" s="1"/>
  <c r="AQ54" i="134"/>
  <c r="AS54" i="134" s="1"/>
  <c r="AQ53" i="134"/>
  <c r="AS53" i="134" s="1"/>
  <c r="V53" i="134"/>
  <c r="X53" i="134" s="1"/>
  <c r="AG53" i="134" s="1"/>
  <c r="L53" i="134"/>
  <c r="N53" i="134" s="1"/>
  <c r="AF53" i="134" s="1"/>
  <c r="AQ50" i="134"/>
  <c r="AS50" i="134" s="1"/>
  <c r="AQ49" i="134"/>
  <c r="AS49" i="134" s="1"/>
  <c r="AQ48" i="134"/>
  <c r="AS48" i="134" s="1"/>
  <c r="AQ46" i="134"/>
  <c r="AS46" i="134" s="1"/>
  <c r="AQ45" i="134"/>
  <c r="AS45" i="134" s="1"/>
  <c r="AQ44" i="134"/>
  <c r="AS44" i="134" s="1"/>
  <c r="AQ43" i="134"/>
  <c r="AS43" i="134" s="1"/>
  <c r="V43" i="134"/>
  <c r="X43" i="134" s="1"/>
  <c r="AG43" i="134" s="1"/>
  <c r="L43" i="134"/>
  <c r="N43" i="134" s="1"/>
  <c r="AF43" i="134" s="1"/>
  <c r="AQ40" i="134"/>
  <c r="AS40" i="134" s="1"/>
  <c r="V40" i="134"/>
  <c r="X40" i="134" s="1"/>
  <c r="AG40" i="134" s="1"/>
  <c r="L40" i="134"/>
  <c r="N40" i="134" s="1"/>
  <c r="AF40" i="134" s="1"/>
  <c r="AQ39" i="134"/>
  <c r="AS39" i="134" s="1"/>
  <c r="V39" i="134"/>
  <c r="X39" i="134" s="1"/>
  <c r="AG39" i="134" s="1"/>
  <c r="N39" i="134"/>
  <c r="AF39" i="134" s="1"/>
  <c r="L39" i="134"/>
  <c r="AQ36" i="134"/>
  <c r="AS36" i="134" s="1"/>
  <c r="V36" i="134"/>
  <c r="X36" i="134" s="1"/>
  <c r="AG36" i="134" s="1"/>
  <c r="L36" i="134"/>
  <c r="N36" i="134" s="1"/>
  <c r="AF36" i="134" s="1"/>
  <c r="AS35" i="134"/>
  <c r="AQ35" i="134"/>
  <c r="V35" i="134"/>
  <c r="X35" i="134" s="1"/>
  <c r="AG35" i="134" s="1"/>
  <c r="N35" i="134"/>
  <c r="AF35" i="134" s="1"/>
  <c r="L35" i="134"/>
  <c r="AQ32" i="134"/>
  <c r="AS32" i="134" s="1"/>
  <c r="AQ28" i="134"/>
  <c r="AS28" i="134" s="1"/>
  <c r="AQ27" i="134"/>
  <c r="AS27" i="134" s="1"/>
  <c r="AQ26" i="134"/>
  <c r="AS26" i="134" s="1"/>
  <c r="AQ25" i="134"/>
  <c r="AS25" i="134" s="1"/>
  <c r="AQ24" i="134"/>
  <c r="AS24" i="134" s="1"/>
  <c r="AQ22" i="134"/>
  <c r="AS22" i="134" s="1"/>
  <c r="AQ21" i="134"/>
  <c r="AS21" i="134" s="1"/>
  <c r="AQ20" i="134"/>
  <c r="AS20" i="134" s="1"/>
  <c r="AQ19" i="134"/>
  <c r="AS19" i="134" s="1"/>
  <c r="AQ18" i="134"/>
  <c r="AS18" i="134" s="1"/>
  <c r="AQ16" i="134"/>
  <c r="AS16" i="134" s="1"/>
  <c r="AQ15" i="134"/>
  <c r="AS15" i="134" s="1"/>
  <c r="AQ14" i="134"/>
  <c r="AS14" i="134" s="1"/>
  <c r="AQ13" i="134"/>
  <c r="AQ11" i="134"/>
  <c r="AS11" i="134" s="1"/>
  <c r="AQ10" i="134"/>
  <c r="AS10" i="134" s="1"/>
  <c r="AQ9" i="134"/>
  <c r="AS9" i="134" s="1"/>
  <c r="AQ8" i="134"/>
  <c r="AS8" i="134" s="1"/>
  <c r="AQ7" i="134"/>
  <c r="AS7" i="134" s="1"/>
  <c r="AQ6" i="134"/>
  <c r="AS6" i="134" s="1"/>
  <c r="AQ5" i="134"/>
  <c r="B1" i="134"/>
  <c r="AE69" i="133"/>
  <c r="AD69" i="133"/>
  <c r="AL68" i="133"/>
  <c r="AN68" i="133" s="1"/>
  <c r="AS68" i="133" s="1"/>
  <c r="AE68" i="133"/>
  <c r="AD68" i="133"/>
  <c r="Q68" i="133"/>
  <c r="S68" i="133" s="1"/>
  <c r="X68" i="133" s="1"/>
  <c r="AC68" i="133" s="1"/>
  <c r="AG68" i="133" s="1"/>
  <c r="G68" i="133"/>
  <c r="I68" i="133" s="1"/>
  <c r="N68" i="133" s="1"/>
  <c r="AB68" i="133" s="1"/>
  <c r="AF68" i="133" s="1"/>
  <c r="AE67" i="133"/>
  <c r="AD67" i="133"/>
  <c r="AL66" i="133"/>
  <c r="AN66" i="133" s="1"/>
  <c r="AS66" i="133" s="1"/>
  <c r="AE66" i="133"/>
  <c r="AD66" i="133"/>
  <c r="Q66" i="133"/>
  <c r="S66" i="133" s="1"/>
  <c r="X66" i="133" s="1"/>
  <c r="G66" i="133"/>
  <c r="I66" i="133" s="1"/>
  <c r="N66" i="133" s="1"/>
  <c r="AN65" i="133"/>
  <c r="AE65" i="133"/>
  <c r="AD65" i="133"/>
  <c r="S65" i="133"/>
  <c r="I65" i="133"/>
  <c r="AE64" i="133"/>
  <c r="AD64" i="133"/>
  <c r="AE63" i="133"/>
  <c r="AD63" i="133"/>
  <c r="AE62" i="133"/>
  <c r="AD62" i="133"/>
  <c r="AE61" i="133"/>
  <c r="AD61" i="133"/>
  <c r="AN60" i="133"/>
  <c r="AE60" i="133"/>
  <c r="AD60" i="133"/>
  <c r="S60" i="133"/>
  <c r="I60" i="133"/>
  <c r="AE59" i="133"/>
  <c r="AD59" i="133"/>
  <c r="AE58" i="133"/>
  <c r="AD58" i="133"/>
  <c r="AE57" i="133"/>
  <c r="AD57" i="133"/>
  <c r="AE56" i="133"/>
  <c r="AD56" i="133"/>
  <c r="AL55" i="133"/>
  <c r="AE55" i="133"/>
  <c r="AD55" i="133"/>
  <c r="Q55" i="133"/>
  <c r="G55" i="133"/>
  <c r="AE54" i="133"/>
  <c r="AD54" i="133"/>
  <c r="AL53" i="133"/>
  <c r="AN53" i="133" s="1"/>
  <c r="AS53" i="133" s="1"/>
  <c r="AE53" i="133"/>
  <c r="AD53" i="133"/>
  <c r="Q53" i="133"/>
  <c r="P53" i="133"/>
  <c r="G53" i="133"/>
  <c r="F53" i="133"/>
  <c r="AE52" i="133"/>
  <c r="AD52" i="133"/>
  <c r="AE51" i="133"/>
  <c r="AD51" i="133"/>
  <c r="AL50" i="133"/>
  <c r="AN50" i="133" s="1"/>
  <c r="AS50" i="133" s="1"/>
  <c r="AE50" i="133"/>
  <c r="AD50" i="133"/>
  <c r="Q50" i="133"/>
  <c r="S50" i="133" s="1"/>
  <c r="X50" i="133" s="1"/>
  <c r="AC50" i="133" s="1"/>
  <c r="AG50" i="133" s="1"/>
  <c r="G50" i="133"/>
  <c r="I50" i="133" s="1"/>
  <c r="N50" i="133" s="1"/>
  <c r="AB50" i="133" s="1"/>
  <c r="AF50" i="133" s="1"/>
  <c r="AL49" i="133"/>
  <c r="AN49" i="133" s="1"/>
  <c r="AS49" i="133" s="1"/>
  <c r="AE49" i="133"/>
  <c r="AD49" i="133"/>
  <c r="Q49" i="133"/>
  <c r="S49" i="133" s="1"/>
  <c r="X49" i="133" s="1"/>
  <c r="AC49" i="133" s="1"/>
  <c r="AG49" i="133" s="1"/>
  <c r="G49" i="133"/>
  <c r="I49" i="133" s="1"/>
  <c r="N49" i="133" s="1"/>
  <c r="AB49" i="133" s="1"/>
  <c r="AF49" i="133" s="1"/>
  <c r="AE48" i="133"/>
  <c r="AD48" i="133"/>
  <c r="AN47" i="133"/>
  <c r="AE47" i="133"/>
  <c r="AD47" i="133"/>
  <c r="S47" i="133"/>
  <c r="I47" i="133"/>
  <c r="AN46" i="133"/>
  <c r="AE46" i="133"/>
  <c r="AD46" i="133"/>
  <c r="S46" i="133"/>
  <c r="I46" i="133"/>
  <c r="AL45" i="133"/>
  <c r="AN45" i="133" s="1"/>
  <c r="AS45" i="133" s="1"/>
  <c r="AE45" i="133"/>
  <c r="AD45" i="133"/>
  <c r="Q45" i="133"/>
  <c r="S45" i="133" s="1"/>
  <c r="X45" i="133" s="1"/>
  <c r="AC45" i="133" s="1"/>
  <c r="AG45" i="133" s="1"/>
  <c r="G45" i="133"/>
  <c r="I45" i="133" s="1"/>
  <c r="N45" i="133" s="1"/>
  <c r="AB45" i="133" s="1"/>
  <c r="AF45" i="133" s="1"/>
  <c r="AL44" i="133"/>
  <c r="AN44" i="133" s="1"/>
  <c r="AS44" i="133" s="1"/>
  <c r="AE44" i="133"/>
  <c r="AD44" i="133"/>
  <c r="Q44" i="133"/>
  <c r="S44" i="133" s="1"/>
  <c r="X44" i="133" s="1"/>
  <c r="AC44" i="133" s="1"/>
  <c r="AG44" i="133" s="1"/>
  <c r="G44" i="133"/>
  <c r="I44" i="133" s="1"/>
  <c r="N44" i="133" s="1"/>
  <c r="AB44" i="133" s="1"/>
  <c r="AF44" i="133" s="1"/>
  <c r="AL43" i="133"/>
  <c r="AN43" i="133" s="1"/>
  <c r="AS43" i="133" s="1"/>
  <c r="AE43" i="133"/>
  <c r="AD43" i="133"/>
  <c r="Q43" i="133"/>
  <c r="S43" i="133" s="1"/>
  <c r="X43" i="133" s="1"/>
  <c r="G43" i="133"/>
  <c r="I43" i="133" s="1"/>
  <c r="N43" i="133" s="1"/>
  <c r="AN42" i="133"/>
  <c r="AE42" i="133"/>
  <c r="AD42" i="133"/>
  <c r="S42" i="133"/>
  <c r="I42" i="133"/>
  <c r="AE41" i="133"/>
  <c r="AD41" i="133"/>
  <c r="AL40" i="133"/>
  <c r="AN40" i="133" s="1"/>
  <c r="AS40" i="133" s="1"/>
  <c r="AE40" i="133"/>
  <c r="AD40" i="133"/>
  <c r="Q40" i="133"/>
  <c r="S40" i="133" s="1"/>
  <c r="X40" i="133" s="1"/>
  <c r="AC40" i="133" s="1"/>
  <c r="AG40" i="133" s="1"/>
  <c r="AL39" i="133"/>
  <c r="AN39" i="133" s="1"/>
  <c r="AS39" i="133" s="1"/>
  <c r="AE39" i="133"/>
  <c r="AD39" i="133"/>
  <c r="Q39" i="133"/>
  <c r="S39" i="133" s="1"/>
  <c r="X39" i="133" s="1"/>
  <c r="AC39" i="133" s="1"/>
  <c r="AG39" i="133" s="1"/>
  <c r="G39" i="133"/>
  <c r="I39" i="133" s="1"/>
  <c r="N39" i="133" s="1"/>
  <c r="AB39" i="133" s="1"/>
  <c r="AF39" i="133" s="1"/>
  <c r="AE38" i="133"/>
  <c r="AD38" i="133"/>
  <c r="AL37" i="133"/>
  <c r="AN37" i="133" s="1"/>
  <c r="AS37" i="133" s="1"/>
  <c r="AE37" i="133"/>
  <c r="AD37" i="133"/>
  <c r="Q37" i="133"/>
  <c r="S37" i="133" s="1"/>
  <c r="X37" i="133" s="1"/>
  <c r="AC37" i="133" s="1"/>
  <c r="AG37" i="133" s="1"/>
  <c r="G37" i="133"/>
  <c r="I37" i="133" s="1"/>
  <c r="N37" i="133" s="1"/>
  <c r="AB37" i="133" s="1"/>
  <c r="AF37" i="133" s="1"/>
  <c r="AL36" i="133"/>
  <c r="AN36" i="133" s="1"/>
  <c r="AS36" i="133" s="1"/>
  <c r="AE36" i="133"/>
  <c r="AD36" i="133"/>
  <c r="Q36" i="133"/>
  <c r="S36" i="133" s="1"/>
  <c r="X36" i="133" s="1"/>
  <c r="AC36" i="133" s="1"/>
  <c r="AG36" i="133" s="1"/>
  <c r="G36" i="133"/>
  <c r="I36" i="133" s="1"/>
  <c r="N36" i="133" s="1"/>
  <c r="AB36" i="133" s="1"/>
  <c r="AF36" i="133" s="1"/>
  <c r="AL35" i="133"/>
  <c r="AN35" i="133" s="1"/>
  <c r="AS35" i="133" s="1"/>
  <c r="AE35" i="133"/>
  <c r="AD35" i="133"/>
  <c r="Q35" i="133"/>
  <c r="S35" i="133" s="1"/>
  <c r="X35" i="133" s="1"/>
  <c r="AC35" i="133" s="1"/>
  <c r="AG35" i="133" s="1"/>
  <c r="G35" i="133"/>
  <c r="I35" i="133" s="1"/>
  <c r="N35" i="133" s="1"/>
  <c r="AB35" i="133" s="1"/>
  <c r="AF35" i="133" s="1"/>
  <c r="AL34" i="133"/>
  <c r="AN34" i="133" s="1"/>
  <c r="AS34" i="133" s="1"/>
  <c r="AE34" i="133"/>
  <c r="AD34" i="133"/>
  <c r="Q34" i="133"/>
  <c r="S34" i="133" s="1"/>
  <c r="X34" i="133" s="1"/>
  <c r="AC34" i="133" s="1"/>
  <c r="AG34" i="133" s="1"/>
  <c r="G34" i="133"/>
  <c r="I34" i="133" s="1"/>
  <c r="N34" i="133" s="1"/>
  <c r="AB34" i="133" s="1"/>
  <c r="AF34" i="133" s="1"/>
  <c r="AN33" i="133"/>
  <c r="AS33" i="133" s="1"/>
  <c r="AL33" i="133"/>
  <c r="AE33" i="133"/>
  <c r="AD33" i="133"/>
  <c r="Q33" i="133"/>
  <c r="S33" i="133" s="1"/>
  <c r="X33" i="133" s="1"/>
  <c r="AC33" i="133" s="1"/>
  <c r="AG33" i="133" s="1"/>
  <c r="G33" i="133"/>
  <c r="I33" i="133" s="1"/>
  <c r="N33" i="133" s="1"/>
  <c r="AB33" i="133" s="1"/>
  <c r="AF33" i="133" s="1"/>
  <c r="AL32" i="133"/>
  <c r="AN32" i="133" s="1"/>
  <c r="AS32" i="133" s="1"/>
  <c r="AE32" i="133"/>
  <c r="AD32" i="133"/>
  <c r="Q32" i="133"/>
  <c r="S32" i="133" s="1"/>
  <c r="X32" i="133" s="1"/>
  <c r="AC32" i="133" s="1"/>
  <c r="AG32" i="133" s="1"/>
  <c r="G32" i="133"/>
  <c r="I32" i="133" s="1"/>
  <c r="N32" i="133" s="1"/>
  <c r="AB32" i="133" s="1"/>
  <c r="AF32" i="133" s="1"/>
  <c r="AL31" i="133"/>
  <c r="AN31" i="133" s="1"/>
  <c r="AS31" i="133" s="1"/>
  <c r="AE31" i="133"/>
  <c r="AD31" i="133"/>
  <c r="Q31" i="133"/>
  <c r="S31" i="133" s="1"/>
  <c r="X31" i="133" s="1"/>
  <c r="AC31" i="133" s="1"/>
  <c r="AG31" i="133" s="1"/>
  <c r="G31" i="133"/>
  <c r="I31" i="133" s="1"/>
  <c r="N31" i="133" s="1"/>
  <c r="AB31" i="133" s="1"/>
  <c r="AF31" i="133" s="1"/>
  <c r="AL30" i="133"/>
  <c r="AN30" i="133" s="1"/>
  <c r="AS30" i="133" s="1"/>
  <c r="AE30" i="133"/>
  <c r="AD30" i="133"/>
  <c r="Q30" i="133"/>
  <c r="S30" i="133" s="1"/>
  <c r="X30" i="133" s="1"/>
  <c r="AC30" i="133" s="1"/>
  <c r="AG30" i="133" s="1"/>
  <c r="G30" i="133"/>
  <c r="I30" i="133" s="1"/>
  <c r="N30" i="133" s="1"/>
  <c r="AB30" i="133" s="1"/>
  <c r="AF30" i="133" s="1"/>
  <c r="AL29" i="133"/>
  <c r="AN29" i="133" s="1"/>
  <c r="AS29" i="133" s="1"/>
  <c r="AE29" i="133"/>
  <c r="AD29" i="133"/>
  <c r="Q29" i="133"/>
  <c r="S29" i="133" s="1"/>
  <c r="X29" i="133" s="1"/>
  <c r="AC29" i="133" s="1"/>
  <c r="AG29" i="133" s="1"/>
  <c r="G29" i="133"/>
  <c r="I29" i="133" s="1"/>
  <c r="N29" i="133" s="1"/>
  <c r="AB29" i="133" s="1"/>
  <c r="AF29" i="133" s="1"/>
  <c r="AN28" i="133"/>
  <c r="AS28" i="133" s="1"/>
  <c r="AL28" i="133"/>
  <c r="AE28" i="133"/>
  <c r="AD28" i="133"/>
  <c r="Q28" i="133"/>
  <c r="S28" i="133" s="1"/>
  <c r="X28" i="133" s="1"/>
  <c r="G28" i="133"/>
  <c r="I28" i="133" s="1"/>
  <c r="N28" i="133" s="1"/>
  <c r="AN27" i="133"/>
  <c r="AE27" i="133"/>
  <c r="AD27" i="133"/>
  <c r="S27" i="133"/>
  <c r="I27" i="133"/>
  <c r="AN26" i="133"/>
  <c r="AE26" i="133"/>
  <c r="AD26" i="133"/>
  <c r="S26" i="133"/>
  <c r="I26" i="133"/>
  <c r="AN25" i="133"/>
  <c r="AE25" i="133"/>
  <c r="AD25" i="133"/>
  <c r="S25" i="133"/>
  <c r="I25" i="133"/>
  <c r="AN24" i="133"/>
  <c r="AE24" i="133"/>
  <c r="AD24" i="133"/>
  <c r="S24" i="133"/>
  <c r="I24" i="133"/>
  <c r="AE23" i="133"/>
  <c r="AD23" i="133"/>
  <c r="AE22" i="133"/>
  <c r="AD22" i="133"/>
  <c r="AN21" i="133"/>
  <c r="AE21" i="133"/>
  <c r="AD21" i="133"/>
  <c r="S21" i="133"/>
  <c r="I21" i="133"/>
  <c r="AE20" i="133"/>
  <c r="AD20" i="133"/>
  <c r="AE19" i="133"/>
  <c r="AD19" i="133"/>
  <c r="AE18" i="133"/>
  <c r="AD18" i="133"/>
  <c r="AN17" i="133"/>
  <c r="AE17" i="133"/>
  <c r="AD17" i="133"/>
  <c r="S17" i="133"/>
  <c r="I17" i="133"/>
  <c r="AE16" i="133"/>
  <c r="AD16" i="133"/>
  <c r="AE15" i="133"/>
  <c r="AD15" i="133"/>
  <c r="AN14" i="133"/>
  <c r="AE14" i="133"/>
  <c r="AD14" i="133"/>
  <c r="S14" i="133"/>
  <c r="I14" i="133"/>
  <c r="AL13" i="133"/>
  <c r="AN13" i="133" s="1"/>
  <c r="AS13" i="133" s="1"/>
  <c r="AE13" i="133"/>
  <c r="AD13" i="133"/>
  <c r="Q13" i="133"/>
  <c r="S13" i="133" s="1"/>
  <c r="X13" i="133" s="1"/>
  <c r="AC13" i="133" s="1"/>
  <c r="AG13" i="133" s="1"/>
  <c r="G13" i="133"/>
  <c r="I13" i="133" s="1"/>
  <c r="N13" i="133" s="1"/>
  <c r="AB13" i="133" s="1"/>
  <c r="AF13" i="133" s="1"/>
  <c r="AE12" i="133"/>
  <c r="AD12" i="133"/>
  <c r="AN11" i="133"/>
  <c r="AE11" i="133"/>
  <c r="AD11" i="133"/>
  <c r="S11" i="133"/>
  <c r="I11" i="133"/>
  <c r="AE10" i="133"/>
  <c r="AD10" i="133"/>
  <c r="AE9" i="133"/>
  <c r="AD9" i="133"/>
  <c r="AE8" i="133"/>
  <c r="AD8" i="133"/>
  <c r="AE7" i="133"/>
  <c r="AD7" i="133"/>
  <c r="AE6" i="133"/>
  <c r="AD6" i="133"/>
  <c r="AE5" i="133"/>
  <c r="AD5" i="133"/>
  <c r="AE4" i="133"/>
  <c r="AD4" i="133"/>
  <c r="AR3" i="133"/>
  <c r="AP3" i="133"/>
  <c r="AN3" i="133"/>
  <c r="W3" i="133"/>
  <c r="U3" i="133"/>
  <c r="S3" i="133"/>
  <c r="M3" i="133"/>
  <c r="K3" i="133"/>
  <c r="I3" i="133"/>
  <c r="Z3" i="133" s="1"/>
  <c r="AD3" i="133" s="1"/>
  <c r="B1" i="133"/>
  <c r="D71" i="133" l="1"/>
  <c r="D73" i="133"/>
  <c r="D75" i="133"/>
  <c r="D77" i="133"/>
  <c r="D79" i="133"/>
  <c r="D81" i="133"/>
  <c r="D83" i="133"/>
  <c r="D85" i="133"/>
  <c r="D87" i="133"/>
  <c r="D89" i="133"/>
  <c r="D91" i="133"/>
  <c r="D92" i="133"/>
  <c r="D94" i="133"/>
  <c r="D96" i="133"/>
  <c r="D74" i="133"/>
  <c r="D76" i="133"/>
  <c r="D78" i="133"/>
  <c r="D80" i="133"/>
  <c r="D93" i="133"/>
  <c r="D95" i="133"/>
  <c r="D97" i="133"/>
  <c r="D98" i="133"/>
  <c r="D99" i="133"/>
  <c r="D100" i="133"/>
  <c r="D103" i="133"/>
  <c r="D105" i="133"/>
  <c r="D106" i="133"/>
  <c r="D108" i="133"/>
  <c r="D111" i="133"/>
  <c r="D113" i="133"/>
  <c r="D115" i="133"/>
  <c r="D116" i="133"/>
  <c r="D118" i="133"/>
  <c r="D121" i="133"/>
  <c r="D123" i="133"/>
  <c r="D125" i="133"/>
  <c r="D126" i="133"/>
  <c r="D127" i="133"/>
  <c r="D128" i="133"/>
  <c r="D130" i="133"/>
  <c r="D134" i="133"/>
  <c r="C2" i="133" s="1"/>
  <c r="D136" i="133"/>
  <c r="D138" i="133"/>
  <c r="I70" i="133" s="1"/>
  <c r="D140" i="133"/>
  <c r="D142" i="133"/>
  <c r="D144" i="133"/>
  <c r="D72" i="133"/>
  <c r="D82" i="133"/>
  <c r="D84" i="133"/>
  <c r="D86" i="133"/>
  <c r="D88" i="133"/>
  <c r="D90" i="133"/>
  <c r="D101" i="133"/>
  <c r="D102" i="133"/>
  <c r="D104" i="133"/>
  <c r="D110" i="133"/>
  <c r="D112" i="133"/>
  <c r="D114" i="133"/>
  <c r="D120" i="133"/>
  <c r="D122" i="133"/>
  <c r="D124" i="133"/>
  <c r="D137" i="133"/>
  <c r="E2" i="133" s="1"/>
  <c r="D141" i="133"/>
  <c r="D145" i="133"/>
  <c r="D2" i="133" s="1"/>
  <c r="D107" i="133"/>
  <c r="D109" i="133"/>
  <c r="D117" i="133"/>
  <c r="D119" i="133"/>
  <c r="D129" i="133"/>
  <c r="D131" i="133"/>
  <c r="D135" i="133"/>
  <c r="D139" i="133"/>
  <c r="D143" i="133"/>
  <c r="AS72" i="133"/>
  <c r="AS98" i="133"/>
  <c r="AS42" i="133"/>
  <c r="AS80" i="133"/>
  <c r="AS17" i="134"/>
  <c r="AQ17" i="134"/>
  <c r="AS23" i="134"/>
  <c r="AS59" i="134"/>
  <c r="AC43" i="133"/>
  <c r="AG43" i="133" s="1"/>
  <c r="X42" i="133"/>
  <c r="AC42" i="133" s="1"/>
  <c r="AG42" i="133" s="1"/>
  <c r="I53" i="133"/>
  <c r="N53" i="133" s="1"/>
  <c r="AB53" i="133" s="1"/>
  <c r="AF53" i="133" s="1"/>
  <c r="S53" i="133"/>
  <c r="X53" i="133" s="1"/>
  <c r="AC53" i="133" s="1"/>
  <c r="AG53" i="133" s="1"/>
  <c r="D76" i="134"/>
  <c r="D74" i="134"/>
  <c r="D72" i="134"/>
  <c r="D70" i="134"/>
  <c r="D68" i="134"/>
  <c r="D66" i="134"/>
  <c r="C2" i="134" s="1"/>
  <c r="D62" i="134"/>
  <c r="D60" i="134"/>
  <c r="D59" i="134"/>
  <c r="D58" i="134"/>
  <c r="D57" i="134"/>
  <c r="D55" i="134"/>
  <c r="D53" i="134"/>
  <c r="D50" i="134"/>
  <c r="D48" i="134"/>
  <c r="D47" i="134"/>
  <c r="D45" i="134"/>
  <c r="D43" i="134"/>
  <c r="D40" i="134"/>
  <c r="D75" i="134"/>
  <c r="D71" i="134"/>
  <c r="D67" i="134"/>
  <c r="D63" i="134"/>
  <c r="D61" i="134"/>
  <c r="D51" i="134"/>
  <c r="D49" i="134"/>
  <c r="D41" i="134"/>
  <c r="D39" i="134"/>
  <c r="D36" i="134"/>
  <c r="D34" i="134"/>
  <c r="D33" i="134"/>
  <c r="D28" i="134"/>
  <c r="D26" i="134"/>
  <c r="D24" i="134"/>
  <c r="D23" i="134"/>
  <c r="D21" i="134"/>
  <c r="D19" i="134"/>
  <c r="D17" i="134"/>
  <c r="D15" i="134"/>
  <c r="D13" i="134"/>
  <c r="D11" i="134"/>
  <c r="D9" i="134"/>
  <c r="D7" i="134"/>
  <c r="D5" i="134"/>
  <c r="D3" i="134"/>
  <c r="D77" i="134"/>
  <c r="D2" i="134" s="1"/>
  <c r="D69" i="134"/>
  <c r="E2" i="134" s="1"/>
  <c r="D54" i="134"/>
  <c r="D46" i="134"/>
  <c r="D42" i="134"/>
  <c r="D32" i="134"/>
  <c r="D30" i="134"/>
  <c r="D22" i="134"/>
  <c r="D20" i="134"/>
  <c r="D18" i="134"/>
  <c r="D16" i="134"/>
  <c r="D14" i="134"/>
  <c r="D4" i="134"/>
  <c r="D73" i="134"/>
  <c r="D56" i="134"/>
  <c r="D52" i="134"/>
  <c r="D44" i="134"/>
  <c r="D38" i="134"/>
  <c r="D35" i="134"/>
  <c r="D29" i="134"/>
  <c r="D25" i="134"/>
  <c r="D10" i="134"/>
  <c r="D6" i="134"/>
  <c r="D37" i="134"/>
  <c r="D31" i="134"/>
  <c r="D12" i="134"/>
  <c r="D8" i="134"/>
  <c r="D27" i="134"/>
  <c r="AS13" i="134"/>
  <c r="AQ12" i="134"/>
  <c r="AS5" i="134"/>
  <c r="AQ4" i="134"/>
  <c r="D65" i="133"/>
  <c r="D63" i="133"/>
  <c r="D69" i="133"/>
  <c r="D67" i="133"/>
  <c r="D64" i="133"/>
  <c r="D62" i="133"/>
  <c r="D61" i="133"/>
  <c r="D59" i="133"/>
  <c r="D58" i="133"/>
  <c r="D57" i="133"/>
  <c r="D56" i="133"/>
  <c r="D54" i="133"/>
  <c r="D53" i="133"/>
  <c r="D52" i="133"/>
  <c r="D51" i="133"/>
  <c r="D50" i="133"/>
  <c r="D49" i="133"/>
  <c r="D48" i="133"/>
  <c r="D46" i="133"/>
  <c r="D45" i="133"/>
  <c r="D44" i="133"/>
  <c r="D43" i="133"/>
  <c r="D27" i="133"/>
  <c r="D25" i="133"/>
  <c r="D21" i="133"/>
  <c r="D20" i="133"/>
  <c r="D19" i="133"/>
  <c r="D18" i="133"/>
  <c r="D14" i="133"/>
  <c r="D13" i="133"/>
  <c r="D11" i="133"/>
  <c r="D10" i="133"/>
  <c r="D9" i="133"/>
  <c r="D68" i="133"/>
  <c r="D66" i="133"/>
  <c r="D60" i="133"/>
  <c r="D41" i="133"/>
  <c r="D39" i="133"/>
  <c r="D37" i="133"/>
  <c r="D35" i="133"/>
  <c r="D33" i="133"/>
  <c r="D31" i="133"/>
  <c r="D29" i="133"/>
  <c r="D23" i="133"/>
  <c r="D16" i="133"/>
  <c r="D12" i="133"/>
  <c r="D55" i="133"/>
  <c r="D47" i="133"/>
  <c r="D42" i="133"/>
  <c r="D40" i="133"/>
  <c r="D38" i="133"/>
  <c r="D36" i="133"/>
  <c r="D34" i="133"/>
  <c r="D32" i="133"/>
  <c r="D30" i="133"/>
  <c r="D28" i="133"/>
  <c r="D26" i="133"/>
  <c r="D24" i="133"/>
  <c r="D22" i="133"/>
  <c r="D17" i="133"/>
  <c r="D15" i="133"/>
  <c r="D3" i="133"/>
  <c r="AA3" i="133"/>
  <c r="AE3" i="133" s="1"/>
  <c r="D4" i="133"/>
  <c r="D5" i="133"/>
  <c r="D6" i="133"/>
  <c r="D8" i="133"/>
  <c r="D7" i="133"/>
  <c r="X27" i="133"/>
  <c r="AC28" i="133"/>
  <c r="AG28" i="133" s="1"/>
  <c r="AB43" i="133"/>
  <c r="AF43" i="133" s="1"/>
  <c r="N42" i="133"/>
  <c r="AB42" i="133" s="1"/>
  <c r="AF42" i="133" s="1"/>
  <c r="AB28" i="133"/>
  <c r="AF28" i="133" s="1"/>
  <c r="N27" i="133"/>
  <c r="AS27" i="133"/>
  <c r="AB66" i="133"/>
  <c r="AF66" i="133" s="1"/>
  <c r="AC66" i="133"/>
  <c r="AG66" i="133" s="1"/>
  <c r="P131" i="89"/>
  <c r="F131" i="89"/>
  <c r="AS12" i="134" l="1"/>
  <c r="S70" i="133"/>
  <c r="AN70" i="133"/>
  <c r="AS97" i="133"/>
  <c r="AP2" i="134"/>
  <c r="U2" i="134"/>
  <c r="K2" i="134"/>
  <c r="AN1" i="134"/>
  <c r="S1" i="134"/>
  <c r="AN2" i="134"/>
  <c r="S2" i="134"/>
  <c r="I2" i="134"/>
  <c r="AS30" i="134"/>
  <c r="AS4" i="134"/>
  <c r="AS29" i="134" s="1"/>
  <c r="AS2" i="134"/>
  <c r="X2" i="134"/>
  <c r="N2" i="134"/>
  <c r="I1" i="134"/>
  <c r="AR2" i="134"/>
  <c r="W2" i="134"/>
  <c r="M2" i="134"/>
  <c r="AB27" i="133"/>
  <c r="AF27" i="133" s="1"/>
  <c r="AC27" i="133"/>
  <c r="AG27" i="133" s="1"/>
  <c r="I1" i="133"/>
  <c r="AR2" i="133"/>
  <c r="W2" i="133"/>
  <c r="M2" i="133"/>
  <c r="AP2" i="133"/>
  <c r="U2" i="133"/>
  <c r="K2" i="133"/>
  <c r="AN2" i="133"/>
  <c r="S2" i="133"/>
  <c r="I2" i="133"/>
  <c r="S1" i="133"/>
  <c r="AN1" i="133"/>
  <c r="AS2" i="133"/>
  <c r="X2" i="133"/>
  <c r="N2" i="133"/>
  <c r="DE2" i="118"/>
  <c r="AT2" i="118"/>
  <c r="AT2" i="127" s="1"/>
  <c r="DE2" i="127" l="1"/>
  <c r="DE2" i="119"/>
  <c r="AT2" i="120"/>
  <c r="AT2" i="122"/>
  <c r="AT2" i="124"/>
  <c r="AT2" i="126"/>
  <c r="AT2" i="128"/>
  <c r="DE2" i="120"/>
  <c r="DE2" i="122"/>
  <c r="DE2" i="124"/>
  <c r="DE2" i="126"/>
  <c r="DE2" i="128"/>
  <c r="AT2" i="119"/>
  <c r="AT2" i="121"/>
  <c r="AT2" i="123"/>
  <c r="AT2" i="125"/>
  <c r="DE2" i="121"/>
  <c r="DE2" i="123"/>
  <c r="DE2" i="125"/>
  <c r="AG691" i="75"/>
  <c r="T691" i="75"/>
  <c r="AT437" i="75"/>
  <c r="AP437" i="75"/>
  <c r="AH437" i="75"/>
  <c r="AD437" i="75"/>
  <c r="Z437" i="75"/>
  <c r="V437" i="75"/>
  <c r="R437" i="75"/>
  <c r="N437" i="75"/>
  <c r="J437" i="75"/>
  <c r="AL426" i="75"/>
  <c r="AH426" i="75"/>
  <c r="V426" i="75"/>
  <c r="N426" i="75"/>
  <c r="J426" i="75"/>
  <c r="AT393" i="75"/>
  <c r="AP393" i="75"/>
  <c r="AH393" i="75"/>
  <c r="AD393" i="75"/>
  <c r="Z393" i="75"/>
  <c r="V393" i="75"/>
  <c r="R393" i="75"/>
  <c r="N393" i="75"/>
  <c r="J393" i="75"/>
  <c r="AL382" i="75"/>
  <c r="AH382" i="75"/>
  <c r="V382" i="75"/>
  <c r="N382" i="75"/>
  <c r="J382" i="75"/>
  <c r="AG339" i="75"/>
  <c r="AG332" i="75" s="1"/>
  <c r="AB339" i="75"/>
  <c r="AB332" i="75" s="1"/>
  <c r="W339" i="75"/>
  <c r="W332" i="75" s="1"/>
  <c r="M339" i="75"/>
  <c r="M332" i="75" s="1"/>
  <c r="H339" i="75"/>
  <c r="H332" i="75" s="1"/>
  <c r="H285" i="75"/>
  <c r="M285" i="75"/>
  <c r="W285" i="75"/>
  <c r="AB285" i="75"/>
  <c r="AG285" i="75"/>
  <c r="AM222" i="75"/>
  <c r="AM217" i="75" s="1"/>
  <c r="AC222" i="75"/>
  <c r="AC217" i="75" s="1"/>
  <c r="X222" i="75"/>
  <c r="X217" i="75" s="1"/>
  <c r="T222" i="75"/>
  <c r="T217" i="75" s="1"/>
  <c r="L222" i="75"/>
  <c r="L217" i="75" s="1"/>
  <c r="AM184" i="75"/>
  <c r="AC184" i="75"/>
  <c r="X184" i="75"/>
  <c r="T184" i="75"/>
  <c r="L184" i="75"/>
  <c r="AT205" i="75"/>
  <c r="AT213" i="75"/>
  <c r="AQ709" i="75" l="1"/>
  <c r="AQ707" i="75"/>
  <c r="N702" i="75"/>
  <c r="AQ702" i="75" s="1"/>
  <c r="AI806" i="75"/>
  <c r="AI792" i="75"/>
  <c r="AX436" i="75"/>
  <c r="AX435" i="75"/>
  <c r="AX434" i="75"/>
  <c r="AX425" i="75"/>
  <c r="AL445" i="75"/>
  <c r="AH445" i="75"/>
  <c r="V445" i="75"/>
  <c r="N445" i="75"/>
  <c r="J445" i="75"/>
  <c r="AH430" i="75"/>
  <c r="AD430" i="75"/>
  <c r="R430" i="75"/>
  <c r="N430" i="75"/>
  <c r="AT430" i="75"/>
  <c r="AP430" i="75"/>
  <c r="Z430" i="75"/>
  <c r="V430" i="75"/>
  <c r="J430" i="75"/>
  <c r="AH419" i="75"/>
  <c r="J419" i="75"/>
  <c r="AT419" i="75"/>
  <c r="AP419" i="75"/>
  <c r="AL419" i="75"/>
  <c r="AL441" i="75" s="1"/>
  <c r="V419" i="75"/>
  <c r="N419" i="75"/>
  <c r="N441" i="75" s="1"/>
  <c r="AX391" i="75"/>
  <c r="AX392" i="75"/>
  <c r="AX390" i="75"/>
  <c r="AX381" i="75"/>
  <c r="AL401" i="75"/>
  <c r="AH401" i="75"/>
  <c r="V401" i="75"/>
  <c r="N401" i="75"/>
  <c r="J401" i="75"/>
  <c r="AT386" i="75"/>
  <c r="AP386" i="75"/>
  <c r="Z386" i="75"/>
  <c r="V386" i="75"/>
  <c r="J386" i="75"/>
  <c r="AH386" i="75"/>
  <c r="AD386" i="75"/>
  <c r="R386" i="75"/>
  <c r="N386" i="75"/>
  <c r="AH375" i="75"/>
  <c r="N375" i="75"/>
  <c r="J375" i="75"/>
  <c r="AL375" i="75"/>
  <c r="AL397" i="75" s="1"/>
  <c r="V375" i="75"/>
  <c r="AT338" i="75"/>
  <c r="AT337" i="75"/>
  <c r="AT336" i="75"/>
  <c r="AT327" i="75"/>
  <c r="AT316" i="75"/>
  <c r="AT284" i="75"/>
  <c r="AT283" i="75"/>
  <c r="AT282" i="75"/>
  <c r="AG278" i="75"/>
  <c r="AB278" i="75"/>
  <c r="W278" i="75"/>
  <c r="M278" i="75"/>
  <c r="H278" i="75"/>
  <c r="AT273" i="75"/>
  <c r="AT262" i="75"/>
  <c r="AT221" i="75"/>
  <c r="AT220" i="75"/>
  <c r="AT219" i="75"/>
  <c r="AC179" i="75"/>
  <c r="T179" i="75"/>
  <c r="AT183" i="75"/>
  <c r="AT182" i="75"/>
  <c r="AT181" i="75"/>
  <c r="X179" i="75"/>
  <c r="AT175" i="75"/>
  <c r="AT167" i="75"/>
  <c r="V441" i="75" l="1"/>
  <c r="V397" i="75"/>
  <c r="J441" i="75"/>
  <c r="J397" i="75"/>
  <c r="AH441" i="75"/>
  <c r="AP441" i="75"/>
  <c r="AH397" i="75"/>
  <c r="N397" i="75"/>
  <c r="AT441" i="75"/>
  <c r="AQ208" i="89" l="1"/>
  <c r="AQ207" i="89"/>
  <c r="AQ206" i="89"/>
  <c r="AQ202" i="89"/>
  <c r="AQ201" i="89"/>
  <c r="AQ200" i="89"/>
  <c r="AQ196" i="89"/>
  <c r="AQ195" i="89"/>
  <c r="AQ194" i="89"/>
  <c r="AQ192" i="89"/>
  <c r="AQ191" i="89"/>
  <c r="AQ190" i="89"/>
  <c r="AQ178" i="89"/>
  <c r="AQ174" i="89"/>
  <c r="AQ173" i="89"/>
  <c r="AQ172" i="89"/>
  <c r="AQ171" i="89"/>
  <c r="AQ170" i="89"/>
  <c r="AQ168" i="89"/>
  <c r="AQ167" i="89"/>
  <c r="AQ166" i="89"/>
  <c r="AQ165" i="89"/>
  <c r="AQ164" i="89"/>
  <c r="AQ162" i="89"/>
  <c r="AQ161" i="89"/>
  <c r="AQ160" i="89"/>
  <c r="AQ159" i="89"/>
  <c r="AQ157" i="89"/>
  <c r="AQ156" i="89"/>
  <c r="AQ155" i="89"/>
  <c r="AQ154" i="89"/>
  <c r="AQ153" i="89"/>
  <c r="AQ152" i="89"/>
  <c r="AQ151" i="89"/>
  <c r="AQ189" i="89"/>
  <c r="AQ186" i="89"/>
  <c r="AQ185" i="89"/>
  <c r="AQ199" i="89" l="1"/>
  <c r="AQ182" i="89"/>
  <c r="AQ181" i="89"/>
  <c r="AN131" i="89" l="1"/>
  <c r="AS131" i="89" s="1"/>
  <c r="AN122" i="89"/>
  <c r="AS122" i="89" s="1"/>
  <c r="AN115" i="89"/>
  <c r="AS115" i="89" s="1"/>
  <c r="AN114" i="89"/>
  <c r="AS114" i="89" s="1"/>
  <c r="AN110" i="89"/>
  <c r="AS110" i="89" s="1"/>
  <c r="AN91" i="89"/>
  <c r="AS91" i="89" s="1"/>
  <c r="AN79" i="89"/>
  <c r="AN50" i="89"/>
  <c r="AN46" i="89"/>
  <c r="AN123" i="89"/>
  <c r="AS123" i="89" s="1"/>
  <c r="AN113" i="89"/>
  <c r="AS113" i="89" s="1"/>
  <c r="AN108" i="89"/>
  <c r="AS108" i="89" s="1"/>
  <c r="AN77" i="89"/>
  <c r="AN59" i="89"/>
  <c r="AN53" i="89"/>
  <c r="AN49" i="89"/>
  <c r="AN42" i="89"/>
  <c r="AN144" i="89"/>
  <c r="AS144" i="89" s="1"/>
  <c r="AN117" i="89"/>
  <c r="AS117" i="89" s="1"/>
  <c r="AN109" i="89"/>
  <c r="AS109" i="89" s="1"/>
  <c r="AN58" i="89"/>
  <c r="AN45" i="89"/>
  <c r="AN106" i="89"/>
  <c r="AS106" i="89" s="1"/>
  <c r="AR6" i="89"/>
  <c r="AS182" i="89"/>
  <c r="AS181" i="89"/>
  <c r="AR72" i="89"/>
  <c r="AR31" i="89"/>
  <c r="AR27" i="89"/>
  <c r="AR26" i="89"/>
  <c r="AR19" i="89"/>
  <c r="AR15" i="89"/>
  <c r="AR10" i="89"/>
  <c r="AS202" i="89"/>
  <c r="AS200" i="89"/>
  <c r="AS196" i="89"/>
  <c r="AS195" i="89"/>
  <c r="AS191" i="89"/>
  <c r="AS190" i="89"/>
  <c r="AS173" i="89"/>
  <c r="AS167" i="89"/>
  <c r="AS165" i="89"/>
  <c r="AS162" i="89"/>
  <c r="AS160" i="89"/>
  <c r="AS159" i="89"/>
  <c r="AS154" i="89"/>
  <c r="AS153" i="89"/>
  <c r="AS207" i="89"/>
  <c r="AS206" i="89"/>
  <c r="AS194" i="89"/>
  <c r="AS192" i="89"/>
  <c r="AS168" i="89"/>
  <c r="AS164" i="89"/>
  <c r="AS156" i="89"/>
  <c r="AS155" i="89"/>
  <c r="AS152" i="89"/>
  <c r="AS151" i="89"/>
  <c r="AR34" i="89"/>
  <c r="AR29" i="89"/>
  <c r="AR25" i="89"/>
  <c r="AR12" i="89"/>
  <c r="AN121" i="89"/>
  <c r="AS121" i="89" s="1"/>
  <c r="AN118" i="89"/>
  <c r="AS118" i="89" s="1"/>
  <c r="AN70" i="89"/>
  <c r="AN48" i="89"/>
  <c r="AN32" i="89"/>
  <c r="AN25" i="89"/>
  <c r="E61" i="88"/>
  <c r="AN128" i="89"/>
  <c r="AS128" i="89" s="1"/>
  <c r="AN127" i="89"/>
  <c r="AS127" i="89" s="1"/>
  <c r="AN112" i="89"/>
  <c r="AS112" i="89" s="1"/>
  <c r="AN111" i="89"/>
  <c r="AS111" i="89" s="1"/>
  <c r="AN107" i="89"/>
  <c r="AS107" i="89" s="1"/>
  <c r="AN62" i="89"/>
  <c r="AN52" i="89"/>
  <c r="AN51" i="89"/>
  <c r="AN47" i="89"/>
  <c r="AN209" i="89"/>
  <c r="AS208" i="89"/>
  <c r="AS201" i="89"/>
  <c r="AS199" i="89"/>
  <c r="AS189" i="89"/>
  <c r="AS186" i="89"/>
  <c r="AS185" i="89"/>
  <c r="AS178" i="89"/>
  <c r="AS174" i="89"/>
  <c r="AS172" i="89"/>
  <c r="AS171" i="89"/>
  <c r="AS170" i="89"/>
  <c r="AS166" i="89"/>
  <c r="AS161" i="89"/>
  <c r="AS157" i="89"/>
  <c r="AN146" i="89"/>
  <c r="AS146" i="89" s="1"/>
  <c r="AN143" i="89"/>
  <c r="AN138" i="89"/>
  <c r="AN125" i="89"/>
  <c r="AN124" i="89"/>
  <c r="AN120" i="89"/>
  <c r="AN105" i="89"/>
  <c r="AN104" i="89"/>
  <c r="AN103" i="89"/>
  <c r="AN102" i="89"/>
  <c r="AN99" i="89"/>
  <c r="AN95" i="89"/>
  <c r="AN92" i="89"/>
  <c r="AN89" i="89"/>
  <c r="AR81" i="89"/>
  <c r="AP81" i="89"/>
  <c r="AN81" i="89"/>
  <c r="AR80" i="89"/>
  <c r="AP80" i="89"/>
  <c r="AR79" i="89"/>
  <c r="AP79" i="89"/>
  <c r="AR78" i="89"/>
  <c r="AP78" i="89"/>
  <c r="AR77" i="89"/>
  <c r="AP77" i="89"/>
  <c r="AR75" i="89"/>
  <c r="AP75" i="89"/>
  <c r="AR74" i="89"/>
  <c r="AP74" i="89"/>
  <c r="AR73" i="89"/>
  <c r="AP72" i="89"/>
  <c r="AR71" i="89"/>
  <c r="AP71" i="89"/>
  <c r="AR70" i="89"/>
  <c r="AP70" i="89"/>
  <c r="AP69" i="89"/>
  <c r="AR67" i="89"/>
  <c r="AP67" i="89"/>
  <c r="AR66" i="89"/>
  <c r="AP66" i="89"/>
  <c r="AR65" i="89"/>
  <c r="AP65" i="89"/>
  <c r="AR64" i="89"/>
  <c r="AP64" i="89"/>
  <c r="AR63" i="89"/>
  <c r="AP63" i="89"/>
  <c r="AR62" i="89"/>
  <c r="AP62" i="89"/>
  <c r="AR61" i="89"/>
  <c r="AP61" i="89"/>
  <c r="AR60" i="89"/>
  <c r="AP60" i="89"/>
  <c r="AR59" i="89"/>
  <c r="AP59" i="89"/>
  <c r="AR58" i="89"/>
  <c r="AP58" i="89"/>
  <c r="AP57" i="89"/>
  <c r="AR54" i="89"/>
  <c r="AP54" i="89"/>
  <c r="AR53" i="89"/>
  <c r="AP53" i="89"/>
  <c r="AR52" i="89"/>
  <c r="AP52" i="89"/>
  <c r="AR51" i="89"/>
  <c r="AP51" i="89"/>
  <c r="AR50" i="89"/>
  <c r="AP50" i="89"/>
  <c r="AR49" i="89"/>
  <c r="AP49" i="89"/>
  <c r="AR48" i="89"/>
  <c r="AP48" i="89"/>
  <c r="AR47" i="89"/>
  <c r="AP47" i="89"/>
  <c r="AR46" i="89"/>
  <c r="AP46" i="89"/>
  <c r="AR45" i="89"/>
  <c r="AP45" i="89"/>
  <c r="AP44" i="89" s="1"/>
  <c r="AR42" i="89"/>
  <c r="AP42" i="89"/>
  <c r="AP41" i="89"/>
  <c r="AP40" i="89"/>
  <c r="AP39" i="89"/>
  <c r="AP38" i="89"/>
  <c r="AP37" i="89"/>
  <c r="AR35" i="89"/>
  <c r="AP35" i="89"/>
  <c r="AP34" i="89"/>
  <c r="AR33" i="89"/>
  <c r="AP33" i="89"/>
  <c r="AR32" i="89"/>
  <c r="AP32" i="89"/>
  <c r="AP31" i="89"/>
  <c r="AN31" i="89"/>
  <c r="AR30" i="89"/>
  <c r="AP30" i="89"/>
  <c r="AP29" i="89"/>
  <c r="AR28" i="89"/>
  <c r="AP28" i="89"/>
  <c r="AN28" i="89"/>
  <c r="AP27" i="89"/>
  <c r="AP26" i="89"/>
  <c r="AN26" i="89"/>
  <c r="AP25" i="89"/>
  <c r="AP24" i="89"/>
  <c r="AR22" i="89"/>
  <c r="AP22" i="89"/>
  <c r="AP21" i="89"/>
  <c r="AP20" i="89"/>
  <c r="AR18" i="89"/>
  <c r="AR17" i="89"/>
  <c r="AR14" i="89"/>
  <c r="AP14" i="89"/>
  <c r="AP12" i="89"/>
  <c r="AP11" i="89"/>
  <c r="AR9" i="89"/>
  <c r="AR8" i="89"/>
  <c r="AP56" i="89" l="1"/>
  <c r="AP68" i="89"/>
  <c r="AS120" i="89"/>
  <c r="AS163" i="89"/>
  <c r="AS150" i="89"/>
  <c r="AS205" i="89"/>
  <c r="AQ150" i="89"/>
  <c r="AQ163" i="89"/>
  <c r="AQ158" i="89" s="1"/>
  <c r="AS47" i="89"/>
  <c r="AS58" i="89"/>
  <c r="AS59" i="89"/>
  <c r="AS31" i="89"/>
  <c r="AS28" i="89"/>
  <c r="AS45" i="89"/>
  <c r="AS53" i="89"/>
  <c r="AS25" i="89"/>
  <c r="AS26" i="89"/>
  <c r="AS42" i="89"/>
  <c r="AS48" i="89"/>
  <c r="AP43" i="89"/>
  <c r="AS52" i="89"/>
  <c r="AS62" i="89"/>
  <c r="AP76" i="89"/>
  <c r="AR76" i="89"/>
  <c r="AS169" i="89"/>
  <c r="AP23" i="89"/>
  <c r="AP36" i="89"/>
  <c r="AS32" i="89"/>
  <c r="AS46" i="89"/>
  <c r="AS77" i="89"/>
  <c r="AS79" i="89"/>
  <c r="AS105" i="89"/>
  <c r="AS176" i="89"/>
  <c r="AR44" i="89"/>
  <c r="AR43" i="89" s="1"/>
  <c r="AS49" i="89"/>
  <c r="AS50" i="89"/>
  <c r="AS51" i="89"/>
  <c r="AS70" i="89"/>
  <c r="AP73" i="89"/>
  <c r="AN44" i="89"/>
  <c r="AP55" i="89"/>
  <c r="AS158" i="89" l="1"/>
  <c r="AS175" i="89" s="1"/>
  <c r="AS44" i="89"/>
  <c r="AF210" i="89" l="1"/>
  <c r="AG210" i="89"/>
  <c r="AF148" i="89"/>
  <c r="AG148" i="89"/>
  <c r="M80" i="89"/>
  <c r="M79" i="89"/>
  <c r="M78" i="89"/>
  <c r="M77" i="89"/>
  <c r="M75" i="89"/>
  <c r="M74" i="89"/>
  <c r="M71" i="89"/>
  <c r="M66" i="89"/>
  <c r="M60" i="89"/>
  <c r="M54" i="89" l="1"/>
  <c r="M52" i="89"/>
  <c r="M48" i="89"/>
  <c r="M32" i="89"/>
  <c r="M22" i="89"/>
  <c r="K80" i="89"/>
  <c r="K79" i="89"/>
  <c r="K78" i="89"/>
  <c r="K77" i="89"/>
  <c r="K75" i="89"/>
  <c r="K74" i="89"/>
  <c r="K72" i="89"/>
  <c r="K71" i="89"/>
  <c r="K70" i="89"/>
  <c r="K69" i="89"/>
  <c r="K67" i="89"/>
  <c r="K66" i="89"/>
  <c r="K65" i="89"/>
  <c r="K64" i="89"/>
  <c r="K63" i="89"/>
  <c r="K62" i="89"/>
  <c r="K61" i="89"/>
  <c r="K60" i="89"/>
  <c r="K59" i="89"/>
  <c r="K58" i="89"/>
  <c r="K57" i="89"/>
  <c r="K54" i="89"/>
  <c r="K53" i="89"/>
  <c r="K52" i="89"/>
  <c r="K51" i="89"/>
  <c r="K50" i="89"/>
  <c r="K49" i="89"/>
  <c r="K48" i="89"/>
  <c r="K47" i="89"/>
  <c r="K46" i="89"/>
  <c r="K45" i="89"/>
  <c r="K42" i="89"/>
  <c r="K41" i="89"/>
  <c r="K40" i="89"/>
  <c r="K39" i="89"/>
  <c r="K38" i="89"/>
  <c r="K37" i="89"/>
  <c r="K34" i="89"/>
  <c r="K33" i="89"/>
  <c r="K32" i="89"/>
  <c r="K31" i="89"/>
  <c r="K30" i="89"/>
  <c r="K29" i="89"/>
  <c r="K28" i="89"/>
  <c r="K27" i="89"/>
  <c r="K26" i="89"/>
  <c r="K25" i="89"/>
  <c r="K24" i="89"/>
  <c r="K22" i="89"/>
  <c r="K21" i="89"/>
  <c r="K20" i="89"/>
  <c r="K14" i="89"/>
  <c r="K12" i="89"/>
  <c r="K11" i="89"/>
  <c r="I81" i="89"/>
  <c r="K56" i="89" l="1"/>
  <c r="K55" i="89" s="1"/>
  <c r="K68" i="89"/>
  <c r="K73" i="89"/>
  <c r="K76" i="89"/>
  <c r="K36" i="89"/>
  <c r="K44" i="89"/>
  <c r="K43" i="89" s="1"/>
  <c r="AD82" i="89"/>
  <c r="AE82" i="89"/>
  <c r="AD83" i="89"/>
  <c r="AE83" i="89"/>
  <c r="AD84" i="89"/>
  <c r="AE84" i="89"/>
  <c r="AD85" i="89"/>
  <c r="AE85" i="89"/>
  <c r="AD86" i="89"/>
  <c r="AE86" i="89"/>
  <c r="AD87" i="89"/>
  <c r="AE87" i="89"/>
  <c r="AD88" i="89"/>
  <c r="AE88" i="89"/>
  <c r="AD89" i="89"/>
  <c r="AE89" i="89"/>
  <c r="AD90" i="89"/>
  <c r="AE90" i="89"/>
  <c r="AD91" i="89"/>
  <c r="AE91" i="89"/>
  <c r="AD92" i="89"/>
  <c r="AE92" i="89"/>
  <c r="AD93" i="89"/>
  <c r="AE93" i="89"/>
  <c r="AD94" i="89"/>
  <c r="AE94" i="89"/>
  <c r="AD95" i="89"/>
  <c r="AE95" i="89"/>
  <c r="AD96" i="89"/>
  <c r="AE96" i="89"/>
  <c r="AD97" i="89"/>
  <c r="AE97" i="89"/>
  <c r="AD98" i="89"/>
  <c r="AE98" i="89"/>
  <c r="AD99" i="89"/>
  <c r="AE99" i="89"/>
  <c r="AD100" i="89"/>
  <c r="AE100" i="89"/>
  <c r="AD101" i="89"/>
  <c r="AE101" i="89"/>
  <c r="AD102" i="89"/>
  <c r="AE102" i="89"/>
  <c r="AD103" i="89"/>
  <c r="AE103" i="89"/>
  <c r="AD104" i="89"/>
  <c r="AE104" i="89"/>
  <c r="AD105" i="89"/>
  <c r="AE105" i="89"/>
  <c r="AD106" i="89"/>
  <c r="AE106" i="89"/>
  <c r="AD107" i="89"/>
  <c r="AE107" i="89"/>
  <c r="AD108" i="89"/>
  <c r="AE108" i="89"/>
  <c r="AD109" i="89"/>
  <c r="AE109" i="89"/>
  <c r="AD110" i="89"/>
  <c r="AE110" i="89"/>
  <c r="AD111" i="89"/>
  <c r="AE111" i="89"/>
  <c r="AD112" i="89"/>
  <c r="AE112" i="89"/>
  <c r="AD113" i="89"/>
  <c r="AE113" i="89"/>
  <c r="AD114" i="89"/>
  <c r="AE114" i="89"/>
  <c r="AD115" i="89"/>
  <c r="AE115" i="89"/>
  <c r="AD116" i="89"/>
  <c r="AE116" i="89"/>
  <c r="AD117" i="89"/>
  <c r="AE117" i="89"/>
  <c r="AD118" i="89"/>
  <c r="AE118" i="89"/>
  <c r="AD119" i="89"/>
  <c r="AE119" i="89"/>
  <c r="AD120" i="89"/>
  <c r="AE120" i="89"/>
  <c r="AD121" i="89"/>
  <c r="AE121" i="89"/>
  <c r="AD122" i="89"/>
  <c r="AE122" i="89"/>
  <c r="AD123" i="89"/>
  <c r="AE123" i="89"/>
  <c r="AD124" i="89"/>
  <c r="AE124" i="89"/>
  <c r="AD125" i="89"/>
  <c r="AE125" i="89"/>
  <c r="AD126" i="89"/>
  <c r="AE126" i="89"/>
  <c r="AD127" i="89"/>
  <c r="AE127" i="89"/>
  <c r="AD128" i="89"/>
  <c r="AE128" i="89"/>
  <c r="AD129" i="89"/>
  <c r="AE129" i="89"/>
  <c r="AD130" i="89"/>
  <c r="AE130" i="89"/>
  <c r="AD131" i="89"/>
  <c r="AE131" i="89"/>
  <c r="AD132" i="89"/>
  <c r="AE132" i="89"/>
  <c r="AD133" i="89"/>
  <c r="AE133" i="89"/>
  <c r="AD134" i="89"/>
  <c r="AE134" i="89"/>
  <c r="AD135" i="89"/>
  <c r="AE135" i="89"/>
  <c r="AD136" i="89"/>
  <c r="AE136" i="89"/>
  <c r="AD137" i="89"/>
  <c r="AE137" i="89"/>
  <c r="AD138" i="89"/>
  <c r="AE138" i="89"/>
  <c r="AD139" i="89"/>
  <c r="AE139" i="89"/>
  <c r="AD140" i="89"/>
  <c r="AE140" i="89"/>
  <c r="AD141" i="89"/>
  <c r="AE141" i="89"/>
  <c r="AD142" i="89"/>
  <c r="AE142" i="89"/>
  <c r="AD143" i="89"/>
  <c r="AE143" i="89"/>
  <c r="AD144" i="89"/>
  <c r="AE144" i="89"/>
  <c r="AD145" i="89"/>
  <c r="AE145" i="89"/>
  <c r="AD146" i="89"/>
  <c r="AE146" i="89"/>
  <c r="AD147" i="89"/>
  <c r="AE147" i="89"/>
  <c r="AA22" i="89"/>
  <c r="AE22" i="89" s="1"/>
  <c r="AA32" i="89"/>
  <c r="AE32" i="89" s="1"/>
  <c r="AA48" i="89"/>
  <c r="AE48" i="89" s="1"/>
  <c r="AA52" i="89"/>
  <c r="AE52" i="89" s="1"/>
  <c r="AA54" i="89"/>
  <c r="AE54" i="89" s="1"/>
  <c r="AA60" i="89"/>
  <c r="AE60" i="89" s="1"/>
  <c r="AA66" i="89"/>
  <c r="AE66" i="89" s="1"/>
  <c r="AA71" i="89"/>
  <c r="AE71" i="89" s="1"/>
  <c r="AA74" i="89"/>
  <c r="AE74" i="89" s="1"/>
  <c r="AA75" i="89"/>
  <c r="AE75" i="89" s="1"/>
  <c r="AA77" i="89"/>
  <c r="AE77" i="89" s="1"/>
  <c r="AA78" i="89"/>
  <c r="AE78" i="89" s="1"/>
  <c r="AA79" i="89"/>
  <c r="AE79" i="89" s="1"/>
  <c r="AA80" i="89"/>
  <c r="AE80" i="89" s="1"/>
  <c r="Z81" i="89"/>
  <c r="AD81" i="89" s="1"/>
  <c r="CY10" i="122" l="1"/>
  <c r="CC10" i="122"/>
  <c r="BG10" i="122"/>
  <c r="CN10" i="122"/>
  <c r="BR10" i="122"/>
  <c r="CS10" i="122"/>
  <c r="BA10" i="122"/>
  <c r="CH10" i="122"/>
  <c r="BW10" i="122"/>
  <c r="DD10" i="122"/>
  <c r="BL10" i="122"/>
  <c r="CN10" i="123"/>
  <c r="BR10" i="123"/>
  <c r="CS10" i="123"/>
  <c r="BA10" i="123"/>
  <c r="DD10" i="123"/>
  <c r="CH10" i="123"/>
  <c r="BL10" i="123"/>
  <c r="CY10" i="123"/>
  <c r="BW10" i="123"/>
  <c r="CC10" i="123"/>
  <c r="BG10" i="123"/>
  <c r="CS12" i="123"/>
  <c r="BW12" i="123"/>
  <c r="BA12" i="123"/>
  <c r="CC12" i="123"/>
  <c r="CN12" i="123"/>
  <c r="BR12" i="123"/>
  <c r="CH12" i="123"/>
  <c r="CY12" i="123"/>
  <c r="BG12" i="123"/>
  <c r="DD12" i="123"/>
  <c r="BL12" i="123"/>
  <c r="CN20" i="123"/>
  <c r="BR20" i="123"/>
  <c r="CS20" i="123"/>
  <c r="BA20" i="123"/>
  <c r="DD20" i="123"/>
  <c r="CH20" i="123"/>
  <c r="BL20" i="123"/>
  <c r="BW20" i="123"/>
  <c r="CY20" i="123"/>
  <c r="CC20" i="123"/>
  <c r="BG20" i="123"/>
  <c r="CN18" i="119"/>
  <c r="BR18" i="119"/>
  <c r="CH18" i="119"/>
  <c r="BL18" i="119"/>
  <c r="DD18" i="119"/>
  <c r="CS18" i="119"/>
  <c r="BA18" i="119"/>
  <c r="CC18" i="119"/>
  <c r="BW18" i="119"/>
  <c r="CY18" i="119"/>
  <c r="BG18" i="119"/>
  <c r="DD18" i="123"/>
  <c r="CH18" i="123"/>
  <c r="BL18" i="123"/>
  <c r="BR18" i="123"/>
  <c r="CY18" i="123"/>
  <c r="CC18" i="123"/>
  <c r="BG18" i="123"/>
  <c r="CN18" i="123"/>
  <c r="CS18" i="123"/>
  <c r="BW18" i="123"/>
  <c r="BA18" i="123"/>
  <c r="DD32" i="122"/>
  <c r="CH32" i="122"/>
  <c r="BL32" i="122"/>
  <c r="CY32" i="122"/>
  <c r="CC32" i="122"/>
  <c r="BG32" i="122"/>
  <c r="CS32" i="122"/>
  <c r="BW32" i="122"/>
  <c r="BA32" i="122"/>
  <c r="BR32" i="122"/>
  <c r="CN32" i="122"/>
  <c r="DD22" i="121"/>
  <c r="CH22" i="121"/>
  <c r="BL22" i="121"/>
  <c r="CN22" i="121"/>
  <c r="BG22" i="121"/>
  <c r="CC22" i="121"/>
  <c r="BA22" i="121"/>
  <c r="CY22" i="121"/>
  <c r="BW22" i="121"/>
  <c r="BR22" i="121"/>
  <c r="CS22" i="121"/>
  <c r="CS22" i="123"/>
  <c r="BW22" i="123"/>
  <c r="BA22" i="123"/>
  <c r="CY22" i="123"/>
  <c r="BG22" i="123"/>
  <c r="CN22" i="123"/>
  <c r="BR22" i="123"/>
  <c r="CC22" i="123"/>
  <c r="DD22" i="123"/>
  <c r="CH22" i="123"/>
  <c r="BL22" i="123"/>
  <c r="CY10" i="120"/>
  <c r="CC10" i="120"/>
  <c r="BG10" i="120"/>
  <c r="CH10" i="120"/>
  <c r="BA10" i="120"/>
  <c r="DD10" i="120"/>
  <c r="BW10" i="120"/>
  <c r="CS10" i="120"/>
  <c r="BR10" i="120"/>
  <c r="CN10" i="120"/>
  <c r="BL10" i="120"/>
  <c r="CS26" i="121"/>
  <c r="BW26" i="121"/>
  <c r="BA26" i="121"/>
  <c r="CH26" i="121"/>
  <c r="BG26" i="121"/>
  <c r="DD26" i="121"/>
  <c r="CC26" i="121"/>
  <c r="CY26" i="121"/>
  <c r="BR26" i="121"/>
  <c r="CN26" i="121"/>
  <c r="BL26" i="121"/>
  <c r="CY16" i="123"/>
  <c r="CC16" i="123"/>
  <c r="BG16" i="123"/>
  <c r="DD16" i="123"/>
  <c r="BL16" i="123"/>
  <c r="CS16" i="123"/>
  <c r="BW16" i="123"/>
  <c r="BA16" i="123"/>
  <c r="CN16" i="123"/>
  <c r="CH16" i="123"/>
  <c r="BR16" i="123"/>
  <c r="CN22" i="122"/>
  <c r="BR22" i="122"/>
  <c r="DD22" i="122"/>
  <c r="CH22" i="122"/>
  <c r="BL22" i="122"/>
  <c r="CY22" i="122"/>
  <c r="CC22" i="122"/>
  <c r="BG22" i="122"/>
  <c r="BW22" i="122"/>
  <c r="BA22" i="122"/>
  <c r="CS22" i="122"/>
  <c r="CS14" i="121"/>
  <c r="BW14" i="121"/>
  <c r="BA14" i="121"/>
  <c r="CN14" i="121"/>
  <c r="BR14" i="121"/>
  <c r="DD14" i="121"/>
  <c r="CH14" i="121"/>
  <c r="BL14" i="121"/>
  <c r="CC14" i="121"/>
  <c r="BG14" i="121"/>
  <c r="CY14" i="121"/>
  <c r="H51" i="111"/>
  <c r="AB8" i="111"/>
  <c r="Y8" i="111"/>
  <c r="V8" i="111"/>
  <c r="P51" i="111"/>
  <c r="AK48" i="111"/>
  <c r="AJ48" i="111"/>
  <c r="AI48" i="111"/>
  <c r="AH48" i="111"/>
  <c r="AG48" i="111"/>
  <c r="AF48" i="111"/>
  <c r="AE48" i="111"/>
  <c r="AD48" i="111"/>
  <c r="AC48" i="111"/>
  <c r="AB48" i="111"/>
  <c r="AA48" i="111"/>
  <c r="Z48" i="111"/>
  <c r="Y48" i="111"/>
  <c r="X48" i="111"/>
  <c r="W48" i="111"/>
  <c r="V48" i="111"/>
  <c r="U48" i="111"/>
  <c r="T48" i="111"/>
  <c r="S48" i="111"/>
  <c r="R48" i="111"/>
  <c r="Q48" i="111"/>
  <c r="P48" i="111"/>
  <c r="O48" i="111"/>
  <c r="N48" i="111"/>
  <c r="M48" i="111"/>
  <c r="L48" i="111"/>
  <c r="K48" i="111"/>
  <c r="J48" i="111"/>
  <c r="I48" i="111"/>
  <c r="H48" i="111"/>
  <c r="AK45" i="111"/>
  <c r="AJ45" i="111"/>
  <c r="AI45" i="111"/>
  <c r="AH45" i="111"/>
  <c r="AG45" i="111"/>
  <c r="AF45" i="111"/>
  <c r="AE45" i="111"/>
  <c r="AD45" i="111"/>
  <c r="AC45" i="111"/>
  <c r="AB45" i="111"/>
  <c r="AA45" i="111"/>
  <c r="Z45" i="111"/>
  <c r="Y45" i="111"/>
  <c r="X45" i="111"/>
  <c r="U45" i="111"/>
  <c r="T45" i="111"/>
  <c r="S45" i="111"/>
  <c r="R45" i="111"/>
  <c r="Q45" i="111"/>
  <c r="P45" i="111"/>
  <c r="O45" i="111"/>
  <c r="N45" i="111"/>
  <c r="M45" i="111"/>
  <c r="L45" i="111"/>
  <c r="K45" i="111"/>
  <c r="J45" i="111"/>
  <c r="I45" i="111"/>
  <c r="H45" i="111"/>
  <c r="AQ38" i="111"/>
  <c r="AP38" i="111"/>
  <c r="AO38" i="111"/>
  <c r="AN38" i="111"/>
  <c r="AM38" i="111"/>
  <c r="AL38" i="111"/>
  <c r="AK38" i="111"/>
  <c r="AJ38" i="111"/>
  <c r="AI38" i="111"/>
  <c r="AH38" i="111"/>
  <c r="AG38" i="111"/>
  <c r="AF38" i="111"/>
  <c r="AE38" i="111"/>
  <c r="AD38" i="111"/>
  <c r="AC38" i="111"/>
  <c r="AB38" i="111"/>
  <c r="AA38" i="111"/>
  <c r="Z38" i="111"/>
  <c r="Y38" i="111"/>
  <c r="X38" i="111"/>
  <c r="W38" i="111"/>
  <c r="V38" i="111"/>
  <c r="U38" i="111"/>
  <c r="T38" i="111"/>
  <c r="S38" i="111"/>
  <c r="R38" i="111"/>
  <c r="Q38" i="111"/>
  <c r="P38" i="111"/>
  <c r="O38" i="111"/>
  <c r="N38" i="111"/>
  <c r="L38" i="111"/>
  <c r="K38" i="111"/>
  <c r="J38" i="111"/>
  <c r="I38" i="111"/>
  <c r="H38" i="111"/>
  <c r="AQ42" i="111"/>
  <c r="AP42" i="111"/>
  <c r="AO42" i="111"/>
  <c r="AN42" i="111"/>
  <c r="AM42" i="111"/>
  <c r="AL42" i="111"/>
  <c r="AK42" i="111"/>
  <c r="AJ42" i="111"/>
  <c r="AI42" i="111"/>
  <c r="AH42" i="111"/>
  <c r="AG42" i="111"/>
  <c r="AF42" i="111"/>
  <c r="AE42" i="111"/>
  <c r="AD42" i="111"/>
  <c r="AC42" i="111"/>
  <c r="AB42" i="111"/>
  <c r="AA42" i="111"/>
  <c r="Z42" i="111"/>
  <c r="Y42" i="111"/>
  <c r="X42" i="111"/>
  <c r="W42" i="111"/>
  <c r="V42" i="111"/>
  <c r="U42" i="111"/>
  <c r="T42" i="111"/>
  <c r="S42" i="111"/>
  <c r="R42" i="111"/>
  <c r="Q42" i="111"/>
  <c r="P42" i="111"/>
  <c r="O42" i="111"/>
  <c r="N42" i="111"/>
  <c r="M42" i="111"/>
  <c r="L42" i="111"/>
  <c r="K42" i="111"/>
  <c r="J42" i="111"/>
  <c r="I42" i="111"/>
  <c r="H42" i="111"/>
  <c r="AQ41" i="111"/>
  <c r="AP41" i="111"/>
  <c r="AO41" i="111"/>
  <c r="AN41" i="111"/>
  <c r="AM41" i="111"/>
  <c r="AL41" i="111"/>
  <c r="AK41" i="111"/>
  <c r="AJ41" i="111"/>
  <c r="AI41" i="111"/>
  <c r="AH41" i="111"/>
  <c r="AG41" i="111"/>
  <c r="AF41" i="111"/>
  <c r="AE41" i="111"/>
  <c r="AD41" i="111"/>
  <c r="AC41" i="111"/>
  <c r="AB41" i="111"/>
  <c r="AA41" i="111"/>
  <c r="Z41" i="111"/>
  <c r="Y41" i="111"/>
  <c r="X41" i="111"/>
  <c r="W41" i="111"/>
  <c r="V41" i="111"/>
  <c r="U41" i="111"/>
  <c r="T41" i="111"/>
  <c r="S41" i="111"/>
  <c r="R41" i="111"/>
  <c r="Q41" i="111"/>
  <c r="P41" i="111"/>
  <c r="O41" i="111"/>
  <c r="N41" i="111"/>
  <c r="M41" i="111"/>
  <c r="L41" i="111"/>
  <c r="K41" i="111"/>
  <c r="J41" i="111"/>
  <c r="I41" i="111"/>
  <c r="H41" i="111"/>
  <c r="AQ35" i="111"/>
  <c r="AP35" i="111"/>
  <c r="AO35" i="111"/>
  <c r="AN35" i="111"/>
  <c r="AM35" i="111"/>
  <c r="AL35" i="111"/>
  <c r="AK35" i="111"/>
  <c r="AJ35" i="111"/>
  <c r="AI35" i="111"/>
  <c r="AH35" i="111"/>
  <c r="AG35" i="111"/>
  <c r="AF35" i="111"/>
  <c r="AE35" i="111"/>
  <c r="AD35" i="111"/>
  <c r="AC35" i="111"/>
  <c r="AB35" i="111"/>
  <c r="AA35" i="111"/>
  <c r="Z35" i="111"/>
  <c r="Y35" i="111"/>
  <c r="X35" i="111"/>
  <c r="W35" i="111"/>
  <c r="V35" i="111"/>
  <c r="U35" i="111"/>
  <c r="T35" i="111"/>
  <c r="S35" i="111"/>
  <c r="R35" i="111"/>
  <c r="Q35" i="111"/>
  <c r="P35" i="111"/>
  <c r="O35" i="111"/>
  <c r="N35" i="111"/>
  <c r="M35" i="111"/>
  <c r="L35" i="111"/>
  <c r="K35" i="111"/>
  <c r="J35" i="111"/>
  <c r="I35" i="111"/>
  <c r="H35" i="111"/>
  <c r="AQ34" i="111"/>
  <c r="AP34" i="111"/>
  <c r="AO34" i="111"/>
  <c r="AN34" i="111"/>
  <c r="AM34" i="111"/>
  <c r="AL34" i="111"/>
  <c r="AK34" i="111"/>
  <c r="AJ34" i="111"/>
  <c r="AI34" i="111"/>
  <c r="AH34" i="111"/>
  <c r="AG34" i="111"/>
  <c r="AF34" i="111"/>
  <c r="AE34" i="111"/>
  <c r="AD34" i="111"/>
  <c r="AC34" i="111"/>
  <c r="AB34" i="111"/>
  <c r="AA34" i="111"/>
  <c r="Z34" i="111"/>
  <c r="Y34" i="111"/>
  <c r="X34" i="111"/>
  <c r="W34" i="111"/>
  <c r="V34" i="111"/>
  <c r="U34" i="111"/>
  <c r="T34" i="111"/>
  <c r="S34" i="111"/>
  <c r="R34" i="111"/>
  <c r="Q34" i="111"/>
  <c r="P34" i="111"/>
  <c r="O34" i="111"/>
  <c r="N34" i="111"/>
  <c r="M34" i="111"/>
  <c r="L34" i="111"/>
  <c r="K34" i="111"/>
  <c r="J34" i="111"/>
  <c r="I34" i="111"/>
  <c r="H34" i="111"/>
  <c r="AQ31" i="111"/>
  <c r="AP31" i="111"/>
  <c r="AO31" i="111"/>
  <c r="AN31" i="111"/>
  <c r="AM31" i="111"/>
  <c r="AL31" i="111"/>
  <c r="AK31" i="111"/>
  <c r="AJ31" i="111"/>
  <c r="AI31" i="111"/>
  <c r="AH31" i="111"/>
  <c r="AG31" i="111"/>
  <c r="AF31" i="111"/>
  <c r="AE31" i="111"/>
  <c r="AD31" i="111"/>
  <c r="AC31" i="111"/>
  <c r="AB31" i="111"/>
  <c r="AA31" i="111"/>
  <c r="Z31" i="111"/>
  <c r="Y31" i="111"/>
  <c r="X31" i="111"/>
  <c r="W31" i="111"/>
  <c r="U31" i="111"/>
  <c r="V31" i="111"/>
  <c r="T31" i="111"/>
  <c r="S31" i="111"/>
  <c r="R31" i="111"/>
  <c r="Q31" i="111"/>
  <c r="P31" i="111"/>
  <c r="O31" i="111"/>
  <c r="N31" i="111"/>
  <c r="M31" i="111"/>
  <c r="L31" i="111"/>
  <c r="K31" i="111"/>
  <c r="J31" i="111"/>
  <c r="I31" i="111"/>
  <c r="H31" i="111"/>
  <c r="AQ30" i="111"/>
  <c r="AY2" i="75" s="1"/>
  <c r="AP30" i="111"/>
  <c r="AO30" i="111"/>
  <c r="AN30" i="111"/>
  <c r="AM30" i="111"/>
  <c r="AL30" i="111"/>
  <c r="AK30" i="111"/>
  <c r="AJ30" i="111"/>
  <c r="AI30" i="111"/>
  <c r="AH30" i="111"/>
  <c r="AG30" i="111"/>
  <c r="AF30" i="111"/>
  <c r="AE30" i="111"/>
  <c r="AD30" i="111"/>
  <c r="AC30" i="111"/>
  <c r="AB30" i="111"/>
  <c r="AA30" i="111"/>
  <c r="Z30" i="111"/>
  <c r="Y30" i="111"/>
  <c r="X30" i="111"/>
  <c r="W30" i="111"/>
  <c r="V30" i="111"/>
  <c r="U30" i="111"/>
  <c r="T30" i="111"/>
  <c r="S30" i="111"/>
  <c r="R30" i="111"/>
  <c r="Q30" i="111"/>
  <c r="P30" i="111"/>
  <c r="O30" i="111"/>
  <c r="N30" i="111"/>
  <c r="M30" i="111"/>
  <c r="L30" i="111"/>
  <c r="K30" i="111"/>
  <c r="J30" i="111"/>
  <c r="I30" i="111"/>
  <c r="H30" i="111"/>
  <c r="N21" i="111"/>
  <c r="L21" i="111"/>
  <c r="K21" i="111"/>
  <c r="I21" i="111"/>
  <c r="H21" i="111"/>
  <c r="O18" i="111"/>
  <c r="N18" i="111"/>
  <c r="M18" i="111"/>
  <c r="L18" i="111"/>
  <c r="K18" i="111"/>
  <c r="J18" i="111"/>
  <c r="I18" i="111"/>
  <c r="H18" i="111"/>
  <c r="Q15" i="111"/>
  <c r="AQ2" i="141" s="1"/>
  <c r="P15" i="111"/>
  <c r="AP2" i="141" s="1"/>
  <c r="O15" i="111"/>
  <c r="AO2" i="141" s="1"/>
  <c r="N15" i="111"/>
  <c r="AN2" i="141" s="1"/>
  <c r="M15" i="111"/>
  <c r="AM2" i="141" s="1"/>
  <c r="L15" i="111"/>
  <c r="AL2" i="141" s="1"/>
  <c r="K15" i="111"/>
  <c r="AK2" i="141" s="1"/>
  <c r="J15" i="111"/>
  <c r="AJ2" i="141" s="1"/>
  <c r="I15" i="111"/>
  <c r="AI2" i="141" s="1"/>
  <c r="H15" i="111"/>
  <c r="AH2" i="141" s="1"/>
  <c r="A5" i="114"/>
  <c r="AR1" i="111"/>
  <c r="B1" i="89"/>
  <c r="U16" i="111" s="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09"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AP1244" i="75"/>
  <c r="AP1242" i="75"/>
  <c r="AP1215" i="75"/>
  <c r="AP1200" i="75"/>
  <c r="AP1198" i="75"/>
  <c r="AP1171" i="75"/>
  <c r="F18" i="1"/>
  <c r="I18" i="1" s="1"/>
  <c r="F19" i="1"/>
  <c r="I19" i="1" s="1"/>
  <c r="V189" i="89"/>
  <c r="X189" i="89" s="1"/>
  <c r="AG189" i="89" s="1"/>
  <c r="V186" i="89"/>
  <c r="X186" i="89" s="1"/>
  <c r="AG186" i="89" s="1"/>
  <c r="V185" i="89"/>
  <c r="X185" i="89" s="1"/>
  <c r="AG185" i="89" s="1"/>
  <c r="Q133" i="89"/>
  <c r="Q131" i="89"/>
  <c r="S131" i="89" s="1"/>
  <c r="X131" i="89" s="1"/>
  <c r="AC131" i="89" s="1"/>
  <c r="AG131" i="89" s="1"/>
  <c r="Q128" i="89"/>
  <c r="S128" i="89" s="1"/>
  <c r="X128" i="89" s="1"/>
  <c r="AC128" i="89" s="1"/>
  <c r="AG128" i="89" s="1"/>
  <c r="Q127" i="89"/>
  <c r="S127" i="89" s="1"/>
  <c r="X127" i="89" s="1"/>
  <c r="AC127" i="89" s="1"/>
  <c r="AG127" i="89" s="1"/>
  <c r="FW13" i="125" s="1"/>
  <c r="Q123" i="89"/>
  <c r="S123" i="89" s="1"/>
  <c r="X123" i="89" s="1"/>
  <c r="AC123" i="89" s="1"/>
  <c r="AG123" i="89" s="1"/>
  <c r="Q122" i="89"/>
  <c r="S122" i="89" s="1"/>
  <c r="Q121" i="89"/>
  <c r="S121" i="89" s="1"/>
  <c r="X121" i="89" s="1"/>
  <c r="AC121" i="89" s="1"/>
  <c r="AG121" i="89" s="1"/>
  <c r="GH7" i="125" s="1"/>
  <c r="Q118" i="89"/>
  <c r="S118" i="89" s="1"/>
  <c r="X118" i="89" s="1"/>
  <c r="AC118" i="89" s="1"/>
  <c r="AG118" i="89" s="1"/>
  <c r="Q117" i="89"/>
  <c r="S117" i="89" s="1"/>
  <c r="X117" i="89" s="1"/>
  <c r="AC117" i="89" s="1"/>
  <c r="AG117" i="89" s="1"/>
  <c r="Q115" i="89"/>
  <c r="S115" i="89" s="1"/>
  <c r="X115" i="89" s="1"/>
  <c r="AC115" i="89" s="1"/>
  <c r="AG115" i="89" s="1"/>
  <c r="Q114" i="89"/>
  <c r="S114" i="89" s="1"/>
  <c r="X114" i="89" s="1"/>
  <c r="AC114" i="89" s="1"/>
  <c r="AG114" i="89" s="1"/>
  <c r="GC28" i="124" s="1"/>
  <c r="Q113" i="89"/>
  <c r="S113" i="89" s="1"/>
  <c r="X113" i="89" s="1"/>
  <c r="AC113" i="89" s="1"/>
  <c r="AG113" i="89" s="1"/>
  <c r="Q112" i="89"/>
  <c r="S112" i="89" s="1"/>
  <c r="X112" i="89" s="1"/>
  <c r="AC112" i="89" s="1"/>
  <c r="AG112" i="89" s="1"/>
  <c r="Q111" i="89"/>
  <c r="S111" i="89" s="1"/>
  <c r="X111" i="89" s="1"/>
  <c r="AC111" i="89" s="1"/>
  <c r="AG111" i="89" s="1"/>
  <c r="Q110" i="89"/>
  <c r="S110" i="89" s="1"/>
  <c r="X110" i="89" s="1"/>
  <c r="AC110" i="89" s="1"/>
  <c r="AG110" i="89" s="1"/>
  <c r="GC24" i="124" s="1"/>
  <c r="Q108" i="89"/>
  <c r="S108" i="89" s="1"/>
  <c r="X108" i="89" s="1"/>
  <c r="AC108" i="89" s="1"/>
  <c r="AG108" i="89" s="1"/>
  <c r="Q107" i="89"/>
  <c r="S107" i="89" s="1"/>
  <c r="X107" i="89" s="1"/>
  <c r="AC107" i="89" s="1"/>
  <c r="AG107" i="89" s="1"/>
  <c r="GS21" i="124" s="1"/>
  <c r="Q106" i="89"/>
  <c r="S106" i="89" s="1"/>
  <c r="Q91" i="89"/>
  <c r="S91" i="89" s="1"/>
  <c r="X91" i="89" s="1"/>
  <c r="AC91" i="89" s="1"/>
  <c r="AG91" i="89" s="1"/>
  <c r="Q79" i="89"/>
  <c r="S79" i="89" s="1"/>
  <c r="Q77" i="89"/>
  <c r="S77" i="89"/>
  <c r="Q72" i="89"/>
  <c r="V67" i="89"/>
  <c r="W67" i="89" s="1"/>
  <c r="V65" i="89"/>
  <c r="W65" i="89" s="1"/>
  <c r="V64" i="89"/>
  <c r="W64" i="89" s="1"/>
  <c r="V63" i="89"/>
  <c r="W63" i="89" s="1"/>
  <c r="V62" i="89"/>
  <c r="W62" i="89" s="1"/>
  <c r="Q62" i="89"/>
  <c r="S62" i="89"/>
  <c r="V61" i="89"/>
  <c r="W61" i="89" s="1"/>
  <c r="V59" i="89"/>
  <c r="W59" i="89" s="1"/>
  <c r="Q59" i="89"/>
  <c r="S59" i="89" s="1"/>
  <c r="V58" i="89"/>
  <c r="W58" i="89" s="1"/>
  <c r="Q58" i="89"/>
  <c r="S58" i="89" s="1"/>
  <c r="V53" i="89"/>
  <c r="W53" i="89" s="1"/>
  <c r="Q53" i="89"/>
  <c r="S53" i="89"/>
  <c r="Q52" i="89"/>
  <c r="S52" i="89" s="1"/>
  <c r="V51" i="89"/>
  <c r="W51" i="89" s="1"/>
  <c r="Q51" i="89"/>
  <c r="S51" i="89" s="1"/>
  <c r="V50" i="89"/>
  <c r="W50" i="89" s="1"/>
  <c r="Q50" i="89"/>
  <c r="S50" i="89" s="1"/>
  <c r="V49" i="89"/>
  <c r="W49" i="89" s="1"/>
  <c r="Q49" i="89"/>
  <c r="S49" i="89"/>
  <c r="V47" i="89"/>
  <c r="W47" i="89" s="1"/>
  <c r="Q47" i="89"/>
  <c r="S47" i="89" s="1"/>
  <c r="V46" i="89"/>
  <c r="W46" i="89"/>
  <c r="Q46" i="89"/>
  <c r="S46" i="89" s="1"/>
  <c r="V45" i="89"/>
  <c r="W45" i="89" s="1"/>
  <c r="Q45" i="89"/>
  <c r="S45" i="89" s="1"/>
  <c r="V42" i="89"/>
  <c r="W42" i="89" s="1"/>
  <c r="Q42" i="89"/>
  <c r="S42" i="89" s="1"/>
  <c r="V199" i="89"/>
  <c r="X199" i="89" s="1"/>
  <c r="AG199" i="89" s="1"/>
  <c r="V182" i="89"/>
  <c r="X182" i="89" s="1"/>
  <c r="AG182" i="89" s="1"/>
  <c r="V181" i="89"/>
  <c r="X181" i="89" s="1"/>
  <c r="AG181" i="89" s="1"/>
  <c r="Q146" i="89"/>
  <c r="S146" i="89" s="1"/>
  <c r="X146" i="89" s="1"/>
  <c r="AC146" i="89" s="1"/>
  <c r="AG146" i="89" s="1"/>
  <c r="FA32" i="125" s="1"/>
  <c r="Q144" i="89"/>
  <c r="S144" i="89"/>
  <c r="X144" i="89" s="1"/>
  <c r="AC144" i="89" s="1"/>
  <c r="AG144" i="89" s="1"/>
  <c r="Q109" i="89"/>
  <c r="S109" i="89" s="1"/>
  <c r="X109" i="89" s="1"/>
  <c r="AC109" i="89" s="1"/>
  <c r="AG109" i="89" s="1"/>
  <c r="V72" i="89"/>
  <c r="W72" i="89" s="1"/>
  <c r="V70" i="89"/>
  <c r="W70" i="89" s="1"/>
  <c r="Q70" i="89"/>
  <c r="S70" i="89" s="1"/>
  <c r="Q48" i="89"/>
  <c r="S48" i="89" s="1"/>
  <c r="V34" i="89"/>
  <c r="W34" i="89" s="1"/>
  <c r="V33" i="89"/>
  <c r="W33" i="89" s="1"/>
  <c r="Q32" i="89"/>
  <c r="S32" i="89" s="1"/>
  <c r="V31" i="89"/>
  <c r="W31" i="89" s="1"/>
  <c r="Q31" i="89"/>
  <c r="S31" i="89" s="1"/>
  <c r="V30" i="89"/>
  <c r="W30" i="89" s="1"/>
  <c r="V29" i="89"/>
  <c r="W29" i="89" s="1"/>
  <c r="V28" i="89"/>
  <c r="W28" i="89" s="1"/>
  <c r="Q28" i="89"/>
  <c r="S28" i="89" s="1"/>
  <c r="V27" i="89"/>
  <c r="W27" i="89" s="1"/>
  <c r="V26" i="89"/>
  <c r="W26" i="89" s="1"/>
  <c r="Q26" i="89"/>
  <c r="S26" i="89" s="1"/>
  <c r="V25" i="89"/>
  <c r="W25" i="89" s="1"/>
  <c r="Q25" i="89"/>
  <c r="S25" i="89" s="1"/>
  <c r="V19" i="89"/>
  <c r="W19" i="89" s="1"/>
  <c r="V18" i="89"/>
  <c r="W18" i="89" s="1"/>
  <c r="V17" i="89"/>
  <c r="W17" i="89" s="1"/>
  <c r="V15" i="89"/>
  <c r="W15" i="89" s="1"/>
  <c r="V14" i="89"/>
  <c r="W14" i="89" s="1"/>
  <c r="V12" i="89"/>
  <c r="W12" i="89" s="1"/>
  <c r="V10" i="89"/>
  <c r="W10" i="89" s="1"/>
  <c r="V9" i="89"/>
  <c r="W9" i="89" s="1"/>
  <c r="V8" i="89"/>
  <c r="W8" i="89" s="1"/>
  <c r="V6" i="89"/>
  <c r="W6" i="89" s="1"/>
  <c r="S143" i="89"/>
  <c r="S138" i="89"/>
  <c r="S125" i="89"/>
  <c r="S124" i="89"/>
  <c r="S120" i="89"/>
  <c r="S105" i="89"/>
  <c r="S104" i="89"/>
  <c r="S103" i="89"/>
  <c r="S102" i="89"/>
  <c r="S99" i="89"/>
  <c r="S95" i="89"/>
  <c r="S92" i="89"/>
  <c r="S89" i="89"/>
  <c r="W81" i="89"/>
  <c r="U81" i="89"/>
  <c r="S81" i="89"/>
  <c r="W80" i="89"/>
  <c r="U80" i="89"/>
  <c r="W79" i="89"/>
  <c r="U79" i="89"/>
  <c r="W78" i="89"/>
  <c r="U78" i="89"/>
  <c r="W77" i="89"/>
  <c r="U77" i="89"/>
  <c r="W75" i="89"/>
  <c r="U75" i="89"/>
  <c r="W74" i="89"/>
  <c r="W73" i="89" s="1"/>
  <c r="U74" i="89"/>
  <c r="U72" i="89"/>
  <c r="W71" i="89"/>
  <c r="U71" i="89"/>
  <c r="U70" i="89"/>
  <c r="U69" i="89"/>
  <c r="U67" i="89"/>
  <c r="W66" i="89"/>
  <c r="U66" i="89"/>
  <c r="U65" i="89"/>
  <c r="U64" i="89"/>
  <c r="U63" i="89"/>
  <c r="U62" i="89"/>
  <c r="U61" i="89"/>
  <c r="W60" i="89"/>
  <c r="U60" i="89"/>
  <c r="U59" i="89"/>
  <c r="U58" i="89"/>
  <c r="U57" i="89"/>
  <c r="U56" i="89" s="1"/>
  <c r="U55" i="89" s="1"/>
  <c r="W54" i="89"/>
  <c r="U54" i="89"/>
  <c r="U53" i="89"/>
  <c r="W52" i="89"/>
  <c r="U52" i="89"/>
  <c r="U51" i="89"/>
  <c r="U50" i="89"/>
  <c r="U49" i="89"/>
  <c r="W48" i="89"/>
  <c r="U48" i="89"/>
  <c r="U47" i="89"/>
  <c r="U46" i="89"/>
  <c r="U45" i="89"/>
  <c r="U42" i="89"/>
  <c r="U41" i="89"/>
  <c r="U40" i="89"/>
  <c r="U39" i="89"/>
  <c r="U38" i="89"/>
  <c r="U37" i="89"/>
  <c r="W35" i="89"/>
  <c r="U35" i="89"/>
  <c r="U34" i="89"/>
  <c r="U33" i="89"/>
  <c r="W32" i="89"/>
  <c r="U32" i="89"/>
  <c r="U31" i="89"/>
  <c r="U30" i="89"/>
  <c r="U29" i="89"/>
  <c r="U28" i="89"/>
  <c r="U27" i="89"/>
  <c r="U26" i="89"/>
  <c r="U25" i="89"/>
  <c r="U24" i="89"/>
  <c r="W22" i="89"/>
  <c r="U22" i="89"/>
  <c r="U21" i="89"/>
  <c r="U20" i="89"/>
  <c r="U14" i="89"/>
  <c r="U12" i="89"/>
  <c r="U11" i="89"/>
  <c r="L199" i="89"/>
  <c r="N199" i="89" s="1"/>
  <c r="AF199" i="89" s="1"/>
  <c r="L189" i="89"/>
  <c r="N189" i="89" s="1"/>
  <c r="AF189" i="89" s="1"/>
  <c r="N212" i="88"/>
  <c r="O212" i="88"/>
  <c r="L186" i="89"/>
  <c r="N186" i="89" s="1"/>
  <c r="AF186" i="89" s="1"/>
  <c r="L185" i="89"/>
  <c r="N185" i="89" s="1"/>
  <c r="AF185" i="89" s="1"/>
  <c r="L182" i="89"/>
  <c r="N182" i="89" s="1"/>
  <c r="AF182" i="89" s="1"/>
  <c r="L181" i="89"/>
  <c r="N181" i="89" s="1"/>
  <c r="AF181" i="89" s="1"/>
  <c r="G128" i="89"/>
  <c r="I128" i="89" s="1"/>
  <c r="N128" i="89" s="1"/>
  <c r="AB128" i="89" s="1"/>
  <c r="AF128" i="89" s="1"/>
  <c r="DW14" i="125" s="1"/>
  <c r="G127" i="89"/>
  <c r="I127" i="89" s="1"/>
  <c r="N127" i="89" s="1"/>
  <c r="AB127" i="89" s="1"/>
  <c r="AF127" i="89" s="1"/>
  <c r="I89" i="89"/>
  <c r="I92" i="89"/>
  <c r="I95" i="89"/>
  <c r="I99" i="89"/>
  <c r="I102" i="89"/>
  <c r="I103" i="89"/>
  <c r="I104" i="89"/>
  <c r="I105" i="89"/>
  <c r="I120" i="89"/>
  <c r="I124" i="89"/>
  <c r="I125" i="89"/>
  <c r="I138" i="89"/>
  <c r="I143" i="89"/>
  <c r="G106" i="89"/>
  <c r="I106" i="89" s="1"/>
  <c r="G107" i="89"/>
  <c r="I107" i="89" s="1"/>
  <c r="N107" i="89" s="1"/>
  <c r="AB107" i="89" s="1"/>
  <c r="AF107" i="89" s="1"/>
  <c r="CE21" i="124" s="1"/>
  <c r="G108" i="89"/>
  <c r="I108" i="89" s="1"/>
  <c r="N108" i="89" s="1"/>
  <c r="AB108" i="89" s="1"/>
  <c r="AF108" i="89" s="1"/>
  <c r="G109" i="89"/>
  <c r="I109" i="89"/>
  <c r="N109" i="89" s="1"/>
  <c r="AB109" i="89" s="1"/>
  <c r="AF109" i="89" s="1"/>
  <c r="G110" i="89"/>
  <c r="I110" i="89" s="1"/>
  <c r="N110" i="89" s="1"/>
  <c r="AB110" i="89" s="1"/>
  <c r="AF110" i="89" s="1"/>
  <c r="G111" i="89"/>
  <c r="I111" i="89" s="1"/>
  <c r="N111" i="89" s="1"/>
  <c r="AB111" i="89" s="1"/>
  <c r="AF111" i="89" s="1"/>
  <c r="G112" i="89"/>
  <c r="I112" i="89" s="1"/>
  <c r="N112" i="89" s="1"/>
  <c r="AB112" i="89" s="1"/>
  <c r="AF112" i="89" s="1"/>
  <c r="DL26" i="124" s="1"/>
  <c r="G113" i="89"/>
  <c r="I113" i="89" s="1"/>
  <c r="N113" i="89" s="1"/>
  <c r="AB113" i="89" s="1"/>
  <c r="AF113" i="89" s="1"/>
  <c r="G114" i="89"/>
  <c r="I114" i="89" s="1"/>
  <c r="N114" i="89" s="1"/>
  <c r="AB114" i="89" s="1"/>
  <c r="AF114" i="89" s="1"/>
  <c r="G115" i="89"/>
  <c r="I115" i="89" s="1"/>
  <c r="N115" i="89" s="1"/>
  <c r="AB115" i="89" s="1"/>
  <c r="AF115" i="89" s="1"/>
  <c r="EC29" i="124" s="1"/>
  <c r="G117" i="89"/>
  <c r="I117" i="89" s="1"/>
  <c r="N117" i="89" s="1"/>
  <c r="AB117" i="89" s="1"/>
  <c r="AF117" i="89" s="1"/>
  <c r="G121" i="89"/>
  <c r="I121" i="89" s="1"/>
  <c r="G122" i="89"/>
  <c r="I122" i="89" s="1"/>
  <c r="N122" i="89" s="1"/>
  <c r="AB122" i="89" s="1"/>
  <c r="AF122" i="89" s="1"/>
  <c r="CE8" i="125" s="1"/>
  <c r="G123" i="89"/>
  <c r="I123" i="89" s="1"/>
  <c r="N123" i="89" s="1"/>
  <c r="AB123" i="89" s="1"/>
  <c r="AF123" i="89" s="1"/>
  <c r="G131" i="89"/>
  <c r="I131" i="89" s="1"/>
  <c r="N131" i="89" s="1"/>
  <c r="AB131" i="89" s="1"/>
  <c r="AF131" i="89" s="1"/>
  <c r="EH17" i="125" s="1"/>
  <c r="G133" i="89"/>
  <c r="G144" i="89"/>
  <c r="I144" i="89" s="1"/>
  <c r="N144" i="89" s="1"/>
  <c r="AB144" i="89" s="1"/>
  <c r="AF144" i="89" s="1"/>
  <c r="G146" i="89"/>
  <c r="I146" i="89" s="1"/>
  <c r="N146" i="89" s="1"/>
  <c r="AB146" i="89" s="1"/>
  <c r="AF146" i="89" s="1"/>
  <c r="G91" i="89"/>
  <c r="I91" i="89" s="1"/>
  <c r="N91" i="89" s="1"/>
  <c r="AB91" i="89" s="1"/>
  <c r="AF91" i="89" s="1"/>
  <c r="M73" i="89"/>
  <c r="AA73" i="89" s="1"/>
  <c r="AE73" i="89" s="1"/>
  <c r="M81" i="89"/>
  <c r="M76" i="89" s="1"/>
  <c r="AA76" i="89" s="1"/>
  <c r="AE76" i="89" s="1"/>
  <c r="K23" i="89"/>
  <c r="K81" i="89"/>
  <c r="L72" i="89"/>
  <c r="M72" i="89" s="1"/>
  <c r="AA72" i="89" s="1"/>
  <c r="AE72" i="89" s="1"/>
  <c r="L70" i="89"/>
  <c r="M70" i="89" s="1"/>
  <c r="AA70" i="89" s="1"/>
  <c r="AE70" i="89" s="1"/>
  <c r="L67" i="89"/>
  <c r="M67" i="89" s="1"/>
  <c r="AA67" i="89" s="1"/>
  <c r="AE67" i="89" s="1"/>
  <c r="L65" i="89"/>
  <c r="M65" i="89" s="1"/>
  <c r="AA65" i="89" s="1"/>
  <c r="AE65" i="89" s="1"/>
  <c r="L64" i="89"/>
  <c r="M64" i="89" s="1"/>
  <c r="AA64" i="89" s="1"/>
  <c r="AE64" i="89" s="1"/>
  <c r="L63" i="89"/>
  <c r="M63" i="89" s="1"/>
  <c r="AA63" i="89" s="1"/>
  <c r="AE63" i="89" s="1"/>
  <c r="L62" i="89"/>
  <c r="M62" i="89" s="1"/>
  <c r="AA62" i="89" s="1"/>
  <c r="AE62" i="89" s="1"/>
  <c r="L61" i="89"/>
  <c r="M61" i="89" s="1"/>
  <c r="AA61" i="89" s="1"/>
  <c r="AE61" i="89" s="1"/>
  <c r="L59" i="89"/>
  <c r="M59" i="89" s="1"/>
  <c r="L58" i="89"/>
  <c r="M58" i="89" s="1"/>
  <c r="AA58" i="89" s="1"/>
  <c r="AE58" i="89" s="1"/>
  <c r="L53" i="89"/>
  <c r="M53" i="89" s="1"/>
  <c r="AA53" i="89" s="1"/>
  <c r="AE53" i="89" s="1"/>
  <c r="L51" i="89"/>
  <c r="M51" i="89" s="1"/>
  <c r="AA51" i="89" s="1"/>
  <c r="AE51" i="89" s="1"/>
  <c r="L50" i="89"/>
  <c r="M50" i="89" s="1"/>
  <c r="AA50" i="89" s="1"/>
  <c r="AE50" i="89" s="1"/>
  <c r="L49" i="89"/>
  <c r="M49" i="89" s="1"/>
  <c r="AA49" i="89" s="1"/>
  <c r="AE49" i="89" s="1"/>
  <c r="L47" i="89"/>
  <c r="M47" i="89" s="1"/>
  <c r="AA47" i="89" s="1"/>
  <c r="AE47" i="89" s="1"/>
  <c r="L46" i="89"/>
  <c r="M46" i="89" s="1"/>
  <c r="AA46" i="89" s="1"/>
  <c r="AE46" i="89" s="1"/>
  <c r="L45" i="89"/>
  <c r="L42" i="89"/>
  <c r="M42" i="89" s="1"/>
  <c r="AA42" i="89" s="1"/>
  <c r="AE42" i="89" s="1"/>
  <c r="L34" i="89"/>
  <c r="M34" i="89" s="1"/>
  <c r="AA34" i="89" s="1"/>
  <c r="AE34" i="89" s="1"/>
  <c r="L33" i="89"/>
  <c r="M33" i="89" s="1"/>
  <c r="AA33" i="89" s="1"/>
  <c r="AE33" i="89" s="1"/>
  <c r="L31" i="89"/>
  <c r="M31" i="89" s="1"/>
  <c r="AA31" i="89" s="1"/>
  <c r="AE31" i="89" s="1"/>
  <c r="L30" i="89"/>
  <c r="M30" i="89" s="1"/>
  <c r="AA30" i="89" s="1"/>
  <c r="AE30" i="89" s="1"/>
  <c r="L29" i="89"/>
  <c r="M29" i="89" s="1"/>
  <c r="AA29" i="89" s="1"/>
  <c r="AE29" i="89" s="1"/>
  <c r="L28" i="89"/>
  <c r="M28" i="89" s="1"/>
  <c r="AA28" i="89" s="1"/>
  <c r="AE28" i="89" s="1"/>
  <c r="L27" i="89"/>
  <c r="M27" i="89" s="1"/>
  <c r="AA27" i="89" s="1"/>
  <c r="AE27" i="89" s="1"/>
  <c r="L26" i="89"/>
  <c r="M26" i="89" s="1"/>
  <c r="AA26" i="89" s="1"/>
  <c r="AE26" i="89" s="1"/>
  <c r="L25" i="89"/>
  <c r="M25" i="89" s="1"/>
  <c r="AA25" i="89" s="1"/>
  <c r="AE25" i="89" s="1"/>
  <c r="L19" i="89"/>
  <c r="M19" i="89" s="1"/>
  <c r="L18" i="89"/>
  <c r="M18" i="89" s="1"/>
  <c r="L17" i="89"/>
  <c r="M17" i="89" s="1"/>
  <c r="L15" i="89"/>
  <c r="M15" i="89" s="1"/>
  <c r="L14" i="89"/>
  <c r="M14" i="89" s="1"/>
  <c r="AA14" i="89" s="1"/>
  <c r="AE14" i="89" s="1"/>
  <c r="L12" i="89"/>
  <c r="M12" i="89" s="1"/>
  <c r="AA12" i="89" s="1"/>
  <c r="AE12" i="89" s="1"/>
  <c r="L10" i="89"/>
  <c r="M10" i="89" s="1"/>
  <c r="L9" i="89"/>
  <c r="M9" i="89" s="1"/>
  <c r="L8" i="89"/>
  <c r="M8" i="89" s="1"/>
  <c r="L6" i="89"/>
  <c r="M6" i="89" s="1"/>
  <c r="G79" i="89"/>
  <c r="I79" i="89" s="1"/>
  <c r="Z79" i="89" s="1"/>
  <c r="AD79" i="89" s="1"/>
  <c r="G77" i="89"/>
  <c r="G72" i="89"/>
  <c r="G70" i="89"/>
  <c r="I70" i="89" s="1"/>
  <c r="Z70" i="89" s="1"/>
  <c r="AD70" i="89" s="1"/>
  <c r="G62" i="89"/>
  <c r="G59" i="89"/>
  <c r="I59" i="89" s="1"/>
  <c r="Z59" i="89" s="1"/>
  <c r="AD59" i="89" s="1"/>
  <c r="BW7" i="122" s="1"/>
  <c r="G58" i="89"/>
  <c r="I58" i="89" s="1"/>
  <c r="Z58" i="89" s="1"/>
  <c r="AD58" i="89" s="1"/>
  <c r="G53" i="89"/>
  <c r="G52" i="89"/>
  <c r="I52" i="89" s="1"/>
  <c r="Z52" i="89" s="1"/>
  <c r="AD52" i="89" s="1"/>
  <c r="DD21" i="121" s="1"/>
  <c r="G51" i="89"/>
  <c r="I51" i="89" s="1"/>
  <c r="Z51" i="89" s="1"/>
  <c r="AD51" i="89" s="1"/>
  <c r="G50" i="89"/>
  <c r="G49" i="89"/>
  <c r="I49" i="89" s="1"/>
  <c r="Z49" i="89" s="1"/>
  <c r="AD49" i="89" s="1"/>
  <c r="CY15" i="121" s="1"/>
  <c r="G48" i="89"/>
  <c r="G47" i="89"/>
  <c r="G46" i="89"/>
  <c r="I46" i="89" s="1"/>
  <c r="Z46" i="89" s="1"/>
  <c r="AD46" i="89" s="1"/>
  <c r="G45" i="89"/>
  <c r="I45" i="89" s="1"/>
  <c r="Z45" i="89" s="1"/>
  <c r="AD45" i="89" s="1"/>
  <c r="CC7" i="121" s="1"/>
  <c r="G42" i="89"/>
  <c r="I42" i="89" s="1"/>
  <c r="Z42" i="89" s="1"/>
  <c r="AD42" i="89" s="1"/>
  <c r="G32" i="89"/>
  <c r="I32" i="89" s="1"/>
  <c r="G31" i="89"/>
  <c r="I31" i="89" s="1"/>
  <c r="Z31" i="89" s="1"/>
  <c r="AD31" i="89" s="1"/>
  <c r="CH7" i="120" s="1"/>
  <c r="G28" i="89"/>
  <c r="G26" i="89"/>
  <c r="G25" i="89"/>
  <c r="I25" i="89" s="1"/>
  <c r="Z25" i="89" s="1"/>
  <c r="AD25" i="89" s="1"/>
  <c r="Q755" i="75"/>
  <c r="Q754" i="75"/>
  <c r="Q753" i="75"/>
  <c r="Q752" i="75"/>
  <c r="Q749" i="75"/>
  <c r="Q745" i="75"/>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5" i="1"/>
  <c r="C24" i="1"/>
  <c r="C23" i="1"/>
  <c r="C22" i="1"/>
  <c r="C21" i="1"/>
  <c r="C20" i="1"/>
  <c r="C17" i="1"/>
  <c r="C16" i="1"/>
  <c r="C15" i="1"/>
  <c r="C14" i="1"/>
  <c r="C13" i="1"/>
  <c r="F17" i="1"/>
  <c r="Q751" i="75"/>
  <c r="Q750" i="75"/>
  <c r="Q748" i="75"/>
  <c r="Q747" i="75"/>
  <c r="Q746" i="75"/>
  <c r="AH725" i="75"/>
  <c r="AA725" i="75"/>
  <c r="T725" i="75"/>
  <c r="N722" i="75"/>
  <c r="A6" i="8"/>
  <c r="I6" i="8" s="1"/>
  <c r="A7" i="8"/>
  <c r="H7" i="8" s="1"/>
  <c r="A8" i="8"/>
  <c r="I8" i="8" s="1"/>
  <c r="L203" i="75" s="1"/>
  <c r="A9" i="8"/>
  <c r="F9" i="8" s="1"/>
  <c r="P166" i="75" s="1"/>
  <c r="A10" i="8"/>
  <c r="H10" i="8" s="1"/>
  <c r="A11" i="8"/>
  <c r="D11" i="8" s="1"/>
  <c r="X163" i="75" s="1"/>
  <c r="D12" i="8"/>
  <c r="E12" i="8"/>
  <c r="F12" i="8"/>
  <c r="H12" i="8"/>
  <c r="I12" i="8"/>
  <c r="J12" i="8"/>
  <c r="A13" i="8"/>
  <c r="A16" i="8"/>
  <c r="A17" i="8"/>
  <c r="D18" i="8"/>
  <c r="E18" i="8"/>
  <c r="F18" i="8"/>
  <c r="H18" i="8"/>
  <c r="I18" i="8"/>
  <c r="J18" i="8"/>
  <c r="D19" i="8"/>
  <c r="E19" i="8"/>
  <c r="F19" i="8"/>
  <c r="H19" i="8"/>
  <c r="I19" i="8"/>
  <c r="J19" i="8"/>
  <c r="A20" i="8"/>
  <c r="A21" i="8"/>
  <c r="D21" i="8" s="1"/>
  <c r="AB256" i="75" s="1"/>
  <c r="D22" i="8"/>
  <c r="E22" i="8"/>
  <c r="F22" i="8"/>
  <c r="H22" i="8"/>
  <c r="I22" i="8"/>
  <c r="J22" i="8"/>
  <c r="A23" i="8"/>
  <c r="J23" i="8" s="1"/>
  <c r="A26" i="8"/>
  <c r="E26" i="8" s="1"/>
  <c r="H260" i="75" s="1"/>
  <c r="A27" i="8"/>
  <c r="D30" i="8"/>
  <c r="E30" i="8"/>
  <c r="F30" i="8"/>
  <c r="H30" i="8"/>
  <c r="I30" i="8"/>
  <c r="J30" i="8"/>
  <c r="A31" i="8"/>
  <c r="A32" i="8"/>
  <c r="I32" i="8" s="1"/>
  <c r="AK314" i="75" s="1"/>
  <c r="A33" i="8"/>
  <c r="D36" i="8"/>
  <c r="E36" i="8"/>
  <c r="F36" i="8"/>
  <c r="H36" i="8"/>
  <c r="I36" i="8"/>
  <c r="J36" i="8"/>
  <c r="A37" i="8"/>
  <c r="A38" i="8"/>
  <c r="A39" i="8"/>
  <c r="J39" i="8" s="1"/>
  <c r="AT424" i="75" s="1"/>
  <c r="A42" i="8"/>
  <c r="D42" i="8" s="1"/>
  <c r="A43" i="8"/>
  <c r="A44" i="8"/>
  <c r="J44" i="8" s="1"/>
  <c r="A45" i="8"/>
  <c r="J45" i="8" s="1"/>
  <c r="A46" i="8"/>
  <c r="H46" i="8" s="1"/>
  <c r="E12" i="88" s="1"/>
  <c r="E13" i="88" s="1"/>
  <c r="A47" i="8"/>
  <c r="A48" i="8"/>
  <c r="H48" i="8" s="1"/>
  <c r="E21" i="88" s="1"/>
  <c r="E22" i="88" s="1"/>
  <c r="AL30" i="89" s="1"/>
  <c r="D51" i="8"/>
  <c r="E51" i="8"/>
  <c r="F51" i="8"/>
  <c r="H51" i="8"/>
  <c r="I51" i="8"/>
  <c r="J51" i="8"/>
  <c r="A52" i="8"/>
  <c r="A53" i="8"/>
  <c r="A54" i="8"/>
  <c r="E54" i="8" s="1"/>
  <c r="P174" i="75" s="1"/>
  <c r="A55" i="8"/>
  <c r="A56" i="8"/>
  <c r="J56" i="8" s="1"/>
  <c r="X211" i="75" s="1"/>
  <c r="D57" i="8"/>
  <c r="E57" i="8"/>
  <c r="F57" i="8"/>
  <c r="H57" i="8"/>
  <c r="I57" i="8"/>
  <c r="J57" i="8"/>
  <c r="A58" i="8"/>
  <c r="E58" i="8" s="1"/>
  <c r="AC174" i="75" s="1"/>
  <c r="A61" i="8"/>
  <c r="A62" i="8"/>
  <c r="D63" i="8"/>
  <c r="E63" i="8"/>
  <c r="F63" i="8"/>
  <c r="H63" i="8"/>
  <c r="I63" i="8"/>
  <c r="J63" i="8"/>
  <c r="D64" i="8"/>
  <c r="E64" i="8"/>
  <c r="F64" i="8"/>
  <c r="H64" i="8"/>
  <c r="I64" i="8"/>
  <c r="J64" i="8"/>
  <c r="A65" i="8"/>
  <c r="A66" i="8"/>
  <c r="D67" i="8"/>
  <c r="E67" i="8"/>
  <c r="F67" i="8"/>
  <c r="H67" i="8"/>
  <c r="I67" i="8"/>
  <c r="J67" i="8"/>
  <c r="A68" i="8"/>
  <c r="E68" i="8" s="1"/>
  <c r="A71" i="8"/>
  <c r="F71" i="8" s="1"/>
  <c r="A72" i="8"/>
  <c r="A73" i="8"/>
  <c r="A74" i="8"/>
  <c r="F74" i="8" s="1"/>
  <c r="A75" i="8"/>
  <c r="A76" i="8"/>
  <c r="A77" i="8"/>
  <c r="F77" i="8" s="1"/>
  <c r="A78" i="8"/>
  <c r="E78" i="8" s="1"/>
  <c r="A82" i="8"/>
  <c r="A83" i="8"/>
  <c r="A84" i="8"/>
  <c r="I84" i="8" s="1"/>
  <c r="A87" i="8"/>
  <c r="J87" i="8" s="1"/>
  <c r="A88" i="8"/>
  <c r="F88" i="8" s="1"/>
  <c r="A89" i="8"/>
  <c r="A90" i="8"/>
  <c r="I90" i="8" s="1"/>
  <c r="A93" i="8"/>
  <c r="A94" i="8"/>
  <c r="J94" i="8" s="1"/>
  <c r="D95" i="8"/>
  <c r="E95" i="8"/>
  <c r="F95" i="8"/>
  <c r="H95" i="8"/>
  <c r="I95" i="8"/>
  <c r="J95" i="8"/>
  <c r="A96" i="8"/>
  <c r="H96" i="8" s="1"/>
  <c r="A99" i="8"/>
  <c r="I99" i="8" s="1"/>
  <c r="A100" i="8"/>
  <c r="D100" i="8" s="1"/>
  <c r="A101" i="8"/>
  <c r="F101" i="8" s="1"/>
  <c r="A102" i="8"/>
  <c r="D102" i="8" s="1"/>
  <c r="A103" i="8"/>
  <c r="F103" i="8" s="1"/>
  <c r="A104" i="8"/>
  <c r="D109" i="8"/>
  <c r="E109" i="8"/>
  <c r="F109" i="8"/>
  <c r="H109" i="8"/>
  <c r="I109" i="8"/>
  <c r="J109" i="8"/>
  <c r="A110" i="8"/>
  <c r="J110" i="8" s="1"/>
  <c r="A111" i="8"/>
  <c r="E111" i="8" s="1"/>
  <c r="A114" i="8"/>
  <c r="F114" i="8" s="1"/>
  <c r="D115" i="8"/>
  <c r="E115" i="8"/>
  <c r="F115" i="8"/>
  <c r="H115" i="8"/>
  <c r="I115" i="8"/>
  <c r="J115" i="8"/>
  <c r="A117" i="8"/>
  <c r="J117" i="8" s="1"/>
  <c r="A118" i="8"/>
  <c r="I118" i="8" s="1"/>
  <c r="A121" i="8"/>
  <c r="A122" i="8"/>
  <c r="J122" i="8" s="1"/>
  <c r="A125" i="8"/>
  <c r="E125" i="8" s="1"/>
  <c r="A126" i="8"/>
  <c r="I126" i="8" s="1"/>
  <c r="A127" i="8"/>
  <c r="E127" i="8" s="1"/>
  <c r="A128" i="8"/>
  <c r="J128" i="8" s="1"/>
  <c r="A129" i="8"/>
  <c r="I129" i="8" s="1"/>
  <c r="A130" i="8"/>
  <c r="J130" i="8" s="1"/>
  <c r="A131" i="8"/>
  <c r="F131" i="8" s="1"/>
  <c r="A134" i="8"/>
  <c r="J134" i="8" s="1"/>
  <c r="J133" i="8" s="1"/>
  <c r="A137" i="8"/>
  <c r="I137" i="8" s="1"/>
  <c r="D138" i="8"/>
  <c r="E138" i="8"/>
  <c r="F138" i="8"/>
  <c r="H138" i="8"/>
  <c r="I138" i="8"/>
  <c r="J138" i="8"/>
  <c r="A142" i="8"/>
  <c r="J142" i="8" s="1"/>
  <c r="A143" i="8"/>
  <c r="A144" i="8"/>
  <c r="A145" i="8"/>
  <c r="F145" i="8" s="1"/>
  <c r="A146" i="8"/>
  <c r="F146" i="8" s="1"/>
  <c r="E147" i="8"/>
  <c r="F147" i="8"/>
  <c r="I147" i="8"/>
  <c r="J147" i="8"/>
  <c r="A149" i="8"/>
  <c r="A150" i="8"/>
  <c r="D150" i="8" s="1"/>
  <c r="A151" i="8"/>
  <c r="I151" i="8" s="1"/>
  <c r="A152" i="8"/>
  <c r="H152" i="8" s="1"/>
  <c r="E166" i="88" s="1"/>
  <c r="E167" i="88" s="1"/>
  <c r="A153" i="8"/>
  <c r="A154" i="8"/>
  <c r="F154" i="8" s="1"/>
  <c r="D155" i="8"/>
  <c r="E155" i="8"/>
  <c r="F155" i="8"/>
  <c r="H155" i="8"/>
  <c r="I155" i="8"/>
  <c r="J155" i="8"/>
  <c r="A157" i="8"/>
  <c r="A158" i="8"/>
  <c r="I158" i="8" s="1"/>
  <c r="A159" i="8"/>
  <c r="J159" i="8" s="1"/>
  <c r="A160" i="8"/>
  <c r="I160" i="8" s="1"/>
  <c r="A163" i="8"/>
  <c r="A164" i="8"/>
  <c r="A165" i="8"/>
  <c r="A166" i="8"/>
  <c r="I166" i="8" s="1"/>
  <c r="A167" i="8"/>
  <c r="A168" i="8"/>
  <c r="H168" i="8" s="1"/>
  <c r="M126" i="88" s="1"/>
  <c r="A171" i="8"/>
  <c r="H171" i="8" s="1"/>
  <c r="M7" i="88" s="1"/>
  <c r="M10" i="88" s="1"/>
  <c r="A172" i="8"/>
  <c r="A173" i="8"/>
  <c r="A174" i="8"/>
  <c r="J174" i="8" s="1"/>
  <c r="A175" i="8"/>
  <c r="D175" i="8" s="1"/>
  <c r="A178" i="8"/>
  <c r="A179" i="8"/>
  <c r="A180" i="8"/>
  <c r="E180" i="8" s="1"/>
  <c r="A181" i="8"/>
  <c r="E181" i="8" s="1"/>
  <c r="A182" i="8"/>
  <c r="I182" i="8" s="1"/>
  <c r="A183" i="8"/>
  <c r="F183" i="8" s="1"/>
  <c r="A186" i="8"/>
  <c r="J186" i="8" s="1"/>
  <c r="A187" i="8"/>
  <c r="A188" i="8"/>
  <c r="I188" i="8" s="1"/>
  <c r="A189" i="8"/>
  <c r="H189" i="8" s="1"/>
  <c r="M30" i="88" s="1"/>
  <c r="M32" i="88" s="1"/>
  <c r="A190" i="8"/>
  <c r="J190" i="8" s="1"/>
  <c r="A191" i="8"/>
  <c r="A192" i="8"/>
  <c r="H192" i="8" s="1"/>
  <c r="E185" i="88" s="1"/>
  <c r="E187" i="88" s="1"/>
  <c r="AL136" i="89" s="1"/>
  <c r="A193" i="8"/>
  <c r="F193" i="8" s="1"/>
  <c r="I193" i="8"/>
  <c r="A194" i="8"/>
  <c r="J194" i="8" s="1"/>
  <c r="A197" i="8"/>
  <c r="I197" i="8" s="1"/>
  <c r="A198" i="8"/>
  <c r="I198" i="8" s="1"/>
  <c r="E198" i="8"/>
  <c r="A199" i="8"/>
  <c r="H199" i="8" s="1"/>
  <c r="A200" i="8"/>
  <c r="A201" i="8"/>
  <c r="D202" i="8"/>
  <c r="E202" i="8"/>
  <c r="F202" i="8"/>
  <c r="H202" i="8"/>
  <c r="I202" i="8"/>
  <c r="J202" i="8"/>
  <c r="D203" i="8"/>
  <c r="E203" i="8"/>
  <c r="F203" i="8"/>
  <c r="H203" i="8"/>
  <c r="I203" i="8"/>
  <c r="J203" i="8"/>
  <c r="D204" i="8"/>
  <c r="E204" i="8"/>
  <c r="F204" i="8"/>
  <c r="H204" i="8"/>
  <c r="I204" i="8"/>
  <c r="J204" i="8"/>
  <c r="D205" i="8"/>
  <c r="E205" i="8"/>
  <c r="F205" i="8"/>
  <c r="H205" i="8"/>
  <c r="I205" i="8"/>
  <c r="J205" i="8"/>
  <c r="A208" i="8"/>
  <c r="J208" i="8" s="1"/>
  <c r="A209" i="8"/>
  <c r="A210" i="8"/>
  <c r="F210" i="8" s="1"/>
  <c r="A215" i="8"/>
  <c r="D215" i="8" s="1"/>
  <c r="M1170" i="75" s="1"/>
  <c r="A216" i="8"/>
  <c r="H216" i="8" s="1"/>
  <c r="A217" i="8"/>
  <c r="A218" i="8"/>
  <c r="H218" i="8" s="1"/>
  <c r="A219" i="8"/>
  <c r="A220" i="8"/>
  <c r="J220" i="8" s="1"/>
  <c r="U1231" i="75" s="1"/>
  <c r="A221" i="8"/>
  <c r="A222" i="8"/>
  <c r="A223" i="8"/>
  <c r="J223" i="8" s="1"/>
  <c r="U1217" i="75" s="1"/>
  <c r="A226" i="8"/>
  <c r="F226" i="8" s="1"/>
  <c r="A227" i="8"/>
  <c r="I227" i="8" s="1"/>
  <c r="A228" i="8"/>
  <c r="F228" i="8" s="1"/>
  <c r="AB1180" i="75" s="1"/>
  <c r="A229" i="8"/>
  <c r="H229" i="8" s="1"/>
  <c r="A230" i="8"/>
  <c r="E230" i="8" s="1"/>
  <c r="AB1191" i="75" s="1"/>
  <c r="A231" i="8"/>
  <c r="A234" i="8"/>
  <c r="F234" i="8"/>
  <c r="U1195" i="75" s="1"/>
  <c r="D237" i="8"/>
  <c r="D236" i="8" s="1"/>
  <c r="E237" i="8"/>
  <c r="E236" i="8" s="1"/>
  <c r="F237" i="8"/>
  <c r="F236" i="8" s="1"/>
  <c r="H237" i="8"/>
  <c r="I237" i="8"/>
  <c r="I236" i="8" s="1"/>
  <c r="J237" i="8"/>
  <c r="J236" i="8" s="1"/>
  <c r="A239" i="8"/>
  <c r="H239" i="8" s="1"/>
  <c r="M153" i="88" s="1"/>
  <c r="M155" i="88" s="1"/>
  <c r="D240" i="8"/>
  <c r="E240" i="8"/>
  <c r="F240" i="8"/>
  <c r="H240" i="8"/>
  <c r="I240" i="8"/>
  <c r="J240" i="8"/>
  <c r="A241" i="8"/>
  <c r="E241" i="8" s="1"/>
  <c r="A244" i="8"/>
  <c r="F244" i="8" s="1"/>
  <c r="F243" i="8" s="1"/>
  <c r="A247" i="8"/>
  <c r="I247" i="8" s="1"/>
  <c r="A248" i="8"/>
  <c r="J248" i="8" s="1"/>
  <c r="A249" i="8"/>
  <c r="E249" i="8" s="1"/>
  <c r="A250" i="8"/>
  <c r="A251" i="8"/>
  <c r="I251" i="8" s="1"/>
  <c r="A252" i="8"/>
  <c r="I252" i="8" s="1"/>
  <c r="A253" i="8"/>
  <c r="H253" i="8" s="1"/>
  <c r="M197" i="88" s="1"/>
  <c r="M202" i="88" s="1"/>
  <c r="A254" i="8"/>
  <c r="A257" i="8"/>
  <c r="E257" i="8" s="1"/>
  <c r="E256" i="8" s="1"/>
  <c r="A260" i="8"/>
  <c r="E260" i="8" s="1"/>
  <c r="E259" i="8" s="1"/>
  <c r="D264" i="8"/>
  <c r="E264" i="8"/>
  <c r="F264" i="8"/>
  <c r="H264" i="8"/>
  <c r="I264" i="8"/>
  <c r="J264" i="8"/>
  <c r="A265" i="8"/>
  <c r="F265" i="8" s="1"/>
  <c r="A266" i="8"/>
  <c r="D266" i="8" s="1"/>
  <c r="A267" i="8"/>
  <c r="I267" i="8" s="1"/>
  <c r="A268" i="8"/>
  <c r="F268" i="8" s="1"/>
  <c r="D269" i="8"/>
  <c r="E269" i="8"/>
  <c r="F269" i="8"/>
  <c r="H269" i="8"/>
  <c r="I269" i="8"/>
  <c r="J269" i="8"/>
  <c r="D270" i="8"/>
  <c r="E270" i="8"/>
  <c r="F270" i="8"/>
  <c r="H270" i="8"/>
  <c r="I270" i="8"/>
  <c r="J270" i="8"/>
  <c r="D272" i="8"/>
  <c r="E272" i="8"/>
  <c r="F272" i="8"/>
  <c r="H272" i="8"/>
  <c r="I272" i="8"/>
  <c r="J272" i="8"/>
  <c r="A273" i="8"/>
  <c r="A274" i="8"/>
  <c r="A275" i="8"/>
  <c r="A276" i="8"/>
  <c r="E276" i="8" s="1"/>
  <c r="D279" i="8"/>
  <c r="E279" i="8"/>
  <c r="F279" i="8"/>
  <c r="H279" i="8"/>
  <c r="I279" i="8"/>
  <c r="J279" i="8"/>
  <c r="A280" i="8"/>
  <c r="E280" i="8" s="1"/>
  <c r="A281" i="8"/>
  <c r="D281" i="8" s="1"/>
  <c r="A282" i="8"/>
  <c r="A283" i="8"/>
  <c r="E283" i="8" s="1"/>
  <c r="A284" i="8"/>
  <c r="D284" i="8" s="1"/>
  <c r="A285" i="8"/>
  <c r="F285" i="8" s="1"/>
  <c r="A286" i="8"/>
  <c r="F286" i="8" s="1"/>
  <c r="A287" i="8"/>
  <c r="D287" i="8" s="1"/>
  <c r="D290" i="8"/>
  <c r="E290" i="8"/>
  <c r="F290" i="8"/>
  <c r="H290" i="8"/>
  <c r="I290" i="8"/>
  <c r="J290" i="8"/>
  <c r="A291" i="8"/>
  <c r="A292" i="8"/>
  <c r="F292" i="8" s="1"/>
  <c r="A293" i="8"/>
  <c r="D296" i="8"/>
  <c r="E296" i="8"/>
  <c r="F296" i="8"/>
  <c r="H296" i="8"/>
  <c r="I296" i="8"/>
  <c r="J296" i="8"/>
  <c r="A297" i="8"/>
  <c r="J297" i="8" s="1"/>
  <c r="A298" i="8"/>
  <c r="D298" i="8" s="1"/>
  <c r="A299" i="8"/>
  <c r="I299" i="8" s="1"/>
  <c r="A300" i="8"/>
  <c r="A301" i="8"/>
  <c r="I301" i="8" s="1"/>
  <c r="A302" i="8"/>
  <c r="E303" i="8"/>
  <c r="F303" i="8"/>
  <c r="I303" i="8"/>
  <c r="J303" i="8"/>
  <c r="E304" i="8"/>
  <c r="F304" i="8"/>
  <c r="I304" i="8"/>
  <c r="J304" i="8"/>
  <c r="E305" i="8"/>
  <c r="F305" i="8"/>
  <c r="I305" i="8"/>
  <c r="J305" i="8"/>
  <c r="A307" i="8"/>
  <c r="H307" i="8" s="1"/>
  <c r="A308" i="8"/>
  <c r="F308" i="8" s="1"/>
  <c r="D309" i="8"/>
  <c r="E309" i="8"/>
  <c r="F309" i="8"/>
  <c r="H309" i="8"/>
  <c r="I309" i="8"/>
  <c r="J309" i="8"/>
  <c r="A310" i="8"/>
  <c r="F310" i="8" s="1"/>
  <c r="A311" i="8"/>
  <c r="F311" i="8" s="1"/>
  <c r="A312" i="8"/>
  <c r="A313" i="8"/>
  <c r="I313" i="8" s="1"/>
  <c r="D316" i="8"/>
  <c r="E316" i="8"/>
  <c r="F316" i="8"/>
  <c r="H316" i="8"/>
  <c r="I316" i="8"/>
  <c r="J316" i="8"/>
  <c r="A317" i="8"/>
  <c r="D317" i="8" s="1"/>
  <c r="A318" i="8"/>
  <c r="F318" i="8" s="1"/>
  <c r="A319" i="8"/>
  <c r="F319" i="8" s="1"/>
  <c r="A320" i="8"/>
  <c r="D321" i="8"/>
  <c r="E321" i="8"/>
  <c r="F321" i="8"/>
  <c r="H321" i="8"/>
  <c r="I321" i="8"/>
  <c r="J321" i="8"/>
  <c r="A322" i="8"/>
  <c r="D322" i="8" s="1"/>
  <c r="A323" i="8"/>
  <c r="A324" i="8"/>
  <c r="A325" i="8"/>
  <c r="J325" i="8" s="1"/>
  <c r="I325" i="8"/>
  <c r="A328" i="8"/>
  <c r="A329" i="8"/>
  <c r="H329" i="8" s="1"/>
  <c r="D332" i="8"/>
  <c r="E332" i="8"/>
  <c r="F332" i="8"/>
  <c r="H332" i="8"/>
  <c r="I332" i="8"/>
  <c r="J332" i="8"/>
  <c r="A333" i="8"/>
  <c r="F333" i="8" s="1"/>
  <c r="A334" i="8"/>
  <c r="D334" i="8" s="1"/>
  <c r="A335" i="8"/>
  <c r="H335" i="8" s="1"/>
  <c r="A336" i="8"/>
  <c r="D336" i="8" s="1"/>
  <c r="A337" i="8"/>
  <c r="J337" i="8" s="1"/>
  <c r="A340" i="8"/>
  <c r="A341" i="8"/>
  <c r="F341" i="8" s="1"/>
  <c r="A342" i="8"/>
  <c r="F342" i="8" s="1"/>
  <c r="A343" i="8"/>
  <c r="D343" i="8" s="1"/>
  <c r="A344" i="8"/>
  <c r="E344" i="8" s="1"/>
  <c r="A345" i="8"/>
  <c r="J345" i="8" s="1"/>
  <c r="A346" i="8"/>
  <c r="H346" i="8" s="1"/>
  <c r="A347" i="8"/>
  <c r="F347" i="8" s="1"/>
  <c r="D351" i="8"/>
  <c r="E351" i="8"/>
  <c r="F351" i="8"/>
  <c r="H351" i="8"/>
  <c r="I351" i="8"/>
  <c r="J351" i="8"/>
  <c r="A352" i="8"/>
  <c r="F352" i="8" s="1"/>
  <c r="A353" i="8"/>
  <c r="A354" i="8"/>
  <c r="E354" i="8" s="1"/>
  <c r="D355" i="8"/>
  <c r="E355" i="8"/>
  <c r="F355" i="8"/>
  <c r="H355" i="8"/>
  <c r="I355" i="8"/>
  <c r="J355" i="8"/>
  <c r="D356" i="8"/>
  <c r="E356" i="8"/>
  <c r="F356" i="8"/>
  <c r="H356" i="8"/>
  <c r="I356" i="8"/>
  <c r="J356" i="8"/>
  <c r="D358" i="8"/>
  <c r="E358" i="8"/>
  <c r="F358" i="8"/>
  <c r="H358" i="8"/>
  <c r="I358" i="8"/>
  <c r="J358" i="8"/>
  <c r="A359" i="8"/>
  <c r="F359" i="8" s="1"/>
  <c r="A360" i="8"/>
  <c r="F360" i="8" s="1"/>
  <c r="A361" i="8"/>
  <c r="H361" i="8" s="1"/>
  <c r="A362" i="8"/>
  <c r="F362" i="8" s="1"/>
  <c r="D365" i="8"/>
  <c r="E365" i="8"/>
  <c r="F365" i="8"/>
  <c r="H365" i="8"/>
  <c r="I365" i="8"/>
  <c r="J365" i="8"/>
  <c r="A366" i="8"/>
  <c r="I366" i="8" s="1"/>
  <c r="A367" i="8"/>
  <c r="I367" i="8" s="1"/>
  <c r="A368" i="8"/>
  <c r="A369" i="8"/>
  <c r="D372" i="8"/>
  <c r="E372" i="8"/>
  <c r="F372" i="8"/>
  <c r="H372" i="8"/>
  <c r="I372" i="8"/>
  <c r="J372" i="8"/>
  <c r="A373" i="8"/>
  <c r="I373" i="8" s="1"/>
  <c r="A374" i="8"/>
  <c r="E374" i="8"/>
  <c r="A375" i="8"/>
  <c r="F375" i="8" s="1"/>
  <c r="A376" i="8"/>
  <c r="A377" i="8"/>
  <c r="D377" i="8" s="1"/>
  <c r="A378" i="8"/>
  <c r="F378" i="8" s="1"/>
  <c r="A381" i="8"/>
  <c r="J381" i="8" s="1"/>
  <c r="A382" i="8"/>
  <c r="A383" i="8"/>
  <c r="H383" i="8" s="1"/>
  <c r="A384" i="8"/>
  <c r="I384" i="8" s="1"/>
  <c r="A385" i="8"/>
  <c r="F385" i="8" s="1"/>
  <c r="A386" i="8"/>
  <c r="D389" i="8"/>
  <c r="E389" i="8"/>
  <c r="F389" i="8"/>
  <c r="H389" i="8"/>
  <c r="I389" i="8"/>
  <c r="J389" i="8"/>
  <c r="A390" i="8"/>
  <c r="H390" i="8" s="1"/>
  <c r="A391" i="8"/>
  <c r="A392" i="8"/>
  <c r="A393" i="8"/>
  <c r="J393" i="8" s="1"/>
  <c r="A394" i="8"/>
  <c r="H394" i="8" s="1"/>
  <c r="E216" i="88" s="1"/>
  <c r="E217" i="88" s="1"/>
  <c r="A395" i="8"/>
  <c r="I395" i="8" s="1"/>
  <c r="A396" i="8"/>
  <c r="H396" i="8" s="1"/>
  <c r="A397" i="8"/>
  <c r="A400" i="8"/>
  <c r="E400" i="8" s="1"/>
  <c r="A401" i="8"/>
  <c r="D404" i="8"/>
  <c r="E404" i="8"/>
  <c r="F404" i="8"/>
  <c r="H404" i="8"/>
  <c r="I404" i="8"/>
  <c r="J404" i="8"/>
  <c r="A405" i="8"/>
  <c r="H405" i="8" s="1"/>
  <c r="A406" i="8"/>
  <c r="A407" i="8"/>
  <c r="I407" i="8" s="1"/>
  <c r="A408" i="8"/>
  <c r="F408" i="8" s="1"/>
  <c r="A409" i="8"/>
  <c r="F409" i="8" s="1"/>
  <c r="A412" i="8"/>
  <c r="D412" i="8" s="1"/>
  <c r="A413" i="8"/>
  <c r="D413" i="8" s="1"/>
  <c r="A417" i="8"/>
  <c r="D417" i="8" s="1"/>
  <c r="A418" i="8"/>
  <c r="D418" i="8" s="1"/>
  <c r="A421" i="8"/>
  <c r="I421" i="8" s="1"/>
  <c r="I420" i="8" s="1"/>
  <c r="C13" i="20"/>
  <c r="F13" i="20"/>
  <c r="I13" i="20" s="1"/>
  <c r="C14" i="20"/>
  <c r="F14" i="20"/>
  <c r="I14" i="20" s="1"/>
  <c r="C15" i="20"/>
  <c r="F15" i="20"/>
  <c r="I15" i="20" s="1"/>
  <c r="C16" i="20"/>
  <c r="F16" i="20"/>
  <c r="C17" i="20"/>
  <c r="F17" i="20"/>
  <c r="I17" i="20" s="1"/>
  <c r="C18" i="20"/>
  <c r="F18" i="20"/>
  <c r="I18" i="20" s="1"/>
  <c r="C19" i="20"/>
  <c r="F19" i="20"/>
  <c r="I19" i="20" s="1"/>
  <c r="C20" i="20"/>
  <c r="F20" i="20"/>
  <c r="I20" i="20" s="1"/>
  <c r="C21" i="20"/>
  <c r="F21" i="20"/>
  <c r="I21" i="20" s="1"/>
  <c r="C22" i="20"/>
  <c r="F22" i="20"/>
  <c r="I22" i="20" s="1"/>
  <c r="C23" i="20"/>
  <c r="F23" i="20"/>
  <c r="I23" i="20" s="1"/>
  <c r="C24" i="20"/>
  <c r="F24" i="20"/>
  <c r="I24" i="20" s="1"/>
  <c r="C25" i="20"/>
  <c r="F25" i="20"/>
  <c r="I25" i="20" s="1"/>
  <c r="C27" i="20"/>
  <c r="F27" i="20"/>
  <c r="I27" i="20" s="1"/>
  <c r="C28" i="20"/>
  <c r="F28" i="20"/>
  <c r="I28" i="20" s="1"/>
  <c r="C29" i="20"/>
  <c r="F29" i="20"/>
  <c r="I29" i="20" s="1"/>
  <c r="C30" i="20"/>
  <c r="F30" i="20"/>
  <c r="I30" i="20" s="1"/>
  <c r="C31" i="20"/>
  <c r="F31" i="20"/>
  <c r="I31" i="20" s="1"/>
  <c r="C32" i="20"/>
  <c r="F32" i="20"/>
  <c r="I32" i="20" s="1"/>
  <c r="C33" i="20"/>
  <c r="F33" i="20"/>
  <c r="I33" i="20" s="1"/>
  <c r="C34" i="20"/>
  <c r="F34" i="20"/>
  <c r="I34" i="20" s="1"/>
  <c r="C35" i="20"/>
  <c r="F35" i="20"/>
  <c r="I35" i="20" s="1"/>
  <c r="C36" i="20"/>
  <c r="F36" i="20"/>
  <c r="I36" i="20" s="1"/>
  <c r="C37" i="20"/>
  <c r="F37" i="20"/>
  <c r="I37" i="20" s="1"/>
  <c r="C38" i="20"/>
  <c r="F38" i="20"/>
  <c r="I38" i="20" s="1"/>
  <c r="C39" i="20"/>
  <c r="F39" i="20"/>
  <c r="I39" i="20" s="1"/>
  <c r="C40" i="20"/>
  <c r="F40" i="20"/>
  <c r="I40" i="20" s="1"/>
  <c r="C41" i="20"/>
  <c r="F41" i="20"/>
  <c r="C42" i="20"/>
  <c r="F42" i="20"/>
  <c r="I42" i="20" s="1"/>
  <c r="C43" i="20"/>
  <c r="F43" i="20"/>
  <c r="I43" i="20" s="1"/>
  <c r="C44" i="20"/>
  <c r="F44" i="20"/>
  <c r="I44" i="20" s="1"/>
  <c r="C45" i="20"/>
  <c r="F45" i="20"/>
  <c r="I45" i="20" s="1"/>
  <c r="C46" i="20"/>
  <c r="F46" i="20"/>
  <c r="I46" i="20" s="1"/>
  <c r="C47" i="20"/>
  <c r="F47" i="20"/>
  <c r="I47" i="20" s="1"/>
  <c r="C48" i="20"/>
  <c r="F48" i="20"/>
  <c r="I48" i="20" s="1"/>
  <c r="C49" i="20"/>
  <c r="F49" i="20"/>
  <c r="C50" i="20"/>
  <c r="F50" i="20"/>
  <c r="I50" i="20" s="1"/>
  <c r="C51" i="20"/>
  <c r="F51" i="20"/>
  <c r="I51" i="20" s="1"/>
  <c r="C52" i="20"/>
  <c r="F52" i="20"/>
  <c r="I52" i="20" s="1"/>
  <c r="C53" i="20"/>
  <c r="F53" i="20"/>
  <c r="I53" i="20" s="1"/>
  <c r="C54" i="20"/>
  <c r="F54" i="20"/>
  <c r="I54" i="20" s="1"/>
  <c r="C55" i="20"/>
  <c r="F55" i="20"/>
  <c r="I55" i="20" s="1"/>
  <c r="C56" i="20"/>
  <c r="F56" i="20"/>
  <c r="I56" i="20" s="1"/>
  <c r="C57" i="20"/>
  <c r="F57" i="20"/>
  <c r="I57" i="20" s="1"/>
  <c r="C58" i="20"/>
  <c r="F58" i="20"/>
  <c r="I58" i="20" s="1"/>
  <c r="C59" i="20"/>
  <c r="F59" i="20"/>
  <c r="I59" i="20" s="1"/>
  <c r="C60" i="20"/>
  <c r="F60" i="20"/>
  <c r="I60" i="20" s="1"/>
  <c r="C61" i="20"/>
  <c r="F61" i="20"/>
  <c r="C62" i="20"/>
  <c r="F62" i="20"/>
  <c r="I62" i="20" s="1"/>
  <c r="C63" i="20"/>
  <c r="F63" i="20"/>
  <c r="I63" i="20" s="1"/>
  <c r="C64" i="20"/>
  <c r="F64" i="20"/>
  <c r="I64" i="20" s="1"/>
  <c r="C65" i="20"/>
  <c r="F65" i="20"/>
  <c r="I65" i="20" s="1"/>
  <c r="C66" i="20"/>
  <c r="F66" i="20"/>
  <c r="I66" i="20" s="1"/>
  <c r="C67" i="20"/>
  <c r="F67" i="20"/>
  <c r="I67" i="20" s="1"/>
  <c r="C68" i="20"/>
  <c r="F68" i="20"/>
  <c r="I68" i="20" s="1"/>
  <c r="C69" i="20"/>
  <c r="F69" i="20"/>
  <c r="I69" i="20" s="1"/>
  <c r="C70" i="20"/>
  <c r="F70" i="20"/>
  <c r="I70" i="20" s="1"/>
  <c r="C71" i="20"/>
  <c r="F71" i="20"/>
  <c r="I71" i="20" s="1"/>
  <c r="C72" i="20"/>
  <c r="F72" i="20"/>
  <c r="I72" i="20" s="1"/>
  <c r="C73" i="20"/>
  <c r="F73" i="20"/>
  <c r="I73" i="20" s="1"/>
  <c r="C74" i="20"/>
  <c r="F74" i="20"/>
  <c r="I74" i="20" s="1"/>
  <c r="C75" i="20"/>
  <c r="F75" i="20"/>
  <c r="I75" i="20" s="1"/>
  <c r="C76" i="20"/>
  <c r="F76" i="20"/>
  <c r="I76" i="20"/>
  <c r="C77" i="20"/>
  <c r="F77" i="20"/>
  <c r="I77" i="20" s="1"/>
  <c r="C78" i="20"/>
  <c r="F78" i="20"/>
  <c r="I78" i="20" s="1"/>
  <c r="C79" i="20"/>
  <c r="F79" i="20"/>
  <c r="I79" i="20" s="1"/>
  <c r="C80" i="20"/>
  <c r="F80" i="20"/>
  <c r="I80" i="20" s="1"/>
  <c r="C81" i="20"/>
  <c r="F81" i="20"/>
  <c r="I81" i="20" s="1"/>
  <c r="C82" i="20"/>
  <c r="F82" i="20"/>
  <c r="I82" i="20" s="1"/>
  <c r="C83" i="20"/>
  <c r="F83" i="20"/>
  <c r="I83" i="20" s="1"/>
  <c r="C84" i="20"/>
  <c r="F84" i="20"/>
  <c r="I84" i="20" s="1"/>
  <c r="C85" i="20"/>
  <c r="F85" i="20"/>
  <c r="I85" i="20" s="1"/>
  <c r="C86" i="20"/>
  <c r="F86" i="20"/>
  <c r="I86" i="20" s="1"/>
  <c r="C87" i="20"/>
  <c r="F87" i="20"/>
  <c r="I87" i="20" s="1"/>
  <c r="C88" i="20"/>
  <c r="F88" i="20"/>
  <c r="I88" i="20" s="1"/>
  <c r="C89" i="20"/>
  <c r="F89" i="20"/>
  <c r="I89" i="20" s="1"/>
  <c r="C90" i="20"/>
  <c r="F90" i="20"/>
  <c r="I90" i="20" s="1"/>
  <c r="C91" i="20"/>
  <c r="F91" i="20"/>
  <c r="I91" i="20" s="1"/>
  <c r="C92" i="20"/>
  <c r="F92" i="20"/>
  <c r="I92" i="20" s="1"/>
  <c r="C93" i="20"/>
  <c r="F93" i="20"/>
  <c r="I93" i="20" s="1"/>
  <c r="C94" i="20"/>
  <c r="F94" i="20"/>
  <c r="I94" i="20" s="1"/>
  <c r="C95" i="20"/>
  <c r="F95" i="20"/>
  <c r="I95" i="20" s="1"/>
  <c r="C96" i="20"/>
  <c r="F96" i="20"/>
  <c r="I96" i="20" s="1"/>
  <c r="C97" i="20"/>
  <c r="F97" i="20"/>
  <c r="I97" i="20" s="1"/>
  <c r="C98" i="20"/>
  <c r="F98" i="20"/>
  <c r="I98" i="20" s="1"/>
  <c r="C99" i="20"/>
  <c r="F99" i="20"/>
  <c r="I99" i="20" s="1"/>
  <c r="C100" i="20"/>
  <c r="F100" i="20"/>
  <c r="I100" i="20" s="1"/>
  <c r="C101" i="20"/>
  <c r="F101" i="20"/>
  <c r="I101" i="20" s="1"/>
  <c r="C102" i="20"/>
  <c r="F102" i="20"/>
  <c r="I102" i="20" s="1"/>
  <c r="C103" i="20"/>
  <c r="F103" i="20"/>
  <c r="I103" i="20" s="1"/>
  <c r="C104" i="20"/>
  <c r="F104" i="20"/>
  <c r="I104" i="20" s="1"/>
  <c r="C105" i="20"/>
  <c r="F105" i="20"/>
  <c r="I105" i="20" s="1"/>
  <c r="C106" i="20"/>
  <c r="F106" i="20"/>
  <c r="I106" i="20" s="1"/>
  <c r="C107" i="20"/>
  <c r="F107" i="20"/>
  <c r="I107" i="20" s="1"/>
  <c r="C108" i="20"/>
  <c r="F108" i="20"/>
  <c r="I108" i="20" s="1"/>
  <c r="C109" i="20"/>
  <c r="F109" i="20"/>
  <c r="I109" i="20" s="1"/>
  <c r="C110" i="20"/>
  <c r="F110" i="20"/>
  <c r="I110" i="20" s="1"/>
  <c r="C111" i="20"/>
  <c r="F111" i="20"/>
  <c r="I111" i="20" s="1"/>
  <c r="C112" i="20"/>
  <c r="F112" i="20"/>
  <c r="I112" i="20" s="1"/>
  <c r="C113" i="20"/>
  <c r="F113" i="20"/>
  <c r="I113" i="20"/>
  <c r="C114" i="20"/>
  <c r="F114" i="20"/>
  <c r="I114" i="20" s="1"/>
  <c r="C115" i="20"/>
  <c r="F115" i="20"/>
  <c r="I115" i="20" s="1"/>
  <c r="C116" i="20"/>
  <c r="F116" i="20"/>
  <c r="I116" i="20" s="1"/>
  <c r="C117" i="20"/>
  <c r="F117" i="20"/>
  <c r="I117" i="20" s="1"/>
  <c r="C118" i="20"/>
  <c r="F118" i="20"/>
  <c r="I118" i="20" s="1"/>
  <c r="C119" i="20"/>
  <c r="F119" i="20"/>
  <c r="I119" i="20" s="1"/>
  <c r="C120" i="20"/>
  <c r="F120" i="20"/>
  <c r="I120" i="20" s="1"/>
  <c r="C121" i="20"/>
  <c r="F121" i="20"/>
  <c r="I121" i="20" s="1"/>
  <c r="C122" i="20"/>
  <c r="F122" i="20"/>
  <c r="I122" i="20" s="1"/>
  <c r="C123" i="20"/>
  <c r="F123" i="20"/>
  <c r="I123" i="20" s="1"/>
  <c r="C124" i="20"/>
  <c r="F124" i="20"/>
  <c r="I124" i="20" s="1"/>
  <c r="C125" i="20"/>
  <c r="F125" i="20"/>
  <c r="I125" i="20" s="1"/>
  <c r="C126" i="20"/>
  <c r="F126" i="20"/>
  <c r="I126" i="20" s="1"/>
  <c r="C127" i="20"/>
  <c r="F127" i="20"/>
  <c r="I127" i="20" s="1"/>
  <c r="C128" i="20"/>
  <c r="F128" i="20"/>
  <c r="I128" i="20" s="1"/>
  <c r="C129" i="20"/>
  <c r="F129" i="20"/>
  <c r="I129" i="20" s="1"/>
  <c r="C130" i="20"/>
  <c r="F130" i="20"/>
  <c r="I130" i="20" s="1"/>
  <c r="C131" i="20"/>
  <c r="F131" i="20"/>
  <c r="I131" i="20" s="1"/>
  <c r="C132" i="20"/>
  <c r="F132" i="20"/>
  <c r="I132" i="20" s="1"/>
  <c r="C133" i="20"/>
  <c r="F133" i="20"/>
  <c r="I133" i="20" s="1"/>
  <c r="C134" i="20"/>
  <c r="F134" i="20"/>
  <c r="I134" i="20" s="1"/>
  <c r="C135" i="20"/>
  <c r="F135" i="20"/>
  <c r="I135" i="20" s="1"/>
  <c r="C136" i="20"/>
  <c r="F136" i="20"/>
  <c r="I136" i="20" s="1"/>
  <c r="C137" i="20"/>
  <c r="F137" i="20"/>
  <c r="I137" i="20" s="1"/>
  <c r="C138" i="20"/>
  <c r="F138" i="20"/>
  <c r="I138" i="20" s="1"/>
  <c r="C139" i="20"/>
  <c r="F139" i="20"/>
  <c r="I139" i="20" s="1"/>
  <c r="C140" i="20"/>
  <c r="F140" i="20"/>
  <c r="I140" i="20" s="1"/>
  <c r="C141" i="20"/>
  <c r="F141" i="20"/>
  <c r="I141" i="20"/>
  <c r="C142" i="20"/>
  <c r="F142" i="20"/>
  <c r="I142" i="20" s="1"/>
  <c r="C143" i="20"/>
  <c r="F143" i="20"/>
  <c r="I143" i="20" s="1"/>
  <c r="C144" i="20"/>
  <c r="F144" i="20"/>
  <c r="I144" i="20" s="1"/>
  <c r="C145" i="20"/>
  <c r="F145" i="20"/>
  <c r="I145" i="20" s="1"/>
  <c r="C146" i="20"/>
  <c r="F146" i="20"/>
  <c r="I146" i="20" s="1"/>
  <c r="C147" i="20"/>
  <c r="F147" i="20"/>
  <c r="I147" i="20" s="1"/>
  <c r="C148" i="20"/>
  <c r="F148" i="20"/>
  <c r="I148" i="20" s="1"/>
  <c r="C149" i="20"/>
  <c r="F149" i="20"/>
  <c r="I149" i="20" s="1"/>
  <c r="C150" i="20"/>
  <c r="F150" i="20"/>
  <c r="I150" i="20" s="1"/>
  <c r="C151" i="20"/>
  <c r="F151" i="20"/>
  <c r="I151" i="20" s="1"/>
  <c r="C152" i="20"/>
  <c r="F152" i="20"/>
  <c r="I152" i="20" s="1"/>
  <c r="C153" i="20"/>
  <c r="F153" i="20"/>
  <c r="I153" i="20" s="1"/>
  <c r="C154" i="20"/>
  <c r="F154" i="20"/>
  <c r="I154" i="20" s="1"/>
  <c r="C155" i="20"/>
  <c r="F155" i="20"/>
  <c r="I155" i="20" s="1"/>
  <c r="C156" i="20"/>
  <c r="F156" i="20"/>
  <c r="I156" i="20" s="1"/>
  <c r="C157" i="20"/>
  <c r="F157" i="20"/>
  <c r="I157" i="20" s="1"/>
  <c r="C158" i="20"/>
  <c r="F158" i="20"/>
  <c r="I158" i="20" s="1"/>
  <c r="C159" i="20"/>
  <c r="F159" i="20"/>
  <c r="I159" i="20" s="1"/>
  <c r="C160" i="20"/>
  <c r="F160" i="20"/>
  <c r="I160" i="20" s="1"/>
  <c r="C161" i="20"/>
  <c r="F161" i="20"/>
  <c r="I161" i="20" s="1"/>
  <c r="C162" i="20"/>
  <c r="F162" i="20"/>
  <c r="I162" i="20" s="1"/>
  <c r="C163" i="20"/>
  <c r="F163" i="20"/>
  <c r="I163" i="20" s="1"/>
  <c r="C164" i="20"/>
  <c r="F164" i="20"/>
  <c r="I164" i="20" s="1"/>
  <c r="C165" i="20"/>
  <c r="F165" i="20"/>
  <c r="I165" i="20" s="1"/>
  <c r="C166" i="20"/>
  <c r="F166" i="20"/>
  <c r="I166" i="20" s="1"/>
  <c r="C167" i="20"/>
  <c r="F167" i="20"/>
  <c r="I167" i="20" s="1"/>
  <c r="C168" i="20"/>
  <c r="F168" i="20"/>
  <c r="I168" i="20" s="1"/>
  <c r="C169" i="20"/>
  <c r="F169" i="20"/>
  <c r="I169" i="20" s="1"/>
  <c r="C170" i="20"/>
  <c r="F170" i="20"/>
  <c r="I170" i="20" s="1"/>
  <c r="C171" i="20"/>
  <c r="F171" i="20"/>
  <c r="I171" i="20" s="1"/>
  <c r="C172" i="20"/>
  <c r="F172" i="20"/>
  <c r="I172" i="20" s="1"/>
  <c r="C173" i="20"/>
  <c r="F173" i="20"/>
  <c r="I173" i="20" s="1"/>
  <c r="C174" i="20"/>
  <c r="F174" i="20"/>
  <c r="I174" i="20" s="1"/>
  <c r="C175" i="20"/>
  <c r="F175" i="20"/>
  <c r="I175" i="20" s="1"/>
  <c r="C176" i="20"/>
  <c r="F176" i="20"/>
  <c r="I176" i="20" s="1"/>
  <c r="C177" i="20"/>
  <c r="F177" i="20"/>
  <c r="I177" i="20" s="1"/>
  <c r="C178" i="20"/>
  <c r="F178" i="20"/>
  <c r="I178" i="20" s="1"/>
  <c r="C179" i="20"/>
  <c r="F179" i="20"/>
  <c r="I179" i="20" s="1"/>
  <c r="C180" i="20"/>
  <c r="F180" i="20"/>
  <c r="I180" i="20" s="1"/>
  <c r="C181" i="20"/>
  <c r="F181" i="20"/>
  <c r="I181" i="20" s="1"/>
  <c r="C182" i="20"/>
  <c r="F182" i="20"/>
  <c r="I182" i="20" s="1"/>
  <c r="C183" i="20"/>
  <c r="F183" i="20"/>
  <c r="I183" i="20" s="1"/>
  <c r="C184" i="20"/>
  <c r="F184" i="20"/>
  <c r="I184" i="20" s="1"/>
  <c r="C185" i="20"/>
  <c r="F185" i="20"/>
  <c r="I185" i="20" s="1"/>
  <c r="C186" i="20"/>
  <c r="F186" i="20"/>
  <c r="I186" i="20" s="1"/>
  <c r="C187" i="20"/>
  <c r="F187" i="20"/>
  <c r="I187" i="20" s="1"/>
  <c r="C188" i="20"/>
  <c r="F188" i="20"/>
  <c r="I188" i="20" s="1"/>
  <c r="C189" i="20"/>
  <c r="F189" i="20"/>
  <c r="I189" i="20"/>
  <c r="C190" i="20"/>
  <c r="F190" i="20"/>
  <c r="I190" i="20" s="1"/>
  <c r="C191" i="20"/>
  <c r="F191" i="20"/>
  <c r="I191" i="20" s="1"/>
  <c r="C192" i="20"/>
  <c r="F192" i="20"/>
  <c r="I192" i="20" s="1"/>
  <c r="C193" i="20"/>
  <c r="F193" i="20"/>
  <c r="I193" i="20" s="1"/>
  <c r="C194" i="20"/>
  <c r="F194" i="20"/>
  <c r="I194" i="20" s="1"/>
  <c r="C195" i="20"/>
  <c r="F195" i="20"/>
  <c r="I195" i="20" s="1"/>
  <c r="C196" i="20"/>
  <c r="F196" i="20"/>
  <c r="I196" i="20" s="1"/>
  <c r="C197" i="20"/>
  <c r="F197" i="20"/>
  <c r="I197" i="20" s="1"/>
  <c r="C198" i="20"/>
  <c r="F198" i="20"/>
  <c r="I198" i="20" s="1"/>
  <c r="C199" i="20"/>
  <c r="F199" i="20"/>
  <c r="I199" i="20" s="1"/>
  <c r="C200" i="20"/>
  <c r="F200" i="20"/>
  <c r="I200" i="20" s="1"/>
  <c r="C201" i="20"/>
  <c r="F201" i="20"/>
  <c r="I201" i="20" s="1"/>
  <c r="C202" i="20"/>
  <c r="F202" i="20"/>
  <c r="I202" i="20" s="1"/>
  <c r="C203" i="20"/>
  <c r="F203" i="20"/>
  <c r="I203" i="20" s="1"/>
  <c r="C204" i="20"/>
  <c r="F204" i="20"/>
  <c r="I204" i="20" s="1"/>
  <c r="C205" i="20"/>
  <c r="F205" i="20"/>
  <c r="I205" i="20"/>
  <c r="C206" i="20"/>
  <c r="F206" i="20"/>
  <c r="I206" i="20" s="1"/>
  <c r="C207" i="20"/>
  <c r="F207" i="20"/>
  <c r="I207" i="20" s="1"/>
  <c r="C208" i="20"/>
  <c r="F208" i="20"/>
  <c r="I208" i="20" s="1"/>
  <c r="C209" i="20"/>
  <c r="F209" i="20"/>
  <c r="I209" i="20" s="1"/>
  <c r="C210" i="20"/>
  <c r="F210" i="20"/>
  <c r="I210" i="20" s="1"/>
  <c r="C211" i="20"/>
  <c r="F211" i="20"/>
  <c r="I211" i="20" s="1"/>
  <c r="C212" i="20"/>
  <c r="F212" i="20"/>
  <c r="I212" i="20"/>
  <c r="C213" i="20"/>
  <c r="F213" i="20"/>
  <c r="I213" i="20" s="1"/>
  <c r="C214" i="20"/>
  <c r="F214" i="20"/>
  <c r="I214" i="20" s="1"/>
  <c r="C215" i="20"/>
  <c r="F215" i="20"/>
  <c r="I215" i="20" s="1"/>
  <c r="C216" i="20"/>
  <c r="F216" i="20"/>
  <c r="I216" i="20" s="1"/>
  <c r="C217" i="20"/>
  <c r="F217" i="20"/>
  <c r="I217" i="20" s="1"/>
  <c r="C218" i="20"/>
  <c r="F218" i="20"/>
  <c r="I218" i="20" s="1"/>
  <c r="C219" i="20"/>
  <c r="F219" i="20"/>
  <c r="I219" i="20" s="1"/>
  <c r="C220" i="20"/>
  <c r="F220" i="20"/>
  <c r="I220" i="20" s="1"/>
  <c r="C221" i="20"/>
  <c r="F221" i="20"/>
  <c r="I221" i="20" s="1"/>
  <c r="C222" i="20"/>
  <c r="F222" i="20"/>
  <c r="I222" i="20" s="1"/>
  <c r="C223" i="20"/>
  <c r="F223" i="20"/>
  <c r="I223" i="20" s="1"/>
  <c r="C224" i="20"/>
  <c r="F224" i="20"/>
  <c r="I224" i="20" s="1"/>
  <c r="C225" i="20"/>
  <c r="F225" i="20"/>
  <c r="I225" i="20" s="1"/>
  <c r="C226" i="20"/>
  <c r="F226" i="20"/>
  <c r="I226" i="20" s="1"/>
  <c r="C227" i="20"/>
  <c r="F227" i="20"/>
  <c r="I227" i="20" s="1"/>
  <c r="C228" i="20"/>
  <c r="F228" i="20"/>
  <c r="I228" i="20" s="1"/>
  <c r="C229" i="20"/>
  <c r="F229" i="20"/>
  <c r="I229" i="20" s="1"/>
  <c r="C230" i="20"/>
  <c r="F230" i="20"/>
  <c r="I230" i="20" s="1"/>
  <c r="C231" i="20"/>
  <c r="F231" i="20"/>
  <c r="I231" i="20" s="1"/>
  <c r="C232" i="20"/>
  <c r="F232" i="20"/>
  <c r="I232" i="20" s="1"/>
  <c r="C233" i="20"/>
  <c r="F233" i="20"/>
  <c r="I233" i="20" s="1"/>
  <c r="C234" i="20"/>
  <c r="F234" i="20"/>
  <c r="I234" i="20" s="1"/>
  <c r="C235" i="20"/>
  <c r="F235" i="20"/>
  <c r="I235" i="20" s="1"/>
  <c r="C236" i="20"/>
  <c r="F236" i="20"/>
  <c r="I236" i="20" s="1"/>
  <c r="C237" i="20"/>
  <c r="F237" i="20"/>
  <c r="I237" i="20" s="1"/>
  <c r="C238" i="20"/>
  <c r="F238" i="20"/>
  <c r="I238" i="20" s="1"/>
  <c r="C239" i="20"/>
  <c r="F239" i="20"/>
  <c r="I239" i="20" s="1"/>
  <c r="C240" i="20"/>
  <c r="F240" i="20"/>
  <c r="I240" i="20" s="1"/>
  <c r="C241" i="20"/>
  <c r="F241" i="20"/>
  <c r="I241" i="20"/>
  <c r="C242" i="20"/>
  <c r="F242" i="20"/>
  <c r="I242" i="20" s="1"/>
  <c r="C243" i="20"/>
  <c r="F243" i="20"/>
  <c r="I243" i="20" s="1"/>
  <c r="C244" i="20"/>
  <c r="F244" i="20"/>
  <c r="I244" i="20" s="1"/>
  <c r="C245" i="20"/>
  <c r="F245" i="20"/>
  <c r="I245" i="20" s="1"/>
  <c r="C246" i="20"/>
  <c r="F246" i="20"/>
  <c r="I246" i="20" s="1"/>
  <c r="C247" i="20"/>
  <c r="F247" i="20"/>
  <c r="I247" i="20" s="1"/>
  <c r="C248" i="20"/>
  <c r="F248" i="20"/>
  <c r="I248" i="20" s="1"/>
  <c r="C249" i="20"/>
  <c r="F249" i="20"/>
  <c r="I249" i="20" s="1"/>
  <c r="C250" i="20"/>
  <c r="F250" i="20"/>
  <c r="I250" i="20"/>
  <c r="C251" i="20"/>
  <c r="F251" i="20"/>
  <c r="I251" i="20" s="1"/>
  <c r="C252" i="20"/>
  <c r="F252" i="20"/>
  <c r="I252" i="20" s="1"/>
  <c r="C253" i="20"/>
  <c r="F253" i="20"/>
  <c r="I253" i="20"/>
  <c r="C254" i="20"/>
  <c r="F254" i="20"/>
  <c r="I254" i="20" s="1"/>
  <c r="C255" i="20"/>
  <c r="F255" i="20"/>
  <c r="I255" i="20" s="1"/>
  <c r="C256" i="20"/>
  <c r="F256" i="20"/>
  <c r="I256" i="20" s="1"/>
  <c r="C257" i="20"/>
  <c r="F257" i="20"/>
  <c r="I257" i="20" s="1"/>
  <c r="C258" i="20"/>
  <c r="F258" i="20"/>
  <c r="I258" i="20" s="1"/>
  <c r="C259" i="20"/>
  <c r="F259" i="20"/>
  <c r="I259" i="20" s="1"/>
  <c r="C260" i="20"/>
  <c r="F260" i="20"/>
  <c r="I260" i="20" s="1"/>
  <c r="C261" i="20"/>
  <c r="F261" i="20"/>
  <c r="I261" i="20" s="1"/>
  <c r="C262" i="20"/>
  <c r="F262" i="20"/>
  <c r="I262" i="20" s="1"/>
  <c r="C263" i="20"/>
  <c r="F263" i="20"/>
  <c r="I263" i="20" s="1"/>
  <c r="C264" i="20"/>
  <c r="F264" i="20"/>
  <c r="I264" i="20" s="1"/>
  <c r="C265" i="20"/>
  <c r="F265" i="20"/>
  <c r="I265" i="20" s="1"/>
  <c r="C266" i="20"/>
  <c r="F266" i="20"/>
  <c r="I266" i="20"/>
  <c r="C267" i="20"/>
  <c r="F267" i="20"/>
  <c r="I267" i="20"/>
  <c r="C268" i="20"/>
  <c r="F268" i="20"/>
  <c r="I268" i="20" s="1"/>
  <c r="C269" i="20"/>
  <c r="F269" i="20"/>
  <c r="I269" i="20"/>
  <c r="C270" i="20"/>
  <c r="F270" i="20"/>
  <c r="I270" i="20"/>
  <c r="C271" i="20"/>
  <c r="F271" i="20"/>
  <c r="I271" i="20" s="1"/>
  <c r="C272" i="20"/>
  <c r="F272" i="20"/>
  <c r="I272" i="20" s="1"/>
  <c r="C273" i="20"/>
  <c r="F273" i="20"/>
  <c r="I273" i="20" s="1"/>
  <c r="C274" i="20"/>
  <c r="F274" i="20"/>
  <c r="I274" i="20" s="1"/>
  <c r="C275" i="20"/>
  <c r="F275" i="20"/>
  <c r="I275" i="20" s="1"/>
  <c r="C276" i="20"/>
  <c r="F276" i="20"/>
  <c r="I276" i="20" s="1"/>
  <c r="C277" i="20"/>
  <c r="F277" i="20"/>
  <c r="I277" i="20" s="1"/>
  <c r="C278" i="20"/>
  <c r="F278" i="20"/>
  <c r="I278" i="20" s="1"/>
  <c r="C279" i="20"/>
  <c r="F279" i="20"/>
  <c r="I279" i="20" s="1"/>
  <c r="C280" i="20"/>
  <c r="F280" i="20"/>
  <c r="I280" i="20" s="1"/>
  <c r="C281" i="20"/>
  <c r="F281" i="20"/>
  <c r="I281" i="20" s="1"/>
  <c r="C282" i="20"/>
  <c r="F282" i="20"/>
  <c r="I282" i="20" s="1"/>
  <c r="C283" i="20"/>
  <c r="F283" i="20"/>
  <c r="I283" i="20"/>
  <c r="C284" i="20"/>
  <c r="F284" i="20"/>
  <c r="I284" i="20" s="1"/>
  <c r="C285" i="20"/>
  <c r="F285" i="20"/>
  <c r="I285" i="20" s="1"/>
  <c r="C286" i="20"/>
  <c r="F286" i="20"/>
  <c r="I286" i="20"/>
  <c r="C287" i="20"/>
  <c r="F287" i="20"/>
  <c r="I287" i="20" s="1"/>
  <c r="C288" i="20"/>
  <c r="F288" i="20"/>
  <c r="I288" i="20" s="1"/>
  <c r="C289" i="20"/>
  <c r="F289" i="20"/>
  <c r="I289" i="20"/>
  <c r="C290" i="20"/>
  <c r="F290" i="20"/>
  <c r="I290" i="20" s="1"/>
  <c r="C291" i="20"/>
  <c r="F291" i="20"/>
  <c r="I291" i="20" s="1"/>
  <c r="C292" i="20"/>
  <c r="F292" i="20"/>
  <c r="I292" i="20" s="1"/>
  <c r="C293" i="20"/>
  <c r="F293" i="20"/>
  <c r="I293" i="20" s="1"/>
  <c r="C294" i="20"/>
  <c r="F294" i="20"/>
  <c r="I294" i="20" s="1"/>
  <c r="C295" i="20"/>
  <c r="F295" i="20"/>
  <c r="I295" i="20" s="1"/>
  <c r="C296" i="20"/>
  <c r="F296" i="20"/>
  <c r="I296" i="20" s="1"/>
  <c r="C297" i="20"/>
  <c r="F297" i="20"/>
  <c r="I297" i="20" s="1"/>
  <c r="C298" i="20"/>
  <c r="F298" i="20"/>
  <c r="I298" i="20" s="1"/>
  <c r="C299" i="20"/>
  <c r="F299" i="20"/>
  <c r="I299" i="20" s="1"/>
  <c r="C300" i="20"/>
  <c r="F300" i="20"/>
  <c r="I300" i="20" s="1"/>
  <c r="C301" i="20"/>
  <c r="F301" i="20"/>
  <c r="I301" i="20" s="1"/>
  <c r="C302" i="20"/>
  <c r="F302" i="20"/>
  <c r="I302" i="20" s="1"/>
  <c r="C303" i="20"/>
  <c r="F303" i="20"/>
  <c r="I303" i="20" s="1"/>
  <c r="C304" i="20"/>
  <c r="F304" i="20"/>
  <c r="I304" i="20" s="1"/>
  <c r="C305" i="20"/>
  <c r="F305" i="20"/>
  <c r="I305" i="20"/>
  <c r="C306" i="20"/>
  <c r="F306" i="20"/>
  <c r="I306" i="20" s="1"/>
  <c r="C307" i="20"/>
  <c r="F307" i="20"/>
  <c r="I307" i="20" s="1"/>
  <c r="C308" i="20"/>
  <c r="F308" i="20"/>
  <c r="I308" i="20" s="1"/>
  <c r="C309" i="20"/>
  <c r="F309" i="20"/>
  <c r="I309" i="20" s="1"/>
  <c r="F13" i="1"/>
  <c r="I13" i="1" s="1"/>
  <c r="F14" i="1"/>
  <c r="I14" i="1" s="1"/>
  <c r="F15" i="1"/>
  <c r="I15" i="1" s="1"/>
  <c r="F16" i="1"/>
  <c r="I16" i="1" s="1"/>
  <c r="F24" i="1"/>
  <c r="I24" i="1" s="1"/>
  <c r="F25" i="1"/>
  <c r="I25" i="1" s="1"/>
  <c r="F27" i="1"/>
  <c r="I27" i="1" s="1"/>
  <c r="F28" i="1"/>
  <c r="I28" i="1" s="1"/>
  <c r="F29" i="1"/>
  <c r="F30" i="1"/>
  <c r="I30" i="1" s="1"/>
  <c r="F31" i="1"/>
  <c r="I31" i="1" s="1"/>
  <c r="F32" i="1"/>
  <c r="I32" i="1" s="1"/>
  <c r="F33" i="1"/>
  <c r="I33" i="1" s="1"/>
  <c r="F34" i="1"/>
  <c r="I34" i="1" s="1"/>
  <c r="F35" i="1"/>
  <c r="I35" i="1" s="1"/>
  <c r="F36" i="1"/>
  <c r="I36" i="1" s="1"/>
  <c r="F37" i="1"/>
  <c r="I37" i="1" s="1"/>
  <c r="F38" i="1"/>
  <c r="I38" i="1" s="1"/>
  <c r="F39" i="1"/>
  <c r="I39" i="1" s="1"/>
  <c r="F40" i="1"/>
  <c r="I40" i="1" s="1"/>
  <c r="F41" i="1"/>
  <c r="I41" i="1" s="1"/>
  <c r="F42" i="1"/>
  <c r="I42" i="1" s="1"/>
  <c r="F43" i="1"/>
  <c r="I43" i="1" s="1"/>
  <c r="F44" i="1"/>
  <c r="I44" i="1" s="1"/>
  <c r="F45" i="1"/>
  <c r="I45" i="1" s="1"/>
  <c r="F46" i="1"/>
  <c r="I46" i="1" s="1"/>
  <c r="F47" i="1"/>
  <c r="I47" i="1" s="1"/>
  <c r="F48" i="1"/>
  <c r="I48" i="1" s="1"/>
  <c r="F49" i="1"/>
  <c r="I49" i="1" s="1"/>
  <c r="F50" i="1"/>
  <c r="I50" i="1" s="1"/>
  <c r="F51" i="1"/>
  <c r="I51" i="1" s="1"/>
  <c r="F52" i="1"/>
  <c r="I52" i="1" s="1"/>
  <c r="F53" i="1"/>
  <c r="I53" i="1" s="1"/>
  <c r="F54" i="1"/>
  <c r="I54" i="1" s="1"/>
  <c r="F55" i="1"/>
  <c r="F56" i="1"/>
  <c r="I56" i="1" s="1"/>
  <c r="F57" i="1"/>
  <c r="I57" i="1" s="1"/>
  <c r="F58" i="1"/>
  <c r="I58" i="1" s="1"/>
  <c r="F59" i="1"/>
  <c r="I59" i="1" s="1"/>
  <c r="F60" i="1"/>
  <c r="I60" i="1" s="1"/>
  <c r="F61" i="1"/>
  <c r="I61" i="1" s="1"/>
  <c r="F62" i="1"/>
  <c r="I62" i="1" s="1"/>
  <c r="F63" i="1"/>
  <c r="I63" i="1" s="1"/>
  <c r="F64" i="1"/>
  <c r="I64" i="1" s="1"/>
  <c r="F65" i="1"/>
  <c r="I65" i="1" s="1"/>
  <c r="F66" i="1"/>
  <c r="I66" i="1" s="1"/>
  <c r="F67" i="1"/>
  <c r="I67" i="1" s="1"/>
  <c r="F68" i="1"/>
  <c r="I68" i="1" s="1"/>
  <c r="F69" i="1"/>
  <c r="I69" i="1" s="1"/>
  <c r="F70" i="1"/>
  <c r="I70" i="1" s="1"/>
  <c r="F71" i="1"/>
  <c r="I71" i="1" s="1"/>
  <c r="F72" i="1"/>
  <c r="I72" i="1" s="1"/>
  <c r="F73" i="1"/>
  <c r="I73" i="1" s="1"/>
  <c r="F74" i="1"/>
  <c r="I74" i="1" s="1"/>
  <c r="F75" i="1"/>
  <c r="I75" i="1" s="1"/>
  <c r="F76" i="1"/>
  <c r="I76" i="1" s="1"/>
  <c r="F77" i="1"/>
  <c r="I77" i="1" s="1"/>
  <c r="F78" i="1"/>
  <c r="I78" i="1" s="1"/>
  <c r="F79" i="1"/>
  <c r="I79" i="1" s="1"/>
  <c r="F80" i="1"/>
  <c r="I80" i="1" s="1"/>
  <c r="F81" i="1"/>
  <c r="I81" i="1" s="1"/>
  <c r="F82" i="1"/>
  <c r="I82" i="1" s="1"/>
  <c r="F83" i="1"/>
  <c r="I83" i="1" s="1"/>
  <c r="F84" i="1"/>
  <c r="I84" i="1" s="1"/>
  <c r="F85" i="1"/>
  <c r="I85" i="1" s="1"/>
  <c r="F86" i="1"/>
  <c r="I86" i="1" s="1"/>
  <c r="F87" i="1"/>
  <c r="I87" i="1" s="1"/>
  <c r="F88" i="1"/>
  <c r="I88" i="1" s="1"/>
  <c r="F89" i="1"/>
  <c r="I89" i="1" s="1"/>
  <c r="F90" i="1"/>
  <c r="I90" i="1" s="1"/>
  <c r="F91" i="1"/>
  <c r="I91" i="1" s="1"/>
  <c r="F92" i="1"/>
  <c r="I92" i="1" s="1"/>
  <c r="F93" i="1"/>
  <c r="I93" i="1" s="1"/>
  <c r="F94" i="1"/>
  <c r="I94" i="1" s="1"/>
  <c r="F95" i="1"/>
  <c r="I95" i="1" s="1"/>
  <c r="F96" i="1"/>
  <c r="I96" i="1" s="1"/>
  <c r="F97" i="1"/>
  <c r="I97" i="1" s="1"/>
  <c r="F98" i="1"/>
  <c r="I98" i="1" s="1"/>
  <c r="F99" i="1"/>
  <c r="I99" i="1" s="1"/>
  <c r="F100" i="1"/>
  <c r="I100" i="1" s="1"/>
  <c r="F101" i="1"/>
  <c r="I101" i="1" s="1"/>
  <c r="F102" i="1"/>
  <c r="I102" i="1" s="1"/>
  <c r="F103" i="1"/>
  <c r="I103" i="1" s="1"/>
  <c r="F104" i="1"/>
  <c r="I104" i="1" s="1"/>
  <c r="F105" i="1"/>
  <c r="I105" i="1" s="1"/>
  <c r="F106" i="1"/>
  <c r="I106" i="1" s="1"/>
  <c r="F107" i="1"/>
  <c r="I107" i="1" s="1"/>
  <c r="F108" i="1"/>
  <c r="I108" i="1" s="1"/>
  <c r="F109" i="1"/>
  <c r="I109" i="1" s="1"/>
  <c r="F110" i="1"/>
  <c r="I110" i="1" s="1"/>
  <c r="F111" i="1"/>
  <c r="I111" i="1" s="1"/>
  <c r="F112" i="1"/>
  <c r="I112" i="1" s="1"/>
  <c r="F113" i="1"/>
  <c r="I113" i="1" s="1"/>
  <c r="F114" i="1"/>
  <c r="I114" i="1" s="1"/>
  <c r="F115" i="1"/>
  <c r="I115" i="1" s="1"/>
  <c r="F116" i="1"/>
  <c r="I116" i="1" s="1"/>
  <c r="F117" i="1"/>
  <c r="I117" i="1" s="1"/>
  <c r="F118" i="1"/>
  <c r="I118" i="1" s="1"/>
  <c r="F119" i="1"/>
  <c r="I119" i="1" s="1"/>
  <c r="F120" i="1"/>
  <c r="I120" i="1" s="1"/>
  <c r="F121" i="1"/>
  <c r="I121" i="1" s="1"/>
  <c r="F122" i="1"/>
  <c r="I122" i="1" s="1"/>
  <c r="F123" i="1"/>
  <c r="I123" i="1" s="1"/>
  <c r="F124" i="1"/>
  <c r="I124" i="1" s="1"/>
  <c r="F125" i="1"/>
  <c r="I125" i="1" s="1"/>
  <c r="F126" i="1"/>
  <c r="I126" i="1" s="1"/>
  <c r="F127" i="1"/>
  <c r="I127" i="1" s="1"/>
  <c r="F128" i="1"/>
  <c r="I128" i="1" s="1"/>
  <c r="F129" i="1"/>
  <c r="I129" i="1" s="1"/>
  <c r="F130" i="1"/>
  <c r="I130" i="1" s="1"/>
  <c r="F131" i="1"/>
  <c r="I131" i="1" s="1"/>
  <c r="F132" i="1"/>
  <c r="I132" i="1" s="1"/>
  <c r="F133" i="1"/>
  <c r="I133" i="1" s="1"/>
  <c r="F134" i="1"/>
  <c r="I134" i="1" s="1"/>
  <c r="F135" i="1"/>
  <c r="I135" i="1" s="1"/>
  <c r="F136" i="1"/>
  <c r="I136" i="1" s="1"/>
  <c r="F137" i="1"/>
  <c r="I137" i="1" s="1"/>
  <c r="F138" i="1"/>
  <c r="I138" i="1" s="1"/>
  <c r="F139" i="1"/>
  <c r="I139" i="1" s="1"/>
  <c r="F140" i="1"/>
  <c r="I140" i="1" s="1"/>
  <c r="F141" i="1"/>
  <c r="I141" i="1" s="1"/>
  <c r="F142" i="1"/>
  <c r="I142" i="1" s="1"/>
  <c r="F143" i="1"/>
  <c r="I143" i="1" s="1"/>
  <c r="F144" i="1"/>
  <c r="I144" i="1" s="1"/>
  <c r="F145" i="1"/>
  <c r="I145" i="1" s="1"/>
  <c r="F146" i="1"/>
  <c r="I146" i="1" s="1"/>
  <c r="F147" i="1"/>
  <c r="I147" i="1" s="1"/>
  <c r="F148" i="1"/>
  <c r="I148" i="1" s="1"/>
  <c r="F149" i="1"/>
  <c r="I149" i="1" s="1"/>
  <c r="F150" i="1"/>
  <c r="I150" i="1" s="1"/>
  <c r="F151" i="1"/>
  <c r="I151" i="1" s="1"/>
  <c r="F152" i="1"/>
  <c r="I152" i="1" s="1"/>
  <c r="F153" i="1"/>
  <c r="I153" i="1" s="1"/>
  <c r="F154" i="1"/>
  <c r="I154" i="1" s="1"/>
  <c r="F155" i="1"/>
  <c r="I155" i="1" s="1"/>
  <c r="F156" i="1"/>
  <c r="I156" i="1" s="1"/>
  <c r="F157" i="1"/>
  <c r="I157" i="1" s="1"/>
  <c r="F158" i="1"/>
  <c r="I158" i="1" s="1"/>
  <c r="F159" i="1"/>
  <c r="I159" i="1" s="1"/>
  <c r="F160" i="1"/>
  <c r="I160" i="1" s="1"/>
  <c r="F161" i="1"/>
  <c r="I161" i="1" s="1"/>
  <c r="F162" i="1"/>
  <c r="I162" i="1" s="1"/>
  <c r="F163" i="1"/>
  <c r="I163" i="1" s="1"/>
  <c r="F164" i="1"/>
  <c r="I164" i="1" s="1"/>
  <c r="F165" i="1"/>
  <c r="I165" i="1" s="1"/>
  <c r="F166" i="1"/>
  <c r="I166" i="1" s="1"/>
  <c r="F167" i="1"/>
  <c r="I167" i="1" s="1"/>
  <c r="F168" i="1"/>
  <c r="I168" i="1" s="1"/>
  <c r="F169" i="1"/>
  <c r="I169" i="1" s="1"/>
  <c r="F170" i="1"/>
  <c r="I170" i="1" s="1"/>
  <c r="F171" i="1"/>
  <c r="I171" i="1" s="1"/>
  <c r="F172" i="1"/>
  <c r="I172" i="1" s="1"/>
  <c r="F173" i="1"/>
  <c r="I173" i="1" s="1"/>
  <c r="F174" i="1"/>
  <c r="I174" i="1" s="1"/>
  <c r="F175" i="1"/>
  <c r="I175" i="1"/>
  <c r="F176" i="1"/>
  <c r="I176" i="1" s="1"/>
  <c r="F177" i="1"/>
  <c r="I177" i="1" s="1"/>
  <c r="F178" i="1"/>
  <c r="I178" i="1" s="1"/>
  <c r="F179" i="1"/>
  <c r="I179" i="1" s="1"/>
  <c r="F180" i="1"/>
  <c r="I180" i="1" s="1"/>
  <c r="F181" i="1"/>
  <c r="I181" i="1" s="1"/>
  <c r="F182" i="1"/>
  <c r="I182" i="1" s="1"/>
  <c r="F183" i="1"/>
  <c r="I183" i="1" s="1"/>
  <c r="F184" i="1"/>
  <c r="I184" i="1" s="1"/>
  <c r="F185" i="1"/>
  <c r="I185" i="1" s="1"/>
  <c r="F186" i="1"/>
  <c r="I186" i="1" s="1"/>
  <c r="F187" i="1"/>
  <c r="I187" i="1" s="1"/>
  <c r="F188" i="1"/>
  <c r="I188" i="1" s="1"/>
  <c r="F189" i="1"/>
  <c r="I189" i="1" s="1"/>
  <c r="F190" i="1"/>
  <c r="I190" i="1" s="1"/>
  <c r="F191" i="1"/>
  <c r="I191" i="1" s="1"/>
  <c r="F192" i="1"/>
  <c r="I192" i="1" s="1"/>
  <c r="F193" i="1"/>
  <c r="I193" i="1" s="1"/>
  <c r="F194" i="1"/>
  <c r="I194" i="1" s="1"/>
  <c r="F195" i="1"/>
  <c r="I195" i="1" s="1"/>
  <c r="F196" i="1"/>
  <c r="I196" i="1" s="1"/>
  <c r="F197" i="1"/>
  <c r="I197" i="1" s="1"/>
  <c r="F198" i="1"/>
  <c r="I198" i="1" s="1"/>
  <c r="F199" i="1"/>
  <c r="I199" i="1" s="1"/>
  <c r="F200" i="1"/>
  <c r="I200" i="1" s="1"/>
  <c r="F201" i="1"/>
  <c r="I201" i="1" s="1"/>
  <c r="F202" i="1"/>
  <c r="I202" i="1" s="1"/>
  <c r="F203" i="1"/>
  <c r="I203" i="1" s="1"/>
  <c r="F204" i="1"/>
  <c r="I204" i="1" s="1"/>
  <c r="F205" i="1"/>
  <c r="I205" i="1" s="1"/>
  <c r="F206" i="1"/>
  <c r="I206" i="1" s="1"/>
  <c r="F207" i="1"/>
  <c r="I207" i="1" s="1"/>
  <c r="F208" i="1"/>
  <c r="I208" i="1" s="1"/>
  <c r="F209" i="1"/>
  <c r="I209" i="1" s="1"/>
  <c r="F210" i="1"/>
  <c r="I210" i="1" s="1"/>
  <c r="F211" i="1"/>
  <c r="I211" i="1" s="1"/>
  <c r="F212" i="1"/>
  <c r="I212" i="1" s="1"/>
  <c r="F213" i="1"/>
  <c r="I213" i="1" s="1"/>
  <c r="F214" i="1"/>
  <c r="I214" i="1" s="1"/>
  <c r="F215" i="1"/>
  <c r="I215" i="1" s="1"/>
  <c r="F216" i="1"/>
  <c r="I216" i="1" s="1"/>
  <c r="F217" i="1"/>
  <c r="I217" i="1" s="1"/>
  <c r="F218" i="1"/>
  <c r="I218" i="1" s="1"/>
  <c r="F219" i="1"/>
  <c r="I219" i="1" s="1"/>
  <c r="F220" i="1"/>
  <c r="I220" i="1" s="1"/>
  <c r="F221" i="1"/>
  <c r="I221" i="1" s="1"/>
  <c r="F222" i="1"/>
  <c r="I222" i="1" s="1"/>
  <c r="F223" i="1"/>
  <c r="I223" i="1" s="1"/>
  <c r="F224" i="1"/>
  <c r="I224" i="1" s="1"/>
  <c r="F225" i="1"/>
  <c r="I225" i="1" s="1"/>
  <c r="F226" i="1"/>
  <c r="I226" i="1" s="1"/>
  <c r="F227" i="1"/>
  <c r="I227" i="1" s="1"/>
  <c r="F228" i="1"/>
  <c r="I228" i="1" s="1"/>
  <c r="F229" i="1"/>
  <c r="I229" i="1" s="1"/>
  <c r="F230" i="1"/>
  <c r="I230" i="1" s="1"/>
  <c r="F231" i="1"/>
  <c r="I231" i="1" s="1"/>
  <c r="F232" i="1"/>
  <c r="I232" i="1" s="1"/>
  <c r="F233" i="1"/>
  <c r="I233" i="1" s="1"/>
  <c r="F234" i="1"/>
  <c r="I234" i="1" s="1"/>
  <c r="F235" i="1"/>
  <c r="I235" i="1" s="1"/>
  <c r="F236" i="1"/>
  <c r="I236" i="1" s="1"/>
  <c r="F237" i="1"/>
  <c r="I237" i="1" s="1"/>
  <c r="F238" i="1"/>
  <c r="I238" i="1" s="1"/>
  <c r="F239" i="1"/>
  <c r="I239" i="1"/>
  <c r="F240" i="1"/>
  <c r="I240" i="1" s="1"/>
  <c r="F241" i="1"/>
  <c r="I241" i="1" s="1"/>
  <c r="F242" i="1"/>
  <c r="I242" i="1" s="1"/>
  <c r="F243" i="1"/>
  <c r="I243" i="1" s="1"/>
  <c r="F244" i="1"/>
  <c r="I244" i="1" s="1"/>
  <c r="F245" i="1"/>
  <c r="I245" i="1" s="1"/>
  <c r="F246" i="1"/>
  <c r="I246" i="1" s="1"/>
  <c r="F247" i="1"/>
  <c r="I247" i="1" s="1"/>
  <c r="F248" i="1"/>
  <c r="I248" i="1" s="1"/>
  <c r="F249" i="1"/>
  <c r="I249" i="1" s="1"/>
  <c r="F250" i="1"/>
  <c r="I250" i="1" s="1"/>
  <c r="F251" i="1"/>
  <c r="I251" i="1" s="1"/>
  <c r="F252" i="1"/>
  <c r="I252" i="1" s="1"/>
  <c r="F253" i="1"/>
  <c r="I253" i="1" s="1"/>
  <c r="F254" i="1"/>
  <c r="I254" i="1" s="1"/>
  <c r="F255" i="1"/>
  <c r="I255" i="1" s="1"/>
  <c r="F256" i="1"/>
  <c r="I256" i="1" s="1"/>
  <c r="F257" i="1"/>
  <c r="I257" i="1" s="1"/>
  <c r="F258" i="1"/>
  <c r="I258" i="1" s="1"/>
  <c r="F259" i="1"/>
  <c r="I259" i="1" s="1"/>
  <c r="F260" i="1"/>
  <c r="I260" i="1" s="1"/>
  <c r="F261" i="1"/>
  <c r="I261" i="1" s="1"/>
  <c r="F262" i="1"/>
  <c r="I262" i="1" s="1"/>
  <c r="F263" i="1"/>
  <c r="I263" i="1" s="1"/>
  <c r="F264" i="1"/>
  <c r="I264" i="1" s="1"/>
  <c r="F265" i="1"/>
  <c r="I265" i="1" s="1"/>
  <c r="F266" i="1"/>
  <c r="I266" i="1" s="1"/>
  <c r="F267" i="1"/>
  <c r="I267" i="1" s="1"/>
  <c r="F268" i="1"/>
  <c r="I268" i="1" s="1"/>
  <c r="F269" i="1"/>
  <c r="I269" i="1" s="1"/>
  <c r="F270" i="1"/>
  <c r="I270" i="1" s="1"/>
  <c r="F271" i="1"/>
  <c r="I271" i="1" s="1"/>
  <c r="F272" i="1"/>
  <c r="I272" i="1" s="1"/>
  <c r="F273" i="1"/>
  <c r="I273" i="1" s="1"/>
  <c r="F274" i="1"/>
  <c r="I274" i="1" s="1"/>
  <c r="F275" i="1"/>
  <c r="I275" i="1" s="1"/>
  <c r="F276" i="1"/>
  <c r="I276" i="1" s="1"/>
  <c r="F277" i="1"/>
  <c r="I277" i="1" s="1"/>
  <c r="F278" i="1"/>
  <c r="I278" i="1" s="1"/>
  <c r="F279" i="1"/>
  <c r="I279" i="1" s="1"/>
  <c r="F280" i="1"/>
  <c r="I280" i="1" s="1"/>
  <c r="F281" i="1"/>
  <c r="I281" i="1" s="1"/>
  <c r="F282" i="1"/>
  <c r="I282" i="1" s="1"/>
  <c r="F283" i="1"/>
  <c r="I283" i="1" s="1"/>
  <c r="F284" i="1"/>
  <c r="I284" i="1" s="1"/>
  <c r="F285" i="1"/>
  <c r="I285" i="1" s="1"/>
  <c r="F286" i="1"/>
  <c r="I286" i="1" s="1"/>
  <c r="F287" i="1"/>
  <c r="I287" i="1" s="1"/>
  <c r="F288" i="1"/>
  <c r="I288" i="1" s="1"/>
  <c r="F289" i="1"/>
  <c r="I289" i="1" s="1"/>
  <c r="F290" i="1"/>
  <c r="I290" i="1" s="1"/>
  <c r="F291" i="1"/>
  <c r="I291" i="1" s="1"/>
  <c r="F292" i="1"/>
  <c r="I292" i="1" s="1"/>
  <c r="F293" i="1"/>
  <c r="I293" i="1" s="1"/>
  <c r="F294" i="1"/>
  <c r="I294" i="1" s="1"/>
  <c r="F295" i="1"/>
  <c r="I295" i="1" s="1"/>
  <c r="F296" i="1"/>
  <c r="I296" i="1" s="1"/>
  <c r="F297" i="1"/>
  <c r="I297" i="1" s="1"/>
  <c r="F298" i="1"/>
  <c r="I298" i="1" s="1"/>
  <c r="F299" i="1"/>
  <c r="I299" i="1" s="1"/>
  <c r="F300" i="1"/>
  <c r="I300" i="1" s="1"/>
  <c r="F301" i="1"/>
  <c r="I301" i="1" s="1"/>
  <c r="F302" i="1"/>
  <c r="I302" i="1" s="1"/>
  <c r="F303" i="1"/>
  <c r="I303" i="1"/>
  <c r="F304" i="1"/>
  <c r="I304" i="1" s="1"/>
  <c r="F305" i="1"/>
  <c r="I305" i="1" s="1"/>
  <c r="F306" i="1"/>
  <c r="I306" i="1" s="1"/>
  <c r="F307" i="1"/>
  <c r="I307" i="1" s="1"/>
  <c r="F308" i="1"/>
  <c r="I308" i="1" s="1"/>
  <c r="F309" i="1"/>
  <c r="I309" i="1" s="1"/>
  <c r="F310" i="1"/>
  <c r="I310" i="1" s="1"/>
  <c r="F311" i="1"/>
  <c r="I311" i="1" s="1"/>
  <c r="E128" i="8"/>
  <c r="J101" i="8"/>
  <c r="H101" i="8"/>
  <c r="E167" i="8"/>
  <c r="F167" i="8"/>
  <c r="H260" i="8"/>
  <c r="J317" i="8"/>
  <c r="I239" i="8"/>
  <c r="J99" i="8"/>
  <c r="E20" i="8"/>
  <c r="W260" i="75" s="1"/>
  <c r="J20" i="8"/>
  <c r="W315" i="75" s="1"/>
  <c r="I320" i="8"/>
  <c r="F293" i="8"/>
  <c r="E234" i="8"/>
  <c r="J197" i="8"/>
  <c r="E179" i="8"/>
  <c r="F89" i="8"/>
  <c r="D384" i="8"/>
  <c r="E360" i="8"/>
  <c r="I200" i="8"/>
  <c r="H187" i="8"/>
  <c r="E181" i="88" s="1"/>
  <c r="E183" i="88" s="1"/>
  <c r="E164" i="8"/>
  <c r="I127" i="8"/>
  <c r="F82" i="8"/>
  <c r="D76" i="8"/>
  <c r="F76" i="8"/>
  <c r="I226" i="8"/>
  <c r="D77" i="8"/>
  <c r="I66" i="8"/>
  <c r="AB326" i="75" s="1"/>
  <c r="H66" i="8"/>
  <c r="D166" i="8"/>
  <c r="E151" i="8"/>
  <c r="H58" i="8"/>
  <c r="F21" i="1"/>
  <c r="I21" i="1" s="1"/>
  <c r="F20" i="1"/>
  <c r="I20" i="1" s="1"/>
  <c r="F22" i="1"/>
  <c r="F23" i="1"/>
  <c r="I23" i="1" s="1"/>
  <c r="D71" i="8"/>
  <c r="I125" i="8"/>
  <c r="F44" i="8"/>
  <c r="J53" i="8"/>
  <c r="L211" i="75" s="1"/>
  <c r="H13" i="8"/>
  <c r="E89" i="8"/>
  <c r="D20" i="8"/>
  <c r="W256" i="75" s="1"/>
  <c r="D128" i="8"/>
  <c r="H376" i="8"/>
  <c r="F231" i="8"/>
  <c r="E239" i="8"/>
  <c r="I244" i="8"/>
  <c r="E6" i="8"/>
  <c r="E197" i="8"/>
  <c r="E62" i="8"/>
  <c r="R272" i="75" s="1"/>
  <c r="H257" i="8"/>
  <c r="D304" i="8"/>
  <c r="D305" i="8"/>
  <c r="E323" i="8"/>
  <c r="D333" i="8"/>
  <c r="H27" i="8"/>
  <c r="F381" i="8"/>
  <c r="J376" i="8"/>
  <c r="F340" i="8"/>
  <c r="J340" i="8"/>
  <c r="E178" i="8"/>
  <c r="I172" i="8"/>
  <c r="AB1218" i="75" s="1"/>
  <c r="H137" i="8"/>
  <c r="E72" i="88" s="1"/>
  <c r="E73" i="88" s="1"/>
  <c r="E137" i="8"/>
  <c r="F137" i="8"/>
  <c r="E308" i="8"/>
  <c r="J172" i="8"/>
  <c r="U1218" i="75" s="1"/>
  <c r="D137" i="8"/>
  <c r="F395" i="8"/>
  <c r="E359" i="8"/>
  <c r="H337" i="8"/>
  <c r="F337" i="8"/>
  <c r="F221" i="8"/>
  <c r="F217" i="8"/>
  <c r="U1177" i="75" s="1"/>
  <c r="I217" i="8"/>
  <c r="AB1221" i="75" s="1"/>
  <c r="H210" i="8"/>
  <c r="E152" i="8"/>
  <c r="J66" i="8"/>
  <c r="AB325" i="75" s="1"/>
  <c r="E66" i="8"/>
  <c r="AB272" i="75" s="1"/>
  <c r="F66" i="8"/>
  <c r="AB271" i="75" s="1"/>
  <c r="D66" i="8"/>
  <c r="AB267" i="75" s="1"/>
  <c r="H311" i="8"/>
  <c r="E172" i="8"/>
  <c r="AB1174" i="75" s="1"/>
  <c r="I230" i="8"/>
  <c r="AB1235" i="75" s="1"/>
  <c r="F194" i="8"/>
  <c r="H74" i="8"/>
  <c r="AQ20" i="89" s="1"/>
  <c r="AR20" i="89" s="1"/>
  <c r="F78" i="8"/>
  <c r="D200" i="8"/>
  <c r="I11" i="8"/>
  <c r="X203" i="75" s="1"/>
  <c r="F197" i="8"/>
  <c r="J137" i="8"/>
  <c r="E324" i="8"/>
  <c r="I317" i="8"/>
  <c r="H317" i="8"/>
  <c r="I312" i="8"/>
  <c r="I300" i="8"/>
  <c r="J150" i="8"/>
  <c r="H121" i="8"/>
  <c r="E13" i="8"/>
  <c r="AC165" i="75" s="1"/>
  <c r="I142" i="8"/>
  <c r="J234" i="8"/>
  <c r="I101" i="8"/>
  <c r="H305" i="8"/>
  <c r="H303" i="8"/>
  <c r="H147" i="8"/>
  <c r="E112" i="88" s="1"/>
  <c r="H395" i="8"/>
  <c r="M216" i="88" s="1"/>
  <c r="M217" i="88" s="1"/>
  <c r="I111" i="8"/>
  <c r="H103" i="8"/>
  <c r="AQ40" i="89" s="1"/>
  <c r="AR40" i="89" s="1"/>
  <c r="E44" i="8"/>
  <c r="E244" i="8"/>
  <c r="E243" i="8" s="1"/>
  <c r="J360" i="8"/>
  <c r="J71" i="8"/>
  <c r="D239" i="8"/>
  <c r="E373" i="8"/>
  <c r="H231" i="8"/>
  <c r="J244" i="8"/>
  <c r="I280" i="8"/>
  <c r="F239" i="8"/>
  <c r="E267" i="8"/>
  <c r="E337" i="8"/>
  <c r="J353" i="8"/>
  <c r="J239" i="8"/>
  <c r="I335" i="8"/>
  <c r="D199" i="8"/>
  <c r="H78" i="8"/>
  <c r="F26" i="8"/>
  <c r="H261" i="75" s="1"/>
  <c r="I73" i="8"/>
  <c r="H302" i="8"/>
  <c r="E396" i="8"/>
  <c r="H6" i="8"/>
  <c r="H297" i="8"/>
  <c r="F354" i="8"/>
  <c r="E146" i="8"/>
  <c r="F312" i="8"/>
  <c r="F323" i="8"/>
  <c r="I167" i="8"/>
  <c r="J167" i="8"/>
  <c r="I268" i="8"/>
  <c r="F374" i="8"/>
  <c r="J359" i="8"/>
  <c r="I354" i="8"/>
  <c r="E343" i="8"/>
  <c r="E340" i="8"/>
  <c r="D228" i="8"/>
  <c r="M1180" i="75" s="1"/>
  <c r="F144" i="8"/>
  <c r="J9" i="8"/>
  <c r="P204" i="75" s="1"/>
  <c r="I228" i="8"/>
  <c r="AB1224" i="75" s="1"/>
  <c r="D297" i="8"/>
  <c r="H354" i="8"/>
  <c r="H312" i="8"/>
  <c r="E312" i="8"/>
  <c r="F317" i="8"/>
  <c r="E317" i="8"/>
  <c r="D323" i="8"/>
  <c r="H340" i="8"/>
  <c r="H336" i="8"/>
  <c r="H228" i="8"/>
  <c r="H241" i="8"/>
  <c r="M157" i="88" s="1"/>
  <c r="M159" i="88" s="1"/>
  <c r="AL140" i="89" s="1"/>
  <c r="I241" i="8"/>
  <c r="F164" i="8"/>
  <c r="J6" i="8"/>
  <c r="H343" i="8"/>
  <c r="J320" i="8"/>
  <c r="F369" i="8"/>
  <c r="I343" i="8"/>
  <c r="H407" i="8"/>
  <c r="E407" i="8"/>
  <c r="E392" i="8"/>
  <c r="I392" i="8"/>
  <c r="F287" i="8"/>
  <c r="E187" i="8"/>
  <c r="E61" i="8"/>
  <c r="M272" i="75" s="1"/>
  <c r="F407" i="8"/>
  <c r="I344" i="8"/>
  <c r="H334" i="8"/>
  <c r="E318" i="8"/>
  <c r="I265" i="8"/>
  <c r="E222" i="8"/>
  <c r="J222" i="8"/>
  <c r="E193" i="8"/>
  <c r="D182" i="8"/>
  <c r="I102" i="8"/>
  <c r="E55" i="8"/>
  <c r="T174" i="75" s="1"/>
  <c r="F48" i="8"/>
  <c r="E32" i="8"/>
  <c r="AK260" i="75" s="1"/>
  <c r="I27" i="8"/>
  <c r="D373" i="8"/>
  <c r="J373" i="8"/>
  <c r="H333" i="8"/>
  <c r="I333" i="8"/>
  <c r="E282" i="8"/>
  <c r="D178" i="8"/>
  <c r="E160" i="8"/>
  <c r="D130" i="8"/>
  <c r="I54" i="8"/>
  <c r="P212" i="75" s="1"/>
  <c r="J16" i="8"/>
  <c r="M315" i="75" s="1"/>
  <c r="D47" i="8"/>
  <c r="I47" i="8"/>
  <c r="H182" i="8"/>
  <c r="D282" i="8"/>
  <c r="F257" i="8"/>
  <c r="F256" i="8" s="1"/>
  <c r="E71" i="8"/>
  <c r="F373" i="8"/>
  <c r="D407" i="8"/>
  <c r="J333" i="8"/>
  <c r="D405" i="8"/>
  <c r="E325" i="8"/>
  <c r="I319" i="8"/>
  <c r="I222" i="8"/>
  <c r="H191" i="8"/>
  <c r="M38" i="88" s="1"/>
  <c r="M40" i="88" s="1"/>
  <c r="H175" i="8"/>
  <c r="M22" i="88" s="1"/>
  <c r="M24" i="88" s="1"/>
  <c r="H173" i="8"/>
  <c r="M14" i="88" s="1"/>
  <c r="M16" i="88" s="1"/>
  <c r="J173" i="8"/>
  <c r="E149" i="8"/>
  <c r="D126" i="8"/>
  <c r="N708" i="75" s="1"/>
  <c r="J126" i="8"/>
  <c r="E117" i="8"/>
  <c r="H100" i="8"/>
  <c r="F56" i="8"/>
  <c r="X173" i="75" s="1"/>
  <c r="E56" i="8"/>
  <c r="X174" i="75" s="1"/>
  <c r="F53" i="8"/>
  <c r="L173" i="75" s="1"/>
  <c r="D37" i="8"/>
  <c r="AM163" i="75" s="1"/>
  <c r="J32" i="8"/>
  <c r="AK315" i="75" s="1"/>
  <c r="I173" i="8"/>
  <c r="E182" i="8"/>
  <c r="J267" i="8"/>
  <c r="E53" i="8"/>
  <c r="L174" i="75" s="1"/>
  <c r="F152" i="8"/>
  <c r="D241" i="8"/>
  <c r="H325" i="8"/>
  <c r="F16" i="8"/>
  <c r="M261" i="75" s="1"/>
  <c r="F61" i="8"/>
  <c r="M271" i="75" s="1"/>
  <c r="I71" i="8"/>
  <c r="D194" i="8"/>
  <c r="H320" i="8"/>
  <c r="J146" i="8"/>
  <c r="I181" i="8"/>
  <c r="J407" i="8"/>
  <c r="I175" i="8"/>
  <c r="E333" i="8"/>
  <c r="F27" i="8"/>
  <c r="D359" i="8"/>
  <c r="I359" i="8"/>
  <c r="I323" i="8"/>
  <c r="I248" i="8"/>
  <c r="F241" i="8"/>
  <c r="F229" i="8"/>
  <c r="U1181" i="75" s="1"/>
  <c r="H222" i="8"/>
  <c r="H131" i="8"/>
  <c r="E110" i="8"/>
  <c r="H102" i="8"/>
  <c r="AQ39" i="89" s="1"/>
  <c r="AR39" i="89" s="1"/>
  <c r="J37" i="8"/>
  <c r="F32" i="8"/>
  <c r="AK261" i="75" s="1"/>
  <c r="D6" i="8"/>
  <c r="J111" i="8"/>
  <c r="E42" i="8"/>
  <c r="F219" i="8"/>
  <c r="U1185" i="75" s="1"/>
  <c r="H418" i="8"/>
  <c r="E268" i="8"/>
  <c r="J310" i="8"/>
  <c r="D249" i="8"/>
  <c r="F249" i="8"/>
  <c r="I186" i="8"/>
  <c r="E96" i="8"/>
  <c r="I96" i="8"/>
  <c r="D96" i="8"/>
  <c r="J96" i="8"/>
  <c r="F96" i="8"/>
  <c r="J76" i="8"/>
  <c r="H76" i="8"/>
  <c r="E45" i="88" s="1"/>
  <c r="E46" i="88" s="1"/>
  <c r="I274" i="8"/>
  <c r="F151" i="8"/>
  <c r="F274" i="8"/>
  <c r="E366" i="8"/>
  <c r="D219" i="8"/>
  <c r="J292" i="8"/>
  <c r="F376" i="8"/>
  <c r="E376" i="8"/>
  <c r="I374" i="8"/>
  <c r="F301" i="8"/>
  <c r="J249" i="8"/>
  <c r="H227" i="8"/>
  <c r="J182" i="8"/>
  <c r="H179" i="8"/>
  <c r="J179" i="8"/>
  <c r="D144" i="8"/>
  <c r="E144" i="8"/>
  <c r="J144" i="8"/>
  <c r="E121" i="8"/>
  <c r="F121" i="8"/>
  <c r="D84" i="8"/>
  <c r="I44" i="8"/>
  <c r="H44" i="8"/>
  <c r="E8" i="88" s="1"/>
  <c r="E9" i="88" s="1"/>
  <c r="I308" i="8"/>
  <c r="I311" i="8"/>
  <c r="E194" i="8"/>
  <c r="F160" i="8"/>
  <c r="D308" i="8"/>
  <c r="D311" i="8"/>
  <c r="E408" i="8"/>
  <c r="E381" i="8"/>
  <c r="J160" i="8"/>
  <c r="D395" i="8"/>
  <c r="I219" i="8"/>
  <c r="AB1229" i="75" s="1"/>
  <c r="I418" i="8"/>
  <c r="H268" i="8"/>
  <c r="J151" i="8"/>
  <c r="E292" i="8"/>
  <c r="F251" i="8"/>
  <c r="H308" i="8"/>
  <c r="E311" i="8"/>
  <c r="F343" i="8"/>
  <c r="I353" i="8"/>
  <c r="J374" i="8"/>
  <c r="I194" i="8"/>
  <c r="E320" i="8"/>
  <c r="H359" i="8"/>
  <c r="E94" i="8"/>
  <c r="F191" i="8"/>
  <c r="H408" i="8"/>
  <c r="J375" i="8"/>
  <c r="J343" i="8"/>
  <c r="I340" i="8"/>
  <c r="I336" i="8"/>
  <c r="J334" i="8"/>
  <c r="J311" i="8"/>
  <c r="J308" i="8"/>
  <c r="H249" i="8"/>
  <c r="M171" i="88" s="1"/>
  <c r="M173" i="88" s="1"/>
  <c r="J241" i="8"/>
  <c r="E228" i="8"/>
  <c r="J228" i="8"/>
  <c r="U1224" i="75" s="1"/>
  <c r="J226" i="8"/>
  <c r="E220" i="8"/>
  <c r="AB1187" i="75" s="1"/>
  <c r="I199" i="8"/>
  <c r="F186" i="8"/>
  <c r="F182" i="8"/>
  <c r="I152" i="8"/>
  <c r="J152" i="8"/>
  <c r="I121" i="8"/>
  <c r="H72" i="8"/>
  <c r="E32" i="88" s="1"/>
  <c r="E35" i="88" s="1"/>
  <c r="I72" i="8"/>
  <c r="E43" i="8"/>
  <c r="F43" i="8"/>
  <c r="I43" i="8"/>
  <c r="F11" i="8"/>
  <c r="X166" i="75" s="1"/>
  <c r="I68" i="8"/>
  <c r="I56" i="8"/>
  <c r="X212" i="75" s="1"/>
  <c r="I130" i="8"/>
  <c r="F39" i="8"/>
  <c r="AT380" i="75" s="1"/>
  <c r="H180" i="8"/>
  <c r="H217" i="8"/>
  <c r="D32" i="8"/>
  <c r="AK256" i="75" s="1"/>
  <c r="D160" i="8"/>
  <c r="D147" i="8"/>
  <c r="H56" i="8"/>
  <c r="H26" i="8"/>
  <c r="AK14" i="89" s="1"/>
  <c r="H71" i="8"/>
  <c r="E25" i="88" s="1"/>
  <c r="E27" i="88" s="1"/>
  <c r="H75" i="8"/>
  <c r="E40" i="88" s="1"/>
  <c r="E42" i="88" s="1"/>
  <c r="H73" i="8"/>
  <c r="AQ11" i="89" s="1"/>
  <c r="AR11" i="89" s="1"/>
  <c r="D75" i="8"/>
  <c r="D55" i="8"/>
  <c r="T171" i="75" s="1"/>
  <c r="D56" i="8"/>
  <c r="X171" i="75" s="1"/>
  <c r="H230" i="8"/>
  <c r="H234" i="8"/>
  <c r="H200" i="8"/>
  <c r="H8" i="8"/>
  <c r="AK6" i="89" s="1"/>
  <c r="H32" i="8"/>
  <c r="H17" i="8"/>
  <c r="D217" i="8"/>
  <c r="M1177" i="75" s="1"/>
  <c r="D10" i="8"/>
  <c r="T163" i="75" s="1"/>
  <c r="D43" i="8"/>
  <c r="H33" i="8"/>
  <c r="AK33" i="89" s="1"/>
  <c r="I33" i="8"/>
  <c r="AP423" i="75" s="1"/>
  <c r="D33" i="8"/>
  <c r="E33" i="8"/>
  <c r="AP379" i="75" s="1"/>
  <c r="J33" i="8"/>
  <c r="AP424" i="75" s="1"/>
  <c r="F368" i="8"/>
  <c r="J368" i="8"/>
  <c r="D368" i="8"/>
  <c r="I368" i="8"/>
  <c r="E368" i="8"/>
  <c r="H368" i="8"/>
  <c r="D346" i="8"/>
  <c r="E346" i="8"/>
  <c r="H412" i="8"/>
  <c r="J412" i="8"/>
  <c r="I412" i="8"/>
  <c r="F33" i="8"/>
  <c r="AP380" i="75" s="1"/>
  <c r="J198" i="8"/>
  <c r="F198" i="8"/>
  <c r="D421" i="8"/>
  <c r="D420" i="8" s="1"/>
  <c r="E421" i="8"/>
  <c r="E420" i="8" s="1"/>
  <c r="H421" i="8"/>
  <c r="J421" i="8"/>
  <c r="J420" i="8" s="1"/>
  <c r="J413" i="8"/>
  <c r="F413" i="8"/>
  <c r="H413" i="8"/>
  <c r="H386" i="8"/>
  <c r="J386" i="8"/>
  <c r="E386" i="8"/>
  <c r="I386" i="8"/>
  <c r="D347" i="8"/>
  <c r="J347" i="8"/>
  <c r="I347" i="8"/>
  <c r="F134" i="8"/>
  <c r="F133" i="8" s="1"/>
  <c r="I134" i="8"/>
  <c r="I133" i="8" s="1"/>
  <c r="J298" i="8"/>
  <c r="E298" i="8"/>
  <c r="H291" i="8"/>
  <c r="F291" i="8"/>
  <c r="D283" i="8"/>
  <c r="J283" i="8"/>
  <c r="D143" i="8"/>
  <c r="J143" i="8"/>
  <c r="E143" i="8"/>
  <c r="I143" i="8"/>
  <c r="F143" i="8"/>
  <c r="H143" i="8"/>
  <c r="E86" i="88" s="1"/>
  <c r="E90" i="88" s="1"/>
  <c r="H99" i="8"/>
  <c r="AQ37" i="89" s="1"/>
  <c r="AR37" i="89" s="1"/>
  <c r="F99" i="8"/>
  <c r="F394" i="8"/>
  <c r="D394" i="8"/>
  <c r="J394" i="8"/>
  <c r="I394" i="8"/>
  <c r="H382" i="8"/>
  <c r="E382" i="8"/>
  <c r="F382" i="8"/>
  <c r="I382" i="8"/>
  <c r="J367" i="8"/>
  <c r="H367" i="8"/>
  <c r="D409" i="8"/>
  <c r="J409" i="8"/>
  <c r="I293" i="8"/>
  <c r="E293" i="8"/>
  <c r="E218" i="8"/>
  <c r="AB1182" i="75" s="1"/>
  <c r="D192" i="8"/>
  <c r="J192" i="8"/>
  <c r="E192" i="8"/>
  <c r="F192" i="8"/>
  <c r="I192" i="8"/>
  <c r="H183" i="8"/>
  <c r="D174" i="8"/>
  <c r="I174" i="8"/>
  <c r="D171" i="8"/>
  <c r="J171" i="8"/>
  <c r="F171" i="8"/>
  <c r="E157" i="8"/>
  <c r="J157" i="8"/>
  <c r="F157" i="8"/>
  <c r="I157" i="8"/>
  <c r="H417" i="8"/>
  <c r="E417" i="8"/>
  <c r="J369" i="8"/>
  <c r="I369" i="8"/>
  <c r="J341" i="8"/>
  <c r="J273" i="8"/>
  <c r="D268" i="8"/>
  <c r="J268" i="8"/>
  <c r="E83" i="8"/>
  <c r="F83" i="8"/>
  <c r="I83" i="8"/>
  <c r="F406" i="8"/>
  <c r="D406" i="8"/>
  <c r="I406" i="8"/>
  <c r="H360" i="8"/>
  <c r="D360" i="8"/>
  <c r="I360" i="8"/>
  <c r="D328" i="8"/>
  <c r="I328" i="8"/>
  <c r="I163" i="8"/>
  <c r="J58" i="8"/>
  <c r="AC211" i="75" s="1"/>
  <c r="F58" i="8"/>
  <c r="AC173" i="75" s="1"/>
  <c r="I58" i="8"/>
  <c r="AC212" i="75" s="1"/>
  <c r="J406" i="8"/>
  <c r="F400" i="8"/>
  <c r="I375" i="8"/>
  <c r="D375" i="8"/>
  <c r="E361" i="8"/>
  <c r="D354" i="8"/>
  <c r="J354" i="8"/>
  <c r="F344" i="8"/>
  <c r="J344" i="8"/>
  <c r="D344" i="8"/>
  <c r="H344" i="8"/>
  <c r="D337" i="8"/>
  <c r="I337" i="8"/>
  <c r="E334" i="8"/>
  <c r="F334" i="8"/>
  <c r="J328" i="8"/>
  <c r="F322" i="8"/>
  <c r="H322" i="8"/>
  <c r="D299" i="8"/>
  <c r="H299" i="8"/>
  <c r="D292" i="8"/>
  <c r="F129" i="8"/>
  <c r="J129" i="8"/>
  <c r="E335" i="8"/>
  <c r="J335" i="8"/>
  <c r="H252" i="8"/>
  <c r="M189" i="88" s="1"/>
  <c r="M193" i="88" s="1"/>
  <c r="E250" i="8"/>
  <c r="F250" i="8"/>
  <c r="E188" i="8"/>
  <c r="J188" i="8"/>
  <c r="F188" i="8"/>
  <c r="E166" i="8"/>
  <c r="J166" i="8"/>
  <c r="F166" i="8"/>
  <c r="E126" i="8"/>
  <c r="T708" i="75" s="1"/>
  <c r="H126" i="8"/>
  <c r="J118" i="8"/>
  <c r="F118" i="8"/>
  <c r="D88" i="8"/>
  <c r="I88" i="8"/>
  <c r="E88" i="8"/>
  <c r="J88" i="8"/>
  <c r="H87" i="8"/>
  <c r="E87" i="8"/>
  <c r="I87" i="8"/>
  <c r="D23" i="8"/>
  <c r="H23" i="8"/>
  <c r="E23" i="8"/>
  <c r="I23" i="8"/>
  <c r="J397" i="8"/>
  <c r="F335" i="8"/>
  <c r="F324" i="8"/>
  <c r="I310" i="8"/>
  <c r="D276" i="8"/>
  <c r="F275" i="8"/>
  <c r="H267" i="8"/>
  <c r="D253" i="8"/>
  <c r="J253" i="8"/>
  <c r="D251" i="8"/>
  <c r="H251" i="8"/>
  <c r="M179" i="88" s="1"/>
  <c r="M184" i="88" s="1"/>
  <c r="H248" i="8"/>
  <c r="I208" i="8"/>
  <c r="E199" i="8"/>
  <c r="J199" i="8"/>
  <c r="F199" i="8"/>
  <c r="H188" i="8"/>
  <c r="M130" i="88" s="1"/>
  <c r="I187" i="8"/>
  <c r="J187" i="8"/>
  <c r="F180" i="8"/>
  <c r="E153" i="8"/>
  <c r="I153" i="8"/>
  <c r="J153" i="8"/>
  <c r="F126" i="8"/>
  <c r="AA708" i="75" s="1"/>
  <c r="H118" i="8"/>
  <c r="E102" i="8"/>
  <c r="J102" i="8"/>
  <c r="F102" i="8"/>
  <c r="H88" i="8"/>
  <c r="F23" i="8"/>
  <c r="I249" i="8"/>
  <c r="I234" i="8"/>
  <c r="J131" i="8"/>
  <c r="H130" i="8"/>
  <c r="E68" i="88" s="1"/>
  <c r="E69" i="88" s="1"/>
  <c r="J75" i="8"/>
  <c r="E75" i="8"/>
  <c r="F68" i="8"/>
  <c r="F47" i="8"/>
  <c r="H47" i="8"/>
  <c r="E17" i="88" s="1"/>
  <c r="E18" i="88" s="1"/>
  <c r="D7" i="8"/>
  <c r="E7" i="8"/>
  <c r="I48" i="8"/>
  <c r="I39" i="8"/>
  <c r="AT423" i="75" s="1"/>
  <c r="E9" i="8"/>
  <c r="P165" i="75" s="1"/>
  <c r="I9" i="8"/>
  <c r="P203" i="75" s="1"/>
  <c r="F390" i="8"/>
  <c r="I390" i="8"/>
  <c r="D383" i="8"/>
  <c r="E383" i="8"/>
  <c r="E362" i="8"/>
  <c r="D362" i="8"/>
  <c r="H328" i="8"/>
  <c r="F328" i="8"/>
  <c r="E328" i="8"/>
  <c r="H313" i="8"/>
  <c r="F300" i="8"/>
  <c r="E300" i="8"/>
  <c r="D300" i="8"/>
  <c r="J300" i="8"/>
  <c r="E286" i="8"/>
  <c r="I286" i="8"/>
  <c r="J286" i="8"/>
  <c r="D286" i="8"/>
  <c r="H286" i="8"/>
  <c r="F276" i="8"/>
  <c r="H276" i="8"/>
  <c r="J313" i="8"/>
  <c r="E217" i="8"/>
  <c r="J217" i="8"/>
  <c r="U1221" i="75" s="1"/>
  <c r="E200" i="8"/>
  <c r="F200" i="8"/>
  <c r="J200" i="8"/>
  <c r="N42" i="89"/>
  <c r="AB42" i="89" s="1"/>
  <c r="AF42" i="89" s="1"/>
  <c r="J26" i="8" l="1"/>
  <c r="H315" i="75" s="1"/>
  <c r="CS26" i="119"/>
  <c r="BW26" i="119"/>
  <c r="BA26" i="119"/>
  <c r="CN26" i="119"/>
  <c r="BR26" i="119"/>
  <c r="CC26" i="119"/>
  <c r="DD26" i="119"/>
  <c r="BL26" i="119"/>
  <c r="CY26" i="119"/>
  <c r="BG26" i="119"/>
  <c r="CH26" i="119"/>
  <c r="CS34" i="119"/>
  <c r="BW34" i="119"/>
  <c r="BA34" i="119"/>
  <c r="BR34" i="119"/>
  <c r="CN34" i="119"/>
  <c r="CY34" i="119"/>
  <c r="BG34" i="119"/>
  <c r="CH34" i="119"/>
  <c r="CC34" i="119"/>
  <c r="DD34" i="119"/>
  <c r="BL34" i="119"/>
  <c r="CS30" i="120"/>
  <c r="BW30" i="120"/>
  <c r="BA30" i="120"/>
  <c r="DD30" i="120"/>
  <c r="CC30" i="120"/>
  <c r="CY30" i="120"/>
  <c r="BR30" i="120"/>
  <c r="CN30" i="120"/>
  <c r="BL30" i="120"/>
  <c r="CH30" i="120"/>
  <c r="BG30" i="120"/>
  <c r="CY16" i="121"/>
  <c r="CC16" i="121"/>
  <c r="BG16" i="121"/>
  <c r="CS16" i="121"/>
  <c r="BW16" i="121"/>
  <c r="BA16" i="121"/>
  <c r="CN16" i="121"/>
  <c r="BR16" i="121"/>
  <c r="DD16" i="121"/>
  <c r="CH16" i="121"/>
  <c r="BL16" i="121"/>
  <c r="CY34" i="121"/>
  <c r="CC34" i="121"/>
  <c r="BG34" i="121"/>
  <c r="CH34" i="121"/>
  <c r="BA34" i="121"/>
  <c r="DD34" i="121"/>
  <c r="BW34" i="121"/>
  <c r="CS34" i="121"/>
  <c r="BR34" i="121"/>
  <c r="CN34" i="121"/>
  <c r="BL34" i="121"/>
  <c r="CS16" i="122"/>
  <c r="BW16" i="122"/>
  <c r="BA16" i="122"/>
  <c r="CN16" i="122"/>
  <c r="BR16" i="122"/>
  <c r="DD16" i="122"/>
  <c r="CH16" i="122"/>
  <c r="BL16" i="122"/>
  <c r="CC16" i="122"/>
  <c r="BG16" i="122"/>
  <c r="CY16" i="122"/>
  <c r="CY30" i="122"/>
  <c r="CC30" i="122"/>
  <c r="BG30" i="122"/>
  <c r="CS30" i="122"/>
  <c r="BW30" i="122"/>
  <c r="BA30" i="122"/>
  <c r="CN30" i="122"/>
  <c r="BR30" i="122"/>
  <c r="DD30" i="122"/>
  <c r="CH30" i="122"/>
  <c r="BL30" i="122"/>
  <c r="CY26" i="118"/>
  <c r="CC26" i="118"/>
  <c r="BG26" i="118"/>
  <c r="CS26" i="118"/>
  <c r="BW26" i="118"/>
  <c r="BA26" i="118"/>
  <c r="CH26" i="118"/>
  <c r="BR26" i="118"/>
  <c r="DD26" i="118"/>
  <c r="BL26" i="118"/>
  <c r="CN26" i="118"/>
  <c r="CY28" i="119"/>
  <c r="CC28" i="119"/>
  <c r="BG28" i="119"/>
  <c r="CS28" i="119"/>
  <c r="BW28" i="119"/>
  <c r="BA28" i="119"/>
  <c r="DD28" i="119"/>
  <c r="BL28" i="119"/>
  <c r="CN28" i="119"/>
  <c r="CH28" i="119"/>
  <c r="BR28" i="119"/>
  <c r="CS8" i="120"/>
  <c r="BW8" i="120"/>
  <c r="BA8" i="120"/>
  <c r="CH8" i="120"/>
  <c r="BG8" i="120"/>
  <c r="DD8" i="120"/>
  <c r="CC8" i="120"/>
  <c r="CY8" i="120"/>
  <c r="BR8" i="120"/>
  <c r="CN8" i="120"/>
  <c r="BL8" i="120"/>
  <c r="CS18" i="121"/>
  <c r="BW18" i="121"/>
  <c r="CN18" i="121"/>
  <c r="BL18" i="121"/>
  <c r="CH18" i="121"/>
  <c r="BG18" i="121"/>
  <c r="DD18" i="121"/>
  <c r="CC18" i="121"/>
  <c r="BA18" i="121"/>
  <c r="CY18" i="121"/>
  <c r="BR18" i="121"/>
  <c r="CY18" i="122"/>
  <c r="CC18" i="122"/>
  <c r="BG18" i="122"/>
  <c r="CS18" i="122"/>
  <c r="BW18" i="122"/>
  <c r="BA18" i="122"/>
  <c r="CN18" i="122"/>
  <c r="BR18" i="122"/>
  <c r="DD18" i="122"/>
  <c r="CH18" i="122"/>
  <c r="BL18" i="122"/>
  <c r="CN34" i="122"/>
  <c r="BR34" i="122"/>
  <c r="DD34" i="122"/>
  <c r="CH34" i="122"/>
  <c r="BL34" i="122"/>
  <c r="CY34" i="122"/>
  <c r="CC34" i="122"/>
  <c r="BG34" i="122"/>
  <c r="CS34" i="122"/>
  <c r="BW34" i="122"/>
  <c r="BA34" i="122"/>
  <c r="DD8" i="123"/>
  <c r="CH8" i="123"/>
  <c r="BL8" i="123"/>
  <c r="BR8" i="123"/>
  <c r="CY8" i="123"/>
  <c r="CC8" i="123"/>
  <c r="BG8" i="123"/>
  <c r="CS8" i="123"/>
  <c r="BA8" i="123"/>
  <c r="CN8" i="123"/>
  <c r="BW8" i="123"/>
  <c r="D381" i="8"/>
  <c r="E405" i="8"/>
  <c r="D385" i="8"/>
  <c r="J181" i="8"/>
  <c r="E175" i="8"/>
  <c r="FO29" i="120"/>
  <c r="ES29" i="120"/>
  <c r="DW29" i="120"/>
  <c r="FJ29" i="120"/>
  <c r="EN29" i="120"/>
  <c r="DR29" i="120"/>
  <c r="EC29" i="120"/>
  <c r="FD29" i="120"/>
  <c r="DL29" i="120"/>
  <c r="EH29" i="120"/>
  <c r="EY29" i="120"/>
  <c r="J362" i="8"/>
  <c r="E281" i="8"/>
  <c r="D313" i="8"/>
  <c r="H362" i="8"/>
  <c r="I362" i="8"/>
  <c r="D390" i="8"/>
  <c r="AP375" i="75" s="1"/>
  <c r="AP397" i="75" s="1"/>
  <c r="J390" i="8"/>
  <c r="I10" i="8"/>
  <c r="T203" i="75" s="1"/>
  <c r="I26" i="8"/>
  <c r="H314" i="75" s="1"/>
  <c r="I7" i="8"/>
  <c r="J54" i="8"/>
  <c r="P211" i="75" s="1"/>
  <c r="E248" i="8"/>
  <c r="J276" i="8"/>
  <c r="D310" i="8"/>
  <c r="E252" i="8"/>
  <c r="E299" i="8"/>
  <c r="J322" i="8"/>
  <c r="E345" i="8"/>
  <c r="F361" i="8"/>
  <c r="I400" i="8"/>
  <c r="F159" i="8"/>
  <c r="E171" i="8"/>
  <c r="F174" i="8"/>
  <c r="I409" i="8"/>
  <c r="H409" i="8"/>
  <c r="E367" i="8"/>
  <c r="E394" i="8"/>
  <c r="H298" i="8"/>
  <c r="F298" i="8"/>
  <c r="E134" i="8"/>
  <c r="E133" i="8" s="1"/>
  <c r="D198" i="8"/>
  <c r="H198" i="8"/>
  <c r="M51" i="88" s="1"/>
  <c r="M53" i="88" s="1"/>
  <c r="F346" i="8"/>
  <c r="D122" i="8"/>
  <c r="H154" i="8"/>
  <c r="E176" i="88" s="1"/>
  <c r="E177" i="88" s="1"/>
  <c r="J103" i="8"/>
  <c r="I117" i="8"/>
  <c r="D189" i="8"/>
  <c r="J257" i="8"/>
  <c r="J256" i="8" s="1"/>
  <c r="D318" i="8"/>
  <c r="G318" i="8" s="1"/>
  <c r="G81" i="137" s="1"/>
  <c r="Q81" i="137" s="1"/>
  <c r="E418" i="8"/>
  <c r="D90" i="8"/>
  <c r="I257" i="8"/>
  <c r="E226" i="8"/>
  <c r="F90" i="8"/>
  <c r="J84" i="8"/>
  <c r="E150" i="8"/>
  <c r="E189" i="8"/>
  <c r="F125" i="8"/>
  <c r="D125" i="8"/>
  <c r="E251" i="8"/>
  <c r="J10" i="8"/>
  <c r="T204" i="75" s="1"/>
  <c r="J260" i="8"/>
  <c r="J259" i="8" s="1"/>
  <c r="E229" i="8"/>
  <c r="AB1181" i="75" s="1"/>
  <c r="F100" i="8"/>
  <c r="J175" i="8"/>
  <c r="J352" i="8"/>
  <c r="J145" i="8"/>
  <c r="E319" i="8"/>
  <c r="H319" i="8"/>
  <c r="J418" i="8"/>
  <c r="J154" i="8"/>
  <c r="J100" i="8"/>
  <c r="I103" i="8"/>
  <c r="D307" i="8"/>
  <c r="E100" i="8"/>
  <c r="J252" i="8"/>
  <c r="E39" i="8"/>
  <c r="AT379" i="75" s="1"/>
  <c r="AX379" i="75" s="1"/>
  <c r="J216" i="8"/>
  <c r="U1220" i="75" s="1"/>
  <c r="D335" i="8"/>
  <c r="F325" i="8"/>
  <c r="F260" i="8"/>
  <c r="F259" i="8" s="1"/>
  <c r="J280" i="8"/>
  <c r="H45" i="8"/>
  <c r="AK30" i="89" s="1"/>
  <c r="E45" i="8"/>
  <c r="D103" i="8"/>
  <c r="E131" i="8"/>
  <c r="J417" i="8"/>
  <c r="J125" i="8"/>
  <c r="DD30" i="118"/>
  <c r="CH30" i="118"/>
  <c r="BL30" i="118"/>
  <c r="CY30" i="118"/>
  <c r="CC30" i="118"/>
  <c r="BG30" i="118"/>
  <c r="BR30" i="118"/>
  <c r="CS30" i="118"/>
  <c r="BA30" i="118"/>
  <c r="CN30" i="118"/>
  <c r="BW30" i="118"/>
  <c r="DD30" i="119"/>
  <c r="CH30" i="119"/>
  <c r="BL30" i="119"/>
  <c r="CY30" i="119"/>
  <c r="CC30" i="119"/>
  <c r="BG30" i="119"/>
  <c r="CN30" i="119"/>
  <c r="BW30" i="119"/>
  <c r="BR30" i="119"/>
  <c r="CS30" i="119"/>
  <c r="BA30" i="119"/>
  <c r="DD12" i="120"/>
  <c r="CH12" i="120"/>
  <c r="BL12" i="120"/>
  <c r="CC12" i="120"/>
  <c r="BA12" i="120"/>
  <c r="CY12" i="120"/>
  <c r="BW12" i="120"/>
  <c r="CS12" i="120"/>
  <c r="BR12" i="120"/>
  <c r="CN12" i="120"/>
  <c r="BG12" i="120"/>
  <c r="DD10" i="121"/>
  <c r="CH10" i="121"/>
  <c r="BL10" i="121"/>
  <c r="CY10" i="121"/>
  <c r="CC10" i="121"/>
  <c r="BG10" i="121"/>
  <c r="CS10" i="121"/>
  <c r="BW10" i="121"/>
  <c r="BA10" i="121"/>
  <c r="CN10" i="121"/>
  <c r="BR10" i="121"/>
  <c r="CY20" i="121"/>
  <c r="CC20" i="121"/>
  <c r="BG20" i="121"/>
  <c r="CN20" i="121"/>
  <c r="BL20" i="121"/>
  <c r="CH20" i="121"/>
  <c r="BA20" i="121"/>
  <c r="DD20" i="121"/>
  <c r="BW20" i="121"/>
  <c r="CS20" i="121"/>
  <c r="BR20" i="121"/>
  <c r="DD12" i="122"/>
  <c r="CH12" i="122"/>
  <c r="BL12" i="122"/>
  <c r="CS12" i="122"/>
  <c r="BW12" i="122"/>
  <c r="BA12" i="122"/>
  <c r="CC12" i="122"/>
  <c r="BR12" i="122"/>
  <c r="CY12" i="122"/>
  <c r="BG12" i="122"/>
  <c r="CN12" i="122"/>
  <c r="DD20" i="122"/>
  <c r="CH20" i="122"/>
  <c r="BL20" i="122"/>
  <c r="CY20" i="122"/>
  <c r="CC20" i="122"/>
  <c r="BG20" i="122"/>
  <c r="CS20" i="122"/>
  <c r="BW20" i="122"/>
  <c r="BA20" i="122"/>
  <c r="CN20" i="122"/>
  <c r="BR20" i="122"/>
  <c r="AA81" i="89"/>
  <c r="AE81" i="89" s="1"/>
  <c r="H381" i="8"/>
  <c r="E385" i="8"/>
  <c r="I146" i="8"/>
  <c r="D190" i="8"/>
  <c r="I260" i="8"/>
  <c r="I259" i="8" s="1"/>
  <c r="I381" i="8"/>
  <c r="D252" i="8"/>
  <c r="D216" i="8"/>
  <c r="M1176" i="75" s="1"/>
  <c r="I276" i="8"/>
  <c r="I378" i="8"/>
  <c r="E390" i="8"/>
  <c r="E10" i="8"/>
  <c r="T165" i="75" s="1"/>
  <c r="F7" i="8"/>
  <c r="F54" i="8"/>
  <c r="P173" i="75" s="1"/>
  <c r="F248" i="8"/>
  <c r="E307" i="8"/>
  <c r="D400" i="8"/>
  <c r="I171" i="8"/>
  <c r="E174" i="8"/>
  <c r="G174" i="8" s="1"/>
  <c r="K18" i="88" s="1"/>
  <c r="K20" i="88" s="1"/>
  <c r="E409" i="8"/>
  <c r="D367" i="8"/>
  <c r="I298" i="8"/>
  <c r="J346" i="8"/>
  <c r="I346" i="8"/>
  <c r="D208" i="8"/>
  <c r="D366" i="8"/>
  <c r="F418" i="8"/>
  <c r="G418" i="8" s="1"/>
  <c r="H125" i="8"/>
  <c r="E56" i="88" s="1"/>
  <c r="E57" i="88" s="1"/>
  <c r="F10" i="8"/>
  <c r="T166" i="75" s="1"/>
  <c r="I110" i="8"/>
  <c r="D325" i="8"/>
  <c r="I100" i="8"/>
  <c r="F117" i="8"/>
  <c r="F175" i="8"/>
  <c r="F367" i="8"/>
  <c r="G367" i="8" s="1"/>
  <c r="J7" i="8"/>
  <c r="F252" i="8"/>
  <c r="F110" i="8"/>
  <c r="I190" i="8"/>
  <c r="D260" i="8"/>
  <c r="D181" i="8"/>
  <c r="F111" i="8"/>
  <c r="E103" i="8"/>
  <c r="E101" i="8"/>
  <c r="H275" i="8"/>
  <c r="H353" i="8"/>
  <c r="F181" i="8"/>
  <c r="D101" i="8"/>
  <c r="CN32" i="119"/>
  <c r="BR32" i="119"/>
  <c r="DD32" i="119"/>
  <c r="BL32" i="119"/>
  <c r="CH32" i="119"/>
  <c r="BW32" i="119"/>
  <c r="CY32" i="119"/>
  <c r="BG32" i="119"/>
  <c r="CS32" i="119"/>
  <c r="BA32" i="119"/>
  <c r="CC32" i="119"/>
  <c r="CN14" i="120"/>
  <c r="BR14" i="120"/>
  <c r="DD14" i="120"/>
  <c r="CC14" i="120"/>
  <c r="BA14" i="120"/>
  <c r="CY14" i="120"/>
  <c r="BW14" i="120"/>
  <c r="CS14" i="120"/>
  <c r="BL14" i="120"/>
  <c r="CH14" i="120"/>
  <c r="BG14" i="120"/>
  <c r="CN12" i="121"/>
  <c r="BR12" i="121"/>
  <c r="DD12" i="121"/>
  <c r="CH12" i="121"/>
  <c r="BL12" i="121"/>
  <c r="CY12" i="121"/>
  <c r="CC12" i="121"/>
  <c r="BG12" i="121"/>
  <c r="BA12" i="121"/>
  <c r="CS12" i="121"/>
  <c r="BW12" i="121"/>
  <c r="CN24" i="121"/>
  <c r="BR24" i="121"/>
  <c r="CH24" i="121"/>
  <c r="BG24" i="121"/>
  <c r="DD24" i="121"/>
  <c r="CC24" i="121"/>
  <c r="BA24" i="121"/>
  <c r="CY24" i="121"/>
  <c r="BW24" i="121"/>
  <c r="CS24" i="121"/>
  <c r="BL24" i="121"/>
  <c r="CN14" i="122"/>
  <c r="BR14" i="122"/>
  <c r="DD14" i="122"/>
  <c r="CH14" i="122"/>
  <c r="CY14" i="122"/>
  <c r="CC14" i="122"/>
  <c r="BG14" i="122"/>
  <c r="BL14" i="122"/>
  <c r="BA14" i="122"/>
  <c r="CS14" i="122"/>
  <c r="BW14" i="122"/>
  <c r="CS24" i="122"/>
  <c r="BW24" i="122"/>
  <c r="BA24" i="122"/>
  <c r="CN24" i="122"/>
  <c r="BR24" i="122"/>
  <c r="DD24" i="122"/>
  <c r="CH24" i="122"/>
  <c r="BL24" i="122"/>
  <c r="CY24" i="122"/>
  <c r="CC24" i="122"/>
  <c r="BG24" i="122"/>
  <c r="AQ38" i="89"/>
  <c r="AR38" i="89" s="1"/>
  <c r="AQ21" i="89"/>
  <c r="AR21" i="89" s="1"/>
  <c r="AQ16" i="89"/>
  <c r="AR16" i="89" s="1"/>
  <c r="AQ24" i="89"/>
  <c r="AR24" i="89" s="1"/>
  <c r="AR23" i="89" s="1"/>
  <c r="AL29" i="89"/>
  <c r="AN29" i="89" s="1"/>
  <c r="AS29" i="89" s="1"/>
  <c r="AQ7" i="89"/>
  <c r="AR7" i="89" s="1"/>
  <c r="AR5" i="89" s="1"/>
  <c r="X209" i="75"/>
  <c r="X214" i="75" s="1"/>
  <c r="AO9" i="89"/>
  <c r="AP9" i="89" s="1"/>
  <c r="AL66" i="89"/>
  <c r="AN66" i="89" s="1"/>
  <c r="AS66" i="89" s="1"/>
  <c r="AQ69" i="89"/>
  <c r="AR69" i="89" s="1"/>
  <c r="AR68" i="89" s="1"/>
  <c r="AL61" i="89"/>
  <c r="AN61" i="89" s="1"/>
  <c r="AS61" i="89" s="1"/>
  <c r="AC209" i="75"/>
  <c r="AC214" i="75" s="1"/>
  <c r="AO10" i="89"/>
  <c r="AP10" i="89" s="1"/>
  <c r="AB321" i="75"/>
  <c r="AB328" i="75" s="1"/>
  <c r="AO18" i="89"/>
  <c r="AP18" i="89" s="1"/>
  <c r="AL27" i="89"/>
  <c r="AN27" i="89" s="1"/>
  <c r="AS27" i="89" s="1"/>
  <c r="AK90" i="89"/>
  <c r="H55" i="8"/>
  <c r="AK38" i="133"/>
  <c r="AN38" i="133" s="1"/>
  <c r="AS38" i="133" s="1"/>
  <c r="AK116" i="89"/>
  <c r="AN116" i="89" s="1"/>
  <c r="AS116" i="89" s="1"/>
  <c r="AK71" i="89"/>
  <c r="AN71" i="89" s="1"/>
  <c r="AS71" i="89" s="1"/>
  <c r="AK310" i="75"/>
  <c r="AK317" i="75" s="1"/>
  <c r="AK20" i="89"/>
  <c r="AN20" i="89" s="1"/>
  <c r="AS20" i="89" s="1"/>
  <c r="M1235" i="75"/>
  <c r="AK100" i="89"/>
  <c r="AN100" i="89" s="1"/>
  <c r="AS100" i="89" s="1"/>
  <c r="M1221" i="75"/>
  <c r="AP1221" i="75" s="1"/>
  <c r="AK88" i="89"/>
  <c r="AN88" i="89" s="1"/>
  <c r="AS88" i="89" s="1"/>
  <c r="AK72" i="89"/>
  <c r="AN72" i="89" s="1"/>
  <c r="AS72" i="89" s="1"/>
  <c r="M1224" i="75"/>
  <c r="AK93" i="89"/>
  <c r="AN93" i="89" s="1"/>
  <c r="AS93" i="89" s="1"/>
  <c r="T201" i="75"/>
  <c r="AK8" i="89"/>
  <c r="AC201" i="75"/>
  <c r="AK10" i="89"/>
  <c r="AN10" i="89" s="1"/>
  <c r="M1225" i="75"/>
  <c r="AK94" i="89"/>
  <c r="AN94" i="89" s="1"/>
  <c r="AS94" i="89" s="1"/>
  <c r="AK19" i="89"/>
  <c r="AN19" i="89" s="1"/>
  <c r="AK38" i="89"/>
  <c r="AN38" i="89" s="1"/>
  <c r="R310" i="75"/>
  <c r="AK16" i="89"/>
  <c r="AN16" i="89" s="1"/>
  <c r="M1237" i="75"/>
  <c r="AK101" i="89"/>
  <c r="AN101" i="89" s="1"/>
  <c r="AS101" i="89" s="1"/>
  <c r="M1226" i="75"/>
  <c r="AK96" i="89"/>
  <c r="AN96" i="89" s="1"/>
  <c r="AS96" i="89" s="1"/>
  <c r="M1220" i="75"/>
  <c r="AK87" i="89"/>
  <c r="AN87" i="89" s="1"/>
  <c r="AS87" i="89" s="1"/>
  <c r="D392" i="8"/>
  <c r="D58" i="8"/>
  <c r="AC171" i="75" s="1"/>
  <c r="D265" i="8"/>
  <c r="D257" i="8"/>
  <c r="G257" i="8" s="1"/>
  <c r="J100" i="136" s="1"/>
  <c r="D221" i="8"/>
  <c r="H215" i="8"/>
  <c r="M1214" i="75" s="1"/>
  <c r="H62" i="8"/>
  <c r="H178" i="8"/>
  <c r="E94" i="88" s="1"/>
  <c r="E95" i="88" s="1"/>
  <c r="H9" i="8"/>
  <c r="K9" i="8" s="1"/>
  <c r="P7" i="89" s="1"/>
  <c r="S7" i="89" s="1"/>
  <c r="D172" i="8"/>
  <c r="M1174" i="75" s="1"/>
  <c r="D159" i="8"/>
  <c r="D142" i="8"/>
  <c r="D9" i="8"/>
  <c r="P163" i="75" s="1"/>
  <c r="D151" i="8"/>
  <c r="G151" i="8" s="1"/>
  <c r="C162" i="88" s="1"/>
  <c r="C163" i="88" s="1"/>
  <c r="D111" i="8"/>
  <c r="G111" i="8" s="1"/>
  <c r="D89" i="8"/>
  <c r="G89" i="8" s="1"/>
  <c r="F39" i="89" s="1"/>
  <c r="I39" i="89" s="1"/>
  <c r="Z39" i="89" s="1"/>
  <c r="AD39" i="89" s="1"/>
  <c r="D234" i="8"/>
  <c r="D233" i="8" s="1"/>
  <c r="D154" i="8"/>
  <c r="D82" i="8"/>
  <c r="AI92" i="141"/>
  <c r="AI61" i="141"/>
  <c r="AI32" i="141"/>
  <c r="AK61" i="141"/>
  <c r="AK92" i="141"/>
  <c r="AK32" i="141"/>
  <c r="AM92" i="141"/>
  <c r="AM61" i="141"/>
  <c r="AM32" i="141"/>
  <c r="AO61" i="141"/>
  <c r="AO92" i="141"/>
  <c r="AO32" i="141"/>
  <c r="AQ92" i="141"/>
  <c r="AQ61" i="141"/>
  <c r="AQ32" i="141"/>
  <c r="AH61" i="141"/>
  <c r="AH32" i="141"/>
  <c r="AH92" i="141"/>
  <c r="AJ61" i="141"/>
  <c r="AJ92" i="141"/>
  <c r="AJ32" i="141"/>
  <c r="AL61" i="141"/>
  <c r="AL32" i="141"/>
  <c r="AL92" i="141"/>
  <c r="AN61" i="141"/>
  <c r="AN92" i="141"/>
  <c r="AN32" i="141"/>
  <c r="AP61" i="141"/>
  <c r="AP32" i="141"/>
  <c r="AP92" i="141"/>
  <c r="DD14" i="123"/>
  <c r="CS14" i="123"/>
  <c r="CH14" i="123"/>
  <c r="BW14" i="123"/>
  <c r="BL14" i="123"/>
  <c r="BA14" i="123"/>
  <c r="CY14" i="123"/>
  <c r="CN14" i="123"/>
  <c r="CC14" i="123"/>
  <c r="BR14" i="123"/>
  <c r="BG14" i="123"/>
  <c r="DD24" i="119"/>
  <c r="CS24" i="119"/>
  <c r="CH24" i="119"/>
  <c r="BW24" i="119"/>
  <c r="BL24" i="119"/>
  <c r="BA24" i="119"/>
  <c r="CY24" i="119"/>
  <c r="CN24" i="119"/>
  <c r="CC24" i="119"/>
  <c r="BR24" i="119"/>
  <c r="BG24" i="119"/>
  <c r="D44" i="8"/>
  <c r="G44" i="8" s="1"/>
  <c r="C8" i="88" s="1"/>
  <c r="C9" i="88" s="1"/>
  <c r="D65" i="8"/>
  <c r="W267" i="75" s="1"/>
  <c r="D188" i="8"/>
  <c r="G188" i="8" s="1"/>
  <c r="K130" i="88" s="1"/>
  <c r="N130" i="88" s="1"/>
  <c r="I233" i="8"/>
  <c r="AB1239" i="75"/>
  <c r="H233" i="8"/>
  <c r="M1239" i="75"/>
  <c r="J233" i="8"/>
  <c r="U1239" i="75"/>
  <c r="AB1222" i="75"/>
  <c r="M1222" i="75"/>
  <c r="AG271" i="75"/>
  <c r="H149" i="8"/>
  <c r="E149" i="88" s="1"/>
  <c r="E153" i="88" s="1"/>
  <c r="AG314" i="75"/>
  <c r="AG310" i="75"/>
  <c r="AG261" i="75"/>
  <c r="AK12" i="133"/>
  <c r="AK22" i="133"/>
  <c r="AN22" i="133" s="1"/>
  <c r="AS22" i="133" s="1"/>
  <c r="AK15" i="133"/>
  <c r="AN15" i="133" s="1"/>
  <c r="AS15" i="133" s="1"/>
  <c r="AK23" i="133"/>
  <c r="AN23" i="133" s="1"/>
  <c r="AS23" i="133" s="1"/>
  <c r="AQ184" i="89"/>
  <c r="AS184" i="89" s="1"/>
  <c r="AS183" i="89" s="1"/>
  <c r="AQ106" i="133"/>
  <c r="AS106" i="133" s="1"/>
  <c r="AS105" i="133" s="1"/>
  <c r="AQ38" i="134"/>
  <c r="AS38" i="134" s="1"/>
  <c r="AS37" i="134" s="1"/>
  <c r="AK18" i="133"/>
  <c r="AN18" i="133" s="1"/>
  <c r="AS18" i="133" s="1"/>
  <c r="AK9" i="133"/>
  <c r="AN9" i="133" s="1"/>
  <c r="AS9" i="133" s="1"/>
  <c r="AN136" i="89"/>
  <c r="AS136" i="89" s="1"/>
  <c r="AL58" i="133"/>
  <c r="AN58" i="133" s="1"/>
  <c r="AS58" i="133" s="1"/>
  <c r="AQ180" i="89"/>
  <c r="AS180" i="89" s="1"/>
  <c r="AS179" i="89" s="1"/>
  <c r="AQ102" i="133"/>
  <c r="AS102" i="133" s="1"/>
  <c r="AS101" i="133" s="1"/>
  <c r="AQ34" i="134"/>
  <c r="AS34" i="134" s="1"/>
  <c r="AS33" i="134" s="1"/>
  <c r="AK10" i="133"/>
  <c r="AN10" i="133" s="1"/>
  <c r="AS10" i="133" s="1"/>
  <c r="AN140" i="89"/>
  <c r="AS140" i="89" s="1"/>
  <c r="AL62" i="133"/>
  <c r="AN62" i="133" s="1"/>
  <c r="AS62" i="133" s="1"/>
  <c r="AK16" i="133"/>
  <c r="AN16" i="133" s="1"/>
  <c r="AS16" i="133" s="1"/>
  <c r="N52" i="89"/>
  <c r="U23" i="89"/>
  <c r="U44" i="89"/>
  <c r="U43" i="89" s="1"/>
  <c r="U73" i="89"/>
  <c r="W76" i="89"/>
  <c r="X31" i="89"/>
  <c r="AC31" i="89" s="1"/>
  <c r="AG31" i="89" s="1"/>
  <c r="GH8" i="120" s="1"/>
  <c r="X51" i="89"/>
  <c r="AC51" i="89" s="1"/>
  <c r="AG51" i="89" s="1"/>
  <c r="GH20" i="121" s="1"/>
  <c r="CN7" i="122"/>
  <c r="GS24" i="124"/>
  <c r="EP32" i="125"/>
  <c r="X53" i="89"/>
  <c r="AC53" i="89" s="1"/>
  <c r="AG53" i="89" s="1"/>
  <c r="GN24" i="121" s="1"/>
  <c r="X62" i="89"/>
  <c r="AC62" i="89" s="1"/>
  <c r="AG62" i="89" s="1"/>
  <c r="FG14" i="122" s="1"/>
  <c r="GH24" i="124"/>
  <c r="GC7" i="125"/>
  <c r="GS32" i="125"/>
  <c r="AX424" i="75"/>
  <c r="I61" i="20"/>
  <c r="AN14" i="89"/>
  <c r="AS14" i="89" s="1"/>
  <c r="H310" i="75"/>
  <c r="H317" i="75" s="1"/>
  <c r="AN6" i="89"/>
  <c r="L201" i="75"/>
  <c r="AX423" i="75"/>
  <c r="AG326" i="75"/>
  <c r="AA703" i="75"/>
  <c r="X176" i="75"/>
  <c r="AQ708" i="75"/>
  <c r="AA704" i="75"/>
  <c r="AG272" i="75"/>
  <c r="X187" i="75"/>
  <c r="H160" i="8"/>
  <c r="E120" i="88" s="1"/>
  <c r="H120" i="88" s="1"/>
  <c r="E121" i="88" s="1"/>
  <c r="E123" i="88" s="1"/>
  <c r="H151" i="8"/>
  <c r="E162" i="88" s="1"/>
  <c r="E163" i="88" s="1"/>
  <c r="H226" i="8"/>
  <c r="M149" i="88" s="1"/>
  <c r="M150" i="88" s="1"/>
  <c r="H244" i="8"/>
  <c r="M161" i="88" s="1"/>
  <c r="M163" i="88" s="1"/>
  <c r="H197" i="8"/>
  <c r="M47" i="88" s="1"/>
  <c r="M49" i="88" s="1"/>
  <c r="H194" i="8"/>
  <c r="AK137" i="89" s="1"/>
  <c r="H287" i="8"/>
  <c r="H146" i="8"/>
  <c r="M96" i="88" s="1"/>
  <c r="M100" i="88" s="1"/>
  <c r="H304" i="8"/>
  <c r="K304" i="8" s="1"/>
  <c r="H181" i="8"/>
  <c r="K181" i="8" s="1"/>
  <c r="H153" i="8"/>
  <c r="E171" i="88" s="1"/>
  <c r="E172" i="88" s="1"/>
  <c r="H83" i="8"/>
  <c r="H300" i="8"/>
  <c r="K300" i="8" s="1"/>
  <c r="H157" i="8"/>
  <c r="H122" i="8"/>
  <c r="AL142" i="89" s="1"/>
  <c r="H374" i="8"/>
  <c r="K374" i="8" s="1"/>
  <c r="H352" i="8"/>
  <c r="H350" i="8" s="1"/>
  <c r="H174" i="8"/>
  <c r="M18" i="88" s="1"/>
  <c r="M20" i="88" s="1"/>
  <c r="H280" i="8"/>
  <c r="H164" i="8"/>
  <c r="M110" i="88" s="1"/>
  <c r="P110" i="88" s="1"/>
  <c r="M111" i="88" s="1"/>
  <c r="D378" i="8"/>
  <c r="D293" i="8"/>
  <c r="G293" i="8" s="1"/>
  <c r="D291" i="8"/>
  <c r="D164" i="8"/>
  <c r="G164" i="8" s="1"/>
  <c r="J80" i="136" s="1"/>
  <c r="D340" i="8"/>
  <c r="G340" i="8" s="1"/>
  <c r="D230" i="8"/>
  <c r="M1191" i="75" s="1"/>
  <c r="D248" i="8"/>
  <c r="T888" i="75" s="1"/>
  <c r="D275" i="8"/>
  <c r="D273" i="8"/>
  <c r="D231" i="8"/>
  <c r="M1193" i="75" s="1"/>
  <c r="D117" i="8"/>
  <c r="D301" i="8"/>
  <c r="D374" i="8"/>
  <c r="G374" i="8" s="1"/>
  <c r="D244" i="8"/>
  <c r="G244" i="8" s="1"/>
  <c r="J117" i="136" s="1"/>
  <c r="J119" i="136" s="1"/>
  <c r="D397" i="8"/>
  <c r="D303" i="8"/>
  <c r="AK263" i="75"/>
  <c r="E189" i="88"/>
  <c r="E191" i="88" s="1"/>
  <c r="AL145" i="89" s="1"/>
  <c r="I243" i="8"/>
  <c r="E193" i="88"/>
  <c r="E195" i="88" s="1"/>
  <c r="AL147" i="89" s="1"/>
  <c r="AB274" i="75"/>
  <c r="T187" i="75"/>
  <c r="T168" i="75"/>
  <c r="D5" i="89"/>
  <c r="L11" i="118" s="1"/>
  <c r="D212" i="89"/>
  <c r="C2" i="89" s="1"/>
  <c r="D123" i="89"/>
  <c r="L9" i="125" s="1"/>
  <c r="D222" i="89"/>
  <c r="D23" i="89"/>
  <c r="L19" i="119" s="1"/>
  <c r="D49" i="89"/>
  <c r="L15" i="121" s="1"/>
  <c r="D105" i="89"/>
  <c r="L19" i="124" s="1"/>
  <c r="D162" i="89"/>
  <c r="L20" i="126" s="1"/>
  <c r="D104" i="89"/>
  <c r="L18" i="124" s="1"/>
  <c r="D177" i="89"/>
  <c r="L8" i="127" s="1"/>
  <c r="D74" i="89"/>
  <c r="L9" i="123" s="1"/>
  <c r="D24" i="89"/>
  <c r="L21" i="119" s="1"/>
  <c r="S20" i="111"/>
  <c r="D178" i="89"/>
  <c r="L9" i="127" s="1"/>
  <c r="D136" i="89"/>
  <c r="L22" i="125" s="1"/>
  <c r="D209" i="89"/>
  <c r="L13" i="128" s="1"/>
  <c r="D71" i="89"/>
  <c r="L31" i="122" s="1"/>
  <c r="D61" i="89"/>
  <c r="L11" i="122" s="1"/>
  <c r="D191" i="89"/>
  <c r="L22" i="127" s="1"/>
  <c r="AH14" i="111"/>
  <c r="D194" i="89"/>
  <c r="L25" i="127" s="1"/>
  <c r="H25" i="111"/>
  <c r="D91" i="89"/>
  <c r="L35" i="123" s="1"/>
  <c r="D33" i="89"/>
  <c r="L11" i="120" s="1"/>
  <c r="D32" i="89"/>
  <c r="L9" i="120" s="1"/>
  <c r="D137" i="89"/>
  <c r="L23" i="125" s="1"/>
  <c r="D159" i="89"/>
  <c r="L17" i="126" s="1"/>
  <c r="Y50" i="111"/>
  <c r="AF26" i="111"/>
  <c r="S26" i="111"/>
  <c r="AM15" i="111"/>
  <c r="D218" i="89"/>
  <c r="S2" i="89" s="1"/>
  <c r="D160" i="89"/>
  <c r="L18" i="126" s="1"/>
  <c r="D176" i="89"/>
  <c r="L7" i="127" s="1"/>
  <c r="D192" i="89"/>
  <c r="L23" i="127" s="1"/>
  <c r="D208" i="89"/>
  <c r="L12" i="128" s="1"/>
  <c r="D25" i="89"/>
  <c r="L23" i="119" s="1"/>
  <c r="D90" i="89"/>
  <c r="L34" i="123" s="1"/>
  <c r="D106" i="89"/>
  <c r="L20" i="124" s="1"/>
  <c r="D122" i="89"/>
  <c r="L8" i="125" s="1"/>
  <c r="D138" i="89"/>
  <c r="L24" i="125" s="1"/>
  <c r="D76" i="89"/>
  <c r="L13" i="123" s="1"/>
  <c r="D41" i="89"/>
  <c r="L27" i="120" s="1"/>
  <c r="D62" i="89"/>
  <c r="L13" i="122" s="1"/>
  <c r="D48" i="89"/>
  <c r="L13" i="121" s="1"/>
  <c r="D55" i="89"/>
  <c r="L27" i="121" s="1"/>
  <c r="D77" i="89"/>
  <c r="L15" i="123" s="1"/>
  <c r="D59" i="89"/>
  <c r="L7" i="122" s="1"/>
  <c r="D37" i="89"/>
  <c r="L19" i="120" s="1"/>
  <c r="D219" i="89"/>
  <c r="AP2" i="89" s="1"/>
  <c r="D6" i="89"/>
  <c r="L13" i="118" s="1"/>
  <c r="D53" i="89"/>
  <c r="L23" i="121" s="1"/>
  <c r="D46" i="89"/>
  <c r="L9" i="121" s="1"/>
  <c r="D56" i="89"/>
  <c r="L29" i="121" s="1"/>
  <c r="D36" i="89"/>
  <c r="L17" i="120" s="1"/>
  <c r="D135" i="89"/>
  <c r="L21" i="125" s="1"/>
  <c r="D119" i="89"/>
  <c r="L33" i="124" s="1"/>
  <c r="D103" i="89"/>
  <c r="L17" i="124" s="1"/>
  <c r="D87" i="89"/>
  <c r="L31" i="123" s="1"/>
  <c r="D22" i="89"/>
  <c r="L17" i="119" s="1"/>
  <c r="D205" i="89"/>
  <c r="L9" i="128" s="1"/>
  <c r="D189" i="89"/>
  <c r="L20" i="127" s="1"/>
  <c r="D173" i="89"/>
  <c r="L31" i="126" s="1"/>
  <c r="D157" i="89"/>
  <c r="L15" i="126" s="1"/>
  <c r="P4" i="111"/>
  <c r="AC17" i="111"/>
  <c r="H33" i="111"/>
  <c r="A7" i="114" s="1"/>
  <c r="P50" i="111"/>
  <c r="A14" i="114" s="1"/>
  <c r="D132" i="89"/>
  <c r="L18" i="125" s="1"/>
  <c r="D116" i="89"/>
  <c r="L30" i="124" s="1"/>
  <c r="D100" i="89"/>
  <c r="L14" i="124" s="1"/>
  <c r="D84" i="89"/>
  <c r="L28" i="123" s="1"/>
  <c r="D19" i="89"/>
  <c r="L11" i="119" s="1"/>
  <c r="D202" i="89"/>
  <c r="L33" i="127" s="1"/>
  <c r="D186" i="89"/>
  <c r="L17" i="127" s="1"/>
  <c r="D170" i="89"/>
  <c r="L28" i="126" s="1"/>
  <c r="D154" i="89"/>
  <c r="L12" i="126" s="1"/>
  <c r="D216" i="89"/>
  <c r="I1" i="89" s="1"/>
  <c r="H17" i="111"/>
  <c r="A4" i="114" s="1"/>
  <c r="D201" i="89"/>
  <c r="L32" i="127" s="1"/>
  <c r="D185" i="89"/>
  <c r="L16" i="127" s="1"/>
  <c r="D153" i="89"/>
  <c r="L11" i="126" s="1"/>
  <c r="AH19" i="111"/>
  <c r="D144" i="89"/>
  <c r="L30" i="125" s="1"/>
  <c r="D128" i="89"/>
  <c r="L14" i="125" s="1"/>
  <c r="D96" i="89"/>
  <c r="L10" i="124" s="1"/>
  <c r="D15" i="89"/>
  <c r="L31" i="118" s="1"/>
  <c r="D182" i="89"/>
  <c r="L13" i="127" s="1"/>
  <c r="D150" i="89"/>
  <c r="L8" i="126" s="1"/>
  <c r="D152" i="89"/>
  <c r="L10" i="126" s="1"/>
  <c r="D184" i="89"/>
  <c r="L15" i="127" s="1"/>
  <c r="D17" i="89"/>
  <c r="L7" i="119" s="1"/>
  <c r="D114" i="89"/>
  <c r="L28" i="124" s="1"/>
  <c r="D146" i="89"/>
  <c r="L32" i="125" s="1"/>
  <c r="D44" i="89"/>
  <c r="L33" i="120" s="1"/>
  <c r="D51" i="89"/>
  <c r="L19" i="121" s="1"/>
  <c r="D80" i="89"/>
  <c r="L21" i="123" s="1"/>
  <c r="D70" i="89"/>
  <c r="L29" i="122" s="1"/>
  <c r="D54" i="89"/>
  <c r="L25" i="121" s="1"/>
  <c r="D4" i="89"/>
  <c r="L9" i="118" s="1"/>
  <c r="D52" i="89"/>
  <c r="L21" i="121" s="1"/>
  <c r="D143" i="89"/>
  <c r="L29" i="125" s="1"/>
  <c r="D127" i="89"/>
  <c r="L13" i="125" s="1"/>
  <c r="D95" i="89"/>
  <c r="L9" i="124" s="1"/>
  <c r="D30" i="89"/>
  <c r="L33" i="119" s="1"/>
  <c r="D197" i="89"/>
  <c r="L28" i="127" s="1"/>
  <c r="D165" i="89"/>
  <c r="L23" i="126" s="1"/>
  <c r="AH24" i="111"/>
  <c r="D140" i="89"/>
  <c r="L26" i="125" s="1"/>
  <c r="D108" i="89"/>
  <c r="L22" i="124" s="1"/>
  <c r="D27" i="89"/>
  <c r="L27" i="119" s="1"/>
  <c r="N37" i="111"/>
  <c r="A9" i="114" s="1"/>
  <c r="AJ22" i="111"/>
  <c r="S8" i="111"/>
  <c r="D151" i="89"/>
  <c r="L9" i="126" s="1"/>
  <c r="D167" i="89"/>
  <c r="L25" i="126" s="1"/>
  <c r="D183" i="89"/>
  <c r="L14" i="127" s="1"/>
  <c r="D199" i="89"/>
  <c r="L30" i="127" s="1"/>
  <c r="D16" i="89"/>
  <c r="L33" i="118" s="1"/>
  <c r="D81" i="89"/>
  <c r="L25" i="123" s="1"/>
  <c r="D97" i="89"/>
  <c r="L11" i="124" s="1"/>
  <c r="D113" i="89"/>
  <c r="L27" i="124" s="1"/>
  <c r="D129" i="89"/>
  <c r="L15" i="125" s="1"/>
  <c r="D145" i="89"/>
  <c r="L31" i="125" s="1"/>
  <c r="D8" i="89"/>
  <c r="L17" i="118" s="1"/>
  <c r="D50" i="89"/>
  <c r="L17" i="121" s="1"/>
  <c r="D57" i="89"/>
  <c r="L31" i="121" s="1"/>
  <c r="D35" i="89"/>
  <c r="L15" i="120" s="1"/>
  <c r="D64" i="89"/>
  <c r="L17" i="122" s="1"/>
  <c r="D9" i="89"/>
  <c r="L19" i="118" s="1"/>
  <c r="D42" i="89"/>
  <c r="L29" i="120" s="1"/>
  <c r="D40" i="89"/>
  <c r="L25" i="120" s="1"/>
  <c r="D69" i="89"/>
  <c r="L27" i="122" s="1"/>
  <c r="D3" i="89"/>
  <c r="L7" i="118" s="1"/>
  <c r="D63" i="89"/>
  <c r="L15" i="122" s="1"/>
  <c r="D7" i="89"/>
  <c r="L15" i="118" s="1"/>
  <c r="D79" i="89"/>
  <c r="L19" i="123" s="1"/>
  <c r="D75" i="89"/>
  <c r="L11" i="123" s="1"/>
  <c r="D66" i="89"/>
  <c r="L21" i="122" s="1"/>
  <c r="D147" i="89"/>
  <c r="L33" i="125" s="1"/>
  <c r="D131" i="89"/>
  <c r="L17" i="125" s="1"/>
  <c r="D115" i="89"/>
  <c r="L29" i="124" s="1"/>
  <c r="D99" i="89"/>
  <c r="L13" i="124" s="1"/>
  <c r="D83" i="89"/>
  <c r="L27" i="123" s="1"/>
  <c r="D18" i="89"/>
  <c r="L9" i="119" s="1"/>
  <c r="D169" i="89"/>
  <c r="L27" i="126" s="1"/>
  <c r="H14" i="111"/>
  <c r="A3" i="114" s="1"/>
  <c r="H40" i="111"/>
  <c r="A16" i="114" s="1"/>
  <c r="D112" i="89"/>
  <c r="L26" i="124" s="1"/>
  <c r="D31" i="89"/>
  <c r="L7" i="120" s="1"/>
  <c r="D198" i="89"/>
  <c r="L29" i="127" s="1"/>
  <c r="D166" i="89"/>
  <c r="L24" i="126" s="1"/>
  <c r="D213" i="89"/>
  <c r="AD1" i="89" s="1"/>
  <c r="AH17" i="111"/>
  <c r="N7" i="111"/>
  <c r="D168" i="89"/>
  <c r="L26" i="126" s="1"/>
  <c r="D200" i="89"/>
  <c r="L31" i="127" s="1"/>
  <c r="D82" i="89"/>
  <c r="L26" i="123" s="1"/>
  <c r="D98" i="89"/>
  <c r="L12" i="124" s="1"/>
  <c r="D130" i="89"/>
  <c r="L16" i="125" s="1"/>
  <c r="D11" i="89"/>
  <c r="L23" i="118" s="1"/>
  <c r="D73" i="89"/>
  <c r="L7" i="123" s="1"/>
  <c r="D45" i="89"/>
  <c r="L7" i="121" s="1"/>
  <c r="D72" i="89"/>
  <c r="L33" i="122" s="1"/>
  <c r="D67" i="89"/>
  <c r="L23" i="122" s="1"/>
  <c r="D68" i="89"/>
  <c r="L25" i="122" s="1"/>
  <c r="D34" i="89"/>
  <c r="L13" i="120" s="1"/>
  <c r="D65" i="89"/>
  <c r="L19" i="122" s="1"/>
  <c r="D111" i="89"/>
  <c r="L25" i="124" s="1"/>
  <c r="D14" i="89"/>
  <c r="L29" i="118" s="1"/>
  <c r="D181" i="89"/>
  <c r="L12" i="127" s="1"/>
  <c r="AJ15" i="111"/>
  <c r="H47" i="111"/>
  <c r="A12" i="114" s="1"/>
  <c r="D124" i="89"/>
  <c r="L10" i="125" s="1"/>
  <c r="D92" i="89"/>
  <c r="L6" i="124" s="1"/>
  <c r="D149" i="89"/>
  <c r="L7" i="126" s="1"/>
  <c r="U17" i="111"/>
  <c r="D158" i="89"/>
  <c r="L16" i="126" s="1"/>
  <c r="D190" i="89"/>
  <c r="L21" i="127" s="1"/>
  <c r="D88" i="89"/>
  <c r="L32" i="123" s="1"/>
  <c r="X44" i="111"/>
  <c r="A11" i="114" s="1"/>
  <c r="D161" i="89"/>
  <c r="L19" i="126" s="1"/>
  <c r="D26" i="89"/>
  <c r="L25" i="119" s="1"/>
  <c r="D139" i="89"/>
  <c r="L25" i="125" s="1"/>
  <c r="D78" i="89"/>
  <c r="L17" i="123" s="1"/>
  <c r="D47" i="89"/>
  <c r="L11" i="121" s="1"/>
  <c r="D58" i="89"/>
  <c r="L33" i="121" s="1"/>
  <c r="D60" i="89"/>
  <c r="L9" i="122" s="1"/>
  <c r="D121" i="89"/>
  <c r="L7" i="125" s="1"/>
  <c r="D207" i="89"/>
  <c r="L11" i="128" s="1"/>
  <c r="D217" i="89"/>
  <c r="AH23" i="111"/>
  <c r="D220" i="89"/>
  <c r="AR2" i="89" s="1"/>
  <c r="D174" i="89"/>
  <c r="L32" i="126" s="1"/>
  <c r="D206" i="89"/>
  <c r="L10" i="128" s="1"/>
  <c r="D120" i="89"/>
  <c r="L6" i="125" s="1"/>
  <c r="U18" i="111"/>
  <c r="D193" i="89"/>
  <c r="L24" i="127" s="1"/>
  <c r="D107" i="89"/>
  <c r="L21" i="124" s="1"/>
  <c r="D43" i="89"/>
  <c r="L31" i="120" s="1"/>
  <c r="D10" i="89"/>
  <c r="L21" i="118" s="1"/>
  <c r="D39" i="89"/>
  <c r="L23" i="120" s="1"/>
  <c r="D38" i="89"/>
  <c r="L21" i="120" s="1"/>
  <c r="D89" i="89"/>
  <c r="L33" i="123" s="1"/>
  <c r="D175" i="89"/>
  <c r="L33" i="126" s="1"/>
  <c r="H29" i="111"/>
  <c r="A6" i="114" s="1"/>
  <c r="I16" i="20"/>
  <c r="H54" i="8"/>
  <c r="J384" i="8"/>
  <c r="F384" i="8"/>
  <c r="F220" i="8"/>
  <c r="U1187" i="75" s="1"/>
  <c r="I220" i="8"/>
  <c r="AB1231" i="75" s="1"/>
  <c r="D220" i="8"/>
  <c r="M1187" i="75" s="1"/>
  <c r="F216" i="8"/>
  <c r="U1176" i="75" s="1"/>
  <c r="E378" i="8"/>
  <c r="J378" i="8"/>
  <c r="H378" i="8"/>
  <c r="J68" i="8"/>
  <c r="AG325" i="75" s="1"/>
  <c r="H384" i="8"/>
  <c r="E412" i="8"/>
  <c r="H220" i="8"/>
  <c r="AK98" i="89" s="1"/>
  <c r="E397" i="8"/>
  <c r="H397" i="8"/>
  <c r="I42" i="8"/>
  <c r="E145" i="8"/>
  <c r="I55" i="8"/>
  <c r="T212" i="75" s="1"/>
  <c r="I397" i="8"/>
  <c r="D345" i="8"/>
  <c r="F283" i="8"/>
  <c r="G283" i="8" s="1"/>
  <c r="F8" i="8"/>
  <c r="L166" i="75" s="1"/>
  <c r="E8" i="8"/>
  <c r="L165" i="75" s="1"/>
  <c r="E275" i="8"/>
  <c r="J275" i="8"/>
  <c r="J265" i="8"/>
  <c r="E265" i="8"/>
  <c r="U36" i="89"/>
  <c r="E393" i="8"/>
  <c r="J287" i="8"/>
  <c r="I287" i="8"/>
  <c r="E287" i="8"/>
  <c r="G287" i="8" s="1"/>
  <c r="I164" i="8"/>
  <c r="J164" i="8"/>
  <c r="D158" i="8"/>
  <c r="F158" i="8"/>
  <c r="E158" i="8"/>
  <c r="H158" i="8"/>
  <c r="I150" i="8"/>
  <c r="F150" i="8"/>
  <c r="G150" i="8" s="1"/>
  <c r="C157" i="88" s="1"/>
  <c r="C158" i="88" s="1"/>
  <c r="H150" i="8"/>
  <c r="E157" i="88" s="1"/>
  <c r="E158" i="88" s="1"/>
  <c r="J78" i="8"/>
  <c r="D78" i="8"/>
  <c r="G78" i="8" s="1"/>
  <c r="E9" i="137" s="1"/>
  <c r="I78" i="8"/>
  <c r="I74" i="8"/>
  <c r="D74" i="8"/>
  <c r="J74" i="8"/>
  <c r="I16" i="8"/>
  <c r="M314" i="75" s="1"/>
  <c r="H16" i="8"/>
  <c r="AK15" i="89" s="1"/>
  <c r="E16" i="8"/>
  <c r="M260" i="75" s="1"/>
  <c r="H11" i="8"/>
  <c r="J11" i="8"/>
  <c r="X204" i="75" s="1"/>
  <c r="CH9" i="121"/>
  <c r="BL9" i="121"/>
  <c r="AA59" i="89"/>
  <c r="AE59" i="89" s="1"/>
  <c r="N59" i="89"/>
  <c r="CU28" i="124"/>
  <c r="DA28" i="124"/>
  <c r="EH28" i="124"/>
  <c r="DR28" i="124"/>
  <c r="DL28" i="124"/>
  <c r="DF28" i="124"/>
  <c r="CJ24" i="124"/>
  <c r="CE24" i="124"/>
  <c r="CU24" i="124"/>
  <c r="EH24" i="124"/>
  <c r="GN17" i="125"/>
  <c r="GH17" i="125"/>
  <c r="FW17" i="125"/>
  <c r="GC17" i="125"/>
  <c r="GS17" i="125"/>
  <c r="BA7" i="120"/>
  <c r="DR21" i="124"/>
  <c r="F46" i="8"/>
  <c r="I292" i="8"/>
  <c r="I361" i="8"/>
  <c r="E384" i="8"/>
  <c r="E380" i="8" s="1"/>
  <c r="H283" i="8"/>
  <c r="F412" i="8"/>
  <c r="F411" i="8" s="1"/>
  <c r="D8" i="8"/>
  <c r="L163" i="75" s="1"/>
  <c r="F397" i="8"/>
  <c r="J158" i="8"/>
  <c r="J156" i="8" s="1"/>
  <c r="I145" i="8"/>
  <c r="F393" i="8"/>
  <c r="E74" i="8"/>
  <c r="J251" i="8"/>
  <c r="K251" i="8" s="1"/>
  <c r="J8" i="8"/>
  <c r="L204" i="75" s="1"/>
  <c r="H342" i="8"/>
  <c r="E342" i="8"/>
  <c r="I322" i="8"/>
  <c r="K322" i="8" s="1"/>
  <c r="P79" i="137" s="1"/>
  <c r="R79" i="137" s="1"/>
  <c r="E322" i="8"/>
  <c r="E315" i="8" s="1"/>
  <c r="F187" i="8"/>
  <c r="D187" i="8"/>
  <c r="H167" i="8"/>
  <c r="M122" i="88" s="1"/>
  <c r="P122" i="88" s="1"/>
  <c r="M123" i="88" s="1"/>
  <c r="D167" i="8"/>
  <c r="G167" i="8" s="1"/>
  <c r="J92" i="136" s="1"/>
  <c r="H144" i="8"/>
  <c r="M78" i="88" s="1"/>
  <c r="M82" i="88" s="1"/>
  <c r="I144" i="8"/>
  <c r="D121" i="8"/>
  <c r="D120" i="8" s="1"/>
  <c r="J121" i="8"/>
  <c r="J120" i="8" s="1"/>
  <c r="J83" i="8"/>
  <c r="D83" i="8"/>
  <c r="I62" i="8"/>
  <c r="R326" i="75" s="1"/>
  <c r="D62" i="8"/>
  <c r="R267" i="75" s="1"/>
  <c r="D39" i="8"/>
  <c r="G39" i="8" s="1"/>
  <c r="H39" i="8"/>
  <c r="AK34" i="89" s="1"/>
  <c r="F21" i="8"/>
  <c r="AB261" i="75" s="1"/>
  <c r="J21" i="8"/>
  <c r="AB315" i="75" s="1"/>
  <c r="I21" i="8"/>
  <c r="AB314" i="75" s="1"/>
  <c r="H21" i="8"/>
  <c r="E21" i="8"/>
  <c r="AB260" i="75" s="1"/>
  <c r="J13" i="8"/>
  <c r="AC204" i="75" s="1"/>
  <c r="F13" i="8"/>
  <c r="AC166" i="75" s="1"/>
  <c r="CC23" i="119"/>
  <c r="BA23" i="119"/>
  <c r="DD23" i="119"/>
  <c r="CY23" i="119"/>
  <c r="BR23" i="119"/>
  <c r="CH23" i="119"/>
  <c r="I55" i="1"/>
  <c r="E413" i="8"/>
  <c r="G413" i="8" s="1"/>
  <c r="EC35" i="123"/>
  <c r="CE35" i="123"/>
  <c r="DL17" i="125"/>
  <c r="DW17" i="125"/>
  <c r="CJ17" i="125"/>
  <c r="CU17" i="125"/>
  <c r="X32" i="89"/>
  <c r="AC32" i="89" s="1"/>
  <c r="AG32" i="89" s="1"/>
  <c r="FA10" i="120" s="1"/>
  <c r="FA23" i="124"/>
  <c r="GN23" i="124"/>
  <c r="X52" i="89"/>
  <c r="AC52" i="89" s="1"/>
  <c r="AG52" i="89" s="1"/>
  <c r="EV22" i="121" s="1"/>
  <c r="GH26" i="124"/>
  <c r="EV26" i="124"/>
  <c r="H292" i="8"/>
  <c r="X45" i="89"/>
  <c r="AC45" i="89" s="1"/>
  <c r="AG45" i="89" s="1"/>
  <c r="FW8" i="121" s="1"/>
  <c r="X49" i="89"/>
  <c r="AC49" i="89" s="1"/>
  <c r="AG49" i="89" s="1"/>
  <c r="FR16" i="121" s="1"/>
  <c r="X77" i="89"/>
  <c r="AC77" i="89" s="1"/>
  <c r="AG77" i="89" s="1"/>
  <c r="FG16" i="123" s="1"/>
  <c r="FL23" i="124"/>
  <c r="GN24" i="124"/>
  <c r="FL28" i="124"/>
  <c r="EV32" i="125"/>
  <c r="DA29" i="124"/>
  <c r="U76" i="89"/>
  <c r="X25" i="89"/>
  <c r="AC25" i="89" s="1"/>
  <c r="AG25" i="89" s="1"/>
  <c r="EV24" i="119" s="1"/>
  <c r="X48" i="89"/>
  <c r="AC48" i="89" s="1"/>
  <c r="AG48" i="89" s="1"/>
  <c r="FA14" i="121" s="1"/>
  <c r="X79" i="89"/>
  <c r="AC79" i="89" s="1"/>
  <c r="AG79" i="89" s="1"/>
  <c r="GH20" i="123" s="1"/>
  <c r="D142" i="89"/>
  <c r="L28" i="125" s="1"/>
  <c r="D134" i="89"/>
  <c r="L20" i="125" s="1"/>
  <c r="D126" i="89"/>
  <c r="L12" i="125" s="1"/>
  <c r="D118" i="89"/>
  <c r="L32" i="124" s="1"/>
  <c r="D110" i="89"/>
  <c r="L24" i="124" s="1"/>
  <c r="D102" i="89"/>
  <c r="L16" i="124" s="1"/>
  <c r="D94" i="89"/>
  <c r="L8" i="124" s="1"/>
  <c r="D86" i="89"/>
  <c r="L30" i="123" s="1"/>
  <c r="D29" i="89"/>
  <c r="L31" i="119" s="1"/>
  <c r="D21" i="89"/>
  <c r="L15" i="119" s="1"/>
  <c r="D13" i="89"/>
  <c r="L27" i="118" s="1"/>
  <c r="D204" i="89"/>
  <c r="L8" i="128" s="1"/>
  <c r="D196" i="89"/>
  <c r="L27" i="127" s="1"/>
  <c r="D188" i="89"/>
  <c r="L19" i="127" s="1"/>
  <c r="D180" i="89"/>
  <c r="L11" i="127" s="1"/>
  <c r="D172" i="89"/>
  <c r="L30" i="126" s="1"/>
  <c r="D164" i="89"/>
  <c r="L22" i="126" s="1"/>
  <c r="D156" i="89"/>
  <c r="L14" i="126" s="1"/>
  <c r="D223" i="89"/>
  <c r="D215" i="89"/>
  <c r="E2" i="89" s="1"/>
  <c r="S14" i="111"/>
  <c r="AC16" i="111"/>
  <c r="AM22" i="111"/>
  <c r="H37" i="111"/>
  <c r="A8" i="114" s="1"/>
  <c r="H50" i="111"/>
  <c r="A13" i="114" s="1"/>
  <c r="CY21" i="121"/>
  <c r="EP21" i="124"/>
  <c r="FR24" i="124"/>
  <c r="GN28" i="124"/>
  <c r="FR32" i="125"/>
  <c r="D141" i="89"/>
  <c r="L27" i="125" s="1"/>
  <c r="D133" i="89"/>
  <c r="L19" i="125" s="1"/>
  <c r="D125" i="89"/>
  <c r="L11" i="125" s="1"/>
  <c r="D117" i="89"/>
  <c r="L31" i="124" s="1"/>
  <c r="D109" i="89"/>
  <c r="L23" i="124" s="1"/>
  <c r="D101" i="89"/>
  <c r="L15" i="124" s="1"/>
  <c r="D93" i="89"/>
  <c r="L7" i="124" s="1"/>
  <c r="D85" i="89"/>
  <c r="L29" i="123" s="1"/>
  <c r="D28" i="89"/>
  <c r="L29" i="119" s="1"/>
  <c r="D20" i="89"/>
  <c r="L13" i="119" s="1"/>
  <c r="D12" i="89"/>
  <c r="L25" i="118" s="1"/>
  <c r="D203" i="89"/>
  <c r="L7" i="128" s="1"/>
  <c r="D195" i="89"/>
  <c r="L26" i="127" s="1"/>
  <c r="D187" i="89"/>
  <c r="L18" i="127" s="1"/>
  <c r="D179" i="89"/>
  <c r="L10" i="127" s="1"/>
  <c r="D171" i="89"/>
  <c r="L29" i="126" s="1"/>
  <c r="D163" i="89"/>
  <c r="L21" i="126" s="1"/>
  <c r="D155" i="89"/>
  <c r="L13" i="126" s="1"/>
  <c r="D221" i="89"/>
  <c r="N2" i="89" s="1"/>
  <c r="D214" i="89"/>
  <c r="AE1" i="89" s="1"/>
  <c r="AA14" i="111"/>
  <c r="AH16" i="111"/>
  <c r="J26" i="111"/>
  <c r="H44" i="111"/>
  <c r="A10" i="114" s="1"/>
  <c r="CC15" i="121"/>
  <c r="EP24" i="124"/>
  <c r="FW24" i="124"/>
  <c r="GC32" i="125"/>
  <c r="GN32" i="125"/>
  <c r="I49" i="20"/>
  <c r="K101" i="8"/>
  <c r="AN30" i="89"/>
  <c r="AS30" i="89" s="1"/>
  <c r="H145" i="8"/>
  <c r="M86" i="88" s="1"/>
  <c r="M91" i="88" s="1"/>
  <c r="H111" i="8"/>
  <c r="K111" i="8" s="1"/>
  <c r="H166" i="8"/>
  <c r="M118" i="88" s="1"/>
  <c r="P118" i="88" s="1"/>
  <c r="M119" i="88" s="1"/>
  <c r="H159" i="8"/>
  <c r="M3" i="88" s="1"/>
  <c r="M5" i="88" s="1"/>
  <c r="H163" i="8"/>
  <c r="M106" i="88" s="1"/>
  <c r="P106" i="88" s="1"/>
  <c r="M107" i="88" s="1"/>
  <c r="H134" i="8"/>
  <c r="H142" i="8"/>
  <c r="E78" i="88" s="1"/>
  <c r="E82" i="88" s="1"/>
  <c r="H114" i="8"/>
  <c r="E106" i="88" s="1"/>
  <c r="H106" i="88" s="1"/>
  <c r="H117" i="8"/>
  <c r="AK141" i="89" s="1"/>
  <c r="H61" i="8"/>
  <c r="I41" i="20"/>
  <c r="AG888" i="75"/>
  <c r="H256" i="8"/>
  <c r="M139" i="88"/>
  <c r="P126" i="88"/>
  <c r="M127" i="88" s="1"/>
  <c r="P130" i="88"/>
  <c r="M131" i="88" s="1"/>
  <c r="AN33" i="89"/>
  <c r="AS33" i="89" s="1"/>
  <c r="H112" i="88"/>
  <c r="E113" i="88" s="1"/>
  <c r="E115" i="88" s="1"/>
  <c r="AN8" i="89"/>
  <c r="D134" i="8"/>
  <c r="D133" i="8" s="1"/>
  <c r="D110" i="8"/>
  <c r="D197" i="8"/>
  <c r="G197" i="8" s="1"/>
  <c r="J31" i="136" s="1"/>
  <c r="J33" i="136" s="1"/>
  <c r="D146" i="8"/>
  <c r="D157" i="8"/>
  <c r="D152" i="8"/>
  <c r="G152" i="8" s="1"/>
  <c r="C166" i="88" s="1"/>
  <c r="C167" i="88" s="1"/>
  <c r="D26" i="8"/>
  <c r="H256" i="75" s="1"/>
  <c r="H263" i="75" s="1"/>
  <c r="D226" i="8"/>
  <c r="D145" i="8"/>
  <c r="D250" i="8"/>
  <c r="G250" i="8" s="1"/>
  <c r="D163" i="8"/>
  <c r="G240" i="8"/>
  <c r="G264" i="8"/>
  <c r="G22" i="8"/>
  <c r="CU23" i="124"/>
  <c r="DR23" i="124"/>
  <c r="DW23" i="124"/>
  <c r="CE23" i="124"/>
  <c r="CJ23" i="124"/>
  <c r="FA16" i="121"/>
  <c r="GH14" i="122"/>
  <c r="FR14" i="122"/>
  <c r="EP9" i="125"/>
  <c r="GN9" i="125"/>
  <c r="CJ32" i="125"/>
  <c r="DA32" i="125"/>
  <c r="DR32" i="125"/>
  <c r="CP32" i="125"/>
  <c r="CU32" i="125"/>
  <c r="EC32" i="125"/>
  <c r="EH31" i="124"/>
  <c r="DF31" i="124"/>
  <c r="FR32" i="124"/>
  <c r="GC32" i="124"/>
  <c r="EP25" i="124"/>
  <c r="EV25" i="124"/>
  <c r="FL29" i="124"/>
  <c r="GS29" i="124"/>
  <c r="FA29" i="124"/>
  <c r="GC29" i="124"/>
  <c r="DF13" i="125"/>
  <c r="DR13" i="125"/>
  <c r="FA35" i="123"/>
  <c r="FL35" i="123"/>
  <c r="FL22" i="124"/>
  <c r="GN22" i="124"/>
  <c r="FG22" i="124"/>
  <c r="FW22" i="124"/>
  <c r="CS21" i="121"/>
  <c r="BW21" i="121"/>
  <c r="CC21" i="121"/>
  <c r="BG7" i="122"/>
  <c r="BR7" i="122"/>
  <c r="BA7" i="122"/>
  <c r="DF14" i="125"/>
  <c r="EH14" i="125"/>
  <c r="FL13" i="125"/>
  <c r="GS13" i="125"/>
  <c r="DD15" i="121"/>
  <c r="CN21" i="121"/>
  <c r="BA21" i="121"/>
  <c r="CC7" i="122"/>
  <c r="FG26" i="124"/>
  <c r="GN26" i="124"/>
  <c r="EV7" i="125"/>
  <c r="GN13" i="125"/>
  <c r="CE26" i="124"/>
  <c r="DL14" i="125"/>
  <c r="N25" i="89"/>
  <c r="AB25" i="89" s="1"/>
  <c r="AF25" i="89" s="1"/>
  <c r="CN9" i="121"/>
  <c r="BW9" i="121"/>
  <c r="BR7" i="120"/>
  <c r="BR15" i="121"/>
  <c r="BG9" i="121"/>
  <c r="DD9" i="121"/>
  <c r="BL7" i="122"/>
  <c r="DD7" i="122"/>
  <c r="FW26" i="124"/>
  <c r="GN7" i="125"/>
  <c r="FG13" i="125"/>
  <c r="CP29" i="124"/>
  <c r="DR26" i="124"/>
  <c r="CP8" i="125"/>
  <c r="CU14" i="125"/>
  <c r="DR17" i="125"/>
  <c r="CE17" i="125"/>
  <c r="EC17" i="125"/>
  <c r="DR24" i="124"/>
  <c r="DW24" i="124"/>
  <c r="DF24" i="124"/>
  <c r="DL24" i="124"/>
  <c r="FW23" i="124"/>
  <c r="EP23" i="124"/>
  <c r="X46" i="89"/>
  <c r="AC46" i="89" s="1"/>
  <c r="AG46" i="89" s="1"/>
  <c r="EP10" i="121" s="1"/>
  <c r="X50" i="89"/>
  <c r="AC50" i="89" s="1"/>
  <c r="AG50" i="89" s="1"/>
  <c r="FA18" i="121" s="1"/>
  <c r="X58" i="89"/>
  <c r="AC58" i="89" s="1"/>
  <c r="AG58" i="89" s="1"/>
  <c r="FA34" i="121" s="1"/>
  <c r="FL17" i="125"/>
  <c r="EP17" i="125"/>
  <c r="FA17" i="125"/>
  <c r="BG15" i="121"/>
  <c r="BA9" i="121"/>
  <c r="BL21" i="121"/>
  <c r="CS7" i="122"/>
  <c r="CH7" i="122"/>
  <c r="GC26" i="124"/>
  <c r="GH23" i="124"/>
  <c r="FG7" i="125"/>
  <c r="FW7" i="125"/>
  <c r="GH13" i="125"/>
  <c r="FG17" i="125"/>
  <c r="EC24" i="124"/>
  <c r="DA24" i="124"/>
  <c r="CE29" i="124"/>
  <c r="CJ26" i="124"/>
  <c r="DF17" i="125"/>
  <c r="DA17" i="125"/>
  <c r="DA14" i="125"/>
  <c r="CS23" i="119"/>
  <c r="FL24" i="124"/>
  <c r="FG24" i="124"/>
  <c r="FL32" i="125"/>
  <c r="FW32" i="125"/>
  <c r="DW25" i="124"/>
  <c r="CP25" i="124"/>
  <c r="DF25" i="124"/>
  <c r="EH25" i="124"/>
  <c r="CJ25" i="124"/>
  <c r="DR25" i="124"/>
  <c r="DA25" i="124"/>
  <c r="DL25" i="124"/>
  <c r="EC25" i="124"/>
  <c r="CE25" i="124"/>
  <c r="CU25" i="124"/>
  <c r="CJ9" i="125"/>
  <c r="DR9" i="125"/>
  <c r="CP9" i="125"/>
  <c r="DA9" i="125"/>
  <c r="DL9" i="125"/>
  <c r="EC9" i="125"/>
  <c r="CE9" i="125"/>
  <c r="DF9" i="125"/>
  <c r="CU9" i="125"/>
  <c r="DW9" i="125"/>
  <c r="EH9" i="125"/>
  <c r="W44" i="89"/>
  <c r="W43" i="89" s="1"/>
  <c r="I26" i="89"/>
  <c r="Z26" i="89" s="1"/>
  <c r="AD26" i="89" s="1"/>
  <c r="BW29" i="120"/>
  <c r="CC29" i="120"/>
  <c r="CH29" i="120"/>
  <c r="I48" i="89"/>
  <c r="Z48" i="89" s="1"/>
  <c r="AD48" i="89" s="1"/>
  <c r="CH19" i="121"/>
  <c r="BL19" i="121"/>
  <c r="DD19" i="121"/>
  <c r="CC19" i="121"/>
  <c r="CS19" i="121"/>
  <c r="CC33" i="121"/>
  <c r="BW33" i="121"/>
  <c r="BA33" i="121"/>
  <c r="BG33" i="121"/>
  <c r="BR33" i="121"/>
  <c r="CC31" i="127"/>
  <c r="CC31" i="126"/>
  <c r="CC30" i="124"/>
  <c r="CC29" i="123"/>
  <c r="BL29" i="122"/>
  <c r="CS29" i="122"/>
  <c r="BR29" i="122"/>
  <c r="CY19" i="123"/>
  <c r="BW19" i="123"/>
  <c r="DD19" i="123"/>
  <c r="DA30" i="125"/>
  <c r="EH30" i="125"/>
  <c r="DF30" i="125"/>
  <c r="EH27" i="124"/>
  <c r="EC27" i="124"/>
  <c r="DF27" i="124"/>
  <c r="DL22" i="124"/>
  <c r="CJ22" i="124"/>
  <c r="DR22" i="124"/>
  <c r="GC30" i="125"/>
  <c r="FA30" i="125"/>
  <c r="GS13" i="127"/>
  <c r="FW13" i="127"/>
  <c r="FA13" i="127"/>
  <c r="GN13" i="127"/>
  <c r="FR13" i="127"/>
  <c r="EV13" i="127"/>
  <c r="GH13" i="127"/>
  <c r="FL13" i="127"/>
  <c r="EP13" i="127"/>
  <c r="FG13" i="127"/>
  <c r="GC13" i="127"/>
  <c r="FR10" i="121"/>
  <c r="GH34" i="121"/>
  <c r="GN27" i="124"/>
  <c r="FG27" i="124"/>
  <c r="FA31" i="124"/>
  <c r="GH31" i="124"/>
  <c r="FG31" i="124"/>
  <c r="X122" i="89"/>
  <c r="AC122" i="89" s="1"/>
  <c r="AG122" i="89" s="1"/>
  <c r="GN14" i="125"/>
  <c r="FL14" i="125"/>
  <c r="GS14" i="125"/>
  <c r="GC16" i="127"/>
  <c r="FG16" i="127"/>
  <c r="GS16" i="127"/>
  <c r="FW16" i="127"/>
  <c r="FA16" i="127"/>
  <c r="GN16" i="127"/>
  <c r="FR16" i="127"/>
  <c r="EV16" i="127"/>
  <c r="GH16" i="127"/>
  <c r="FL16" i="127"/>
  <c r="EP16" i="127"/>
  <c r="BG29" i="120"/>
  <c r="CS29" i="120"/>
  <c r="BA19" i="121"/>
  <c r="BG19" i="121"/>
  <c r="DD33" i="121"/>
  <c r="CN29" i="122"/>
  <c r="CC29" i="122"/>
  <c r="CC30" i="125"/>
  <c r="CN19" i="123"/>
  <c r="CC19" i="123"/>
  <c r="FG22" i="121"/>
  <c r="EP27" i="124"/>
  <c r="FR27" i="124"/>
  <c r="FL31" i="124"/>
  <c r="FR31" i="124"/>
  <c r="FG14" i="125"/>
  <c r="EV14" i="125"/>
  <c r="GN30" i="125"/>
  <c r="EP30" i="125"/>
  <c r="CU22" i="124"/>
  <c r="EH22" i="124"/>
  <c r="CJ27" i="124"/>
  <c r="CU27" i="124"/>
  <c r="CJ30" i="125"/>
  <c r="CU30" i="125"/>
  <c r="N51" i="89"/>
  <c r="I28" i="89"/>
  <c r="Z28" i="89" s="1"/>
  <c r="AD28" i="89" s="1"/>
  <c r="DD7" i="121"/>
  <c r="CS7" i="121"/>
  <c r="BW7" i="121"/>
  <c r="BA7" i="121"/>
  <c r="BG7" i="121"/>
  <c r="N49" i="89"/>
  <c r="M45" i="89"/>
  <c r="AA45" i="89" s="1"/>
  <c r="AE45" i="89" s="1"/>
  <c r="DL35" i="123"/>
  <c r="CJ35" i="123"/>
  <c r="DR35" i="123"/>
  <c r="EC8" i="125"/>
  <c r="DA8" i="125"/>
  <c r="CU31" i="124"/>
  <c r="DW31" i="124"/>
  <c r="EC31" i="124"/>
  <c r="EC21" i="124"/>
  <c r="DA21" i="124"/>
  <c r="EH21" i="124"/>
  <c r="DW13" i="125"/>
  <c r="CU13" i="125"/>
  <c r="EC13" i="125"/>
  <c r="EC16" i="127"/>
  <c r="DF16" i="127"/>
  <c r="CJ16" i="127"/>
  <c r="DW16" i="127"/>
  <c r="DA16" i="127"/>
  <c r="CE16" i="127"/>
  <c r="DL16" i="127"/>
  <c r="CU16" i="127"/>
  <c r="EH16" i="127"/>
  <c r="CP16" i="127"/>
  <c r="DR16" i="127"/>
  <c r="DR20" i="127"/>
  <c r="CU20" i="127"/>
  <c r="EH20" i="127"/>
  <c r="DL20" i="127"/>
  <c r="CP20" i="127"/>
  <c r="DW20" i="127"/>
  <c r="CE20" i="127"/>
  <c r="DF20" i="127"/>
  <c r="DA20" i="127"/>
  <c r="EC20" i="127"/>
  <c r="CJ20" i="127"/>
  <c r="EP14" i="121"/>
  <c r="GS30" i="127"/>
  <c r="FW30" i="127"/>
  <c r="FA30" i="127"/>
  <c r="GN30" i="127"/>
  <c r="FR30" i="127"/>
  <c r="EV30" i="127"/>
  <c r="GH30" i="127"/>
  <c r="FL30" i="127"/>
  <c r="EP30" i="127"/>
  <c r="GC30" i="127"/>
  <c r="FG30" i="127"/>
  <c r="GC8" i="121"/>
  <c r="FG16" i="121"/>
  <c r="EP16" i="121"/>
  <c r="GC24" i="121"/>
  <c r="FW35" i="123"/>
  <c r="EV35" i="123"/>
  <c r="GC35" i="123"/>
  <c r="GH21" i="124"/>
  <c r="FG21" i="124"/>
  <c r="FA21" i="124"/>
  <c r="GC25" i="124"/>
  <c r="GN25" i="124"/>
  <c r="FW28" i="124"/>
  <c r="GH28" i="124"/>
  <c r="GS32" i="124"/>
  <c r="FL32" i="124"/>
  <c r="EP32" i="124"/>
  <c r="FW9" i="125"/>
  <c r="EV9" i="125"/>
  <c r="GC9" i="125"/>
  <c r="GH17" i="127"/>
  <c r="FL17" i="127"/>
  <c r="EP17" i="127"/>
  <c r="GC17" i="127"/>
  <c r="FG17" i="127"/>
  <c r="GS17" i="127"/>
  <c r="FW17" i="127"/>
  <c r="FA17" i="127"/>
  <c r="GN17" i="127"/>
  <c r="FR17" i="127"/>
  <c r="EV17" i="127"/>
  <c r="BL29" i="120"/>
  <c r="CY29" i="120"/>
  <c r="CH7" i="121"/>
  <c r="CY7" i="121"/>
  <c r="CY19" i="121"/>
  <c r="CN33" i="121"/>
  <c r="BA29" i="122"/>
  <c r="CY29" i="122"/>
  <c r="BL19" i="123"/>
  <c r="BA19" i="123"/>
  <c r="GS8" i="121"/>
  <c r="GH16" i="121"/>
  <c r="FL24" i="121"/>
  <c r="GH35" i="123"/>
  <c r="GS35" i="123"/>
  <c r="FR21" i="124"/>
  <c r="FL21" i="124"/>
  <c r="FA25" i="124"/>
  <c r="FL25" i="124"/>
  <c r="GH27" i="124"/>
  <c r="FA27" i="124"/>
  <c r="GC31" i="124"/>
  <c r="GN31" i="124"/>
  <c r="FR28" i="124"/>
  <c r="FA28" i="124"/>
  <c r="GH32" i="124"/>
  <c r="FA32" i="124"/>
  <c r="FW14" i="125"/>
  <c r="FR14" i="125"/>
  <c r="FW30" i="125"/>
  <c r="FL30" i="125"/>
  <c r="DA35" i="123"/>
  <c r="CP35" i="123"/>
  <c r="CP21" i="124"/>
  <c r="DW21" i="124"/>
  <c r="DA22" i="124"/>
  <c r="DF22" i="124"/>
  <c r="DA27" i="124"/>
  <c r="DR27" i="124"/>
  <c r="CE31" i="124"/>
  <c r="DR31" i="124"/>
  <c r="DW8" i="125"/>
  <c r="DL8" i="125"/>
  <c r="FL9" i="125"/>
  <c r="FA9" i="125"/>
  <c r="CP13" i="125"/>
  <c r="CE13" i="125"/>
  <c r="EC30" i="125"/>
  <c r="DR30" i="125"/>
  <c r="CY7" i="120"/>
  <c r="CS7" i="120"/>
  <c r="BW7" i="120"/>
  <c r="BL7" i="120"/>
  <c r="CN7" i="120"/>
  <c r="CC7" i="120"/>
  <c r="BG7" i="120"/>
  <c r="CJ29" i="124"/>
  <c r="DL29" i="124"/>
  <c r="DR29" i="124"/>
  <c r="EH26" i="124"/>
  <c r="DF26" i="124"/>
  <c r="CU26" i="124"/>
  <c r="DL23" i="124"/>
  <c r="DF23" i="124"/>
  <c r="N106" i="89"/>
  <c r="AB106" i="89" s="1"/>
  <c r="AF106" i="89" s="1"/>
  <c r="EH17" i="127"/>
  <c r="DL17" i="127"/>
  <c r="CP17" i="127"/>
  <c r="EC17" i="127"/>
  <c r="DF17" i="127"/>
  <c r="CJ17" i="127"/>
  <c r="CU17" i="127"/>
  <c r="DW17" i="127"/>
  <c r="CE17" i="127"/>
  <c r="DR17" i="127"/>
  <c r="DA17" i="127"/>
  <c r="DW30" i="127"/>
  <c r="DA30" i="127"/>
  <c r="CE30" i="127"/>
  <c r="DR30" i="127"/>
  <c r="CU30" i="127"/>
  <c r="EH30" i="127"/>
  <c r="DL30" i="127"/>
  <c r="CP30" i="127"/>
  <c r="EC30" i="127"/>
  <c r="DF30" i="127"/>
  <c r="CJ30" i="127"/>
  <c r="X28" i="89"/>
  <c r="AC28" i="89" s="1"/>
  <c r="AG28" i="89" s="1"/>
  <c r="X42" i="89"/>
  <c r="AC42" i="89" s="1"/>
  <c r="AG42" i="89" s="1"/>
  <c r="FW20" i="121"/>
  <c r="X59" i="89"/>
  <c r="AC59" i="89" s="1"/>
  <c r="AG59" i="89" s="1"/>
  <c r="GS14" i="122"/>
  <c r="FR22" i="124"/>
  <c r="EP22" i="124"/>
  <c r="GC22" i="124"/>
  <c r="EP29" i="124"/>
  <c r="FR29" i="124"/>
  <c r="EV29" i="124"/>
  <c r="DD29" i="120"/>
  <c r="CN29" i="120"/>
  <c r="BR7" i="121"/>
  <c r="BR19" i="121"/>
  <c r="CS33" i="121"/>
  <c r="BL33" i="121"/>
  <c r="CY33" i="121"/>
  <c r="BW29" i="122"/>
  <c r="CH29" i="122"/>
  <c r="CH19" i="123"/>
  <c r="CS19" i="123"/>
  <c r="FG20" i="121"/>
  <c r="EV16" i="121"/>
  <c r="GS24" i="121"/>
  <c r="GC14" i="122"/>
  <c r="FG35" i="123"/>
  <c r="FR35" i="123"/>
  <c r="EV21" i="124"/>
  <c r="FW21" i="124"/>
  <c r="FR25" i="124"/>
  <c r="GS25" i="124"/>
  <c r="GH25" i="124"/>
  <c r="FW29" i="124"/>
  <c r="GH29" i="124"/>
  <c r="FL27" i="124"/>
  <c r="FW27" i="124"/>
  <c r="EP31" i="124"/>
  <c r="FW31" i="124"/>
  <c r="EP28" i="124"/>
  <c r="GS28" i="124"/>
  <c r="EV32" i="124"/>
  <c r="FW32" i="124"/>
  <c r="FA22" i="124"/>
  <c r="GH22" i="124"/>
  <c r="GC14" i="125"/>
  <c r="EP14" i="125"/>
  <c r="EV30" i="125"/>
  <c r="GS30" i="125"/>
  <c r="GH30" i="125"/>
  <c r="DW35" i="123"/>
  <c r="EH35" i="123"/>
  <c r="CU21" i="124"/>
  <c r="CJ21" i="124"/>
  <c r="EH29" i="124"/>
  <c r="DW29" i="124"/>
  <c r="CE22" i="124"/>
  <c r="EC22" i="124"/>
  <c r="DW26" i="124"/>
  <c r="EC26" i="124"/>
  <c r="EC23" i="124"/>
  <c r="CP23" i="124"/>
  <c r="CE27" i="124"/>
  <c r="CP27" i="124"/>
  <c r="CJ31" i="124"/>
  <c r="CP31" i="124"/>
  <c r="CU8" i="125"/>
  <c r="CJ8" i="125"/>
  <c r="EH8" i="125"/>
  <c r="GH9" i="125"/>
  <c r="GS9" i="125"/>
  <c r="DL13" i="125"/>
  <c r="DA13" i="125"/>
  <c r="CP30" i="125"/>
  <c r="CE30" i="125"/>
  <c r="N58" i="89"/>
  <c r="Z32" i="89"/>
  <c r="AD32" i="89" s="1"/>
  <c r="N32" i="89"/>
  <c r="AB32" i="89" s="1"/>
  <c r="AF32" i="89" s="1"/>
  <c r="I47" i="89"/>
  <c r="Z47" i="89" s="1"/>
  <c r="AD47" i="89" s="1"/>
  <c r="I50" i="89"/>
  <c r="Z50" i="89" s="1"/>
  <c r="AD50" i="89" s="1"/>
  <c r="I53" i="89"/>
  <c r="Z53" i="89" s="1"/>
  <c r="AD53" i="89" s="1"/>
  <c r="I62" i="89"/>
  <c r="Z62" i="89" s="1"/>
  <c r="AD62" i="89" s="1"/>
  <c r="N79" i="89"/>
  <c r="AB79" i="89" s="1"/>
  <c r="AF79" i="89" s="1"/>
  <c r="EH32" i="125"/>
  <c r="DF32" i="125"/>
  <c r="CE32" i="125"/>
  <c r="CE28" i="124"/>
  <c r="CJ28" i="124"/>
  <c r="CP28" i="124"/>
  <c r="CJ14" i="125"/>
  <c r="DR14" i="125"/>
  <c r="CP14" i="125"/>
  <c r="DR12" i="127"/>
  <c r="CU12" i="127"/>
  <c r="EH12" i="127"/>
  <c r="DL12" i="127"/>
  <c r="CP12" i="127"/>
  <c r="DA12" i="127"/>
  <c r="EC12" i="127"/>
  <c r="CJ12" i="127"/>
  <c r="DW12" i="127"/>
  <c r="CE12" i="127"/>
  <c r="DF12" i="127"/>
  <c r="X26" i="89"/>
  <c r="AC26" i="89" s="1"/>
  <c r="AG26" i="89" s="1"/>
  <c r="GS23" i="124"/>
  <c r="FR23" i="124"/>
  <c r="GC23" i="124"/>
  <c r="GN12" i="127"/>
  <c r="FR12" i="127"/>
  <c r="EV12" i="127"/>
  <c r="GH12" i="127"/>
  <c r="FL12" i="127"/>
  <c r="EP12" i="127"/>
  <c r="GC12" i="127"/>
  <c r="FG12" i="127"/>
  <c r="GS12" i="127"/>
  <c r="FW12" i="127"/>
  <c r="FA12" i="127"/>
  <c r="X106" i="89"/>
  <c r="AC106" i="89" s="1"/>
  <c r="AG106" i="89" s="1"/>
  <c r="FR26" i="124"/>
  <c r="EP26" i="124"/>
  <c r="FA26" i="124"/>
  <c r="GS7" i="125"/>
  <c r="FR7" i="125"/>
  <c r="EP7" i="125"/>
  <c r="EP13" i="125"/>
  <c r="EV13" i="125"/>
  <c r="FA13" i="125"/>
  <c r="DD7" i="120"/>
  <c r="BR29" i="120"/>
  <c r="BA29" i="120"/>
  <c r="BW19" i="121"/>
  <c r="CN7" i="121"/>
  <c r="BL7" i="121"/>
  <c r="CN19" i="121"/>
  <c r="CH33" i="121"/>
  <c r="BG29" i="122"/>
  <c r="DD29" i="122"/>
  <c r="BR19" i="123"/>
  <c r="BG19" i="123"/>
  <c r="GC20" i="121"/>
  <c r="FW10" i="121"/>
  <c r="GC16" i="121"/>
  <c r="FR24" i="121"/>
  <c r="FW34" i="121"/>
  <c r="EP14" i="122"/>
  <c r="EP35" i="123"/>
  <c r="GN35" i="123"/>
  <c r="GN21" i="124"/>
  <c r="GC21" i="124"/>
  <c r="FW25" i="124"/>
  <c r="FG25" i="124"/>
  <c r="GN29" i="124"/>
  <c r="FG29" i="124"/>
  <c r="GS26" i="124"/>
  <c r="FL26" i="124"/>
  <c r="FG23" i="124"/>
  <c r="EV23" i="124"/>
  <c r="GC27" i="124"/>
  <c r="EV27" i="124"/>
  <c r="GS27" i="124"/>
  <c r="EV31" i="124"/>
  <c r="GS31" i="124"/>
  <c r="EV28" i="124"/>
  <c r="FG28" i="124"/>
  <c r="GN32" i="124"/>
  <c r="FG32" i="124"/>
  <c r="GS22" i="124"/>
  <c r="EV22" i="124"/>
  <c r="FL7" i="125"/>
  <c r="FA7" i="125"/>
  <c r="FR13" i="125"/>
  <c r="GC13" i="125"/>
  <c r="FA14" i="125"/>
  <c r="GH14" i="125"/>
  <c r="FR30" i="125"/>
  <c r="FG30" i="125"/>
  <c r="CU35" i="123"/>
  <c r="DF35" i="123"/>
  <c r="EC28" i="124"/>
  <c r="DW28" i="124"/>
  <c r="DL21" i="124"/>
  <c r="DF21" i="124"/>
  <c r="CU29" i="124"/>
  <c r="DF29" i="124"/>
  <c r="DW22" i="124"/>
  <c r="CP22" i="124"/>
  <c r="DA26" i="124"/>
  <c r="CP26" i="124"/>
  <c r="DA23" i="124"/>
  <c r="EH23" i="124"/>
  <c r="DW27" i="124"/>
  <c r="DL27" i="124"/>
  <c r="DA31" i="124"/>
  <c r="DL31" i="124"/>
  <c r="DR8" i="125"/>
  <c r="DF8" i="125"/>
  <c r="FG9" i="125"/>
  <c r="FR9" i="125"/>
  <c r="CJ13" i="125"/>
  <c r="EH13" i="125"/>
  <c r="CE14" i="125"/>
  <c r="EC14" i="125"/>
  <c r="DL30" i="125"/>
  <c r="DW30" i="125"/>
  <c r="DW32" i="125"/>
  <c r="DL32" i="125"/>
  <c r="CN23" i="119"/>
  <c r="BL23" i="119"/>
  <c r="CH15" i="121"/>
  <c r="BA15" i="121"/>
  <c r="CS15" i="121"/>
  <c r="BW15" i="121"/>
  <c r="I77" i="89"/>
  <c r="Z77" i="89" s="1"/>
  <c r="AD77" i="89" s="1"/>
  <c r="N121" i="89"/>
  <c r="AB121" i="89" s="1"/>
  <c r="AF121" i="89" s="1"/>
  <c r="DW13" i="127"/>
  <c r="DA13" i="127"/>
  <c r="CE13" i="127"/>
  <c r="DR13" i="127"/>
  <c r="CU13" i="127"/>
  <c r="EC13" i="127"/>
  <c r="CJ13" i="127"/>
  <c r="DL13" i="127"/>
  <c r="DF13" i="127"/>
  <c r="EH13" i="127"/>
  <c r="CP13" i="127"/>
  <c r="X70" i="89"/>
  <c r="AC70" i="89" s="1"/>
  <c r="AG70" i="89" s="1"/>
  <c r="X47" i="89"/>
  <c r="AC47" i="89" s="1"/>
  <c r="AG47" i="89" s="1"/>
  <c r="GN20" i="127"/>
  <c r="FR20" i="127"/>
  <c r="EV20" i="127"/>
  <c r="GH20" i="127"/>
  <c r="FL20" i="127"/>
  <c r="EP20" i="127"/>
  <c r="GC20" i="127"/>
  <c r="FG20" i="127"/>
  <c r="FA20" i="127"/>
  <c r="GS20" i="127"/>
  <c r="FW20" i="127"/>
  <c r="BW23" i="119"/>
  <c r="BG23" i="119"/>
  <c r="BG21" i="121"/>
  <c r="BL15" i="121"/>
  <c r="BR9" i="121"/>
  <c r="CN15" i="121"/>
  <c r="CY9" i="121"/>
  <c r="CS9" i="121"/>
  <c r="BR21" i="121"/>
  <c r="CC9" i="121"/>
  <c r="CH21" i="121"/>
  <c r="CY7" i="122"/>
  <c r="GC20" i="123"/>
  <c r="EV24" i="124"/>
  <c r="FA24" i="124"/>
  <c r="EV17" i="125"/>
  <c r="FR17" i="125"/>
  <c r="FG32" i="125"/>
  <c r="GH32" i="125"/>
  <c r="CP24" i="124"/>
  <c r="CP17" i="125"/>
  <c r="J221" i="8"/>
  <c r="U1223" i="75" s="1"/>
  <c r="J324" i="8"/>
  <c r="D324" i="8"/>
  <c r="G324" i="8" s="1"/>
  <c r="I324" i="8"/>
  <c r="F383" i="8"/>
  <c r="G383" i="8" s="1"/>
  <c r="F313" i="8"/>
  <c r="E313" i="8"/>
  <c r="I383" i="8"/>
  <c r="J46" i="8"/>
  <c r="F227" i="8"/>
  <c r="D180" i="8"/>
  <c r="G180" i="8" s="1"/>
  <c r="E253" i="8"/>
  <c r="F267" i="8"/>
  <c r="F307" i="8"/>
  <c r="G307" i="8" s="1"/>
  <c r="I329" i="8"/>
  <c r="I327" i="8" s="1"/>
  <c r="E118" i="8"/>
  <c r="E116" i="8" s="1"/>
  <c r="H129" i="8"/>
  <c r="E64" i="88" s="1"/>
  <c r="E65" i="88" s="1"/>
  <c r="AL69" i="89" s="1"/>
  <c r="D396" i="8"/>
  <c r="AT375" i="75" s="1"/>
  <c r="AT397" i="75" s="1"/>
  <c r="H341" i="8"/>
  <c r="E159" i="8"/>
  <c r="D183" i="8"/>
  <c r="D218" i="8"/>
  <c r="M1182" i="75" s="1"/>
  <c r="E99" i="8"/>
  <c r="E347" i="8"/>
  <c r="G347" i="8" s="1"/>
  <c r="H347" i="8"/>
  <c r="K347" i="8" s="1"/>
  <c r="F421" i="8"/>
  <c r="J383" i="8"/>
  <c r="D118" i="8"/>
  <c r="I377" i="8"/>
  <c r="H221" i="8"/>
  <c r="D227" i="8"/>
  <c r="H318" i="8"/>
  <c r="E211" i="88" s="1"/>
  <c r="E212" i="88" s="1"/>
  <c r="H301" i="8"/>
  <c r="D94" i="8"/>
  <c r="J301" i="8"/>
  <c r="I180" i="8"/>
  <c r="D46" i="8"/>
  <c r="J396" i="8"/>
  <c r="F297" i="8"/>
  <c r="J408" i="8"/>
  <c r="D408" i="8"/>
  <c r="D403" i="8" s="1"/>
  <c r="I408" i="8"/>
  <c r="H400" i="8"/>
  <c r="J400" i="8"/>
  <c r="G272" i="8"/>
  <c r="G269" i="8"/>
  <c r="C155" i="136" s="1"/>
  <c r="C156" i="136" s="1"/>
  <c r="H247" i="8"/>
  <c r="E247" i="8"/>
  <c r="J247" i="8"/>
  <c r="F247" i="8"/>
  <c r="D247" i="8"/>
  <c r="I229" i="8"/>
  <c r="AB1225" i="75" s="1"/>
  <c r="D229" i="8"/>
  <c r="M1181" i="75" s="1"/>
  <c r="AP1181" i="75" s="1"/>
  <c r="E208" i="8"/>
  <c r="AT174" i="75" s="1"/>
  <c r="F208" i="8"/>
  <c r="H190" i="8"/>
  <c r="F190" i="8"/>
  <c r="I178" i="8"/>
  <c r="F178" i="8"/>
  <c r="G178" i="8" s="1"/>
  <c r="C94" i="88" s="1"/>
  <c r="C95" i="88" s="1"/>
  <c r="AK130" i="89" s="1"/>
  <c r="J90" i="8"/>
  <c r="H90" i="8"/>
  <c r="E90" i="8"/>
  <c r="E86" i="8" s="1"/>
  <c r="D72" i="8"/>
  <c r="F72" i="8"/>
  <c r="J72" i="8"/>
  <c r="K72" i="8" s="1"/>
  <c r="D34" i="136" s="1"/>
  <c r="D36" i="136" s="1"/>
  <c r="N7" i="137" s="1"/>
  <c r="E72" i="8"/>
  <c r="J61" i="8"/>
  <c r="M325" i="75" s="1"/>
  <c r="D61" i="8"/>
  <c r="I61" i="8"/>
  <c r="M326" i="75" s="1"/>
  <c r="H53" i="8"/>
  <c r="I53" i="8"/>
  <c r="L212" i="75" s="1"/>
  <c r="E46" i="8"/>
  <c r="F87" i="8"/>
  <c r="F86" i="8" s="1"/>
  <c r="I253" i="8"/>
  <c r="K253" i="8" s="1"/>
  <c r="K141" i="136" s="1"/>
  <c r="K144" i="136" s="1"/>
  <c r="I275" i="8"/>
  <c r="E329" i="8"/>
  <c r="E327" i="8" s="1"/>
  <c r="D87" i="8"/>
  <c r="J307" i="8"/>
  <c r="E129" i="8"/>
  <c r="D129" i="8"/>
  <c r="I334" i="8"/>
  <c r="I159" i="8"/>
  <c r="I156" i="8" s="1"/>
  <c r="I218" i="8"/>
  <c r="AB1226" i="75" s="1"/>
  <c r="D99" i="8"/>
  <c r="I283" i="8"/>
  <c r="I413" i="8"/>
  <c r="K413" i="8" s="1"/>
  <c r="D53" i="8"/>
  <c r="L171" i="75" s="1"/>
  <c r="L176" i="75" s="1"/>
  <c r="H68" i="8"/>
  <c r="I46" i="8"/>
  <c r="K46" i="8" s="1"/>
  <c r="E301" i="8"/>
  <c r="E48" i="8"/>
  <c r="J180" i="8"/>
  <c r="J48" i="8"/>
  <c r="K48" i="8" s="1"/>
  <c r="D21" i="88" s="1"/>
  <c r="D22" i="88" s="1"/>
  <c r="D68" i="8"/>
  <c r="AG267" i="75" s="1"/>
  <c r="H324" i="8"/>
  <c r="D48" i="8"/>
  <c r="F253" i="8"/>
  <c r="J229" i="8"/>
  <c r="U1225" i="75" s="1"/>
  <c r="I77" i="8"/>
  <c r="D267" i="8"/>
  <c r="E190" i="8"/>
  <c r="J178" i="8"/>
  <c r="H208" i="8"/>
  <c r="M59" i="88" s="1"/>
  <c r="M68" i="88" s="1"/>
  <c r="AR57" i="89" s="1"/>
  <c r="AR56" i="89" s="1"/>
  <c r="AR55" i="89" s="1"/>
  <c r="D393" i="8"/>
  <c r="I393" i="8"/>
  <c r="H393" i="8"/>
  <c r="F366" i="8"/>
  <c r="G366" i="8" s="1"/>
  <c r="J366" i="8"/>
  <c r="H366" i="8"/>
  <c r="H345" i="8"/>
  <c r="I345" i="8"/>
  <c r="F345" i="8"/>
  <c r="F339" i="8" s="1"/>
  <c r="J342" i="8"/>
  <c r="J339" i="8" s="1"/>
  <c r="D342" i="8"/>
  <c r="I342" i="8"/>
  <c r="F336" i="8"/>
  <c r="F331" i="8" s="1"/>
  <c r="J336" i="8"/>
  <c r="K336" i="8" s="1"/>
  <c r="E336" i="8"/>
  <c r="J319" i="8"/>
  <c r="D319" i="8"/>
  <c r="G319" i="8" s="1"/>
  <c r="G82" i="137" s="1"/>
  <c r="Q82" i="137" s="1"/>
  <c r="H310" i="8"/>
  <c r="E310" i="8"/>
  <c r="I307" i="8"/>
  <c r="I306" i="8" s="1"/>
  <c r="J293" i="8"/>
  <c r="H293" i="8"/>
  <c r="F282" i="8"/>
  <c r="G282" i="8" s="1"/>
  <c r="I282" i="8"/>
  <c r="H282" i="8"/>
  <c r="J282" i="8"/>
  <c r="J250" i="8"/>
  <c r="H250" i="8"/>
  <c r="M175" i="88" s="1"/>
  <c r="M177" i="88" s="1"/>
  <c r="AL137" i="89" s="1"/>
  <c r="I250" i="8"/>
  <c r="J219" i="8"/>
  <c r="U1229" i="75" s="1"/>
  <c r="H219" i="8"/>
  <c r="AK97" i="89" s="1"/>
  <c r="E219" i="8"/>
  <c r="AB1185" i="75" s="1"/>
  <c r="J215" i="8"/>
  <c r="U1214" i="75" s="1"/>
  <c r="E215" i="8"/>
  <c r="AB1170" i="75" s="1"/>
  <c r="F215" i="8"/>
  <c r="U1170" i="75" s="1"/>
  <c r="I215" i="8"/>
  <c r="AB1214" i="75" s="1"/>
  <c r="J193" i="8"/>
  <c r="H193" i="8"/>
  <c r="M43" i="88" s="1"/>
  <c r="M45" i="88" s="1"/>
  <c r="F189" i="8"/>
  <c r="I189" i="8"/>
  <c r="J189" i="8"/>
  <c r="D186" i="8"/>
  <c r="H186" i="8"/>
  <c r="M26" i="88" s="1"/>
  <c r="M28" i="88" s="1"/>
  <c r="E186" i="8"/>
  <c r="J163" i="8"/>
  <c r="F163" i="8"/>
  <c r="E163" i="8"/>
  <c r="F153" i="8"/>
  <c r="D153" i="8"/>
  <c r="J149" i="8"/>
  <c r="J148" i="8" s="1"/>
  <c r="I149" i="8"/>
  <c r="D149" i="8"/>
  <c r="F149" i="8"/>
  <c r="D131" i="8"/>
  <c r="I131" i="8"/>
  <c r="K131" i="8" s="1"/>
  <c r="AG693" i="75" s="1"/>
  <c r="D127" i="8"/>
  <c r="H127" i="8"/>
  <c r="F127" i="8"/>
  <c r="J127" i="8"/>
  <c r="J124" i="8" s="1"/>
  <c r="I122" i="8"/>
  <c r="I120" i="8" s="1"/>
  <c r="F122" i="8"/>
  <c r="E122" i="8"/>
  <c r="E120" i="8" s="1"/>
  <c r="E84" i="8"/>
  <c r="H84" i="8"/>
  <c r="F84" i="8"/>
  <c r="F81" i="8" s="1"/>
  <c r="F75" i="8"/>
  <c r="G75" i="8" s="1"/>
  <c r="C44" i="136" s="1"/>
  <c r="C46" i="136" s="1"/>
  <c r="I75" i="8"/>
  <c r="K75" i="8" s="1"/>
  <c r="D44" i="136" s="1"/>
  <c r="D46" i="136" s="1"/>
  <c r="H37" i="8"/>
  <c r="AK12" i="89" s="1"/>
  <c r="E37" i="8"/>
  <c r="AM165" i="75" s="1"/>
  <c r="F37" i="8"/>
  <c r="AM166" i="75" s="1"/>
  <c r="I37" i="8"/>
  <c r="J27" i="8"/>
  <c r="AG315" i="75" s="1"/>
  <c r="D27" i="8"/>
  <c r="AG256" i="75" s="1"/>
  <c r="E27" i="8"/>
  <c r="E25" i="8" s="1"/>
  <c r="J17" i="8"/>
  <c r="R315" i="75" s="1"/>
  <c r="F17" i="8"/>
  <c r="R261" i="75" s="1"/>
  <c r="I17" i="8"/>
  <c r="R314" i="75" s="1"/>
  <c r="D17" i="8"/>
  <c r="R256" i="75" s="1"/>
  <c r="E17" i="8"/>
  <c r="R260" i="75" s="1"/>
  <c r="F396" i="8"/>
  <c r="AX380" i="75" s="1"/>
  <c r="I396" i="8"/>
  <c r="J392" i="8"/>
  <c r="H392" i="8"/>
  <c r="F392" i="8"/>
  <c r="J377" i="8"/>
  <c r="F377" i="8"/>
  <c r="H377" i="8"/>
  <c r="E377" i="8"/>
  <c r="E341" i="8"/>
  <c r="D341" i="8"/>
  <c r="I341" i="8"/>
  <c r="I318" i="8"/>
  <c r="J318" i="8"/>
  <c r="I297" i="8"/>
  <c r="K297" i="8" s="1"/>
  <c r="E297" i="8"/>
  <c r="D285" i="8"/>
  <c r="I285" i="8"/>
  <c r="J285" i="8"/>
  <c r="E285" i="8"/>
  <c r="J227" i="8"/>
  <c r="K227" i="8" s="1"/>
  <c r="E227" i="8"/>
  <c r="AB1178" i="75" s="1"/>
  <c r="E221" i="8"/>
  <c r="I221" i="8"/>
  <c r="AB1223" i="75" s="1"/>
  <c r="F218" i="8"/>
  <c r="U1182" i="75" s="1"/>
  <c r="J218" i="8"/>
  <c r="U1226" i="75" s="1"/>
  <c r="J210" i="8"/>
  <c r="D210" i="8"/>
  <c r="E210" i="8"/>
  <c r="I210" i="8"/>
  <c r="E183" i="8"/>
  <c r="E177" i="8" s="1"/>
  <c r="I183" i="8"/>
  <c r="J183" i="8"/>
  <c r="F94" i="8"/>
  <c r="I94" i="8"/>
  <c r="H94" i="8"/>
  <c r="J65" i="8"/>
  <c r="W325" i="75" s="1"/>
  <c r="F65" i="8"/>
  <c r="W271" i="75" s="1"/>
  <c r="I65" i="8"/>
  <c r="W326" i="75" s="1"/>
  <c r="E65" i="8"/>
  <c r="H65" i="8"/>
  <c r="J55" i="8"/>
  <c r="T211" i="75" s="1"/>
  <c r="AT211" i="75" s="1"/>
  <c r="F55" i="8"/>
  <c r="T173" i="75" s="1"/>
  <c r="T176" i="75" s="1"/>
  <c r="H42" i="8"/>
  <c r="AK24" i="89" s="1"/>
  <c r="F42" i="8"/>
  <c r="G42" i="8" s="1"/>
  <c r="F24" i="89" s="1"/>
  <c r="J42" i="8"/>
  <c r="J405" i="8"/>
  <c r="F405" i="8"/>
  <c r="G405" i="8" s="1"/>
  <c r="I405" i="8"/>
  <c r="E395" i="8"/>
  <c r="G395" i="8" s="1"/>
  <c r="G73" i="137" s="1"/>
  <c r="Q73" i="137" s="1"/>
  <c r="J395" i="8"/>
  <c r="K395" i="8" s="1"/>
  <c r="P73" i="137" s="1"/>
  <c r="R73" i="137" s="1"/>
  <c r="F353" i="8"/>
  <c r="F350" i="8" s="1"/>
  <c r="E353" i="8"/>
  <c r="D353" i="8"/>
  <c r="F329" i="8"/>
  <c r="F327" i="8" s="1"/>
  <c r="J329" i="8"/>
  <c r="J327" i="8" s="1"/>
  <c r="D329" i="8"/>
  <c r="D327" i="8" s="1"/>
  <c r="E266" i="8"/>
  <c r="I266" i="8"/>
  <c r="J266" i="8"/>
  <c r="F266" i="8"/>
  <c r="H266" i="8"/>
  <c r="I168" i="8"/>
  <c r="F168" i="8"/>
  <c r="E168" i="8"/>
  <c r="D168" i="8"/>
  <c r="J168" i="8"/>
  <c r="I114" i="8"/>
  <c r="I113" i="8" s="1"/>
  <c r="E114" i="8"/>
  <c r="T704" i="75" s="1"/>
  <c r="J114" i="8"/>
  <c r="J113" i="8" s="1"/>
  <c r="H77" i="8"/>
  <c r="J77" i="8"/>
  <c r="E77" i="8"/>
  <c r="G77" i="8" s="1"/>
  <c r="C9" i="137" s="1"/>
  <c r="E73" i="8"/>
  <c r="J73" i="8"/>
  <c r="K73" i="8" s="1"/>
  <c r="F73" i="8"/>
  <c r="D73" i="8"/>
  <c r="H406" i="8"/>
  <c r="K406" i="8" s="1"/>
  <c r="E406" i="8"/>
  <c r="G406" i="8" s="1"/>
  <c r="J385" i="8"/>
  <c r="I385" i="8"/>
  <c r="H385" i="8"/>
  <c r="E375" i="8"/>
  <c r="G375" i="8" s="1"/>
  <c r="H375" i="8"/>
  <c r="K375" i="8" s="1"/>
  <c r="H323" i="8"/>
  <c r="J323" i="8"/>
  <c r="D320" i="8"/>
  <c r="F320" i="8"/>
  <c r="F315" i="8" s="1"/>
  <c r="F299" i="8"/>
  <c r="J299" i="8"/>
  <c r="K299" i="8" s="1"/>
  <c r="D280" i="8"/>
  <c r="F280" i="8"/>
  <c r="E273" i="8"/>
  <c r="I273" i="8"/>
  <c r="F273" i="8"/>
  <c r="F230" i="8"/>
  <c r="U1191" i="75" s="1"/>
  <c r="J230" i="8"/>
  <c r="D191" i="8"/>
  <c r="E191" i="8"/>
  <c r="J191" i="8"/>
  <c r="I191" i="8"/>
  <c r="F179" i="8"/>
  <c r="I179" i="8"/>
  <c r="K179" i="8" s="1"/>
  <c r="D179" i="8"/>
  <c r="F173" i="8"/>
  <c r="E173" i="8"/>
  <c r="D173" i="8"/>
  <c r="F130" i="8"/>
  <c r="E130" i="8"/>
  <c r="I89" i="8"/>
  <c r="I86" i="8" s="1"/>
  <c r="H89" i="8"/>
  <c r="J89" i="8"/>
  <c r="H82" i="8"/>
  <c r="E82" i="8"/>
  <c r="J82" i="8"/>
  <c r="I82" i="8"/>
  <c r="I76" i="8"/>
  <c r="E76" i="8"/>
  <c r="G76" i="8" s="1"/>
  <c r="J62" i="8"/>
  <c r="R325" i="75" s="1"/>
  <c r="F62" i="8"/>
  <c r="R271" i="75" s="1"/>
  <c r="D45" i="8"/>
  <c r="F45" i="8"/>
  <c r="I45" i="8"/>
  <c r="D13" i="8"/>
  <c r="AC163" i="75" s="1"/>
  <c r="I13" i="8"/>
  <c r="AC203" i="75" s="1"/>
  <c r="G359" i="8"/>
  <c r="H273" i="8"/>
  <c r="I376" i="8"/>
  <c r="D376" i="8"/>
  <c r="J312" i="8"/>
  <c r="K312" i="8" s="1"/>
  <c r="D312" i="8"/>
  <c r="E231" i="8"/>
  <c r="AB1193" i="75" s="1"/>
  <c r="J231" i="8"/>
  <c r="U1237" i="75" s="1"/>
  <c r="I231" i="8"/>
  <c r="AB1237" i="75" s="1"/>
  <c r="F222" i="8"/>
  <c r="D222" i="8"/>
  <c r="E216" i="8"/>
  <c r="AB1176" i="75" s="1"/>
  <c r="I216" i="8"/>
  <c r="F172" i="8"/>
  <c r="U1174" i="75" s="1"/>
  <c r="H172" i="8"/>
  <c r="E154" i="8"/>
  <c r="I154" i="8"/>
  <c r="K154" i="8" s="1"/>
  <c r="D176" i="88" s="1"/>
  <c r="D177" i="88" s="1"/>
  <c r="F142" i="8"/>
  <c r="E142" i="8"/>
  <c r="I128" i="8"/>
  <c r="H128" i="8"/>
  <c r="E145" i="88" s="1"/>
  <c r="E147" i="88" s="1"/>
  <c r="AK142" i="89" s="1"/>
  <c r="F128" i="8"/>
  <c r="G128" i="8" s="1"/>
  <c r="J47" i="8"/>
  <c r="K47" i="8" s="1"/>
  <c r="D30" i="136" s="1"/>
  <c r="D31" i="136" s="1"/>
  <c r="E47" i="8"/>
  <c r="G47" i="8" s="1"/>
  <c r="J43" i="8"/>
  <c r="H43" i="8"/>
  <c r="H20" i="8"/>
  <c r="F20" i="8"/>
  <c r="W261" i="75" s="1"/>
  <c r="W263" i="75" s="1"/>
  <c r="I20" i="8"/>
  <c r="W314" i="75" s="1"/>
  <c r="F6" i="8"/>
  <c r="G6" i="8" s="1"/>
  <c r="E11" i="8"/>
  <c r="X165" i="75" s="1"/>
  <c r="X168" i="75" s="1"/>
  <c r="G51" i="8"/>
  <c r="K305" i="8"/>
  <c r="K249" i="8"/>
  <c r="K269" i="8"/>
  <c r="D155" i="136" s="1"/>
  <c r="D156" i="136" s="1"/>
  <c r="K316" i="8"/>
  <c r="G143" i="8"/>
  <c r="J54" i="136" s="1"/>
  <c r="J56" i="136" s="1"/>
  <c r="G198" i="8"/>
  <c r="J35" i="136" s="1"/>
  <c r="J37" i="136" s="1"/>
  <c r="G368" i="8"/>
  <c r="G228" i="8"/>
  <c r="F113" i="8"/>
  <c r="G400" i="8"/>
  <c r="G360" i="8"/>
  <c r="U1180" i="75"/>
  <c r="AP1180" i="75" s="1"/>
  <c r="F25" i="8"/>
  <c r="G182" i="8"/>
  <c r="G270" i="8"/>
  <c r="G125" i="8"/>
  <c r="G373" i="8"/>
  <c r="G390" i="8"/>
  <c r="G71" i="137" s="1"/>
  <c r="G103" i="8"/>
  <c r="L40" i="89" s="1"/>
  <c r="M40" i="89" s="1"/>
  <c r="AA40" i="89" s="1"/>
  <c r="AE40" i="89" s="1"/>
  <c r="G309" i="8"/>
  <c r="G305" i="8"/>
  <c r="G296" i="8"/>
  <c r="G279" i="8"/>
  <c r="G166" i="8"/>
  <c r="G239" i="8"/>
  <c r="E136" i="8"/>
  <c r="G321" i="8"/>
  <c r="G80" i="137" s="1"/>
  <c r="Q80" i="137" s="1"/>
  <c r="G115" i="8"/>
  <c r="G64" i="8"/>
  <c r="K35" i="89"/>
  <c r="K390" i="8"/>
  <c r="P71" i="137" s="1"/>
  <c r="K298" i="8"/>
  <c r="K147" i="8"/>
  <c r="D82" i="136" s="1"/>
  <c r="K222" i="8"/>
  <c r="K337" i="8"/>
  <c r="K325" i="8"/>
  <c r="K51" i="8"/>
  <c r="K18" i="8"/>
  <c r="K33" i="8"/>
  <c r="AP426" i="75" s="1"/>
  <c r="AP445" i="75" s="1"/>
  <c r="I136" i="8"/>
  <c r="H373" i="8"/>
  <c r="K373" i="8" s="1"/>
  <c r="H265" i="8"/>
  <c r="K240" i="8"/>
  <c r="J238" i="8"/>
  <c r="H110" i="8"/>
  <c r="H391" i="8"/>
  <c r="M211" i="88" s="1"/>
  <c r="M212" i="88" s="1"/>
  <c r="H416" i="8"/>
  <c r="K407" i="8"/>
  <c r="H285" i="8"/>
  <c r="K138" i="8"/>
  <c r="K67" i="8"/>
  <c r="K57" i="8"/>
  <c r="J416" i="8"/>
  <c r="K152" i="8"/>
  <c r="D166" i="88" s="1"/>
  <c r="D167" i="88" s="1"/>
  <c r="K6" i="8"/>
  <c r="K199" i="8"/>
  <c r="K137" i="8"/>
  <c r="D72" i="88" s="1"/>
  <c r="D73" i="88" s="1"/>
  <c r="V69" i="89" s="1"/>
  <c r="W69" i="89" s="1"/>
  <c r="W68" i="89" s="1"/>
  <c r="K7" i="8"/>
  <c r="K182" i="8"/>
  <c r="K333" i="8"/>
  <c r="K100" i="8"/>
  <c r="K386" i="8"/>
  <c r="K368" i="8"/>
  <c r="K359" i="8"/>
  <c r="K175" i="8"/>
  <c r="H136" i="8"/>
  <c r="K358" i="8"/>
  <c r="K309" i="8"/>
  <c r="K296" i="8"/>
  <c r="H420" i="8"/>
  <c r="K421" i="8"/>
  <c r="K420" i="8" s="1"/>
  <c r="K268" i="8"/>
  <c r="K88" i="8"/>
  <c r="K87" i="8"/>
  <c r="K96" i="8"/>
  <c r="K58" i="8"/>
  <c r="T10" i="89" s="1"/>
  <c r="U10" i="89" s="1"/>
  <c r="K372" i="8"/>
  <c r="K279" i="8"/>
  <c r="K264" i="8"/>
  <c r="K204" i="8"/>
  <c r="K202" i="8"/>
  <c r="K115" i="8"/>
  <c r="K63" i="8"/>
  <c r="J411" i="8"/>
  <c r="K346" i="8"/>
  <c r="K228" i="8"/>
  <c r="K56" i="8"/>
  <c r="T9" i="89" s="1"/>
  <c r="U9" i="89" s="1"/>
  <c r="K32" i="8"/>
  <c r="D4" i="136" s="1"/>
  <c r="D5" i="136" s="1"/>
  <c r="K10" i="8"/>
  <c r="P8" i="89" s="1"/>
  <c r="S8" i="89" s="1"/>
  <c r="K171" i="8"/>
  <c r="L7" i="88" s="1"/>
  <c r="L10" i="88" s="1"/>
  <c r="Q61" i="89" s="1"/>
  <c r="S61" i="89" s="1"/>
  <c r="X61" i="89" s="1"/>
  <c r="AC61" i="89" s="1"/>
  <c r="AG61" i="89" s="1"/>
  <c r="K404" i="8"/>
  <c r="I364" i="8"/>
  <c r="K356" i="8"/>
  <c r="K351" i="8"/>
  <c r="H331" i="8"/>
  <c r="K95" i="8"/>
  <c r="K19" i="8"/>
  <c r="K12" i="8"/>
  <c r="K362" i="8"/>
  <c r="K252" i="8"/>
  <c r="K137" i="136" s="1"/>
  <c r="K139" i="136" s="1"/>
  <c r="K109" i="8"/>
  <c r="K36" i="8"/>
  <c r="K188" i="8"/>
  <c r="L130" i="88" s="1"/>
  <c r="O130" i="88" s="1"/>
  <c r="K192" i="8"/>
  <c r="D185" i="88" s="1"/>
  <c r="D187" i="88" s="1"/>
  <c r="K103" i="8"/>
  <c r="V40" i="89" s="1"/>
  <c r="W40" i="89" s="1"/>
  <c r="K418" i="8"/>
  <c r="K354" i="8"/>
  <c r="P52" i="137" s="1"/>
  <c r="K276" i="8"/>
  <c r="K130" i="8"/>
  <c r="D68" i="88" s="1"/>
  <c r="D69" i="88" s="1"/>
  <c r="K344" i="8"/>
  <c r="K311" i="8"/>
  <c r="K340" i="8"/>
  <c r="K355" i="8"/>
  <c r="K205" i="8"/>
  <c r="K203" i="8"/>
  <c r="K64" i="8"/>
  <c r="K44" i="8"/>
  <c r="D8" i="88" s="1"/>
  <c r="D9" i="88" s="1"/>
  <c r="K335" i="8"/>
  <c r="K200" i="8"/>
  <c r="K286" i="8"/>
  <c r="I116" i="8"/>
  <c r="K343" i="8"/>
  <c r="K290" i="8"/>
  <c r="H259" i="8"/>
  <c r="K260" i="8"/>
  <c r="K259" i="8" s="1"/>
  <c r="H236" i="8"/>
  <c r="K237" i="8"/>
  <c r="K236" i="8" s="1"/>
  <c r="K118" i="8"/>
  <c r="K270" i="8"/>
  <c r="K257" i="8"/>
  <c r="I256" i="8"/>
  <c r="K272" i="8"/>
  <c r="I170" i="8"/>
  <c r="K367" i="8"/>
  <c r="J136" i="8"/>
  <c r="K71" i="8"/>
  <c r="K320" i="8"/>
  <c r="K239" i="8"/>
  <c r="K109" i="136" s="1"/>
  <c r="K111" i="136" s="1"/>
  <c r="H238" i="8"/>
  <c r="I25" i="8"/>
  <c r="K248" i="8"/>
  <c r="K332" i="8"/>
  <c r="K321" i="8"/>
  <c r="P80" i="137" s="1"/>
  <c r="R80" i="137" s="1"/>
  <c r="K155" i="8"/>
  <c r="K30" i="8"/>
  <c r="K102" i="8"/>
  <c r="V39" i="89" s="1"/>
  <c r="W39" i="89" s="1"/>
  <c r="K267" i="8"/>
  <c r="K394" i="8"/>
  <c r="P72" i="137" s="1"/>
  <c r="R72" i="137" s="1"/>
  <c r="K381" i="8"/>
  <c r="I108" i="8"/>
  <c r="K303" i="8"/>
  <c r="P66" i="137" s="1"/>
  <c r="R66" i="137" s="1"/>
  <c r="K22" i="8"/>
  <c r="K389" i="8"/>
  <c r="K365" i="8"/>
  <c r="J116" i="8"/>
  <c r="G333" i="8"/>
  <c r="F289" i="8"/>
  <c r="G298" i="8"/>
  <c r="G192" i="8"/>
  <c r="C185" i="88" s="1"/>
  <c r="C187" i="88" s="1"/>
  <c r="D416" i="8"/>
  <c r="G404" i="8"/>
  <c r="G343" i="8"/>
  <c r="G67" i="8"/>
  <c r="F108" i="8"/>
  <c r="G344" i="8"/>
  <c r="G354" i="8"/>
  <c r="E416" i="8"/>
  <c r="G385" i="8"/>
  <c r="G325" i="8"/>
  <c r="G100" i="8"/>
  <c r="G311" i="8"/>
  <c r="F233" i="8"/>
  <c r="D411" i="8"/>
  <c r="G144" i="8"/>
  <c r="J58" i="136" s="1"/>
  <c r="J60" i="136" s="1"/>
  <c r="G251" i="8"/>
  <c r="J133" i="136" s="1"/>
  <c r="J135" i="136" s="1"/>
  <c r="F116" i="8"/>
  <c r="G200" i="8"/>
  <c r="G308" i="8"/>
  <c r="D114" i="8"/>
  <c r="I22" i="1"/>
  <c r="G181" i="8"/>
  <c r="G23" i="8"/>
  <c r="G96" i="8"/>
  <c r="F136" i="8"/>
  <c r="G389" i="8"/>
  <c r="G372" i="8"/>
  <c r="G358" i="8"/>
  <c r="G355" i="8"/>
  <c r="G109" i="8"/>
  <c r="G36" i="8"/>
  <c r="G19" i="8"/>
  <c r="I17" i="1"/>
  <c r="D54" i="8"/>
  <c r="P171" i="75" s="1"/>
  <c r="P176" i="75" s="1"/>
  <c r="AB1177" i="75"/>
  <c r="AP1177" i="75" s="1"/>
  <c r="G217" i="8"/>
  <c r="G102" i="8"/>
  <c r="L39" i="89" s="1"/>
  <c r="G199" i="8"/>
  <c r="C121" i="136" s="1"/>
  <c r="C123" i="136" s="1"/>
  <c r="G394" i="8"/>
  <c r="G72" i="137" s="1"/>
  <c r="Q72" i="137" s="1"/>
  <c r="I29" i="1"/>
  <c r="D193" i="8"/>
  <c r="G193" i="8" s="1"/>
  <c r="J27" i="136" s="1"/>
  <c r="J29" i="136" s="1"/>
  <c r="G332" i="8"/>
  <c r="G316" i="8"/>
  <c r="G155" i="8"/>
  <c r="G18" i="8"/>
  <c r="G32" i="8"/>
  <c r="C4" i="136" s="1"/>
  <c r="C5" i="136" s="1"/>
  <c r="D16" i="8"/>
  <c r="M256" i="75" s="1"/>
  <c r="G335" i="8"/>
  <c r="D259" i="8"/>
  <c r="G66" i="8"/>
  <c r="J18" i="89" s="1"/>
  <c r="K18" i="89" s="1"/>
  <c r="AA18" i="89" s="1"/>
  <c r="AE18" i="89" s="1"/>
  <c r="G337" i="8"/>
  <c r="G323" i="8"/>
  <c r="G304" i="8"/>
  <c r="G43" i="8"/>
  <c r="C4" i="88" s="1"/>
  <c r="C5" i="88" s="1"/>
  <c r="G268" i="8"/>
  <c r="G292" i="8"/>
  <c r="G203" i="8"/>
  <c r="D136" i="8"/>
  <c r="G95" i="8"/>
  <c r="G63" i="8"/>
  <c r="G30" i="8"/>
  <c r="G362" i="8"/>
  <c r="G334" i="8"/>
  <c r="G409" i="8"/>
  <c r="G137" i="8"/>
  <c r="C72" i="88" s="1"/>
  <c r="C73" i="88" s="1"/>
  <c r="L69" i="89" s="1"/>
  <c r="D256" i="8"/>
  <c r="U1179" i="75"/>
  <c r="U1193" i="75"/>
  <c r="G237" i="8"/>
  <c r="G236" i="8" s="1"/>
  <c r="G249" i="8"/>
  <c r="G12" i="8"/>
  <c r="G10" i="8"/>
  <c r="F8" i="89" s="1"/>
  <c r="I8" i="89" s="1"/>
  <c r="Z8" i="89" s="1"/>
  <c r="AD8" i="89" s="1"/>
  <c r="G351" i="8"/>
  <c r="G56" i="8"/>
  <c r="J9" i="89" s="1"/>
  <c r="K9" i="89" s="1"/>
  <c r="AA9" i="89" s="1"/>
  <c r="AE9" i="89" s="1"/>
  <c r="G171" i="8"/>
  <c r="K7" i="88" s="1"/>
  <c r="K10" i="88" s="1"/>
  <c r="G61" i="89" s="1"/>
  <c r="G286" i="8"/>
  <c r="G33" i="8"/>
  <c r="M1185" i="75"/>
  <c r="G290" i="8"/>
  <c r="G241" i="8"/>
  <c r="J113" i="136" s="1"/>
  <c r="J115" i="136" s="1"/>
  <c r="G57" i="8"/>
  <c r="G126" i="8"/>
  <c r="D238" i="8"/>
  <c r="E108" i="8"/>
  <c r="G138" i="8"/>
  <c r="G7" i="8"/>
  <c r="G407" i="8"/>
  <c r="G317" i="8"/>
  <c r="G78" i="137" s="1"/>
  <c r="E357" i="8"/>
  <c r="D331" i="8"/>
  <c r="G71" i="8"/>
  <c r="G365" i="8"/>
  <c r="F357" i="8"/>
  <c r="G356" i="8"/>
  <c r="G147" i="8"/>
  <c r="C82" i="136" s="1"/>
  <c r="G381" i="8"/>
  <c r="E238" i="8"/>
  <c r="G205" i="8"/>
  <c r="G204" i="8"/>
  <c r="G202" i="8"/>
  <c r="G300" i="8"/>
  <c r="G252" i="8"/>
  <c r="J137" i="136" s="1"/>
  <c r="J139" i="136" s="1"/>
  <c r="G346" i="8"/>
  <c r="F238" i="8"/>
  <c r="K66" i="8"/>
  <c r="AB1195" i="75"/>
  <c r="D401" i="8"/>
  <c r="D399" i="8" s="1"/>
  <c r="E401" i="8"/>
  <c r="E399" i="8" s="1"/>
  <c r="H401" i="8"/>
  <c r="F401" i="8"/>
  <c r="F399" i="8" s="1"/>
  <c r="J401" i="8"/>
  <c r="I401" i="8"/>
  <c r="E201" i="8"/>
  <c r="E196" i="8" s="1"/>
  <c r="I201" i="8"/>
  <c r="I196" i="8" s="1"/>
  <c r="J201" i="8"/>
  <c r="J196" i="8" s="1"/>
  <c r="F201" i="8"/>
  <c r="F196" i="8" s="1"/>
  <c r="H201" i="8"/>
  <c r="D201" i="8"/>
  <c r="E165" i="8"/>
  <c r="F165" i="8"/>
  <c r="I165" i="8"/>
  <c r="H165" i="8"/>
  <c r="M114" i="88" s="1"/>
  <c r="J165" i="8"/>
  <c r="D165" i="8"/>
  <c r="E31" i="8"/>
  <c r="AH165" i="75" s="1"/>
  <c r="H31" i="8"/>
  <c r="AK11" i="89" s="1"/>
  <c r="J31" i="8"/>
  <c r="AH204" i="75" s="1"/>
  <c r="I31" i="8"/>
  <c r="AH203" i="75" s="1"/>
  <c r="F31" i="8"/>
  <c r="AH166" i="75" s="1"/>
  <c r="D31" i="8"/>
  <c r="AH163" i="75" s="1"/>
  <c r="G328" i="8"/>
  <c r="G175" i="8"/>
  <c r="J11" i="136" s="1"/>
  <c r="J13" i="136" s="1"/>
  <c r="E233" i="8"/>
  <c r="H327" i="8"/>
  <c r="K328" i="8"/>
  <c r="J108" i="8"/>
  <c r="K353" i="8"/>
  <c r="J350" i="8"/>
  <c r="J243" i="8"/>
  <c r="G194" i="8"/>
  <c r="F59" i="133" s="1"/>
  <c r="G276" i="8"/>
  <c r="K26" i="8"/>
  <c r="H25" i="8"/>
  <c r="K125" i="8"/>
  <c r="I281" i="8"/>
  <c r="F281" i="8"/>
  <c r="G281" i="8" s="1"/>
  <c r="H281" i="8"/>
  <c r="J254" i="8"/>
  <c r="I254" i="8"/>
  <c r="F254" i="8"/>
  <c r="D254" i="8"/>
  <c r="H254" i="8"/>
  <c r="M204" i="88" s="1"/>
  <c r="M206" i="88" s="1"/>
  <c r="AL132" i="89" s="1"/>
  <c r="E254" i="8"/>
  <c r="I223" i="8"/>
  <c r="AB1217" i="75" s="1"/>
  <c r="H223" i="8"/>
  <c r="F223" i="8"/>
  <c r="E223" i="8"/>
  <c r="D223" i="8"/>
  <c r="H209" i="8"/>
  <c r="J209" i="8"/>
  <c r="F209" i="8"/>
  <c r="I209" i="8"/>
  <c r="D209" i="8"/>
  <c r="K217" i="8"/>
  <c r="K313" i="8"/>
  <c r="G88" i="8"/>
  <c r="K126" i="8"/>
  <c r="K360" i="8"/>
  <c r="K99" i="8"/>
  <c r="K308" i="8"/>
  <c r="G160" i="8"/>
  <c r="C90" i="136" s="1"/>
  <c r="H411" i="8"/>
  <c r="K412" i="8"/>
  <c r="J170" i="8"/>
  <c r="K173" i="8"/>
  <c r="K7" i="136" s="1"/>
  <c r="K9" i="136" s="1"/>
  <c r="K317" i="8"/>
  <c r="P78" i="137" s="1"/>
  <c r="F302" i="8"/>
  <c r="I302" i="8"/>
  <c r="E302" i="8"/>
  <c r="J302" i="8"/>
  <c r="D302" i="8"/>
  <c r="E284" i="8"/>
  <c r="F284" i="8"/>
  <c r="H284" i="8"/>
  <c r="I284" i="8"/>
  <c r="F104" i="8"/>
  <c r="F98" i="8" s="1"/>
  <c r="E104" i="8"/>
  <c r="H104" i="8"/>
  <c r="D104" i="8"/>
  <c r="J104" i="8"/>
  <c r="J98" i="8" s="1"/>
  <c r="I104" i="8"/>
  <c r="I98" i="8" s="1"/>
  <c r="D93" i="8"/>
  <c r="H93" i="8"/>
  <c r="E93" i="8"/>
  <c r="E92" i="8" s="1"/>
  <c r="J93" i="8"/>
  <c r="J92" i="8" s="1"/>
  <c r="I93" i="8"/>
  <c r="H52" i="8"/>
  <c r="I52" i="8"/>
  <c r="E52" i="8"/>
  <c r="E50" i="8" s="1"/>
  <c r="D52" i="8"/>
  <c r="H38" i="8"/>
  <c r="D38" i="8"/>
  <c r="AO256" i="75" s="1"/>
  <c r="E38" i="8"/>
  <c r="AO260" i="75" s="1"/>
  <c r="I38" i="8"/>
  <c r="J38" i="8"/>
  <c r="F38" i="8"/>
  <c r="AO261" i="75" s="1"/>
  <c r="J281" i="8"/>
  <c r="F93" i="8"/>
  <c r="K23" i="8"/>
  <c r="P19" i="89" s="1"/>
  <c r="S19" i="89" s="1"/>
  <c r="J284" i="8"/>
  <c r="E209" i="8"/>
  <c r="H357" i="8"/>
  <c r="I238" i="8"/>
  <c r="K241" i="8"/>
  <c r="K113" i="136" s="1"/>
  <c r="K115" i="136" s="1"/>
  <c r="F52" i="8"/>
  <c r="J52" i="8"/>
  <c r="K234" i="8"/>
  <c r="K233" i="8" s="1"/>
  <c r="J141" i="8"/>
  <c r="G101" i="8"/>
  <c r="K409" i="8"/>
  <c r="K187" i="8"/>
  <c r="D117" i="136" s="1"/>
  <c r="D119" i="136" s="1"/>
  <c r="D361" i="8"/>
  <c r="J361" i="8"/>
  <c r="D352" i="8"/>
  <c r="I352" i="8"/>
  <c r="I350" i="8" s="1"/>
  <c r="E352" i="8"/>
  <c r="I291" i="8"/>
  <c r="J291" i="8"/>
  <c r="E291" i="8"/>
  <c r="E289" i="8" s="1"/>
  <c r="E274" i="8"/>
  <c r="J274" i="8"/>
  <c r="H274" i="8"/>
  <c r="D274" i="8"/>
  <c r="K143" i="8"/>
  <c r="K54" i="136" s="1"/>
  <c r="K56" i="136" s="1"/>
  <c r="E391" i="8"/>
  <c r="J391" i="8"/>
  <c r="F391" i="8"/>
  <c r="D391" i="8"/>
  <c r="I391" i="8"/>
  <c r="D386" i="8"/>
  <c r="F386" i="8"/>
  <c r="D382" i="8"/>
  <c r="J382" i="8"/>
  <c r="D369" i="8"/>
  <c r="H369" i="8"/>
  <c r="E369" i="8"/>
  <c r="E364" i="8" s="1"/>
  <c r="I417" i="8"/>
  <c r="I416" i="8" s="1"/>
  <c r="F417" i="8"/>
  <c r="N46" i="89"/>
  <c r="N31" i="89"/>
  <c r="AB31" i="89" s="1"/>
  <c r="AF31" i="89" s="1"/>
  <c r="N70" i="89"/>
  <c r="AB70" i="89" s="1"/>
  <c r="AF70" i="89" s="1"/>
  <c r="U68" i="89"/>
  <c r="S44" i="89"/>
  <c r="FD7" i="120" l="1"/>
  <c r="EH7" i="120"/>
  <c r="DL7" i="120"/>
  <c r="EY7" i="120"/>
  <c r="EC7" i="120"/>
  <c r="FJ7" i="120"/>
  <c r="DR7" i="120"/>
  <c r="ES7" i="120"/>
  <c r="EN7" i="120"/>
  <c r="FO7" i="120"/>
  <c r="DW7" i="120"/>
  <c r="FJ9" i="120"/>
  <c r="EN9" i="120"/>
  <c r="DR9" i="120"/>
  <c r="FD9" i="120"/>
  <c r="EH9" i="120"/>
  <c r="DL9" i="120"/>
  <c r="ES9" i="120"/>
  <c r="EC9" i="120"/>
  <c r="FO9" i="120"/>
  <c r="DW9" i="120"/>
  <c r="EY9" i="120"/>
  <c r="FL16" i="123"/>
  <c r="GS14" i="121"/>
  <c r="GC16" i="123"/>
  <c r="I399" i="8"/>
  <c r="G260" i="8"/>
  <c r="G259" i="8" s="1"/>
  <c r="K198" i="8"/>
  <c r="K35" i="136" s="1"/>
  <c r="K37" i="136" s="1"/>
  <c r="E170" i="8"/>
  <c r="K190" i="8"/>
  <c r="K23" i="136" s="1"/>
  <c r="K25" i="136" s="1"/>
  <c r="CY8" i="121"/>
  <c r="CC8" i="121"/>
  <c r="BG8" i="121"/>
  <c r="CS8" i="121"/>
  <c r="BW8" i="121"/>
  <c r="BA8" i="121"/>
  <c r="CN8" i="121"/>
  <c r="BR8" i="121"/>
  <c r="CH8" i="121"/>
  <c r="BL8" i="121"/>
  <c r="DD8" i="121"/>
  <c r="CS8" i="122"/>
  <c r="BW8" i="122"/>
  <c r="BA8" i="122"/>
  <c r="DD8" i="122"/>
  <c r="CH8" i="122"/>
  <c r="BL8" i="122"/>
  <c r="BR8" i="122"/>
  <c r="CY8" i="122"/>
  <c r="BG8" i="122"/>
  <c r="CN8" i="122"/>
  <c r="CC8" i="122"/>
  <c r="G117" i="8"/>
  <c r="FO29" i="122"/>
  <c r="ES29" i="122"/>
  <c r="DW29" i="122"/>
  <c r="FJ29" i="122"/>
  <c r="EN29" i="122"/>
  <c r="DR29" i="122"/>
  <c r="FD29" i="122"/>
  <c r="EH29" i="122"/>
  <c r="DL29" i="122"/>
  <c r="EY29" i="122"/>
  <c r="EC29" i="122"/>
  <c r="FO19" i="123"/>
  <c r="ES19" i="123"/>
  <c r="DW19" i="123"/>
  <c r="EY19" i="123"/>
  <c r="FJ19" i="123"/>
  <c r="EN19" i="123"/>
  <c r="DR19" i="123"/>
  <c r="EC19" i="123"/>
  <c r="FD19" i="123"/>
  <c r="EH19" i="123"/>
  <c r="DL19" i="123"/>
  <c r="G226" i="8"/>
  <c r="K149" i="88" s="1"/>
  <c r="K150" i="88" s="1"/>
  <c r="T206" i="75"/>
  <c r="G58" i="8"/>
  <c r="J10" i="89" s="1"/>
  <c r="K10" i="89" s="1"/>
  <c r="AA10" i="89" s="1"/>
  <c r="AE10" i="89" s="1"/>
  <c r="CS22" i="118" s="1"/>
  <c r="D263" i="8"/>
  <c r="AS10" i="89"/>
  <c r="AL57" i="89"/>
  <c r="AN57" i="89" s="1"/>
  <c r="AS57" i="89" s="1"/>
  <c r="AS56" i="89" s="1"/>
  <c r="AS38" i="89"/>
  <c r="AC225" i="75"/>
  <c r="AR13" i="89"/>
  <c r="AR4" i="89" s="1"/>
  <c r="AR3" i="89" s="1"/>
  <c r="GN10" i="143"/>
  <c r="GC10" i="143"/>
  <c r="FR10" i="143"/>
  <c r="FG10" i="143"/>
  <c r="EV10" i="143"/>
  <c r="GH10" i="143"/>
  <c r="FL10" i="143"/>
  <c r="EP10" i="143"/>
  <c r="GS10" i="143"/>
  <c r="FW10" i="143"/>
  <c r="FA10" i="143"/>
  <c r="AG321" i="75"/>
  <c r="AG328" i="75" s="1"/>
  <c r="AO19" i="89"/>
  <c r="AP19" i="89" s="1"/>
  <c r="L209" i="75"/>
  <c r="L225" i="75" s="1"/>
  <c r="AO6" i="89"/>
  <c r="AP6" i="89" s="1"/>
  <c r="AS6" i="89" s="1"/>
  <c r="GS9" i="143"/>
  <c r="GH9" i="143"/>
  <c r="FW9" i="143"/>
  <c r="FL9" i="143"/>
  <c r="FA9" i="143"/>
  <c r="EP9" i="143"/>
  <c r="GC9" i="143"/>
  <c r="FG9" i="143"/>
  <c r="GN9" i="143"/>
  <c r="FR9" i="143"/>
  <c r="EV9" i="143"/>
  <c r="P209" i="75"/>
  <c r="P214" i="75" s="1"/>
  <c r="AO7" i="89"/>
  <c r="AP7" i="89" s="1"/>
  <c r="AL78" i="89"/>
  <c r="AN78" i="89" s="1"/>
  <c r="AS78" i="89" s="1"/>
  <c r="AL64" i="89"/>
  <c r="AN64" i="89" s="1"/>
  <c r="AS64" i="89" s="1"/>
  <c r="R321" i="75"/>
  <c r="R328" i="75" s="1"/>
  <c r="AO16" i="89"/>
  <c r="AP16" i="89" s="1"/>
  <c r="AS16" i="89" s="1"/>
  <c r="AS19" i="89"/>
  <c r="H98" i="8"/>
  <c r="AQ41" i="89"/>
  <c r="AR41" i="89" s="1"/>
  <c r="AR36" i="89" s="1"/>
  <c r="K256" i="8"/>
  <c r="K100" i="136"/>
  <c r="W321" i="75"/>
  <c r="W328" i="75" s="1"/>
  <c r="AO17" i="89"/>
  <c r="AP17" i="89" s="1"/>
  <c r="AN69" i="89"/>
  <c r="AN68" i="89" s="1"/>
  <c r="AL60" i="89"/>
  <c r="AN60" i="89" s="1"/>
  <c r="AS60" i="89" s="1"/>
  <c r="M321" i="75"/>
  <c r="AO15" i="89"/>
  <c r="AP15" i="89" s="1"/>
  <c r="AL126" i="89"/>
  <c r="AN126" i="89" s="1"/>
  <c r="AS126" i="89" s="1"/>
  <c r="AS125" i="89" s="1"/>
  <c r="T209" i="75"/>
  <c r="T225" i="75" s="1"/>
  <c r="AO8" i="89"/>
  <c r="AP8" i="89" s="1"/>
  <c r="AS8" i="89" s="1"/>
  <c r="AL139" i="89"/>
  <c r="AN139" i="89" s="1"/>
  <c r="AS139" i="89" s="1"/>
  <c r="AS138" i="89" s="1"/>
  <c r="AL63" i="89"/>
  <c r="AN63" i="89" s="1"/>
  <c r="AS63" i="89" s="1"/>
  <c r="G118" i="8"/>
  <c r="F63" i="133" s="1"/>
  <c r="EH11" i="143"/>
  <c r="DW11" i="143"/>
  <c r="DL11" i="143"/>
  <c r="DA11" i="143"/>
  <c r="CP11" i="143"/>
  <c r="CE11" i="143"/>
  <c r="EC11" i="143"/>
  <c r="DF11" i="143"/>
  <c r="CJ11" i="143"/>
  <c r="DR11" i="143"/>
  <c r="CU11" i="143"/>
  <c r="EC10" i="143"/>
  <c r="DR10" i="143"/>
  <c r="DF10" i="143"/>
  <c r="CU10" i="143"/>
  <c r="CJ10" i="143"/>
  <c r="DW10" i="143"/>
  <c r="DA10" i="143"/>
  <c r="CE10" i="143"/>
  <c r="EH10" i="143"/>
  <c r="DL10" i="143"/>
  <c r="CP10" i="143"/>
  <c r="EC12" i="143"/>
  <c r="DR12" i="143"/>
  <c r="DF12" i="143"/>
  <c r="CU12" i="143"/>
  <c r="CJ12" i="143"/>
  <c r="EH12" i="143"/>
  <c r="DL12" i="143"/>
  <c r="CP12" i="143"/>
  <c r="DW12" i="143"/>
  <c r="DA12" i="143"/>
  <c r="CE12" i="143"/>
  <c r="AK74" i="89"/>
  <c r="AN74" i="89" s="1"/>
  <c r="P56" i="137"/>
  <c r="R56" i="137" s="1"/>
  <c r="FW12" i="140" s="1"/>
  <c r="AP1225" i="75"/>
  <c r="W310" i="75"/>
  <c r="W317" i="75" s="1"/>
  <c r="AK17" i="89"/>
  <c r="AN17" i="89" s="1"/>
  <c r="AS17" i="89" s="1"/>
  <c r="M1218" i="75"/>
  <c r="AK86" i="89"/>
  <c r="AK6" i="133"/>
  <c r="AN6" i="133" s="1"/>
  <c r="AS6" i="133" s="1"/>
  <c r="AK84" i="89"/>
  <c r="AN84" i="89" s="1"/>
  <c r="AS84" i="89" s="1"/>
  <c r="AM201" i="75"/>
  <c r="AM225" i="75" s="1"/>
  <c r="AK21" i="89"/>
  <c r="AN21" i="89" s="1"/>
  <c r="AS21" i="89" s="1"/>
  <c r="M1217" i="75"/>
  <c r="AP1217" i="75" s="1"/>
  <c r="AK85" i="89"/>
  <c r="AN85" i="89" s="1"/>
  <c r="AS85" i="89" s="1"/>
  <c r="AK39" i="89"/>
  <c r="AN39" i="89" s="1"/>
  <c r="AS39" i="89" s="1"/>
  <c r="AK22" i="89"/>
  <c r="AN22" i="89" s="1"/>
  <c r="AS22" i="89" s="1"/>
  <c r="AK40" i="89"/>
  <c r="AN40" i="89" s="1"/>
  <c r="AS40" i="89" s="1"/>
  <c r="K134" i="8"/>
  <c r="P75" i="89" s="1"/>
  <c r="AK75" i="89"/>
  <c r="AB310" i="75"/>
  <c r="AB343" i="75" s="1"/>
  <c r="AK18" i="89"/>
  <c r="AN18" i="89" s="1"/>
  <c r="AS18" i="89" s="1"/>
  <c r="X201" i="75"/>
  <c r="X225" i="75" s="1"/>
  <c r="AK9" i="89"/>
  <c r="AN9" i="89" s="1"/>
  <c r="AS9" i="89" s="1"/>
  <c r="AK133" i="89"/>
  <c r="AN133" i="89" s="1"/>
  <c r="AS133" i="89" s="1"/>
  <c r="AK37" i="89"/>
  <c r="AN37" i="89" s="1"/>
  <c r="AS37" i="89" s="1"/>
  <c r="P201" i="75"/>
  <c r="P206" i="75" s="1"/>
  <c r="AK7" i="89"/>
  <c r="AN7" i="89" s="1"/>
  <c r="AS7" i="89" s="1"/>
  <c r="G221" i="8"/>
  <c r="K145" i="88" s="1"/>
  <c r="K146" i="88" s="1"/>
  <c r="G392" i="8"/>
  <c r="G75" i="137" s="1"/>
  <c r="Q75" i="137" s="1"/>
  <c r="DR31" i="140" s="1"/>
  <c r="N4" i="137"/>
  <c r="M1223" i="75"/>
  <c r="G82" i="8"/>
  <c r="P168" i="75"/>
  <c r="D81" i="8"/>
  <c r="G154" i="8"/>
  <c r="C176" i="88" s="1"/>
  <c r="C177" i="88" s="1"/>
  <c r="D170" i="8"/>
  <c r="D86" i="8"/>
  <c r="G234" i="8"/>
  <c r="G233" i="8" s="1"/>
  <c r="G9" i="8"/>
  <c r="F7" i="89" s="1"/>
  <c r="I7" i="89" s="1"/>
  <c r="Z7" i="89" s="1"/>
  <c r="AD7" i="89" s="1"/>
  <c r="CC15" i="118" s="1"/>
  <c r="M1195" i="75"/>
  <c r="AP1195" i="75" s="1"/>
  <c r="D2" i="89"/>
  <c r="L5" i="126"/>
  <c r="L5" i="128"/>
  <c r="L5" i="127"/>
  <c r="L5" i="125"/>
  <c r="L24" i="123"/>
  <c r="L5" i="124"/>
  <c r="L4" i="122"/>
  <c r="L4" i="120"/>
  <c r="L4" i="118"/>
  <c r="L4" i="123"/>
  <c r="L4" i="121"/>
  <c r="L4" i="119"/>
  <c r="BE6" i="121"/>
  <c r="BE6" i="118"/>
  <c r="BE6" i="120"/>
  <c r="BE6" i="123"/>
  <c r="BE6" i="119"/>
  <c r="BE6" i="122"/>
  <c r="B5" i="124"/>
  <c r="B5" i="126"/>
  <c r="B4" i="120"/>
  <c r="B4" i="122"/>
  <c r="B4" i="121"/>
  <c r="B24" i="123"/>
  <c r="B5" i="125"/>
  <c r="B5" i="127"/>
  <c r="B5" i="128"/>
  <c r="B4" i="123"/>
  <c r="BW5" i="127"/>
  <c r="BW5" i="128"/>
  <c r="BW5" i="125"/>
  <c r="BW24" i="123"/>
  <c r="AQ4" i="122"/>
  <c r="BW5" i="126"/>
  <c r="BW5" i="124"/>
  <c r="AQ4" i="123"/>
  <c r="AQ4" i="120"/>
  <c r="AQ4" i="121"/>
  <c r="DD26" i="120"/>
  <c r="CS26" i="120"/>
  <c r="CH26" i="120"/>
  <c r="BW26" i="120"/>
  <c r="BL26" i="120"/>
  <c r="BA26" i="120"/>
  <c r="CY26" i="120"/>
  <c r="CC26" i="120"/>
  <c r="BG26" i="120"/>
  <c r="CN26" i="120"/>
  <c r="BR26" i="120"/>
  <c r="B4" i="119"/>
  <c r="B4" i="118"/>
  <c r="AQ4" i="119"/>
  <c r="AQ4" i="118"/>
  <c r="FO23" i="119"/>
  <c r="FD23" i="119"/>
  <c r="ES23" i="119"/>
  <c r="EH23" i="119"/>
  <c r="DW23" i="119"/>
  <c r="DL23" i="119"/>
  <c r="FJ23" i="119"/>
  <c r="EY23" i="119"/>
  <c r="EN23" i="119"/>
  <c r="EC23" i="119"/>
  <c r="DR23" i="119"/>
  <c r="G56" i="137"/>
  <c r="Q56" i="137" s="1"/>
  <c r="DL12" i="140" s="1"/>
  <c r="G9" i="137"/>
  <c r="Q9" i="137" s="1"/>
  <c r="CU14" i="138" s="1"/>
  <c r="W289" i="75"/>
  <c r="DD10" i="119"/>
  <c r="CS10" i="119"/>
  <c r="CH10" i="119"/>
  <c r="BW10" i="119"/>
  <c r="BL10" i="119"/>
  <c r="BA10" i="119"/>
  <c r="CY10" i="119"/>
  <c r="CN10" i="119"/>
  <c r="CC10" i="119"/>
  <c r="BR10" i="119"/>
  <c r="BG10" i="119"/>
  <c r="CY20" i="118"/>
  <c r="CN20" i="118"/>
  <c r="CC20" i="118"/>
  <c r="BR20" i="118"/>
  <c r="BG20" i="118"/>
  <c r="DD20" i="118"/>
  <c r="CS20" i="118"/>
  <c r="CH20" i="118"/>
  <c r="BW20" i="118"/>
  <c r="BL20" i="118"/>
  <c r="BA20" i="118"/>
  <c r="DD22" i="118"/>
  <c r="CH22" i="118"/>
  <c r="BL22" i="118"/>
  <c r="CY22" i="118"/>
  <c r="CC22" i="118"/>
  <c r="BG22" i="118"/>
  <c r="R78" i="137"/>
  <c r="FL28" i="140"/>
  <c r="GC28" i="140"/>
  <c r="FG28" i="140"/>
  <c r="GS28" i="140"/>
  <c r="FA28" i="140"/>
  <c r="EP28" i="140"/>
  <c r="GN28" i="140"/>
  <c r="FR28" i="140"/>
  <c r="EV28" i="140"/>
  <c r="FW28" i="140"/>
  <c r="GH28" i="140"/>
  <c r="P59" i="137"/>
  <c r="L51" i="88"/>
  <c r="L53" i="88" s="1"/>
  <c r="AG692" i="75"/>
  <c r="N30" i="137"/>
  <c r="P30" i="137" s="1"/>
  <c r="R30" i="137" s="1"/>
  <c r="GH22" i="140"/>
  <c r="EP22" i="140"/>
  <c r="GN22" i="140"/>
  <c r="FR22" i="140"/>
  <c r="EV22" i="140"/>
  <c r="FW22" i="140"/>
  <c r="GC22" i="140"/>
  <c r="GS22" i="140"/>
  <c r="FG22" i="140"/>
  <c r="FA22" i="140"/>
  <c r="FL22" i="140"/>
  <c r="P38" i="133"/>
  <c r="S38" i="133" s="1"/>
  <c r="X38" i="133" s="1"/>
  <c r="AC38" i="133" s="1"/>
  <c r="AG38" i="133" s="1"/>
  <c r="N40" i="137"/>
  <c r="P40" i="137" s="1"/>
  <c r="R40" i="137" s="1"/>
  <c r="D193" i="88"/>
  <c r="D195" i="88" s="1"/>
  <c r="Q69" i="133" s="1"/>
  <c r="S69" i="133" s="1"/>
  <c r="X69" i="133" s="1"/>
  <c r="AC69" i="133" s="1"/>
  <c r="AG69" i="133" s="1"/>
  <c r="D125" i="136"/>
  <c r="D127" i="136" s="1"/>
  <c r="R52" i="137"/>
  <c r="L22" i="88"/>
  <c r="L24" i="88" s="1"/>
  <c r="K11" i="136"/>
  <c r="K13" i="136" s="1"/>
  <c r="D189" i="88"/>
  <c r="D191" i="88" s="1"/>
  <c r="Q67" i="133" s="1"/>
  <c r="S67" i="133" s="1"/>
  <c r="X67" i="133" s="1"/>
  <c r="D121" i="136"/>
  <c r="D123" i="136" s="1"/>
  <c r="GC12" i="140"/>
  <c r="F83" i="136"/>
  <c r="D86" i="136" s="1"/>
  <c r="D88" i="136" s="1"/>
  <c r="R71" i="137"/>
  <c r="L171" i="88"/>
  <c r="L173" i="88" s="1"/>
  <c r="K125" i="136"/>
  <c r="K127" i="136" s="1"/>
  <c r="GH29" i="140"/>
  <c r="FL29" i="140"/>
  <c r="EP29" i="140"/>
  <c r="FR29" i="140"/>
  <c r="GC29" i="140"/>
  <c r="FG29" i="140"/>
  <c r="GS29" i="140"/>
  <c r="FW29" i="140"/>
  <c r="FA29" i="140"/>
  <c r="GN29" i="140"/>
  <c r="EV29" i="140"/>
  <c r="P65" i="137"/>
  <c r="R65" i="137" s="1"/>
  <c r="D26" i="136"/>
  <c r="D27" i="136" s="1"/>
  <c r="D14" i="136"/>
  <c r="D15" i="136" s="1"/>
  <c r="L179" i="88"/>
  <c r="L184" i="88" s="1"/>
  <c r="K133" i="136"/>
  <c r="K135" i="136" s="1"/>
  <c r="I44" i="89"/>
  <c r="Z44" i="89" s="1"/>
  <c r="AD44" i="89" s="1"/>
  <c r="BW33" i="120" s="1"/>
  <c r="W2" i="89"/>
  <c r="FA14" i="122"/>
  <c r="GN16" i="121"/>
  <c r="EV14" i="122"/>
  <c r="GS16" i="121"/>
  <c r="GN14" i="122"/>
  <c r="FL14" i="122"/>
  <c r="FW16" i="121"/>
  <c r="FL16" i="121"/>
  <c r="FW14" i="122"/>
  <c r="GH16" i="123"/>
  <c r="FL34" i="121"/>
  <c r="GH10" i="121"/>
  <c r="FR14" i="121"/>
  <c r="EP34" i="121"/>
  <c r="FL10" i="121"/>
  <c r="FL14" i="121"/>
  <c r="FL20" i="121"/>
  <c r="GC34" i="121"/>
  <c r="GC10" i="121"/>
  <c r="GC14" i="121"/>
  <c r="GH24" i="121"/>
  <c r="GH14" i="121"/>
  <c r="GS34" i="121"/>
  <c r="FG34" i="121"/>
  <c r="GS22" i="121"/>
  <c r="EP20" i="121"/>
  <c r="FA20" i="121"/>
  <c r="EP24" i="121"/>
  <c r="FR8" i="121"/>
  <c r="Q78" i="137"/>
  <c r="AP382" i="75"/>
  <c r="AP401" i="75" s="1"/>
  <c r="C14" i="136"/>
  <c r="C15" i="136" s="1"/>
  <c r="C193" i="88"/>
  <c r="C195" i="88" s="1"/>
  <c r="G69" i="133" s="1"/>
  <c r="I69" i="133" s="1"/>
  <c r="N69" i="133" s="1"/>
  <c r="AB69" i="133" s="1"/>
  <c r="AF69" i="133" s="1"/>
  <c r="C125" i="136"/>
  <c r="C127" i="136" s="1"/>
  <c r="C17" i="88"/>
  <c r="C18" i="88" s="1"/>
  <c r="Z382" i="75" s="1"/>
  <c r="Z401" i="75" s="1"/>
  <c r="C30" i="136"/>
  <c r="C31" i="136" s="1"/>
  <c r="C145" i="88"/>
  <c r="C147" i="88" s="1"/>
  <c r="C109" i="136"/>
  <c r="C111" i="136" s="1"/>
  <c r="CU31" i="140"/>
  <c r="G83" i="137"/>
  <c r="Q83" i="137" s="1"/>
  <c r="AT382" i="75"/>
  <c r="C18" i="136"/>
  <c r="C19" i="136" s="1"/>
  <c r="E91" i="136"/>
  <c r="C92" i="136" s="1"/>
  <c r="E83" i="136"/>
  <c r="C86" i="136" s="1"/>
  <c r="C88" i="136" s="1"/>
  <c r="C25" i="88"/>
  <c r="C27" i="88" s="1"/>
  <c r="P184" i="75" s="1"/>
  <c r="T692" i="75"/>
  <c r="E30" i="137"/>
  <c r="G30" i="137" s="1"/>
  <c r="Q30" i="137" s="1"/>
  <c r="K171" i="88"/>
  <c r="K173" i="88" s="1"/>
  <c r="J125" i="136"/>
  <c r="J127" i="136" s="1"/>
  <c r="L100" i="136"/>
  <c r="J101" i="136" s="1"/>
  <c r="EH28" i="140"/>
  <c r="DL28" i="140"/>
  <c r="CP28" i="140"/>
  <c r="EC28" i="140"/>
  <c r="CJ28" i="140"/>
  <c r="DR28" i="140"/>
  <c r="DW28" i="140"/>
  <c r="CE28" i="140"/>
  <c r="CU28" i="140"/>
  <c r="DA28" i="140"/>
  <c r="DF28" i="140"/>
  <c r="G52" i="137"/>
  <c r="K153" i="88"/>
  <c r="K155" i="88" s="1"/>
  <c r="G61" i="133" s="1"/>
  <c r="I61" i="133" s="1"/>
  <c r="N61" i="133" s="1"/>
  <c r="J109" i="136"/>
  <c r="J111" i="136" s="1"/>
  <c r="E39" i="137" s="1"/>
  <c r="G39" i="137" s="1"/>
  <c r="K118" i="88"/>
  <c r="N118" i="88" s="1"/>
  <c r="K119" i="88" s="1"/>
  <c r="J88" i="136"/>
  <c r="Q71" i="137"/>
  <c r="C56" i="88"/>
  <c r="C57" i="88" s="1"/>
  <c r="C45" i="88"/>
  <c r="C46" i="88" s="1"/>
  <c r="F393" i="75" s="1"/>
  <c r="F386" i="75" s="1"/>
  <c r="AX386" i="75" s="1"/>
  <c r="C52" i="136"/>
  <c r="C53" i="136" s="1"/>
  <c r="E11" i="137" s="1"/>
  <c r="E10" i="137" s="1"/>
  <c r="DR29" i="140"/>
  <c r="CU29" i="140"/>
  <c r="DW29" i="140"/>
  <c r="CE29" i="140"/>
  <c r="CP29" i="140"/>
  <c r="DF29" i="140"/>
  <c r="DA29" i="140"/>
  <c r="DL29" i="140"/>
  <c r="EC29" i="140"/>
  <c r="CJ29" i="140"/>
  <c r="EH29" i="140"/>
  <c r="G59" i="137"/>
  <c r="G64" i="137"/>
  <c r="Q64" i="137" s="1"/>
  <c r="K175" i="88"/>
  <c r="K177" i="88" s="1"/>
  <c r="J129" i="136"/>
  <c r="J131" i="136" s="1"/>
  <c r="L92" i="136"/>
  <c r="J93" i="136" s="1"/>
  <c r="L80" i="136"/>
  <c r="J82" i="136" s="1"/>
  <c r="FG24" i="121"/>
  <c r="FA22" i="121"/>
  <c r="FR20" i="121"/>
  <c r="EV24" i="121"/>
  <c r="FG8" i="121"/>
  <c r="EV14" i="121"/>
  <c r="EV20" i="121"/>
  <c r="EV16" i="123"/>
  <c r="GN20" i="121"/>
  <c r="GS20" i="121"/>
  <c r="FW24" i="121"/>
  <c r="FW14" i="121"/>
  <c r="FA24" i="121"/>
  <c r="GN8" i="121"/>
  <c r="GN14" i="121"/>
  <c r="FG14" i="121"/>
  <c r="FW22" i="121"/>
  <c r="EP22" i="121"/>
  <c r="FR16" i="123"/>
  <c r="GH8" i="121"/>
  <c r="AB46" i="89"/>
  <c r="AF46" i="89" s="1"/>
  <c r="AI644" i="75"/>
  <c r="P644" i="75" s="1"/>
  <c r="AB58" i="89"/>
  <c r="AF58" i="89" s="1"/>
  <c r="AI656" i="75"/>
  <c r="P656" i="75" s="1"/>
  <c r="AB51" i="89"/>
  <c r="AF51" i="89" s="1"/>
  <c r="AI649" i="75"/>
  <c r="P649" i="75" s="1"/>
  <c r="FR18" i="121"/>
  <c r="AB59" i="89"/>
  <c r="AF59" i="89" s="1"/>
  <c r="AI657" i="75"/>
  <c r="P657" i="75" s="1"/>
  <c r="AB52" i="89"/>
  <c r="AF52" i="89" s="1"/>
  <c r="AI650" i="75"/>
  <c r="P650" i="75" s="1"/>
  <c r="AB49" i="89"/>
  <c r="AF49" i="89" s="1"/>
  <c r="AI647" i="75"/>
  <c r="P647" i="75" s="1"/>
  <c r="K230" i="8"/>
  <c r="P100" i="89" s="1"/>
  <c r="S100" i="89" s="1"/>
  <c r="U1235" i="75"/>
  <c r="AP1226" i="75"/>
  <c r="K280" i="8"/>
  <c r="AK20" i="133"/>
  <c r="AN20" i="133" s="1"/>
  <c r="AS20" i="133" s="1"/>
  <c r="M1231" i="75"/>
  <c r="AP1231" i="75" s="1"/>
  <c r="AK19" i="133"/>
  <c r="AN19" i="133" s="1"/>
  <c r="AS19" i="133" s="1"/>
  <c r="AS17" i="133" s="1"/>
  <c r="M1229" i="75"/>
  <c r="AP1229" i="75" s="1"/>
  <c r="AS99" i="89"/>
  <c r="U1222" i="75"/>
  <c r="AP1222" i="75" s="1"/>
  <c r="K216" i="8"/>
  <c r="AB1220" i="75"/>
  <c r="AP1220" i="75" s="1"/>
  <c r="G190" i="8"/>
  <c r="AO315" i="75"/>
  <c r="AM204" i="75"/>
  <c r="AT204" i="75" s="1"/>
  <c r="AO314" i="75"/>
  <c r="AM203" i="75"/>
  <c r="AT203" i="75" s="1"/>
  <c r="K153" i="8"/>
  <c r="D171" i="88" s="1"/>
  <c r="D172" i="88" s="1"/>
  <c r="AT212" i="75"/>
  <c r="AS92" i="89"/>
  <c r="K226" i="8"/>
  <c r="P12" i="133"/>
  <c r="AG260" i="75"/>
  <c r="L116" i="133"/>
  <c r="N116" i="133" s="1"/>
  <c r="L48" i="134"/>
  <c r="N48" i="134" s="1"/>
  <c r="F88" i="89"/>
  <c r="I88" i="89" s="1"/>
  <c r="N88" i="89" s="1"/>
  <c r="AB88" i="89" s="1"/>
  <c r="AF88" i="89" s="1"/>
  <c r="F10" i="133"/>
  <c r="I10" i="133" s="1"/>
  <c r="N10" i="133" s="1"/>
  <c r="AB10" i="133" s="1"/>
  <c r="AF10" i="133" s="1"/>
  <c r="L118" i="133"/>
  <c r="N118" i="133" s="1"/>
  <c r="AF118" i="133" s="1"/>
  <c r="L50" i="134"/>
  <c r="N50" i="134" s="1"/>
  <c r="AF50" i="134" s="1"/>
  <c r="L171" i="89"/>
  <c r="N171" i="89" s="1"/>
  <c r="L93" i="133"/>
  <c r="N93" i="133" s="1"/>
  <c r="AF93" i="133" s="1"/>
  <c r="L25" i="134"/>
  <c r="N25" i="134" s="1"/>
  <c r="AF25" i="134" s="1"/>
  <c r="L100" i="133"/>
  <c r="N100" i="133" s="1"/>
  <c r="L32" i="134"/>
  <c r="N32" i="134" s="1"/>
  <c r="F93" i="89"/>
  <c r="I93" i="89" s="1"/>
  <c r="N93" i="89" s="1"/>
  <c r="AB93" i="89" s="1"/>
  <c r="AF93" i="89" s="1"/>
  <c r="DA7" i="124" s="1"/>
  <c r="F15" i="133"/>
  <c r="I15" i="133" s="1"/>
  <c r="N15" i="133" s="1"/>
  <c r="L165" i="89"/>
  <c r="N165" i="89" s="1"/>
  <c r="AF165" i="89" s="1"/>
  <c r="CU23" i="126" s="1"/>
  <c r="L87" i="133"/>
  <c r="N87" i="133" s="1"/>
  <c r="AF87" i="133" s="1"/>
  <c r="L19" i="134"/>
  <c r="N19" i="134" s="1"/>
  <c r="AF19" i="134" s="1"/>
  <c r="L122" i="133"/>
  <c r="N122" i="133" s="1"/>
  <c r="AF122" i="133" s="1"/>
  <c r="L54" i="134"/>
  <c r="N54" i="134" s="1"/>
  <c r="AF54" i="134" s="1"/>
  <c r="L161" i="89"/>
  <c r="N161" i="89" s="1"/>
  <c r="AF161" i="89" s="1"/>
  <c r="DR19" i="126" s="1"/>
  <c r="L83" i="133"/>
  <c r="N83" i="133" s="1"/>
  <c r="AF83" i="133" s="1"/>
  <c r="L15" i="134"/>
  <c r="N15" i="134" s="1"/>
  <c r="AF15" i="134" s="1"/>
  <c r="L92" i="133"/>
  <c r="N92" i="133" s="1"/>
  <c r="L24" i="134"/>
  <c r="N24" i="134" s="1"/>
  <c r="L89" i="133"/>
  <c r="N89" i="133" s="1"/>
  <c r="AF89" i="133" s="1"/>
  <c r="L21" i="134"/>
  <c r="N21" i="134" s="1"/>
  <c r="AF21" i="134" s="1"/>
  <c r="L81" i="133"/>
  <c r="N81" i="133" s="1"/>
  <c r="L13" i="134"/>
  <c r="L73" i="133"/>
  <c r="L5" i="134"/>
  <c r="G136" i="89"/>
  <c r="I136" i="89" s="1"/>
  <c r="N136" i="89" s="1"/>
  <c r="AB136" i="89" s="1"/>
  <c r="AF136" i="89" s="1"/>
  <c r="DR22" i="125" s="1"/>
  <c r="G58" i="133"/>
  <c r="I58" i="133" s="1"/>
  <c r="N58" i="133" s="1"/>
  <c r="AB58" i="133" s="1"/>
  <c r="AF58" i="133" s="1"/>
  <c r="L78" i="133"/>
  <c r="N78" i="133" s="1"/>
  <c r="AF78" i="133" s="1"/>
  <c r="L10" i="134"/>
  <c r="N10" i="134" s="1"/>
  <c r="AF10" i="134" s="1"/>
  <c r="F52" i="133"/>
  <c r="F130" i="89"/>
  <c r="L124" i="133"/>
  <c r="N124" i="133" s="1"/>
  <c r="AF124" i="133" s="1"/>
  <c r="L56" i="134"/>
  <c r="N56" i="134" s="1"/>
  <c r="AF56" i="134" s="1"/>
  <c r="L128" i="133"/>
  <c r="N128" i="133" s="1"/>
  <c r="L60" i="134"/>
  <c r="N60" i="134" s="1"/>
  <c r="AS21" i="133"/>
  <c r="V116" i="133"/>
  <c r="X116" i="133" s="1"/>
  <c r="V48" i="134"/>
  <c r="X48" i="134" s="1"/>
  <c r="P88" i="89"/>
  <c r="S88" i="89" s="1"/>
  <c r="X88" i="89" s="1"/>
  <c r="AC88" i="89" s="1"/>
  <c r="AG88" i="89" s="1"/>
  <c r="FG32" i="123" s="1"/>
  <c r="P10" i="133"/>
  <c r="S10" i="133" s="1"/>
  <c r="X10" i="133" s="1"/>
  <c r="AC10" i="133" s="1"/>
  <c r="AG10" i="133" s="1"/>
  <c r="AK7" i="133"/>
  <c r="AN7" i="133" s="1"/>
  <c r="AS7" i="133" s="1"/>
  <c r="V95" i="133"/>
  <c r="X95" i="133" s="1"/>
  <c r="AG95" i="133" s="1"/>
  <c r="V27" i="134"/>
  <c r="X27" i="134" s="1"/>
  <c r="AG27" i="134" s="1"/>
  <c r="V118" i="133"/>
  <c r="X118" i="133" s="1"/>
  <c r="AG118" i="133" s="1"/>
  <c r="V50" i="134"/>
  <c r="X50" i="134" s="1"/>
  <c r="AG50" i="134" s="1"/>
  <c r="V128" i="133"/>
  <c r="X128" i="133" s="1"/>
  <c r="V60" i="134"/>
  <c r="X60" i="134" s="1"/>
  <c r="Q136" i="89"/>
  <c r="S136" i="89" s="1"/>
  <c r="X136" i="89" s="1"/>
  <c r="AC136" i="89" s="1"/>
  <c r="AG136" i="89" s="1"/>
  <c r="GC22" i="125" s="1"/>
  <c r="Q58" i="133"/>
  <c r="S58" i="133" s="1"/>
  <c r="X58" i="133" s="1"/>
  <c r="AC58" i="133" s="1"/>
  <c r="AG58" i="133" s="1"/>
  <c r="P93" i="89"/>
  <c r="S93" i="89" s="1"/>
  <c r="X93" i="89" s="1"/>
  <c r="AC93" i="89" s="1"/>
  <c r="AG93" i="89" s="1"/>
  <c r="EP7" i="124" s="1"/>
  <c r="P15" i="133"/>
  <c r="S15" i="133" s="1"/>
  <c r="X15" i="133" s="1"/>
  <c r="V81" i="133"/>
  <c r="X81" i="133" s="1"/>
  <c r="V13" i="134"/>
  <c r="V171" i="89"/>
  <c r="X171" i="89" s="1"/>
  <c r="V93" i="133"/>
  <c r="X93" i="133" s="1"/>
  <c r="AG93" i="133" s="1"/>
  <c r="V25" i="134"/>
  <c r="X25" i="134" s="1"/>
  <c r="AG25" i="134" s="1"/>
  <c r="V83" i="133"/>
  <c r="X83" i="133" s="1"/>
  <c r="AG83" i="133" s="1"/>
  <c r="V15" i="134"/>
  <c r="X15" i="134" s="1"/>
  <c r="AG15" i="134" s="1"/>
  <c r="AN86" i="89"/>
  <c r="AS86" i="89" s="1"/>
  <c r="AK8" i="133"/>
  <c r="AN8" i="133" s="1"/>
  <c r="AS8" i="133" s="1"/>
  <c r="AQ198" i="89"/>
  <c r="AS198" i="89" s="1"/>
  <c r="AS197" i="89" s="1"/>
  <c r="AS193" i="89" s="1"/>
  <c r="AQ120" i="133"/>
  <c r="AS120" i="133" s="1"/>
  <c r="AS119" i="133" s="1"/>
  <c r="AS115" i="133" s="1"/>
  <c r="AQ52" i="134"/>
  <c r="AS52" i="134" s="1"/>
  <c r="AS51" i="134" s="1"/>
  <c r="AS47" i="134" s="1"/>
  <c r="AK63" i="133"/>
  <c r="K157" i="8"/>
  <c r="AK55" i="133"/>
  <c r="AN55" i="133" s="1"/>
  <c r="AS55" i="133" s="1"/>
  <c r="AN137" i="89"/>
  <c r="AS137" i="89" s="1"/>
  <c r="AK59" i="133"/>
  <c r="AL54" i="133"/>
  <c r="AL59" i="133"/>
  <c r="AL61" i="133"/>
  <c r="AN61" i="133" s="1"/>
  <c r="AS61" i="133" s="1"/>
  <c r="AS60" i="133" s="1"/>
  <c r="AK64" i="133"/>
  <c r="V75" i="133"/>
  <c r="X75" i="133" s="1"/>
  <c r="AG75" i="133" s="1"/>
  <c r="V7" i="134"/>
  <c r="X7" i="134" s="1"/>
  <c r="AG7" i="134" s="1"/>
  <c r="V73" i="133"/>
  <c r="V5" i="134"/>
  <c r="AQ188" i="89"/>
  <c r="AS188" i="89" s="1"/>
  <c r="AS187" i="89" s="1"/>
  <c r="AS177" i="89" s="1"/>
  <c r="AS203" i="89" s="1"/>
  <c r="AS204" i="89" s="1"/>
  <c r="AS209" i="89" s="1"/>
  <c r="AQ110" i="133"/>
  <c r="AS110" i="133" s="1"/>
  <c r="AS109" i="133" s="1"/>
  <c r="AS99" i="133" s="1"/>
  <c r="AQ42" i="134"/>
  <c r="AS42" i="134" s="1"/>
  <c r="AS41" i="134" s="1"/>
  <c r="AS31" i="134" s="1"/>
  <c r="AS57" i="134" s="1"/>
  <c r="AS58" i="134" s="1"/>
  <c r="AS63" i="134" s="1"/>
  <c r="V78" i="133"/>
  <c r="X78" i="133" s="1"/>
  <c r="AG78" i="133" s="1"/>
  <c r="V10" i="134"/>
  <c r="X10" i="134" s="1"/>
  <c r="AG10" i="134" s="1"/>
  <c r="V100" i="133"/>
  <c r="X100" i="133" s="1"/>
  <c r="V32" i="134"/>
  <c r="X32" i="134" s="1"/>
  <c r="V94" i="133"/>
  <c r="X94" i="133" s="1"/>
  <c r="AG94" i="133" s="1"/>
  <c r="V26" i="134"/>
  <c r="X26" i="134" s="1"/>
  <c r="AG26" i="134" s="1"/>
  <c r="V117" i="133"/>
  <c r="X117" i="133" s="1"/>
  <c r="AG117" i="133" s="1"/>
  <c r="V49" i="134"/>
  <c r="X49" i="134" s="1"/>
  <c r="AG49" i="134" s="1"/>
  <c r="AN147" i="89"/>
  <c r="AS147" i="89" s="1"/>
  <c r="AL69" i="133"/>
  <c r="AN69" i="133" s="1"/>
  <c r="AS69" i="133" s="1"/>
  <c r="AN145" i="89"/>
  <c r="AS145" i="89" s="1"/>
  <c r="AS143" i="89" s="1"/>
  <c r="AL67" i="133"/>
  <c r="AN67" i="133" s="1"/>
  <c r="AS67" i="133" s="1"/>
  <c r="AL64" i="133"/>
  <c r="AS14" i="133"/>
  <c r="AL48" i="133"/>
  <c r="AN48" i="133" s="1"/>
  <c r="AS48" i="133" s="1"/>
  <c r="AS47" i="133" s="1"/>
  <c r="FR8" i="120"/>
  <c r="FG10" i="120"/>
  <c r="GS24" i="119"/>
  <c r="EP8" i="120"/>
  <c r="FA24" i="119"/>
  <c r="FL10" i="120"/>
  <c r="FL24" i="119"/>
  <c r="GS8" i="120"/>
  <c r="FL8" i="120"/>
  <c r="FW24" i="119"/>
  <c r="FG8" i="120"/>
  <c r="GS10" i="120"/>
  <c r="EP10" i="120"/>
  <c r="EV10" i="120"/>
  <c r="GC8" i="120"/>
  <c r="EP24" i="119"/>
  <c r="EV8" i="120"/>
  <c r="GN8" i="120"/>
  <c r="FW8" i="120"/>
  <c r="FA8" i="120"/>
  <c r="GH10" i="120"/>
  <c r="FW10" i="120"/>
  <c r="FR10" i="120"/>
  <c r="GN10" i="120"/>
  <c r="GC10" i="120"/>
  <c r="D243" i="8"/>
  <c r="K151" i="8"/>
  <c r="D162" i="88" s="1"/>
  <c r="D163" i="88" s="1"/>
  <c r="K194" i="8"/>
  <c r="H225" i="8"/>
  <c r="AC206" i="75"/>
  <c r="AC227" i="75" s="1"/>
  <c r="AG317" i="75"/>
  <c r="AB317" i="75"/>
  <c r="AB347" i="75" s="1"/>
  <c r="H120" i="8"/>
  <c r="AP1235" i="75"/>
  <c r="R317" i="75"/>
  <c r="V11" i="89"/>
  <c r="W11" i="89" s="1"/>
  <c r="AH222" i="75"/>
  <c r="AH217" i="75" s="1"/>
  <c r="Q30" i="89"/>
  <c r="AN11" i="89"/>
  <c r="AS11" i="89" s="1"/>
  <c r="AH201" i="75"/>
  <c r="AH206" i="75" s="1"/>
  <c r="AN15" i="89"/>
  <c r="AS15" i="89" s="1"/>
  <c r="M310" i="75"/>
  <c r="H343" i="75"/>
  <c r="L206" i="75"/>
  <c r="K174" i="8"/>
  <c r="L18" i="88" s="1"/>
  <c r="L20" i="88" s="1"/>
  <c r="AO310" i="75"/>
  <c r="K244" i="8"/>
  <c r="AO263" i="75"/>
  <c r="AH168" i="75"/>
  <c r="H289" i="75"/>
  <c r="G303" i="8"/>
  <c r="G66" i="137" s="1"/>
  <c r="Q66" i="137" s="1"/>
  <c r="N706" i="75"/>
  <c r="T706" i="75"/>
  <c r="G275" i="8"/>
  <c r="X189" i="75"/>
  <c r="M1178" i="75"/>
  <c r="AA706" i="75"/>
  <c r="G301" i="8"/>
  <c r="R274" i="75"/>
  <c r="G378" i="8"/>
  <c r="N704" i="75"/>
  <c r="AQ704" i="75" s="1"/>
  <c r="AT171" i="75"/>
  <c r="G61" i="8"/>
  <c r="D6" i="137" s="1"/>
  <c r="M267" i="75"/>
  <c r="M289" i="75" s="1"/>
  <c r="E60" i="8"/>
  <c r="W272" i="75"/>
  <c r="W274" i="75" s="1"/>
  <c r="W293" i="75" s="1"/>
  <c r="AT261" i="75"/>
  <c r="D289" i="8"/>
  <c r="F382" i="75"/>
  <c r="R263" i="75"/>
  <c r="D108" i="8"/>
  <c r="N703" i="75"/>
  <c r="T703" i="75"/>
  <c r="K197" i="8"/>
  <c r="K160" i="8"/>
  <c r="H177" i="8"/>
  <c r="H81" i="8"/>
  <c r="K146" i="8"/>
  <c r="H243" i="8"/>
  <c r="K83" i="8"/>
  <c r="AP1191" i="75"/>
  <c r="G248" i="8"/>
  <c r="E40" i="137" s="1"/>
  <c r="G40" i="137" s="1"/>
  <c r="Q40" i="137" s="1"/>
  <c r="AC176" i="75"/>
  <c r="AT176" i="75" s="1"/>
  <c r="G342" i="8"/>
  <c r="T189" i="75"/>
  <c r="K319" i="8"/>
  <c r="P82" i="137" s="1"/>
  <c r="R82" i="137" s="1"/>
  <c r="H306" i="8"/>
  <c r="H293" i="75"/>
  <c r="K292" i="8"/>
  <c r="AM168" i="75"/>
  <c r="AT165" i="75"/>
  <c r="AN98" i="89"/>
  <c r="AS98" i="89" s="1"/>
  <c r="J357" i="8"/>
  <c r="AB263" i="75"/>
  <c r="AB293" i="75" s="1"/>
  <c r="AB289" i="75"/>
  <c r="G299" i="8"/>
  <c r="M165" i="88"/>
  <c r="M168" i="88" s="1"/>
  <c r="AL130" i="89" s="1"/>
  <c r="I357" i="8"/>
  <c r="AT326" i="75"/>
  <c r="F156" i="8"/>
  <c r="AT166" i="75"/>
  <c r="AT173" i="75"/>
  <c r="AT256" i="75"/>
  <c r="M263" i="75"/>
  <c r="AC168" i="75"/>
  <c r="AC187" i="75"/>
  <c r="AT163" i="75"/>
  <c r="G265" i="8"/>
  <c r="AN148" i="89"/>
  <c r="S148" i="89"/>
  <c r="AN2" i="89"/>
  <c r="G83" i="8"/>
  <c r="M2" i="89"/>
  <c r="I2" i="89"/>
  <c r="AN1" i="89"/>
  <c r="N148" i="89"/>
  <c r="U2" i="89"/>
  <c r="S1" i="89"/>
  <c r="K2" i="89"/>
  <c r="K54" i="8"/>
  <c r="T7" i="89" s="1"/>
  <c r="U7" i="89" s="1"/>
  <c r="K39" i="8"/>
  <c r="K275" i="8"/>
  <c r="AN34" i="89"/>
  <c r="AS34" i="89" s="1"/>
  <c r="J271" i="8"/>
  <c r="K265" i="8"/>
  <c r="K55" i="8"/>
  <c r="T8" i="89" s="1"/>
  <c r="U8" i="89" s="1"/>
  <c r="X8" i="89" s="1"/>
  <c r="AC8" i="89" s="1"/>
  <c r="AG8" i="89" s="1"/>
  <c r="K150" i="8"/>
  <c r="D157" i="88" s="1"/>
  <c r="D158" i="88" s="1"/>
  <c r="K287" i="8"/>
  <c r="V167" i="89" s="1"/>
  <c r="X167" i="89" s="1"/>
  <c r="AG167" i="89" s="1"/>
  <c r="K378" i="8"/>
  <c r="K220" i="8"/>
  <c r="G121" i="8"/>
  <c r="G187" i="8"/>
  <c r="C117" i="136" s="1"/>
  <c r="C119" i="136" s="1"/>
  <c r="I141" i="8"/>
  <c r="K78" i="8"/>
  <c r="N9" i="137" s="1"/>
  <c r="H289" i="8"/>
  <c r="H133" i="8"/>
  <c r="H148" i="8"/>
  <c r="K158" i="8"/>
  <c r="K164" i="8"/>
  <c r="K80" i="136" s="1"/>
  <c r="K384" i="8"/>
  <c r="H15" i="8"/>
  <c r="K178" i="8"/>
  <c r="D94" i="88" s="1"/>
  <c r="D95" i="88" s="1"/>
  <c r="J5" i="8"/>
  <c r="K397" i="8"/>
  <c r="P76" i="137" s="1"/>
  <c r="R76" i="137" s="1"/>
  <c r="J15" i="8"/>
  <c r="H380" i="8"/>
  <c r="J263" i="8"/>
  <c r="H5" i="8"/>
  <c r="K163" i="8"/>
  <c r="K121" i="8"/>
  <c r="I371" i="8"/>
  <c r="K21" i="8"/>
  <c r="P18" i="89" s="1"/>
  <c r="S18" i="89" s="1"/>
  <c r="K117" i="8"/>
  <c r="K144" i="8"/>
  <c r="K58" i="136" s="1"/>
  <c r="K60" i="136" s="1"/>
  <c r="J371" i="8"/>
  <c r="K8" i="8"/>
  <c r="P6" i="89" s="1"/>
  <c r="S6" i="89" s="1"/>
  <c r="I162" i="8"/>
  <c r="K74" i="8"/>
  <c r="D39" i="136" s="1"/>
  <c r="D40" i="136" s="1"/>
  <c r="N6" i="137" s="1"/>
  <c r="K11" i="8"/>
  <c r="P9" i="89" s="1"/>
  <c r="S9" i="89" s="1"/>
  <c r="X9" i="89" s="1"/>
  <c r="AC9" i="89" s="1"/>
  <c r="AG9" i="89" s="1"/>
  <c r="E141" i="8"/>
  <c r="G110" i="8"/>
  <c r="G21" i="8"/>
  <c r="F18" i="89" s="1"/>
  <c r="I18" i="89" s="1"/>
  <c r="Z18" i="89" s="1"/>
  <c r="AD18" i="89" s="1"/>
  <c r="CH9" i="119" s="1"/>
  <c r="G145" i="8"/>
  <c r="J62" i="136" s="1"/>
  <c r="J65" i="136" s="1"/>
  <c r="G345" i="8"/>
  <c r="G88" i="137" s="1"/>
  <c r="Q88" i="137" s="1"/>
  <c r="G8" i="8"/>
  <c r="F6" i="89" s="1"/>
  <c r="I6" i="89" s="1"/>
  <c r="Z6" i="89" s="1"/>
  <c r="AD6" i="89" s="1"/>
  <c r="BW13" i="118" s="1"/>
  <c r="E156" i="8"/>
  <c r="G74" i="8"/>
  <c r="G397" i="8"/>
  <c r="G76" i="137" s="1"/>
  <c r="Q76" i="137" s="1"/>
  <c r="G158" i="8"/>
  <c r="E411" i="8"/>
  <c r="G393" i="8"/>
  <c r="G322" i="8"/>
  <c r="G79" i="137" s="1"/>
  <c r="Q79" i="137" s="1"/>
  <c r="G412" i="8"/>
  <c r="G411" i="8" s="1"/>
  <c r="D116" i="8"/>
  <c r="D70" i="8"/>
  <c r="F263" i="8"/>
  <c r="G384" i="8"/>
  <c r="D98" i="8"/>
  <c r="G220" i="8"/>
  <c r="D5" i="8"/>
  <c r="E15" i="8"/>
  <c r="AP1176" i="75"/>
  <c r="AP1187" i="75"/>
  <c r="EV20" i="123"/>
  <c r="FL20" i="123"/>
  <c r="EP20" i="123"/>
  <c r="GN20" i="123"/>
  <c r="FG20" i="123"/>
  <c r="FR20" i="123"/>
  <c r="FW20" i="123"/>
  <c r="G159" i="8"/>
  <c r="J3" i="136" s="1"/>
  <c r="J5" i="136" s="1"/>
  <c r="I70" i="8"/>
  <c r="K191" i="8"/>
  <c r="L38" i="88" s="1"/>
  <c r="L40" i="88" s="1"/>
  <c r="Q66" i="89" s="1"/>
  <c r="S66" i="89" s="1"/>
  <c r="X66" i="89" s="1"/>
  <c r="AC66" i="89" s="1"/>
  <c r="AG66" i="89" s="1"/>
  <c r="GC22" i="122" s="1"/>
  <c r="D148" i="8"/>
  <c r="G153" i="8"/>
  <c r="C171" i="88" s="1"/>
  <c r="C172" i="88" s="1"/>
  <c r="K342" i="8"/>
  <c r="K345" i="8"/>
  <c r="P88" i="137" s="1"/>
  <c r="R88" i="137" s="1"/>
  <c r="G48" i="8"/>
  <c r="C21" i="88" s="1"/>
  <c r="C22" i="88" s="1"/>
  <c r="G129" i="8"/>
  <c r="C64" i="88" s="1"/>
  <c r="C65" i="88" s="1"/>
  <c r="G99" i="8"/>
  <c r="L37" i="89" s="1"/>
  <c r="M37" i="89" s="1"/>
  <c r="AA37" i="89" s="1"/>
  <c r="AE37" i="89" s="1"/>
  <c r="FA20" i="123"/>
  <c r="GS16" i="123"/>
  <c r="FL8" i="121"/>
  <c r="N53" i="89"/>
  <c r="GN24" i="119"/>
  <c r="EP8" i="121"/>
  <c r="FA8" i="121"/>
  <c r="GH22" i="121"/>
  <c r="FR22" i="121"/>
  <c r="FG24" i="119"/>
  <c r="GS20" i="123"/>
  <c r="EP16" i="123"/>
  <c r="GN16" i="123"/>
  <c r="D156" i="8"/>
  <c r="G216" i="8"/>
  <c r="K16" i="8"/>
  <c r="P15" i="89" s="1"/>
  <c r="S15" i="89" s="1"/>
  <c r="E148" i="8"/>
  <c r="K167" i="8"/>
  <c r="I41" i="8"/>
  <c r="J81" i="8"/>
  <c r="K283" i="8"/>
  <c r="FL22" i="121"/>
  <c r="GC22" i="121"/>
  <c r="FA16" i="123"/>
  <c r="GN34" i="121"/>
  <c r="GN22" i="121"/>
  <c r="FW16" i="123"/>
  <c r="FR34" i="121"/>
  <c r="FR24" i="119"/>
  <c r="EV8" i="121"/>
  <c r="EV34" i="121"/>
  <c r="GH24" i="119"/>
  <c r="GC24" i="119"/>
  <c r="X120" i="89"/>
  <c r="EV18" i="121"/>
  <c r="X2" i="89"/>
  <c r="AS2" i="89"/>
  <c r="K324" i="8"/>
  <c r="P83" i="137" s="1"/>
  <c r="R83" i="137" s="1"/>
  <c r="K218" i="8"/>
  <c r="K400" i="8"/>
  <c r="K383" i="8"/>
  <c r="H403" i="8"/>
  <c r="K376" i="8"/>
  <c r="I271" i="8"/>
  <c r="I5" i="8"/>
  <c r="K122" i="8"/>
  <c r="V38" i="89"/>
  <c r="W38" i="89" s="1"/>
  <c r="K65" i="8"/>
  <c r="K142" i="8"/>
  <c r="K50" i="136" s="1"/>
  <c r="K52" i="136" s="1"/>
  <c r="J25" i="8"/>
  <c r="K76" i="8"/>
  <c r="D52" i="136" s="1"/>
  <c r="D53" i="136" s="1"/>
  <c r="N11" i="137" s="1"/>
  <c r="N10" i="137" s="1"/>
  <c r="I411" i="8"/>
  <c r="J225" i="8"/>
  <c r="K189" i="8"/>
  <c r="K215" i="8"/>
  <c r="K250" i="8"/>
  <c r="K129" i="136" s="1"/>
  <c r="K131" i="136" s="1"/>
  <c r="K282" i="8"/>
  <c r="K293" i="8"/>
  <c r="H60" i="8"/>
  <c r="I185" i="8"/>
  <c r="K84" i="8"/>
  <c r="H116" i="8"/>
  <c r="AN142" i="89"/>
  <c r="AS142" i="89" s="1"/>
  <c r="E124" i="88"/>
  <c r="E126" i="88" s="1"/>
  <c r="AL134" i="89" s="1"/>
  <c r="M112" i="88"/>
  <c r="J315" i="8"/>
  <c r="I50" i="8"/>
  <c r="K13" i="8"/>
  <c r="P10" i="89" s="1"/>
  <c r="S10" i="89" s="1"/>
  <c r="X10" i="89" s="1"/>
  <c r="AC10" i="89" s="1"/>
  <c r="AG10" i="89" s="1"/>
  <c r="EP22" i="118" s="1"/>
  <c r="K145" i="8"/>
  <c r="K62" i="136" s="1"/>
  <c r="K65" i="136" s="1"/>
  <c r="K208" i="8"/>
  <c r="K231" i="8"/>
  <c r="K168" i="8"/>
  <c r="J403" i="8"/>
  <c r="K301" i="8"/>
  <c r="H339" i="8"/>
  <c r="E116" i="88"/>
  <c r="E118" i="88" s="1"/>
  <c r="AL129" i="89" s="1"/>
  <c r="F403" i="8"/>
  <c r="G267" i="8"/>
  <c r="C86" i="88"/>
  <c r="C90" i="88" s="1"/>
  <c r="G191" i="8"/>
  <c r="K38" i="88" s="1"/>
  <c r="K40" i="88" s="1"/>
  <c r="G341" i="8"/>
  <c r="F364" i="8"/>
  <c r="G219" i="8"/>
  <c r="L156" i="89"/>
  <c r="N156" i="89" s="1"/>
  <c r="AF156" i="89" s="1"/>
  <c r="CP14" i="126" s="1"/>
  <c r="E371" i="8"/>
  <c r="G179" i="8"/>
  <c r="E5" i="8"/>
  <c r="E113" i="8"/>
  <c r="G273" i="8"/>
  <c r="D278" i="8"/>
  <c r="D315" i="8"/>
  <c r="G377" i="8"/>
  <c r="G186" i="8"/>
  <c r="F388" i="8"/>
  <c r="E271" i="8"/>
  <c r="E350" i="8"/>
  <c r="G134" i="8"/>
  <c r="F75" i="89" s="1"/>
  <c r="F295" i="8"/>
  <c r="F207" i="8"/>
  <c r="G157" i="8"/>
  <c r="G142" i="8"/>
  <c r="J50" i="136" s="1"/>
  <c r="J52" i="136" s="1"/>
  <c r="G210" i="8"/>
  <c r="C94" i="136" s="1"/>
  <c r="G285" i="8"/>
  <c r="G297" i="8"/>
  <c r="G65" i="137" s="1"/>
  <c r="Q65" i="137" s="1"/>
  <c r="G163" i="8"/>
  <c r="E306" i="8"/>
  <c r="G208" i="8"/>
  <c r="AP1182" i="75"/>
  <c r="G227" i="8"/>
  <c r="G313" i="8"/>
  <c r="D141" i="8"/>
  <c r="F15" i="8"/>
  <c r="E98" i="8"/>
  <c r="AP1185" i="75"/>
  <c r="G53" i="8"/>
  <c r="J6" i="89" s="1"/>
  <c r="K6" i="89" s="1"/>
  <c r="AP1193" i="75"/>
  <c r="F41" i="8"/>
  <c r="F177" i="8"/>
  <c r="J331" i="8"/>
  <c r="I295" i="8"/>
  <c r="H124" i="8"/>
  <c r="H295" i="8"/>
  <c r="J41" i="8"/>
  <c r="K210" i="8"/>
  <c r="D94" i="136" s="1"/>
  <c r="J214" i="8"/>
  <c r="I225" i="8"/>
  <c r="J50" i="8"/>
  <c r="I263" i="8"/>
  <c r="V195" i="89"/>
  <c r="X195" i="89" s="1"/>
  <c r="AG195" i="89" s="1"/>
  <c r="FL26" i="127" s="1"/>
  <c r="H156" i="8"/>
  <c r="K62" i="8"/>
  <c r="K159" i="8"/>
  <c r="K3" i="136" s="1"/>
  <c r="K5" i="136" s="1"/>
  <c r="I388" i="8"/>
  <c r="J289" i="8"/>
  <c r="I60" i="8"/>
  <c r="H113" i="8"/>
  <c r="K27" i="8"/>
  <c r="K25" i="8" s="1"/>
  <c r="K172" i="8"/>
  <c r="K247" i="8"/>
  <c r="K121" i="136" s="1"/>
  <c r="K123" i="136" s="1"/>
  <c r="K285" i="8"/>
  <c r="K94" i="8"/>
  <c r="K183" i="8"/>
  <c r="K341" i="8"/>
  <c r="K393" i="8"/>
  <c r="K307" i="8"/>
  <c r="P64" i="137" s="1"/>
  <c r="R64" i="137" s="1"/>
  <c r="E107" i="88"/>
  <c r="E109" i="88" s="1"/>
  <c r="AL75" i="89" s="1"/>
  <c r="E110" i="88"/>
  <c r="AL141" i="89" s="1"/>
  <c r="K266" i="8"/>
  <c r="K392" i="8"/>
  <c r="P75" i="137" s="1"/>
  <c r="R75" i="137" s="1"/>
  <c r="I148" i="8"/>
  <c r="M124" i="88"/>
  <c r="K45" i="8"/>
  <c r="K310" i="8"/>
  <c r="K89" i="8"/>
  <c r="P39" i="89" s="1"/>
  <c r="S39" i="89" s="1"/>
  <c r="X39" i="89" s="1"/>
  <c r="AC39" i="89" s="1"/>
  <c r="AG39" i="89" s="1"/>
  <c r="K90" i="8"/>
  <c r="P40" i="89" s="1"/>
  <c r="S40" i="89" s="1"/>
  <c r="X40" i="89" s="1"/>
  <c r="AC40" i="89" s="1"/>
  <c r="AG40" i="89" s="1"/>
  <c r="I92" i="8"/>
  <c r="K61" i="8"/>
  <c r="H70" i="8"/>
  <c r="H141" i="8"/>
  <c r="H86" i="8"/>
  <c r="K128" i="8"/>
  <c r="D109" i="136" s="1"/>
  <c r="D111" i="136" s="1"/>
  <c r="J207" i="8"/>
  <c r="J246" i="8"/>
  <c r="I124" i="8"/>
  <c r="I107" i="8" s="1"/>
  <c r="G4" i="20" s="1"/>
  <c r="K193" i="8"/>
  <c r="K27" i="136" s="1"/>
  <c r="K29" i="136" s="1"/>
  <c r="K129" i="8"/>
  <c r="D64" i="88" s="1"/>
  <c r="D65" i="88" s="1"/>
  <c r="K166" i="8"/>
  <c r="K20" i="8"/>
  <c r="L8" i="137" s="1"/>
  <c r="K405" i="8"/>
  <c r="M135" i="88"/>
  <c r="K43" i="8"/>
  <c r="D4" i="88" s="1"/>
  <c r="D5" i="88" s="1"/>
  <c r="E4" i="88"/>
  <c r="E5" i="88" s="1"/>
  <c r="K219" i="8"/>
  <c r="AN97" i="89"/>
  <c r="AS97" i="89" s="1"/>
  <c r="I177" i="8"/>
  <c r="K221" i="8"/>
  <c r="L145" i="88" s="1"/>
  <c r="L146" i="88" s="1"/>
  <c r="M145" i="88"/>
  <c r="M146" i="88" s="1"/>
  <c r="AL90" i="89" s="1"/>
  <c r="P139" i="88"/>
  <c r="M140" i="88" s="1"/>
  <c r="K149" i="8"/>
  <c r="D113" i="136" s="1"/>
  <c r="D115" i="136" s="1"/>
  <c r="H170" i="8"/>
  <c r="J306" i="8"/>
  <c r="K186" i="8"/>
  <c r="K37" i="8"/>
  <c r="P12" i="89" s="1"/>
  <c r="S12" i="89" s="1"/>
  <c r="X12" i="89" s="1"/>
  <c r="AC12" i="89" s="1"/>
  <c r="AG12" i="89" s="1"/>
  <c r="K329" i="8"/>
  <c r="K327" i="8" s="1"/>
  <c r="J60" i="8"/>
  <c r="K385" i="8"/>
  <c r="M108" i="88"/>
  <c r="V161" i="89"/>
  <c r="X161" i="89" s="1"/>
  <c r="AG161" i="89" s="1"/>
  <c r="GH19" i="126" s="1"/>
  <c r="H108" i="8"/>
  <c r="K127" i="8"/>
  <c r="D60" i="88" s="1"/>
  <c r="D61" i="88" s="1"/>
  <c r="E60" i="88"/>
  <c r="H185" i="8"/>
  <c r="M34" i="88"/>
  <c r="M36" i="88" s="1"/>
  <c r="AL67" i="89" s="1"/>
  <c r="K229" i="8"/>
  <c r="K180" i="8"/>
  <c r="I380" i="8"/>
  <c r="I315" i="8"/>
  <c r="M120" i="88"/>
  <c r="H196" i="8"/>
  <c r="M55" i="88"/>
  <c r="M57" i="88" s="1"/>
  <c r="P114" i="88"/>
  <c r="M115" i="88" s="1"/>
  <c r="I339" i="8"/>
  <c r="K323" i="8"/>
  <c r="V201" i="89" s="1"/>
  <c r="X201" i="89" s="1"/>
  <c r="AG201" i="89" s="1"/>
  <c r="AN12" i="89"/>
  <c r="AS12" i="89" s="1"/>
  <c r="M128" i="88"/>
  <c r="E278" i="8"/>
  <c r="G408" i="8"/>
  <c r="G403" i="8" s="1"/>
  <c r="G172" i="8"/>
  <c r="F306" i="8"/>
  <c r="G146" i="8"/>
  <c r="G90" i="8"/>
  <c r="F40" i="89" s="1"/>
  <c r="I40" i="89" s="1"/>
  <c r="Z40" i="89" s="1"/>
  <c r="AD40" i="89" s="1"/>
  <c r="M1179" i="75"/>
  <c r="AB1179" i="75"/>
  <c r="E403" i="8"/>
  <c r="F380" i="8"/>
  <c r="F50" i="8"/>
  <c r="F170" i="8"/>
  <c r="G26" i="8"/>
  <c r="F14" i="89" s="1"/>
  <c r="I14" i="89" s="1"/>
  <c r="Z14" i="89" s="1"/>
  <c r="AD14" i="89" s="1"/>
  <c r="F141" i="8"/>
  <c r="F124" i="8"/>
  <c r="D41" i="8"/>
  <c r="G183" i="8"/>
  <c r="K51" i="88"/>
  <c r="K53" i="88" s="1"/>
  <c r="G230" i="8"/>
  <c r="F162" i="8"/>
  <c r="F271" i="8"/>
  <c r="G62" i="8"/>
  <c r="G68" i="8"/>
  <c r="J19" i="89" s="1"/>
  <c r="K19" i="89" s="1"/>
  <c r="AA19" i="89" s="1"/>
  <c r="AE19" i="89" s="1"/>
  <c r="G310" i="8"/>
  <c r="G45" i="8"/>
  <c r="G73" i="8"/>
  <c r="E4" i="137" s="1"/>
  <c r="G168" i="8"/>
  <c r="J96" i="136" s="1"/>
  <c r="G353" i="8"/>
  <c r="E225" i="8"/>
  <c r="G247" i="8"/>
  <c r="J121" i="136" s="1"/>
  <c r="J123" i="136" s="1"/>
  <c r="E295" i="8"/>
  <c r="F5" i="8"/>
  <c r="D177" i="8"/>
  <c r="E41" i="8"/>
  <c r="F70" i="8"/>
  <c r="G253" i="8"/>
  <c r="G127" i="8"/>
  <c r="C60" i="88" s="1"/>
  <c r="C61" i="88" s="1"/>
  <c r="G131" i="8"/>
  <c r="D225" i="8"/>
  <c r="G229" i="8"/>
  <c r="G87" i="8"/>
  <c r="F38" i="89" s="1"/>
  <c r="I38" i="89" s="1"/>
  <c r="Z38" i="89" s="1"/>
  <c r="AD38" i="89" s="1"/>
  <c r="G173" i="8"/>
  <c r="J7" i="136" s="1"/>
  <c r="J9" i="136" s="1"/>
  <c r="F92" i="8"/>
  <c r="F80" i="8" s="1"/>
  <c r="H3" i="1" s="1"/>
  <c r="G55" i="8"/>
  <c r="J8" i="89" s="1"/>
  <c r="K8" i="89" s="1"/>
  <c r="AA8" i="89" s="1"/>
  <c r="AE8" i="89" s="1"/>
  <c r="F60" i="8"/>
  <c r="E185" i="8"/>
  <c r="F371" i="8"/>
  <c r="E81" i="8"/>
  <c r="D124" i="8"/>
  <c r="K110" i="88"/>
  <c r="N110" i="88" s="1"/>
  <c r="K111" i="88" s="1"/>
  <c r="G320" i="8"/>
  <c r="G20" i="8"/>
  <c r="L200" i="89"/>
  <c r="N200" i="89" s="1"/>
  <c r="G37" i="8"/>
  <c r="F12" i="89" s="1"/>
  <c r="I12" i="89" s="1"/>
  <c r="Z12" i="89" s="1"/>
  <c r="AD12" i="89" s="1"/>
  <c r="CN25" i="118" s="1"/>
  <c r="G222" i="8"/>
  <c r="G329" i="8"/>
  <c r="G327" i="8" s="1"/>
  <c r="E124" i="8"/>
  <c r="G280" i="8"/>
  <c r="D339" i="8"/>
  <c r="G94" i="8"/>
  <c r="G396" i="8"/>
  <c r="F225" i="8"/>
  <c r="GH18" i="121"/>
  <c r="GS18" i="121"/>
  <c r="N77" i="89"/>
  <c r="AB77" i="89" s="1"/>
  <c r="AF77" i="89" s="1"/>
  <c r="GC18" i="121"/>
  <c r="GN10" i="121"/>
  <c r="FW18" i="121"/>
  <c r="EP18" i="121"/>
  <c r="FL18" i="121"/>
  <c r="GS10" i="121"/>
  <c r="G24" i="89"/>
  <c r="I24" i="89" s="1"/>
  <c r="Z24" i="89" s="1"/>
  <c r="AD24" i="89" s="1"/>
  <c r="CC21" i="119" s="1"/>
  <c r="FA10" i="121"/>
  <c r="N47" i="89"/>
  <c r="EV10" i="121"/>
  <c r="FG18" i="121"/>
  <c r="N105" i="89"/>
  <c r="AB105" i="89" s="1"/>
  <c r="AF105" i="89" s="1"/>
  <c r="EH19" i="124" s="1"/>
  <c r="GN18" i="121"/>
  <c r="FG10" i="121"/>
  <c r="FW12" i="121"/>
  <c r="FG12" i="121"/>
  <c r="GC12" i="121"/>
  <c r="GN12" i="121"/>
  <c r="FL12" i="121"/>
  <c r="GH12" i="121"/>
  <c r="FA12" i="121"/>
  <c r="EP12" i="121"/>
  <c r="GS12" i="121"/>
  <c r="FR12" i="121"/>
  <c r="EV12" i="121"/>
  <c r="GN30" i="119"/>
  <c r="EV30" i="119"/>
  <c r="EP30" i="119"/>
  <c r="FR30" i="119"/>
  <c r="FL30" i="119"/>
  <c r="FA30" i="119"/>
  <c r="FW30" i="119"/>
  <c r="GC30" i="119"/>
  <c r="FG30" i="119"/>
  <c r="GH30" i="119"/>
  <c r="GS30" i="119"/>
  <c r="BG29" i="119"/>
  <c r="BA29" i="119"/>
  <c r="BR29" i="119"/>
  <c r="DD29" i="119"/>
  <c r="BL29" i="119"/>
  <c r="CC29" i="119"/>
  <c r="CH29" i="119"/>
  <c r="CS29" i="119"/>
  <c r="CY29" i="119"/>
  <c r="BW29" i="119"/>
  <c r="CN29" i="119"/>
  <c r="X44" i="89"/>
  <c r="AC44" i="89" s="1"/>
  <c r="AG44" i="89" s="1"/>
  <c r="BA13" i="121"/>
  <c r="CS13" i="121"/>
  <c r="BL13" i="121"/>
  <c r="BR13" i="121"/>
  <c r="BW13" i="121"/>
  <c r="CN13" i="121"/>
  <c r="BG13" i="121"/>
  <c r="CC13" i="121"/>
  <c r="DD13" i="121"/>
  <c r="CY13" i="121"/>
  <c r="CH13" i="121"/>
  <c r="GS30" i="122"/>
  <c r="FR30" i="122"/>
  <c r="EP30" i="122"/>
  <c r="FA30" i="122"/>
  <c r="FL30" i="122"/>
  <c r="GN30" i="122"/>
  <c r="GC30" i="122"/>
  <c r="EV30" i="122"/>
  <c r="FG30" i="122"/>
  <c r="FW30" i="122"/>
  <c r="GH30" i="122"/>
  <c r="EC7" i="125"/>
  <c r="DA7" i="125"/>
  <c r="EH7" i="125"/>
  <c r="DW7" i="125"/>
  <c r="DL7" i="125"/>
  <c r="CE7" i="125"/>
  <c r="CP7" i="125"/>
  <c r="DF7" i="125"/>
  <c r="DR7" i="125"/>
  <c r="CJ7" i="125"/>
  <c r="CU7" i="125"/>
  <c r="FG20" i="124"/>
  <c r="GN20" i="124"/>
  <c r="FR20" i="124"/>
  <c r="GC20" i="124"/>
  <c r="EV20" i="124"/>
  <c r="GS20" i="124"/>
  <c r="GH20" i="124"/>
  <c r="FW20" i="124"/>
  <c r="EP20" i="124"/>
  <c r="FA20" i="124"/>
  <c r="FL20" i="124"/>
  <c r="EP26" i="119"/>
  <c r="GH26" i="119"/>
  <c r="GC26" i="119"/>
  <c r="GS26" i="119"/>
  <c r="FR26" i="119"/>
  <c r="FL26" i="119"/>
  <c r="FA26" i="119"/>
  <c r="FG26" i="119"/>
  <c r="GN26" i="119"/>
  <c r="EV26" i="119"/>
  <c r="FW26" i="119"/>
  <c r="CS13" i="122"/>
  <c r="BL13" i="122"/>
  <c r="BR13" i="122"/>
  <c r="CY13" i="122"/>
  <c r="DD13" i="122"/>
  <c r="BG13" i="122"/>
  <c r="CH13" i="122"/>
  <c r="BA13" i="122"/>
  <c r="CN13" i="122"/>
  <c r="BW13" i="122"/>
  <c r="CC13" i="122"/>
  <c r="BR17" i="121"/>
  <c r="CH17" i="121"/>
  <c r="BA17" i="121"/>
  <c r="CS17" i="121"/>
  <c r="BW17" i="121"/>
  <c r="CC17" i="121"/>
  <c r="BG17" i="121"/>
  <c r="DD17" i="121"/>
  <c r="CY17" i="121"/>
  <c r="BL17" i="121"/>
  <c r="CN17" i="121"/>
  <c r="M44" i="89"/>
  <c r="N28" i="89"/>
  <c r="AB28" i="89" s="1"/>
  <c r="AF28" i="89" s="1"/>
  <c r="N48" i="89"/>
  <c r="BR25" i="119"/>
  <c r="BG25" i="119"/>
  <c r="CS25" i="119"/>
  <c r="CN25" i="119"/>
  <c r="BL25" i="119"/>
  <c r="CH25" i="119"/>
  <c r="BW25" i="119"/>
  <c r="BA25" i="119"/>
  <c r="CY25" i="119"/>
  <c r="CC25" i="119"/>
  <c r="DD25" i="119"/>
  <c r="CC32" i="127"/>
  <c r="CC32" i="126"/>
  <c r="N120" i="89"/>
  <c r="X105" i="89"/>
  <c r="AC105" i="89" s="1"/>
  <c r="AG105" i="89" s="1"/>
  <c r="N62" i="89"/>
  <c r="N50" i="89"/>
  <c r="AB50" i="89" s="1"/>
  <c r="AF50" i="89" s="1"/>
  <c r="BW9" i="120"/>
  <c r="DD9" i="120"/>
  <c r="CN9" i="120"/>
  <c r="CH9" i="120"/>
  <c r="BR9" i="120"/>
  <c r="BG9" i="120"/>
  <c r="BL9" i="120"/>
  <c r="CS9" i="120"/>
  <c r="CC9" i="120"/>
  <c r="BA9" i="120"/>
  <c r="CY9" i="120"/>
  <c r="GH8" i="122"/>
  <c r="FG8" i="122"/>
  <c r="FR8" i="122"/>
  <c r="GC8" i="122"/>
  <c r="EV8" i="122"/>
  <c r="FA8" i="122"/>
  <c r="FL8" i="122"/>
  <c r="GS8" i="122"/>
  <c r="GN8" i="122"/>
  <c r="EP8" i="122"/>
  <c r="FW8" i="122"/>
  <c r="N26" i="89"/>
  <c r="AB26" i="89" s="1"/>
  <c r="AF26" i="89" s="1"/>
  <c r="N45" i="89"/>
  <c r="N44" i="89" s="1"/>
  <c r="AB44" i="89" s="1"/>
  <c r="AF44" i="89" s="1"/>
  <c r="CH15" i="123"/>
  <c r="BG15" i="123"/>
  <c r="DD15" i="123"/>
  <c r="CS15" i="123"/>
  <c r="BL15" i="123"/>
  <c r="BW15" i="123"/>
  <c r="CN15" i="123"/>
  <c r="CY15" i="123"/>
  <c r="BA15" i="123"/>
  <c r="BR15" i="123"/>
  <c r="CC15" i="123"/>
  <c r="DD23" i="121"/>
  <c r="CS23" i="121"/>
  <c r="BW23" i="121"/>
  <c r="BA23" i="121"/>
  <c r="CY23" i="121"/>
  <c r="BR23" i="121"/>
  <c r="BG23" i="121"/>
  <c r="BL23" i="121"/>
  <c r="CN23" i="121"/>
  <c r="CH23" i="121"/>
  <c r="CC23" i="121"/>
  <c r="DD11" i="121"/>
  <c r="CH11" i="121"/>
  <c r="BL11" i="121"/>
  <c r="CY11" i="121"/>
  <c r="BW11" i="121"/>
  <c r="CN11" i="121"/>
  <c r="CS11" i="121"/>
  <c r="BR11" i="121"/>
  <c r="CC11" i="121"/>
  <c r="BG11" i="121"/>
  <c r="BA11" i="121"/>
  <c r="FR30" i="120"/>
  <c r="EP30" i="120"/>
  <c r="FW30" i="120"/>
  <c r="FL30" i="120"/>
  <c r="FA30" i="120"/>
  <c r="GN30" i="120"/>
  <c r="GC30" i="120"/>
  <c r="EV30" i="120"/>
  <c r="FG30" i="120"/>
  <c r="GH30" i="120"/>
  <c r="GS30" i="120"/>
  <c r="DW20" i="124"/>
  <c r="CU20" i="124"/>
  <c r="DF20" i="124"/>
  <c r="EC20" i="124"/>
  <c r="CP20" i="124"/>
  <c r="DA20" i="124"/>
  <c r="CJ20" i="124"/>
  <c r="CE20" i="124"/>
  <c r="DL20" i="124"/>
  <c r="DR20" i="124"/>
  <c r="EH20" i="124"/>
  <c r="FW8" i="125"/>
  <c r="EV8" i="125"/>
  <c r="GS8" i="125"/>
  <c r="GH8" i="125"/>
  <c r="FA8" i="125"/>
  <c r="FL8" i="125"/>
  <c r="GC8" i="125"/>
  <c r="GN8" i="125"/>
  <c r="EP8" i="125"/>
  <c r="FG8" i="125"/>
  <c r="FR8" i="125"/>
  <c r="D60" i="8"/>
  <c r="K318" i="8"/>
  <c r="P81" i="137" s="1"/>
  <c r="R81" i="137" s="1"/>
  <c r="H315" i="8"/>
  <c r="G116" i="8"/>
  <c r="J388" i="8"/>
  <c r="E207" i="8"/>
  <c r="F20" i="89"/>
  <c r="I20" i="89" s="1"/>
  <c r="Z20" i="89" s="1"/>
  <c r="AD20" i="89" s="1"/>
  <c r="BR13" i="119" s="1"/>
  <c r="G46" i="8"/>
  <c r="C26" i="136" s="1"/>
  <c r="C27" i="136" s="1"/>
  <c r="G218" i="8"/>
  <c r="G312" i="8"/>
  <c r="D306" i="8"/>
  <c r="K273" i="8"/>
  <c r="G13" i="8"/>
  <c r="F10" i="89" s="1"/>
  <c r="I10" i="89" s="1"/>
  <c r="Z10" i="89" s="1"/>
  <c r="AD10" i="89" s="1"/>
  <c r="BL21" i="118" s="1"/>
  <c r="I81" i="8"/>
  <c r="K82" i="8"/>
  <c r="J86" i="8"/>
  <c r="G130" i="8"/>
  <c r="C68" i="88" s="1"/>
  <c r="C69" i="88" s="1"/>
  <c r="K77" i="8"/>
  <c r="L9" i="137" s="1"/>
  <c r="J70" i="8"/>
  <c r="K114" i="8"/>
  <c r="H41" i="8"/>
  <c r="K42" i="8"/>
  <c r="P24" i="89" s="1"/>
  <c r="G65" i="8"/>
  <c r="K377" i="8"/>
  <c r="G17" i="8"/>
  <c r="G84" i="8"/>
  <c r="G189" i="8"/>
  <c r="J19" i="136" s="1"/>
  <c r="J21" i="136" s="1"/>
  <c r="F185" i="8"/>
  <c r="G215" i="8"/>
  <c r="G336" i="8"/>
  <c r="G331" i="8" s="1"/>
  <c r="E331" i="8"/>
  <c r="J177" i="8"/>
  <c r="K78" i="88"/>
  <c r="K82" i="88" s="1"/>
  <c r="P72" i="89"/>
  <c r="S72" i="89" s="1"/>
  <c r="X72" i="89" s="1"/>
  <c r="AC72" i="89" s="1"/>
  <c r="AG72" i="89" s="1"/>
  <c r="FR34" i="122" s="1"/>
  <c r="K47" i="88"/>
  <c r="K49" i="88" s="1"/>
  <c r="K53" i="8"/>
  <c r="T6" i="89" s="1"/>
  <c r="U6" i="89" s="1"/>
  <c r="G72" i="8"/>
  <c r="C34" i="136" s="1"/>
  <c r="C36" i="136" s="1"/>
  <c r="E7" i="137" s="1"/>
  <c r="E70" i="8"/>
  <c r="I403" i="8"/>
  <c r="K408" i="8"/>
  <c r="F420" i="8"/>
  <c r="G421" i="8"/>
  <c r="G420" i="8" s="1"/>
  <c r="E246" i="8"/>
  <c r="I246" i="8"/>
  <c r="U1178" i="75"/>
  <c r="D371" i="8"/>
  <c r="G376" i="8"/>
  <c r="G266" i="8"/>
  <c r="E263" i="8"/>
  <c r="E339" i="8"/>
  <c r="K396" i="8"/>
  <c r="K17" i="8"/>
  <c r="I15" i="8"/>
  <c r="D25" i="8"/>
  <c r="G27" i="8"/>
  <c r="F19" i="89" s="1"/>
  <c r="I19" i="89" s="1"/>
  <c r="Z19" i="89" s="1"/>
  <c r="AD19" i="89" s="1"/>
  <c r="G122" i="8"/>
  <c r="F120" i="8"/>
  <c r="F148" i="8"/>
  <c r="G149" i="8"/>
  <c r="C113" i="136" s="1"/>
  <c r="C115" i="136" s="1"/>
  <c r="J185" i="8"/>
  <c r="J364" i="8"/>
  <c r="K366" i="8"/>
  <c r="K68" i="8"/>
  <c r="T19" i="89" s="1"/>
  <c r="U19" i="89" s="1"/>
  <c r="X19" i="89" s="1"/>
  <c r="AC19" i="89" s="1"/>
  <c r="AG19" i="89" s="1"/>
  <c r="K334" i="8"/>
  <c r="K331" i="8" s="1"/>
  <c r="I331" i="8"/>
  <c r="E388" i="8"/>
  <c r="J295" i="8"/>
  <c r="I207" i="8"/>
  <c r="D214" i="8"/>
  <c r="I214" i="8"/>
  <c r="F246" i="8"/>
  <c r="J162" i="8"/>
  <c r="E162" i="8"/>
  <c r="J399" i="8"/>
  <c r="G231" i="8"/>
  <c r="F23" i="133" s="1"/>
  <c r="I23" i="133" s="1"/>
  <c r="N23" i="133" s="1"/>
  <c r="AB23" i="133" s="1"/>
  <c r="AF23" i="133" s="1"/>
  <c r="G11" i="8"/>
  <c r="F9" i="89" s="1"/>
  <c r="I9" i="89" s="1"/>
  <c r="Z9" i="89" s="1"/>
  <c r="AD9" i="89" s="1"/>
  <c r="BW19" i="118" s="1"/>
  <c r="H388" i="8"/>
  <c r="P90" i="89"/>
  <c r="V178" i="89"/>
  <c r="X178" i="89" s="1"/>
  <c r="AG178" i="89" s="1"/>
  <c r="FW9" i="127" s="1"/>
  <c r="D112" i="88"/>
  <c r="G112" i="88" s="1"/>
  <c r="D113" i="88" s="1"/>
  <c r="D115" i="88" s="1"/>
  <c r="Q60" i="89" s="1"/>
  <c r="S60" i="89" s="1"/>
  <c r="X60" i="89" s="1"/>
  <c r="AC60" i="89" s="1"/>
  <c r="AG60" i="89" s="1"/>
  <c r="V151" i="89"/>
  <c r="P33" i="89"/>
  <c r="S33" i="89" s="1"/>
  <c r="X33" i="89" s="1"/>
  <c r="AC33" i="89" s="1"/>
  <c r="AG33" i="89" s="1"/>
  <c r="K110" i="8"/>
  <c r="FG12" i="122"/>
  <c r="GN12" i="122"/>
  <c r="FL12" i="122"/>
  <c r="GS12" i="122"/>
  <c r="EV12" i="122"/>
  <c r="FW12" i="122"/>
  <c r="GH12" i="122"/>
  <c r="FA12" i="122"/>
  <c r="EP12" i="122"/>
  <c r="GC12" i="122"/>
  <c r="FR12" i="122"/>
  <c r="H371" i="8"/>
  <c r="F141" i="89"/>
  <c r="L167" i="89"/>
  <c r="N167" i="89" s="1"/>
  <c r="AF167" i="89" s="1"/>
  <c r="EC25" i="126" s="1"/>
  <c r="C211" i="88"/>
  <c r="C212" i="88" s="1"/>
  <c r="L190" i="89"/>
  <c r="N190" i="89" s="1"/>
  <c r="L178" i="89"/>
  <c r="N178" i="89" s="1"/>
  <c r="AF178" i="89" s="1"/>
  <c r="CP9" i="127" s="1"/>
  <c r="C216" i="88"/>
  <c r="C217" i="88" s="1"/>
  <c r="AP1170" i="75"/>
  <c r="L38" i="89"/>
  <c r="M38" i="89" s="1"/>
  <c r="AA38" i="89" s="1"/>
  <c r="AE38" i="89" s="1"/>
  <c r="G54" i="8"/>
  <c r="J7" i="89" s="1"/>
  <c r="K7" i="89" s="1"/>
  <c r="DD15" i="118"/>
  <c r="CY15" i="118"/>
  <c r="CH15" i="118"/>
  <c r="L196" i="89"/>
  <c r="N196" i="89" s="1"/>
  <c r="AF196" i="89" s="1"/>
  <c r="L159" i="89"/>
  <c r="N159" i="89" s="1"/>
  <c r="AF159" i="89" s="1"/>
  <c r="D185" i="8"/>
  <c r="G136" i="8"/>
  <c r="E24" i="137" s="1"/>
  <c r="E21" i="137" s="1"/>
  <c r="I61" i="89"/>
  <c r="Z61" i="89" s="1"/>
  <c r="AD61" i="89" s="1"/>
  <c r="BG17" i="118"/>
  <c r="DD17" i="118"/>
  <c r="BR17" i="118"/>
  <c r="CC17" i="118"/>
  <c r="CH17" i="118"/>
  <c r="CS17" i="118"/>
  <c r="BL17" i="118"/>
  <c r="CY17" i="118"/>
  <c r="BW17" i="118"/>
  <c r="BA17" i="118"/>
  <c r="CN17" i="118"/>
  <c r="L194" i="89"/>
  <c r="N194" i="89" s="1"/>
  <c r="AF194" i="89" s="1"/>
  <c r="M69" i="89"/>
  <c r="AA69" i="89" s="1"/>
  <c r="AE69" i="89" s="1"/>
  <c r="M39" i="89"/>
  <c r="AA39" i="89" s="1"/>
  <c r="AE39" i="89" s="1"/>
  <c r="CY23" i="120"/>
  <c r="DD23" i="120"/>
  <c r="BA23" i="120"/>
  <c r="BG23" i="120"/>
  <c r="CS23" i="120"/>
  <c r="CN23" i="120"/>
  <c r="BW23" i="120"/>
  <c r="BR23" i="120"/>
  <c r="CC23" i="120"/>
  <c r="CH23" i="120"/>
  <c r="BL23" i="120"/>
  <c r="L170" i="89"/>
  <c r="N170" i="89" s="1"/>
  <c r="K216" i="88"/>
  <c r="K217" i="88" s="1"/>
  <c r="CC31" i="125"/>
  <c r="CC31" i="124"/>
  <c r="CC30" i="123"/>
  <c r="CY33" i="120"/>
  <c r="DD33" i="120"/>
  <c r="BA33" i="120"/>
  <c r="BG33" i="120"/>
  <c r="BL33" i="120"/>
  <c r="BR33" i="120"/>
  <c r="K136" i="8"/>
  <c r="N24" i="137" s="1"/>
  <c r="N21" i="137" s="1"/>
  <c r="D17" i="88"/>
  <c r="D18" i="88" s="1"/>
  <c r="L139" i="88"/>
  <c r="O139" i="88" s="1"/>
  <c r="H263" i="8"/>
  <c r="L135" i="88"/>
  <c r="L131" i="88"/>
  <c r="D216" i="88"/>
  <c r="V153" i="89"/>
  <c r="V159" i="89"/>
  <c r="X159" i="89" s="1"/>
  <c r="P38" i="89"/>
  <c r="S38" i="89" s="1"/>
  <c r="L34" i="88"/>
  <c r="L36" i="88" s="1"/>
  <c r="L153" i="88"/>
  <c r="L155" i="88" s="1"/>
  <c r="K411" i="8"/>
  <c r="L197" i="88"/>
  <c r="L202" i="88" s="1"/>
  <c r="L189" i="88"/>
  <c r="L193" i="88" s="1"/>
  <c r="P20" i="89"/>
  <c r="S20" i="89" s="1"/>
  <c r="K391" i="8"/>
  <c r="P74" i="137" s="1"/>
  <c r="R74" i="137" s="1"/>
  <c r="V206" i="89"/>
  <c r="X206" i="89" s="1"/>
  <c r="AG206" i="89" s="1"/>
  <c r="D25" i="88"/>
  <c r="D27" i="88" s="1"/>
  <c r="P222" i="75" s="1"/>
  <c r="P217" i="75" s="1"/>
  <c r="V156" i="89"/>
  <c r="X156" i="89" s="1"/>
  <c r="AG156" i="89" s="1"/>
  <c r="L216" i="88"/>
  <c r="L217" i="88" s="1"/>
  <c r="J107" i="8"/>
  <c r="H4" i="20" s="1"/>
  <c r="V173" i="89"/>
  <c r="X173" i="89" s="1"/>
  <c r="V196" i="89"/>
  <c r="X196" i="89" s="1"/>
  <c r="AG196" i="89" s="1"/>
  <c r="K361" i="8"/>
  <c r="K357" i="8" s="1"/>
  <c r="P54" i="137" s="1"/>
  <c r="R54" i="137" s="1"/>
  <c r="J35" i="8"/>
  <c r="AG894" i="75"/>
  <c r="P116" i="89"/>
  <c r="S116" i="89" s="1"/>
  <c r="X116" i="89" s="1"/>
  <c r="AC116" i="89" s="1"/>
  <c r="AG116" i="89" s="1"/>
  <c r="V172" i="89"/>
  <c r="X172" i="89" s="1"/>
  <c r="D32" i="88"/>
  <c r="D35" i="88" s="1"/>
  <c r="R339" i="75" s="1"/>
  <c r="R332" i="75" s="1"/>
  <c r="K179" i="88"/>
  <c r="K184" i="88" s="1"/>
  <c r="K122" i="88"/>
  <c r="N122" i="88" s="1"/>
  <c r="L202" i="89"/>
  <c r="N202" i="89" s="1"/>
  <c r="AF202" i="89" s="1"/>
  <c r="K135" i="88"/>
  <c r="K136" i="88" s="1"/>
  <c r="L151" i="89"/>
  <c r="L206" i="89"/>
  <c r="N206" i="89" s="1"/>
  <c r="AF206" i="89" s="1"/>
  <c r="K43" i="88"/>
  <c r="K45" i="88" s="1"/>
  <c r="C189" i="88"/>
  <c r="C191" i="88" s="1"/>
  <c r="G67" i="133" s="1"/>
  <c r="I67" i="133" s="1"/>
  <c r="N67" i="133" s="1"/>
  <c r="D113" i="8"/>
  <c r="C40" i="88"/>
  <c r="C42" i="88" s="1"/>
  <c r="AO285" i="75" s="1"/>
  <c r="AO278" i="75" s="1"/>
  <c r="AO289" i="75" s="1"/>
  <c r="G16" i="8"/>
  <c r="D15" i="8"/>
  <c r="G114" i="8"/>
  <c r="F71" i="89"/>
  <c r="G284" i="8"/>
  <c r="K157" i="88"/>
  <c r="K159" i="88" s="1"/>
  <c r="F22" i="89"/>
  <c r="F33" i="89"/>
  <c r="K161" i="88"/>
  <c r="K163" i="88" s="1"/>
  <c r="G243" i="8"/>
  <c r="F34" i="89"/>
  <c r="G256" i="8"/>
  <c r="K139" i="88"/>
  <c r="K189" i="88"/>
  <c r="K193" i="88" s="1"/>
  <c r="C112" i="88"/>
  <c r="K131" i="88"/>
  <c r="K133" i="88" s="1"/>
  <c r="F29" i="8"/>
  <c r="G238" i="8"/>
  <c r="G391" i="8"/>
  <c r="G74" i="137" s="1"/>
  <c r="Q74" i="137" s="1"/>
  <c r="D388" i="8"/>
  <c r="G274" i="8"/>
  <c r="D271" i="8"/>
  <c r="L157" i="88"/>
  <c r="L159" i="88" s="1"/>
  <c r="E35" i="8"/>
  <c r="AP1239" i="75"/>
  <c r="K284" i="8"/>
  <c r="M1173" i="75"/>
  <c r="G223" i="8"/>
  <c r="F7" i="133" s="1"/>
  <c r="I7" i="133" s="1"/>
  <c r="N7" i="133" s="1"/>
  <c r="AB7" i="133" s="1"/>
  <c r="AF7" i="133" s="1"/>
  <c r="K254" i="8"/>
  <c r="K146" i="136" s="1"/>
  <c r="K150" i="136" s="1"/>
  <c r="H246" i="8"/>
  <c r="K22" i="88"/>
  <c r="K24" i="88" s="1"/>
  <c r="I29" i="8"/>
  <c r="K369" i="8"/>
  <c r="H364" i="8"/>
  <c r="D181" i="88"/>
  <c r="D183" i="88" s="1"/>
  <c r="F35" i="8"/>
  <c r="D35" i="8"/>
  <c r="G38" i="8"/>
  <c r="C9" i="136" s="1"/>
  <c r="C10" i="136" s="1"/>
  <c r="J278" i="8"/>
  <c r="AB1173" i="75"/>
  <c r="E214" i="8"/>
  <c r="G254" i="8"/>
  <c r="J146" i="136" s="1"/>
  <c r="J150" i="136" s="1"/>
  <c r="D246" i="8"/>
  <c r="P14" i="89"/>
  <c r="S14" i="89" s="1"/>
  <c r="X14" i="89" s="1"/>
  <c r="AC14" i="89" s="1"/>
  <c r="AG14" i="89" s="1"/>
  <c r="F137" i="89"/>
  <c r="J29" i="8"/>
  <c r="J380" i="8"/>
  <c r="K382" i="8"/>
  <c r="G361" i="8"/>
  <c r="G357" i="8" s="1"/>
  <c r="G54" i="137" s="1"/>
  <c r="Q54" i="137" s="1"/>
  <c r="D357" i="8"/>
  <c r="G291" i="8"/>
  <c r="G289" i="8" s="1"/>
  <c r="G63" i="137" s="1"/>
  <c r="Q63" i="137" s="1"/>
  <c r="I35" i="8"/>
  <c r="D50" i="8"/>
  <c r="G52" i="8"/>
  <c r="G93" i="8"/>
  <c r="D92" i="8"/>
  <c r="K104" i="8"/>
  <c r="V41" i="89" s="1"/>
  <c r="W41" i="89" s="1"/>
  <c r="V194" i="89"/>
  <c r="X194" i="89" s="1"/>
  <c r="AG194" i="89" s="1"/>
  <c r="G209" i="8"/>
  <c r="D207" i="8"/>
  <c r="K209" i="8"/>
  <c r="H207" i="8"/>
  <c r="K223" i="8"/>
  <c r="P7" i="133" s="1"/>
  <c r="S7" i="133" s="1"/>
  <c r="X7" i="133" s="1"/>
  <c r="AC7" i="133" s="1"/>
  <c r="AG7" i="133" s="1"/>
  <c r="H214" i="8"/>
  <c r="I278" i="8"/>
  <c r="D40" i="88"/>
  <c r="D42" i="88" s="1"/>
  <c r="AO339" i="75" s="1"/>
  <c r="AO332" i="75" s="1"/>
  <c r="E29" i="8"/>
  <c r="K201" i="8"/>
  <c r="K39" i="136" s="1"/>
  <c r="K41" i="136" s="1"/>
  <c r="G382" i="8"/>
  <c r="D380" i="8"/>
  <c r="K352" i="8"/>
  <c r="P53" i="137" s="1"/>
  <c r="R53" i="137" s="1"/>
  <c r="D12" i="88"/>
  <c r="D13" i="88" s="1"/>
  <c r="R426" i="75" s="1"/>
  <c r="D295" i="8"/>
  <c r="G302" i="8"/>
  <c r="V37" i="89"/>
  <c r="W37" i="89" s="1"/>
  <c r="P71" i="89"/>
  <c r="S71" i="89" s="1"/>
  <c r="X71" i="89" s="1"/>
  <c r="AC71" i="89" s="1"/>
  <c r="AG71" i="89" s="1"/>
  <c r="G165" i="8"/>
  <c r="J84" i="136" s="1"/>
  <c r="D162" i="8"/>
  <c r="K401" i="8"/>
  <c r="H399" i="8"/>
  <c r="K274" i="8"/>
  <c r="H271" i="8"/>
  <c r="D350" i="8"/>
  <c r="G352" i="8"/>
  <c r="L14" i="88"/>
  <c r="L16" i="88" s="1"/>
  <c r="C120" i="88"/>
  <c r="K281" i="8"/>
  <c r="H278" i="8"/>
  <c r="T18" i="89"/>
  <c r="U18" i="89" s="1"/>
  <c r="G417" i="8"/>
  <c r="G416" i="8" s="1"/>
  <c r="F416" i="8"/>
  <c r="G369" i="8"/>
  <c r="G364" i="8" s="1"/>
  <c r="G55" i="137" s="1"/>
  <c r="Q55" i="137" s="1"/>
  <c r="D364" i="8"/>
  <c r="G386" i="8"/>
  <c r="D86" i="88"/>
  <c r="D90" i="88" s="1"/>
  <c r="I289" i="8"/>
  <c r="K291" i="8"/>
  <c r="H35" i="8"/>
  <c r="K38" i="8"/>
  <c r="D9" i="136" s="1"/>
  <c r="D10" i="136" s="1"/>
  <c r="K52" i="8"/>
  <c r="H50" i="8"/>
  <c r="K93" i="8"/>
  <c r="H92" i="8"/>
  <c r="AK41" i="89" s="1"/>
  <c r="G104" i="8"/>
  <c r="L41" i="89" s="1"/>
  <c r="K238" i="8"/>
  <c r="K417" i="8"/>
  <c r="K416" i="8" s="1"/>
  <c r="U1173" i="75"/>
  <c r="F214" i="8"/>
  <c r="F278" i="8"/>
  <c r="D56" i="88"/>
  <c r="D57" i="88" s="1"/>
  <c r="K302" i="8"/>
  <c r="D29" i="8"/>
  <c r="G31" i="8"/>
  <c r="H29" i="8"/>
  <c r="K31" i="8"/>
  <c r="H162" i="8"/>
  <c r="K165" i="8"/>
  <c r="K84" i="136" s="1"/>
  <c r="G201" i="8"/>
  <c r="J39" i="136" s="1"/>
  <c r="J41" i="136" s="1"/>
  <c r="D196" i="8"/>
  <c r="G401" i="8"/>
  <c r="G399" i="8" s="1"/>
  <c r="FD33" i="120" l="1"/>
  <c r="EH33" i="120"/>
  <c r="DL33" i="120"/>
  <c r="EY33" i="120"/>
  <c r="EC33" i="120"/>
  <c r="FO33" i="120"/>
  <c r="ES33" i="120"/>
  <c r="DW33" i="120"/>
  <c r="DR33" i="120"/>
  <c r="FJ33" i="120"/>
  <c r="EN33" i="120"/>
  <c r="EY17" i="121"/>
  <c r="EC17" i="121"/>
  <c r="FJ17" i="121"/>
  <c r="EN17" i="121"/>
  <c r="DR17" i="121"/>
  <c r="FO17" i="121"/>
  <c r="DW17" i="121"/>
  <c r="FD17" i="121"/>
  <c r="DL17" i="121"/>
  <c r="ES17" i="121"/>
  <c r="EH17" i="121"/>
  <c r="FO25" i="119"/>
  <c r="FJ25" i="119"/>
  <c r="EN25" i="119"/>
  <c r="DR25" i="119"/>
  <c r="DL25" i="119"/>
  <c r="FD25" i="119"/>
  <c r="EH25" i="119"/>
  <c r="ES25" i="119"/>
  <c r="EC25" i="119"/>
  <c r="DW25" i="119"/>
  <c r="EY25" i="119"/>
  <c r="FO15" i="121"/>
  <c r="ES15" i="121"/>
  <c r="DW15" i="121"/>
  <c r="FD15" i="121"/>
  <c r="EH15" i="121"/>
  <c r="DL15" i="121"/>
  <c r="EN15" i="121"/>
  <c r="EC15" i="121"/>
  <c r="FJ15" i="121"/>
  <c r="DR15" i="121"/>
  <c r="EY15" i="121"/>
  <c r="FJ15" i="123"/>
  <c r="EN15" i="123"/>
  <c r="DR15" i="123"/>
  <c r="ES15" i="123"/>
  <c r="FD15" i="123"/>
  <c r="EH15" i="123"/>
  <c r="DL15" i="123"/>
  <c r="FO15" i="123"/>
  <c r="DW15" i="123"/>
  <c r="EY15" i="123"/>
  <c r="EC15" i="123"/>
  <c r="FD7" i="122"/>
  <c r="EH7" i="122"/>
  <c r="DL7" i="122"/>
  <c r="EY7" i="122"/>
  <c r="EC7" i="122"/>
  <c r="FO7" i="122"/>
  <c r="ES7" i="122"/>
  <c r="DW7" i="122"/>
  <c r="FJ7" i="122"/>
  <c r="EN7" i="122"/>
  <c r="DR7" i="122"/>
  <c r="EY29" i="119"/>
  <c r="EC29" i="119"/>
  <c r="FO29" i="119"/>
  <c r="ES29" i="119"/>
  <c r="DW29" i="119"/>
  <c r="EN29" i="119"/>
  <c r="FJ29" i="119"/>
  <c r="DR29" i="119"/>
  <c r="FD29" i="119"/>
  <c r="EH29" i="119"/>
  <c r="DL29" i="119"/>
  <c r="AS65" i="133"/>
  <c r="EY33" i="121"/>
  <c r="EC33" i="121"/>
  <c r="FJ33" i="121"/>
  <c r="EN33" i="121"/>
  <c r="DR33" i="121"/>
  <c r="ES33" i="121"/>
  <c r="EH33" i="121"/>
  <c r="FO33" i="121"/>
  <c r="DW33" i="121"/>
  <c r="FD33" i="121"/>
  <c r="DL33" i="121"/>
  <c r="DL31" i="140"/>
  <c r="CN22" i="118"/>
  <c r="BW22" i="118"/>
  <c r="FJ21" i="121"/>
  <c r="EN21" i="121"/>
  <c r="DR21" i="121"/>
  <c r="EY21" i="121"/>
  <c r="EC21" i="121"/>
  <c r="EH21" i="121"/>
  <c r="FO21" i="121"/>
  <c r="DW21" i="121"/>
  <c r="FD21" i="121"/>
  <c r="DL21" i="121"/>
  <c r="ES21" i="121"/>
  <c r="FD19" i="121"/>
  <c r="EH19" i="121"/>
  <c r="DL19" i="121"/>
  <c r="FO19" i="121"/>
  <c r="ES19" i="121"/>
  <c r="DW19" i="121"/>
  <c r="EY19" i="121"/>
  <c r="EN19" i="121"/>
  <c r="EC19" i="121"/>
  <c r="FJ19" i="121"/>
  <c r="DR19" i="121"/>
  <c r="EY9" i="121"/>
  <c r="EC9" i="121"/>
  <c r="FO9" i="121"/>
  <c r="EN9" i="121"/>
  <c r="DL9" i="121"/>
  <c r="FJ9" i="121"/>
  <c r="EH9" i="121"/>
  <c r="FD9" i="121"/>
  <c r="DW9" i="121"/>
  <c r="ES9" i="121"/>
  <c r="DR9" i="121"/>
  <c r="GN12" i="140"/>
  <c r="BR22" i="118"/>
  <c r="BA22" i="118"/>
  <c r="DF31" i="140"/>
  <c r="EH12" i="140"/>
  <c r="BL15" i="118"/>
  <c r="BG15" i="118"/>
  <c r="BA15" i="118"/>
  <c r="L44" i="134"/>
  <c r="N44" i="134" s="1"/>
  <c r="AF44" i="134" s="1"/>
  <c r="EC31" i="140"/>
  <c r="CE31" i="140"/>
  <c r="DR14" i="138"/>
  <c r="X206" i="75"/>
  <c r="X227" i="75" s="1"/>
  <c r="T214" i="75"/>
  <c r="T227" i="75" s="1"/>
  <c r="AN75" i="89"/>
  <c r="AS75" i="89" s="1"/>
  <c r="L214" i="75"/>
  <c r="FA12" i="140"/>
  <c r="AT321" i="75"/>
  <c r="L112" i="133"/>
  <c r="N112" i="133" s="1"/>
  <c r="AF112" i="133" s="1"/>
  <c r="EH31" i="140"/>
  <c r="CJ31" i="140"/>
  <c r="DA31" i="140"/>
  <c r="CP31" i="140"/>
  <c r="DW31" i="140"/>
  <c r="AK54" i="133"/>
  <c r="AN54" i="133" s="1"/>
  <c r="AS54" i="133" s="1"/>
  <c r="W343" i="75"/>
  <c r="FL12" i="140"/>
  <c r="GH12" i="140"/>
  <c r="AS69" i="89"/>
  <c r="AS68" i="89" s="1"/>
  <c r="AG343" i="75"/>
  <c r="AO317" i="75"/>
  <c r="AO347" i="75" s="1"/>
  <c r="EV12" i="140"/>
  <c r="GS12" i="140"/>
  <c r="FR12" i="140"/>
  <c r="EP12" i="140"/>
  <c r="FG12" i="140"/>
  <c r="AT209" i="75"/>
  <c r="M328" i="75"/>
  <c r="AT328" i="75" s="1"/>
  <c r="AP13" i="89"/>
  <c r="P9" i="137"/>
  <c r="R9" i="137" s="1"/>
  <c r="FW14" i="138" s="1"/>
  <c r="GS11" i="143"/>
  <c r="GH11" i="143"/>
  <c r="FW11" i="143"/>
  <c r="FL11" i="143"/>
  <c r="FA11" i="143"/>
  <c r="EP11" i="143"/>
  <c r="GN11" i="143"/>
  <c r="FR11" i="143"/>
  <c r="EV11" i="143"/>
  <c r="GC11" i="143"/>
  <c r="FG11" i="143"/>
  <c r="AL80" i="89"/>
  <c r="AN80" i="89" s="1"/>
  <c r="GN18" i="143"/>
  <c r="GC18" i="143"/>
  <c r="FR18" i="143"/>
  <c r="FG18" i="143"/>
  <c r="EV18" i="143"/>
  <c r="GS18" i="143"/>
  <c r="GH18" i="143"/>
  <c r="FW18" i="143"/>
  <c r="FL18" i="143"/>
  <c r="FA18" i="143"/>
  <c r="EP18" i="143"/>
  <c r="GN12" i="143"/>
  <c r="GC12" i="143"/>
  <c r="FR12" i="143"/>
  <c r="FG12" i="143"/>
  <c r="EV12" i="143"/>
  <c r="GS12" i="143"/>
  <c r="FW12" i="143"/>
  <c r="FA12" i="143"/>
  <c r="GH12" i="143"/>
  <c r="FL12" i="143"/>
  <c r="EP12" i="143"/>
  <c r="AG171" i="89"/>
  <c r="GN29" i="126" s="1"/>
  <c r="AP12" i="141"/>
  <c r="BD12" i="141"/>
  <c r="GN8" i="143"/>
  <c r="GC8" i="143"/>
  <c r="FR8" i="143"/>
  <c r="FG8" i="143"/>
  <c r="EV8" i="143"/>
  <c r="GS8" i="143"/>
  <c r="FW8" i="143"/>
  <c r="FA8" i="143"/>
  <c r="GH8" i="143"/>
  <c r="FL8" i="143"/>
  <c r="EP8" i="143"/>
  <c r="M100" i="136"/>
  <c r="K102" i="136" s="1"/>
  <c r="AG173" i="89"/>
  <c r="GH31" i="126" s="1"/>
  <c r="AP14" i="141"/>
  <c r="BD14" i="141"/>
  <c r="AN67" i="89"/>
  <c r="AS67" i="89" s="1"/>
  <c r="AL54" i="89"/>
  <c r="AN54" i="89" s="1"/>
  <c r="AL24" i="89"/>
  <c r="AN24" i="89" s="1"/>
  <c r="GS13" i="143"/>
  <c r="GH13" i="143"/>
  <c r="FW13" i="143"/>
  <c r="FL13" i="143"/>
  <c r="FA13" i="143"/>
  <c r="EP13" i="143"/>
  <c r="GC13" i="143"/>
  <c r="FG13" i="143"/>
  <c r="GN13" i="143"/>
  <c r="FR13" i="143"/>
  <c r="EV13" i="143"/>
  <c r="AL65" i="89"/>
  <c r="AN65" i="89" s="1"/>
  <c r="AS65" i="89" s="1"/>
  <c r="AS55" i="89" s="1"/>
  <c r="AP5" i="89"/>
  <c r="EH11" i="140"/>
  <c r="DW11" i="140"/>
  <c r="DL11" i="140"/>
  <c r="DA11" i="140"/>
  <c r="CP11" i="140"/>
  <c r="CE11" i="140"/>
  <c r="EC11" i="140"/>
  <c r="DR11" i="140"/>
  <c r="DF11" i="140"/>
  <c r="CU11" i="140"/>
  <c r="CJ11" i="140"/>
  <c r="EC10" i="140"/>
  <c r="DR10" i="140"/>
  <c r="DF10" i="140"/>
  <c r="CU10" i="140"/>
  <c r="CJ10" i="140"/>
  <c r="EH10" i="140"/>
  <c r="DW10" i="140"/>
  <c r="DL10" i="140"/>
  <c r="DA10" i="140"/>
  <c r="CP10" i="140"/>
  <c r="CE10" i="140"/>
  <c r="EH9" i="143"/>
  <c r="DW9" i="143"/>
  <c r="DL9" i="143"/>
  <c r="DA9" i="143"/>
  <c r="CP9" i="143"/>
  <c r="CE9" i="143"/>
  <c r="DR9" i="143"/>
  <c r="CU9" i="143"/>
  <c r="EC9" i="143"/>
  <c r="DF9" i="143"/>
  <c r="CJ9" i="143"/>
  <c r="EC18" i="143"/>
  <c r="DR18" i="143"/>
  <c r="DF18" i="143"/>
  <c r="CU18" i="143"/>
  <c r="CJ18" i="143"/>
  <c r="DW18" i="143"/>
  <c r="DA18" i="143"/>
  <c r="CE18" i="143"/>
  <c r="EH18" i="143"/>
  <c r="DL18" i="143"/>
  <c r="CP18" i="143"/>
  <c r="EH13" i="143"/>
  <c r="DW13" i="143"/>
  <c r="DL13" i="143"/>
  <c r="DA13" i="143"/>
  <c r="CP13" i="143"/>
  <c r="CE13" i="143"/>
  <c r="DR13" i="143"/>
  <c r="CU13" i="143"/>
  <c r="EC13" i="143"/>
  <c r="DF13" i="143"/>
  <c r="CJ13" i="143"/>
  <c r="EC8" i="143"/>
  <c r="DR8" i="143"/>
  <c r="DF8" i="143"/>
  <c r="CU8" i="143"/>
  <c r="CJ8" i="143"/>
  <c r="EH8" i="143"/>
  <c r="DL8" i="143"/>
  <c r="CP8" i="143"/>
  <c r="DW8" i="143"/>
  <c r="DA8" i="143"/>
  <c r="CE8" i="143"/>
  <c r="AK132" i="89"/>
  <c r="AN132" i="89" s="1"/>
  <c r="AS132" i="89" s="1"/>
  <c r="P225" i="75"/>
  <c r="K133" i="8"/>
  <c r="P86" i="137"/>
  <c r="R86" i="137" s="1"/>
  <c r="AS125" i="133"/>
  <c r="AS126" i="133" s="1"/>
  <c r="AS131" i="133" s="1"/>
  <c r="Q147" i="89"/>
  <c r="S147" i="89" s="1"/>
  <c r="X147" i="89" s="1"/>
  <c r="AC147" i="89" s="1"/>
  <c r="AG147" i="89" s="1"/>
  <c r="FR33" i="125" s="1"/>
  <c r="CS15" i="118"/>
  <c r="BW15" i="118"/>
  <c r="BR15" i="118"/>
  <c r="CN15" i="118"/>
  <c r="G12" i="133"/>
  <c r="EC14" i="138"/>
  <c r="Q145" i="89"/>
  <c r="S145" i="89" s="1"/>
  <c r="X145" i="89" s="1"/>
  <c r="AC145" i="89" s="1"/>
  <c r="AG145" i="89" s="1"/>
  <c r="GH31" i="125" s="1"/>
  <c r="N32" i="137"/>
  <c r="P32" i="137" s="1"/>
  <c r="R32" i="137" s="1"/>
  <c r="GC14" i="139" s="1"/>
  <c r="L24" i="89"/>
  <c r="M24" i="89" s="1"/>
  <c r="AA24" i="89" s="1"/>
  <c r="AE24" i="89" s="1"/>
  <c r="CE12" i="140"/>
  <c r="CJ12" i="140"/>
  <c r="BB10" i="141"/>
  <c r="AI10" i="141"/>
  <c r="BB19" i="141"/>
  <c r="AI19" i="141"/>
  <c r="AI117" i="141" s="1"/>
  <c r="BB117" i="141" s="1"/>
  <c r="P179" i="75"/>
  <c r="P187" i="75" s="1"/>
  <c r="AX393" i="75"/>
  <c r="BB12" i="141"/>
  <c r="AI12" i="141"/>
  <c r="DF12" i="140"/>
  <c r="CU12" i="140"/>
  <c r="CP12" i="140"/>
  <c r="E32" i="137"/>
  <c r="G32" i="137" s="1"/>
  <c r="Q32" i="137" s="1"/>
  <c r="EH14" i="139" s="1"/>
  <c r="EC12" i="140"/>
  <c r="DW12" i="140"/>
  <c r="DA12" i="140"/>
  <c r="DR12" i="140"/>
  <c r="EN6" i="128"/>
  <c r="EN6" i="126"/>
  <c r="EN5" i="124"/>
  <c r="EN6" i="127"/>
  <c r="EN5" i="125"/>
  <c r="EN24" i="123"/>
  <c r="CE24" i="123"/>
  <c r="CE5" i="125"/>
  <c r="CE6" i="128"/>
  <c r="CE5" i="124"/>
  <c r="CE6" i="126"/>
  <c r="CE6" i="127"/>
  <c r="AY4" i="121"/>
  <c r="AY4" i="122"/>
  <c r="AY4" i="123"/>
  <c r="AY4" i="120"/>
  <c r="DJ5" i="122"/>
  <c r="DJ5" i="119"/>
  <c r="DJ5" i="123"/>
  <c r="DJ5" i="121"/>
  <c r="DJ5" i="120"/>
  <c r="DJ5" i="118"/>
  <c r="FC4" i="121"/>
  <c r="FC4" i="122"/>
  <c r="FC4" i="120"/>
  <c r="FC4" i="123"/>
  <c r="BE5" i="122"/>
  <c r="BE5" i="119"/>
  <c r="BE5" i="121"/>
  <c r="BE5" i="123"/>
  <c r="BE5" i="120"/>
  <c r="BE5" i="118"/>
  <c r="DD28" i="122"/>
  <c r="CS28" i="122"/>
  <c r="CH28" i="122"/>
  <c r="BW28" i="122"/>
  <c r="BL28" i="122"/>
  <c r="BA28" i="122"/>
  <c r="CY28" i="122"/>
  <c r="CC28" i="122"/>
  <c r="BG28" i="122"/>
  <c r="BR28" i="122"/>
  <c r="CN28" i="122"/>
  <c r="CY20" i="120"/>
  <c r="CN20" i="120"/>
  <c r="CC20" i="120"/>
  <c r="BR20" i="120"/>
  <c r="BG20" i="120"/>
  <c r="DD20" i="120"/>
  <c r="CH20" i="120"/>
  <c r="BL20" i="120"/>
  <c r="CS20" i="120"/>
  <c r="BW20" i="120"/>
  <c r="BA20" i="120"/>
  <c r="CY24" i="120"/>
  <c r="CN24" i="120"/>
  <c r="CC24" i="120"/>
  <c r="BR24" i="120"/>
  <c r="BG24" i="120"/>
  <c r="CS24" i="120"/>
  <c r="BW24" i="120"/>
  <c r="BA24" i="120"/>
  <c r="DD24" i="120"/>
  <c r="CH24" i="120"/>
  <c r="BL24" i="120"/>
  <c r="DD22" i="120"/>
  <c r="CS22" i="120"/>
  <c r="CH22" i="120"/>
  <c r="BW22" i="120"/>
  <c r="BL22" i="120"/>
  <c r="BA22" i="120"/>
  <c r="CN22" i="120"/>
  <c r="BR22" i="120"/>
  <c r="CY22" i="120"/>
  <c r="CC22" i="120"/>
  <c r="BG22" i="120"/>
  <c r="DL14" i="138"/>
  <c r="F142" i="89"/>
  <c r="EH14" i="138"/>
  <c r="DA14" i="138"/>
  <c r="DW14" i="138"/>
  <c r="CJ14" i="138"/>
  <c r="CP14" i="138"/>
  <c r="DF14" i="138"/>
  <c r="CE14" i="138"/>
  <c r="FC4" i="118"/>
  <c r="FC4" i="119"/>
  <c r="AY4" i="118"/>
  <c r="AY4" i="119"/>
  <c r="DD12" i="119"/>
  <c r="CS12" i="119"/>
  <c r="CN12" i="119"/>
  <c r="CC12" i="119"/>
  <c r="BR12" i="119"/>
  <c r="BG12" i="119"/>
  <c r="CY12" i="119"/>
  <c r="CH12" i="119"/>
  <c r="BW12" i="119"/>
  <c r="BL12" i="119"/>
  <c r="BA12" i="119"/>
  <c r="DD18" i="118"/>
  <c r="CS18" i="118"/>
  <c r="CH18" i="118"/>
  <c r="BW18" i="118"/>
  <c r="BL18" i="118"/>
  <c r="BA18" i="118"/>
  <c r="CY18" i="118"/>
  <c r="CN18" i="118"/>
  <c r="CC18" i="118"/>
  <c r="BR18" i="118"/>
  <c r="BG18" i="118"/>
  <c r="P67" i="137"/>
  <c r="R67" i="137" s="1"/>
  <c r="GS23" i="140" s="1"/>
  <c r="P57" i="137"/>
  <c r="R57" i="137" s="1"/>
  <c r="EP13" i="140" s="1"/>
  <c r="N5" i="137"/>
  <c r="N3" i="137" s="1"/>
  <c r="GH13" i="140"/>
  <c r="M84" i="136"/>
  <c r="K86" i="136" s="1"/>
  <c r="FA10" i="140"/>
  <c r="GS10" i="140"/>
  <c r="GC10" i="140"/>
  <c r="FG10" i="140"/>
  <c r="GH10" i="140"/>
  <c r="EP10" i="140"/>
  <c r="FR10" i="140"/>
  <c r="FL10" i="140"/>
  <c r="FW10" i="140"/>
  <c r="GN10" i="140"/>
  <c r="EV10" i="140"/>
  <c r="FR30" i="140"/>
  <c r="GH30" i="140"/>
  <c r="FL30" i="140"/>
  <c r="EP30" i="140"/>
  <c r="FG30" i="140"/>
  <c r="EV30" i="140"/>
  <c r="GS30" i="140"/>
  <c r="FW30" i="140"/>
  <c r="FA30" i="140"/>
  <c r="GC30" i="140"/>
  <c r="GN30" i="140"/>
  <c r="FG14" i="139"/>
  <c r="FW14" i="139"/>
  <c r="EP14" i="139"/>
  <c r="GN14" i="139"/>
  <c r="GH14" i="139"/>
  <c r="L118" i="88"/>
  <c r="O118" i="88" s="1"/>
  <c r="L119" i="88" s="1"/>
  <c r="K88" i="136"/>
  <c r="T15" i="89"/>
  <c r="U15" i="89" s="1"/>
  <c r="X15" i="89" s="1"/>
  <c r="AC15" i="89" s="1"/>
  <c r="AG15" i="89" s="1"/>
  <c r="GS32" i="118" s="1"/>
  <c r="M6" i="137"/>
  <c r="GH31" i="140"/>
  <c r="FL31" i="140"/>
  <c r="EP31" i="140"/>
  <c r="FR31" i="140"/>
  <c r="FG31" i="140"/>
  <c r="GS31" i="140"/>
  <c r="FW31" i="140"/>
  <c r="FA31" i="140"/>
  <c r="GN31" i="140"/>
  <c r="EV31" i="140"/>
  <c r="GC31" i="140"/>
  <c r="FL20" i="140"/>
  <c r="GN20" i="140"/>
  <c r="FR20" i="140"/>
  <c r="EV20" i="140"/>
  <c r="FW20" i="140"/>
  <c r="GC20" i="140"/>
  <c r="GS20" i="140"/>
  <c r="GH20" i="140"/>
  <c r="FG20" i="140"/>
  <c r="FA20" i="140"/>
  <c r="EP20" i="140"/>
  <c r="F94" i="136"/>
  <c r="D96" i="136" s="1"/>
  <c r="L30" i="88"/>
  <c r="L32" i="88" s="1"/>
  <c r="K19" i="136"/>
  <c r="K21" i="136" s="1"/>
  <c r="T17" i="89"/>
  <c r="U17" i="89" s="1"/>
  <c r="M8" i="137"/>
  <c r="P8" i="137" s="1"/>
  <c r="R8" i="137" s="1"/>
  <c r="L122" i="88"/>
  <c r="O122" i="88" s="1"/>
  <c r="L123" i="88" s="1"/>
  <c r="K92" i="136"/>
  <c r="GN32" i="140"/>
  <c r="GH32" i="140"/>
  <c r="FL32" i="140"/>
  <c r="EP32" i="140"/>
  <c r="FG32" i="140"/>
  <c r="EV32" i="140"/>
  <c r="GS32" i="140"/>
  <c r="FW32" i="140"/>
  <c r="FA32" i="140"/>
  <c r="GC32" i="140"/>
  <c r="FR32" i="140"/>
  <c r="AT426" i="75"/>
  <c r="AT445" i="75" s="1"/>
  <c r="D18" i="136"/>
  <c r="D19" i="136" s="1"/>
  <c r="D120" i="88"/>
  <c r="G120" i="88" s="1"/>
  <c r="D90" i="136"/>
  <c r="L149" i="88"/>
  <c r="L150" i="88" s="1"/>
  <c r="Q12" i="133" s="1"/>
  <c r="S12" i="133" s="1"/>
  <c r="X12" i="133" s="1"/>
  <c r="N33" i="137"/>
  <c r="P33" i="137" s="1"/>
  <c r="R33" i="137" s="1"/>
  <c r="P87" i="89"/>
  <c r="S87" i="89" s="1"/>
  <c r="X87" i="89" s="1"/>
  <c r="AC87" i="89" s="1"/>
  <c r="AG87" i="89" s="1"/>
  <c r="GS31" i="123" s="1"/>
  <c r="N31" i="137"/>
  <c r="P31" i="137" s="1"/>
  <c r="R31" i="137" s="1"/>
  <c r="P22" i="133"/>
  <c r="S22" i="133" s="1"/>
  <c r="X22" i="133" s="1"/>
  <c r="AC22" i="133" s="1"/>
  <c r="AG22" i="133" s="1"/>
  <c r="N34" i="137"/>
  <c r="P34" i="137" s="1"/>
  <c r="R34" i="137" s="1"/>
  <c r="GH27" i="140"/>
  <c r="FL27" i="140"/>
  <c r="EP27" i="140"/>
  <c r="FR27" i="140"/>
  <c r="GC27" i="140"/>
  <c r="GS27" i="140"/>
  <c r="FW27" i="140"/>
  <c r="FA27" i="140"/>
  <c r="GN27" i="140"/>
  <c r="EV27" i="140"/>
  <c r="FG27" i="140"/>
  <c r="N42" i="137"/>
  <c r="P42" i="137" s="1"/>
  <c r="GC8" i="140"/>
  <c r="FG8" i="140"/>
  <c r="GH8" i="140"/>
  <c r="EP8" i="140"/>
  <c r="FA8" i="140"/>
  <c r="GN8" i="140"/>
  <c r="FR8" i="140"/>
  <c r="EV8" i="140"/>
  <c r="FL8" i="140"/>
  <c r="GS8" i="140"/>
  <c r="FW8" i="140"/>
  <c r="GN12" i="139"/>
  <c r="FR12" i="139"/>
  <c r="EV12" i="139"/>
  <c r="EP12" i="139"/>
  <c r="GH12" i="139"/>
  <c r="FW12" i="139"/>
  <c r="FG12" i="139"/>
  <c r="GS12" i="139"/>
  <c r="GC12" i="139"/>
  <c r="FL12" i="139"/>
  <c r="FA12" i="139"/>
  <c r="R59" i="137"/>
  <c r="EP9" i="140"/>
  <c r="GH9" i="140"/>
  <c r="GC9" i="140"/>
  <c r="FG9" i="140"/>
  <c r="GS9" i="140"/>
  <c r="FA9" i="140"/>
  <c r="FL9" i="140"/>
  <c r="FR9" i="140"/>
  <c r="FW9" i="140"/>
  <c r="GN9" i="140"/>
  <c r="EV9" i="140"/>
  <c r="P16" i="89"/>
  <c r="S16" i="89" s="1"/>
  <c r="L7" i="137"/>
  <c r="K113" i="8"/>
  <c r="AG688" i="75" s="1"/>
  <c r="D76" i="136"/>
  <c r="FA14" i="138"/>
  <c r="GN14" i="138"/>
  <c r="EV14" i="138"/>
  <c r="L26" i="88"/>
  <c r="L28" i="88" s="1"/>
  <c r="K15" i="136"/>
  <c r="K17" i="136" s="1"/>
  <c r="P30" i="89"/>
  <c r="D22" i="136"/>
  <c r="D23" i="136" s="1"/>
  <c r="L12" i="137" s="1"/>
  <c r="P12" i="137" s="1"/>
  <c r="R12" i="137" s="1"/>
  <c r="AP1218" i="75"/>
  <c r="N29" i="137"/>
  <c r="P29" i="137" s="1"/>
  <c r="R29" i="137" s="1"/>
  <c r="T16" i="89"/>
  <c r="U16" i="89" s="1"/>
  <c r="M7" i="137"/>
  <c r="L126" i="88"/>
  <c r="O126" i="88" s="1"/>
  <c r="L127" i="88" s="1"/>
  <c r="K96" i="136"/>
  <c r="L59" i="88"/>
  <c r="L68" i="88" s="1"/>
  <c r="V57" i="89" s="1"/>
  <c r="W57" i="89" s="1"/>
  <c r="W56" i="89" s="1"/>
  <c r="W55" i="89" s="1"/>
  <c r="K43" i="136"/>
  <c r="K46" i="136" s="1"/>
  <c r="N18" i="137" s="1"/>
  <c r="N17" i="137" s="1"/>
  <c r="N28" i="137"/>
  <c r="L106" i="88"/>
  <c r="O106" i="88" s="1"/>
  <c r="L107" i="88" s="1"/>
  <c r="K76" i="136"/>
  <c r="M80" i="136"/>
  <c r="K82" i="136" s="1"/>
  <c r="P60" i="137"/>
  <c r="R60" i="137" s="1"/>
  <c r="L96" i="88"/>
  <c r="L100" i="88" s="1"/>
  <c r="K68" i="136"/>
  <c r="K70" i="136" s="1"/>
  <c r="L47" i="88"/>
  <c r="L49" i="88" s="1"/>
  <c r="Q78" i="89" s="1"/>
  <c r="S78" i="89" s="1"/>
  <c r="X78" i="89" s="1"/>
  <c r="AC78" i="89" s="1"/>
  <c r="AG78" i="89" s="1"/>
  <c r="GC18" i="123" s="1"/>
  <c r="K31" i="136"/>
  <c r="K33" i="136" s="1"/>
  <c r="K243" i="8"/>
  <c r="K117" i="136"/>
  <c r="K119" i="136" s="1"/>
  <c r="L11" i="137"/>
  <c r="FW21" i="140"/>
  <c r="GN21" i="140"/>
  <c r="FR21" i="140"/>
  <c r="EV21" i="140"/>
  <c r="FL21" i="140"/>
  <c r="GC21" i="140"/>
  <c r="GH21" i="140"/>
  <c r="GS21" i="140"/>
  <c r="FG21" i="140"/>
  <c r="EP21" i="140"/>
  <c r="FA21" i="140"/>
  <c r="N46" i="137"/>
  <c r="P46" i="137" s="1"/>
  <c r="R46" i="137" s="1"/>
  <c r="P70" i="137"/>
  <c r="D83" i="136"/>
  <c r="D85" i="136" s="1"/>
  <c r="GS22" i="139"/>
  <c r="FW22" i="139"/>
  <c r="FA22" i="139"/>
  <c r="GC22" i="139"/>
  <c r="GN22" i="139"/>
  <c r="GH22" i="139"/>
  <c r="EP22" i="139"/>
  <c r="EV22" i="139"/>
  <c r="FL22" i="139"/>
  <c r="FG22" i="139"/>
  <c r="FR22" i="139"/>
  <c r="L6" i="137"/>
  <c r="N39" i="137"/>
  <c r="P39" i="137" s="1"/>
  <c r="L24" i="137"/>
  <c r="P24" i="137" s="1"/>
  <c r="R24" i="137" s="1"/>
  <c r="P77" i="137"/>
  <c r="R77" i="137" s="1"/>
  <c r="L7" i="89"/>
  <c r="M7" i="89" s="1"/>
  <c r="N7" i="89" s="1"/>
  <c r="AB7" i="89" s="1"/>
  <c r="AF7" i="89" s="1"/>
  <c r="G139" i="89"/>
  <c r="I139" i="89" s="1"/>
  <c r="N139" i="89" s="1"/>
  <c r="AP824" i="75" s="1"/>
  <c r="D8" i="137"/>
  <c r="G29" i="89"/>
  <c r="I29" i="89" s="1"/>
  <c r="Z29" i="89" s="1"/>
  <c r="AD29" i="89" s="1"/>
  <c r="BA31" i="119" s="1"/>
  <c r="Z375" i="75"/>
  <c r="Z397" i="75" s="1"/>
  <c r="K120" i="88"/>
  <c r="G86" i="137"/>
  <c r="Q86" i="137" s="1"/>
  <c r="G147" i="89"/>
  <c r="I147" i="89" s="1"/>
  <c r="N147" i="89" s="1"/>
  <c r="AB147" i="89" s="1"/>
  <c r="AF147" i="89" s="1"/>
  <c r="DF33" i="125" s="1"/>
  <c r="G40" i="133"/>
  <c r="I40" i="133" s="1"/>
  <c r="N40" i="133" s="1"/>
  <c r="AB40" i="133" s="1"/>
  <c r="AF40" i="133" s="1"/>
  <c r="G118" i="89"/>
  <c r="I118" i="89" s="1"/>
  <c r="N118" i="89" s="1"/>
  <c r="AB118" i="89" s="1"/>
  <c r="AF118" i="89" s="1"/>
  <c r="G66" i="89"/>
  <c r="I66" i="89" s="1"/>
  <c r="Z66" i="89" s="1"/>
  <c r="AD66" i="89" s="1"/>
  <c r="CY21" i="122" s="1"/>
  <c r="CS33" i="120"/>
  <c r="CN33" i="120"/>
  <c r="CH33" i="120"/>
  <c r="CC33" i="120"/>
  <c r="F64" i="133"/>
  <c r="G53" i="137"/>
  <c r="Q53" i="137" s="1"/>
  <c r="G90" i="89"/>
  <c r="G57" i="137"/>
  <c r="Q57" i="137" s="1"/>
  <c r="DW13" i="140" s="1"/>
  <c r="AT401" i="75"/>
  <c r="J81" i="136"/>
  <c r="C91" i="136"/>
  <c r="C6" i="137"/>
  <c r="E33" i="137"/>
  <c r="G33" i="137" s="1"/>
  <c r="Q33" i="137" s="1"/>
  <c r="DW15" i="139" s="1"/>
  <c r="CU13" i="140"/>
  <c r="DR30" i="140"/>
  <c r="CU30" i="140"/>
  <c r="EH30" i="140"/>
  <c r="CP30" i="140"/>
  <c r="DW30" i="140"/>
  <c r="EC30" i="140"/>
  <c r="CJ30" i="140"/>
  <c r="DA30" i="140"/>
  <c r="CE30" i="140"/>
  <c r="DF30" i="140"/>
  <c r="DL30" i="140"/>
  <c r="G113" i="8"/>
  <c r="T688" i="75" s="1"/>
  <c r="C76" i="136"/>
  <c r="E28" i="137"/>
  <c r="F16" i="89"/>
  <c r="I16" i="89" s="1"/>
  <c r="Z16" i="89" s="1"/>
  <c r="AD16" i="89" s="1"/>
  <c r="CS33" i="118" s="1"/>
  <c r="C7" i="137"/>
  <c r="L96" i="136"/>
  <c r="J97" i="136" s="1"/>
  <c r="F30" i="89"/>
  <c r="C22" i="136"/>
  <c r="C23" i="136" s="1"/>
  <c r="C12" i="137" s="1"/>
  <c r="G12" i="137" s="1"/>
  <c r="Q12" i="137" s="1"/>
  <c r="E34" i="137"/>
  <c r="G34" i="137" s="1"/>
  <c r="Q34" i="137" s="1"/>
  <c r="K96" i="88"/>
  <c r="K100" i="88" s="1"/>
  <c r="J68" i="136"/>
  <c r="J70" i="136" s="1"/>
  <c r="AP1174" i="75"/>
  <c r="E29" i="137"/>
  <c r="G29" i="137" s="1"/>
  <c r="Q29" i="137" s="1"/>
  <c r="CJ21" i="140"/>
  <c r="DW21" i="140"/>
  <c r="DA21" i="140"/>
  <c r="CE21" i="140"/>
  <c r="CU21" i="140"/>
  <c r="EC21" i="140"/>
  <c r="EH21" i="140"/>
  <c r="DL21" i="140"/>
  <c r="CP21" i="140"/>
  <c r="DR21" i="140"/>
  <c r="DF21" i="140"/>
  <c r="E94" i="136"/>
  <c r="C95" i="136" s="1"/>
  <c r="E31" i="137"/>
  <c r="G31" i="137" s="1"/>
  <c r="Q31" i="137" s="1"/>
  <c r="DR32" i="140"/>
  <c r="CU32" i="140"/>
  <c r="EH32" i="140"/>
  <c r="CP32" i="140"/>
  <c r="CE32" i="140"/>
  <c r="DA32" i="140"/>
  <c r="EC32" i="140"/>
  <c r="CJ32" i="140"/>
  <c r="DW32" i="140"/>
  <c r="DF32" i="140"/>
  <c r="DL32" i="140"/>
  <c r="EC22" i="139"/>
  <c r="DF22" i="139"/>
  <c r="CJ22" i="139"/>
  <c r="DL22" i="139"/>
  <c r="DA22" i="139"/>
  <c r="CE22" i="139"/>
  <c r="CU22" i="139"/>
  <c r="CP22" i="139"/>
  <c r="DR22" i="139"/>
  <c r="EH22" i="139"/>
  <c r="DW22" i="139"/>
  <c r="EH22" i="140"/>
  <c r="DL22" i="140"/>
  <c r="CP22" i="140"/>
  <c r="EC22" i="140"/>
  <c r="CJ22" i="140"/>
  <c r="DW22" i="140"/>
  <c r="DA22" i="140"/>
  <c r="CE22" i="140"/>
  <c r="DF22" i="140"/>
  <c r="DR22" i="140"/>
  <c r="CU22" i="140"/>
  <c r="K34" i="88"/>
  <c r="K36" i="88" s="1"/>
  <c r="J23" i="136"/>
  <c r="J25" i="136" s="1"/>
  <c r="DR20" i="140"/>
  <c r="DW20" i="140"/>
  <c r="DA20" i="140"/>
  <c r="CE20" i="140"/>
  <c r="DF20" i="140"/>
  <c r="CU20" i="140"/>
  <c r="EH20" i="140"/>
  <c r="DL20" i="140"/>
  <c r="CP20" i="140"/>
  <c r="EC20" i="140"/>
  <c r="CJ20" i="140"/>
  <c r="EC27" i="140"/>
  <c r="DF27" i="140"/>
  <c r="CJ27" i="140"/>
  <c r="DA27" i="140"/>
  <c r="EH27" i="140"/>
  <c r="DL27" i="140"/>
  <c r="CU27" i="140"/>
  <c r="CE27" i="140"/>
  <c r="DR27" i="140"/>
  <c r="DW27" i="140"/>
  <c r="CP27" i="140"/>
  <c r="J102" i="136"/>
  <c r="E42" i="137"/>
  <c r="G42" i="137" s="1"/>
  <c r="E43" i="137"/>
  <c r="G43" i="137" s="1"/>
  <c r="Q43" i="137" s="1"/>
  <c r="C11" i="137"/>
  <c r="G77" i="137"/>
  <c r="Q77" i="137" s="1"/>
  <c r="L84" i="136"/>
  <c r="J85" i="136" s="1"/>
  <c r="DW19" i="140"/>
  <c r="DA19" i="140"/>
  <c r="CE19" i="140"/>
  <c r="CU19" i="140"/>
  <c r="CJ19" i="140"/>
  <c r="EH19" i="140"/>
  <c r="DL19" i="140"/>
  <c r="CP19" i="140"/>
  <c r="DR19" i="140"/>
  <c r="EC19" i="140"/>
  <c r="DF19" i="140"/>
  <c r="F17" i="89"/>
  <c r="I17" i="89" s="1"/>
  <c r="Z17" i="89" s="1"/>
  <c r="AD17" i="89" s="1"/>
  <c r="CN7" i="119" s="1"/>
  <c r="C8" i="137"/>
  <c r="K197" i="88"/>
  <c r="K202" i="88" s="1"/>
  <c r="J141" i="136"/>
  <c r="J144" i="136" s="1"/>
  <c r="J16" i="89"/>
  <c r="K16" i="89" s="1"/>
  <c r="D7" i="137"/>
  <c r="K59" i="88"/>
  <c r="K68" i="88" s="1"/>
  <c r="L57" i="89" s="1"/>
  <c r="M57" i="89" s="1"/>
  <c r="AA57" i="89" s="1"/>
  <c r="AE57" i="89" s="1"/>
  <c r="J43" i="136"/>
  <c r="J46" i="136" s="1"/>
  <c r="E18" i="137" s="1"/>
  <c r="E17" i="137" s="1"/>
  <c r="K106" i="88"/>
  <c r="N106" i="88" s="1"/>
  <c r="K107" i="88" s="1"/>
  <c r="J76" i="136"/>
  <c r="K26" i="88"/>
  <c r="K28" i="88" s="1"/>
  <c r="J15" i="136"/>
  <c r="J17" i="136" s="1"/>
  <c r="DA14" i="139"/>
  <c r="AK285" i="75"/>
  <c r="AK278" i="75" s="1"/>
  <c r="C39" i="136"/>
  <c r="C40" i="136" s="1"/>
  <c r="E6" i="137" s="1"/>
  <c r="E5" i="137" s="1"/>
  <c r="E3" i="137" s="1"/>
  <c r="G60" i="137"/>
  <c r="Q60" i="137" s="1"/>
  <c r="G67" i="137"/>
  <c r="Q67" i="137" s="1"/>
  <c r="J94" i="136"/>
  <c r="Q59" i="137"/>
  <c r="C24" i="137"/>
  <c r="G24" i="137" s="1"/>
  <c r="Q24" i="137" s="1"/>
  <c r="G70" i="137"/>
  <c r="L88" i="136"/>
  <c r="J90" i="136" s="1"/>
  <c r="Q39" i="137"/>
  <c r="G37" i="137"/>
  <c r="Q52" i="137"/>
  <c r="E46" i="137"/>
  <c r="G46" i="137" s="1"/>
  <c r="Q46" i="137" s="1"/>
  <c r="EH12" i="139"/>
  <c r="DL12" i="139"/>
  <c r="CP12" i="139"/>
  <c r="EC12" i="139"/>
  <c r="CJ12" i="139"/>
  <c r="CU12" i="139"/>
  <c r="DA12" i="139"/>
  <c r="DF12" i="139"/>
  <c r="DW12" i="139"/>
  <c r="CE12" i="139"/>
  <c r="DR12" i="139"/>
  <c r="C83" i="136"/>
  <c r="C85" i="136" s="1"/>
  <c r="AB62" i="89"/>
  <c r="AF62" i="89" s="1"/>
  <c r="AI660" i="75"/>
  <c r="P660" i="75" s="1"/>
  <c r="AB120" i="89"/>
  <c r="AF120" i="89" s="1"/>
  <c r="EH6" i="125" s="1"/>
  <c r="AP820" i="75"/>
  <c r="AB48" i="89"/>
  <c r="AF48" i="89" s="1"/>
  <c r="AI646" i="75"/>
  <c r="P646" i="75" s="1"/>
  <c r="AB53" i="89"/>
  <c r="AF53" i="89" s="1"/>
  <c r="AI651" i="75"/>
  <c r="P651" i="75" s="1"/>
  <c r="AB45" i="89"/>
  <c r="AF45" i="89" s="1"/>
  <c r="AI643" i="75"/>
  <c r="P643" i="75" s="1"/>
  <c r="AB47" i="89"/>
  <c r="AF47" i="89" s="1"/>
  <c r="AI645" i="75"/>
  <c r="P645" i="75" s="1"/>
  <c r="AC120" i="89"/>
  <c r="AG120" i="89" s="1"/>
  <c r="GN6" i="125" s="1"/>
  <c r="AW820" i="75"/>
  <c r="V18" i="134"/>
  <c r="P9" i="133"/>
  <c r="S9" i="133" s="1"/>
  <c r="X9" i="133" s="1"/>
  <c r="AC9" i="133" s="1"/>
  <c r="AG9" i="133" s="1"/>
  <c r="DA19" i="124"/>
  <c r="CE19" i="124"/>
  <c r="FG22" i="125"/>
  <c r="AT314" i="75"/>
  <c r="F12" i="133"/>
  <c r="I12" i="133" s="1"/>
  <c r="N12" i="133" s="1"/>
  <c r="GS7" i="124"/>
  <c r="CE23" i="126"/>
  <c r="FW7" i="124"/>
  <c r="FG33" i="125"/>
  <c r="EP22" i="125"/>
  <c r="EV22" i="125"/>
  <c r="GH7" i="124"/>
  <c r="EV33" i="125"/>
  <c r="AH227" i="75"/>
  <c r="AM206" i="75"/>
  <c r="AM227" i="75" s="1"/>
  <c r="CJ22" i="125"/>
  <c r="EH23" i="126"/>
  <c r="DL19" i="126"/>
  <c r="DL7" i="124"/>
  <c r="DW7" i="124"/>
  <c r="DF23" i="126"/>
  <c r="EC22" i="125"/>
  <c r="CJ19" i="126"/>
  <c r="DR7" i="124"/>
  <c r="AG690" i="75"/>
  <c r="FA22" i="125"/>
  <c r="GS22" i="125"/>
  <c r="FW22" i="125"/>
  <c r="GH31" i="123"/>
  <c r="FG7" i="124"/>
  <c r="GC7" i="124"/>
  <c r="FR7" i="124"/>
  <c r="FA33" i="125"/>
  <c r="EP33" i="125"/>
  <c r="GN32" i="123"/>
  <c r="GS32" i="123"/>
  <c r="GH32" i="123"/>
  <c r="EP32" i="123"/>
  <c r="FW32" i="123"/>
  <c r="AS83" i="89"/>
  <c r="FR32" i="123"/>
  <c r="GC32" i="123"/>
  <c r="EV32" i="123"/>
  <c r="FL32" i="123"/>
  <c r="FA32" i="123"/>
  <c r="AS5" i="133"/>
  <c r="AF171" i="89"/>
  <c r="DF29" i="126" s="1"/>
  <c r="DW23" i="126"/>
  <c r="CP23" i="126"/>
  <c r="DR23" i="126"/>
  <c r="CU22" i="125"/>
  <c r="DA19" i="126"/>
  <c r="EC19" i="126"/>
  <c r="CU19" i="126"/>
  <c r="CP7" i="124"/>
  <c r="EC7" i="124"/>
  <c r="CJ7" i="124"/>
  <c r="L20" i="134"/>
  <c r="N20" i="134" s="1"/>
  <c r="AF20" i="134" s="1"/>
  <c r="DA23" i="126"/>
  <c r="CJ23" i="126"/>
  <c r="EC23" i="126"/>
  <c r="DL23" i="126"/>
  <c r="CE22" i="125"/>
  <c r="DL22" i="125"/>
  <c r="CP22" i="125"/>
  <c r="CE19" i="126"/>
  <c r="DW19" i="126"/>
  <c r="DF19" i="126"/>
  <c r="CP19" i="126"/>
  <c r="EH19" i="126"/>
  <c r="CE7" i="124"/>
  <c r="DF7" i="124"/>
  <c r="CU7" i="124"/>
  <c r="EH7" i="124"/>
  <c r="L11" i="134"/>
  <c r="N11" i="134" s="1"/>
  <c r="AF11" i="134" s="1"/>
  <c r="L77" i="133"/>
  <c r="N77" i="133" s="1"/>
  <c r="AF77" i="133" s="1"/>
  <c r="L9" i="134"/>
  <c r="N9" i="134" s="1"/>
  <c r="AF9" i="134" s="1"/>
  <c r="G140" i="89"/>
  <c r="I140" i="89" s="1"/>
  <c r="N140" i="89" s="1"/>
  <c r="AB140" i="89" s="1"/>
  <c r="AF140" i="89" s="1"/>
  <c r="CE26" i="125" s="1"/>
  <c r="G62" i="133"/>
  <c r="I62" i="133" s="1"/>
  <c r="N62" i="133" s="1"/>
  <c r="AB62" i="133" s="1"/>
  <c r="AF62" i="133" s="1"/>
  <c r="AB67" i="133"/>
  <c r="AF67" i="133" s="1"/>
  <c r="N65" i="133"/>
  <c r="AB65" i="133" s="1"/>
  <c r="AF65" i="133" s="1"/>
  <c r="L180" i="89"/>
  <c r="N180" i="89" s="1"/>
  <c r="AF180" i="89" s="1"/>
  <c r="DW11" i="127" s="1"/>
  <c r="L102" i="133"/>
  <c r="N102" i="133" s="1"/>
  <c r="L34" i="134"/>
  <c r="N34" i="134" s="1"/>
  <c r="L198" i="89"/>
  <c r="N198" i="89" s="1"/>
  <c r="AF198" i="89" s="1"/>
  <c r="DL29" i="127" s="1"/>
  <c r="L120" i="133"/>
  <c r="N120" i="133" s="1"/>
  <c r="L52" i="134"/>
  <c r="N52" i="134" s="1"/>
  <c r="F84" i="89"/>
  <c r="I84" i="89" s="1"/>
  <c r="N84" i="89" s="1"/>
  <c r="AB84" i="89" s="1"/>
  <c r="AF84" i="89" s="1"/>
  <c r="F6" i="133"/>
  <c r="I6" i="133" s="1"/>
  <c r="N6" i="133" s="1"/>
  <c r="F96" i="89"/>
  <c r="I96" i="89" s="1"/>
  <c r="N96" i="89" s="1"/>
  <c r="AB96" i="89" s="1"/>
  <c r="AF96" i="89" s="1"/>
  <c r="CP10" i="124" s="1"/>
  <c r="F18" i="133"/>
  <c r="I18" i="133" s="1"/>
  <c r="N18" i="133" s="1"/>
  <c r="L153" i="89"/>
  <c r="N153" i="89" s="1"/>
  <c r="AF153" i="89" s="1"/>
  <c r="CU11" i="126" s="1"/>
  <c r="L75" i="133"/>
  <c r="N75" i="133" s="1"/>
  <c r="AF75" i="133" s="1"/>
  <c r="L7" i="134"/>
  <c r="N7" i="134" s="1"/>
  <c r="AF7" i="134" s="1"/>
  <c r="F98" i="89"/>
  <c r="I98" i="89" s="1"/>
  <c r="N98" i="89" s="1"/>
  <c r="AB98" i="89" s="1"/>
  <c r="AF98" i="89" s="1"/>
  <c r="DL12" i="124" s="1"/>
  <c r="F20" i="133"/>
  <c r="I20" i="133" s="1"/>
  <c r="N20" i="133" s="1"/>
  <c r="AB20" i="133" s="1"/>
  <c r="AF20" i="133" s="1"/>
  <c r="L113" i="133"/>
  <c r="N113" i="133" s="1"/>
  <c r="AF113" i="133" s="1"/>
  <c r="L45" i="134"/>
  <c r="N45" i="134" s="1"/>
  <c r="AF45" i="134" s="1"/>
  <c r="L82" i="133"/>
  <c r="N82" i="133" s="1"/>
  <c r="AF82" i="133" s="1"/>
  <c r="L14" i="134"/>
  <c r="N14" i="134" s="1"/>
  <c r="AF14" i="134" s="1"/>
  <c r="AF128" i="133"/>
  <c r="L79" i="133"/>
  <c r="N79" i="133" s="1"/>
  <c r="AF79" i="133" s="1"/>
  <c r="N73" i="133"/>
  <c r="AF81" i="133"/>
  <c r="L88" i="133"/>
  <c r="N88" i="133" s="1"/>
  <c r="AF88" i="133" s="1"/>
  <c r="AF92" i="133"/>
  <c r="N91" i="133"/>
  <c r="AF91" i="133" s="1"/>
  <c r="AB15" i="133"/>
  <c r="AF15" i="133" s="1"/>
  <c r="AF32" i="134"/>
  <c r="AF116" i="133"/>
  <c r="L74" i="133"/>
  <c r="N74" i="133" s="1"/>
  <c r="AF74" i="133" s="1"/>
  <c r="L6" i="134"/>
  <c r="N6" i="134" s="1"/>
  <c r="AF6" i="134" s="1"/>
  <c r="L90" i="133"/>
  <c r="N90" i="133" s="1"/>
  <c r="AF90" i="133" s="1"/>
  <c r="L22" i="134"/>
  <c r="N22" i="134" s="1"/>
  <c r="AF22" i="134" s="1"/>
  <c r="L76" i="133"/>
  <c r="N76" i="133" s="1"/>
  <c r="AF76" i="133" s="1"/>
  <c r="L8" i="134"/>
  <c r="N8" i="134" s="1"/>
  <c r="AF8" i="134" s="1"/>
  <c r="L184" i="89"/>
  <c r="N184" i="89" s="1"/>
  <c r="AF184" i="89" s="1"/>
  <c r="L106" i="133"/>
  <c r="N106" i="133" s="1"/>
  <c r="L38" i="134"/>
  <c r="N38" i="134" s="1"/>
  <c r="EH22" i="125"/>
  <c r="DA22" i="125"/>
  <c r="DF22" i="125"/>
  <c r="DW22" i="125"/>
  <c r="L164" i="89"/>
  <c r="N164" i="89" s="1"/>
  <c r="AF164" i="89" s="1"/>
  <c r="L86" i="133"/>
  <c r="L18" i="134"/>
  <c r="L201" i="89"/>
  <c r="N201" i="89" s="1"/>
  <c r="AF201" i="89" s="1"/>
  <c r="EC32" i="127" s="1"/>
  <c r="L123" i="133"/>
  <c r="N123" i="133" s="1"/>
  <c r="AF123" i="133" s="1"/>
  <c r="L55" i="134"/>
  <c r="N55" i="134" s="1"/>
  <c r="AF55" i="134" s="1"/>
  <c r="F94" i="89"/>
  <c r="I94" i="89" s="1"/>
  <c r="N94" i="89" s="1"/>
  <c r="AB94" i="89" s="1"/>
  <c r="AF94" i="89" s="1"/>
  <c r="DL8" i="124" s="1"/>
  <c r="F16" i="133"/>
  <c r="I16" i="133" s="1"/>
  <c r="N16" i="133" s="1"/>
  <c r="AB16" i="133" s="1"/>
  <c r="AF16" i="133" s="1"/>
  <c r="F100" i="89"/>
  <c r="I100" i="89" s="1"/>
  <c r="N100" i="89" s="1"/>
  <c r="AB100" i="89" s="1"/>
  <c r="AF100" i="89" s="1"/>
  <c r="CE14" i="124" s="1"/>
  <c r="F22" i="133"/>
  <c r="I22" i="133" s="1"/>
  <c r="N22" i="133" s="1"/>
  <c r="F86" i="89"/>
  <c r="I86" i="89" s="1"/>
  <c r="N86" i="89" s="1"/>
  <c r="AB86" i="89" s="1"/>
  <c r="AF86" i="89" s="1"/>
  <c r="DR30" i="123" s="1"/>
  <c r="F8" i="133"/>
  <c r="I8" i="133" s="1"/>
  <c r="N8" i="133" s="1"/>
  <c r="AB8" i="133" s="1"/>
  <c r="AF8" i="133" s="1"/>
  <c r="L172" i="89"/>
  <c r="N172" i="89" s="1"/>
  <c r="AF172" i="89" s="1"/>
  <c r="DL30" i="126" s="1"/>
  <c r="L94" i="133"/>
  <c r="N94" i="133" s="1"/>
  <c r="AF94" i="133" s="1"/>
  <c r="L26" i="134"/>
  <c r="N26" i="134" s="1"/>
  <c r="AF26" i="134" s="1"/>
  <c r="F54" i="133"/>
  <c r="F55" i="133"/>
  <c r="I55" i="133" s="1"/>
  <c r="N55" i="133" s="1"/>
  <c r="AB55" i="133" s="1"/>
  <c r="AF55" i="133" s="1"/>
  <c r="F97" i="89"/>
  <c r="I97" i="89" s="1"/>
  <c r="N97" i="89" s="1"/>
  <c r="AB97" i="89" s="1"/>
  <c r="AF97" i="89" s="1"/>
  <c r="CJ11" i="124" s="1"/>
  <c r="F19" i="133"/>
  <c r="I19" i="133" s="1"/>
  <c r="N19" i="133" s="1"/>
  <c r="AB19" i="133" s="1"/>
  <c r="AF19" i="133" s="1"/>
  <c r="L207" i="89"/>
  <c r="N207" i="89" s="1"/>
  <c r="AF207" i="89" s="1"/>
  <c r="DW11" i="128" s="1"/>
  <c r="L129" i="133"/>
  <c r="N129" i="133" s="1"/>
  <c r="AF129" i="133" s="1"/>
  <c r="L61" i="134"/>
  <c r="N61" i="134" s="1"/>
  <c r="AF61" i="134" s="1"/>
  <c r="F87" i="89"/>
  <c r="I87" i="89" s="1"/>
  <c r="N87" i="89" s="1"/>
  <c r="AB87" i="89" s="1"/>
  <c r="AF87" i="89" s="1"/>
  <c r="F9" i="133"/>
  <c r="I9" i="133" s="1"/>
  <c r="N9" i="133" s="1"/>
  <c r="AB9" i="133" s="1"/>
  <c r="AF9" i="133" s="1"/>
  <c r="L117" i="133"/>
  <c r="N117" i="133" s="1"/>
  <c r="AF117" i="133" s="1"/>
  <c r="L49" i="134"/>
  <c r="N49" i="134" s="1"/>
  <c r="AF49" i="134" s="1"/>
  <c r="L192" i="89"/>
  <c r="N192" i="89" s="1"/>
  <c r="AF192" i="89" s="1"/>
  <c r="DR23" i="127" s="1"/>
  <c r="L114" i="133"/>
  <c r="N114" i="133" s="1"/>
  <c r="AF114" i="133" s="1"/>
  <c r="L46" i="134"/>
  <c r="N46" i="134" s="1"/>
  <c r="AF46" i="134" s="1"/>
  <c r="L130" i="133"/>
  <c r="N130" i="133" s="1"/>
  <c r="AF130" i="133" s="1"/>
  <c r="L62" i="134"/>
  <c r="N62" i="134" s="1"/>
  <c r="AF62" i="134" s="1"/>
  <c r="G64" i="133"/>
  <c r="L96" i="133"/>
  <c r="N96" i="133" s="1"/>
  <c r="AF96" i="133" s="1"/>
  <c r="L28" i="134"/>
  <c r="N28" i="134" s="1"/>
  <c r="AF28" i="134" s="1"/>
  <c r="F38" i="133"/>
  <c r="I38" i="133" s="1"/>
  <c r="N38" i="133" s="1"/>
  <c r="L95" i="133"/>
  <c r="N95" i="133" s="1"/>
  <c r="AF95" i="133" s="1"/>
  <c r="L27" i="134"/>
  <c r="N27" i="134" s="1"/>
  <c r="AF27" i="134" s="1"/>
  <c r="AF60" i="134"/>
  <c r="N5" i="134"/>
  <c r="N13" i="134"/>
  <c r="N23" i="134"/>
  <c r="AF23" i="134" s="1"/>
  <c r="AF24" i="134"/>
  <c r="AF100" i="133"/>
  <c r="AB61" i="133"/>
  <c r="AF61" i="133" s="1"/>
  <c r="AF48" i="134"/>
  <c r="GN22" i="125"/>
  <c r="FL22" i="125"/>
  <c r="FR22" i="125"/>
  <c r="GH22" i="125"/>
  <c r="FR31" i="123"/>
  <c r="GN7" i="124"/>
  <c r="FL7" i="124"/>
  <c r="FA7" i="124"/>
  <c r="EV7" i="124"/>
  <c r="GH33" i="125"/>
  <c r="FW33" i="125"/>
  <c r="P133" i="89"/>
  <c r="S133" i="89" s="1"/>
  <c r="X133" i="89" s="1"/>
  <c r="AC133" i="89" s="1"/>
  <c r="AG133" i="89" s="1"/>
  <c r="FR19" i="125" s="1"/>
  <c r="V96" i="133"/>
  <c r="X96" i="133" s="1"/>
  <c r="AG96" i="133" s="1"/>
  <c r="X18" i="134"/>
  <c r="V113" i="133"/>
  <c r="X113" i="133" s="1"/>
  <c r="AG113" i="133" s="1"/>
  <c r="V45" i="134"/>
  <c r="X45" i="134" s="1"/>
  <c r="AG45" i="134" s="1"/>
  <c r="P86" i="89"/>
  <c r="S86" i="89" s="1"/>
  <c r="X86" i="89" s="1"/>
  <c r="AC86" i="89" s="1"/>
  <c r="AG86" i="89" s="1"/>
  <c r="FG30" i="123" s="1"/>
  <c r="P8" i="133"/>
  <c r="S8" i="133" s="1"/>
  <c r="X8" i="133" s="1"/>
  <c r="AC8" i="133" s="1"/>
  <c r="AG8" i="133" s="1"/>
  <c r="AN129" i="89"/>
  <c r="AS129" i="89" s="1"/>
  <c r="AL51" i="133"/>
  <c r="AN51" i="133" s="1"/>
  <c r="AS51" i="133" s="1"/>
  <c r="V165" i="89"/>
  <c r="X165" i="89" s="1"/>
  <c r="AG165" i="89" s="1"/>
  <c r="GH23" i="126" s="1"/>
  <c r="V87" i="133"/>
  <c r="X87" i="133" s="1"/>
  <c r="AG87" i="133" s="1"/>
  <c r="V19" i="134"/>
  <c r="X19" i="134" s="1"/>
  <c r="AG19" i="134" s="1"/>
  <c r="P84" i="89"/>
  <c r="S84" i="89" s="1"/>
  <c r="X84" i="89" s="1"/>
  <c r="AC84" i="89" s="1"/>
  <c r="AG84" i="89" s="1"/>
  <c r="FA28" i="123" s="1"/>
  <c r="P6" i="133"/>
  <c r="S6" i="133" s="1"/>
  <c r="X6" i="133" s="1"/>
  <c r="V79" i="133"/>
  <c r="X79" i="133" s="1"/>
  <c r="AG79" i="133" s="1"/>
  <c r="V11" i="134"/>
  <c r="X11" i="134" s="1"/>
  <c r="AG11" i="134" s="1"/>
  <c r="P96" i="89"/>
  <c r="S96" i="89" s="1"/>
  <c r="X96" i="89" s="1"/>
  <c r="AC96" i="89" s="1"/>
  <c r="AG96" i="89" s="1"/>
  <c r="GN10" i="124" s="1"/>
  <c r="P18" i="133"/>
  <c r="S18" i="133" s="1"/>
  <c r="X18" i="133" s="1"/>
  <c r="Q64" i="133"/>
  <c r="V114" i="133"/>
  <c r="X114" i="133" s="1"/>
  <c r="AG114" i="133" s="1"/>
  <c r="V46" i="134"/>
  <c r="X46" i="134" s="1"/>
  <c r="AG46" i="134" s="1"/>
  <c r="P52" i="133"/>
  <c r="P130" i="89"/>
  <c r="P98" i="89"/>
  <c r="S98" i="89" s="1"/>
  <c r="X98" i="89" s="1"/>
  <c r="AC98" i="89" s="1"/>
  <c r="AG98" i="89" s="1"/>
  <c r="FL12" i="124" s="1"/>
  <c r="P20" i="133"/>
  <c r="S20" i="133" s="1"/>
  <c r="X20" i="133" s="1"/>
  <c r="AC20" i="133" s="1"/>
  <c r="AG20" i="133" s="1"/>
  <c r="AN130" i="89"/>
  <c r="AS130" i="89" s="1"/>
  <c r="AL52" i="133"/>
  <c r="AN52" i="133" s="1"/>
  <c r="AS52" i="133" s="1"/>
  <c r="AG100" i="133"/>
  <c r="X73" i="133"/>
  <c r="V86" i="133"/>
  <c r="P55" i="133"/>
  <c r="S55" i="133" s="1"/>
  <c r="X55" i="133" s="1"/>
  <c r="AC55" i="133" s="1"/>
  <c r="AG55" i="133" s="1"/>
  <c r="V28" i="134"/>
  <c r="X28" i="134" s="1"/>
  <c r="AG28" i="134" s="1"/>
  <c r="AC67" i="133"/>
  <c r="AG67" i="133" s="1"/>
  <c r="X65" i="133"/>
  <c r="AC65" i="133" s="1"/>
  <c r="AG65" i="133" s="1"/>
  <c r="AG81" i="133"/>
  <c r="AG128" i="133"/>
  <c r="V89" i="133"/>
  <c r="X89" i="133" s="1"/>
  <c r="AG89" i="133" s="1"/>
  <c r="V123" i="133"/>
  <c r="X123" i="133" s="1"/>
  <c r="AG123" i="133" s="1"/>
  <c r="AG116" i="133"/>
  <c r="V74" i="133"/>
  <c r="X74" i="133" s="1"/>
  <c r="AG74" i="133" s="1"/>
  <c r="V6" i="134"/>
  <c r="X6" i="134" s="1"/>
  <c r="AG6" i="134" s="1"/>
  <c r="Q140" i="89"/>
  <c r="S140" i="89" s="1"/>
  <c r="X140" i="89" s="1"/>
  <c r="AC140" i="89" s="1"/>
  <c r="AG140" i="89" s="1"/>
  <c r="FW26" i="125" s="1"/>
  <c r="Q62" i="133"/>
  <c r="S62" i="133" s="1"/>
  <c r="X62" i="133" s="1"/>
  <c r="AC62" i="133" s="1"/>
  <c r="AG62" i="133" s="1"/>
  <c r="V76" i="133"/>
  <c r="X76" i="133" s="1"/>
  <c r="AG76" i="133" s="1"/>
  <c r="V8" i="134"/>
  <c r="X8" i="134" s="1"/>
  <c r="AG8" i="134" s="1"/>
  <c r="V184" i="89"/>
  <c r="X184" i="89" s="1"/>
  <c r="AG184" i="89" s="1"/>
  <c r="V106" i="133"/>
  <c r="X106" i="133" s="1"/>
  <c r="V38" i="134"/>
  <c r="X38" i="134" s="1"/>
  <c r="Q61" i="133"/>
  <c r="S61" i="133" s="1"/>
  <c r="X61" i="133" s="1"/>
  <c r="P94" i="89"/>
  <c r="S94" i="89" s="1"/>
  <c r="X94" i="89" s="1"/>
  <c r="AC94" i="89" s="1"/>
  <c r="AG94" i="89" s="1"/>
  <c r="FW8" i="124" s="1"/>
  <c r="P16" i="133"/>
  <c r="S16" i="133" s="1"/>
  <c r="X16" i="133" s="1"/>
  <c r="AC16" i="133" s="1"/>
  <c r="AG16" i="133" s="1"/>
  <c r="AN90" i="89"/>
  <c r="AS90" i="89" s="1"/>
  <c r="AS89" i="89" s="1"/>
  <c r="AL12" i="133"/>
  <c r="AN12" i="133" s="1"/>
  <c r="AS12" i="133" s="1"/>
  <c r="AS11" i="133" s="1"/>
  <c r="P97" i="89"/>
  <c r="S97" i="89" s="1"/>
  <c r="X97" i="89" s="1"/>
  <c r="AC97" i="89" s="1"/>
  <c r="AG97" i="89" s="1"/>
  <c r="EP11" i="124" s="1"/>
  <c r="P19" i="133"/>
  <c r="S19" i="133" s="1"/>
  <c r="X19" i="133" s="1"/>
  <c r="AC19" i="133" s="1"/>
  <c r="AG19" i="133" s="1"/>
  <c r="V190" i="89"/>
  <c r="X190" i="89" s="1"/>
  <c r="V112" i="133"/>
  <c r="X112" i="133" s="1"/>
  <c r="AG112" i="133" s="1"/>
  <c r="V44" i="134"/>
  <c r="X44" i="134" s="1"/>
  <c r="AG44" i="134" s="1"/>
  <c r="AN141" i="89"/>
  <c r="AS141" i="89" s="1"/>
  <c r="AL63" i="133"/>
  <c r="AN63" i="133" s="1"/>
  <c r="AS63" i="133" s="1"/>
  <c r="V170" i="89"/>
  <c r="X170" i="89" s="1"/>
  <c r="V92" i="133"/>
  <c r="X92" i="133" s="1"/>
  <c r="V24" i="134"/>
  <c r="X24" i="134" s="1"/>
  <c r="V129" i="133"/>
  <c r="X129" i="133" s="1"/>
  <c r="AG129" i="133" s="1"/>
  <c r="V61" i="134"/>
  <c r="X61" i="134" s="1"/>
  <c r="AG61" i="134" s="1"/>
  <c r="P54" i="133"/>
  <c r="P101" i="89"/>
  <c r="S101" i="89" s="1"/>
  <c r="X101" i="89" s="1"/>
  <c r="AC101" i="89" s="1"/>
  <c r="AG101" i="89" s="1"/>
  <c r="GC15" i="124" s="1"/>
  <c r="P23" i="133"/>
  <c r="S23" i="133" s="1"/>
  <c r="X23" i="133" s="1"/>
  <c r="AN134" i="89"/>
  <c r="AS134" i="89" s="1"/>
  <c r="AL56" i="133"/>
  <c r="AN56" i="133" s="1"/>
  <c r="AS56" i="133" s="1"/>
  <c r="V202" i="89"/>
  <c r="X202" i="89" s="1"/>
  <c r="AG202" i="89" s="1"/>
  <c r="GC33" i="127" s="1"/>
  <c r="V124" i="133"/>
  <c r="X124" i="133" s="1"/>
  <c r="AG124" i="133" s="1"/>
  <c r="V56" i="134"/>
  <c r="X56" i="134" s="1"/>
  <c r="AG56" i="134" s="1"/>
  <c r="V88" i="133"/>
  <c r="X88" i="133" s="1"/>
  <c r="AG88" i="133" s="1"/>
  <c r="V20" i="134"/>
  <c r="X20" i="134" s="1"/>
  <c r="AG20" i="134" s="1"/>
  <c r="V130" i="133"/>
  <c r="X130" i="133" s="1"/>
  <c r="AG130" i="133" s="1"/>
  <c r="V62" i="134"/>
  <c r="X62" i="134" s="1"/>
  <c r="AG62" i="134" s="1"/>
  <c r="K116" i="8"/>
  <c r="P63" i="133"/>
  <c r="V82" i="133"/>
  <c r="X82" i="133" s="1"/>
  <c r="AG82" i="133" s="1"/>
  <c r="V14" i="134"/>
  <c r="X14" i="134" s="1"/>
  <c r="AG14" i="134" s="1"/>
  <c r="V122" i="133"/>
  <c r="X122" i="133" s="1"/>
  <c r="AG122" i="133" s="1"/>
  <c r="V54" i="134"/>
  <c r="X54" i="134" s="1"/>
  <c r="AG54" i="134" s="1"/>
  <c r="P137" i="89"/>
  <c r="P59" i="133"/>
  <c r="AG32" i="134"/>
  <c r="X5" i="134"/>
  <c r="AN64" i="133"/>
  <c r="AS64" i="133" s="1"/>
  <c r="AN59" i="133"/>
  <c r="AS59" i="133" s="1"/>
  <c r="X13" i="134"/>
  <c r="AC15" i="133"/>
  <c r="AG15" i="133" s="1"/>
  <c r="AG60" i="134"/>
  <c r="V21" i="134"/>
  <c r="X21" i="134" s="1"/>
  <c r="AG21" i="134" s="1"/>
  <c r="V55" i="134"/>
  <c r="X55" i="134" s="1"/>
  <c r="AG55" i="134" s="1"/>
  <c r="AG48" i="134"/>
  <c r="AC189" i="75"/>
  <c r="L173" i="89"/>
  <c r="N173" i="89" s="1"/>
  <c r="T690" i="75"/>
  <c r="AQ703" i="75"/>
  <c r="T894" i="75"/>
  <c r="Q63" i="89"/>
  <c r="S63" i="89" s="1"/>
  <c r="X63" i="89" s="1"/>
  <c r="AC63" i="89" s="1"/>
  <c r="AG63" i="89" s="1"/>
  <c r="FL16" i="122" s="1"/>
  <c r="P227" i="75"/>
  <c r="AT201" i="75"/>
  <c r="W347" i="75"/>
  <c r="AD426" i="75"/>
  <c r="AD445" i="75" s="1"/>
  <c r="R445" i="75"/>
  <c r="R419" i="75"/>
  <c r="R441" i="75" s="1"/>
  <c r="L161" i="88"/>
  <c r="L163" i="88" s="1"/>
  <c r="Q29" i="89"/>
  <c r="S29" i="89" s="1"/>
  <c r="X29" i="89" s="1"/>
  <c r="AC29" i="89" s="1"/>
  <c r="AG29" i="89" s="1"/>
  <c r="EP32" i="119" s="1"/>
  <c r="Z426" i="75"/>
  <c r="S30" i="89"/>
  <c r="X30" i="89" s="1"/>
  <c r="AC30" i="89" s="1"/>
  <c r="AG30" i="89" s="1"/>
  <c r="EV34" i="119" s="1"/>
  <c r="AO343" i="75"/>
  <c r="AH225" i="75"/>
  <c r="L227" i="75"/>
  <c r="Q24" i="89"/>
  <c r="S24" i="89" s="1"/>
  <c r="F426" i="75"/>
  <c r="AK339" i="75"/>
  <c r="AT339" i="75" s="1"/>
  <c r="M317" i="75"/>
  <c r="M343" i="75"/>
  <c r="AQ706" i="75"/>
  <c r="F116" i="89"/>
  <c r="I116" i="89" s="1"/>
  <c r="N116" i="89" s="1"/>
  <c r="AB116" i="89" s="1"/>
  <c r="AF116" i="89" s="1"/>
  <c r="DL30" i="124" s="1"/>
  <c r="AP1178" i="75"/>
  <c r="J15" i="89"/>
  <c r="K15" i="89" s="1"/>
  <c r="AA15" i="89" s="1"/>
  <c r="AE15" i="89" s="1"/>
  <c r="L11" i="89"/>
  <c r="M11" i="89" s="1"/>
  <c r="AA11" i="89" s="1"/>
  <c r="AE11" i="89" s="1"/>
  <c r="AH184" i="75"/>
  <c r="AH189" i="75" s="1"/>
  <c r="F72" i="89"/>
  <c r="I72" i="89" s="1"/>
  <c r="Z72" i="89" s="1"/>
  <c r="AD72" i="89" s="1"/>
  <c r="T693" i="75"/>
  <c r="G30" i="89"/>
  <c r="AD382" i="75"/>
  <c r="AD375" i="75" s="1"/>
  <c r="AD397" i="75" s="1"/>
  <c r="AT272" i="75"/>
  <c r="AO293" i="75"/>
  <c r="P37" i="89"/>
  <c r="S37" i="89" s="1"/>
  <c r="X37" i="89" s="1"/>
  <c r="AC37" i="89" s="1"/>
  <c r="AG37" i="89" s="1"/>
  <c r="EV20" i="120" s="1"/>
  <c r="V200" i="89"/>
  <c r="X200" i="89" s="1"/>
  <c r="AG200" i="89" s="1"/>
  <c r="GN31" i="127" s="1"/>
  <c r="K148" i="8"/>
  <c r="AS95" i="89"/>
  <c r="F133" i="89"/>
  <c r="I133" i="89" s="1"/>
  <c r="N133" i="89" s="1"/>
  <c r="AB133" i="89" s="1"/>
  <c r="AF133" i="89" s="1"/>
  <c r="DR19" i="125" s="1"/>
  <c r="AG263" i="75"/>
  <c r="AT263" i="75" s="1"/>
  <c r="AT260" i="75"/>
  <c r="L168" i="75"/>
  <c r="P74" i="89"/>
  <c r="S74" i="89" s="1"/>
  <c r="X74" i="89" s="1"/>
  <c r="AC74" i="89" s="1"/>
  <c r="AG74" i="89" s="1"/>
  <c r="FA10" i="123" s="1"/>
  <c r="AG687" i="75"/>
  <c r="AT315" i="75"/>
  <c r="G145" i="89"/>
  <c r="I145" i="89" s="1"/>
  <c r="N145" i="89" s="1"/>
  <c r="AB145" i="89" s="1"/>
  <c r="AF145" i="89" s="1"/>
  <c r="EH31" i="125" s="1"/>
  <c r="AM179" i="75"/>
  <c r="AM187" i="75" s="1"/>
  <c r="F74" i="89"/>
  <c r="I74" i="89" s="1"/>
  <c r="Z74" i="89" s="1"/>
  <c r="AD74" i="89" s="1"/>
  <c r="T687" i="75"/>
  <c r="AT271" i="75"/>
  <c r="M274" i="75"/>
  <c r="AT325" i="75"/>
  <c r="R347" i="75"/>
  <c r="R343" i="75"/>
  <c r="AT310" i="75"/>
  <c r="F401" i="75"/>
  <c r="F375" i="75"/>
  <c r="D217" i="88"/>
  <c r="AG274" i="75"/>
  <c r="AT267" i="75"/>
  <c r="AG289" i="75"/>
  <c r="P189" i="75"/>
  <c r="L179" i="75"/>
  <c r="F37" i="89"/>
  <c r="I37" i="89" s="1"/>
  <c r="Z37" i="89" s="1"/>
  <c r="AD37" i="89" s="1"/>
  <c r="N6" i="89"/>
  <c r="AB6" i="89" s="1"/>
  <c r="AF6" i="89" s="1"/>
  <c r="G120" i="8"/>
  <c r="U5" i="89"/>
  <c r="P34" i="89"/>
  <c r="S34" i="89" s="1"/>
  <c r="X34" i="89" s="1"/>
  <c r="AC34" i="89" s="1"/>
  <c r="AG34" i="89" s="1"/>
  <c r="FR14" i="120" s="1"/>
  <c r="K263" i="8"/>
  <c r="AS13" i="89"/>
  <c r="GN26" i="127"/>
  <c r="L110" i="88"/>
  <c r="O110" i="88" s="1"/>
  <c r="L111" i="88" s="1"/>
  <c r="C181" i="88"/>
  <c r="C183" i="88" s="1"/>
  <c r="CH13" i="118"/>
  <c r="BG13" i="118"/>
  <c r="G108" i="8"/>
  <c r="CN13" i="118"/>
  <c r="BL13" i="118"/>
  <c r="CY13" i="118"/>
  <c r="N18" i="89"/>
  <c r="AB18" i="89" s="1"/>
  <c r="AF18" i="89" s="1"/>
  <c r="CC9" i="119"/>
  <c r="BA13" i="118"/>
  <c r="G69" i="89"/>
  <c r="I69" i="89" s="1"/>
  <c r="Z69" i="89" s="1"/>
  <c r="AD69" i="89" s="1"/>
  <c r="DD9" i="119"/>
  <c r="CY9" i="119"/>
  <c r="DR14" i="126"/>
  <c r="BR9" i="119"/>
  <c r="FW22" i="122"/>
  <c r="D45" i="88"/>
  <c r="D46" i="88" s="1"/>
  <c r="V192" i="89"/>
  <c r="X192" i="89" s="1"/>
  <c r="AG192" i="89" s="1"/>
  <c r="GH23" i="127" s="1"/>
  <c r="P141" i="89"/>
  <c r="K156" i="8"/>
  <c r="FR22" i="122"/>
  <c r="FG22" i="122"/>
  <c r="V20" i="89"/>
  <c r="W20" i="89" s="1"/>
  <c r="X20" i="89" s="1"/>
  <c r="AC20" i="89" s="1"/>
  <c r="AG20" i="89" s="1"/>
  <c r="GS22" i="122"/>
  <c r="GN22" i="122"/>
  <c r="FA22" i="122"/>
  <c r="GH26" i="127"/>
  <c r="EV22" i="122"/>
  <c r="FL22" i="122"/>
  <c r="FG26" i="127"/>
  <c r="X18" i="89"/>
  <c r="AC18" i="89" s="1"/>
  <c r="AG18" i="89" s="1"/>
  <c r="FW10" i="119" s="1"/>
  <c r="GH22" i="122"/>
  <c r="EP22" i="122"/>
  <c r="K81" i="8"/>
  <c r="AS5" i="89"/>
  <c r="D78" i="88"/>
  <c r="D82" i="88" s="1"/>
  <c r="GC19" i="126"/>
  <c r="M116" i="88"/>
  <c r="P17" i="89"/>
  <c r="S17" i="89" s="1"/>
  <c r="FG22" i="118"/>
  <c r="P22" i="89"/>
  <c r="S22" i="89" s="1"/>
  <c r="X22" i="89" s="1"/>
  <c r="AC22" i="89" s="1"/>
  <c r="AG22" i="89" s="1"/>
  <c r="EV18" i="119" s="1"/>
  <c r="K120" i="8"/>
  <c r="L78" i="88"/>
  <c r="L82" i="88" s="1"/>
  <c r="K399" i="8"/>
  <c r="J80" i="8"/>
  <c r="H3" i="20" s="1"/>
  <c r="V208" i="89"/>
  <c r="X208" i="89" s="1"/>
  <c r="AG208" i="89" s="1"/>
  <c r="EV12" i="128" s="1"/>
  <c r="K35" i="8"/>
  <c r="K306" i="8"/>
  <c r="Q142" i="89"/>
  <c r="BL9" i="119"/>
  <c r="DL14" i="126"/>
  <c r="BA9" i="119"/>
  <c r="K86" i="88"/>
  <c r="K91" i="88" s="1"/>
  <c r="BG9" i="119"/>
  <c r="CS9" i="119"/>
  <c r="CN9" i="119"/>
  <c r="BW9" i="119"/>
  <c r="DF14" i="126"/>
  <c r="L20" i="89"/>
  <c r="M20" i="89" s="1"/>
  <c r="AA20" i="89" s="1"/>
  <c r="AE20" i="89" s="1"/>
  <c r="L208" i="89"/>
  <c r="N208" i="89" s="1"/>
  <c r="AF208" i="89" s="1"/>
  <c r="EC12" i="128" s="1"/>
  <c r="CS13" i="118"/>
  <c r="CC13" i="118"/>
  <c r="DD13" i="118"/>
  <c r="BR13" i="118"/>
  <c r="L195" i="89"/>
  <c r="N195" i="89" s="1"/>
  <c r="AF195" i="89" s="1"/>
  <c r="CS25" i="118"/>
  <c r="L191" i="89"/>
  <c r="N191" i="89" s="1"/>
  <c r="AF191" i="89" s="1"/>
  <c r="DL22" i="127" s="1"/>
  <c r="L166" i="89"/>
  <c r="N166" i="89" s="1"/>
  <c r="AF166" i="89" s="1"/>
  <c r="CE24" i="126" s="1"/>
  <c r="K3" i="88"/>
  <c r="K5" i="88" s="1"/>
  <c r="G177" i="8"/>
  <c r="D80" i="8"/>
  <c r="F3" i="1" s="1"/>
  <c r="CJ14" i="126"/>
  <c r="L160" i="89"/>
  <c r="N160" i="89" s="1"/>
  <c r="AF160" i="89" s="1"/>
  <c r="EC18" i="126" s="1"/>
  <c r="E80" i="8"/>
  <c r="G3" i="1" s="1"/>
  <c r="G339" i="8"/>
  <c r="CE14" i="126"/>
  <c r="EH14" i="126"/>
  <c r="AP1223" i="75"/>
  <c r="V166" i="89"/>
  <c r="X166" i="89" s="1"/>
  <c r="AG166" i="89" s="1"/>
  <c r="GH24" i="126" s="1"/>
  <c r="CJ19" i="124"/>
  <c r="DR19" i="124"/>
  <c r="CP19" i="124"/>
  <c r="EH9" i="127"/>
  <c r="CU25" i="126"/>
  <c r="FA19" i="126"/>
  <c r="EC19" i="124"/>
  <c r="K92" i="8"/>
  <c r="P41" i="89" s="1"/>
  <c r="S41" i="89" s="1"/>
  <c r="X41" i="89" s="1"/>
  <c r="AC41" i="89" s="1"/>
  <c r="AG41" i="89" s="1"/>
  <c r="L175" i="88"/>
  <c r="L177" i="88" s="1"/>
  <c r="Q137" i="89" s="1"/>
  <c r="X38" i="89"/>
  <c r="AC38" i="89" s="1"/>
  <c r="AG38" i="89" s="1"/>
  <c r="GH22" i="120" s="1"/>
  <c r="FG34" i="122"/>
  <c r="I80" i="8"/>
  <c r="G3" i="20" s="1"/>
  <c r="K124" i="8"/>
  <c r="D149" i="88"/>
  <c r="D153" i="88" s="1"/>
  <c r="K170" i="8"/>
  <c r="EV19" i="126"/>
  <c r="EP19" i="126"/>
  <c r="K289" i="8"/>
  <c r="P63" i="137" s="1"/>
  <c r="R63" i="137" s="1"/>
  <c r="K207" i="8"/>
  <c r="FW22" i="118"/>
  <c r="FW19" i="126"/>
  <c r="K5" i="8"/>
  <c r="L4" i="137" s="1"/>
  <c r="K15" i="8"/>
  <c r="GN22" i="118"/>
  <c r="FA22" i="118"/>
  <c r="FR19" i="126"/>
  <c r="GS19" i="126"/>
  <c r="FL19" i="126"/>
  <c r="I213" i="8"/>
  <c r="G6" i="20" s="1"/>
  <c r="K339" i="8"/>
  <c r="K380" i="8"/>
  <c r="GC22" i="118"/>
  <c r="GH22" i="118"/>
  <c r="GN19" i="126"/>
  <c r="FG19" i="126"/>
  <c r="K403" i="8"/>
  <c r="V191" i="89"/>
  <c r="X191" i="89" s="1"/>
  <c r="AG191" i="89" s="1"/>
  <c r="GH22" i="127" s="1"/>
  <c r="K108" i="8"/>
  <c r="X6" i="89"/>
  <c r="AC6" i="89" s="1"/>
  <c r="AG6" i="89" s="1"/>
  <c r="FA14" i="118" s="1"/>
  <c r="L86" i="88"/>
  <c r="L91" i="88" s="1"/>
  <c r="L165" i="88"/>
  <c r="L168" i="88" s="1"/>
  <c r="FR22" i="118"/>
  <c r="EV22" i="118"/>
  <c r="GS22" i="118"/>
  <c r="EV26" i="127"/>
  <c r="FW26" i="127"/>
  <c r="EP26" i="127"/>
  <c r="I349" i="8"/>
  <c r="G8" i="20" s="1"/>
  <c r="H107" i="8"/>
  <c r="F4" i="20" s="1"/>
  <c r="AN56" i="89"/>
  <c r="J213" i="8"/>
  <c r="H6" i="20" s="1"/>
  <c r="K177" i="8"/>
  <c r="K141" i="8"/>
  <c r="K246" i="8"/>
  <c r="FA26" i="127"/>
  <c r="GC26" i="127"/>
  <c r="K271" i="8"/>
  <c r="P61" i="137" s="1"/>
  <c r="R61" i="137" s="1"/>
  <c r="V207" i="89"/>
  <c r="X207" i="89" s="1"/>
  <c r="AG207" i="89" s="1"/>
  <c r="EP11" i="128" s="1"/>
  <c r="P132" i="89"/>
  <c r="FL22" i="118"/>
  <c r="FR26" i="127"/>
  <c r="GS26" i="127"/>
  <c r="CC19" i="118"/>
  <c r="G133" i="8"/>
  <c r="BG19" i="118"/>
  <c r="DA14" i="126"/>
  <c r="EC14" i="126"/>
  <c r="CU14" i="126"/>
  <c r="DW14" i="126"/>
  <c r="F107" i="8"/>
  <c r="H4" i="1" s="1"/>
  <c r="G315" i="8"/>
  <c r="E107" i="8"/>
  <c r="G4" i="1" s="1"/>
  <c r="G271" i="8"/>
  <c r="G61" i="137" s="1"/>
  <c r="Q61" i="137" s="1"/>
  <c r="BA25" i="118"/>
  <c r="G70" i="8"/>
  <c r="G156" i="8"/>
  <c r="BR25" i="118"/>
  <c r="L157" i="89"/>
  <c r="N157" i="89" s="1"/>
  <c r="AF157" i="89" s="1"/>
  <c r="EH15" i="126" s="1"/>
  <c r="BW25" i="118"/>
  <c r="AP1179" i="75"/>
  <c r="N9" i="89"/>
  <c r="AB9" i="89" s="1"/>
  <c r="AF9" i="89" s="1"/>
  <c r="N12" i="89"/>
  <c r="AB12" i="89" s="1"/>
  <c r="AF12" i="89" s="1"/>
  <c r="BL19" i="118"/>
  <c r="CY25" i="118"/>
  <c r="BG25" i="118"/>
  <c r="CY19" i="118"/>
  <c r="CH19" i="118"/>
  <c r="CH25" i="118"/>
  <c r="CC25" i="118"/>
  <c r="G371" i="8"/>
  <c r="CE9" i="127"/>
  <c r="CN19" i="118"/>
  <c r="DD25" i="118"/>
  <c r="BL25" i="118"/>
  <c r="K165" i="88"/>
  <c r="K168" i="88" s="1"/>
  <c r="F90" i="89"/>
  <c r="E213" i="8"/>
  <c r="G6" i="1" s="1"/>
  <c r="G225" i="8"/>
  <c r="F101" i="89"/>
  <c r="I101" i="89" s="1"/>
  <c r="N101" i="89" s="1"/>
  <c r="AB101" i="89" s="1"/>
  <c r="AF101" i="89" s="1"/>
  <c r="G50" i="8"/>
  <c r="D4" i="137" s="1"/>
  <c r="G86" i="8"/>
  <c r="AA6" i="89"/>
  <c r="AE6" i="89" s="1"/>
  <c r="G141" i="8"/>
  <c r="F213" i="8"/>
  <c r="H6" i="1" s="1"/>
  <c r="C12" i="88"/>
  <c r="C13" i="88" s="1"/>
  <c r="D107" i="8"/>
  <c r="F4" i="1" s="1"/>
  <c r="G142" i="89"/>
  <c r="E349" i="8"/>
  <c r="G8" i="1" s="1"/>
  <c r="G60" i="8"/>
  <c r="C78" i="88"/>
  <c r="C82" i="88" s="1"/>
  <c r="G207" i="8"/>
  <c r="G246" i="8"/>
  <c r="CJ9" i="127"/>
  <c r="G78" i="89"/>
  <c r="I78" i="89" s="1"/>
  <c r="N78" i="89" s="1"/>
  <c r="AB78" i="89" s="1"/>
  <c r="AF78" i="89" s="1"/>
  <c r="G306" i="8"/>
  <c r="F349" i="8"/>
  <c r="H8" i="1" s="1"/>
  <c r="K86" i="8"/>
  <c r="D106" i="88"/>
  <c r="G106" i="88" s="1"/>
  <c r="D107" i="88" s="1"/>
  <c r="D109" i="88" s="1"/>
  <c r="GS34" i="122"/>
  <c r="K214" i="8"/>
  <c r="J349" i="8"/>
  <c r="H8" i="20" s="1"/>
  <c r="K41" i="8"/>
  <c r="K185" i="8"/>
  <c r="EP34" i="122"/>
  <c r="L3" i="88"/>
  <c r="L5" i="88" s="1"/>
  <c r="V160" i="89"/>
  <c r="X160" i="89" s="1"/>
  <c r="AG160" i="89" s="1"/>
  <c r="FW18" i="126" s="1"/>
  <c r="GS9" i="127"/>
  <c r="D145" i="88"/>
  <c r="D147" i="88" s="1"/>
  <c r="K371" i="8"/>
  <c r="L43" i="88"/>
  <c r="L45" i="88" s="1"/>
  <c r="K225" i="8"/>
  <c r="V157" i="89"/>
  <c r="X157" i="89" s="1"/>
  <c r="AG157" i="89" s="1"/>
  <c r="FL15" i="126" s="1"/>
  <c r="K50" i="8"/>
  <c r="M4" i="137" s="1"/>
  <c r="FR9" i="127"/>
  <c r="AS74" i="89"/>
  <c r="J140" i="8"/>
  <c r="H5" i="20" s="1"/>
  <c r="I140" i="8"/>
  <c r="G5" i="20" s="1"/>
  <c r="AN5" i="89"/>
  <c r="H80" i="8"/>
  <c r="F3" i="20" s="1"/>
  <c r="AN41" i="89"/>
  <c r="K315" i="8"/>
  <c r="D211" i="88"/>
  <c r="D212" i="88" s="1"/>
  <c r="AN13" i="89"/>
  <c r="M141" i="88"/>
  <c r="AL119" i="89" s="1"/>
  <c r="BW21" i="119"/>
  <c r="K14" i="88"/>
  <c r="K16" i="88" s="1"/>
  <c r="G63" i="89" s="1"/>
  <c r="I63" i="89" s="1"/>
  <c r="Z63" i="89" s="1"/>
  <c r="AD63" i="89" s="1"/>
  <c r="E140" i="8"/>
  <c r="G5" i="1" s="1"/>
  <c r="F140" i="8"/>
  <c r="H5" i="1" s="1"/>
  <c r="DF9" i="127"/>
  <c r="BL21" i="119"/>
  <c r="C149" i="88"/>
  <c r="C153" i="88" s="1"/>
  <c r="G170" i="8"/>
  <c r="CH21" i="118"/>
  <c r="DR9" i="127"/>
  <c r="DL9" i="127"/>
  <c r="CY13" i="119"/>
  <c r="K126" i="88"/>
  <c r="N126" i="88" s="1"/>
  <c r="K128" i="88" s="1"/>
  <c r="F132" i="89"/>
  <c r="BW21" i="118"/>
  <c r="DR25" i="126"/>
  <c r="CS21" i="119"/>
  <c r="G41" i="8"/>
  <c r="J17" i="89"/>
  <c r="K17" i="89" s="1"/>
  <c r="CN21" i="118"/>
  <c r="DW25" i="126"/>
  <c r="BA13" i="119"/>
  <c r="CN21" i="119"/>
  <c r="CP25" i="126"/>
  <c r="CJ25" i="126"/>
  <c r="CC13" i="119"/>
  <c r="CY21" i="119"/>
  <c r="BA21" i="119"/>
  <c r="G81" i="8"/>
  <c r="BA11" i="119"/>
  <c r="BL11" i="119"/>
  <c r="CC11" i="119"/>
  <c r="CH11" i="119"/>
  <c r="AF200" i="89"/>
  <c r="G148" i="8"/>
  <c r="G185" i="8"/>
  <c r="G25" i="8"/>
  <c r="K30" i="88"/>
  <c r="K32" i="88" s="1"/>
  <c r="AP1214" i="75"/>
  <c r="G92" i="8"/>
  <c r="F41" i="89" s="1"/>
  <c r="I41" i="89" s="1"/>
  <c r="Z41" i="89" s="1"/>
  <c r="AD41" i="89" s="1"/>
  <c r="BR27" i="120" s="1"/>
  <c r="AF190" i="89"/>
  <c r="DA21" i="127" s="1"/>
  <c r="E262" i="8"/>
  <c r="G7" i="1" s="1"/>
  <c r="BR21" i="119"/>
  <c r="BG21" i="119"/>
  <c r="DL19" i="124"/>
  <c r="CU19" i="124"/>
  <c r="DF19" i="124"/>
  <c r="DW19" i="124"/>
  <c r="CH21" i="119"/>
  <c r="DD21" i="119"/>
  <c r="M43" i="89"/>
  <c r="AA43" i="89" s="1"/>
  <c r="AE43" i="89" s="1"/>
  <c r="AA44" i="89"/>
  <c r="AE44" i="89" s="1"/>
  <c r="GS19" i="124"/>
  <c r="EV19" i="124"/>
  <c r="FL19" i="124"/>
  <c r="FW19" i="124"/>
  <c r="FR19" i="124"/>
  <c r="FG19" i="124"/>
  <c r="FA19" i="124"/>
  <c r="EP19" i="124"/>
  <c r="GH19" i="124"/>
  <c r="GC19" i="124"/>
  <c r="GN19" i="124"/>
  <c r="DA6" i="125"/>
  <c r="DW6" i="125"/>
  <c r="FR34" i="120"/>
  <c r="EP34" i="120"/>
  <c r="FW34" i="120"/>
  <c r="EV34" i="120"/>
  <c r="GS34" i="120"/>
  <c r="FG34" i="120"/>
  <c r="GH34" i="120"/>
  <c r="FA34" i="120"/>
  <c r="GN34" i="120"/>
  <c r="FL34" i="120"/>
  <c r="GC34" i="120"/>
  <c r="BG21" i="118"/>
  <c r="BR21" i="118"/>
  <c r="G5" i="8"/>
  <c r="C4" i="137" s="1"/>
  <c r="CN13" i="119"/>
  <c r="CS13" i="119"/>
  <c r="FW34" i="122"/>
  <c r="GN34" i="122"/>
  <c r="FL34" i="122"/>
  <c r="D213" i="8"/>
  <c r="F6" i="1" s="1"/>
  <c r="N10" i="89"/>
  <c r="AB10" i="89" s="1"/>
  <c r="AF10" i="89" s="1"/>
  <c r="CS21" i="118"/>
  <c r="BA21" i="118"/>
  <c r="CY21" i="118"/>
  <c r="DA9" i="127"/>
  <c r="EC9" i="127"/>
  <c r="BA19" i="118"/>
  <c r="DD19" i="118"/>
  <c r="DL25" i="126"/>
  <c r="CE25" i="126"/>
  <c r="DF25" i="126"/>
  <c r="CH13" i="119"/>
  <c r="BG13" i="119"/>
  <c r="BL13" i="119"/>
  <c r="EP29" i="126"/>
  <c r="GH34" i="122"/>
  <c r="GC34" i="122"/>
  <c r="C32" i="88"/>
  <c r="C35" i="88" s="1"/>
  <c r="R285" i="75" s="1"/>
  <c r="R278" i="75" s="1"/>
  <c r="R289" i="75" s="1"/>
  <c r="L21" i="89"/>
  <c r="M21" i="89" s="1"/>
  <c r="AA21" i="89" s="1"/>
  <c r="AE21" i="89" s="1"/>
  <c r="G124" i="8"/>
  <c r="K364" i="8"/>
  <c r="P55" i="137" s="1"/>
  <c r="R55" i="137" s="1"/>
  <c r="AG172" i="89"/>
  <c r="GS30" i="126" s="1"/>
  <c r="K60" i="8"/>
  <c r="K70" i="8"/>
  <c r="CC21" i="118"/>
  <c r="DD21" i="118"/>
  <c r="CU9" i="127"/>
  <c r="DW9" i="127"/>
  <c r="G263" i="8"/>
  <c r="CS19" i="118"/>
  <c r="BR19" i="118"/>
  <c r="EH25" i="126"/>
  <c r="DA25" i="126"/>
  <c r="BW13" i="119"/>
  <c r="DD13" i="119"/>
  <c r="FA34" i="122"/>
  <c r="EV34" i="122"/>
  <c r="EP9" i="127"/>
  <c r="FG9" i="127"/>
  <c r="GH9" i="127"/>
  <c r="FA9" i="127"/>
  <c r="GC9" i="127"/>
  <c r="FL9" i="127"/>
  <c r="GN9" i="127"/>
  <c r="EV9" i="127"/>
  <c r="GS26" i="120"/>
  <c r="FR26" i="120"/>
  <c r="EP26" i="120"/>
  <c r="FA26" i="120"/>
  <c r="FL26" i="120"/>
  <c r="GC26" i="120"/>
  <c r="GN26" i="120"/>
  <c r="FG26" i="120"/>
  <c r="EV26" i="120"/>
  <c r="FW26" i="120"/>
  <c r="GH26" i="120"/>
  <c r="FL31" i="126"/>
  <c r="GC31" i="126"/>
  <c r="GS31" i="126"/>
  <c r="FR31" i="126"/>
  <c r="GC14" i="126"/>
  <c r="FG14" i="126"/>
  <c r="GS14" i="126"/>
  <c r="FW14" i="126"/>
  <c r="FA14" i="126"/>
  <c r="GN14" i="126"/>
  <c r="FR14" i="126"/>
  <c r="EV14" i="126"/>
  <c r="GH14" i="126"/>
  <c r="FL14" i="126"/>
  <c r="EP14" i="126"/>
  <c r="GN20" i="118"/>
  <c r="FA20" i="118"/>
  <c r="GS20" i="118"/>
  <c r="FW20" i="118"/>
  <c r="FG20" i="118"/>
  <c r="GH20" i="118"/>
  <c r="EV20" i="118"/>
  <c r="GC20" i="118"/>
  <c r="FL20" i="118"/>
  <c r="EP20" i="118"/>
  <c r="FR20" i="118"/>
  <c r="GS24" i="120"/>
  <c r="GC24" i="120"/>
  <c r="FG24" i="120"/>
  <c r="GH24" i="120"/>
  <c r="FA24" i="120"/>
  <c r="EV24" i="120"/>
  <c r="FR24" i="120"/>
  <c r="EP24" i="120"/>
  <c r="GN24" i="120"/>
  <c r="FL24" i="120"/>
  <c r="FW24" i="120"/>
  <c r="FW32" i="122"/>
  <c r="EV32" i="122"/>
  <c r="GS32" i="122"/>
  <c r="GH32" i="122"/>
  <c r="FA32" i="122"/>
  <c r="FL32" i="122"/>
  <c r="GC32" i="122"/>
  <c r="GN32" i="122"/>
  <c r="EP32" i="122"/>
  <c r="FG32" i="122"/>
  <c r="FR32" i="122"/>
  <c r="GH18" i="118"/>
  <c r="FR18" i="118"/>
  <c r="GS18" i="118"/>
  <c r="FA18" i="118"/>
  <c r="GN18" i="118"/>
  <c r="EV18" i="118"/>
  <c r="FW18" i="118"/>
  <c r="FG18" i="118"/>
  <c r="EP18" i="118"/>
  <c r="GC18" i="118"/>
  <c r="FL18" i="118"/>
  <c r="FA10" i="122"/>
  <c r="GH10" i="122"/>
  <c r="FG10" i="122"/>
  <c r="FW10" i="122"/>
  <c r="FL10" i="122"/>
  <c r="GN10" i="122"/>
  <c r="EP10" i="122"/>
  <c r="FR10" i="122"/>
  <c r="GC10" i="122"/>
  <c r="GS10" i="122"/>
  <c r="EV10" i="122"/>
  <c r="K98" i="8"/>
  <c r="N15" i="137" s="1"/>
  <c r="GS12" i="120"/>
  <c r="FG12" i="120"/>
  <c r="GH12" i="120"/>
  <c r="EP12" i="120"/>
  <c r="GC12" i="120"/>
  <c r="FL12" i="120"/>
  <c r="FA12" i="120"/>
  <c r="FW12" i="120"/>
  <c r="EV12" i="120"/>
  <c r="FR12" i="120"/>
  <c r="GN12" i="120"/>
  <c r="GC10" i="128"/>
  <c r="FG10" i="128"/>
  <c r="GS10" i="128"/>
  <c r="FW10" i="128"/>
  <c r="FA10" i="128"/>
  <c r="GN10" i="128"/>
  <c r="FR10" i="128"/>
  <c r="EV10" i="128"/>
  <c r="GH10" i="128"/>
  <c r="FL10" i="128"/>
  <c r="EP10" i="128"/>
  <c r="AG159" i="89"/>
  <c r="GN27" i="127"/>
  <c r="FR27" i="127"/>
  <c r="EV27" i="127"/>
  <c r="GH27" i="127"/>
  <c r="FL27" i="127"/>
  <c r="EP27" i="127"/>
  <c r="GC27" i="127"/>
  <c r="FG27" i="127"/>
  <c r="GS27" i="127"/>
  <c r="FW27" i="127"/>
  <c r="FA27" i="127"/>
  <c r="X153" i="89"/>
  <c r="AG153" i="89" s="1"/>
  <c r="GH26" i="118"/>
  <c r="FR26" i="118"/>
  <c r="EV26" i="118"/>
  <c r="GN26" i="118"/>
  <c r="FG26" i="118"/>
  <c r="EP26" i="118"/>
  <c r="FW26" i="118"/>
  <c r="GC26" i="118"/>
  <c r="GS26" i="118"/>
  <c r="FL26" i="118"/>
  <c r="FA26" i="118"/>
  <c r="V7" i="89"/>
  <c r="W7" i="89" s="1"/>
  <c r="GC25" i="127"/>
  <c r="FG25" i="127"/>
  <c r="GS25" i="127"/>
  <c r="FW25" i="127"/>
  <c r="FA25" i="127"/>
  <c r="GN25" i="127"/>
  <c r="FR25" i="127"/>
  <c r="EV25" i="127"/>
  <c r="GH25" i="127"/>
  <c r="FL25" i="127"/>
  <c r="EP25" i="127"/>
  <c r="GN30" i="118"/>
  <c r="FL30" i="118"/>
  <c r="GS30" i="118"/>
  <c r="FR30" i="118"/>
  <c r="EP30" i="118"/>
  <c r="FW30" i="118"/>
  <c r="EV30" i="118"/>
  <c r="FA30" i="118"/>
  <c r="GH30" i="118"/>
  <c r="GC30" i="118"/>
  <c r="FG30" i="118"/>
  <c r="FR30" i="124"/>
  <c r="EP30" i="124"/>
  <c r="GC30" i="124"/>
  <c r="EV30" i="124"/>
  <c r="FG30" i="124"/>
  <c r="FW30" i="124"/>
  <c r="GH30" i="124"/>
  <c r="FL30" i="124"/>
  <c r="GS30" i="124"/>
  <c r="GN30" i="124"/>
  <c r="FA30" i="124"/>
  <c r="GS25" i="126"/>
  <c r="FW25" i="126"/>
  <c r="FA25" i="126"/>
  <c r="GN25" i="126"/>
  <c r="FR25" i="126"/>
  <c r="EV25" i="126"/>
  <c r="GH25" i="126"/>
  <c r="FL25" i="126"/>
  <c r="EP25" i="126"/>
  <c r="GC25" i="126"/>
  <c r="FG25" i="126"/>
  <c r="X100" i="89"/>
  <c r="AC100" i="89" s="1"/>
  <c r="AG100" i="89" s="1"/>
  <c r="GS32" i="127"/>
  <c r="FW32" i="127"/>
  <c r="FA32" i="127"/>
  <c r="GN32" i="127"/>
  <c r="FR32" i="127"/>
  <c r="EV32" i="127"/>
  <c r="GH32" i="127"/>
  <c r="FL32" i="127"/>
  <c r="EP32" i="127"/>
  <c r="GC32" i="127"/>
  <c r="FG32" i="127"/>
  <c r="EV12" i="119"/>
  <c r="GC12" i="119"/>
  <c r="FA12" i="119"/>
  <c r="GH12" i="119"/>
  <c r="GS12" i="119"/>
  <c r="FL12" i="119"/>
  <c r="FW12" i="119"/>
  <c r="GN12" i="119"/>
  <c r="EP12" i="119"/>
  <c r="FR12" i="119"/>
  <c r="FG12" i="119"/>
  <c r="X151" i="89"/>
  <c r="DF32" i="123"/>
  <c r="DR32" i="123"/>
  <c r="DW32" i="123"/>
  <c r="DA32" i="123"/>
  <c r="EC32" i="123"/>
  <c r="EH32" i="123"/>
  <c r="CP32" i="123"/>
  <c r="CN11" i="119"/>
  <c r="BG11" i="119"/>
  <c r="CY11" i="119"/>
  <c r="N19" i="89"/>
  <c r="AB19" i="89" s="1"/>
  <c r="AF19" i="89" s="1"/>
  <c r="CS11" i="119"/>
  <c r="DD11" i="119"/>
  <c r="BR11" i="119"/>
  <c r="BW11" i="119"/>
  <c r="N8" i="89"/>
  <c r="AB8" i="89" s="1"/>
  <c r="AF8" i="89" s="1"/>
  <c r="CU32" i="123"/>
  <c r="CJ32" i="123"/>
  <c r="D4" i="8"/>
  <c r="F2" i="1" s="1"/>
  <c r="M41" i="89"/>
  <c r="AA41" i="89" s="1"/>
  <c r="AE41" i="89" s="1"/>
  <c r="N151" i="89"/>
  <c r="EH33" i="127"/>
  <c r="DL33" i="127"/>
  <c r="CP33" i="127"/>
  <c r="EC33" i="127"/>
  <c r="DF33" i="127"/>
  <c r="CJ33" i="127"/>
  <c r="DW33" i="127"/>
  <c r="DA33" i="127"/>
  <c r="CE33" i="127"/>
  <c r="DR33" i="127"/>
  <c r="CU33" i="127"/>
  <c r="N169" i="89"/>
  <c r="AF170" i="89"/>
  <c r="BW29" i="118"/>
  <c r="BG29" i="118"/>
  <c r="BA29" i="118"/>
  <c r="DD29" i="118"/>
  <c r="CN29" i="118"/>
  <c r="BL29" i="118"/>
  <c r="CC29" i="118"/>
  <c r="CH29" i="118"/>
  <c r="CY29" i="118"/>
  <c r="CS29" i="118"/>
  <c r="BR29" i="118"/>
  <c r="CS11" i="122"/>
  <c r="CN11" i="122"/>
  <c r="DD11" i="122"/>
  <c r="CY11" i="122"/>
  <c r="BW11" i="122"/>
  <c r="BL11" i="122"/>
  <c r="CC11" i="122"/>
  <c r="BR11" i="122"/>
  <c r="BA11" i="122"/>
  <c r="CH11" i="122"/>
  <c r="BG11" i="122"/>
  <c r="CS25" i="120"/>
  <c r="BA25" i="120"/>
  <c r="BL25" i="120"/>
  <c r="CY25" i="120"/>
  <c r="CC25" i="120"/>
  <c r="CN25" i="120"/>
  <c r="DD25" i="120"/>
  <c r="CH25" i="120"/>
  <c r="BG25" i="120"/>
  <c r="BR25" i="120"/>
  <c r="BW25" i="120"/>
  <c r="E4" i="8"/>
  <c r="G2" i="1" s="1"/>
  <c r="DR10" i="128"/>
  <c r="CU10" i="128"/>
  <c r="EH10" i="128"/>
  <c r="DL10" i="128"/>
  <c r="CP10" i="128"/>
  <c r="EC10" i="128"/>
  <c r="DF10" i="128"/>
  <c r="CJ10" i="128"/>
  <c r="DW10" i="128"/>
  <c r="DA10" i="128"/>
  <c r="CE10" i="128"/>
  <c r="DL32" i="123"/>
  <c r="CE32" i="123"/>
  <c r="N14" i="89"/>
  <c r="AB14" i="89" s="1"/>
  <c r="AF14" i="89" s="1"/>
  <c r="N61" i="89"/>
  <c r="N40" i="89"/>
  <c r="AB40" i="89" s="1"/>
  <c r="AF40" i="89" s="1"/>
  <c r="N38" i="89"/>
  <c r="AB38" i="89" s="1"/>
  <c r="AF38" i="89" s="1"/>
  <c r="I33" i="89"/>
  <c r="Z33" i="89" s="1"/>
  <c r="AD33" i="89" s="1"/>
  <c r="I22" i="89"/>
  <c r="Z22" i="89" s="1"/>
  <c r="AD22" i="89" s="1"/>
  <c r="DW27" i="127"/>
  <c r="DA27" i="127"/>
  <c r="CE27" i="127"/>
  <c r="DR27" i="127"/>
  <c r="CU27" i="127"/>
  <c r="EH27" i="127"/>
  <c r="DL27" i="127"/>
  <c r="CP27" i="127"/>
  <c r="EC27" i="127"/>
  <c r="DF27" i="127"/>
  <c r="CJ27" i="127"/>
  <c r="BA21" i="120"/>
  <c r="BG21" i="120"/>
  <c r="BL21" i="120"/>
  <c r="CS21" i="120"/>
  <c r="CC21" i="120"/>
  <c r="BW21" i="120"/>
  <c r="BR21" i="120"/>
  <c r="DD21" i="120"/>
  <c r="CH21" i="120"/>
  <c r="CY21" i="120"/>
  <c r="CN21" i="120"/>
  <c r="I34" i="89"/>
  <c r="Z34" i="89" s="1"/>
  <c r="AD34" i="89" s="1"/>
  <c r="I71" i="89"/>
  <c r="Z71" i="89" s="1"/>
  <c r="AD71" i="89" s="1"/>
  <c r="N39" i="89"/>
  <c r="AB39" i="89" s="1"/>
  <c r="AF39" i="89" s="1"/>
  <c r="M68" i="89"/>
  <c r="AA68" i="89" s="1"/>
  <c r="AE68" i="89" s="1"/>
  <c r="EH25" i="127"/>
  <c r="DL25" i="127"/>
  <c r="CP25" i="127"/>
  <c r="EC25" i="127"/>
  <c r="DF25" i="127"/>
  <c r="CJ25" i="127"/>
  <c r="DW25" i="127"/>
  <c r="DA25" i="127"/>
  <c r="CE25" i="127"/>
  <c r="DR25" i="127"/>
  <c r="CU25" i="127"/>
  <c r="K5" i="89"/>
  <c r="EC17" i="126"/>
  <c r="DF17" i="126"/>
  <c r="CJ17" i="126"/>
  <c r="DW17" i="126"/>
  <c r="DA17" i="126"/>
  <c r="CE17" i="126"/>
  <c r="DR17" i="126"/>
  <c r="CU17" i="126"/>
  <c r="EH17" i="126"/>
  <c r="DL17" i="126"/>
  <c r="CP17" i="126"/>
  <c r="L140" i="88"/>
  <c r="Q54" i="89" s="1"/>
  <c r="S54" i="89" s="1"/>
  <c r="L141" i="88"/>
  <c r="I4" i="8"/>
  <c r="G2" i="20" s="1"/>
  <c r="K388" i="8"/>
  <c r="AP1237" i="75"/>
  <c r="Q139" i="89"/>
  <c r="S139" i="89" s="1"/>
  <c r="L211" i="88"/>
  <c r="L212" i="88" s="1"/>
  <c r="D116" i="88"/>
  <c r="D118" i="88" s="1"/>
  <c r="J262" i="8"/>
  <c r="H7" i="20" s="1"/>
  <c r="H349" i="8"/>
  <c r="F8" i="20" s="1"/>
  <c r="L128" i="88"/>
  <c r="H4" i="8"/>
  <c r="F2" i="20" s="1"/>
  <c r="J4" i="8"/>
  <c r="H2" i="20" s="1"/>
  <c r="H140" i="8"/>
  <c r="F5" i="20" s="1"/>
  <c r="H213" i="8"/>
  <c r="F6" i="20" s="1"/>
  <c r="V16" i="89"/>
  <c r="W16" i="89" s="1"/>
  <c r="K124" i="88"/>
  <c r="K123" i="88"/>
  <c r="C106" i="88"/>
  <c r="F106" i="88" s="1"/>
  <c r="G15" i="8"/>
  <c r="F15" i="89"/>
  <c r="F4" i="8"/>
  <c r="H2" i="1" s="1"/>
  <c r="N139" i="88"/>
  <c r="K140" i="88" s="1"/>
  <c r="G54" i="89" s="1"/>
  <c r="I54" i="89" s="1"/>
  <c r="Z54" i="89" s="1"/>
  <c r="AD54" i="89" s="1"/>
  <c r="K112" i="88"/>
  <c r="D140" i="8"/>
  <c r="F5" i="1" s="1"/>
  <c r="G278" i="8"/>
  <c r="G62" i="137" s="1"/>
  <c r="Q62" i="137" s="1"/>
  <c r="F112" i="88"/>
  <c r="C113" i="88" s="1"/>
  <c r="C115" i="88" s="1"/>
  <c r="G60" i="89" s="1"/>
  <c r="L114" i="88"/>
  <c r="V174" i="89"/>
  <c r="X174" i="89" s="1"/>
  <c r="AG174" i="89" s="1"/>
  <c r="K295" i="8"/>
  <c r="Q69" i="89"/>
  <c r="S69" i="89" s="1"/>
  <c r="X69" i="89" s="1"/>
  <c r="AC69" i="89" s="1"/>
  <c r="AG69" i="89" s="1"/>
  <c r="L152" i="89"/>
  <c r="N152" i="89" s="1"/>
  <c r="AF152" i="89" s="1"/>
  <c r="G350" i="8"/>
  <c r="G98" i="8"/>
  <c r="E15" i="137" s="1"/>
  <c r="V152" i="89"/>
  <c r="X152" i="89" s="1"/>
  <c r="AG152" i="89" s="1"/>
  <c r="K350" i="8"/>
  <c r="I262" i="8"/>
  <c r="G7" i="20" s="1"/>
  <c r="V154" i="89"/>
  <c r="X154" i="89" s="1"/>
  <c r="AG154" i="89" s="1"/>
  <c r="K162" i="8"/>
  <c r="L154" i="89"/>
  <c r="N154" i="89" s="1"/>
  <c r="AF154" i="89" s="1"/>
  <c r="H262" i="8"/>
  <c r="F7" i="20" s="1"/>
  <c r="K55" i="88"/>
  <c r="K57" i="88" s="1"/>
  <c r="G80" i="89" s="1"/>
  <c r="I80" i="89" s="1"/>
  <c r="Z80" i="89" s="1"/>
  <c r="AD80" i="89" s="1"/>
  <c r="G196" i="8"/>
  <c r="L155" i="89"/>
  <c r="N155" i="89" s="1"/>
  <c r="AF155" i="89" s="1"/>
  <c r="F120" i="88"/>
  <c r="C121" i="88" s="1"/>
  <c r="C123" i="88" s="1"/>
  <c r="G64" i="89" s="1"/>
  <c r="I64" i="89" s="1"/>
  <c r="Z64" i="89" s="1"/>
  <c r="AD64" i="89" s="1"/>
  <c r="L174" i="89"/>
  <c r="N174" i="89" s="1"/>
  <c r="AF174" i="89" s="1"/>
  <c r="G295" i="8"/>
  <c r="L55" i="88"/>
  <c r="L57" i="88" s="1"/>
  <c r="Q80" i="89" s="1"/>
  <c r="S80" i="89" s="1"/>
  <c r="X80" i="89" s="1"/>
  <c r="AC80" i="89" s="1"/>
  <c r="AG80" i="89" s="1"/>
  <c r="K196" i="8"/>
  <c r="F85" i="89"/>
  <c r="I85" i="89" s="1"/>
  <c r="N85" i="89" s="1"/>
  <c r="G214" i="8"/>
  <c r="K211" i="88"/>
  <c r="K212" i="88" s="1"/>
  <c r="G388" i="8"/>
  <c r="P11" i="89"/>
  <c r="S11" i="89" s="1"/>
  <c r="X11" i="89" s="1"/>
  <c r="AC11" i="89" s="1"/>
  <c r="AG11" i="89" s="1"/>
  <c r="K29" i="8"/>
  <c r="F11" i="89"/>
  <c r="I11" i="89" s="1"/>
  <c r="Z11" i="89" s="1"/>
  <c r="AD11" i="89" s="1"/>
  <c r="G29" i="8"/>
  <c r="AP1224" i="75"/>
  <c r="F262" i="8"/>
  <c r="H7" i="1" s="1"/>
  <c r="P21" i="89"/>
  <c r="S21" i="89" s="1"/>
  <c r="D349" i="8"/>
  <c r="F8" i="1" s="1"/>
  <c r="W36" i="89"/>
  <c r="Q27" i="89"/>
  <c r="S27" i="89" s="1"/>
  <c r="X27" i="89" s="1"/>
  <c r="AC27" i="89" s="1"/>
  <c r="AG27" i="89" s="1"/>
  <c r="V21" i="89"/>
  <c r="W21" i="89" s="1"/>
  <c r="L168" i="89"/>
  <c r="N168" i="89" s="1"/>
  <c r="AF168" i="89" s="1"/>
  <c r="K204" i="88"/>
  <c r="K206" i="88" s="1"/>
  <c r="L204" i="88"/>
  <c r="L206" i="88" s="1"/>
  <c r="Q132" i="89" s="1"/>
  <c r="V164" i="89"/>
  <c r="X164" i="89" s="1"/>
  <c r="K278" i="8"/>
  <c r="P62" i="137" s="1"/>
  <c r="R62" i="137" s="1"/>
  <c r="K114" i="88"/>
  <c r="G162" i="8"/>
  <c r="G380" i="8"/>
  <c r="P85" i="89"/>
  <c r="S85" i="89" s="1"/>
  <c r="G35" i="8"/>
  <c r="F21" i="89"/>
  <c r="I21" i="89" s="1"/>
  <c r="Z21" i="89" s="1"/>
  <c r="AD21" i="89" s="1"/>
  <c r="AP1173" i="75"/>
  <c r="D262" i="8"/>
  <c r="F7" i="1" s="1"/>
  <c r="CN34" i="120" l="1"/>
  <c r="DD34" i="120"/>
  <c r="CH34" i="120"/>
  <c r="BL34" i="120"/>
  <c r="BW34" i="120"/>
  <c r="CY34" i="120"/>
  <c r="BR34" i="120"/>
  <c r="CS34" i="120"/>
  <c r="BG34" i="120"/>
  <c r="CC34" i="120"/>
  <c r="BA34" i="120"/>
  <c r="FD11" i="121"/>
  <c r="EH11" i="121"/>
  <c r="DL11" i="121"/>
  <c r="FO11" i="121"/>
  <c r="EN11" i="121"/>
  <c r="FJ11" i="121"/>
  <c r="EC11" i="121"/>
  <c r="EY11" i="121"/>
  <c r="DW11" i="121"/>
  <c r="DR11" i="121"/>
  <c r="ES11" i="121"/>
  <c r="FO23" i="121"/>
  <c r="ES23" i="121"/>
  <c r="DW23" i="121"/>
  <c r="FD23" i="121"/>
  <c r="EH23" i="121"/>
  <c r="DL23" i="121"/>
  <c r="FJ23" i="121"/>
  <c r="DR23" i="121"/>
  <c r="EY23" i="121"/>
  <c r="EN23" i="121"/>
  <c r="EC23" i="121"/>
  <c r="DR6" i="125"/>
  <c r="CY32" i="120"/>
  <c r="CC32" i="120"/>
  <c r="BG32" i="120"/>
  <c r="DD32" i="120"/>
  <c r="BW32" i="120"/>
  <c r="CS32" i="120"/>
  <c r="BR32" i="120"/>
  <c r="CN32" i="120"/>
  <c r="BL32" i="120"/>
  <c r="CH32" i="120"/>
  <c r="BA32" i="120"/>
  <c r="AS73" i="89"/>
  <c r="GC31" i="125"/>
  <c r="DL6" i="125"/>
  <c r="AN73" i="89"/>
  <c r="Q90" i="89"/>
  <c r="S90" i="89" s="1"/>
  <c r="X90" i="89" s="1"/>
  <c r="AC90" i="89" s="1"/>
  <c r="AG90" i="89" s="1"/>
  <c r="FO7" i="121"/>
  <c r="ES7" i="121"/>
  <c r="DW7" i="121"/>
  <c r="EN7" i="121"/>
  <c r="DL7" i="121"/>
  <c r="FJ7" i="121"/>
  <c r="EH7" i="121"/>
  <c r="FD7" i="121"/>
  <c r="EC7" i="121"/>
  <c r="EY7" i="121"/>
  <c r="DR7" i="121"/>
  <c r="FJ13" i="121"/>
  <c r="EN13" i="121"/>
  <c r="DR13" i="121"/>
  <c r="EY13" i="121"/>
  <c r="EC13" i="121"/>
  <c r="FD13" i="121"/>
  <c r="DL13" i="121"/>
  <c r="ES13" i="121"/>
  <c r="EH13" i="121"/>
  <c r="FO13" i="121"/>
  <c r="DW13" i="121"/>
  <c r="FJ13" i="122"/>
  <c r="EN13" i="122"/>
  <c r="DR13" i="122"/>
  <c r="FD13" i="122"/>
  <c r="EH13" i="122"/>
  <c r="DL13" i="122"/>
  <c r="EY13" i="122"/>
  <c r="EC13" i="122"/>
  <c r="DW13" i="122"/>
  <c r="FO13" i="122"/>
  <c r="ES13" i="122"/>
  <c r="EP18" i="123"/>
  <c r="FA31" i="126"/>
  <c r="EC6" i="125"/>
  <c r="DF6" i="125"/>
  <c r="AP4" i="89"/>
  <c r="AP3" i="89" s="1"/>
  <c r="C18" i="137"/>
  <c r="FR13" i="140"/>
  <c r="DL14" i="139"/>
  <c r="AS80" i="89"/>
  <c r="AS76" i="89" s="1"/>
  <c r="AN76" i="89"/>
  <c r="EV31" i="126"/>
  <c r="GN31" i="126"/>
  <c r="FW31" i="126"/>
  <c r="FG31" i="126"/>
  <c r="EP31" i="126"/>
  <c r="GN33" i="125"/>
  <c r="FL33" i="125"/>
  <c r="EP31" i="123"/>
  <c r="GC33" i="125"/>
  <c r="GS33" i="125"/>
  <c r="GS14" i="139"/>
  <c r="EV14" i="139"/>
  <c r="FA14" i="139"/>
  <c r="FR14" i="139"/>
  <c r="FL14" i="139"/>
  <c r="GN13" i="140"/>
  <c r="FA13" i="140"/>
  <c r="EV18" i="123"/>
  <c r="GS29" i="126"/>
  <c r="EV29" i="126"/>
  <c r="FA29" i="126"/>
  <c r="X17" i="89"/>
  <c r="AC17" i="89" s="1"/>
  <c r="AG17" i="89" s="1"/>
  <c r="FW8" i="119" s="1"/>
  <c r="FR31" i="125"/>
  <c r="FG31" i="125"/>
  <c r="EP14" i="138"/>
  <c r="FR14" i="138"/>
  <c r="GS14" i="138"/>
  <c r="U13" i="89"/>
  <c r="U4" i="89" s="1"/>
  <c r="U3" i="89" s="1"/>
  <c r="GN18" i="123"/>
  <c r="FL29" i="126"/>
  <c r="FR29" i="126"/>
  <c r="FW29" i="126"/>
  <c r="GC29" i="126"/>
  <c r="GH29" i="126"/>
  <c r="FG29" i="126"/>
  <c r="N45" i="137"/>
  <c r="P45" i="137" s="1"/>
  <c r="R45" i="137" s="1"/>
  <c r="GS27" i="139" s="1"/>
  <c r="M347" i="75"/>
  <c r="GN31" i="123"/>
  <c r="GS31" i="125"/>
  <c r="EP31" i="125"/>
  <c r="FW31" i="123"/>
  <c r="FG14" i="138"/>
  <c r="GH14" i="138"/>
  <c r="FL14" i="138"/>
  <c r="GC14" i="138"/>
  <c r="EP23" i="140"/>
  <c r="K101" i="136"/>
  <c r="AS54" i="89"/>
  <c r="AS43" i="89" s="1"/>
  <c r="AN43" i="89"/>
  <c r="AS24" i="89"/>
  <c r="AS23" i="89" s="1"/>
  <c r="AS4" i="89" s="1"/>
  <c r="AN23" i="89"/>
  <c r="AN4" i="89" s="1"/>
  <c r="AP115" i="141"/>
  <c r="BD115" i="141"/>
  <c r="AN55" i="89"/>
  <c r="AG190" i="89"/>
  <c r="GN21" i="127" s="1"/>
  <c r="BD19" i="141"/>
  <c r="AP19" i="141"/>
  <c r="AP117" i="141" s="1"/>
  <c r="BD117" i="141" s="1"/>
  <c r="GS7" i="143"/>
  <c r="GH7" i="143"/>
  <c r="FW7" i="143"/>
  <c r="FL7" i="143"/>
  <c r="FA7" i="143"/>
  <c r="EP7" i="143"/>
  <c r="GN7" i="143"/>
  <c r="FR7" i="143"/>
  <c r="EV7" i="143"/>
  <c r="GC7" i="143"/>
  <c r="FG7" i="143"/>
  <c r="GN16" i="143"/>
  <c r="GC16" i="143"/>
  <c r="FR16" i="143"/>
  <c r="FG16" i="143"/>
  <c r="EV16" i="143"/>
  <c r="GS16" i="143"/>
  <c r="FW16" i="143"/>
  <c r="FA16" i="143"/>
  <c r="GH16" i="143"/>
  <c r="FL16" i="143"/>
  <c r="EP16" i="143"/>
  <c r="AL135" i="89"/>
  <c r="AN135" i="89" s="1"/>
  <c r="AS135" i="89" s="1"/>
  <c r="AS124" i="89" s="1"/>
  <c r="AP10" i="141"/>
  <c r="BD10" i="141"/>
  <c r="EH8" i="140"/>
  <c r="DW8" i="140"/>
  <c r="DL8" i="140"/>
  <c r="DA8" i="140"/>
  <c r="CP8" i="140"/>
  <c r="CE8" i="140"/>
  <c r="DR8" i="140"/>
  <c r="CU8" i="140"/>
  <c r="EC8" i="140"/>
  <c r="DF8" i="140"/>
  <c r="CJ8" i="140"/>
  <c r="EH7" i="143"/>
  <c r="DW7" i="143"/>
  <c r="DL7" i="143"/>
  <c r="DA7" i="143"/>
  <c r="CP7" i="143"/>
  <c r="CE7" i="143"/>
  <c r="EC7" i="143"/>
  <c r="DF7" i="143"/>
  <c r="CJ7" i="143"/>
  <c r="DR7" i="143"/>
  <c r="CU7" i="143"/>
  <c r="EC9" i="140"/>
  <c r="DR9" i="140"/>
  <c r="EH9" i="140"/>
  <c r="DL9" i="140"/>
  <c r="DA9" i="140"/>
  <c r="CP9" i="140"/>
  <c r="CE9" i="140"/>
  <c r="DW9" i="140"/>
  <c r="DF9" i="140"/>
  <c r="CU9" i="140"/>
  <c r="CJ9" i="140"/>
  <c r="EC16" i="143"/>
  <c r="DR16" i="143"/>
  <c r="DF16" i="143"/>
  <c r="CU16" i="143"/>
  <c r="CJ16" i="143"/>
  <c r="EH16" i="143"/>
  <c r="DL16" i="143"/>
  <c r="CP16" i="143"/>
  <c r="DW16" i="143"/>
  <c r="DA16" i="143"/>
  <c r="CE16" i="143"/>
  <c r="L124" i="88"/>
  <c r="FW18" i="123"/>
  <c r="FR18" i="123"/>
  <c r="FA18" i="123"/>
  <c r="GN31" i="125"/>
  <c r="FA31" i="125"/>
  <c r="FW31" i="125"/>
  <c r="X143" i="89"/>
  <c r="AC143" i="89" s="1"/>
  <c r="AG143" i="89" s="1"/>
  <c r="GC29" i="125" s="1"/>
  <c r="FL31" i="125"/>
  <c r="EV31" i="125"/>
  <c r="FW23" i="140"/>
  <c r="CU14" i="139"/>
  <c r="I142" i="89"/>
  <c r="N142" i="89" s="1"/>
  <c r="AB142" i="89" s="1"/>
  <c r="AF142" i="89" s="1"/>
  <c r="EH28" i="125" s="1"/>
  <c r="CE14" i="139"/>
  <c r="EC14" i="139"/>
  <c r="FG13" i="140"/>
  <c r="BL21" i="122"/>
  <c r="D5" i="137"/>
  <c r="D3" i="137" s="1"/>
  <c r="D2" i="137" s="1"/>
  <c r="G8" i="137"/>
  <c r="Q8" i="137" s="1"/>
  <c r="DF13" i="138" s="1"/>
  <c r="BB14" i="141"/>
  <c r="AI14" i="141"/>
  <c r="DF14" i="139"/>
  <c r="DR14" i="139"/>
  <c r="DW14" i="139"/>
  <c r="CJ14" i="139"/>
  <c r="CP14" i="139"/>
  <c r="CU6" i="125"/>
  <c r="CP6" i="125"/>
  <c r="CJ6" i="125"/>
  <c r="CE6" i="125"/>
  <c r="AG151" i="89"/>
  <c r="FW9" i="126" s="1"/>
  <c r="X149" i="89"/>
  <c r="FJ17" i="123"/>
  <c r="EY17" i="123"/>
  <c r="EN17" i="123"/>
  <c r="EC17" i="123"/>
  <c r="DR17" i="123"/>
  <c r="FO17" i="123"/>
  <c r="FD17" i="123"/>
  <c r="ES17" i="123"/>
  <c r="EH17" i="123"/>
  <c r="DW17" i="123"/>
  <c r="DL17" i="123"/>
  <c r="N149" i="89"/>
  <c r="CY26" i="122"/>
  <c r="CN26" i="122"/>
  <c r="CC26" i="122"/>
  <c r="BR26" i="122"/>
  <c r="BG26" i="122"/>
  <c r="CS26" i="122"/>
  <c r="BW26" i="122"/>
  <c r="BA26" i="122"/>
  <c r="CH26" i="122"/>
  <c r="DD26" i="122"/>
  <c r="BL26" i="122"/>
  <c r="FO21" i="120"/>
  <c r="FD21" i="120"/>
  <c r="ES21" i="120"/>
  <c r="EH21" i="120"/>
  <c r="DW21" i="120"/>
  <c r="DL21" i="120"/>
  <c r="FJ21" i="120"/>
  <c r="EY21" i="120"/>
  <c r="EN21" i="120"/>
  <c r="EC21" i="120"/>
  <c r="DR21" i="120"/>
  <c r="FO25" i="120"/>
  <c r="FD25" i="120"/>
  <c r="ES25" i="120"/>
  <c r="EH25" i="120"/>
  <c r="DW25" i="120"/>
  <c r="DL25" i="120"/>
  <c r="EY25" i="120"/>
  <c r="EC25" i="120"/>
  <c r="FJ25" i="120"/>
  <c r="EN25" i="120"/>
  <c r="DR25" i="120"/>
  <c r="CY28" i="120"/>
  <c r="CN28" i="120"/>
  <c r="CC28" i="120"/>
  <c r="BR28" i="120"/>
  <c r="BG28" i="120"/>
  <c r="DD28" i="120"/>
  <c r="CH28" i="120"/>
  <c r="BL28" i="120"/>
  <c r="CS28" i="120"/>
  <c r="BW28" i="120"/>
  <c r="BA28" i="120"/>
  <c r="FJ23" i="120"/>
  <c r="FO23" i="120"/>
  <c r="EY23" i="120"/>
  <c r="EN23" i="120"/>
  <c r="EC23" i="120"/>
  <c r="DR23" i="120"/>
  <c r="FD23" i="120"/>
  <c r="ES23" i="120"/>
  <c r="EH23" i="120"/>
  <c r="DW23" i="120"/>
  <c r="DL23" i="120"/>
  <c r="EH29" i="127"/>
  <c r="CY32" i="121"/>
  <c r="CN32" i="121"/>
  <c r="CC32" i="121"/>
  <c r="BR32" i="121"/>
  <c r="BG32" i="121"/>
  <c r="DD32" i="121"/>
  <c r="CH32" i="121"/>
  <c r="BL32" i="121"/>
  <c r="CS32" i="121"/>
  <c r="BW32" i="121"/>
  <c r="BA32" i="121"/>
  <c r="CN21" i="122"/>
  <c r="CH21" i="122"/>
  <c r="AA7" i="89"/>
  <c r="AE7" i="89" s="1"/>
  <c r="CN16" i="118" s="1"/>
  <c r="G4" i="137"/>
  <c r="I30" i="89"/>
  <c r="Z30" i="89" s="1"/>
  <c r="AD30" i="89" s="1"/>
  <c r="BA33" i="119" s="1"/>
  <c r="BL31" i="119"/>
  <c r="CY7" i="119"/>
  <c r="FO11" i="119"/>
  <c r="FD11" i="119"/>
  <c r="ES11" i="119"/>
  <c r="EH11" i="119"/>
  <c r="DW11" i="119"/>
  <c r="DL11" i="119"/>
  <c r="FJ11" i="119"/>
  <c r="EN11" i="119"/>
  <c r="DR11" i="119"/>
  <c r="EY11" i="119"/>
  <c r="EC11" i="119"/>
  <c r="DD16" i="119"/>
  <c r="CS16" i="119"/>
  <c r="CH16" i="119"/>
  <c r="BW16" i="119"/>
  <c r="BL16" i="119"/>
  <c r="BA16" i="119"/>
  <c r="CY16" i="119"/>
  <c r="CC16" i="119"/>
  <c r="BG16" i="119"/>
  <c r="CN16" i="119"/>
  <c r="BR16" i="119"/>
  <c r="CY14" i="119"/>
  <c r="CN14" i="119"/>
  <c r="CC14" i="119"/>
  <c r="BR14" i="119"/>
  <c r="BG14" i="119"/>
  <c r="CS14" i="119"/>
  <c r="BW14" i="119"/>
  <c r="BA14" i="119"/>
  <c r="DD14" i="119"/>
  <c r="CH14" i="119"/>
  <c r="BL14" i="119"/>
  <c r="CY22" i="119"/>
  <c r="CN22" i="119"/>
  <c r="CC22" i="119"/>
  <c r="BR22" i="119"/>
  <c r="BG22" i="119"/>
  <c r="DD22" i="119"/>
  <c r="CH22" i="119"/>
  <c r="BL22" i="119"/>
  <c r="CS22" i="119"/>
  <c r="BW22" i="119"/>
  <c r="BA22" i="119"/>
  <c r="FJ9" i="119"/>
  <c r="EY9" i="119"/>
  <c r="EN9" i="119"/>
  <c r="EC9" i="119"/>
  <c r="DR9" i="119"/>
  <c r="FD9" i="119"/>
  <c r="EH9" i="119"/>
  <c r="DL9" i="119"/>
  <c r="FO9" i="119"/>
  <c r="ES9" i="119"/>
  <c r="DW9" i="119"/>
  <c r="CC31" i="119"/>
  <c r="FO17" i="118"/>
  <c r="FD17" i="118"/>
  <c r="ES17" i="118"/>
  <c r="EH17" i="118"/>
  <c r="DW17" i="118"/>
  <c r="DL17" i="118"/>
  <c r="FJ17" i="118"/>
  <c r="EY17" i="118"/>
  <c r="EN17" i="118"/>
  <c r="EC17" i="118"/>
  <c r="DR17" i="118"/>
  <c r="FO21" i="118"/>
  <c r="FD21" i="118"/>
  <c r="ES21" i="118"/>
  <c r="EH21" i="118"/>
  <c r="DW21" i="118"/>
  <c r="DL21" i="118"/>
  <c r="FJ21" i="118"/>
  <c r="EY21" i="118"/>
  <c r="EN21" i="118"/>
  <c r="EC21" i="118"/>
  <c r="DR21" i="118"/>
  <c r="DD14" i="118"/>
  <c r="CS14" i="118"/>
  <c r="CH14" i="118"/>
  <c r="BW14" i="118"/>
  <c r="BL14" i="118"/>
  <c r="BA14" i="118"/>
  <c r="CY14" i="118"/>
  <c r="CN14" i="118"/>
  <c r="CC14" i="118"/>
  <c r="BR14" i="118"/>
  <c r="BG14" i="118"/>
  <c r="FO25" i="118"/>
  <c r="FD25" i="118"/>
  <c r="ES25" i="118"/>
  <c r="EH25" i="118"/>
  <c r="DW25" i="118"/>
  <c r="DL25" i="118"/>
  <c r="FJ25" i="118"/>
  <c r="EY25" i="118"/>
  <c r="EN25" i="118"/>
  <c r="EC25" i="118"/>
  <c r="DR25" i="118"/>
  <c r="CY24" i="118"/>
  <c r="CN24" i="118"/>
  <c r="CC24" i="118"/>
  <c r="BR24" i="118"/>
  <c r="BG24" i="118"/>
  <c r="DD24" i="118"/>
  <c r="CS24" i="118"/>
  <c r="CH24" i="118"/>
  <c r="BW24" i="118"/>
  <c r="BL24" i="118"/>
  <c r="BA24" i="118"/>
  <c r="CY16" i="118"/>
  <c r="FO29" i="118"/>
  <c r="FD29" i="118"/>
  <c r="ES29" i="118"/>
  <c r="EH29" i="118"/>
  <c r="DW29" i="118"/>
  <c r="DL29" i="118"/>
  <c r="FJ29" i="118"/>
  <c r="EY29" i="118"/>
  <c r="EN29" i="118"/>
  <c r="EC29" i="118"/>
  <c r="DR29" i="118"/>
  <c r="FJ19" i="118"/>
  <c r="EY19" i="118"/>
  <c r="EN19" i="118"/>
  <c r="EC19" i="118"/>
  <c r="DR19" i="118"/>
  <c r="FO19" i="118"/>
  <c r="FD19" i="118"/>
  <c r="ES19" i="118"/>
  <c r="EH19" i="118"/>
  <c r="DW19" i="118"/>
  <c r="DL19" i="118"/>
  <c r="FO13" i="118"/>
  <c r="FD13" i="118"/>
  <c r="ES13" i="118"/>
  <c r="EH13" i="118"/>
  <c r="DW13" i="118"/>
  <c r="DL13" i="118"/>
  <c r="FJ13" i="118"/>
  <c r="EY13" i="118"/>
  <c r="EN13" i="118"/>
  <c r="EC13" i="118"/>
  <c r="DR13" i="118"/>
  <c r="CY32" i="118"/>
  <c r="CN32" i="118"/>
  <c r="CS32" i="118"/>
  <c r="CC32" i="118"/>
  <c r="BR32" i="118"/>
  <c r="BG32" i="118"/>
  <c r="DD32" i="118"/>
  <c r="CH32" i="118"/>
  <c r="BW32" i="118"/>
  <c r="BL32" i="118"/>
  <c r="BA32" i="118"/>
  <c r="FJ15" i="118"/>
  <c r="EY15" i="118"/>
  <c r="EN15" i="118"/>
  <c r="EC15" i="118"/>
  <c r="DR15" i="118"/>
  <c r="FO15" i="118"/>
  <c r="FD15" i="118"/>
  <c r="ES15" i="118"/>
  <c r="EH15" i="118"/>
  <c r="DW15" i="118"/>
  <c r="DL15" i="118"/>
  <c r="FR23" i="140"/>
  <c r="X16" i="89"/>
  <c r="AC16" i="89" s="1"/>
  <c r="AG16" i="89" s="1"/>
  <c r="FL34" i="118" s="1"/>
  <c r="L120" i="88"/>
  <c r="GH18" i="123"/>
  <c r="GS18" i="123"/>
  <c r="FG18" i="123"/>
  <c r="FL18" i="123"/>
  <c r="D121" i="88"/>
  <c r="D123" i="88" s="1"/>
  <c r="Q64" i="89" s="1"/>
  <c r="S64" i="89" s="1"/>
  <c r="X64" i="89" s="1"/>
  <c r="AC64" i="89" s="1"/>
  <c r="AG64" i="89" s="1"/>
  <c r="EV18" i="122" s="1"/>
  <c r="FL31" i="123"/>
  <c r="FG31" i="123"/>
  <c r="D124" i="88"/>
  <c r="D126" i="88" s="1"/>
  <c r="Q134" i="89" s="1"/>
  <c r="S134" i="89" s="1"/>
  <c r="X134" i="89" s="1"/>
  <c r="AC134" i="89" s="1"/>
  <c r="AG134" i="89" s="1"/>
  <c r="FA20" i="125" s="1"/>
  <c r="EV31" i="123"/>
  <c r="FA31" i="123"/>
  <c r="GC31" i="123"/>
  <c r="EV13" i="140"/>
  <c r="FW13" i="140"/>
  <c r="FL13" i="140"/>
  <c r="GS13" i="140"/>
  <c r="GC13" i="140"/>
  <c r="K85" i="136"/>
  <c r="GH23" i="140"/>
  <c r="EV23" i="140"/>
  <c r="FA23" i="140"/>
  <c r="D95" i="136"/>
  <c r="L20" i="137" s="1"/>
  <c r="P20" i="137" s="1"/>
  <c r="R20" i="137" s="1"/>
  <c r="FG23" i="140"/>
  <c r="FL23" i="140"/>
  <c r="GC23" i="140"/>
  <c r="GN23" i="140"/>
  <c r="L18" i="137"/>
  <c r="P18" i="137" s="1"/>
  <c r="FW17" i="140"/>
  <c r="GN17" i="140"/>
  <c r="FR17" i="140"/>
  <c r="EV17" i="140"/>
  <c r="FL17" i="140"/>
  <c r="GC17" i="140"/>
  <c r="GH17" i="140"/>
  <c r="GS17" i="140"/>
  <c r="FG17" i="140"/>
  <c r="EP17" i="140"/>
  <c r="FA17" i="140"/>
  <c r="P4" i="137"/>
  <c r="GS19" i="140"/>
  <c r="FA19" i="140"/>
  <c r="GN19" i="140"/>
  <c r="FR19" i="140"/>
  <c r="EV19" i="140"/>
  <c r="FL19" i="140"/>
  <c r="GC19" i="140"/>
  <c r="GH19" i="140"/>
  <c r="FW19" i="140"/>
  <c r="FG19" i="140"/>
  <c r="EP19" i="140"/>
  <c r="GH29" i="138"/>
  <c r="FL29" i="138"/>
  <c r="EP29" i="138"/>
  <c r="EV29" i="138"/>
  <c r="GN29" i="138"/>
  <c r="FG29" i="138"/>
  <c r="FW29" i="138"/>
  <c r="FR29" i="138"/>
  <c r="GC29" i="138"/>
  <c r="GS29" i="138"/>
  <c r="FA29" i="138"/>
  <c r="P6" i="137"/>
  <c r="L5" i="137"/>
  <c r="P51" i="137"/>
  <c r="P84" i="137"/>
  <c r="R84" i="137" s="1"/>
  <c r="R70" i="137"/>
  <c r="FL16" i="140"/>
  <c r="GN16" i="140"/>
  <c r="FR16" i="140"/>
  <c r="EV16" i="140"/>
  <c r="FW16" i="140"/>
  <c r="GC16" i="140"/>
  <c r="GS16" i="140"/>
  <c r="GH16" i="140"/>
  <c r="FG16" i="140"/>
  <c r="FA16" i="140"/>
  <c r="EP16" i="140"/>
  <c r="N14" i="137"/>
  <c r="N2" i="137" s="1"/>
  <c r="M96" i="136"/>
  <c r="K98" i="136" s="1"/>
  <c r="FW11" i="139"/>
  <c r="GS11" i="139"/>
  <c r="FA11" i="139"/>
  <c r="GC11" i="139"/>
  <c r="FG11" i="139"/>
  <c r="EP11" i="139"/>
  <c r="GH11" i="139"/>
  <c r="FR11" i="139"/>
  <c r="FL11" i="139"/>
  <c r="GN11" i="139"/>
  <c r="EV11" i="139"/>
  <c r="GH17" i="138"/>
  <c r="FL17" i="138"/>
  <c r="EP17" i="138"/>
  <c r="FR17" i="138"/>
  <c r="FG17" i="138"/>
  <c r="FW17" i="138"/>
  <c r="EV17" i="138"/>
  <c r="GS17" i="138"/>
  <c r="FA17" i="138"/>
  <c r="GN17" i="138"/>
  <c r="GC17" i="138"/>
  <c r="FR13" i="138"/>
  <c r="EV13" i="138"/>
  <c r="GN13" i="138"/>
  <c r="GS13" i="138"/>
  <c r="FW13" i="138"/>
  <c r="FA13" i="138"/>
  <c r="GC13" i="138"/>
  <c r="GH13" i="138"/>
  <c r="EP13" i="138"/>
  <c r="FG13" i="138"/>
  <c r="FL13" i="138"/>
  <c r="F77" i="136"/>
  <c r="D80" i="136" s="1"/>
  <c r="N49" i="137" s="1"/>
  <c r="P49" i="137" s="1"/>
  <c r="P7" i="137"/>
  <c r="R7" i="137" s="1"/>
  <c r="P58" i="137"/>
  <c r="R58" i="137" s="1"/>
  <c r="P69" i="137"/>
  <c r="R69" i="137" s="1"/>
  <c r="R42" i="137"/>
  <c r="GS16" i="139"/>
  <c r="FW16" i="139"/>
  <c r="FA16" i="139"/>
  <c r="GC16" i="139"/>
  <c r="EV16" i="139"/>
  <c r="GH16" i="139"/>
  <c r="EP16" i="139"/>
  <c r="GN16" i="139"/>
  <c r="FL16" i="139"/>
  <c r="FG16" i="139"/>
  <c r="FR16" i="139"/>
  <c r="GS13" i="139"/>
  <c r="FA13" i="139"/>
  <c r="FW13" i="139"/>
  <c r="GN13" i="139"/>
  <c r="FR13" i="139"/>
  <c r="EV13" i="139"/>
  <c r="EP13" i="139"/>
  <c r="GH13" i="139"/>
  <c r="GC13" i="139"/>
  <c r="FG13" i="139"/>
  <c r="FL13" i="139"/>
  <c r="FW15" i="139"/>
  <c r="FA15" i="139"/>
  <c r="GS15" i="139"/>
  <c r="GC15" i="139"/>
  <c r="FG15" i="139"/>
  <c r="EP15" i="139"/>
  <c r="GH15" i="139"/>
  <c r="GN15" i="139"/>
  <c r="EV15" i="139"/>
  <c r="FL15" i="139"/>
  <c r="FR15" i="139"/>
  <c r="F91" i="136"/>
  <c r="D92" i="136" s="1"/>
  <c r="N43" i="137" s="1"/>
  <c r="P43" i="137" s="1"/>
  <c r="R43" i="137" s="1"/>
  <c r="GH18" i="140"/>
  <c r="EP18" i="140"/>
  <c r="GN18" i="140"/>
  <c r="FR18" i="140"/>
  <c r="EV18" i="140"/>
  <c r="FW18" i="140"/>
  <c r="GC18" i="140"/>
  <c r="GS18" i="140"/>
  <c r="FG18" i="140"/>
  <c r="FA18" i="140"/>
  <c r="FL18" i="140"/>
  <c r="FL11" i="140"/>
  <c r="GC11" i="140"/>
  <c r="FG11" i="140"/>
  <c r="GS11" i="140"/>
  <c r="FA11" i="140"/>
  <c r="EP11" i="140"/>
  <c r="FR11" i="140"/>
  <c r="FW11" i="140"/>
  <c r="GN11" i="140"/>
  <c r="EV11" i="140"/>
  <c r="GH11" i="140"/>
  <c r="FW27" i="139"/>
  <c r="GN27" i="139"/>
  <c r="GC27" i="139"/>
  <c r="FL27" i="139"/>
  <c r="FR27" i="139"/>
  <c r="L15" i="137"/>
  <c r="P15" i="137" s="1"/>
  <c r="R39" i="137"/>
  <c r="P37" i="137"/>
  <c r="GC28" i="139"/>
  <c r="FG28" i="139"/>
  <c r="GS28" i="139"/>
  <c r="FA28" i="139"/>
  <c r="GH28" i="139"/>
  <c r="GN28" i="139"/>
  <c r="FR28" i="139"/>
  <c r="EV28" i="139"/>
  <c r="FW28" i="139"/>
  <c r="FL28" i="139"/>
  <c r="EP28" i="139"/>
  <c r="P11" i="137"/>
  <c r="L10" i="137"/>
  <c r="K81" i="136"/>
  <c r="M76" i="136"/>
  <c r="K78" i="136" s="1"/>
  <c r="P28" i="137"/>
  <c r="N27" i="137"/>
  <c r="GS15" i="140"/>
  <c r="FA15" i="140"/>
  <c r="GN15" i="140"/>
  <c r="FR15" i="140"/>
  <c r="EV15" i="140"/>
  <c r="FL15" i="140"/>
  <c r="GC15" i="140"/>
  <c r="GH15" i="140"/>
  <c r="FW15" i="140"/>
  <c r="FG15" i="140"/>
  <c r="EP15" i="140"/>
  <c r="M92" i="136"/>
  <c r="K94" i="136" s="1"/>
  <c r="M5" i="137"/>
  <c r="M3" i="137" s="1"/>
  <c r="M2" i="137" s="1"/>
  <c r="M88" i="136"/>
  <c r="K90" i="136" s="1"/>
  <c r="N66" i="89"/>
  <c r="AB66" i="89" s="1"/>
  <c r="AF66" i="89" s="1"/>
  <c r="CS21" i="122"/>
  <c r="BG21" i="122"/>
  <c r="BR21" i="122"/>
  <c r="I90" i="89"/>
  <c r="N90" i="89" s="1"/>
  <c r="AB90" i="89" s="1"/>
  <c r="AF90" i="89" s="1"/>
  <c r="DA34" i="123" s="1"/>
  <c r="CY31" i="119"/>
  <c r="CJ33" i="125"/>
  <c r="BG31" i="119"/>
  <c r="CH31" i="119"/>
  <c r="K108" i="88"/>
  <c r="EC33" i="125"/>
  <c r="DR33" i="125"/>
  <c r="AB139" i="89"/>
  <c r="AF139" i="89" s="1"/>
  <c r="EC25" i="125" s="1"/>
  <c r="G51" i="137"/>
  <c r="Q51" i="137" s="1"/>
  <c r="N29" i="89"/>
  <c r="AB29" i="89" s="1"/>
  <c r="AF29" i="89" s="1"/>
  <c r="CN31" i="119"/>
  <c r="DD31" i="119"/>
  <c r="BR31" i="119"/>
  <c r="BW31" i="119"/>
  <c r="CS31" i="119"/>
  <c r="BG33" i="118"/>
  <c r="DL33" i="125"/>
  <c r="EH33" i="125"/>
  <c r="EH13" i="140"/>
  <c r="CC21" i="122"/>
  <c r="BW21" i="122"/>
  <c r="BA21" i="122"/>
  <c r="DD21" i="122"/>
  <c r="DL25" i="125"/>
  <c r="AK293" i="75"/>
  <c r="I64" i="133"/>
  <c r="N64" i="133" s="1"/>
  <c r="AB64" i="133" s="1"/>
  <c r="AF64" i="133" s="1"/>
  <c r="BL33" i="118"/>
  <c r="E45" i="137"/>
  <c r="G45" i="137" s="1"/>
  <c r="Q45" i="137" s="1"/>
  <c r="DF27" i="139" s="1"/>
  <c r="CP33" i="125"/>
  <c r="DA33" i="125"/>
  <c r="CE33" i="125"/>
  <c r="CU33" i="125"/>
  <c r="DW33" i="125"/>
  <c r="DF13" i="140"/>
  <c r="CJ13" i="140"/>
  <c r="EC13" i="140"/>
  <c r="DA13" i="140"/>
  <c r="J98" i="136"/>
  <c r="CJ15" i="139"/>
  <c r="DF32" i="124"/>
  <c r="DW32" i="124"/>
  <c r="CE32" i="124"/>
  <c r="DR32" i="124"/>
  <c r="CU32" i="124"/>
  <c r="DA32" i="124"/>
  <c r="CJ32" i="124"/>
  <c r="EH32" i="124"/>
  <c r="CP32" i="124"/>
  <c r="EC32" i="124"/>
  <c r="DL32" i="124"/>
  <c r="CN33" i="118"/>
  <c r="N17" i="89"/>
  <c r="AB17" i="89" s="1"/>
  <c r="AF17" i="89" s="1"/>
  <c r="CH7" i="119"/>
  <c r="FG6" i="125"/>
  <c r="FA6" i="125"/>
  <c r="CH33" i="118"/>
  <c r="BW33" i="118"/>
  <c r="CY33" i="118"/>
  <c r="CS7" i="119"/>
  <c r="BL7" i="119"/>
  <c r="CC7" i="119"/>
  <c r="BW7" i="119"/>
  <c r="GC6" i="125"/>
  <c r="EV6" i="125"/>
  <c r="EP6" i="125"/>
  <c r="FL6" i="125"/>
  <c r="CU15" i="139"/>
  <c r="CP13" i="140"/>
  <c r="DR13" i="140"/>
  <c r="DL13" i="140"/>
  <c r="CE13" i="140"/>
  <c r="C20" i="137"/>
  <c r="G20" i="137" s="1"/>
  <c r="Q20" i="137" s="1"/>
  <c r="DR25" i="138" s="1"/>
  <c r="AB12" i="133"/>
  <c r="AF12" i="133" s="1"/>
  <c r="N11" i="133"/>
  <c r="AB11" i="133" s="1"/>
  <c r="AF11" i="133" s="1"/>
  <c r="G132" i="89"/>
  <c r="I132" i="89" s="1"/>
  <c r="N132" i="89" s="1"/>
  <c r="AB132" i="89" s="1"/>
  <c r="AF132" i="89" s="1"/>
  <c r="DA18" i="125" s="1"/>
  <c r="DD33" i="118"/>
  <c r="CC33" i="118"/>
  <c r="BA33" i="118"/>
  <c r="BR33" i="118"/>
  <c r="EC29" i="126"/>
  <c r="BG7" i="119"/>
  <c r="BA7" i="119"/>
  <c r="EC8" i="124"/>
  <c r="EH30" i="126"/>
  <c r="DD7" i="119"/>
  <c r="BR7" i="119"/>
  <c r="J89" i="136"/>
  <c r="CP15" i="139"/>
  <c r="DL15" i="139"/>
  <c r="DA15" i="139"/>
  <c r="C5" i="137"/>
  <c r="EC15" i="139"/>
  <c r="EH15" i="139"/>
  <c r="DR15" i="139"/>
  <c r="DF15" i="139"/>
  <c r="CE15" i="139"/>
  <c r="G18" i="137"/>
  <c r="CU18" i="140"/>
  <c r="DW18" i="140"/>
  <c r="DA18" i="140"/>
  <c r="DL18" i="140"/>
  <c r="CE18" i="140"/>
  <c r="DF18" i="140"/>
  <c r="DR18" i="140"/>
  <c r="EH18" i="140"/>
  <c r="CP18" i="140"/>
  <c r="EC18" i="140"/>
  <c r="CJ18" i="140"/>
  <c r="C15" i="137"/>
  <c r="G15" i="137" s="1"/>
  <c r="Q37" i="137"/>
  <c r="G84" i="137"/>
  <c r="Q84" i="137" s="1"/>
  <c r="Q70" i="137"/>
  <c r="EH15" i="140"/>
  <c r="DL15" i="140"/>
  <c r="CP15" i="140"/>
  <c r="DR15" i="140"/>
  <c r="EC15" i="140"/>
  <c r="DF15" i="140"/>
  <c r="DW15" i="140"/>
  <c r="DA15" i="140"/>
  <c r="CE15" i="140"/>
  <c r="CU15" i="140"/>
  <c r="CJ15" i="140"/>
  <c r="G69" i="137"/>
  <c r="Q69" i="137" s="1"/>
  <c r="DF23" i="140"/>
  <c r="EH23" i="140"/>
  <c r="DL23" i="140"/>
  <c r="CP23" i="140"/>
  <c r="DR23" i="140"/>
  <c r="EC23" i="140"/>
  <c r="DW23" i="140"/>
  <c r="DA23" i="140"/>
  <c r="CE23" i="140"/>
  <c r="CU23" i="140"/>
  <c r="CJ23" i="140"/>
  <c r="J86" i="136"/>
  <c r="DR25" i="139"/>
  <c r="CU25" i="139"/>
  <c r="DW25" i="139"/>
  <c r="CE25" i="139"/>
  <c r="CP25" i="139"/>
  <c r="EC25" i="139"/>
  <c r="CJ25" i="139"/>
  <c r="EH25" i="139"/>
  <c r="DF25" i="139"/>
  <c r="DA25" i="139"/>
  <c r="DL25" i="139"/>
  <c r="C96" i="136"/>
  <c r="EC17" i="138"/>
  <c r="DF17" i="138"/>
  <c r="CJ17" i="138"/>
  <c r="DL17" i="138"/>
  <c r="DW17" i="138"/>
  <c r="CE17" i="138"/>
  <c r="DR17" i="138"/>
  <c r="EH17" i="138"/>
  <c r="DA17" i="138"/>
  <c r="CU17" i="138"/>
  <c r="CP17" i="138"/>
  <c r="E27" i="137"/>
  <c r="G28" i="137"/>
  <c r="E77" i="136"/>
  <c r="C80" i="136" s="1"/>
  <c r="E49" i="137" s="1"/>
  <c r="G49" i="137" s="1"/>
  <c r="G6" i="137"/>
  <c r="Q4" i="137"/>
  <c r="EC17" i="140"/>
  <c r="EH17" i="140"/>
  <c r="DL17" i="140"/>
  <c r="CP17" i="140"/>
  <c r="DR17" i="140"/>
  <c r="DF17" i="140"/>
  <c r="DA17" i="140"/>
  <c r="CU17" i="140"/>
  <c r="CJ17" i="140"/>
  <c r="DW17" i="140"/>
  <c r="CE17" i="140"/>
  <c r="DW28" i="139"/>
  <c r="DA28" i="139"/>
  <c r="CE28" i="139"/>
  <c r="DF28" i="139"/>
  <c r="DR28" i="139"/>
  <c r="EH28" i="139"/>
  <c r="DL28" i="139"/>
  <c r="CP28" i="139"/>
  <c r="EC28" i="139"/>
  <c r="CJ28" i="139"/>
  <c r="CU28" i="139"/>
  <c r="EC21" i="139"/>
  <c r="DF21" i="139"/>
  <c r="CJ21" i="139"/>
  <c r="DA21" i="139"/>
  <c r="EH21" i="139"/>
  <c r="DL21" i="139"/>
  <c r="DR21" i="139"/>
  <c r="CU21" i="139"/>
  <c r="DW21" i="139"/>
  <c r="CE21" i="139"/>
  <c r="CP21" i="139"/>
  <c r="EC29" i="138"/>
  <c r="DF29" i="138"/>
  <c r="CJ29" i="138"/>
  <c r="DL29" i="138"/>
  <c r="DW29" i="138"/>
  <c r="CE29" i="138"/>
  <c r="CU29" i="138"/>
  <c r="CP29" i="138"/>
  <c r="DR29" i="138"/>
  <c r="EH29" i="138"/>
  <c r="DA29" i="138"/>
  <c r="G58" i="137"/>
  <c r="Q58" i="137" s="1"/>
  <c r="EH16" i="140"/>
  <c r="DL16" i="140"/>
  <c r="CP16" i="140"/>
  <c r="EC16" i="140"/>
  <c r="CJ16" i="140"/>
  <c r="DW16" i="140"/>
  <c r="CE16" i="140"/>
  <c r="CU16" i="140"/>
  <c r="DA16" i="140"/>
  <c r="DF16" i="140"/>
  <c r="DR16" i="140"/>
  <c r="L76" i="136"/>
  <c r="J78" i="136" s="1"/>
  <c r="E14" i="137"/>
  <c r="E2" i="137" s="1"/>
  <c r="CJ13" i="138"/>
  <c r="DR13" i="138"/>
  <c r="CP13" i="138"/>
  <c r="C10" i="137"/>
  <c r="G11" i="137"/>
  <c r="Q42" i="137"/>
  <c r="DW13" i="139"/>
  <c r="DA13" i="139"/>
  <c r="CE13" i="139"/>
  <c r="CU13" i="139"/>
  <c r="DF13" i="139"/>
  <c r="EH13" i="139"/>
  <c r="CP13" i="139"/>
  <c r="EC13" i="139"/>
  <c r="DL13" i="139"/>
  <c r="DR13" i="139"/>
  <c r="CJ13" i="139"/>
  <c r="DW11" i="139"/>
  <c r="DA11" i="139"/>
  <c r="CE11" i="139"/>
  <c r="CU11" i="139"/>
  <c r="DF11" i="139"/>
  <c r="DL11" i="139"/>
  <c r="DR11" i="139"/>
  <c r="CJ11" i="139"/>
  <c r="EH11" i="139"/>
  <c r="CP11" i="139"/>
  <c r="EC11" i="139"/>
  <c r="EH16" i="139"/>
  <c r="DL16" i="139"/>
  <c r="CP16" i="139"/>
  <c r="EC16" i="139"/>
  <c r="CJ16" i="139"/>
  <c r="CU16" i="139"/>
  <c r="DA16" i="139"/>
  <c r="DF16" i="139"/>
  <c r="DW16" i="139"/>
  <c r="CE16" i="139"/>
  <c r="DR16" i="139"/>
  <c r="G7" i="137"/>
  <c r="Q7" i="137" s="1"/>
  <c r="GH6" i="125"/>
  <c r="FW6" i="125"/>
  <c r="GS6" i="125"/>
  <c r="FR6" i="125"/>
  <c r="AB61" i="89"/>
  <c r="AF61" i="89" s="1"/>
  <c r="AI659" i="75"/>
  <c r="P659" i="75" s="1"/>
  <c r="GN29" i="125"/>
  <c r="EC26" i="125"/>
  <c r="DL30" i="123"/>
  <c r="GH26" i="125"/>
  <c r="AT206" i="75"/>
  <c r="DR11" i="126"/>
  <c r="GS23" i="126"/>
  <c r="N138" i="89"/>
  <c r="CP11" i="127"/>
  <c r="CP30" i="123"/>
  <c r="DL29" i="126"/>
  <c r="DW29" i="126"/>
  <c r="CP29" i="126"/>
  <c r="DA11" i="128"/>
  <c r="DF12" i="124"/>
  <c r="EC23" i="127"/>
  <c r="DW11" i="126"/>
  <c r="DW32" i="127"/>
  <c r="CE29" i="127"/>
  <c r="N60" i="133"/>
  <c r="AB60" i="133" s="1"/>
  <c r="AF60" i="133" s="1"/>
  <c r="CP11" i="126"/>
  <c r="CU32" i="127"/>
  <c r="CU26" i="125"/>
  <c r="DL26" i="125"/>
  <c r="DR11" i="127"/>
  <c r="CE29" i="126"/>
  <c r="DF10" i="124"/>
  <c r="DR29" i="126"/>
  <c r="EH29" i="126"/>
  <c r="CU29" i="126"/>
  <c r="DW10" i="124"/>
  <c r="DA29" i="126"/>
  <c r="CJ29" i="126"/>
  <c r="DA10" i="124"/>
  <c r="DF29" i="127"/>
  <c r="DA30" i="123"/>
  <c r="CU30" i="126"/>
  <c r="CP14" i="124"/>
  <c r="N92" i="89"/>
  <c r="AB92" i="89" s="1"/>
  <c r="AF92" i="89" s="1"/>
  <c r="DR6" i="124" s="1"/>
  <c r="DF8" i="124"/>
  <c r="DF14" i="124"/>
  <c r="EH11" i="124"/>
  <c r="DL11" i="128"/>
  <c r="DR11" i="124"/>
  <c r="DF11" i="124"/>
  <c r="DR14" i="124"/>
  <c r="CU29" i="127"/>
  <c r="DW29" i="127"/>
  <c r="CP29" i="127"/>
  <c r="DF30" i="123"/>
  <c r="CU30" i="123"/>
  <c r="N205" i="89"/>
  <c r="DR30" i="126"/>
  <c r="CP30" i="126"/>
  <c r="DA30" i="126"/>
  <c r="CU8" i="124"/>
  <c r="DA14" i="124"/>
  <c r="DW14" i="124"/>
  <c r="DA8" i="124"/>
  <c r="CU11" i="124"/>
  <c r="EC14" i="124"/>
  <c r="CP8" i="124"/>
  <c r="CU11" i="128"/>
  <c r="DF11" i="128"/>
  <c r="CJ12" i="124"/>
  <c r="DW12" i="124"/>
  <c r="CP12" i="124"/>
  <c r="DA23" i="127"/>
  <c r="DW23" i="127"/>
  <c r="DF23" i="127"/>
  <c r="CE30" i="126"/>
  <c r="EP19" i="125"/>
  <c r="GS19" i="125"/>
  <c r="EV19" i="125"/>
  <c r="FR23" i="126"/>
  <c r="FL23" i="126"/>
  <c r="EP30" i="123"/>
  <c r="FR30" i="123"/>
  <c r="FL33" i="127"/>
  <c r="GC19" i="125"/>
  <c r="FL19" i="125"/>
  <c r="FG19" i="125"/>
  <c r="FA23" i="126"/>
  <c r="GC23" i="126"/>
  <c r="FG26" i="125"/>
  <c r="EV26" i="125"/>
  <c r="EV30" i="123"/>
  <c r="GN30" i="123"/>
  <c r="EV28" i="123"/>
  <c r="X92" i="89"/>
  <c r="AC92" i="89" s="1"/>
  <c r="AG92" i="89" s="1"/>
  <c r="EP6" i="124" s="1"/>
  <c r="EP28" i="123"/>
  <c r="FG33" i="127"/>
  <c r="FL15" i="124"/>
  <c r="EV15" i="124"/>
  <c r="GN15" i="124"/>
  <c r="GN33" i="127"/>
  <c r="EP8" i="124"/>
  <c r="FL30" i="123"/>
  <c r="FR15" i="124"/>
  <c r="FG11" i="124"/>
  <c r="FA30" i="123"/>
  <c r="GS11" i="124"/>
  <c r="Q56" i="133"/>
  <c r="S56" i="133" s="1"/>
  <c r="X56" i="133" s="1"/>
  <c r="AC56" i="133" s="1"/>
  <c r="AG56" i="133" s="1"/>
  <c r="FW29" i="125"/>
  <c r="FL28" i="123"/>
  <c r="FL26" i="125"/>
  <c r="FA26" i="125"/>
  <c r="EP26" i="125"/>
  <c r="GC12" i="124"/>
  <c r="FW20" i="125"/>
  <c r="GN19" i="125"/>
  <c r="FA19" i="125"/>
  <c r="GH19" i="125"/>
  <c r="FW19" i="125"/>
  <c r="EV23" i="126"/>
  <c r="GN23" i="126"/>
  <c r="FW23" i="126"/>
  <c r="FG23" i="126"/>
  <c r="EP23" i="126"/>
  <c r="FR26" i="125"/>
  <c r="GN26" i="125"/>
  <c r="GS26" i="125"/>
  <c r="GC26" i="125"/>
  <c r="GH30" i="123"/>
  <c r="GC30" i="123"/>
  <c r="GS30" i="123"/>
  <c r="FW30" i="123"/>
  <c r="X14" i="133"/>
  <c r="AC14" i="133" s="1"/>
  <c r="AG14" i="133" s="1"/>
  <c r="FR29" i="125"/>
  <c r="GS29" i="125"/>
  <c r="GN28" i="123"/>
  <c r="FR28" i="123"/>
  <c r="EV33" i="127"/>
  <c r="FW33" i="127"/>
  <c r="EV8" i="124"/>
  <c r="GN8" i="124"/>
  <c r="GN11" i="124"/>
  <c r="GC11" i="124"/>
  <c r="FG15" i="124"/>
  <c r="GC10" i="124"/>
  <c r="FL10" i="124"/>
  <c r="GH10" i="124"/>
  <c r="FW12" i="124"/>
  <c r="FG12" i="124"/>
  <c r="DR29" i="127"/>
  <c r="DA29" i="127"/>
  <c r="CJ29" i="127"/>
  <c r="EC29" i="127"/>
  <c r="CJ30" i="123"/>
  <c r="CE30" i="123"/>
  <c r="EH30" i="123"/>
  <c r="EC30" i="123"/>
  <c r="DW30" i="123"/>
  <c r="N197" i="89"/>
  <c r="CJ30" i="126"/>
  <c r="DW30" i="126"/>
  <c r="EC30" i="126"/>
  <c r="DW8" i="124"/>
  <c r="CU14" i="124"/>
  <c r="DR8" i="124"/>
  <c r="CJ14" i="124"/>
  <c r="CJ8" i="124"/>
  <c r="DL14" i="124"/>
  <c r="EH14" i="124"/>
  <c r="EH8" i="124"/>
  <c r="DL11" i="124"/>
  <c r="CE8" i="124"/>
  <c r="CP11" i="124"/>
  <c r="DA11" i="124"/>
  <c r="EC11" i="128"/>
  <c r="EH11" i="128"/>
  <c r="CE11" i="128"/>
  <c r="CJ11" i="128"/>
  <c r="EC11" i="124"/>
  <c r="CE11" i="124"/>
  <c r="DF30" i="126"/>
  <c r="CP11" i="128"/>
  <c r="CU12" i="124"/>
  <c r="EH12" i="124"/>
  <c r="EC12" i="124"/>
  <c r="DR12" i="124"/>
  <c r="CE12" i="124"/>
  <c r="DA12" i="124"/>
  <c r="DW11" i="124"/>
  <c r="CP23" i="127"/>
  <c r="CU23" i="127"/>
  <c r="EH23" i="127"/>
  <c r="DL23" i="127"/>
  <c r="CE23" i="127"/>
  <c r="CJ23" i="127"/>
  <c r="DR11" i="128"/>
  <c r="CE11" i="126"/>
  <c r="DF11" i="126"/>
  <c r="EH11" i="126"/>
  <c r="DL32" i="127"/>
  <c r="CE32" i="127"/>
  <c r="DF32" i="127"/>
  <c r="DW26" i="125"/>
  <c r="DR26" i="125"/>
  <c r="DF26" i="125"/>
  <c r="DF11" i="127"/>
  <c r="EH11" i="127"/>
  <c r="DA11" i="127"/>
  <c r="CE10" i="124"/>
  <c r="N95" i="89"/>
  <c r="AB95" i="89" s="1"/>
  <c r="AF95" i="89" s="1"/>
  <c r="EH9" i="124" s="1"/>
  <c r="DR10" i="124"/>
  <c r="DA11" i="126"/>
  <c r="CJ11" i="126"/>
  <c r="EC11" i="126"/>
  <c r="DL11" i="126"/>
  <c r="CP32" i="127"/>
  <c r="EH32" i="127"/>
  <c r="DR32" i="127"/>
  <c r="DA32" i="127"/>
  <c r="CJ32" i="127"/>
  <c r="DA26" i="125"/>
  <c r="EH26" i="125"/>
  <c r="CP26" i="125"/>
  <c r="CJ26" i="125"/>
  <c r="N179" i="89"/>
  <c r="CJ11" i="127"/>
  <c r="EC11" i="127"/>
  <c r="DL11" i="127"/>
  <c r="CU11" i="127"/>
  <c r="CE11" i="127"/>
  <c r="AF1053" i="75"/>
  <c r="EH10" i="124"/>
  <c r="EC10" i="124"/>
  <c r="DL10" i="124"/>
  <c r="CJ10" i="124"/>
  <c r="CU10" i="124"/>
  <c r="L72" i="133"/>
  <c r="N127" i="133"/>
  <c r="AF127" i="133" s="1"/>
  <c r="L188" i="89"/>
  <c r="N188" i="89" s="1"/>
  <c r="AF188" i="89" s="1"/>
  <c r="L110" i="133"/>
  <c r="N110" i="133" s="1"/>
  <c r="L42" i="134"/>
  <c r="N42" i="134" s="1"/>
  <c r="G130" i="89"/>
  <c r="I130" i="89" s="1"/>
  <c r="N130" i="89" s="1"/>
  <c r="AB130" i="89" s="1"/>
  <c r="AF130" i="89" s="1"/>
  <c r="DR16" i="125" s="1"/>
  <c r="G52" i="133"/>
  <c r="I52" i="133" s="1"/>
  <c r="N52" i="133" s="1"/>
  <c r="AB52" i="133" s="1"/>
  <c r="AF52" i="133" s="1"/>
  <c r="L84" i="133"/>
  <c r="N84" i="133" s="1"/>
  <c r="N98" i="133" s="1"/>
  <c r="L16" i="134"/>
  <c r="AF5" i="134"/>
  <c r="N4" i="134"/>
  <c r="AB38" i="133"/>
  <c r="AF38" i="133" s="1"/>
  <c r="N86" i="133"/>
  <c r="L85" i="133"/>
  <c r="AF106" i="133"/>
  <c r="N105" i="133"/>
  <c r="AF105" i="133" s="1"/>
  <c r="N14" i="133"/>
  <c r="AB14" i="133" s="1"/>
  <c r="AF14" i="133" s="1"/>
  <c r="N119" i="133"/>
  <c r="AF119" i="133" s="1"/>
  <c r="AF120" i="133"/>
  <c r="AF34" i="134"/>
  <c r="N33" i="134"/>
  <c r="G126" i="89"/>
  <c r="I126" i="89" s="1"/>
  <c r="N126" i="89" s="1"/>
  <c r="AB126" i="89" s="1"/>
  <c r="AF126" i="89" s="1"/>
  <c r="G48" i="133"/>
  <c r="I48" i="133" s="1"/>
  <c r="N48" i="133" s="1"/>
  <c r="G137" i="89"/>
  <c r="I137" i="89" s="1"/>
  <c r="N137" i="89" s="1"/>
  <c r="AB137" i="89" s="1"/>
  <c r="AF137" i="89" s="1"/>
  <c r="CP23" i="125" s="1"/>
  <c r="G59" i="133"/>
  <c r="I59" i="133" s="1"/>
  <c r="N59" i="133" s="1"/>
  <c r="AB59" i="133" s="1"/>
  <c r="AF59" i="133" s="1"/>
  <c r="AF13" i="134"/>
  <c r="L4" i="134"/>
  <c r="N59" i="134"/>
  <c r="AF59" i="134" s="1"/>
  <c r="AB22" i="133"/>
  <c r="AF22" i="133" s="1"/>
  <c r="N21" i="133"/>
  <c r="AB21" i="133" s="1"/>
  <c r="AF21" i="133" s="1"/>
  <c r="G54" i="133"/>
  <c r="I54" i="133" s="1"/>
  <c r="N54" i="133" s="1"/>
  <c r="AB54" i="133" s="1"/>
  <c r="AF54" i="133" s="1"/>
  <c r="N18" i="134"/>
  <c r="L17" i="134"/>
  <c r="AF38" i="134"/>
  <c r="N37" i="134"/>
  <c r="AF37" i="134" s="1"/>
  <c r="N72" i="133"/>
  <c r="AF73" i="133"/>
  <c r="N17" i="133"/>
  <c r="AB17" i="133" s="1"/>
  <c r="AF17" i="133" s="1"/>
  <c r="AB18" i="133"/>
  <c r="AF18" i="133" s="1"/>
  <c r="N5" i="133"/>
  <c r="AB5" i="133" s="1"/>
  <c r="AF5" i="133" s="1"/>
  <c r="AB6" i="133"/>
  <c r="AF6" i="133" s="1"/>
  <c r="N51" i="134"/>
  <c r="AF52" i="134"/>
  <c r="N101" i="133"/>
  <c r="AF102" i="133"/>
  <c r="GH28" i="123"/>
  <c r="GS28" i="123"/>
  <c r="FG28" i="123"/>
  <c r="FW28" i="123"/>
  <c r="GC28" i="123"/>
  <c r="EP33" i="127"/>
  <c r="GH33" i="127"/>
  <c r="FR33" i="127"/>
  <c r="FA33" i="127"/>
  <c r="GS33" i="127"/>
  <c r="GN20" i="125"/>
  <c r="EV20" i="125"/>
  <c r="FW16" i="122"/>
  <c r="FL8" i="124"/>
  <c r="GS8" i="124"/>
  <c r="FA8" i="124"/>
  <c r="GH8" i="124"/>
  <c r="FL11" i="124"/>
  <c r="GC8" i="124"/>
  <c r="FR8" i="124"/>
  <c r="FW11" i="124"/>
  <c r="X95" i="89"/>
  <c r="AC95" i="89" s="1"/>
  <c r="AG95" i="89" s="1"/>
  <c r="GN9" i="124" s="1"/>
  <c r="EP15" i="124"/>
  <c r="FR11" i="124"/>
  <c r="FA15" i="124"/>
  <c r="EV11" i="124"/>
  <c r="FA11" i="124"/>
  <c r="FW15" i="124"/>
  <c r="GS15" i="124"/>
  <c r="FG8" i="124"/>
  <c r="GH15" i="124"/>
  <c r="EP10" i="124"/>
  <c r="EV10" i="124"/>
  <c r="GH11" i="124"/>
  <c r="GS12" i="124"/>
  <c r="FA12" i="124"/>
  <c r="X127" i="133"/>
  <c r="AG127" i="133" s="1"/>
  <c r="Q129" i="89"/>
  <c r="S129" i="89" s="1"/>
  <c r="X129" i="89" s="1"/>
  <c r="AC129" i="89" s="1"/>
  <c r="AG129" i="89" s="1"/>
  <c r="EV15" i="125" s="1"/>
  <c r="Q51" i="133"/>
  <c r="S51" i="133" s="1"/>
  <c r="X51" i="133" s="1"/>
  <c r="AC51" i="133" s="1"/>
  <c r="AG51" i="133" s="1"/>
  <c r="Q119" i="89"/>
  <c r="S119" i="89" s="1"/>
  <c r="X119" i="89" s="1"/>
  <c r="AC119" i="89" s="1"/>
  <c r="AG119" i="89" s="1"/>
  <c r="Q41" i="133"/>
  <c r="S41" i="133" s="1"/>
  <c r="X41" i="133" s="1"/>
  <c r="V77" i="133"/>
  <c r="X77" i="133" s="1"/>
  <c r="AG77" i="133" s="1"/>
  <c r="V9" i="134"/>
  <c r="V198" i="89"/>
  <c r="X198" i="89" s="1"/>
  <c r="AG198" i="89" s="1"/>
  <c r="GC29" i="127" s="1"/>
  <c r="V120" i="133"/>
  <c r="X120" i="133" s="1"/>
  <c r="V52" i="134"/>
  <c r="X52" i="134" s="1"/>
  <c r="V84" i="133"/>
  <c r="X84" i="133" s="1"/>
  <c r="V16" i="134"/>
  <c r="X16" i="134" s="1"/>
  <c r="V90" i="133"/>
  <c r="X90" i="133" s="1"/>
  <c r="AG90" i="133" s="1"/>
  <c r="V22" i="134"/>
  <c r="X22" i="134" s="1"/>
  <c r="AG22" i="134" s="1"/>
  <c r="S137" i="89"/>
  <c r="X137" i="89" s="1"/>
  <c r="AC137" i="89" s="1"/>
  <c r="AG137" i="89" s="1"/>
  <c r="GN23" i="125" s="1"/>
  <c r="FG10" i="124"/>
  <c r="FW10" i="124"/>
  <c r="GS10" i="124"/>
  <c r="FR10" i="124"/>
  <c r="FA10" i="124"/>
  <c r="GN12" i="124"/>
  <c r="EV12" i="124"/>
  <c r="EP12" i="124"/>
  <c r="GH12" i="124"/>
  <c r="FR12" i="124"/>
  <c r="V102" i="133"/>
  <c r="X102" i="133" s="1"/>
  <c r="V34" i="134"/>
  <c r="X34" i="134" s="1"/>
  <c r="X59" i="134"/>
  <c r="AG59" i="134" s="1"/>
  <c r="AG5" i="134"/>
  <c r="AG92" i="133"/>
  <c r="X91" i="133"/>
  <c r="AG91" i="133" s="1"/>
  <c r="AC61" i="133"/>
  <c r="AG61" i="133" s="1"/>
  <c r="X60" i="133"/>
  <c r="AC60" i="133" s="1"/>
  <c r="AG60" i="133" s="1"/>
  <c r="AG38" i="134"/>
  <c r="X37" i="134"/>
  <c r="AG37" i="134" s="1"/>
  <c r="Q59" i="133"/>
  <c r="S59" i="133" s="1"/>
  <c r="X59" i="133" s="1"/>
  <c r="AC59" i="133" s="1"/>
  <c r="AG59" i="133" s="1"/>
  <c r="X86" i="133"/>
  <c r="V85" i="133"/>
  <c r="AC18" i="133"/>
  <c r="AG18" i="133" s="1"/>
  <c r="X17" i="133"/>
  <c r="AC17" i="133" s="1"/>
  <c r="AG17" i="133" s="1"/>
  <c r="AC6" i="133"/>
  <c r="AG6" i="133" s="1"/>
  <c r="X5" i="133"/>
  <c r="AC5" i="133" s="1"/>
  <c r="AG5" i="133" s="1"/>
  <c r="V17" i="134"/>
  <c r="V188" i="89"/>
  <c r="X188" i="89" s="1"/>
  <c r="AG188" i="89" s="1"/>
  <c r="V110" i="133"/>
  <c r="X110" i="133" s="1"/>
  <c r="V42" i="134"/>
  <c r="X42" i="134" s="1"/>
  <c r="AN119" i="89"/>
  <c r="AS119" i="89" s="1"/>
  <c r="AS104" i="89" s="1"/>
  <c r="AL41" i="133"/>
  <c r="AN41" i="133" s="1"/>
  <c r="AS41" i="133" s="1"/>
  <c r="AS26" i="133" s="1"/>
  <c r="P142" i="89"/>
  <c r="S142" i="89" s="1"/>
  <c r="X142" i="89" s="1"/>
  <c r="AC142" i="89" s="1"/>
  <c r="AG142" i="89" s="1"/>
  <c r="GS28" i="125" s="1"/>
  <c r="P64" i="133"/>
  <c r="S64" i="133" s="1"/>
  <c r="X64" i="133" s="1"/>
  <c r="AC64" i="133" s="1"/>
  <c r="AG64" i="133" s="1"/>
  <c r="Q130" i="89"/>
  <c r="S130" i="89" s="1"/>
  <c r="X130" i="89" s="1"/>
  <c r="AC130" i="89" s="1"/>
  <c r="AG130" i="89" s="1"/>
  <c r="FG16" i="125" s="1"/>
  <c r="Q52" i="133"/>
  <c r="S52" i="133" s="1"/>
  <c r="X52" i="133" s="1"/>
  <c r="AC52" i="133" s="1"/>
  <c r="AG52" i="133" s="1"/>
  <c r="Q126" i="89"/>
  <c r="S126" i="89" s="1"/>
  <c r="X126" i="89" s="1"/>
  <c r="AC126" i="89" s="1"/>
  <c r="AG126" i="89" s="1"/>
  <c r="Q48" i="133"/>
  <c r="S48" i="133" s="1"/>
  <c r="X48" i="133" s="1"/>
  <c r="AG13" i="134"/>
  <c r="AC23" i="133"/>
  <c r="AG23" i="133" s="1"/>
  <c r="X21" i="133"/>
  <c r="AC21" i="133" s="1"/>
  <c r="AG21" i="133" s="1"/>
  <c r="X23" i="134"/>
  <c r="AG23" i="134" s="1"/>
  <c r="AG24" i="134"/>
  <c r="AL57" i="133"/>
  <c r="AN57" i="133" s="1"/>
  <c r="AS57" i="133" s="1"/>
  <c r="AS46" i="133" s="1"/>
  <c r="Q54" i="133"/>
  <c r="S54" i="133" s="1"/>
  <c r="X54" i="133" s="1"/>
  <c r="AC54" i="133" s="1"/>
  <c r="AG54" i="133" s="1"/>
  <c r="AG106" i="133"/>
  <c r="X105" i="133"/>
  <c r="AG105" i="133" s="1"/>
  <c r="AG73" i="133"/>
  <c r="AC12" i="133"/>
  <c r="AG12" i="133" s="1"/>
  <c r="X11" i="133"/>
  <c r="AC11" i="133" s="1"/>
  <c r="AG11" i="133" s="1"/>
  <c r="AG18" i="134"/>
  <c r="X17" i="134"/>
  <c r="AG17" i="134" s="1"/>
  <c r="GN34" i="119"/>
  <c r="GS32" i="119"/>
  <c r="DW30" i="124"/>
  <c r="CJ31" i="125"/>
  <c r="FG16" i="122"/>
  <c r="GH32" i="119"/>
  <c r="GN32" i="119"/>
  <c r="GC16" i="122"/>
  <c r="CP30" i="124"/>
  <c r="EH30" i="124"/>
  <c r="AF173" i="89"/>
  <c r="DL31" i="126" s="1"/>
  <c r="EC30" i="124"/>
  <c r="DR30" i="124"/>
  <c r="DF30" i="124"/>
  <c r="DA30" i="124"/>
  <c r="CJ30" i="124"/>
  <c r="CE30" i="124"/>
  <c r="CU30" i="124"/>
  <c r="FG32" i="119"/>
  <c r="GS16" i="122"/>
  <c r="GN16" i="122"/>
  <c r="AD419" i="75"/>
  <c r="AD441" i="75" s="1"/>
  <c r="FR32" i="119"/>
  <c r="FA16" i="122"/>
  <c r="FW34" i="119"/>
  <c r="GC32" i="119"/>
  <c r="FL32" i="119"/>
  <c r="EP16" i="122"/>
  <c r="EV16" i="122"/>
  <c r="GH34" i="119"/>
  <c r="FW32" i="119"/>
  <c r="FA32" i="119"/>
  <c r="FR16" i="122"/>
  <c r="GH16" i="122"/>
  <c r="V24" i="89"/>
  <c r="W24" i="89" s="1"/>
  <c r="W23" i="89" s="1"/>
  <c r="F437" i="75"/>
  <c r="F445" i="75" s="1"/>
  <c r="GS34" i="119"/>
  <c r="FL34" i="119"/>
  <c r="GC34" i="119"/>
  <c r="AK332" i="75"/>
  <c r="AK347" i="75"/>
  <c r="Z445" i="75"/>
  <c r="Z419" i="75"/>
  <c r="Z441" i="75" s="1"/>
  <c r="FR34" i="119"/>
  <c r="FA34" i="119"/>
  <c r="FG34" i="119"/>
  <c r="EP34" i="119"/>
  <c r="EV32" i="119"/>
  <c r="GH10" i="123"/>
  <c r="F419" i="75"/>
  <c r="AX426" i="75"/>
  <c r="DL19" i="125"/>
  <c r="M5" i="89"/>
  <c r="AA5" i="89" s="1"/>
  <c r="AE5" i="89" s="1"/>
  <c r="AH179" i="75"/>
  <c r="AH187" i="75" s="1"/>
  <c r="AT285" i="75"/>
  <c r="CP19" i="125"/>
  <c r="CE19" i="125"/>
  <c r="G27" i="89"/>
  <c r="I27" i="89" s="1"/>
  <c r="Z27" i="89" s="1"/>
  <c r="AD27" i="89" s="1"/>
  <c r="BL27" i="119" s="1"/>
  <c r="R382" i="75"/>
  <c r="AD401" i="75"/>
  <c r="EH19" i="125"/>
  <c r="CJ19" i="125"/>
  <c r="EC19" i="125"/>
  <c r="R293" i="75"/>
  <c r="FG10" i="123"/>
  <c r="EV10" i="123"/>
  <c r="GC10" i="123"/>
  <c r="AG694" i="75"/>
  <c r="FW10" i="123"/>
  <c r="GN10" i="123"/>
  <c r="AT214" i="75"/>
  <c r="AG347" i="75"/>
  <c r="GS10" i="123"/>
  <c r="EP10" i="123"/>
  <c r="CE31" i="125"/>
  <c r="DF19" i="125"/>
  <c r="DA19" i="125"/>
  <c r="DW19" i="125"/>
  <c r="DR31" i="125"/>
  <c r="DF31" i="125"/>
  <c r="N143" i="89"/>
  <c r="AB143" i="89" s="1"/>
  <c r="AF143" i="89" s="1"/>
  <c r="EH29" i="125" s="1"/>
  <c r="CU31" i="125"/>
  <c r="DA31" i="125"/>
  <c r="DL31" i="125"/>
  <c r="EC31" i="125"/>
  <c r="AT274" i="75"/>
  <c r="AT278" i="75"/>
  <c r="AT289" i="75" s="1"/>
  <c r="AK289" i="75"/>
  <c r="AT184" i="75"/>
  <c r="V180" i="89"/>
  <c r="X180" i="89" s="1"/>
  <c r="AG180" i="89" s="1"/>
  <c r="GH11" i="127" s="1"/>
  <c r="AM189" i="75"/>
  <c r="AG293" i="75"/>
  <c r="L187" i="75"/>
  <c r="F397" i="75"/>
  <c r="H347" i="75"/>
  <c r="AT317" i="75"/>
  <c r="CP31" i="125"/>
  <c r="DW31" i="125"/>
  <c r="FL10" i="123"/>
  <c r="FR10" i="123"/>
  <c r="CU19" i="125"/>
  <c r="M293" i="75"/>
  <c r="L189" i="75"/>
  <c r="AT168" i="75"/>
  <c r="AF169" i="89"/>
  <c r="CU27" i="126" s="1"/>
  <c r="GN14" i="120"/>
  <c r="EV14" i="120"/>
  <c r="GC14" i="120"/>
  <c r="FW14" i="120"/>
  <c r="GS14" i="120"/>
  <c r="FG14" i="120"/>
  <c r="GH14" i="120"/>
  <c r="EP14" i="120"/>
  <c r="FA14" i="120"/>
  <c r="FL14" i="120"/>
  <c r="GC23" i="127"/>
  <c r="L112" i="88"/>
  <c r="EC22" i="127"/>
  <c r="CH27" i="122"/>
  <c r="BR27" i="122"/>
  <c r="BW27" i="122"/>
  <c r="BG27" i="122"/>
  <c r="CC28" i="125"/>
  <c r="CC29" i="127"/>
  <c r="N69" i="89"/>
  <c r="AB69" i="89" s="1"/>
  <c r="AF69" i="89" s="1"/>
  <c r="CY27" i="122"/>
  <c r="CC27" i="123"/>
  <c r="BA27" i="122"/>
  <c r="CN27" i="122"/>
  <c r="CS27" i="122"/>
  <c r="CC29" i="126"/>
  <c r="CC28" i="124"/>
  <c r="BL27" i="122"/>
  <c r="DD27" i="122"/>
  <c r="CC27" i="122"/>
  <c r="CU12" i="128"/>
  <c r="DR12" i="128"/>
  <c r="DW12" i="128"/>
  <c r="CP12" i="128"/>
  <c r="CJ12" i="128"/>
  <c r="G57" i="89"/>
  <c r="I57" i="89" s="1"/>
  <c r="I56" i="89" s="1"/>
  <c r="Z56" i="89" s="1"/>
  <c r="AD56" i="89" s="1"/>
  <c r="BW29" i="121" s="1"/>
  <c r="FR10" i="119"/>
  <c r="EV23" i="127"/>
  <c r="FA23" i="127"/>
  <c r="EP18" i="126"/>
  <c r="FL18" i="119"/>
  <c r="FR11" i="128"/>
  <c r="FW23" i="127"/>
  <c r="EP23" i="127"/>
  <c r="FR23" i="127"/>
  <c r="EP10" i="119"/>
  <c r="GS23" i="127"/>
  <c r="FL23" i="127"/>
  <c r="GN23" i="127"/>
  <c r="FR18" i="126"/>
  <c r="FG23" i="127"/>
  <c r="FA10" i="119"/>
  <c r="GS18" i="126"/>
  <c r="FA18" i="119"/>
  <c r="V168" i="89"/>
  <c r="X168" i="89" s="1"/>
  <c r="AG168" i="89" s="1"/>
  <c r="FG26" i="126" s="1"/>
  <c r="GC24" i="126"/>
  <c r="EP8" i="119"/>
  <c r="GS22" i="120"/>
  <c r="EP12" i="128"/>
  <c r="EP22" i="127"/>
  <c r="FA22" i="120"/>
  <c r="GS18" i="119"/>
  <c r="FR18" i="119"/>
  <c r="GN18" i="126"/>
  <c r="EV24" i="126"/>
  <c r="FW12" i="128"/>
  <c r="EP18" i="119"/>
  <c r="GN18" i="119"/>
  <c r="GC18" i="119"/>
  <c r="Q57" i="89"/>
  <c r="S57" i="89" s="1"/>
  <c r="X57" i="89" s="1"/>
  <c r="AC57" i="89" s="1"/>
  <c r="AG57" i="89" s="1"/>
  <c r="X205" i="89"/>
  <c r="FL18" i="126"/>
  <c r="FG18" i="126"/>
  <c r="FL11" i="128"/>
  <c r="FW18" i="119"/>
  <c r="FL10" i="119"/>
  <c r="FG10" i="119"/>
  <c r="EP22" i="120"/>
  <c r="GN10" i="119"/>
  <c r="GS10" i="119"/>
  <c r="EV10" i="119"/>
  <c r="GH18" i="126"/>
  <c r="FA18" i="126"/>
  <c r="GC18" i="126"/>
  <c r="FG18" i="119"/>
  <c r="FG22" i="120"/>
  <c r="GC10" i="119"/>
  <c r="GH10" i="119"/>
  <c r="EV18" i="126"/>
  <c r="FA24" i="126"/>
  <c r="GS11" i="128"/>
  <c r="FR12" i="128"/>
  <c r="GH18" i="119"/>
  <c r="Q67" i="89"/>
  <c r="S67" i="89" s="1"/>
  <c r="X67" i="89" s="1"/>
  <c r="AC67" i="89" s="1"/>
  <c r="AG67" i="89" s="1"/>
  <c r="EV24" i="122" s="1"/>
  <c r="K213" i="8"/>
  <c r="I6" i="20" s="1"/>
  <c r="FW24" i="126"/>
  <c r="FR24" i="126"/>
  <c r="GN11" i="128"/>
  <c r="FG11" i="128"/>
  <c r="GH11" i="128"/>
  <c r="GN8" i="119"/>
  <c r="GS12" i="128"/>
  <c r="GS24" i="126"/>
  <c r="FL24" i="126"/>
  <c r="GN24" i="126"/>
  <c r="FA11" i="128"/>
  <c r="GC11" i="128"/>
  <c r="FR8" i="119"/>
  <c r="GC8" i="119"/>
  <c r="FG12" i="128"/>
  <c r="GH12" i="128"/>
  <c r="EP24" i="126"/>
  <c r="FL12" i="128"/>
  <c r="GN12" i="128"/>
  <c r="FG24" i="126"/>
  <c r="EV11" i="128"/>
  <c r="FW11" i="128"/>
  <c r="FA12" i="128"/>
  <c r="GC12" i="128"/>
  <c r="FW22" i="127"/>
  <c r="DL12" i="128"/>
  <c r="CE12" i="128"/>
  <c r="DF12" i="128"/>
  <c r="EH12" i="128"/>
  <c r="DA12" i="128"/>
  <c r="DW15" i="126"/>
  <c r="G67" i="89"/>
  <c r="I67" i="89" s="1"/>
  <c r="Z67" i="89" s="1"/>
  <c r="AD67" i="89" s="1"/>
  <c r="CN23" i="122" s="1"/>
  <c r="EH22" i="127"/>
  <c r="CE22" i="127"/>
  <c r="DA22" i="127"/>
  <c r="CU22" i="127"/>
  <c r="DF22" i="127"/>
  <c r="CP22" i="127"/>
  <c r="DW22" i="127"/>
  <c r="DR22" i="127"/>
  <c r="CJ22" i="127"/>
  <c r="DA24" i="126"/>
  <c r="DL18" i="126"/>
  <c r="DF24" i="126"/>
  <c r="DW18" i="126"/>
  <c r="EH24" i="126"/>
  <c r="G107" i="8"/>
  <c r="I4" i="1" s="1"/>
  <c r="CU24" i="126"/>
  <c r="DW24" i="126"/>
  <c r="EH18" i="126"/>
  <c r="CJ18" i="126"/>
  <c r="CU18" i="126"/>
  <c r="CP24" i="126"/>
  <c r="DR24" i="126"/>
  <c r="CS27" i="120"/>
  <c r="DF18" i="126"/>
  <c r="DR18" i="126"/>
  <c r="EC24" i="126"/>
  <c r="DD27" i="120"/>
  <c r="DA18" i="126"/>
  <c r="L163" i="89"/>
  <c r="CJ24" i="126"/>
  <c r="DL24" i="126"/>
  <c r="BG27" i="120"/>
  <c r="N163" i="89"/>
  <c r="AF163" i="89" s="1"/>
  <c r="DF21" i="126" s="1"/>
  <c r="CE18" i="126"/>
  <c r="CP18" i="126"/>
  <c r="CP15" i="126"/>
  <c r="DR15" i="126"/>
  <c r="CU21" i="127"/>
  <c r="FG20" i="120"/>
  <c r="S36" i="89"/>
  <c r="EV22" i="120"/>
  <c r="FW22" i="120"/>
  <c r="GC14" i="118"/>
  <c r="EV32" i="118"/>
  <c r="FR22" i="120"/>
  <c r="FL22" i="120"/>
  <c r="GH14" i="118"/>
  <c r="K107" i="8"/>
  <c r="I4" i="20" s="1"/>
  <c r="K4" i="8"/>
  <c r="I2" i="20" s="1"/>
  <c r="K80" i="8"/>
  <c r="I3" i="20" s="1"/>
  <c r="EV22" i="127"/>
  <c r="GC22" i="120"/>
  <c r="GN22" i="120"/>
  <c r="GN15" i="126"/>
  <c r="GS22" i="127"/>
  <c r="GH15" i="126"/>
  <c r="FA22" i="127"/>
  <c r="GC22" i="127"/>
  <c r="GN14" i="118"/>
  <c r="FG14" i="118"/>
  <c r="FL32" i="118"/>
  <c r="FR22" i="127"/>
  <c r="FL22" i="127"/>
  <c r="S132" i="89"/>
  <c r="X132" i="89" s="1"/>
  <c r="AC132" i="89" s="1"/>
  <c r="AG132" i="89" s="1"/>
  <c r="FL18" i="125" s="1"/>
  <c r="GN22" i="127"/>
  <c r="FG22" i="127"/>
  <c r="FL30" i="126"/>
  <c r="FW14" i="118"/>
  <c r="FG32" i="118"/>
  <c r="EP32" i="118"/>
  <c r="FA32" i="118"/>
  <c r="FW32" i="118"/>
  <c r="V162" i="89"/>
  <c r="X162" i="89" s="1"/>
  <c r="AG162" i="89" s="1"/>
  <c r="GS14" i="118"/>
  <c r="FL14" i="118"/>
  <c r="FR14" i="118"/>
  <c r="FG15" i="126"/>
  <c r="GH31" i="127"/>
  <c r="GN32" i="118"/>
  <c r="GH32" i="118"/>
  <c r="FA15" i="126"/>
  <c r="EP14" i="118"/>
  <c r="EV14" i="118"/>
  <c r="GC15" i="126"/>
  <c r="FR32" i="118"/>
  <c r="GC32" i="118"/>
  <c r="Z78" i="89"/>
  <c r="AD78" i="89" s="1"/>
  <c r="BR17" i="123" s="1"/>
  <c r="L162" i="89"/>
  <c r="N162" i="89" s="1"/>
  <c r="CC27" i="120"/>
  <c r="EC15" i="126"/>
  <c r="G213" i="8"/>
  <c r="I6" i="1" s="1"/>
  <c r="BA27" i="120"/>
  <c r="DA15" i="126"/>
  <c r="CU15" i="126"/>
  <c r="CJ15" i="126"/>
  <c r="DL15" i="126"/>
  <c r="CE15" i="126"/>
  <c r="DF15" i="126"/>
  <c r="CH27" i="120"/>
  <c r="CN27" i="120"/>
  <c r="BW27" i="120"/>
  <c r="BL27" i="120"/>
  <c r="CY27" i="120"/>
  <c r="G9" i="1"/>
  <c r="K127" i="88"/>
  <c r="V155" i="89"/>
  <c r="X155" i="89" s="1"/>
  <c r="AG155" i="89" s="1"/>
  <c r="GN13" i="126" s="1"/>
  <c r="GS20" i="120"/>
  <c r="GN30" i="126"/>
  <c r="EV15" i="126"/>
  <c r="FW15" i="126"/>
  <c r="EP15" i="126"/>
  <c r="FG30" i="126"/>
  <c r="FR15" i="126"/>
  <c r="GS15" i="126"/>
  <c r="FG31" i="127"/>
  <c r="GH30" i="126"/>
  <c r="FA30" i="126"/>
  <c r="GC30" i="126"/>
  <c r="FA31" i="127"/>
  <c r="GC31" i="127"/>
  <c r="EV31" i="127"/>
  <c r="EV30" i="126"/>
  <c r="FW30" i="126"/>
  <c r="FW31" i="127"/>
  <c r="EP31" i="127"/>
  <c r="FR31" i="127"/>
  <c r="EP30" i="126"/>
  <c r="FR30" i="126"/>
  <c r="GS31" i="127"/>
  <c r="FL31" i="127"/>
  <c r="AS41" i="89"/>
  <c r="AS36" i="89" s="1"/>
  <c r="AN36" i="89"/>
  <c r="EC21" i="127"/>
  <c r="G80" i="8"/>
  <c r="I3" i="1" s="1"/>
  <c r="DW21" i="127"/>
  <c r="I36" i="89"/>
  <c r="Z36" i="89" s="1"/>
  <c r="AD36" i="89" s="1"/>
  <c r="BL17" i="120" s="1"/>
  <c r="N74" i="89"/>
  <c r="AB74" i="89" s="1"/>
  <c r="AF74" i="89" s="1"/>
  <c r="N37" i="89"/>
  <c r="AB37" i="89" s="1"/>
  <c r="AF37" i="89" s="1"/>
  <c r="CP21" i="127"/>
  <c r="CJ21" i="127"/>
  <c r="EH21" i="127"/>
  <c r="CE21" i="127"/>
  <c r="DL21" i="127"/>
  <c r="DR21" i="127"/>
  <c r="DF21" i="127"/>
  <c r="CE31" i="127"/>
  <c r="DL31" i="127"/>
  <c r="CJ31" i="127"/>
  <c r="DR31" i="127"/>
  <c r="CP31" i="127"/>
  <c r="DW31" i="127"/>
  <c r="CU31" i="127"/>
  <c r="EC31" i="127"/>
  <c r="DA31" i="127"/>
  <c r="EH31" i="127"/>
  <c r="DF31" i="127"/>
  <c r="I68" i="89"/>
  <c r="Z68" i="89" s="1"/>
  <c r="AD68" i="89" s="1"/>
  <c r="BA25" i="122" s="1"/>
  <c r="M36" i="89"/>
  <c r="AA36" i="89" s="1"/>
  <c r="AE36" i="89" s="1"/>
  <c r="L16" i="89"/>
  <c r="M16" i="89" s="1"/>
  <c r="EP20" i="120"/>
  <c r="AG170" i="89"/>
  <c r="N41" i="89"/>
  <c r="FW20" i="120"/>
  <c r="FR20" i="120"/>
  <c r="GH20" i="120"/>
  <c r="X21" i="89"/>
  <c r="AC21" i="89" s="1"/>
  <c r="AG21" i="89" s="1"/>
  <c r="EV16" i="119" s="1"/>
  <c r="FL20" i="120"/>
  <c r="GC20" i="120"/>
  <c r="FA20" i="120"/>
  <c r="GN20" i="120"/>
  <c r="G9" i="20"/>
  <c r="X169" i="89"/>
  <c r="X99" i="89"/>
  <c r="X183" i="89"/>
  <c r="AG183" i="89" s="1"/>
  <c r="GH14" i="127" s="1"/>
  <c r="GS34" i="118"/>
  <c r="AG164" i="89"/>
  <c r="X163" i="89"/>
  <c r="AG163" i="89" s="1"/>
  <c r="GS22" i="123"/>
  <c r="FR22" i="123"/>
  <c r="EP22" i="123"/>
  <c r="FA22" i="123"/>
  <c r="FL22" i="123"/>
  <c r="GN22" i="123"/>
  <c r="GC22" i="123"/>
  <c r="EV22" i="123"/>
  <c r="FG22" i="123"/>
  <c r="FW22" i="123"/>
  <c r="GH22" i="123"/>
  <c r="EV28" i="122"/>
  <c r="GC28" i="122"/>
  <c r="FA28" i="122"/>
  <c r="GH28" i="122"/>
  <c r="GS28" i="122"/>
  <c r="FL28" i="122"/>
  <c r="FW28" i="122"/>
  <c r="GN28" i="122"/>
  <c r="EP28" i="122"/>
  <c r="FR28" i="122"/>
  <c r="FG28" i="122"/>
  <c r="GH34" i="123"/>
  <c r="FG34" i="123"/>
  <c r="GN34" i="123"/>
  <c r="FL34" i="123"/>
  <c r="GS34" i="123"/>
  <c r="EV34" i="123"/>
  <c r="FA34" i="123"/>
  <c r="EP34" i="123"/>
  <c r="GC34" i="123"/>
  <c r="FR34" i="123"/>
  <c r="FW34" i="123"/>
  <c r="GS14" i="119"/>
  <c r="FG14" i="119"/>
  <c r="FR14" i="119"/>
  <c r="FA14" i="119"/>
  <c r="GH14" i="119"/>
  <c r="GN14" i="119"/>
  <c r="EP14" i="119"/>
  <c r="GC14" i="119"/>
  <c r="FL14" i="119"/>
  <c r="EV14" i="119"/>
  <c r="FW14" i="119"/>
  <c r="X85" i="89"/>
  <c r="AC85" i="89" s="1"/>
  <c r="AG85" i="89" s="1"/>
  <c r="X139" i="89"/>
  <c r="X89" i="89"/>
  <c r="AC89" i="89" s="1"/>
  <c r="AG89" i="89" s="1"/>
  <c r="GS17" i="126"/>
  <c r="FW17" i="126"/>
  <c r="FA17" i="126"/>
  <c r="GN17" i="126"/>
  <c r="FR17" i="126"/>
  <c r="EV17" i="126"/>
  <c r="GH17" i="126"/>
  <c r="FL17" i="126"/>
  <c r="EP17" i="126"/>
  <c r="GC17" i="126"/>
  <c r="FG17" i="126"/>
  <c r="FL28" i="119"/>
  <c r="FR28" i="119"/>
  <c r="FW28" i="119"/>
  <c r="EP28" i="119"/>
  <c r="EV28" i="119"/>
  <c r="GC28" i="119"/>
  <c r="FG28" i="119"/>
  <c r="GH28" i="119"/>
  <c r="GN28" i="119"/>
  <c r="GS28" i="119"/>
  <c r="FA28" i="119"/>
  <c r="GC24" i="118"/>
  <c r="FA24" i="118"/>
  <c r="GH24" i="118"/>
  <c r="FW24" i="118"/>
  <c r="FL24" i="118"/>
  <c r="GN24" i="118"/>
  <c r="EP24" i="118"/>
  <c r="FG24" i="118"/>
  <c r="FR24" i="118"/>
  <c r="GS24" i="118"/>
  <c r="EV24" i="118"/>
  <c r="GN12" i="126"/>
  <c r="FR12" i="126"/>
  <c r="EV12" i="126"/>
  <c r="GH12" i="126"/>
  <c r="FL12" i="126"/>
  <c r="EP12" i="126"/>
  <c r="GC12" i="126"/>
  <c r="FG12" i="126"/>
  <c r="GS12" i="126"/>
  <c r="FW12" i="126"/>
  <c r="FA12" i="126"/>
  <c r="K349" i="8"/>
  <c r="I8" i="20" s="1"/>
  <c r="X32" i="114" s="1"/>
  <c r="GN32" i="126"/>
  <c r="FR32" i="126"/>
  <c r="EV32" i="126"/>
  <c r="GH32" i="126"/>
  <c r="FL32" i="126"/>
  <c r="EP32" i="126"/>
  <c r="GC32" i="126"/>
  <c r="FG32" i="126"/>
  <c r="GS32" i="126"/>
  <c r="FW32" i="126"/>
  <c r="FA32" i="126"/>
  <c r="FR9" i="126"/>
  <c r="W5" i="89"/>
  <c r="X7" i="89"/>
  <c r="AC7" i="89" s="1"/>
  <c r="AG7" i="89" s="1"/>
  <c r="GH11" i="126"/>
  <c r="FL11" i="126"/>
  <c r="EP11" i="126"/>
  <c r="GC11" i="126"/>
  <c r="FG11" i="126"/>
  <c r="GS11" i="126"/>
  <c r="FW11" i="126"/>
  <c r="FA11" i="126"/>
  <c r="GN11" i="126"/>
  <c r="FR11" i="126"/>
  <c r="EV11" i="126"/>
  <c r="GC10" i="126"/>
  <c r="FG10" i="126"/>
  <c r="GS10" i="126"/>
  <c r="FW10" i="126"/>
  <c r="FA10" i="126"/>
  <c r="GN10" i="126"/>
  <c r="FR10" i="126"/>
  <c r="EV10" i="126"/>
  <c r="GH10" i="126"/>
  <c r="FL10" i="126"/>
  <c r="EP10" i="126"/>
  <c r="X54" i="89"/>
  <c r="AC54" i="89" s="1"/>
  <c r="AG54" i="89" s="1"/>
  <c r="AO1054" i="75"/>
  <c r="GS14" i="124"/>
  <c r="FR14" i="124"/>
  <c r="EP14" i="124"/>
  <c r="FW14" i="124"/>
  <c r="EV14" i="124"/>
  <c r="GC14" i="124"/>
  <c r="FA14" i="124"/>
  <c r="FG14" i="124"/>
  <c r="GN14" i="124"/>
  <c r="GH14" i="124"/>
  <c r="FL14" i="124"/>
  <c r="AO1053" i="75"/>
  <c r="FL28" i="120"/>
  <c r="GS28" i="120"/>
  <c r="FR28" i="120"/>
  <c r="GC28" i="120"/>
  <c r="GN28" i="120"/>
  <c r="FG28" i="120"/>
  <c r="EV28" i="120"/>
  <c r="GH28" i="120"/>
  <c r="FW28" i="120"/>
  <c r="EP28" i="120"/>
  <c r="FA28" i="120"/>
  <c r="GN15" i="127"/>
  <c r="FR15" i="127"/>
  <c r="EV15" i="127"/>
  <c r="GH15" i="127"/>
  <c r="FL15" i="127"/>
  <c r="EP15" i="127"/>
  <c r="GC15" i="127"/>
  <c r="FG15" i="127"/>
  <c r="GS15" i="127"/>
  <c r="FW15" i="127"/>
  <c r="FA15" i="127"/>
  <c r="M56" i="89"/>
  <c r="N22" i="89"/>
  <c r="AB22" i="89" s="1"/>
  <c r="AF22" i="89" s="1"/>
  <c r="EC28" i="123"/>
  <c r="DF28" i="123"/>
  <c r="DR28" i="123"/>
  <c r="DW28" i="123"/>
  <c r="CP28" i="123"/>
  <c r="CJ28" i="123"/>
  <c r="CU28" i="123"/>
  <c r="DL28" i="123"/>
  <c r="CE28" i="123"/>
  <c r="N24" i="89"/>
  <c r="AB24" i="89" s="1"/>
  <c r="AF24" i="89" s="1"/>
  <c r="N20" i="89"/>
  <c r="AB20" i="89" s="1"/>
  <c r="AF20" i="89" s="1"/>
  <c r="CE31" i="123"/>
  <c r="DL31" i="123"/>
  <c r="CJ31" i="123"/>
  <c r="EH31" i="123"/>
  <c r="DR31" i="123"/>
  <c r="CP31" i="123"/>
  <c r="DW31" i="123"/>
  <c r="CU31" i="123"/>
  <c r="EC31" i="123"/>
  <c r="DA31" i="123"/>
  <c r="DF31" i="123"/>
  <c r="CN23" i="118"/>
  <c r="BG23" i="118"/>
  <c r="BW23" i="118"/>
  <c r="CC23" i="118"/>
  <c r="BA23" i="118"/>
  <c r="DD23" i="118"/>
  <c r="CS23" i="118"/>
  <c r="BL23" i="118"/>
  <c r="BR23" i="118"/>
  <c r="CH23" i="118"/>
  <c r="CY23" i="118"/>
  <c r="EC13" i="126"/>
  <c r="DF13" i="126"/>
  <c r="CJ13" i="126"/>
  <c r="DW13" i="126"/>
  <c r="DA13" i="126"/>
  <c r="CE13" i="126"/>
  <c r="DR13" i="126"/>
  <c r="CU13" i="126"/>
  <c r="EH13" i="126"/>
  <c r="DL13" i="126"/>
  <c r="CP13" i="126"/>
  <c r="CC33" i="126"/>
  <c r="CC33" i="127"/>
  <c r="CH31" i="122"/>
  <c r="BG31" i="122"/>
  <c r="CC31" i="123"/>
  <c r="BR31" i="122"/>
  <c r="CC31" i="122"/>
  <c r="DD31" i="122"/>
  <c r="CS31" i="122"/>
  <c r="CC32" i="125"/>
  <c r="BL31" i="122"/>
  <c r="CC32" i="124"/>
  <c r="CY31" i="122"/>
  <c r="CN31" i="122"/>
  <c r="BA31" i="122"/>
  <c r="BW31" i="122"/>
  <c r="DW15" i="127"/>
  <c r="DA15" i="127"/>
  <c r="CE15" i="127"/>
  <c r="DR15" i="127"/>
  <c r="CU15" i="127"/>
  <c r="EH15" i="127"/>
  <c r="DL15" i="127"/>
  <c r="CP15" i="127"/>
  <c r="EC15" i="127"/>
  <c r="DF15" i="127"/>
  <c r="CJ15" i="127"/>
  <c r="DW28" i="126"/>
  <c r="DA28" i="126"/>
  <c r="CE28" i="126"/>
  <c r="DR28" i="126"/>
  <c r="CU28" i="126"/>
  <c r="EH28" i="126"/>
  <c r="DL28" i="126"/>
  <c r="CP28" i="126"/>
  <c r="EC28" i="126"/>
  <c r="DF28" i="126"/>
  <c r="CJ28" i="126"/>
  <c r="AF151" i="89"/>
  <c r="DW12" i="126"/>
  <c r="DA12" i="126"/>
  <c r="CE12" i="126"/>
  <c r="DR12" i="126"/>
  <c r="CU12" i="126"/>
  <c r="EH12" i="126"/>
  <c r="DL12" i="126"/>
  <c r="CP12" i="126"/>
  <c r="EC12" i="126"/>
  <c r="DF12" i="126"/>
  <c r="CJ12" i="126"/>
  <c r="N99" i="89"/>
  <c r="N33" i="89"/>
  <c r="AB33" i="89" s="1"/>
  <c r="AF33" i="89" s="1"/>
  <c r="BR15" i="122"/>
  <c r="CS15" i="122"/>
  <c r="CY15" i="122"/>
  <c r="CN15" i="122"/>
  <c r="BA15" i="122"/>
  <c r="DD15" i="122"/>
  <c r="CC15" i="122"/>
  <c r="CH15" i="122"/>
  <c r="BL15" i="122"/>
  <c r="BG15" i="122"/>
  <c r="BW15" i="122"/>
  <c r="CN33" i="122"/>
  <c r="BL33" i="122"/>
  <c r="BW33" i="122"/>
  <c r="CH33" i="122"/>
  <c r="BA33" i="122"/>
  <c r="CY33" i="122"/>
  <c r="BR33" i="122"/>
  <c r="DD33" i="122"/>
  <c r="CS33" i="122"/>
  <c r="CC33" i="123"/>
  <c r="CC33" i="122"/>
  <c r="BG33" i="122"/>
  <c r="N183" i="89"/>
  <c r="AF183" i="89" s="1"/>
  <c r="AF1054" i="75"/>
  <c r="CS13" i="120"/>
  <c r="CN13" i="120"/>
  <c r="BA13" i="120"/>
  <c r="CY13" i="120"/>
  <c r="BW13" i="120"/>
  <c r="BL13" i="120"/>
  <c r="BR13" i="120"/>
  <c r="CC13" i="120"/>
  <c r="BG13" i="120"/>
  <c r="DD13" i="120"/>
  <c r="CH13" i="120"/>
  <c r="EH15" i="124"/>
  <c r="DF15" i="124"/>
  <c r="CE15" i="124"/>
  <c r="DL15" i="124"/>
  <c r="CJ15" i="124"/>
  <c r="DR15" i="124"/>
  <c r="DW15" i="124"/>
  <c r="DA15" i="124"/>
  <c r="CP15" i="124"/>
  <c r="CU15" i="124"/>
  <c r="EC15" i="124"/>
  <c r="CY11" i="120"/>
  <c r="BW11" i="120"/>
  <c r="BR11" i="120"/>
  <c r="CN11" i="120"/>
  <c r="BL11" i="120"/>
  <c r="CC11" i="120"/>
  <c r="BA11" i="120"/>
  <c r="BG11" i="120"/>
  <c r="CS11" i="120"/>
  <c r="DD11" i="120"/>
  <c r="CH11" i="120"/>
  <c r="EH22" i="126"/>
  <c r="DL22" i="126"/>
  <c r="CP22" i="126"/>
  <c r="EC22" i="126"/>
  <c r="DF22" i="126"/>
  <c r="CJ22" i="126"/>
  <c r="DW22" i="126"/>
  <c r="DA22" i="126"/>
  <c r="CE22" i="126"/>
  <c r="DR22" i="126"/>
  <c r="CU22" i="126"/>
  <c r="I60" i="89"/>
  <c r="Z60" i="89" s="1"/>
  <c r="AD60" i="89" s="1"/>
  <c r="N71" i="89"/>
  <c r="AB71" i="89" s="1"/>
  <c r="AF71" i="89" s="1"/>
  <c r="N34" i="89"/>
  <c r="AB34" i="89" s="1"/>
  <c r="AF34" i="89" s="1"/>
  <c r="EH26" i="126"/>
  <c r="DL26" i="126"/>
  <c r="CP26" i="126"/>
  <c r="EC26" i="126"/>
  <c r="DF26" i="126"/>
  <c r="CJ26" i="126"/>
  <c r="DW26" i="126"/>
  <c r="DA26" i="126"/>
  <c r="CE26" i="126"/>
  <c r="DR26" i="126"/>
  <c r="CU26" i="126"/>
  <c r="DW32" i="126"/>
  <c r="DA32" i="126"/>
  <c r="CE32" i="126"/>
  <c r="DR32" i="126"/>
  <c r="CU32" i="126"/>
  <c r="EH32" i="126"/>
  <c r="DL32" i="126"/>
  <c r="CP32" i="126"/>
  <c r="EC32" i="126"/>
  <c r="DF32" i="126"/>
  <c r="CJ32" i="126"/>
  <c r="EH10" i="126"/>
  <c r="DL10" i="126"/>
  <c r="CP10" i="126"/>
  <c r="EC10" i="126"/>
  <c r="DF10" i="126"/>
  <c r="CJ10" i="126"/>
  <c r="DW10" i="126"/>
  <c r="DA10" i="126"/>
  <c r="CE10" i="126"/>
  <c r="DR10" i="126"/>
  <c r="CU10" i="126"/>
  <c r="CN25" i="121"/>
  <c r="CS25" i="121"/>
  <c r="BG25" i="121"/>
  <c r="BW25" i="121"/>
  <c r="DD25" i="121"/>
  <c r="BA25" i="121"/>
  <c r="CY25" i="121"/>
  <c r="BR25" i="121"/>
  <c r="CC25" i="121"/>
  <c r="CH25" i="121"/>
  <c r="BL25" i="121"/>
  <c r="C107" i="88"/>
  <c r="C109" i="88" s="1"/>
  <c r="EH28" i="123"/>
  <c r="DA28" i="123"/>
  <c r="CU28" i="125"/>
  <c r="DR26" i="127"/>
  <c r="CU26" i="127"/>
  <c r="EH26" i="127"/>
  <c r="DL26" i="127"/>
  <c r="CP26" i="127"/>
  <c r="EC26" i="127"/>
  <c r="DF26" i="127"/>
  <c r="CJ26" i="127"/>
  <c r="DW26" i="127"/>
  <c r="DA26" i="127"/>
  <c r="CE26" i="127"/>
  <c r="M23" i="89"/>
  <c r="AA23" i="89" s="1"/>
  <c r="AE23" i="89" s="1"/>
  <c r="CS17" i="119"/>
  <c r="DD17" i="119"/>
  <c r="CC17" i="119"/>
  <c r="BR17" i="119"/>
  <c r="BG17" i="119"/>
  <c r="BA17" i="119"/>
  <c r="CH17" i="119"/>
  <c r="CN17" i="119"/>
  <c r="BL17" i="119"/>
  <c r="CY17" i="119"/>
  <c r="BW17" i="119"/>
  <c r="N63" i="89"/>
  <c r="N72" i="89"/>
  <c r="AB72" i="89" s="1"/>
  <c r="AF72" i="89" s="1"/>
  <c r="CC9" i="123"/>
  <c r="BA9" i="123"/>
  <c r="BR9" i="123"/>
  <c r="CS9" i="123"/>
  <c r="CN9" i="123"/>
  <c r="BW9" i="123"/>
  <c r="CH9" i="123"/>
  <c r="CY9" i="123"/>
  <c r="BG9" i="123"/>
  <c r="DD9" i="123"/>
  <c r="BL9" i="123"/>
  <c r="CY19" i="120"/>
  <c r="BR19" i="120"/>
  <c r="BW19" i="120"/>
  <c r="DD19" i="120"/>
  <c r="CH19" i="120"/>
  <c r="BL19" i="120"/>
  <c r="BG19" i="120"/>
  <c r="CS19" i="120"/>
  <c r="BA19" i="120"/>
  <c r="CN19" i="120"/>
  <c r="CC19" i="120"/>
  <c r="CC15" i="119"/>
  <c r="BA15" i="119"/>
  <c r="CH15" i="119"/>
  <c r="BW15" i="119"/>
  <c r="CY15" i="119"/>
  <c r="DD15" i="119"/>
  <c r="BR15" i="119"/>
  <c r="CN15" i="119"/>
  <c r="BG15" i="119"/>
  <c r="BL15" i="119"/>
  <c r="CS15" i="119"/>
  <c r="BL21" i="123"/>
  <c r="CS21" i="123"/>
  <c r="BR21" i="123"/>
  <c r="CH21" i="123"/>
  <c r="BW21" i="123"/>
  <c r="CY21" i="123"/>
  <c r="BA21" i="123"/>
  <c r="CN21" i="123"/>
  <c r="DD21" i="123"/>
  <c r="BG21" i="123"/>
  <c r="CC21" i="123"/>
  <c r="I15" i="89"/>
  <c r="Z15" i="89" s="1"/>
  <c r="AD15" i="89" s="1"/>
  <c r="CY17" i="122"/>
  <c r="BG17" i="122"/>
  <c r="CN17" i="122"/>
  <c r="DD17" i="122"/>
  <c r="CH17" i="122"/>
  <c r="BR17" i="122"/>
  <c r="CS17" i="122"/>
  <c r="BL17" i="122"/>
  <c r="CC17" i="122"/>
  <c r="BW17" i="122"/>
  <c r="BA17" i="122"/>
  <c r="AA17" i="89"/>
  <c r="AE17" i="89" s="1"/>
  <c r="K13" i="89"/>
  <c r="I76" i="89"/>
  <c r="Z76" i="89" s="1"/>
  <c r="AD76" i="89" s="1"/>
  <c r="N83" i="89"/>
  <c r="T6" i="114" s="1"/>
  <c r="AB85" i="89"/>
  <c r="AF85" i="89" s="1"/>
  <c r="W13" i="89"/>
  <c r="S43" i="89"/>
  <c r="X36" i="89"/>
  <c r="H9" i="20"/>
  <c r="D110" i="88"/>
  <c r="K140" i="8"/>
  <c r="I5" i="20" s="1"/>
  <c r="F9" i="20"/>
  <c r="S5" i="89"/>
  <c r="C116" i="88"/>
  <c r="C118" i="88" s="1"/>
  <c r="C110" i="88"/>
  <c r="H9" i="1"/>
  <c r="F9" i="1"/>
  <c r="K141" i="88"/>
  <c r="G262" i="8"/>
  <c r="I7" i="1" s="1"/>
  <c r="N54" i="89"/>
  <c r="AI652" i="75" s="1"/>
  <c r="P652" i="75" s="1"/>
  <c r="I43" i="89"/>
  <c r="N64" i="89"/>
  <c r="Q75" i="89"/>
  <c r="S75" i="89" s="1"/>
  <c r="X75" i="89" s="1"/>
  <c r="AC75" i="89" s="1"/>
  <c r="AG75" i="89" s="1"/>
  <c r="G4" i="8"/>
  <c r="I2" i="1" s="1"/>
  <c r="L150" i="89"/>
  <c r="O114" i="88"/>
  <c r="L116" i="88" s="1"/>
  <c r="N21" i="89"/>
  <c r="N114" i="88"/>
  <c r="K115" i="88" s="1"/>
  <c r="V163" i="89"/>
  <c r="L108" i="88"/>
  <c r="C124" i="88"/>
  <c r="C126" i="88" s="1"/>
  <c r="G349" i="8"/>
  <c r="I8" i="1" s="1"/>
  <c r="U32" i="114" s="1"/>
  <c r="K262" i="8"/>
  <c r="X76" i="89"/>
  <c r="S76" i="89"/>
  <c r="S23" i="89"/>
  <c r="N11" i="89"/>
  <c r="I5" i="89"/>
  <c r="Z5" i="89" s="1"/>
  <c r="AD5" i="89" s="1"/>
  <c r="S13" i="89"/>
  <c r="S68" i="89"/>
  <c r="X68" i="89"/>
  <c r="G140" i="8"/>
  <c r="I5" i="1" s="1"/>
  <c r="N80" i="89"/>
  <c r="GH21" i="127" l="1"/>
  <c r="FW18" i="122"/>
  <c r="GS20" i="125"/>
  <c r="EP29" i="125"/>
  <c r="GC20" i="125"/>
  <c r="FL29" i="125"/>
  <c r="DL28" i="125"/>
  <c r="DR28" i="125"/>
  <c r="DF28" i="125"/>
  <c r="EC28" i="125"/>
  <c r="GH20" i="125"/>
  <c r="L80" i="133"/>
  <c r="GC18" i="122"/>
  <c r="T7" i="114"/>
  <c r="AK4" i="114"/>
  <c r="AL4" i="114" s="1"/>
  <c r="AI664" i="75"/>
  <c r="P664" i="75" s="1"/>
  <c r="DW28" i="125"/>
  <c r="CP28" i="125"/>
  <c r="DA28" i="125"/>
  <c r="CJ28" i="125"/>
  <c r="CE28" i="125"/>
  <c r="DA13" i="138"/>
  <c r="DW13" i="138"/>
  <c r="EC13" i="138"/>
  <c r="AS35" i="89"/>
  <c r="FG8" i="119"/>
  <c r="FL8" i="119"/>
  <c r="FA8" i="119"/>
  <c r="GS8" i="119"/>
  <c r="EV8" i="119"/>
  <c r="GH8" i="119"/>
  <c r="FL20" i="125"/>
  <c r="FR20" i="125"/>
  <c r="FG20" i="125"/>
  <c r="FA29" i="125"/>
  <c r="GH29" i="125"/>
  <c r="EP20" i="125"/>
  <c r="EV29" i="125"/>
  <c r="FG29" i="125"/>
  <c r="FG27" i="139"/>
  <c r="EP27" i="139"/>
  <c r="GH27" i="139"/>
  <c r="EV27" i="139"/>
  <c r="FA27" i="139"/>
  <c r="EP9" i="126"/>
  <c r="GS9" i="126"/>
  <c r="EP34" i="118"/>
  <c r="AN35" i="89"/>
  <c r="AN3" i="89" s="1"/>
  <c r="EV21" i="127"/>
  <c r="FG21" i="127"/>
  <c r="GC21" i="127"/>
  <c r="FL21" i="127"/>
  <c r="EP21" i="127"/>
  <c r="GS21" i="127"/>
  <c r="FR21" i="127"/>
  <c r="FW21" i="127"/>
  <c r="FG9" i="126"/>
  <c r="GH9" i="126"/>
  <c r="FA9" i="126"/>
  <c r="FG34" i="118"/>
  <c r="FA21" i="127"/>
  <c r="FA18" i="122"/>
  <c r="BD27" i="141"/>
  <c r="AP27" i="141"/>
  <c r="AC76" i="89"/>
  <c r="AG76" i="89" s="1"/>
  <c r="FW14" i="123" s="1"/>
  <c r="AP15" i="141"/>
  <c r="BD15" i="141"/>
  <c r="BD26" i="141"/>
  <c r="AP26" i="141"/>
  <c r="AG205" i="89"/>
  <c r="GN9" i="128" s="1"/>
  <c r="AP43" i="141"/>
  <c r="BD43" i="141"/>
  <c r="GN14" i="143"/>
  <c r="GC14" i="143"/>
  <c r="FR14" i="143"/>
  <c r="FG14" i="143"/>
  <c r="EV14" i="143"/>
  <c r="GH14" i="143"/>
  <c r="FL14" i="143"/>
  <c r="EP14" i="143"/>
  <c r="GS14" i="143"/>
  <c r="FW14" i="143"/>
  <c r="FA14" i="143"/>
  <c r="EC14" i="143"/>
  <c r="DR14" i="143"/>
  <c r="DF14" i="143"/>
  <c r="CU14" i="143"/>
  <c r="CJ14" i="143"/>
  <c r="DW14" i="143"/>
  <c r="DA14" i="143"/>
  <c r="CE14" i="143"/>
  <c r="EH14" i="143"/>
  <c r="DL14" i="143"/>
  <c r="CP14" i="143"/>
  <c r="EC7" i="140"/>
  <c r="DR7" i="140"/>
  <c r="DF7" i="140"/>
  <c r="CU7" i="140"/>
  <c r="CJ7" i="140"/>
  <c r="DW7" i="140"/>
  <c r="DA7" i="140"/>
  <c r="CE7" i="140"/>
  <c r="EH7" i="140"/>
  <c r="DL7" i="140"/>
  <c r="CP7" i="140"/>
  <c r="GC9" i="126"/>
  <c r="FL9" i="126"/>
  <c r="EV9" i="126"/>
  <c r="GN9" i="126"/>
  <c r="GH34" i="118"/>
  <c r="GC34" i="118"/>
  <c r="FL6" i="124"/>
  <c r="GN18" i="122"/>
  <c r="EP18" i="122"/>
  <c r="AC99" i="89"/>
  <c r="AG99" i="89" s="1"/>
  <c r="EV13" i="124" s="1"/>
  <c r="AG149" i="89"/>
  <c r="FR7" i="126" s="1"/>
  <c r="W7" i="114"/>
  <c r="W24" i="114" s="1"/>
  <c r="CU13" i="138"/>
  <c r="EH13" i="138"/>
  <c r="CE13" i="138"/>
  <c r="DL13" i="138"/>
  <c r="T24" i="114"/>
  <c r="BW33" i="119"/>
  <c r="CP25" i="125"/>
  <c r="EC27" i="139"/>
  <c r="BW16" i="118"/>
  <c r="CP34" i="123"/>
  <c r="BL33" i="119"/>
  <c r="CC33" i="119"/>
  <c r="BG33" i="119"/>
  <c r="BG16" i="118"/>
  <c r="AB83" i="89"/>
  <c r="AF83" i="89" s="1"/>
  <c r="DA27" i="123" s="1"/>
  <c r="AB99" i="89"/>
  <c r="AF99" i="89" s="1"/>
  <c r="DA13" i="124" s="1"/>
  <c r="BB40" i="141"/>
  <c r="BB16" i="141"/>
  <c r="AI40" i="141"/>
  <c r="AI16" i="141"/>
  <c r="BB39" i="141"/>
  <c r="BB17" i="141"/>
  <c r="AI39" i="141"/>
  <c r="AI17" i="141"/>
  <c r="BB43" i="141"/>
  <c r="AI43" i="141"/>
  <c r="AF149" i="89"/>
  <c r="EH7" i="126" s="1"/>
  <c r="EH34" i="123"/>
  <c r="FJ9" i="123"/>
  <c r="EY9" i="123"/>
  <c r="EN9" i="123"/>
  <c r="EC9" i="123"/>
  <c r="DR9" i="123"/>
  <c r="FO9" i="123"/>
  <c r="FD9" i="123"/>
  <c r="ES9" i="123"/>
  <c r="EH9" i="123"/>
  <c r="DW9" i="123"/>
  <c r="DL9" i="123"/>
  <c r="N176" i="89"/>
  <c r="AF162" i="89"/>
  <c r="DL7" i="126"/>
  <c r="CY33" i="119"/>
  <c r="BA16" i="118"/>
  <c r="CS16" i="118"/>
  <c r="CC16" i="118"/>
  <c r="FO13" i="120"/>
  <c r="FD13" i="120"/>
  <c r="ES13" i="120"/>
  <c r="EH13" i="120"/>
  <c r="DW13" i="120"/>
  <c r="DL13" i="120"/>
  <c r="FJ13" i="120"/>
  <c r="EN13" i="120"/>
  <c r="DR13" i="120"/>
  <c r="EY13" i="120"/>
  <c r="EC13" i="120"/>
  <c r="FJ11" i="120"/>
  <c r="EY11" i="120"/>
  <c r="EN11" i="120"/>
  <c r="EC11" i="120"/>
  <c r="DR11" i="120"/>
  <c r="FD11" i="120"/>
  <c r="EH11" i="120"/>
  <c r="DL11" i="120"/>
  <c r="FO11" i="120"/>
  <c r="ES11" i="120"/>
  <c r="DW11" i="120"/>
  <c r="DD18" i="120"/>
  <c r="CS18" i="120"/>
  <c r="CH18" i="120"/>
  <c r="BW18" i="120"/>
  <c r="BL18" i="120"/>
  <c r="BA18" i="120"/>
  <c r="CY18" i="120"/>
  <c r="CC18" i="120"/>
  <c r="BG18" i="120"/>
  <c r="CN18" i="120"/>
  <c r="BR18" i="120"/>
  <c r="FJ19" i="120"/>
  <c r="EY19" i="120"/>
  <c r="EN19" i="120"/>
  <c r="EC19" i="120"/>
  <c r="DR19" i="120"/>
  <c r="FD19" i="120"/>
  <c r="EH19" i="120"/>
  <c r="DL19" i="120"/>
  <c r="FO19" i="120"/>
  <c r="ES19" i="120"/>
  <c r="DW19" i="120"/>
  <c r="FO27" i="122"/>
  <c r="FD27" i="122"/>
  <c r="ES27" i="122"/>
  <c r="EH27" i="122"/>
  <c r="DW27" i="122"/>
  <c r="DL27" i="122"/>
  <c r="FJ27" i="122"/>
  <c r="EN27" i="122"/>
  <c r="DR27" i="122"/>
  <c r="EC27" i="122"/>
  <c r="EY27" i="122"/>
  <c r="FJ21" i="122"/>
  <c r="EY21" i="122"/>
  <c r="EN21" i="122"/>
  <c r="EC21" i="122"/>
  <c r="DR21" i="122"/>
  <c r="FO21" i="122"/>
  <c r="ES21" i="122"/>
  <c r="DW21" i="122"/>
  <c r="EH21" i="122"/>
  <c r="FD21" i="122"/>
  <c r="DL21" i="122"/>
  <c r="FJ33" i="122"/>
  <c r="EY33" i="122"/>
  <c r="EN33" i="122"/>
  <c r="EC33" i="122"/>
  <c r="DR33" i="122"/>
  <c r="FO33" i="122"/>
  <c r="ES33" i="122"/>
  <c r="DW33" i="122"/>
  <c r="EH33" i="122"/>
  <c r="FD33" i="122"/>
  <c r="DL33" i="122"/>
  <c r="FO31" i="122"/>
  <c r="FD31" i="122"/>
  <c r="ES31" i="122"/>
  <c r="EH31" i="122"/>
  <c r="DW31" i="122"/>
  <c r="DL31" i="122"/>
  <c r="FJ31" i="122"/>
  <c r="EN31" i="122"/>
  <c r="DR31" i="122"/>
  <c r="EY31" i="122"/>
  <c r="EC31" i="122"/>
  <c r="DW34" i="123"/>
  <c r="N30" i="89"/>
  <c r="AB30" i="89" s="1"/>
  <c r="AF30" i="89" s="1"/>
  <c r="FJ33" i="119" s="1"/>
  <c r="BR33" i="119"/>
  <c r="CN33" i="119"/>
  <c r="CH33" i="119"/>
  <c r="CS33" i="119"/>
  <c r="DD33" i="119"/>
  <c r="FO11" i="122"/>
  <c r="FD11" i="122"/>
  <c r="ES11" i="122"/>
  <c r="EH11" i="122"/>
  <c r="DW11" i="122"/>
  <c r="DL11" i="122"/>
  <c r="EY11" i="122"/>
  <c r="EC11" i="122"/>
  <c r="EN11" i="122"/>
  <c r="FJ11" i="122"/>
  <c r="DR11" i="122"/>
  <c r="BL16" i="118"/>
  <c r="CH16" i="118"/>
  <c r="DD16" i="118"/>
  <c r="BR16" i="118"/>
  <c r="CJ34" i="123"/>
  <c r="CE34" i="123"/>
  <c r="EC34" i="123"/>
  <c r="CY8" i="119"/>
  <c r="CN8" i="119"/>
  <c r="CC8" i="119"/>
  <c r="BR8" i="119"/>
  <c r="BG8" i="119"/>
  <c r="DD8" i="119"/>
  <c r="CS8" i="119"/>
  <c r="CH8" i="119"/>
  <c r="BW8" i="119"/>
  <c r="BL8" i="119"/>
  <c r="BA8" i="119"/>
  <c r="FJ21" i="119"/>
  <c r="EY21" i="119"/>
  <c r="EN21" i="119"/>
  <c r="EC21" i="119"/>
  <c r="DR21" i="119"/>
  <c r="FO21" i="119"/>
  <c r="ES21" i="119"/>
  <c r="DW21" i="119"/>
  <c r="FD21" i="119"/>
  <c r="EH21" i="119"/>
  <c r="DL21" i="119"/>
  <c r="FJ17" i="119"/>
  <c r="EY17" i="119"/>
  <c r="EN17" i="119"/>
  <c r="EC17" i="119"/>
  <c r="DR17" i="119"/>
  <c r="FD17" i="119"/>
  <c r="EH17" i="119"/>
  <c r="DL17" i="119"/>
  <c r="FO17" i="119"/>
  <c r="ES17" i="119"/>
  <c r="DW17" i="119"/>
  <c r="FO31" i="119"/>
  <c r="FD31" i="119"/>
  <c r="ES31" i="119"/>
  <c r="EH31" i="119"/>
  <c r="DW31" i="119"/>
  <c r="DL31" i="119"/>
  <c r="EY31" i="119"/>
  <c r="EC31" i="119"/>
  <c r="FJ31" i="119"/>
  <c r="EN31" i="119"/>
  <c r="DR31" i="119"/>
  <c r="DD20" i="119"/>
  <c r="CS20" i="119"/>
  <c r="CH20" i="119"/>
  <c r="BW20" i="119"/>
  <c r="BL20" i="119"/>
  <c r="BA20" i="119"/>
  <c r="CY20" i="119"/>
  <c r="CC20" i="119"/>
  <c r="BG20" i="119"/>
  <c r="CN20" i="119"/>
  <c r="BR20" i="119"/>
  <c r="FJ13" i="119"/>
  <c r="EY13" i="119"/>
  <c r="EN13" i="119"/>
  <c r="EC13" i="119"/>
  <c r="DR13" i="119"/>
  <c r="FO13" i="119"/>
  <c r="ES13" i="119"/>
  <c r="DW13" i="119"/>
  <c r="FD13" i="119"/>
  <c r="EH13" i="119"/>
  <c r="DL13" i="119"/>
  <c r="FO7" i="119"/>
  <c r="FD7" i="119"/>
  <c r="ES7" i="119"/>
  <c r="EH7" i="119"/>
  <c r="DW7" i="119"/>
  <c r="DL7" i="119"/>
  <c r="EY7" i="119"/>
  <c r="EC7" i="119"/>
  <c r="FJ7" i="119"/>
  <c r="EN7" i="119"/>
  <c r="DR7" i="119"/>
  <c r="EC6" i="124"/>
  <c r="CY12" i="118"/>
  <c r="CN12" i="118"/>
  <c r="CC12" i="118"/>
  <c r="BR12" i="118"/>
  <c r="BG12" i="118"/>
  <c r="DD12" i="118"/>
  <c r="CS12" i="118"/>
  <c r="CH12" i="118"/>
  <c r="BW12" i="118"/>
  <c r="BL12" i="118"/>
  <c r="BA12" i="118"/>
  <c r="FA34" i="118"/>
  <c r="FW34" i="118"/>
  <c r="EV34" i="118"/>
  <c r="GN34" i="118"/>
  <c r="FR34" i="118"/>
  <c r="EV9" i="124"/>
  <c r="GS18" i="122"/>
  <c r="FR18" i="122"/>
  <c r="FL18" i="122"/>
  <c r="FG18" i="122"/>
  <c r="GH18" i="122"/>
  <c r="D91" i="136"/>
  <c r="L3" i="137"/>
  <c r="R15" i="137"/>
  <c r="GS25" i="138"/>
  <c r="FW25" i="138"/>
  <c r="FA25" i="138"/>
  <c r="GC25" i="138"/>
  <c r="GN25" i="138"/>
  <c r="EV25" i="138"/>
  <c r="GH25" i="138"/>
  <c r="FL25" i="138"/>
  <c r="EP25" i="138"/>
  <c r="FG25" i="138"/>
  <c r="FR25" i="138"/>
  <c r="N44" i="137"/>
  <c r="P44" i="137" s="1"/>
  <c r="R44" i="137" s="1"/>
  <c r="GS21" i="139"/>
  <c r="FW21" i="139"/>
  <c r="FA21" i="139"/>
  <c r="GN21" i="139"/>
  <c r="EV21" i="139"/>
  <c r="FG21" i="139"/>
  <c r="GC21" i="139"/>
  <c r="FL21" i="139"/>
  <c r="FR21" i="139"/>
  <c r="GH21" i="139"/>
  <c r="EP21" i="139"/>
  <c r="GH24" i="139"/>
  <c r="FL24" i="139"/>
  <c r="EP24" i="139"/>
  <c r="FG24" i="139"/>
  <c r="GN24" i="139"/>
  <c r="GS24" i="139"/>
  <c r="FW24" i="139"/>
  <c r="FA24" i="139"/>
  <c r="GC24" i="139"/>
  <c r="FR24" i="139"/>
  <c r="EV24" i="139"/>
  <c r="FA14" i="140"/>
  <c r="GN14" i="140"/>
  <c r="FR14" i="140"/>
  <c r="FW14" i="140"/>
  <c r="EV14" i="140"/>
  <c r="EP14" i="140"/>
  <c r="GS14" i="140"/>
  <c r="FL14" i="140"/>
  <c r="GC14" i="140"/>
  <c r="FG14" i="140"/>
  <c r="GH14" i="140"/>
  <c r="R49" i="137"/>
  <c r="P47" i="137"/>
  <c r="R47" i="137" s="1"/>
  <c r="R18" i="137"/>
  <c r="K89" i="136"/>
  <c r="K93" i="136"/>
  <c r="R28" i="137"/>
  <c r="P27" i="137"/>
  <c r="K77" i="136"/>
  <c r="R11" i="137"/>
  <c r="P10" i="137"/>
  <c r="R10" i="137" s="1"/>
  <c r="R37" i="137"/>
  <c r="FG25" i="139"/>
  <c r="GH25" i="139"/>
  <c r="FL25" i="139"/>
  <c r="EP25" i="139"/>
  <c r="FR25" i="139"/>
  <c r="FW25" i="139"/>
  <c r="GN25" i="139"/>
  <c r="GS25" i="139"/>
  <c r="FA25" i="139"/>
  <c r="EV25" i="139"/>
  <c r="GC25" i="139"/>
  <c r="P41" i="137"/>
  <c r="R41" i="137" s="1"/>
  <c r="GN25" i="140"/>
  <c r="FR25" i="140"/>
  <c r="EV25" i="140"/>
  <c r="FL25" i="140"/>
  <c r="GS25" i="140"/>
  <c r="FW25" i="140"/>
  <c r="GC25" i="140"/>
  <c r="FG25" i="140"/>
  <c r="GH25" i="140"/>
  <c r="EP25" i="140"/>
  <c r="FA25" i="140"/>
  <c r="GS12" i="138"/>
  <c r="FW12" i="138"/>
  <c r="FA12" i="138"/>
  <c r="GN12" i="138"/>
  <c r="EV12" i="138"/>
  <c r="FG12" i="138"/>
  <c r="FL12" i="138"/>
  <c r="FR12" i="138"/>
  <c r="GH12" i="138"/>
  <c r="EP12" i="138"/>
  <c r="GC12" i="138"/>
  <c r="D77" i="136"/>
  <c r="D78" i="136" s="1"/>
  <c r="L22" i="137" s="1"/>
  <c r="K97" i="136"/>
  <c r="GH26" i="140"/>
  <c r="FL26" i="140"/>
  <c r="EP26" i="140"/>
  <c r="FG26" i="140"/>
  <c r="GN26" i="140"/>
  <c r="GS26" i="140"/>
  <c r="FW26" i="140"/>
  <c r="FA26" i="140"/>
  <c r="GC26" i="140"/>
  <c r="FR26" i="140"/>
  <c r="EV26" i="140"/>
  <c r="P68" i="137"/>
  <c r="R51" i="137"/>
  <c r="P5" i="137"/>
  <c r="R5" i="137" s="1"/>
  <c r="R6" i="137"/>
  <c r="R4" i="137"/>
  <c r="N89" i="89"/>
  <c r="CU34" i="123"/>
  <c r="DR34" i="123"/>
  <c r="DL34" i="123"/>
  <c r="DF34" i="123"/>
  <c r="CJ25" i="138"/>
  <c r="CP25" i="138"/>
  <c r="CJ25" i="125"/>
  <c r="DW27" i="139"/>
  <c r="DF25" i="125"/>
  <c r="DW25" i="125"/>
  <c r="DL27" i="139"/>
  <c r="DW25" i="138"/>
  <c r="EC25" i="138"/>
  <c r="CU25" i="138"/>
  <c r="CE25" i="125"/>
  <c r="EH25" i="125"/>
  <c r="DR25" i="125"/>
  <c r="DA25" i="125"/>
  <c r="C3" i="137"/>
  <c r="CE25" i="138"/>
  <c r="DL25" i="138"/>
  <c r="DF25" i="138"/>
  <c r="DA25" i="138"/>
  <c r="EH25" i="138"/>
  <c r="CU25" i="125"/>
  <c r="EH27" i="139"/>
  <c r="DR27" i="139"/>
  <c r="CJ27" i="139"/>
  <c r="CE27" i="139"/>
  <c r="CU27" i="139"/>
  <c r="CP27" i="139"/>
  <c r="DA27" i="139"/>
  <c r="E44" i="137"/>
  <c r="G44" i="137" s="1"/>
  <c r="C77" i="136"/>
  <c r="C78" i="136" s="1"/>
  <c r="C22" i="137" s="1"/>
  <c r="G22" i="137" s="1"/>
  <c r="DR24" i="139"/>
  <c r="CU24" i="139"/>
  <c r="EH24" i="139"/>
  <c r="CP24" i="139"/>
  <c r="CE24" i="139"/>
  <c r="EC24" i="139"/>
  <c r="DF24" i="139"/>
  <c r="CJ24" i="139"/>
  <c r="DL24" i="139"/>
  <c r="DW24" i="139"/>
  <c r="DA24" i="139"/>
  <c r="DW14" i="140"/>
  <c r="DA14" i="140"/>
  <c r="CE14" i="140"/>
  <c r="CU14" i="140"/>
  <c r="CJ14" i="140"/>
  <c r="EH14" i="140"/>
  <c r="CP14" i="140"/>
  <c r="EC14" i="140"/>
  <c r="DL14" i="140"/>
  <c r="DR14" i="140"/>
  <c r="DF14" i="140"/>
  <c r="G5" i="137"/>
  <c r="Q6" i="137"/>
  <c r="G47" i="137"/>
  <c r="Q47" i="137" s="1"/>
  <c r="Q49" i="137"/>
  <c r="EH25" i="140"/>
  <c r="DL25" i="140"/>
  <c r="CP25" i="140"/>
  <c r="DR25" i="140"/>
  <c r="DF25" i="140"/>
  <c r="EC25" i="140"/>
  <c r="DW25" i="140"/>
  <c r="CE25" i="140"/>
  <c r="CJ25" i="140"/>
  <c r="DA25" i="140"/>
  <c r="CU25" i="140"/>
  <c r="DW26" i="140"/>
  <c r="DA26" i="140"/>
  <c r="CE26" i="140"/>
  <c r="DF26" i="140"/>
  <c r="DR26" i="140"/>
  <c r="EH26" i="140"/>
  <c r="DL26" i="140"/>
  <c r="CP26" i="140"/>
  <c r="EC26" i="140"/>
  <c r="CJ26" i="140"/>
  <c r="CU26" i="140"/>
  <c r="EC12" i="138"/>
  <c r="DF12" i="138"/>
  <c r="CJ12" i="138"/>
  <c r="DA12" i="138"/>
  <c r="EH12" i="138"/>
  <c r="CP12" i="138"/>
  <c r="DR12" i="138"/>
  <c r="DW12" i="138"/>
  <c r="DL12" i="138"/>
  <c r="CU12" i="138"/>
  <c r="CE12" i="138"/>
  <c r="G10" i="137"/>
  <c r="Q10" i="137" s="1"/>
  <c r="Q11" i="137"/>
  <c r="J77" i="136"/>
  <c r="C19" i="137" s="1"/>
  <c r="EC9" i="138"/>
  <c r="DF9" i="138"/>
  <c r="CJ9" i="138"/>
  <c r="DL9" i="138"/>
  <c r="DW9" i="138"/>
  <c r="CE9" i="138"/>
  <c r="DR9" i="138"/>
  <c r="CU9" i="138"/>
  <c r="EH9" i="138"/>
  <c r="CP9" i="138"/>
  <c r="DA9" i="138"/>
  <c r="Q28" i="137"/>
  <c r="G27" i="137"/>
  <c r="EC19" i="139"/>
  <c r="DF19" i="139"/>
  <c r="CJ19" i="139"/>
  <c r="DA19" i="139"/>
  <c r="DL19" i="139"/>
  <c r="CP19" i="139"/>
  <c r="DR19" i="139"/>
  <c r="CU19" i="139"/>
  <c r="DW19" i="139"/>
  <c r="CE19" i="139"/>
  <c r="EH19" i="139"/>
  <c r="G68" i="137"/>
  <c r="Q15" i="137"/>
  <c r="Q18" i="137"/>
  <c r="AC139" i="89"/>
  <c r="AG139" i="89" s="1"/>
  <c r="GN25" i="125" s="1"/>
  <c r="AW824" i="75"/>
  <c r="AB63" i="89"/>
  <c r="AF63" i="89" s="1"/>
  <c r="AI661" i="75"/>
  <c r="P661" i="75" s="1"/>
  <c r="AP823" i="75"/>
  <c r="AB64" i="89"/>
  <c r="AF64" i="89" s="1"/>
  <c r="AI662" i="75"/>
  <c r="P662" i="75" s="1"/>
  <c r="EC23" i="125"/>
  <c r="DL9" i="124"/>
  <c r="AB138" i="89"/>
  <c r="AF138" i="89" s="1"/>
  <c r="DL24" i="125" s="1"/>
  <c r="FW29" i="127"/>
  <c r="DF6" i="124"/>
  <c r="X197" i="89"/>
  <c r="EV29" i="127"/>
  <c r="FW9" i="124"/>
  <c r="CE16" i="125"/>
  <c r="DA6" i="124"/>
  <c r="CU16" i="125"/>
  <c r="DW6" i="124"/>
  <c r="CJ16" i="125"/>
  <c r="CP6" i="124"/>
  <c r="DW16" i="125"/>
  <c r="DA16" i="125"/>
  <c r="EV23" i="125"/>
  <c r="FG15" i="125"/>
  <c r="EV6" i="124"/>
  <c r="GS6" i="124"/>
  <c r="CJ6" i="124"/>
  <c r="CU6" i="124"/>
  <c r="DL6" i="124"/>
  <c r="EH6" i="124"/>
  <c r="CE6" i="124"/>
  <c r="FR6" i="124"/>
  <c r="FG6" i="124"/>
  <c r="CE23" i="125"/>
  <c r="DR23" i="125"/>
  <c r="CJ23" i="125"/>
  <c r="DW23" i="125"/>
  <c r="AF197" i="89"/>
  <c r="CP28" i="127" s="1"/>
  <c r="DF9" i="124"/>
  <c r="DW9" i="124"/>
  <c r="AF205" i="89"/>
  <c r="EC9" i="128" s="1"/>
  <c r="Q57" i="133"/>
  <c r="S57" i="133" s="1"/>
  <c r="X57" i="133" s="1"/>
  <c r="AC57" i="133" s="1"/>
  <c r="AG57" i="133" s="1"/>
  <c r="FR23" i="125"/>
  <c r="GS15" i="125"/>
  <c r="FW15" i="125"/>
  <c r="GH6" i="124"/>
  <c r="FA6" i="124"/>
  <c r="GC6" i="124"/>
  <c r="GN6" i="124"/>
  <c r="FW6" i="124"/>
  <c r="EH16" i="125"/>
  <c r="CP16" i="125"/>
  <c r="DF16" i="125"/>
  <c r="EC16" i="125"/>
  <c r="DL16" i="125"/>
  <c r="AF179" i="89"/>
  <c r="DL10" i="127" s="1"/>
  <c r="FW23" i="125"/>
  <c r="FA23" i="125"/>
  <c r="FL23" i="125"/>
  <c r="GN15" i="125"/>
  <c r="FR15" i="125"/>
  <c r="GC15" i="125"/>
  <c r="GC16" i="125"/>
  <c r="GH16" i="125"/>
  <c r="GS16" i="125"/>
  <c r="GC23" i="125"/>
  <c r="GH23" i="125"/>
  <c r="FG23" i="125"/>
  <c r="EP23" i="125"/>
  <c r="GS23" i="125"/>
  <c r="EP15" i="125"/>
  <c r="GH15" i="125"/>
  <c r="FL15" i="125"/>
  <c r="FA15" i="125"/>
  <c r="GN11" i="127"/>
  <c r="FL16" i="125"/>
  <c r="V80" i="133"/>
  <c r="FL29" i="127"/>
  <c r="GN29" i="127"/>
  <c r="FG29" i="127"/>
  <c r="GS9" i="124"/>
  <c r="FR9" i="124"/>
  <c r="FA9" i="124"/>
  <c r="V12" i="134"/>
  <c r="DF23" i="125"/>
  <c r="DL23" i="125"/>
  <c r="EH23" i="125"/>
  <c r="DA23" i="125"/>
  <c r="CU23" i="125"/>
  <c r="N193" i="89"/>
  <c r="AF193" i="89" s="1"/>
  <c r="EC24" i="127" s="1"/>
  <c r="CE9" i="124"/>
  <c r="CJ9" i="124"/>
  <c r="EC9" i="124"/>
  <c r="DR9" i="124"/>
  <c r="CP9" i="124"/>
  <c r="CU9" i="124"/>
  <c r="DA9" i="124"/>
  <c r="EP29" i="127"/>
  <c r="GH29" i="127"/>
  <c r="FR29" i="127"/>
  <c r="FA29" i="127"/>
  <c r="GS29" i="127"/>
  <c r="EP16" i="125"/>
  <c r="EV16" i="125"/>
  <c r="FA16" i="125"/>
  <c r="FW16" i="125"/>
  <c r="FL9" i="124"/>
  <c r="EP9" i="124"/>
  <c r="GC9" i="124"/>
  <c r="FG9" i="124"/>
  <c r="GH9" i="124"/>
  <c r="GN16" i="125"/>
  <c r="FR16" i="125"/>
  <c r="AS103" i="89"/>
  <c r="X72" i="133"/>
  <c r="AG72" i="133" s="1"/>
  <c r="X98" i="133"/>
  <c r="V72" i="133"/>
  <c r="G119" i="89"/>
  <c r="I119" i="89" s="1"/>
  <c r="N119" i="89" s="1"/>
  <c r="AB119" i="89" s="1"/>
  <c r="AF119" i="89" s="1"/>
  <c r="G41" i="133"/>
  <c r="I41" i="133" s="1"/>
  <c r="N41" i="133" s="1"/>
  <c r="G141" i="89"/>
  <c r="I141" i="89" s="1"/>
  <c r="N141" i="89" s="1"/>
  <c r="G63" i="133"/>
  <c r="I63" i="133" s="1"/>
  <c r="N63" i="133" s="1"/>
  <c r="AB63" i="133" s="1"/>
  <c r="AF63" i="133" s="1"/>
  <c r="AF101" i="133"/>
  <c r="AF51" i="134"/>
  <c r="N47" i="134"/>
  <c r="AF47" i="134" s="1"/>
  <c r="AF33" i="134"/>
  <c r="N16" i="134"/>
  <c r="L12" i="134"/>
  <c r="N109" i="133"/>
  <c r="AF109" i="133" s="1"/>
  <c r="AF110" i="133"/>
  <c r="G134" i="89"/>
  <c r="I134" i="89" s="1"/>
  <c r="N134" i="89" s="1"/>
  <c r="AB134" i="89" s="1"/>
  <c r="AF134" i="89" s="1"/>
  <c r="EH20" i="125" s="1"/>
  <c r="G56" i="133"/>
  <c r="I56" i="133" s="1"/>
  <c r="N56" i="133" s="1"/>
  <c r="AB56" i="133" s="1"/>
  <c r="AF56" i="133" s="1"/>
  <c r="G129" i="89"/>
  <c r="I129" i="89" s="1"/>
  <c r="N129" i="89" s="1"/>
  <c r="AB129" i="89" s="1"/>
  <c r="AF129" i="89" s="1"/>
  <c r="DL15" i="125" s="1"/>
  <c r="G51" i="133"/>
  <c r="I51" i="133" s="1"/>
  <c r="N51" i="133" s="1"/>
  <c r="AB51" i="133" s="1"/>
  <c r="AF51" i="133" s="1"/>
  <c r="AF72" i="133"/>
  <c r="N17" i="134"/>
  <c r="AF17" i="134" s="1"/>
  <c r="AF18" i="134"/>
  <c r="N47" i="133"/>
  <c r="AB48" i="133"/>
  <c r="AF48" i="133" s="1"/>
  <c r="N115" i="133"/>
  <c r="AF115" i="133" s="1"/>
  <c r="N85" i="133"/>
  <c r="AF85" i="133" s="1"/>
  <c r="AF86" i="133"/>
  <c r="N3" i="134"/>
  <c r="AF3" i="134" s="1"/>
  <c r="AF4" i="134"/>
  <c r="AF42" i="134"/>
  <c r="N41" i="134"/>
  <c r="AF41" i="134" s="1"/>
  <c r="Q141" i="89"/>
  <c r="S141" i="89" s="1"/>
  <c r="X141" i="89" s="1"/>
  <c r="Q63" i="133"/>
  <c r="S63" i="133" s="1"/>
  <c r="X63" i="133" s="1"/>
  <c r="AC63" i="133" s="1"/>
  <c r="AG63" i="133" s="1"/>
  <c r="X12" i="134"/>
  <c r="AC48" i="133"/>
  <c r="AG48" i="133" s="1"/>
  <c r="X47" i="133"/>
  <c r="AS25" i="133"/>
  <c r="AS24" i="133" s="1"/>
  <c r="AS4" i="133" s="1"/>
  <c r="AS3" i="133" s="1"/>
  <c r="AG42" i="134"/>
  <c r="X41" i="134"/>
  <c r="AG41" i="134" s="1"/>
  <c r="AG86" i="133"/>
  <c r="X85" i="133"/>
  <c r="AG85" i="133" s="1"/>
  <c r="AG34" i="134"/>
  <c r="X33" i="134"/>
  <c r="AG120" i="133"/>
  <c r="X119" i="133"/>
  <c r="X9" i="134"/>
  <c r="V4" i="134"/>
  <c r="X109" i="133"/>
  <c r="AG109" i="133" s="1"/>
  <c r="AG110" i="133"/>
  <c r="AG102" i="133"/>
  <c r="X101" i="133"/>
  <c r="X51" i="134"/>
  <c r="AG52" i="134"/>
  <c r="AC41" i="133"/>
  <c r="AG41" i="133" s="1"/>
  <c r="X26" i="133"/>
  <c r="DF31" i="126"/>
  <c r="AT179" i="75"/>
  <c r="CJ31" i="126"/>
  <c r="DR31" i="126"/>
  <c r="EC31" i="126"/>
  <c r="EH31" i="126"/>
  <c r="DA31" i="126"/>
  <c r="DW31" i="126"/>
  <c r="CP31" i="126"/>
  <c r="CE31" i="126"/>
  <c r="CU31" i="126"/>
  <c r="AX445" i="75"/>
  <c r="CC27" i="119"/>
  <c r="X24" i="89"/>
  <c r="AC24" i="89" s="1"/>
  <c r="AG24" i="89" s="1"/>
  <c r="EP22" i="119" s="1"/>
  <c r="AX419" i="75"/>
  <c r="AK343" i="75"/>
  <c r="AT343" i="75" s="1"/>
  <c r="AT332" i="75"/>
  <c r="AX437" i="75"/>
  <c r="F430" i="75"/>
  <c r="AX430" i="75" s="1"/>
  <c r="CH27" i="119"/>
  <c r="AT293" i="75"/>
  <c r="AT187" i="75"/>
  <c r="BR27" i="119"/>
  <c r="CS27" i="119"/>
  <c r="I23" i="89"/>
  <c r="Z23" i="89" s="1"/>
  <c r="AD23" i="89" s="1"/>
  <c r="CN19" i="119" s="1"/>
  <c r="BA27" i="119"/>
  <c r="CY27" i="119"/>
  <c r="BG27" i="119"/>
  <c r="BW27" i="119"/>
  <c r="N27" i="89"/>
  <c r="DD27" i="119"/>
  <c r="CN27" i="119"/>
  <c r="R401" i="75"/>
  <c r="AX401" i="75" s="1"/>
  <c r="R375" i="75"/>
  <c r="AX382" i="75"/>
  <c r="AT347" i="75"/>
  <c r="GS11" i="127"/>
  <c r="GC11" i="127"/>
  <c r="FL11" i="127"/>
  <c r="FA11" i="127"/>
  <c r="EV11" i="127"/>
  <c r="X179" i="89"/>
  <c r="FW11" i="127"/>
  <c r="EP11" i="127"/>
  <c r="FR11" i="127"/>
  <c r="EV28" i="126"/>
  <c r="FG11" i="127"/>
  <c r="AT189" i="75"/>
  <c r="CU29" i="125"/>
  <c r="DR29" i="125"/>
  <c r="DW29" i="125"/>
  <c r="DA29" i="125"/>
  <c r="DF29" i="125"/>
  <c r="DL29" i="125"/>
  <c r="EC29" i="125"/>
  <c r="CE29" i="125"/>
  <c r="CJ29" i="125"/>
  <c r="CP29" i="125"/>
  <c r="I7" i="20"/>
  <c r="I9" i="20" s="1"/>
  <c r="G75" i="89"/>
  <c r="I75" i="89" s="1"/>
  <c r="Z75" i="89" s="1"/>
  <c r="AD75" i="89" s="1"/>
  <c r="DD11" i="123" s="1"/>
  <c r="T694" i="75"/>
  <c r="CE27" i="126"/>
  <c r="EH27" i="126"/>
  <c r="CP27" i="126"/>
  <c r="DF27" i="126"/>
  <c r="DW27" i="126"/>
  <c r="DR27" i="126"/>
  <c r="CJ27" i="126"/>
  <c r="DL27" i="126"/>
  <c r="DA27" i="126"/>
  <c r="EC27" i="126"/>
  <c r="AG169" i="89"/>
  <c r="GC27" i="126" s="1"/>
  <c r="GN24" i="122"/>
  <c r="GC26" i="126"/>
  <c r="GH26" i="126"/>
  <c r="DD29" i="121"/>
  <c r="CY29" i="121"/>
  <c r="BG29" i="121"/>
  <c r="BR29" i="121"/>
  <c r="BA29" i="121"/>
  <c r="N57" i="89"/>
  <c r="CS29" i="121"/>
  <c r="CC29" i="121"/>
  <c r="BL29" i="121"/>
  <c r="CH29" i="121"/>
  <c r="CN29" i="121"/>
  <c r="Z57" i="89"/>
  <c r="AD57" i="89" s="1"/>
  <c r="CS31" i="121" s="1"/>
  <c r="FA26" i="126"/>
  <c r="EV26" i="126"/>
  <c r="FW26" i="126"/>
  <c r="AS3" i="89"/>
  <c r="FR9" i="128"/>
  <c r="EP26" i="126"/>
  <c r="FR26" i="126"/>
  <c r="GS26" i="126"/>
  <c r="FL26" i="126"/>
  <c r="GN26" i="126"/>
  <c r="GN28" i="125"/>
  <c r="S56" i="89"/>
  <c r="GH24" i="122"/>
  <c r="FW28" i="125"/>
  <c r="GC9" i="128"/>
  <c r="GH28" i="125"/>
  <c r="FG28" i="125"/>
  <c r="EP28" i="125"/>
  <c r="FG24" i="122"/>
  <c r="FW24" i="122"/>
  <c r="FA24" i="122"/>
  <c r="FR24" i="122"/>
  <c r="FL24" i="122"/>
  <c r="GC24" i="122"/>
  <c r="EV28" i="125"/>
  <c r="FL28" i="125"/>
  <c r="GC28" i="125"/>
  <c r="EP24" i="122"/>
  <c r="GS24" i="122"/>
  <c r="FR28" i="125"/>
  <c r="FA28" i="125"/>
  <c r="EP18" i="125"/>
  <c r="BG23" i="122"/>
  <c r="BR23" i="122"/>
  <c r="CH23" i="122"/>
  <c r="BA23" i="122"/>
  <c r="CS23" i="122"/>
  <c r="CC23" i="122"/>
  <c r="DD23" i="122"/>
  <c r="BL23" i="122"/>
  <c r="N67" i="89"/>
  <c r="BW23" i="122"/>
  <c r="CY23" i="122"/>
  <c r="CY17" i="123"/>
  <c r="EH21" i="126"/>
  <c r="DA21" i="126"/>
  <c r="EC21" i="126"/>
  <c r="CU21" i="126"/>
  <c r="DW21" i="126"/>
  <c r="CN17" i="123"/>
  <c r="CP21" i="126"/>
  <c r="DR21" i="126"/>
  <c r="CJ21" i="126"/>
  <c r="CC17" i="123"/>
  <c r="DL21" i="126"/>
  <c r="CE21" i="126"/>
  <c r="BW17" i="123"/>
  <c r="BL17" i="123"/>
  <c r="CP18" i="125"/>
  <c r="GS18" i="125"/>
  <c r="L158" i="89"/>
  <c r="DF18" i="125"/>
  <c r="GN18" i="125"/>
  <c r="EC18" i="125"/>
  <c r="FG18" i="125"/>
  <c r="FA18" i="125"/>
  <c r="FR18" i="125"/>
  <c r="GH13" i="126"/>
  <c r="EP28" i="126"/>
  <c r="EV18" i="125"/>
  <c r="GC18" i="125"/>
  <c r="GH18" i="125"/>
  <c r="FW16" i="119"/>
  <c r="FA13" i="126"/>
  <c r="FW18" i="125"/>
  <c r="FG13" i="126"/>
  <c r="FR28" i="126"/>
  <c r="GC13" i="126"/>
  <c r="X13" i="89"/>
  <c r="AC36" i="89"/>
  <c r="AG36" i="89" s="1"/>
  <c r="FA14" i="127"/>
  <c r="EP13" i="126"/>
  <c r="FR13" i="126"/>
  <c r="GS13" i="126"/>
  <c r="EV13" i="126"/>
  <c r="FW13" i="126"/>
  <c r="V150" i="89"/>
  <c r="AC68" i="89"/>
  <c r="AG68" i="89" s="1"/>
  <c r="FW28" i="126"/>
  <c r="X176" i="89"/>
  <c r="FL13" i="126"/>
  <c r="FR16" i="119"/>
  <c r="BG17" i="123"/>
  <c r="CH17" i="123"/>
  <c r="CS17" i="123"/>
  <c r="DD17" i="123"/>
  <c r="BA17" i="123"/>
  <c r="DR18" i="125"/>
  <c r="CJ18" i="125"/>
  <c r="EH18" i="125"/>
  <c r="DW18" i="125"/>
  <c r="N158" i="89"/>
  <c r="AF158" i="89" s="1"/>
  <c r="CE18" i="125"/>
  <c r="CU18" i="125"/>
  <c r="DL18" i="125"/>
  <c r="BR17" i="120"/>
  <c r="CS17" i="120"/>
  <c r="CH17" i="120"/>
  <c r="N36" i="89"/>
  <c r="CC17" i="120"/>
  <c r="G65" i="89"/>
  <c r="I65" i="89" s="1"/>
  <c r="Z65" i="89" s="1"/>
  <c r="AD65" i="89" s="1"/>
  <c r="BR19" i="122" s="1"/>
  <c r="BG17" i="120"/>
  <c r="Z43" i="89"/>
  <c r="AD43" i="89" s="1"/>
  <c r="CC31" i="120" s="1"/>
  <c r="BA17" i="120"/>
  <c r="CN17" i="120"/>
  <c r="DD17" i="120"/>
  <c r="I13" i="89"/>
  <c r="Z13" i="89" s="1"/>
  <c r="AD13" i="89" s="1"/>
  <c r="CN27" i="118" s="1"/>
  <c r="BW17" i="120"/>
  <c r="CY17" i="120"/>
  <c r="CC25" i="122"/>
  <c r="GC16" i="119"/>
  <c r="GS28" i="126"/>
  <c r="FL28" i="126"/>
  <c r="GN28" i="126"/>
  <c r="FG28" i="126"/>
  <c r="GH28" i="126"/>
  <c r="FA28" i="126"/>
  <c r="GC28" i="126"/>
  <c r="DD25" i="122"/>
  <c r="AB41" i="89"/>
  <c r="AF41" i="89" s="1"/>
  <c r="BW25" i="122"/>
  <c r="CY25" i="122"/>
  <c r="BR25" i="122"/>
  <c r="CS25" i="122"/>
  <c r="BL25" i="122"/>
  <c r="CN25" i="122"/>
  <c r="BG25" i="122"/>
  <c r="CH25" i="122"/>
  <c r="GH16" i="119"/>
  <c r="FA16" i="119"/>
  <c r="K116" i="88"/>
  <c r="EP16" i="119"/>
  <c r="AA16" i="89"/>
  <c r="AE16" i="89" s="1"/>
  <c r="N16" i="89"/>
  <c r="AB16" i="89" s="1"/>
  <c r="AF16" i="89" s="1"/>
  <c r="M13" i="89"/>
  <c r="M4" i="89" s="1"/>
  <c r="FG16" i="119"/>
  <c r="FL16" i="119"/>
  <c r="X5" i="89"/>
  <c r="X56" i="89"/>
  <c r="AC56" i="89" s="1"/>
  <c r="AG56" i="89" s="1"/>
  <c r="EP30" i="121" s="1"/>
  <c r="GC14" i="127"/>
  <c r="GS16" i="119"/>
  <c r="GN16" i="119"/>
  <c r="X125" i="89"/>
  <c r="AC125" i="89" s="1"/>
  <c r="AG125" i="89" s="1"/>
  <c r="X83" i="89"/>
  <c r="W4" i="89"/>
  <c r="W3" i="89" s="1"/>
  <c r="X187" i="89"/>
  <c r="FR14" i="127"/>
  <c r="GS14" i="127"/>
  <c r="FL14" i="127"/>
  <c r="EV14" i="127"/>
  <c r="FW14" i="127"/>
  <c r="EP14" i="127"/>
  <c r="S4" i="89"/>
  <c r="L115" i="88"/>
  <c r="Q65" i="89" s="1"/>
  <c r="S65" i="89" s="1"/>
  <c r="X65" i="89" s="1"/>
  <c r="AC65" i="89" s="1"/>
  <c r="AG65" i="89" s="1"/>
  <c r="FW20" i="122" s="1"/>
  <c r="FL13" i="124"/>
  <c r="GN14" i="127"/>
  <c r="FG14" i="127"/>
  <c r="FL26" i="121"/>
  <c r="GS26" i="121"/>
  <c r="GH26" i="121"/>
  <c r="FW26" i="121"/>
  <c r="FR26" i="121"/>
  <c r="EP26" i="121"/>
  <c r="FA26" i="121"/>
  <c r="GN26" i="121"/>
  <c r="EV26" i="121"/>
  <c r="GC26" i="121"/>
  <c r="FG26" i="121"/>
  <c r="GC33" i="124"/>
  <c r="GN33" i="124"/>
  <c r="GH33" i="124"/>
  <c r="FG33" i="124"/>
  <c r="EV33" i="124"/>
  <c r="EP33" i="124"/>
  <c r="FR33" i="124"/>
  <c r="GS33" i="124"/>
  <c r="FA33" i="124"/>
  <c r="FL33" i="124"/>
  <c r="FW33" i="124"/>
  <c r="EP33" i="123"/>
  <c r="FW33" i="123"/>
  <c r="EV33" i="123"/>
  <c r="GC33" i="123"/>
  <c r="FA33" i="123"/>
  <c r="GH33" i="123"/>
  <c r="FG33" i="123"/>
  <c r="GN33" i="123"/>
  <c r="FL33" i="123"/>
  <c r="GS33" i="123"/>
  <c r="FR33" i="123"/>
  <c r="FG16" i="118"/>
  <c r="GN16" i="118"/>
  <c r="FL16" i="118"/>
  <c r="FW16" i="118"/>
  <c r="GH16" i="118"/>
  <c r="FA16" i="118"/>
  <c r="EP16" i="118"/>
  <c r="GC16" i="118"/>
  <c r="FR16" i="118"/>
  <c r="GS16" i="118"/>
  <c r="EV16" i="118"/>
  <c r="GN32" i="121"/>
  <c r="FL32" i="121"/>
  <c r="GS32" i="121"/>
  <c r="EV32" i="121"/>
  <c r="FG32" i="121"/>
  <c r="GH32" i="121"/>
  <c r="FW32" i="121"/>
  <c r="EP32" i="121"/>
  <c r="FA32" i="121"/>
  <c r="FR32" i="121"/>
  <c r="GC32" i="121"/>
  <c r="GS21" i="126"/>
  <c r="FW21" i="126"/>
  <c r="FA21" i="126"/>
  <c r="GN21" i="126"/>
  <c r="FR21" i="126"/>
  <c r="EV21" i="126"/>
  <c r="GH21" i="126"/>
  <c r="FL21" i="126"/>
  <c r="EP21" i="126"/>
  <c r="GC21" i="126"/>
  <c r="FG21" i="126"/>
  <c r="FW25" i="125"/>
  <c r="GC22" i="126"/>
  <c r="FG22" i="126"/>
  <c r="GS22" i="126"/>
  <c r="FW22" i="126"/>
  <c r="FA22" i="126"/>
  <c r="GN22" i="126"/>
  <c r="FR22" i="126"/>
  <c r="EV22" i="126"/>
  <c r="GH22" i="126"/>
  <c r="FL22" i="126"/>
  <c r="EP22" i="126"/>
  <c r="X43" i="89"/>
  <c r="X138" i="89"/>
  <c r="EV12" i="123"/>
  <c r="GC12" i="123"/>
  <c r="FA12" i="123"/>
  <c r="GH12" i="123"/>
  <c r="GS12" i="123"/>
  <c r="FL12" i="123"/>
  <c r="FW12" i="123"/>
  <c r="GN12" i="123"/>
  <c r="EP12" i="123"/>
  <c r="FR12" i="123"/>
  <c r="FG12" i="123"/>
  <c r="GS12" i="125"/>
  <c r="GN12" i="125"/>
  <c r="FR12" i="125"/>
  <c r="FW12" i="125"/>
  <c r="EV12" i="125"/>
  <c r="FG12" i="125"/>
  <c r="EP12" i="125"/>
  <c r="FA12" i="125"/>
  <c r="FL12" i="125"/>
  <c r="GC12" i="125"/>
  <c r="GH12" i="125"/>
  <c r="X104" i="89"/>
  <c r="GN19" i="127"/>
  <c r="FR19" i="127"/>
  <c r="EV19" i="127"/>
  <c r="GH19" i="127"/>
  <c r="FL19" i="127"/>
  <c r="EP19" i="127"/>
  <c r="GC19" i="127"/>
  <c r="FG19" i="127"/>
  <c r="GS19" i="127"/>
  <c r="FW19" i="127"/>
  <c r="FA19" i="127"/>
  <c r="GH29" i="123"/>
  <c r="GS29" i="123"/>
  <c r="EV29" i="123"/>
  <c r="FL29" i="123"/>
  <c r="FA29" i="123"/>
  <c r="FG29" i="123"/>
  <c r="FR29" i="123"/>
  <c r="EP29" i="123"/>
  <c r="FW29" i="123"/>
  <c r="GC29" i="123"/>
  <c r="GN29" i="123"/>
  <c r="N187" i="89"/>
  <c r="AA56" i="89"/>
  <c r="AE56" i="89" s="1"/>
  <c r="M55" i="89"/>
  <c r="N125" i="89"/>
  <c r="AB125" i="89" s="1"/>
  <c r="AF125" i="89" s="1"/>
  <c r="CU11" i="125" s="1"/>
  <c r="N15" i="89"/>
  <c r="AB15" i="89" s="1"/>
  <c r="AF15" i="89" s="1"/>
  <c r="CC34" i="123"/>
  <c r="CY9" i="122"/>
  <c r="CS9" i="122"/>
  <c r="CH9" i="122"/>
  <c r="CN9" i="122"/>
  <c r="BA9" i="122"/>
  <c r="BR9" i="122"/>
  <c r="BG9" i="122"/>
  <c r="BW9" i="122"/>
  <c r="CC9" i="122"/>
  <c r="DD9" i="122"/>
  <c r="BL9" i="122"/>
  <c r="CC30" i="126"/>
  <c r="CC30" i="127"/>
  <c r="CC33" i="125"/>
  <c r="CC33" i="124"/>
  <c r="CC32" i="123"/>
  <c r="DR14" i="127"/>
  <c r="CU14" i="127"/>
  <c r="EH14" i="127"/>
  <c r="DL14" i="127"/>
  <c r="CP14" i="127"/>
  <c r="EC14" i="127"/>
  <c r="DF14" i="127"/>
  <c r="CJ14" i="127"/>
  <c r="DW14" i="127"/>
  <c r="DA14" i="127"/>
  <c r="CE14" i="127"/>
  <c r="K4" i="89"/>
  <c r="K3" i="89" s="1"/>
  <c r="N60" i="89"/>
  <c r="N68" i="89"/>
  <c r="BW31" i="118"/>
  <c r="BA31" i="118"/>
  <c r="CY31" i="118"/>
  <c r="CS31" i="118"/>
  <c r="CC31" i="118"/>
  <c r="DD31" i="118"/>
  <c r="CN31" i="118"/>
  <c r="BL31" i="118"/>
  <c r="BR31" i="118"/>
  <c r="BG31" i="118"/>
  <c r="CH31" i="118"/>
  <c r="EC9" i="126"/>
  <c r="DF9" i="126"/>
  <c r="CJ9" i="126"/>
  <c r="DW9" i="126"/>
  <c r="DA9" i="126"/>
  <c r="CE9" i="126"/>
  <c r="DR9" i="126"/>
  <c r="CU9" i="126"/>
  <c r="EH9" i="126"/>
  <c r="DL9" i="126"/>
  <c r="CP9" i="126"/>
  <c r="DR12" i="125"/>
  <c r="CP12" i="125"/>
  <c r="DW12" i="125"/>
  <c r="CU12" i="125"/>
  <c r="EC12" i="125"/>
  <c r="DA12" i="125"/>
  <c r="CJ12" i="125"/>
  <c r="EH12" i="125"/>
  <c r="CE12" i="125"/>
  <c r="DL12" i="125"/>
  <c r="DF12" i="125"/>
  <c r="DW19" i="127"/>
  <c r="DA19" i="127"/>
  <c r="CE19" i="127"/>
  <c r="DR19" i="127"/>
  <c r="CU19" i="127"/>
  <c r="EH19" i="127"/>
  <c r="DL19" i="127"/>
  <c r="CP19" i="127"/>
  <c r="EC19" i="127"/>
  <c r="DF19" i="127"/>
  <c r="CJ19" i="127"/>
  <c r="GS14" i="123"/>
  <c r="FA14" i="123"/>
  <c r="FR14" i="123"/>
  <c r="GH14" i="123"/>
  <c r="EP14" i="123"/>
  <c r="FG14" i="123"/>
  <c r="EH29" i="123"/>
  <c r="DL29" i="123"/>
  <c r="CP29" i="123"/>
  <c r="EC29" i="123"/>
  <c r="DF29" i="123"/>
  <c r="CJ29" i="123"/>
  <c r="DW29" i="123"/>
  <c r="DA29" i="123"/>
  <c r="CE29" i="123"/>
  <c r="DR29" i="123"/>
  <c r="CU29" i="123"/>
  <c r="DD13" i="123"/>
  <c r="CH13" i="123"/>
  <c r="BL13" i="123"/>
  <c r="CY13" i="123"/>
  <c r="CC13" i="123"/>
  <c r="BG13" i="123"/>
  <c r="CS13" i="123"/>
  <c r="BW13" i="123"/>
  <c r="BA13" i="123"/>
  <c r="CN13" i="123"/>
  <c r="BR13" i="123"/>
  <c r="N76" i="89"/>
  <c r="AB80" i="89"/>
  <c r="AF80" i="89" s="1"/>
  <c r="CC29" i="125"/>
  <c r="CC29" i="124"/>
  <c r="CC28" i="123"/>
  <c r="N43" i="89"/>
  <c r="AB54" i="89"/>
  <c r="AF54" i="89" s="1"/>
  <c r="AB21" i="89"/>
  <c r="AF21" i="89" s="1"/>
  <c r="N5" i="89"/>
  <c r="AB11" i="89"/>
  <c r="AF11" i="89" s="1"/>
  <c r="CS11" i="118"/>
  <c r="BW11" i="118"/>
  <c r="BA11" i="118"/>
  <c r="CY11" i="118"/>
  <c r="CN11" i="118"/>
  <c r="BR11" i="118"/>
  <c r="BG11" i="118"/>
  <c r="DD11" i="118"/>
  <c r="CH11" i="118"/>
  <c r="BL11" i="118"/>
  <c r="CC11" i="118"/>
  <c r="V158" i="89"/>
  <c r="X158" i="89"/>
  <c r="AG158" i="89" s="1"/>
  <c r="I10" i="1"/>
  <c r="I9" i="1"/>
  <c r="AO1052" i="75"/>
  <c r="X150" i="89"/>
  <c r="AG150" i="89" s="1"/>
  <c r="Q135" i="89"/>
  <c r="S135" i="89" s="1"/>
  <c r="AF1052" i="75"/>
  <c r="N150" i="89"/>
  <c r="X73" i="89"/>
  <c r="S73" i="89"/>
  <c r="FW13" i="124" l="1"/>
  <c r="GN7" i="126"/>
  <c r="CJ27" i="123"/>
  <c r="GC13" i="124"/>
  <c r="GH13" i="124"/>
  <c r="CE27" i="123"/>
  <c r="CJ24" i="125"/>
  <c r="DL27" i="123"/>
  <c r="DR7" i="126"/>
  <c r="GC14" i="123"/>
  <c r="FL14" i="123"/>
  <c r="EV14" i="123"/>
  <c r="GN14" i="123"/>
  <c r="EP13" i="124"/>
  <c r="FG13" i="124"/>
  <c r="GN13" i="124"/>
  <c r="FR13" i="124"/>
  <c r="FA13" i="124"/>
  <c r="GS13" i="124"/>
  <c r="FG25" i="125"/>
  <c r="FW9" i="128"/>
  <c r="EP9" i="128"/>
  <c r="GS7" i="126"/>
  <c r="FR25" i="125"/>
  <c r="FL9" i="128"/>
  <c r="EV9" i="128"/>
  <c r="GS9" i="128"/>
  <c r="GH9" i="128"/>
  <c r="FA9" i="128"/>
  <c r="FG9" i="128"/>
  <c r="FL7" i="126"/>
  <c r="AI13" i="141"/>
  <c r="BD13" i="141"/>
  <c r="AP13" i="141"/>
  <c r="BD38" i="141"/>
  <c r="BD18" i="141"/>
  <c r="AP38" i="141"/>
  <c r="AP18" i="141"/>
  <c r="AC13" i="89"/>
  <c r="AG13" i="89" s="1"/>
  <c r="FG28" i="118" s="1"/>
  <c r="AP49" i="141"/>
  <c r="BD49" i="141"/>
  <c r="AG179" i="89"/>
  <c r="GH10" i="127" s="1"/>
  <c r="BD40" i="141"/>
  <c r="AP16" i="141"/>
  <c r="AP40" i="141"/>
  <c r="BD16" i="141"/>
  <c r="BD116" i="141"/>
  <c r="AP116" i="141"/>
  <c r="AI115" i="141"/>
  <c r="BD104" i="141"/>
  <c r="AP104" i="141"/>
  <c r="AC43" i="89"/>
  <c r="AG43" i="89" s="1"/>
  <c r="FL32" i="120" s="1"/>
  <c r="AC5" i="89"/>
  <c r="AG5" i="89" s="1"/>
  <c r="GN12" i="118" s="1"/>
  <c r="AP48" i="141"/>
  <c r="BD48" i="141"/>
  <c r="AC141" i="89"/>
  <c r="AG141" i="89" s="1"/>
  <c r="FL27" i="125" s="1"/>
  <c r="AP99" i="141"/>
  <c r="BD99" i="141"/>
  <c r="BD96" i="141" s="1"/>
  <c r="AG197" i="89"/>
  <c r="GS28" i="127" s="1"/>
  <c r="BD39" i="141"/>
  <c r="BD17" i="141"/>
  <c r="AP39" i="141"/>
  <c r="AP17" i="141"/>
  <c r="EV25" i="125"/>
  <c r="GC25" i="125"/>
  <c r="FL25" i="125"/>
  <c r="X193" i="89"/>
  <c r="AG193" i="89" s="1"/>
  <c r="GS24" i="127" s="1"/>
  <c r="FA7" i="126"/>
  <c r="GC7" i="126"/>
  <c r="EV7" i="126"/>
  <c r="BB13" i="141"/>
  <c r="AC73" i="89"/>
  <c r="AG73" i="89" s="1"/>
  <c r="GC8" i="123" s="1"/>
  <c r="BB115" i="141"/>
  <c r="FW7" i="126"/>
  <c r="FG7" i="126"/>
  <c r="EP7" i="126"/>
  <c r="GH7" i="126"/>
  <c r="CJ7" i="126"/>
  <c r="DA7" i="126"/>
  <c r="EC7" i="126"/>
  <c r="CJ13" i="124"/>
  <c r="BB99" i="141"/>
  <c r="AI99" i="141"/>
  <c r="BB48" i="141"/>
  <c r="AI48" i="141"/>
  <c r="AI15" i="141"/>
  <c r="BB15" i="141"/>
  <c r="AI27" i="141"/>
  <c r="BB27" i="141"/>
  <c r="AI26" i="141"/>
  <c r="BB26" i="141"/>
  <c r="W25" i="114"/>
  <c r="W37" i="114"/>
  <c r="Y37" i="114" s="1"/>
  <c r="F24" i="114" s="1"/>
  <c r="AC83" i="89"/>
  <c r="AG83" i="89" s="1"/>
  <c r="GH27" i="123" s="1"/>
  <c r="W6" i="114"/>
  <c r="AG176" i="89"/>
  <c r="W26" i="114"/>
  <c r="X29" i="114" s="1"/>
  <c r="W16" i="114"/>
  <c r="DW13" i="124"/>
  <c r="EH13" i="124"/>
  <c r="AF176" i="89"/>
  <c r="T26" i="114"/>
  <c r="U29" i="114" s="1"/>
  <c r="DL33" i="119"/>
  <c r="T37" i="114"/>
  <c r="V37" i="114" s="1"/>
  <c r="D24" i="114" s="1"/>
  <c r="T25" i="114"/>
  <c r="CU7" i="126"/>
  <c r="CE7" i="126"/>
  <c r="DW7" i="126"/>
  <c r="DF7" i="126"/>
  <c r="CP7" i="126"/>
  <c r="EC27" i="123"/>
  <c r="CU27" i="123"/>
  <c r="DW27" i="123"/>
  <c r="CP13" i="124"/>
  <c r="CE13" i="124"/>
  <c r="N23" i="89"/>
  <c r="EC33" i="119"/>
  <c r="DF27" i="123"/>
  <c r="CP27" i="123"/>
  <c r="EH27" i="123"/>
  <c r="DR27" i="123"/>
  <c r="EC13" i="124"/>
  <c r="CU13" i="124"/>
  <c r="DR13" i="124"/>
  <c r="DL13" i="124"/>
  <c r="DF13" i="124"/>
  <c r="ES33" i="119"/>
  <c r="FD33" i="119"/>
  <c r="EY33" i="119"/>
  <c r="AB89" i="89"/>
  <c r="AF89" i="89" s="1"/>
  <c r="CP33" i="123" s="1"/>
  <c r="AI653" i="75"/>
  <c r="P653" i="75" s="1"/>
  <c r="BB38" i="141"/>
  <c r="BB18" i="141"/>
  <c r="AI38" i="141"/>
  <c r="AI18" i="141"/>
  <c r="FJ21" i="123"/>
  <c r="EY21" i="123"/>
  <c r="EN21" i="123"/>
  <c r="EC21" i="123"/>
  <c r="DR21" i="123"/>
  <c r="FO21" i="123"/>
  <c r="FD21" i="123"/>
  <c r="ES21" i="123"/>
  <c r="EH21" i="123"/>
  <c r="DW21" i="123"/>
  <c r="DL21" i="123"/>
  <c r="FO25" i="121"/>
  <c r="FD25" i="121"/>
  <c r="ES25" i="121"/>
  <c r="EH25" i="121"/>
  <c r="DW25" i="121"/>
  <c r="DL25" i="121"/>
  <c r="EY25" i="121"/>
  <c r="EC25" i="121"/>
  <c r="FJ25" i="121"/>
  <c r="EN25" i="121"/>
  <c r="DR25" i="121"/>
  <c r="DD30" i="121"/>
  <c r="CS30" i="121"/>
  <c r="CH30" i="121"/>
  <c r="BW30" i="121"/>
  <c r="BL30" i="121"/>
  <c r="BA30" i="121"/>
  <c r="CY30" i="121"/>
  <c r="CC30" i="121"/>
  <c r="BG30" i="121"/>
  <c r="CN30" i="121"/>
  <c r="BR30" i="121"/>
  <c r="FJ17" i="122"/>
  <c r="EY17" i="122"/>
  <c r="EN17" i="122"/>
  <c r="EC17" i="122"/>
  <c r="DR17" i="122"/>
  <c r="FD17" i="122"/>
  <c r="EH17" i="122"/>
  <c r="DL17" i="122"/>
  <c r="FO17" i="122"/>
  <c r="DW17" i="122"/>
  <c r="ES17" i="122"/>
  <c r="FJ27" i="120"/>
  <c r="EY27" i="120"/>
  <c r="EN27" i="120"/>
  <c r="EC27" i="120"/>
  <c r="DR27" i="120"/>
  <c r="FD27" i="120"/>
  <c r="EH27" i="120"/>
  <c r="DL27" i="120"/>
  <c r="FO27" i="120"/>
  <c r="ES27" i="120"/>
  <c r="DW27" i="120"/>
  <c r="FO15" i="122"/>
  <c r="FD15" i="122"/>
  <c r="ES15" i="122"/>
  <c r="EH15" i="122"/>
  <c r="DW15" i="122"/>
  <c r="DL15" i="122"/>
  <c r="EY15" i="122"/>
  <c r="EC15" i="122"/>
  <c r="EN15" i="122"/>
  <c r="FJ15" i="122"/>
  <c r="DR15" i="122"/>
  <c r="DW33" i="119"/>
  <c r="FO33" i="119"/>
  <c r="EH33" i="119"/>
  <c r="DR33" i="119"/>
  <c r="EN33" i="119"/>
  <c r="FO15" i="119"/>
  <c r="FD15" i="119"/>
  <c r="ES15" i="119"/>
  <c r="EH15" i="119"/>
  <c r="DW15" i="119"/>
  <c r="DL15" i="119"/>
  <c r="EY15" i="119"/>
  <c r="EC15" i="119"/>
  <c r="FJ15" i="119"/>
  <c r="EN15" i="119"/>
  <c r="DR15" i="119"/>
  <c r="CE28" i="127"/>
  <c r="DR28" i="127"/>
  <c r="CU24" i="127"/>
  <c r="FJ23" i="118"/>
  <c r="EY23" i="118"/>
  <c r="EN23" i="118"/>
  <c r="EC23" i="118"/>
  <c r="DR23" i="118"/>
  <c r="FO23" i="118"/>
  <c r="FD23" i="118"/>
  <c r="ES23" i="118"/>
  <c r="EH23" i="118"/>
  <c r="DW23" i="118"/>
  <c r="DL23" i="118"/>
  <c r="FO33" i="118"/>
  <c r="FD33" i="118"/>
  <c r="ES33" i="118"/>
  <c r="EH33" i="118"/>
  <c r="DW33" i="118"/>
  <c r="DL33" i="118"/>
  <c r="FJ33" i="118"/>
  <c r="EY33" i="118"/>
  <c r="EN33" i="118"/>
  <c r="EC33" i="118"/>
  <c r="DR33" i="118"/>
  <c r="FJ31" i="118"/>
  <c r="EY31" i="118"/>
  <c r="EN31" i="118"/>
  <c r="EC31" i="118"/>
  <c r="DR31" i="118"/>
  <c r="FO31" i="118"/>
  <c r="FD31" i="118"/>
  <c r="ES31" i="118"/>
  <c r="EH31" i="118"/>
  <c r="DW31" i="118"/>
  <c r="DL31" i="118"/>
  <c r="DD34" i="118"/>
  <c r="CS34" i="118"/>
  <c r="CH34" i="118"/>
  <c r="BW34" i="118"/>
  <c r="BL34" i="118"/>
  <c r="BA34" i="118"/>
  <c r="CY34" i="118"/>
  <c r="CN34" i="118"/>
  <c r="CC34" i="118"/>
  <c r="BR34" i="118"/>
  <c r="BG34" i="118"/>
  <c r="P3" i="137"/>
  <c r="R3" i="137" s="1"/>
  <c r="FL8" i="138" s="1"/>
  <c r="GH9" i="138"/>
  <c r="FL9" i="138"/>
  <c r="EP9" i="138"/>
  <c r="EV9" i="138"/>
  <c r="GN9" i="138"/>
  <c r="GC9" i="138"/>
  <c r="FW9" i="138"/>
  <c r="FR9" i="138"/>
  <c r="GS9" i="138"/>
  <c r="FA9" i="138"/>
  <c r="FG9" i="138"/>
  <c r="GS10" i="138"/>
  <c r="FW10" i="138"/>
  <c r="FA10" i="138"/>
  <c r="GN10" i="138"/>
  <c r="EV10" i="138"/>
  <c r="FG10" i="138"/>
  <c r="GH10" i="138"/>
  <c r="FL10" i="138"/>
  <c r="EP10" i="138"/>
  <c r="FR10" i="138"/>
  <c r="GC10" i="138"/>
  <c r="P85" i="137"/>
  <c r="R68" i="137"/>
  <c r="GH23" i="139"/>
  <c r="FL23" i="139"/>
  <c r="EP23" i="139"/>
  <c r="FR23" i="139"/>
  <c r="FG23" i="139"/>
  <c r="GS23" i="139"/>
  <c r="FW23" i="139"/>
  <c r="FA23" i="139"/>
  <c r="GN23" i="139"/>
  <c r="EV23" i="139"/>
  <c r="GC23" i="139"/>
  <c r="P36" i="137"/>
  <c r="R36" i="137" s="1"/>
  <c r="GH15" i="138"/>
  <c r="FL15" i="138"/>
  <c r="EP15" i="138"/>
  <c r="FG15" i="138"/>
  <c r="FR15" i="138"/>
  <c r="GS15" i="138"/>
  <c r="FW15" i="138"/>
  <c r="FA15" i="138"/>
  <c r="GC15" i="138"/>
  <c r="GN15" i="138"/>
  <c r="EV15" i="138"/>
  <c r="GC10" i="139"/>
  <c r="FG10" i="139"/>
  <c r="FL10" i="139"/>
  <c r="FW10" i="139"/>
  <c r="GN10" i="139"/>
  <c r="EV10" i="139"/>
  <c r="GH10" i="139"/>
  <c r="FA10" i="139"/>
  <c r="FR10" i="139"/>
  <c r="EP10" i="139"/>
  <c r="GS10" i="139"/>
  <c r="GH23" i="138"/>
  <c r="FL23" i="138"/>
  <c r="EP23" i="138"/>
  <c r="FG23" i="138"/>
  <c r="FR23" i="138"/>
  <c r="GS23" i="138"/>
  <c r="FW23" i="138"/>
  <c r="FA23" i="138"/>
  <c r="GC23" i="138"/>
  <c r="GN23" i="138"/>
  <c r="EV23" i="138"/>
  <c r="GH31" i="139"/>
  <c r="FL31" i="139"/>
  <c r="EP31" i="139"/>
  <c r="FR31" i="139"/>
  <c r="GC31" i="139"/>
  <c r="FW31" i="139"/>
  <c r="GN31" i="139"/>
  <c r="FG31" i="139"/>
  <c r="GS31" i="139"/>
  <c r="FA31" i="139"/>
  <c r="EV31" i="139"/>
  <c r="GS26" i="139"/>
  <c r="FW26" i="139"/>
  <c r="FA26" i="139"/>
  <c r="GC26" i="139"/>
  <c r="GN26" i="139"/>
  <c r="FR26" i="139"/>
  <c r="FL26" i="139"/>
  <c r="FG26" i="139"/>
  <c r="GH26" i="139"/>
  <c r="EP26" i="139"/>
  <c r="EV26" i="139"/>
  <c r="GH8" i="138"/>
  <c r="GH11" i="138"/>
  <c r="FL11" i="138"/>
  <c r="EP11" i="138"/>
  <c r="FG11" i="138"/>
  <c r="FR11" i="138"/>
  <c r="GS11" i="138"/>
  <c r="FW11" i="138"/>
  <c r="FA11" i="138"/>
  <c r="GC11" i="138"/>
  <c r="GN11" i="138"/>
  <c r="EV11" i="138"/>
  <c r="GN7" i="140"/>
  <c r="FR7" i="140"/>
  <c r="EV7" i="140"/>
  <c r="FW7" i="140"/>
  <c r="GH7" i="140"/>
  <c r="FL7" i="140"/>
  <c r="GC7" i="140"/>
  <c r="FG7" i="140"/>
  <c r="GS7" i="140"/>
  <c r="FA7" i="140"/>
  <c r="EP7" i="140"/>
  <c r="L21" i="137"/>
  <c r="P22" i="137"/>
  <c r="GH19" i="139"/>
  <c r="FL19" i="139"/>
  <c r="EP19" i="139"/>
  <c r="FR19" i="139"/>
  <c r="FG19" i="139"/>
  <c r="GS19" i="139"/>
  <c r="FW19" i="139"/>
  <c r="FA19" i="139"/>
  <c r="GN19" i="139"/>
  <c r="EV19" i="139"/>
  <c r="GC19" i="139"/>
  <c r="GS16" i="138"/>
  <c r="FW16" i="138"/>
  <c r="FA16" i="138"/>
  <c r="GN16" i="138"/>
  <c r="EV16" i="138"/>
  <c r="FG16" i="138"/>
  <c r="GH16" i="138"/>
  <c r="FL16" i="138"/>
  <c r="EP16" i="138"/>
  <c r="FR16" i="138"/>
  <c r="GC16" i="138"/>
  <c r="R27" i="137"/>
  <c r="L19" i="137"/>
  <c r="GH29" i="139"/>
  <c r="FL29" i="139"/>
  <c r="EP29" i="139"/>
  <c r="FR29" i="139"/>
  <c r="FG29" i="139"/>
  <c r="GS29" i="139"/>
  <c r="FW29" i="139"/>
  <c r="FA29" i="139"/>
  <c r="GN29" i="139"/>
  <c r="EV29" i="139"/>
  <c r="GC29" i="139"/>
  <c r="GS20" i="138"/>
  <c r="FW20" i="138"/>
  <c r="FA20" i="138"/>
  <c r="GN20" i="138"/>
  <c r="EV20" i="138"/>
  <c r="FG20" i="138"/>
  <c r="GH20" i="138"/>
  <c r="FL20" i="138"/>
  <c r="EP20" i="138"/>
  <c r="FR20" i="138"/>
  <c r="GC20" i="138"/>
  <c r="C21" i="137"/>
  <c r="CJ10" i="127"/>
  <c r="DA10" i="127"/>
  <c r="Q44" i="137"/>
  <c r="G41" i="137"/>
  <c r="DR23" i="138"/>
  <c r="CU23" i="138"/>
  <c r="EH23" i="138"/>
  <c r="CP23" i="138"/>
  <c r="DA23" i="138"/>
  <c r="EC23" i="138"/>
  <c r="DF23" i="138"/>
  <c r="CJ23" i="138"/>
  <c r="DL23" i="138"/>
  <c r="DW23" i="138"/>
  <c r="CE23" i="138"/>
  <c r="DR20" i="138"/>
  <c r="CU20" i="138"/>
  <c r="DW20" i="138"/>
  <c r="CE20" i="138"/>
  <c r="DL20" i="138"/>
  <c r="EC20" i="138"/>
  <c r="DF20" i="138"/>
  <c r="CJ20" i="138"/>
  <c r="DA20" i="138"/>
  <c r="EH20" i="138"/>
  <c r="CP20" i="138"/>
  <c r="EH10" i="139"/>
  <c r="DL10" i="139"/>
  <c r="CP10" i="139"/>
  <c r="EC10" i="139"/>
  <c r="CJ10" i="139"/>
  <c r="CU10" i="139"/>
  <c r="DW10" i="139"/>
  <c r="DA10" i="139"/>
  <c r="CE10" i="139"/>
  <c r="DF10" i="139"/>
  <c r="DR10" i="139"/>
  <c r="G21" i="137"/>
  <c r="Q21" i="137" s="1"/>
  <c r="Q22" i="137"/>
  <c r="G19" i="137"/>
  <c r="C17" i="137"/>
  <c r="EC15" i="138"/>
  <c r="DF15" i="138"/>
  <c r="CJ15" i="138"/>
  <c r="DL15" i="138"/>
  <c r="DW15" i="138"/>
  <c r="CE15" i="138"/>
  <c r="DR15" i="138"/>
  <c r="CU15" i="138"/>
  <c r="EH15" i="138"/>
  <c r="CP15" i="138"/>
  <c r="DA15" i="138"/>
  <c r="DR29" i="139"/>
  <c r="CU29" i="139"/>
  <c r="DW29" i="139"/>
  <c r="CE29" i="139"/>
  <c r="EH29" i="139"/>
  <c r="EC29" i="139"/>
  <c r="DF29" i="139"/>
  <c r="CJ29" i="139"/>
  <c r="DA29" i="139"/>
  <c r="DL29" i="139"/>
  <c r="CP29" i="139"/>
  <c r="Q5" i="137"/>
  <c r="G3" i="137"/>
  <c r="Q3" i="137" s="1"/>
  <c r="G85" i="137"/>
  <c r="Q68" i="137"/>
  <c r="Q27" i="137"/>
  <c r="DR16" i="138"/>
  <c r="CU16" i="138"/>
  <c r="DW16" i="138"/>
  <c r="CE16" i="138"/>
  <c r="DL16" i="138"/>
  <c r="EC16" i="138"/>
  <c r="DF16" i="138"/>
  <c r="CJ16" i="138"/>
  <c r="DA16" i="138"/>
  <c r="EH16" i="138"/>
  <c r="CP16" i="138"/>
  <c r="EC31" i="139"/>
  <c r="DF31" i="139"/>
  <c r="CJ31" i="139"/>
  <c r="DA31" i="139"/>
  <c r="EH31" i="139"/>
  <c r="DL31" i="139"/>
  <c r="DR31" i="139"/>
  <c r="CU31" i="139"/>
  <c r="DW31" i="139"/>
  <c r="CE31" i="139"/>
  <c r="CP31" i="139"/>
  <c r="EC11" i="138"/>
  <c r="DF11" i="138"/>
  <c r="CJ11" i="138"/>
  <c r="DL11" i="138"/>
  <c r="DW11" i="138"/>
  <c r="CE11" i="138"/>
  <c r="DR11" i="138"/>
  <c r="CU11" i="138"/>
  <c r="EH11" i="138"/>
  <c r="CP11" i="138"/>
  <c r="DA11" i="138"/>
  <c r="DR9" i="128"/>
  <c r="DW9" i="128"/>
  <c r="EH24" i="125"/>
  <c r="FA25" i="125"/>
  <c r="GH25" i="125"/>
  <c r="EP25" i="125"/>
  <c r="GS25" i="125"/>
  <c r="EC10" i="127"/>
  <c r="DA24" i="125"/>
  <c r="EH10" i="127"/>
  <c r="DW24" i="125"/>
  <c r="AC138" i="89"/>
  <c r="AG138" i="89" s="1"/>
  <c r="GN24" i="125" s="1"/>
  <c r="AW823" i="75"/>
  <c r="AB57" i="89"/>
  <c r="AF57" i="89" s="1"/>
  <c r="AI655" i="75"/>
  <c r="P655" i="75" s="1"/>
  <c r="AB60" i="89"/>
  <c r="AF60" i="89" s="1"/>
  <c r="AI658" i="75"/>
  <c r="P658" i="75" s="1"/>
  <c r="AB67" i="89"/>
  <c r="AF67" i="89" s="1"/>
  <c r="AI665" i="75"/>
  <c r="P665" i="75" s="1"/>
  <c r="DR20" i="125"/>
  <c r="CP15" i="125"/>
  <c r="DA28" i="127"/>
  <c r="DF28" i="127"/>
  <c r="DW28" i="127"/>
  <c r="DR10" i="127"/>
  <c r="CE24" i="125"/>
  <c r="CP24" i="125"/>
  <c r="DF24" i="125"/>
  <c r="CE10" i="127"/>
  <c r="DR24" i="125"/>
  <c r="EC24" i="125"/>
  <c r="CU24" i="125"/>
  <c r="DA24" i="127"/>
  <c r="CE24" i="127"/>
  <c r="CJ24" i="127"/>
  <c r="DA9" i="128"/>
  <c r="CJ9" i="128"/>
  <c r="CE9" i="128"/>
  <c r="CU9" i="128"/>
  <c r="EH28" i="127"/>
  <c r="EC28" i="127"/>
  <c r="DL28" i="127"/>
  <c r="CJ28" i="127"/>
  <c r="CU28" i="127"/>
  <c r="DW10" i="127"/>
  <c r="CP10" i="127"/>
  <c r="DF10" i="127"/>
  <c r="CU10" i="127"/>
  <c r="EH24" i="127"/>
  <c r="DF24" i="127"/>
  <c r="DL24" i="127"/>
  <c r="DR24" i="127"/>
  <c r="CP24" i="127"/>
  <c r="DW24" i="127"/>
  <c r="DF9" i="128"/>
  <c r="DL9" i="128"/>
  <c r="EH9" i="128"/>
  <c r="CP9" i="128"/>
  <c r="DL20" i="125"/>
  <c r="DF15" i="125"/>
  <c r="AB141" i="89"/>
  <c r="AF141" i="89" s="1"/>
  <c r="EH27" i="125" s="1"/>
  <c r="AS102" i="89"/>
  <c r="GS22" i="119"/>
  <c r="X80" i="133"/>
  <c r="X97" i="133" s="1"/>
  <c r="DA20" i="125"/>
  <c r="EC20" i="125"/>
  <c r="DF20" i="125"/>
  <c r="DA15" i="125"/>
  <c r="CU15" i="125"/>
  <c r="CJ15" i="125"/>
  <c r="CP20" i="125"/>
  <c r="DW20" i="125"/>
  <c r="CU20" i="125"/>
  <c r="CJ20" i="125"/>
  <c r="CE20" i="125"/>
  <c r="EH15" i="125"/>
  <c r="CE15" i="125"/>
  <c r="EC15" i="125"/>
  <c r="DW15" i="125"/>
  <c r="DR15" i="125"/>
  <c r="N31" i="134"/>
  <c r="N57" i="134" s="1"/>
  <c r="AF57" i="134" s="1"/>
  <c r="N99" i="133"/>
  <c r="N125" i="133" s="1"/>
  <c r="AF125" i="133" s="1"/>
  <c r="G135" i="89"/>
  <c r="I135" i="89" s="1"/>
  <c r="N135" i="89" s="1"/>
  <c r="AB135" i="89" s="1"/>
  <c r="AF135" i="89" s="1"/>
  <c r="DA21" i="125" s="1"/>
  <c r="G57" i="133"/>
  <c r="I57" i="133" s="1"/>
  <c r="N57" i="133" s="1"/>
  <c r="AB57" i="133" s="1"/>
  <c r="AF57" i="133" s="1"/>
  <c r="AF31" i="134"/>
  <c r="AB41" i="133"/>
  <c r="AF41" i="133" s="1"/>
  <c r="N26" i="133"/>
  <c r="N80" i="133"/>
  <c r="N97" i="133" s="1"/>
  <c r="AB47" i="133"/>
  <c r="AF47" i="133" s="1"/>
  <c r="N12" i="134"/>
  <c r="N30" i="134"/>
  <c r="AC26" i="133"/>
  <c r="AG26" i="133" s="1"/>
  <c r="AG9" i="134"/>
  <c r="X4" i="134"/>
  <c r="X30" i="134"/>
  <c r="AG33" i="134"/>
  <c r="X31" i="134"/>
  <c r="AG51" i="134"/>
  <c r="X47" i="134"/>
  <c r="AG47" i="134" s="1"/>
  <c r="AG101" i="133"/>
  <c r="X99" i="133"/>
  <c r="AG119" i="133"/>
  <c r="X115" i="133"/>
  <c r="AG115" i="133" s="1"/>
  <c r="AC47" i="133"/>
  <c r="AG47" i="133" s="1"/>
  <c r="X46" i="133"/>
  <c r="AC46" i="133" s="1"/>
  <c r="AG46" i="133" s="1"/>
  <c r="FG22" i="119"/>
  <c r="FA22" i="119"/>
  <c r="GN22" i="119"/>
  <c r="GH22" i="119"/>
  <c r="X23" i="89"/>
  <c r="CS19" i="119"/>
  <c r="AB27" i="89"/>
  <c r="AF27" i="89" s="1"/>
  <c r="BR19" i="119"/>
  <c r="FL22" i="119"/>
  <c r="FW22" i="119"/>
  <c r="CC19" i="119"/>
  <c r="CY19" i="119"/>
  <c r="BG19" i="119"/>
  <c r="EV22" i="119"/>
  <c r="GC22" i="119"/>
  <c r="FR22" i="119"/>
  <c r="F441" i="75"/>
  <c r="AX441" i="75" s="1"/>
  <c r="BL19" i="119"/>
  <c r="BA19" i="119"/>
  <c r="CH19" i="119"/>
  <c r="BW19" i="119"/>
  <c r="DD19" i="119"/>
  <c r="R397" i="75"/>
  <c r="AX397" i="75" s="1"/>
  <c r="AX375" i="75"/>
  <c r="FW10" i="127"/>
  <c r="GC10" i="127"/>
  <c r="FG10" i="127"/>
  <c r="GN28" i="118"/>
  <c r="FL26" i="122"/>
  <c r="GC12" i="118"/>
  <c r="GS18" i="120"/>
  <c r="CH11" i="123"/>
  <c r="CY11" i="123"/>
  <c r="BW11" i="123"/>
  <c r="CS11" i="123"/>
  <c r="I73" i="89"/>
  <c r="Z73" i="89" s="1"/>
  <c r="AD73" i="89" s="1"/>
  <c r="CN7" i="123" s="1"/>
  <c r="BR11" i="123"/>
  <c r="CC11" i="123"/>
  <c r="N75" i="89"/>
  <c r="AB75" i="89" s="1"/>
  <c r="AF75" i="89" s="1"/>
  <c r="CN11" i="123"/>
  <c r="BG11" i="123"/>
  <c r="CJ33" i="123"/>
  <c r="I10" i="20"/>
  <c r="BL11" i="123"/>
  <c r="BA11" i="123"/>
  <c r="AT227" i="75"/>
  <c r="AT222" i="75"/>
  <c r="DW33" i="123"/>
  <c r="FW27" i="126"/>
  <c r="FR27" i="126"/>
  <c r="EV27" i="126"/>
  <c r="GH27" i="126"/>
  <c r="FA27" i="126"/>
  <c r="GS27" i="126"/>
  <c r="EP27" i="126"/>
  <c r="CE33" i="123"/>
  <c r="CY31" i="121"/>
  <c r="EH33" i="123"/>
  <c r="AB5" i="89"/>
  <c r="AF5" i="89" s="1"/>
  <c r="AB43" i="89"/>
  <c r="AF43" i="89" s="1"/>
  <c r="AB36" i="89"/>
  <c r="AF36" i="89" s="1"/>
  <c r="AB76" i="89"/>
  <c r="AF76" i="89" s="1"/>
  <c r="FL27" i="126"/>
  <c r="FG27" i="126"/>
  <c r="GN27" i="126"/>
  <c r="CH31" i="121"/>
  <c r="CN31" i="121"/>
  <c r="BR31" i="121"/>
  <c r="BW31" i="121"/>
  <c r="N56" i="89"/>
  <c r="AB56" i="89" s="1"/>
  <c r="AF56" i="89" s="1"/>
  <c r="BL31" i="121"/>
  <c r="CC31" i="121"/>
  <c r="BA31" i="121"/>
  <c r="DD31" i="121"/>
  <c r="BG31" i="121"/>
  <c r="FG18" i="120"/>
  <c r="FW30" i="121"/>
  <c r="FL18" i="120"/>
  <c r="GN18" i="120"/>
  <c r="GH28" i="118"/>
  <c r="FR30" i="121"/>
  <c r="FA28" i="118"/>
  <c r="AA13" i="89"/>
  <c r="AE13" i="89" s="1"/>
  <c r="DD31" i="120"/>
  <c r="BW31" i="120"/>
  <c r="BL27" i="118"/>
  <c r="CY31" i="120"/>
  <c r="CY19" i="122"/>
  <c r="CC19" i="122"/>
  <c r="GC26" i="122"/>
  <c r="EP12" i="118"/>
  <c r="GH26" i="122"/>
  <c r="FG26" i="122"/>
  <c r="GN26" i="122"/>
  <c r="FA26" i="122"/>
  <c r="FR28" i="118"/>
  <c r="EV18" i="120"/>
  <c r="FW18" i="120"/>
  <c r="EV26" i="122"/>
  <c r="FW26" i="122"/>
  <c r="EP26" i="122"/>
  <c r="GC30" i="121"/>
  <c r="GH18" i="120"/>
  <c r="FA18" i="120"/>
  <c r="GC18" i="120"/>
  <c r="FA12" i="118"/>
  <c r="EP18" i="120"/>
  <c r="FR18" i="120"/>
  <c r="FR26" i="122"/>
  <c r="GS26" i="122"/>
  <c r="FG30" i="121"/>
  <c r="CH19" i="122"/>
  <c r="I55" i="89"/>
  <c r="Z55" i="89" s="1"/>
  <c r="AD55" i="89" s="1"/>
  <c r="BL19" i="122"/>
  <c r="BW19" i="122"/>
  <c r="DD19" i="122"/>
  <c r="N65" i="89"/>
  <c r="BG19" i="122"/>
  <c r="BA19" i="122"/>
  <c r="DD27" i="118"/>
  <c r="BA27" i="118"/>
  <c r="BR31" i="120"/>
  <c r="CS31" i="120"/>
  <c r="CC27" i="118"/>
  <c r="CS27" i="118"/>
  <c r="BL31" i="120"/>
  <c r="CN31" i="120"/>
  <c r="BG31" i="120"/>
  <c r="BG27" i="118"/>
  <c r="CH31" i="120"/>
  <c r="BA31" i="120"/>
  <c r="CS19" i="122"/>
  <c r="CN19" i="122"/>
  <c r="I4" i="89"/>
  <c r="Z4" i="89" s="1"/>
  <c r="AD4" i="89" s="1"/>
  <c r="BA9" i="118" s="1"/>
  <c r="BR27" i="118"/>
  <c r="CH27" i="118"/>
  <c r="BW27" i="118"/>
  <c r="AB68" i="89"/>
  <c r="AF68" i="89" s="1"/>
  <c r="CY27" i="118"/>
  <c r="GN30" i="121"/>
  <c r="FA30" i="121"/>
  <c r="FL30" i="121"/>
  <c r="GS30" i="121"/>
  <c r="DW11" i="125"/>
  <c r="DL11" i="125"/>
  <c r="CJ11" i="125"/>
  <c r="DA11" i="125"/>
  <c r="DF11" i="125"/>
  <c r="AF187" i="89"/>
  <c r="DR18" i="127" s="1"/>
  <c r="X177" i="89"/>
  <c r="X203" i="89" s="1"/>
  <c r="AG203" i="89" s="1"/>
  <c r="CP11" i="125"/>
  <c r="GN20" i="122"/>
  <c r="N13" i="89"/>
  <c r="DR11" i="125"/>
  <c r="N177" i="89"/>
  <c r="N203" i="89" s="1"/>
  <c r="AF203" i="89" s="1"/>
  <c r="GH20" i="122"/>
  <c r="GH30" i="121"/>
  <c r="EV30" i="121"/>
  <c r="FW11" i="125"/>
  <c r="EV11" i="125"/>
  <c r="GH11" i="125"/>
  <c r="FA11" i="125"/>
  <c r="GC11" i="125"/>
  <c r="EP11" i="125"/>
  <c r="GN11" i="125"/>
  <c r="FL11" i="125"/>
  <c r="GS11" i="125"/>
  <c r="FR11" i="125"/>
  <c r="FG11" i="125"/>
  <c r="AG187" i="89"/>
  <c r="S55" i="89"/>
  <c r="GC20" i="122"/>
  <c r="GS20" i="122"/>
  <c r="X55" i="89"/>
  <c r="AP24" i="141" s="1"/>
  <c r="FG20" i="122"/>
  <c r="FL20" i="122"/>
  <c r="EV20" i="122"/>
  <c r="FR20" i="122"/>
  <c r="EP20" i="122"/>
  <c r="FA20" i="122"/>
  <c r="AC104" i="89"/>
  <c r="AG104" i="89" s="1"/>
  <c r="AG843" i="75"/>
  <c r="AG846" i="75" s="1"/>
  <c r="FW24" i="127"/>
  <c r="EV24" i="127"/>
  <c r="GC24" i="127"/>
  <c r="GN8" i="126"/>
  <c r="FR8" i="126"/>
  <c r="EV8" i="126"/>
  <c r="GH8" i="126"/>
  <c r="FL8" i="126"/>
  <c r="EP8" i="126"/>
  <c r="GC8" i="126"/>
  <c r="FG8" i="126"/>
  <c r="GS8" i="126"/>
  <c r="FW8" i="126"/>
  <c r="FA8" i="126"/>
  <c r="X175" i="89"/>
  <c r="FW28" i="127"/>
  <c r="EV28" i="127"/>
  <c r="GC28" i="127"/>
  <c r="X135" i="89"/>
  <c r="AC135" i="89" s="1"/>
  <c r="AG135" i="89" s="1"/>
  <c r="GS32" i="120"/>
  <c r="GN32" i="120"/>
  <c r="AA4" i="89"/>
  <c r="AE4" i="89" s="1"/>
  <c r="M35" i="89"/>
  <c r="AA55" i="89"/>
  <c r="AE55" i="89" s="1"/>
  <c r="N104" i="89"/>
  <c r="EH11" i="125"/>
  <c r="CE11" i="125"/>
  <c r="EC11" i="125"/>
  <c r="EC33" i="124"/>
  <c r="DA33" i="124"/>
  <c r="DR33" i="124"/>
  <c r="DF33" i="124"/>
  <c r="CE33" i="124"/>
  <c r="DL33" i="124"/>
  <c r="CJ33" i="124"/>
  <c r="CU33" i="124"/>
  <c r="DW33" i="124"/>
  <c r="CP33" i="124"/>
  <c r="EH33" i="124"/>
  <c r="N175" i="89"/>
  <c r="AF150" i="89"/>
  <c r="FA27" i="125" l="1"/>
  <c r="EV8" i="123"/>
  <c r="GH27" i="125"/>
  <c r="FG27" i="125"/>
  <c r="GC27" i="125"/>
  <c r="AP96" i="141"/>
  <c r="DF33" i="123"/>
  <c r="DR33" i="123"/>
  <c r="GN8" i="138"/>
  <c r="FW32" i="120"/>
  <c r="GH32" i="120"/>
  <c r="FR32" i="120"/>
  <c r="FA27" i="123"/>
  <c r="EV27" i="123"/>
  <c r="FL10" i="127"/>
  <c r="GS10" i="127"/>
  <c r="FW27" i="125"/>
  <c r="GN27" i="125"/>
  <c r="FA32" i="120"/>
  <c r="EP32" i="120"/>
  <c r="FG32" i="120"/>
  <c r="GC32" i="120"/>
  <c r="EV32" i="120"/>
  <c r="FL24" i="127"/>
  <c r="GN24" i="127"/>
  <c r="GN10" i="127"/>
  <c r="FR10" i="127"/>
  <c r="FA10" i="127"/>
  <c r="EP10" i="127"/>
  <c r="EV10" i="127"/>
  <c r="FR27" i="125"/>
  <c r="EV27" i="125"/>
  <c r="EP27" i="125"/>
  <c r="GC8" i="138"/>
  <c r="GS27" i="125"/>
  <c r="FW8" i="123"/>
  <c r="FL28" i="127"/>
  <c r="GN28" i="127"/>
  <c r="GS27" i="123"/>
  <c r="FL27" i="123"/>
  <c r="FL12" i="118"/>
  <c r="GS28" i="118"/>
  <c r="FW28" i="118"/>
  <c r="EV28" i="118"/>
  <c r="FL8" i="123"/>
  <c r="GN8" i="123"/>
  <c r="FG8" i="123"/>
  <c r="FL24" i="125"/>
  <c r="FG28" i="127"/>
  <c r="EP28" i="127"/>
  <c r="GH28" i="127"/>
  <c r="FR28" i="127"/>
  <c r="FA28" i="127"/>
  <c r="GC27" i="123"/>
  <c r="FG27" i="123"/>
  <c r="FG12" i="118"/>
  <c r="FR12" i="118"/>
  <c r="FW12" i="118"/>
  <c r="FL28" i="118"/>
  <c r="EV12" i="118"/>
  <c r="EP28" i="118"/>
  <c r="GH12" i="118"/>
  <c r="GS12" i="118"/>
  <c r="GC28" i="118"/>
  <c r="AC23" i="89"/>
  <c r="AG23" i="89" s="1"/>
  <c r="GS20" i="119" s="1"/>
  <c r="AP50" i="141"/>
  <c r="BD50" i="141"/>
  <c r="BD77" i="141" s="1"/>
  <c r="BD24" i="141"/>
  <c r="BD118" i="141"/>
  <c r="BD120" i="141"/>
  <c r="BD9" i="141"/>
  <c r="AP77" i="141"/>
  <c r="AP118" i="141"/>
  <c r="AP120" i="141"/>
  <c r="AS82" i="89"/>
  <c r="AS81" i="89" s="1"/>
  <c r="AP107" i="141"/>
  <c r="AP113" i="141" s="1"/>
  <c r="BD107" i="141"/>
  <c r="BD113" i="141" s="1"/>
  <c r="FG24" i="127"/>
  <c r="EP24" i="127"/>
  <c r="GH24" i="127"/>
  <c r="FR24" i="127"/>
  <c r="FA24" i="127"/>
  <c r="FG8" i="138"/>
  <c r="FW8" i="138"/>
  <c r="EP8" i="138"/>
  <c r="EP8" i="123"/>
  <c r="GH8" i="123"/>
  <c r="FR8" i="123"/>
  <c r="FA8" i="123"/>
  <c r="GS8" i="123"/>
  <c r="EP27" i="123"/>
  <c r="FW27" i="123"/>
  <c r="GN27" i="123"/>
  <c r="FR27" i="123"/>
  <c r="BB104" i="141"/>
  <c r="BB96" i="141" s="1"/>
  <c r="AI104" i="141"/>
  <c r="AI96" i="141" s="1"/>
  <c r="BB49" i="141"/>
  <c r="AI49" i="141"/>
  <c r="BB50" i="141"/>
  <c r="AI50" i="141"/>
  <c r="AG175" i="89"/>
  <c r="X33" i="114"/>
  <c r="W33" i="114"/>
  <c r="X26" i="114"/>
  <c r="Y26" i="114" s="1"/>
  <c r="AC55" i="89"/>
  <c r="AG55" i="89" s="1"/>
  <c r="GC28" i="121" s="1"/>
  <c r="W49" i="114"/>
  <c r="W18" i="114"/>
  <c r="AB23" i="89"/>
  <c r="AF23" i="89" s="1"/>
  <c r="FD19" i="119" s="1"/>
  <c r="DA33" i="123"/>
  <c r="CU33" i="123"/>
  <c r="EC33" i="123"/>
  <c r="DL33" i="123"/>
  <c r="BB9" i="141"/>
  <c r="AF175" i="89"/>
  <c r="U33" i="114"/>
  <c r="T33" i="114"/>
  <c r="U26" i="114"/>
  <c r="V26" i="114" s="1"/>
  <c r="EV8" i="138"/>
  <c r="FA8" i="138"/>
  <c r="GS8" i="138"/>
  <c r="FR8" i="138"/>
  <c r="BB77" i="141"/>
  <c r="AI77" i="141"/>
  <c r="FJ13" i="123"/>
  <c r="EY13" i="123"/>
  <c r="EN13" i="123"/>
  <c r="EC13" i="123"/>
  <c r="DR13" i="123"/>
  <c r="FO13" i="123"/>
  <c r="FD13" i="123"/>
  <c r="ES13" i="123"/>
  <c r="EH13" i="123"/>
  <c r="DW13" i="123"/>
  <c r="DL13" i="123"/>
  <c r="FO11" i="123"/>
  <c r="FD11" i="123"/>
  <c r="ES11" i="123"/>
  <c r="EH11" i="123"/>
  <c r="DW11" i="123"/>
  <c r="DL11" i="123"/>
  <c r="FJ11" i="123"/>
  <c r="EY11" i="123"/>
  <c r="EN11" i="123"/>
  <c r="EC11" i="123"/>
  <c r="DR11" i="123"/>
  <c r="CY28" i="121"/>
  <c r="CN28" i="121"/>
  <c r="CC28" i="121"/>
  <c r="BR28" i="121"/>
  <c r="BG28" i="121"/>
  <c r="CS28" i="121"/>
  <c r="BW28" i="121"/>
  <c r="BA28" i="121"/>
  <c r="DD28" i="121"/>
  <c r="CH28" i="121"/>
  <c r="BL28" i="121"/>
  <c r="FJ25" i="122"/>
  <c r="EY25" i="122"/>
  <c r="EN25" i="122"/>
  <c r="EC25" i="122"/>
  <c r="DR25" i="122"/>
  <c r="FD25" i="122"/>
  <c r="EH25" i="122"/>
  <c r="DL25" i="122"/>
  <c r="ES25" i="122"/>
  <c r="FO25" i="122"/>
  <c r="DW25" i="122"/>
  <c r="FJ31" i="120"/>
  <c r="EY31" i="120"/>
  <c r="EN31" i="120"/>
  <c r="EC31" i="120"/>
  <c r="DR31" i="120"/>
  <c r="FO31" i="120"/>
  <c r="ES31" i="120"/>
  <c r="DW31" i="120"/>
  <c r="FD31" i="120"/>
  <c r="EH31" i="120"/>
  <c r="DL31" i="120"/>
  <c r="FO29" i="121"/>
  <c r="FD29" i="121"/>
  <c r="ES29" i="121"/>
  <c r="EH29" i="121"/>
  <c r="DW29" i="121"/>
  <c r="DL29" i="121"/>
  <c r="FJ29" i="121"/>
  <c r="EN29" i="121"/>
  <c r="DR29" i="121"/>
  <c r="EY29" i="121"/>
  <c r="EC29" i="121"/>
  <c r="FO17" i="120"/>
  <c r="FD17" i="120"/>
  <c r="ES17" i="120"/>
  <c r="EH17" i="120"/>
  <c r="DW17" i="120"/>
  <c r="DL17" i="120"/>
  <c r="EY17" i="120"/>
  <c r="EC17" i="120"/>
  <c r="FJ17" i="120"/>
  <c r="EN17" i="120"/>
  <c r="DR17" i="120"/>
  <c r="FO23" i="122"/>
  <c r="FD23" i="122"/>
  <c r="ES23" i="122"/>
  <c r="EH23" i="122"/>
  <c r="DW23" i="122"/>
  <c r="DL23" i="122"/>
  <c r="EY23" i="122"/>
  <c r="EC23" i="122"/>
  <c r="FJ23" i="122"/>
  <c r="DR23" i="122"/>
  <c r="EN23" i="122"/>
  <c r="FJ9" i="122"/>
  <c r="EY9" i="122"/>
  <c r="EN9" i="122"/>
  <c r="EC9" i="122"/>
  <c r="DR9" i="122"/>
  <c r="FO9" i="122"/>
  <c r="ES9" i="122"/>
  <c r="DW9" i="122"/>
  <c r="FD9" i="122"/>
  <c r="DL9" i="122"/>
  <c r="EH9" i="122"/>
  <c r="FJ31" i="121"/>
  <c r="EY31" i="121"/>
  <c r="EN31" i="121"/>
  <c r="EC31" i="121"/>
  <c r="DR31" i="121"/>
  <c r="FO31" i="121"/>
  <c r="ES31" i="121"/>
  <c r="DW31" i="121"/>
  <c r="EH31" i="121"/>
  <c r="FD31" i="121"/>
  <c r="DL31" i="121"/>
  <c r="FO19" i="119"/>
  <c r="DR19" i="119"/>
  <c r="FO27" i="119"/>
  <c r="FD27" i="119"/>
  <c r="ES27" i="119"/>
  <c r="EH27" i="119"/>
  <c r="DW27" i="119"/>
  <c r="DL27" i="119"/>
  <c r="EY27" i="119"/>
  <c r="EC27" i="119"/>
  <c r="FJ27" i="119"/>
  <c r="EN27" i="119"/>
  <c r="DR27" i="119"/>
  <c r="CY28" i="118"/>
  <c r="CN28" i="118"/>
  <c r="CC28" i="118"/>
  <c r="BR28" i="118"/>
  <c r="BG28" i="118"/>
  <c r="DD28" i="118"/>
  <c r="CS28" i="118"/>
  <c r="CH28" i="118"/>
  <c r="BW28" i="118"/>
  <c r="BL28" i="118"/>
  <c r="BA28" i="118"/>
  <c r="FJ11" i="118"/>
  <c r="EY11" i="118"/>
  <c r="EN11" i="118"/>
  <c r="EC11" i="118"/>
  <c r="DR11" i="118"/>
  <c r="FO11" i="118"/>
  <c r="FD11" i="118"/>
  <c r="ES11" i="118"/>
  <c r="EH11" i="118"/>
  <c r="DW11" i="118"/>
  <c r="DL11" i="118"/>
  <c r="DD10" i="118"/>
  <c r="CS10" i="118"/>
  <c r="CH10" i="118"/>
  <c r="BW10" i="118"/>
  <c r="BL10" i="118"/>
  <c r="BA10" i="118"/>
  <c r="CC10" i="118"/>
  <c r="BG10" i="118"/>
  <c r="CY10" i="118"/>
  <c r="CN10" i="118"/>
  <c r="BR10" i="118"/>
  <c r="R22" i="137"/>
  <c r="P21" i="137"/>
  <c r="R21" i="137" s="1"/>
  <c r="GH18" i="139"/>
  <c r="FL18" i="139"/>
  <c r="EP18" i="139"/>
  <c r="FG18" i="139"/>
  <c r="EV18" i="139"/>
  <c r="GS18" i="139"/>
  <c r="FW18" i="139"/>
  <c r="FA18" i="139"/>
  <c r="GC18" i="139"/>
  <c r="GN18" i="139"/>
  <c r="FR18" i="139"/>
  <c r="GN24" i="140"/>
  <c r="FR24" i="140"/>
  <c r="EV24" i="140"/>
  <c r="FW24" i="140"/>
  <c r="GH24" i="140"/>
  <c r="FL24" i="140"/>
  <c r="GC24" i="140"/>
  <c r="FG24" i="140"/>
  <c r="GS24" i="140"/>
  <c r="FA24" i="140"/>
  <c r="EP24" i="140"/>
  <c r="P19" i="137"/>
  <c r="L17" i="137"/>
  <c r="L14" i="137" s="1"/>
  <c r="L2" i="137" s="1"/>
  <c r="GS9" i="139"/>
  <c r="FA9" i="139"/>
  <c r="FW9" i="139"/>
  <c r="GN9" i="139"/>
  <c r="FR9" i="139"/>
  <c r="EV9" i="139"/>
  <c r="EP9" i="139"/>
  <c r="GH9" i="139"/>
  <c r="FG9" i="139"/>
  <c r="GC9" i="139"/>
  <c r="FL9" i="139"/>
  <c r="P87" i="137"/>
  <c r="R85" i="137"/>
  <c r="C14" i="137"/>
  <c r="C2" i="137" s="1"/>
  <c r="CE27" i="125"/>
  <c r="Q41" i="137"/>
  <c r="G36" i="137"/>
  <c r="Q36" i="137" s="1"/>
  <c r="DF26" i="139"/>
  <c r="DL26" i="139"/>
  <c r="CE26" i="139"/>
  <c r="CU26" i="139"/>
  <c r="CP26" i="139"/>
  <c r="EC26" i="139"/>
  <c r="CJ26" i="139"/>
  <c r="DA26" i="139"/>
  <c r="DR26" i="139"/>
  <c r="EH26" i="139"/>
  <c r="DW26" i="139"/>
  <c r="DW24" i="140"/>
  <c r="DA24" i="140"/>
  <c r="CE24" i="140"/>
  <c r="DF24" i="140"/>
  <c r="CU24" i="140"/>
  <c r="EH24" i="140"/>
  <c r="DL24" i="140"/>
  <c r="CP24" i="140"/>
  <c r="EC24" i="140"/>
  <c r="CJ24" i="140"/>
  <c r="DR24" i="140"/>
  <c r="DR8" i="138"/>
  <c r="CU8" i="138"/>
  <c r="DW8" i="138"/>
  <c r="CE8" i="138"/>
  <c r="DL8" i="138"/>
  <c r="EC8" i="138"/>
  <c r="DF8" i="138"/>
  <c r="CJ8" i="138"/>
  <c r="DA8" i="138"/>
  <c r="EH8" i="138"/>
  <c r="CP8" i="138"/>
  <c r="Q19" i="137"/>
  <c r="G17" i="137"/>
  <c r="EC26" i="138"/>
  <c r="DF26" i="138"/>
  <c r="CJ26" i="138"/>
  <c r="DA26" i="138"/>
  <c r="EH26" i="138"/>
  <c r="CP26" i="138"/>
  <c r="DR26" i="138"/>
  <c r="CU26" i="138"/>
  <c r="DW26" i="138"/>
  <c r="CE26" i="138"/>
  <c r="DL26" i="138"/>
  <c r="EH9" i="139"/>
  <c r="DL9" i="139"/>
  <c r="CP9" i="139"/>
  <c r="DR9" i="139"/>
  <c r="EC9" i="139"/>
  <c r="CJ9" i="139"/>
  <c r="DW9" i="139"/>
  <c r="DA9" i="139"/>
  <c r="CE9" i="139"/>
  <c r="CU9" i="139"/>
  <c r="DF9" i="139"/>
  <c r="Q85" i="137"/>
  <c r="G87" i="137"/>
  <c r="DR10" i="138"/>
  <c r="CU10" i="138"/>
  <c r="DW10" i="138"/>
  <c r="CE10" i="138"/>
  <c r="DL10" i="138"/>
  <c r="EC10" i="138"/>
  <c r="DF10" i="138"/>
  <c r="CJ10" i="138"/>
  <c r="DA10" i="138"/>
  <c r="EH10" i="138"/>
  <c r="CP10" i="138"/>
  <c r="EC27" i="138"/>
  <c r="DF27" i="138"/>
  <c r="CJ27" i="138"/>
  <c r="DL27" i="138"/>
  <c r="DW27" i="138"/>
  <c r="CE27" i="138"/>
  <c r="DR27" i="138"/>
  <c r="CU27" i="138"/>
  <c r="EH27" i="138"/>
  <c r="CP27" i="138"/>
  <c r="DA27" i="138"/>
  <c r="FR24" i="125"/>
  <c r="GC24" i="125"/>
  <c r="GH24" i="125"/>
  <c r="EP24" i="125"/>
  <c r="EV24" i="125"/>
  <c r="FG24" i="125"/>
  <c r="FA24" i="125"/>
  <c r="FW24" i="125"/>
  <c r="GS24" i="125"/>
  <c r="AB65" i="89"/>
  <c r="AF65" i="89" s="1"/>
  <c r="AI663" i="75"/>
  <c r="P663" i="75" s="1"/>
  <c r="P666" i="75" s="1"/>
  <c r="CU21" i="125"/>
  <c r="CE21" i="125"/>
  <c r="CJ27" i="125"/>
  <c r="DF27" i="125"/>
  <c r="EC27" i="125"/>
  <c r="CJ21" i="125"/>
  <c r="EC21" i="125"/>
  <c r="DR21" i="125"/>
  <c r="DW21" i="125"/>
  <c r="CU27" i="125"/>
  <c r="N124" i="89"/>
  <c r="CP21" i="125"/>
  <c r="DF21" i="125"/>
  <c r="DL21" i="125"/>
  <c r="EH21" i="125"/>
  <c r="CP27" i="125"/>
  <c r="DL27" i="125"/>
  <c r="DW27" i="125"/>
  <c r="DR27" i="125"/>
  <c r="DA27" i="125"/>
  <c r="N46" i="133"/>
  <c r="AB46" i="133" s="1"/>
  <c r="AF46" i="133" s="1"/>
  <c r="AF99" i="133"/>
  <c r="N126" i="133"/>
  <c r="N131" i="133" s="1"/>
  <c r="AB26" i="133"/>
  <c r="AF26" i="133" s="1"/>
  <c r="N29" i="134"/>
  <c r="X125" i="133"/>
  <c r="AG99" i="133"/>
  <c r="X57" i="134"/>
  <c r="AG57" i="134" s="1"/>
  <c r="AG31" i="134"/>
  <c r="X25" i="133"/>
  <c r="AC25" i="133" s="1"/>
  <c r="AG25" i="133" s="1"/>
  <c r="X3" i="134"/>
  <c r="AG3" i="134" s="1"/>
  <c r="X29" i="134"/>
  <c r="AG4" i="134"/>
  <c r="X4" i="89"/>
  <c r="BR7" i="123"/>
  <c r="CC7" i="123"/>
  <c r="CH7" i="123"/>
  <c r="CS7" i="123"/>
  <c r="BA7" i="123"/>
  <c r="BG7" i="123"/>
  <c r="GH18" i="127"/>
  <c r="AT225" i="75"/>
  <c r="N73" i="89"/>
  <c r="BL7" i="123"/>
  <c r="CY7" i="123"/>
  <c r="BW7" i="123"/>
  <c r="DD7" i="123"/>
  <c r="AT217" i="75"/>
  <c r="AB13" i="89"/>
  <c r="AF13" i="89" s="1"/>
  <c r="I35" i="89"/>
  <c r="Z35" i="89" s="1"/>
  <c r="AD35" i="89" s="1"/>
  <c r="BG15" i="120" s="1"/>
  <c r="N55" i="89"/>
  <c r="S35" i="89"/>
  <c r="S3" i="89" s="1"/>
  <c r="CC26" i="123"/>
  <c r="BL9" i="118"/>
  <c r="CC27" i="125"/>
  <c r="BW9" i="118"/>
  <c r="CS9" i="118"/>
  <c r="CC28" i="127"/>
  <c r="CC28" i="126"/>
  <c r="CC27" i="124"/>
  <c r="DD9" i="118"/>
  <c r="CC9" i="118"/>
  <c r="CN9" i="118"/>
  <c r="BG9" i="118"/>
  <c r="CH9" i="118"/>
  <c r="BR9" i="118"/>
  <c r="CY9" i="118"/>
  <c r="AG177" i="89"/>
  <c r="GN8" i="127" s="1"/>
  <c r="X35" i="89"/>
  <c r="AF177" i="89"/>
  <c r="CJ8" i="127" s="1"/>
  <c r="DF18" i="127"/>
  <c r="CE18" i="127"/>
  <c r="FA18" i="127"/>
  <c r="EH18" i="127"/>
  <c r="CJ18" i="127"/>
  <c r="DL18" i="127"/>
  <c r="DA18" i="127"/>
  <c r="EC18" i="127"/>
  <c r="CU18" i="127"/>
  <c r="GC18" i="127"/>
  <c r="DW18" i="127"/>
  <c r="CP18" i="127"/>
  <c r="N4" i="89"/>
  <c r="EV18" i="127"/>
  <c r="FW18" i="127"/>
  <c r="EP18" i="127"/>
  <c r="FR18" i="127"/>
  <c r="GS18" i="127"/>
  <c r="FL18" i="127"/>
  <c r="GN18" i="127"/>
  <c r="FG18" i="127"/>
  <c r="X124" i="89"/>
  <c r="X204" i="89"/>
  <c r="GN18" i="124"/>
  <c r="FA18" i="124"/>
  <c r="FL18" i="124"/>
  <c r="EP18" i="124"/>
  <c r="GS18" i="124"/>
  <c r="FR18" i="124"/>
  <c r="FW18" i="124"/>
  <c r="FG18" i="124"/>
  <c r="EV18" i="124"/>
  <c r="GH18" i="124"/>
  <c r="GC18" i="124"/>
  <c r="FL21" i="125"/>
  <c r="GS21" i="125"/>
  <c r="FR21" i="125"/>
  <c r="EP21" i="125"/>
  <c r="FW21" i="125"/>
  <c r="FA21" i="125"/>
  <c r="FG21" i="125"/>
  <c r="EV21" i="125"/>
  <c r="GH21" i="125"/>
  <c r="GN21" i="125"/>
  <c r="GC21" i="125"/>
  <c r="GH7" i="128"/>
  <c r="FL7" i="128"/>
  <c r="EP7" i="128"/>
  <c r="GC7" i="128"/>
  <c r="FG7" i="128"/>
  <c r="GS7" i="128"/>
  <c r="FW7" i="128"/>
  <c r="FA7" i="128"/>
  <c r="GN7" i="128"/>
  <c r="FR7" i="128"/>
  <c r="EV7" i="128"/>
  <c r="AA35" i="89"/>
  <c r="AE35" i="89" s="1"/>
  <c r="M3" i="89"/>
  <c r="AA3" i="89" s="1"/>
  <c r="AE3" i="89" s="1"/>
  <c r="AB104" i="89"/>
  <c r="AF104" i="89" s="1"/>
  <c r="T843" i="75"/>
  <c r="T846" i="75" s="1"/>
  <c r="N204" i="89"/>
  <c r="T5" i="114" s="1"/>
  <c r="T43" i="114" s="1"/>
  <c r="DW8" i="126"/>
  <c r="DA8" i="126"/>
  <c r="CE8" i="126"/>
  <c r="DR8" i="126"/>
  <c r="CU8" i="126"/>
  <c r="EH8" i="126"/>
  <c r="DL8" i="126"/>
  <c r="CP8" i="126"/>
  <c r="EC8" i="126"/>
  <c r="DF8" i="126"/>
  <c r="CJ8" i="126"/>
  <c r="DW7" i="128"/>
  <c r="DA7" i="128"/>
  <c r="CE7" i="128"/>
  <c r="DR7" i="128"/>
  <c r="CU7" i="128"/>
  <c r="EH7" i="128"/>
  <c r="DL7" i="128"/>
  <c r="CP7" i="128"/>
  <c r="EC7" i="128"/>
  <c r="DF7" i="128"/>
  <c r="CJ7" i="128"/>
  <c r="CN27" i="121"/>
  <c r="BR27" i="121"/>
  <c r="CY27" i="121"/>
  <c r="BW27" i="121"/>
  <c r="CS27" i="121"/>
  <c r="BL27" i="121"/>
  <c r="CH27" i="121"/>
  <c r="BG27" i="121"/>
  <c r="DD27" i="121"/>
  <c r="CC27" i="121"/>
  <c r="BA27" i="121"/>
  <c r="FJ19" i="119" l="1"/>
  <c r="DW19" i="119"/>
  <c r="EC19" i="119"/>
  <c r="ES19" i="119"/>
  <c r="EY19" i="119"/>
  <c r="EN19" i="119"/>
  <c r="DL19" i="119"/>
  <c r="EH19" i="119"/>
  <c r="FA28" i="121"/>
  <c r="GN28" i="121"/>
  <c r="FR28" i="121"/>
  <c r="GH20" i="119"/>
  <c r="FW28" i="121"/>
  <c r="GC20" i="119"/>
  <c r="EP20" i="119"/>
  <c r="GH28" i="121"/>
  <c r="FG28" i="121"/>
  <c r="FL28" i="121"/>
  <c r="GS28" i="121"/>
  <c r="EP28" i="121"/>
  <c r="EV28" i="121"/>
  <c r="FA20" i="119"/>
  <c r="FL20" i="119"/>
  <c r="FW20" i="119"/>
  <c r="FR20" i="119"/>
  <c r="EV20" i="119"/>
  <c r="AP8" i="141"/>
  <c r="BD8" i="141"/>
  <c r="GS15" i="143"/>
  <c r="GH15" i="143"/>
  <c r="FW15" i="143"/>
  <c r="FL15" i="143"/>
  <c r="FA15" i="143"/>
  <c r="EP15" i="143"/>
  <c r="GN15" i="143"/>
  <c r="FR15" i="143"/>
  <c r="EV15" i="143"/>
  <c r="GC15" i="143"/>
  <c r="FG15" i="143"/>
  <c r="AP25" i="141"/>
  <c r="AP23" i="141" s="1"/>
  <c r="BD25" i="141"/>
  <c r="BD23" i="141" s="1"/>
  <c r="GN20" i="119"/>
  <c r="FG20" i="119"/>
  <c r="AI116" i="141"/>
  <c r="BB116" i="141"/>
  <c r="EH15" i="143"/>
  <c r="DW15" i="143"/>
  <c r="DL15" i="143"/>
  <c r="DA15" i="143"/>
  <c r="CP15" i="143"/>
  <c r="CE15" i="143"/>
  <c r="EC15" i="143"/>
  <c r="DF15" i="143"/>
  <c r="CJ15" i="143"/>
  <c r="DR15" i="143"/>
  <c r="CU15" i="143"/>
  <c r="Y33" i="114"/>
  <c r="AI25" i="141"/>
  <c r="BB25" i="141"/>
  <c r="AI24" i="141"/>
  <c r="BB24" i="141"/>
  <c r="X13" i="114"/>
  <c r="X16" i="114" s="1"/>
  <c r="X14" i="114"/>
  <c r="W39" i="114" s="1"/>
  <c r="W19" i="114"/>
  <c r="AG204" i="89"/>
  <c r="W5" i="114"/>
  <c r="W43" i="114" s="1"/>
  <c r="AC4" i="89"/>
  <c r="AG4" i="89" s="1"/>
  <c r="FL10" i="118" s="1"/>
  <c r="X10" i="114"/>
  <c r="W21" i="114"/>
  <c r="V33" i="114"/>
  <c r="U13" i="114"/>
  <c r="U16" i="114" s="1"/>
  <c r="U14" i="114"/>
  <c r="T39" i="114" s="1"/>
  <c r="AB4" i="89"/>
  <c r="AF4" i="89" s="1"/>
  <c r="FO9" i="118" s="1"/>
  <c r="U10" i="114"/>
  <c r="T21" i="114"/>
  <c r="T18" i="114"/>
  <c r="T16" i="114"/>
  <c r="AC35" i="89"/>
  <c r="AG35" i="89" s="1"/>
  <c r="FA16" i="120" s="1"/>
  <c r="N103" i="89"/>
  <c r="AF204" i="89"/>
  <c r="BB8" i="141"/>
  <c r="AI8" i="141"/>
  <c r="AI666" i="75"/>
  <c r="AI23" i="141"/>
  <c r="CY16" i="120"/>
  <c r="CN16" i="120"/>
  <c r="CC16" i="120"/>
  <c r="BR16" i="120"/>
  <c r="BG16" i="120"/>
  <c r="CS16" i="120"/>
  <c r="BW16" i="120"/>
  <c r="BA16" i="120"/>
  <c r="DD16" i="120"/>
  <c r="CH16" i="120"/>
  <c r="BL16" i="120"/>
  <c r="FO19" i="122"/>
  <c r="FD19" i="122"/>
  <c r="ES19" i="122"/>
  <c r="EH19" i="122"/>
  <c r="DW19" i="122"/>
  <c r="DL19" i="122"/>
  <c r="FJ19" i="122"/>
  <c r="EN19" i="122"/>
  <c r="DR19" i="122"/>
  <c r="EY19" i="122"/>
  <c r="EC19" i="122"/>
  <c r="T848" i="75"/>
  <c r="CY8" i="118"/>
  <c r="CN8" i="118"/>
  <c r="CC8" i="118"/>
  <c r="BR8" i="118"/>
  <c r="BG8" i="118"/>
  <c r="CS8" i="118"/>
  <c r="BW8" i="118"/>
  <c r="BA8" i="118"/>
  <c r="DD8" i="118"/>
  <c r="CH8" i="118"/>
  <c r="BL8" i="118"/>
  <c r="FD9" i="118"/>
  <c r="FJ27" i="118"/>
  <c r="EY27" i="118"/>
  <c r="EN27" i="118"/>
  <c r="EC27" i="118"/>
  <c r="DR27" i="118"/>
  <c r="FO27" i="118"/>
  <c r="FD27" i="118"/>
  <c r="ES27" i="118"/>
  <c r="EH27" i="118"/>
  <c r="DW27" i="118"/>
  <c r="DL27" i="118"/>
  <c r="R87" i="137"/>
  <c r="P89" i="137"/>
  <c r="GS26" i="138"/>
  <c r="FW26" i="138"/>
  <c r="FA26" i="138"/>
  <c r="GN26" i="138"/>
  <c r="EV26" i="138"/>
  <c r="FG26" i="138"/>
  <c r="GH26" i="138"/>
  <c r="FL26" i="138"/>
  <c r="EP26" i="138"/>
  <c r="FR26" i="138"/>
  <c r="GC26" i="138"/>
  <c r="R19" i="137"/>
  <c r="P17" i="137"/>
  <c r="GH27" i="138"/>
  <c r="FL27" i="138"/>
  <c r="EP27" i="138"/>
  <c r="FG27" i="138"/>
  <c r="FR27" i="138"/>
  <c r="GS27" i="138"/>
  <c r="FW27" i="138"/>
  <c r="FA27" i="138"/>
  <c r="GC27" i="138"/>
  <c r="GN27" i="138"/>
  <c r="EV27" i="138"/>
  <c r="DR18" i="139"/>
  <c r="EH18" i="139"/>
  <c r="DW18" i="139"/>
  <c r="DF18" i="139"/>
  <c r="DL18" i="139"/>
  <c r="CE18" i="139"/>
  <c r="CU18" i="139"/>
  <c r="CP18" i="139"/>
  <c r="EC18" i="139"/>
  <c r="CJ18" i="139"/>
  <c r="DA18" i="139"/>
  <c r="DR23" i="139"/>
  <c r="DW23" i="139"/>
  <c r="EH23" i="139"/>
  <c r="DF23" i="139"/>
  <c r="DA23" i="139"/>
  <c r="CP23" i="139"/>
  <c r="CU23" i="139"/>
  <c r="CE23" i="139"/>
  <c r="EC23" i="139"/>
  <c r="CJ23" i="139"/>
  <c r="DL23" i="139"/>
  <c r="Q87" i="137"/>
  <c r="G89" i="137"/>
  <c r="Q17" i="137"/>
  <c r="G14" i="137"/>
  <c r="EC24" i="138"/>
  <c r="DF24" i="138"/>
  <c r="CJ24" i="138"/>
  <c r="DA24" i="138"/>
  <c r="EH24" i="138"/>
  <c r="CP24" i="138"/>
  <c r="DR24" i="138"/>
  <c r="CU24" i="138"/>
  <c r="DW24" i="138"/>
  <c r="CE24" i="138"/>
  <c r="DL24" i="138"/>
  <c r="AB124" i="89"/>
  <c r="AF124" i="89" s="1"/>
  <c r="CJ10" i="125" s="1"/>
  <c r="N25" i="133"/>
  <c r="AB25" i="133" s="1"/>
  <c r="AF25" i="133" s="1"/>
  <c r="N58" i="134"/>
  <c r="X58" i="134"/>
  <c r="AG125" i="133"/>
  <c r="X126" i="133"/>
  <c r="X131" i="133" s="1"/>
  <c r="AB73" i="89"/>
  <c r="AF73" i="89" s="1"/>
  <c r="AB55" i="89"/>
  <c r="AF55" i="89" s="1"/>
  <c r="BW15" i="120"/>
  <c r="I3" i="89"/>
  <c r="CN15" i="120"/>
  <c r="EC8" i="127"/>
  <c r="X3" i="89"/>
  <c r="W13" i="114" s="1"/>
  <c r="FG8" i="127"/>
  <c r="GH8" i="127"/>
  <c r="FA8" i="127"/>
  <c r="N35" i="89"/>
  <c r="CH15" i="120"/>
  <c r="BL15" i="120"/>
  <c r="DD15" i="120"/>
  <c r="BR15" i="120"/>
  <c r="CC15" i="120"/>
  <c r="CS15" i="120"/>
  <c r="BA15" i="120"/>
  <c r="CY15" i="120"/>
  <c r="FW8" i="127"/>
  <c r="EP8" i="127"/>
  <c r="FR8" i="127"/>
  <c r="GS8" i="127"/>
  <c r="GC8" i="127"/>
  <c r="EV8" i="127"/>
  <c r="FL8" i="127"/>
  <c r="EH8" i="127"/>
  <c r="DA8" i="127"/>
  <c r="DL8" i="127"/>
  <c r="DF8" i="127"/>
  <c r="CE8" i="127"/>
  <c r="CU8" i="127"/>
  <c r="DW8" i="127"/>
  <c r="CP8" i="127"/>
  <c r="DR8" i="127"/>
  <c r="X209" i="89"/>
  <c r="AC124" i="89"/>
  <c r="AG124" i="89" s="1"/>
  <c r="AG848" i="75"/>
  <c r="AG849" i="75" s="1"/>
  <c r="X103" i="89"/>
  <c r="W3" i="114" s="1"/>
  <c r="CP18" i="124"/>
  <c r="CE18" i="124"/>
  <c r="CU18" i="124"/>
  <c r="DF18" i="124"/>
  <c r="DR18" i="124"/>
  <c r="EC18" i="124"/>
  <c r="EH18" i="124"/>
  <c r="CJ18" i="124"/>
  <c r="DA18" i="124"/>
  <c r="DL18" i="124"/>
  <c r="DW18" i="124"/>
  <c r="N209" i="89"/>
  <c r="GS16" i="120"/>
  <c r="FW16" i="120"/>
  <c r="GN16" i="120"/>
  <c r="FR16" i="120"/>
  <c r="EV16" i="120"/>
  <c r="FL16" i="120"/>
  <c r="EP16" i="120"/>
  <c r="FG16" i="120"/>
  <c r="GC16" i="120" l="1"/>
  <c r="GH16" i="120"/>
  <c r="BD37" i="141"/>
  <c r="BD42" i="141" s="1"/>
  <c r="BD46" i="141" s="1"/>
  <c r="BD114" i="141" s="1"/>
  <c r="BD122" i="141" s="1"/>
  <c r="AP22" i="141" s="1"/>
  <c r="AP9" i="141" s="1"/>
  <c r="AP37" i="141"/>
  <c r="AP42" i="141" s="1"/>
  <c r="AP46" i="141" s="1"/>
  <c r="AP114" i="141" s="1"/>
  <c r="AP122" i="141" s="1"/>
  <c r="AY22" i="141" s="1"/>
  <c r="Z3" i="89"/>
  <c r="AD3" i="89" s="1"/>
  <c r="CS7" i="118" s="1"/>
  <c r="AK3" i="114"/>
  <c r="AL3" i="114" s="1"/>
  <c r="AN1" i="114" s="1"/>
  <c r="AO1" i="114" s="1"/>
  <c r="AC6" i="114" s="1"/>
  <c r="FW10" i="118"/>
  <c r="EC9" i="118"/>
  <c r="GS10" i="118"/>
  <c r="FG10" i="118"/>
  <c r="GS17" i="143"/>
  <c r="GH17" i="143"/>
  <c r="FW17" i="143"/>
  <c r="FL17" i="143"/>
  <c r="FA17" i="143"/>
  <c r="EP17" i="143"/>
  <c r="GN17" i="143"/>
  <c r="GC17" i="143"/>
  <c r="FG17" i="143"/>
  <c r="FR17" i="143"/>
  <c r="EV17" i="143"/>
  <c r="DL9" i="118"/>
  <c r="EH17" i="143"/>
  <c r="DW17" i="143"/>
  <c r="DL17" i="143"/>
  <c r="DA17" i="143"/>
  <c r="CP17" i="143"/>
  <c r="CE17" i="143"/>
  <c r="DR17" i="143"/>
  <c r="CU17" i="143"/>
  <c r="EC17" i="143"/>
  <c r="DF17" i="143"/>
  <c r="CJ17" i="143"/>
  <c r="BB120" i="141"/>
  <c r="BB118" i="141"/>
  <c r="AI120" i="141"/>
  <c r="AI118" i="141"/>
  <c r="GH10" i="118"/>
  <c r="EP10" i="118"/>
  <c r="FA10" i="118"/>
  <c r="EV10" i="118"/>
  <c r="FR10" i="118"/>
  <c r="GC10" i="118"/>
  <c r="GN10" i="118"/>
  <c r="EY9" i="118"/>
  <c r="EH9" i="118"/>
  <c r="AG209" i="89"/>
  <c r="W29" i="114"/>
  <c r="AC103" i="89"/>
  <c r="AG103" i="89" s="1"/>
  <c r="EV17" i="124" s="1"/>
  <c r="X12" i="114"/>
  <c r="X6" i="114"/>
  <c r="Y6" i="114" s="1"/>
  <c r="X31" i="114"/>
  <c r="X43" i="114"/>
  <c r="Y43" i="114" s="1"/>
  <c r="F27" i="114" s="1"/>
  <c r="E27" i="114" s="1"/>
  <c r="X24" i="114"/>
  <c r="Y24" i="114" s="1"/>
  <c r="W14" i="114"/>
  <c r="Y13" i="114"/>
  <c r="X49" i="114"/>
  <c r="Y49" i="114" s="1"/>
  <c r="F30" i="114" s="1"/>
  <c r="E30" i="114" s="1"/>
  <c r="X18" i="114"/>
  <c r="Y16" i="114"/>
  <c r="DR9" i="118"/>
  <c r="EN9" i="118"/>
  <c r="FJ9" i="118"/>
  <c r="DW9" i="118"/>
  <c r="ES9" i="118"/>
  <c r="U12" i="114"/>
  <c r="U6" i="114"/>
  <c r="V6" i="114" s="1"/>
  <c r="AF209" i="89"/>
  <c r="T29" i="114"/>
  <c r="T3" i="114"/>
  <c r="T19" i="114"/>
  <c r="T49" i="114"/>
  <c r="V16" i="114"/>
  <c r="U49" i="114"/>
  <c r="U18" i="114"/>
  <c r="U19" i="114" s="1"/>
  <c r="V19" i="114" s="1"/>
  <c r="BB23" i="141"/>
  <c r="BB37" i="141" s="1"/>
  <c r="BB42" i="141" s="1"/>
  <c r="BB46" i="141" s="1"/>
  <c r="AB35" i="89"/>
  <c r="AF35" i="89" s="1"/>
  <c r="EY15" i="120" s="1"/>
  <c r="AB103" i="89"/>
  <c r="AF103" i="89" s="1"/>
  <c r="FO7" i="123"/>
  <c r="FD7" i="123"/>
  <c r="ES7" i="123"/>
  <c r="EH7" i="123"/>
  <c r="DW7" i="123"/>
  <c r="DL7" i="123"/>
  <c r="FJ7" i="123"/>
  <c r="EY7" i="123"/>
  <c r="EN7" i="123"/>
  <c r="EC7" i="123"/>
  <c r="DR7" i="123"/>
  <c r="EC10" i="125"/>
  <c r="FJ27" i="121"/>
  <c r="EY27" i="121"/>
  <c r="FD27" i="121"/>
  <c r="EN27" i="121"/>
  <c r="EC27" i="121"/>
  <c r="DR27" i="121"/>
  <c r="FO27" i="121"/>
  <c r="EH27" i="121"/>
  <c r="DL27" i="121"/>
  <c r="ES27" i="121"/>
  <c r="DW27" i="121"/>
  <c r="GH24" i="138"/>
  <c r="FL24" i="138"/>
  <c r="EP24" i="138"/>
  <c r="FR24" i="138"/>
  <c r="GC24" i="138"/>
  <c r="GS24" i="138"/>
  <c r="FW24" i="138"/>
  <c r="FA24" i="138"/>
  <c r="GN24" i="138"/>
  <c r="EV24" i="138"/>
  <c r="FG24" i="138"/>
  <c r="R89" i="137"/>
  <c r="R17" i="137"/>
  <c r="P14" i="137"/>
  <c r="G2" i="137"/>
  <c r="Q14" i="137"/>
  <c r="Q89" i="137"/>
  <c r="DR22" i="138"/>
  <c r="CU22" i="138"/>
  <c r="DW22" i="138"/>
  <c r="CE22" i="138"/>
  <c r="DL22" i="138"/>
  <c r="EC22" i="138"/>
  <c r="DF22" i="138"/>
  <c r="CJ22" i="138"/>
  <c r="DA22" i="138"/>
  <c r="EH22" i="138"/>
  <c r="CP22" i="138"/>
  <c r="DR10" i="125"/>
  <c r="DW10" i="125"/>
  <c r="EH10" i="125"/>
  <c r="DL10" i="125"/>
  <c r="CP10" i="125"/>
  <c r="CE10" i="125"/>
  <c r="DF10" i="125"/>
  <c r="DA10" i="125"/>
  <c r="CU10" i="125"/>
  <c r="N63" i="134"/>
  <c r="X63" i="134"/>
  <c r="AC3" i="89"/>
  <c r="AG3" i="89" s="1"/>
  <c r="FG8" i="118" s="1"/>
  <c r="X24" i="133"/>
  <c r="Z131" i="133" s="1"/>
  <c r="BW7" i="118"/>
  <c r="CN7" i="118"/>
  <c r="BR7" i="118"/>
  <c r="BG7" i="118"/>
  <c r="N3" i="89"/>
  <c r="GS17" i="124"/>
  <c r="GN10" i="125"/>
  <c r="FW10" i="125"/>
  <c r="FG10" i="125"/>
  <c r="EV10" i="125"/>
  <c r="FA10" i="125"/>
  <c r="GH10" i="125"/>
  <c r="EP10" i="125"/>
  <c r="FR10" i="125"/>
  <c r="GS10" i="125"/>
  <c r="FL10" i="125"/>
  <c r="GC10" i="125"/>
  <c r="X102" i="89"/>
  <c r="DR15" i="120" l="1"/>
  <c r="CH7" i="118"/>
  <c r="BL7" i="118"/>
  <c r="CY7" i="118"/>
  <c r="BA7" i="118"/>
  <c r="CC7" i="118"/>
  <c r="DD7" i="118"/>
  <c r="GN17" i="124"/>
  <c r="FG17" i="124"/>
  <c r="FR17" i="124"/>
  <c r="FW17" i="124"/>
  <c r="EP17" i="124"/>
  <c r="GS19" i="143"/>
  <c r="GH19" i="143"/>
  <c r="FW19" i="143"/>
  <c r="FL19" i="143"/>
  <c r="FA19" i="143"/>
  <c r="EP19" i="143"/>
  <c r="GN19" i="143"/>
  <c r="GC19" i="143"/>
  <c r="FR19" i="143"/>
  <c r="FG19" i="143"/>
  <c r="EV19" i="143"/>
  <c r="EH19" i="143"/>
  <c r="DW19" i="143"/>
  <c r="DL19" i="143"/>
  <c r="DA19" i="143"/>
  <c r="CP19" i="143"/>
  <c r="CE19" i="143"/>
  <c r="EC19" i="143"/>
  <c r="DF19" i="143"/>
  <c r="CJ19" i="143"/>
  <c r="DR19" i="143"/>
  <c r="CU19" i="143"/>
  <c r="W4" i="114"/>
  <c r="AI107" i="141"/>
  <c r="AI113" i="141" s="1"/>
  <c r="BB107" i="141"/>
  <c r="BB113" i="141" s="1"/>
  <c r="BB114" i="141" s="1"/>
  <c r="BB122" i="141" s="1"/>
  <c r="AI22" i="141" s="1"/>
  <c r="AI9" i="141" s="1"/>
  <c r="AI37" i="141" s="1"/>
  <c r="AI42" i="141" s="1"/>
  <c r="AI46" i="141" s="1"/>
  <c r="W41" i="114"/>
  <c r="X39" i="114"/>
  <c r="Y39" i="114" s="1"/>
  <c r="F25" i="114" s="1"/>
  <c r="E25" i="114" s="1"/>
  <c r="X45" i="114"/>
  <c r="Y14" i="114"/>
  <c r="X21" i="114"/>
  <c r="Y21" i="114" s="1"/>
  <c r="GC8" i="118"/>
  <c r="FL17" i="124"/>
  <c r="GH17" i="124"/>
  <c r="GC17" i="124"/>
  <c r="FA17" i="124"/>
  <c r="X19" i="114"/>
  <c r="Y19" i="114" s="1"/>
  <c r="Y18" i="114"/>
  <c r="W45" i="114"/>
  <c r="W47" i="114" s="1"/>
  <c r="Y29" i="114"/>
  <c r="W30" i="114"/>
  <c r="FD15" i="120"/>
  <c r="FJ15" i="120"/>
  <c r="V49" i="114"/>
  <c r="D30" i="114" s="1"/>
  <c r="C30" i="114" s="1"/>
  <c r="T13" i="114"/>
  <c r="U7" i="114"/>
  <c r="V7" i="114" s="1"/>
  <c r="T45" i="114"/>
  <c r="T47" i="114" s="1"/>
  <c r="T30" i="114"/>
  <c r="V29" i="114"/>
  <c r="V18" i="114"/>
  <c r="DL15" i="120"/>
  <c r="ES15" i="120"/>
  <c r="EN15" i="120"/>
  <c r="EH15" i="120"/>
  <c r="DW15" i="120"/>
  <c r="FO15" i="120"/>
  <c r="EC15" i="120"/>
  <c r="CJ17" i="124"/>
  <c r="DR17" i="124"/>
  <c r="EH17" i="124"/>
  <c r="DF17" i="124"/>
  <c r="DA17" i="124"/>
  <c r="EC17" i="124"/>
  <c r="CE17" i="124"/>
  <c r="DW17" i="124"/>
  <c r="DL17" i="124"/>
  <c r="CP17" i="124"/>
  <c r="CU17" i="124"/>
  <c r="GH22" i="138"/>
  <c r="FL22" i="138"/>
  <c r="EP22" i="138"/>
  <c r="FR22" i="138"/>
  <c r="GC22" i="138"/>
  <c r="GS22" i="138"/>
  <c r="FW22" i="138"/>
  <c r="FA22" i="138"/>
  <c r="GN22" i="138"/>
  <c r="EV22" i="138"/>
  <c r="FG22" i="138"/>
  <c r="P2" i="137"/>
  <c r="R14" i="137"/>
  <c r="EC19" i="138"/>
  <c r="DF19" i="138"/>
  <c r="CJ19" i="138"/>
  <c r="DL19" i="138"/>
  <c r="DW19" i="138"/>
  <c r="CE19" i="138"/>
  <c r="DR19" i="138"/>
  <c r="CU19" i="138"/>
  <c r="EH19" i="138"/>
  <c r="CP19" i="138"/>
  <c r="DA19" i="138"/>
  <c r="G35" i="137"/>
  <c r="Q2" i="137"/>
  <c r="FL8" i="118"/>
  <c r="GS8" i="118"/>
  <c r="S63" i="134"/>
  <c r="AF63" i="134" s="1"/>
  <c r="Z63" i="134"/>
  <c r="AG63" i="134" s="1"/>
  <c r="AG84" i="133"/>
  <c r="AG80" i="133"/>
  <c r="AG98" i="133"/>
  <c r="AG97" i="133"/>
  <c r="AG126" i="133"/>
  <c r="AG131" i="133"/>
  <c r="GN8" i="118"/>
  <c r="GH8" i="118"/>
  <c r="FA8" i="118"/>
  <c r="FR8" i="118"/>
  <c r="EP8" i="118"/>
  <c r="EV8" i="118"/>
  <c r="FW8" i="118"/>
  <c r="AB3" i="89"/>
  <c r="AF3" i="89" s="1"/>
  <c r="N24" i="133"/>
  <c r="S131" i="133" s="1"/>
  <c r="X4" i="133"/>
  <c r="AC24" i="133"/>
  <c r="AG24" i="133" s="1"/>
  <c r="N102" i="89"/>
  <c r="T4" i="114" s="1"/>
  <c r="X82" i="89"/>
  <c r="W10" i="114" s="1"/>
  <c r="AC102" i="89"/>
  <c r="AG102" i="89" s="1"/>
  <c r="Z209" i="89"/>
  <c r="AI114" i="141" l="1"/>
  <c r="AI122" i="141" s="1"/>
  <c r="Y22" i="114"/>
  <c r="W11" i="114"/>
  <c r="Y10" i="114"/>
  <c r="W31" i="114"/>
  <c r="Y45" i="114"/>
  <c r="F28" i="114" s="1"/>
  <c r="E28" i="114" s="1"/>
  <c r="T31" i="114"/>
  <c r="T14" i="114"/>
  <c r="U43" i="114"/>
  <c r="V43" i="114" s="1"/>
  <c r="D27" i="114" s="1"/>
  <c r="C27" i="114" s="1"/>
  <c r="U24" i="114"/>
  <c r="V24" i="114" s="1"/>
  <c r="U31" i="114"/>
  <c r="V13" i="114"/>
  <c r="FJ7" i="118"/>
  <c r="EY7" i="118"/>
  <c r="EN7" i="118"/>
  <c r="EC7" i="118"/>
  <c r="DR7" i="118"/>
  <c r="FO7" i="118"/>
  <c r="FD7" i="118"/>
  <c r="ES7" i="118"/>
  <c r="EH7" i="118"/>
  <c r="DW7" i="118"/>
  <c r="DL7" i="118"/>
  <c r="R2" i="137"/>
  <c r="P35" i="137"/>
  <c r="GH19" i="138"/>
  <c r="FL19" i="138"/>
  <c r="EP19" i="138"/>
  <c r="FG19" i="138"/>
  <c r="FR19" i="138"/>
  <c r="GS19" i="138"/>
  <c r="FW19" i="138"/>
  <c r="FA19" i="138"/>
  <c r="GC19" i="138"/>
  <c r="GN19" i="138"/>
  <c r="EV19" i="138"/>
  <c r="Q35" i="137"/>
  <c r="G26" i="137"/>
  <c r="E89" i="137"/>
  <c r="EC7" i="138"/>
  <c r="DF7" i="138"/>
  <c r="CJ7" i="138"/>
  <c r="DL7" i="138"/>
  <c r="DW7" i="138"/>
  <c r="CE7" i="138"/>
  <c r="DR7" i="138"/>
  <c r="CU7" i="138"/>
  <c r="EH7" i="138"/>
  <c r="CP7" i="138"/>
  <c r="DA7" i="138"/>
  <c r="AF16" i="134"/>
  <c r="AF30" i="134"/>
  <c r="AF12" i="134"/>
  <c r="AF29" i="134"/>
  <c r="AF58" i="134"/>
  <c r="AG16" i="134"/>
  <c r="AG12" i="134"/>
  <c r="AG30" i="134"/>
  <c r="AG29" i="134"/>
  <c r="AG58" i="134"/>
  <c r="AF84" i="133"/>
  <c r="AF98" i="133"/>
  <c r="AF80" i="133"/>
  <c r="AF97" i="133"/>
  <c r="AF126" i="133"/>
  <c r="AF131" i="133"/>
  <c r="N4" i="133"/>
  <c r="AB24" i="133"/>
  <c r="AF24" i="133" s="1"/>
  <c r="AC4" i="133"/>
  <c r="AG4" i="133" s="1"/>
  <c r="X3" i="133"/>
  <c r="AC3" i="133" s="1"/>
  <c r="AG3" i="133" s="1"/>
  <c r="AB102" i="89"/>
  <c r="AF102" i="89" s="1"/>
  <c r="DW16" i="124" s="1"/>
  <c r="BG779" i="75"/>
  <c r="AI798" i="75" s="1"/>
  <c r="N82" i="89"/>
  <c r="S209" i="89"/>
  <c r="DA20" i="126" s="1"/>
  <c r="GC16" i="124"/>
  <c r="FA16" i="124"/>
  <c r="GH16" i="124"/>
  <c r="FG16" i="124"/>
  <c r="GN16" i="124"/>
  <c r="FL16" i="124"/>
  <c r="GS16" i="124"/>
  <c r="FR16" i="124"/>
  <c r="EP16" i="124"/>
  <c r="FW16" i="124"/>
  <c r="EV16" i="124"/>
  <c r="X81" i="89"/>
  <c r="AC82" i="89"/>
  <c r="AG82" i="89" s="1"/>
  <c r="AC81" i="89" l="1"/>
  <c r="AG81" i="89" s="1"/>
  <c r="FA25" i="123" s="1"/>
  <c r="X3" i="114"/>
  <c r="Y31" i="114"/>
  <c r="W32" i="114"/>
  <c r="Y32" i="114" s="1"/>
  <c r="W12" i="114"/>
  <c r="AB82" i="89"/>
  <c r="AF82" i="89" s="1"/>
  <c r="CP26" i="123" s="1"/>
  <c r="T10" i="114"/>
  <c r="U45" i="114"/>
  <c r="V45" i="114" s="1"/>
  <c r="D28" i="114" s="1"/>
  <c r="C28" i="114" s="1"/>
  <c r="U21" i="114"/>
  <c r="V21" i="114" s="1"/>
  <c r="V22" i="114" s="1"/>
  <c r="V14" i="114"/>
  <c r="U39" i="114"/>
  <c r="V39" i="114" s="1"/>
  <c r="D25" i="114" s="1"/>
  <c r="C25" i="114" s="1"/>
  <c r="U11" i="114"/>
  <c r="T41" i="114"/>
  <c r="V31" i="114"/>
  <c r="T32" i="114"/>
  <c r="V32" i="114" s="1"/>
  <c r="R35" i="137"/>
  <c r="P26" i="137"/>
  <c r="N89" i="137"/>
  <c r="GS7" i="138"/>
  <c r="FW7" i="138"/>
  <c r="FA7" i="138"/>
  <c r="GC7" i="138"/>
  <c r="GN7" i="138"/>
  <c r="EV7" i="138"/>
  <c r="GH7" i="138"/>
  <c r="FL7" i="138"/>
  <c r="EP7" i="138"/>
  <c r="FG7" i="138"/>
  <c r="FR7" i="138"/>
  <c r="G25" i="137"/>
  <c r="Q25" i="137" s="1"/>
  <c r="Q26" i="137"/>
  <c r="EC17" i="139"/>
  <c r="DF17" i="139"/>
  <c r="CJ17" i="139"/>
  <c r="DA17" i="139"/>
  <c r="EH17" i="139"/>
  <c r="DL17" i="139"/>
  <c r="DR17" i="139"/>
  <c r="CU17" i="139"/>
  <c r="DW17" i="139"/>
  <c r="CE17" i="139"/>
  <c r="CP17" i="139"/>
  <c r="N3" i="133"/>
  <c r="AB3" i="133" s="1"/>
  <c r="AF3" i="133" s="1"/>
  <c r="AB4" i="133"/>
  <c r="AF4" i="133" s="1"/>
  <c r="CU20" i="126"/>
  <c r="CJ16" i="124"/>
  <c r="CU16" i="124"/>
  <c r="DL16" i="124"/>
  <c r="EC16" i="124"/>
  <c r="EH16" i="124"/>
  <c r="CP16" i="124"/>
  <c r="DR16" i="124"/>
  <c r="DA16" i="124"/>
  <c r="DF16" i="124"/>
  <c r="CE16" i="124"/>
  <c r="AI782" i="75"/>
  <c r="N81" i="89"/>
  <c r="U3" i="114" s="1"/>
  <c r="DW26" i="123"/>
  <c r="DR20" i="126"/>
  <c r="CJ20" i="126"/>
  <c r="CE20" i="126"/>
  <c r="DR7" i="127"/>
  <c r="EC20" i="126"/>
  <c r="CJ33" i="126"/>
  <c r="CP20" i="126"/>
  <c r="CP8" i="128"/>
  <c r="DL20" i="126"/>
  <c r="DW20" i="126"/>
  <c r="DA13" i="128"/>
  <c r="DF20" i="126"/>
  <c r="EH20" i="126"/>
  <c r="DW16" i="126"/>
  <c r="GN20" i="126"/>
  <c r="FL20" i="126"/>
  <c r="GS20" i="126"/>
  <c r="FR20" i="126"/>
  <c r="EP20" i="126"/>
  <c r="FW20" i="126"/>
  <c r="EV20" i="126"/>
  <c r="GC20" i="126"/>
  <c r="FA20" i="126"/>
  <c r="GH20" i="126"/>
  <c r="FG20" i="126"/>
  <c r="GH8" i="128"/>
  <c r="FG8" i="128"/>
  <c r="GN8" i="128"/>
  <c r="FL8" i="128"/>
  <c r="GS8" i="128"/>
  <c r="FR8" i="128"/>
  <c r="EP8" i="128"/>
  <c r="FW8" i="128"/>
  <c r="EV8" i="128"/>
  <c r="GC8" i="128"/>
  <c r="FA8" i="128"/>
  <c r="EV16" i="126"/>
  <c r="GC16" i="126"/>
  <c r="FA16" i="126"/>
  <c r="GH16" i="126"/>
  <c r="FG16" i="126"/>
  <c r="GN16" i="126"/>
  <c r="FL16" i="126"/>
  <c r="GS16" i="126"/>
  <c r="FR16" i="126"/>
  <c r="EP16" i="126"/>
  <c r="FW16" i="126"/>
  <c r="GN26" i="123"/>
  <c r="FL26" i="123"/>
  <c r="GS26" i="123"/>
  <c r="FR26" i="123"/>
  <c r="EP26" i="123"/>
  <c r="FW26" i="123"/>
  <c r="EV26" i="123"/>
  <c r="GC26" i="123"/>
  <c r="FA26" i="123"/>
  <c r="GH26" i="123"/>
  <c r="FG26" i="123"/>
  <c r="GH7" i="127"/>
  <c r="FG7" i="127"/>
  <c r="GN7" i="127"/>
  <c r="FL7" i="127"/>
  <c r="GS7" i="127"/>
  <c r="FR7" i="127"/>
  <c r="EP7" i="127"/>
  <c r="FW7" i="127"/>
  <c r="EV7" i="127"/>
  <c r="GC7" i="127"/>
  <c r="FA7" i="127"/>
  <c r="FW33" i="126"/>
  <c r="EV33" i="126"/>
  <c r="GC33" i="126"/>
  <c r="FA33" i="126"/>
  <c r="GH33" i="126"/>
  <c r="FG33" i="126"/>
  <c r="GN33" i="126"/>
  <c r="FL33" i="126"/>
  <c r="GS33" i="126"/>
  <c r="FR33" i="126"/>
  <c r="EP33" i="126"/>
  <c r="EV13" i="128"/>
  <c r="FG13" i="128"/>
  <c r="FR13" i="128"/>
  <c r="GC13" i="128"/>
  <c r="GN13" i="128"/>
  <c r="EP13" i="128"/>
  <c r="FA13" i="128"/>
  <c r="FL13" i="128"/>
  <c r="FW13" i="128"/>
  <c r="GH13" i="128"/>
  <c r="GS13" i="128"/>
  <c r="DF26" i="123" l="1"/>
  <c r="FL25" i="123"/>
  <c r="FW25" i="123"/>
  <c r="CU26" i="123"/>
  <c r="EH26" i="123"/>
  <c r="FG25" i="123"/>
  <c r="FR25" i="123"/>
  <c r="GC25" i="123"/>
  <c r="GH25" i="123"/>
  <c r="GN25" i="123"/>
  <c r="GS25" i="123"/>
  <c r="EP25" i="123"/>
  <c r="EV25" i="123"/>
  <c r="EC26" i="123"/>
  <c r="DL26" i="123"/>
  <c r="DA26" i="123"/>
  <c r="CE26" i="123"/>
  <c r="DR26" i="123"/>
  <c r="CJ26" i="123"/>
  <c r="X11" i="114"/>
  <c r="Y11" i="114" s="1"/>
  <c r="X4" i="114"/>
  <c r="X7" i="114"/>
  <c r="Y7" i="114" s="1"/>
  <c r="Y3" i="114"/>
  <c r="X30" i="114"/>
  <c r="Y12" i="114"/>
  <c r="X25" i="114"/>
  <c r="T11" i="114"/>
  <c r="T12" i="114" s="1"/>
  <c r="V10" i="114"/>
  <c r="U4" i="114"/>
  <c r="V3" i="114"/>
  <c r="V11" i="114"/>
  <c r="AB81" i="89"/>
  <c r="AF81" i="89" s="1"/>
  <c r="DW25" i="123" s="1"/>
  <c r="R26" i="137"/>
  <c r="P25" i="137"/>
  <c r="R25" i="137" s="1"/>
  <c r="GH17" i="139"/>
  <c r="FL17" i="139"/>
  <c r="EP17" i="139"/>
  <c r="FR17" i="139"/>
  <c r="GC17" i="139"/>
  <c r="GS17" i="139"/>
  <c r="FW17" i="139"/>
  <c r="FA17" i="139"/>
  <c r="GN17" i="139"/>
  <c r="EV17" i="139"/>
  <c r="FG17" i="139"/>
  <c r="EH8" i="139"/>
  <c r="DL8" i="139"/>
  <c r="CP8" i="139"/>
  <c r="EC8" i="139"/>
  <c r="CJ8" i="139"/>
  <c r="CU8" i="139"/>
  <c r="DW8" i="139"/>
  <c r="DA8" i="139"/>
  <c r="CE8" i="139"/>
  <c r="DF8" i="139"/>
  <c r="DR8" i="139"/>
  <c r="EH7" i="139"/>
  <c r="DL7" i="139"/>
  <c r="CP7" i="139"/>
  <c r="DR7" i="139"/>
  <c r="EC7" i="139"/>
  <c r="CJ7" i="139"/>
  <c r="DW7" i="139"/>
  <c r="DA7" i="139"/>
  <c r="CE7" i="139"/>
  <c r="CU7" i="139"/>
  <c r="DF7" i="139"/>
  <c r="CU25" i="123"/>
  <c r="EC7" i="127"/>
  <c r="CU7" i="127"/>
  <c r="DA33" i="126"/>
  <c r="CE7" i="127"/>
  <c r="DL33" i="126"/>
  <c r="DA7" i="127"/>
  <c r="EC33" i="126"/>
  <c r="DW33" i="126"/>
  <c r="DL8" i="128"/>
  <c r="DF7" i="127"/>
  <c r="DL7" i="127"/>
  <c r="DF33" i="126"/>
  <c r="CP7" i="127"/>
  <c r="DR8" i="128"/>
  <c r="DR33" i="126"/>
  <c r="CE33" i="126"/>
  <c r="CU33" i="126"/>
  <c r="EH8" i="128"/>
  <c r="DF8" i="128"/>
  <c r="EH7" i="127"/>
  <c r="CE8" i="128"/>
  <c r="DA8" i="128"/>
  <c r="CJ7" i="127"/>
  <c r="CP33" i="126"/>
  <c r="EH33" i="126"/>
  <c r="DW7" i="127"/>
  <c r="CU8" i="128"/>
  <c r="CJ8" i="128"/>
  <c r="DW8" i="128"/>
  <c r="EC8" i="128"/>
  <c r="CU16" i="126"/>
  <c r="CE16" i="126"/>
  <c r="EC16" i="126"/>
  <c r="CP16" i="126"/>
  <c r="DF16" i="126"/>
  <c r="CJ16" i="126"/>
  <c r="DA16" i="126"/>
  <c r="DR16" i="126"/>
  <c r="EH16" i="126"/>
  <c r="DL16" i="126"/>
  <c r="DF13" i="128"/>
  <c r="DL13" i="128"/>
  <c r="DR13" i="128"/>
  <c r="DW13" i="128"/>
  <c r="EC13" i="128"/>
  <c r="EH13" i="128"/>
  <c r="CE13" i="128"/>
  <c r="CJ13" i="128"/>
  <c r="CP13" i="128"/>
  <c r="CU13" i="128"/>
  <c r="DL25" i="123" l="1"/>
  <c r="EC25" i="123"/>
  <c r="Y15" i="114"/>
  <c r="X5" i="114"/>
  <c r="Y5" i="114" s="1"/>
  <c r="Y4" i="114"/>
  <c r="X47" i="114"/>
  <c r="Y47" i="114" s="1"/>
  <c r="F29" i="114" s="1"/>
  <c r="E29" i="114" s="1"/>
  <c r="Y25" i="114"/>
  <c r="Y27" i="114" s="1"/>
  <c r="X41" i="114"/>
  <c r="Y41" i="114" s="1"/>
  <c r="F26" i="114" s="1"/>
  <c r="E26" i="114" s="1"/>
  <c r="Y30" i="114"/>
  <c r="Y34" i="114" s="1"/>
  <c r="CJ25" i="123"/>
  <c r="CE25" i="123"/>
  <c r="DF25" i="123"/>
  <c r="DA25" i="123"/>
  <c r="EH25" i="123"/>
  <c r="U5" i="114"/>
  <c r="V5" i="114" s="1"/>
  <c r="V4" i="114"/>
  <c r="U30" i="114"/>
  <c r="V12" i="114"/>
  <c r="V15" i="114" s="1"/>
  <c r="U25" i="114"/>
  <c r="DR25" i="123"/>
  <c r="CP25" i="123"/>
  <c r="GN7" i="139"/>
  <c r="FR7" i="139"/>
  <c r="EV7" i="139"/>
  <c r="FL7" i="139"/>
  <c r="GS7" i="139"/>
  <c r="FA7" i="139"/>
  <c r="GC7" i="139"/>
  <c r="FG7" i="139"/>
  <c r="GH7" i="139"/>
  <c r="EP7" i="139"/>
  <c r="FW7" i="139"/>
  <c r="GC8" i="139"/>
  <c r="FG8" i="139"/>
  <c r="GS8" i="139"/>
  <c r="FA8" i="139"/>
  <c r="FL8" i="139"/>
  <c r="GN8" i="139"/>
  <c r="FR8" i="139"/>
  <c r="EV8" i="139"/>
  <c r="FW8" i="139"/>
  <c r="GH8" i="139"/>
  <c r="EP8" i="139"/>
  <c r="Y35" i="114" l="1"/>
  <c r="F23" i="114" s="1"/>
  <c r="E23" i="114" s="1"/>
  <c r="Y8" i="114"/>
  <c r="F22" i="114" s="1"/>
  <c r="V8" i="114"/>
  <c r="D22" i="114" s="1"/>
  <c r="U47" i="114"/>
  <c r="V47" i="114" s="1"/>
  <c r="D29" i="114" s="1"/>
  <c r="C29" i="114" s="1"/>
  <c r="V25" i="114"/>
  <c r="V27" i="114" s="1"/>
  <c r="U41" i="114"/>
  <c r="V41" i="114" s="1"/>
  <c r="D26" i="114" s="1"/>
  <c r="C26" i="114" s="1"/>
  <c r="V30" i="114"/>
  <c r="V34" i="114" s="1"/>
  <c r="V35" i="114" s="1"/>
  <c r="D23" i="114" s="1"/>
  <c r="C23" i="114" s="1"/>
  <c r="Y9" i="114" l="1"/>
  <c r="E22" i="114" s="1"/>
  <c r="V9" i="114"/>
  <c r="C22" i="114" s="1"/>
</calcChain>
</file>

<file path=xl/comments1.xml><?xml version="1.0" encoding="utf-8"?>
<comments xmlns="http://schemas.openxmlformats.org/spreadsheetml/2006/main">
  <authors>
    <author>Mookie</author>
  </authors>
  <commentList>
    <comment ref="B20" authorId="0" shapeId="0">
      <text>
        <r>
          <rPr>
            <sz val="9"/>
            <color indexed="81"/>
            <rFont val="Tahoma"/>
            <family val="2"/>
            <charset val="238"/>
          </rPr>
          <t>Ak Vás moja finančná analýza oslovila " kliknete na tento riadok "</t>
        </r>
      </text>
    </comment>
  </commentList>
</comments>
</file>

<file path=xl/comments2.xml><?xml version="1.0" encoding="utf-8"?>
<comments xmlns="http://schemas.openxmlformats.org/spreadsheetml/2006/main">
  <authors>
    <author>Mookie</author>
  </authors>
  <commentList>
    <comment ref="E10" authorId="0" shape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shape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Kamil Gróf</author>
  </authors>
  <commentList>
    <comment ref="D1" authorId="0" shapeId="0">
      <text>
        <r>
          <rPr>
            <sz val="8"/>
            <color indexed="81"/>
            <rFont val="Arial Narrow"/>
            <family val="2"/>
            <charset val="238"/>
          </rPr>
          <t>Vyberte si jazyk</t>
        </r>
      </text>
    </comment>
  </commentList>
</comments>
</file>

<file path=xl/comments8.xml><?xml version="1.0" encoding="utf-8"?>
<comments xmlns="http://schemas.openxmlformats.org/spreadsheetml/2006/main">
  <authors>
    <author>Veronika B</author>
  </authors>
  <commentList>
    <comment ref="N2" authorId="0" shape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sharedStrings.xml><?xml version="1.0" encoding="utf-8"?>
<sst xmlns="http://schemas.openxmlformats.org/spreadsheetml/2006/main" count="8103" uniqueCount="4018">
  <si>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</si>
  <si>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</si>
  <si>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</si>
  <si>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</si>
  <si>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</si>
  <si>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</si>
  <si>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</si>
  <si>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</si>
  <si>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</si>
  <si>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</si>
  <si>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</si>
  <si>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</si>
  <si>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</si>
  <si>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</si>
  <si>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</si>
  <si>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</si>
  <si>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</si>
  <si>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</si>
  <si>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</si>
  <si>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</si>
  <si>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</si>
  <si>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</si>
  <si>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</si>
  <si>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</si>
  <si>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</si>
  <si>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</si>
  <si>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</si>
  <si>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</si>
  <si>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</si>
  <si>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</si>
  <si>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</si>
  <si>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</si>
  <si>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</si>
  <si>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</si>
  <si>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</si>
  <si>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</si>
  <si>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</si>
  <si>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</si>
  <si>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</si>
  <si>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</si>
  <si>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</si>
  <si>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</si>
  <si>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</si>
  <si>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</si>
  <si>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</si>
  <si>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</si>
  <si>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</si>
  <si>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</si>
  <si>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</si>
  <si>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</si>
  <si>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</si>
  <si>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</si>
  <si>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</si>
  <si>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</si>
  <si>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</si>
  <si>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</si>
  <si>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</si>
  <si>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</si>
  <si>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</si>
  <si>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</si>
  <si>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</si>
  <si>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</si>
  <si>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</si>
  <si>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</si>
  <si>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</si>
  <si>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</si>
  <si>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</si>
  <si>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</si>
  <si>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</si>
  <si>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</si>
  <si>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</si>
  <si>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</si>
  <si>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</si>
  <si>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</si>
  <si>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</si>
  <si>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</si>
  <si>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</si>
  <si>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</si>
  <si>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</si>
  <si>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</si>
  <si>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</si>
  <si>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</si>
  <si>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</si>
  <si>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</si>
  <si>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</si>
  <si>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</si>
  <si>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</si>
  <si>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</si>
  <si>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</si>
  <si>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</si>
  <si>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</si>
  <si>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</si>
  <si>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</si>
  <si>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</si>
  <si>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</si>
  <si>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</si>
  <si>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</si>
  <si>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</si>
  <si>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</si>
  <si>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</si>
  <si>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</si>
  <si>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</si>
  <si>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</si>
  <si>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</si>
  <si>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</si>
  <si>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</si>
  <si>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</si>
  <si>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</si>
  <si>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</si>
  <si>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</si>
  <si>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</si>
  <si>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</si>
  <si>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</si>
  <si>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</si>
  <si>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</si>
  <si>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</si>
  <si>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</si>
  <si>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</si>
  <si>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</si>
  <si>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</si>
  <si>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</si>
  <si>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</si>
  <si>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</si>
  <si>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</si>
  <si>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</si>
  <si>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</si>
  <si>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</si>
  <si>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</si>
  <si>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</si>
  <si>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</si>
  <si>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</si>
  <si>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</si>
  <si>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</si>
  <si>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</si>
  <si>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</si>
  <si>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</si>
  <si>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</si>
  <si>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</si>
  <si>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</si>
  <si>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</si>
  <si>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</si>
  <si>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</si>
  <si>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</si>
  <si>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</si>
  <si>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</si>
  <si>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</si>
  <si>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</si>
  <si>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</si>
  <si>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</si>
  <si>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</si>
  <si>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</si>
  <si>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</si>
  <si>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</si>
  <si>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</si>
  <si>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</si>
  <si>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</si>
  <si>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</si>
  <si>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</si>
  <si>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</si>
  <si>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</si>
  <si>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</si>
  <si>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</si>
  <si>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</si>
  <si>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</si>
  <si>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</si>
  <si>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</si>
  <si>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</si>
  <si>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</si>
  <si>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</si>
  <si>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</si>
  <si>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</si>
  <si>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</si>
  <si>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</si>
  <si>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</si>
  <si>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</si>
  <si>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</si>
  <si>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</si>
  <si>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</si>
  <si>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</si>
  <si>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</si>
  <si>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</si>
  <si>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</si>
  <si>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</si>
  <si>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</si>
  <si>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</si>
  <si>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</si>
  <si>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</si>
  <si>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</si>
  <si>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</si>
  <si>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</si>
  <si>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</si>
  <si>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</si>
  <si>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</si>
  <si>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</si>
  <si>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</si>
  <si>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</si>
  <si>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</si>
  <si>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</si>
  <si>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</si>
  <si>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</si>
  <si>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</si>
  <si>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</si>
  <si>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</si>
  <si>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</si>
  <si>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</si>
  <si>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</si>
  <si>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</si>
  <si>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</si>
  <si>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</si>
  <si>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</si>
  <si>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</si>
  <si>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</si>
  <si>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</si>
  <si>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</si>
  <si>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</si>
  <si>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</si>
  <si>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</si>
  <si>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</si>
  <si>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</si>
  <si>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</si>
  <si>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</si>
  <si>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</si>
  <si>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</si>
  <si>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</si>
  <si>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</si>
  <si>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</si>
  <si>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</si>
  <si>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</si>
  <si>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</si>
  <si>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</si>
  <si>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</si>
  <si>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</si>
  <si>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</si>
  <si>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</si>
  <si>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</si>
  <si>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</si>
  <si>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</si>
  <si>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</si>
  <si>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</si>
  <si>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</si>
  <si>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</si>
  <si>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</si>
  <si>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</si>
  <si>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</si>
  <si>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</si>
  <si>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</si>
  <si>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</si>
  <si>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</si>
  <si>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</si>
  <si>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</si>
  <si>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</si>
  <si>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</si>
  <si>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</si>
  <si>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</si>
  <si>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</si>
  <si>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</si>
  <si>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</si>
  <si>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</si>
  <si>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</si>
  <si>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</si>
  <si>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</si>
  <si>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</si>
  <si>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</si>
  <si>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</si>
  <si>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</si>
  <si>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</si>
  <si>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</si>
  <si>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</si>
  <si>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</si>
  <si>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</si>
  <si>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</si>
  <si>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</si>
  <si>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</si>
  <si>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</si>
  <si>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</si>
  <si>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</si>
  <si>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</si>
  <si>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</si>
  <si>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</si>
  <si>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</si>
  <si>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</si>
  <si>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</si>
  <si>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</si>
  <si>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</si>
  <si>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</si>
  <si>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</si>
  <si>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</si>
  <si>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</si>
  <si>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</si>
  <si>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</si>
  <si>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</si>
  <si>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</si>
  <si>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</si>
  <si>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</si>
  <si>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</si>
  <si>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</si>
  <si>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</si>
  <si>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</si>
  <si>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</si>
  <si>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</si>
  <si>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</si>
  <si>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</si>
  <si>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</si>
  <si>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</si>
  <si>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</si>
  <si>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</si>
  <si>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</si>
  <si>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</si>
  <si>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</si>
  <si>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</si>
  <si>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</si>
  <si>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</si>
  <si>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</si>
  <si>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</si>
  <si>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</si>
  <si>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</si>
  <si>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</si>
  <si>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</si>
  <si>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</si>
  <si>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</si>
  <si>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</si>
  <si>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</si>
  <si>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</si>
  <si>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</si>
  <si>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</si>
  <si>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</si>
  <si>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</si>
  <si>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</si>
  <si>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</si>
  <si>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</si>
  <si>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</si>
  <si>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</si>
  <si>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</si>
  <si>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</si>
  <si>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</si>
  <si>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</si>
  <si>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</si>
  <si>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</si>
  <si>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</si>
  <si>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</si>
  <si>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</si>
  <si>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</si>
  <si>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</si>
  <si>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</si>
  <si>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</si>
  <si>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</si>
  <si>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</si>
  <si>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</si>
  <si>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</si>
  <si>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</si>
  <si>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</si>
  <si>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</si>
  <si>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</si>
  <si>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</si>
  <si>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</si>
  <si>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</si>
  <si>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</si>
  <si>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</si>
  <si>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</si>
  <si>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</si>
  <si>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</si>
  <si>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</si>
  <si>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</si>
  <si>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</si>
  <si>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</si>
  <si>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</si>
  <si>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</si>
  <si>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</si>
  <si>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</si>
  <si>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</si>
  <si>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</si>
  <si>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</si>
  <si>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</si>
  <si>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</si>
  <si>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</si>
  <si>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</si>
  <si>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</si>
  <si>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</si>
  <si>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</si>
  <si>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</si>
  <si>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</si>
  <si>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</si>
  <si>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</si>
  <si>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</si>
  <si>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</si>
  <si>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</si>
  <si>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</si>
  <si>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</si>
  <si>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</si>
  <si>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</si>
  <si>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</si>
  <si>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</si>
  <si>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</si>
  <si>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</si>
  <si>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</si>
  <si>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</si>
  <si>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</si>
  <si>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</si>
  <si>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</si>
  <si>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</si>
  <si>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</si>
  <si>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</si>
  <si>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</si>
  <si>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</si>
  <si>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</si>
  <si>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</si>
  <si>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</si>
  <si>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</si>
  <si>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</si>
  <si>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</si>
  <si>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</si>
  <si>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</si>
  <si>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</si>
  <si>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</si>
  <si>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</si>
  <si>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</si>
  <si>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</si>
  <si>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</si>
  <si>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</si>
  <si>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</si>
  <si>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</si>
  <si>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</si>
  <si>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</si>
  <si>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</si>
  <si>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</si>
  <si>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</si>
  <si>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</si>
  <si>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</si>
  <si>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</si>
  <si>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</si>
  <si>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</si>
  <si>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</si>
  <si>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</si>
  <si>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</si>
  <si>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</si>
  <si>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</si>
  <si>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</si>
  <si>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</si>
  <si>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</si>
  <si>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</si>
  <si>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</si>
  <si>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</si>
  <si>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</si>
  <si>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</si>
  <si>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</si>
  <si>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</si>
  <si>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</si>
  <si>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</si>
  <si>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</si>
  <si>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</si>
  <si>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</si>
  <si>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</si>
  <si>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</si>
  <si>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</si>
  <si>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</si>
  <si>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</si>
  <si>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</si>
  <si>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</si>
  <si>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</si>
  <si>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</si>
  <si>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</si>
  <si>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</si>
  <si>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</si>
  <si>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</si>
  <si>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</si>
  <si>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</si>
  <si>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</si>
  <si>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</si>
  <si>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</si>
  <si>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</si>
  <si>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</si>
  <si>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</si>
  <si>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</si>
  <si>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</si>
  <si>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</si>
  <si>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</si>
  <si>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</si>
  <si>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</si>
  <si>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</si>
  <si>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</si>
  <si>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</si>
  <si>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</si>
  <si>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</si>
  <si>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</si>
  <si>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</si>
  <si>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</si>
  <si>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</si>
  <si>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</si>
  <si>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</si>
  <si>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</si>
  <si>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</si>
  <si>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</si>
  <si>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</si>
  <si>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</si>
  <si>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</si>
  <si>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</si>
  <si>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</si>
  <si>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</si>
  <si>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</si>
  <si>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</si>
  <si>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</si>
  <si>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</si>
  <si>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</si>
  <si>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</si>
  <si>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</si>
  <si>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</si>
  <si>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</si>
  <si>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</si>
  <si>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</si>
  <si>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</si>
  <si>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</si>
  <si>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</si>
  <si>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</si>
  <si>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</si>
  <si>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</si>
  <si>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</si>
  <si>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</si>
  <si>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</si>
  <si>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</si>
  <si>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</si>
  <si>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</si>
  <si>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</si>
  <si>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</si>
  <si>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</si>
  <si>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</si>
  <si>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</si>
  <si>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</si>
  <si>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</si>
  <si>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</si>
  <si>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</si>
  <si>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</si>
  <si>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</si>
  <si>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</si>
  <si>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</si>
  <si>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</si>
  <si>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</si>
  <si>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</si>
  <si>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</si>
  <si>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</si>
  <si>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</si>
  <si>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</si>
  <si>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</si>
  <si>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odpočítateľné</t>
  </si>
  <si>
    <t>zdaniteľné</t>
  </si>
  <si>
    <t>Možnosť umorovať daňovú stratu v budúcnosti</t>
  </si>
  <si>
    <t>Možnosť previesť nevyužité daňové odpočty</t>
  </si>
  <si>
    <t>Odložená daňová pohľadávka</t>
  </si>
  <si>
    <t>Uplatnená daňová pohľadávka</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</si>
  <si>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</si>
  <si>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</si>
  <si>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</si>
  <si>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</si>
  <si>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</si>
  <si>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</si>
  <si>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</si>
  <si>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</si>
  <si>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</si>
  <si>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</si>
  <si>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</si>
  <si>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</si>
  <si>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</si>
  <si>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</si>
  <si>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</si>
  <si>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</si>
  <si>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</si>
  <si>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Deriváty určené na obchodovanie, z toho:</t>
  </si>
  <si>
    <t>Zabezpečovacie deriváty, z toho:</t>
  </si>
  <si>
    <t>Zabezpečovaná položka</t>
  </si>
  <si>
    <t>Reálna hodnota</t>
  </si>
  <si>
    <t>Majetok vykázaný v súvahe</t>
  </si>
  <si>
    <t>Záväzok vykázaný v súvahe</t>
  </si>
  <si>
    <t>Zmluvy, ktoré sa neúčtujú na súvahových účtoch</t>
  </si>
  <si>
    <t>Očakávané budúce obchody dosiaľ zmluvne nezabezpečené</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</si>
  <si>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</si>
  <si>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</si>
  <si>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</si>
  <si>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</si>
  <si>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</si>
  <si>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</si>
  <si>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</si>
  <si>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</si>
  <si>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</si>
  <si>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</si>
  <si>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</si>
  <si>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</si>
  <si>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</si>
  <si>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</si>
  <si>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</si>
  <si>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</si>
  <si>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</si>
  <si>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</si>
  <si>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</si>
  <si>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</si>
  <si>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</si>
  <si>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</si>
  <si>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</si>
  <si>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</si>
  <si>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</si>
  <si>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</si>
  <si>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</si>
  <si>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</si>
  <si>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</si>
  <si>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</si>
  <si>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</si>
  <si>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</si>
  <si>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</si>
  <si>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</si>
  <si>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</si>
  <si>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</si>
  <si>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</si>
  <si>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</si>
  <si>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</si>
  <si>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</si>
  <si>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</si>
  <si>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</si>
  <si>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</si>
  <si>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</si>
  <si>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</si>
  <si>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</si>
  <si>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</si>
  <si>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</si>
  <si>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</si>
  <si>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</si>
  <si>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</si>
  <si>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</si>
  <si>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</si>
  <si>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</si>
  <si>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</si>
  <si>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</si>
  <si>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</si>
  <si>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</si>
  <si>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</si>
  <si>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</si>
  <si>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</si>
  <si>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</si>
  <si>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</si>
  <si>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</si>
  <si>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</si>
  <si>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</si>
  <si>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</si>
  <si>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</si>
  <si>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</si>
  <si>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</si>
  <si>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</si>
  <si>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</si>
  <si>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</si>
  <si>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</si>
  <si>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</si>
  <si>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</si>
  <si>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</si>
  <si>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</si>
  <si>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</si>
  <si>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</si>
  <si>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</si>
  <si>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</si>
  <si>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</si>
  <si>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</si>
  <si>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</si>
  <si>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</si>
  <si>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</si>
  <si>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</si>
  <si>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</si>
  <si>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</si>
  <si>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</si>
  <si>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</si>
  <si>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</si>
  <si>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</si>
  <si>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</si>
  <si>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</si>
  <si>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</si>
  <si>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</si>
  <si>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</si>
  <si>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</si>
  <si>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</si>
  <si>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</si>
  <si>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</si>
  <si>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</si>
  <si>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</si>
  <si>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</si>
  <si>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</si>
  <si>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</si>
  <si>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</si>
  <si>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</si>
  <si>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</si>
  <si>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</si>
  <si>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</si>
  <si>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</si>
  <si>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</si>
  <si>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</si>
  <si>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</si>
  <si>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</si>
  <si>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</si>
  <si>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</si>
  <si>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</si>
  <si>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</si>
  <si>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</si>
  <si>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</si>
  <si>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</si>
  <si>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</si>
  <si>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</si>
  <si>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</si>
  <si>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</si>
  <si>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</si>
  <si>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</si>
  <si>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</si>
  <si>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</si>
  <si>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</si>
  <si>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</si>
  <si>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</si>
  <si>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</si>
  <si>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</si>
  <si>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</si>
  <si>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</si>
  <si>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</si>
  <si>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</si>
  <si>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</si>
  <si>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</si>
  <si>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</si>
  <si>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</si>
  <si>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</si>
  <si>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</si>
  <si>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</si>
  <si>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</si>
  <si>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</si>
  <si>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</si>
  <si>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</si>
  <si>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</si>
  <si>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</si>
  <si>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</si>
  <si>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</si>
  <si>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</si>
  <si>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</si>
  <si>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</si>
  <si>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</si>
  <si>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</si>
  <si>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</si>
  <si>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</si>
  <si>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</si>
  <si>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</si>
  <si>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</si>
  <si>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</si>
  <si>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</si>
  <si>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</si>
  <si>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</si>
  <si>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</si>
  <si>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</si>
  <si>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</si>
  <si>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</si>
  <si>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</si>
  <si>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</si>
  <si>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</si>
  <si>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</si>
  <si>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</si>
  <si>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</si>
  <si>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</si>
  <si>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</si>
  <si>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</si>
  <si>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</si>
  <si>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</si>
  <si>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</si>
  <si>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</si>
  <si>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</si>
  <si>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</si>
  <si>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</si>
  <si>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</si>
  <si>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</si>
  <si>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</si>
  <si>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</si>
  <si>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</si>
  <si>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</si>
  <si>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</si>
  <si>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</si>
  <si>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</si>
  <si>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</si>
  <si>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</si>
  <si>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</si>
  <si>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</si>
  <si>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</si>
  <si>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</si>
  <si>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</si>
  <si>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</si>
  <si>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</si>
  <si>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</si>
  <si>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</si>
  <si>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</si>
  <si>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</si>
  <si>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</si>
  <si>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</si>
  <si>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</si>
  <si>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</si>
  <si>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</si>
  <si>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</si>
  <si>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</si>
  <si>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</si>
  <si>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</si>
  <si>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</si>
  <si>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</si>
  <si>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</si>
  <si>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</si>
  <si>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</si>
  <si>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</si>
  <si>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</si>
  <si>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</si>
  <si>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</si>
  <si>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</si>
  <si>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</si>
  <si>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</si>
  <si>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</si>
  <si>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</si>
  <si>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</si>
  <si>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</si>
  <si>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</si>
  <si>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</si>
  <si>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</si>
  <si>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</si>
  <si>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</si>
  <si>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</si>
  <si>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</si>
  <si>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</si>
  <si>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</si>
  <si>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</si>
  <si>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</si>
  <si>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</si>
  <si>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</si>
  <si>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</si>
  <si>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</si>
  <si>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</si>
  <si>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</si>
  <si>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</si>
  <si>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</si>
  <si>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</si>
  <si>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</si>
  <si>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</si>
  <si>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</si>
  <si>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</si>
  <si>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</si>
  <si>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</si>
  <si>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</si>
  <si>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</si>
  <si>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</si>
  <si>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</si>
  <si>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</si>
  <si>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</si>
  <si>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</si>
  <si>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</si>
  <si>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</si>
  <si>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</si>
  <si>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</si>
  <si>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</si>
  <si>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</si>
  <si>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</si>
  <si>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</si>
  <si>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</si>
  <si>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</si>
  <si>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</si>
  <si>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</si>
  <si>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</si>
  <si>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</si>
  <si>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</si>
  <si>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</si>
  <si>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</si>
  <si>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</si>
  <si>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</si>
  <si>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</si>
  <si>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</si>
  <si>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</si>
  <si>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</si>
  <si>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</si>
  <si>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</si>
  <si>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</si>
  <si>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</si>
  <si>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</si>
  <si>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</si>
  <si>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</si>
  <si>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</si>
  <si>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</si>
  <si>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</si>
  <si>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</si>
  <si>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</si>
  <si>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</si>
  <si>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</si>
  <si>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</si>
  <si>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</si>
  <si>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</si>
  <si>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</si>
  <si>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</si>
  <si>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</si>
  <si>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</si>
  <si>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</si>
  <si>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</si>
  <si>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</si>
  <si>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</si>
  <si>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</si>
  <si>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</si>
  <si>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</si>
  <si>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</si>
  <si>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</si>
  <si>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</si>
  <si>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</si>
  <si>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</si>
  <si>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</si>
  <si>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</si>
  <si>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</si>
  <si>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</si>
  <si>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</si>
  <si>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</si>
  <si>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</si>
  <si>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</si>
  <si>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</si>
  <si>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</si>
  <si>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</si>
  <si>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</si>
  <si>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</si>
  <si>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</si>
  <si>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</si>
  <si>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</si>
  <si>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</si>
  <si>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</si>
  <si>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</si>
  <si>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</si>
  <si>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</si>
  <si>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</si>
  <si>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</si>
  <si>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</si>
  <si>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</si>
  <si>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</si>
  <si>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</si>
  <si>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</si>
  <si>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</si>
  <si>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</si>
  <si>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</si>
  <si>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</si>
  <si>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</si>
  <si>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</si>
  <si>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</si>
  <si>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</si>
  <si>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</si>
  <si>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</si>
  <si>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</si>
  <si>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</si>
  <si>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</si>
  <si>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</si>
  <si>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</si>
  <si>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</si>
  <si>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</si>
  <si>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</si>
  <si>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</si>
  <si>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</si>
  <si>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</si>
  <si>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</si>
  <si>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</si>
  <si>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</si>
  <si>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</si>
  <si>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</si>
  <si>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</si>
  <si>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</si>
  <si>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</si>
  <si>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</si>
  <si>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</si>
  <si>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</si>
  <si>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</si>
  <si>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</si>
  <si>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</si>
  <si>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</si>
  <si>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</si>
  <si>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</si>
  <si>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</si>
  <si>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</si>
  <si>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</si>
  <si>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</si>
  <si>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</si>
  <si>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</si>
  <si>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</si>
  <si>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</si>
  <si>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</si>
  <si>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</si>
  <si>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</si>
  <si>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</si>
  <si>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</si>
  <si>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</si>
  <si>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</si>
  <si>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</si>
  <si>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</si>
  <si>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</si>
  <si>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</si>
  <si>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</si>
  <si>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</si>
  <si>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</si>
  <si>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</si>
  <si>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</si>
  <si>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</si>
  <si>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</si>
  <si>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</si>
  <si>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</si>
  <si>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</si>
  <si>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</si>
  <si>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</si>
  <si>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</si>
  <si>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</si>
  <si>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</si>
  <si>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</si>
  <si>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</si>
  <si>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</si>
  <si>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</si>
  <si>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</si>
  <si>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</si>
  <si>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</si>
  <si>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</si>
  <si>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</si>
  <si>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</si>
  <si>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</si>
  <si>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</si>
  <si>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</si>
  <si>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</si>
  <si>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</si>
  <si>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</si>
  <si>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</si>
  <si>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</si>
  <si>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</si>
  <si>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</si>
  <si>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</si>
  <si>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</si>
  <si>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</si>
  <si>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</si>
  <si>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</si>
  <si>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</si>
  <si>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</si>
  <si>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</si>
  <si>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</si>
  <si>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</si>
  <si>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</si>
  <si>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</si>
  <si>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</si>
  <si>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</si>
  <si>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</si>
  <si>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</si>
  <si>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</si>
  <si>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</si>
  <si>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</si>
  <si>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</si>
  <si>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</si>
  <si>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</si>
  <si>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</si>
  <si>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</si>
  <si>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</si>
  <si>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</si>
  <si>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</si>
  <si>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</si>
  <si>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</si>
  <si>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</si>
  <si>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</si>
  <si>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</si>
  <si>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</si>
  <si>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</si>
  <si>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</si>
  <si>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</si>
  <si>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</si>
  <si>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</si>
  <si>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</si>
  <si>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</si>
  <si>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</si>
  <si>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</si>
  <si>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</si>
  <si>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</si>
  <si>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</si>
  <si>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</si>
  <si>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</si>
  <si>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</si>
  <si>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</si>
  <si>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</si>
  <si>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</si>
  <si>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</si>
  <si>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</si>
  <si>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</si>
  <si>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</si>
  <si>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</si>
  <si>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</si>
  <si>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</si>
  <si>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</si>
  <si>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</si>
  <si>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</si>
  <si>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</si>
  <si>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</si>
  <si>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</si>
  <si>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</si>
  <si>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</si>
  <si>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</si>
  <si>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</si>
  <si>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</si>
  <si>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</si>
  <si>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</si>
  <si>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</si>
  <si>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</si>
  <si>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</si>
  <si>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</si>
  <si>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</si>
  <si>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</si>
  <si>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</si>
  <si>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</si>
  <si>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</si>
  <si>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</si>
  <si>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</si>
  <si>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</si>
  <si>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</si>
  <si>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</si>
  <si>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</si>
  <si>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</si>
  <si>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</si>
  <si>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</si>
  <si>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</si>
  <si>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</si>
  <si>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</si>
  <si>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</si>
  <si>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</si>
  <si>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</si>
  <si>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</si>
  <si>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</si>
  <si>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</si>
  <si>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</si>
  <si>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</si>
  <si>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</si>
  <si>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</si>
  <si>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</si>
  <si>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</si>
  <si>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</si>
  <si>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</si>
  <si>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</si>
  <si>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</si>
  <si>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</si>
  <si>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</si>
  <si>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</si>
  <si>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</si>
  <si>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</si>
  <si>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</si>
  <si>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</si>
  <si>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</si>
  <si>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</si>
  <si>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</si>
  <si>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</si>
  <si>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</si>
  <si>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</si>
  <si>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</si>
  <si>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</si>
  <si>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</si>
  <si>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</si>
  <si>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</si>
  <si>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</si>
  <si>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</si>
  <si>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</si>
  <si>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</si>
  <si>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</si>
  <si>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</si>
  <si>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</si>
  <si>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</si>
  <si>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</si>
  <si>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</si>
  <si>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</si>
  <si>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</si>
  <si>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</si>
  <si>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</si>
  <si>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</si>
  <si>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</si>
  <si>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</si>
  <si>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</si>
  <si>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</si>
  <si>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</si>
  <si>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</si>
  <si>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</si>
  <si>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</si>
  <si>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</si>
  <si>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</si>
  <si>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</si>
  <si>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</si>
  <si>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</si>
  <si>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</si>
  <si>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</si>
  <si>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</si>
  <si>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</si>
  <si>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</si>
  <si>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</si>
  <si>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</si>
  <si>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</si>
  <si>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</si>
  <si>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</si>
  <si>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</si>
  <si>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</si>
  <si>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</si>
  <si>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</si>
  <si>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</si>
  <si>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</si>
  <si>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</si>
  <si>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</si>
  <si>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</si>
  <si>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</si>
  <si>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</si>
  <si>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</si>
  <si>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</si>
  <si>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</si>
  <si>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</si>
  <si>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</si>
  <si>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</si>
  <si>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</si>
  <si>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</si>
  <si>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</si>
  <si>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</si>
  <si>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</si>
  <si>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</si>
  <si>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</si>
  <si>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</si>
  <si>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</si>
  <si>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</si>
  <si>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</si>
  <si>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</si>
  <si>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</si>
  <si>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</si>
  <si>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</si>
  <si>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</si>
  <si>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</si>
  <si>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</si>
  <si>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</si>
  <si>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</si>
  <si>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</si>
  <si>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</si>
  <si>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</si>
  <si>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</si>
  <si>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</si>
  <si>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</si>
  <si>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</si>
  <si>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</si>
  <si>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</si>
  <si>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</si>
  <si>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</si>
  <si>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</si>
  <si>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</si>
  <si>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</si>
  <si>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</si>
  <si>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</si>
  <si>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</si>
  <si>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</si>
  <si>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</si>
  <si>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</si>
  <si>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</si>
  <si>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</si>
  <si>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</si>
  <si>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</si>
  <si>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</si>
  <si>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</si>
  <si>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</si>
  <si>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</si>
  <si>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</si>
  <si>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</si>
  <si>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</si>
  <si>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</si>
  <si>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</si>
  <si>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</si>
  <si>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</si>
  <si>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</si>
  <si>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</si>
  <si>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</si>
  <si>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</si>
  <si>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</si>
  <si>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</si>
  <si>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</si>
  <si>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</si>
  <si>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</si>
  <si>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</si>
  <si>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</si>
  <si>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</si>
  <si>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</si>
  <si>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</si>
  <si>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</si>
  <si>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</si>
  <si>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</si>
  <si>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</si>
  <si>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</si>
  <si>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</si>
  <si>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</si>
  <si>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</si>
  <si>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</si>
  <si>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</si>
  <si>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</si>
  <si>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</si>
  <si>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</si>
  <si>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</si>
  <si>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</si>
  <si>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</si>
  <si>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</si>
  <si>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</si>
  <si>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</si>
  <si>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</si>
  <si>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</si>
  <si>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</si>
  <si>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</si>
  <si>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</si>
  <si>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</si>
  <si>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</si>
  <si>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</si>
  <si>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</si>
  <si>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</si>
  <si>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</si>
  <si>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</si>
  <si>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</si>
  <si>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</si>
  <si>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</si>
  <si>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</si>
  <si>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</si>
  <si>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</si>
  <si>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</si>
  <si>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</si>
  <si>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</si>
  <si>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</si>
  <si>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</si>
  <si>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</si>
  <si>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</si>
  <si>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</si>
  <si>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</si>
  <si>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</si>
  <si>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</si>
  <si>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</si>
  <si>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</si>
  <si>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</si>
  <si>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</si>
  <si>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</si>
  <si>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</si>
  <si>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</si>
  <si>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</si>
  <si>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</si>
  <si>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</si>
  <si>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</si>
  <si>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</si>
  <si>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</si>
  <si>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</si>
  <si>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</si>
  <si>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</si>
  <si>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</si>
  <si>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</si>
  <si>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</si>
  <si>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</si>
  <si>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</si>
  <si>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</si>
  <si>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</si>
  <si>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</si>
  <si>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</si>
  <si>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</si>
  <si>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</si>
  <si>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</si>
  <si>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</si>
  <si>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</si>
  <si>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</si>
  <si>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</si>
  <si>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</si>
  <si>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</si>
  <si>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</si>
  <si>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</si>
  <si>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</si>
  <si>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</si>
  <si>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</si>
  <si>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</si>
  <si>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</si>
  <si>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</si>
  <si>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</si>
  <si>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</si>
  <si>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</si>
  <si>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</si>
  <si>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</si>
  <si>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</si>
  <si>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</si>
  <si>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</si>
  <si>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</si>
  <si>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</si>
  <si>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</si>
  <si>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</si>
  <si>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</si>
  <si>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</si>
  <si>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</si>
  <si>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</si>
  <si>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</si>
  <si>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</si>
  <si>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</si>
  <si>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</si>
  <si>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</si>
  <si>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</si>
  <si>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</si>
  <si>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</si>
  <si>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</si>
  <si>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</si>
  <si>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</si>
  <si>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</si>
  <si>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</si>
  <si>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</si>
  <si>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</si>
  <si>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</si>
  <si>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</si>
  <si>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</si>
  <si>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</si>
  <si>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</si>
  <si>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</si>
  <si>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</si>
  <si>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</si>
  <si>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</si>
  <si>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</si>
  <si>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</si>
  <si>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</si>
  <si>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</si>
  <si>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</si>
  <si>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</si>
  <si>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</si>
  <si>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</si>
  <si>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</si>
  <si>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</si>
  <si>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</si>
  <si>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</si>
  <si>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</si>
  <si>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</si>
  <si>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</si>
  <si>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</si>
  <si>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</si>
  <si>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</si>
  <si>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</si>
  <si>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</si>
  <si>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</si>
  <si>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</si>
  <si>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</si>
  <si>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</si>
  <si>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</si>
  <si>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</si>
  <si>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</si>
  <si>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</si>
  <si>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</si>
  <si>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</si>
  <si>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</si>
  <si>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</si>
  <si>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</si>
  <si>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</si>
  <si>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</si>
  <si>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</si>
  <si>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</si>
  <si>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</si>
  <si>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</si>
  <si>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</si>
  <si>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</si>
  <si>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</si>
  <si>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</si>
  <si>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</si>
  <si>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</si>
  <si>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</si>
  <si>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</si>
  <si>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</si>
  <si>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</si>
  <si>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</si>
  <si>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</si>
  <si>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</si>
  <si>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</si>
  <si>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</si>
  <si>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</si>
  <si>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</si>
  <si>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</si>
  <si>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</si>
  <si>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</si>
  <si>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</si>
  <si>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</si>
  <si>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</si>
  <si>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</si>
  <si>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</si>
  <si>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</si>
  <si>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</si>
  <si>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</si>
  <si>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</si>
  <si>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</si>
  <si>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</si>
  <si>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</si>
  <si>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</si>
  <si>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</si>
  <si>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</si>
  <si>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</si>
  <si>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</si>
  <si>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</si>
  <si>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</si>
  <si>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</si>
  <si>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</si>
  <si>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</si>
  <si>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</si>
  <si>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</si>
  <si>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</si>
  <si>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</si>
  <si>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</si>
  <si>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</si>
  <si>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</si>
  <si>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</si>
  <si>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</si>
  <si>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</si>
  <si>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</si>
  <si>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</si>
  <si>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</si>
  <si>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</si>
  <si>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</si>
  <si>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</si>
  <si>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</si>
  <si>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</si>
  <si>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</si>
  <si>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 xml:space="preserve">b </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</si>
  <si>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</si>
  <si>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</si>
  <si>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</si>
  <si>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</si>
  <si>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</si>
  <si>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</si>
  <si>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</si>
  <si>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</si>
  <si>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</si>
  <si>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</si>
  <si>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</si>
  <si>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</si>
  <si>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</si>
  <si>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</si>
  <si>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</si>
  <si>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</si>
  <si>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</si>
  <si>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</si>
  <si>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</si>
  <si>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</si>
  <si>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</si>
  <si>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</si>
  <si>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</si>
  <si>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</si>
  <si>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</si>
  <si>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</si>
  <si>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</si>
  <si>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</si>
  <si>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</si>
  <si>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</si>
  <si>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</si>
  <si>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</si>
  <si>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</si>
  <si>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</si>
  <si>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</si>
  <si>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</si>
  <si>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</si>
  <si>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</si>
  <si>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</si>
  <si>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</si>
  <si>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</si>
  <si>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</si>
  <si>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</si>
  <si>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</si>
  <si>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</si>
  <si>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</si>
  <si>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</si>
  <si>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</si>
  <si>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</si>
  <si>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</si>
  <si>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</si>
  <si>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</si>
  <si>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</si>
  <si>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</si>
  <si>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</si>
  <si>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</si>
  <si>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</si>
  <si>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</si>
  <si>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</si>
  <si>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</si>
  <si>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</si>
  <si>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</si>
  <si>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</si>
  <si>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</si>
  <si>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</si>
  <si>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</si>
  <si>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</si>
  <si>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</si>
  <si>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</si>
  <si>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</si>
  <si>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</si>
  <si>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</si>
  <si>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</si>
  <si>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</si>
  <si>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</si>
  <si>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</si>
  <si>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</si>
  <si>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</si>
  <si>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</si>
  <si>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</si>
  <si>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</si>
  <si>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</si>
  <si>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</si>
  <si>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</si>
  <si>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</si>
  <si>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</si>
  <si>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</si>
  <si>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</si>
  <si>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</si>
  <si>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</si>
  <si>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</si>
  <si>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</si>
  <si>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</si>
  <si>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</si>
  <si>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</si>
  <si>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</si>
  <si>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</si>
  <si>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</si>
  <si>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</si>
  <si>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</si>
  <si>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</si>
  <si>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</si>
  <si>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</si>
  <si>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</si>
  <si>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</si>
  <si>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</si>
  <si>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</si>
  <si>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</si>
  <si>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</si>
  <si>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</si>
  <si>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imanie</t>
  </si>
  <si>
    <t>hospodárenia</t>
  </si>
  <si>
    <t>vlastné</t>
  </si>
  <si>
    <t>výsledok</t>
  </si>
  <si>
    <t>(+/-) s vplyvom na</t>
  </si>
  <si>
    <t>Zmena reálnej hodnoty</t>
  </si>
  <si>
    <t>podkladového nástroja</t>
  </si>
  <si>
    <t>záväzku</t>
  </si>
  <si>
    <t>pohľadávky</t>
  </si>
  <si>
    <t>Dohodnutá cena</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</si>
  <si>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</si>
  <si>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</si>
  <si>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</si>
  <si>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</si>
  <si>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</si>
  <si>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</si>
  <si>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</si>
  <si>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</si>
  <si>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</si>
  <si>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</si>
  <si>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</si>
  <si>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</si>
  <si>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</si>
  <si>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</si>
  <si>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</si>
  <si>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</si>
  <si>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</si>
  <si>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</si>
  <si>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</si>
  <si>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</si>
  <si>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</si>
  <si>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</si>
  <si>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</si>
  <si>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</si>
  <si>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</si>
  <si>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</si>
  <si>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Sadzba dane z príjmov ( v %)</t>
  </si>
  <si>
    <t>záväzkov a daňovou základňou, z toho:</t>
  </si>
  <si>
    <t>Dočasné rozdiely medzi účtovnou hodnotou</t>
  </si>
  <si>
    <t>a daňovou základňou, z toho:</t>
  </si>
  <si>
    <t>Dočasné rozdiely medzi účtovnou hodnotou majetku</t>
  </si>
  <si>
    <t xml:space="preserve">Bežné účtovné </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</si>
  <si>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</si>
  <si>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</si>
  <si>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</si>
  <si>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</si>
  <si>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</si>
  <si>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</si>
  <si>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</si>
  <si>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</si>
  <si>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</si>
  <si>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</si>
  <si>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</si>
  <si>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</si>
  <si>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</si>
  <si>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</si>
  <si>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</si>
  <si>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</si>
  <si>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</si>
  <si>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</si>
  <si>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</si>
  <si>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</si>
  <si>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</si>
  <si>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</si>
  <si>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</si>
  <si>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</si>
  <si>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</si>
  <si>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</si>
  <si>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</si>
  <si>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</si>
  <si>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</si>
  <si>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</si>
  <si>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</si>
  <si>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</si>
  <si>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</si>
  <si>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</si>
  <si>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</si>
  <si>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</si>
  <si>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</si>
  <si>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</si>
  <si>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</si>
  <si>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</si>
  <si>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</si>
  <si>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</si>
  <si>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</si>
  <si>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</si>
  <si>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</si>
  <si>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</si>
  <si>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</si>
  <si>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</si>
  <si>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</si>
  <si>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</si>
  <si>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</si>
  <si>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</si>
  <si>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</si>
  <si>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</si>
  <si>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</si>
  <si>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</si>
  <si>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</si>
  <si>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</si>
  <si>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</si>
  <si>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</si>
  <si>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</si>
  <si>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</si>
  <si>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</si>
  <si>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</si>
  <si>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</si>
  <si>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</si>
  <si>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</si>
  <si>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</si>
  <si>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</si>
  <si>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</si>
  <si>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</si>
  <si>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</si>
  <si>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</si>
  <si>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</si>
  <si>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</si>
  <si>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</si>
  <si>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</si>
  <si>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</si>
  <si>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</si>
  <si>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</si>
  <si>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</si>
  <si>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</si>
  <si>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</si>
  <si>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</si>
  <si>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</si>
  <si>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</si>
  <si>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</si>
  <si>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</si>
  <si>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</si>
  <si>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</si>
  <si>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</si>
  <si>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</si>
  <si>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</si>
  <si>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</si>
  <si>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</si>
  <si>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</si>
  <si>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</si>
  <si>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</si>
  <si>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</si>
  <si>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</si>
  <si>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</si>
  <si>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</si>
  <si>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</si>
  <si>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</si>
  <si>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</si>
  <si>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</si>
  <si>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</si>
  <si>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</si>
  <si>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</si>
  <si>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</si>
  <si>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</si>
  <si>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</si>
  <si>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</si>
  <si>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</si>
  <si>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</si>
  <si>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</si>
  <si>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</si>
  <si>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</si>
  <si>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</si>
  <si>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</si>
  <si>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</si>
  <si>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</si>
  <si>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</si>
  <si>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</si>
  <si>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</si>
  <si>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</si>
  <si>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</si>
  <si>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</si>
  <si>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</si>
  <si>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</si>
  <si>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</si>
  <si>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</si>
  <si>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</si>
  <si>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</si>
  <si>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</si>
  <si>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</si>
  <si>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</si>
  <si>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</si>
  <si>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</si>
  <si>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</si>
  <si>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</si>
  <si>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</si>
  <si>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</si>
  <si>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</si>
  <si>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</si>
  <si>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</si>
  <si>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</si>
  <si>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</si>
  <si>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</si>
  <si>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</si>
  <si>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</si>
  <si>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</si>
  <si>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</si>
  <si>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</si>
  <si>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</si>
  <si>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</si>
  <si>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</si>
  <si>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</si>
  <si>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</si>
  <si>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</si>
  <si>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</si>
  <si>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</si>
  <si>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</si>
  <si>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</si>
  <si>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</si>
  <si>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</si>
  <si>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</si>
  <si>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</si>
  <si>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</si>
  <si>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</si>
  <si>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</si>
  <si>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</si>
  <si>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</si>
  <si>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</si>
  <si>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</si>
  <si>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</si>
  <si>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</si>
  <si>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</si>
  <si>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</si>
  <si>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</si>
  <si>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</si>
  <si>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</si>
  <si>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</si>
  <si>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</si>
  <si>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</si>
  <si>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</si>
  <si>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</si>
  <si>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</si>
  <si>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</si>
  <si>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</si>
  <si>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</si>
  <si>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</si>
  <si>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</si>
  <si>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</si>
  <si>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</si>
  <si>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</si>
  <si>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</si>
  <si>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</si>
  <si>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</si>
  <si>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</si>
  <si>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</si>
  <si>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</si>
  <si>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</si>
  <si>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</si>
  <si>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</si>
  <si>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</si>
  <si>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</si>
  <si>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</si>
  <si>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</si>
  <si>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</si>
  <si>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</si>
  <si>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</si>
  <si>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</si>
  <si>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</si>
  <si>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</si>
  <si>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A. Informácie o účtovnej jednotke</t>
  </si>
  <si>
    <t>H.</t>
  </si>
  <si>
    <t>G.</t>
  </si>
  <si>
    <t>F.</t>
  </si>
  <si>
    <t>E.</t>
  </si>
  <si>
    <t>D.</t>
  </si>
  <si>
    <t>C.</t>
  </si>
  <si>
    <t>B.</t>
  </si>
  <si>
    <t>A.</t>
  </si>
  <si>
    <t>*</t>
  </si>
  <si>
    <t xml:space="preserve">Dátum výpisu: </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</si>
  <si>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</si>
  <si>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</si>
  <si>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</si>
  <si>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</si>
  <si>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 sa uvedú informácie o finančných vzťahoch medzi orgánom verejnej moci a ÚJ )</t>
  </si>
  <si>
    <t>(c) o nenávratných finančných príspevkoch alebo pôžičkách za zvýhodnených podmienok</t>
  </si>
  <si>
    <t>(e) o vzdaní sa dividend alebo podielov na zisku</t>
  </si>
  <si>
    <t>(c) o organizačnej štruktúre ÚJ a jednotlivých činnostiach</t>
  </si>
  <si>
    <t>(d) o všetkých druhoch činnosti účtovnej jednotky</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</si>
  <si>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</si>
  <si>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</si>
  <si>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</si>
  <si>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</si>
  <si>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</si>
  <si>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</si>
  <si>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</si>
  <si>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</si>
  <si>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</si>
  <si>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</si>
  <si>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</si>
  <si>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</si>
  <si>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</si>
  <si>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</si>
  <si>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</si>
  <si>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</si>
  <si>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</si>
  <si>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</si>
  <si>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</si>
  <si>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</si>
  <si>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</si>
  <si>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</si>
  <si>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</si>
  <si>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</si>
  <si>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</si>
  <si>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</si>
  <si>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</si>
  <si>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</si>
  <si>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</si>
  <si>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</si>
  <si>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</si>
  <si>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</si>
  <si>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</si>
  <si>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</si>
  <si>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</si>
  <si>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</si>
  <si>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</si>
  <si>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</si>
  <si>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</si>
  <si>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</si>
  <si>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</si>
  <si>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</si>
  <si>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</si>
  <si>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</si>
  <si>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</si>
  <si>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</si>
  <si>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</si>
  <si>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</si>
  <si>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</si>
  <si>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</si>
  <si>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</si>
  <si>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</si>
  <si>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</si>
  <si>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</si>
  <si>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</si>
  <si>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</si>
  <si>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</si>
  <si>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 xml:space="preserve">súdne poplatky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</si>
  <si>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</si>
  <si>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</si>
  <si>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</si>
  <si>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</si>
  <si>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</si>
  <si>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</si>
  <si>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</si>
  <si>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</si>
  <si>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</si>
  <si>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</si>
  <si>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</si>
  <si>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</si>
  <si>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</si>
  <si>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</si>
  <si>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 ktorých činnosť je zaradená do kategórie priemyselnej výroby podľa osobitého predpisu - čistý obrat dosiahol viac 
ako  250 000 000 € v predchádzajúcom účtovnom období )</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</si>
  <si>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</si>
  <si>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</si>
  <si>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</si>
  <si>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</si>
  <si>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</si>
  <si>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</si>
  <si>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</si>
  <si>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</si>
  <si>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</si>
  <si>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</si>
  <si>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</si>
  <si>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</si>
  <si>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</si>
  <si>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</si>
  <si>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</si>
  <si>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</si>
  <si>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</si>
  <si>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</si>
  <si>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</si>
  <si>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</si>
  <si>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</si>
  <si>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</si>
  <si>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</si>
  <si>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</si>
  <si>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</si>
  <si>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</si>
  <si>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</si>
  <si>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</si>
  <si>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</si>
  <si>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</si>
  <si>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</si>
  <si>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</si>
  <si>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</si>
  <si>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</si>
  <si>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</si>
  <si>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</si>
  <si>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</si>
  <si>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</si>
  <si>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</si>
  <si>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</si>
  <si>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</si>
  <si>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</si>
  <si>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</si>
  <si>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</si>
  <si>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</si>
  <si>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</si>
  <si>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</si>
  <si>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</si>
  <si>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</si>
  <si>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</si>
  <si>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</si>
  <si>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</si>
  <si>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</si>
  <si>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</si>
  <si>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</si>
  <si>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</si>
  <si>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</si>
  <si>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</si>
  <si>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</si>
  <si>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</si>
  <si>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</si>
  <si>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</si>
  <si>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</si>
  <si>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</si>
  <si>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</si>
  <si>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</si>
  <si>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</si>
  <si>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</si>
  <si>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</si>
  <si>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</si>
  <si>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</si>
  <si>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</si>
  <si>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</si>
  <si>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</si>
  <si>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</si>
  <si>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</si>
  <si>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</si>
  <si>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</si>
  <si>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</si>
  <si>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</si>
  <si>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</si>
  <si>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</si>
  <si>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</si>
  <si>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</si>
  <si>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</si>
  <si>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</si>
  <si>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</si>
  <si>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</si>
  <si>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</si>
  <si>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</si>
  <si>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</si>
  <si>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</si>
  <si>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</si>
  <si>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</si>
  <si>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</si>
  <si>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</si>
  <si>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Účty v bankách s dobou viazanosti dlhšou ako jeden rok (22XA)</t>
  </si>
  <si>
    <t>Pohľadávky za upísané vlastné imanie (/-/353)</t>
  </si>
  <si>
    <t>Tržby z predaja tovaru (604, 607)</t>
  </si>
  <si>
    <t>Aktivácia (účtová skupina 62)</t>
  </si>
  <si>
    <t>Tržby z predaja dlhodobého nehmotného majetku, dlhodobého hmotného majetku a materiálu (641, 642)</t>
  </si>
  <si>
    <t>Služby (účtová skupina 51)</t>
  </si>
  <si>
    <t>Dane a poplatky (účtová skupina 53)</t>
  </si>
  <si>
    <t>Zostatková cena predaného dlhodobého majetku a predaného materiálu (541, 542)</t>
  </si>
  <si>
    <t>Tržby z predaja cenných papierov a podielov (661)</t>
  </si>
  <si>
    <t>Kurzové zisky (663)</t>
  </si>
  <si>
    <t>Predané cenné papiere a podiely (561)</t>
  </si>
  <si>
    <t>Náklady na krátkodobý finančný majetok (566)</t>
  </si>
  <si>
    <t>Kurzové straty (563)</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</si>
  <si>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</si>
  <si>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</si>
  <si>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</si>
  <si>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</si>
  <si>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</si>
  <si>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</si>
  <si>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</si>
  <si>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</si>
  <si>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</si>
  <si>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</si>
  <si>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</si>
  <si>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</si>
  <si>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</si>
  <si>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</si>
  <si>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</si>
  <si>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</si>
  <si>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</si>
  <si>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</si>
  <si>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</si>
  <si>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</si>
  <si>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</si>
  <si>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</si>
  <si>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</si>
  <si>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</si>
  <si>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</si>
  <si>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</si>
  <si>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</si>
  <si>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</si>
  <si>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</si>
  <si>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</si>
  <si>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</si>
  <si>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</si>
  <si>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</si>
  <si>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</si>
  <si>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</si>
  <si>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</si>
  <si>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</si>
  <si>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</si>
  <si>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</si>
  <si>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</si>
  <si>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</si>
  <si>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</si>
  <si>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</si>
  <si>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</si>
  <si>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</si>
  <si>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</si>
  <si>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</si>
  <si>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</si>
  <si>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</si>
  <si>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</si>
  <si>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</si>
  <si>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</si>
  <si>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</si>
  <si>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</si>
  <si>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</si>
  <si>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</si>
  <si>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</si>
  <si>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</si>
  <si>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</si>
  <si>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</si>
  <si>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</si>
  <si>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</si>
  <si>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</si>
  <si>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</si>
  <si>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</si>
  <si>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</si>
  <si>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</si>
  <si>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</si>
  <si>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</si>
  <si>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</si>
  <si>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</si>
  <si>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</si>
  <si>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</si>
  <si>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</si>
  <si>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</si>
  <si>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</si>
  <si>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</si>
  <si>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</si>
  <si>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</si>
  <si>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</si>
  <si>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</si>
  <si>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</si>
  <si>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</si>
  <si>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</si>
  <si>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</si>
  <si>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</si>
  <si>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</si>
  <si>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</si>
  <si>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</si>
  <si>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</si>
  <si>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</si>
  <si>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</si>
  <si>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</si>
  <si>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</si>
  <si>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</si>
  <si>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</si>
  <si>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</si>
  <si>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</si>
  <si>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</si>
  <si>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</si>
  <si>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</si>
  <si>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</si>
  <si>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</si>
  <si>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</si>
  <si>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</si>
  <si>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</si>
  <si>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</si>
  <si>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</si>
  <si>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</si>
  <si>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</si>
  <si>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</si>
  <si>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</si>
  <si>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</si>
  <si>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</si>
  <si>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</si>
  <si>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</si>
  <si>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</si>
  <si>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</si>
  <si>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</si>
  <si>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</si>
  <si>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</si>
  <si>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</si>
  <si>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</si>
  <si>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</si>
  <si>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</si>
  <si>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</si>
  <si>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</si>
  <si>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</si>
  <si>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</si>
  <si>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</si>
  <si>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</si>
  <si>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</si>
  <si>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</si>
  <si>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</si>
  <si>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</si>
  <si>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</si>
  <si>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</si>
  <si>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</si>
  <si>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</si>
  <si>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</si>
  <si>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</si>
  <si>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</si>
  <si>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</si>
  <si>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</si>
  <si>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</si>
  <si>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</si>
  <si>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</si>
  <si>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</si>
  <si>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</si>
  <si>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</si>
  <si>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</si>
  <si>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</si>
  <si>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</si>
  <si>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</si>
  <si>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</si>
  <si>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</si>
  <si>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</si>
  <si>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</si>
  <si>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</si>
  <si>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</si>
  <si>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</si>
  <si>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</si>
  <si>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</si>
  <si>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</si>
  <si>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</si>
  <si>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</si>
  <si>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</si>
  <si>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</si>
  <si>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</si>
  <si>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</si>
  <si>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</si>
  <si>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</si>
  <si>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</si>
  <si>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</si>
  <si>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</si>
  <si>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</si>
  <si>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</si>
  <si>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</si>
  <si>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</si>
  <si>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</si>
  <si>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</si>
  <si>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</si>
  <si>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</si>
  <si>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</si>
  <si>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</si>
  <si>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</si>
  <si>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</si>
  <si>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</si>
  <si>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</si>
  <si>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</si>
  <si>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</si>
  <si>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</si>
  <si>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</si>
  <si>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</si>
  <si>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</si>
  <si>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</si>
  <si>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</si>
  <si>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</si>
  <si>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</si>
  <si>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</si>
  <si>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</si>
  <si>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</si>
  <si>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</si>
  <si>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</si>
  <si>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</si>
  <si>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</si>
  <si>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</si>
  <si>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</si>
  <si>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</si>
  <si>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</si>
  <si>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</si>
  <si>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</si>
  <si>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</si>
  <si>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</si>
  <si>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</si>
  <si>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</si>
  <si>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</si>
  <si>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</si>
  <si>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</si>
  <si>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</si>
  <si>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</si>
  <si>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</si>
  <si>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</si>
  <si>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</si>
  <si>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</si>
  <si>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</si>
  <si>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</si>
  <si>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</si>
  <si>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</si>
  <si>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</si>
  <si>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</si>
  <si>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</si>
  <si>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</si>
  <si>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</si>
  <si>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</si>
  <si>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</si>
  <si>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</si>
  <si>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</si>
  <si>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</si>
  <si>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</si>
  <si>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</si>
  <si>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</si>
  <si>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</si>
  <si>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</si>
  <si>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</si>
  <si>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</si>
  <si>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</si>
  <si>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</si>
  <si>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</si>
  <si>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</si>
  <si>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</si>
  <si>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</si>
  <si>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</si>
  <si>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</si>
  <si>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</si>
  <si>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</si>
  <si>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</si>
  <si>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</si>
  <si>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</si>
  <si>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</si>
  <si>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</si>
  <si>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</si>
  <si>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</si>
  <si>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</si>
  <si>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</si>
  <si>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</si>
  <si>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</si>
  <si>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</si>
  <si>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</si>
  <si>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</si>
  <si>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</si>
  <si>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</si>
  <si>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</si>
  <si>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</si>
  <si>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</si>
  <si>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</si>
  <si>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</si>
  <si>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</si>
  <si>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</si>
  <si>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</si>
  <si>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</si>
  <si>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</si>
  <si>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</si>
  <si>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</si>
  <si>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</si>
  <si>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</si>
  <si>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</si>
  <si>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</si>
  <si>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</si>
  <si>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</si>
  <si>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</si>
  <si>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</si>
  <si>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</si>
  <si>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</si>
  <si>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</si>
  <si>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</si>
  <si>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</si>
  <si>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</si>
  <si>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</si>
  <si>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</si>
  <si>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</si>
  <si>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</si>
  <si>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</si>
  <si>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</si>
  <si>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</si>
  <si>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</si>
  <si>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</si>
  <si>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</si>
  <si>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</si>
  <si>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</si>
  <si>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</si>
  <si>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</si>
  <si>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</si>
  <si>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</si>
  <si>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</si>
  <si>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</si>
  <si>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</si>
  <si>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</si>
  <si>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</si>
  <si>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</si>
  <si>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</si>
  <si>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</si>
  <si>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</si>
  <si>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</si>
  <si>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</si>
  <si>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</si>
  <si>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</si>
  <si>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</si>
  <si>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</si>
  <si>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</si>
  <si>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</si>
  <si>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</si>
  <si>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</si>
  <si>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</si>
  <si>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</si>
  <si>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</si>
  <si>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</si>
  <si>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</si>
  <si>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</si>
  <si>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</si>
  <si>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</si>
  <si>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</si>
  <si>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</si>
  <si>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</si>
  <si>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</si>
  <si>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</si>
  <si>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</si>
  <si>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</si>
  <si>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</si>
  <si>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</si>
  <si>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</si>
  <si>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</si>
  <si>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</si>
  <si>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</si>
  <si>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</si>
  <si>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</si>
  <si>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</si>
  <si>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</si>
  <si>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</si>
  <si>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</si>
  <si>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</si>
  <si>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</si>
  <si>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</si>
  <si>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</si>
  <si>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</si>
  <si>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</si>
  <si>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</si>
  <si>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</si>
  <si>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</si>
  <si>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</si>
  <si>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</si>
  <si>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</si>
  <si>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</si>
  <si>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</si>
  <si>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</si>
  <si>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</si>
  <si>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</si>
  <si>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</si>
  <si>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</si>
  <si>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</si>
  <si>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</si>
  <si>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</si>
  <si>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</si>
  <si>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</si>
  <si>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</si>
  <si>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</si>
  <si>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</si>
  <si>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</si>
  <si>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</si>
  <si>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</si>
  <si>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</si>
  <si>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</si>
  <si>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</si>
  <si>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</si>
  <si>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</si>
  <si>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</si>
  <si>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</si>
  <si>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</si>
  <si>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</si>
  <si>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</si>
  <si>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</si>
  <si>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</si>
  <si>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</si>
  <si>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</si>
  <si>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</si>
  <si>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</si>
  <si>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</si>
  <si>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</si>
  <si>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</si>
  <si>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</si>
  <si>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</si>
  <si>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</si>
  <si>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</si>
  <si>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</si>
  <si>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</si>
  <si>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</si>
  <si>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</si>
  <si>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</si>
  <si>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</si>
  <si>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</si>
  <si>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</si>
  <si>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</si>
  <si>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</si>
  <si>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</si>
  <si>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</si>
  <si>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</si>
  <si>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</si>
  <si>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</si>
  <si>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</si>
  <si>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</si>
  <si>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</si>
  <si>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</si>
  <si>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</si>
  <si>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</si>
  <si>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</si>
  <si>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</si>
  <si>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</si>
  <si>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</si>
  <si>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</si>
  <si>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</si>
  <si>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</si>
  <si>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</si>
  <si>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</si>
  <si>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</si>
  <si>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</si>
  <si>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</si>
  <si>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</si>
  <si>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</si>
  <si>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</si>
  <si>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</si>
  <si>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</si>
  <si>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</si>
  <si>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</si>
  <si>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</si>
  <si>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</si>
  <si>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</si>
  <si>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</si>
  <si>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</si>
  <si>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</si>
  <si>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</si>
  <si>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</si>
  <si>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</si>
  <si>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</si>
  <si>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</si>
  <si>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</si>
  <si>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</si>
  <si>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</si>
  <si>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</si>
  <si>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</si>
  <si>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</si>
  <si>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</si>
  <si>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</si>
  <si>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</si>
  <si>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</si>
  <si>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</si>
  <si>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</si>
  <si>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</si>
  <si>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</si>
  <si>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</si>
  <si>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</si>
  <si>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</si>
  <si>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</si>
  <si>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</si>
  <si>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</si>
  <si>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</si>
  <si>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</si>
  <si>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</si>
  <si>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</si>
  <si>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</si>
  <si>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</si>
  <si>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</si>
  <si>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</si>
  <si>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</si>
  <si>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</si>
  <si>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</si>
  <si>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</si>
  <si>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</si>
  <si>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</si>
  <si>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</si>
  <si>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</si>
  <si>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</si>
  <si>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</si>
  <si>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</si>
  <si>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</si>
  <si>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</si>
  <si>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</si>
  <si>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</si>
  <si>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</si>
  <si>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</si>
  <si>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</si>
  <si>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</si>
  <si>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</si>
  <si>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</si>
  <si>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</si>
  <si>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</si>
  <si>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</si>
  <si>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</si>
  <si>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</si>
  <si>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</si>
  <si>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</si>
  <si>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</si>
  <si>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</si>
  <si>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</si>
  <si>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</si>
  <si>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</si>
  <si>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</si>
  <si>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</si>
  <si>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</si>
  <si>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</si>
  <si>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</si>
  <si>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</si>
  <si>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</si>
  <si>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</si>
  <si>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</si>
  <si>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</si>
  <si>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</si>
  <si>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</si>
  <si>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</si>
  <si>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</si>
  <si>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</si>
  <si>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</si>
  <si>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</si>
  <si>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</si>
  <si>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</si>
  <si>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</si>
  <si>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</si>
  <si>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</si>
  <si>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</si>
  <si>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</si>
  <si>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</si>
  <si>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</si>
  <si>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</si>
  <si>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</si>
  <si>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</si>
  <si>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</si>
  <si>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</si>
  <si>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</si>
  <si>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</si>
  <si>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</si>
  <si>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</si>
  <si>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</si>
  <si>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</si>
  <si>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</si>
  <si>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</si>
  <si>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</si>
  <si>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</si>
  <si>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</si>
  <si>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</si>
  <si>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</si>
  <si>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</si>
  <si>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</si>
  <si>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</si>
  <si>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</si>
  <si>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</si>
  <si>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</si>
  <si>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</si>
  <si>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</si>
  <si>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</si>
  <si>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</si>
  <si>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</si>
  <si>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</si>
  <si>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</si>
  <si>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</si>
  <si>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</si>
  <si>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</si>
  <si>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</si>
  <si>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</si>
  <si>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</si>
  <si>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</si>
  <si>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</si>
  <si>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</si>
  <si>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</si>
  <si>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</si>
  <si>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</si>
  <si>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</si>
  <si>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</si>
  <si>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</si>
  <si>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</si>
  <si>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</si>
  <si>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</si>
  <si>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</si>
  <si>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</si>
  <si>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</si>
  <si>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</si>
  <si>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</si>
  <si>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</si>
  <si>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</si>
  <si>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</si>
  <si>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</si>
  <si>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</si>
  <si>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</si>
  <si>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</si>
  <si>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</si>
  <si>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</si>
  <si>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</si>
  <si>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</si>
  <si>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</si>
  <si>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</si>
  <si>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</si>
  <si>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</si>
  <si>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</si>
  <si>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</si>
  <si>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</si>
  <si>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</si>
  <si>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</si>
  <si>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</si>
  <si>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</si>
  <si>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</si>
  <si>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</si>
  <si>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</si>
  <si>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</si>
  <si>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</si>
  <si>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</si>
  <si>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</si>
  <si>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</si>
  <si>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</si>
  <si>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</si>
  <si>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</si>
  <si>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</si>
  <si>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</si>
  <si>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</si>
  <si>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</si>
  <si>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</si>
  <si>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</si>
  <si>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</si>
  <si>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</si>
  <si>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</si>
  <si>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</si>
  <si>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</si>
  <si>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</si>
  <si>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</si>
  <si>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</si>
  <si>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</si>
  <si>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</si>
  <si>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</si>
  <si>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</si>
  <si>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</si>
  <si>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</si>
  <si>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</si>
  <si>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</si>
  <si>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</si>
  <si>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</si>
  <si>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</si>
  <si>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</si>
  <si>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</si>
  <si>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</si>
  <si>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</si>
  <si>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</si>
  <si>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</si>
  <si>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</si>
  <si>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</si>
  <si>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</si>
  <si>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</si>
  <si>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</si>
  <si>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</si>
  <si>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</si>
  <si>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</si>
  <si>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</si>
  <si>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</si>
  <si>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</si>
  <si>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</si>
  <si>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</si>
  <si>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</si>
  <si>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</si>
  <si>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</si>
  <si>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</si>
  <si>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</si>
  <si>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</si>
  <si>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</si>
  <si>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</si>
  <si>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</si>
  <si>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</si>
  <si>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</si>
  <si>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</si>
  <si>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</si>
  <si>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</si>
  <si>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</si>
  <si>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</si>
  <si>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</si>
  <si>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</si>
  <si>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</si>
  <si>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</si>
  <si>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</si>
  <si>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</si>
  <si>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</si>
  <si>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</si>
  <si>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</si>
  <si>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</si>
  <si>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</si>
  <si>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</si>
  <si>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</si>
  <si>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</si>
  <si>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</si>
  <si>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</si>
  <si>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</si>
  <si>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</si>
  <si>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</si>
  <si>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</si>
  <si>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</si>
  <si>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</si>
  <si>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</si>
  <si>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</si>
  <si>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</si>
  <si>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</si>
  <si>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</si>
  <si>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</si>
  <si>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</si>
  <si>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</si>
  <si>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</si>
  <si>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</si>
  <si>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</si>
  <si>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</si>
  <si>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</si>
  <si>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</si>
  <si>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</si>
  <si>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</si>
  <si>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</si>
  <si>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</si>
  <si>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</si>
  <si>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</si>
  <si>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</si>
  <si>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</si>
  <si>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</si>
  <si>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</si>
  <si>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</si>
  <si>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</si>
  <si>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</si>
  <si>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</si>
  <si>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</si>
  <si>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</si>
  <si>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</si>
  <si>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</si>
  <si>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</si>
  <si>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</si>
  <si>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</si>
  <si>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</si>
  <si>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Oddiel : Sro</t>
  </si>
  <si>
    <t>Vložka číslo 10516/S</t>
  </si>
  <si>
    <t xml:space="preserve">Spolu </t>
  </si>
  <si>
    <t>UZPODv14_2</t>
  </si>
  <si>
    <t>STRANA AKTÍV
b</t>
  </si>
  <si>
    <t>A.II.1.</t>
  </si>
  <si>
    <t>Netto     3</t>
  </si>
  <si>
    <t>UZPODv14_3</t>
  </si>
  <si>
    <t>UZPODv14_4</t>
  </si>
  <si>
    <t>UZPODv14_5</t>
  </si>
  <si>
    <t>UZPODv14_6</t>
  </si>
  <si>
    <t>UZPODv14_7</t>
  </si>
  <si>
    <t>Ozna- čenie
a</t>
  </si>
  <si>
    <t>Číslo
riadk
c</t>
  </si>
  <si>
    <t>Pohľadávky za upísané vlastné imanie
(/-/353)</t>
  </si>
  <si>
    <t>Bežné bankové úvery
(221A, 231, 232, 23X, 461A, 46XA)</t>
  </si>
  <si>
    <t>UZPODv14_8</t>
  </si>
  <si>
    <t>UZPODv14_9</t>
  </si>
  <si>
    <t>UZPODv14_10</t>
  </si>
  <si>
    <t>Tržby z predaja dlhodobého nehmotného
majetku, dlhodobého hmotného majetku a
materiálu (641, 642)</t>
  </si>
  <si>
    <t>Zostatková cena predaného dlhodobého
majetku a predaného materiálu (541, 542)</t>
  </si>
  <si>
    <t>II.</t>
  </si>
  <si>
    <t>UZPODv14_11</t>
  </si>
  <si>
    <t>Tržby z predaja cenných papierov a
podielov (661)</t>
  </si>
  <si>
    <t>UZPODv14_12</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</si>
  <si>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</si>
  <si>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</si>
  <si>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</si>
  <si>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</si>
  <si>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</si>
  <si>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</si>
  <si>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r>
      <t xml:space="preserve">Účtovná závierka ÚJ k </t>
    </r>
    <r>
      <rPr>
        <sz val="8"/>
        <color rgb="FF0000CC"/>
        <rFont val="Arial Narrow"/>
        <family val="2"/>
        <charset val="238"/>
      </rPr>
      <t>31. decembru</t>
    </r>
    <r>
      <rPr>
        <sz val="8"/>
        <rFont val="Arial Narrow"/>
        <family val="2"/>
        <charset val="238"/>
      </rPr>
      <t xml:space="preserve"> 2015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2015 do </t>
    </r>
    <r>
      <rPr>
        <sz val="8"/>
        <color rgb="FF0000CC"/>
        <rFont val="Arial Narrow"/>
        <family val="2"/>
        <charset val="238"/>
      </rPr>
      <t>31. decembra</t>
    </r>
    <r>
      <rPr>
        <sz val="8"/>
        <rFont val="Arial Narrow"/>
        <family val="2"/>
        <charset val="238"/>
      </rPr>
      <t xml:space="preserve"> 2015</t>
    </r>
  </si>
  <si>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</si>
  <si>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</si>
  <si>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</si>
  <si>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</si>
  <si>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</si>
  <si>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</si>
  <si>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</si>
  <si>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</si>
  <si>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lineárna</t>
  </si>
  <si>
    <t>rôzna</t>
  </si>
  <si>
    <t>jednorazový odpis</t>
  </si>
  <si>
    <t>Stroje, prístroje a zariadenia</t>
  </si>
  <si>
    <t>4 až 12</t>
  </si>
  <si>
    <t>4 až 6</t>
  </si>
  <si>
    <t>degresívna</t>
  </si>
  <si>
    <t>8,3 až 25</t>
  </si>
  <si>
    <t>16,67 až 30</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</si>
  <si>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</si>
  <si>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</si>
  <si>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</si>
  <si>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</si>
  <si>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</si>
  <si>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</si>
  <si>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</si>
  <si>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</si>
  <si>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</si>
  <si>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</si>
  <si>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</si>
  <si>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</si>
  <si>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</si>
  <si>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</si>
  <si>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</si>
  <si>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</si>
  <si>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</si>
  <si>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</si>
  <si>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</si>
  <si>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</si>
  <si>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</si>
  <si>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</si>
  <si>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</si>
  <si>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</si>
  <si>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</si>
  <si>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</si>
  <si>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</si>
  <si>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</si>
  <si>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</si>
  <si>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</si>
  <si>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</si>
  <si>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</si>
  <si>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</si>
  <si>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</si>
  <si>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</si>
  <si>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</si>
  <si>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</si>
  <si>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</si>
  <si>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</si>
  <si>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</si>
  <si>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</si>
  <si>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</si>
  <si>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</si>
  <si>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</si>
  <si>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</si>
  <si>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</si>
  <si>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</si>
  <si>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</si>
  <si>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 xml:space="preserve">S.  Informácie o účtovných jednotkách podľa § 23 ods. 6 </t>
  </si>
  <si>
    <t>Prehľad o pohybe dlhodobého nehmotného majetku a dlhodobého hmotného majetku od 1. januára 2015 do 31. decembra 2015 a za porovnateľné obdobie od 1. januára 2014 do 31. decembra 2014 je uvedený v tabuľkách na nasledujúcich stranách.</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</si>
  <si>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</si>
  <si>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</si>
  <si>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</si>
  <si>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</si>
  <si>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</si>
  <si>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</si>
  <si>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</si>
  <si>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</si>
  <si>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</si>
  <si>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</si>
  <si>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</si>
  <si>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</si>
  <si>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</si>
  <si>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</si>
  <si>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</si>
  <si>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</si>
  <si>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</si>
  <si>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</si>
  <si>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bez zmeny</t>
  </si>
  <si>
    <t>legislatívne zmeny týkajúce sa účtovnej závierky</t>
  </si>
  <si>
    <t>legislatívne zmeny týkajúce sa obsahovej náplne vybraných účtov</t>
  </si>
  <si>
    <t>zmena usporiadania položiek UZ</t>
  </si>
  <si>
    <t>nevýznamný</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</si>
  <si>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</si>
  <si>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</si>
  <si>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</si>
  <si>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</si>
  <si>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</si>
  <si>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</si>
  <si>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</si>
  <si>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</si>
  <si>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</si>
  <si>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</si>
  <si>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</si>
  <si>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</si>
  <si>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</si>
  <si>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</si>
  <si>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</si>
  <si>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</si>
  <si>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</si>
  <si>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</si>
  <si>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</si>
  <si>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</si>
  <si>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</si>
  <si>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</si>
  <si>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</si>
  <si>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</si>
  <si>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p) Výdavky budúcich období a výnosy budúcich období</t>
  </si>
  <si>
    <t>r) Emisné kvóty</t>
  </si>
  <si>
    <t>s) Dotácie zo štátneho rozpočtu</t>
  </si>
  <si>
    <t xml:space="preserve">t) Prenájom (lízing)
</t>
  </si>
  <si>
    <t>v) Deriváty</t>
  </si>
  <si>
    <t>y) Majetok a záväzky zabezpečené derivátmi</t>
  </si>
  <si>
    <t>x) Cudzia mena</t>
  </si>
  <si>
    <t>z) Výnosy</t>
  </si>
  <si>
    <r>
      <t xml:space="preserve">Účtovná závierka ÚJ k </t>
    </r>
    <r>
      <rPr>
        <sz val="8"/>
        <color rgb="FF0000CC"/>
        <rFont val="Arial Narrow"/>
        <family val="2"/>
        <charset val="238"/>
      </rPr>
      <t>31. decembra</t>
    </r>
    <r>
      <rPr>
        <sz val="8"/>
        <rFont val="Arial Narrow"/>
        <family val="2"/>
        <charset val="238"/>
      </rPr>
      <t xml:space="preserve"> 2015, za predchádzajúce účtovné obdobie, bola schválená valným zhromaždením Spoločnosti </t>
    </r>
    <r>
      <rPr>
        <sz val="8"/>
        <color rgb="FF0000CC"/>
        <rFont val="Arial Narrow"/>
        <family val="2"/>
        <charset val="238"/>
      </rPr>
      <t>27.5.2015</t>
    </r>
    <r>
      <rPr>
        <sz val="8"/>
        <rFont val="Arial Narrow"/>
        <family val="2"/>
        <charset val="238"/>
      </rPr>
      <t>.</t>
    </r>
  </si>
  <si>
    <t>Účtovná závierka Spoločnosti k 31.12,2015 spolu so správou audítora o overení účtovnej závierky k 31.12.2015 a výročnou správou a dodatkom správy audítora o overení súladu výročnej správy s účtovnou závierkou bola uložená do registra účtovných závierok dňa 27.03.2016 a 02.02.2015.</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</si>
  <si>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</si>
  <si>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</si>
  <si>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</si>
  <si>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</si>
  <si>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</si>
  <si>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r>
      <t xml:space="preserve">Valné zhromaždenie dňa 02.10.2016 schválilo spoločnosť </t>
    </r>
    <r>
      <rPr>
        <sz val="8"/>
        <color rgb="FF0000CC"/>
        <rFont val="Arial Narrow"/>
        <family val="2"/>
        <charset val="238"/>
      </rPr>
      <t>xy, s.r.o</t>
    </r>
    <r>
      <rPr>
        <sz val="8"/>
        <rFont val="Arial Narrow"/>
        <family val="2"/>
        <charset val="238"/>
      </rPr>
      <t xml:space="preserve">, ako audítora na overenie účtovnej závierky za účtovné obdobie od 01.01.2015 do 31.12.2015.
</t>
    </r>
  </si>
  <si>
    <t>a3. Zmeny oproti predchádzajúcemu účtovnému obdobiu</t>
  </si>
  <si>
    <t>zmena obsahovej náplne vybraných účtov</t>
  </si>
  <si>
    <t>n) Lízing</t>
  </si>
  <si>
    <t>Aktívo-</t>
  </si>
  <si>
    <t>dávky</t>
  </si>
  <si>
    <t>bezprostredne</t>
  </si>
  <si>
    <t>(a) Informácie o zložení a výške základného imania pripadajúce na orgány verejnej moci a iné osoby, v ktorých má orgán verejnej moci väčšinový podiel</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</si>
  <si>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</si>
  <si>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</si>
  <si>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</si>
  <si>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(a) o náhradách strát z hospodárskej činnosti ÚJ</t>
  </si>
  <si>
    <t xml:space="preserve">(b) o peňažných a nepeňažných vkladoch </t>
  </si>
  <si>
    <t>(d) o finančných výhodách , ktorými sú napríklad nevymáhanie pohľadávky  voči ÚJ</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</si>
  <si>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</si>
  <si>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</si>
  <si>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</si>
  <si>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</si>
  <si>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r>
      <rPr>
        <b/>
        <sz val="10"/>
        <color rgb="FF0000CC"/>
        <rFont val="Arial CE"/>
        <family val="2"/>
        <charset val="238"/>
      </rPr>
      <t xml:space="preserve">V tomto liste (hk2014) vkladáte údaje za rok 2014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</si>
  <si>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r>
      <rPr>
        <b/>
        <sz val="10"/>
        <color rgb="FF0000CC"/>
        <rFont val="Arial CE"/>
        <family val="2"/>
        <charset val="238"/>
      </rPr>
      <t>V tomto liste (hk2015) vkladáte údaje za rok 2015</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</si>
  <si>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t>Poznámky komplet (VUJ + Micro) + Cash Flow</t>
  </si>
  <si>
    <t>q) Transférové oceňovanie</t>
  </si>
  <si>
    <t xml:space="preserve">V spoločnosti je vypracovaná smernica ktorej súčasťou je aj transférové oceňovanie spoločnosti </t>
  </si>
  <si>
    <t xml:space="preserve">c,  spoločnosť je členom skupiny
</t>
  </si>
  <si>
    <t>ANO</t>
  </si>
  <si>
    <t>NIE</t>
  </si>
  <si>
    <t>d,  spoločnosť má spriaznené a závislé osoby</t>
  </si>
  <si>
    <t>Poznámky Úč POD 3-01
Poznámky ÚČ POD 3-01</t>
  </si>
  <si>
    <t>Úč POD 3-01</t>
  </si>
  <si>
    <t>Nastavte si analytiku v liste ANALYTIKAVUJ, pretože niektoré účty sa vo výkazoch opakujú</t>
  </si>
  <si>
    <t>Mám pre Vás ešte ďalšie produkty</t>
  </si>
  <si>
    <t>Poznámky Úč MÚJ 3 - 01</t>
  </si>
  <si>
    <t>ÚJ</t>
  </si>
  <si>
    <t>Čl. I  Všeobecné údaje</t>
  </si>
  <si>
    <t>(1)  Informácie o účtovnej jednotke</t>
  </si>
  <si>
    <t xml:space="preserve">Dátum zápisu do OR: </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</si>
  <si>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</si>
  <si>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</si>
  <si>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</si>
  <si>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</si>
  <si>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</si>
  <si>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</si>
  <si>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</si>
  <si>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</si>
  <si>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</si>
  <si>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</si>
  <si>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</si>
  <si>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</si>
  <si>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</si>
  <si>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</si>
  <si>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</si>
  <si>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</si>
  <si>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</si>
  <si>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</si>
  <si>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</si>
  <si>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</si>
  <si>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</si>
  <si>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</si>
  <si>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</si>
  <si>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</si>
  <si>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</si>
  <si>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</si>
  <si>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</si>
  <si>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</si>
  <si>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</si>
  <si>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</si>
  <si>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</si>
  <si>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</si>
  <si>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</si>
  <si>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</si>
  <si>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</si>
  <si>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</si>
  <si>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</si>
  <si>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</si>
  <si>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</si>
  <si>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</si>
  <si>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</si>
  <si>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</si>
  <si>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</si>
  <si>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</si>
  <si>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</si>
  <si>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</si>
  <si>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</si>
  <si>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</si>
  <si>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</si>
  <si>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</si>
  <si>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</si>
  <si>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</si>
  <si>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</si>
  <si>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</si>
  <si>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</si>
  <si>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</si>
  <si>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</si>
  <si>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</si>
  <si>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</si>
  <si>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</si>
  <si>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</si>
  <si>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</si>
  <si>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</si>
  <si>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</si>
  <si>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</si>
  <si>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</si>
  <si>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</si>
  <si>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</si>
  <si>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</si>
  <si>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</si>
  <si>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</si>
  <si>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</si>
  <si>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</si>
  <si>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</si>
  <si>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</si>
  <si>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</si>
  <si>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</si>
  <si>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</si>
  <si>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</si>
  <si>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</si>
  <si>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</si>
  <si>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</si>
  <si>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</si>
  <si>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</si>
  <si>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</si>
  <si>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</si>
  <si>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</si>
  <si>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</si>
  <si>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</si>
  <si>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</si>
  <si>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</si>
  <si>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</si>
  <si>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</si>
  <si>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</si>
  <si>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</si>
  <si>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</si>
  <si>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</si>
  <si>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</si>
  <si>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</si>
  <si>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</si>
  <si>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</si>
  <si>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</si>
  <si>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</si>
  <si>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</si>
  <si>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</si>
  <si>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</si>
  <si>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</si>
  <si>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</si>
  <si>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</si>
  <si>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</si>
  <si>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</si>
  <si>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</si>
  <si>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</si>
  <si>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</si>
  <si>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</si>
  <si>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</si>
  <si>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</si>
  <si>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</si>
  <si>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</si>
  <si>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</si>
  <si>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</si>
  <si>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</si>
  <si>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</si>
  <si>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</si>
  <si>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</si>
  <si>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</si>
  <si>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</si>
  <si>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</si>
  <si>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</si>
  <si>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</si>
  <si>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</si>
  <si>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</si>
  <si>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</si>
  <si>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</si>
  <si>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</si>
  <si>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</si>
  <si>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</si>
  <si>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</si>
  <si>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</si>
  <si>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</si>
  <si>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</si>
  <si>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</si>
  <si>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</si>
  <si>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</si>
  <si>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</si>
  <si>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</si>
  <si>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UZMUJ_2</t>
  </si>
  <si>
    <t xml:space="preserve">Bežné účtovné obdobie  
Netto 1 </t>
  </si>
  <si>
    <t>Bezprostredne
predchádzajúce účtovné obdobie     
Netto 2</t>
  </si>
  <si>
    <t>SPOLU MAJETOK
r. 02 + r. 13</t>
  </si>
  <si>
    <t>Neobežný majetok
r. 03 + r. 04 + r. 09</t>
  </si>
  <si>
    <t>Dlhodobý nehmotný majetok (012,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</si>
  <si>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</si>
  <si>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</si>
  <si>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</si>
  <si>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</si>
  <si>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</si>
  <si>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</si>
  <si>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</si>
  <si>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</si>
  <si>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</si>
  <si>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</si>
  <si>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</si>
  <si>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</si>
  <si>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r. 17 až r. 19</t>
  </si>
  <si>
    <t>B.III.1</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</si>
  <si>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</si>
  <si>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</si>
  <si>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</si>
  <si>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20
r. 21 až r. 23</t>
  </si>
  <si>
    <t>Peniaze a účty v bankách 21
(211, 213, 21X, 221A, 22XA, +/- 261)</t>
  </si>
  <si>
    <t>Účty v bankách s dobou viazanosti dlhšou
ako jeden rok (22XA)</t>
  </si>
  <si>
    <t>Ostatné finančné účty (251, 253, 256, 23
257, 25X, 259, 314A) - /291,29X/</t>
  </si>
  <si>
    <t>UZMUJ_3</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</si>
  <si>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</si>
  <si>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</si>
  <si>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</si>
  <si>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</si>
  <si>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</si>
  <si>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</si>
  <si>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</si>
  <si>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</si>
  <si>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</si>
  <si>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</si>
  <si>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</si>
  <si>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</si>
  <si>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Dlhodobé rezervy
(451A, 459A, 45XA)</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</si>
  <si>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</si>
  <si>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</si>
  <si>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</si>
  <si>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</si>
  <si>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</si>
  <si>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</si>
  <si>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</si>
  <si>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Bankové úvery 
r. 47 + r. 48</t>
  </si>
  <si>
    <t>Bankové úvery dlhodobé
(461A, 46XA)</t>
  </si>
  <si>
    <t>UZMUJ_4</t>
  </si>
  <si>
    <t>Výnosy z hospodárskej činnosti spolu
r. 02 až r. 07</t>
  </si>
  <si>
    <t>Tržby z predaja tovaru
(604, 607)</t>
  </si>
  <si>
    <t>Tržby z predaja vlastných výrobkov a
služieb (601, 602, 606)</t>
  </si>
  <si>
    <t>Zmena stavu vnútroorganizačných zásob
(+/-) (účtová skupina 61)</t>
  </si>
  <si>
    <t>Aktivácia
(účtová skupina 62)</t>
  </si>
  <si>
    <t>Ostatné výnosy z hospodárskej činnosti
(644, 645, 646, 648, 655, 657, (-) 697)</t>
  </si>
  <si>
    <t>Náklady na hospodársku činnosť spolu
r. 09 až r. 17</t>
  </si>
  <si>
    <t>Náklady vynaložené na obstaranie
predaného tovaru (504, 505A, 507)</t>
  </si>
  <si>
    <t>Spotreba matariálu, energie a ostatných
neskladovateľných dodávok
(501, 502, 503, 505A)</t>
  </si>
  <si>
    <t>Služby
(účtová skupina 51)</t>
  </si>
  <si>
    <t>Osobné náklady
(účtová skupina 52)</t>
  </si>
  <si>
    <t>Dane a poplatky
(účtová skupina 53)</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</si>
  <si>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</si>
  <si>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</si>
  <si>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</si>
  <si>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</si>
  <si>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</si>
  <si>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</si>
  <si>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</si>
  <si>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</si>
  <si>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</si>
  <si>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Kurzové zisky
(663)</t>
  </si>
  <si>
    <t>Ostatné výnosy z finančnej činnosti
(668, (-) 698)</t>
  </si>
  <si>
    <t>Poznámky Uč POD 3 - 01</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</si>
  <si>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</si>
  <si>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</si>
  <si>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</si>
  <si>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</si>
  <si>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</si>
  <si>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</si>
  <si>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</si>
  <si>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</si>
  <si>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</si>
  <si>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</si>
  <si>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</si>
  <si>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</si>
  <si>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</si>
  <si>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</si>
  <si>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</si>
  <si>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</si>
  <si>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</si>
  <si>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</si>
  <si>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</si>
  <si>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</si>
  <si>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</si>
  <si>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</si>
  <si>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</si>
  <si>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</si>
  <si>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</si>
  <si>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</si>
  <si>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</si>
  <si>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</si>
  <si>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</si>
  <si>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</si>
  <si>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</si>
  <si>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</si>
  <si>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</si>
  <si>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</si>
  <si>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</si>
  <si>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</si>
  <si>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</si>
  <si>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</si>
  <si>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</si>
  <si>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</si>
  <si>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</si>
  <si>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</si>
  <si>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</si>
  <si>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s výnimkou majetku, ktorý je súčasťou peňažných prostriedkov 
a peňažných ekvivalentov (-/+)</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</si>
  <si>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</si>
  <si>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</si>
  <si>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</si>
  <si>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</si>
  <si>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</si>
  <si>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</si>
  <si>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</si>
  <si>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</si>
  <si>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</si>
  <si>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</si>
  <si>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Peňažné  toky z prevádzkovej činnosti (+/-), 
(súčet Z/S + A. 1. až A. 6.)</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</si>
  <si>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</si>
  <si>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</si>
  <si>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</si>
  <si>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</si>
  <si>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</si>
  <si>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</si>
  <si>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Čisté peňažné toky z prevádzkovej činnosti (+/-),
(súčet Z/S +  A. 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</si>
  <si>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</si>
  <si>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</si>
  <si>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</si>
  <si>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</si>
  <si>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</si>
  <si>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</si>
  <si>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</si>
  <si>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</si>
  <si>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</si>
  <si>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</si>
  <si>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</si>
  <si>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</si>
  <si>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</si>
  <si>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</si>
  <si>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</si>
  <si>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</si>
  <si>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</si>
  <si>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</si>
  <si>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</si>
  <si>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</si>
  <si>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</si>
  <si>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</si>
  <si>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</si>
  <si>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</si>
  <si>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</si>
  <si>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</si>
  <si>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</si>
  <si>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</si>
  <si>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</si>
  <si>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</si>
  <si>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</si>
  <si>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</si>
  <si>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</si>
  <si>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</si>
  <si>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</si>
  <si>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</si>
  <si>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</si>
  <si>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</si>
  <si>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</si>
  <si>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Čisté  peňažné toky z investičnej  činnosti
(súčet B. 1. až B. 19.)</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</si>
  <si>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</si>
  <si>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</si>
  <si>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</si>
  <si>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</si>
  <si>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</si>
  <si>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</si>
  <si>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</si>
  <si>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</si>
  <si>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</si>
  <si>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</si>
  <si>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</si>
  <si>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</si>
  <si>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</si>
  <si>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</si>
  <si>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</si>
  <si>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</si>
  <si>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</si>
  <si>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</si>
  <si>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</si>
  <si>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</si>
  <si>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</si>
  <si>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 xml:space="preserve">Peňažné toky vznikajúce z dlhodobých záväzkov  a krátkodobých záväzkov  z finančnej činnosť, 
(súčet C. 2. 1. až C. 2. 9.) </t>
  </si>
  <si>
    <t>C. 2. 1.</t>
  </si>
  <si>
    <t>Príjmy z emisie dlhových cenných papierov (+)</t>
  </si>
  <si>
    <t>C. 2. 2.</t>
  </si>
  <si>
    <t>Výdavky na úhradu záväzkov z dlhových CP (-)</t>
  </si>
  <si>
    <t>C. 2. 3.</t>
  </si>
  <si>
    <t>Príjmy z úverov, ktoré  účtovnej jednotke poskytla 
banka alebo pobočka zahraničnej banky, s výnimkou úverov, ktoré boli poskytnuté na zabezpečenie hlavného predmetu činnosti  (+)</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</si>
  <si>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</si>
  <si>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</si>
  <si>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</si>
  <si>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</si>
  <si>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</si>
  <si>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</si>
  <si>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</si>
  <si>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</si>
  <si>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</si>
  <si>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</si>
  <si>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</si>
  <si>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</si>
  <si>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</si>
  <si>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</si>
  <si>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</si>
  <si>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</si>
  <si>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</si>
  <si>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</si>
  <si>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</si>
  <si>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</si>
  <si>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</si>
  <si>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</si>
  <si>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</si>
  <si>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</si>
  <si>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</si>
  <si>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</si>
  <si>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</si>
  <si>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</si>
  <si>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</si>
  <si>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Stav peňažných prostriedkov a peňažných ekvivalentov 
na začiatku účtovného obdobia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</si>
  <si>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</si>
  <si>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</si>
  <si>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</si>
  <si>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</si>
  <si>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</si>
  <si>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</si>
  <si>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Informácie o prehľade peňažných tokov pri použití priamej metódy</t>
  </si>
  <si>
    <t xml:space="preserve">A. 1. </t>
  </si>
  <si>
    <t xml:space="preserve">Príjmy z predaja tovaru  (+)  </t>
  </si>
  <si>
    <t>Výdavky na nákup tovaru</t>
  </si>
  <si>
    <t xml:space="preserve">A. 3. </t>
  </si>
  <si>
    <t>Príjmy z predaja vlastných výrobkov (+)</t>
  </si>
  <si>
    <t xml:space="preserve">A. 4. </t>
  </si>
  <si>
    <t>Príjmy z predaja služieb (+)</t>
  </si>
  <si>
    <t xml:space="preserve">A. 5. </t>
  </si>
  <si>
    <t>Výdavky na obstaranie materiálu, energie a ostatných neskladovateľných dodávok (-)</t>
  </si>
  <si>
    <t xml:space="preserve">A. 6. </t>
  </si>
  <si>
    <t>Výdavky na služby (-)</t>
  </si>
  <si>
    <t xml:space="preserve">A. 7. </t>
  </si>
  <si>
    <t>Výdavky na osobné náklady (-)</t>
  </si>
  <si>
    <t xml:space="preserve">A. 8. </t>
  </si>
  <si>
    <t>Výdavky na dane a poplatky, s výnimkou výdavkov na daň z príjmov účtovnej  jednotky (-)</t>
  </si>
  <si>
    <t xml:space="preserve">A. 9. </t>
  </si>
  <si>
    <t>Príjmy z predaja cenných papierov určených na predaj alebo na obchodovanie (+)</t>
  </si>
  <si>
    <t xml:space="preserve">A. 10. </t>
  </si>
  <si>
    <t>Výdavky na nákup cenných papierov určených na predaj alebo na obchodovanie  (-)</t>
  </si>
  <si>
    <t xml:space="preserve">A. 11. </t>
  </si>
  <si>
    <t>Príjmy z uzatvorených zmlúv, ktorých predmetom je právo  určené na predaj alebo na obchodovanie  (+)</t>
  </si>
  <si>
    <t xml:space="preserve">A. 12. </t>
  </si>
  <si>
    <t>Výdavky z uzatvorených zmlúv, ktorých predmetom je právo  určené na predaj alebo na obchodovanie (-)</t>
  </si>
  <si>
    <t xml:space="preserve">A. 13. </t>
  </si>
  <si>
    <t>Príjmy z úverov, ktoré   účtovnej jednotke poskytla 
banka alebo pobočka zahraničnej banky, ak boli úvery  poskytnuté na zabezpečenie hlavného predmetu činnosti (+)</t>
  </si>
  <si>
    <t xml:space="preserve">A. 14. </t>
  </si>
  <si>
    <t>Výdavky na splácanie úverov, ktoré  účtovnej jednotke poskytla banka alebo pobočka zahraničnej banky, ak boli úvery poskytnuté na zabezpečenie hlavného predmetu činnosti (-)</t>
  </si>
  <si>
    <t xml:space="preserve">A. 15. </t>
  </si>
  <si>
    <t>Ostatné príjmy z prevádzkových činností, s výnimkou tých, ktoré sa uvádzajú osobitne  v iných častiach prehľadu peňažných tokov (+)</t>
  </si>
  <si>
    <t xml:space="preserve">A. 16. </t>
  </si>
  <si>
    <t>Ostatné výdavky na prevádzkové činnosti, s výnimkou tých, ktoré sa uvádzajú osobitne v  iných častiach prehľadu peňažných tokov (-)</t>
  </si>
  <si>
    <t>Peňažné toky z  prevádzkovej činnosti okrem príjmov
a výdavkov, ktoré sa  uvádzajú osobitne  v iných častiach prehľadu peňažných tokov (+/-), (súčet A. 1. až A. 16. )</t>
  </si>
  <si>
    <t xml:space="preserve">A. 17. </t>
  </si>
  <si>
    <t xml:space="preserve">A. 18. </t>
  </si>
  <si>
    <t xml:space="preserve">A. 19. </t>
  </si>
  <si>
    <t xml:space="preserve">A. 20. </t>
  </si>
  <si>
    <t>Výdavky na vyplatené dividendy a iné podiely na zisku, s výnimkou tých, ktoré sa začleňujú do finančných činností (-)</t>
  </si>
  <si>
    <t>Peňažné  toky  z prevádzkovej  činnosti  (+/-),
(súčet A. 1.  až A. 20.)</t>
  </si>
  <si>
    <t xml:space="preserve">A. 21. </t>
  </si>
  <si>
    <t>Výdavky na daň z príjmov  účtovnej jednotky, s výnimkou tých, ktoré sa  začleňujú do investičných činností alebo do finančných činností (-/+)</t>
  </si>
  <si>
    <t xml:space="preserve">A. 22. </t>
  </si>
  <si>
    <t>Príjmy mimoriadneho charakteru vzťahujúce sa na 
prevádzkovú činnosť (+)</t>
  </si>
  <si>
    <t xml:space="preserve">A. 23. </t>
  </si>
  <si>
    <t>Výdavky mimoriadneho charakteru vzťahujúce sa na 
prevádzkovú činnosť (-)</t>
  </si>
  <si>
    <t>Čisté  peňažné  toky  z prevádzkovej  činnosti 
(súčet  A. 1. až A. 23.)</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</si>
  <si>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</si>
  <si>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</si>
  <si>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</si>
  <si>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</si>
  <si>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</si>
  <si>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</si>
  <si>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</si>
  <si>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</si>
  <si>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</si>
  <si>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</si>
  <si>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</si>
  <si>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Výdavky mimoriadneho charakteru vzťahujúce sa na
 investičnú činnosť (-)</t>
  </si>
  <si>
    <t>Ostatné príjmy  vzťahujúce sa na investičnú činnosť (+)</t>
  </si>
  <si>
    <t>Čisté  peňažné  toky  z investičnej  činnosti 
 (súčet B. 1. až B. 19.)</t>
  </si>
  <si>
    <t>Peňažné toky vznikajúce vo  vlastnom  imaní
(súčet C. 1. 1. až C. 1. 8.)</t>
  </si>
  <si>
    <t>Príjmy z ďalších vkladov do vlastného imania spoločníkmi alebo fyzickou osobou, ak je  účtovnou jednotkou   (+)</t>
  </si>
  <si>
    <t>Výdavky spojené so znížením fondov vytvorených účtovnou jednotkou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</si>
  <si>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</si>
  <si>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</si>
  <si>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</si>
  <si>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Výdavky na úhradu záväzkov z dlhových cenných papierov (-)</t>
  </si>
  <si>
    <t>Príjmy z úverov, ktoré  účtovnej jednotke poskytla banka
alebo pobočka zahraničnej banky, s výnimkou úverov, ktoré  boli poskytnuté na zabezpečenie hlavného predmetu  činnosti (+)</t>
  </si>
  <si>
    <t xml:space="preserve">Výdavky na splácanie úverov, ktoré účtovnej jednotke poskytla banka alebo pobočka zahraničnej banky, s výnimkou úverov, ktoré boli poskytnuté na zabezpečenie hlavného predmetu  činnosti (-)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</si>
  <si>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</si>
  <si>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</si>
  <si>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 xml:space="preserve">Výdavky na splácanie ostatných dlhodobých  záväzkov
a krátkodobých záväzkov vyplývajúcich z finančnej činnosti, s výnimkou tých, ktoré sa  uvádzajú osobitne v inej časti prehľadu peňažných tokov (-)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</si>
  <si>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</si>
  <si>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</si>
  <si>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</si>
  <si>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</si>
  <si>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</si>
  <si>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</si>
  <si>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</si>
  <si>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Ukazovateľ</t>
  </si>
  <si>
    <t>X1</t>
  </si>
  <si>
    <t>X2</t>
  </si>
  <si>
    <t>X3</t>
  </si>
  <si>
    <t>X4</t>
  </si>
  <si>
    <t>X5</t>
  </si>
  <si>
    <t>Altmanovo Z-skóre.</t>
  </si>
  <si>
    <t>S1 =</t>
  </si>
  <si>
    <t>S2 =</t>
  </si>
  <si>
    <t>S3 =</t>
  </si>
  <si>
    <t>S4 =</t>
  </si>
  <si>
    <t>S5 =</t>
  </si>
  <si>
    <t>L1 =</t>
  </si>
  <si>
    <t>L2 =</t>
  </si>
  <si>
    <t>L3 =</t>
  </si>
  <si>
    <t>L4 =</t>
  </si>
  <si>
    <t>A1 =</t>
  </si>
  <si>
    <t>A2 =</t>
  </si>
  <si>
    <t>A3 =</t>
  </si>
  <si>
    <t>R1 =</t>
  </si>
  <si>
    <t>R2 =</t>
  </si>
  <si>
    <t>R3 =</t>
  </si>
  <si>
    <t>R4 =</t>
  </si>
  <si>
    <t>R5 =</t>
  </si>
  <si>
    <t>Po naplnení HK 2015 a 2014 sú vypočítané ukazovatele</t>
  </si>
  <si>
    <t>Takých to modelov je 18 a ukazovateľov cca 95</t>
  </si>
  <si>
    <t>Zároveň je to moja ponuka pre finančnú analýzu v MS excel</t>
  </si>
  <si>
    <t>Hodnoty</t>
  </si>
  <si>
    <t>Bilančná analýza II (Tento model využívajú banky obsahuje 25 ukazovateľov)</t>
  </si>
  <si>
    <t>Produktivita práce (FO) ( z tržieb)</t>
  </si>
  <si>
    <t>Celková zadĺženosť - veriteľské riziko</t>
  </si>
  <si>
    <t xml:space="preserve">Finančná páka - Multiplikátor imania akcionárov  </t>
  </si>
  <si>
    <t xml:space="preserve">Return on Investment - ROI </t>
  </si>
  <si>
    <t xml:space="preserve">Return on assets - ROA </t>
  </si>
  <si>
    <t xml:space="preserve"> Return on Equity - ROE</t>
  </si>
  <si>
    <t>(Cash position ratio) - Pohotová likvidita</t>
  </si>
  <si>
    <t>Nízka zadĺženosť</t>
  </si>
  <si>
    <t>Stredná zadĺženosť</t>
  </si>
  <si>
    <t>Vysoká zadĺženosť</t>
  </si>
  <si>
    <t>Riziková zadĺženosť</t>
  </si>
  <si>
    <t>Nevyhovujúci trend</t>
  </si>
  <si>
    <t>Optimálny trend</t>
  </si>
  <si>
    <t>Veľmi dobrý trend</t>
  </si>
  <si>
    <t>Negatívny vývoj</t>
  </si>
  <si>
    <t>&gt;</t>
  </si>
  <si>
    <t>Šedá zóna</t>
  </si>
  <si>
    <t>Pozitívny vývoj</t>
  </si>
  <si>
    <t>Stabilita</t>
  </si>
  <si>
    <t>Hrozí bankrot</t>
  </si>
  <si>
    <t>C=</t>
  </si>
  <si>
    <t>Produktivita</t>
  </si>
  <si>
    <t>( Return on assets - ROA )</t>
  </si>
  <si>
    <t>Pohotová likvidita</t>
  </si>
  <si>
    <t>Bunky sú uzamknuté</t>
  </si>
  <si>
    <t>Temperament s r.o.</t>
  </si>
  <si>
    <t>Capitalized development costs</t>
  </si>
  <si>
    <t>Aktivierte Entwicklungskosten</t>
  </si>
  <si>
    <t>Software</t>
  </si>
  <si>
    <t>Valuable rights</t>
  </si>
  <si>
    <t>Bewertbare Rechte</t>
  </si>
  <si>
    <t>Other non-current intangible assets</t>
  </si>
  <si>
    <t>Sonstiges langfristiges immaterielles Eigentum</t>
  </si>
  <si>
    <t/>
  </si>
  <si>
    <t>Buildings, halls and construction</t>
  </si>
  <si>
    <t>Bauten</t>
  </si>
  <si>
    <t>Individual movable assets and sets of movable assets</t>
  </si>
  <si>
    <t>Eigenständige Mobilien und Mobilienkomplexe</t>
  </si>
  <si>
    <t>Perennial crops</t>
  </si>
  <si>
    <t>Anbaukomplexe der Dauerkulturen</t>
  </si>
  <si>
    <t>Livestock</t>
  </si>
  <si>
    <t>Grundherde und Lasttiere</t>
  </si>
  <si>
    <t>Other property, plant and equipment</t>
  </si>
  <si>
    <t>Sonstiges langfristiges materielles Eigentum</t>
  </si>
  <si>
    <t>Land</t>
  </si>
  <si>
    <t>Grundstücke</t>
  </si>
  <si>
    <t>Work of art</t>
  </si>
  <si>
    <t>Kunstwerke und Sammlungen</t>
  </si>
  <si>
    <t>Acquisition of non-current intangible</t>
  </si>
  <si>
    <t>Acquisition of property, plant and equipment</t>
  </si>
  <si>
    <t>Anlagen im Bau (Langfrist.mat..Anlag.)</t>
  </si>
  <si>
    <t>Acquisition of non-current financial assets</t>
  </si>
  <si>
    <t>Beschaffung von langfristigem Finanzvermögen</t>
  </si>
  <si>
    <t>Advance payments made for non-current intangible assets</t>
  </si>
  <si>
    <t>Geleistete Anzahlungen für langfristiges immaterielles Eigentum</t>
  </si>
  <si>
    <t>Advance payments made for property, plant advanand equipment</t>
  </si>
  <si>
    <t>Geleistete Anzahlungen für langfristiges materielles Eigentum</t>
  </si>
  <si>
    <t>Advance payments made for non-current financial assets</t>
  </si>
  <si>
    <t>Geleistete Anzahlungen für langfristiges Finanzvermögen</t>
  </si>
  <si>
    <t>Shares and ownership interests in a subsidiary</t>
  </si>
  <si>
    <t>Beteiligungspapiere und Anteile in gesteuerter Person</t>
  </si>
  <si>
    <t>Shares and ownership interests with significant influence ov</t>
  </si>
  <si>
    <t>Beteiligungspap. und Anteile in der Gesellsch. mit wesentlich. Einfluß</t>
  </si>
  <si>
    <t>Other long-term shares and ownership interests</t>
  </si>
  <si>
    <t>Realisierbare Wertpapiere und Anteile</t>
  </si>
  <si>
    <t>Long term debt shares till maturity day</t>
  </si>
  <si>
    <t>Schuldwertpapiere gehalten zur Verfallszeit</t>
  </si>
  <si>
    <t>Intercompany loans</t>
  </si>
  <si>
    <t>Anleihen der Rechnungseinheit in konzolidierter Ganzheit</t>
  </si>
  <si>
    <t>Other non-current loans</t>
  </si>
  <si>
    <t>Sonstige Anleihen</t>
  </si>
  <si>
    <t>Other non-current financial assets</t>
  </si>
  <si>
    <t>Sonstiges langfristiges Finanzvermögen</t>
  </si>
  <si>
    <t>Accumulated amortization, capitalized development costs</t>
  </si>
  <si>
    <t>Berichtigungen zu aktivierten Entwicklungskosten</t>
  </si>
  <si>
    <t>Accumulated amortization, software</t>
  </si>
  <si>
    <t>Berichtigungen zum Software</t>
  </si>
  <si>
    <t>Accumulated amortization, valuable rights</t>
  </si>
  <si>
    <t>Berichtigungen zu bewertbaren Rechten</t>
  </si>
  <si>
    <t>Accumulated amortization, goodwill</t>
  </si>
  <si>
    <t>Berichtigungen zum Goodwill</t>
  </si>
  <si>
    <t>Accumulated amortization, other non-current intangible asse</t>
  </si>
  <si>
    <t>Berichtigungen zu sonstigem langfristigem immateriellem Eigentum</t>
  </si>
  <si>
    <t>Accumulated depreciation, buildings</t>
  </si>
  <si>
    <t>Berichtigungen zu Bauten</t>
  </si>
  <si>
    <t>Accumulated depreciation, individual movable assets and sets</t>
  </si>
  <si>
    <t>Berichtigungen zu eigenständigen Mobilien und zum Mobilienkomplex</t>
  </si>
  <si>
    <t>Accumulated depreciation, perennial crops</t>
  </si>
  <si>
    <t>Berichtigungen zu Anbaukomplexen der Dauerkulturen</t>
  </si>
  <si>
    <t>Accumulated depreciation, livestock</t>
  </si>
  <si>
    <t>Berichtigungen zur Grundherde und zu Lasttieren</t>
  </si>
  <si>
    <t>Accumulated depreciation, other property, plant and equipmen</t>
  </si>
  <si>
    <t>Berichtigungen zu sonstigem langfristigem materiellem Eigentum</t>
  </si>
  <si>
    <t>Value adjustment to non current intangible assets</t>
  </si>
  <si>
    <t>Berichtigungsposten zu langfristigem immateriellem Eigentum</t>
  </si>
  <si>
    <t>Value adjustment to tangible fixed assets</t>
  </si>
  <si>
    <t>Berichtigungsposten zu langfristigem materiellem Eigentum</t>
  </si>
  <si>
    <t>Value adjustment to acquisition of non-current intangible as</t>
  </si>
  <si>
    <t>Berichtigungspost. zu unvollendet. langfristig. immateriell. Eigent.</t>
  </si>
  <si>
    <t>Value adjustment to acquisition of non-current tangible asse</t>
  </si>
  <si>
    <t>Berichtigungspost. zu unvollendet. langfristig. materiell. Eigent.</t>
  </si>
  <si>
    <t>Value adjustment to advance payments made for non-current in</t>
  </si>
  <si>
    <t>Berichtigungspost. zu geleistet. Anzahlungen für langfristig. Eigent.</t>
  </si>
  <si>
    <t>Value adjustment to advance payments made for non-current ta</t>
  </si>
  <si>
    <t>Berichtigungsposten zu langfristigem Finanzvermögen</t>
  </si>
  <si>
    <t>Value adjustment to acquired assets</t>
  </si>
  <si>
    <t>Berichtigungsposten zu erworbenem Eigentum</t>
  </si>
  <si>
    <t>Accumulated depreciaiton to value adjustment to acquiered as</t>
  </si>
  <si>
    <t>Berichtigungen zum Berichtigungsposten zu erworbenem Eigentum</t>
  </si>
  <si>
    <t>Acquisition of raw material</t>
  </si>
  <si>
    <t>Materialbeschaffung</t>
  </si>
  <si>
    <t>Raw material on stock</t>
  </si>
  <si>
    <t>Material auf Lager</t>
  </si>
  <si>
    <t>Material in transit</t>
  </si>
  <si>
    <t>Material unterwegs</t>
  </si>
  <si>
    <t>Work in progress</t>
  </si>
  <si>
    <t>Unvollendete Produktion</t>
  </si>
  <si>
    <t>Semi-finished products</t>
  </si>
  <si>
    <t>Halbfabrikate eigener Produktion</t>
  </si>
  <si>
    <t>Finished goods</t>
  </si>
  <si>
    <t>Erzeugnisse</t>
  </si>
  <si>
    <t>Animals</t>
  </si>
  <si>
    <t>Tiere</t>
  </si>
  <si>
    <t>Acqusition of merchandise</t>
  </si>
  <si>
    <t>Warenbeschaffung</t>
  </si>
  <si>
    <t>Merchandise</t>
  </si>
  <si>
    <t>Waren auf Lager und auf Laden</t>
  </si>
  <si>
    <t>Immobilie zum Verkauf</t>
  </si>
  <si>
    <t>Merchandise in transit</t>
  </si>
  <si>
    <t>Waren unterwegs</t>
  </si>
  <si>
    <t>Value adjustment to raw material on stock</t>
  </si>
  <si>
    <t>Berichtigungsposten zu Material</t>
  </si>
  <si>
    <t>Value adjustment to work in progress</t>
  </si>
  <si>
    <t>Berichtigungsposten zu unvollendeter Produktion</t>
  </si>
  <si>
    <t>Value adjustment to semi-finished products</t>
  </si>
  <si>
    <t>Berichtigungsposten zu Halbfabrikaten eigener Produktion</t>
  </si>
  <si>
    <t>Value adjustment to finished goods</t>
  </si>
  <si>
    <t>Berichtigungsposten zu Erzeugnissen</t>
  </si>
  <si>
    <t>Value adjustment to animals</t>
  </si>
  <si>
    <t>Berichtigungsposten zu Tieren</t>
  </si>
  <si>
    <t>Value adjustment to merchandise</t>
  </si>
  <si>
    <t>Berichtigungsposten zur Ware</t>
  </si>
  <si>
    <t>Cash on hand</t>
  </si>
  <si>
    <t>Kasse</t>
  </si>
  <si>
    <t>Postal and other stationary</t>
  </si>
  <si>
    <t>Werte</t>
  </si>
  <si>
    <t>Bank accounts</t>
  </si>
  <si>
    <t>Bankkonten</t>
  </si>
  <si>
    <t>Current bank loans</t>
  </si>
  <si>
    <t>Kurzfristige Bankkredite</t>
  </si>
  <si>
    <t>Discount bank loans</t>
  </si>
  <si>
    <t>Eskontkredite</t>
  </si>
  <si>
    <t>Short- term issued bonds</t>
  </si>
  <si>
    <t>Emittierte kurzfristige Schuldscheine</t>
  </si>
  <si>
    <t>Other short term financial loans</t>
  </si>
  <si>
    <t>Sonstige kurzfristige Finanzaushilfen</t>
  </si>
  <si>
    <t>Property shares for dealing</t>
  </si>
  <si>
    <t>Handelsfähige Besitzwertpapiere</t>
  </si>
  <si>
    <t>Own shares and ownership interests</t>
  </si>
  <si>
    <t>Eigenaktien und eigene Handelsanteile</t>
  </si>
  <si>
    <t>Debt shares for dealing</t>
  </si>
  <si>
    <t>Handelsfähige Schuldwertpapiere</t>
  </si>
  <si>
    <t>Own bonds</t>
  </si>
  <si>
    <t>Eigene Schuldscheine</t>
  </si>
  <si>
    <t>Debt shares with maturity day up to 1 year</t>
  </si>
  <si>
    <t>Schuldwertpapiere mit der Verfallszeit bis eines Jahres</t>
  </si>
  <si>
    <t>Other short term shares</t>
  </si>
  <si>
    <t>Sonstige realisierbare Wertpapiere</t>
  </si>
  <si>
    <t>Acquisition of current financial assets</t>
  </si>
  <si>
    <t>Beschaffung von kurzfristigem Finanzvermögen</t>
  </si>
  <si>
    <t>Cash in transit</t>
  </si>
  <si>
    <t>Geld unterwegs</t>
  </si>
  <si>
    <t>Value adjustment to current financial assets</t>
  </si>
  <si>
    <t>Berichtigungsposten zu kurzfristigem Finanzvermögen</t>
  </si>
  <si>
    <t>Trade receivables</t>
  </si>
  <si>
    <t>Abnehmer</t>
  </si>
  <si>
    <t>Bills of exchange receivable</t>
  </si>
  <si>
    <t>Inkassowechsel</t>
  </si>
  <si>
    <t>Receivable from bills discounted</t>
  </si>
  <si>
    <t>Forderungen für diskontierte Wertpapiere</t>
  </si>
  <si>
    <t>Advances paid</t>
  </si>
  <si>
    <t>Geleistete Anzahlungen</t>
  </si>
  <si>
    <t>Other trade receivables</t>
  </si>
  <si>
    <t>Sonstige Forderungen</t>
  </si>
  <si>
    <t>Contract net value</t>
  </si>
  <si>
    <t>Nettowert des Vertrags</t>
  </si>
  <si>
    <t>Trade liabilities</t>
  </si>
  <si>
    <t>Lieferanten</t>
  </si>
  <si>
    <t>Bills of exchange payable</t>
  </si>
  <si>
    <t>Vergütungswechsel</t>
  </si>
  <si>
    <t>Short-term provisions</t>
  </si>
  <si>
    <t>Kurzfristige Reserven</t>
  </si>
  <si>
    <t>Advances received</t>
  </si>
  <si>
    <t>Angenommene Anzahlungen</t>
  </si>
  <si>
    <t>Other trade paybles</t>
  </si>
  <si>
    <t>Unbilled supplies</t>
  </si>
  <si>
    <t>Liabilities to employees</t>
  </si>
  <si>
    <t>Angestellten</t>
  </si>
  <si>
    <t>Other liabilities to employees</t>
  </si>
  <si>
    <t>Other receivables from employees</t>
  </si>
  <si>
    <t>Forderungen gegenüber den Angestellten</t>
  </si>
  <si>
    <t>Liabilities related to social security (336, 479a)</t>
  </si>
  <si>
    <t>Abrechnung mit Behörden der Sozialfürsorge und der Krankversicherung</t>
  </si>
  <si>
    <t>Tax liabilities - corporate income Tax</t>
  </si>
  <si>
    <t>Einkommensteuer</t>
  </si>
  <si>
    <t>Tax liabilities - income Tax</t>
  </si>
  <si>
    <t>Sonstige direkte Steuern</t>
  </si>
  <si>
    <t>Tax liabilities - value added tax</t>
  </si>
  <si>
    <t>Mehrwertsteuer</t>
  </si>
  <si>
    <t>Other tax liabilities and fees</t>
  </si>
  <si>
    <t>Sonstige Steuern und Gebühren</t>
  </si>
  <si>
    <t>Subsidies from national budget</t>
  </si>
  <si>
    <t>Haushaltzuschüsse</t>
  </si>
  <si>
    <t>Sonstige Dotationen</t>
  </si>
  <si>
    <t>Receivables from a subsidiary and a parent</t>
  </si>
  <si>
    <t>Forderungen im Rahmen konzolidierter Ganzheit</t>
  </si>
  <si>
    <t>Receivables related to unpaid share capital</t>
  </si>
  <si>
    <t>Forderungen für gezeichnetes Eigenkapital</t>
  </si>
  <si>
    <t>Receivables from partnerts and members from the loss settlem</t>
  </si>
  <si>
    <t>Forderungen gebenüber den Gesellschaftlern gegen die Verlustvergütung</t>
  </si>
  <si>
    <t>Other receivables from partners and memebrs</t>
  </si>
  <si>
    <t>Sonstige Forderungen gegenüber den Gesellschaftlern</t>
  </si>
  <si>
    <t>Receivables from the accociates</t>
  </si>
  <si>
    <t>Forderungen gegenüber den Teilnehmern der Vereinigung</t>
  </si>
  <si>
    <t>Liabilities to a subsidiary and a parent</t>
  </si>
  <si>
    <t>Verbindlichkeiten im Rahmen konsolidierter Ganzheit</t>
  </si>
  <si>
    <t>Liabilities to partners and association</t>
  </si>
  <si>
    <t>Verbindlichkeit. gegenüber der Gesellschaft gegen die Gewinnverteilung</t>
  </si>
  <si>
    <t>Other liatbilities to parteners and association from distrib</t>
  </si>
  <si>
    <t>Sonst. Verbindlichkeit. gegenüber der Gesellschaft und den Mitgliedern</t>
  </si>
  <si>
    <t>Liabilities to partners from payroll</t>
  </si>
  <si>
    <t>Verbindlichkeit.gegenüber Gesells.und Mitgliedern von abhäng.Tätigkeit</t>
  </si>
  <si>
    <t>Liabilities from unpaid securities</t>
  </si>
  <si>
    <t>Verbindlichkeiten von gezeichneten ungetilgten Wertpapier. und Anlagen</t>
  </si>
  <si>
    <t>Liabilities to the partners of association</t>
  </si>
  <si>
    <t>Verbindlichkeiten gegenüber den Teilnehmern der Vereinigung</t>
  </si>
  <si>
    <t>Receivables from the sale of business</t>
  </si>
  <si>
    <t>Forderungen von der Betriebsveräußerung</t>
  </si>
  <si>
    <t>Paybales from the salse of business</t>
  </si>
  <si>
    <t>Verbindlichkeiten vom Unternehmenskauf</t>
  </si>
  <si>
    <t>Receivables and payables from fisxed futures options</t>
  </si>
  <si>
    <t>Forderungen und Verbindlichkeiten von fixen Termingeschäften</t>
  </si>
  <si>
    <t>Receivables from rent</t>
  </si>
  <si>
    <t>Forderungen aus Miete</t>
  </si>
  <si>
    <t>Receivables from the issued bonds</t>
  </si>
  <si>
    <t>Forderungen aus ausgegebenen Schuldverschreibungen</t>
  </si>
  <si>
    <t>Purchases options</t>
  </si>
  <si>
    <t>Ankaufoptionen</t>
  </si>
  <si>
    <t>Sold options</t>
  </si>
  <si>
    <t>Verkaufsoptionen</t>
  </si>
  <si>
    <t>Other receivables</t>
  </si>
  <si>
    <t>Other liabilities</t>
  </si>
  <si>
    <t>Sonstige Verbindlichkeiten</t>
  </si>
  <si>
    <t>Prepaid expenses</t>
  </si>
  <si>
    <t>Kosten für künftige Abrechnungszeiträume</t>
  </si>
  <si>
    <t>Complex prepaid expenses</t>
  </si>
  <si>
    <t>Komplexkosten für künftige Abrechnungszeiträume</t>
  </si>
  <si>
    <t>Accrued expenses</t>
  </si>
  <si>
    <t>Ausgaben für künftige Abrechnungszeiträume</t>
  </si>
  <si>
    <t>Deferred income</t>
  </si>
  <si>
    <t>Erlöse für künftige Abrechnungszeiträume</t>
  </si>
  <si>
    <t>Accrued income</t>
  </si>
  <si>
    <t>Einnahmen für künftige Abrechnungszeiträume</t>
  </si>
  <si>
    <t>Value adjustment to accounts receivable</t>
  </si>
  <si>
    <t>Berichtigungsposten zu Forderungen</t>
  </si>
  <si>
    <t>Suspense account</t>
  </si>
  <si>
    <t>Innerbetriebliche Verrechnung</t>
  </si>
  <si>
    <t>Control account, associations</t>
  </si>
  <si>
    <t>Verbindungskonto bei Körperschaft</t>
  </si>
  <si>
    <t>Share capital</t>
  </si>
  <si>
    <t>Grundkapital</t>
  </si>
  <si>
    <t>Share premium</t>
  </si>
  <si>
    <t>Emissionsagio</t>
  </si>
  <si>
    <t>Other capital fund</t>
  </si>
  <si>
    <t>Sonstige Kapitalfonds</t>
  </si>
  <si>
    <t>Valuation differences from revaluation of equity and paybles</t>
  </si>
  <si>
    <t>Umbewertungsdifferenzen des Vermögens und der Verbindlichkeiten</t>
  </si>
  <si>
    <t>Valuation differences from revaluation of shares</t>
  </si>
  <si>
    <t>Bewertungsdifferenzen von Kapitalbeteiligungen</t>
  </si>
  <si>
    <t>Valuation differences from revaluation due to merger</t>
  </si>
  <si>
    <t>Umbewertungsdifferenzen anläßlich der Verschmelzung und der Teilung</t>
  </si>
  <si>
    <t>Rücklage von Kapitaleinlagen</t>
  </si>
  <si>
    <t>Indivisible fund from contribution of capital</t>
  </si>
  <si>
    <t>Unteilbarer Fonds von Kapitaleinlagen</t>
  </si>
  <si>
    <t>Changes in share capital</t>
  </si>
  <si>
    <t>Veränderung des Grundkapitals</t>
  </si>
  <si>
    <t>Legal reserve fund created from profit</t>
  </si>
  <si>
    <t>Rücklage</t>
  </si>
  <si>
    <t>Non-distributable fund</t>
  </si>
  <si>
    <t>Unteilbarer Fonds</t>
  </si>
  <si>
    <t>Statutory funds</t>
  </si>
  <si>
    <t>Statutarische Fonds</t>
  </si>
  <si>
    <t>Other funds</t>
  </si>
  <si>
    <t>Sonstige Fonds</t>
  </si>
  <si>
    <t>Retained earnings from previous years</t>
  </si>
  <si>
    <t>Gewinnvortrag</t>
  </si>
  <si>
    <t>Accumulated losses from previous years</t>
  </si>
  <si>
    <t>Verlustvortrag</t>
  </si>
  <si>
    <t>Profit and loss account before approval</t>
  </si>
  <si>
    <t>Wirtschafsergebnis im Genehmigungsprocess</t>
  </si>
  <si>
    <t>Legal provisions</t>
  </si>
  <si>
    <t>Gesetzliche Reserven</t>
  </si>
  <si>
    <t>Other long-term provisions</t>
  </si>
  <si>
    <t>Sonstige Reserven</t>
  </si>
  <si>
    <t>Long-term bank loans</t>
  </si>
  <si>
    <t>Bankkredite</t>
  </si>
  <si>
    <t>Non-current liabilities to a subsidiary and a parent</t>
  </si>
  <si>
    <t>Langfristige Verbindlichkeiten im Rahmen konzolidierter Ganzheit</t>
  </si>
  <si>
    <t>Liabilities related to social fund</t>
  </si>
  <si>
    <t>Verbindlichkeiten vom Sozialfonds</t>
  </si>
  <si>
    <t>Bonds issued</t>
  </si>
  <si>
    <t>Ausgegebene Schuldverschreibungen</t>
  </si>
  <si>
    <t>Non-current liabilities from rental</t>
  </si>
  <si>
    <t>Verbindlichkeiten aus Verpachtung</t>
  </si>
  <si>
    <t>Long-term advance payments received</t>
  </si>
  <si>
    <t>Langfristige angenommene Anzahlungen</t>
  </si>
  <si>
    <t>Unbilled long-term supplies</t>
  </si>
  <si>
    <t>Langfristige nicht berechnete Lieferungen</t>
  </si>
  <si>
    <t>Long-term bills of exchange to be paid</t>
  </si>
  <si>
    <t>Langfristige Wechsel zur Vergütung</t>
  </si>
  <si>
    <t>Non-current trade liabilities</t>
  </si>
  <si>
    <t>Sonstige langfristige Verbindlichkeiten</t>
  </si>
  <si>
    <t>Deferred tax asset</t>
  </si>
  <si>
    <t>Latente Steuerverbindlichkeit und verschobene Steuerforderung</t>
  </si>
  <si>
    <t>Own capital sole trader</t>
  </si>
  <si>
    <t>Eigenkapital natürlicher Person - Einzelunternehmer</t>
  </si>
  <si>
    <t>Consumed raw materials</t>
  </si>
  <si>
    <t>Materialverbrauch</t>
  </si>
  <si>
    <t>Energy consumption</t>
  </si>
  <si>
    <t>Energieverbrauch</t>
  </si>
  <si>
    <t>Consumption of other non-inventory supplies</t>
  </si>
  <si>
    <t>Verbrauch sonstiger Sperrlieferungen</t>
  </si>
  <si>
    <t>Cost of merchandise sold</t>
  </si>
  <si>
    <t>Verkaufte Ware</t>
  </si>
  <si>
    <t>Value adjustment to inventory</t>
  </si>
  <si>
    <t>Bildung und Abrechnung der Berichtigungsposten zu Reserven</t>
  </si>
  <si>
    <t>Verkaufte Immobilie</t>
  </si>
  <si>
    <t>Repairs and maintenance</t>
  </si>
  <si>
    <t>Instandstellung und Instandhaltung</t>
  </si>
  <si>
    <t>Travel expenses</t>
  </si>
  <si>
    <t>Fahrgeld</t>
  </si>
  <si>
    <t>Entertainment expenses</t>
  </si>
  <si>
    <t>Repräsentationskosten</t>
  </si>
  <si>
    <t>Services</t>
  </si>
  <si>
    <t>Sonstige Dienstleistungen</t>
  </si>
  <si>
    <t>Wages and salaries</t>
  </si>
  <si>
    <t>Lohnkosten</t>
  </si>
  <si>
    <t>Wages and salaries - members</t>
  </si>
  <si>
    <t>Einnahmen der Gesellschaftler und Mitglieder aus abhängiger Tätigkeit</t>
  </si>
  <si>
    <t>Remuneration of board members of company or cooperative</t>
  </si>
  <si>
    <t>Vergütungen für Mitglieder der Gesellschaftorg. und der Genossenschaft</t>
  </si>
  <si>
    <t>Law social security expenses</t>
  </si>
  <si>
    <t>Gesetzliche Sozialfürsorge</t>
  </si>
  <si>
    <t>Other social security expenses</t>
  </si>
  <si>
    <t>Sonstige Sozialfürsorge</t>
  </si>
  <si>
    <t>Social expenses of sole trader</t>
  </si>
  <si>
    <t>Sozialkosten natürlicher Person - Einzelunternehmer</t>
  </si>
  <si>
    <t>Law social expenses</t>
  </si>
  <si>
    <t>Gesetzliche Sozialkosten</t>
  </si>
  <si>
    <t>Other social expenses</t>
  </si>
  <si>
    <t>Sonstige Sozialkosten</t>
  </si>
  <si>
    <t>Road tax</t>
  </si>
  <si>
    <t>Verkehrssteuer</t>
  </si>
  <si>
    <t>Property tax</t>
  </si>
  <si>
    <t>Immobiliensteuer</t>
  </si>
  <si>
    <t>Other taxes and fees</t>
  </si>
  <si>
    <t>Net book value of non-current assets sold</t>
  </si>
  <si>
    <t>Restwert verkauften langfrist. immateriellen und materiellen Eigentums</t>
  </si>
  <si>
    <t>Carrying value of raw materials sold</t>
  </si>
  <si>
    <t>Verkauftes Material</t>
  </si>
  <si>
    <t>Gifts</t>
  </si>
  <si>
    <t>Spenden</t>
  </si>
  <si>
    <t>Contract penalties and interests</t>
  </si>
  <si>
    <t>Vertragsstrafen, Geldbußen und Verzugszinsen</t>
  </si>
  <si>
    <t>Other penalties and interests</t>
  </si>
  <si>
    <t>Sonstige Strafen, Geldbußen und Verzugszinsen</t>
  </si>
  <si>
    <t>Write off bad debts</t>
  </si>
  <si>
    <t>Forderungsabschreibung</t>
  </si>
  <si>
    <t>Provision to bad and doubtfull debts</t>
  </si>
  <si>
    <t>Bildung und Abrechnung der Berichtigungsposten zu Forderungen</t>
  </si>
  <si>
    <t>Other operating expenses</t>
  </si>
  <si>
    <t>Sonstige Wirtschaftstätigkeitskosten</t>
  </si>
  <si>
    <t>Shortage and damage</t>
  </si>
  <si>
    <t>Fehlbeträge und Schaden</t>
  </si>
  <si>
    <t>Amortization intangible assets and depreciation to property,</t>
  </si>
  <si>
    <t>Abschreibung langfristigen immateriellen und materiellen Eigentums</t>
  </si>
  <si>
    <t>Value adjustment to fixed assets</t>
  </si>
  <si>
    <t>Bildung / Abrechnung der Berichtigungsposten zu langfristigem Vermögen</t>
  </si>
  <si>
    <t>Clearing of complex prepaid expenses</t>
  </si>
  <si>
    <t>Abrechnung der Komplexkosten für künftige Abrechnungszeiträume</t>
  </si>
  <si>
    <t>Depreciaiton to value adjustment to acquiered asset</t>
  </si>
  <si>
    <t>Abrechn.der Wertberichtig.zum Berichtigungsposten auf erwerbt.Eigentum</t>
  </si>
  <si>
    <t>Securities and shares sold</t>
  </si>
  <si>
    <t>Verkaufte Wertpapiere und Anteile</t>
  </si>
  <si>
    <t>Interest expense</t>
  </si>
  <si>
    <t>Zinsen</t>
  </si>
  <si>
    <t>Exchange rate losses</t>
  </si>
  <si>
    <t>Kursverluste</t>
  </si>
  <si>
    <t>Loss on revaluation of securities</t>
  </si>
  <si>
    <t>Umbewertungskosten der Wertpapiere</t>
  </si>
  <si>
    <t>Adjustment value to financial assets</t>
  </si>
  <si>
    <t>Bildung und Abrechnung der Berichtigungsposten zu Finanzvermögen</t>
  </si>
  <si>
    <t>Expenses related to current financial assets</t>
  </si>
  <si>
    <t>Kosten für kurzfristiges Finanzvermögen</t>
  </si>
  <si>
    <t>Expenses related to derivative transactions</t>
  </si>
  <si>
    <t>Kosten für derivative Operationen</t>
  </si>
  <si>
    <t>Other expenses related to financial activities</t>
  </si>
  <si>
    <t>Sonstige Finanzkosten</t>
  </si>
  <si>
    <t>Shortage and damage of financial assets</t>
  </si>
  <si>
    <t>Fehlbeträge und Schaden auf Finanzvermögen</t>
  </si>
  <si>
    <t>Reservenbildung</t>
  </si>
  <si>
    <t>Damage</t>
  </si>
  <si>
    <t>Other extraordinary expenses</t>
  </si>
  <si>
    <t>Current income tax on ordinary activities</t>
  </si>
  <si>
    <t>Fällige Einkommensteuer von ordentlicher Tätigkeit</t>
  </si>
  <si>
    <t>Deferred income tax on ordinary activities</t>
  </si>
  <si>
    <t>Gestundete Einkommensteuer von ordentlicher Tätigkeit</t>
  </si>
  <si>
    <t>Current income tax on extraordinary activities</t>
  </si>
  <si>
    <t>Fällige Einkommensteuer von außerordentlicher Tätigkeit</t>
  </si>
  <si>
    <t>Deferred income tax on extraordinary activities</t>
  </si>
  <si>
    <t>Gestundete Einkommensteuer von außerordentlicher Tätigkeit</t>
  </si>
  <si>
    <t>Income tax related to previous year</t>
  </si>
  <si>
    <t>Nachträgliche Abgaben der Einkommensteuer</t>
  </si>
  <si>
    <t>Transfer of profit share to members</t>
  </si>
  <si>
    <t>Überweisung der Anteile des Wirtschafsergebnisses den Gesellschaftern</t>
  </si>
  <si>
    <t>Transfer of operative expenses</t>
  </si>
  <si>
    <t>Vortrag der Wirtschaftstätigkeitskosten</t>
  </si>
  <si>
    <t>Transfer of financial expenses</t>
  </si>
  <si>
    <t>Vortrag der Finanzkosten</t>
  </si>
  <si>
    <t>Revenue from the sale of own products</t>
  </si>
  <si>
    <t>Erlöse für eigene Produkte</t>
  </si>
  <si>
    <t>Revenue from the sale of services</t>
  </si>
  <si>
    <t>Erlöse aus Verkauf von Diensteistungen</t>
  </si>
  <si>
    <t>Revenue from the sale of merchandise</t>
  </si>
  <si>
    <t>Erlöse für Ware</t>
  </si>
  <si>
    <t>Vertragserlöse</t>
  </si>
  <si>
    <t>Erlöse vom Verkauf der Immobilie</t>
  </si>
  <si>
    <t>Changes in inventory - work in progress</t>
  </si>
  <si>
    <t>Bestandsveränderung unvollendeter Produktion</t>
  </si>
  <si>
    <t>Changes in inventory - semifinished goods</t>
  </si>
  <si>
    <t>Bestandsveränderung der Halbfabrikate</t>
  </si>
  <si>
    <t>Changes in inventory - final products</t>
  </si>
  <si>
    <t>Bestandveränderung der Erzeugnisse</t>
  </si>
  <si>
    <t>Changes in inventory - animals</t>
  </si>
  <si>
    <t>Bestandveränderung der Tiere</t>
  </si>
  <si>
    <t>Own work capitalized - material nad mechandise</t>
  </si>
  <si>
    <t>Material- und Warenaktivierung</t>
  </si>
  <si>
    <t>Own work capitalized - internal services</t>
  </si>
  <si>
    <t>Aktivierung innerorganisatoricher Diensteistungen</t>
  </si>
  <si>
    <t>Own work capitalized - intangible assets</t>
  </si>
  <si>
    <t>Aktivierung langfristiges immaterielles Eigentums</t>
  </si>
  <si>
    <t>Own work capitalized - plant, property and equipments</t>
  </si>
  <si>
    <t>Aktivierung langfristiges materielles Eigentums</t>
  </si>
  <si>
    <t>Revenue from the sale of non-current assets</t>
  </si>
  <si>
    <t>Erlöse aus Verkauf von langfrist. immater. und materiellen Eigentum</t>
  </si>
  <si>
    <t>Revenue from the sale of raw materials</t>
  </si>
  <si>
    <t>Erlöse aus Verkauf von Material</t>
  </si>
  <si>
    <t>contract penalties and interests</t>
  </si>
  <si>
    <t>Sonstige Vertragsstrafen, Geldbußen und Verzugszinsen</t>
  </si>
  <si>
    <t>Income from bad debts write-off</t>
  </si>
  <si>
    <t>Erträge aus abgeschriebenen Forderungen</t>
  </si>
  <si>
    <t>Other operating income</t>
  </si>
  <si>
    <t>Sonstige Erträge aus der Wirtschaftstätigkeit</t>
  </si>
  <si>
    <t>Clearing off value adjustment to acquiered asset</t>
  </si>
  <si>
    <t>Abrechn.der Wertberichtig. zum Berichtigungsposten auf erwerb.Eigentum</t>
  </si>
  <si>
    <t>Revenue from the sale of securities and shares</t>
  </si>
  <si>
    <t>Erlöse aus Verkauf von Wertpapieren und Anteilen</t>
  </si>
  <si>
    <t>Interest income</t>
  </si>
  <si>
    <t>Exchange rate gains</t>
  </si>
  <si>
    <t>Kursgewinne</t>
  </si>
  <si>
    <t>Gains on revaluation of securities</t>
  </si>
  <si>
    <t>Erträge aus der Umbewertung der Wertpapiere</t>
  </si>
  <si>
    <t>Income from securities and ownership interests in a subsidia</t>
  </si>
  <si>
    <t>Erträge aus langfristigem Finanzvermögen</t>
  </si>
  <si>
    <t>Income from current financial assets</t>
  </si>
  <si>
    <t>Erträge aus kurzfristigem Finanzvermögen</t>
  </si>
  <si>
    <t>Income from derivative transactions</t>
  </si>
  <si>
    <t>Erträge aus Derivatsoperationen</t>
  </si>
  <si>
    <t>Other income from financial activities</t>
  </si>
  <si>
    <t>Sonstige Finanzerträge</t>
  </si>
  <si>
    <t>Income from damage reimbursement</t>
  </si>
  <si>
    <t>Schadenersatz</t>
  </si>
  <si>
    <t>Other extraordinary income</t>
  </si>
  <si>
    <t>Sonstige außergewöhnliche Erträge</t>
  </si>
  <si>
    <t>Transfer of operative income</t>
  </si>
  <si>
    <t>Vortrag der Erträge aus der Wirtschaftstätigkeit</t>
  </si>
  <si>
    <t>Transfer of of financal income</t>
  </si>
  <si>
    <t>Vortrag der Finanzerträge</t>
  </si>
  <si>
    <t>Opening balance sheet account</t>
  </si>
  <si>
    <t>Anfangsbilanzkonto</t>
  </si>
  <si>
    <t>Closing balance sheet account</t>
  </si>
  <si>
    <t>Abschlußbilanzkonto</t>
  </si>
  <si>
    <t>Profit and loss account</t>
  </si>
  <si>
    <t>Gewinn- und Verlustrechnung</t>
  </si>
  <si>
    <t>NIE - neboli splnené podmienky</t>
  </si>
  <si>
    <t>Máte povinnosť auditu pre rok 2015 ?</t>
  </si>
  <si>
    <t>1. celková suma majetku je vyššia ako 1 000 000 EUR (brutto majetok zo súvahy)</t>
  </si>
  <si>
    <t>2. čistý obrat je vyšší ako 2 000 000 EUR (Výkaz Z a S)</t>
  </si>
  <si>
    <t>3. priemerný prepočítaný počet zamestnancov presiahne počet 30 zamestnancov (poznámky)</t>
  </si>
  <si>
    <t>ANO - boli splnené aspoň dve podmienky z troch
musíte si nechať overiť aj výročnú správu
máte čas do konca roku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</si>
</sst>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yyyy"/>
    <numFmt numFmtId="165" formatCode="dd/"/>
    <numFmt numFmtId="166" formatCode="mm/"/>
    <numFmt numFmtId="167" formatCode="0.000"/>
    <numFmt numFmtId="168" formatCode="#,##0.000"/>
    <numFmt numFmtId="169" formatCode="#,##0.00\ &quot;€&quot;"/>
  </numFmts>
  <fonts count="129" x14ac:knownFonts="1">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6"/>
      <name val="Arial"/>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b/>
      <sz val="8.5"/>
      <color indexed="30"/>
      <name val="MS Sans Serif"/>
      <family val="2"/>
      <charset val="238"/>
    </font>
    <font>
      <u/>
      <sz val="11.5"/>
      <color indexed="12"/>
      <name val="Arial CE"/>
      <family val="2"/>
      <charset val="238"/>
    </font>
    <font>
      <sz val="7"/>
      <name val="Arial"/>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sz val="9"/>
      <color indexed="81"/>
      <name val="Tahoma"/>
      <family val="2"/>
      <charset val="238"/>
    </font>
    <font>
      <b/>
      <sz val="12"/>
      <color indexed="39"/>
      <name val="Tahoma"/>
      <family val="2"/>
      <charset val="238"/>
    </font>
    <font>
      <b/>
      <sz val="8"/>
      <color indexed="17"/>
      <name val="Arial Narrow"/>
      <family val="2"/>
      <charset val="238"/>
    </font>
    <font>
      <b/>
      <sz val="8"/>
      <color indexed="12"/>
      <name val="Arial Narrow"/>
      <family val="2"/>
      <charset val="238"/>
    </font>
    <font>
      <sz val="8"/>
      <color indexed="12"/>
      <name val="Arial Narrow"/>
      <family val="2"/>
      <charset val="238"/>
    </font>
    <font>
      <b/>
      <sz val="8"/>
      <color indexed="10"/>
      <name val="Arial Narrow"/>
      <family val="2"/>
      <charset val="238"/>
    </font>
    <font>
      <b/>
      <sz val="10"/>
      <name val="Arial Narrow"/>
      <family val="2"/>
      <charset val="238"/>
    </font>
    <font>
      <sz val="8"/>
      <color indexed="81"/>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b/>
      <sz val="8"/>
      <color rgb="FFFF0000"/>
      <name val="Arial Narrow"/>
      <family val="2"/>
      <charset val="238"/>
    </font>
    <font>
      <b/>
      <sz val="8"/>
      <color rgb="FF0000FF"/>
      <name val="Arial Narrow"/>
      <family val="2"/>
      <charset val="238"/>
    </font>
    <font>
      <sz val="8"/>
      <color rgb="FF0000CC"/>
      <name val="Arial Narrow"/>
      <family val="2"/>
      <charset val="238"/>
    </font>
    <font>
      <b/>
      <sz val="8"/>
      <color rgb="FF0000CC"/>
      <name val="Arial Narrow"/>
      <family val="2"/>
      <charset val="238"/>
    </font>
    <font>
      <b/>
      <sz val="8"/>
      <color rgb="FFC00000"/>
      <name val="Arial Narrow"/>
      <family val="2"/>
      <charset val="238"/>
    </font>
    <font>
      <sz val="8"/>
      <color rgb="FFC00000"/>
      <name val="Arial Narrow"/>
      <family val="2"/>
      <charset val="238"/>
    </font>
    <font>
      <sz val="8"/>
      <color theme="0"/>
      <name val="Arial Narrow"/>
      <family val="2"/>
      <charset val="238"/>
    </font>
    <font>
      <b/>
      <sz val="9"/>
      <color theme="0"/>
      <name val="Arial Narrow"/>
      <family val="2"/>
      <charset val="238"/>
    </font>
    <font>
      <sz val="9"/>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sz val="8"/>
      <color theme="1"/>
      <name val="Arial Narrow"/>
      <family val="2"/>
      <charset val="238"/>
    </font>
    <font>
      <sz val="8"/>
      <color theme="1"/>
      <name val="Calibri"/>
      <family val="2"/>
      <charset val="238"/>
      <scheme val="minor"/>
    </font>
    <font>
      <b/>
      <sz val="11"/>
      <color rgb="FFFF0000"/>
      <name val="Arial Narrow"/>
      <family val="2"/>
      <charset val="238"/>
    </font>
    <font>
      <b/>
      <sz val="8"/>
      <color rgb="FF006600"/>
      <name val="Arial Narrow"/>
      <family val="2"/>
      <charset val="238"/>
    </font>
    <font>
      <sz val="6"/>
      <name val="Arial CE"/>
      <family val="2"/>
      <charset val="238"/>
    </font>
    <font>
      <sz val="5.5"/>
      <name val="Arial CE"/>
      <family val="2"/>
      <charset val="238"/>
    </font>
    <font>
      <b/>
      <sz val="6"/>
      <name val="Arial CE"/>
      <family val="2"/>
      <charset val="238"/>
    </font>
    <font>
      <sz val="5"/>
      <name val="Arial CE"/>
      <family val="2"/>
      <charset val="238"/>
    </font>
    <font>
      <sz val="9"/>
      <color rgb="FF006100"/>
      <name val="Calibri"/>
      <family val="2"/>
      <charset val="238"/>
      <scheme val="minor"/>
    </font>
    <font>
      <b/>
      <sz val="7"/>
      <name val="Arial"/>
      <family val="2"/>
      <charset val="238"/>
    </font>
    <font>
      <sz val="5.5"/>
      <name val="Arial"/>
      <family val="2"/>
      <charset val="238"/>
    </font>
    <font>
      <b/>
      <sz val="6"/>
      <name val="Arial"/>
      <family val="2"/>
      <charset val="238"/>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sz val="8"/>
      <color rgb="FF000000"/>
      <name val="Arial Narrow"/>
      <family val="2"/>
      <charset val="238"/>
    </font>
    <font>
      <b/>
      <sz val="8"/>
      <color theme="0"/>
      <name val="Arial Narrow"/>
      <family val="2"/>
      <charset val="238"/>
    </font>
    <font>
      <sz val="10"/>
      <color rgb="FFFF0000"/>
      <name val="Arial CE"/>
      <family val="2"/>
      <charset val="238"/>
    </font>
    <font>
      <sz val="12"/>
      <name val="Arial CE"/>
      <family val="2"/>
      <charset val="238"/>
    </font>
    <font>
      <b/>
      <sz val="12"/>
      <color rgb="FFFF0000"/>
      <name val="Arial CE"/>
      <family val="2"/>
      <charset val="238"/>
    </font>
    <font>
      <b/>
      <sz val="10"/>
      <color rgb="FFC00000"/>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sz val="6"/>
      <name val="Arial CE"/>
      <charset val="238"/>
    </font>
    <font>
      <b/>
      <sz val="11"/>
      <name val="Arial Narrow"/>
      <family val="2"/>
      <charset val="238"/>
    </font>
    <font>
      <sz val="11"/>
      <color theme="0"/>
      <name val="Calibri"/>
      <family val="2"/>
      <charset val="238"/>
      <scheme val="minor"/>
    </font>
    <font>
      <sz val="12"/>
      <color theme="0"/>
      <name val="Arial"/>
      <family val="2"/>
      <charset val="238"/>
    </font>
    <font>
      <sz val="8"/>
      <color rgb="FFFF0000"/>
      <name val="Arial Narrow"/>
      <family val="2"/>
      <charset val="238"/>
    </font>
    <font>
      <sz val="10"/>
      <color theme="0"/>
      <name val="Arial CE"/>
      <charset val="238"/>
    </font>
    <font>
      <sz val="10"/>
      <color theme="0"/>
      <name val="Arial"/>
      <family val="2"/>
      <charset val="238"/>
    </font>
    <font>
      <sz val="9"/>
      <name val="Arial CE"/>
      <charset val="238"/>
    </font>
    <font>
      <b/>
      <sz val="9"/>
      <color rgb="FF0000CC"/>
      <name val="Times New Roman"/>
      <family val="1"/>
      <charset val="238"/>
    </font>
    <font>
      <b/>
      <sz val="9"/>
      <color theme="0"/>
      <name val="Times New Roman"/>
      <family val="1"/>
      <charset val="238"/>
    </font>
    <font>
      <b/>
      <sz val="9"/>
      <color theme="0"/>
      <name val="Arial CE"/>
      <charset val="238"/>
    </font>
    <font>
      <sz val="8.5"/>
      <color theme="0"/>
      <name val="Arial"/>
      <family val="2"/>
      <charset val="238"/>
    </font>
    <font>
      <b/>
      <sz val="8.5"/>
      <color theme="0"/>
      <name val="Arial"/>
      <family val="2"/>
      <charset val="238"/>
    </font>
    <font>
      <sz val="14"/>
      <color theme="0"/>
      <name val="Arial CE"/>
      <family val="2"/>
      <charset val="238"/>
    </font>
    <font>
      <sz val="10"/>
      <color rgb="FFFF0000"/>
      <name val="Arial CE"/>
      <charset val="238"/>
    </font>
    <font>
      <b/>
      <sz val="11"/>
      <color indexed="9"/>
      <name val="Tahoma"/>
      <family val="2"/>
      <charset val="238"/>
    </font>
    <font>
      <b/>
      <sz val="10"/>
      <name val="Times New Roman"/>
      <family val="1"/>
      <charset val="238"/>
    </font>
    <font>
      <sz val="12"/>
      <color theme="0"/>
      <name val="Arial CE"/>
      <charset val="238"/>
    </font>
    <font>
      <sz val="10"/>
      <color rgb="FF0000CC"/>
      <name val="Arial CE"/>
      <charset val="238"/>
    </font>
    <font>
      <sz val="14"/>
      <color theme="0"/>
      <name val="Arial CE"/>
      <charset val="238"/>
    </font>
  </fonts>
  <fills count="2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99FF66"/>
        <bgColor indexed="64"/>
      </patternFill>
    </fill>
    <fill>
      <patternFill patternType="solid">
        <fgColor rgb="FF0000CC"/>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indexed="9"/>
        <bgColor indexed="64"/>
      </patternFill>
    </fill>
    <fill>
      <patternFill patternType="solid">
        <fgColor rgb="FFCCFF99"/>
        <bgColor indexed="64"/>
      </patternFill>
    </fill>
    <fill>
      <patternFill patternType="solid">
        <fgColor theme="0"/>
        <bgColor indexed="64"/>
      </patternFill>
    </fill>
    <fill>
      <patternFill patternType="solid">
        <fgColor rgb="FFFF0000"/>
        <bgColor indexed="64"/>
      </patternFill>
    </fill>
    <fill>
      <patternFill patternType="solid">
        <fgColor rgb="FF99CCFF"/>
        <bgColor indexed="64"/>
      </patternFill>
    </fill>
    <fill>
      <patternFill patternType="solid">
        <fgColor rgb="FFFFFF99"/>
        <bgColor indexed="64"/>
      </patternFill>
    </fill>
    <fill>
      <patternFill patternType="solid">
        <fgColor rgb="FF66FF66"/>
        <bgColor indexed="64"/>
      </patternFill>
    </fill>
    <fill>
      <patternFill patternType="solid">
        <fgColor theme="4"/>
      </patternFill>
    </fill>
    <fill>
      <patternFill patternType="solid">
        <fgColor rgb="FF0033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thick">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ck">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6" tint="0.39994506668294322"/>
      </left>
      <right/>
      <top style="medium">
        <color theme="6" tint="0.39994506668294322"/>
      </top>
      <bottom style="medium">
        <color theme="6" tint="0.39994506668294322"/>
      </bottom>
      <diagonal/>
    </border>
    <border>
      <left/>
      <right/>
      <top style="medium">
        <color theme="6" tint="0.39994506668294322"/>
      </top>
      <bottom style="medium">
        <color theme="6" tint="0.39994506668294322"/>
      </bottom>
      <diagonal/>
    </border>
    <border>
      <left/>
      <right style="medium">
        <color theme="6" tint="0.39994506668294322"/>
      </right>
      <top style="medium">
        <color theme="6" tint="0.39994506668294322"/>
      </top>
      <bottom style="medium">
        <color theme="6" tint="0.39994506668294322"/>
      </bottom>
      <diagonal/>
    </border>
  </borders>
  <cellStyleXfs count="20">
    <xf numFmtId="0" fontId="0" fillId="0" borderId="0"/>
    <xf numFmtId="0" fontId="37" fillId="0" borderId="0" applyNumberFormat="0" applyFill="0" applyBorder="0" applyAlignment="0" applyProtection="0">
      <alignment vertical="top"/>
      <protection locked="0"/>
    </xf>
    <xf numFmtId="0" fontId="15" fillId="0" borderId="0">
      <alignment vertical="center"/>
    </xf>
    <xf numFmtId="0" fontId="57" fillId="0" borderId="0"/>
    <xf numFmtId="0" fontId="3" fillId="0" borderId="0" applyNumberFormat="0" applyFill="0" applyBorder="0" applyAlignment="0" applyProtection="0"/>
    <xf numFmtId="0" fontId="2" fillId="0" borderId="0"/>
    <xf numFmtId="0" fontId="18" fillId="0" borderId="0"/>
    <xf numFmtId="0" fontId="18" fillId="0" borderId="0"/>
    <xf numFmtId="0" fontId="33" fillId="0" borderId="0" applyNumberFormat="0" applyFill="0" applyBorder="0" applyAlignment="0" applyProtection="0">
      <alignment vertical="top"/>
      <protection locked="0"/>
    </xf>
    <xf numFmtId="0" fontId="2" fillId="0" borderId="0"/>
    <xf numFmtId="0" fontId="64" fillId="0" borderId="0"/>
    <xf numFmtId="0" fontId="30" fillId="0" borderId="0"/>
    <xf numFmtId="0" fontId="15" fillId="0" borderId="0"/>
    <xf numFmtId="0" fontId="63" fillId="0" borderId="0"/>
    <xf numFmtId="0" fontId="3" fillId="0" borderId="0"/>
    <xf numFmtId="0" fontId="4" fillId="0" borderId="0"/>
    <xf numFmtId="0" fontId="1" fillId="9" borderId="44" applyNumberFormat="0" applyFont="0" applyAlignment="0" applyProtection="0"/>
    <xf numFmtId="0" fontId="65" fillId="0" borderId="0">
      <alignment horizontal="right" vertical="top"/>
    </xf>
    <xf numFmtId="0" fontId="90" fillId="17" borderId="0" applyNumberFormat="0" applyBorder="0" applyAlignment="0" applyProtection="0"/>
    <xf numFmtId="0" fontId="111" fillId="27" borderId="0" applyNumberFormat="0" applyBorder="0" applyAlignment="0" applyProtection="0"/>
  </cellStyleXfs>
  <cellXfs count="1560">
    <xf numFmtId="0" fontId="0" fillId="0" borderId="0" xfId="0"/>
    <xf numFmtId="49" fontId="5" fillId="2" borderId="0" xfId="15" applyNumberFormat="1" applyFont="1" applyFill="1" applyProtection="1">
      <protection hidden="1"/>
    </xf>
    <xf numFmtId="1" fontId="5" fillId="2" borderId="0" xfId="15" applyNumberFormat="1" applyFont="1" applyFill="1" applyProtection="1">
      <protection hidden="1"/>
    </xf>
    <xf numFmtId="4" fontId="5" fillId="2" borderId="1" xfId="15" applyNumberFormat="1" applyFont="1" applyFill="1" applyBorder="1" applyAlignment="1" applyProtection="1">
      <alignment horizontal="center"/>
      <protection hidden="1"/>
    </xf>
    <xf numFmtId="4" fontId="5" fillId="2" borderId="1" xfId="15"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 fontId="11" fillId="3" borderId="1" xfId="0" applyNumberFormat="1" applyFont="1" applyFill="1" applyBorder="1" applyProtection="1">
      <protection hidden="1"/>
    </xf>
    <xf numFmtId="4" fontId="8" fillId="3" borderId="1" xfId="0" applyNumberFormat="1" applyFont="1" applyFill="1" applyBorder="1" applyProtection="1">
      <protection hidden="1"/>
    </xf>
    <xf numFmtId="49" fontId="0" fillId="0" borderId="0" xfId="0" applyNumberFormat="1" applyProtection="1">
      <protection hidden="1"/>
    </xf>
    <xf numFmtId="4" fontId="12" fillId="3" borderId="1" xfId="0" applyNumberFormat="1" applyFont="1" applyFill="1" applyBorder="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7"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9" fillId="0" borderId="0" xfId="6" quotePrefix="1" applyNumberFormat="1" applyFont="1" applyProtection="1">
      <protection hidden="1"/>
    </xf>
    <xf numFmtId="0" fontId="19" fillId="0" borderId="0" xfId="6" quotePrefix="1" applyFont="1" applyProtection="1">
      <protection hidden="1"/>
    </xf>
    <xf numFmtId="2" fontId="10" fillId="2" borderId="1" xfId="15" applyNumberFormat="1" applyFont="1" applyFill="1" applyBorder="1" applyAlignment="1" applyProtection="1">
      <alignment horizontal="center"/>
      <protection hidden="1"/>
    </xf>
    <xf numFmtId="0" fontId="19" fillId="0" borderId="0" xfId="6" applyFont="1" applyFill="1" applyBorder="1" applyProtection="1">
      <protection hidden="1"/>
    </xf>
    <xf numFmtId="49" fontId="20" fillId="4" borderId="2" xfId="6" applyNumberFormat="1" applyFont="1" applyFill="1" applyBorder="1" applyAlignment="1" applyProtection="1">
      <alignment horizontal="left"/>
      <protection hidden="1"/>
    </xf>
    <xf numFmtId="0" fontId="20" fillId="4" borderId="3" xfId="6" applyFont="1" applyFill="1" applyBorder="1" applyProtection="1">
      <protection hidden="1"/>
    </xf>
    <xf numFmtId="2" fontId="21" fillId="4" borderId="1" xfId="6" applyNumberFormat="1" applyFont="1" applyFill="1" applyBorder="1" applyProtection="1">
      <protection hidden="1"/>
    </xf>
    <xf numFmtId="49" fontId="22" fillId="2" borderId="1" xfId="6" quotePrefix="1" applyNumberFormat="1" applyFont="1" applyFill="1" applyBorder="1" applyProtection="1">
      <protection hidden="1"/>
    </xf>
    <xf numFmtId="0" fontId="19" fillId="2" borderId="1" xfId="6" applyFont="1" applyFill="1" applyBorder="1" applyProtection="1">
      <protection hidden="1"/>
    </xf>
    <xf numFmtId="0" fontId="22" fillId="2" borderId="1" xfId="6" quotePrefix="1" applyFont="1" applyFill="1" applyBorder="1" applyProtection="1">
      <protection hidden="1"/>
    </xf>
    <xf numFmtId="2" fontId="23" fillId="2" borderId="4" xfId="6" applyNumberFormat="1" applyFont="1" applyFill="1" applyBorder="1" applyProtection="1">
      <protection hidden="1"/>
    </xf>
    <xf numFmtId="49" fontId="19" fillId="0" borderId="5" xfId="6" quotePrefix="1" applyNumberFormat="1" applyFont="1" applyBorder="1" applyProtection="1">
      <protection hidden="1"/>
    </xf>
    <xf numFmtId="0" fontId="19" fillId="0" borderId="0" xfId="6" quotePrefix="1" applyFont="1" applyBorder="1" applyProtection="1">
      <protection hidden="1"/>
    </xf>
    <xf numFmtId="0" fontId="24" fillId="0" borderId="0" xfId="7" quotePrefix="1" applyFont="1" applyProtection="1">
      <protection hidden="1"/>
    </xf>
    <xf numFmtId="2" fontId="24" fillId="0" borderId="0" xfId="6" applyNumberFormat="1" applyFont="1" applyBorder="1" applyProtection="1">
      <protection hidden="1"/>
    </xf>
    <xf numFmtId="2" fontId="19" fillId="0" borderId="0" xfId="6" applyNumberFormat="1" applyFont="1" applyBorder="1" applyProtection="1">
      <protection hidden="1"/>
    </xf>
    <xf numFmtId="49" fontId="19" fillId="0" borderId="5" xfId="6" applyNumberFormat="1" applyFont="1" applyBorder="1" applyProtection="1">
      <protection hidden="1"/>
    </xf>
    <xf numFmtId="2" fontId="19" fillId="0" borderId="6" xfId="6" applyNumberFormat="1" applyFont="1" applyBorder="1" applyProtection="1">
      <protection hidden="1"/>
    </xf>
    <xf numFmtId="49" fontId="19" fillId="0" borderId="7" xfId="6" quotePrefix="1" applyNumberFormat="1" applyFont="1" applyBorder="1" applyProtection="1">
      <protection hidden="1"/>
    </xf>
    <xf numFmtId="0" fontId="19" fillId="0" borderId="6" xfId="6" quotePrefix="1" applyFont="1" applyBorder="1" applyProtection="1">
      <protection hidden="1"/>
    </xf>
    <xf numFmtId="49" fontId="22" fillId="0" borderId="0" xfId="6" applyNumberFormat="1" applyFont="1" applyFill="1" applyBorder="1" applyProtection="1">
      <protection hidden="1"/>
    </xf>
    <xf numFmtId="0" fontId="24" fillId="0" borderId="0" xfId="7" quotePrefix="1" applyFont="1" applyFill="1" applyProtection="1">
      <protection hidden="1"/>
    </xf>
    <xf numFmtId="49" fontId="22" fillId="2" borderId="0" xfId="6" applyNumberFormat="1" applyFont="1" applyFill="1" applyBorder="1" applyProtection="1">
      <protection hidden="1"/>
    </xf>
    <xf numFmtId="0" fontId="19" fillId="2" borderId="0" xfId="6" applyFont="1" applyFill="1" applyBorder="1" applyProtection="1">
      <protection hidden="1"/>
    </xf>
    <xf numFmtId="49" fontId="19" fillId="0" borderId="0" xfId="7" applyNumberFormat="1" applyFont="1" applyProtection="1">
      <protection hidden="1"/>
    </xf>
    <xf numFmtId="2" fontId="19" fillId="0" borderId="0" xfId="6" applyNumberFormat="1" applyFont="1" applyFill="1" applyBorder="1" applyProtection="1">
      <protection hidden="1"/>
    </xf>
    <xf numFmtId="2" fontId="21" fillId="4" borderId="3" xfId="6" applyNumberFormat="1" applyFont="1" applyFill="1" applyBorder="1" applyProtection="1">
      <protection hidden="1"/>
    </xf>
    <xf numFmtId="49" fontId="22" fillId="2" borderId="8" xfId="6" quotePrefix="1" applyNumberFormat="1" applyFont="1" applyFill="1" applyBorder="1" applyProtection="1">
      <protection hidden="1"/>
    </xf>
    <xf numFmtId="0" fontId="19" fillId="2" borderId="4" xfId="6" applyFont="1" applyFill="1" applyBorder="1" applyProtection="1">
      <protection hidden="1"/>
    </xf>
    <xf numFmtId="0" fontId="22" fillId="2" borderId="4" xfId="6" quotePrefix="1" applyFont="1" applyFill="1" applyBorder="1" applyProtection="1">
      <protection hidden="1"/>
    </xf>
    <xf numFmtId="0" fontId="25" fillId="0" borderId="0" xfId="6" applyFont="1" applyFill="1" applyBorder="1" applyProtection="1">
      <protection hidden="1"/>
    </xf>
    <xf numFmtId="2" fontId="19" fillId="0" borderId="0" xfId="6" applyNumberFormat="1" applyFont="1" applyProtection="1">
      <protection hidden="1"/>
    </xf>
    <xf numFmtId="49" fontId="19" fillId="0" borderId="5" xfId="6" quotePrefix="1" applyNumberFormat="1" applyFont="1" applyFill="1" applyBorder="1" applyProtection="1">
      <protection hidden="1"/>
    </xf>
    <xf numFmtId="0" fontId="18" fillId="0" borderId="6" xfId="6" applyBorder="1" applyProtection="1">
      <protection hidden="1"/>
    </xf>
    <xf numFmtId="0" fontId="18" fillId="0" borderId="0" xfId="6" applyFont="1" applyFill="1" applyBorder="1" applyProtection="1">
      <protection hidden="1"/>
    </xf>
    <xf numFmtId="49" fontId="22" fillId="2" borderId="8" xfId="6" applyNumberFormat="1" applyFont="1" applyFill="1" applyBorder="1" applyProtection="1">
      <protection hidden="1"/>
    </xf>
    <xf numFmtId="49" fontId="19" fillId="0" borderId="0" xfId="6" applyNumberFormat="1" applyFont="1" applyProtection="1">
      <protection hidden="1"/>
    </xf>
    <xf numFmtId="0" fontId="26" fillId="0" borderId="0" xfId="6" applyFont="1" applyFill="1" applyBorder="1" applyProtection="1">
      <protection hidden="1"/>
    </xf>
    <xf numFmtId="49" fontId="19" fillId="0" borderId="0" xfId="6" quotePrefix="1" applyNumberFormat="1" applyFont="1" applyFill="1" applyBorder="1" applyProtection="1">
      <protection hidden="1"/>
    </xf>
    <xf numFmtId="0" fontId="19" fillId="0" borderId="0" xfId="6" quotePrefix="1" applyFont="1" applyFill="1" applyBorder="1" applyProtection="1">
      <protection hidden="1"/>
    </xf>
    <xf numFmtId="49" fontId="19" fillId="0" borderId="0" xfId="6" quotePrefix="1" applyNumberFormat="1" applyFont="1" applyFill="1" applyProtection="1">
      <protection hidden="1"/>
    </xf>
    <xf numFmtId="49" fontId="19" fillId="0" borderId="0" xfId="7" applyNumberFormat="1" applyFont="1" applyFill="1" applyProtection="1">
      <protection hidden="1"/>
    </xf>
    <xf numFmtId="49" fontId="19" fillId="0" borderId="0" xfId="6" applyNumberFormat="1" applyFont="1" applyFill="1" applyBorder="1" applyProtection="1">
      <protection hidden="1"/>
    </xf>
    <xf numFmtId="0" fontId="19" fillId="0" borderId="0" xfId="6" applyFont="1" applyProtection="1">
      <protection hidden="1"/>
    </xf>
    <xf numFmtId="49" fontId="19" fillId="0" borderId="0" xfId="6" quotePrefix="1" applyNumberFormat="1" applyFont="1" applyAlignment="1" applyProtection="1">
      <alignment wrapText="1"/>
      <protection hidden="1"/>
    </xf>
    <xf numFmtId="49" fontId="19" fillId="5" borderId="5" xfId="6" applyNumberFormat="1" applyFont="1" applyFill="1" applyBorder="1" applyProtection="1">
      <protection hidden="1"/>
    </xf>
    <xf numFmtId="0" fontId="19" fillId="5" borderId="0" xfId="6" quotePrefix="1" applyFont="1" applyFill="1" applyBorder="1" applyProtection="1">
      <protection hidden="1"/>
    </xf>
    <xf numFmtId="49" fontId="31" fillId="5" borderId="7" xfId="6" applyNumberFormat="1" applyFont="1" applyFill="1" applyBorder="1" applyProtection="1">
      <protection hidden="1"/>
    </xf>
    <xf numFmtId="49" fontId="35" fillId="0" borderId="0" xfId="6" applyNumberFormat="1" applyFont="1" applyProtection="1">
      <protection hidden="1"/>
    </xf>
    <xf numFmtId="49" fontId="31" fillId="0" borderId="0" xfId="6" applyNumberFormat="1" applyFont="1" applyProtection="1">
      <protection hidden="1"/>
    </xf>
    <xf numFmtId="49" fontId="35" fillId="0" borderId="0" xfId="6" quotePrefix="1" applyNumberFormat="1" applyFont="1" applyProtection="1">
      <protection hidden="1"/>
    </xf>
    <xf numFmtId="1" fontId="5" fillId="0" borderId="0" xfId="15" applyNumberFormat="1" applyFont="1" applyFill="1" applyProtection="1">
      <protection hidden="1"/>
    </xf>
    <xf numFmtId="1" fontId="8" fillId="0" borderId="0" xfId="15"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2" fillId="0" borderId="0" xfId="0" applyFont="1"/>
    <xf numFmtId="2" fontId="10" fillId="6" borderId="9" xfId="15" applyNumberFormat="1" applyFont="1" applyFill="1" applyBorder="1" applyProtection="1">
      <protection hidden="1"/>
    </xf>
    <xf numFmtId="2" fontId="21" fillId="6" borderId="9" xfId="6" applyNumberFormat="1" applyFont="1" applyFill="1" applyBorder="1" applyProtection="1">
      <protection hidden="1"/>
    </xf>
    <xf numFmtId="2" fontId="23" fillId="6" borderId="4" xfId="6" applyNumberFormat="1" applyFont="1" applyFill="1" applyBorder="1" applyProtection="1">
      <protection hidden="1"/>
    </xf>
    <xf numFmtId="2" fontId="24" fillId="6" borderId="0" xfId="6" applyNumberFormat="1" applyFont="1" applyFill="1" applyBorder="1" applyProtection="1">
      <protection hidden="1"/>
    </xf>
    <xf numFmtId="2" fontId="19" fillId="6" borderId="0" xfId="6" applyNumberFormat="1" applyFont="1" applyFill="1" applyBorder="1" applyProtection="1">
      <protection hidden="1"/>
    </xf>
    <xf numFmtId="2" fontId="19" fillId="6" borderId="6" xfId="6" applyNumberFormat="1" applyFont="1" applyFill="1" applyBorder="1" applyProtection="1">
      <protection hidden="1"/>
    </xf>
    <xf numFmtId="2" fontId="23" fillId="6" borderId="10" xfId="6" applyNumberFormat="1" applyFont="1" applyFill="1" applyBorder="1" applyProtection="1">
      <protection hidden="1"/>
    </xf>
    <xf numFmtId="2" fontId="21" fillId="6" borderId="11" xfId="6" applyNumberFormat="1" applyFont="1" applyFill="1" applyBorder="1" applyProtection="1">
      <protection hidden="1"/>
    </xf>
    <xf numFmtId="2" fontId="19" fillId="6" borderId="0" xfId="6" applyNumberFormat="1" applyFont="1" applyFill="1" applyProtection="1">
      <protection hidden="1"/>
    </xf>
    <xf numFmtId="2" fontId="21" fillId="6" borderId="3" xfId="6" applyNumberFormat="1" applyFont="1" applyFill="1" applyBorder="1" applyProtection="1">
      <protection hidden="1"/>
    </xf>
    <xf numFmtId="2" fontId="10" fillId="7" borderId="9" xfId="15" applyNumberFormat="1" applyFont="1" applyFill="1" applyBorder="1" applyProtection="1">
      <protection hidden="1"/>
    </xf>
    <xf numFmtId="2" fontId="21" fillId="7" borderId="9" xfId="6" applyNumberFormat="1" applyFont="1" applyFill="1" applyBorder="1" applyProtection="1">
      <protection hidden="1"/>
    </xf>
    <xf numFmtId="2" fontId="23" fillId="7" borderId="4" xfId="6" applyNumberFormat="1" applyFont="1" applyFill="1" applyBorder="1" applyProtection="1">
      <protection hidden="1"/>
    </xf>
    <xf numFmtId="2" fontId="24" fillId="7" borderId="0" xfId="6" applyNumberFormat="1" applyFont="1" applyFill="1" applyBorder="1" applyProtection="1">
      <protection hidden="1"/>
    </xf>
    <xf numFmtId="2" fontId="19" fillId="7" borderId="0" xfId="6" applyNumberFormat="1" applyFont="1" applyFill="1" applyBorder="1" applyProtection="1">
      <protection hidden="1"/>
    </xf>
    <xf numFmtId="2" fontId="19" fillId="7" borderId="6" xfId="6" applyNumberFormat="1" applyFont="1" applyFill="1" applyBorder="1" applyProtection="1">
      <protection hidden="1"/>
    </xf>
    <xf numFmtId="2" fontId="23" fillId="7" borderId="10" xfId="6" applyNumberFormat="1" applyFont="1" applyFill="1" applyBorder="1" applyProtection="1">
      <protection hidden="1"/>
    </xf>
    <xf numFmtId="2" fontId="21" fillId="7" borderId="11" xfId="6" applyNumberFormat="1" applyFont="1" applyFill="1" applyBorder="1" applyProtection="1">
      <protection hidden="1"/>
    </xf>
    <xf numFmtId="2" fontId="19" fillId="7" borderId="0" xfId="6" applyNumberFormat="1" applyFont="1" applyFill="1" applyProtection="1">
      <protection hidden="1"/>
    </xf>
    <xf numFmtId="2" fontId="21" fillId="7" borderId="3" xfId="6" applyNumberFormat="1" applyFont="1" applyFill="1" applyBorder="1" applyProtection="1">
      <protection hidden="1"/>
    </xf>
    <xf numFmtId="0" fontId="19" fillId="7" borderId="0" xfId="6" applyFont="1" applyFill="1" applyBorder="1" applyProtection="1">
      <protection hidden="1"/>
    </xf>
    <xf numFmtId="49" fontId="19" fillId="0" borderId="12" xfId="6" quotePrefix="1" applyNumberFormat="1" applyFont="1" applyBorder="1" applyProtection="1">
      <protection hidden="1"/>
    </xf>
    <xf numFmtId="0" fontId="19" fillId="0" borderId="13" xfId="6" quotePrefix="1" applyFont="1" applyBorder="1" applyProtection="1">
      <protection hidden="1"/>
    </xf>
    <xf numFmtId="2" fontId="19" fillId="0" borderId="13" xfId="6" applyNumberFormat="1" applyFont="1" applyBorder="1" applyProtection="1">
      <protection hidden="1"/>
    </xf>
    <xf numFmtId="2" fontId="19" fillId="6" borderId="13" xfId="6" applyNumberFormat="1" applyFont="1" applyFill="1" applyBorder="1" applyProtection="1">
      <protection hidden="1"/>
    </xf>
    <xf numFmtId="2" fontId="19" fillId="7" borderId="13" xfId="6" applyNumberFormat="1" applyFont="1" applyFill="1" applyBorder="1" applyProtection="1">
      <protection hidden="1"/>
    </xf>
    <xf numFmtId="49" fontId="19" fillId="0" borderId="0" xfId="6" quotePrefix="1" applyNumberFormat="1" applyFont="1" applyBorder="1" applyProtection="1">
      <protection hidden="1"/>
    </xf>
    <xf numFmtId="49" fontId="30" fillId="0" borderId="0" xfId="0" applyNumberFormat="1" applyFont="1" applyProtection="1">
      <protection hidden="1"/>
    </xf>
    <xf numFmtId="49" fontId="0" fillId="5" borderId="0" xfId="0" applyNumberFormat="1" applyFill="1" applyProtection="1">
      <protection hidden="1"/>
    </xf>
    <xf numFmtId="49" fontId="7" fillId="0" borderId="0" xfId="0" applyNumberFormat="1" applyFont="1" applyFill="1" applyProtection="1">
      <protection hidden="1"/>
    </xf>
    <xf numFmtId="4" fontId="9" fillId="2" borderId="0" xfId="15"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5" applyNumberFormat="1" applyFont="1" applyFill="1" applyBorder="1" applyProtection="1">
      <protection hidden="1"/>
    </xf>
    <xf numFmtId="4" fontId="9" fillId="2" borderId="1" xfId="15" applyNumberFormat="1" applyFont="1" applyFill="1" applyBorder="1" applyAlignment="1" applyProtection="1">
      <alignment horizontal="center"/>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5" applyNumberFormat="1" applyFont="1" applyFill="1" applyAlignment="1" applyProtection="1">
      <protection hidden="1"/>
    </xf>
    <xf numFmtId="4" fontId="9" fillId="2" borderId="14" xfId="15" applyNumberFormat="1" applyFont="1" applyFill="1" applyBorder="1" applyAlignment="1" applyProtection="1">
      <alignment horizontal="center"/>
      <protection hidden="1"/>
    </xf>
    <xf numFmtId="4" fontId="9" fillId="2" borderId="15" xfId="15" applyNumberFormat="1" applyFont="1" applyFill="1" applyBorder="1" applyAlignment="1" applyProtection="1">
      <alignment horizontal="center"/>
      <protection hidden="1"/>
    </xf>
    <xf numFmtId="4" fontId="9" fillId="2" borderId="16" xfId="15" applyNumberFormat="1" applyFont="1" applyFill="1" applyBorder="1" applyAlignment="1" applyProtection="1">
      <alignment horizontal="center"/>
      <protection hidden="1"/>
    </xf>
    <xf numFmtId="49" fontId="4" fillId="0" borderId="0" xfId="0" applyNumberFormat="1" applyFont="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0" fillId="0" borderId="25" xfId="0" applyBorder="1" applyProtection="1">
      <protection hidden="1"/>
    </xf>
    <xf numFmtId="0" fontId="0" fillId="0" borderId="31" xfId="0" applyBorder="1" applyProtection="1">
      <protection hidden="1"/>
    </xf>
    <xf numFmtId="0" fontId="41" fillId="0" borderId="0" xfId="0" applyFont="1" applyProtection="1">
      <protection hidden="1"/>
    </xf>
    <xf numFmtId="0" fontId="41" fillId="0" borderId="0" xfId="0" applyFont="1" applyBorder="1" applyAlignme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66" fillId="11" borderId="0" xfId="0" applyNumberFormat="1" applyFont="1" applyFill="1" applyProtection="1">
      <protection hidden="1"/>
    </xf>
    <xf numFmtId="0" fontId="66" fillId="11" borderId="0" xfId="0" applyFont="1" applyFill="1" applyAlignment="1" applyProtection="1">
      <alignment horizontal="right"/>
      <protection hidden="1"/>
    </xf>
    <xf numFmtId="2" fontId="67" fillId="11" borderId="0" xfId="0" applyNumberFormat="1" applyFont="1" applyFill="1" applyProtection="1">
      <protection hidden="1"/>
    </xf>
    <xf numFmtId="49" fontId="66" fillId="0" borderId="11" xfId="0" applyNumberFormat="1" applyFont="1" applyBorder="1" applyProtection="1">
      <protection hidden="1"/>
    </xf>
    <xf numFmtId="0" fontId="66" fillId="0" borderId="13" xfId="0" applyFont="1" applyBorder="1" applyAlignment="1" applyProtection="1">
      <alignment horizontal="right"/>
      <protection hidden="1"/>
    </xf>
    <xf numFmtId="49" fontId="66" fillId="12" borderId="11" xfId="0" applyNumberFormat="1" applyFont="1" applyFill="1" applyBorder="1" applyProtection="1">
      <protection hidden="1"/>
    </xf>
    <xf numFmtId="0" fontId="66" fillId="12" borderId="13" xfId="0" applyFont="1" applyFill="1" applyBorder="1" applyAlignment="1" applyProtection="1">
      <alignment horizontal="right"/>
      <protection hidden="1"/>
    </xf>
    <xf numFmtId="2" fontId="29" fillId="12" borderId="13" xfId="0" applyNumberFormat="1" applyFont="1" applyFill="1" applyBorder="1" applyProtection="1">
      <protection hidden="1"/>
    </xf>
    <xf numFmtId="2" fontId="29" fillId="12" borderId="19" xfId="0" applyNumberFormat="1" applyFont="1" applyFill="1" applyBorder="1" applyProtection="1">
      <protection hidden="1"/>
    </xf>
    <xf numFmtId="49" fontId="66" fillId="12" borderId="14" xfId="0" applyNumberFormat="1" applyFont="1" applyFill="1" applyBorder="1" applyProtection="1">
      <protection hidden="1"/>
    </xf>
    <xf numFmtId="0" fontId="66" fillId="12" borderId="15" xfId="0" applyFont="1" applyFill="1" applyBorder="1" applyAlignment="1" applyProtection="1">
      <alignment horizontal="right"/>
      <protection hidden="1"/>
    </xf>
    <xf numFmtId="2" fontId="29" fillId="12" borderId="15" xfId="0" applyNumberFormat="1" applyFont="1" applyFill="1" applyBorder="1" applyProtection="1">
      <protection hidden="1"/>
    </xf>
    <xf numFmtId="2" fontId="29" fillId="12" borderId="16" xfId="0" applyNumberFormat="1" applyFont="1" applyFill="1" applyBorder="1" applyProtection="1">
      <protection hidden="1"/>
    </xf>
    <xf numFmtId="49" fontId="66" fillId="0" borderId="14" xfId="0" applyNumberFormat="1" applyFont="1" applyBorder="1" applyProtection="1">
      <protection hidden="1"/>
    </xf>
    <xf numFmtId="0" fontId="66" fillId="0" borderId="15" xfId="0" applyFont="1" applyBorder="1" applyAlignment="1" applyProtection="1">
      <alignment horizontal="right"/>
      <protection hidden="1"/>
    </xf>
    <xf numFmtId="49" fontId="66" fillId="0" borderId="0" xfId="0" applyNumberFormat="1" applyFont="1" applyProtection="1">
      <protection hidden="1"/>
    </xf>
    <xf numFmtId="0" fontId="66" fillId="0" borderId="0" xfId="0" applyFont="1" applyAlignment="1" applyProtection="1">
      <alignment horizontal="right"/>
      <protection hidden="1"/>
    </xf>
    <xf numFmtId="49" fontId="66" fillId="0" borderId="17" xfId="0" applyNumberFormat="1" applyFont="1" applyBorder="1" applyProtection="1">
      <protection hidden="1"/>
    </xf>
    <xf numFmtId="0" fontId="66" fillId="0" borderId="0" xfId="0" applyFont="1" applyBorder="1" applyAlignment="1" applyProtection="1">
      <alignment horizontal="right"/>
      <protection hidden="1"/>
    </xf>
    <xf numFmtId="2" fontId="0" fillId="0" borderId="0" xfId="0" applyNumberFormat="1" applyBorder="1" applyProtection="1">
      <protection hidden="1"/>
    </xf>
    <xf numFmtId="49" fontId="66" fillId="12" borderId="17" xfId="0" applyNumberFormat="1" applyFont="1" applyFill="1" applyBorder="1" applyProtection="1">
      <protection hidden="1"/>
    </xf>
    <xf numFmtId="0" fontId="66" fillId="12" borderId="0" xfId="0" applyFont="1" applyFill="1" applyBorder="1" applyAlignment="1" applyProtection="1">
      <alignment horizontal="right"/>
      <protection hidden="1"/>
    </xf>
    <xf numFmtId="2" fontId="29" fillId="12" borderId="0" xfId="0" applyNumberFormat="1" applyFont="1" applyFill="1" applyBorder="1" applyProtection="1">
      <protection hidden="1"/>
    </xf>
    <xf numFmtId="2" fontId="29" fillId="12" borderId="18" xfId="0" applyNumberFormat="1" applyFont="1" applyFill="1" applyBorder="1" applyProtection="1">
      <protection hidden="1"/>
    </xf>
    <xf numFmtId="49" fontId="66" fillId="0" borderId="0" xfId="0" applyNumberFormat="1" applyFont="1" applyBorder="1" applyProtection="1">
      <protection hidden="1"/>
    </xf>
    <xf numFmtId="2" fontId="0" fillId="0" borderId="0" xfId="0" applyNumberFormat="1" applyFill="1" applyBorder="1" applyProtection="1">
      <protection hidden="1"/>
    </xf>
    <xf numFmtId="2" fontId="0" fillId="12" borderId="15" xfId="0" applyNumberFormat="1" applyFont="1" applyFill="1" applyBorder="1" applyProtection="1">
      <protection hidden="1"/>
    </xf>
    <xf numFmtId="2" fontId="0" fillId="12" borderId="16" xfId="0" applyNumberFormat="1" applyFont="1" applyFill="1" applyBorder="1" applyProtection="1">
      <protection hidden="1"/>
    </xf>
    <xf numFmtId="49" fontId="68" fillId="11" borderId="0" xfId="0" applyNumberFormat="1" applyFont="1" applyFill="1" applyProtection="1">
      <protection hidden="1"/>
    </xf>
    <xf numFmtId="49" fontId="68" fillId="0" borderId="11" xfId="0" applyNumberFormat="1" applyFont="1" applyBorder="1" applyProtection="1">
      <protection hidden="1"/>
    </xf>
    <xf numFmtId="0" fontId="0" fillId="0" borderId="13" xfId="0" applyBorder="1" applyAlignment="1" applyProtection="1">
      <alignment horizontal="right"/>
      <protection hidden="1"/>
    </xf>
    <xf numFmtId="2" fontId="67" fillId="0" borderId="13" xfId="0" applyNumberFormat="1" applyFont="1" applyBorder="1" applyProtection="1">
      <protection hidden="1"/>
    </xf>
    <xf numFmtId="2" fontId="67" fillId="0" borderId="19" xfId="0" applyNumberFormat="1" applyFont="1" applyBorder="1" applyProtection="1">
      <protection hidden="1"/>
    </xf>
    <xf numFmtId="0" fontId="68" fillId="0" borderId="13" xfId="0" applyFont="1" applyBorder="1" applyAlignment="1" applyProtection="1">
      <alignment horizontal="right"/>
      <protection hidden="1"/>
    </xf>
    <xf numFmtId="49" fontId="68" fillId="0" borderId="17" xfId="0" applyNumberFormat="1" applyFont="1" applyBorder="1" applyProtection="1">
      <protection hidden="1"/>
    </xf>
    <xf numFmtId="0" fontId="68" fillId="0" borderId="0" xfId="0" applyFont="1" applyBorder="1" applyAlignment="1" applyProtection="1">
      <alignment horizontal="right"/>
      <protection hidden="1"/>
    </xf>
    <xf numFmtId="49" fontId="68" fillId="0" borderId="14" xfId="0" applyNumberFormat="1" applyFont="1" applyBorder="1" applyProtection="1">
      <protection hidden="1"/>
    </xf>
    <xf numFmtId="0" fontId="68" fillId="0" borderId="15" xfId="0" applyFont="1" applyBorder="1" applyAlignment="1" applyProtection="1">
      <alignment horizontal="right"/>
      <protection hidden="1"/>
    </xf>
    <xf numFmtId="2" fontId="67" fillId="0" borderId="15" xfId="0" applyNumberFormat="1" applyFont="1" applyBorder="1" applyProtection="1">
      <protection hidden="1"/>
    </xf>
    <xf numFmtId="2" fontId="67" fillId="0" borderId="16" xfId="0" applyNumberFormat="1" applyFont="1" applyBorder="1" applyProtection="1">
      <protection hidden="1"/>
    </xf>
    <xf numFmtId="2" fontId="0" fillId="12" borderId="0" xfId="0" applyNumberFormat="1" applyFill="1" applyBorder="1" applyProtection="1">
      <protection hidden="1"/>
    </xf>
    <xf numFmtId="2" fontId="0" fillId="12" borderId="18" xfId="0" applyNumberFormat="1" applyFill="1" applyBorder="1" applyProtection="1">
      <protection hidden="1"/>
    </xf>
    <xf numFmtId="49" fontId="68" fillId="0" borderId="0" xfId="0" applyNumberFormat="1" applyFont="1" applyProtection="1">
      <protection hidden="1"/>
    </xf>
    <xf numFmtId="0" fontId="68" fillId="0" borderId="0" xfId="0" applyFont="1" applyAlignment="1" applyProtection="1">
      <alignment horizontal="right"/>
      <protection hidden="1"/>
    </xf>
    <xf numFmtId="2" fontId="68" fillId="0" borderId="0" xfId="0" applyNumberFormat="1" applyFont="1" applyBorder="1" applyProtection="1">
      <protection hidden="1"/>
    </xf>
    <xf numFmtId="2" fontId="68" fillId="0" borderId="18" xfId="0" applyNumberFormat="1" applyFont="1" applyBorder="1" applyProtection="1">
      <protection hidden="1"/>
    </xf>
    <xf numFmtId="2" fontId="67" fillId="0" borderId="0" xfId="0" applyNumberFormat="1" applyFont="1" applyBorder="1" applyProtection="1">
      <protection hidden="1"/>
    </xf>
    <xf numFmtId="2" fontId="67" fillId="0" borderId="18" xfId="0" applyNumberFormat="1" applyFont="1" applyBorder="1" applyProtection="1">
      <protection hidden="1"/>
    </xf>
    <xf numFmtId="2" fontId="68" fillId="0" borderId="15" xfId="0" applyNumberFormat="1" applyFont="1" applyBorder="1" applyProtection="1">
      <protection hidden="1"/>
    </xf>
    <xf numFmtId="2" fontId="68" fillId="0" borderId="16" xfId="0" applyNumberFormat="1" applyFont="1" applyBorder="1" applyProtection="1">
      <protection hidden="1"/>
    </xf>
    <xf numFmtId="49" fontId="67" fillId="11" borderId="0" xfId="0" applyNumberFormat="1" applyFont="1" applyFill="1" applyProtection="1">
      <protection hidden="1"/>
    </xf>
    <xf numFmtId="49" fontId="67" fillId="0" borderId="11" xfId="0" applyNumberFormat="1" applyFont="1" applyBorder="1" applyProtection="1">
      <protection hidden="1"/>
    </xf>
    <xf numFmtId="0" fontId="67" fillId="0" borderId="13" xfId="0" applyFont="1" applyBorder="1" applyAlignment="1" applyProtection="1">
      <alignment horizontal="right"/>
      <protection hidden="1"/>
    </xf>
    <xf numFmtId="49" fontId="67" fillId="0" borderId="14" xfId="0" applyNumberFormat="1" applyFont="1" applyBorder="1" applyProtection="1">
      <protection hidden="1"/>
    </xf>
    <xf numFmtId="0" fontId="67" fillId="0" borderId="15" xfId="0" applyFont="1" applyBorder="1" applyAlignment="1" applyProtection="1">
      <alignment horizontal="right"/>
      <protection hidden="1"/>
    </xf>
    <xf numFmtId="49" fontId="67" fillId="0" borderId="0" xfId="0" applyNumberFormat="1" applyFont="1" applyProtection="1">
      <protection hidden="1"/>
    </xf>
    <xf numFmtId="0" fontId="67" fillId="0" borderId="0" xfId="0" applyFont="1" applyAlignment="1" applyProtection="1">
      <alignment horizontal="right"/>
      <protection hidden="1"/>
    </xf>
    <xf numFmtId="49" fontId="67" fillId="0" borderId="17" xfId="0" applyNumberFormat="1" applyFont="1" applyBorder="1" applyProtection="1">
      <protection hidden="1"/>
    </xf>
    <xf numFmtId="0" fontId="67" fillId="0" borderId="0" xfId="0" applyFont="1" applyBorder="1" applyAlignment="1" applyProtection="1">
      <alignment horizontal="right"/>
      <protection hidden="1"/>
    </xf>
    <xf numFmtId="2" fontId="68" fillId="11" borderId="0" xfId="0" applyNumberFormat="1" applyFont="1" applyFill="1" applyProtection="1">
      <protection hidden="1"/>
    </xf>
    <xf numFmtId="49" fontId="0" fillId="0" borderId="17" xfId="0" applyNumberFormat="1" applyBorder="1" applyProtection="1">
      <protection hidden="1"/>
    </xf>
    <xf numFmtId="49" fontId="67" fillId="0" borderId="0" xfId="0" applyNumberFormat="1" applyFont="1" applyBorder="1" applyProtection="1">
      <protection hidden="1"/>
    </xf>
    <xf numFmtId="2" fontId="0" fillId="0" borderId="0" xfId="0" applyNumberFormat="1" applyFill="1" applyProtection="1">
      <protection hidden="1"/>
    </xf>
    <xf numFmtId="0" fontId="69" fillId="14" borderId="0" xfId="0" applyNumberFormat="1" applyFont="1" applyFill="1" applyProtection="1">
      <protection hidden="1"/>
    </xf>
    <xf numFmtId="0" fontId="68" fillId="11" borderId="0" xfId="0" applyFont="1" applyFill="1" applyAlignment="1" applyProtection="1">
      <alignment horizontal="right"/>
      <protection hidden="1"/>
    </xf>
    <xf numFmtId="0" fontId="67" fillId="11" borderId="0" xfId="0" applyFont="1" applyFill="1" applyAlignment="1" applyProtection="1">
      <alignment horizontal="right"/>
      <protection hidden="1"/>
    </xf>
    <xf numFmtId="4" fontId="4" fillId="0" borderId="0" xfId="0" applyNumberFormat="1" applyFont="1" applyFill="1" applyProtection="1">
      <protection hidden="1"/>
    </xf>
    <xf numFmtId="0" fontId="41" fillId="0" borderId="0" xfId="0" applyFont="1" applyBorder="1" applyProtection="1">
      <protection hidden="1"/>
    </xf>
    <xf numFmtId="0" fontId="51" fillId="0" borderId="0" xfId="0" applyFont="1" applyBorder="1" applyAlignment="1" applyProtection="1">
      <protection hidden="1"/>
    </xf>
    <xf numFmtId="0" fontId="41" fillId="0" borderId="0" xfId="0" applyFont="1" applyFill="1" applyBorder="1" applyAlignment="1" applyProtection="1">
      <protection hidden="1"/>
    </xf>
    <xf numFmtId="0" fontId="41" fillId="0" borderId="0" xfId="0" applyFont="1" applyFill="1" applyBorder="1" applyProtection="1">
      <protection hidden="1"/>
    </xf>
    <xf numFmtId="0" fontId="41" fillId="0" borderId="0" xfId="0" applyNumberFormat="1" applyFont="1" applyFill="1" applyBorder="1" applyAlignment="1" applyProtection="1">
      <protection hidden="1"/>
    </xf>
    <xf numFmtId="0" fontId="52" fillId="0" borderId="0" xfId="0" applyFont="1" applyBorder="1" applyAlignment="1" applyProtection="1">
      <alignment wrapText="1"/>
      <protection hidden="1"/>
    </xf>
    <xf numFmtId="0" fontId="52" fillId="0" borderId="0" xfId="0" applyFont="1" applyBorder="1" applyAlignment="1" applyProtection="1">
      <alignment horizontal="right" wrapText="1"/>
      <protection hidden="1"/>
    </xf>
    <xf numFmtId="0" fontId="52" fillId="0" borderId="0" xfId="0" applyNumberFormat="1" applyFont="1" applyBorder="1" applyAlignment="1" applyProtection="1">
      <alignment horizontal="right" wrapText="1"/>
      <protection hidden="1"/>
    </xf>
    <xf numFmtId="0" fontId="41" fillId="0" borderId="0" xfId="0" applyNumberFormat="1" applyFont="1" applyBorder="1" applyProtection="1">
      <protection hidden="1"/>
    </xf>
    <xf numFmtId="2" fontId="52" fillId="12" borderId="0" xfId="0" applyNumberFormat="1" applyFont="1" applyFill="1" applyBorder="1" applyProtection="1">
      <protection hidden="1"/>
    </xf>
    <xf numFmtId="0" fontId="52" fillId="0" borderId="0" xfId="0" applyFont="1" applyFill="1" applyBorder="1" applyProtection="1">
      <protection hidden="1"/>
    </xf>
    <xf numFmtId="2" fontId="52" fillId="13" borderId="0" xfId="0" applyNumberFormat="1" applyFont="1" applyFill="1" applyBorder="1" applyProtection="1">
      <protection hidden="1"/>
    </xf>
    <xf numFmtId="2" fontId="52" fillId="0" borderId="0" xfId="0" applyNumberFormat="1" applyFont="1" applyFill="1" applyBorder="1" applyProtection="1">
      <protection hidden="1"/>
    </xf>
    <xf numFmtId="2" fontId="52" fillId="14" borderId="0" xfId="0" applyNumberFormat="1" applyFont="1" applyFill="1" applyBorder="1" applyProtection="1">
      <protection hidden="1"/>
    </xf>
    <xf numFmtId="2" fontId="70" fillId="12" borderId="0" xfId="0" applyNumberFormat="1" applyFont="1" applyFill="1" applyBorder="1" applyProtection="1">
      <protection hidden="1"/>
    </xf>
    <xf numFmtId="0" fontId="52" fillId="0" borderId="0" xfId="0" applyNumberFormat="1" applyFont="1" applyFill="1" applyBorder="1" applyAlignment="1" applyProtection="1">
      <alignment horizontal="right" wrapText="1"/>
      <protection hidden="1"/>
    </xf>
    <xf numFmtId="0" fontId="41" fillId="0" borderId="0" xfId="0" applyNumberFormat="1" applyFont="1" applyFill="1" applyBorder="1" applyProtection="1">
      <protection hidden="1"/>
    </xf>
    <xf numFmtId="2" fontId="52" fillId="10" borderId="0" xfId="0" applyNumberFormat="1" applyFont="1" applyFill="1" applyBorder="1" applyProtection="1">
      <protection hidden="1"/>
    </xf>
    <xf numFmtId="0" fontId="71" fillId="0" borderId="0" xfId="0" applyNumberFormat="1" applyFont="1" applyBorder="1" applyProtection="1">
      <protection hidden="1"/>
    </xf>
    <xf numFmtId="2" fontId="71" fillId="12" borderId="0" xfId="0" applyNumberFormat="1" applyFont="1" applyFill="1" applyBorder="1" applyProtection="1">
      <protection hidden="1"/>
    </xf>
    <xf numFmtId="2" fontId="71" fillId="0" borderId="0" xfId="0" applyNumberFormat="1" applyFont="1" applyFill="1" applyBorder="1" applyProtection="1">
      <protection hidden="1"/>
    </xf>
    <xf numFmtId="2" fontId="71" fillId="13" borderId="0" xfId="0" applyNumberFormat="1" applyFont="1" applyFill="1" applyBorder="1" applyProtection="1">
      <protection hidden="1"/>
    </xf>
    <xf numFmtId="4" fontId="52" fillId="0" borderId="0" xfId="0" applyNumberFormat="1" applyFont="1" applyFill="1" applyBorder="1" applyProtection="1">
      <protection hidden="1"/>
    </xf>
    <xf numFmtId="2" fontId="71" fillId="14" borderId="0" xfId="0" applyNumberFormat="1" applyFont="1" applyFill="1" applyBorder="1" applyProtection="1">
      <protection hidden="1"/>
    </xf>
    <xf numFmtId="2" fontId="71" fillId="10" borderId="0" xfId="0" applyNumberFormat="1" applyFont="1" applyFill="1" applyBorder="1" applyProtection="1">
      <protection hidden="1"/>
    </xf>
    <xf numFmtId="0" fontId="71" fillId="0" borderId="0" xfId="0" applyNumberFormat="1" applyFont="1" applyFill="1" applyBorder="1" applyProtection="1">
      <protection hidden="1"/>
    </xf>
    <xf numFmtId="0" fontId="41" fillId="0" borderId="0" xfId="0" applyFont="1" applyBorder="1" applyAlignment="1" applyProtection="1">
      <alignment wrapText="1"/>
      <protection hidden="1"/>
    </xf>
    <xf numFmtId="49" fontId="41" fillId="0" borderId="0" xfId="0" applyNumberFormat="1" applyFont="1" applyBorder="1" applyAlignment="1" applyProtection="1">
      <alignment horizontal="right"/>
      <protection hidden="1"/>
    </xf>
    <xf numFmtId="2" fontId="41" fillId="0" borderId="0" xfId="0" applyNumberFormat="1" applyFont="1" applyBorder="1" applyAlignment="1" applyProtection="1">
      <alignment horizontal="right"/>
      <protection hidden="1"/>
    </xf>
    <xf numFmtId="2" fontId="41" fillId="12" borderId="0" xfId="0" applyNumberFormat="1" applyFont="1" applyFill="1" applyBorder="1" applyProtection="1">
      <protection hidden="1"/>
    </xf>
    <xf numFmtId="2" fontId="41" fillId="0" borderId="0" xfId="0" applyNumberFormat="1" applyFont="1" applyFill="1" applyBorder="1" applyProtection="1">
      <protection hidden="1"/>
    </xf>
    <xf numFmtId="4" fontId="41" fillId="13" borderId="0" xfId="0" applyNumberFormat="1" applyFont="1" applyFill="1" applyBorder="1" applyProtection="1">
      <protection hidden="1"/>
    </xf>
    <xf numFmtId="4" fontId="41" fillId="0" borderId="0" xfId="0" applyNumberFormat="1" applyFont="1" applyFill="1" applyBorder="1" applyProtection="1">
      <protection hidden="1"/>
    </xf>
    <xf numFmtId="4" fontId="41" fillId="14" borderId="0" xfId="0" applyNumberFormat="1" applyFont="1" applyFill="1" applyBorder="1" applyProtection="1">
      <protection hidden="1"/>
    </xf>
    <xf numFmtId="2" fontId="41" fillId="10" borderId="0" xfId="0" applyNumberFormat="1" applyFont="1" applyFill="1" applyBorder="1" applyProtection="1">
      <protection hidden="1"/>
    </xf>
    <xf numFmtId="2" fontId="41" fillId="0" borderId="0" xfId="0" applyNumberFormat="1" applyFont="1" applyFill="1" applyBorder="1" applyAlignment="1" applyProtection="1">
      <alignment horizontal="right"/>
      <protection hidden="1"/>
    </xf>
    <xf numFmtId="0" fontId="52" fillId="0" borderId="0" xfId="0" applyNumberFormat="1" applyFont="1" applyBorder="1" applyProtection="1">
      <protection hidden="1"/>
    </xf>
    <xf numFmtId="0" fontId="52" fillId="0" borderId="0" xfId="0" applyNumberFormat="1" applyFont="1" applyFill="1" applyBorder="1" applyProtection="1">
      <protection hidden="1"/>
    </xf>
    <xf numFmtId="2" fontId="41" fillId="0" borderId="0" xfId="0" applyNumberFormat="1" applyFont="1" applyBorder="1" applyProtection="1">
      <protection hidden="1"/>
    </xf>
    <xf numFmtId="0" fontId="41" fillId="0" borderId="0" xfId="0" applyNumberFormat="1" applyFont="1" applyBorder="1" applyAlignment="1" applyProtection="1">
      <alignment horizontal="right"/>
      <protection hidden="1"/>
    </xf>
    <xf numFmtId="0" fontId="41" fillId="0" borderId="0" xfId="0" applyNumberFormat="1" applyFont="1" applyFill="1" applyBorder="1" applyAlignment="1" applyProtection="1">
      <alignment horizontal="right"/>
      <protection hidden="1"/>
    </xf>
    <xf numFmtId="2" fontId="41" fillId="13" borderId="0" xfId="0" applyNumberFormat="1" applyFont="1" applyFill="1" applyBorder="1" applyProtection="1">
      <protection hidden="1"/>
    </xf>
    <xf numFmtId="2" fontId="41" fillId="14" borderId="0" xfId="0" applyNumberFormat="1" applyFont="1" applyFill="1" applyBorder="1" applyProtection="1">
      <protection hidden="1"/>
    </xf>
    <xf numFmtId="2" fontId="72" fillId="12" borderId="0" xfId="0" applyNumberFormat="1" applyFont="1" applyFill="1" applyBorder="1" applyProtection="1">
      <protection hidden="1"/>
    </xf>
    <xf numFmtId="2" fontId="72" fillId="13" borderId="0" xfId="0" applyNumberFormat="1" applyFont="1" applyFill="1" applyBorder="1" applyProtection="1">
      <protection hidden="1"/>
    </xf>
    <xf numFmtId="2" fontId="72" fillId="14" borderId="0" xfId="0" applyNumberFormat="1" applyFont="1" applyFill="1" applyBorder="1" applyProtection="1">
      <protection hidden="1"/>
    </xf>
    <xf numFmtId="2" fontId="72" fillId="10" borderId="0" xfId="0" applyNumberFormat="1" applyFont="1" applyFill="1" applyBorder="1" applyProtection="1">
      <protection hidden="1"/>
    </xf>
    <xf numFmtId="0" fontId="70" fillId="0" borderId="0" xfId="0" applyFont="1" applyBorder="1" applyAlignment="1" applyProtection="1">
      <alignment horizontal="right" wrapText="1"/>
      <protection hidden="1"/>
    </xf>
    <xf numFmtId="0" fontId="53" fillId="0" borderId="0" xfId="0" applyNumberFormat="1" applyFont="1" applyBorder="1" applyProtection="1">
      <protection hidden="1"/>
    </xf>
    <xf numFmtId="0" fontId="53" fillId="0" borderId="0" xfId="0" applyFont="1" applyFill="1" applyBorder="1" applyProtection="1">
      <protection hidden="1"/>
    </xf>
    <xf numFmtId="0" fontId="53" fillId="0" borderId="0" xfId="0" applyNumberFormat="1" applyFont="1" applyFill="1" applyBorder="1" applyProtection="1">
      <protection hidden="1"/>
    </xf>
    <xf numFmtId="0" fontId="41" fillId="12" borderId="0" xfId="0" applyFont="1" applyFill="1" applyBorder="1" applyProtection="1">
      <protection hidden="1"/>
    </xf>
    <xf numFmtId="0" fontId="41" fillId="13" borderId="0" xfId="0" applyFont="1" applyFill="1" applyBorder="1" applyProtection="1">
      <protection hidden="1"/>
    </xf>
    <xf numFmtId="2" fontId="73" fillId="10" borderId="0" xfId="0" applyNumberFormat="1" applyFont="1" applyFill="1" applyBorder="1" applyProtection="1">
      <protection hidden="1"/>
    </xf>
    <xf numFmtId="2" fontId="52" fillId="0" borderId="0" xfId="0" applyNumberFormat="1" applyFont="1" applyBorder="1" applyAlignment="1" applyProtection="1">
      <alignment horizontal="right" wrapText="1"/>
      <protection hidden="1"/>
    </xf>
    <xf numFmtId="2" fontId="52" fillId="0" borderId="0" xfId="0" applyNumberFormat="1" applyFont="1" applyFill="1" applyBorder="1" applyAlignment="1" applyProtection="1">
      <alignment horizontal="right" wrapText="1"/>
      <protection hidden="1"/>
    </xf>
    <xf numFmtId="2" fontId="54" fillId="14" borderId="0" xfId="0" applyNumberFormat="1" applyFont="1" applyFill="1" applyBorder="1" applyProtection="1">
      <protection hidden="1"/>
    </xf>
    <xf numFmtId="2" fontId="74" fillId="12" borderId="0" xfId="0" applyNumberFormat="1" applyFont="1" applyFill="1" applyBorder="1" applyProtection="1">
      <protection hidden="1"/>
    </xf>
    <xf numFmtId="49" fontId="73" fillId="0" borderId="0" xfId="0" applyNumberFormat="1" applyFont="1" applyBorder="1" applyAlignment="1" applyProtection="1">
      <alignment horizontal="right"/>
      <protection hidden="1"/>
    </xf>
    <xf numFmtId="2" fontId="52" fillId="0" borderId="0" xfId="0" applyNumberFormat="1" applyFont="1" applyBorder="1" applyAlignment="1" applyProtection="1">
      <alignment horizontal="right"/>
      <protection hidden="1"/>
    </xf>
    <xf numFmtId="2" fontId="52" fillId="0" borderId="0" xfId="0" applyNumberFormat="1" applyFont="1" applyFill="1" applyBorder="1" applyAlignment="1" applyProtection="1">
      <alignment horizontal="right"/>
      <protection hidden="1"/>
    </xf>
    <xf numFmtId="49" fontId="52" fillId="0" borderId="0" xfId="0" applyNumberFormat="1" applyFont="1" applyBorder="1" applyAlignment="1" applyProtection="1">
      <alignment horizontal="right"/>
      <protection hidden="1"/>
    </xf>
    <xf numFmtId="0" fontId="52" fillId="0" borderId="0" xfId="0" applyNumberFormat="1" applyFont="1" applyBorder="1" applyAlignment="1" applyProtection="1">
      <alignment horizontal="right"/>
      <protection hidden="1"/>
    </xf>
    <xf numFmtId="0" fontId="52" fillId="0" borderId="0" xfId="0" applyNumberFormat="1" applyFont="1" applyFill="1" applyBorder="1" applyAlignment="1" applyProtection="1">
      <alignment horizontal="right"/>
      <protection hidden="1"/>
    </xf>
    <xf numFmtId="49" fontId="41" fillId="0" borderId="0" xfId="0" applyNumberFormat="1" applyFont="1" applyFill="1" applyBorder="1" applyAlignment="1" applyProtection="1">
      <alignment horizontal="right"/>
      <protection hidden="1"/>
    </xf>
    <xf numFmtId="0" fontId="41" fillId="15" borderId="0" xfId="0" applyFont="1" applyFill="1" applyBorder="1" applyProtection="1">
      <protection hidden="1"/>
    </xf>
    <xf numFmtId="2" fontId="73" fillId="0" borderId="0" xfId="0" applyNumberFormat="1" applyFont="1" applyFill="1" applyBorder="1" applyProtection="1">
      <protection hidden="1"/>
    </xf>
    <xf numFmtId="2" fontId="73" fillId="15" borderId="0" xfId="0" applyNumberFormat="1" applyFont="1" applyFill="1" applyBorder="1" applyProtection="1">
      <protection hidden="1"/>
    </xf>
    <xf numFmtId="2" fontId="41" fillId="15" borderId="0" xfId="0" applyNumberFormat="1" applyFont="1" applyFill="1" applyBorder="1" applyProtection="1">
      <protection hidden="1"/>
    </xf>
    <xf numFmtId="0" fontId="53" fillId="0" borderId="0" xfId="0" applyFont="1" applyBorder="1" applyAlignment="1" applyProtection="1">
      <alignment wrapText="1"/>
      <protection hidden="1"/>
    </xf>
    <xf numFmtId="2" fontId="70" fillId="15" borderId="0" xfId="0" applyNumberFormat="1" applyFont="1" applyFill="1" applyBorder="1" applyProtection="1">
      <protection hidden="1"/>
    </xf>
    <xf numFmtId="2" fontId="74" fillId="15" borderId="0" xfId="0" applyNumberFormat="1" applyFont="1" applyFill="1" applyBorder="1" applyProtection="1">
      <protection hidden="1"/>
    </xf>
    <xf numFmtId="2" fontId="75" fillId="15" borderId="0" xfId="0" applyNumberFormat="1" applyFont="1" applyFill="1" applyBorder="1" applyProtection="1">
      <protection hidden="1"/>
    </xf>
    <xf numFmtId="0" fontId="52" fillId="0" borderId="0" xfId="0" applyFont="1" applyBorder="1" applyAlignment="1" applyProtection="1">
      <protection hidden="1"/>
    </xf>
    <xf numFmtId="0" fontId="53" fillId="0" borderId="0" xfId="0" applyFont="1" applyBorder="1" applyAlignment="1" applyProtection="1">
      <protection hidden="1"/>
    </xf>
    <xf numFmtId="0" fontId="76" fillId="0" borderId="0" xfId="13" applyFont="1"/>
    <xf numFmtId="0" fontId="76" fillId="0" borderId="0" xfId="13" applyFont="1" applyBorder="1" applyAlignment="1">
      <alignment horizontal="right"/>
    </xf>
    <xf numFmtId="0" fontId="76" fillId="0" borderId="0" xfId="13" applyFont="1" applyBorder="1"/>
    <xf numFmtId="0" fontId="76" fillId="0" borderId="0" xfId="0" applyFont="1" applyBorder="1"/>
    <xf numFmtId="0" fontId="59" fillId="0" borderId="0" xfId="0" applyNumberFormat="1" applyFont="1" applyProtection="1">
      <protection hidden="1"/>
    </xf>
    <xf numFmtId="0" fontId="59" fillId="0" borderId="0" xfId="3" applyNumberFormat="1" applyFont="1" applyProtection="1">
      <protection hidden="1"/>
    </xf>
    <xf numFmtId="0" fontId="59" fillId="0" borderId="0" xfId="3" applyNumberFormat="1" applyFont="1" applyAlignment="1" applyProtection="1">
      <alignment horizontal="right"/>
      <protection hidden="1"/>
    </xf>
    <xf numFmtId="0" fontId="59" fillId="0" borderId="0" xfId="3" applyNumberFormat="1" applyFont="1" applyBorder="1" applyProtection="1">
      <protection hidden="1"/>
    </xf>
    <xf numFmtId="0" fontId="59" fillId="0" borderId="0" xfId="3" applyNumberFormat="1" applyFont="1" applyBorder="1" applyAlignment="1" applyProtection="1">
      <alignment horizontal="center"/>
      <protection hidden="1"/>
    </xf>
    <xf numFmtId="0" fontId="59" fillId="0" borderId="0" xfId="3" applyNumberFormat="1" applyFont="1" applyAlignment="1" applyProtection="1">
      <protection hidden="1"/>
    </xf>
    <xf numFmtId="0" fontId="55" fillId="0" borderId="0" xfId="3" applyNumberFormat="1" applyFont="1" applyProtection="1">
      <protection hidden="1"/>
    </xf>
    <xf numFmtId="0" fontId="55" fillId="0" borderId="0" xfId="3" applyNumberFormat="1" applyFont="1" applyFill="1" applyAlignment="1" applyProtection="1">
      <alignment horizontal="center" wrapText="1"/>
      <protection hidden="1"/>
    </xf>
    <xf numFmtId="0" fontId="55" fillId="0" borderId="0" xfId="3" applyNumberFormat="1" applyFont="1" applyFill="1" applyAlignment="1" applyProtection="1">
      <alignment wrapText="1"/>
      <protection hidden="1"/>
    </xf>
    <xf numFmtId="0" fontId="55" fillId="0" borderId="0" xfId="3" applyNumberFormat="1" applyFont="1" applyFill="1" applyAlignment="1" applyProtection="1">
      <alignment vertical="center"/>
      <protection hidden="1"/>
    </xf>
    <xf numFmtId="0" fontId="55" fillId="0" borderId="0" xfId="3" applyNumberFormat="1" applyFont="1" applyAlignment="1" applyProtection="1">
      <alignment wrapText="1"/>
      <protection hidden="1"/>
    </xf>
    <xf numFmtId="0" fontId="55" fillId="0" borderId="0" xfId="3" applyNumberFormat="1" applyFont="1" applyAlignment="1" applyProtection="1">
      <protection hidden="1"/>
    </xf>
    <xf numFmtId="0" fontId="59" fillId="0" borderId="0" xfId="3" applyNumberFormat="1" applyFont="1" applyBorder="1" applyAlignment="1" applyProtection="1">
      <alignment horizontal="center" vertical="center"/>
      <protection hidden="1"/>
    </xf>
    <xf numFmtId="0" fontId="60" fillId="0" borderId="0" xfId="3" applyNumberFormat="1" applyFont="1" applyProtection="1">
      <protection hidden="1"/>
    </xf>
    <xf numFmtId="0" fontId="59" fillId="0" borderId="0" xfId="3" applyNumberFormat="1" applyFont="1" applyAlignment="1" applyProtection="1">
      <alignment horizontal="center" vertical="center"/>
      <protection hidden="1"/>
    </xf>
    <xf numFmtId="0" fontId="59" fillId="0" borderId="0" xfId="3" applyNumberFormat="1" applyFont="1" applyBorder="1" applyAlignment="1" applyProtection="1">
      <alignment horizontal="left" vertical="center"/>
      <protection hidden="1"/>
    </xf>
    <xf numFmtId="0" fontId="41" fillId="0" borderId="0" xfId="0" applyNumberFormat="1" applyFont="1" applyProtection="1">
      <protection hidden="1"/>
    </xf>
    <xf numFmtId="0" fontId="62" fillId="0" borderId="0" xfId="3" applyNumberFormat="1" applyFont="1" applyProtection="1">
      <protection hidden="1"/>
    </xf>
    <xf numFmtId="0" fontId="58" fillId="0" borderId="0" xfId="3" applyNumberFormat="1" applyFont="1" applyProtection="1">
      <protection hidden="1"/>
    </xf>
    <xf numFmtId="0" fontId="58" fillId="0" borderId="0" xfId="3" applyNumberFormat="1" applyFont="1" applyBorder="1" applyAlignment="1" applyProtection="1">
      <alignment horizontal="left" vertical="center"/>
      <protection hidden="1"/>
    </xf>
    <xf numFmtId="0" fontId="58" fillId="0" borderId="0" xfId="3" applyNumberFormat="1" applyFont="1" applyBorder="1" applyProtection="1">
      <protection hidden="1"/>
    </xf>
    <xf numFmtId="0" fontId="59" fillId="0" borderId="0" xfId="0" applyNumberFormat="1" applyFont="1" applyBorder="1" applyProtection="1">
      <protection hidden="1"/>
    </xf>
    <xf numFmtId="0" fontId="58" fillId="0" borderId="0" xfId="3" applyNumberFormat="1" applyFont="1" applyBorder="1" applyAlignment="1" applyProtection="1">
      <protection hidden="1"/>
    </xf>
    <xf numFmtId="0" fontId="77" fillId="16" borderId="0" xfId="0" applyFont="1" applyFill="1" applyBorder="1" applyAlignment="1" applyProtection="1">
      <alignment horizontal="center" wrapText="1"/>
      <protection hidden="1"/>
    </xf>
    <xf numFmtId="0" fontId="77" fillId="16" borderId="0" xfId="0" applyNumberFormat="1" applyFont="1" applyFill="1" applyBorder="1" applyAlignment="1" applyProtection="1">
      <protection hidden="1"/>
    </xf>
    <xf numFmtId="0" fontId="77" fillId="16" borderId="0" xfId="0" applyFont="1" applyFill="1" applyBorder="1" applyAlignment="1" applyProtection="1">
      <alignment horizontal="center"/>
      <protection hidden="1"/>
    </xf>
    <xf numFmtId="0" fontId="77" fillId="16" borderId="0" xfId="0" applyFont="1" applyFill="1" applyBorder="1" applyAlignment="1" applyProtection="1">
      <protection hidden="1"/>
    </xf>
    <xf numFmtId="0" fontId="77" fillId="16" borderId="0" xfId="0" applyFont="1" applyFill="1" applyBorder="1" applyProtection="1">
      <protection hidden="1"/>
    </xf>
    <xf numFmtId="0" fontId="78" fillId="16" borderId="0" xfId="0" applyFont="1" applyFill="1" applyBorder="1" applyAlignment="1" applyProtection="1">
      <alignment horizontal="center"/>
      <protection hidden="1"/>
    </xf>
    <xf numFmtId="0" fontId="79" fillId="16" borderId="0" xfId="0" applyFont="1" applyFill="1" applyProtection="1">
      <protection hidden="1"/>
    </xf>
    <xf numFmtId="0" fontId="0" fillId="0" borderId="0" xfId="0" applyAlignment="1" applyProtection="1">
      <alignment wrapText="1"/>
      <protection hidden="1"/>
    </xf>
    <xf numFmtId="0" fontId="0" fillId="0" borderId="0" xfId="0" applyAlignment="1" applyProtection="1">
      <alignment horizontal="left" wrapText="1"/>
      <protection hidden="1"/>
    </xf>
    <xf numFmtId="0" fontId="59" fillId="0" borderId="0" xfId="0" applyFont="1" applyProtection="1">
      <protection hidden="1"/>
    </xf>
    <xf numFmtId="49" fontId="62" fillId="0" borderId="0" xfId="3" applyNumberFormat="1" applyFont="1" applyProtection="1">
      <protection hidden="1"/>
    </xf>
    <xf numFmtId="49" fontId="58" fillId="0" borderId="0" xfId="3" applyNumberFormat="1" applyFont="1" applyProtection="1">
      <protection hidden="1"/>
    </xf>
    <xf numFmtId="49" fontId="58" fillId="0" borderId="0" xfId="3" applyNumberFormat="1" applyFont="1" applyBorder="1" applyAlignment="1" applyProtection="1">
      <alignment horizontal="left" vertical="center"/>
      <protection hidden="1"/>
    </xf>
    <xf numFmtId="49" fontId="58" fillId="0" borderId="0" xfId="3" applyNumberFormat="1" applyFont="1" applyBorder="1" applyProtection="1">
      <protection hidden="1"/>
    </xf>
    <xf numFmtId="0" fontId="59" fillId="0" borderId="0" xfId="0" applyFont="1" applyBorder="1" applyProtection="1">
      <protection hidden="1"/>
    </xf>
    <xf numFmtId="49" fontId="58"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0" fontId="82" fillId="0" borderId="0" xfId="13" applyFont="1" applyAlignment="1" applyProtection="1">
      <alignment horizontal="right"/>
      <protection hidden="1"/>
    </xf>
    <xf numFmtId="0" fontId="82" fillId="0" borderId="0" xfId="13" applyFont="1" applyProtection="1">
      <protection hidden="1"/>
    </xf>
    <xf numFmtId="0" fontId="83" fillId="0" borderId="0" xfId="13" applyFont="1" applyProtection="1">
      <protection hidden="1"/>
    </xf>
    <xf numFmtId="0" fontId="63" fillId="0" borderId="0" xfId="13" applyProtection="1">
      <protection hidden="1"/>
    </xf>
    <xf numFmtId="0" fontId="52" fillId="0" borderId="0" xfId="0" applyNumberFormat="1" applyFont="1" applyBorder="1" applyAlignment="1" applyProtection="1">
      <alignment wrapText="1"/>
      <protection hidden="1"/>
    </xf>
    <xf numFmtId="1" fontId="41" fillId="0" borderId="0" xfId="0" applyNumberFormat="1" applyFont="1" applyBorder="1" applyProtection="1">
      <protection hidden="1"/>
    </xf>
    <xf numFmtId="1" fontId="41" fillId="0" borderId="0" xfId="0" applyNumberFormat="1" applyFont="1" applyFill="1" applyBorder="1" applyProtection="1">
      <protection hidden="1"/>
    </xf>
    <xf numFmtId="0" fontId="90" fillId="17" borderId="0" xfId="18" applyNumberFormat="1" applyBorder="1" applyAlignment="1" applyProtection="1">
      <alignment wrapText="1"/>
      <protection hidden="1"/>
    </xf>
    <xf numFmtId="1" fontId="70" fillId="0" borderId="0" xfId="0" applyNumberFormat="1" applyFont="1" applyBorder="1" applyProtection="1">
      <protection hidden="1"/>
    </xf>
    <xf numFmtId="1" fontId="41" fillId="18" borderId="0" xfId="0" applyNumberFormat="1" applyFont="1" applyFill="1" applyBorder="1" applyProtection="1">
      <protection hidden="1"/>
    </xf>
    <xf numFmtId="1" fontId="70" fillId="18" borderId="0" xfId="0" applyNumberFormat="1" applyFont="1" applyFill="1" applyBorder="1" applyProtection="1">
      <protection hidden="1"/>
    </xf>
    <xf numFmtId="2" fontId="52" fillId="0" borderId="0" xfId="0" applyNumberFormat="1" applyFont="1" applyBorder="1" applyAlignment="1" applyProtection="1">
      <alignment wrapText="1"/>
      <protection hidden="1"/>
    </xf>
    <xf numFmtId="2" fontId="41" fillId="18" borderId="0" xfId="0" applyNumberFormat="1" applyFont="1" applyFill="1" applyBorder="1" applyProtection="1">
      <protection hidden="1"/>
    </xf>
    <xf numFmtId="4" fontId="41" fillId="18" borderId="0" xfId="0" applyNumberFormat="1" applyFont="1" applyFill="1" applyBorder="1" applyProtection="1">
      <protection hidden="1"/>
    </xf>
    <xf numFmtId="0" fontId="59" fillId="0" borderId="1" xfId="3" applyNumberFormat="1" applyFont="1" applyBorder="1" applyAlignment="1" applyProtection="1">
      <alignment horizontal="center" vertical="center"/>
      <protection hidden="1"/>
    </xf>
    <xf numFmtId="49" fontId="68" fillId="0" borderId="0" xfId="0" applyNumberFormat="1" applyFont="1" applyAlignment="1" applyProtection="1">
      <alignment horizontal="center"/>
      <protection hidden="1"/>
    </xf>
    <xf numFmtId="2" fontId="0" fillId="13" borderId="13" xfId="0" applyNumberFormat="1" applyFill="1" applyBorder="1" applyProtection="1">
      <protection hidden="1"/>
    </xf>
    <xf numFmtId="2" fontId="0" fillId="13" borderId="19" xfId="0" applyNumberFormat="1" applyFill="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2" fontId="0" fillId="13" borderId="15" xfId="0" applyNumberFormat="1" applyFill="1" applyBorder="1" applyProtection="1">
      <protection hidden="1"/>
    </xf>
    <xf numFmtId="2" fontId="0" fillId="13" borderId="16" xfId="0" applyNumberFormat="1" applyFill="1" applyBorder="1" applyProtection="1">
      <protection hidden="1"/>
    </xf>
    <xf numFmtId="0" fontId="0" fillId="0" borderId="27" xfId="0" applyBorder="1" applyProtection="1">
      <protection hidden="1"/>
    </xf>
    <xf numFmtId="0" fontId="0" fillId="0" borderId="2" xfId="0" applyBorder="1" applyProtection="1">
      <protection hidden="1"/>
    </xf>
    <xf numFmtId="0" fontId="0" fillId="0" borderId="26" xfId="0" applyBorder="1" applyProtection="1">
      <protection hidden="1"/>
    </xf>
    <xf numFmtId="0" fontId="4" fillId="0" borderId="37" xfId="0" applyFont="1" applyBorder="1" applyAlignment="1" applyProtection="1">
      <alignment vertical="top"/>
      <protection hidden="1"/>
    </xf>
    <xf numFmtId="0" fontId="86" fillId="0" borderId="37" xfId="0" applyFont="1" applyBorder="1" applyAlignment="1" applyProtection="1">
      <alignment vertical="center" wrapText="1"/>
      <protection hidden="1"/>
    </xf>
    <xf numFmtId="0" fontId="86" fillId="0" borderId="37" xfId="0" applyFont="1" applyBorder="1" applyAlignment="1" applyProtection="1">
      <alignment vertical="center"/>
      <protection hidden="1"/>
    </xf>
    <xf numFmtId="49" fontId="39" fillId="0" borderId="37" xfId="0" applyNumberFormat="1" applyFont="1" applyBorder="1" applyAlignment="1" applyProtection="1">
      <alignment vertical="center"/>
      <protection hidden="1"/>
    </xf>
    <xf numFmtId="0" fontId="16" fillId="0" borderId="17" xfId="0" applyFont="1" applyBorder="1" applyAlignment="1" applyProtection="1">
      <protection hidden="1"/>
    </xf>
    <xf numFmtId="0" fontId="16" fillId="0" borderId="0" xfId="0" applyFont="1" applyBorder="1" applyAlignment="1" applyProtection="1">
      <protection hidden="1"/>
    </xf>
    <xf numFmtId="2" fontId="3" fillId="0" borderId="9" xfId="0" applyNumberFormat="1" applyFont="1" applyBorder="1" applyAlignment="1" applyProtection="1">
      <alignment vertical="center"/>
      <protection hidden="1"/>
    </xf>
    <xf numFmtId="2" fontId="3" fillId="0" borderId="33" xfId="0" applyNumberFormat="1" applyFont="1" applyBorder="1" applyAlignment="1" applyProtection="1">
      <alignment vertical="center"/>
      <protection hidden="1"/>
    </xf>
    <xf numFmtId="0" fontId="0" fillId="0" borderId="0" xfId="0" applyBorder="1" applyAlignment="1" applyProtection="1">
      <alignment horizontal="right"/>
      <protection hidden="1"/>
    </xf>
    <xf numFmtId="0" fontId="0" fillId="0" borderId="7" xfId="0" applyBorder="1" applyProtection="1">
      <protection hidden="1"/>
    </xf>
    <xf numFmtId="0" fontId="0" fillId="0" borderId="6" xfId="0" applyBorder="1" applyProtection="1">
      <protection hidden="1"/>
    </xf>
    <xf numFmtId="0" fontId="0" fillId="0" borderId="66" xfId="0" applyBorder="1" applyProtection="1">
      <protection hidden="1"/>
    </xf>
    <xf numFmtId="0" fontId="0" fillId="0" borderId="70" xfId="0" applyBorder="1" applyProtection="1">
      <protection hidden="1"/>
    </xf>
    <xf numFmtId="0" fontId="0" fillId="0" borderId="33" xfId="0" applyBorder="1" applyProtection="1">
      <protection hidden="1"/>
    </xf>
    <xf numFmtId="0" fontId="0" fillId="0" borderId="35" xfId="0" applyBorder="1" applyProtection="1">
      <protection hidden="1"/>
    </xf>
    <xf numFmtId="0" fontId="0" fillId="0" borderId="13" xfId="0" applyBorder="1" applyProtection="1">
      <protection hidden="1"/>
    </xf>
    <xf numFmtId="0" fontId="0" fillId="0" borderId="5" xfId="0" applyBorder="1" applyProtection="1">
      <protection hidden="1"/>
    </xf>
    <xf numFmtId="0" fontId="0" fillId="0" borderId="24" xfId="0" applyBorder="1" applyProtection="1">
      <protection hidden="1"/>
    </xf>
    <xf numFmtId="0" fontId="0" fillId="0" borderId="21" xfId="0" applyBorder="1" applyProtection="1">
      <protection hidden="1"/>
    </xf>
    <xf numFmtId="0" fontId="0" fillId="0" borderId="20" xfId="0" applyBorder="1" applyProtection="1">
      <protection hidden="1"/>
    </xf>
    <xf numFmtId="0" fontId="0" fillId="0" borderId="30" xfId="0" applyBorder="1" applyProtection="1">
      <protection hidden="1"/>
    </xf>
    <xf numFmtId="0" fontId="0" fillId="0" borderId="29" xfId="0" applyBorder="1" applyProtection="1">
      <protection hidden="1"/>
    </xf>
    <xf numFmtId="0" fontId="16" fillId="0" borderId="9" xfId="0" applyFont="1" applyBorder="1" applyAlignment="1" applyProtection="1">
      <protection hidden="1"/>
    </xf>
    <xf numFmtId="0" fontId="16" fillId="0" borderId="33" xfId="0" applyFont="1" applyBorder="1" applyAlignment="1" applyProtection="1">
      <protection hidden="1"/>
    </xf>
    <xf numFmtId="0" fontId="16" fillId="0" borderId="65" xfId="0" applyFont="1" applyBorder="1" applyAlignment="1" applyProtection="1">
      <protection hidden="1"/>
    </xf>
    <xf numFmtId="0" fontId="16" fillId="0" borderId="66" xfId="0" applyFont="1" applyBorder="1" applyAlignment="1" applyProtection="1">
      <protection hidden="1"/>
    </xf>
    <xf numFmtId="2" fontId="3" fillId="0" borderId="65" xfId="0" applyNumberFormat="1" applyFont="1" applyBorder="1" applyAlignment="1" applyProtection="1">
      <alignment vertical="center"/>
      <protection hidden="1"/>
    </xf>
    <xf numFmtId="2" fontId="3" fillId="0" borderId="66" xfId="0" applyNumberFormat="1" applyFont="1" applyBorder="1" applyAlignment="1" applyProtection="1">
      <alignment vertical="center"/>
      <protection hidden="1"/>
    </xf>
    <xf numFmtId="0" fontId="0" fillId="0" borderId="23" xfId="0" applyBorder="1" applyProtection="1">
      <protection hidden="1"/>
    </xf>
    <xf numFmtId="0" fontId="0" fillId="0" borderId="57" xfId="0" applyBorder="1" applyProtection="1">
      <protection hidden="1"/>
    </xf>
    <xf numFmtId="0" fontId="0" fillId="0" borderId="22" xfId="0" applyBorder="1" applyProtection="1">
      <protection hidden="1"/>
    </xf>
    <xf numFmtId="0" fontId="59" fillId="0" borderId="1" xfId="3" applyNumberFormat="1" applyFont="1" applyBorder="1" applyAlignment="1" applyProtection="1">
      <alignment horizontal="center"/>
      <protection hidden="1"/>
    </xf>
    <xf numFmtId="49" fontId="4" fillId="0" borderId="1" xfId="0" applyNumberFormat="1" applyFont="1" applyFill="1" applyBorder="1" applyAlignment="1" applyProtection="1">
      <protection locked="0" hidden="1"/>
    </xf>
    <xf numFmtId="4" fontId="14" fillId="0" borderId="1" xfId="14"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77" fillId="16" borderId="0" xfId="0" applyFont="1" applyFill="1" applyBorder="1" applyAlignment="1" applyProtection="1">
      <alignment horizontal="center" vertical="center"/>
      <protection locked="0" hidden="1"/>
    </xf>
    <xf numFmtId="0" fontId="7" fillId="0" borderId="0" xfId="0" applyFont="1" applyAlignment="1" applyProtection="1">
      <alignment horizontal="center"/>
      <protection hidden="1"/>
    </xf>
    <xf numFmtId="0" fontId="59" fillId="0" borderId="1" xfId="3" applyNumberFormat="1" applyFont="1" applyBorder="1" applyAlignment="1" applyProtection="1">
      <alignment horizontal="center" vertical="center"/>
      <protection locked="0" hidden="1"/>
    </xf>
    <xf numFmtId="4" fontId="4" fillId="0" borderId="1" xfId="0" applyNumberFormat="1" applyFont="1" applyFill="1" applyBorder="1" applyProtection="1">
      <protection locked="0"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4" fillId="0" borderId="1" xfId="0" applyNumberFormat="1" applyFont="1" applyBorder="1" applyProtection="1">
      <protection locked="0" hidden="1"/>
    </xf>
    <xf numFmtId="4" fontId="4" fillId="0" borderId="1" xfId="0" applyNumberFormat="1" applyFont="1" applyFill="1" applyBorder="1" applyAlignment="1" applyProtection="1">
      <protection locked="0" hidden="1"/>
    </xf>
    <xf numFmtId="4" fontId="4" fillId="0" borderId="1" xfId="0" applyNumberFormat="1" applyFont="1" applyBorder="1" applyAlignment="1" applyProtection="1">
      <protection locked="0" hidden="1"/>
    </xf>
    <xf numFmtId="4" fontId="41" fillId="0" borderId="0" xfId="0" applyNumberFormat="1" applyFont="1" applyFill="1" applyBorder="1" applyAlignment="1" applyProtection="1">
      <protection hidden="1"/>
    </xf>
    <xf numFmtId="4" fontId="77" fillId="16" borderId="0" xfId="0" applyNumberFormat="1" applyFont="1" applyFill="1" applyBorder="1" applyAlignment="1" applyProtection="1">
      <alignment horizontal="center"/>
      <protection hidden="1"/>
    </xf>
    <xf numFmtId="4" fontId="77" fillId="16" borderId="0" xfId="0" applyNumberFormat="1" applyFont="1" applyFill="1" applyBorder="1" applyAlignment="1" applyProtection="1">
      <protection hidden="1"/>
    </xf>
    <xf numFmtId="4" fontId="70" fillId="12" borderId="0" xfId="0" applyNumberFormat="1" applyFont="1" applyFill="1" applyBorder="1" applyProtection="1">
      <protection hidden="1"/>
    </xf>
    <xf numFmtId="4" fontId="52" fillId="0" borderId="0" xfId="0" applyNumberFormat="1" applyFont="1" applyFill="1" applyBorder="1" applyAlignment="1" applyProtection="1">
      <alignment horizontal="right" wrapText="1"/>
      <protection hidden="1"/>
    </xf>
    <xf numFmtId="4" fontId="52" fillId="12" borderId="0" xfId="0" applyNumberFormat="1" applyFont="1" applyFill="1" applyBorder="1" applyProtection="1">
      <protection hidden="1"/>
    </xf>
    <xf numFmtId="4" fontId="52" fillId="13" borderId="0" xfId="0" applyNumberFormat="1" applyFont="1" applyFill="1" applyBorder="1" applyProtection="1">
      <protection hidden="1"/>
    </xf>
    <xf numFmtId="4" fontId="52" fillId="14" borderId="0" xfId="0" applyNumberFormat="1" applyFont="1" applyFill="1" applyBorder="1" applyProtection="1">
      <protection hidden="1"/>
    </xf>
    <xf numFmtId="4" fontId="71" fillId="0" borderId="0" xfId="0" applyNumberFormat="1" applyFont="1" applyFill="1" applyBorder="1" applyProtection="1">
      <protection hidden="1"/>
    </xf>
    <xf numFmtId="4" fontId="71" fillId="12" borderId="0" xfId="0" applyNumberFormat="1" applyFont="1" applyFill="1" applyBorder="1" applyProtection="1">
      <protection hidden="1"/>
    </xf>
    <xf numFmtId="4" fontId="71" fillId="13" borderId="0" xfId="0" applyNumberFormat="1" applyFont="1" applyFill="1" applyBorder="1" applyProtection="1">
      <protection hidden="1"/>
    </xf>
    <xf numFmtId="4" fontId="71" fillId="14" borderId="0" xfId="0" applyNumberFormat="1" applyFont="1" applyFill="1" applyBorder="1" applyProtection="1">
      <protection hidden="1"/>
    </xf>
    <xf numFmtId="4" fontId="41" fillId="10" borderId="0" xfId="0" applyNumberFormat="1" applyFont="1" applyFill="1" applyBorder="1" applyProtection="1">
      <protection hidden="1"/>
    </xf>
    <xf numFmtId="4" fontId="41" fillId="0" borderId="0" xfId="0" applyNumberFormat="1" applyFont="1" applyFill="1" applyBorder="1" applyAlignment="1" applyProtection="1">
      <alignment horizontal="right"/>
      <protection hidden="1"/>
    </xf>
    <xf numFmtId="4" fontId="41" fillId="12" borderId="0" xfId="0" applyNumberFormat="1" applyFont="1" applyFill="1" applyBorder="1" applyProtection="1">
      <protection hidden="1"/>
    </xf>
    <xf numFmtId="4" fontId="73" fillId="12" borderId="0" xfId="0" applyNumberFormat="1" applyFont="1" applyFill="1" applyBorder="1" applyProtection="1">
      <protection hidden="1"/>
    </xf>
    <xf numFmtId="4" fontId="72" fillId="13" borderId="0" xfId="0" applyNumberFormat="1" applyFont="1" applyFill="1" applyBorder="1" applyProtection="1">
      <protection hidden="1"/>
    </xf>
    <xf numFmtId="4" fontId="72" fillId="14" borderId="0" xfId="0" applyNumberFormat="1" applyFont="1" applyFill="1" applyBorder="1" applyProtection="1">
      <protection hidden="1"/>
    </xf>
    <xf numFmtId="4" fontId="72" fillId="12" borderId="0" xfId="0" applyNumberFormat="1" applyFont="1" applyFill="1" applyBorder="1" applyProtection="1">
      <protection hidden="1"/>
    </xf>
    <xf numFmtId="4" fontId="73" fillId="10" borderId="0" xfId="0" applyNumberFormat="1" applyFont="1" applyFill="1" applyBorder="1" applyProtection="1">
      <protection hidden="1"/>
    </xf>
    <xf numFmtId="4" fontId="53" fillId="0" borderId="0" xfId="0" applyNumberFormat="1" applyFont="1" applyFill="1" applyBorder="1" applyProtection="1">
      <protection hidden="1"/>
    </xf>
    <xf numFmtId="4" fontId="99" fillId="16" borderId="0" xfId="0" applyNumberFormat="1" applyFont="1" applyFill="1" applyBorder="1" applyProtection="1">
      <protection hidden="1"/>
    </xf>
    <xf numFmtId="4" fontId="76" fillId="16" borderId="0" xfId="0" applyNumberFormat="1" applyFont="1" applyFill="1" applyBorder="1" applyProtection="1">
      <protection hidden="1"/>
    </xf>
    <xf numFmtId="4" fontId="99" fillId="16" borderId="0" xfId="0" applyNumberFormat="1" applyFont="1" applyFill="1" applyBorder="1" applyAlignment="1" applyProtection="1">
      <alignment horizontal="right" wrapText="1"/>
      <protection hidden="1"/>
    </xf>
    <xf numFmtId="4" fontId="52" fillId="0" borderId="0" xfId="0" applyNumberFormat="1" applyFont="1" applyFill="1" applyBorder="1" applyAlignment="1" applyProtection="1">
      <alignment horizontal="right"/>
      <protection hidden="1"/>
    </xf>
    <xf numFmtId="4" fontId="41" fillId="0" borderId="0" xfId="0" applyNumberFormat="1" applyFont="1" applyFill="1" applyBorder="1" applyAlignment="1" applyProtection="1">
      <alignment wrapText="1"/>
      <protection hidden="1"/>
    </xf>
    <xf numFmtId="4" fontId="41" fillId="0" borderId="0" xfId="0" applyNumberFormat="1" applyFont="1" applyFill="1" applyBorder="1" applyAlignment="1" applyProtection="1">
      <alignment horizontal="right" wrapText="1"/>
      <protection hidden="1"/>
    </xf>
    <xf numFmtId="4" fontId="41" fillId="15" borderId="0" xfId="0" applyNumberFormat="1" applyFont="1" applyFill="1" applyBorder="1" applyProtection="1">
      <protection hidden="1"/>
    </xf>
    <xf numFmtId="4" fontId="73" fillId="15" borderId="0" xfId="0" applyNumberFormat="1" applyFont="1" applyFill="1" applyBorder="1" applyProtection="1">
      <protection hidden="1"/>
    </xf>
    <xf numFmtId="4" fontId="73" fillId="0" borderId="0" xfId="0" applyNumberFormat="1" applyFont="1" applyFill="1" applyBorder="1" applyProtection="1">
      <protection hidden="1"/>
    </xf>
    <xf numFmtId="4" fontId="41" fillId="0" borderId="0" xfId="0" applyNumberFormat="1" applyFont="1" applyBorder="1" applyProtection="1">
      <protection hidden="1"/>
    </xf>
    <xf numFmtId="4" fontId="70" fillId="15" borderId="0" xfId="0" applyNumberFormat="1" applyFont="1" applyFill="1" applyBorder="1" applyProtection="1">
      <protection hidden="1"/>
    </xf>
    <xf numFmtId="4" fontId="74" fillId="15" borderId="0" xfId="0" applyNumberFormat="1" applyFont="1" applyFill="1" applyBorder="1" applyProtection="1">
      <protection hidden="1"/>
    </xf>
    <xf numFmtId="4" fontId="99" fillId="16" borderId="0" xfId="0" applyNumberFormat="1" applyFont="1" applyFill="1" applyBorder="1" applyAlignment="1" applyProtection="1">
      <alignment horizontal="right"/>
      <protection hidden="1"/>
    </xf>
    <xf numFmtId="49" fontId="12" fillId="0" borderId="1" xfId="0" applyNumberFormat="1" applyFont="1" applyFill="1" applyBorder="1" applyProtection="1">
      <protection locked="0" hidden="1"/>
    </xf>
    <xf numFmtId="1" fontId="39" fillId="2" borderId="0" xfId="15" applyNumberFormat="1" applyFont="1" applyFill="1" applyAlignment="1" applyProtection="1">
      <alignment horizontal="left" vertical="top" wrapText="1"/>
      <protection hidden="1"/>
    </xf>
    <xf numFmtId="0" fontId="4" fillId="0" borderId="0" xfId="0" applyNumberFormat="1" applyFont="1" applyFill="1" applyAlignment="1" applyProtection="1">
      <alignment vertical="top" wrapText="1"/>
      <protection hidden="1"/>
    </xf>
    <xf numFmtId="0" fontId="7" fillId="0" borderId="0" xfId="0" applyNumberFormat="1" applyFont="1" applyFill="1" applyAlignment="1" applyProtection="1">
      <alignment vertical="top" wrapText="1"/>
      <protection hidden="1"/>
    </xf>
    <xf numFmtId="0" fontId="2" fillId="0" borderId="0" xfId="0" applyFont="1" applyFill="1" applyProtection="1">
      <protection hidden="1"/>
    </xf>
    <xf numFmtId="0" fontId="101" fillId="0" borderId="0" xfId="0" applyFont="1" applyProtection="1">
      <protection hidden="1"/>
    </xf>
    <xf numFmtId="49" fontId="68" fillId="0" borderId="0" xfId="0" applyNumberFormat="1" applyFont="1" applyAlignment="1" applyProtection="1">
      <alignment horizontal="center"/>
      <protection hidden="1"/>
    </xf>
    <xf numFmtId="0" fontId="40" fillId="0" borderId="0" xfId="0" applyFont="1" applyBorder="1" applyProtection="1">
      <protection hidden="1"/>
    </xf>
    <xf numFmtId="0" fontId="40" fillId="0" borderId="0" xfId="0" applyFont="1" applyProtection="1">
      <protection hidden="1"/>
    </xf>
    <xf numFmtId="0" fontId="40" fillId="0" borderId="76" xfId="0" applyFont="1" applyBorder="1" applyProtection="1">
      <protection hidden="1"/>
    </xf>
    <xf numFmtId="0" fontId="40" fillId="0" borderId="0" xfId="0" applyFont="1" applyAlignment="1" applyProtection="1">
      <alignment horizontal="center"/>
      <protection hidden="1"/>
    </xf>
    <xf numFmtId="0" fontId="55" fillId="0" borderId="0" xfId="0" applyFont="1" applyBorder="1" applyAlignment="1" applyProtection="1">
      <alignment horizontal="center"/>
      <protection hidden="1"/>
    </xf>
    <xf numFmtId="0" fontId="42" fillId="0" borderId="0" xfId="0" applyFont="1" applyBorder="1" applyProtection="1">
      <protection hidden="1"/>
    </xf>
    <xf numFmtId="49" fontId="40" fillId="0" borderId="0" xfId="0" applyNumberFormat="1" applyFont="1" applyBorder="1" applyAlignment="1" applyProtection="1">
      <alignment horizontal="center"/>
      <protection hidden="1"/>
    </xf>
    <xf numFmtId="0" fontId="41" fillId="0" borderId="0" xfId="0" applyFont="1" applyAlignment="1" applyProtection="1">
      <protection hidden="1"/>
    </xf>
    <xf numFmtId="0" fontId="4" fillId="0" borderId="33" xfId="0" applyFont="1" applyBorder="1" applyAlignment="1" applyProtection="1">
      <alignment vertical="top" wrapText="1"/>
      <protection hidden="1"/>
    </xf>
    <xf numFmtId="0" fontId="40" fillId="0" borderId="0" xfId="0" applyFont="1" applyAlignment="1" applyProtection="1">
      <protection hidden="1"/>
    </xf>
    <xf numFmtId="0" fontId="42" fillId="0" borderId="0" xfId="0" applyFont="1" applyBorder="1" applyAlignment="1" applyProtection="1">
      <alignment horizontal="left" vertical="top"/>
      <protection hidden="1"/>
    </xf>
    <xf numFmtId="0" fontId="42" fillId="0" borderId="0" xfId="0" applyFont="1" applyProtection="1">
      <protection hidden="1"/>
    </xf>
    <xf numFmtId="0" fontId="40" fillId="0" borderId="0" xfId="0" applyFont="1" applyBorder="1" applyAlignment="1" applyProtection="1">
      <alignment horizontal="left" vertical="top"/>
      <protection hidden="1"/>
    </xf>
    <xf numFmtId="0" fontId="40" fillId="0" borderId="77" xfId="0" applyFont="1" applyBorder="1" applyProtection="1">
      <protection hidden="1"/>
    </xf>
    <xf numFmtId="0" fontId="40" fillId="0" borderId="9" xfId="0" applyFont="1" applyBorder="1" applyProtection="1">
      <protection hidden="1"/>
    </xf>
    <xf numFmtId="0" fontId="40" fillId="0" borderId="33" xfId="0" applyFont="1" applyBorder="1" applyProtection="1">
      <protection hidden="1"/>
    </xf>
    <xf numFmtId="0" fontId="40" fillId="0" borderId="35" xfId="0" applyFont="1" applyBorder="1" applyProtection="1">
      <protection hidden="1"/>
    </xf>
    <xf numFmtId="0" fontId="40" fillId="0" borderId="0" xfId="0" applyFont="1" applyBorder="1" applyAlignment="1" applyProtection="1">
      <protection hidden="1"/>
    </xf>
    <xf numFmtId="0" fontId="40" fillId="0" borderId="11" xfId="0" applyFont="1" applyBorder="1" applyProtection="1">
      <protection hidden="1"/>
    </xf>
    <xf numFmtId="0" fontId="40" fillId="0" borderId="13" xfId="0" applyFont="1" applyBorder="1" applyProtection="1">
      <protection hidden="1"/>
    </xf>
    <xf numFmtId="0" fontId="40" fillId="0" borderId="19" xfId="0" applyFont="1" applyBorder="1" applyProtection="1">
      <protection hidden="1"/>
    </xf>
    <xf numFmtId="0" fontId="40" fillId="0" borderId="14" xfId="0" applyFont="1" applyBorder="1" applyProtection="1">
      <protection hidden="1"/>
    </xf>
    <xf numFmtId="0" fontId="40" fillId="0" borderId="15" xfId="0" applyFont="1" applyBorder="1" applyProtection="1">
      <protection hidden="1"/>
    </xf>
    <xf numFmtId="0" fontId="40" fillId="0" borderId="16" xfId="0" applyFont="1" applyBorder="1" applyProtection="1">
      <protection hidden="1"/>
    </xf>
    <xf numFmtId="0" fontId="41" fillId="0" borderId="0" xfId="0" applyFont="1" applyBorder="1" applyAlignment="1" applyProtection="1">
      <alignment horizontal="left" vertical="top"/>
      <protection hidden="1"/>
    </xf>
    <xf numFmtId="0" fontId="43" fillId="0" borderId="0" xfId="0" applyFont="1" applyBorder="1" applyAlignment="1" applyProtection="1">
      <alignment horizontal="left" vertical="top" wrapText="1"/>
      <protection hidden="1"/>
    </xf>
    <xf numFmtId="0" fontId="29"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43" fillId="0" borderId="0" xfId="0" applyFont="1" applyBorder="1" applyAlignment="1" applyProtection="1">
      <alignment horizontal="left" vertical="top"/>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2" fillId="0" borderId="11" xfId="0" applyFont="1" applyBorder="1" applyAlignment="1" applyProtection="1">
      <protection hidden="1"/>
    </xf>
    <xf numFmtId="0" fontId="42" fillId="0" borderId="13" xfId="0" applyFont="1" applyBorder="1" applyAlignment="1" applyProtection="1">
      <protection hidden="1"/>
    </xf>
    <xf numFmtId="0" fontId="42" fillId="0" borderId="19" xfId="0" applyFont="1" applyBorder="1" applyAlignment="1" applyProtection="1">
      <protection hidden="1"/>
    </xf>
    <xf numFmtId="0" fontId="42" fillId="0" borderId="14" xfId="0" applyFont="1" applyBorder="1" applyAlignment="1" applyProtection="1">
      <protection hidden="1"/>
    </xf>
    <xf numFmtId="0" fontId="42" fillId="0" borderId="15" xfId="0" applyFont="1" applyBorder="1" applyAlignment="1" applyProtection="1">
      <protection hidden="1"/>
    </xf>
    <xf numFmtId="0" fontId="42" fillId="0" borderId="16" xfId="0" applyFont="1" applyBorder="1" applyAlignment="1" applyProtection="1">
      <protection hidden="1"/>
    </xf>
    <xf numFmtId="0" fontId="40" fillId="0" borderId="17" xfId="0" applyFont="1" applyBorder="1" applyProtection="1">
      <protection hidden="1"/>
    </xf>
    <xf numFmtId="0" fontId="40" fillId="0" borderId="18" xfId="0" applyFont="1" applyBorder="1" applyProtection="1">
      <protection hidden="1"/>
    </xf>
    <xf numFmtId="0" fontId="42" fillId="0" borderId="9" xfId="0" applyFont="1" applyBorder="1" applyAlignment="1" applyProtection="1">
      <protection hidden="1"/>
    </xf>
    <xf numFmtId="0" fontId="42" fillId="0" borderId="33" xfId="0" applyFont="1" applyBorder="1" applyAlignment="1" applyProtection="1">
      <protection hidden="1"/>
    </xf>
    <xf numFmtId="0" fontId="41" fillId="0" borderId="0" xfId="0" applyFont="1" applyBorder="1" applyAlignment="1" applyProtection="1">
      <alignment vertical="top"/>
      <protection hidden="1"/>
    </xf>
    <xf numFmtId="0" fontId="67" fillId="0" borderId="13" xfId="0" applyFont="1" applyFill="1" applyBorder="1" applyAlignment="1" applyProtection="1">
      <alignment horizontal="right"/>
      <protection hidden="1"/>
    </xf>
    <xf numFmtId="0" fontId="67" fillId="12" borderId="13" xfId="0" applyFont="1" applyFill="1" applyBorder="1" applyAlignment="1" applyProtection="1">
      <alignment horizontal="right"/>
      <protection hidden="1"/>
    </xf>
    <xf numFmtId="0" fontId="67" fillId="0" borderId="15" xfId="0" applyFont="1" applyFill="1" applyBorder="1" applyAlignment="1" applyProtection="1">
      <alignment horizontal="right"/>
      <protection hidden="1"/>
    </xf>
    <xf numFmtId="0" fontId="67" fillId="12" borderId="15" xfId="0" applyFont="1" applyFill="1" applyBorder="1" applyAlignment="1" applyProtection="1">
      <alignment horizontal="right"/>
      <protection hidden="1"/>
    </xf>
    <xf numFmtId="49" fontId="66" fillId="0" borderId="0" xfId="0" applyNumberFormat="1" applyFont="1" applyFill="1" applyBorder="1" applyProtection="1">
      <protection hidden="1"/>
    </xf>
    <xf numFmtId="0" fontId="66" fillId="0" borderId="0" xfId="0" applyFont="1" applyFill="1" applyBorder="1" applyAlignment="1" applyProtection="1">
      <alignment horizontal="right"/>
      <protection hidden="1"/>
    </xf>
    <xf numFmtId="0" fontId="0" fillId="13" borderId="13" xfId="0" applyNumberFormat="1" applyFill="1" applyBorder="1" applyProtection="1">
      <protection hidden="1"/>
    </xf>
    <xf numFmtId="0" fontId="0" fillId="13" borderId="19" xfId="0" applyNumberFormat="1" applyFill="1" applyBorder="1" applyProtection="1">
      <protection hidden="1"/>
    </xf>
    <xf numFmtId="0" fontId="0" fillId="13" borderId="0" xfId="0" applyNumberFormat="1" applyFill="1" applyBorder="1" applyProtection="1">
      <protection hidden="1"/>
    </xf>
    <xf numFmtId="0" fontId="0" fillId="13" borderId="18" xfId="0" applyNumberFormat="1" applyFill="1" applyBorder="1" applyProtection="1">
      <protection hidden="1"/>
    </xf>
    <xf numFmtId="0" fontId="0" fillId="13" borderId="15" xfId="0" applyNumberFormat="1" applyFill="1" applyBorder="1" applyProtection="1">
      <protection hidden="1"/>
    </xf>
    <xf numFmtId="0" fontId="0" fillId="13" borderId="16" xfId="0" applyNumberFormat="1" applyFill="1" applyBorder="1" applyProtection="1">
      <protection hidden="1"/>
    </xf>
    <xf numFmtId="0" fontId="67" fillId="0" borderId="0" xfId="0" applyFont="1" applyFill="1" applyBorder="1" applyAlignment="1" applyProtection="1">
      <alignment horizontal="right"/>
      <protection hidden="1"/>
    </xf>
    <xf numFmtId="49" fontId="66" fillId="0" borderId="11" xfId="0" applyNumberFormat="1" applyFont="1" applyFill="1" applyBorder="1" applyProtection="1">
      <protection hidden="1"/>
    </xf>
    <xf numFmtId="0" fontId="66" fillId="0" borderId="13" xfId="0" applyFont="1" applyFill="1" applyBorder="1" applyAlignment="1" applyProtection="1">
      <alignment horizontal="right"/>
      <protection hidden="1"/>
    </xf>
    <xf numFmtId="2" fontId="0" fillId="0" borderId="13" xfId="0" applyNumberFormat="1" applyFill="1" applyBorder="1" applyProtection="1">
      <protection hidden="1"/>
    </xf>
    <xf numFmtId="2" fontId="29" fillId="0" borderId="0" xfId="0" applyNumberFormat="1" applyFont="1" applyFill="1" applyBorder="1" applyProtection="1">
      <protection hidden="1"/>
    </xf>
    <xf numFmtId="49" fontId="103" fillId="11" borderId="0" xfId="0" applyNumberFormat="1" applyFont="1" applyFill="1" applyProtection="1">
      <protection hidden="1"/>
    </xf>
    <xf numFmtId="0" fontId="103" fillId="11" borderId="0" xfId="0" applyFont="1" applyFill="1" applyAlignment="1" applyProtection="1">
      <alignment horizontal="right"/>
      <protection hidden="1"/>
    </xf>
    <xf numFmtId="0" fontId="103" fillId="0" borderId="13" xfId="0" applyFont="1" applyBorder="1" applyAlignment="1" applyProtection="1">
      <alignment horizontal="right"/>
      <protection hidden="1"/>
    </xf>
    <xf numFmtId="0" fontId="103" fillId="0" borderId="0" xfId="0" applyFont="1" applyBorder="1" applyAlignment="1" applyProtection="1">
      <alignment horizontal="right"/>
      <protection hidden="1"/>
    </xf>
    <xf numFmtId="0" fontId="103" fillId="0" borderId="15" xfId="0" applyFont="1" applyBorder="1" applyAlignment="1" applyProtection="1">
      <alignment horizontal="right"/>
      <protection hidden="1"/>
    </xf>
    <xf numFmtId="49" fontId="103" fillId="0" borderId="17" xfId="0" applyNumberFormat="1" applyFont="1" applyBorder="1" applyProtection="1">
      <protection hidden="1"/>
    </xf>
    <xf numFmtId="49" fontId="103" fillId="0" borderId="11" xfId="0" applyNumberFormat="1" applyFont="1" applyBorder="1" applyProtection="1">
      <protection hidden="1"/>
    </xf>
    <xf numFmtId="49" fontId="67" fillId="0" borderId="0" xfId="0" applyNumberFormat="1" applyFont="1" applyFill="1" applyBorder="1" applyProtection="1">
      <protection hidden="1"/>
    </xf>
    <xf numFmtId="2" fontId="67" fillId="0" borderId="0" xfId="0" applyNumberFormat="1" applyFont="1" applyFill="1" applyBorder="1" applyProtection="1">
      <protection hidden="1"/>
    </xf>
    <xf numFmtId="2" fontId="68"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0" fontId="13" fillId="0" borderId="0" xfId="0" applyFont="1" applyAlignme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104" fillId="0" borderId="0" xfId="0" applyNumberFormat="1" applyFont="1" applyProtection="1">
      <protection hidden="1"/>
    </xf>
    <xf numFmtId="0" fontId="4" fillId="0" borderId="0" xfId="0" applyFont="1" applyFill="1" applyProtection="1">
      <protection hidden="1"/>
    </xf>
    <xf numFmtId="2" fontId="105" fillId="0" borderId="0" xfId="0" applyNumberFormat="1" applyFont="1" applyProtection="1">
      <protection hidden="1"/>
    </xf>
    <xf numFmtId="2" fontId="106" fillId="10" borderId="0" xfId="0" applyNumberFormat="1" applyFont="1" applyFill="1" applyProtection="1">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2" fontId="4" fillId="10" borderId="0" xfId="0" applyNumberFormat="1" applyFont="1" applyFill="1" applyProtection="1">
      <protection hidden="1"/>
    </xf>
    <xf numFmtId="0" fontId="11" fillId="0" borderId="0" xfId="0" applyFont="1" applyProtection="1">
      <protection hidden="1"/>
    </xf>
    <xf numFmtId="0" fontId="11" fillId="0" borderId="0" xfId="0" applyFont="1" applyFill="1" applyProtection="1">
      <protection hidden="1"/>
    </xf>
    <xf numFmtId="0" fontId="10" fillId="0" borderId="0" xfId="0" applyFont="1" applyProtection="1">
      <protection hidden="1"/>
    </xf>
    <xf numFmtId="2" fontId="104" fillId="12" borderId="0" xfId="0" applyNumberFormat="1" applyFont="1" applyFill="1" applyProtection="1">
      <protection hidden="1"/>
    </xf>
    <xf numFmtId="0" fontId="10" fillId="0" borderId="0" xfId="0" applyFont="1" applyFill="1" applyProtection="1">
      <protection hidden="1"/>
    </xf>
    <xf numFmtId="2" fontId="105" fillId="10" borderId="0" xfId="0" applyNumberFormat="1" applyFont="1" applyFill="1" applyProtection="1">
      <protection hidden="1"/>
    </xf>
    <xf numFmtId="2" fontId="107" fillId="10" borderId="0" xfId="0" applyNumberFormat="1" applyFont="1" applyFill="1" applyProtection="1">
      <protection hidden="1"/>
    </xf>
    <xf numFmtId="4" fontId="105" fillId="0" borderId="0" xfId="0" applyNumberFormat="1" applyFont="1" applyProtection="1">
      <protection hidden="1"/>
    </xf>
    <xf numFmtId="49" fontId="4" fillId="0" borderId="0" xfId="0" applyNumberFormat="1" applyFont="1" applyAlignment="1" applyProtection="1">
      <alignment horizontal="right"/>
      <protection hidden="1"/>
    </xf>
    <xf numFmtId="2" fontId="105" fillId="21" borderId="0" xfId="0" applyNumberFormat="1" applyFont="1" applyFill="1" applyProtection="1">
      <protection hidden="1"/>
    </xf>
    <xf numFmtId="2" fontId="4" fillId="21" borderId="0" xfId="0" applyNumberFormat="1" applyFont="1" applyFill="1" applyProtection="1">
      <protection hidden="1"/>
    </xf>
    <xf numFmtId="0" fontId="4" fillId="18" borderId="0" xfId="0" applyFont="1" applyFill="1" applyProtection="1">
      <protection hidden="1"/>
    </xf>
    <xf numFmtId="2" fontId="104" fillId="21" borderId="0" xfId="0" applyNumberFormat="1" applyFont="1" applyFill="1" applyProtection="1">
      <protection hidden="1"/>
    </xf>
    <xf numFmtId="2" fontId="108" fillId="21" borderId="0" xfId="0" applyNumberFormat="1" applyFont="1" applyFill="1" applyProtection="1">
      <protection hidden="1"/>
    </xf>
    <xf numFmtId="0" fontId="4" fillId="0" borderId="0" xfId="0" applyFont="1" applyBorder="1" applyAlignment="1" applyProtection="1">
      <alignment vertical="center"/>
      <protection hidden="1"/>
    </xf>
    <xf numFmtId="0" fontId="0" fillId="0" borderId="0" xfId="0" applyBorder="1" applyAlignment="1" applyProtection="1">
      <protection hidden="1"/>
    </xf>
    <xf numFmtId="1" fontId="40" fillId="0" borderId="0" xfId="0" applyNumberFormat="1" applyFont="1" applyBorder="1" applyAlignment="1" applyProtection="1">
      <alignment horizontal="right"/>
      <protection hidden="1"/>
    </xf>
    <xf numFmtId="0" fontId="41" fillId="0" borderId="80" xfId="0" applyFont="1" applyFill="1" applyBorder="1" applyProtection="1">
      <protection hidden="1"/>
    </xf>
    <xf numFmtId="0" fontId="41" fillId="0" borderId="81" xfId="0" applyFont="1" applyFill="1" applyBorder="1" applyProtection="1">
      <protection hidden="1"/>
    </xf>
    <xf numFmtId="0" fontId="41" fillId="0" borderId="82" xfId="0" applyFont="1" applyFill="1" applyBorder="1" applyProtection="1">
      <protection hidden="1"/>
    </xf>
    <xf numFmtId="0" fontId="41" fillId="0" borderId="83" xfId="0" applyFont="1" applyFill="1" applyBorder="1" applyProtection="1">
      <protection hidden="1"/>
    </xf>
    <xf numFmtId="0" fontId="41" fillId="0" borderId="84" xfId="0" applyFont="1" applyFill="1" applyBorder="1" applyProtection="1">
      <protection hidden="1"/>
    </xf>
    <xf numFmtId="2" fontId="73" fillId="0" borderId="84" xfId="0" applyNumberFormat="1" applyFont="1" applyFill="1" applyBorder="1" applyProtection="1">
      <protection hidden="1"/>
    </xf>
    <xf numFmtId="0" fontId="41" fillId="0" borderId="85" xfId="0" applyFont="1" applyBorder="1" applyProtection="1">
      <protection hidden="1"/>
    </xf>
    <xf numFmtId="2" fontId="41" fillId="0" borderId="84" xfId="0" applyNumberFormat="1" applyFont="1" applyFill="1" applyBorder="1" applyProtection="1">
      <protection hidden="1"/>
    </xf>
    <xf numFmtId="0" fontId="76" fillId="22" borderId="80" xfId="0" applyFont="1" applyFill="1" applyBorder="1" applyProtection="1">
      <protection hidden="1"/>
    </xf>
    <xf numFmtId="0" fontId="51" fillId="0" borderId="0" xfId="0" applyFont="1" applyBorder="1" applyAlignment="1" applyProtection="1">
      <alignment wrapText="1"/>
      <protection hidden="1"/>
    </xf>
    <xf numFmtId="4" fontId="41" fillId="19" borderId="0" xfId="0" applyNumberFormat="1" applyFont="1" applyFill="1" applyBorder="1" applyProtection="1">
      <protection hidden="1"/>
    </xf>
    <xf numFmtId="2" fontId="71" fillId="19" borderId="0" xfId="0" applyNumberFormat="1" applyFont="1" applyFill="1" applyBorder="1" applyProtection="1">
      <protection hidden="1"/>
    </xf>
    <xf numFmtId="2" fontId="72" fillId="19" borderId="0" xfId="0" applyNumberFormat="1" applyFont="1" applyFill="1" applyBorder="1" applyProtection="1">
      <protection hidden="1"/>
    </xf>
    <xf numFmtId="2" fontId="52" fillId="19" borderId="0" xfId="0" applyNumberFormat="1" applyFont="1" applyFill="1" applyBorder="1" applyProtection="1">
      <protection hidden="1"/>
    </xf>
    <xf numFmtId="2" fontId="52" fillId="24" borderId="0" xfId="0" applyNumberFormat="1" applyFont="1" applyFill="1" applyBorder="1" applyProtection="1">
      <protection hidden="1"/>
    </xf>
    <xf numFmtId="2" fontId="71" fillId="24" borderId="0" xfId="0" applyNumberFormat="1" applyFont="1" applyFill="1" applyBorder="1" applyProtection="1">
      <protection hidden="1"/>
    </xf>
    <xf numFmtId="4" fontId="41" fillId="24" borderId="0" xfId="0" applyNumberFormat="1" applyFont="1" applyFill="1" applyBorder="1" applyProtection="1">
      <protection hidden="1"/>
    </xf>
    <xf numFmtId="2" fontId="41" fillId="24" borderId="0" xfId="0" applyNumberFormat="1" applyFont="1" applyFill="1" applyBorder="1" applyProtection="1">
      <protection hidden="1"/>
    </xf>
    <xf numFmtId="2" fontId="72" fillId="24" borderId="0" xfId="0" applyNumberFormat="1" applyFont="1" applyFill="1" applyBorder="1" applyProtection="1">
      <protection hidden="1"/>
    </xf>
    <xf numFmtId="4" fontId="52" fillId="25" borderId="0" xfId="0" applyNumberFormat="1" applyFont="1" applyFill="1" applyBorder="1" applyProtection="1">
      <protection hidden="1"/>
    </xf>
    <xf numFmtId="4" fontId="71" fillId="25" borderId="0" xfId="0" applyNumberFormat="1" applyFont="1" applyFill="1" applyBorder="1" applyProtection="1">
      <protection hidden="1"/>
    </xf>
    <xf numFmtId="4" fontId="41" fillId="25" borderId="0" xfId="0" applyNumberFormat="1" applyFont="1" applyFill="1" applyBorder="1" applyProtection="1">
      <protection hidden="1"/>
    </xf>
    <xf numFmtId="4" fontId="72" fillId="25" borderId="0" xfId="0" applyNumberFormat="1" applyFont="1" applyFill="1" applyBorder="1" applyProtection="1">
      <protection hidden="1"/>
    </xf>
    <xf numFmtId="4" fontId="73" fillId="25" borderId="0" xfId="0" applyNumberFormat="1" applyFont="1" applyFill="1" applyBorder="1" applyProtection="1">
      <protection hidden="1"/>
    </xf>
    <xf numFmtId="0" fontId="41" fillId="0" borderId="79" xfId="0" applyFont="1" applyFill="1" applyBorder="1" applyProtection="1">
      <protection hidden="1"/>
    </xf>
    <xf numFmtId="4" fontId="70" fillId="12" borderId="9" xfId="0" applyNumberFormat="1" applyFont="1" applyFill="1" applyBorder="1" applyProtection="1">
      <protection hidden="1"/>
    </xf>
    <xf numFmtId="4" fontId="41" fillId="0" borderId="33" xfId="0" applyNumberFormat="1" applyFont="1" applyFill="1" applyBorder="1" applyProtection="1">
      <protection hidden="1"/>
    </xf>
    <xf numFmtId="4" fontId="52" fillId="0" borderId="33" xfId="0" applyNumberFormat="1" applyFont="1" applyFill="1" applyBorder="1" applyAlignment="1" applyProtection="1">
      <alignment horizontal="right" wrapText="1"/>
      <protection hidden="1"/>
    </xf>
    <xf numFmtId="4" fontId="52" fillId="14" borderId="33" xfId="0" applyNumberFormat="1" applyFont="1" applyFill="1" applyBorder="1" applyProtection="1">
      <protection hidden="1"/>
    </xf>
    <xf numFmtId="4" fontId="70" fillId="25" borderId="35" xfId="0" applyNumberFormat="1" applyFont="1" applyFill="1" applyBorder="1" applyProtection="1">
      <protection hidden="1"/>
    </xf>
    <xf numFmtId="2" fontId="52" fillId="12" borderId="9" xfId="0" applyNumberFormat="1" applyFont="1" applyFill="1" applyBorder="1" applyProtection="1">
      <protection hidden="1"/>
    </xf>
    <xf numFmtId="0" fontId="52" fillId="0" borderId="33" xfId="0" applyFont="1" applyFill="1" applyBorder="1" applyProtection="1">
      <protection hidden="1"/>
    </xf>
    <xf numFmtId="2" fontId="52" fillId="19" borderId="33" xfId="0" applyNumberFormat="1" applyFont="1" applyFill="1" applyBorder="1" applyProtection="1">
      <protection hidden="1"/>
    </xf>
    <xf numFmtId="2" fontId="52" fillId="0" borderId="33" xfId="0" applyNumberFormat="1" applyFont="1" applyFill="1" applyBorder="1" applyProtection="1">
      <protection hidden="1"/>
    </xf>
    <xf numFmtId="2" fontId="52" fillId="24" borderId="33" xfId="0" applyNumberFormat="1" applyFont="1" applyFill="1" applyBorder="1" applyProtection="1">
      <protection hidden="1"/>
    </xf>
    <xf numFmtId="4" fontId="70" fillId="12" borderId="33" xfId="0" applyNumberFormat="1" applyFont="1" applyFill="1" applyBorder="1" applyProtection="1">
      <protection hidden="1"/>
    </xf>
    <xf numFmtId="4" fontId="52" fillId="12" borderId="33" xfId="0" applyNumberFormat="1" applyFont="1" applyFill="1" applyBorder="1" applyProtection="1">
      <protection hidden="1"/>
    </xf>
    <xf numFmtId="4" fontId="52" fillId="0" borderId="33" xfId="0" applyNumberFormat="1" applyFont="1" applyFill="1" applyBorder="1" applyProtection="1">
      <protection hidden="1"/>
    </xf>
    <xf numFmtId="4" fontId="52" fillId="13" borderId="33" xfId="0" applyNumberFormat="1" applyFont="1" applyFill="1" applyBorder="1" applyProtection="1">
      <protection hidden="1"/>
    </xf>
    <xf numFmtId="4" fontId="99" fillId="23" borderId="0" xfId="0" applyNumberFormat="1" applyFont="1" applyFill="1" applyBorder="1" applyProtection="1">
      <protection hidden="1"/>
    </xf>
    <xf numFmtId="4" fontId="76" fillId="23" borderId="0" xfId="0" applyNumberFormat="1" applyFont="1" applyFill="1" applyBorder="1" applyProtection="1">
      <protection hidden="1"/>
    </xf>
    <xf numFmtId="4" fontId="99" fillId="23" borderId="0" xfId="0" applyNumberFormat="1" applyFont="1" applyFill="1" applyBorder="1" applyAlignment="1" applyProtection="1">
      <alignment horizontal="right" wrapText="1"/>
      <protection hidden="1"/>
    </xf>
    <xf numFmtId="4" fontId="99" fillId="23" borderId="0" xfId="0" applyNumberFormat="1" applyFont="1" applyFill="1" applyBorder="1" applyAlignment="1" applyProtection="1">
      <alignment horizontal="right"/>
      <protection hidden="1"/>
    </xf>
    <xf numFmtId="4" fontId="41" fillId="26" borderId="0" xfId="0" applyNumberFormat="1" applyFont="1" applyFill="1" applyBorder="1" applyProtection="1">
      <protection hidden="1"/>
    </xf>
    <xf numFmtId="4" fontId="73" fillId="26" borderId="0" xfId="0" applyNumberFormat="1" applyFont="1" applyFill="1" applyBorder="1" applyProtection="1">
      <protection hidden="1"/>
    </xf>
    <xf numFmtId="4" fontId="70" fillId="26" borderId="0" xfId="0" applyNumberFormat="1" applyFont="1" applyFill="1" applyBorder="1" applyProtection="1">
      <protection hidden="1"/>
    </xf>
    <xf numFmtId="4" fontId="74" fillId="26" borderId="0" xfId="0" applyNumberFormat="1" applyFont="1" applyFill="1" applyBorder="1" applyProtection="1">
      <protection hidden="1"/>
    </xf>
    <xf numFmtId="49" fontId="40" fillId="0" borderId="1" xfId="0" applyNumberFormat="1" applyFont="1" applyBorder="1" applyAlignment="1" applyProtection="1">
      <alignment horizontal="center"/>
      <protection hidden="1"/>
    </xf>
    <xf numFmtId="0" fontId="40" fillId="0" borderId="44" xfId="16" applyFont="1" applyFill="1" applyProtection="1">
      <protection hidden="1"/>
    </xf>
    <xf numFmtId="0" fontId="110" fillId="0" borderId="0" xfId="0" applyFont="1" applyAlignment="1">
      <alignment horizontal="left" vertical="center"/>
    </xf>
    <xf numFmtId="0" fontId="42" fillId="0" borderId="0" xfId="0" applyFont="1" applyBorder="1" applyAlignment="1" applyProtection="1">
      <protection hidden="1"/>
    </xf>
    <xf numFmtId="1" fontId="40" fillId="0" borderId="0" xfId="0" applyNumberFormat="1" applyFont="1" applyBorder="1" applyAlignment="1" applyProtection="1">
      <protection hidden="1"/>
    </xf>
    <xf numFmtId="1" fontId="40" fillId="0" borderId="44" xfId="16" applyNumberFormat="1" applyFont="1" applyFill="1" applyProtection="1">
      <protection hidden="1"/>
    </xf>
    <xf numFmtId="1" fontId="40" fillId="0" borderId="0" xfId="0" applyNumberFormat="1" applyFont="1" applyBorder="1" applyProtection="1">
      <protection hidden="1"/>
    </xf>
    <xf numFmtId="1" fontId="40" fillId="0" borderId="0" xfId="0" applyNumberFormat="1" applyFont="1" applyFill="1" applyBorder="1" applyAlignment="1" applyProtection="1">
      <protection hidden="1"/>
    </xf>
    <xf numFmtId="0" fontId="40" fillId="0" borderId="0" xfId="0" applyFont="1" applyFill="1" applyBorder="1" applyAlignment="1" applyProtection="1">
      <protection hidden="1"/>
    </xf>
    <xf numFmtId="1" fontId="40" fillId="0" borderId="44" xfId="16" applyNumberFormat="1" applyFont="1" applyFill="1" applyAlignment="1" applyProtection="1">
      <protection hidden="1"/>
    </xf>
    <xf numFmtId="1" fontId="40" fillId="0" borderId="0" xfId="0" applyNumberFormat="1" applyFont="1" applyFill="1" applyBorder="1" applyProtection="1">
      <protection hidden="1"/>
    </xf>
    <xf numFmtId="0" fontId="40" fillId="0" borderId="0" xfId="0" applyFont="1" applyBorder="1" applyAlignment="1" applyProtection="1">
      <alignment horizontal="left"/>
      <protection hidden="1"/>
    </xf>
    <xf numFmtId="0" fontId="40" fillId="0" borderId="0" xfId="0" applyFont="1" applyBorder="1" applyAlignment="1" applyProtection="1">
      <alignment wrapText="1"/>
      <protection hidden="1"/>
    </xf>
    <xf numFmtId="1" fontId="40" fillId="0" borderId="0" xfId="0" applyNumberFormat="1" applyFont="1" applyBorder="1" applyAlignment="1" applyProtection="1">
      <alignment horizontal="center"/>
      <protection hidden="1"/>
    </xf>
    <xf numFmtId="0" fontId="42" fillId="0" borderId="0" xfId="0" applyFont="1" applyBorder="1" applyAlignment="1" applyProtection="1">
      <alignment vertical="center"/>
      <protection hidden="1"/>
    </xf>
    <xf numFmtId="1" fontId="40" fillId="0" borderId="0" xfId="0" applyNumberFormat="1" applyFont="1" applyProtection="1">
      <protection hidden="1"/>
    </xf>
    <xf numFmtId="1" fontId="40" fillId="0" borderId="0" xfId="0" applyNumberFormat="1" applyFont="1" applyBorder="1" applyAlignment="1" applyProtection="1">
      <alignment wrapText="1"/>
      <protection hidden="1"/>
    </xf>
    <xf numFmtId="0" fontId="40" fillId="0" borderId="0" xfId="0" applyFont="1" applyBorder="1" applyAlignment="1" applyProtection="1">
      <alignment horizontal="center"/>
      <protection hidden="1"/>
    </xf>
    <xf numFmtId="49" fontId="40" fillId="0" borderId="1" xfId="0" applyNumberFormat="1" applyFont="1" applyBorder="1" applyProtection="1">
      <protection hidden="1"/>
    </xf>
    <xf numFmtId="2" fontId="76" fillId="22" borderId="0" xfId="0" applyNumberFormat="1" applyFont="1" applyFill="1" applyBorder="1" applyProtection="1">
      <protection hidden="1"/>
    </xf>
    <xf numFmtId="0" fontId="76" fillId="22" borderId="0" xfId="0" applyFont="1" applyFill="1" applyBorder="1" applyProtection="1">
      <protection hidden="1"/>
    </xf>
    <xf numFmtId="4" fontId="76" fillId="22" borderId="0" xfId="0" applyNumberFormat="1" applyFont="1" applyFill="1" applyBorder="1" applyProtection="1">
      <protection hidden="1"/>
    </xf>
    <xf numFmtId="4" fontId="113" fillId="0" borderId="33" xfId="0" applyNumberFormat="1" applyFont="1" applyFill="1" applyBorder="1" applyProtection="1">
      <protection hidden="1"/>
    </xf>
    <xf numFmtId="4" fontId="70" fillId="0" borderId="33" xfId="0" applyNumberFormat="1" applyFont="1" applyFill="1" applyBorder="1" applyAlignment="1" applyProtection="1">
      <alignment horizontal="right" wrapText="1"/>
      <protection hidden="1"/>
    </xf>
    <xf numFmtId="4" fontId="113" fillId="12" borderId="33" xfId="0" applyNumberFormat="1" applyFont="1" applyFill="1" applyBorder="1" applyProtection="1">
      <protection hidden="1"/>
    </xf>
    <xf numFmtId="4" fontId="113" fillId="13" borderId="33" xfId="0" applyNumberFormat="1" applyFont="1" applyFill="1" applyBorder="1" applyProtection="1">
      <protection hidden="1"/>
    </xf>
    <xf numFmtId="4" fontId="113" fillId="14" borderId="33" xfId="0" applyNumberFormat="1" applyFont="1" applyFill="1" applyBorder="1" applyProtection="1">
      <protection hidden="1"/>
    </xf>
    <xf numFmtId="4" fontId="113" fillId="25" borderId="35" xfId="0" applyNumberFormat="1" applyFont="1" applyFill="1" applyBorder="1" applyProtection="1">
      <protection hidden="1"/>
    </xf>
    <xf numFmtId="0" fontId="114" fillId="28" borderId="0" xfId="0" applyFont="1" applyFill="1" applyProtection="1">
      <protection hidden="1"/>
    </xf>
    <xf numFmtId="0" fontId="115" fillId="16" borderId="0" xfId="19" applyFont="1" applyFill="1" applyProtection="1">
      <protection hidden="1"/>
    </xf>
    <xf numFmtId="0" fontId="116" fillId="10" borderId="0" xfId="0" applyFont="1" applyFill="1" applyProtection="1">
      <protection hidden="1"/>
    </xf>
    <xf numFmtId="167" fontId="117" fillId="0" borderId="0" xfId="0" applyNumberFormat="1" applyFont="1" applyBorder="1" applyAlignment="1" applyProtection="1">
      <alignment horizontal="right"/>
      <protection hidden="1"/>
    </xf>
    <xf numFmtId="168" fontId="118" fillId="16" borderId="0" xfId="0" applyNumberFormat="1" applyFont="1" applyFill="1" applyBorder="1" applyProtection="1">
      <protection hidden="1"/>
    </xf>
    <xf numFmtId="168" fontId="118" fillId="23" borderId="0" xfId="0" applyNumberFormat="1" applyFont="1" applyFill="1" applyBorder="1" applyProtection="1">
      <protection hidden="1"/>
    </xf>
    <xf numFmtId="167" fontId="119" fillId="16" borderId="0" xfId="0" applyNumberFormat="1" applyFont="1" applyFill="1" applyProtection="1">
      <protection hidden="1"/>
    </xf>
    <xf numFmtId="167" fontId="119" fillId="23" borderId="0" xfId="0" applyNumberFormat="1" applyFont="1" applyFill="1" applyProtection="1">
      <protection hidden="1"/>
    </xf>
    <xf numFmtId="0" fontId="116" fillId="0" borderId="0" xfId="0" applyFont="1" applyProtection="1">
      <protection hidden="1"/>
    </xf>
    <xf numFmtId="169" fontId="119" fillId="16" borderId="0" xfId="0" applyNumberFormat="1" applyFont="1" applyFill="1" applyProtection="1">
      <protection hidden="1"/>
    </xf>
    <xf numFmtId="169" fontId="119" fillId="23" borderId="0" xfId="0" applyNumberFormat="1" applyFont="1" applyFill="1" applyProtection="1">
      <protection hidden="1"/>
    </xf>
    <xf numFmtId="10" fontId="119" fillId="16" borderId="0" xfId="0" applyNumberFormat="1" applyFont="1" applyFill="1" applyProtection="1">
      <protection hidden="1"/>
    </xf>
    <xf numFmtId="10" fontId="119" fillId="23" borderId="0" xfId="0" applyNumberFormat="1" applyFont="1" applyFill="1" applyProtection="1">
      <protection hidden="1"/>
    </xf>
    <xf numFmtId="0" fontId="116" fillId="0" borderId="0" xfId="0" applyFont="1" applyAlignment="1" applyProtection="1">
      <alignment wrapText="1"/>
      <protection hidden="1"/>
    </xf>
    <xf numFmtId="0" fontId="112" fillId="16" borderId="0" xfId="19" applyFont="1" applyFill="1" applyProtection="1">
      <protection hidden="1"/>
    </xf>
    <xf numFmtId="0" fontId="0" fillId="10" borderId="0" xfId="0" applyFill="1" applyProtection="1">
      <protection hidden="1"/>
    </xf>
    <xf numFmtId="0" fontId="114" fillId="0" borderId="0" xfId="0" applyFont="1" applyProtection="1">
      <protection hidden="1"/>
    </xf>
    <xf numFmtId="4" fontId="114" fillId="0" borderId="0" xfId="0" applyNumberFormat="1" applyFont="1" applyProtection="1">
      <protection hidden="1"/>
    </xf>
    <xf numFmtId="167" fontId="114" fillId="0" borderId="0" xfId="0" applyNumberFormat="1" applyFont="1" applyProtection="1">
      <protection hidden="1"/>
    </xf>
    <xf numFmtId="1" fontId="114" fillId="0" borderId="0" xfId="0" applyNumberFormat="1" applyFont="1" applyProtection="1">
      <protection hidden="1"/>
    </xf>
    <xf numFmtId="0" fontId="114" fillId="0" borderId="0" xfId="0" applyFont="1" applyFill="1" applyProtection="1">
      <protection hidden="1"/>
    </xf>
    <xf numFmtId="2" fontId="113" fillId="10" borderId="0" xfId="0" applyNumberFormat="1" applyFont="1" applyFill="1" applyBorder="1" applyProtection="1">
      <protection hidden="1"/>
    </xf>
    <xf numFmtId="0" fontId="6" fillId="0" borderId="0" xfId="0" applyFont="1" applyFill="1" applyAlignment="1" applyProtection="1">
      <alignment horizontal="center"/>
      <protection hidden="1"/>
    </xf>
    <xf numFmtId="0" fontId="40" fillId="0" borderId="0" xfId="0" applyFont="1" applyAlignment="1" applyProtection="1">
      <alignment horizontal="center"/>
      <protection hidden="1"/>
    </xf>
    <xf numFmtId="1" fontId="41" fillId="0" borderId="13"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1" fontId="40" fillId="0" borderId="0" xfId="0" applyNumberFormat="1" applyFont="1" applyBorder="1" applyAlignment="1" applyProtection="1">
      <alignment horizontal="right"/>
      <protection hidden="1"/>
    </xf>
    <xf numFmtId="0" fontId="43" fillId="0" borderId="0" xfId="0" applyFont="1" applyBorder="1" applyAlignment="1" applyProtection="1">
      <alignment horizontal="left" vertical="top"/>
      <protection hidden="1"/>
    </xf>
    <xf numFmtId="0" fontId="41" fillId="0" borderId="0" xfId="0" applyFont="1" applyBorder="1" applyAlignment="1" applyProtection="1">
      <alignment horizontal="left" vertical="top"/>
      <protection hidden="1"/>
    </xf>
    <xf numFmtId="1" fontId="40" fillId="0" borderId="33" xfId="0" applyNumberFormat="1" applyFont="1" applyBorder="1" applyAlignment="1" applyProtection="1">
      <alignment horizontal="right"/>
      <protection hidden="1"/>
    </xf>
    <xf numFmtId="1" fontId="7" fillId="10" borderId="1" xfId="15" applyNumberFormat="1" applyFont="1" applyFill="1" applyBorder="1" applyAlignment="1" applyProtection="1">
      <protection hidden="1"/>
    </xf>
    <xf numFmtId="4" fontId="28" fillId="10" borderId="1" xfId="15" applyNumberFormat="1" applyFont="1" applyFill="1" applyBorder="1" applyAlignment="1" applyProtection="1">
      <protection hidden="1"/>
    </xf>
    <xf numFmtId="1" fontId="7" fillId="10" borderId="1" xfId="15" applyNumberFormat="1" applyFont="1" applyFill="1" applyBorder="1" applyAlignment="1" applyProtection="1">
      <alignment wrapText="1"/>
      <protection hidden="1"/>
    </xf>
    <xf numFmtId="4" fontId="28" fillId="10" borderId="1" xfId="15" applyNumberFormat="1" applyFont="1" applyFill="1" applyBorder="1" applyProtection="1">
      <protection hidden="1"/>
    </xf>
    <xf numFmtId="4" fontId="7" fillId="10" borderId="1" xfId="15" applyNumberFormat="1" applyFont="1" applyFill="1" applyBorder="1" applyProtection="1">
      <protection hidden="1"/>
    </xf>
    <xf numFmtId="4" fontId="7" fillId="10" borderId="1" xfId="15" applyNumberFormat="1" applyFont="1" applyFill="1" applyBorder="1" applyAlignment="1" applyProtection="1">
      <alignment wrapText="1"/>
      <protection hidden="1"/>
    </xf>
    <xf numFmtId="4" fontId="27" fillId="10" borderId="1" xfId="14" applyNumberFormat="1" applyFont="1" applyFill="1" applyBorder="1" applyProtection="1">
      <protection hidden="1"/>
    </xf>
    <xf numFmtId="4" fontId="7" fillId="10" borderId="1" xfId="15" applyNumberFormat="1" applyFont="1" applyFill="1" applyBorder="1" applyAlignment="1" applyProtection="1">
      <protection hidden="1"/>
    </xf>
    <xf numFmtId="49" fontId="4" fillId="10" borderId="1" xfId="0" applyNumberFormat="1" applyFont="1" applyFill="1" applyBorder="1" applyProtection="1">
      <protection hidden="1"/>
    </xf>
    <xf numFmtId="4" fontId="4" fillId="10" borderId="1" xfId="0" applyNumberFormat="1" applyFont="1" applyFill="1" applyBorder="1" applyProtection="1">
      <protection hidden="1"/>
    </xf>
    <xf numFmtId="4" fontId="14" fillId="10" borderId="1" xfId="14" applyNumberFormat="1" applyFont="1" applyFill="1" applyBorder="1" applyAlignment="1" applyProtection="1">
      <protection hidden="1"/>
    </xf>
    <xf numFmtId="4" fontId="14" fillId="10" borderId="1" xfId="14" applyNumberFormat="1" applyFont="1" applyFill="1" applyBorder="1" applyProtection="1">
      <protection hidden="1"/>
    </xf>
    <xf numFmtId="49" fontId="34" fillId="10" borderId="1" xfId="0" applyNumberFormat="1" applyFont="1" applyFill="1" applyBorder="1" applyProtection="1">
      <protection hidden="1"/>
    </xf>
    <xf numFmtId="4" fontId="14" fillId="10" borderId="1" xfId="0" applyNumberFormat="1" applyFont="1" applyFill="1" applyBorder="1" applyProtection="1">
      <protection hidden="1"/>
    </xf>
    <xf numFmtId="4" fontId="7" fillId="10" borderId="1" xfId="0" applyNumberFormat="1" applyFont="1" applyFill="1" applyBorder="1" applyProtection="1">
      <protection hidden="1"/>
    </xf>
    <xf numFmtId="4" fontId="7" fillId="2" borderId="1" xfId="15" applyNumberFormat="1" applyFont="1" applyFill="1" applyBorder="1" applyProtection="1">
      <protection locked="0" hidden="1"/>
    </xf>
    <xf numFmtId="4" fontId="7" fillId="0" borderId="1" xfId="15" applyNumberFormat="1" applyFont="1" applyFill="1" applyBorder="1" applyAlignment="1" applyProtection="1">
      <alignment wrapText="1"/>
      <protection locked="0" hidden="1"/>
    </xf>
    <xf numFmtId="4" fontId="27" fillId="2" borderId="1" xfId="14" applyNumberFormat="1" applyFont="1" applyFill="1" applyBorder="1" applyProtection="1">
      <protection locked="0" hidden="1"/>
    </xf>
    <xf numFmtId="4" fontId="28" fillId="2" borderId="1" xfId="15" applyNumberFormat="1" applyFont="1" applyFill="1" applyBorder="1" applyProtection="1">
      <protection locked="0" hidden="1"/>
    </xf>
    <xf numFmtId="49" fontId="4" fillId="10" borderId="1" xfId="0" applyNumberFormat="1" applyFont="1" applyFill="1" applyBorder="1" applyAlignment="1" applyProtection="1">
      <protection hidden="1"/>
    </xf>
    <xf numFmtId="4" fontId="4" fillId="10" borderId="1" xfId="0" applyNumberFormat="1" applyFont="1" applyFill="1" applyBorder="1" applyAlignment="1" applyProtection="1">
      <protection hidden="1"/>
    </xf>
    <xf numFmtId="49" fontId="34" fillId="10" borderId="1" xfId="0" applyNumberFormat="1" applyFont="1" applyFill="1" applyBorder="1" applyAlignment="1" applyProtection="1">
      <protection hidden="1"/>
    </xf>
    <xf numFmtId="4" fontId="14" fillId="10" borderId="1" xfId="0" applyNumberFormat="1" applyFont="1" applyFill="1" applyBorder="1" applyAlignment="1" applyProtection="1">
      <protection hidden="1"/>
    </xf>
    <xf numFmtId="1" fontId="7" fillId="8" borderId="1" xfId="15" applyNumberFormat="1" applyFont="1" applyFill="1" applyBorder="1" applyAlignment="1" applyProtection="1">
      <protection locked="0" hidden="1"/>
    </xf>
    <xf numFmtId="4" fontId="28" fillId="2" borderId="1" xfId="15" applyNumberFormat="1" applyFont="1" applyFill="1" applyBorder="1" applyAlignment="1" applyProtection="1">
      <protection locked="0" hidden="1"/>
    </xf>
    <xf numFmtId="0" fontId="110" fillId="0" borderId="0" xfId="0" applyFont="1" applyAlignment="1" applyProtection="1">
      <alignment horizontal="left" vertical="center"/>
      <protection hidden="1"/>
    </xf>
    <xf numFmtId="0" fontId="41" fillId="0" borderId="0" xfId="0" applyFont="1" applyAlignment="1" applyProtection="1">
      <alignment wrapText="1"/>
      <protection hidden="1"/>
    </xf>
    <xf numFmtId="0" fontId="72" fillId="0" borderId="0" xfId="0" applyFont="1" applyBorder="1" applyProtection="1">
      <protection hidden="1"/>
    </xf>
    <xf numFmtId="0" fontId="72" fillId="0" borderId="0" xfId="0" applyFont="1" applyFill="1" applyProtection="1">
      <protection hidden="1"/>
    </xf>
    <xf numFmtId="0" fontId="95" fillId="0" borderId="0" xfId="0" applyFont="1" applyBorder="1" applyProtection="1">
      <protection hidden="1"/>
    </xf>
    <xf numFmtId="0" fontId="97" fillId="0" borderId="0" xfId="0" applyFont="1" applyBorder="1" applyProtection="1">
      <protection hidden="1"/>
    </xf>
    <xf numFmtId="0" fontId="97" fillId="0" borderId="0" xfId="0" applyFont="1" applyFill="1" applyProtection="1">
      <protection hidden="1"/>
    </xf>
    <xf numFmtId="0" fontId="97" fillId="0" borderId="0" xfId="0" applyFont="1" applyProtection="1">
      <protection hidden="1"/>
    </xf>
    <xf numFmtId="14" fontId="4" fillId="0" borderId="0" xfId="0" applyNumberFormat="1" applyFont="1" applyBorder="1" applyAlignment="1" applyProtection="1">
      <alignment vertical="top" wrapText="1"/>
      <protection hidden="1"/>
    </xf>
    <xf numFmtId="0" fontId="4" fillId="0" borderId="0" xfId="0" applyFont="1" applyBorder="1" applyAlignment="1" applyProtection="1">
      <alignment vertical="top" wrapText="1"/>
      <protection hidden="1"/>
    </xf>
    <xf numFmtId="0" fontId="96"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42" fillId="0" borderId="17" xfId="0" applyFont="1" applyBorder="1" applyAlignment="1" applyProtection="1">
      <protection hidden="1"/>
    </xf>
    <xf numFmtId="1" fontId="40" fillId="0" borderId="17" xfId="0" applyNumberFormat="1" applyFont="1" applyBorder="1" applyAlignment="1" applyProtection="1">
      <protection hidden="1"/>
    </xf>
    <xf numFmtId="0" fontId="41" fillId="0" borderId="0" xfId="0" applyFont="1" applyBorder="1" applyAlignment="1" applyProtection="1">
      <alignment vertical="top" wrapText="1"/>
      <protection hidden="1"/>
    </xf>
    <xf numFmtId="0" fontId="95" fillId="0" borderId="0" xfId="0" applyFont="1" applyBorder="1" applyAlignment="1" applyProtection="1">
      <alignment horizontal="left" vertical="top"/>
      <protection hidden="1"/>
    </xf>
    <xf numFmtId="0" fontId="95" fillId="0" borderId="0" xfId="0" applyFont="1" applyProtection="1">
      <protection hidden="1"/>
    </xf>
    <xf numFmtId="0" fontId="41" fillId="0" borderId="72" xfId="0" applyFont="1" applyBorder="1" applyAlignment="1" applyProtection="1">
      <alignment vertical="top" wrapText="1"/>
      <protection hidden="1"/>
    </xf>
    <xf numFmtId="0" fontId="97" fillId="0" borderId="0" xfId="0" applyFont="1" applyBorder="1" applyAlignment="1" applyProtection="1">
      <alignment horizontal="left" vertical="top"/>
      <protection hidden="1"/>
    </xf>
    <xf numFmtId="0" fontId="97" fillId="0" borderId="0" xfId="0" applyFont="1" applyAlignment="1" applyProtection="1">
      <protection hidden="1"/>
    </xf>
    <xf numFmtId="0" fontId="41" fillId="0" borderId="0" xfId="0" applyFont="1" applyBorder="1" applyAlignment="1" applyProtection="1">
      <alignment vertical="justify" wrapText="1"/>
      <protection hidden="1"/>
    </xf>
    <xf numFmtId="0" fontId="41" fillId="0" borderId="0" xfId="0" applyFont="1" applyBorder="1" applyAlignment="1" applyProtection="1">
      <alignment horizontal="justify" vertical="justify" wrapText="1"/>
      <protection hidden="1"/>
    </xf>
    <xf numFmtId="0" fontId="96" fillId="0" borderId="0" xfId="0" applyFont="1" applyBorder="1" applyAlignment="1" applyProtection="1">
      <alignment horizontal="left" vertical="top" wrapText="1"/>
      <protection hidden="1"/>
    </xf>
    <xf numFmtId="0" fontId="7" fillId="0" borderId="9"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7" fillId="0" borderId="0" xfId="0" applyFont="1" applyBorder="1" applyAlignment="1" applyProtection="1">
      <alignment vertical="top" wrapText="1"/>
      <protection hidden="1"/>
    </xf>
    <xf numFmtId="49" fontId="40" fillId="0" borderId="0" xfId="0" applyNumberFormat="1" applyFont="1" applyBorder="1" applyAlignment="1" applyProtection="1">
      <protection hidden="1"/>
    </xf>
    <xf numFmtId="0" fontId="41" fillId="0" borderId="0" xfId="4" applyFont="1" applyBorder="1" applyAlignment="1" applyProtection="1">
      <alignment horizontal="left" vertical="top" wrapText="1"/>
      <protection hidden="1"/>
    </xf>
    <xf numFmtId="0" fontId="41" fillId="0" borderId="0" xfId="4" applyFont="1" applyBorder="1" applyAlignment="1" applyProtection="1">
      <alignment vertical="top" wrapText="1"/>
      <protection hidden="1"/>
    </xf>
    <xf numFmtId="0" fontId="41" fillId="0" borderId="0" xfId="4" applyFont="1" applyBorder="1" applyAlignment="1" applyProtection="1">
      <alignment horizontal="center" vertical="top" wrapText="1"/>
      <protection hidden="1"/>
    </xf>
    <xf numFmtId="0" fontId="98" fillId="0" borderId="0" xfId="0" applyFont="1" applyAlignment="1" applyProtection="1">
      <alignment vertical="center"/>
      <protection hidden="1"/>
    </xf>
    <xf numFmtId="0" fontId="42" fillId="0" borderId="0" xfId="0" applyFont="1" applyBorder="1" applyAlignment="1" applyProtection="1">
      <alignment vertical="top"/>
      <protection hidden="1"/>
    </xf>
    <xf numFmtId="0" fontId="42" fillId="0" borderId="11" xfId="0" applyFont="1" applyBorder="1" applyProtection="1">
      <protection hidden="1"/>
    </xf>
    <xf numFmtId="0" fontId="42" fillId="0" borderId="13" xfId="0" applyFont="1" applyBorder="1" applyProtection="1">
      <protection hidden="1"/>
    </xf>
    <xf numFmtId="0" fontId="42" fillId="0" borderId="17" xfId="0" applyFont="1" applyBorder="1" applyProtection="1">
      <protection hidden="1"/>
    </xf>
    <xf numFmtId="0" fontId="42" fillId="0" borderId="14" xfId="0" applyFont="1" applyBorder="1" applyProtection="1">
      <protection hidden="1"/>
    </xf>
    <xf numFmtId="1" fontId="41" fillId="0" borderId="33" xfId="0" applyNumberFormat="1" applyFont="1" applyBorder="1" applyAlignment="1" applyProtection="1">
      <alignment horizontal="right"/>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0" fontId="40" fillId="0" borderId="34" xfId="0" applyFont="1" applyBorder="1" applyProtection="1">
      <protection hidden="1"/>
    </xf>
    <xf numFmtId="0" fontId="40" fillId="0" borderId="5" xfId="0" applyFont="1" applyBorder="1" applyProtection="1">
      <protection hidden="1"/>
    </xf>
    <xf numFmtId="0" fontId="40" fillId="0" borderId="32" xfId="0" applyFont="1" applyBorder="1" applyProtection="1">
      <protection hidden="1"/>
    </xf>
    <xf numFmtId="1" fontId="41" fillId="0" borderId="0" xfId="0" applyNumberFormat="1" applyFont="1" applyBorder="1" applyAlignment="1" applyProtection="1">
      <protection hidden="1"/>
    </xf>
    <xf numFmtId="0" fontId="41" fillId="0" borderId="0" xfId="0" applyFont="1" applyFill="1" applyBorder="1" applyAlignment="1" applyProtection="1">
      <alignment horizontal="left" vertical="top" wrapText="1"/>
      <protection hidden="1"/>
    </xf>
    <xf numFmtId="0" fontId="42" fillId="0" borderId="19" xfId="0" applyFont="1" applyBorder="1" applyProtection="1">
      <protection hidden="1"/>
    </xf>
    <xf numFmtId="0" fontId="42" fillId="0" borderId="18" xfId="0" applyFont="1" applyBorder="1" applyProtection="1">
      <protection hidden="1"/>
    </xf>
    <xf numFmtId="0" fontId="40" fillId="0" borderId="12" xfId="0" applyFont="1" applyBorder="1" applyProtection="1">
      <protection hidden="1"/>
    </xf>
    <xf numFmtId="1" fontId="41" fillId="0" borderId="13" xfId="0" applyNumberFormat="1" applyFont="1" applyBorder="1" applyProtection="1">
      <protection hidden="1"/>
    </xf>
    <xf numFmtId="1" fontId="41" fillId="0" borderId="35" xfId="0" applyNumberFormat="1" applyFont="1" applyBorder="1" applyProtection="1">
      <protection hidden="1"/>
    </xf>
    <xf numFmtId="1" fontId="41" fillId="0" borderId="33" xfId="0" applyNumberFormat="1" applyFont="1" applyBorder="1" applyProtection="1">
      <protection hidden="1"/>
    </xf>
    <xf numFmtId="0" fontId="44" fillId="0" borderId="11" xfId="0" applyFont="1" applyBorder="1" applyAlignment="1" applyProtection="1">
      <alignment horizontal="center" vertical="center"/>
      <protection hidden="1"/>
    </xf>
    <xf numFmtId="0" fontId="44" fillId="0" borderId="13" xfId="0" applyFont="1" applyBorder="1" applyAlignment="1" applyProtection="1">
      <alignment horizontal="center" vertical="center"/>
      <protection hidden="1"/>
    </xf>
    <xf numFmtId="0" fontId="44" fillId="0" borderId="0" xfId="0" applyFont="1" applyBorder="1" applyAlignment="1" applyProtection="1">
      <protection hidden="1"/>
    </xf>
    <xf numFmtId="0" fontId="44" fillId="12" borderId="0" xfId="0" applyFont="1" applyFill="1" applyBorder="1" applyAlignment="1" applyProtection="1">
      <protection hidden="1"/>
    </xf>
    <xf numFmtId="0" fontId="40" fillId="12" borderId="0" xfId="0" applyFont="1" applyFill="1" applyProtection="1">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1" fontId="40" fillId="0" borderId="33" xfId="0" applyNumberFormat="1" applyFont="1" applyBorder="1" applyAlignment="1" applyProtection="1">
      <protection hidden="1"/>
    </xf>
    <xf numFmtId="0" fontId="44" fillId="0" borderId="11" xfId="0" applyFont="1" applyBorder="1" applyProtection="1">
      <protection hidden="1"/>
    </xf>
    <xf numFmtId="0" fontId="44" fillId="0" borderId="13" xfId="0" applyFont="1" applyBorder="1" applyProtection="1">
      <protection hidden="1"/>
    </xf>
    <xf numFmtId="0" fontId="44" fillId="0" borderId="17" xfId="0" applyFont="1" applyBorder="1" applyAlignment="1" applyProtection="1">
      <protection hidden="1"/>
    </xf>
    <xf numFmtId="0" fontId="44" fillId="0" borderId="0" xfId="0" applyFont="1" applyBorder="1" applyProtection="1">
      <protection hidden="1"/>
    </xf>
    <xf numFmtId="0" fontId="44" fillId="0" borderId="17" xfId="0" applyFont="1" applyBorder="1" applyProtection="1">
      <protection hidden="1"/>
    </xf>
    <xf numFmtId="0" fontId="42" fillId="0" borderId="0" xfId="0" applyFont="1" applyFill="1" applyProtection="1">
      <protection hidden="1"/>
    </xf>
    <xf numFmtId="0" fontId="47" fillId="0" borderId="0" xfId="0" applyFont="1" applyProtection="1">
      <protection hidden="1"/>
    </xf>
    <xf numFmtId="0" fontId="48" fillId="0" borderId="0" xfId="0" applyFont="1" applyProtection="1">
      <protection hidden="1"/>
    </xf>
    <xf numFmtId="0" fontId="40" fillId="0" borderId="9" xfId="0" applyFont="1" applyBorder="1" applyAlignment="1" applyProtection="1">
      <alignment vertical="top"/>
      <protection hidden="1"/>
    </xf>
    <xf numFmtId="0" fontId="40" fillId="0" borderId="33" xfId="0" applyFont="1" applyBorder="1" applyAlignment="1" applyProtection="1">
      <alignment vertical="top"/>
      <protection hidden="1"/>
    </xf>
    <xf numFmtId="0" fontId="40" fillId="0" borderId="35" xfId="0" applyFont="1" applyBorder="1" applyAlignment="1" applyProtection="1">
      <alignment vertical="top"/>
      <protection hidden="1"/>
    </xf>
    <xf numFmtId="0" fontId="42" fillId="0" borderId="33" xfId="0" applyFont="1" applyBorder="1" applyProtection="1">
      <protection hidden="1"/>
    </xf>
    <xf numFmtId="1" fontId="40" fillId="0" borderId="15" xfId="0" applyNumberFormat="1" applyFont="1" applyBorder="1" applyProtection="1">
      <protection hidden="1"/>
    </xf>
    <xf numFmtId="0" fontId="41" fillId="0" borderId="9" xfId="0" applyFont="1" applyBorder="1" applyProtection="1">
      <protection hidden="1"/>
    </xf>
    <xf numFmtId="0" fontId="41" fillId="0" borderId="33" xfId="0" applyFont="1" applyBorder="1" applyProtection="1">
      <protection hidden="1"/>
    </xf>
    <xf numFmtId="0" fontId="41" fillId="0" borderId="35" xfId="0" applyFont="1" applyBorder="1" applyProtection="1">
      <protection hidden="1"/>
    </xf>
    <xf numFmtId="0" fontId="41" fillId="0" borderId="34" xfId="0" applyFont="1" applyBorder="1" applyProtection="1">
      <protection hidden="1"/>
    </xf>
    <xf numFmtId="0" fontId="42" fillId="0" borderId="9" xfId="0" applyFont="1" applyBorder="1" applyProtection="1">
      <protection hidden="1"/>
    </xf>
    <xf numFmtId="0" fontId="42" fillId="0" borderId="15" xfId="0" applyFont="1" applyBorder="1" applyProtection="1">
      <protection hidden="1"/>
    </xf>
    <xf numFmtId="0" fontId="45" fillId="0" borderId="11" xfId="0" applyFont="1" applyBorder="1" applyProtection="1">
      <protection hidden="1"/>
    </xf>
    <xf numFmtId="0" fontId="45" fillId="0" borderId="9" xfId="0" applyFont="1" applyBorder="1" applyProtection="1">
      <protection hidden="1"/>
    </xf>
    <xf numFmtId="0" fontId="42" fillId="0" borderId="18" xfId="0" applyFont="1" applyBorder="1" applyAlignment="1" applyProtection="1">
      <protection hidden="1"/>
    </xf>
    <xf numFmtId="0" fontId="41" fillId="0" borderId="52" xfId="0" applyFont="1" applyBorder="1" applyAlignment="1" applyProtection="1">
      <alignment vertical="top" wrapText="1"/>
      <protection hidden="1"/>
    </xf>
    <xf numFmtId="0" fontId="41" fillId="0" borderId="53" xfId="0" applyFont="1" applyBorder="1" applyAlignment="1" applyProtection="1">
      <alignment vertical="top" wrapText="1"/>
      <protection hidden="1"/>
    </xf>
    <xf numFmtId="0" fontId="41" fillId="0" borderId="54" xfId="0" applyFont="1" applyBorder="1" applyAlignment="1" applyProtection="1">
      <alignment vertical="top" wrapText="1"/>
      <protection hidden="1"/>
    </xf>
    <xf numFmtId="2" fontId="40" fillId="12" borderId="0" xfId="0" applyNumberFormat="1" applyFont="1" applyFill="1" applyProtection="1">
      <protection hidden="1"/>
    </xf>
    <xf numFmtId="0" fontId="42" fillId="0" borderId="35" xfId="0" applyFont="1" applyBorder="1" applyProtection="1">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0" fontId="42" fillId="0" borderId="16" xfId="0" applyFont="1" applyBorder="1" applyProtection="1">
      <protection hidden="1"/>
    </xf>
    <xf numFmtId="0" fontId="72" fillId="0" borderId="0" xfId="0" applyFont="1" applyBorder="1" applyAlignment="1" applyProtection="1">
      <alignment vertical="top" wrapText="1"/>
      <protection hidden="1"/>
    </xf>
    <xf numFmtId="0" fontId="72" fillId="0" borderId="51" xfId="0" applyFont="1" applyBorder="1" applyAlignment="1" applyProtection="1">
      <alignment vertical="top" wrapText="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0" fontId="95" fillId="0" borderId="48" xfId="0" applyFont="1" applyBorder="1" applyAlignment="1" applyProtection="1">
      <alignment horizontal="left" vertical="top"/>
      <protection hidden="1"/>
    </xf>
    <xf numFmtId="0" fontId="72" fillId="0" borderId="48" xfId="0" applyFont="1" applyBorder="1" applyAlignment="1" applyProtection="1">
      <alignment vertical="top" wrapText="1"/>
      <protection hidden="1"/>
    </xf>
    <xf numFmtId="0" fontId="41" fillId="0" borderId="50" xfId="0" applyFont="1" applyBorder="1" applyAlignment="1" applyProtection="1">
      <alignment vertical="top" wrapText="1"/>
      <protection hidden="1"/>
    </xf>
    <xf numFmtId="0" fontId="41" fillId="0" borderId="51" xfId="0" applyFont="1" applyBorder="1" applyAlignment="1" applyProtection="1">
      <alignment vertical="top" wrapText="1"/>
      <protection hidden="1"/>
    </xf>
    <xf numFmtId="0" fontId="72" fillId="0" borderId="0" xfId="0" applyFont="1" applyBorder="1" applyAlignment="1" applyProtection="1">
      <alignment horizontal="left" vertical="top"/>
      <protection hidden="1"/>
    </xf>
    <xf numFmtId="0" fontId="41" fillId="0" borderId="48" xfId="0" applyFont="1" applyBorder="1" applyAlignment="1" applyProtection="1">
      <alignment vertical="top" wrapText="1"/>
      <protection hidden="1"/>
    </xf>
    <xf numFmtId="0" fontId="41" fillId="0" borderId="49" xfId="0" applyFont="1" applyBorder="1" applyAlignment="1" applyProtection="1">
      <alignment vertical="top" wrapText="1"/>
      <protection hidden="1"/>
    </xf>
    <xf numFmtId="0" fontId="42" fillId="0" borderId="35" xfId="0" applyFont="1" applyBorder="1" applyAlignment="1" applyProtection="1">
      <protection hidden="1"/>
    </xf>
    <xf numFmtId="0" fontId="40" fillId="0" borderId="48" xfId="0" applyFont="1" applyBorder="1" applyAlignment="1" applyProtection="1">
      <protection hidden="1"/>
    </xf>
    <xf numFmtId="0" fontId="40" fillId="0" borderId="49" xfId="0" applyFont="1" applyBorder="1" applyAlignment="1" applyProtection="1">
      <protection hidden="1"/>
    </xf>
    <xf numFmtId="0" fontId="40" fillId="0" borderId="51" xfId="0" applyFont="1" applyBorder="1" applyAlignment="1" applyProtection="1">
      <protection hidden="1"/>
    </xf>
    <xf numFmtId="0" fontId="43" fillId="0" borderId="0" xfId="0" applyFont="1" applyProtection="1">
      <protection hidden="1"/>
    </xf>
    <xf numFmtId="0" fontId="7" fillId="0" borderId="0" xfId="0" applyNumberFormat="1" applyFont="1" applyProtection="1">
      <protection hidden="1"/>
    </xf>
    <xf numFmtId="0" fontId="40" fillId="0" borderId="45" xfId="0" applyFont="1" applyBorder="1" applyProtection="1">
      <protection hidden="1"/>
    </xf>
    <xf numFmtId="49" fontId="120" fillId="0" borderId="0" xfId="11" quotePrefix="1" applyNumberFormat="1" applyFont="1" applyProtection="1">
      <protection hidden="1"/>
    </xf>
    <xf numFmtId="0" fontId="120" fillId="0" borderId="0" xfId="11" quotePrefix="1" applyFont="1" applyProtection="1">
      <protection hidden="1"/>
    </xf>
    <xf numFmtId="0" fontId="120" fillId="0" borderId="0" xfId="11" applyFont="1" applyProtection="1">
      <protection hidden="1"/>
    </xf>
    <xf numFmtId="49" fontId="120" fillId="0" borderId="0" xfId="11" applyNumberFormat="1" applyFont="1" applyProtection="1">
      <protection hidden="1"/>
    </xf>
    <xf numFmtId="0" fontId="120" fillId="18" borderId="0" xfId="11" applyFont="1" applyFill="1" applyProtection="1">
      <protection hidden="1"/>
    </xf>
    <xf numFmtId="0" fontId="121" fillId="0" borderId="0" xfId="11" applyFont="1" applyProtection="1">
      <protection hidden="1"/>
    </xf>
    <xf numFmtId="0" fontId="123" fillId="0" borderId="0" xfId="0" applyFont="1" applyProtection="1">
      <protection hidden="1"/>
    </xf>
    <xf numFmtId="0" fontId="127" fillId="0" borderId="0" xfId="0" applyFont="1" applyProtection="1">
      <protection hidden="1"/>
    </xf>
    <xf numFmtId="4" fontId="123" fillId="0" borderId="0" xfId="0" applyNumberFormat="1" applyFont="1" applyProtection="1">
      <protection hidden="1"/>
    </xf>
    <xf numFmtId="1" fontId="127" fillId="0" borderId="0" xfId="0" applyNumberFormat="1" applyFont="1" applyProtection="1">
      <protection hidden="1"/>
    </xf>
    <xf numFmtId="0" fontId="0" fillId="0" borderId="0" xfId="0" applyFont="1" applyProtection="1">
      <protection hidden="1"/>
    </xf>
    <xf numFmtId="4" fontId="127" fillId="0" borderId="0" xfId="0" applyNumberFormat="1" applyFont="1" applyProtection="1">
      <protection hidden="1"/>
    </xf>
    <xf numFmtId="49" fontId="80" fillId="16" borderId="46" xfId="0" applyNumberFormat="1" applyFont="1" applyFill="1" applyBorder="1" applyAlignment="1" applyProtection="1">
      <alignment horizontal="left"/>
      <protection hidden="1"/>
    </xf>
    <xf numFmtId="49" fontId="80" fillId="16" borderId="46" xfId="0" applyNumberFormat="1" applyFont="1" applyFill="1" applyBorder="1" applyAlignment="1" applyProtection="1">
      <alignment horizontal="left" wrapText="1"/>
      <protection hidden="1"/>
    </xf>
    <xf numFmtId="49" fontId="81" fillId="16" borderId="46" xfId="1" applyNumberFormat="1" applyFont="1" applyFill="1" applyBorder="1" applyAlignment="1" applyProtection="1">
      <alignment horizontal="left"/>
      <protection hidden="1"/>
    </xf>
    <xf numFmtId="14" fontId="80" fillId="16" borderId="46" xfId="0" applyNumberFormat="1" applyFont="1" applyFill="1" applyBorder="1" applyAlignment="1" applyProtection="1">
      <alignment horizontal="left"/>
      <protection hidden="1"/>
    </xf>
    <xf numFmtId="0" fontId="80" fillId="16" borderId="46" xfId="0" applyFont="1" applyFill="1" applyBorder="1" applyAlignment="1" applyProtection="1">
      <alignment horizontal="left"/>
      <protection hidden="1"/>
    </xf>
    <xf numFmtId="0" fontId="125" fillId="0" borderId="0" xfId="0" applyFont="1" applyFill="1" applyBorder="1" applyProtection="1">
      <protection hidden="1"/>
    </xf>
    <xf numFmtId="0" fontId="126" fillId="23" borderId="0" xfId="0" applyFont="1" applyFill="1" applyAlignment="1" applyProtection="1">
      <alignment horizontal="center"/>
      <protection hidden="1"/>
    </xf>
    <xf numFmtId="0" fontId="128" fillId="16" borderId="0" xfId="0" applyFont="1" applyFill="1" applyAlignment="1" applyProtection="1">
      <alignment horizontal="center" vertical="center" wrapText="1"/>
      <protection hidden="1"/>
    </xf>
    <xf numFmtId="0" fontId="125" fillId="0" borderId="0" xfId="0" applyFont="1" applyFill="1" applyBorder="1" applyAlignment="1" applyProtection="1">
      <alignment horizontal="left"/>
      <protection hidden="1"/>
    </xf>
    <xf numFmtId="0" fontId="125" fillId="0" borderId="0" xfId="0" applyFont="1" applyFill="1" applyBorder="1" applyAlignment="1" applyProtection="1">
      <alignment horizontal="left" wrapText="1"/>
      <protection hidden="1"/>
    </xf>
    <xf numFmtId="0" fontId="100" fillId="0" borderId="0" xfId="0" applyFont="1" applyAlignment="1" applyProtection="1">
      <alignment horizontal="center"/>
      <protection hidden="1"/>
    </xf>
    <xf numFmtId="49" fontId="80" fillId="16" borderId="86" xfId="0" applyNumberFormat="1" applyFont="1" applyFill="1" applyBorder="1" applyAlignment="1" applyProtection="1">
      <alignment horizontal="center"/>
      <protection hidden="1"/>
    </xf>
    <xf numFmtId="49" fontId="80" fillId="16" borderId="87" xfId="0" applyNumberFormat="1" applyFont="1" applyFill="1" applyBorder="1" applyAlignment="1" applyProtection="1">
      <alignment horizontal="center"/>
      <protection hidden="1"/>
    </xf>
    <xf numFmtId="49" fontId="80" fillId="16" borderId="88" xfId="0" applyNumberFormat="1" applyFont="1" applyFill="1" applyBorder="1" applyAlignment="1" applyProtection="1">
      <alignment horizontal="center"/>
      <protection hidden="1"/>
    </xf>
    <xf numFmtId="0" fontId="84" fillId="0" borderId="0" xfId="3" applyNumberFormat="1" applyFont="1" applyBorder="1" applyAlignment="1" applyProtection="1">
      <alignment horizontal="center"/>
      <protection hidden="1"/>
    </xf>
    <xf numFmtId="0" fontId="59" fillId="0" borderId="9" xfId="3" applyNumberFormat="1" applyFont="1" applyBorder="1" applyAlignment="1" applyProtection="1">
      <alignment horizontal="center"/>
      <protection hidden="1"/>
    </xf>
    <xf numFmtId="0" fontId="59" fillId="0" borderId="33" xfId="3" applyNumberFormat="1" applyFont="1" applyBorder="1" applyAlignment="1" applyProtection="1">
      <alignment horizontal="center"/>
      <protection hidden="1"/>
    </xf>
    <xf numFmtId="0" fontId="59" fillId="0" borderId="35" xfId="3" applyNumberFormat="1" applyFont="1" applyBorder="1" applyAlignment="1" applyProtection="1">
      <alignment horizontal="center"/>
      <protection hidden="1"/>
    </xf>
    <xf numFmtId="0" fontId="55" fillId="0" borderId="0" xfId="3" applyNumberFormat="1" applyFont="1" applyAlignment="1" applyProtection="1">
      <alignment horizontal="center"/>
      <protection hidden="1"/>
    </xf>
    <xf numFmtId="165" fontId="55" fillId="0" borderId="0" xfId="3" applyNumberFormat="1" applyFont="1" applyFill="1" applyAlignment="1" applyProtection="1">
      <alignment horizontal="center" wrapText="1"/>
      <protection hidden="1"/>
    </xf>
    <xf numFmtId="166" fontId="55" fillId="0" borderId="0" xfId="3" applyNumberFormat="1" applyFont="1" applyAlignment="1" applyProtection="1">
      <alignment horizontal="center"/>
      <protection hidden="1"/>
    </xf>
    <xf numFmtId="164" fontId="55" fillId="0" borderId="0" xfId="3" applyNumberFormat="1" applyFont="1" applyFill="1" applyAlignment="1" applyProtection="1">
      <alignment horizontal="center" vertical="center"/>
      <protection hidden="1"/>
    </xf>
    <xf numFmtId="0" fontId="55" fillId="0" borderId="0" xfId="3" applyNumberFormat="1" applyFont="1" applyAlignment="1" applyProtection="1">
      <alignment horizontal="center" vertical="center" wrapText="1"/>
      <protection hidden="1"/>
    </xf>
    <xf numFmtId="0" fontId="61" fillId="0" borderId="0" xfId="3" applyNumberFormat="1" applyFont="1" applyAlignment="1" applyProtection="1">
      <alignment horizontal="center"/>
      <protection hidden="1"/>
    </xf>
    <xf numFmtId="0" fontId="59" fillId="0" borderId="11" xfId="3" applyNumberFormat="1" applyFont="1" applyBorder="1" applyAlignment="1" applyProtection="1">
      <alignment horizontal="left"/>
      <protection hidden="1"/>
    </xf>
    <xf numFmtId="0" fontId="59" fillId="0" borderId="13" xfId="3" applyNumberFormat="1" applyFont="1" applyBorder="1" applyAlignment="1" applyProtection="1">
      <alignment horizontal="left"/>
      <protection hidden="1"/>
    </xf>
    <xf numFmtId="0" fontId="59" fillId="0" borderId="19" xfId="3" applyNumberFormat="1" applyFont="1" applyBorder="1" applyAlignment="1" applyProtection="1">
      <alignment horizontal="left"/>
      <protection hidden="1"/>
    </xf>
    <xf numFmtId="0" fontId="59" fillId="0" borderId="13" xfId="3" applyNumberFormat="1" applyFont="1" applyBorder="1" applyAlignment="1" applyProtection="1">
      <alignment horizontal="center"/>
      <protection hidden="1"/>
    </xf>
    <xf numFmtId="0" fontId="59" fillId="0" borderId="19" xfId="3" applyNumberFormat="1" applyFont="1" applyBorder="1" applyAlignment="1" applyProtection="1">
      <alignment horizontal="center"/>
      <protection hidden="1"/>
    </xf>
    <xf numFmtId="0" fontId="59" fillId="0" borderId="1" xfId="3" applyNumberFormat="1" applyFont="1" applyBorder="1" applyAlignment="1" applyProtection="1">
      <alignment horizontal="left" vertical="top" wrapText="1"/>
      <protection locked="0" hidden="1"/>
    </xf>
    <xf numFmtId="14" fontId="59" fillId="0" borderId="36" xfId="3" applyNumberFormat="1" applyFont="1" applyBorder="1" applyAlignment="1" applyProtection="1">
      <alignment horizontal="center" vertical="center"/>
      <protection locked="0" hidden="1"/>
    </xf>
    <xf numFmtId="0" fontId="59" fillId="0" borderId="36" xfId="3" applyNumberFormat="1" applyFont="1" applyBorder="1" applyAlignment="1" applyProtection="1">
      <alignment horizontal="center" vertical="center"/>
      <protection locked="0" hidden="1"/>
    </xf>
    <xf numFmtId="0" fontId="59" fillId="0" borderId="1" xfId="3" applyNumberFormat="1" applyFont="1" applyBorder="1" applyAlignment="1" applyProtection="1">
      <alignment horizontal="center" vertical="center"/>
      <protection locked="0" hidden="1"/>
    </xf>
    <xf numFmtId="0" fontId="59" fillId="0" borderId="0" xfId="3" applyNumberFormat="1" applyFont="1" applyAlignment="1" applyProtection="1">
      <alignment horizontal="center"/>
      <protection hidden="1"/>
    </xf>
    <xf numFmtId="0" fontId="20" fillId="3" borderId="1" xfId="6" applyFont="1" applyFill="1" applyBorder="1" applyAlignment="1" applyProtection="1">
      <alignment horizontal="left"/>
      <protection hidden="1"/>
    </xf>
    <xf numFmtId="0" fontId="6" fillId="0" borderId="0" xfId="0" applyFont="1" applyFill="1" applyAlignment="1" applyProtection="1">
      <alignment horizontal="center"/>
      <protection hidden="1"/>
    </xf>
    <xf numFmtId="4" fontId="5" fillId="2" borderId="9" xfId="15" applyNumberFormat="1" applyFont="1" applyFill="1" applyBorder="1" applyAlignment="1" applyProtection="1">
      <alignment horizontal="center"/>
      <protection hidden="1"/>
    </xf>
    <xf numFmtId="4" fontId="5" fillId="2" borderId="33" xfId="15" applyNumberFormat="1" applyFont="1" applyFill="1" applyBorder="1" applyAlignment="1" applyProtection="1">
      <alignment horizontal="center"/>
      <protection hidden="1"/>
    </xf>
    <xf numFmtId="4" fontId="5" fillId="2" borderId="35" xfId="15" applyNumberFormat="1" applyFont="1" applyFill="1" applyBorder="1" applyAlignment="1" applyProtection="1">
      <alignment horizontal="center"/>
      <protection hidden="1"/>
    </xf>
    <xf numFmtId="0" fontId="6" fillId="0" borderId="0" xfId="0" applyFont="1" applyFill="1" applyAlignment="1" applyProtection="1">
      <alignment horizontal="center" vertical="center" wrapText="1"/>
      <protection hidden="1"/>
    </xf>
    <xf numFmtId="0" fontId="122" fillId="16" borderId="17" xfId="0" applyFont="1" applyFill="1" applyBorder="1" applyAlignment="1" applyProtection="1">
      <alignment horizontal="center"/>
      <protection locked="0" hidden="1"/>
    </xf>
    <xf numFmtId="0" fontId="122" fillId="16" borderId="0" xfId="0" applyFont="1" applyFill="1" applyBorder="1" applyAlignment="1" applyProtection="1">
      <alignment horizontal="center"/>
      <protection locked="0" hidden="1"/>
    </xf>
    <xf numFmtId="4" fontId="9" fillId="2" borderId="11" xfId="15" applyNumberFormat="1" applyFont="1" applyFill="1" applyBorder="1" applyAlignment="1" applyProtection="1">
      <alignment horizontal="center"/>
      <protection hidden="1"/>
    </xf>
    <xf numFmtId="4" fontId="9" fillId="2" borderId="13" xfId="15" applyNumberFormat="1" applyFont="1" applyFill="1" applyBorder="1" applyAlignment="1" applyProtection="1">
      <alignment horizontal="center"/>
      <protection hidden="1"/>
    </xf>
    <xf numFmtId="4" fontId="39" fillId="2" borderId="11" xfId="15" applyNumberFormat="1" applyFont="1" applyFill="1" applyBorder="1" applyAlignment="1" applyProtection="1">
      <alignment horizontal="left" vertical="top" wrapText="1"/>
      <protection hidden="1"/>
    </xf>
    <xf numFmtId="4" fontId="9" fillId="2" borderId="19" xfId="15" applyNumberFormat="1" applyFont="1" applyFill="1" applyBorder="1" applyAlignment="1" applyProtection="1">
      <alignment horizontal="left" vertical="top" wrapText="1"/>
      <protection hidden="1"/>
    </xf>
    <xf numFmtId="0" fontId="4" fillId="0" borderId="0" xfId="0" applyNumberFormat="1" applyFont="1" applyFill="1" applyAlignment="1" applyProtection="1">
      <alignment horizontal="left" vertical="center" wrapText="1"/>
      <protection hidden="1"/>
    </xf>
    <xf numFmtId="0" fontId="7" fillId="0" borderId="0" xfId="0" applyNumberFormat="1" applyFont="1" applyFill="1" applyAlignment="1" applyProtection="1">
      <alignment horizontal="left" vertical="center" wrapText="1"/>
      <protection hidden="1"/>
    </xf>
    <xf numFmtId="4" fontId="9" fillId="2" borderId="19" xfId="15" applyNumberFormat="1" applyFont="1" applyFill="1" applyBorder="1" applyAlignment="1" applyProtection="1">
      <alignment horizontal="center"/>
      <protection hidden="1"/>
    </xf>
    <xf numFmtId="1" fontId="8" fillId="2" borderId="14" xfId="15" applyNumberFormat="1" applyFont="1" applyFill="1" applyBorder="1" applyAlignment="1" applyProtection="1">
      <alignment horizontal="center"/>
      <protection hidden="1"/>
    </xf>
    <xf numFmtId="1" fontId="8" fillId="2" borderId="16" xfId="15"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1" fontId="4" fillId="8" borderId="9" xfId="15" applyNumberFormat="1" applyFont="1" applyFill="1" applyBorder="1" applyAlignment="1" applyProtection="1">
      <alignment horizontal="center"/>
      <protection hidden="1"/>
    </xf>
    <xf numFmtId="1" fontId="7" fillId="8" borderId="33" xfId="15" applyNumberFormat="1" applyFont="1" applyFill="1" applyBorder="1" applyAlignment="1" applyProtection="1">
      <alignment horizontal="center"/>
      <protection hidden="1"/>
    </xf>
    <xf numFmtId="1" fontId="7" fillId="8" borderId="35" xfId="15" applyNumberFormat="1" applyFont="1" applyFill="1" applyBorder="1" applyAlignment="1" applyProtection="1">
      <alignment horizontal="center"/>
      <protection hidden="1"/>
    </xf>
    <xf numFmtId="4" fontId="7" fillId="0" borderId="0" xfId="0" applyNumberFormat="1" applyFont="1" applyAlignment="1" applyProtection="1">
      <alignment horizontal="center"/>
      <protection hidden="1"/>
    </xf>
    <xf numFmtId="49" fontId="68" fillId="0" borderId="0" xfId="0" applyNumberFormat="1" applyFont="1" applyAlignment="1" applyProtection="1">
      <alignment horizontal="center"/>
      <protection hidden="1"/>
    </xf>
    <xf numFmtId="2" fontId="20" fillId="2" borderId="2" xfId="6" applyNumberFormat="1" applyFont="1" applyFill="1" applyBorder="1" applyAlignment="1" applyProtection="1">
      <alignment horizontal="center"/>
      <protection hidden="1"/>
    </xf>
    <xf numFmtId="0" fontId="36" fillId="0" borderId="0" xfId="6" applyFont="1" applyAlignment="1" applyProtection="1">
      <alignment horizontal="center" wrapText="1"/>
      <protection hidden="1"/>
    </xf>
    <xf numFmtId="0" fontId="19" fillId="0" borderId="0" xfId="6" applyFont="1" applyAlignment="1" applyProtection="1">
      <alignment horizontal="center" wrapText="1"/>
      <protection hidden="1"/>
    </xf>
    <xf numFmtId="4" fontId="85" fillId="0" borderId="0" xfId="0" applyNumberFormat="1" applyFont="1" applyFill="1" applyBorder="1" applyAlignment="1" applyProtection="1">
      <alignment horizontal="center" wrapText="1"/>
      <protection hidden="1"/>
    </xf>
    <xf numFmtId="0" fontId="51" fillId="0" borderId="0" xfId="0" applyFont="1" applyBorder="1" applyAlignment="1" applyProtection="1">
      <alignment horizontal="center" wrapText="1"/>
      <protection hidden="1"/>
    </xf>
    <xf numFmtId="0" fontId="85" fillId="0" borderId="0" xfId="0" applyFont="1" applyFill="1" applyBorder="1" applyAlignment="1" applyProtection="1">
      <alignment horizontal="center"/>
      <protection hidden="1"/>
    </xf>
    <xf numFmtId="0" fontId="42" fillId="0" borderId="1" xfId="0" applyFont="1" applyBorder="1" applyAlignment="1" applyProtection="1">
      <alignment horizontal="center" vertical="center" wrapText="1"/>
      <protection hidden="1"/>
    </xf>
    <xf numFmtId="0" fontId="40" fillId="0" borderId="13" xfId="0" applyFont="1" applyBorder="1" applyAlignment="1" applyProtection="1">
      <alignment horizontal="center"/>
      <protection hidden="1"/>
    </xf>
    <xf numFmtId="0" fontId="42" fillId="0" borderId="13" xfId="0" applyFont="1" applyBorder="1" applyAlignment="1" applyProtection="1">
      <alignment horizontal="center"/>
      <protection hidden="1"/>
    </xf>
    <xf numFmtId="1" fontId="40" fillId="0" borderId="13" xfId="0" applyNumberFormat="1" applyFont="1" applyBorder="1" applyAlignment="1" applyProtection="1">
      <alignment horizontal="center"/>
      <protection hidden="1"/>
    </xf>
    <xf numFmtId="0" fontId="40" fillId="0" borderId="1" xfId="0" applyFont="1" applyBorder="1" applyAlignment="1" applyProtection="1">
      <alignment horizontal="left"/>
      <protection hidden="1"/>
    </xf>
    <xf numFmtId="0" fontId="40" fillId="0" borderId="1" xfId="0" applyFont="1" applyBorder="1" applyAlignment="1" applyProtection="1">
      <protection hidden="1"/>
    </xf>
    <xf numFmtId="1" fontId="40" fillId="0" borderId="1" xfId="0" applyNumberFormat="1" applyFont="1" applyBorder="1" applyAlignment="1" applyProtection="1">
      <protection hidden="1"/>
    </xf>
    <xf numFmtId="0" fontId="40" fillId="0" borderId="1" xfId="0" applyFont="1" applyBorder="1" applyAlignment="1" applyProtection="1">
      <alignment wrapText="1"/>
      <protection hidden="1"/>
    </xf>
    <xf numFmtId="1" fontId="40" fillId="12" borderId="1" xfId="0" applyNumberFormat="1" applyFont="1" applyFill="1" applyBorder="1" applyAlignment="1" applyProtection="1">
      <protection hidden="1"/>
    </xf>
    <xf numFmtId="1" fontId="42" fillId="0" borderId="1" xfId="0" applyNumberFormat="1" applyFont="1" applyBorder="1" applyAlignment="1" applyProtection="1">
      <protection hidden="1"/>
    </xf>
    <xf numFmtId="1" fontId="40" fillId="0" borderId="1" xfId="0" applyNumberFormat="1" applyFont="1" applyFill="1" applyBorder="1" applyAlignment="1" applyProtection="1">
      <protection hidden="1"/>
    </xf>
    <xf numFmtId="1" fontId="40" fillId="19" borderId="1" xfId="0" applyNumberFormat="1" applyFont="1" applyFill="1" applyBorder="1" applyAlignment="1" applyProtection="1">
      <protection hidden="1"/>
    </xf>
    <xf numFmtId="1" fontId="40" fillId="24" borderId="1" xfId="0" applyNumberFormat="1" applyFont="1" applyFill="1" applyBorder="1" applyAlignment="1" applyProtection="1">
      <protection hidden="1"/>
    </xf>
    <xf numFmtId="0" fontId="42" fillId="0" borderId="1" xfId="0" applyFont="1" applyBorder="1" applyAlignment="1" applyProtection="1">
      <alignment wrapText="1"/>
      <protection hidden="1"/>
    </xf>
    <xf numFmtId="0" fontId="42" fillId="0" borderId="1" xfId="0" applyFont="1" applyBorder="1" applyAlignment="1" applyProtection="1">
      <alignment horizontal="left"/>
      <protection hidden="1"/>
    </xf>
    <xf numFmtId="1" fontId="95" fillId="0" borderId="1" xfId="0" applyNumberFormat="1" applyFont="1" applyBorder="1" applyAlignment="1" applyProtection="1">
      <protection hidden="1"/>
    </xf>
    <xf numFmtId="1" fontId="40" fillId="12" borderId="1" xfId="0" applyNumberFormat="1" applyFont="1" applyFill="1" applyBorder="1" applyAlignment="1" applyProtection="1">
      <alignment horizontal="right"/>
      <protection hidden="1"/>
    </xf>
    <xf numFmtId="1" fontId="95" fillId="0" borderId="1" xfId="0" applyNumberFormat="1" applyFont="1" applyBorder="1" applyAlignment="1" applyProtection="1">
      <alignment horizontal="right"/>
      <protection hidden="1"/>
    </xf>
    <xf numFmtId="1" fontId="40" fillId="0" borderId="1" xfId="0" applyNumberFormat="1" applyFont="1" applyBorder="1" applyAlignment="1" applyProtection="1">
      <alignment horizontal="right"/>
      <protection hidden="1"/>
    </xf>
    <xf numFmtId="1" fontId="40" fillId="13" borderId="1" xfId="0" applyNumberFormat="1" applyFont="1" applyFill="1" applyBorder="1" applyAlignment="1" applyProtection="1">
      <alignment horizontal="right"/>
      <protection hidden="1"/>
    </xf>
    <xf numFmtId="1" fontId="40" fillId="0" borderId="0" xfId="0" applyNumberFormat="1" applyFont="1" applyAlignment="1" applyProtection="1">
      <alignment horizontal="center"/>
      <protection hidden="1"/>
    </xf>
    <xf numFmtId="0" fontId="40" fillId="0" borderId="0" xfId="0" applyFont="1" applyAlignment="1" applyProtection="1">
      <alignment horizontal="center"/>
      <protection hidden="1"/>
    </xf>
    <xf numFmtId="1" fontId="40" fillId="0" borderId="1" xfId="0" applyNumberFormat="1" applyFont="1" applyBorder="1" applyAlignment="1" applyProtection="1">
      <alignment horizontal="center"/>
      <protection hidden="1"/>
    </xf>
    <xf numFmtId="0" fontId="40" fillId="0" borderId="1" xfId="0" applyFont="1" applyBorder="1" applyAlignment="1" applyProtection="1">
      <alignment horizontal="center"/>
      <protection hidden="1"/>
    </xf>
    <xf numFmtId="0" fontId="40" fillId="0" borderId="1" xfId="0" applyFont="1" applyBorder="1" applyAlignment="1" applyProtection="1">
      <alignment horizontal="left" vertical="center"/>
      <protection hidden="1"/>
    </xf>
    <xf numFmtId="0" fontId="40" fillId="0" borderId="9" xfId="0" applyFont="1" applyBorder="1" applyAlignment="1" applyProtection="1">
      <alignment horizontal="left"/>
      <protection hidden="1"/>
    </xf>
    <xf numFmtId="0" fontId="40" fillId="0" borderId="33" xfId="0" applyFont="1" applyBorder="1" applyAlignment="1" applyProtection="1">
      <alignment horizontal="left"/>
      <protection hidden="1"/>
    </xf>
    <xf numFmtId="0" fontId="40" fillId="0" borderId="35" xfId="0" applyFont="1" applyBorder="1" applyAlignment="1" applyProtection="1">
      <alignment horizontal="left"/>
      <protection hidden="1"/>
    </xf>
    <xf numFmtId="0" fontId="42" fillId="0" borderId="9" xfId="0" applyFont="1" applyBorder="1" applyAlignment="1" applyProtection="1">
      <alignment wrapText="1"/>
      <protection hidden="1"/>
    </xf>
    <xf numFmtId="0" fontId="42" fillId="0" borderId="33" xfId="0" applyFont="1" applyBorder="1" applyAlignment="1" applyProtection="1">
      <alignment wrapText="1"/>
      <protection hidden="1"/>
    </xf>
    <xf numFmtId="0" fontId="42" fillId="0" borderId="35" xfId="0" applyFont="1" applyBorder="1" applyAlignment="1" applyProtection="1">
      <alignment wrapText="1"/>
      <protection hidden="1"/>
    </xf>
    <xf numFmtId="1" fontId="40" fillId="0" borderId="9" xfId="0" applyNumberFormat="1" applyFont="1" applyBorder="1" applyAlignment="1" applyProtection="1">
      <alignment horizontal="center"/>
      <protection hidden="1"/>
    </xf>
    <xf numFmtId="1" fontId="40" fillId="0" borderId="33" xfId="0" applyNumberFormat="1" applyFont="1" applyBorder="1" applyAlignment="1" applyProtection="1">
      <alignment horizontal="center"/>
      <protection hidden="1"/>
    </xf>
    <xf numFmtId="1" fontId="40" fillId="0" borderId="35" xfId="0" applyNumberFormat="1" applyFont="1" applyBorder="1" applyAlignment="1" applyProtection="1">
      <alignment horizontal="center"/>
      <protection hidden="1"/>
    </xf>
    <xf numFmtId="0" fontId="95" fillId="0" borderId="0" xfId="0" applyFont="1" applyBorder="1" applyAlignment="1" applyProtection="1">
      <alignment horizontal="left" vertical="top" wrapText="1"/>
      <protection hidden="1"/>
    </xf>
    <xf numFmtId="0" fontId="41" fillId="0" borderId="50" xfId="0" applyFont="1" applyBorder="1" applyAlignment="1" applyProtection="1">
      <alignment horizontal="left" vertical="top" wrapText="1"/>
      <protection hidden="1"/>
    </xf>
    <xf numFmtId="0" fontId="41" fillId="0" borderId="0" xfId="0" applyFont="1" applyBorder="1" applyAlignment="1" applyProtection="1">
      <alignment horizontal="left" vertical="top" wrapText="1"/>
      <protection hidden="1"/>
    </xf>
    <xf numFmtId="0" fontId="41" fillId="0" borderId="51" xfId="0" applyFont="1" applyBorder="1" applyAlignment="1" applyProtection="1">
      <alignment horizontal="left" vertical="top" wrapText="1"/>
      <protection hidden="1"/>
    </xf>
    <xf numFmtId="0" fontId="41" fillId="0" borderId="52" xfId="0" applyFont="1" applyBorder="1" applyAlignment="1" applyProtection="1">
      <alignment horizontal="left" vertical="top" wrapText="1"/>
      <protection hidden="1"/>
    </xf>
    <xf numFmtId="0" fontId="41" fillId="0" borderId="53" xfId="0" applyFont="1" applyBorder="1" applyAlignment="1" applyProtection="1">
      <alignment horizontal="left" vertical="top" wrapText="1"/>
      <protection hidden="1"/>
    </xf>
    <xf numFmtId="0" fontId="41" fillId="0" borderId="54" xfId="0" applyFont="1" applyBorder="1" applyAlignment="1" applyProtection="1">
      <alignment horizontal="left" vertical="top" wrapText="1"/>
      <protection hidden="1"/>
    </xf>
    <xf numFmtId="0" fontId="41" fillId="0" borderId="47" xfId="0" applyFont="1" applyBorder="1" applyAlignment="1" applyProtection="1">
      <alignment horizontal="left" vertical="top"/>
      <protection hidden="1"/>
    </xf>
    <xf numFmtId="0" fontId="41" fillId="0" borderId="48" xfId="0" applyFont="1" applyBorder="1" applyAlignment="1" applyProtection="1">
      <alignment horizontal="left" vertical="top"/>
      <protection hidden="1"/>
    </xf>
    <xf numFmtId="0" fontId="41" fillId="0" borderId="49" xfId="0" applyFont="1" applyBorder="1" applyAlignment="1" applyProtection="1">
      <alignment horizontal="left" vertical="top"/>
      <protection hidden="1"/>
    </xf>
    <xf numFmtId="0" fontId="41" fillId="0" borderId="52" xfId="0" applyFont="1" applyBorder="1" applyAlignment="1" applyProtection="1">
      <alignment horizontal="left" vertical="top"/>
      <protection hidden="1"/>
    </xf>
    <xf numFmtId="0" fontId="41" fillId="0" borderId="53" xfId="0" applyFont="1" applyBorder="1" applyAlignment="1" applyProtection="1">
      <alignment horizontal="left" vertical="top"/>
      <protection hidden="1"/>
    </xf>
    <xf numFmtId="0" fontId="41" fillId="0" borderId="54" xfId="0" applyFont="1" applyBorder="1" applyAlignment="1" applyProtection="1">
      <alignment horizontal="left" vertical="top"/>
      <protection hidden="1"/>
    </xf>
    <xf numFmtId="0" fontId="41" fillId="0" borderId="0" xfId="0" applyFont="1" applyBorder="1" applyAlignment="1" applyProtection="1">
      <alignment horizontal="justify" vertical="justify" wrapText="1"/>
      <protection hidden="1"/>
    </xf>
    <xf numFmtId="0" fontId="41" fillId="0" borderId="71" xfId="0" applyFont="1" applyBorder="1" applyAlignment="1" applyProtection="1">
      <alignment horizontal="left" vertical="top" wrapText="1"/>
      <protection hidden="1"/>
    </xf>
    <xf numFmtId="0" fontId="41" fillId="0" borderId="71" xfId="0" applyFont="1" applyBorder="1" applyAlignment="1" applyProtection="1">
      <alignment horizontal="center" vertical="top" wrapText="1"/>
      <protection hidden="1"/>
    </xf>
    <xf numFmtId="0" fontId="41" fillId="0" borderId="9" xfId="0" applyFont="1" applyBorder="1" applyAlignment="1" applyProtection="1">
      <alignment horizontal="center" vertical="top" wrapText="1"/>
      <protection hidden="1"/>
    </xf>
    <xf numFmtId="0" fontId="41" fillId="0" borderId="35" xfId="0" applyFont="1" applyBorder="1" applyAlignment="1" applyProtection="1">
      <alignment horizontal="center" vertical="top" wrapText="1"/>
      <protection hidden="1"/>
    </xf>
    <xf numFmtId="0" fontId="43" fillId="0" borderId="0" xfId="0" applyFont="1" applyBorder="1" applyAlignment="1" applyProtection="1">
      <alignment horizontal="left" vertical="top" wrapText="1"/>
      <protection hidden="1"/>
    </xf>
    <xf numFmtId="0" fontId="96" fillId="0" borderId="0" xfId="0" applyFont="1" applyBorder="1" applyAlignment="1" applyProtection="1">
      <alignment horizontal="left" vertical="top" wrapText="1"/>
      <protection hidden="1"/>
    </xf>
    <xf numFmtId="0" fontId="41" fillId="0" borderId="9" xfId="0" applyFont="1" applyBorder="1" applyAlignment="1" applyProtection="1">
      <alignment horizontal="left" vertical="top" wrapText="1"/>
      <protection hidden="1"/>
    </xf>
    <xf numFmtId="0" fontId="41" fillId="0" borderId="33" xfId="0" applyFont="1" applyBorder="1" applyAlignment="1" applyProtection="1">
      <alignment horizontal="left" vertical="top" wrapText="1"/>
      <protection hidden="1"/>
    </xf>
    <xf numFmtId="0" fontId="41" fillId="0" borderId="33" xfId="0" applyFont="1" applyBorder="1" applyAlignment="1" applyProtection="1">
      <alignment horizontal="center" vertical="top" wrapText="1"/>
      <protection hidden="1"/>
    </xf>
    <xf numFmtId="0" fontId="41" fillId="0" borderId="35" xfId="0" applyFont="1" applyBorder="1" applyAlignment="1" applyProtection="1">
      <alignment horizontal="left" vertical="top" wrapText="1"/>
      <protection hidden="1"/>
    </xf>
    <xf numFmtId="0" fontId="7" fillId="0" borderId="33" xfId="0" applyFont="1" applyBorder="1" applyAlignment="1" applyProtection="1">
      <alignment horizontal="center" vertical="justify"/>
      <protection hidden="1"/>
    </xf>
    <xf numFmtId="0" fontId="7" fillId="0" borderId="35" xfId="0" applyFont="1" applyBorder="1" applyAlignment="1" applyProtection="1">
      <alignment horizontal="center" vertical="justify"/>
      <protection hidden="1"/>
    </xf>
    <xf numFmtId="0" fontId="41" fillId="0" borderId="0" xfId="0" applyFont="1" applyBorder="1" applyAlignment="1" applyProtection="1">
      <alignment horizontal="left" vertical="justify" wrapText="1" readingOrder="2"/>
      <protection hidden="1"/>
    </xf>
    <xf numFmtId="0" fontId="41" fillId="0" borderId="9" xfId="0" applyFont="1" applyBorder="1" applyAlignment="1" applyProtection="1">
      <alignment horizontal="center" vertical="center"/>
      <protection hidden="1"/>
    </xf>
    <xf numFmtId="0" fontId="41" fillId="0" borderId="33" xfId="0" applyFont="1" applyBorder="1" applyAlignment="1" applyProtection="1">
      <alignment horizontal="center" vertical="center"/>
      <protection hidden="1"/>
    </xf>
    <xf numFmtId="0" fontId="41" fillId="0" borderId="35" xfId="0" applyFont="1" applyBorder="1" applyAlignment="1" applyProtection="1">
      <alignment horizontal="center" vertical="center"/>
      <protection hidden="1"/>
    </xf>
    <xf numFmtId="0" fontId="7" fillId="0" borderId="9" xfId="0" applyFont="1" applyBorder="1" applyAlignment="1" applyProtection="1">
      <alignment horizontal="center" vertical="center" wrapText="1"/>
      <protection hidden="1"/>
    </xf>
    <xf numFmtId="0" fontId="7" fillId="0" borderId="33"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wrapText="1"/>
      <protection hidden="1"/>
    </xf>
    <xf numFmtId="0" fontId="7" fillId="0" borderId="9" xfId="0" applyFont="1" applyBorder="1" applyAlignment="1" applyProtection="1">
      <alignment horizontal="center" vertical="top" wrapText="1"/>
      <protection hidden="1"/>
    </xf>
    <xf numFmtId="0" fontId="7" fillId="0" borderId="33" xfId="0" applyFont="1" applyBorder="1" applyAlignment="1" applyProtection="1">
      <alignment horizontal="center" vertical="top" wrapText="1"/>
      <protection hidden="1"/>
    </xf>
    <xf numFmtId="0" fontId="7" fillId="0" borderId="35" xfId="0" applyFont="1" applyBorder="1" applyAlignment="1" applyProtection="1">
      <alignment horizontal="center" vertical="top" wrapText="1"/>
      <protection hidden="1"/>
    </xf>
    <xf numFmtId="0" fontId="41" fillId="0" borderId="74" xfId="4" applyFont="1" applyBorder="1" applyAlignment="1" applyProtection="1">
      <alignment horizontal="center"/>
      <protection hidden="1"/>
    </xf>
    <xf numFmtId="0" fontId="41" fillId="0" borderId="75" xfId="4" applyFont="1" applyBorder="1" applyAlignment="1" applyProtection="1">
      <alignment horizontal="center"/>
      <protection hidden="1"/>
    </xf>
    <xf numFmtId="0" fontId="41" fillId="0" borderId="0" xfId="4" applyFont="1" applyBorder="1" applyAlignment="1" applyProtection="1">
      <alignment horizontal="left" vertical="top" wrapText="1"/>
      <protection hidden="1"/>
    </xf>
    <xf numFmtId="14" fontId="4" fillId="0" borderId="71" xfId="0" applyNumberFormat="1" applyFont="1" applyBorder="1" applyAlignment="1" applyProtection="1">
      <alignment horizontal="center" vertical="top" wrapText="1"/>
      <protection hidden="1"/>
    </xf>
    <xf numFmtId="14" fontId="4" fillId="0" borderId="0" xfId="0" applyNumberFormat="1" applyFont="1" applyBorder="1" applyAlignment="1" applyProtection="1">
      <alignment horizontal="center" vertical="top" wrapText="1"/>
      <protection hidden="1"/>
    </xf>
    <xf numFmtId="0" fontId="43" fillId="0" borderId="15" xfId="0" applyFont="1" applyBorder="1" applyAlignment="1" applyProtection="1">
      <alignment horizontal="left" vertical="top" wrapText="1"/>
      <protection hidden="1"/>
    </xf>
    <xf numFmtId="0" fontId="42" fillId="0" borderId="11" xfId="0" applyFont="1" applyBorder="1" applyAlignment="1" applyProtection="1">
      <alignment horizontal="center"/>
      <protection hidden="1"/>
    </xf>
    <xf numFmtId="0" fontId="42" fillId="0" borderId="14" xfId="0" applyFont="1" applyBorder="1" applyAlignment="1" applyProtection="1">
      <alignment horizontal="center"/>
      <protection hidden="1"/>
    </xf>
    <xf numFmtId="0" fontId="42" fillId="0" borderId="15" xfId="0" applyFont="1" applyBorder="1" applyAlignment="1" applyProtection="1">
      <alignment horizontal="center"/>
      <protection hidden="1"/>
    </xf>
    <xf numFmtId="1" fontId="40" fillId="0" borderId="9" xfId="0" applyNumberFormat="1" applyFont="1" applyBorder="1" applyAlignment="1" applyProtection="1">
      <alignment horizontal="right"/>
      <protection locked="0" hidden="1"/>
    </xf>
    <xf numFmtId="1" fontId="40" fillId="0" borderId="33" xfId="0" applyNumberFormat="1" applyFont="1" applyBorder="1" applyAlignment="1" applyProtection="1">
      <alignment horizontal="right"/>
      <protection locked="0" hidden="1"/>
    </xf>
    <xf numFmtId="1" fontId="40" fillId="0" borderId="11" xfId="0" applyNumberFormat="1" applyFont="1" applyBorder="1" applyAlignment="1" applyProtection="1">
      <alignment horizontal="right"/>
      <protection locked="0" hidden="1"/>
    </xf>
    <xf numFmtId="1" fontId="40" fillId="0" borderId="13" xfId="0" applyNumberFormat="1" applyFont="1" applyBorder="1" applyAlignment="1" applyProtection="1">
      <alignment horizontal="right"/>
      <protection locked="0" hidden="1"/>
    </xf>
    <xf numFmtId="1" fontId="40" fillId="0" borderId="14" xfId="0" applyNumberFormat="1" applyFont="1" applyBorder="1" applyAlignment="1" applyProtection="1">
      <alignment horizontal="right"/>
      <protection locked="0" hidden="1"/>
    </xf>
    <xf numFmtId="1" fontId="40" fillId="0" borderId="15" xfId="0" applyNumberFormat="1" applyFont="1" applyBorder="1" applyAlignment="1" applyProtection="1">
      <alignment horizontal="right"/>
      <protection locked="0" hidden="1"/>
    </xf>
    <xf numFmtId="0" fontId="42" fillId="0" borderId="11" xfId="0" applyFont="1" applyBorder="1" applyAlignment="1" applyProtection="1">
      <alignment horizontal="center" vertical="center"/>
      <protection hidden="1"/>
    </xf>
    <xf numFmtId="0" fontId="42" fillId="0" borderId="13" xfId="0" applyFont="1" applyBorder="1" applyAlignment="1" applyProtection="1">
      <alignment horizontal="center" vertical="center"/>
      <protection hidden="1"/>
    </xf>
    <xf numFmtId="0" fontId="42" fillId="0" borderId="19" xfId="0" applyFont="1" applyBorder="1" applyAlignment="1" applyProtection="1">
      <alignment horizontal="center" vertical="center"/>
      <protection hidden="1"/>
    </xf>
    <xf numFmtId="0" fontId="42" fillId="0" borderId="14"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 fillId="0" borderId="73" xfId="0" applyFont="1" applyBorder="1" applyAlignment="1" applyProtection="1">
      <alignment horizontal="left" vertical="top" wrapText="1"/>
      <protection hidden="1"/>
    </xf>
    <xf numFmtId="0" fontId="4" fillId="0" borderId="0" xfId="0" applyFont="1" applyBorder="1" applyAlignment="1" applyProtection="1">
      <alignment horizontal="center" vertical="top" wrapText="1"/>
      <protection hidden="1"/>
    </xf>
    <xf numFmtId="0" fontId="4" fillId="0" borderId="0" xfId="0" applyFont="1" applyBorder="1" applyAlignment="1" applyProtection="1">
      <alignment horizontal="left" vertical="top" wrapText="1"/>
      <protection hidden="1"/>
    </xf>
    <xf numFmtId="0" fontId="40" fillId="0" borderId="0" xfId="0" applyFont="1" applyBorder="1" applyAlignment="1" applyProtection="1">
      <alignment horizontal="left" vertical="top" wrapText="1"/>
      <protection hidden="1"/>
    </xf>
    <xf numFmtId="1" fontId="40" fillId="0" borderId="35" xfId="0" applyNumberFormat="1" applyFont="1" applyBorder="1" applyAlignment="1" applyProtection="1">
      <alignment horizontal="right"/>
      <protection locked="0" hidden="1"/>
    </xf>
    <xf numFmtId="0" fontId="41" fillId="0" borderId="72" xfId="0" applyFont="1" applyBorder="1" applyAlignment="1" applyProtection="1">
      <alignment horizontal="left" vertical="top" wrapText="1"/>
      <protection hidden="1"/>
    </xf>
    <xf numFmtId="0" fontId="7" fillId="0" borderId="1" xfId="0" applyFont="1" applyBorder="1" applyAlignment="1" applyProtection="1">
      <alignment horizontal="center" vertical="top" wrapText="1"/>
      <protection hidden="1"/>
    </xf>
    <xf numFmtId="1" fontId="40" fillId="0" borderId="11" xfId="0" applyNumberFormat="1" applyFont="1" applyBorder="1" applyAlignment="1" applyProtection="1">
      <protection hidden="1"/>
    </xf>
    <xf numFmtId="1" fontId="40" fillId="0" borderId="13" xfId="0" applyNumberFormat="1" applyFont="1" applyBorder="1" applyAlignment="1" applyProtection="1">
      <protection hidden="1"/>
    </xf>
    <xf numFmtId="1" fontId="40" fillId="0" borderId="19" xfId="0" applyNumberFormat="1" applyFont="1" applyBorder="1" applyAlignment="1" applyProtection="1">
      <protection hidden="1"/>
    </xf>
    <xf numFmtId="1" fontId="40" fillId="0" borderId="17" xfId="0" applyNumberFormat="1" applyFont="1" applyBorder="1" applyAlignment="1" applyProtection="1">
      <protection hidden="1"/>
    </xf>
    <xf numFmtId="1" fontId="40" fillId="0" borderId="0" xfId="0" applyNumberFormat="1" applyFont="1" applyBorder="1" applyAlignment="1" applyProtection="1">
      <protection hidden="1"/>
    </xf>
    <xf numFmtId="1" fontId="40" fillId="0" borderId="18" xfId="0" applyNumberFormat="1" applyFont="1" applyBorder="1" applyAlignment="1" applyProtection="1">
      <protection hidden="1"/>
    </xf>
    <xf numFmtId="1" fontId="40" fillId="0" borderId="14" xfId="0" applyNumberFormat="1" applyFont="1" applyBorder="1" applyAlignment="1" applyProtection="1">
      <protection hidden="1"/>
    </xf>
    <xf numFmtId="1" fontId="40" fillId="0" borderId="15" xfId="0" applyNumberFormat="1" applyFont="1" applyBorder="1" applyAlignment="1" applyProtection="1">
      <protection hidden="1"/>
    </xf>
    <xf numFmtId="1" fontId="40" fillId="0" borderId="16" xfId="0" applyNumberFormat="1" applyFont="1" applyBorder="1" applyAlignment="1" applyProtection="1">
      <protection hidden="1"/>
    </xf>
    <xf numFmtId="0" fontId="96" fillId="0" borderId="9" xfId="0" applyFont="1" applyBorder="1" applyAlignment="1" applyProtection="1">
      <alignment horizontal="center" vertical="top" wrapText="1"/>
      <protection hidden="1"/>
    </xf>
    <xf numFmtId="0" fontId="96" fillId="0" borderId="35" xfId="0" applyFont="1" applyBorder="1" applyAlignment="1" applyProtection="1">
      <alignment horizontal="center" vertical="top" wrapText="1"/>
      <protection hidden="1"/>
    </xf>
    <xf numFmtId="0" fontId="43" fillId="0" borderId="0" xfId="4" applyFont="1" applyBorder="1" applyAlignment="1" applyProtection="1">
      <alignment horizontal="left" vertical="top" wrapText="1"/>
      <protection hidden="1"/>
    </xf>
    <xf numFmtId="1" fontId="40" fillId="12" borderId="9" xfId="0" applyNumberFormat="1" applyFont="1" applyFill="1" applyBorder="1" applyAlignment="1" applyProtection="1">
      <alignment horizontal="right"/>
      <protection hidden="1"/>
    </xf>
    <xf numFmtId="1" fontId="40" fillId="12" borderId="33" xfId="0" applyNumberFormat="1" applyFont="1" applyFill="1" applyBorder="1" applyAlignment="1" applyProtection="1">
      <alignment horizontal="right"/>
      <protection hidden="1"/>
    </xf>
    <xf numFmtId="1" fontId="40" fillId="12" borderId="35" xfId="0" applyNumberFormat="1" applyFont="1" applyFill="1" applyBorder="1" applyAlignment="1" applyProtection="1">
      <alignment horizontal="right"/>
      <protection hidden="1"/>
    </xf>
    <xf numFmtId="0" fontId="42" fillId="0" borderId="37" xfId="0" applyFont="1" applyBorder="1" applyAlignment="1" applyProtection="1">
      <alignment horizontal="center"/>
      <protection hidden="1"/>
    </xf>
    <xf numFmtId="1" fontId="40" fillId="0" borderId="9" xfId="0" applyNumberFormat="1" applyFont="1" applyBorder="1" applyAlignment="1" applyProtection="1">
      <alignment horizontal="right"/>
      <protection hidden="1"/>
    </xf>
    <xf numFmtId="1" fontId="40" fillId="0" borderId="33" xfId="0" applyNumberFormat="1" applyFont="1" applyBorder="1" applyAlignment="1" applyProtection="1">
      <alignment horizontal="right"/>
      <protection hidden="1"/>
    </xf>
    <xf numFmtId="1" fontId="40" fillId="0" borderId="35" xfId="0" applyNumberFormat="1" applyFont="1" applyBorder="1" applyAlignment="1" applyProtection="1">
      <alignment horizontal="right"/>
      <protection hidden="1"/>
    </xf>
    <xf numFmtId="1" fontId="40" fillId="0" borderId="11" xfId="0" applyNumberFormat="1" applyFont="1" applyBorder="1" applyAlignment="1" applyProtection="1">
      <alignment horizontal="right"/>
      <protection hidden="1"/>
    </xf>
    <xf numFmtId="1" fontId="40" fillId="0" borderId="13" xfId="0" applyNumberFormat="1" applyFont="1" applyBorder="1" applyAlignment="1" applyProtection="1">
      <alignment horizontal="right"/>
      <protection hidden="1"/>
    </xf>
    <xf numFmtId="1" fontId="40" fillId="0" borderId="19" xfId="0" applyNumberFormat="1" applyFont="1" applyBorder="1" applyAlignment="1" applyProtection="1">
      <alignment horizontal="right"/>
      <protection hidden="1"/>
    </xf>
    <xf numFmtId="1" fontId="40" fillId="0" borderId="17" xfId="0" applyNumberFormat="1" applyFont="1" applyBorder="1" applyAlignment="1" applyProtection="1">
      <alignment horizontal="right"/>
      <protection hidden="1"/>
    </xf>
    <xf numFmtId="1" fontId="40" fillId="0" borderId="0" xfId="0" applyNumberFormat="1" applyFont="1" applyBorder="1" applyAlignment="1" applyProtection="1">
      <alignment horizontal="right"/>
      <protection hidden="1"/>
    </xf>
    <xf numFmtId="1" fontId="40" fillId="0" borderId="18" xfId="0" applyNumberFormat="1" applyFont="1" applyBorder="1" applyAlignment="1" applyProtection="1">
      <alignment horizontal="right"/>
      <protection hidden="1"/>
    </xf>
    <xf numFmtId="1" fontId="40" fillId="0" borderId="14" xfId="0" applyNumberFormat="1" applyFont="1" applyBorder="1" applyAlignment="1" applyProtection="1">
      <alignment horizontal="right"/>
      <protection hidden="1"/>
    </xf>
    <xf numFmtId="1" fontId="40" fillId="0" borderId="15" xfId="0" applyNumberFormat="1" applyFont="1" applyBorder="1" applyAlignment="1" applyProtection="1">
      <alignment horizontal="right"/>
      <protection hidden="1"/>
    </xf>
    <xf numFmtId="1" fontId="40" fillId="0" borderId="16" xfId="0" applyNumberFormat="1" applyFont="1" applyBorder="1" applyAlignment="1" applyProtection="1">
      <alignment horizontal="right"/>
      <protection hidden="1"/>
    </xf>
    <xf numFmtId="1" fontId="41" fillId="0" borderId="9" xfId="0" applyNumberFormat="1" applyFont="1" applyBorder="1" applyAlignment="1" applyProtection="1">
      <alignment horizontal="right"/>
      <protection hidden="1"/>
    </xf>
    <xf numFmtId="1" fontId="41" fillId="0" borderId="33" xfId="0" applyNumberFormat="1" applyFont="1" applyBorder="1" applyAlignment="1" applyProtection="1">
      <alignment horizontal="right"/>
      <protection hidden="1"/>
    </xf>
    <xf numFmtId="1" fontId="41" fillId="0" borderId="35" xfId="0" applyNumberFormat="1" applyFont="1" applyBorder="1" applyAlignment="1" applyProtection="1">
      <alignment horizontal="right"/>
      <protection hidden="1"/>
    </xf>
    <xf numFmtId="1" fontId="40" fillId="12" borderId="9" xfId="0" applyNumberFormat="1" applyFont="1" applyFill="1" applyBorder="1" applyAlignment="1" applyProtection="1">
      <protection hidden="1"/>
    </xf>
    <xf numFmtId="1" fontId="40" fillId="12" borderId="33" xfId="0" applyNumberFormat="1" applyFont="1" applyFill="1" applyBorder="1" applyAlignment="1" applyProtection="1">
      <protection hidden="1"/>
    </xf>
    <xf numFmtId="1" fontId="40" fillId="12" borderId="35" xfId="0" applyNumberFormat="1" applyFont="1" applyFill="1" applyBorder="1" applyAlignment="1" applyProtection="1">
      <protection hidden="1"/>
    </xf>
    <xf numFmtId="0" fontId="42" fillId="0" borderId="36" xfId="0" applyFont="1" applyBorder="1" applyAlignment="1" applyProtection="1">
      <alignment horizontal="center"/>
      <protection hidden="1"/>
    </xf>
    <xf numFmtId="0" fontId="44" fillId="0" borderId="3" xfId="0" applyFont="1" applyBorder="1" applyAlignment="1" applyProtection="1">
      <alignment horizontal="center" vertical="center" wrapText="1"/>
      <protection hidden="1"/>
    </xf>
    <xf numFmtId="0" fontId="44" fillId="0" borderId="37" xfId="0" applyFont="1" applyBorder="1" applyAlignment="1" applyProtection="1">
      <alignment horizontal="center" vertical="center" wrapText="1"/>
      <protection hidden="1"/>
    </xf>
    <xf numFmtId="0" fontId="40" fillId="0" borderId="0" xfId="0" applyFont="1" applyAlignment="1" applyProtection="1">
      <alignment horizontal="left" wrapText="1"/>
      <protection hidden="1"/>
    </xf>
    <xf numFmtId="1" fontId="41" fillId="0" borderId="9" xfId="0" applyNumberFormat="1" applyFont="1" applyBorder="1" applyAlignment="1" applyProtection="1">
      <protection hidden="1"/>
    </xf>
    <xf numFmtId="1" fontId="41" fillId="0" borderId="33" xfId="0" applyNumberFormat="1" applyFont="1" applyBorder="1" applyAlignment="1" applyProtection="1">
      <protection hidden="1"/>
    </xf>
    <xf numFmtId="1" fontId="41" fillId="0" borderId="35" xfId="0" applyNumberFormat="1" applyFont="1" applyBorder="1" applyAlignment="1" applyProtection="1">
      <protection hidden="1"/>
    </xf>
    <xf numFmtId="0" fontId="42" fillId="0" borderId="19" xfId="0" applyFont="1" applyBorder="1" applyAlignment="1" applyProtection="1">
      <alignment horizontal="center"/>
      <protection hidden="1"/>
    </xf>
    <xf numFmtId="0" fontId="42" fillId="0" borderId="17" xfId="0" applyFont="1" applyBorder="1" applyAlignment="1" applyProtection="1">
      <alignment horizontal="center"/>
      <protection hidden="1"/>
    </xf>
    <xf numFmtId="0" fontId="42" fillId="0" borderId="0" xfId="0" applyFont="1" applyBorder="1" applyAlignment="1" applyProtection="1">
      <alignment horizontal="center"/>
      <protection hidden="1"/>
    </xf>
    <xf numFmtId="1" fontId="40" fillId="0" borderId="36" xfId="0" applyNumberFormat="1" applyFont="1" applyBorder="1" applyAlignment="1" applyProtection="1">
      <alignment horizontal="right"/>
      <protection hidden="1"/>
    </xf>
    <xf numFmtId="1" fontId="42" fillId="0" borderId="1" xfId="0" applyNumberFormat="1" applyFont="1" applyBorder="1" applyAlignment="1" applyProtection="1">
      <alignment horizontal="right"/>
      <protection hidden="1"/>
    </xf>
    <xf numFmtId="0" fontId="42" fillId="0" borderId="0" xfId="0" applyFont="1" applyBorder="1" applyAlignment="1" applyProtection="1">
      <alignment horizontal="left" vertical="top" wrapText="1"/>
      <protection hidden="1"/>
    </xf>
    <xf numFmtId="0" fontId="42" fillId="0" borderId="18" xfId="0" applyFont="1" applyBorder="1" applyAlignment="1" applyProtection="1">
      <alignment horizontal="center"/>
      <protection hidden="1"/>
    </xf>
    <xf numFmtId="0" fontId="42" fillId="0" borderId="16" xfId="0" applyFont="1" applyBorder="1" applyAlignment="1" applyProtection="1">
      <alignment horizontal="center"/>
      <protection hidden="1"/>
    </xf>
    <xf numFmtId="0" fontId="42" fillId="0" borderId="1" xfId="0" applyFont="1" applyBorder="1" applyAlignment="1" applyProtection="1">
      <alignment horizontal="center" vertical="center"/>
      <protection hidden="1"/>
    </xf>
    <xf numFmtId="0" fontId="42" fillId="0" borderId="9" xfId="0" applyFont="1" applyBorder="1" applyAlignment="1" applyProtection="1">
      <alignment horizontal="center"/>
      <protection hidden="1"/>
    </xf>
    <xf numFmtId="0" fontId="42" fillId="0" borderId="33" xfId="0" applyFont="1" applyBorder="1" applyAlignment="1" applyProtection="1">
      <alignment horizontal="center"/>
      <protection hidden="1"/>
    </xf>
    <xf numFmtId="0" fontId="42" fillId="0" borderId="35" xfId="0" applyFont="1" applyBorder="1" applyAlignment="1" applyProtection="1">
      <alignment horizontal="center"/>
      <protection hidden="1"/>
    </xf>
    <xf numFmtId="1" fontId="40" fillId="19" borderId="1" xfId="0" applyNumberFormat="1" applyFont="1" applyFill="1" applyBorder="1" applyAlignment="1" applyProtection="1">
      <alignment horizontal="right"/>
      <protection hidden="1"/>
    </xf>
    <xf numFmtId="1" fontId="42" fillId="0" borderId="9" xfId="0" applyNumberFormat="1" applyFont="1" applyBorder="1" applyAlignment="1" applyProtection="1">
      <protection hidden="1"/>
    </xf>
    <xf numFmtId="1" fontId="42" fillId="0" borderId="33" xfId="0" applyNumberFormat="1" applyFont="1" applyBorder="1" applyAlignment="1" applyProtection="1">
      <protection hidden="1"/>
    </xf>
    <xf numFmtId="1" fontId="42" fillId="0" borderId="35" xfId="0" applyNumberFormat="1" applyFont="1" applyBorder="1" applyAlignment="1" applyProtection="1">
      <protection hidden="1"/>
    </xf>
    <xf numFmtId="0" fontId="40" fillId="0" borderId="11" xfId="0" applyFont="1" applyBorder="1" applyAlignment="1" applyProtection="1">
      <alignment horizontal="left" vertical="top" wrapText="1"/>
      <protection hidden="1"/>
    </xf>
    <xf numFmtId="0" fontId="40" fillId="0" borderId="13" xfId="0" applyFont="1" applyBorder="1" applyAlignment="1" applyProtection="1">
      <alignment horizontal="left" vertical="top" wrapText="1"/>
      <protection hidden="1"/>
    </xf>
    <xf numFmtId="0" fontId="40" fillId="0" borderId="19" xfId="0" applyFont="1" applyBorder="1" applyAlignment="1" applyProtection="1">
      <alignment horizontal="left" vertical="top" wrapText="1"/>
      <protection hidden="1"/>
    </xf>
    <xf numFmtId="0" fontId="40" fillId="0" borderId="55" xfId="0" applyFont="1" applyBorder="1" applyAlignment="1" applyProtection="1">
      <alignment horizontal="left" vertical="top"/>
      <protection hidden="1"/>
    </xf>
    <xf numFmtId="0" fontId="40" fillId="0" borderId="45" xfId="0" applyFont="1" applyBorder="1" applyAlignment="1" applyProtection="1">
      <alignment horizontal="left" vertical="top"/>
      <protection hidden="1"/>
    </xf>
    <xf numFmtId="0" fontId="40" fillId="0" borderId="56" xfId="0" applyFont="1" applyBorder="1" applyAlignment="1" applyProtection="1">
      <alignment horizontal="left" vertical="top"/>
      <protection hidden="1"/>
    </xf>
    <xf numFmtId="0" fontId="41" fillId="0" borderId="47" xfId="0" applyFont="1" applyBorder="1" applyAlignment="1" applyProtection="1">
      <alignment horizontal="center" vertical="top" wrapText="1"/>
      <protection hidden="1"/>
    </xf>
    <xf numFmtId="0" fontId="41" fillId="0" borderId="48" xfId="0" applyFont="1" applyBorder="1" applyAlignment="1" applyProtection="1">
      <alignment horizontal="center" vertical="top" wrapText="1"/>
      <protection hidden="1"/>
    </xf>
    <xf numFmtId="0" fontId="41" fillId="0" borderId="49" xfId="0" applyFont="1" applyBorder="1" applyAlignment="1" applyProtection="1">
      <alignment horizontal="center" vertical="top" wrapText="1"/>
      <protection hidden="1"/>
    </xf>
    <xf numFmtId="0" fontId="41" fillId="0" borderId="52" xfId="0" applyFont="1" applyBorder="1" applyAlignment="1" applyProtection="1">
      <alignment horizontal="center" vertical="top" wrapText="1"/>
      <protection hidden="1"/>
    </xf>
    <xf numFmtId="0" fontId="41" fillId="0" borderId="53" xfId="0" applyFont="1" applyBorder="1" applyAlignment="1" applyProtection="1">
      <alignment horizontal="center" vertical="top" wrapText="1"/>
      <protection hidden="1"/>
    </xf>
    <xf numFmtId="0" fontId="41" fillId="0" borderId="54" xfId="0" applyFont="1" applyBorder="1" applyAlignment="1" applyProtection="1">
      <alignment horizontal="center" vertical="top" wrapText="1"/>
      <protection hidden="1"/>
    </xf>
    <xf numFmtId="1" fontId="41" fillId="0" borderId="1" xfId="0" applyNumberFormat="1" applyFont="1" applyBorder="1" applyAlignment="1" applyProtection="1">
      <protection hidden="1"/>
    </xf>
    <xf numFmtId="1" fontId="41" fillId="0" borderId="1" xfId="0" applyNumberFormat="1" applyFont="1" applyBorder="1" applyAlignment="1" applyProtection="1">
      <alignment horizontal="right"/>
      <protection hidden="1"/>
    </xf>
    <xf numFmtId="0" fontId="40" fillId="0" borderId="14" xfId="0" applyFont="1" applyBorder="1" applyAlignment="1" applyProtection="1">
      <alignment horizontal="left" vertical="top" wrapText="1"/>
      <protection hidden="1"/>
    </xf>
    <xf numFmtId="0" fontId="40" fillId="0" borderId="15" xfId="0" applyFont="1" applyBorder="1" applyAlignment="1" applyProtection="1">
      <alignment horizontal="left" vertical="top" wrapText="1"/>
      <protection hidden="1"/>
    </xf>
    <xf numFmtId="0" fontId="40" fillId="0" borderId="16" xfId="0" applyFont="1" applyBorder="1" applyAlignment="1" applyProtection="1">
      <alignment horizontal="left" vertical="top" wrapText="1"/>
      <protection hidden="1"/>
    </xf>
    <xf numFmtId="0" fontId="40" fillId="0" borderId="9" xfId="0" applyFont="1" applyBorder="1" applyAlignment="1" applyProtection="1">
      <alignment horizontal="left" vertical="top" wrapText="1"/>
      <protection hidden="1"/>
    </xf>
    <xf numFmtId="0" fontId="40" fillId="0" borderId="33" xfId="0" applyFont="1" applyBorder="1" applyAlignment="1" applyProtection="1">
      <alignment horizontal="left" vertical="top" wrapText="1"/>
      <protection hidden="1"/>
    </xf>
    <xf numFmtId="0" fontId="40" fillId="0" borderId="35" xfId="0" applyFont="1" applyBorder="1" applyAlignment="1" applyProtection="1">
      <alignment horizontal="left" vertical="top" wrapText="1"/>
      <protection hidden="1"/>
    </xf>
    <xf numFmtId="0" fontId="42" fillId="0" borderId="1" xfId="0" applyFont="1" applyBorder="1" applyAlignment="1" applyProtection="1">
      <alignment horizontal="center"/>
      <protection hidden="1"/>
    </xf>
    <xf numFmtId="0" fontId="43" fillId="0" borderId="0" xfId="0" applyFont="1" applyAlignment="1" applyProtection="1">
      <alignment horizontal="left" vertical="top" wrapText="1"/>
      <protection hidden="1"/>
    </xf>
    <xf numFmtId="0" fontId="42" fillId="0" borderId="33" xfId="0" applyFont="1" applyBorder="1" applyAlignment="1" applyProtection="1">
      <alignment horizontal="right"/>
      <protection hidden="1"/>
    </xf>
    <xf numFmtId="0" fontId="42" fillId="0" borderId="35" xfId="0" applyFont="1" applyBorder="1" applyAlignment="1" applyProtection="1">
      <alignment horizontal="right"/>
      <protection hidden="1"/>
    </xf>
    <xf numFmtId="1" fontId="40" fillId="0" borderId="9" xfId="0" applyNumberFormat="1" applyFont="1" applyBorder="1" applyAlignment="1" applyProtection="1">
      <alignment horizontal="left" vertical="top"/>
      <protection hidden="1"/>
    </xf>
    <xf numFmtId="1" fontId="40" fillId="0" borderId="33" xfId="0" applyNumberFormat="1" applyFont="1" applyBorder="1" applyAlignment="1" applyProtection="1">
      <alignment horizontal="left" vertical="top"/>
      <protection hidden="1"/>
    </xf>
    <xf numFmtId="1" fontId="40" fillId="0" borderId="35" xfId="0" applyNumberFormat="1" applyFont="1" applyBorder="1" applyAlignment="1" applyProtection="1">
      <alignment horizontal="left" vertical="top"/>
      <protection hidden="1"/>
    </xf>
    <xf numFmtId="0" fontId="42" fillId="0" borderId="3" xfId="0" applyFont="1" applyBorder="1" applyAlignment="1" applyProtection="1">
      <alignment horizontal="center"/>
      <protection hidden="1"/>
    </xf>
    <xf numFmtId="0" fontId="41" fillId="0" borderId="1" xfId="0" applyFont="1" applyBorder="1" applyAlignment="1" applyProtection="1">
      <alignment horizontal="left"/>
      <protection hidden="1"/>
    </xf>
    <xf numFmtId="0" fontId="44" fillId="0" borderId="9" xfId="0" applyFont="1" applyBorder="1" applyAlignment="1" applyProtection="1">
      <alignment horizontal="center"/>
      <protection hidden="1"/>
    </xf>
    <xf numFmtId="0" fontId="44" fillId="0" borderId="33" xfId="0" applyFont="1" applyBorder="1" applyAlignment="1" applyProtection="1">
      <alignment horizontal="center"/>
      <protection hidden="1"/>
    </xf>
    <xf numFmtId="0" fontId="44" fillId="0" borderId="35" xfId="0" applyFont="1" applyBorder="1" applyAlignment="1" applyProtection="1">
      <alignment horizontal="center"/>
      <protection hidden="1"/>
    </xf>
    <xf numFmtId="14" fontId="40" fillId="0" borderId="1" xfId="0" applyNumberFormat="1" applyFont="1" applyBorder="1" applyAlignment="1" applyProtection="1">
      <alignment horizontal="right"/>
      <protection hidden="1"/>
    </xf>
    <xf numFmtId="0" fontId="42" fillId="0" borderId="3" xfId="0" applyFont="1" applyBorder="1" applyAlignment="1" applyProtection="1">
      <alignment horizontal="center" vertical="center"/>
      <protection hidden="1"/>
    </xf>
    <xf numFmtId="0" fontId="42" fillId="0" borderId="36" xfId="0" applyFont="1" applyBorder="1" applyAlignment="1" applyProtection="1">
      <alignment horizontal="center" vertical="center"/>
      <protection hidden="1"/>
    </xf>
    <xf numFmtId="1" fontId="42" fillId="0" borderId="33" xfId="0" applyNumberFormat="1" applyFont="1" applyBorder="1" applyAlignment="1" applyProtection="1">
      <alignment horizontal="center"/>
      <protection hidden="1"/>
    </xf>
    <xf numFmtId="14" fontId="40" fillId="0" borderId="36" xfId="0" applyNumberFormat="1" applyFont="1" applyBorder="1" applyAlignment="1" applyProtection="1">
      <alignment horizontal="right"/>
      <protection hidden="1"/>
    </xf>
    <xf numFmtId="1" fontId="41" fillId="12" borderId="9" xfId="0" applyNumberFormat="1" applyFont="1" applyFill="1" applyBorder="1" applyAlignment="1" applyProtection="1">
      <alignment horizontal="right"/>
      <protection hidden="1"/>
    </xf>
    <xf numFmtId="1" fontId="41" fillId="12" borderId="33" xfId="0" applyNumberFormat="1" applyFont="1" applyFill="1" applyBorder="1" applyAlignment="1" applyProtection="1">
      <alignment horizontal="right"/>
      <protection hidden="1"/>
    </xf>
    <xf numFmtId="1" fontId="41" fillId="12" borderId="35" xfId="0" applyNumberFormat="1" applyFont="1" applyFill="1" applyBorder="1" applyAlignment="1" applyProtection="1">
      <alignment horizontal="right"/>
      <protection hidden="1"/>
    </xf>
    <xf numFmtId="0" fontId="41" fillId="0" borderId="47" xfId="0" applyFont="1" applyBorder="1" applyAlignment="1" applyProtection="1">
      <alignment horizontal="left" vertical="top" wrapText="1"/>
      <protection hidden="1"/>
    </xf>
    <xf numFmtId="0" fontId="41" fillId="0" borderId="48" xfId="0" applyFont="1" applyBorder="1" applyAlignment="1" applyProtection="1">
      <alignment horizontal="left" vertical="top" wrapText="1"/>
      <protection hidden="1"/>
    </xf>
    <xf numFmtId="0" fontId="41" fillId="0" borderId="49" xfId="0" applyFont="1" applyBorder="1" applyAlignment="1" applyProtection="1">
      <alignment horizontal="left" vertical="top" wrapText="1"/>
      <protection hidden="1"/>
    </xf>
    <xf numFmtId="1" fontId="41" fillId="0" borderId="9" xfId="0" applyNumberFormat="1" applyFont="1" applyBorder="1" applyAlignment="1" applyProtection="1">
      <alignment horizontal="center"/>
      <protection hidden="1"/>
    </xf>
    <xf numFmtId="1" fontId="41" fillId="0" borderId="33" xfId="0" applyNumberFormat="1" applyFont="1" applyBorder="1" applyAlignment="1" applyProtection="1">
      <alignment horizontal="center"/>
      <protection hidden="1"/>
    </xf>
    <xf numFmtId="1" fontId="41" fillId="0" borderId="35" xfId="0" applyNumberFormat="1" applyFont="1" applyBorder="1" applyAlignment="1" applyProtection="1">
      <alignment horizontal="center"/>
      <protection hidden="1"/>
    </xf>
    <xf numFmtId="1" fontId="41" fillId="0" borderId="11" xfId="0" applyNumberFormat="1" applyFont="1" applyBorder="1" applyAlignment="1" applyProtection="1">
      <alignment horizontal="right"/>
      <protection hidden="1"/>
    </xf>
    <xf numFmtId="1" fontId="41" fillId="0" borderId="13" xfId="0" applyNumberFormat="1" applyFont="1" applyBorder="1" applyAlignment="1" applyProtection="1">
      <alignment horizontal="right"/>
      <protection hidden="1"/>
    </xf>
    <xf numFmtId="1" fontId="41" fillId="0" borderId="19" xfId="0" applyNumberFormat="1" applyFont="1" applyBorder="1" applyAlignment="1" applyProtection="1">
      <alignment horizontal="right"/>
      <protection hidden="1"/>
    </xf>
    <xf numFmtId="1" fontId="41" fillId="0" borderId="14" xfId="0" applyNumberFormat="1" applyFont="1" applyBorder="1" applyAlignment="1" applyProtection="1">
      <alignment horizontal="right"/>
      <protection hidden="1"/>
    </xf>
    <xf numFmtId="1" fontId="41" fillId="0" borderId="15" xfId="0" applyNumberFormat="1" applyFont="1" applyBorder="1" applyAlignment="1" applyProtection="1">
      <alignment horizontal="right"/>
      <protection hidden="1"/>
    </xf>
    <xf numFmtId="1" fontId="41" fillId="0" borderId="16" xfId="0" applyNumberFormat="1" applyFont="1" applyBorder="1" applyAlignment="1" applyProtection="1">
      <alignment horizontal="right"/>
      <protection hidden="1"/>
    </xf>
    <xf numFmtId="1" fontId="41" fillId="0" borderId="17" xfId="0" applyNumberFormat="1" applyFont="1" applyBorder="1" applyAlignment="1" applyProtection="1">
      <alignment horizontal="right"/>
      <protection hidden="1"/>
    </xf>
    <xf numFmtId="1" fontId="41" fillId="0" borderId="0" xfId="0" applyNumberFormat="1" applyFont="1" applyBorder="1" applyAlignment="1" applyProtection="1">
      <alignment horizontal="right"/>
      <protection hidden="1"/>
    </xf>
    <xf numFmtId="1" fontId="41" fillId="0" borderId="18" xfId="0" applyNumberFormat="1" applyFont="1" applyBorder="1" applyAlignment="1" applyProtection="1">
      <alignment horizontal="right"/>
      <protection hidden="1"/>
    </xf>
    <xf numFmtId="1" fontId="41" fillId="12" borderId="33" xfId="0" applyNumberFormat="1" applyFont="1" applyFill="1" applyBorder="1" applyAlignment="1" applyProtection="1">
      <alignment horizontal="right" wrapText="1"/>
      <protection hidden="1"/>
    </xf>
    <xf numFmtId="1" fontId="41" fillId="12" borderId="35" xfId="0" applyNumberFormat="1" applyFont="1" applyFill="1" applyBorder="1" applyAlignment="1" applyProtection="1">
      <alignment horizontal="right" wrapText="1"/>
      <protection hidden="1"/>
    </xf>
    <xf numFmtId="1" fontId="40" fillId="0" borderId="19" xfId="0" applyNumberFormat="1" applyFont="1" applyBorder="1" applyAlignment="1" applyProtection="1">
      <alignment horizontal="right"/>
      <protection locked="0" hidden="1"/>
    </xf>
    <xf numFmtId="1" fontId="40" fillId="0" borderId="16" xfId="0" applyNumberFormat="1" applyFont="1" applyBorder="1" applyAlignment="1" applyProtection="1">
      <alignment horizontal="right"/>
      <protection locked="0" hidden="1"/>
    </xf>
    <xf numFmtId="1" fontId="41" fillId="0" borderId="11" xfId="0" applyNumberFormat="1" applyFont="1" applyBorder="1" applyAlignment="1" applyProtection="1">
      <alignment horizontal="center"/>
      <protection hidden="1"/>
    </xf>
    <xf numFmtId="1" fontId="41" fillId="0" borderId="13" xfId="0" applyNumberFormat="1" applyFont="1" applyBorder="1" applyAlignment="1" applyProtection="1">
      <alignment horizontal="center"/>
      <protection hidden="1"/>
    </xf>
    <xf numFmtId="1" fontId="41" fillId="0" borderId="19" xfId="0" applyNumberFormat="1" applyFont="1" applyBorder="1" applyAlignment="1" applyProtection="1">
      <alignment horizontal="center"/>
      <protection hidden="1"/>
    </xf>
    <xf numFmtId="1" fontId="41" fillId="0" borderId="14" xfId="0" applyNumberFormat="1" applyFont="1" applyBorder="1" applyAlignment="1" applyProtection="1">
      <alignment horizontal="center"/>
      <protection hidden="1"/>
    </xf>
    <xf numFmtId="1" fontId="41" fillId="0" borderId="15" xfId="0" applyNumberFormat="1" applyFont="1" applyBorder="1" applyAlignment="1" applyProtection="1">
      <alignment horizontal="center"/>
      <protection hidden="1"/>
    </xf>
    <xf numFmtId="1" fontId="41" fillId="0" borderId="16" xfId="0" applyNumberFormat="1" applyFont="1" applyBorder="1" applyAlignment="1" applyProtection="1">
      <alignment horizontal="center"/>
      <protection hidden="1"/>
    </xf>
    <xf numFmtId="1" fontId="41" fillId="0" borderId="9" xfId="0" applyNumberFormat="1" applyFont="1" applyBorder="1" applyAlignment="1" applyProtection="1">
      <alignment horizontal="right" wrapText="1"/>
      <protection hidden="1"/>
    </xf>
    <xf numFmtId="1" fontId="41" fillId="0" borderId="33" xfId="0" applyNumberFormat="1" applyFont="1" applyBorder="1" applyAlignment="1" applyProtection="1">
      <alignment horizontal="right" wrapText="1"/>
      <protection hidden="1"/>
    </xf>
    <xf numFmtId="1" fontId="41" fillId="0" borderId="35" xfId="0" applyNumberFormat="1" applyFont="1" applyBorder="1" applyAlignment="1" applyProtection="1">
      <alignment horizontal="right" wrapText="1"/>
      <protection hidden="1"/>
    </xf>
    <xf numFmtId="0" fontId="7" fillId="0" borderId="9" xfId="0" applyFont="1" applyBorder="1" applyAlignment="1" applyProtection="1">
      <alignment horizontal="left" vertical="center" wrapText="1" indent="1"/>
      <protection hidden="1"/>
    </xf>
    <xf numFmtId="0" fontId="7" fillId="0" borderId="33" xfId="0" applyFont="1" applyBorder="1" applyAlignment="1" applyProtection="1">
      <alignment horizontal="left" vertical="center" wrapText="1" indent="1"/>
      <protection hidden="1"/>
    </xf>
    <xf numFmtId="0" fontId="7" fillId="0" borderId="35" xfId="0" applyFont="1" applyBorder="1" applyAlignment="1" applyProtection="1">
      <alignment horizontal="left" vertical="center" wrapText="1" indent="1"/>
      <protection hidden="1"/>
    </xf>
    <xf numFmtId="0" fontId="42" fillId="0" borderId="37" xfId="0" applyFont="1" applyBorder="1" applyAlignment="1" applyProtection="1">
      <alignment horizontal="center" vertical="center"/>
      <protection hidden="1"/>
    </xf>
    <xf numFmtId="1" fontId="41" fillId="12" borderId="9" xfId="0" applyNumberFormat="1" applyFont="1" applyFill="1" applyBorder="1" applyAlignment="1" applyProtection="1">
      <alignment horizontal="center"/>
      <protection hidden="1"/>
    </xf>
    <xf numFmtId="1" fontId="41" fillId="12" borderId="33" xfId="0" applyNumberFormat="1" applyFont="1" applyFill="1" applyBorder="1" applyAlignment="1" applyProtection="1">
      <alignment horizontal="center"/>
      <protection hidden="1"/>
    </xf>
    <xf numFmtId="1" fontId="41" fillId="12" borderId="35" xfId="0" applyNumberFormat="1" applyFont="1" applyFill="1" applyBorder="1" applyAlignment="1" applyProtection="1">
      <alignment horizontal="center"/>
      <protection hidden="1"/>
    </xf>
    <xf numFmtId="0" fontId="40" fillId="0" borderId="17" xfId="0" applyFont="1" applyBorder="1" applyAlignment="1" applyProtection="1">
      <alignment horizontal="left"/>
      <protection hidden="1"/>
    </xf>
    <xf numFmtId="0" fontId="40" fillId="0" borderId="0" xfId="0" applyFont="1" applyBorder="1" applyAlignment="1" applyProtection="1">
      <alignment horizontal="left"/>
      <protection hidden="1"/>
    </xf>
    <xf numFmtId="0" fontId="40" fillId="0" borderId="18" xfId="0" applyFont="1" applyBorder="1" applyAlignment="1" applyProtection="1">
      <alignment horizontal="left"/>
      <protection hidden="1"/>
    </xf>
    <xf numFmtId="1" fontId="40" fillId="0" borderId="17" xfId="0" applyNumberFormat="1" applyFont="1" applyBorder="1" applyAlignment="1" applyProtection="1">
      <alignment horizontal="center"/>
      <protection hidden="1"/>
    </xf>
    <xf numFmtId="1" fontId="40" fillId="0" borderId="0" xfId="0" applyNumberFormat="1" applyFont="1" applyBorder="1" applyAlignment="1" applyProtection="1">
      <alignment horizontal="center"/>
      <protection hidden="1"/>
    </xf>
    <xf numFmtId="1" fontId="41" fillId="0" borderId="11" xfId="0" applyNumberFormat="1" applyFont="1" applyBorder="1" applyAlignment="1" applyProtection="1">
      <protection hidden="1"/>
    </xf>
    <xf numFmtId="1" fontId="41" fillId="0" borderId="13" xfId="0" applyNumberFormat="1" applyFont="1" applyBorder="1" applyAlignment="1" applyProtection="1">
      <protection hidden="1"/>
    </xf>
    <xf numFmtId="1" fontId="41" fillId="0" borderId="19" xfId="0" applyNumberFormat="1" applyFont="1" applyBorder="1" applyAlignment="1" applyProtection="1">
      <protection hidden="1"/>
    </xf>
    <xf numFmtId="1" fontId="41" fillId="0" borderId="14" xfId="0" applyNumberFormat="1" applyFont="1" applyBorder="1" applyAlignment="1" applyProtection="1">
      <protection hidden="1"/>
    </xf>
    <xf numFmtId="1" fontId="41" fillId="0" borderId="15" xfId="0" applyNumberFormat="1" applyFont="1" applyBorder="1" applyAlignment="1" applyProtection="1">
      <protection hidden="1"/>
    </xf>
    <xf numFmtId="1" fontId="41" fillId="0" borderId="16" xfId="0" applyNumberFormat="1" applyFont="1" applyBorder="1" applyAlignment="1" applyProtection="1">
      <protection hidden="1"/>
    </xf>
    <xf numFmtId="0" fontId="42" fillId="0" borderId="9" xfId="0" applyFont="1" applyBorder="1" applyAlignment="1" applyProtection="1">
      <alignment horizontal="left"/>
      <protection hidden="1"/>
    </xf>
    <xf numFmtId="0" fontId="42" fillId="0" borderId="33" xfId="0" applyFont="1" applyBorder="1" applyAlignment="1" applyProtection="1">
      <alignment horizontal="left"/>
      <protection hidden="1"/>
    </xf>
    <xf numFmtId="0" fontId="42" fillId="0" borderId="35" xfId="0" applyFont="1" applyBorder="1" applyAlignment="1" applyProtection="1">
      <alignment horizontal="left"/>
      <protection hidden="1"/>
    </xf>
    <xf numFmtId="0" fontId="41" fillId="0" borderId="9" xfId="0" applyFont="1" applyBorder="1" applyAlignment="1" applyProtection="1">
      <alignment horizontal="left"/>
      <protection hidden="1"/>
    </xf>
    <xf numFmtId="0" fontId="41" fillId="0" borderId="33" xfId="0" applyFont="1" applyBorder="1" applyAlignment="1" applyProtection="1">
      <alignment horizontal="left"/>
      <protection hidden="1"/>
    </xf>
    <xf numFmtId="0" fontId="41" fillId="0" borderId="35" xfId="0" applyFont="1" applyBorder="1" applyAlignment="1" applyProtection="1">
      <alignment horizontal="left"/>
      <protection hidden="1"/>
    </xf>
    <xf numFmtId="1" fontId="41" fillId="0" borderId="3" xfId="0" applyNumberFormat="1" applyFont="1" applyBorder="1" applyAlignment="1" applyProtection="1">
      <alignment horizontal="right"/>
      <protection hidden="1"/>
    </xf>
    <xf numFmtId="1" fontId="41" fillId="0" borderId="36" xfId="0" applyNumberFormat="1" applyFont="1" applyBorder="1" applyAlignment="1" applyProtection="1">
      <alignment horizontal="right"/>
      <protection hidden="1"/>
    </xf>
    <xf numFmtId="1" fontId="40" fillId="0" borderId="14" xfId="0" applyNumberFormat="1" applyFont="1" applyBorder="1" applyAlignment="1" applyProtection="1">
      <alignment horizontal="left" vertical="top"/>
      <protection hidden="1"/>
    </xf>
    <xf numFmtId="1" fontId="40" fillId="0" borderId="15" xfId="0" applyNumberFormat="1" applyFont="1" applyBorder="1" applyAlignment="1" applyProtection="1">
      <alignment horizontal="left" vertical="top"/>
      <protection hidden="1"/>
    </xf>
    <xf numFmtId="1" fontId="40" fillId="0" borderId="16" xfId="0" applyNumberFormat="1" applyFont="1" applyBorder="1" applyAlignment="1" applyProtection="1">
      <alignment horizontal="left" vertical="top"/>
      <protection hidden="1"/>
    </xf>
    <xf numFmtId="0" fontId="42" fillId="0" borderId="17"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1" fontId="40" fillId="0" borderId="17" xfId="0" applyNumberFormat="1" applyFont="1" applyBorder="1" applyAlignment="1" applyProtection="1">
      <alignment horizontal="left" vertical="top"/>
      <protection hidden="1"/>
    </xf>
    <xf numFmtId="1" fontId="40" fillId="0" borderId="0" xfId="0" applyNumberFormat="1" applyFont="1" applyBorder="1" applyAlignment="1" applyProtection="1">
      <alignment horizontal="left" vertical="top"/>
      <protection hidden="1"/>
    </xf>
    <xf numFmtId="1" fontId="40" fillId="0" borderId="18" xfId="0" applyNumberFormat="1" applyFont="1" applyBorder="1" applyAlignment="1" applyProtection="1">
      <alignment horizontal="left" vertical="top"/>
      <protection hidden="1"/>
    </xf>
    <xf numFmtId="1" fontId="41" fillId="12" borderId="9" xfId="0" applyNumberFormat="1" applyFont="1" applyFill="1" applyBorder="1" applyAlignment="1" applyProtection="1">
      <alignment horizontal="right" wrapText="1"/>
      <protection hidden="1"/>
    </xf>
    <xf numFmtId="0" fontId="40" fillId="0" borderId="13" xfId="0" applyFont="1" applyBorder="1" applyAlignment="1" applyProtection="1">
      <protection hidden="1"/>
    </xf>
    <xf numFmtId="0" fontId="40" fillId="0" borderId="19" xfId="0" applyFont="1" applyBorder="1" applyAlignment="1" applyProtection="1">
      <protection hidden="1"/>
    </xf>
    <xf numFmtId="0" fontId="40" fillId="0" borderId="17" xfId="0" applyFont="1" applyBorder="1" applyAlignment="1" applyProtection="1">
      <protection hidden="1"/>
    </xf>
    <xf numFmtId="0" fontId="40" fillId="0" borderId="0" xfId="0" applyFont="1" applyBorder="1" applyAlignment="1" applyProtection="1">
      <protection hidden="1"/>
    </xf>
    <xf numFmtId="0" fontId="40" fillId="0" borderId="18" xfId="0" applyFont="1" applyBorder="1" applyAlignment="1" applyProtection="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0" fontId="42" fillId="0" borderId="38" xfId="0" applyFont="1" applyBorder="1" applyAlignment="1" applyProtection="1">
      <alignment horizontal="center"/>
      <protection hidden="1"/>
    </xf>
    <xf numFmtId="0" fontId="42" fillId="0" borderId="39" xfId="0" applyFont="1" applyBorder="1" applyAlignment="1" applyProtection="1">
      <alignment horizontal="center"/>
      <protection hidden="1"/>
    </xf>
    <xf numFmtId="0" fontId="42" fillId="0" borderId="32" xfId="0" applyFont="1" applyBorder="1" applyAlignment="1" applyProtection="1">
      <alignment horizontal="center"/>
      <protection hidden="1"/>
    </xf>
    <xf numFmtId="0" fontId="42" fillId="0" borderId="18" xfId="0" applyFont="1" applyBorder="1" applyAlignment="1" applyProtection="1">
      <alignment horizontal="center" vertical="center"/>
      <protection hidden="1"/>
    </xf>
    <xf numFmtId="1" fontId="41" fillId="12" borderId="1" xfId="0" applyNumberFormat="1" applyFont="1" applyFill="1" applyBorder="1" applyAlignment="1" applyProtection="1">
      <alignment horizontal="right"/>
      <protection hidden="1"/>
    </xf>
    <xf numFmtId="1" fontId="41" fillId="0" borderId="1" xfId="0" applyNumberFormat="1" applyFont="1" applyFill="1" applyBorder="1" applyAlignment="1" applyProtection="1">
      <alignment horizontal="right"/>
      <protection hidden="1"/>
    </xf>
    <xf numFmtId="1" fontId="41" fillId="12" borderId="1" xfId="0" applyNumberFormat="1" applyFont="1" applyFill="1" applyBorder="1" applyAlignment="1" applyProtection="1">
      <protection hidden="1"/>
    </xf>
    <xf numFmtId="0" fontId="44" fillId="0" borderId="3" xfId="0" applyFont="1" applyBorder="1" applyAlignment="1" applyProtection="1">
      <alignment horizontal="center" vertical="top" wrapText="1"/>
      <protection hidden="1"/>
    </xf>
    <xf numFmtId="0" fontId="44" fillId="0" borderId="37" xfId="0" applyFont="1" applyBorder="1" applyAlignment="1" applyProtection="1">
      <alignment horizontal="center" vertical="top" wrapText="1"/>
      <protection hidden="1"/>
    </xf>
    <xf numFmtId="1" fontId="40" fillId="0" borderId="9" xfId="0" applyNumberFormat="1" applyFont="1" applyBorder="1" applyAlignment="1" applyProtection="1">
      <protection hidden="1"/>
    </xf>
    <xf numFmtId="1" fontId="40" fillId="0" borderId="33" xfId="0" applyNumberFormat="1" applyFont="1" applyBorder="1" applyAlignment="1" applyProtection="1">
      <protection hidden="1"/>
    </xf>
    <xf numFmtId="1" fontId="40" fillId="0" borderId="35" xfId="0" applyNumberFormat="1" applyFont="1" applyBorder="1" applyAlignment="1" applyProtection="1">
      <protection hidden="1"/>
    </xf>
    <xf numFmtId="0" fontId="40" fillId="0" borderId="13" xfId="0" applyFont="1" applyBorder="1" applyAlignment="1" applyProtection="1">
      <alignment horizontal="right"/>
      <protection hidden="1"/>
    </xf>
    <xf numFmtId="0" fontId="40" fillId="0" borderId="19" xfId="0" applyFont="1" applyBorder="1" applyAlignment="1" applyProtection="1">
      <alignment horizontal="right"/>
      <protection hidden="1"/>
    </xf>
    <xf numFmtId="0" fontId="40" fillId="0" borderId="17" xfId="0" applyFont="1" applyBorder="1" applyAlignment="1" applyProtection="1">
      <alignment horizontal="right"/>
      <protection hidden="1"/>
    </xf>
    <xf numFmtId="0" fontId="40" fillId="0" borderId="0" xfId="0" applyFont="1" applyBorder="1" applyAlignment="1" applyProtection="1">
      <alignment horizontal="right"/>
      <protection hidden="1"/>
    </xf>
    <xf numFmtId="0" fontId="40" fillId="0" borderId="18" xfId="0" applyFont="1" applyBorder="1" applyAlignment="1" applyProtection="1">
      <alignment horizontal="right"/>
      <protection hidden="1"/>
    </xf>
    <xf numFmtId="0" fontId="40" fillId="0" borderId="14" xfId="0" applyFont="1" applyBorder="1" applyAlignment="1" applyProtection="1">
      <alignment horizontal="right"/>
      <protection hidden="1"/>
    </xf>
    <xf numFmtId="0" fontId="40" fillId="0" borderId="15" xfId="0" applyFont="1" applyBorder="1" applyAlignment="1" applyProtection="1">
      <alignment horizontal="right"/>
      <protection hidden="1"/>
    </xf>
    <xf numFmtId="0" fontId="40" fillId="0" borderId="16" xfId="0" applyFont="1" applyBorder="1" applyAlignment="1" applyProtection="1">
      <alignment horizontal="right"/>
      <protection hidden="1"/>
    </xf>
    <xf numFmtId="1" fontId="40" fillId="0" borderId="9" xfId="0" applyNumberFormat="1" applyFont="1" applyFill="1" applyBorder="1" applyAlignment="1" applyProtection="1">
      <alignment horizontal="right"/>
      <protection hidden="1"/>
    </xf>
    <xf numFmtId="1" fontId="40" fillId="0" borderId="33" xfId="0" applyNumberFormat="1" applyFont="1" applyFill="1" applyBorder="1" applyAlignment="1" applyProtection="1">
      <alignment horizontal="right"/>
      <protection hidden="1"/>
    </xf>
    <xf numFmtId="1" fontId="40" fillId="0" borderId="35" xfId="0" applyNumberFormat="1" applyFont="1" applyFill="1" applyBorder="1" applyAlignment="1" applyProtection="1">
      <alignment horizontal="right"/>
      <protection hidden="1"/>
    </xf>
    <xf numFmtId="0" fontId="40" fillId="0" borderId="11" xfId="0" applyFont="1" applyBorder="1" applyAlignment="1" applyProtection="1">
      <alignment horizontal="left"/>
      <protection hidden="1"/>
    </xf>
    <xf numFmtId="0" fontId="40" fillId="0" borderId="13" xfId="0" applyFont="1" applyBorder="1" applyAlignment="1" applyProtection="1">
      <alignment horizontal="left"/>
      <protection hidden="1"/>
    </xf>
    <xf numFmtId="0" fontId="40" fillId="0" borderId="19" xfId="0" applyFont="1" applyBorder="1" applyAlignment="1" applyProtection="1">
      <alignment horizontal="left"/>
      <protection hidden="1"/>
    </xf>
    <xf numFmtId="0" fontId="40" fillId="0" borderId="14" xfId="0" applyFont="1" applyBorder="1" applyAlignment="1" applyProtection="1">
      <alignment horizontal="left"/>
      <protection hidden="1"/>
    </xf>
    <xf numFmtId="0" fontId="40" fillId="0" borderId="15" xfId="0" applyFont="1" applyBorder="1" applyAlignment="1" applyProtection="1">
      <alignment horizontal="left"/>
      <protection hidden="1"/>
    </xf>
    <xf numFmtId="0" fontId="40" fillId="0" borderId="16" xfId="0" applyFont="1" applyBorder="1" applyAlignment="1" applyProtection="1">
      <alignment horizontal="left"/>
      <protection hidden="1"/>
    </xf>
    <xf numFmtId="0" fontId="42" fillId="0" borderId="11" xfId="0" applyFont="1" applyBorder="1" applyAlignment="1" applyProtection="1">
      <alignment horizontal="left"/>
      <protection hidden="1"/>
    </xf>
    <xf numFmtId="0" fontId="42" fillId="0" borderId="13" xfId="0" applyFont="1" applyBorder="1" applyAlignment="1" applyProtection="1">
      <alignment horizontal="left"/>
      <protection hidden="1"/>
    </xf>
    <xf numFmtId="0" fontId="42" fillId="0" borderId="19" xfId="0" applyFont="1" applyBorder="1" applyAlignment="1" applyProtection="1">
      <alignment horizontal="left"/>
      <protection hidden="1"/>
    </xf>
    <xf numFmtId="0" fontId="42" fillId="0" borderId="14" xfId="0" applyFont="1" applyBorder="1" applyAlignment="1" applyProtection="1">
      <alignment horizontal="left"/>
      <protection hidden="1"/>
    </xf>
    <xf numFmtId="0" fontId="42" fillId="0" borderId="15" xfId="0" applyFont="1" applyBorder="1" applyAlignment="1" applyProtection="1">
      <alignment horizontal="left"/>
      <protection hidden="1"/>
    </xf>
    <xf numFmtId="0" fontId="42" fillId="0" borderId="16" xfId="0" applyFont="1" applyBorder="1" applyAlignment="1" applyProtection="1">
      <alignment horizontal="left"/>
      <protection hidden="1"/>
    </xf>
    <xf numFmtId="1" fontId="40" fillId="0" borderId="36" xfId="0" applyNumberFormat="1" applyFont="1" applyBorder="1" applyAlignment="1" applyProtection="1">
      <protection hidden="1"/>
    </xf>
    <xf numFmtId="0" fontId="40" fillId="0" borderId="36" xfId="0" applyFont="1" applyBorder="1" applyAlignment="1" applyProtection="1">
      <alignment horizontal="left"/>
      <protection hidden="1"/>
    </xf>
    <xf numFmtId="0" fontId="42" fillId="0" borderId="9" xfId="0" applyFont="1" applyBorder="1" applyAlignment="1" applyProtection="1">
      <alignment horizontal="center" vertical="center"/>
      <protection hidden="1"/>
    </xf>
    <xf numFmtId="0" fontId="42" fillId="0" borderId="33" xfId="0" applyFont="1" applyBorder="1" applyAlignment="1" applyProtection="1">
      <alignment horizontal="center" vertical="center"/>
      <protection hidden="1"/>
    </xf>
    <xf numFmtId="0" fontId="42" fillId="0" borderId="35" xfId="0" applyFont="1" applyBorder="1" applyAlignment="1" applyProtection="1">
      <alignment horizontal="center" vertical="center"/>
      <protection hidden="1"/>
    </xf>
    <xf numFmtId="0" fontId="40" fillId="0" borderId="36" xfId="0" applyFont="1" applyBorder="1" applyAlignment="1" applyProtection="1">
      <alignment horizontal="left" vertical="center"/>
      <protection hidden="1"/>
    </xf>
    <xf numFmtId="0" fontId="40" fillId="0" borderId="9" xfId="0" applyFont="1" applyBorder="1" applyAlignment="1" applyProtection="1">
      <alignment horizontal="left" vertical="top"/>
      <protection hidden="1"/>
    </xf>
    <xf numFmtId="0" fontId="40" fillId="0" borderId="33" xfId="0" applyFont="1" applyBorder="1" applyAlignment="1" applyProtection="1">
      <alignment horizontal="left" vertical="top"/>
      <protection hidden="1"/>
    </xf>
    <xf numFmtId="0" fontId="40" fillId="0" borderId="35" xfId="0" applyFont="1" applyBorder="1" applyAlignment="1" applyProtection="1">
      <alignment horizontal="left" vertical="top"/>
      <protection hidden="1"/>
    </xf>
    <xf numFmtId="1" fontId="40" fillId="19" borderId="3" xfId="0" applyNumberFormat="1" applyFont="1" applyFill="1" applyBorder="1" applyAlignment="1" applyProtection="1">
      <alignment horizontal="right"/>
      <protection hidden="1"/>
    </xf>
    <xf numFmtId="1" fontId="40" fillId="0" borderId="3" xfId="0" applyNumberFormat="1" applyFont="1" applyBorder="1" applyAlignment="1" applyProtection="1">
      <alignment horizontal="right"/>
      <protection hidden="1"/>
    </xf>
    <xf numFmtId="0" fontId="42" fillId="0" borderId="33" xfId="0" applyFont="1" applyBorder="1" applyAlignment="1" applyProtection="1">
      <alignment horizontal="left" vertical="top"/>
      <protection hidden="1"/>
    </xf>
    <xf numFmtId="1" fontId="42" fillId="0" borderId="9" xfId="0" applyNumberFormat="1" applyFont="1" applyBorder="1" applyAlignment="1" applyProtection="1">
      <alignment horizontal="right"/>
      <protection hidden="1"/>
    </xf>
    <xf numFmtId="1" fontId="42" fillId="0" borderId="33" xfId="0" applyNumberFormat="1" applyFont="1" applyBorder="1" applyAlignment="1" applyProtection="1">
      <alignment horizontal="right"/>
      <protection hidden="1"/>
    </xf>
    <xf numFmtId="1" fontId="42" fillId="0" borderId="35" xfId="0" applyNumberFormat="1" applyFont="1" applyBorder="1" applyAlignment="1" applyProtection="1">
      <alignment horizontal="right"/>
      <protection hidden="1"/>
    </xf>
    <xf numFmtId="0" fontId="45" fillId="0" borderId="40" xfId="0" applyFont="1" applyBorder="1" applyAlignment="1" applyProtection="1">
      <alignment horizontal="left" vertical="top" wrapText="1"/>
      <protection hidden="1"/>
    </xf>
    <xf numFmtId="0" fontId="45" fillId="0" borderId="41" xfId="0" applyFont="1" applyBorder="1" applyAlignment="1" applyProtection="1">
      <alignment horizontal="left" vertical="top" wrapText="1"/>
      <protection hidden="1"/>
    </xf>
    <xf numFmtId="0" fontId="45" fillId="0" borderId="42" xfId="0" applyFont="1" applyBorder="1" applyAlignment="1" applyProtection="1">
      <alignment horizontal="left" vertical="top" wrapText="1"/>
      <protection hidden="1"/>
    </xf>
    <xf numFmtId="0" fontId="40" fillId="0" borderId="17" xfId="0" applyFont="1" applyBorder="1" applyAlignment="1" applyProtection="1">
      <alignment horizontal="left" vertical="top" wrapText="1"/>
      <protection hidden="1"/>
    </xf>
    <xf numFmtId="0" fontId="40" fillId="0" borderId="18" xfId="0" applyFont="1" applyBorder="1" applyAlignment="1" applyProtection="1">
      <alignment horizontal="left" vertical="top" wrapText="1"/>
      <protection hidden="1"/>
    </xf>
    <xf numFmtId="1" fontId="40" fillId="12" borderId="36" xfId="0" applyNumberFormat="1" applyFont="1" applyFill="1" applyBorder="1" applyAlignment="1" applyProtection="1">
      <alignment horizontal="right"/>
      <protection hidden="1"/>
    </xf>
    <xf numFmtId="1" fontId="42" fillId="0" borderId="40" xfId="0" applyNumberFormat="1" applyFont="1" applyBorder="1" applyAlignment="1" applyProtection="1">
      <alignment horizontal="right"/>
      <protection hidden="1"/>
    </xf>
    <xf numFmtId="1" fontId="42" fillId="0" borderId="41" xfId="0" applyNumberFormat="1" applyFont="1" applyBorder="1" applyAlignment="1" applyProtection="1">
      <alignment horizontal="right"/>
      <protection hidden="1"/>
    </xf>
    <xf numFmtId="1" fontId="42" fillId="0" borderId="42" xfId="0" applyNumberFormat="1" applyFont="1" applyBorder="1" applyAlignment="1" applyProtection="1">
      <alignment horizontal="right"/>
      <protection hidden="1"/>
    </xf>
    <xf numFmtId="0" fontId="46" fillId="0" borderId="40" xfId="0" applyFont="1" applyBorder="1" applyAlignment="1" applyProtection="1">
      <alignment horizontal="left" vertical="top" wrapText="1"/>
      <protection hidden="1"/>
    </xf>
    <xf numFmtId="0" fontId="46" fillId="0" borderId="41" xfId="0" applyFont="1" applyBorder="1" applyAlignment="1" applyProtection="1">
      <alignment horizontal="left" vertical="top" wrapText="1"/>
      <protection hidden="1"/>
    </xf>
    <xf numFmtId="0" fontId="46" fillId="0" borderId="42" xfId="0" applyFont="1" applyBorder="1" applyAlignment="1" applyProtection="1">
      <alignment horizontal="left" vertical="top" wrapText="1"/>
      <protection hidden="1"/>
    </xf>
    <xf numFmtId="0" fontId="42" fillId="0" borderId="9" xfId="0" applyFont="1" applyBorder="1" applyAlignment="1" applyProtection="1">
      <alignment horizontal="right"/>
      <protection hidden="1"/>
    </xf>
    <xf numFmtId="0" fontId="42" fillId="0" borderId="33" xfId="0" applyFont="1" applyBorder="1" applyAlignment="1" applyProtection="1">
      <protection hidden="1"/>
    </xf>
    <xf numFmtId="0" fontId="42" fillId="0" borderId="14" xfId="0" applyFont="1" applyBorder="1" applyAlignment="1" applyProtection="1">
      <alignment horizontal="left" vertical="top" wrapText="1"/>
      <protection hidden="1"/>
    </xf>
    <xf numFmtId="0" fontId="42" fillId="0" borderId="15" xfId="0" applyFont="1" applyBorder="1" applyAlignment="1" applyProtection="1">
      <alignment horizontal="left" vertical="top" wrapText="1"/>
      <protection hidden="1"/>
    </xf>
    <xf numFmtId="0" fontId="42" fillId="0" borderId="16" xfId="0" applyFont="1" applyBorder="1" applyAlignment="1" applyProtection="1">
      <alignment horizontal="left" vertical="top" wrapText="1"/>
      <protection hidden="1"/>
    </xf>
    <xf numFmtId="0" fontId="43" fillId="0" borderId="1" xfId="0" applyFont="1" applyBorder="1" applyAlignment="1" applyProtection="1">
      <alignment horizontal="left"/>
      <protection hidden="1"/>
    </xf>
    <xf numFmtId="0" fontId="45" fillId="0" borderId="38" xfId="0" applyFont="1" applyBorder="1" applyAlignment="1" applyProtection="1">
      <alignment horizontal="left" vertical="top" wrapText="1"/>
      <protection hidden="1"/>
    </xf>
    <xf numFmtId="0" fontId="45" fillId="0" borderId="39" xfId="0" applyFont="1" applyBorder="1" applyAlignment="1" applyProtection="1">
      <alignment horizontal="left" vertical="top" wrapText="1"/>
      <protection hidden="1"/>
    </xf>
    <xf numFmtId="0" fontId="45" fillId="0" borderId="43" xfId="0" applyFont="1" applyBorder="1" applyAlignment="1" applyProtection="1">
      <alignment horizontal="left" vertical="top" wrapText="1"/>
      <protection hidden="1"/>
    </xf>
    <xf numFmtId="1" fontId="42" fillId="0" borderId="16" xfId="0" applyNumberFormat="1" applyFont="1" applyBorder="1" applyAlignment="1" applyProtection="1">
      <alignment horizontal="right"/>
      <protection hidden="1"/>
    </xf>
    <xf numFmtId="1" fontId="42" fillId="0" borderId="36" xfId="0" applyNumberFormat="1" applyFont="1" applyBorder="1" applyAlignment="1" applyProtection="1">
      <alignment horizontal="right"/>
      <protection hidden="1"/>
    </xf>
    <xf numFmtId="1" fontId="40" fillId="19" borderId="11" xfId="0" applyNumberFormat="1" applyFont="1" applyFill="1" applyBorder="1" applyAlignment="1" applyProtection="1">
      <alignment horizontal="right"/>
      <protection hidden="1"/>
    </xf>
    <xf numFmtId="1" fontId="40" fillId="19" borderId="13" xfId="0" applyNumberFormat="1" applyFont="1" applyFill="1" applyBorder="1" applyAlignment="1" applyProtection="1">
      <alignment horizontal="right"/>
      <protection hidden="1"/>
    </xf>
    <xf numFmtId="1" fontId="40" fillId="19" borderId="19" xfId="0" applyNumberFormat="1" applyFont="1" applyFill="1" applyBorder="1" applyAlignment="1" applyProtection="1">
      <alignment horizontal="right"/>
      <protection hidden="1"/>
    </xf>
    <xf numFmtId="1" fontId="40" fillId="19" borderId="14" xfId="0" applyNumberFormat="1" applyFont="1" applyFill="1" applyBorder="1" applyAlignment="1" applyProtection="1">
      <alignment horizontal="right"/>
      <protection hidden="1"/>
    </xf>
    <xf numFmtId="1" fontId="40" fillId="19" borderId="15" xfId="0" applyNumberFormat="1" applyFont="1" applyFill="1" applyBorder="1" applyAlignment="1" applyProtection="1">
      <alignment horizontal="right"/>
      <protection hidden="1"/>
    </xf>
    <xf numFmtId="1" fontId="40" fillId="19" borderId="16" xfId="0" applyNumberFormat="1" applyFont="1" applyFill="1" applyBorder="1" applyAlignment="1" applyProtection="1">
      <alignment horizontal="right"/>
      <protection hidden="1"/>
    </xf>
    <xf numFmtId="0" fontId="40" fillId="0" borderId="14" xfId="0" applyFont="1" applyBorder="1" applyAlignment="1" applyProtection="1">
      <alignment horizontal="left" vertical="top"/>
      <protection hidden="1"/>
    </xf>
    <xf numFmtId="0" fontId="40" fillId="0" borderId="15" xfId="0" applyFont="1" applyBorder="1" applyAlignment="1" applyProtection="1">
      <alignment horizontal="left" vertical="top"/>
      <protection hidden="1"/>
    </xf>
    <xf numFmtId="0" fontId="40" fillId="0" borderId="16" xfId="0" applyFont="1" applyBorder="1" applyAlignment="1" applyProtection="1">
      <alignment horizontal="left" vertical="top"/>
      <protection hidden="1"/>
    </xf>
    <xf numFmtId="0" fontId="42" fillId="0" borderId="11" xfId="0" applyFont="1" applyBorder="1" applyAlignment="1" applyProtection="1">
      <alignment horizontal="center" wrapText="1"/>
      <protection hidden="1"/>
    </xf>
    <xf numFmtId="0" fontId="42" fillId="0" borderId="13" xfId="0" applyFont="1" applyBorder="1" applyAlignment="1" applyProtection="1">
      <alignment horizontal="center" wrapText="1"/>
      <protection hidden="1"/>
    </xf>
    <xf numFmtId="0" fontId="42" fillId="0" borderId="19" xfId="0" applyFont="1" applyBorder="1" applyAlignment="1" applyProtection="1">
      <alignment horizontal="center" wrapText="1"/>
      <protection hidden="1"/>
    </xf>
    <xf numFmtId="0" fontId="42" fillId="0" borderId="17" xfId="0" applyFont="1" applyBorder="1" applyAlignment="1" applyProtection="1">
      <alignment horizontal="center" wrapText="1"/>
      <protection hidden="1"/>
    </xf>
    <xf numFmtId="0" fontId="42" fillId="0" borderId="0" xfId="0" applyFont="1" applyBorder="1" applyAlignment="1" applyProtection="1">
      <alignment horizontal="center" wrapText="1"/>
      <protection hidden="1"/>
    </xf>
    <xf numFmtId="0" fontId="42" fillId="0" borderId="18" xfId="0" applyFont="1" applyBorder="1" applyAlignment="1" applyProtection="1">
      <alignment horizontal="center" wrapText="1"/>
      <protection hidden="1"/>
    </xf>
    <xf numFmtId="0" fontId="41" fillId="0" borderId="11" xfId="0" applyFont="1" applyBorder="1" applyAlignment="1" applyProtection="1">
      <alignment horizontal="left"/>
      <protection hidden="1"/>
    </xf>
    <xf numFmtId="0" fontId="41" fillId="0" borderId="13" xfId="0" applyFont="1" applyBorder="1" applyAlignment="1" applyProtection="1">
      <alignment horizontal="left"/>
      <protection hidden="1"/>
    </xf>
    <xf numFmtId="0" fontId="41" fillId="0" borderId="19" xfId="0" applyFont="1" applyBorder="1" applyAlignment="1" applyProtection="1">
      <alignment horizontal="left"/>
      <protection hidden="1"/>
    </xf>
    <xf numFmtId="0" fontId="42" fillId="0" borderId="3" xfId="0" applyFont="1" applyBorder="1" applyAlignment="1" applyProtection="1">
      <alignment horizontal="center" vertical="center" wrapText="1"/>
      <protection hidden="1"/>
    </xf>
    <xf numFmtId="0" fontId="42" fillId="0" borderId="36" xfId="0" applyFont="1" applyBorder="1" applyAlignment="1" applyProtection="1">
      <alignment horizontal="center" vertical="center" wrapText="1"/>
      <protection hidden="1"/>
    </xf>
    <xf numFmtId="0" fontId="42" fillId="0" borderId="9" xfId="0" applyFont="1" applyBorder="1" applyAlignment="1" applyProtection="1">
      <alignment horizontal="left" vertical="top"/>
      <protection hidden="1"/>
    </xf>
    <xf numFmtId="0" fontId="42" fillId="0" borderId="35" xfId="0" applyFont="1" applyBorder="1" applyAlignment="1" applyProtection="1">
      <alignment horizontal="left" vertical="top"/>
      <protection hidden="1"/>
    </xf>
    <xf numFmtId="0" fontId="41" fillId="0" borderId="9" xfId="0" applyFont="1" applyBorder="1" applyAlignment="1" applyProtection="1">
      <alignment horizontal="left" wrapText="1"/>
      <protection hidden="1"/>
    </xf>
    <xf numFmtId="0" fontId="41" fillId="0" borderId="33" xfId="0" applyFont="1" applyBorder="1" applyAlignment="1" applyProtection="1">
      <alignment horizontal="left" wrapText="1"/>
      <protection hidden="1"/>
    </xf>
    <xf numFmtId="0" fontId="41" fillId="0" borderId="35" xfId="0" applyFont="1" applyBorder="1" applyAlignment="1" applyProtection="1">
      <alignment horizontal="left" wrapText="1"/>
      <protection hidden="1"/>
    </xf>
    <xf numFmtId="1" fontId="42" fillId="19" borderId="1" xfId="0" applyNumberFormat="1" applyFont="1" applyFill="1" applyBorder="1" applyAlignment="1" applyProtection="1">
      <alignment horizontal="right"/>
      <protection hidden="1"/>
    </xf>
    <xf numFmtId="0" fontId="44" fillId="0" borderId="17" xfId="0" applyFont="1" applyBorder="1" applyAlignment="1" applyProtection="1">
      <alignment horizontal="center" vertical="center" wrapText="1"/>
      <protection hidden="1"/>
    </xf>
    <xf numFmtId="0" fontId="44" fillId="0" borderId="0" xfId="0" applyFont="1" applyBorder="1" applyAlignment="1" applyProtection="1">
      <alignment horizontal="center" vertical="center" wrapText="1"/>
      <protection hidden="1"/>
    </xf>
    <xf numFmtId="0" fontId="40" fillId="0" borderId="9" xfId="0" applyFont="1" applyBorder="1" applyAlignment="1" applyProtection="1">
      <alignment horizontal="left" wrapText="1"/>
      <protection hidden="1"/>
    </xf>
    <xf numFmtId="0" fontId="40" fillId="0" borderId="33" xfId="0" applyFont="1" applyBorder="1" applyAlignment="1" applyProtection="1">
      <alignment horizontal="left" wrapText="1"/>
      <protection hidden="1"/>
    </xf>
    <xf numFmtId="0" fontId="40" fillId="0" borderId="35" xfId="0" applyFont="1" applyBorder="1" applyAlignment="1" applyProtection="1">
      <alignment horizontal="left" wrapText="1"/>
      <protection hidden="1"/>
    </xf>
    <xf numFmtId="0" fontId="40" fillId="0" borderId="11" xfId="0" applyFont="1" applyBorder="1" applyAlignment="1" applyProtection="1">
      <alignment horizontal="left" vertical="top"/>
      <protection hidden="1"/>
    </xf>
    <xf numFmtId="0" fontId="40" fillId="0" borderId="13" xfId="0" applyFont="1" applyBorder="1" applyAlignment="1" applyProtection="1">
      <alignment horizontal="left" vertical="top"/>
      <protection hidden="1"/>
    </xf>
    <xf numFmtId="0" fontId="40" fillId="0" borderId="19" xfId="0" applyFont="1" applyBorder="1" applyAlignment="1" applyProtection="1">
      <alignment horizontal="left" vertical="top"/>
      <protection hidden="1"/>
    </xf>
    <xf numFmtId="1" fontId="41" fillId="0" borderId="17" xfId="0" applyNumberFormat="1" applyFont="1" applyBorder="1" applyAlignment="1" applyProtection="1">
      <protection hidden="1"/>
    </xf>
    <xf numFmtId="1" fontId="41" fillId="0" borderId="0" xfId="0" applyNumberFormat="1" applyFont="1" applyBorder="1" applyAlignment="1" applyProtection="1">
      <protection hidden="1"/>
    </xf>
    <xf numFmtId="1" fontId="41" fillId="0" borderId="18" xfId="0" applyNumberFormat="1" applyFont="1" applyBorder="1" applyAlignment="1" applyProtection="1">
      <protection hidden="1"/>
    </xf>
    <xf numFmtId="0" fontId="44" fillId="0" borderId="17"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4" fillId="0" borderId="18" xfId="0" applyFont="1" applyBorder="1" applyAlignment="1" applyProtection="1">
      <alignment horizontal="center" vertical="center"/>
      <protection hidden="1"/>
    </xf>
    <xf numFmtId="1" fontId="40" fillId="0" borderId="9" xfId="0" applyNumberFormat="1" applyFont="1" applyFill="1" applyBorder="1" applyAlignment="1" applyProtection="1">
      <protection hidden="1"/>
    </xf>
    <xf numFmtId="1" fontId="40" fillId="0" borderId="33" xfId="0" applyNumberFormat="1" applyFont="1" applyFill="1" applyBorder="1" applyAlignment="1" applyProtection="1">
      <protection hidden="1"/>
    </xf>
    <xf numFmtId="1" fontId="40" fillId="0" borderId="35" xfId="0" applyNumberFormat="1" applyFont="1" applyFill="1" applyBorder="1" applyAlignment="1" applyProtection="1">
      <protection hidden="1"/>
    </xf>
    <xf numFmtId="0" fontId="40" fillId="0" borderId="14" xfId="0" applyFont="1" applyBorder="1" applyAlignment="1" applyProtection="1">
      <alignment horizontal="left" wrapText="1"/>
      <protection hidden="1"/>
    </xf>
    <xf numFmtId="0" fontId="40" fillId="0" borderId="15" xfId="0" applyFont="1" applyBorder="1" applyAlignment="1" applyProtection="1">
      <alignment horizontal="left" wrapText="1"/>
      <protection hidden="1"/>
    </xf>
    <xf numFmtId="14" fontId="42" fillId="0" borderId="33" xfId="0" applyNumberFormat="1" applyFont="1" applyBorder="1" applyAlignment="1" applyProtection="1">
      <alignment horizontal="right"/>
      <protection hidden="1"/>
    </xf>
    <xf numFmtId="1" fontId="40" fillId="0" borderId="11" xfId="0" applyNumberFormat="1" applyFont="1" applyBorder="1" applyAlignment="1" applyProtection="1">
      <alignment horizontal="center"/>
      <protection hidden="1"/>
    </xf>
    <xf numFmtId="1" fontId="40" fillId="0" borderId="19" xfId="0" applyNumberFormat="1" applyFont="1" applyBorder="1" applyAlignment="1" applyProtection="1">
      <alignment horizontal="center"/>
      <protection hidden="1"/>
    </xf>
    <xf numFmtId="1" fontId="40" fillId="0" borderId="14" xfId="0" applyNumberFormat="1" applyFont="1" applyBorder="1" applyAlignment="1" applyProtection="1">
      <alignment horizontal="center"/>
      <protection hidden="1"/>
    </xf>
    <xf numFmtId="1" fontId="40" fillId="0" borderId="15" xfId="0" applyNumberFormat="1" applyFont="1" applyBorder="1" applyAlignment="1" applyProtection="1">
      <alignment horizontal="center"/>
      <protection hidden="1"/>
    </xf>
    <xf numFmtId="1" fontId="40" fillId="0" borderId="16" xfId="0" applyNumberFormat="1" applyFont="1" applyBorder="1" applyAlignment="1" applyProtection="1">
      <alignment horizontal="center"/>
      <protection hidden="1"/>
    </xf>
    <xf numFmtId="1" fontId="40" fillId="12" borderId="16" xfId="0" applyNumberFormat="1" applyFont="1" applyFill="1" applyBorder="1" applyAlignment="1" applyProtection="1">
      <alignment horizontal="right"/>
      <protection hidden="1"/>
    </xf>
    <xf numFmtId="0" fontId="4" fillId="0" borderId="9" xfId="0" applyFont="1" applyBorder="1" applyAlignment="1" applyProtection="1">
      <alignment horizontal="center" vertical="top" wrapText="1"/>
      <protection hidden="1"/>
    </xf>
    <xf numFmtId="0" fontId="4" fillId="0" borderId="33" xfId="0" applyFont="1" applyBorder="1" applyAlignment="1" applyProtection="1">
      <alignment horizontal="center" vertical="top" wrapText="1"/>
      <protection hidden="1"/>
    </xf>
    <xf numFmtId="0" fontId="4" fillId="0" borderId="35" xfId="0" applyFont="1" applyBorder="1" applyAlignment="1" applyProtection="1">
      <alignment horizontal="center" vertical="top" wrapText="1"/>
      <protection hidden="1"/>
    </xf>
    <xf numFmtId="0" fontId="4" fillId="0" borderId="9" xfId="0" applyFont="1" applyBorder="1" applyAlignment="1" applyProtection="1">
      <alignment horizontal="left" vertical="top" wrapText="1"/>
      <protection hidden="1"/>
    </xf>
    <xf numFmtId="0" fontId="4" fillId="0" borderId="33" xfId="0" applyFont="1" applyBorder="1" applyAlignment="1" applyProtection="1">
      <alignment horizontal="left" vertical="top" wrapText="1"/>
      <protection hidden="1"/>
    </xf>
    <xf numFmtId="0" fontId="4" fillId="0" borderId="35" xfId="0" applyFont="1" applyBorder="1" applyAlignment="1" applyProtection="1">
      <alignment horizontal="left" vertical="top" wrapText="1"/>
      <protection hidden="1"/>
    </xf>
    <xf numFmtId="0" fontId="96" fillId="0" borderId="9" xfId="0" applyFont="1" applyBorder="1" applyAlignment="1" applyProtection="1">
      <alignment horizontal="left" vertical="top" wrapText="1"/>
      <protection hidden="1"/>
    </xf>
    <xf numFmtId="0" fontId="96" fillId="0" borderId="33" xfId="0" applyFont="1" applyBorder="1" applyAlignment="1" applyProtection="1">
      <alignment horizontal="left" vertical="top" wrapText="1"/>
      <protection hidden="1"/>
    </xf>
    <xf numFmtId="0" fontId="96" fillId="0" borderId="35" xfId="0" applyFont="1" applyBorder="1" applyAlignment="1" applyProtection="1">
      <alignment horizontal="left" vertical="top" wrapText="1"/>
      <protection hidden="1"/>
    </xf>
    <xf numFmtId="0" fontId="43" fillId="0" borderId="0" xfId="0" applyFont="1" applyAlignment="1" applyProtection="1">
      <alignment horizontal="left" wrapText="1"/>
      <protection hidden="1"/>
    </xf>
    <xf numFmtId="49" fontId="0" fillId="0" borderId="33" xfId="0" applyNumberFormat="1" applyBorder="1" applyAlignment="1" applyProtection="1">
      <alignment horizontal="center"/>
      <protection hidden="1"/>
    </xf>
    <xf numFmtId="0" fontId="0" fillId="0" borderId="33" xfId="0"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3" xfId="0" applyFont="1" applyBorder="1" applyAlignment="1" applyProtection="1">
      <alignment horizontal="center" vertical="center"/>
      <protection hidden="1"/>
    </xf>
    <xf numFmtId="1" fontId="4" fillId="0" borderId="11" xfId="0" applyNumberFormat="1" applyFont="1" applyBorder="1" applyAlignment="1" applyProtection="1">
      <alignment horizontal="center" vertical="center" wrapText="1"/>
      <protection hidden="1"/>
    </xf>
    <xf numFmtId="0" fontId="4" fillId="0" borderId="13"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87" fillId="0" borderId="11" xfId="0" applyFont="1" applyBorder="1" applyAlignment="1" applyProtection="1">
      <alignment horizontal="center" wrapText="1"/>
      <protection hidden="1"/>
    </xf>
    <xf numFmtId="0" fontId="87" fillId="0" borderId="13" xfId="0" applyFont="1" applyBorder="1" applyAlignment="1" applyProtection="1">
      <alignment horizontal="center"/>
      <protection hidden="1"/>
    </xf>
    <xf numFmtId="0" fontId="87" fillId="0" borderId="19" xfId="0" applyFont="1" applyBorder="1" applyAlignment="1" applyProtection="1">
      <alignment horizontal="center"/>
      <protection hidden="1"/>
    </xf>
    <xf numFmtId="0" fontId="87" fillId="0" borderId="17" xfId="0" applyFont="1" applyBorder="1" applyAlignment="1" applyProtection="1">
      <alignment horizontal="center"/>
      <protection hidden="1"/>
    </xf>
    <xf numFmtId="0" fontId="87" fillId="0" borderId="0" xfId="0" applyFont="1" applyBorder="1" applyAlignment="1" applyProtection="1">
      <alignment horizontal="center"/>
      <protection hidden="1"/>
    </xf>
    <xf numFmtId="0" fontId="87" fillId="0" borderId="18" xfId="0" applyFont="1" applyBorder="1" applyAlignment="1" applyProtection="1">
      <alignment horizontal="center"/>
      <protection hidden="1"/>
    </xf>
    <xf numFmtId="0" fontId="87" fillId="0" borderId="14" xfId="0" applyFont="1" applyBorder="1" applyAlignment="1" applyProtection="1">
      <alignment horizontal="center"/>
      <protection hidden="1"/>
    </xf>
    <xf numFmtId="0" fontId="87" fillId="0" borderId="15" xfId="0" applyFont="1" applyBorder="1" applyAlignment="1" applyProtection="1">
      <alignment horizontal="center"/>
      <protection hidden="1"/>
    </xf>
    <xf numFmtId="0" fontId="87" fillId="0" borderId="16" xfId="0" applyFont="1" applyBorder="1" applyAlignment="1" applyProtection="1">
      <alignment horizontal="center"/>
      <protection hidden="1"/>
    </xf>
    <xf numFmtId="0" fontId="39" fillId="0" borderId="17" xfId="0" applyFont="1" applyBorder="1" applyAlignment="1" applyProtection="1">
      <alignment horizontal="center"/>
      <protection hidden="1"/>
    </xf>
    <xf numFmtId="0" fontId="39" fillId="0" borderId="0" xfId="0" applyFont="1" applyBorder="1" applyAlignment="1" applyProtection="1">
      <alignment horizontal="center"/>
      <protection hidden="1"/>
    </xf>
    <xf numFmtId="0" fontId="39" fillId="0" borderId="18" xfId="0" applyFont="1" applyBorder="1" applyAlignment="1" applyProtection="1">
      <alignment horizontal="center"/>
      <protection hidden="1"/>
    </xf>
    <xf numFmtId="0" fontId="89" fillId="0" borderId="0" xfId="0" applyFont="1" applyAlignment="1" applyProtection="1">
      <alignment horizontal="left" vertical="top"/>
      <protection hidden="1"/>
    </xf>
    <xf numFmtId="0" fontId="89" fillId="0" borderId="18" xfId="0" applyFont="1" applyBorder="1" applyAlignment="1" applyProtection="1">
      <alignment horizontal="left" vertical="top"/>
      <protection hidden="1"/>
    </xf>
    <xf numFmtId="0" fontId="39" fillId="0" borderId="14" xfId="0" applyFont="1" applyBorder="1" applyAlignment="1" applyProtection="1">
      <alignment horizontal="center"/>
      <protection hidden="1"/>
    </xf>
    <xf numFmtId="0" fontId="39" fillId="0" borderId="15" xfId="0" applyFont="1" applyBorder="1" applyAlignment="1" applyProtection="1">
      <alignment horizontal="center"/>
      <protection hidden="1"/>
    </xf>
    <xf numFmtId="0" fontId="39" fillId="0" borderId="16" xfId="0" applyFont="1" applyBorder="1" applyAlignment="1" applyProtection="1">
      <alignment horizontal="center"/>
      <protection hidden="1"/>
    </xf>
    <xf numFmtId="0" fontId="39" fillId="0" borderId="11" xfId="0" applyFont="1" applyBorder="1" applyAlignment="1" applyProtection="1">
      <alignment horizontal="center"/>
      <protection hidden="1"/>
    </xf>
    <xf numFmtId="0" fontId="39" fillId="0" borderId="13" xfId="0" applyFont="1" applyBorder="1" applyAlignment="1" applyProtection="1">
      <alignment horizontal="center"/>
      <protection hidden="1"/>
    </xf>
    <xf numFmtId="0" fontId="39" fillId="0" borderId="19" xfId="0" applyFont="1" applyBorder="1" applyAlignment="1" applyProtection="1">
      <alignment horizontal="center"/>
      <protection hidden="1"/>
    </xf>
    <xf numFmtId="0" fontId="39" fillId="0" borderId="9" xfId="0" applyFont="1" applyBorder="1" applyAlignment="1" applyProtection="1">
      <alignment horizontal="center"/>
      <protection hidden="1"/>
    </xf>
    <xf numFmtId="0" fontId="39" fillId="0" borderId="33" xfId="0" applyFont="1" applyBorder="1" applyAlignment="1" applyProtection="1">
      <alignment horizontal="center"/>
      <protection hidden="1"/>
    </xf>
    <xf numFmtId="0" fontId="39" fillId="0" borderId="35" xfId="0" applyFont="1" applyBorder="1" applyAlignment="1" applyProtection="1">
      <alignment horizontal="center"/>
      <protection hidden="1"/>
    </xf>
    <xf numFmtId="0" fontId="86" fillId="0" borderId="11" xfId="0" applyFont="1" applyBorder="1" applyAlignment="1" applyProtection="1">
      <alignment horizontal="center" vertical="center"/>
      <protection hidden="1"/>
    </xf>
    <xf numFmtId="0" fontId="86" fillId="0" borderId="13" xfId="0" applyFont="1" applyBorder="1" applyAlignment="1" applyProtection="1">
      <alignment horizontal="center" vertical="center"/>
      <protection hidden="1"/>
    </xf>
    <xf numFmtId="0" fontId="86" fillId="0" borderId="19" xfId="0" applyFont="1" applyBorder="1" applyAlignment="1" applyProtection="1">
      <alignment horizontal="center" vertical="center"/>
      <protection hidden="1"/>
    </xf>
    <xf numFmtId="0" fontId="86" fillId="0" borderId="17" xfId="0" applyFont="1" applyBorder="1" applyAlignment="1" applyProtection="1">
      <alignment horizontal="center" vertical="center"/>
      <protection hidden="1"/>
    </xf>
    <xf numFmtId="0" fontId="86" fillId="0" borderId="0" xfId="0" applyFont="1" applyBorder="1" applyAlignment="1" applyProtection="1">
      <alignment horizontal="center" vertical="center"/>
      <protection hidden="1"/>
    </xf>
    <xf numFmtId="0" fontId="86" fillId="0" borderId="18" xfId="0" applyFont="1" applyBorder="1" applyAlignment="1" applyProtection="1">
      <alignment horizontal="center" vertical="center"/>
      <protection hidden="1"/>
    </xf>
    <xf numFmtId="0" fontId="86" fillId="0" borderId="14" xfId="0" applyFont="1" applyBorder="1" applyAlignment="1" applyProtection="1">
      <alignment horizontal="center" vertical="center"/>
      <protection hidden="1"/>
    </xf>
    <xf numFmtId="0" fontId="86" fillId="0" borderId="15" xfId="0" applyFont="1" applyBorder="1" applyAlignment="1" applyProtection="1">
      <alignment horizontal="center" vertical="center"/>
      <protection hidden="1"/>
    </xf>
    <xf numFmtId="0" fontId="86" fillId="0" borderId="16" xfId="0" applyFont="1" applyBorder="1" applyAlignment="1" applyProtection="1">
      <alignment horizontal="center" vertical="center"/>
      <protection hidden="1"/>
    </xf>
    <xf numFmtId="0" fontId="86" fillId="0" borderId="9" xfId="0" applyFont="1" applyBorder="1" applyAlignment="1" applyProtection="1">
      <alignment horizontal="center"/>
      <protection hidden="1"/>
    </xf>
    <xf numFmtId="0" fontId="86" fillId="0" borderId="33" xfId="0" applyFont="1" applyBorder="1" applyAlignment="1" applyProtection="1">
      <alignment horizontal="center"/>
      <protection hidden="1"/>
    </xf>
    <xf numFmtId="0" fontId="86" fillId="0" borderId="35" xfId="0" applyFont="1" applyBorder="1" applyAlignment="1" applyProtection="1">
      <alignment horizontal="center"/>
      <protection hidden="1"/>
    </xf>
    <xf numFmtId="4" fontId="88" fillId="0" borderId="11" xfId="0" applyNumberFormat="1" applyFont="1" applyBorder="1" applyAlignment="1" applyProtection="1">
      <alignment horizontal="center" wrapText="1"/>
      <protection hidden="1"/>
    </xf>
    <xf numFmtId="0" fontId="88" fillId="0" borderId="13" xfId="0" applyFont="1" applyBorder="1" applyAlignment="1" applyProtection="1">
      <alignment horizontal="center"/>
      <protection hidden="1"/>
    </xf>
    <xf numFmtId="0" fontId="88" fillId="0" borderId="19" xfId="0" applyFont="1" applyBorder="1" applyAlignment="1" applyProtection="1">
      <alignment horizontal="center"/>
      <protection hidden="1"/>
    </xf>
    <xf numFmtId="0" fontId="88" fillId="0" borderId="14" xfId="0" applyFont="1" applyBorder="1" applyAlignment="1" applyProtection="1">
      <alignment horizontal="center"/>
      <protection hidden="1"/>
    </xf>
    <xf numFmtId="0" fontId="88" fillId="0" borderId="15" xfId="0" applyFont="1" applyBorder="1" applyAlignment="1" applyProtection="1">
      <alignment horizontal="center"/>
      <protection hidden="1"/>
    </xf>
    <xf numFmtId="0" fontId="88" fillId="0" borderId="16" xfId="0" applyFont="1" applyBorder="1" applyAlignment="1" applyProtection="1">
      <alignment horizontal="center"/>
      <protection hidden="1"/>
    </xf>
    <xf numFmtId="0" fontId="12" fillId="0" borderId="1" xfId="0" applyFont="1" applyBorder="1" applyAlignment="1" applyProtection="1">
      <alignment horizontal="left" vertical="top"/>
      <protection hidden="1"/>
    </xf>
    <xf numFmtId="0" fontId="88" fillId="0" borderId="1" xfId="0" applyFont="1" applyBorder="1" applyAlignment="1" applyProtection="1">
      <alignment horizontal="left" vertical="center" wrapText="1"/>
      <protection hidden="1"/>
    </xf>
    <xf numFmtId="0" fontId="88" fillId="0" borderId="1" xfId="0" applyFont="1" applyBorder="1" applyAlignment="1" applyProtection="1">
      <alignment horizontal="left" vertical="center"/>
      <protection hidden="1"/>
    </xf>
    <xf numFmtId="49" fontId="94" fillId="0" borderId="1" xfId="0" applyNumberFormat="1" applyFont="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36" xfId="0" applyBorder="1" applyAlignment="1" applyProtection="1">
      <alignment horizontal="center"/>
      <protection hidden="1"/>
    </xf>
    <xf numFmtId="0" fontId="12" fillId="0" borderId="1" xfId="0" applyFont="1" applyBorder="1" applyAlignment="1" applyProtection="1">
      <alignment horizontal="center"/>
      <protection hidden="1"/>
    </xf>
    <xf numFmtId="2" fontId="3" fillId="0" borderId="33" xfId="0" applyNumberFormat="1" applyFont="1" applyBorder="1" applyAlignment="1" applyProtection="1">
      <alignment horizontal="center" vertical="center"/>
      <protection hidden="1"/>
    </xf>
    <xf numFmtId="0" fontId="3" fillId="0" borderId="33" xfId="0" applyFont="1" applyBorder="1" applyAlignment="1" applyProtection="1">
      <alignment horizontal="center" vertical="center"/>
      <protection hidden="1"/>
    </xf>
    <xf numFmtId="0" fontId="4" fillId="0" borderId="1" xfId="0" applyFont="1" applyBorder="1" applyAlignment="1" applyProtection="1">
      <alignment horizontal="center" vertical="top"/>
      <protection hidden="1"/>
    </xf>
    <xf numFmtId="0" fontId="86" fillId="0" borderId="1" xfId="0" applyFont="1" applyBorder="1" applyAlignment="1" applyProtection="1">
      <alignment horizontal="left" vertical="center" wrapText="1"/>
      <protection hidden="1"/>
    </xf>
    <xf numFmtId="0" fontId="86" fillId="0" borderId="1" xfId="0" applyFont="1" applyBorder="1" applyAlignment="1" applyProtection="1">
      <alignment horizontal="left" vertical="center"/>
      <protection hidden="1"/>
    </xf>
    <xf numFmtId="49" fontId="39"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right" vertical="top"/>
      <protection hidden="1"/>
    </xf>
    <xf numFmtId="0" fontId="3" fillId="0" borderId="35" xfId="0" applyFont="1" applyBorder="1" applyAlignment="1" applyProtection="1">
      <alignment horizontal="center" vertical="center"/>
      <protection hidden="1"/>
    </xf>
    <xf numFmtId="0" fontId="86" fillId="0" borderId="1" xfId="0" applyFont="1" applyBorder="1" applyAlignment="1" applyProtection="1">
      <alignment vertical="center" wrapText="1"/>
      <protection hidden="1"/>
    </xf>
    <xf numFmtId="0" fontId="86" fillId="0" borderId="1" xfId="0" applyFont="1" applyBorder="1" applyAlignment="1" applyProtection="1">
      <alignment vertical="center"/>
      <protection hidden="1"/>
    </xf>
    <xf numFmtId="2" fontId="3" fillId="0" borderId="35" xfId="0" applyNumberFormat="1" applyFont="1" applyBorder="1" applyAlignment="1" applyProtection="1">
      <alignment horizontal="center" vertical="center"/>
      <protection hidden="1"/>
    </xf>
    <xf numFmtId="49" fontId="2" fillId="0" borderId="33" xfId="0" applyNumberFormat="1" applyFont="1" applyBorder="1" applyAlignment="1" applyProtection="1">
      <alignment horizontal="center"/>
      <protection hidden="1"/>
    </xf>
    <xf numFmtId="0" fontId="4" fillId="0" borderId="1" xfId="0" applyFont="1" applyBorder="1" applyAlignment="1" applyProtection="1">
      <alignment horizontal="left" vertical="top"/>
      <protection hidden="1"/>
    </xf>
    <xf numFmtId="0" fontId="89" fillId="0" borderId="1" xfId="0" applyFont="1" applyBorder="1" applyAlignment="1" applyProtection="1">
      <alignment horizontal="left" vertical="center" wrapText="1"/>
      <protection hidden="1"/>
    </xf>
    <xf numFmtId="0" fontId="109" fillId="0" borderId="1" xfId="0" applyFont="1" applyBorder="1" applyAlignment="1" applyProtection="1">
      <alignment horizontal="left" vertical="center" wrapText="1"/>
      <protection hidden="1"/>
    </xf>
    <xf numFmtId="0" fontId="109" fillId="0" borderId="1" xfId="0" applyFont="1" applyBorder="1" applyAlignment="1" applyProtection="1">
      <alignment horizontal="left" vertical="center"/>
      <protection hidden="1"/>
    </xf>
    <xf numFmtId="0" fontId="12" fillId="0" borderId="1" xfId="0" applyFont="1" applyBorder="1" applyAlignment="1" applyProtection="1">
      <alignment horizontal="right" vertical="top"/>
      <protection hidden="1"/>
    </xf>
    <xf numFmtId="0" fontId="4" fillId="0" borderId="11" xfId="0" applyFont="1" applyBorder="1" applyAlignment="1" applyProtection="1">
      <alignment horizontal="right" vertical="top"/>
      <protection hidden="1"/>
    </xf>
    <xf numFmtId="0" fontId="4" fillId="0" borderId="13" xfId="0" applyFont="1" applyBorder="1" applyAlignment="1" applyProtection="1">
      <alignment horizontal="right" vertical="top"/>
      <protection hidden="1"/>
    </xf>
    <xf numFmtId="0" fontId="4" fillId="0" borderId="19" xfId="0" applyFont="1" applyBorder="1" applyAlignment="1" applyProtection="1">
      <alignment horizontal="right" vertical="top"/>
      <protection hidden="1"/>
    </xf>
    <xf numFmtId="0" fontId="4" fillId="0" borderId="14" xfId="0" applyFont="1" applyBorder="1" applyAlignment="1" applyProtection="1">
      <alignment horizontal="right" vertical="top"/>
      <protection hidden="1"/>
    </xf>
    <xf numFmtId="0" fontId="4" fillId="0" borderId="15" xfId="0" applyFont="1" applyBorder="1" applyAlignment="1" applyProtection="1">
      <alignment horizontal="right" vertical="top"/>
      <protection hidden="1"/>
    </xf>
    <xf numFmtId="0" fontId="4" fillId="0" borderId="16" xfId="0" applyFont="1" applyBorder="1" applyAlignment="1" applyProtection="1">
      <alignment horizontal="right" vertical="top"/>
      <protection hidden="1"/>
    </xf>
    <xf numFmtId="0" fontId="88" fillId="0" borderId="1" xfId="0" applyFont="1" applyBorder="1" applyAlignment="1" applyProtection="1">
      <alignment vertical="center" wrapText="1"/>
      <protection hidden="1"/>
    </xf>
    <xf numFmtId="0" fontId="88" fillId="0" borderId="1" xfId="0" applyFont="1" applyBorder="1" applyAlignment="1" applyProtection="1">
      <alignment vertical="center"/>
      <protection hidden="1"/>
    </xf>
    <xf numFmtId="0" fontId="0" fillId="0" borderId="33"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3" fillId="0" borderId="33" xfId="0" applyNumberFormat="1" applyFont="1" applyBorder="1" applyAlignment="1" applyProtection="1">
      <alignment horizontal="center" vertical="center"/>
      <protection hidden="1"/>
    </xf>
    <xf numFmtId="0" fontId="4" fillId="0" borderId="34" xfId="0" applyFont="1" applyBorder="1" applyAlignment="1" applyProtection="1">
      <alignment horizontal="right" vertical="top"/>
      <protection hidden="1"/>
    </xf>
    <xf numFmtId="0" fontId="4" fillId="0" borderId="33" xfId="0" applyFont="1" applyBorder="1" applyAlignment="1" applyProtection="1">
      <alignment horizontal="right" vertical="top"/>
      <protection hidden="1"/>
    </xf>
    <xf numFmtId="0" fontId="4" fillId="0" borderId="35" xfId="0" applyFont="1" applyBorder="1" applyAlignment="1" applyProtection="1">
      <alignment horizontal="right" vertical="top"/>
      <protection hidden="1"/>
    </xf>
    <xf numFmtId="0" fontId="86" fillId="0" borderId="65" xfId="0" applyFont="1" applyBorder="1" applyAlignment="1" applyProtection="1">
      <alignment horizontal="left" vertical="center" wrapText="1"/>
      <protection hidden="1"/>
    </xf>
    <xf numFmtId="0" fontId="86" fillId="0" borderId="66" xfId="0" applyFont="1" applyBorder="1" applyAlignment="1" applyProtection="1">
      <alignment horizontal="left" vertical="center" wrapText="1"/>
      <protection hidden="1"/>
    </xf>
    <xf numFmtId="49" fontId="38" fillId="0" borderId="65" xfId="0" applyNumberFormat="1" applyFont="1" applyBorder="1" applyAlignment="1" applyProtection="1">
      <alignment horizontal="center" vertical="center"/>
      <protection hidden="1"/>
    </xf>
    <xf numFmtId="49" fontId="38" fillId="0" borderId="66" xfId="0" applyNumberFormat="1" applyFont="1" applyBorder="1" applyAlignment="1" applyProtection="1">
      <alignment horizontal="center" vertical="center"/>
      <protection hidden="1"/>
    </xf>
    <xf numFmtId="49" fontId="38" fillId="0" borderId="67" xfId="0" applyNumberFormat="1" applyFont="1" applyBorder="1" applyAlignment="1" applyProtection="1">
      <alignment horizontal="center" vertical="center"/>
      <protection hidden="1"/>
    </xf>
    <xf numFmtId="0" fontId="12" fillId="0" borderId="34" xfId="0" applyFont="1" applyBorder="1" applyAlignment="1" applyProtection="1">
      <alignment horizontal="left" vertical="top"/>
      <protection hidden="1"/>
    </xf>
    <xf numFmtId="0" fontId="12" fillId="0" borderId="33" xfId="0" applyFont="1" applyBorder="1" applyAlignment="1" applyProtection="1">
      <alignment horizontal="left" vertical="top"/>
      <protection hidden="1"/>
    </xf>
    <xf numFmtId="0" fontId="12" fillId="0" borderId="35" xfId="0" applyFont="1" applyBorder="1" applyAlignment="1" applyProtection="1">
      <alignment horizontal="left" vertical="top"/>
      <protection hidden="1"/>
    </xf>
    <xf numFmtId="0" fontId="88" fillId="0" borderId="9" xfId="0" applyFont="1" applyBorder="1" applyAlignment="1" applyProtection="1">
      <alignment horizontal="left" vertical="center" wrapText="1"/>
      <protection hidden="1"/>
    </xf>
    <xf numFmtId="0" fontId="88" fillId="0" borderId="33" xfId="0" applyFont="1" applyBorder="1" applyAlignment="1" applyProtection="1">
      <alignment horizontal="left" vertical="center" wrapText="1"/>
      <protection hidden="1"/>
    </xf>
    <xf numFmtId="49" fontId="91" fillId="0" borderId="9" xfId="0" applyNumberFormat="1" applyFont="1" applyBorder="1" applyAlignment="1" applyProtection="1">
      <alignment horizontal="center" vertical="center"/>
      <protection hidden="1"/>
    </xf>
    <xf numFmtId="49" fontId="91" fillId="0" borderId="33" xfId="0" applyNumberFormat="1" applyFont="1" applyBorder="1" applyAlignment="1" applyProtection="1">
      <alignment horizontal="center" vertical="center"/>
      <protection hidden="1"/>
    </xf>
    <xf numFmtId="49" fontId="91" fillId="0" borderId="35" xfId="0" applyNumberFormat="1" applyFont="1" applyBorder="1" applyAlignment="1" applyProtection="1">
      <alignment horizontal="center" vertical="center"/>
      <protection hidden="1"/>
    </xf>
    <xf numFmtId="0" fontId="4" fillId="0" borderId="34" xfId="0" applyFont="1" applyBorder="1" applyAlignment="1" applyProtection="1">
      <alignment horizontal="left" vertical="top"/>
      <protection hidden="1"/>
    </xf>
    <xf numFmtId="0" fontId="4" fillId="0" borderId="33"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86" fillId="0" borderId="9" xfId="0" applyFont="1" applyBorder="1" applyAlignment="1" applyProtection="1">
      <alignment horizontal="left" vertical="center" wrapText="1"/>
      <protection hidden="1"/>
    </xf>
    <xf numFmtId="0" fontId="86" fillId="0" borderId="33" xfId="0" applyFont="1" applyBorder="1" applyAlignment="1" applyProtection="1">
      <alignment horizontal="left" vertical="center" wrapText="1"/>
      <protection hidden="1"/>
    </xf>
    <xf numFmtId="49" fontId="38" fillId="0" borderId="9" xfId="0" applyNumberFormat="1" applyFont="1" applyBorder="1" applyAlignment="1" applyProtection="1">
      <alignment horizontal="center" vertical="center"/>
      <protection hidden="1"/>
    </xf>
    <xf numFmtId="49" fontId="38" fillId="0" borderId="33" xfId="0" applyNumberFormat="1" applyFont="1" applyBorder="1" applyAlignment="1" applyProtection="1">
      <alignment horizontal="center" vertical="center"/>
      <protection hidden="1"/>
    </xf>
    <xf numFmtId="49" fontId="38" fillId="0" borderId="35" xfId="0" applyNumberFormat="1" applyFont="1" applyBorder="1" applyAlignment="1" applyProtection="1">
      <alignment horizontal="center" vertical="center"/>
      <protection hidden="1"/>
    </xf>
    <xf numFmtId="0" fontId="89" fillId="0" borderId="69" xfId="0" applyFont="1" applyBorder="1" applyAlignment="1" applyProtection="1">
      <alignment horizontal="center" vertical="center" wrapText="1"/>
      <protection hidden="1"/>
    </xf>
    <xf numFmtId="0" fontId="89" fillId="0" borderId="60" xfId="0" applyFont="1" applyBorder="1" applyAlignment="1" applyProtection="1">
      <alignment horizontal="center" vertical="center"/>
      <protection hidden="1"/>
    </xf>
    <xf numFmtId="0" fontId="89" fillId="0" borderId="61" xfId="0" applyFont="1" applyBorder="1" applyAlignment="1" applyProtection="1">
      <alignment horizontal="center" vertical="center"/>
      <protection hidden="1"/>
    </xf>
    <xf numFmtId="1" fontId="86" fillId="0" borderId="10" xfId="0" applyNumberFormat="1" applyFont="1" applyBorder="1" applyAlignment="1" applyProtection="1">
      <alignment horizontal="center" vertical="center" wrapText="1"/>
      <protection hidden="1"/>
    </xf>
    <xf numFmtId="0" fontId="86" fillId="0" borderId="60" xfId="0" applyFont="1" applyBorder="1" applyAlignment="1" applyProtection="1">
      <alignment horizontal="center" vertical="center"/>
      <protection hidden="1"/>
    </xf>
    <xf numFmtId="0" fontId="86" fillId="0" borderId="61" xfId="0" applyFont="1" applyBorder="1" applyAlignment="1" applyProtection="1">
      <alignment horizontal="center" vertical="center"/>
      <protection hidden="1"/>
    </xf>
    <xf numFmtId="49" fontId="89" fillId="0" borderId="10" xfId="0" applyNumberFormat="1" applyFont="1" applyBorder="1" applyAlignment="1" applyProtection="1">
      <alignment horizontal="center" vertical="center" wrapText="1"/>
      <protection hidden="1"/>
    </xf>
    <xf numFmtId="49" fontId="89" fillId="0" borderId="60" xfId="0" applyNumberFormat="1" applyFont="1" applyBorder="1" applyAlignment="1" applyProtection="1">
      <alignment horizontal="center" vertical="center"/>
      <protection hidden="1"/>
    </xf>
    <xf numFmtId="49" fontId="89" fillId="0" borderId="61" xfId="0" applyNumberFormat="1" applyFont="1" applyBorder="1" applyAlignment="1" applyProtection="1">
      <alignment horizontal="center" vertical="center"/>
      <protection hidden="1"/>
    </xf>
    <xf numFmtId="2" fontId="16" fillId="0" borderId="10" xfId="0" applyNumberFormat="1" applyFont="1" applyBorder="1" applyAlignment="1" applyProtection="1">
      <alignment horizontal="center" vertical="center"/>
      <protection hidden="1"/>
    </xf>
    <xf numFmtId="2" fontId="16" fillId="0" borderId="60" xfId="0" applyNumberFormat="1" applyFont="1" applyBorder="1" applyAlignment="1" applyProtection="1">
      <alignment horizontal="center" vertical="center"/>
      <protection hidden="1"/>
    </xf>
    <xf numFmtId="2" fontId="16" fillId="0" borderId="61" xfId="0" applyNumberFormat="1" applyFont="1" applyBorder="1" applyAlignment="1" applyProtection="1">
      <alignment horizontal="center" vertical="center"/>
      <protection hidden="1"/>
    </xf>
    <xf numFmtId="4" fontId="16" fillId="0" borderId="59" xfId="0" applyNumberFormat="1" applyFont="1" applyBorder="1" applyAlignment="1" applyProtection="1">
      <alignment horizontal="center" wrapText="1"/>
      <protection hidden="1"/>
    </xf>
    <xf numFmtId="0" fontId="16" fillId="0" borderId="2" xfId="0" applyFont="1" applyBorder="1" applyAlignment="1" applyProtection="1">
      <alignment horizontal="center"/>
      <protection hidden="1"/>
    </xf>
    <xf numFmtId="0" fontId="16" fillId="0" borderId="26" xfId="0" applyFont="1" applyBorder="1" applyAlignment="1" applyProtection="1">
      <alignment horizontal="center"/>
      <protection hidden="1"/>
    </xf>
    <xf numFmtId="0" fontId="4" fillId="0" borderId="34" xfId="0" applyFont="1" applyBorder="1" applyAlignment="1" applyProtection="1">
      <alignment horizontal="center" vertical="top"/>
      <protection hidden="1"/>
    </xf>
    <xf numFmtId="0" fontId="4" fillId="0" borderId="33"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3" fillId="0" borderId="0"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0" fillId="0" borderId="37" xfId="0" applyBorder="1" applyAlignment="1" applyProtection="1">
      <alignment horizontal="center"/>
      <protection hidden="1"/>
    </xf>
    <xf numFmtId="2" fontId="3" fillId="0" borderId="0" xfId="0" applyNumberFormat="1" applyFont="1" applyBorder="1" applyAlignment="1" applyProtection="1">
      <alignment horizontal="center" vertical="center"/>
      <protection hidden="1"/>
    </xf>
    <xf numFmtId="2" fontId="3" fillId="0" borderId="18" xfId="0" applyNumberFormat="1" applyFont="1" applyBorder="1" applyAlignment="1" applyProtection="1">
      <alignment horizontal="center" vertical="center"/>
      <protection hidden="1"/>
    </xf>
    <xf numFmtId="0" fontId="3" fillId="0" borderId="62" xfId="0" applyFont="1" applyBorder="1" applyAlignment="1" applyProtection="1">
      <alignment horizontal="center" vertical="center"/>
      <protection hidden="1"/>
    </xf>
    <xf numFmtId="0" fontId="0" fillId="0" borderId="68" xfId="0" applyBorder="1" applyAlignment="1" applyProtection="1">
      <alignment horizontal="center"/>
      <protection hidden="1"/>
    </xf>
    <xf numFmtId="0" fontId="4" fillId="0" borderId="42" xfId="0" applyFont="1" applyBorder="1" applyAlignment="1" applyProtection="1">
      <alignment horizontal="right" vertical="top"/>
      <protection hidden="1"/>
    </xf>
    <xf numFmtId="0" fontId="4" fillId="0" borderId="63" xfId="0" applyFont="1" applyBorder="1" applyAlignment="1" applyProtection="1">
      <alignment horizontal="right" vertical="top"/>
      <protection hidden="1"/>
    </xf>
    <xf numFmtId="0" fontId="4" fillId="0" borderId="64" xfId="0" applyFont="1" applyBorder="1" applyAlignment="1" applyProtection="1">
      <alignment horizontal="right" vertical="top"/>
      <protection hidden="1"/>
    </xf>
    <xf numFmtId="0" fontId="86" fillId="0" borderId="64" xfId="0" applyFont="1" applyBorder="1" applyAlignment="1" applyProtection="1">
      <alignment horizontal="left" vertical="center"/>
      <protection hidden="1"/>
    </xf>
    <xf numFmtId="49" fontId="39" fillId="0" borderId="64" xfId="0" applyNumberFormat="1" applyFont="1" applyBorder="1" applyAlignment="1" applyProtection="1">
      <alignment horizontal="center" vertical="center"/>
      <protection hidden="1"/>
    </xf>
    <xf numFmtId="0" fontId="0" fillId="0" borderId="40" xfId="0" applyBorder="1" applyAlignment="1" applyProtection="1">
      <alignment horizontal="center"/>
      <protection hidden="1"/>
    </xf>
    <xf numFmtId="0" fontId="4" fillId="0" borderId="12" xfId="0" applyFont="1" applyBorder="1" applyAlignment="1" applyProtection="1">
      <alignment horizontal="right" vertical="top"/>
      <protection hidden="1"/>
    </xf>
    <xf numFmtId="0" fontId="4" fillId="0" borderId="32" xfId="0" applyFont="1" applyBorder="1" applyAlignment="1" applyProtection="1">
      <alignment horizontal="righ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32" xfId="0" applyFont="1" applyBorder="1" applyAlignment="1" applyProtection="1">
      <alignment vertical="top"/>
      <protection hidden="1"/>
    </xf>
    <xf numFmtId="0" fontId="4" fillId="0" borderId="15" xfId="0" applyFont="1" applyBorder="1" applyAlignment="1" applyProtection="1">
      <alignment vertical="top"/>
      <protection hidden="1"/>
    </xf>
    <xf numFmtId="0" fontId="4" fillId="0" borderId="16" xfId="0" applyFont="1" applyBorder="1" applyAlignment="1" applyProtection="1">
      <alignment vertical="top"/>
      <protection hidden="1"/>
    </xf>
    <xf numFmtId="0" fontId="12" fillId="0" borderId="12" xfId="0" applyFont="1" applyBorder="1" applyAlignment="1" applyProtection="1">
      <alignment horizontal="left" vertical="top"/>
      <protection hidden="1"/>
    </xf>
    <xf numFmtId="0" fontId="12" fillId="0" borderId="13" xfId="0" applyFont="1" applyBorder="1" applyAlignment="1" applyProtection="1">
      <alignment horizontal="left" vertical="top"/>
      <protection hidden="1"/>
    </xf>
    <xf numFmtId="0" fontId="12" fillId="0" borderId="19" xfId="0" applyFont="1" applyBorder="1" applyAlignment="1" applyProtection="1">
      <alignment horizontal="left" vertical="top"/>
      <protection hidden="1"/>
    </xf>
    <xf numFmtId="0" fontId="12" fillId="0" borderId="32" xfId="0" applyFont="1" applyBorder="1" applyAlignment="1" applyProtection="1">
      <alignment horizontal="left" vertical="top"/>
      <protection hidden="1"/>
    </xf>
    <xf numFmtId="0" fontId="12" fillId="0" borderId="15" xfId="0" applyFont="1" applyBorder="1" applyAlignment="1" applyProtection="1">
      <alignment horizontal="left" vertical="top"/>
      <protection hidden="1"/>
    </xf>
    <xf numFmtId="0" fontId="12" fillId="0" borderId="16"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9" xfId="0" applyFont="1" applyBorder="1" applyAlignment="1" applyProtection="1">
      <alignment horizontal="left" vertical="top"/>
      <protection hidden="1"/>
    </xf>
    <xf numFmtId="0" fontId="4" fillId="0" borderId="32" xfId="0" applyFont="1" applyBorder="1" applyAlignment="1" applyProtection="1">
      <alignment horizontal="left" vertical="top"/>
      <protection hidden="1"/>
    </xf>
    <xf numFmtId="0" fontId="4" fillId="0" borderId="15" xfId="0" applyFont="1" applyBorder="1" applyAlignment="1" applyProtection="1">
      <alignment horizontal="left" vertical="top"/>
      <protection hidden="1"/>
    </xf>
    <xf numFmtId="0" fontId="4" fillId="0" borderId="16" xfId="0" applyFont="1" applyBorder="1" applyAlignment="1" applyProtection="1">
      <alignment horizontal="left" vertical="top"/>
      <protection hidden="1"/>
    </xf>
    <xf numFmtId="0" fontId="12" fillId="0" borderId="42" xfId="0" applyFont="1" applyBorder="1" applyAlignment="1" applyProtection="1">
      <alignment horizontal="left" vertical="top"/>
      <protection hidden="1"/>
    </xf>
    <xf numFmtId="4" fontId="88" fillId="0" borderId="59" xfId="0" applyNumberFormat="1" applyFont="1" applyBorder="1" applyAlignment="1" applyProtection="1">
      <alignment horizontal="center" wrapText="1"/>
      <protection hidden="1"/>
    </xf>
    <xf numFmtId="0" fontId="88" fillId="0" borderId="2" xfId="0" applyFont="1" applyBorder="1" applyAlignment="1" applyProtection="1">
      <alignment horizontal="center"/>
      <protection hidden="1"/>
    </xf>
    <xf numFmtId="0" fontId="88" fillId="0" borderId="26" xfId="0" applyFont="1" applyBorder="1" applyAlignment="1" applyProtection="1">
      <alignment horizontal="center"/>
      <protection hidden="1"/>
    </xf>
    <xf numFmtId="0" fontId="88" fillId="0" borderId="28" xfId="0" applyFont="1" applyBorder="1" applyAlignment="1" applyProtection="1">
      <alignment horizontal="center"/>
      <protection hidden="1"/>
    </xf>
    <xf numFmtId="0" fontId="39" fillId="0" borderId="17"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39" fillId="0" borderId="18" xfId="0" applyFont="1" applyBorder="1" applyAlignment="1" applyProtection="1">
      <alignment horizontal="center" vertical="center"/>
      <protection hidden="1"/>
    </xf>
    <xf numFmtId="0" fontId="86" fillId="0" borderId="62" xfId="0" applyFont="1" applyBorder="1" applyAlignment="1" applyProtection="1">
      <alignment horizontal="center"/>
      <protection hidden="1"/>
    </xf>
    <xf numFmtId="1" fontId="4" fillId="0" borderId="59" xfId="0" applyNumberFormat="1" applyFont="1" applyBorder="1" applyAlignment="1" applyProtection="1">
      <alignment horizontal="center" vertical="center" wrapText="1"/>
      <protection hidden="1"/>
    </xf>
    <xf numFmtId="0" fontId="4" fillId="0" borderId="2" xfId="0" applyFont="1" applyBorder="1" applyAlignment="1" applyProtection="1">
      <alignment horizontal="center" vertical="center"/>
      <protection hidden="1"/>
    </xf>
    <xf numFmtId="0" fontId="87" fillId="0" borderId="59" xfId="0" applyFont="1" applyBorder="1" applyAlignment="1" applyProtection="1">
      <alignment horizontal="center" wrapText="1"/>
      <protection hidden="1"/>
    </xf>
    <xf numFmtId="0" fontId="87" fillId="0" borderId="2" xfId="0" applyFont="1" applyBorder="1" applyAlignment="1" applyProtection="1">
      <alignment horizontal="center"/>
      <protection hidden="1"/>
    </xf>
    <xf numFmtId="0" fontId="87" fillId="0" borderId="58" xfId="0" applyFont="1" applyBorder="1" applyAlignment="1" applyProtection="1">
      <alignment horizontal="center"/>
      <protection hidden="1"/>
    </xf>
    <xf numFmtId="0" fontId="39" fillId="0" borderId="10" xfId="0" applyFont="1" applyBorder="1" applyAlignment="1" applyProtection="1">
      <alignment horizontal="center"/>
      <protection hidden="1"/>
    </xf>
    <xf numFmtId="0" fontId="39" fillId="0" borderId="60" xfId="0" applyFont="1" applyBorder="1" applyAlignment="1" applyProtection="1">
      <alignment horizontal="center"/>
      <protection hidden="1"/>
    </xf>
    <xf numFmtId="0" fontId="39" fillId="0" borderId="61" xfId="0" applyFont="1" applyBorder="1" applyAlignment="1" applyProtection="1">
      <alignment horizontal="center"/>
      <protection hidden="1"/>
    </xf>
    <xf numFmtId="0" fontId="86" fillId="0" borderId="34" xfId="0" applyFont="1" applyBorder="1" applyAlignment="1" applyProtection="1">
      <alignment horizontal="left" vertical="top"/>
      <protection hidden="1"/>
    </xf>
    <xf numFmtId="0" fontId="86" fillId="0" borderId="33" xfId="0" applyFont="1" applyBorder="1" applyAlignment="1" applyProtection="1">
      <alignment horizontal="left" vertical="top"/>
      <protection hidden="1"/>
    </xf>
    <xf numFmtId="0" fontId="86" fillId="0" borderId="35" xfId="0" applyFont="1" applyBorder="1" applyAlignment="1" applyProtection="1">
      <alignment horizontal="left" vertical="top"/>
      <protection hidden="1"/>
    </xf>
    <xf numFmtId="0" fontId="39" fillId="0" borderId="34" xfId="0" applyFont="1" applyBorder="1" applyAlignment="1" applyProtection="1">
      <alignment horizontal="left" vertical="top"/>
      <protection hidden="1"/>
    </xf>
    <xf numFmtId="0" fontId="39" fillId="0" borderId="33" xfId="0" applyFont="1" applyBorder="1" applyAlignment="1" applyProtection="1">
      <alignment horizontal="left" vertical="top"/>
      <protection hidden="1"/>
    </xf>
    <xf numFmtId="0" fontId="39" fillId="0" borderId="35" xfId="0" applyFont="1" applyBorder="1" applyAlignment="1" applyProtection="1">
      <alignment horizontal="left" vertical="top"/>
      <protection hidden="1"/>
    </xf>
    <xf numFmtId="0" fontId="12" fillId="0" borderId="34" xfId="0" applyFont="1" applyBorder="1" applyAlignment="1" applyProtection="1">
      <alignment horizontal="center" vertical="top"/>
      <protection hidden="1"/>
    </xf>
    <xf numFmtId="0" fontId="12" fillId="0" borderId="33" xfId="0" applyFont="1" applyBorder="1" applyAlignment="1" applyProtection="1">
      <alignment horizontal="center" vertical="top"/>
      <protection hidden="1"/>
    </xf>
    <xf numFmtId="0" fontId="12" fillId="0" borderId="35" xfId="0" applyFont="1" applyBorder="1" applyAlignment="1" applyProtection="1">
      <alignment horizontal="center" vertical="top"/>
      <protection hidden="1"/>
    </xf>
    <xf numFmtId="0" fontId="16" fillId="0" borderId="9" xfId="0" applyFont="1" applyBorder="1" applyAlignment="1" applyProtection="1">
      <alignment horizontal="left" vertical="center" wrapText="1"/>
      <protection hidden="1"/>
    </xf>
    <xf numFmtId="0" fontId="16" fillId="0" borderId="33" xfId="0" applyFont="1" applyBorder="1" applyAlignment="1" applyProtection="1">
      <alignment horizontal="left" vertical="center" wrapText="1"/>
      <protection hidden="1"/>
    </xf>
    <xf numFmtId="0" fontId="93" fillId="0" borderId="9" xfId="0" applyFont="1" applyBorder="1" applyAlignment="1" applyProtection="1">
      <alignment horizontal="left" vertical="center" wrapText="1"/>
      <protection hidden="1"/>
    </xf>
    <xf numFmtId="0" fontId="93" fillId="0" borderId="33" xfId="0" applyFont="1" applyBorder="1" applyAlignment="1" applyProtection="1">
      <alignment horizontal="left" vertical="center" wrapText="1"/>
      <protection hidden="1"/>
    </xf>
    <xf numFmtId="0" fontId="12" fillId="0" borderId="34" xfId="0" applyFont="1" applyBorder="1" applyAlignment="1" applyProtection="1">
      <alignment horizontal="right" vertical="top"/>
      <protection hidden="1"/>
    </xf>
    <xf numFmtId="0" fontId="12" fillId="0" borderId="33" xfId="0" applyFont="1" applyBorder="1" applyAlignment="1" applyProtection="1">
      <alignment horizontal="right" vertical="top"/>
      <protection hidden="1"/>
    </xf>
    <xf numFmtId="0" fontId="12" fillId="0" borderId="35" xfId="0" applyFont="1" applyBorder="1" applyAlignment="1" applyProtection="1">
      <alignment horizontal="right" vertical="top"/>
      <protection hidden="1"/>
    </xf>
    <xf numFmtId="0" fontId="92" fillId="0" borderId="9" xfId="0" applyFont="1" applyBorder="1" applyAlignment="1" applyProtection="1">
      <alignment horizontal="left" vertical="center" wrapText="1"/>
      <protection hidden="1"/>
    </xf>
    <xf numFmtId="0" fontId="92" fillId="0" borderId="33" xfId="0" applyFont="1" applyBorder="1" applyAlignment="1" applyProtection="1">
      <alignment horizontal="left" vertical="center" wrapText="1"/>
      <protection hidden="1"/>
    </xf>
    <xf numFmtId="0" fontId="94" fillId="0" borderId="34" xfId="0" applyFont="1" applyBorder="1" applyAlignment="1" applyProtection="1">
      <alignment horizontal="left" vertical="top"/>
      <protection hidden="1"/>
    </xf>
    <xf numFmtId="0" fontId="94" fillId="0" borderId="33" xfId="0" applyFont="1" applyBorder="1" applyAlignment="1" applyProtection="1">
      <alignment horizontal="left" vertical="top"/>
      <protection hidden="1"/>
    </xf>
    <xf numFmtId="0" fontId="94" fillId="0" borderId="35" xfId="0" applyFont="1" applyBorder="1" applyAlignment="1" applyProtection="1">
      <alignment horizontal="left" vertical="top"/>
      <protection hidden="1"/>
    </xf>
    <xf numFmtId="2" fontId="16" fillId="0" borderId="15" xfId="0" applyNumberFormat="1" applyFont="1" applyBorder="1" applyAlignment="1" applyProtection="1">
      <alignment horizontal="center" vertical="center"/>
      <protection hidden="1"/>
    </xf>
    <xf numFmtId="2" fontId="16" fillId="0" borderId="16" xfId="0" applyNumberFormat="1" applyFont="1" applyBorder="1" applyAlignment="1" applyProtection="1">
      <alignment horizontal="center" vertical="center"/>
      <protection hidden="1"/>
    </xf>
    <xf numFmtId="4" fontId="16" fillId="0" borderId="17" xfId="0" applyNumberFormat="1" applyFont="1" applyBorder="1" applyAlignment="1" applyProtection="1">
      <alignment horizontal="center" wrapText="1"/>
      <protection hidden="1"/>
    </xf>
    <xf numFmtId="0" fontId="16" fillId="0" borderId="0" xfId="0" applyFont="1" applyBorder="1" applyAlignment="1" applyProtection="1">
      <alignment horizontal="center"/>
      <protection hidden="1"/>
    </xf>
    <xf numFmtId="0" fontId="16" fillId="0" borderId="25" xfId="0" applyFont="1" applyBorder="1" applyAlignment="1" applyProtection="1">
      <alignment horizontal="center"/>
      <protection hidden="1"/>
    </xf>
    <xf numFmtId="49" fontId="94" fillId="0" borderId="34" xfId="0" applyNumberFormat="1" applyFont="1" applyBorder="1" applyAlignment="1" applyProtection="1">
      <alignment horizontal="center" vertical="center"/>
      <protection hidden="1"/>
    </xf>
    <xf numFmtId="49" fontId="94" fillId="0" borderId="33" xfId="0" applyNumberFormat="1" applyFont="1" applyBorder="1" applyAlignment="1" applyProtection="1">
      <alignment horizontal="center" vertical="center"/>
      <protection hidden="1"/>
    </xf>
    <xf numFmtId="49" fontId="94" fillId="0" borderId="35" xfId="0" applyNumberFormat="1" applyFont="1" applyBorder="1" applyAlignment="1" applyProtection="1">
      <alignment horizontal="center" vertical="center"/>
      <protection hidden="1"/>
    </xf>
    <xf numFmtId="0" fontId="89" fillId="0" borderId="1" xfId="0" applyFont="1" applyBorder="1" applyAlignment="1" applyProtection="1">
      <alignment horizontal="center" vertical="center" wrapText="1"/>
      <protection hidden="1"/>
    </xf>
    <xf numFmtId="0" fontId="86" fillId="0" borderId="1" xfId="0" applyFont="1" applyBorder="1" applyAlignment="1" applyProtection="1">
      <alignment horizontal="center" vertical="center" wrapText="1"/>
      <protection hidden="1"/>
    </xf>
    <xf numFmtId="49" fontId="89" fillId="0" borderId="1" xfId="0" applyNumberFormat="1" applyFont="1" applyBorder="1" applyAlignment="1" applyProtection="1">
      <alignment horizontal="center" vertical="center" wrapText="1"/>
      <protection hidden="1"/>
    </xf>
    <xf numFmtId="2" fontId="16" fillId="0" borderId="1" xfId="0" applyNumberFormat="1" applyFont="1" applyBorder="1" applyAlignment="1" applyProtection="1">
      <alignment horizontal="center" vertical="center"/>
      <protection hidden="1"/>
    </xf>
    <xf numFmtId="0" fontId="39" fillId="0" borderId="34" xfId="0" applyFont="1" applyBorder="1" applyAlignment="1" applyProtection="1">
      <alignment horizontal="center" vertical="center"/>
      <protection hidden="1"/>
    </xf>
    <xf numFmtId="0" fontId="39" fillId="0" borderId="33" xfId="0" applyFont="1" applyBorder="1" applyAlignment="1" applyProtection="1">
      <alignment horizontal="center" vertical="center"/>
      <protection hidden="1"/>
    </xf>
    <xf numFmtId="0" fontId="39" fillId="0" borderId="35" xfId="0" applyFont="1" applyBorder="1" applyAlignment="1" applyProtection="1">
      <alignment horizontal="center" vertical="center"/>
      <protection hidden="1"/>
    </xf>
    <xf numFmtId="0" fontId="39" fillId="0" borderId="34" xfId="0" applyFont="1" applyBorder="1" applyAlignment="1" applyProtection="1">
      <alignment horizontal="right" vertical="center"/>
      <protection hidden="1"/>
    </xf>
    <xf numFmtId="0" fontId="39" fillId="0" borderId="33" xfId="0" applyFont="1" applyBorder="1" applyAlignment="1" applyProtection="1">
      <alignment horizontal="right" vertical="center"/>
      <protection hidden="1"/>
    </xf>
    <xf numFmtId="0" fontId="39" fillId="0" borderId="35" xfId="0" applyFont="1" applyBorder="1" applyAlignment="1" applyProtection="1">
      <alignment horizontal="right" vertical="center"/>
      <protection hidden="1"/>
    </xf>
    <xf numFmtId="0" fontId="94" fillId="0" borderId="34" xfId="0" applyFont="1" applyBorder="1" applyAlignment="1" applyProtection="1">
      <alignment horizontal="center" vertical="center"/>
      <protection hidden="1"/>
    </xf>
    <xf numFmtId="0" fontId="94" fillId="0" borderId="33" xfId="0" applyFont="1" applyBorder="1" applyAlignment="1" applyProtection="1">
      <alignment horizontal="center" vertical="center"/>
      <protection hidden="1"/>
    </xf>
    <xf numFmtId="0" fontId="94" fillId="0" borderId="35" xfId="0" applyFont="1" applyBorder="1" applyAlignment="1" applyProtection="1">
      <alignment horizontal="center" vertical="center"/>
      <protection hidden="1"/>
    </xf>
    <xf numFmtId="49" fontId="39" fillId="0" borderId="34" xfId="0" applyNumberFormat="1" applyFont="1" applyBorder="1" applyAlignment="1" applyProtection="1">
      <alignment horizontal="right" vertical="center"/>
      <protection hidden="1"/>
    </xf>
    <xf numFmtId="49" fontId="39" fillId="0" borderId="33" xfId="0" applyNumberFormat="1" applyFont="1" applyBorder="1" applyAlignment="1" applyProtection="1">
      <alignment horizontal="right" vertical="center"/>
      <protection hidden="1"/>
    </xf>
    <xf numFmtId="49" fontId="39" fillId="0" borderId="35" xfId="0" applyNumberFormat="1" applyFont="1" applyBorder="1" applyAlignment="1" applyProtection="1">
      <alignment horizontal="right" vertical="center"/>
      <protection hidden="1"/>
    </xf>
    <xf numFmtId="2" fontId="16" fillId="0" borderId="15" xfId="0" applyNumberFormat="1" applyFont="1" applyBorder="1" applyAlignment="1" applyProtection="1">
      <alignment horizontal="center" vertical="center" wrapText="1"/>
      <protection hidden="1"/>
    </xf>
    <xf numFmtId="49" fontId="94" fillId="0" borderId="9" xfId="0" applyNumberFormat="1" applyFon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39" fillId="0" borderId="9" xfId="0" applyFont="1" applyBorder="1" applyAlignment="1" applyProtection="1">
      <alignment horizontal="center" vertical="center"/>
      <protection hidden="1"/>
    </xf>
    <xf numFmtId="0" fontId="94" fillId="0" borderId="9" xfId="0" applyFont="1" applyBorder="1" applyAlignment="1" applyProtection="1">
      <alignment horizontal="center" vertical="center"/>
      <protection hidden="1"/>
    </xf>
    <xf numFmtId="0" fontId="4" fillId="0" borderId="33" xfId="0" applyFont="1" applyBorder="1" applyAlignment="1" applyProtection="1">
      <alignment vertical="top" wrapText="1"/>
      <protection hidden="1"/>
    </xf>
    <xf numFmtId="49" fontId="40" fillId="0" borderId="76" xfId="0" applyNumberFormat="1" applyFont="1" applyBorder="1" applyAlignment="1" applyProtection="1">
      <alignment horizontal="left"/>
      <protection locked="0" hidden="1"/>
    </xf>
    <xf numFmtId="0" fontId="40" fillId="0" borderId="76" xfId="0" applyFont="1" applyBorder="1" applyAlignment="1" applyProtection="1">
      <alignment horizontal="left"/>
      <protection locked="0" hidden="1"/>
    </xf>
    <xf numFmtId="0" fontId="40" fillId="0" borderId="77" xfId="0" applyFont="1" applyBorder="1" applyAlignment="1" applyProtection="1">
      <alignment horizontal="left"/>
      <protection locked="0" hidden="1"/>
    </xf>
    <xf numFmtId="49" fontId="40" fillId="0" borderId="78" xfId="0" applyNumberFormat="1" applyFont="1" applyBorder="1" applyAlignment="1" applyProtection="1">
      <alignment horizontal="center" vertical="top"/>
      <protection locked="0" hidden="1"/>
    </xf>
    <xf numFmtId="0" fontId="40" fillId="0" borderId="76" xfId="0" applyFont="1" applyBorder="1" applyAlignment="1" applyProtection="1">
      <alignment horizontal="center" vertical="top"/>
      <protection locked="0" hidden="1"/>
    </xf>
    <xf numFmtId="0" fontId="40" fillId="0" borderId="77" xfId="0" applyFont="1" applyBorder="1" applyAlignment="1" applyProtection="1">
      <alignment horizontal="center" vertical="top"/>
      <protection locked="0" hidden="1"/>
    </xf>
    <xf numFmtId="49" fontId="40" fillId="0" borderId="76" xfId="0" applyNumberFormat="1" applyFont="1" applyBorder="1" applyAlignment="1" applyProtection="1">
      <alignment horizontal="center" vertical="top"/>
      <protection locked="0" hidden="1"/>
    </xf>
    <xf numFmtId="49" fontId="40" fillId="0" borderId="77" xfId="0" applyNumberFormat="1" applyFont="1" applyBorder="1" applyAlignment="1" applyProtection="1">
      <alignment horizontal="center" vertical="top"/>
      <protection locked="0" hidden="1"/>
    </xf>
    <xf numFmtId="0" fontId="55" fillId="0" borderId="0" xfId="0" applyFont="1" applyBorder="1" applyAlignment="1" applyProtection="1">
      <alignment horizontal="center"/>
      <protection hidden="1"/>
    </xf>
    <xf numFmtId="14" fontId="4" fillId="0" borderId="33" xfId="0" applyNumberFormat="1" applyFont="1" applyBorder="1" applyAlignment="1" applyProtection="1">
      <alignment vertical="top" wrapText="1"/>
      <protection hidden="1"/>
    </xf>
    <xf numFmtId="0" fontId="41"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33" xfId="0" applyBorder="1" applyAlignment="1" applyProtection="1">
      <alignment horizontal="left" vertical="top" wrapText="1"/>
      <protection hidden="1"/>
    </xf>
    <xf numFmtId="0" fontId="0" fillId="0" borderId="0" xfId="0" applyFont="1" applyBorder="1" applyAlignment="1" applyProtection="1">
      <alignment horizontal="left" vertical="top" wrapText="1"/>
      <protection hidden="1"/>
    </xf>
    <xf numFmtId="0" fontId="40" fillId="0" borderId="78" xfId="0" applyFont="1" applyBorder="1" applyAlignment="1" applyProtection="1">
      <alignment horizontal="center" vertical="top"/>
      <protection hidden="1"/>
    </xf>
    <xf numFmtId="0" fontId="40" fillId="0" borderId="76" xfId="0" applyFont="1" applyBorder="1" applyAlignment="1" applyProtection="1">
      <alignment horizontal="center" vertical="top"/>
      <protection hidden="1"/>
    </xf>
    <xf numFmtId="0" fontId="40" fillId="0" borderId="77" xfId="0" applyFont="1" applyBorder="1" applyAlignment="1" applyProtection="1">
      <alignment horizontal="center" vertical="top"/>
      <protection hidden="1"/>
    </xf>
    <xf numFmtId="49" fontId="40" fillId="0" borderId="78" xfId="0" applyNumberFormat="1" applyFont="1" applyBorder="1" applyAlignment="1" applyProtection="1">
      <alignment horizontal="center"/>
      <protection hidden="1"/>
    </xf>
    <xf numFmtId="49" fontId="40" fillId="0" borderId="76" xfId="0" applyNumberFormat="1" applyFont="1" applyBorder="1" applyAlignment="1" applyProtection="1">
      <alignment horizontal="center"/>
      <protection hidden="1"/>
    </xf>
    <xf numFmtId="49" fontId="40" fillId="0" borderId="77" xfId="0" applyNumberFormat="1" applyFont="1" applyBorder="1" applyAlignment="1" applyProtection="1">
      <alignment horizontal="center"/>
      <protection hidden="1"/>
    </xf>
    <xf numFmtId="0" fontId="55" fillId="0" borderId="0" xfId="0" applyFont="1" applyBorder="1" applyAlignment="1" applyProtection="1">
      <alignment horizontal="center" vertical="top" wrapText="1"/>
      <protection hidden="1"/>
    </xf>
    <xf numFmtId="0" fontId="29" fillId="0" borderId="0" xfId="0" applyFont="1" applyBorder="1" applyAlignment="1" applyProtection="1">
      <alignment horizontal="center" vertical="top" wrapText="1"/>
      <protection hidden="1"/>
    </xf>
    <xf numFmtId="0" fontId="43" fillId="0" borderId="0" xfId="0" applyFont="1" applyBorder="1" applyAlignment="1" applyProtection="1">
      <alignment horizontal="left" vertical="top"/>
      <protection hidden="1"/>
    </xf>
    <xf numFmtId="0" fontId="41" fillId="0" borderId="55" xfId="0" applyFont="1" applyBorder="1" applyAlignment="1" applyProtection="1">
      <alignment horizontal="left" vertical="top" wrapText="1"/>
      <protection hidden="1"/>
    </xf>
    <xf numFmtId="0" fontId="41" fillId="0" borderId="45" xfId="0" applyFont="1" applyBorder="1" applyAlignment="1" applyProtection="1">
      <alignment horizontal="left" vertical="top" wrapText="1"/>
      <protection hidden="1"/>
    </xf>
    <xf numFmtId="0" fontId="41" fillId="0" borderId="56" xfId="0" applyFont="1" applyBorder="1" applyAlignment="1" applyProtection="1">
      <alignment horizontal="left" vertical="top" wrapText="1"/>
      <protection hidden="1"/>
    </xf>
    <xf numFmtId="0" fontId="41" fillId="0" borderId="0" xfId="0" applyFont="1" applyBorder="1" applyAlignment="1" applyProtection="1">
      <alignment horizontal="left" vertical="top"/>
      <protection hidden="1"/>
    </xf>
    <xf numFmtId="49" fontId="41" fillId="0" borderId="0" xfId="0" applyNumberFormat="1" applyFont="1" applyBorder="1" applyAlignment="1" applyProtection="1">
      <alignment horizontal="left"/>
      <protection hidden="1"/>
    </xf>
    <xf numFmtId="0" fontId="41" fillId="0" borderId="0" xfId="0" applyFont="1" applyBorder="1" applyAlignment="1" applyProtection="1">
      <alignment horizontal="left"/>
      <protection hidden="1"/>
    </xf>
    <xf numFmtId="0" fontId="40" fillId="0" borderId="78" xfId="0" applyFont="1" applyBorder="1" applyAlignment="1" applyProtection="1">
      <alignment horizontal="center"/>
      <protection hidden="1"/>
    </xf>
    <xf numFmtId="0" fontId="40" fillId="0" borderId="76" xfId="0" applyFont="1" applyBorder="1" applyAlignment="1" applyProtection="1">
      <alignment horizontal="center"/>
      <protection hidden="1"/>
    </xf>
    <xf numFmtId="0" fontId="40" fillId="0" borderId="77" xfId="0" applyFont="1" applyBorder="1" applyAlignment="1" applyProtection="1">
      <alignment horizontal="center"/>
      <protection hidden="1"/>
    </xf>
    <xf numFmtId="0" fontId="4" fillId="0" borderId="11" xfId="0" applyFont="1" applyFill="1" applyBorder="1" applyAlignment="1" applyProtection="1">
      <alignment horizontal="center"/>
      <protection hidden="1"/>
    </xf>
    <xf numFmtId="0" fontId="4" fillId="0" borderId="13"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40" fillId="0" borderId="11" xfId="0" applyFont="1" applyBorder="1" applyAlignment="1" applyProtection="1">
      <alignment horizontal="center"/>
      <protection hidden="1"/>
    </xf>
    <xf numFmtId="0" fontId="40"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0" fontId="12" fillId="20" borderId="11" xfId="0" applyFont="1" applyFill="1" applyBorder="1" applyAlignment="1" applyProtection="1">
      <alignment horizontal="left"/>
      <protection hidden="1"/>
    </xf>
    <xf numFmtId="0" fontId="12" fillId="20" borderId="13" xfId="0" applyFont="1" applyFill="1" applyBorder="1" applyAlignment="1" applyProtection="1">
      <alignment horizontal="left"/>
      <protection hidden="1"/>
    </xf>
    <xf numFmtId="0" fontId="0" fillId="0" borderId="13" xfId="0" applyBorder="1" applyAlignment="1" applyProtection="1">
      <alignment horizontal="center" vertical="top" wrapText="1"/>
      <protection hidden="1"/>
    </xf>
    <xf numFmtId="0" fontId="41"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41" fillId="0" borderId="13" xfId="0" applyFont="1" applyBorder="1" applyAlignment="1" applyProtection="1">
      <alignment horizontal="center" vertical="top" wrapText="1"/>
      <protection hidden="1"/>
    </xf>
    <xf numFmtId="1" fontId="42" fillId="0" borderId="35" xfId="0" applyNumberFormat="1" applyFont="1" applyBorder="1" applyAlignment="1" applyProtection="1">
      <alignment horizontal="center"/>
      <protection hidden="1"/>
    </xf>
    <xf numFmtId="1" fontId="42" fillId="0" borderId="0" xfId="0" applyNumberFormat="1" applyFont="1" applyBorder="1" applyAlignment="1" applyProtection="1">
      <alignment horizontal="center"/>
      <protection hidden="1"/>
    </xf>
    <xf numFmtId="0" fontId="40" fillId="0" borderId="9" xfId="0" applyFont="1" applyBorder="1" applyAlignment="1" applyProtection="1">
      <protection hidden="1"/>
    </xf>
    <xf numFmtId="0" fontId="40" fillId="0" borderId="33" xfId="0" applyFont="1" applyBorder="1" applyAlignment="1" applyProtection="1">
      <protection hidden="1"/>
    </xf>
    <xf numFmtId="0" fontId="40" fillId="0" borderId="35" xfId="0" applyFont="1" applyBorder="1" applyAlignment="1" applyProtection="1">
      <protection hidden="1"/>
    </xf>
    <xf numFmtId="0" fontId="41" fillId="0" borderId="1" xfId="0" applyFont="1" applyBorder="1" applyAlignment="1" applyProtection="1">
      <alignment horizontal="center" vertical="top"/>
      <protection hidden="1"/>
    </xf>
    <xf numFmtId="0" fontId="41" fillId="0" borderId="1" xfId="0" applyFont="1" applyBorder="1" applyAlignment="1" applyProtection="1">
      <alignment horizontal="left" vertical="top"/>
      <protection hidden="1"/>
    </xf>
    <xf numFmtId="0" fontId="41" fillId="0" borderId="1" xfId="0" applyFont="1" applyBorder="1" applyAlignment="1" applyProtection="1">
      <alignment horizontal="right" vertical="top"/>
      <protection hidden="1"/>
    </xf>
    <xf numFmtId="49" fontId="102" fillId="0" borderId="0" xfId="0" applyNumberFormat="1" applyFont="1" applyAlignment="1" applyProtection="1">
      <alignment horizontal="center"/>
      <protection hidden="1"/>
    </xf>
    <xf numFmtId="0" fontId="89" fillId="0" borderId="0" xfId="0" applyFont="1" applyBorder="1" applyAlignment="1" applyProtection="1">
      <alignment horizontal="left" vertical="top"/>
      <protection hidden="1"/>
    </xf>
    <xf numFmtId="0" fontId="0" fillId="0" borderId="35" xfId="0" applyBorder="1" applyAlignment="1" applyProtection="1">
      <alignment horizontal="center"/>
      <protection hidden="1"/>
    </xf>
    <xf numFmtId="0" fontId="89" fillId="0" borderId="1" xfId="0" applyFont="1" applyBorder="1" applyAlignment="1" applyProtection="1">
      <alignment horizontal="center" vertical="top" wrapText="1"/>
      <protection hidden="1"/>
    </xf>
    <xf numFmtId="2" fontId="16" fillId="0" borderId="9" xfId="0" applyNumberFormat="1" applyFont="1" applyBorder="1" applyAlignment="1" applyProtection="1">
      <alignment horizontal="center" vertical="center"/>
      <protection hidden="1"/>
    </xf>
    <xf numFmtId="2" fontId="16" fillId="0" borderId="33" xfId="0" applyNumberFormat="1" applyFont="1" applyBorder="1" applyAlignment="1" applyProtection="1">
      <alignment horizontal="center" vertical="center"/>
      <protection hidden="1"/>
    </xf>
    <xf numFmtId="2" fontId="16" fillId="0" borderId="35" xfId="0" applyNumberFormat="1" applyFont="1" applyBorder="1" applyAlignment="1" applyProtection="1">
      <alignment horizontal="center" vertical="center"/>
      <protection hidden="1"/>
    </xf>
    <xf numFmtId="0" fontId="16" fillId="0" borderId="17" xfId="0" applyFont="1" applyBorder="1" applyAlignment="1" applyProtection="1">
      <alignment horizontal="center" wrapText="1"/>
      <protection hidden="1"/>
    </xf>
    <xf numFmtId="49" fontId="94" fillId="0" borderId="34" xfId="0" applyNumberFormat="1" applyFont="1" applyBorder="1" applyAlignment="1" applyProtection="1">
      <alignment horizontal="left" vertical="center"/>
      <protection hidden="1"/>
    </xf>
    <xf numFmtId="49" fontId="94" fillId="0" borderId="33" xfId="0" applyNumberFormat="1" applyFont="1" applyBorder="1" applyAlignment="1" applyProtection="1">
      <alignment horizontal="left" vertical="center"/>
      <protection hidden="1"/>
    </xf>
    <xf numFmtId="49" fontId="94" fillId="0" borderId="35" xfId="0" applyNumberFormat="1" applyFont="1" applyBorder="1" applyAlignment="1" applyProtection="1">
      <alignment horizontal="left" vertical="center"/>
      <protection hidden="1"/>
    </xf>
    <xf numFmtId="2" fontId="3" fillId="0" borderId="9" xfId="0" applyNumberFormat="1" applyFont="1" applyBorder="1" applyAlignment="1" applyProtection="1">
      <alignment horizontal="center" vertical="center"/>
      <protection hidden="1"/>
    </xf>
    <xf numFmtId="0" fontId="94" fillId="0" borderId="34" xfId="0" applyFont="1" applyBorder="1" applyAlignment="1" applyProtection="1">
      <alignment horizontal="left" vertical="center"/>
      <protection hidden="1"/>
    </xf>
    <xf numFmtId="0" fontId="94" fillId="0" borderId="33" xfId="0" applyFont="1" applyBorder="1" applyAlignment="1" applyProtection="1">
      <alignment horizontal="left" vertical="center"/>
      <protection hidden="1"/>
    </xf>
    <xf numFmtId="0" fontId="94" fillId="0" borderId="35" xfId="0" applyFont="1" applyBorder="1" applyAlignment="1" applyProtection="1">
      <alignment horizontal="left" vertical="center"/>
      <protection hidden="1"/>
    </xf>
    <xf numFmtId="49" fontId="39" fillId="0" borderId="34" xfId="0" applyNumberFormat="1" applyFont="1" applyBorder="1" applyAlignment="1" applyProtection="1">
      <alignment horizontal="left" vertical="center"/>
      <protection hidden="1"/>
    </xf>
    <xf numFmtId="49" fontId="39" fillId="0" borderId="33" xfId="0" applyNumberFormat="1" applyFont="1" applyBorder="1" applyAlignment="1" applyProtection="1">
      <alignment horizontal="left" vertical="center"/>
      <protection hidden="1"/>
    </xf>
    <xf numFmtId="49" fontId="39" fillId="0" borderId="35" xfId="0" applyNumberFormat="1" applyFont="1" applyBorder="1" applyAlignment="1" applyProtection="1">
      <alignment horizontal="left" vertical="center"/>
      <protection hidden="1"/>
    </xf>
    <xf numFmtId="0" fontId="39" fillId="0" borderId="34" xfId="0" applyFont="1" applyBorder="1" applyAlignment="1" applyProtection="1">
      <alignment horizontal="left" vertical="center"/>
      <protection hidden="1"/>
    </xf>
    <xf numFmtId="0" fontId="39" fillId="0" borderId="33" xfId="0" applyFont="1" applyBorder="1" applyAlignment="1" applyProtection="1">
      <alignment horizontal="left" vertical="center"/>
      <protection hidden="1"/>
    </xf>
    <xf numFmtId="0" fontId="39" fillId="0" borderId="35" xfId="0" applyFont="1" applyBorder="1" applyAlignment="1" applyProtection="1">
      <alignment horizontal="left" vertical="center"/>
      <protection hidden="1"/>
    </xf>
    <xf numFmtId="0" fontId="0" fillId="0" borderId="9" xfId="0" applyBorder="1" applyAlignment="1" applyProtection="1">
      <alignment horizontal="center"/>
      <protection hidden="1"/>
    </xf>
    <xf numFmtId="49" fontId="39" fillId="0" borderId="34" xfId="0" applyNumberFormat="1" applyFont="1" applyBorder="1" applyAlignment="1" applyProtection="1">
      <alignment horizontal="center" vertical="center"/>
      <protection hidden="1"/>
    </xf>
    <xf numFmtId="49" fontId="39" fillId="0" borderId="33" xfId="0" applyNumberFormat="1" applyFont="1" applyBorder="1" applyAlignment="1" applyProtection="1">
      <alignment horizontal="center" vertical="center"/>
      <protection hidden="1"/>
    </xf>
    <xf numFmtId="49" fontId="39" fillId="0" borderId="35" xfId="0" applyNumberFormat="1" applyFont="1" applyBorder="1" applyAlignment="1" applyProtection="1">
      <alignment horizontal="center" vertical="center"/>
      <protection hidden="1"/>
    </xf>
  </cellXfs>
  <cellStyles count="20">
    <cellStyle name="Dobrá" xfId="18" builtinId="26"/>
    <cellStyle name="Hypertextové prepojenie" xfId="1" builtinId="8"/>
    <cellStyle name="Normal_MOO A,B,A,AB,A,AB (2)" xfId="2"/>
    <cellStyle name="Normal_vzorvykazov98" xfId="3"/>
    <cellStyle name="Normálna" xfId="0" builtinId="0"/>
    <cellStyle name="Normálna 2" xfId="4"/>
    <cellStyle name="normálne_BELICA -VYKAZ-FO-2001" xfId="5"/>
    <cellStyle name="normálne_hk" xfId="6"/>
    <cellStyle name="normálne_phE6" xfId="7"/>
    <cellStyle name="Normální 2" xfId="8"/>
    <cellStyle name="normální 2 2" xfId="9"/>
    <cellStyle name="normální 3" xfId="10"/>
    <cellStyle name="normální 4" xfId="11"/>
    <cellStyle name="normální 5" xfId="12"/>
    <cellStyle name="Normální 6" xfId="13"/>
    <cellStyle name="normální_hk" xfId="14"/>
    <cellStyle name="normální_List1" xfId="15"/>
    <cellStyle name="Poznámka 2" xfId="16"/>
    <cellStyle name="S8" xfId="17"/>
    <cellStyle name="Zvýraznění 1 2" xfId="19"/>
  </cellStyles>
  <dxfs count="0"/>
  <tableStyles count="0" defaultTableStyle="TableStyleMedium9" defaultPivotStyle="PivotStyleLight16"/>
  <colors>
    <mruColors>
      <color rgb="FFCCFFCC"/>
      <color rgb="FF66FF66"/>
      <color rgb="FFFFFFCC"/>
      <color rgb="FFFFFF99"/>
      <color rgb="FF99CCFF"/>
      <color rgb="FFFFCCFF"/>
      <color rgb="FFCCECFF"/>
      <color rgb="FF0000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hyperlink" Target="http://ruz.sk/Excel.php" TargetMode="External"/><Relationship Id="rId2" Type="http://schemas.openxmlformats.org/officeDocument/2006/relationships/hyperlink" Target="http://ruz.sk/Fina.php" TargetMode="External"/><Relationship Id="rId1" Type="http://schemas.openxmlformats.org/officeDocument/2006/relationships/hyperlink" Target="http://ruz.sk/Vyrocnasprava.php" TargetMode="External"/><Relationship Id="rId4" Type="http://schemas.openxmlformats.org/officeDocument/2006/relationships/hyperlink" Target="http://ruz.sk/Auditori.php"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2.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2.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xdr:from>
      <xdr:col>2</xdr:col>
      <xdr:colOff>257175</xdr:colOff>
      <xdr:row>2</xdr:row>
      <xdr:rowOff>9525</xdr:rowOff>
    </xdr:from>
    <xdr:to>
      <xdr:col>5</xdr:col>
      <xdr:colOff>104775</xdr:colOff>
      <xdr:row>4</xdr:row>
      <xdr:rowOff>76200</xdr:rowOff>
    </xdr:to>
    <xdr:sp macro="" textlink="">
      <xdr:nvSpPr>
        <xdr:cNvPr id="2" name="Obdĺžnik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6543675" y="390525"/>
          <a:ext cx="3381375" cy="561975"/>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sk-SK" sz="1100"/>
            <a:t>Výročnú správu spracovanú</a:t>
          </a:r>
          <a:r>
            <a:rPr lang="sk-SK" sz="1100" baseline="0"/>
            <a:t> v  MS Excel</a:t>
          </a:r>
          <a:r>
            <a:rPr lang="sk-SK" sz="1100"/>
            <a:t> </a:t>
          </a:r>
        </a:p>
      </xdr:txBody>
    </xdr:sp>
    <xdr:clientData/>
  </xdr:twoCellAnchor>
  <xdr:twoCellAnchor>
    <xdr:from>
      <xdr:col>2</xdr:col>
      <xdr:colOff>438150</xdr:colOff>
      <xdr:row>4</xdr:row>
      <xdr:rowOff>161925</xdr:rowOff>
    </xdr:from>
    <xdr:to>
      <xdr:col>5</xdr:col>
      <xdr:colOff>285750</xdr:colOff>
      <xdr:row>6</xdr:row>
      <xdr:rowOff>0</xdr:rowOff>
    </xdr:to>
    <xdr:sp macro="" textlink="">
      <xdr:nvSpPr>
        <xdr:cNvPr id="4" name="Obdĺžnik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6724650" y="1038225"/>
          <a:ext cx="3381375" cy="51435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sk-SK" sz="1100"/>
            <a:t>Finančnú analýzu a planovanie v MS Excel</a:t>
          </a:r>
        </a:p>
      </xdr:txBody>
    </xdr:sp>
    <xdr:clientData/>
  </xdr:twoCellAnchor>
  <xdr:twoCellAnchor>
    <xdr:from>
      <xdr:col>2</xdr:col>
      <xdr:colOff>600075</xdr:colOff>
      <xdr:row>6</xdr:row>
      <xdr:rowOff>85724</xdr:rowOff>
    </xdr:from>
    <xdr:to>
      <xdr:col>5</xdr:col>
      <xdr:colOff>647700</xdr:colOff>
      <xdr:row>9</xdr:row>
      <xdr:rowOff>19050</xdr:rowOff>
    </xdr:to>
    <xdr:sp macro="" textlink="">
      <xdr:nvSpPr>
        <xdr:cNvPr id="5" name="Obdĺžnik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6886575" y="1638299"/>
          <a:ext cx="3581400" cy="638176"/>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Špeciálne</a:t>
          </a:r>
          <a:r>
            <a:rPr lang="sk-SK" sz="1100" baseline="0"/>
            <a:t> školenie Excel - len pre účtovníkov, ekonómov</a:t>
          </a:r>
          <a:endParaRPr lang="sk-SK" sz="1100"/>
        </a:p>
      </xdr:txBody>
    </xdr:sp>
    <xdr:clientData/>
  </xdr:twoCellAnchor>
  <xdr:twoCellAnchor>
    <xdr:from>
      <xdr:col>2</xdr:col>
      <xdr:colOff>904875</xdr:colOff>
      <xdr:row>9</xdr:row>
      <xdr:rowOff>123825</xdr:rowOff>
    </xdr:from>
    <xdr:to>
      <xdr:col>5</xdr:col>
      <xdr:colOff>752475</xdr:colOff>
      <xdr:row>12</xdr:row>
      <xdr:rowOff>19051</xdr:rowOff>
    </xdr:to>
    <xdr:sp macro="" textlink="">
      <xdr:nvSpPr>
        <xdr:cNvPr id="6" name="Obdĺžnik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7191375" y="2381250"/>
          <a:ext cx="3381375" cy="6381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marL="171450" indent="-171450" algn="l">
            <a:buFont typeface="Arial" panose="020B0604020202020204" pitchFamily="34" charset="0"/>
            <a:buChar char="•"/>
          </a:pPr>
          <a:r>
            <a:rPr lang="sk-SK" sz="1100"/>
            <a:t>Pomôžem Vám zabezpečiť dobrého auditora k Vašej spokojnosti</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19707</xdr:colOff>
      <xdr:row>35</xdr:row>
      <xdr:rowOff>98534</xdr:rowOff>
    </xdr:from>
    <xdr:to>
      <xdr:col>35</xdr:col>
      <xdr:colOff>19707</xdr:colOff>
      <xdr:row>36</xdr:row>
      <xdr:rowOff>13758</xdr:rowOff>
    </xdr:to>
    <xdr:pic>
      <xdr:nvPicPr>
        <xdr:cNvPr id="7" name="Obrázek 6">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3"/>
        <a:stretch>
          <a:fillRect/>
        </a:stretch>
      </xdr:blipFill>
      <xdr:spPr>
        <a:xfrm>
          <a:off x="308741" y="9439603"/>
          <a:ext cx="63062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8" name="Obrázek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stretch>
          <a:fillRect/>
        </a:stretch>
      </xdr:blipFill>
      <xdr:spPr>
        <a:xfrm>
          <a:off x="302172" y="9452741"/>
          <a:ext cx="630621" cy="7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8" name="Obrázek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6569</xdr:colOff>
      <xdr:row>35</xdr:row>
      <xdr:rowOff>118241</xdr:rowOff>
    </xdr:from>
    <xdr:to>
      <xdr:col>35</xdr:col>
      <xdr:colOff>6569</xdr:colOff>
      <xdr:row>36</xdr:row>
      <xdr:rowOff>33465</xdr:rowOff>
    </xdr:to>
    <xdr:pic>
      <xdr:nvPicPr>
        <xdr:cNvPr id="9" name="Obrázek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3"/>
        <a:stretch>
          <a:fillRect/>
        </a:stretch>
      </xdr:blipFill>
      <xdr:spPr>
        <a:xfrm>
          <a:off x="295603" y="9459310"/>
          <a:ext cx="630621" cy="794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5" name="Obrázek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6" name="Obrázek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stretch>
          <a:fillRect/>
        </a:stretch>
      </xdr:blipFill>
      <xdr:spPr>
        <a:xfrm>
          <a:off x="260496" y="251380"/>
          <a:ext cx="539694" cy="96065"/>
        </a:xfrm>
        <a:prstGeom prst="rect">
          <a:avLst/>
        </a:prstGeom>
      </xdr:spPr>
    </xdr:pic>
    <xdr:clientData/>
  </xdr:twoCellAnchor>
  <xdr:twoCellAnchor editAs="oneCell">
    <xdr:from>
      <xdr:col>12</xdr:col>
      <xdr:colOff>13138</xdr:colOff>
      <xdr:row>35</xdr:row>
      <xdr:rowOff>111672</xdr:rowOff>
    </xdr:from>
    <xdr:to>
      <xdr:col>36</xdr:col>
      <xdr:colOff>13138</xdr:colOff>
      <xdr:row>36</xdr:row>
      <xdr:rowOff>26896</xdr:rowOff>
    </xdr:to>
    <xdr:pic>
      <xdr:nvPicPr>
        <xdr:cNvPr id="7" name="Obrázek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4"/>
        <a:stretch>
          <a:fillRect/>
        </a:stretch>
      </xdr:blipFill>
      <xdr:spPr>
        <a:xfrm>
          <a:off x="328448" y="9452741"/>
          <a:ext cx="630621" cy="794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9</xdr:col>
      <xdr:colOff>3321</xdr:colOff>
      <xdr:row>1</xdr:row>
      <xdr:rowOff>203755</xdr:rowOff>
    </xdr:from>
    <xdr:to>
      <xdr:col>28</xdr:col>
      <xdr:colOff>2389</xdr:colOff>
      <xdr:row>1</xdr:row>
      <xdr:rowOff>299820</xdr:rowOff>
    </xdr:to>
    <xdr:pic>
      <xdr:nvPicPr>
        <xdr:cNvPr id="4" name="Obrázek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271212" y="251380"/>
          <a:ext cx="561125" cy="96065"/>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4"/>
        <a:stretch>
          <a:fillRect/>
        </a:stretch>
      </xdr:blipFill>
      <xdr:spPr>
        <a:xfrm>
          <a:off x="295603" y="8992914"/>
          <a:ext cx="630621" cy="7944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269327" y="9288518"/>
          <a:ext cx="630621" cy="7944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33</xdr:row>
      <xdr:rowOff>160570</xdr:rowOff>
    </xdr:to>
    <xdr:pic>
      <xdr:nvPicPr>
        <xdr:cNvPr id="4" name="Obrázek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299444" y="9420764"/>
          <a:ext cx="531377" cy="563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4" name="Obrázek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xfrm>
          <a:off x="4619128" y="85128"/>
          <a:ext cx="1069174"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636</xdr:rowOff>
    </xdr:to>
    <xdr:pic>
      <xdr:nvPicPr>
        <xdr:cNvPr id="5" name="Obrázek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stretch>
          <a:fillRect/>
        </a:stretch>
      </xdr:blipFill>
      <xdr:spPr>
        <a:xfrm>
          <a:off x="214648" y="150253"/>
          <a:ext cx="837610" cy="222529"/>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6" name="Obrázek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3"/>
        <a:stretch>
          <a:fillRect/>
        </a:stretch>
      </xdr:blipFill>
      <xdr:spPr>
        <a:xfrm>
          <a:off x="324655" y="9267423"/>
          <a:ext cx="484278" cy="5633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4" name="Obrázek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a:stretch>
          <a:fillRect/>
        </a:stretch>
      </xdr:blipFill>
      <xdr:spPr>
        <a:xfrm>
          <a:off x="4620297" y="85858"/>
          <a:ext cx="1078604"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5" name="Obrázek 4">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2"/>
        <a:stretch>
          <a:fillRect/>
        </a:stretch>
      </xdr:blipFill>
      <xdr:spPr>
        <a:xfrm>
          <a:off x="219103" y="151874"/>
          <a:ext cx="837610" cy="222529"/>
        </a:xfrm>
        <a:prstGeom prst="rect">
          <a:avLst/>
        </a:prstGeom>
      </xdr:spPr>
    </xdr:pic>
    <xdr:clientData/>
  </xdr:twoCellAnchor>
  <xdr:twoCellAnchor editAs="oneCell">
    <xdr:from>
      <xdr:col>10</xdr:col>
      <xdr:colOff>18782</xdr:colOff>
      <xdr:row>33</xdr:row>
      <xdr:rowOff>99275</xdr:rowOff>
    </xdr:from>
    <xdr:to>
      <xdr:col>27</xdr:col>
      <xdr:colOff>1321</xdr:colOff>
      <xdr:row>33</xdr:row>
      <xdr:rowOff>155609</xdr:rowOff>
    </xdr:to>
    <xdr:pic>
      <xdr:nvPicPr>
        <xdr:cNvPr id="6" name="Obrázek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stretch>
          <a:fillRect/>
        </a:stretch>
      </xdr:blipFill>
      <xdr:spPr>
        <a:xfrm>
          <a:off x="313923" y="9264740"/>
          <a:ext cx="484278" cy="563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4" name="Obrázek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tretch>
          <a:fillRect/>
        </a:stretch>
      </xdr:blipFill>
      <xdr:spPr>
        <a:xfrm>
          <a:off x="4212055" y="67466"/>
          <a:ext cx="1117079"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5" name="Obrázek 4">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2"/>
        <a:stretch>
          <a:fillRect/>
        </a:stretch>
      </xdr:blipFill>
      <xdr:spPr>
        <a:xfrm>
          <a:off x="138361" y="145674"/>
          <a:ext cx="837610"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6" name="Obrázek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stretch>
          <a:fillRect/>
        </a:stretch>
      </xdr:blipFill>
      <xdr:spPr>
        <a:xfrm>
          <a:off x="248194" y="9726930"/>
          <a:ext cx="484278" cy="56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231913</xdr:colOff>
      <xdr:row>8</xdr:row>
      <xdr:rowOff>66260</xdr:rowOff>
    </xdr:from>
    <xdr:to>
      <xdr:col>23</xdr:col>
      <xdr:colOff>290859</xdr:colOff>
      <xdr:row>13</xdr:row>
      <xdr:rowOff>74544</xdr:rowOff>
    </xdr:to>
    <xdr:pic>
      <xdr:nvPicPr>
        <xdr:cNvPr id="2" name="Obrázo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874565" y="1457738"/>
          <a:ext cx="3736424" cy="8779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50</xdr:col>
      <xdr:colOff>16852</xdr:colOff>
      <xdr:row>0</xdr:row>
      <xdr:rowOff>13189</xdr:rowOff>
    </xdr:from>
    <xdr:to>
      <xdr:col>89</xdr:col>
      <xdr:colOff>111370</xdr:colOff>
      <xdr:row>16</xdr:row>
      <xdr:rowOff>19050</xdr:rowOff>
    </xdr:to>
    <xdr:sp macro="" textlink="">
      <xdr:nvSpPr>
        <xdr:cNvPr id="2" name="Obdĺžnik 1">
          <a:extLst>
            <a:ext uri="{FF2B5EF4-FFF2-40B4-BE49-F238E27FC236}">
              <a16:creationId xmlns:a16="http://schemas.microsoft.com/office/drawing/2014/main" id="{00000000-0008-0000-1700-000002000000}"/>
            </a:ext>
          </a:extLst>
        </xdr:cNvPr>
        <xdr:cNvSpPr/>
      </xdr:nvSpPr>
      <xdr:spPr>
        <a:xfrm>
          <a:off x="5769952" y="13189"/>
          <a:ext cx="4923693" cy="244426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4" name="Obdĺžnik 5">
          <a:extLst>
            <a:ext uri="{FF2B5EF4-FFF2-40B4-BE49-F238E27FC236}">
              <a16:creationId xmlns:a16="http://schemas.microsoft.com/office/drawing/2014/main" id="{00000000-0008-0000-1700-000004000000}"/>
            </a:ext>
          </a:extLst>
        </xdr:cNvPr>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14</xdr:col>
      <xdr:colOff>295275</xdr:colOff>
      <xdr:row>8</xdr:row>
      <xdr:rowOff>161925</xdr:rowOff>
    </xdr:from>
    <xdr:to>
      <xdr:col>20</xdr:col>
      <xdr:colOff>466246</xdr:colOff>
      <xdr:row>13</xdr:row>
      <xdr:rowOff>28485</xdr:rowOff>
    </xdr:to>
    <xdr:pic>
      <xdr:nvPicPr>
        <xdr:cNvPr id="2" name="Obrázok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543925" y="1533525"/>
          <a:ext cx="3828571" cy="72381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0</xdr:colOff>
      <xdr:row>29</xdr:row>
      <xdr:rowOff>101958</xdr:rowOff>
    </xdr:from>
    <xdr:to>
      <xdr:col>27</xdr:col>
      <xdr:colOff>12053</xdr:colOff>
      <xdr:row>29</xdr:row>
      <xdr:rowOff>158292</xdr:rowOff>
    </xdr:to>
    <xdr:pic>
      <xdr:nvPicPr>
        <xdr:cNvPr id="2" name="Obrázek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314325" y="9055458"/>
          <a:ext cx="469253" cy="56334"/>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5443</xdr:colOff>
      <xdr:row>31</xdr:row>
      <xdr:rowOff>47530</xdr:rowOff>
    </xdr:from>
    <xdr:to>
      <xdr:col>27</xdr:col>
      <xdr:colOff>17496</xdr:colOff>
      <xdr:row>33</xdr:row>
      <xdr:rowOff>5892</xdr:rowOff>
    </xdr:to>
    <xdr:pic>
      <xdr:nvPicPr>
        <xdr:cNvPr id="2" name="Obrázek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319768" y="8858155"/>
          <a:ext cx="469253" cy="53612"/>
        </a:xfrm>
        <a:prstGeom prst="rect">
          <a:avLst/>
        </a:prstGeom>
      </xdr:spPr>
    </xdr:pic>
    <xdr:clientData/>
  </xdr:twoCellAnchor>
  <xdr:twoCellAnchor editAs="oneCell">
    <xdr:from>
      <xdr:col>4</xdr:col>
      <xdr:colOff>10887</xdr:colOff>
      <xdr:row>1</xdr:row>
      <xdr:rowOff>114299</xdr:rowOff>
    </xdr:from>
    <xdr:to>
      <xdr:col>46</xdr:col>
      <xdr:colOff>21773</xdr:colOff>
      <xdr:row>1</xdr:row>
      <xdr:rowOff>309111</xdr:rowOff>
    </xdr:to>
    <xdr:pic>
      <xdr:nvPicPr>
        <xdr:cNvPr id="3" name="Obrázek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125187" y="161924"/>
          <a:ext cx="1211036" cy="194812"/>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4" name="Obrázek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a:stretch>
          <a:fillRect/>
        </a:stretch>
      </xdr:blipFill>
      <xdr:spPr>
        <a:xfrm>
          <a:off x="4536621" y="80283"/>
          <a:ext cx="987544" cy="24417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32</xdr:row>
      <xdr:rowOff>36645</xdr:rowOff>
    </xdr:from>
    <xdr:to>
      <xdr:col>25</xdr:col>
      <xdr:colOff>12054</xdr:colOff>
      <xdr:row>33</xdr:row>
      <xdr:rowOff>43993</xdr:rowOff>
    </xdr:to>
    <xdr:pic>
      <xdr:nvPicPr>
        <xdr:cNvPr id="2" name="Obrázek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0</xdr:colOff>
      <xdr:row>19</xdr:row>
      <xdr:rowOff>36645</xdr:rowOff>
    </xdr:from>
    <xdr:to>
      <xdr:col>25</xdr:col>
      <xdr:colOff>12054</xdr:colOff>
      <xdr:row>20</xdr:row>
      <xdr:rowOff>43993</xdr:rowOff>
    </xdr:to>
    <xdr:pic>
      <xdr:nvPicPr>
        <xdr:cNvPr id="2" name="Obrázek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257175" y="8894895"/>
          <a:ext cx="469254" cy="54973"/>
        </a:xfrm>
        <a:prstGeom prst="rect">
          <a:avLst/>
        </a:prstGeom>
      </xdr:spPr>
    </xdr:pic>
    <xdr:clientData/>
  </xdr:twoCellAnchor>
  <xdr:twoCellAnchor editAs="oneCell">
    <xdr:from>
      <xdr:col>158</xdr:col>
      <xdr:colOff>21771</xdr:colOff>
      <xdr:row>1</xdr:row>
      <xdr:rowOff>32658</xdr:rowOff>
    </xdr:from>
    <xdr:to>
      <xdr:col>193</xdr:col>
      <xdr:colOff>9190</xdr:colOff>
      <xdr:row>1</xdr:row>
      <xdr:rowOff>276836</xdr:rowOff>
    </xdr:to>
    <xdr:pic>
      <xdr:nvPicPr>
        <xdr:cNvPr id="3" name="Obrázek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4536621" y="80283"/>
          <a:ext cx="987544" cy="244178"/>
        </a:xfrm>
        <a:prstGeom prst="rect">
          <a:avLst/>
        </a:prstGeom>
      </xdr:spPr>
    </xdr:pic>
    <xdr:clientData/>
  </xdr:twoCellAnchor>
  <xdr:twoCellAnchor editAs="oneCell">
    <xdr:from>
      <xdr:col>8</xdr:col>
      <xdr:colOff>0</xdr:colOff>
      <xdr:row>1</xdr:row>
      <xdr:rowOff>92528</xdr:rowOff>
    </xdr:from>
    <xdr:to>
      <xdr:col>74</xdr:col>
      <xdr:colOff>16891</xdr:colOff>
      <xdr:row>1</xdr:row>
      <xdr:rowOff>295925</xdr:rowOff>
    </xdr:to>
    <xdr:pic>
      <xdr:nvPicPr>
        <xdr:cNvPr id="4" name="Obrázek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228600" y="140153"/>
          <a:ext cx="1902841" cy="2033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95250</xdr:colOff>
      <xdr:row>0</xdr:row>
      <xdr:rowOff>200025</xdr:rowOff>
    </xdr:from>
    <xdr:to>
      <xdr:col>50</xdr:col>
      <xdr:colOff>0</xdr:colOff>
      <xdr:row>2</xdr:row>
      <xdr:rowOff>19050</xdr:rowOff>
    </xdr:to>
    <xdr:pic>
      <xdr:nvPicPr>
        <xdr:cNvPr id="2" name="Obráze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39600" y="200025"/>
          <a:ext cx="4095751"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152400</xdr:colOff>
      <xdr:row>0</xdr:row>
      <xdr:rowOff>0</xdr:rowOff>
    </xdr:from>
    <xdr:to>
      <xdr:col>49</xdr:col>
      <xdr:colOff>57150</xdr:colOff>
      <xdr:row>1</xdr:row>
      <xdr:rowOff>133350</xdr:rowOff>
    </xdr:to>
    <xdr:pic>
      <xdr:nvPicPr>
        <xdr:cNvPr id="2" name="Obráze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0"/>
          <a:ext cx="4095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50445</xdr:colOff>
      <xdr:row>5</xdr:row>
      <xdr:rowOff>187177</xdr:rowOff>
    </xdr:from>
    <xdr:to>
      <xdr:col>82</xdr:col>
      <xdr:colOff>61464</xdr:colOff>
      <xdr:row>18</xdr:row>
      <xdr:rowOff>255671</xdr:rowOff>
    </xdr:to>
    <xdr:sp macro="" textlink="">
      <xdr:nvSpPr>
        <xdr:cNvPr id="2" name="Obdĺžnik 1">
          <a:extLst>
            <a:ext uri="{FF2B5EF4-FFF2-40B4-BE49-F238E27FC236}">
              <a16:creationId xmlns:a16="http://schemas.microsoft.com/office/drawing/2014/main" id="{00000000-0008-0000-0900-000002000000}"/>
            </a:ext>
          </a:extLst>
        </xdr:cNvPr>
        <xdr:cNvSpPr/>
      </xdr:nvSpPr>
      <xdr:spPr>
        <a:xfrm>
          <a:off x="6311879" y="1109598"/>
          <a:ext cx="3986453" cy="33972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63</xdr:col>
      <xdr:colOff>171617</xdr:colOff>
      <xdr:row>8</xdr:row>
      <xdr:rowOff>370730</xdr:rowOff>
    </xdr:from>
    <xdr:to>
      <xdr:col>81</xdr:col>
      <xdr:colOff>101503</xdr:colOff>
      <xdr:row>18</xdr:row>
      <xdr:rowOff>141627</xdr:rowOff>
    </xdr:to>
    <xdr:pic>
      <xdr:nvPicPr>
        <xdr:cNvPr id="3" name="Obrázok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367" y="2065177"/>
          <a:ext cx="2516675" cy="2327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21470</xdr:colOff>
      <xdr:row>0</xdr:row>
      <xdr:rowOff>0</xdr:rowOff>
    </xdr:from>
    <xdr:to>
      <xdr:col>82</xdr:col>
      <xdr:colOff>11478</xdr:colOff>
      <xdr:row>5</xdr:row>
      <xdr:rowOff>91109</xdr:rowOff>
    </xdr:to>
    <xdr:sp macro="" textlink="">
      <xdr:nvSpPr>
        <xdr:cNvPr id="4" name="Obdĺžnik 2">
          <a:extLst>
            <a:ext uri="{FF2B5EF4-FFF2-40B4-BE49-F238E27FC236}">
              <a16:creationId xmlns:a16="http://schemas.microsoft.com/office/drawing/2014/main" id="{00000000-0008-0000-0900-000004000000}"/>
            </a:ext>
          </a:extLst>
        </xdr:cNvPr>
        <xdr:cNvSpPr/>
      </xdr:nvSpPr>
      <xdr:spPr>
        <a:xfrm>
          <a:off x="6282904" y="0"/>
          <a:ext cx="3965442" cy="10135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51</xdr:col>
      <xdr:colOff>102577</xdr:colOff>
      <xdr:row>1</xdr:row>
      <xdr:rowOff>51289</xdr:rowOff>
    </xdr:from>
    <xdr:to>
      <xdr:col>91</xdr:col>
      <xdr:colOff>73270</xdr:colOff>
      <xdr:row>18</xdr:row>
      <xdr:rowOff>65943</xdr:rowOff>
    </xdr:to>
    <xdr:sp macro="" textlink="">
      <xdr:nvSpPr>
        <xdr:cNvPr id="2" name="Obdĺžnik 1">
          <a:extLst>
            <a:ext uri="{FF2B5EF4-FFF2-40B4-BE49-F238E27FC236}">
              <a16:creationId xmlns:a16="http://schemas.microsoft.com/office/drawing/2014/main" id="{00000000-0008-0000-0A00-000002000000}"/>
            </a:ext>
          </a:extLst>
        </xdr:cNvPr>
        <xdr:cNvSpPr/>
      </xdr:nvSpPr>
      <xdr:spPr>
        <a:xfrm>
          <a:off x="6417652" y="232264"/>
          <a:ext cx="4923693" cy="390085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"Poznamky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71</xdr:col>
      <xdr:colOff>114300</xdr:colOff>
      <xdr:row>8</xdr:row>
      <xdr:rowOff>123825</xdr:rowOff>
    </xdr:from>
    <xdr:to>
      <xdr:col>91</xdr:col>
      <xdr:colOff>114300</xdr:colOff>
      <xdr:row>18</xdr:row>
      <xdr:rowOff>114300</xdr:rowOff>
    </xdr:to>
    <xdr:pic>
      <xdr:nvPicPr>
        <xdr:cNvPr id="3" name="Obrázok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5875" y="1838325"/>
          <a:ext cx="2476500" cy="234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56</xdr:col>
      <xdr:colOff>41252</xdr:colOff>
      <xdr:row>25</xdr:row>
      <xdr:rowOff>58283</xdr:rowOff>
    </xdr:from>
    <xdr:to>
      <xdr:col>83</xdr:col>
      <xdr:colOff>10349</xdr:colOff>
      <xdr:row>34</xdr:row>
      <xdr:rowOff>49338</xdr:rowOff>
    </xdr:to>
    <xdr:sp macro="" textlink="">
      <xdr:nvSpPr>
        <xdr:cNvPr id="2" name="Obdĺžnik 1">
          <a:extLst>
            <a:ext uri="{FF2B5EF4-FFF2-40B4-BE49-F238E27FC236}">
              <a16:creationId xmlns:a16="http://schemas.microsoft.com/office/drawing/2014/main" id="{00000000-0008-0000-0B00-000002000000}"/>
            </a:ext>
          </a:extLst>
        </xdr:cNvPr>
        <xdr:cNvSpPr/>
      </xdr:nvSpPr>
      <xdr:spPr>
        <a:xfrm>
          <a:off x="6268221" y="4070689"/>
          <a:ext cx="3088534" cy="1955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31</xdr:row>
      <xdr:rowOff>82272</xdr:rowOff>
    </xdr:from>
    <xdr:to>
      <xdr:col>79</xdr:col>
      <xdr:colOff>81553</xdr:colOff>
      <xdr:row>44</xdr:row>
      <xdr:rowOff>76920</xdr:rowOff>
    </xdr:to>
    <xdr:pic>
      <xdr:nvPicPr>
        <xdr:cNvPr id="27683" name="Obrázok 2">
          <a:extLst>
            <a:ext uri="{FF2B5EF4-FFF2-40B4-BE49-F238E27FC236}">
              <a16:creationId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8284" y="5219819"/>
          <a:ext cx="2239613" cy="2381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23</xdr:row>
      <xdr:rowOff>114299</xdr:rowOff>
    </xdr:to>
    <xdr:sp macro="" textlink="">
      <xdr:nvSpPr>
        <xdr:cNvPr id="3" name="Obdĺžnik 2">
          <a:extLst>
            <a:ext uri="{FF2B5EF4-FFF2-40B4-BE49-F238E27FC236}">
              <a16:creationId xmlns:a16="http://schemas.microsoft.com/office/drawing/2014/main" id="{00000000-0008-0000-0B00-000003000000}"/>
            </a:ext>
          </a:extLst>
        </xdr:cNvPr>
        <xdr:cNvSpPr/>
      </xdr:nvSpPr>
      <xdr:spPr>
        <a:xfrm>
          <a:off x="6356565" y="62908"/>
          <a:ext cx="3048691" cy="369810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8" name="Rovná spojovacia šípka 7">
          <a:extLst>
            <a:ext uri="{FF2B5EF4-FFF2-40B4-BE49-F238E27FC236}">
              <a16:creationId xmlns:a16="http://schemas.microsoft.com/office/drawing/2014/main" id="{00000000-0008-0000-0B00-000008000000}"/>
            </a:ext>
          </a:extLst>
        </xdr:cNvPr>
        <xdr:cNvCxnSpPr/>
      </xdr:nvCxnSpPr>
      <xdr:spPr>
        <a:xfrm flipH="1">
          <a:off x="8249495" y="176893"/>
          <a:ext cx="370630"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64</xdr:col>
      <xdr:colOff>15460</xdr:colOff>
      <xdr:row>9</xdr:row>
      <xdr:rowOff>5445</xdr:rowOff>
    </xdr:to>
    <xdr:pic>
      <xdr:nvPicPr>
        <xdr:cNvPr id="4" name="Obrázok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a:stretch>
          <a:fillRect/>
        </a:stretch>
      </xdr:blipFill>
      <xdr:spPr>
        <a:xfrm>
          <a:off x="6368144" y="527959"/>
          <a:ext cx="684930" cy="849086"/>
        </a:xfrm>
        <a:prstGeom prst="rect">
          <a:avLst/>
        </a:prstGeom>
      </xdr:spPr>
    </xdr:pic>
    <xdr:clientData/>
  </xdr:twoCellAnchor>
  <xdr:twoCellAnchor editAs="oneCell">
    <xdr:from>
      <xdr:col>65</xdr:col>
      <xdr:colOff>54428</xdr:colOff>
      <xdr:row>3</xdr:row>
      <xdr:rowOff>54429</xdr:rowOff>
    </xdr:from>
    <xdr:to>
      <xdr:col>75</xdr:col>
      <xdr:colOff>72123</xdr:colOff>
      <xdr:row>6</xdr:row>
      <xdr:rowOff>62510</xdr:rowOff>
    </xdr:to>
    <xdr:pic>
      <xdr:nvPicPr>
        <xdr:cNvPr id="6" name="Obrázok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stretch>
          <a:fillRect/>
        </a:stretch>
      </xdr:blipFill>
      <xdr:spPr>
        <a:xfrm>
          <a:off x="7217228" y="511629"/>
          <a:ext cx="1269552" cy="465281"/>
        </a:xfrm>
        <a:prstGeom prst="rect">
          <a:avLst/>
        </a:prstGeom>
      </xdr:spPr>
    </xdr:pic>
    <xdr:clientData/>
  </xdr:twoCellAnchor>
  <xdr:twoCellAnchor editAs="oneCell">
    <xdr:from>
      <xdr:col>64</xdr:col>
      <xdr:colOff>103415</xdr:colOff>
      <xdr:row>6</xdr:row>
      <xdr:rowOff>103415</xdr:rowOff>
    </xdr:from>
    <xdr:to>
      <xdr:col>78</xdr:col>
      <xdr:colOff>103196</xdr:colOff>
      <xdr:row>12</xdr:row>
      <xdr:rowOff>17586</xdr:rowOff>
    </xdr:to>
    <xdr:pic>
      <xdr:nvPicPr>
        <xdr:cNvPr id="7" name="Obrázok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4"/>
        <a:stretch>
          <a:fillRect/>
        </a:stretch>
      </xdr:blipFill>
      <xdr:spPr>
        <a:xfrm>
          <a:off x="7141029" y="1017815"/>
          <a:ext cx="1752381" cy="828571"/>
        </a:xfrm>
        <a:prstGeom prst="rect">
          <a:avLst/>
        </a:prstGeom>
      </xdr:spPr>
    </xdr:pic>
    <xdr:clientData/>
  </xdr:twoCellAnchor>
  <xdr:twoCellAnchor editAs="oneCell">
    <xdr:from>
      <xdr:col>56</xdr:col>
      <xdr:colOff>38100</xdr:colOff>
      <xdr:row>12</xdr:row>
      <xdr:rowOff>16330</xdr:rowOff>
    </xdr:from>
    <xdr:to>
      <xdr:col>75</xdr:col>
      <xdr:colOff>49777</xdr:colOff>
      <xdr:row>18</xdr:row>
      <xdr:rowOff>19852</xdr:rowOff>
    </xdr:to>
    <xdr:pic>
      <xdr:nvPicPr>
        <xdr:cNvPr id="9" name="Obrázok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5"/>
        <a:stretch>
          <a:fillRect/>
        </a:stretch>
      </xdr:blipFill>
      <xdr:spPr>
        <a:xfrm>
          <a:off x="6330043" y="1845130"/>
          <a:ext cx="2134391"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a:extLst>
            <a:ext uri="{FF2B5EF4-FFF2-40B4-BE49-F238E27FC236}">
              <a16:creationId xmlns:a16="http://schemas.microsoft.com/office/drawing/2014/main" id="{00000000-0008-0000-0B00-00000A000000}"/>
            </a:ext>
          </a:extLst>
        </xdr:cNvPr>
        <xdr:cNvSpPr/>
      </xdr:nvSpPr>
      <xdr:spPr>
        <a:xfrm>
          <a:off x="6357257" y="952499"/>
          <a:ext cx="631372"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2" name="Ovál 11">
          <a:extLst>
            <a:ext uri="{FF2B5EF4-FFF2-40B4-BE49-F238E27FC236}">
              <a16:creationId xmlns:a16="http://schemas.microsoft.com/office/drawing/2014/main" id="{00000000-0008-0000-0B00-00000C000000}"/>
            </a:ext>
          </a:extLst>
        </xdr:cNvPr>
        <xdr:cNvSpPr/>
      </xdr:nvSpPr>
      <xdr:spPr>
        <a:xfrm>
          <a:off x="7777847" y="745671"/>
          <a:ext cx="723895"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97971</xdr:rowOff>
    </xdr:to>
    <xdr:sp macro="" textlink="">
      <xdr:nvSpPr>
        <xdr:cNvPr id="13" name="Ovál 12">
          <a:extLst>
            <a:ext uri="{FF2B5EF4-FFF2-40B4-BE49-F238E27FC236}">
              <a16:creationId xmlns:a16="http://schemas.microsoft.com/office/drawing/2014/main" id="{00000000-0008-0000-0B00-00000D000000}"/>
            </a:ext>
          </a:extLst>
        </xdr:cNvPr>
        <xdr:cNvSpPr/>
      </xdr:nvSpPr>
      <xdr:spPr>
        <a:xfrm>
          <a:off x="7157361" y="1023257"/>
          <a:ext cx="1289953"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16</xdr:row>
      <xdr:rowOff>130629</xdr:rowOff>
    </xdr:from>
    <xdr:to>
      <xdr:col>66</xdr:col>
      <xdr:colOff>119743</xdr:colOff>
      <xdr:row>18</xdr:row>
      <xdr:rowOff>16329</xdr:rowOff>
    </xdr:to>
    <xdr:sp macro="" textlink="">
      <xdr:nvSpPr>
        <xdr:cNvPr id="14" name="Ovál 13">
          <a:extLst>
            <a:ext uri="{FF2B5EF4-FFF2-40B4-BE49-F238E27FC236}">
              <a16:creationId xmlns:a16="http://schemas.microsoft.com/office/drawing/2014/main" id="{00000000-0008-0000-0B00-00000E000000}"/>
            </a:ext>
          </a:extLst>
        </xdr:cNvPr>
        <xdr:cNvSpPr/>
      </xdr:nvSpPr>
      <xdr:spPr>
        <a:xfrm>
          <a:off x="6874333" y="2569029"/>
          <a:ext cx="533396"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18</xdr:row>
      <xdr:rowOff>23472</xdr:rowOff>
    </xdr:from>
    <xdr:to>
      <xdr:col>82</xdr:col>
      <xdr:colOff>119062</xdr:colOff>
      <xdr:row>23</xdr:row>
      <xdr:rowOff>125014</xdr:rowOff>
    </xdr:to>
    <xdr:pic>
      <xdr:nvPicPr>
        <xdr:cNvPr id="11" name="Obrázok 10">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6"/>
        <a:stretch>
          <a:fillRect/>
        </a:stretch>
      </xdr:blipFill>
      <xdr:spPr>
        <a:xfrm>
          <a:off x="6297896" y="2809535"/>
          <a:ext cx="3042557" cy="1018323"/>
        </a:xfrm>
        <a:prstGeom prst="rect">
          <a:avLst/>
        </a:prstGeom>
      </xdr:spPr>
    </xdr:pic>
    <xdr:clientData/>
  </xdr:twoCellAnchor>
  <xdr:twoCellAnchor>
    <xdr:from>
      <xdr:col>57</xdr:col>
      <xdr:colOff>46097</xdr:colOff>
      <xdr:row>20</xdr:row>
      <xdr:rowOff>104435</xdr:rowOff>
    </xdr:from>
    <xdr:to>
      <xdr:col>63</xdr:col>
      <xdr:colOff>101202</xdr:colOff>
      <xdr:row>22</xdr:row>
      <xdr:rowOff>23812</xdr:rowOff>
    </xdr:to>
    <xdr:sp macro="" textlink="">
      <xdr:nvSpPr>
        <xdr:cNvPr id="16" name="Ovál 15">
          <a:extLst>
            <a:ext uri="{FF2B5EF4-FFF2-40B4-BE49-F238E27FC236}">
              <a16:creationId xmlns:a16="http://schemas.microsoft.com/office/drawing/2014/main" id="{00000000-0008-0000-0B00-000010000000}"/>
            </a:ext>
          </a:extLst>
        </xdr:cNvPr>
        <xdr:cNvSpPr/>
      </xdr:nvSpPr>
      <xdr:spPr>
        <a:xfrm>
          <a:off x="6332597" y="3200060"/>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20</xdr:row>
      <xdr:rowOff>90148</xdr:rowOff>
    </xdr:from>
    <xdr:to>
      <xdr:col>73</xdr:col>
      <xdr:colOff>9524</xdr:colOff>
      <xdr:row>22</xdr:row>
      <xdr:rowOff>9525</xdr:rowOff>
    </xdr:to>
    <xdr:sp macro="" textlink="">
      <xdr:nvSpPr>
        <xdr:cNvPr id="17" name="Ovál 16">
          <a:extLst>
            <a:ext uri="{FF2B5EF4-FFF2-40B4-BE49-F238E27FC236}">
              <a16:creationId xmlns:a16="http://schemas.microsoft.com/office/drawing/2014/main" id="{00000000-0008-0000-0B00-000011000000}"/>
            </a:ext>
          </a:extLst>
        </xdr:cNvPr>
        <xdr:cNvSpPr/>
      </xdr:nvSpPr>
      <xdr:spPr>
        <a:xfrm>
          <a:off x="7491075" y="3185773"/>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20</xdr:row>
      <xdr:rowOff>105626</xdr:rowOff>
    </xdr:from>
    <xdr:to>
      <xdr:col>82</xdr:col>
      <xdr:colOff>90486</xdr:colOff>
      <xdr:row>22</xdr:row>
      <xdr:rowOff>25003</xdr:rowOff>
    </xdr:to>
    <xdr:sp macro="" textlink="">
      <xdr:nvSpPr>
        <xdr:cNvPr id="18" name="Ovál 17">
          <a:extLst>
            <a:ext uri="{FF2B5EF4-FFF2-40B4-BE49-F238E27FC236}">
              <a16:creationId xmlns:a16="http://schemas.microsoft.com/office/drawing/2014/main" id="{00000000-0008-0000-0B00-000012000000}"/>
            </a:ext>
          </a:extLst>
        </xdr:cNvPr>
        <xdr:cNvSpPr/>
      </xdr:nvSpPr>
      <xdr:spPr>
        <a:xfrm>
          <a:off x="8697178" y="3201251"/>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4" name="Obrázek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4759847" y="82833"/>
          <a:ext cx="102368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232127" y="128665"/>
          <a:ext cx="772328" cy="235077"/>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8" name="Obrázek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8</xdr:col>
      <xdr:colOff>3321</xdr:colOff>
      <xdr:row>1</xdr:row>
      <xdr:rowOff>203755</xdr:rowOff>
    </xdr:from>
    <xdr:to>
      <xdr:col>27</xdr:col>
      <xdr:colOff>90</xdr:colOff>
      <xdr:row>1</xdr:row>
      <xdr:rowOff>299820</xdr:rowOff>
    </xdr:to>
    <xdr:pic>
      <xdr:nvPicPr>
        <xdr:cNvPr id="9" name="Obrázek 8">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3"/>
        <a:stretch>
          <a:fillRect/>
        </a:stretch>
      </xdr:blipFill>
      <xdr:spPr>
        <a:xfrm>
          <a:off x="231921" y="251380"/>
          <a:ext cx="539694" cy="96065"/>
        </a:xfrm>
        <a:prstGeom prst="rect">
          <a:avLst/>
        </a:prstGeom>
      </xdr:spPr>
    </xdr:pic>
    <xdr:clientData/>
  </xdr:twoCellAnchor>
  <xdr:twoCellAnchor editAs="oneCell">
    <xdr:from>
      <xdr:col>11</xdr:col>
      <xdr:colOff>19707</xdr:colOff>
      <xdr:row>35</xdr:row>
      <xdr:rowOff>91965</xdr:rowOff>
    </xdr:from>
    <xdr:to>
      <xdr:col>35</xdr:col>
      <xdr:colOff>19707</xdr:colOff>
      <xdr:row>36</xdr:row>
      <xdr:rowOff>7189</xdr:rowOff>
    </xdr:to>
    <xdr:pic>
      <xdr:nvPicPr>
        <xdr:cNvPr id="2" name="Obrázek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4"/>
        <a:stretch>
          <a:fillRect/>
        </a:stretch>
      </xdr:blipFill>
      <xdr:spPr>
        <a:xfrm>
          <a:off x="308741" y="9433034"/>
          <a:ext cx="630621"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M\FINA%201%20poznam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IPS\Pozn&#225;mky%202016\Pozn&#225;mky%20Z&#225;KAZN&#237;K\CashFlow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IPS\Pozn&#225;mky%202016\Pozn&#225;mky%20prepojen&#233;\poznamky2015%20Kompl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Hlavicka"/>
      <sheetName val="hk2015"/>
      <sheetName val="hk2014"/>
      <sheetName val="ANALYTIKAVUJ"/>
      <sheetName val="HL KNIHA VYPOC"/>
      <sheetName val="SUVAHAVUJ"/>
      <sheetName val="SUVAHAVUJ PASIVA"/>
      <sheetName val="VYKAZ ZaS"/>
      <sheetName val="CASH FLOW DU n"/>
      <sheetName val="CASH FLOW DU p"/>
      <sheetName val="PrekladHlav"/>
      <sheetName val="List1"/>
      <sheetName val="Osnova"/>
      <sheetName val="suvaha_p"/>
      <sheetName val="vykaz_p"/>
    </sheetNames>
    <sheetDataSet>
      <sheetData sheetId="0"/>
      <sheetData sheetId="1">
        <row r="15">
          <cell r="H15"/>
          <cell r="I15"/>
          <cell r="J15"/>
          <cell r="K15"/>
          <cell r="L15"/>
          <cell r="M15"/>
          <cell r="N15"/>
          <cell r="O15"/>
          <cell r="P15"/>
          <cell r="Q15"/>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Hlavička"/>
      <sheetName val="Hlavicka"/>
      <sheetName val="hk2015"/>
      <sheetName val="hk2014"/>
      <sheetName val="ANALYTIKAVUJ"/>
      <sheetName val="HL KNIHA VYPOC"/>
      <sheetName val="SUVAHAVUJ"/>
      <sheetName val="poznamky 2015 DU"/>
      <sheetName val="Poznamky DU MUJ"/>
      <sheetName val="CASH FLOW DU n"/>
      <sheetName val="CASH FLOW DU p"/>
      <sheetName val="002"/>
      <sheetName val="003"/>
      <sheetName val="004"/>
      <sheetName val="005"/>
      <sheetName val="006"/>
      <sheetName val="007"/>
      <sheetName val="008"/>
      <sheetName val="009"/>
      <sheetName val="010"/>
      <sheetName val="011"/>
      <sheetName val="012"/>
      <sheetName val="ANALYTIKA MUJ"/>
      <sheetName val="SUVAHAMUJ"/>
      <sheetName val="02"/>
      <sheetName val="03"/>
      <sheetName val="04"/>
      <sheetName val="05"/>
      <sheetName val="PrekladHlav"/>
      <sheetName val="List1"/>
      <sheetName val="Osnova"/>
      <sheetName val="suvaha_p"/>
      <sheetName val="vykaz_p"/>
    </sheetNames>
    <sheetDataSet>
      <sheetData sheetId="0">
        <row r="6">
          <cell r="B6" t="str">
            <v>Mestske kanalizácie</v>
          </cell>
        </row>
      </sheetData>
      <sheetData sheetId="1"/>
      <sheetData sheetId="2"/>
      <sheetData sheetId="3"/>
      <sheetData sheetId="4"/>
      <sheetData sheetId="5">
        <row r="5">
          <cell r="G5">
            <v>0</v>
          </cell>
        </row>
      </sheetData>
      <sheetData sheetId="6">
        <row r="68">
          <cell r="AF68" t="str">
            <v xml:space="preserve">          0</v>
          </cell>
        </row>
        <row r="69">
          <cell r="AD69" t="str">
            <v xml:space="preserve">          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ruz.sk/Fina.ph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1.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77"/>
  <sheetViews>
    <sheetView zoomScaleNormal="100" workbookViewId="0">
      <selection activeCell="B13" sqref="B13"/>
    </sheetView>
  </sheetViews>
  <sheetFormatPr defaultRowHeight="12.75" x14ac:dyDescent="0.2"/>
  <cols>
    <col min="1" max="1" width="34.5703125" style="6" customWidth="1"/>
    <col min="2" max="2" width="59.7109375" style="6" customWidth="1"/>
    <col min="3" max="3" width="18.7109375" style="6" customWidth="1"/>
    <col min="4" max="4" width="16.5703125" style="6" customWidth="1"/>
    <col min="5" max="5" width="17.7109375" style="6" customWidth="1"/>
    <col min="6" max="6" width="13.7109375" style="6" customWidth="1"/>
    <col min="7" max="7" width="0.140625" style="6" customWidth="1"/>
    <col min="8" max="8" width="0.140625" style="6" hidden="1" customWidth="1"/>
    <col min="9" max="10" width="9.140625" style="6" hidden="1" customWidth="1"/>
    <col min="11" max="11" width="0.140625" style="6" hidden="1" customWidth="1"/>
    <col min="12" max="18" width="9.140625" style="6" hidden="1" customWidth="1"/>
    <col min="19" max="19" width="42.42578125" style="6" hidden="1" customWidth="1"/>
    <col min="20" max="21" width="4.5703125" style="6" hidden="1" customWidth="1"/>
    <col min="22" max="22" width="16.42578125" style="6" hidden="1" customWidth="1"/>
    <col min="23" max="24" width="4.5703125" style="6" hidden="1" customWidth="1"/>
    <col min="25" max="25" width="16.42578125" style="6" hidden="1" customWidth="1"/>
    <col min="26" max="28" width="9.140625" style="6" hidden="1" customWidth="1"/>
    <col min="29" max="36" width="9.140625" style="6"/>
    <col min="37" max="37" width="11.7109375" style="6" bestFit="1" customWidth="1"/>
    <col min="38" max="38" width="5" style="6" bestFit="1" customWidth="1"/>
    <col min="39" max="39" width="9.140625" style="6"/>
    <col min="40" max="40" width="15.7109375" style="6" customWidth="1"/>
    <col min="41" max="16384" width="9.140625" style="6"/>
  </cols>
  <sheetData>
    <row r="1" spans="1:42" ht="13.5" thickBot="1" x14ac:dyDescent="0.25">
      <c r="B1" s="794" t="s">
        <v>3007</v>
      </c>
      <c r="C1" s="794"/>
      <c r="D1" s="794"/>
      <c r="E1" s="794"/>
      <c r="F1" s="794"/>
      <c r="AL1" s="782"/>
      <c r="AM1" s="782"/>
      <c r="AN1" s="782">
        <f>COUNTIF(AL3:AL5,"ANO")</f>
        <v>2</v>
      </c>
      <c r="AO1" s="782" t="str">
        <f>IFERROR(IF(AN1&gt;=A73,B73,B72),"")</f>
        <v>ANO - boli splnené aspoň dve podmienky z troch
musíte si nechať overiť aj výročnú správu
máte čas do konca roku 2016</v>
      </c>
      <c r="AP1" s="782"/>
    </row>
    <row r="2" spans="1:42" ht="16.5" thickBot="1" x14ac:dyDescent="0.3">
      <c r="A2" s="430" t="s">
        <v>2822</v>
      </c>
      <c r="B2" s="311" t="s">
        <v>2823</v>
      </c>
      <c r="D2" s="795" t="s">
        <v>3017</v>
      </c>
      <c r="E2" s="796"/>
      <c r="F2" s="796"/>
      <c r="G2" s="797"/>
      <c r="S2" s="623"/>
      <c r="T2" s="623"/>
      <c r="U2" s="623"/>
      <c r="V2" s="623">
        <v>2015</v>
      </c>
      <c r="W2" s="623"/>
      <c r="X2" s="623"/>
      <c r="Y2" s="623">
        <v>2014</v>
      </c>
      <c r="AD2" s="790" t="s">
        <v>4013</v>
      </c>
      <c r="AE2" s="790"/>
      <c r="AF2" s="790"/>
      <c r="AG2" s="790"/>
      <c r="AH2" s="790"/>
      <c r="AI2" s="790"/>
      <c r="AJ2" s="790"/>
      <c r="AL2" s="623"/>
      <c r="AM2" s="623"/>
      <c r="AN2" s="623"/>
      <c r="AO2" s="623"/>
    </row>
    <row r="3" spans="1:42" ht="20.100000000000001" customHeight="1" thickBot="1" x14ac:dyDescent="0.3">
      <c r="A3" s="6" t="str">
        <f>Hlavicka!$H$14</f>
        <v>Daňové identifikačné číslo</v>
      </c>
      <c r="B3" s="784"/>
      <c r="S3" s="623" t="s">
        <v>3490</v>
      </c>
      <c r="T3" s="624">
        <f>SUM(SUVAHAVUJ!N35-SUVAHAVUJ!N103)</f>
        <v>1966001</v>
      </c>
      <c r="U3" s="624">
        <f>SUM(SUVAHAVUJ!N81)</f>
        <v>1989001</v>
      </c>
      <c r="V3" s="625">
        <f>SUM(T3/U3)*1.2</f>
        <v>1.1861236872178544</v>
      </c>
      <c r="W3" s="624">
        <f>SUM(SUVAHAVUJ!X35-SUVAHAVUJ!X103)</f>
        <v>-11000</v>
      </c>
      <c r="X3" s="624">
        <f>SUM(SUVAHAVUJ!X81)</f>
        <v>14000</v>
      </c>
      <c r="Y3" s="625">
        <f>SUM(W3/X3)*1.2</f>
        <v>-0.94285714285714284</v>
      </c>
      <c r="AC3" s="779" t="s">
        <v>4014</v>
      </c>
      <c r="AK3" s="783">
        <f>SUVAHAVUJ!$I$3</f>
        <v>2034001</v>
      </c>
      <c r="AL3" s="623" t="str">
        <f>IFERROR(IF(AK3&lt;=A64,B64,B63),"")</f>
        <v>ANO</v>
      </c>
      <c r="AM3" s="623"/>
      <c r="AN3" s="623"/>
      <c r="AO3" s="623"/>
    </row>
    <row r="4" spans="1:42" ht="20.100000000000001" customHeight="1" thickBot="1" x14ac:dyDescent="0.3">
      <c r="A4" s="6" t="str">
        <f>Hlavicka!$H$17</f>
        <v>IČO</v>
      </c>
      <c r="B4" s="785"/>
      <c r="S4" s="623" t="s">
        <v>3491</v>
      </c>
      <c r="T4" s="624">
        <f>SUM(SUVAHAVUJ!N99+SUVAHAVUJ!N102)</f>
        <v>1965001</v>
      </c>
      <c r="U4" s="624">
        <f>SUM(U3)</f>
        <v>1989001</v>
      </c>
      <c r="V4" s="625">
        <f>SUM(T4/U4)*1.4</f>
        <v>1.3831070974826054</v>
      </c>
      <c r="W4" s="624">
        <f>SUM(SUVAHAVUJ!X99+SUVAHAVUJ!X102)</f>
        <v>-14000</v>
      </c>
      <c r="X4" s="624">
        <f>SUM(X3)</f>
        <v>14000</v>
      </c>
      <c r="Y4" s="625">
        <f>SUM(W4/X4)*1.4</f>
        <v>-1.4</v>
      </c>
      <c r="AC4" s="778" t="s">
        <v>4015</v>
      </c>
      <c r="AK4" s="780">
        <f>SUVAHAVUJ!$N$149</f>
        <v>2000001</v>
      </c>
      <c r="AL4" s="623" t="str">
        <f>IFERROR(IF(AK4&lt;=A67,B67,B66),"")</f>
        <v>ANO</v>
      </c>
      <c r="AM4" s="623"/>
      <c r="AN4" s="623"/>
      <c r="AO4" s="623"/>
    </row>
    <row r="5" spans="1:42" ht="20.100000000000001" customHeight="1" thickBot="1" x14ac:dyDescent="0.3">
      <c r="A5" s="6" t="str">
        <f>Hlavicka!$H$20</f>
        <v>SK NACE</v>
      </c>
      <c r="B5" s="784"/>
      <c r="S5" s="623" t="s">
        <v>3492</v>
      </c>
      <c r="T5" s="624">
        <f>SUM(SUVAHAVUJ!N204+SUVAHAVUJ!N197)</f>
        <v>1965001</v>
      </c>
      <c r="U5" s="624">
        <f>SUM(U4)</f>
        <v>1989001</v>
      </c>
      <c r="V5" s="625">
        <f>SUM(T5/U5)*3.3</f>
        <v>3.2601810154947128</v>
      </c>
      <c r="W5" s="624">
        <f>SUM(SUVAHAVUJ!X204+SUVAHAVUJ!X197)</f>
        <v>-14000</v>
      </c>
      <c r="X5" s="624">
        <f>SUM(X4)</f>
        <v>14000</v>
      </c>
      <c r="Y5" s="625">
        <f>SUM(W5/X5)*3.3</f>
        <v>-3.3</v>
      </c>
      <c r="AC5" s="779" t="s">
        <v>4016</v>
      </c>
      <c r="AK5" s="781">
        <f>'poznamky 2017 DU'!$U$20</f>
        <v>0</v>
      </c>
      <c r="AL5" s="623" t="str">
        <f>IFERROR(IF(AK5&lt;=A70,B70,B69),"")</f>
        <v>NIE</v>
      </c>
      <c r="AM5" s="623"/>
      <c r="AN5" s="623"/>
      <c r="AO5" s="623"/>
    </row>
    <row r="6" spans="1:42" ht="33.75" customHeight="1" thickBot="1" x14ac:dyDescent="0.3">
      <c r="A6" s="312" t="str">
        <f>Hlavicka!$H$29</f>
        <v>Obchodné meno (názov) účtovnej jednotky</v>
      </c>
      <c r="B6" s="784" t="s">
        <v>3543</v>
      </c>
      <c r="S6" s="623" t="s">
        <v>3493</v>
      </c>
      <c r="T6" s="624">
        <f>SUM(SUVAHAVUJ!N83)</f>
        <v>6000</v>
      </c>
      <c r="U6" s="624">
        <f>SUM(SUVAHAVUJ!N103-SUVAHAVUJ!N120-SUVAHAVUJ!N138)</f>
        <v>18000</v>
      </c>
      <c r="V6" s="625">
        <f>SUM(T6/U6)*0.6</f>
        <v>0.19999999999999998</v>
      </c>
      <c r="W6" s="624">
        <f>SUM(SUVAHAVUJ!X83)</f>
        <v>6000</v>
      </c>
      <c r="X6" s="624">
        <f>SUM(SUVAHAVUJ!X103-SUVAHAVUJ!X120-SUVAHAVUJ!X138)</f>
        <v>22000</v>
      </c>
      <c r="Y6" s="625">
        <f>SUM(W6/X6)*0.6</f>
        <v>0.16363636363636361</v>
      </c>
      <c r="AC6" s="791" t="str">
        <f>$AO$1</f>
        <v>ANO - boli splnené aspoň dve podmienky z troch
musíte si nechať overiť aj výročnú správu
máte čas do konca roku 2016</v>
      </c>
      <c r="AD6" s="791"/>
      <c r="AE6" s="791"/>
      <c r="AF6" s="791"/>
      <c r="AG6" s="791"/>
      <c r="AH6" s="791"/>
      <c r="AI6" s="791"/>
      <c r="AJ6" s="791"/>
      <c r="AK6" s="782"/>
      <c r="AL6" s="623"/>
      <c r="AM6" s="623"/>
      <c r="AN6" s="623"/>
      <c r="AO6" s="623"/>
    </row>
    <row r="7" spans="1:42" ht="16.5" customHeight="1" thickBot="1" x14ac:dyDescent="0.3">
      <c r="A7" s="313" t="str">
        <f>Hlavicka!$H$33</f>
        <v>Sídlo účtovnej jednotky, ulica a číslo</v>
      </c>
      <c r="B7" s="784"/>
      <c r="S7" s="623" t="s">
        <v>3494</v>
      </c>
      <c r="T7" s="624">
        <f>SUM(SUVAHAVUJ!N149)</f>
        <v>2000001</v>
      </c>
      <c r="U7" s="624">
        <f>SUM(SUVAHAVUJ!N3)</f>
        <v>1989001</v>
      </c>
      <c r="V7" s="625">
        <f>SUM(T7/U7)*1</f>
        <v>1.0055304145146231</v>
      </c>
      <c r="W7" s="624">
        <f>SUM(SUVAHAVUJ!X149)</f>
        <v>46000</v>
      </c>
      <c r="X7" s="624">
        <f>SUM(X3)</f>
        <v>14000</v>
      </c>
      <c r="Y7" s="625">
        <f>SUM(W7/X7)*1</f>
        <v>3.2857142857142856</v>
      </c>
      <c r="AC7" s="791"/>
      <c r="AD7" s="791"/>
      <c r="AE7" s="791"/>
      <c r="AF7" s="791"/>
      <c r="AG7" s="791"/>
      <c r="AH7" s="791"/>
      <c r="AI7" s="791"/>
      <c r="AJ7" s="791"/>
      <c r="AL7" s="623"/>
      <c r="AM7" s="623"/>
      <c r="AN7" s="623"/>
      <c r="AO7" s="623"/>
    </row>
    <row r="8" spans="1:42" ht="20.100000000000001" customHeight="1" thickBot="1" x14ac:dyDescent="0.3">
      <c r="A8" s="6" t="str">
        <f>Hlavicka!$H$37</f>
        <v>PSČ</v>
      </c>
      <c r="B8" s="784"/>
      <c r="S8" s="623"/>
      <c r="T8" s="623"/>
      <c r="U8" s="623"/>
      <c r="V8" s="625">
        <f>IFERROR(SUM(V3:V7),"")</f>
        <v>7.0349422147097957</v>
      </c>
      <c r="W8" s="623"/>
      <c r="X8" s="623"/>
      <c r="Y8" s="625">
        <f>IFERROR(SUM(Y3:Y7),"")</f>
        <v>-2.1935064935064927</v>
      </c>
      <c r="AC8" s="791"/>
      <c r="AD8" s="791"/>
      <c r="AE8" s="791"/>
      <c r="AF8" s="791"/>
      <c r="AG8" s="791"/>
      <c r="AH8" s="791"/>
      <c r="AI8" s="791"/>
      <c r="AJ8" s="791"/>
    </row>
    <row r="9" spans="1:42" ht="20.100000000000001" customHeight="1" thickBot="1" x14ac:dyDescent="0.3">
      <c r="A9" s="6" t="str">
        <f>Hlavicka!$N$37</f>
        <v>Obec</v>
      </c>
      <c r="B9" s="784"/>
      <c r="S9" s="623"/>
      <c r="T9" s="623"/>
      <c r="U9" s="623"/>
      <c r="V9" s="623" t="str">
        <f>IF(V8&lt;=1.81,"Hrozí bankrot ",IF(V8&gt;=2.99,"Stabilita","Šeda zóna"))</f>
        <v>Stabilita</v>
      </c>
      <c r="W9" s="623"/>
      <c r="X9" s="623"/>
      <c r="Y9" s="623" t="str">
        <f>IF(Y8&lt;=1.81,"Hrozí bankrot ",IF(Y8&gt;=2.99,"Stabilita","Šeda zóna"))</f>
        <v xml:space="preserve">Hrozí bankrot </v>
      </c>
    </row>
    <row r="10" spans="1:42" ht="20.100000000000001" customHeight="1" thickBot="1" x14ac:dyDescent="0.3">
      <c r="A10" s="6" t="str">
        <f>Hlavicka!$H$44</f>
        <v>Telefónne číslo</v>
      </c>
      <c r="B10" s="784"/>
      <c r="S10" s="623" t="s">
        <v>3496</v>
      </c>
      <c r="T10" s="624">
        <f>SUM(SUVAHAVUJ!N82)</f>
        <v>1971001</v>
      </c>
      <c r="U10" s="624">
        <f>SUM(SUVAHAVUJ!N4)</f>
        <v>5000</v>
      </c>
      <c r="V10" s="625">
        <f>SUM(T10/U10)</f>
        <v>394.2002</v>
      </c>
      <c r="W10" s="624">
        <f>SUM(SUVAHAVUJ!X82)</f>
        <v>-8000</v>
      </c>
      <c r="X10" s="624">
        <f>SUM(SUVAHAVUJ!X4)</f>
        <v>3000</v>
      </c>
      <c r="Y10" s="625">
        <f>SUM(W10/X10)</f>
        <v>-2.6666666666666665</v>
      </c>
    </row>
    <row r="11" spans="1:42" ht="20.100000000000001" customHeight="1" thickBot="1" x14ac:dyDescent="0.3">
      <c r="A11" s="6" t="str">
        <f>Hlavicka!$X$44</f>
        <v>Faxové číslo</v>
      </c>
      <c r="B11" s="784"/>
      <c r="F11" s="431"/>
      <c r="S11" s="623" t="s">
        <v>3497</v>
      </c>
      <c r="T11" s="624">
        <f>SUM(T10)</f>
        <v>1971001</v>
      </c>
      <c r="U11" s="624">
        <f>SUM(T14)</f>
        <v>1989001</v>
      </c>
      <c r="V11" s="625">
        <f>SUM((2*T11)/U11)</f>
        <v>1.9819004615885061</v>
      </c>
      <c r="W11" s="624">
        <f>SUM(W10)</f>
        <v>-8000</v>
      </c>
      <c r="X11" s="624">
        <f>SUM(X3)</f>
        <v>14000</v>
      </c>
      <c r="Y11" s="625">
        <f>SUM(W11/X11)*2</f>
        <v>-1.1428571428571428</v>
      </c>
    </row>
    <row r="12" spans="1:42" ht="20.100000000000001" customHeight="1" thickBot="1" x14ac:dyDescent="0.3">
      <c r="A12" s="6" t="str">
        <f>Hlavicka!$H$47</f>
        <v>E-mailová adresa</v>
      </c>
      <c r="B12" s="786"/>
      <c r="S12" s="623" t="s">
        <v>3498</v>
      </c>
      <c r="T12" s="624">
        <f>SUM(T11)</f>
        <v>1971001</v>
      </c>
      <c r="U12" s="624">
        <f>SUM(SUVAHAVUJ!N103)</f>
        <v>18000</v>
      </c>
      <c r="V12" s="625">
        <f>SUM(T12/U12)</f>
        <v>109.50005555555556</v>
      </c>
      <c r="W12" s="624">
        <f>SUM(W11)</f>
        <v>-8000</v>
      </c>
      <c r="X12" s="624">
        <f>SUM(SUVAHAVUJ!X103)</f>
        <v>22000</v>
      </c>
      <c r="Y12" s="625">
        <f>SUM(W12/X12)</f>
        <v>-0.36363636363636365</v>
      </c>
    </row>
    <row r="13" spans="1:42" ht="20.100000000000001" customHeight="1" thickBot="1" x14ac:dyDescent="0.3">
      <c r="A13" s="6" t="str">
        <f>Hlavicka!$H$50</f>
        <v>Zostavená dňa:</v>
      </c>
      <c r="B13" s="787">
        <v>42078</v>
      </c>
      <c r="S13" s="623" t="s">
        <v>3499</v>
      </c>
      <c r="T13" s="624">
        <f>SUM(SUVAHAVUJ!N3)</f>
        <v>1989001</v>
      </c>
      <c r="U13" s="624">
        <f>SUM(SUVAHAVUJ!N124)</f>
        <v>8000</v>
      </c>
      <c r="V13" s="625">
        <f>SUM((5*T13)/U13)</f>
        <v>1243.1256249999999</v>
      </c>
      <c r="W13" s="624">
        <f>SUM(SUVAHAVUJ!X3)</f>
        <v>14000</v>
      </c>
      <c r="X13" s="624">
        <f>SUM(SUVAHAVUJ!X124)</f>
        <v>14000</v>
      </c>
      <c r="Y13" s="625">
        <f>SUM(W13/X13)*5</f>
        <v>5</v>
      </c>
    </row>
    <row r="14" spans="1:42" ht="20.100000000000001" customHeight="1" thickBot="1" x14ac:dyDescent="0.3">
      <c r="A14" s="6" t="str">
        <f>Hlavicka!$P$50</f>
        <v>Schválená dňa:</v>
      </c>
      <c r="B14" s="787">
        <v>42078</v>
      </c>
      <c r="S14" s="623" t="s">
        <v>3500</v>
      </c>
      <c r="T14" s="624">
        <f>SUM(T13)</f>
        <v>1989001</v>
      </c>
      <c r="U14" s="624">
        <f>SUM(SUVAHAVUJ!N124+SUVAHAVUJ!N141+SUVAHAVUJ!N142)</f>
        <v>18000</v>
      </c>
      <c r="V14" s="625">
        <f>SUM((15*T14)/U14)</f>
        <v>1657.5008333333333</v>
      </c>
      <c r="W14" s="624">
        <f>SUM(W13)</f>
        <v>14000</v>
      </c>
      <c r="X14" s="624">
        <f>SUM(SUVAHAVUJ!X124+SUVAHAVUJ!X141+SUVAHAVUJ!X142)</f>
        <v>22000</v>
      </c>
      <c r="Y14" s="625">
        <f>SUM(W14/X14)*15</f>
        <v>9.545454545454545</v>
      </c>
    </row>
    <row r="15" spans="1:42" ht="16.5" thickBot="1" x14ac:dyDescent="0.3">
      <c r="A15" s="6" t="s">
        <v>2821</v>
      </c>
      <c r="B15" s="787">
        <v>42369</v>
      </c>
      <c r="S15" s="623"/>
      <c r="T15" s="623"/>
      <c r="U15" s="623"/>
      <c r="V15" s="625">
        <f>SUM((2*V10)+(V11+V12+V13)+(2*V14))/7</f>
        <v>779.71566395483001</v>
      </c>
      <c r="W15" s="623"/>
      <c r="X15" s="623"/>
      <c r="Y15" s="625">
        <f>SUM((2*Y10)+(Y11+Y12+Y13)+(2*Y14))/7</f>
        <v>2.4644403215831789</v>
      </c>
    </row>
    <row r="16" spans="1:42" ht="29.25" customHeight="1" thickBot="1" x14ac:dyDescent="0.3">
      <c r="A16" s="312" t="str">
        <f>Hlavicka!$H$40</f>
        <v>Označenie obchodného registra a číslo zápisu obchodnej spoločnosti</v>
      </c>
      <c r="B16" s="788"/>
      <c r="S16" s="623" t="s">
        <v>3501</v>
      </c>
      <c r="T16" s="624">
        <f>SUM(SUVAHAVUJ!N68+SUVAHAVUJ!N73)</f>
        <v>13000</v>
      </c>
      <c r="U16" s="624">
        <f>SUM(U13)</f>
        <v>8000</v>
      </c>
      <c r="V16" s="625">
        <f>SUM((2*T16)/U16)</f>
        <v>3.25</v>
      </c>
      <c r="W16" s="624">
        <f>SUM(SUVAHAVUJ!X68+SUVAHAVUJ!X73)</f>
        <v>11000</v>
      </c>
      <c r="X16" s="624">
        <f>SUM(X13)</f>
        <v>14000</v>
      </c>
      <c r="Y16" s="625">
        <f>SUM(W16/X16)*2</f>
        <v>1.5714285714285714</v>
      </c>
    </row>
    <row r="17" spans="1:25" x14ac:dyDescent="0.2">
      <c r="S17" s="623"/>
      <c r="T17" s="624"/>
      <c r="U17" s="624"/>
      <c r="V17" s="625"/>
      <c r="W17" s="624"/>
      <c r="X17" s="624"/>
      <c r="Y17" s="625"/>
    </row>
    <row r="18" spans="1:25" x14ac:dyDescent="0.2">
      <c r="B18" s="607" t="s">
        <v>3513</v>
      </c>
      <c r="S18" s="623" t="s">
        <v>3502</v>
      </c>
      <c r="T18" s="624">
        <f>SUM(SUVAHAVUJ!N68+SUVAHAVUJ!N73+SUVAHAVUJ!N55)</f>
        <v>1984001</v>
      </c>
      <c r="U18" s="624">
        <f>SUM(U16)</f>
        <v>8000</v>
      </c>
      <c r="V18" s="625">
        <f>SUM(T18/(2.17*U18))</f>
        <v>114.28577188940092</v>
      </c>
      <c r="W18" s="624">
        <f>SUM(SUVAHAVUJ!X68+SUVAHAVUJ!X73+SUVAHAVUJ!X55)</f>
        <v>11000</v>
      </c>
      <c r="X18" s="624">
        <f>SUM(X16)</f>
        <v>14000</v>
      </c>
      <c r="Y18" s="625">
        <f>SUM(W18/X18)*2.17</f>
        <v>1.7049999999999998</v>
      </c>
    </row>
    <row r="19" spans="1:25" ht="15" x14ac:dyDescent="0.2">
      <c r="A19" s="621"/>
      <c r="B19" s="607" t="s">
        <v>3514</v>
      </c>
      <c r="S19" s="623" t="s">
        <v>3503</v>
      </c>
      <c r="T19" s="624">
        <f>SUM(SUVAHAVUJ!N35)</f>
        <v>1984001</v>
      </c>
      <c r="U19" s="624">
        <f>SUM(U18)</f>
        <v>8000</v>
      </c>
      <c r="V19" s="625">
        <f t="shared" ref="V19" si="0">SUM(T19/U19)</f>
        <v>248.000125</v>
      </c>
      <c r="W19" s="624">
        <f>SUM(SUVAHAVUJ!X35)</f>
        <v>11000</v>
      </c>
      <c r="X19" s="624">
        <f>SUM(X18)</f>
        <v>14000</v>
      </c>
      <c r="Y19" s="625">
        <f t="shared" ref="Y19" si="1">SUM(W19/X19)</f>
        <v>0.7857142857142857</v>
      </c>
    </row>
    <row r="20" spans="1:25" x14ac:dyDescent="0.2">
      <c r="A20" s="622"/>
      <c r="B20" s="607" t="s">
        <v>3515</v>
      </c>
      <c r="S20" s="623"/>
      <c r="T20" s="623"/>
      <c r="U20" s="623"/>
      <c r="V20" s="625"/>
      <c r="W20" s="623"/>
      <c r="X20" s="623"/>
      <c r="Y20" s="625"/>
    </row>
    <row r="21" spans="1:25" ht="12.75" customHeight="1" x14ac:dyDescent="0.2">
      <c r="B21" s="608" t="s">
        <v>3489</v>
      </c>
      <c r="C21" s="608">
        <v>2015</v>
      </c>
      <c r="D21" s="608" t="s">
        <v>3516</v>
      </c>
      <c r="E21" s="608">
        <v>2014</v>
      </c>
      <c r="F21" s="608" t="s">
        <v>3516</v>
      </c>
      <c r="S21" s="623" t="s">
        <v>3504</v>
      </c>
      <c r="T21" s="624">
        <f>SUM(SUVAHAVUJ!N55+SUVAHAVUJ!N36+SUVAHAVUJ!N68+SUVAHAVUJ!N73)-(SUVAHAVUJ!N124+SUVAHAVUJ!N141+SUVAHAVUJ!N142)</f>
        <v>1966001</v>
      </c>
      <c r="U21" s="623">
        <f>SUM(T14)</f>
        <v>1989001</v>
      </c>
      <c r="V21" s="623">
        <f>SUM(T21/(3.33*U21))</f>
        <v>0.29682774955401764</v>
      </c>
      <c r="W21" s="624">
        <f>SUM(SUVAHAVUJ!X55+SUVAHAVUJ!X36+SUVAHAVUJ!X68+SUVAHAVUJ!X73)-(SUVAHAVUJ!X124+SUVAHAVUJ!X141+SUVAHAVUJ!X142)</f>
        <v>-11000</v>
      </c>
      <c r="X21" s="623">
        <f>SUM(W14)</f>
        <v>14000</v>
      </c>
      <c r="Y21" s="623">
        <f>SUM(W21/X21)*3.33</f>
        <v>-2.6164285714285715</v>
      </c>
    </row>
    <row r="22" spans="1:25" ht="12.75" customHeight="1" x14ac:dyDescent="0.2">
      <c r="B22" s="609" t="s">
        <v>3495</v>
      </c>
      <c r="C22" s="610" t="str">
        <f>IFERROR($V$9,"")</f>
        <v>Stabilita</v>
      </c>
      <c r="D22" s="611">
        <f>IFERROR(SUM(V8),"")</f>
        <v>7.0349422147097957</v>
      </c>
      <c r="E22" s="610" t="str">
        <f>IFERROR($Y$9,"")</f>
        <v xml:space="preserve">Hrozí bankrot </v>
      </c>
      <c r="F22" s="612">
        <f>IFERROR($Y$8,"")</f>
        <v>-2.1935064935064927</v>
      </c>
      <c r="S22" s="623"/>
      <c r="T22" s="624"/>
      <c r="U22" s="624"/>
      <c r="V22" s="625">
        <f>SUM((5*V16)+(8*V18+2*V19+V21))/16</f>
        <v>89.177078304047583</v>
      </c>
      <c r="W22" s="624"/>
      <c r="X22" s="624"/>
      <c r="Y22" s="625">
        <f>SUM((5*Y16)+(8*Y18+2*Y19+Y21))/16</f>
        <v>1.2782589285714285</v>
      </c>
    </row>
    <row r="23" spans="1:25" x14ac:dyDescent="0.2">
      <c r="B23" s="609" t="s">
        <v>3517</v>
      </c>
      <c r="C23" s="610" t="str">
        <f>IFERROR(IF(D23&lt;=0,"Hrozí bankrot ",IF(D23&gt;=1,"Stabilita","Šeda zóna")),"")</f>
        <v>Stabilita</v>
      </c>
      <c r="D23" s="613">
        <f>IFERROR($V$35,"")</f>
        <v>165.72646575361298</v>
      </c>
      <c r="E23" s="610" t="str">
        <f>IFERROR(IF(F23&lt;=0,"Hrozí bankrot ",IF(F23&gt;=1,"Stabilita","Šeda zóna")),"")</f>
        <v>Stabilita</v>
      </c>
      <c r="F23" s="614">
        <f>IFERROR($Y$35,"")</f>
        <v>1.4463848060634001</v>
      </c>
      <c r="S23" s="623"/>
      <c r="T23" s="624"/>
      <c r="U23" s="624"/>
      <c r="V23" s="625"/>
      <c r="W23" s="624"/>
      <c r="X23" s="624"/>
      <c r="Y23" s="625"/>
    </row>
    <row r="24" spans="1:25" x14ac:dyDescent="0.2">
      <c r="B24" s="615" t="s">
        <v>3518</v>
      </c>
      <c r="C24" s="615"/>
      <c r="D24" s="616" t="str">
        <f>IFERROR($V$37,"")</f>
        <v/>
      </c>
      <c r="E24" s="615"/>
      <c r="F24" s="617" t="str">
        <f>IFERROR($Y$37,"")</f>
        <v/>
      </c>
      <c r="S24" s="623" t="s">
        <v>3505</v>
      </c>
      <c r="T24" s="624">
        <f>SUM(T7)</f>
        <v>2000001</v>
      </c>
      <c r="U24" s="624">
        <f>SUM(T13)</f>
        <v>1989001</v>
      </c>
      <c r="V24" s="625">
        <f>SUM((T24/2)/U24)</f>
        <v>0.50276520725731155</v>
      </c>
      <c r="W24" s="624">
        <f>SUM(W7)</f>
        <v>46000</v>
      </c>
      <c r="X24" s="624">
        <f>SUM(W13)</f>
        <v>14000</v>
      </c>
      <c r="Y24" s="625">
        <f>SUM((W24/2)/X24)</f>
        <v>1.6428571428571428</v>
      </c>
    </row>
    <row r="25" spans="1:25" x14ac:dyDescent="0.2">
      <c r="B25" s="615" t="s">
        <v>3519</v>
      </c>
      <c r="C25" s="610" t="str">
        <f>IFERROR(IF(D25&gt;=$B$43,$E$43,IF(D25&gt;=$B$42,$E$42,IF(D25&gt;=$B$41,$E$41,$E$40))),"")</f>
        <v>Nízka zadĺženosť</v>
      </c>
      <c r="D25" s="618">
        <f>IFERROR($V$39,"")</f>
        <v>9.0497692057470054E-3</v>
      </c>
      <c r="E25" s="610" t="str">
        <f>IFERROR(IF(F25&gt;=$B$43,$E$43,IF(F25&gt;=$B$42,$E$42,IF(F25&gt;=$B$41,$E$41,$E$40))),"")</f>
        <v>Riziková zadĺženosť</v>
      </c>
      <c r="F25" s="619">
        <f>IFERROR($Y$39,"")</f>
        <v>1.5714285714285714</v>
      </c>
      <c r="S25" s="623" t="s">
        <v>3506</v>
      </c>
      <c r="T25" s="623">
        <f>SUM(T24)</f>
        <v>2000001</v>
      </c>
      <c r="U25" s="623">
        <f>SUM(T12)</f>
        <v>1971001</v>
      </c>
      <c r="V25" s="625">
        <f>SUM((T25/4)/U25)</f>
        <v>0.25367833400388939</v>
      </c>
      <c r="W25" s="623">
        <f>SUM(W24)</f>
        <v>46000</v>
      </c>
      <c r="X25" s="623">
        <f>SUM(W12)</f>
        <v>-8000</v>
      </c>
      <c r="Y25" s="625">
        <f>SUM((W25/4)/X25)</f>
        <v>-1.4375</v>
      </c>
    </row>
    <row r="26" spans="1:25" x14ac:dyDescent="0.2">
      <c r="B26" s="615" t="s">
        <v>3520</v>
      </c>
      <c r="C26" s="610" t="str">
        <f>IFERROR(IF(D26&gt;=$B$46,$E$46,IF(D26&gt;=$B$45,$E$45,$E$44)),"")</f>
        <v>Veľmi dobrý trend</v>
      </c>
      <c r="D26" s="613">
        <f>IFERROR($V$41,"")</f>
        <v>1.0091324154579322</v>
      </c>
      <c r="E26" s="610" t="str">
        <f>IFERROR(IF(F26&gt;=$B$46,$E$46,IF(F26&gt;=$B$45,$E$45,$E$44)),"")</f>
        <v>Nevyhovujúci trend</v>
      </c>
      <c r="F26" s="614">
        <f>IFERROR($Y$41,"")</f>
        <v>-1.75</v>
      </c>
      <c r="S26" s="623" t="s">
        <v>3507</v>
      </c>
      <c r="T26" s="624">
        <f>SUM(SUVAHAVUJ!N176)</f>
        <v>1965001</v>
      </c>
      <c r="U26" s="623">
        <f>SUM(T25)</f>
        <v>2000001</v>
      </c>
      <c r="V26" s="623">
        <f>SUM((T26)/U26)</f>
        <v>0.98250000874999566</v>
      </c>
      <c r="W26" s="624">
        <f>SUM(SUVAHAVUJ!X176)</f>
        <v>-14000</v>
      </c>
      <c r="X26" s="623">
        <f>SUM(W25)</f>
        <v>46000</v>
      </c>
      <c r="Y26" s="623">
        <f>SUM((W26)/X26)</f>
        <v>-0.30434782608695654</v>
      </c>
    </row>
    <row r="27" spans="1:25" x14ac:dyDescent="0.2">
      <c r="B27" s="620" t="s">
        <v>3521</v>
      </c>
      <c r="C27" s="610" t="str">
        <f>IFERROR(IF(D27&gt;=$B$49,$E$49,IF(D27&gt;=$B$48,$E$48,$E$47)),"")</f>
        <v>Pozitívny vývoj</v>
      </c>
      <c r="D27" s="618">
        <f>IFERROR($V$43,"")</f>
        <v>0.98793364105900394</v>
      </c>
      <c r="E27" s="610" t="str">
        <f>IFERROR(IF(F27&gt;=$B$49,$E$49,IF(F27&gt;=$B$48,$E$48,$E$47)),"")</f>
        <v>Negatívny vývoj</v>
      </c>
      <c r="F27" s="619">
        <f>IFERROR($Y$43,"")</f>
        <v>-1</v>
      </c>
      <c r="S27" s="623"/>
      <c r="T27" s="624"/>
      <c r="U27" s="624"/>
      <c r="V27" s="625">
        <f>SUM(V24:V26)/3</f>
        <v>0.5796478500037322</v>
      </c>
      <c r="W27" s="624"/>
      <c r="X27" s="624"/>
      <c r="Y27" s="625">
        <f>SUM(Y24:Y26)/3</f>
        <v>-3.2996894409937916E-2</v>
      </c>
    </row>
    <row r="28" spans="1:25" x14ac:dyDescent="0.2">
      <c r="B28" s="620" t="s">
        <v>3522</v>
      </c>
      <c r="C28" s="610" t="str">
        <f>IFERROR(IF(D28&gt;=$B$52,$E$49,IF(D28&gt;=$B$51,$E$48,$E$47)),"")</f>
        <v>Pozitívny vývoj</v>
      </c>
      <c r="D28" s="618">
        <f>IFERROR($V$45,"")</f>
        <v>0.98793364105900394</v>
      </c>
      <c r="E28" s="610" t="str">
        <f>IFERROR(IF(F28&gt;=$B$52,$E$49,IF(F28&gt;=$B$51,$E$48,$E$47)),"")</f>
        <v>Negatívny vývoj</v>
      </c>
      <c r="F28" s="619">
        <f>IFERROR($Y$45,"")</f>
        <v>-1</v>
      </c>
      <c r="S28" s="623"/>
      <c r="T28" s="624"/>
      <c r="U28" s="624"/>
      <c r="V28" s="625"/>
      <c r="W28" s="624"/>
      <c r="X28" s="624"/>
      <c r="Y28" s="625"/>
    </row>
    <row r="29" spans="1:25" x14ac:dyDescent="0.2">
      <c r="B29" s="615" t="s">
        <v>3523</v>
      </c>
      <c r="C29" s="610" t="str">
        <f>IFERROR(IF(D29&gt;=$B$49,$E$49,IF(D29&gt;=$B$48,$E$48,$E$47)),"")</f>
        <v>Pozitívny vývoj</v>
      </c>
      <c r="D29" s="618">
        <f>IFERROR($V$47,"")</f>
        <v>0.9969558615140226</v>
      </c>
      <c r="E29" s="610" t="str">
        <f>IFERROR(IF(F29&gt;=$B$49,$E$49,IF(F29&gt;=$B$48,$E$48,$E$47)),"")</f>
        <v>Pozitívny vývoj</v>
      </c>
      <c r="F29" s="619">
        <f>IFERROR($Y$47,"")</f>
        <v>1.75</v>
      </c>
      <c r="S29" s="623" t="s">
        <v>3508</v>
      </c>
      <c r="T29" s="624">
        <f>SUM(SUVAHAVUJ!N209)</f>
        <v>1965001</v>
      </c>
      <c r="U29" s="624">
        <f>SUM(T26)</f>
        <v>1965001</v>
      </c>
      <c r="V29" s="625">
        <f>SUM((T29*10)/U29)</f>
        <v>10</v>
      </c>
      <c r="W29" s="624">
        <f>SUM(SUVAHAVUJ!X209)</f>
        <v>-14000</v>
      </c>
      <c r="X29" s="624">
        <f>SUM(W26)</f>
        <v>-14000</v>
      </c>
      <c r="Y29" s="625">
        <f>SUM((W29*10)/X29)</f>
        <v>10</v>
      </c>
    </row>
    <row r="30" spans="1:25" x14ac:dyDescent="0.2">
      <c r="B30" s="615" t="s">
        <v>3524</v>
      </c>
      <c r="C30" s="610" t="str">
        <f>IFERROR(IF(D30&gt;=$B$53,$E$53,IF(D30&gt;=$B$54,$E$54,$E$55)),"")</f>
        <v>Stabilita</v>
      </c>
      <c r="D30" s="613">
        <f>IFERROR($V$49,"")</f>
        <v>1.625</v>
      </c>
      <c r="E30" s="610" t="str">
        <f>IFERROR(IF(F30&gt;=$B$53,$E$53,IF(F30&gt;=$B$54,$E$54,$E$55)),"")</f>
        <v>Šedá zóna</v>
      </c>
      <c r="F30" s="614">
        <f>IFERROR($Y$49,"")</f>
        <v>0.7857142857142857</v>
      </c>
      <c r="S30" s="623" t="s">
        <v>3509</v>
      </c>
      <c r="T30" s="624">
        <f>SUM(T29)</f>
        <v>1965001</v>
      </c>
      <c r="U30" s="623">
        <f>SUM(T12)</f>
        <v>1971001</v>
      </c>
      <c r="V30" s="625">
        <f>SUM((T30*8)/U30)</f>
        <v>7.9756468921121808</v>
      </c>
      <c r="W30" s="624">
        <f>SUM(W29)</f>
        <v>-14000</v>
      </c>
      <c r="X30" s="623">
        <f>SUM(W12)</f>
        <v>-8000</v>
      </c>
      <c r="Y30" s="625">
        <f>SUM((W30*8)/X30)</f>
        <v>14</v>
      </c>
    </row>
    <row r="31" spans="1:25" ht="0.75" customHeight="1" x14ac:dyDescent="0.2">
      <c r="S31" s="623" t="s">
        <v>3510</v>
      </c>
      <c r="T31" s="624">
        <f>SUM(T30)</f>
        <v>1965001</v>
      </c>
      <c r="U31" s="624">
        <f>SUM(T13)</f>
        <v>1989001</v>
      </c>
      <c r="V31" s="625">
        <f>SUM((T31*20)/U31)</f>
        <v>19.758672821180081</v>
      </c>
      <c r="W31" s="624">
        <f>SUM(W30)</f>
        <v>-14000</v>
      </c>
      <c r="X31" s="624">
        <f>SUM(W13)</f>
        <v>14000</v>
      </c>
      <c r="Y31" s="625">
        <f>SUM((W31*20)/X31)</f>
        <v>-20</v>
      </c>
    </row>
    <row r="32" spans="1:25" hidden="1" x14ac:dyDescent="0.2">
      <c r="A32" s="627"/>
      <c r="B32" s="627"/>
      <c r="C32" s="627"/>
      <c r="D32" s="627"/>
      <c r="E32" s="627"/>
      <c r="F32" s="627"/>
      <c r="G32" s="627"/>
      <c r="S32" s="623" t="s">
        <v>3511</v>
      </c>
      <c r="T32" s="623">
        <f>SUM(T31)</f>
        <v>1965001</v>
      </c>
      <c r="U32" s="623">
        <f>SUM('hk2017'!I8)*-1</f>
        <v>2000001</v>
      </c>
      <c r="V32" s="623">
        <f>SUM((T32*40)/U32)</f>
        <v>39.300000349999827</v>
      </c>
      <c r="W32" s="623">
        <f>SUM(W31)</f>
        <v>-14000</v>
      </c>
      <c r="X32" s="623">
        <f>SUM('hk2016'!I8)*-1</f>
        <v>46000</v>
      </c>
      <c r="Y32" s="623">
        <f>SUM((W32*40)/X32)</f>
        <v>-12.173913043478262</v>
      </c>
    </row>
    <row r="33" spans="1:25" hidden="1" x14ac:dyDescent="0.2">
      <c r="A33" s="627"/>
      <c r="B33" s="627"/>
      <c r="C33" s="627"/>
      <c r="D33" s="627"/>
      <c r="E33" s="627"/>
      <c r="F33" s="627"/>
      <c r="G33" s="627"/>
      <c r="S33" s="623" t="s">
        <v>3512</v>
      </c>
      <c r="T33" s="624">
        <f>SUM(SUVAHAVUJ!N175)</f>
        <v>1965001</v>
      </c>
      <c r="U33" s="624">
        <f>SUM(SUVAHAVUJ!N175+SUVAHAVUJ!N203)</f>
        <v>1965001</v>
      </c>
      <c r="V33" s="623">
        <f>SUM((T33*1.33)/U33)</f>
        <v>1.33</v>
      </c>
      <c r="W33" s="624">
        <f>SUM(SUVAHAVUJ!X175)</f>
        <v>-14000</v>
      </c>
      <c r="X33" s="624">
        <f>SUM(SUVAHAVUJ!X175+SUVAHAVUJ!X203)</f>
        <v>-14000</v>
      </c>
      <c r="Y33" s="623">
        <f>SUM((W33*1.33)/X33)</f>
        <v>1.33</v>
      </c>
    </row>
    <row r="34" spans="1:25" hidden="1" x14ac:dyDescent="0.2">
      <c r="A34" s="627"/>
      <c r="B34" s="627"/>
      <c r="C34" s="627"/>
      <c r="D34" s="627"/>
      <c r="E34" s="627"/>
      <c r="F34" s="627"/>
      <c r="G34" s="627"/>
      <c r="S34" s="623"/>
      <c r="T34" s="623"/>
      <c r="U34" s="623"/>
      <c r="V34" s="623">
        <f>SUM(3*V29+7*V30+4*V31+2*V32+V33)/17</f>
        <v>14.399660013500309</v>
      </c>
      <c r="W34" s="623"/>
      <c r="X34" s="623"/>
      <c r="Y34" s="623">
        <f>SUM(3*Y29+7*Y30+4*Y31+2*Y32+Y33)/17</f>
        <v>1.4695396419437339</v>
      </c>
    </row>
    <row r="35" spans="1:25" hidden="1" x14ac:dyDescent="0.2">
      <c r="A35" s="627"/>
      <c r="B35" s="627"/>
      <c r="C35" s="627"/>
      <c r="D35" s="627"/>
      <c r="E35" s="627"/>
      <c r="F35" s="627"/>
      <c r="G35" s="627"/>
      <c r="S35" s="623" t="s">
        <v>3538</v>
      </c>
      <c r="T35" s="623"/>
      <c r="U35" s="623"/>
      <c r="V35" s="623">
        <f>SUM(2*V15+4*V22+1*V27+5*V34)/12</f>
        <v>165.72646575361298</v>
      </c>
      <c r="W35" s="623"/>
      <c r="X35" s="623"/>
      <c r="Y35" s="623">
        <f>SUM(2*Y15+4*Y22+1*Y27+5*Y34)/12</f>
        <v>1.4463848060634001</v>
      </c>
    </row>
    <row r="36" spans="1:25" hidden="1" x14ac:dyDescent="0.2">
      <c r="A36" s="627"/>
      <c r="B36" s="627"/>
      <c r="C36" s="627"/>
      <c r="D36" s="627"/>
      <c r="E36" s="627"/>
      <c r="F36" s="627"/>
      <c r="G36" s="627"/>
      <c r="S36" s="623"/>
      <c r="T36" s="623"/>
      <c r="U36" s="623"/>
      <c r="V36" s="623"/>
      <c r="W36" s="623"/>
      <c r="X36" s="623"/>
      <c r="Y36" s="623"/>
    </row>
    <row r="37" spans="1:25" hidden="1" x14ac:dyDescent="0.2">
      <c r="A37" s="627"/>
      <c r="B37" s="627"/>
      <c r="C37" s="627"/>
      <c r="D37" s="627"/>
      <c r="E37" s="627"/>
      <c r="F37" s="627"/>
      <c r="G37" s="627"/>
      <c r="S37" s="623" t="s">
        <v>3539</v>
      </c>
      <c r="T37" s="623">
        <f>SUM(T24)</f>
        <v>2000001</v>
      </c>
      <c r="U37" s="626">
        <f>SUM('poznamky 2017 DU'!U20:AG21)</f>
        <v>0</v>
      </c>
      <c r="V37" s="623" t="e">
        <f>SUM(T37/U37)/12</f>
        <v>#DIV/0!</v>
      </c>
      <c r="W37" s="623">
        <f>SUM(W24)</f>
        <v>46000</v>
      </c>
      <c r="X37" s="626">
        <f>SUM('poznamky 2017 DU'!AH20:AY21)</f>
        <v>0</v>
      </c>
      <c r="Y37" s="623" t="e">
        <f>SUM(W37/X37)/12</f>
        <v>#DIV/0!</v>
      </c>
    </row>
    <row r="38" spans="1:25" hidden="1" x14ac:dyDescent="0.2">
      <c r="A38" s="627"/>
      <c r="B38" s="627"/>
      <c r="C38" s="627"/>
      <c r="D38" s="627"/>
      <c r="E38" s="627"/>
      <c r="F38" s="627"/>
      <c r="G38" s="627"/>
      <c r="S38" s="623"/>
      <c r="T38" s="623"/>
      <c r="U38" s="623"/>
      <c r="V38" s="623"/>
      <c r="W38" s="623"/>
      <c r="X38" s="623"/>
      <c r="Y38" s="623"/>
    </row>
    <row r="39" spans="1:25" hidden="1" x14ac:dyDescent="0.2">
      <c r="A39" s="627"/>
      <c r="B39" s="627"/>
      <c r="C39" s="627"/>
      <c r="D39" s="627"/>
      <c r="E39" s="627"/>
      <c r="F39" s="627"/>
      <c r="G39" s="627"/>
      <c r="S39" s="623" t="s">
        <v>3519</v>
      </c>
      <c r="T39" s="623">
        <f>SUM(U14)</f>
        <v>18000</v>
      </c>
      <c r="U39" s="623">
        <f>SUM(T14)</f>
        <v>1989001</v>
      </c>
      <c r="V39" s="623">
        <f>SUM(T39/U39)</f>
        <v>9.0497692057470054E-3</v>
      </c>
      <c r="W39" s="623">
        <f>SUM(X14)</f>
        <v>22000</v>
      </c>
      <c r="X39" s="623">
        <f>SUM(W14)</f>
        <v>14000</v>
      </c>
      <c r="Y39" s="623">
        <f>SUM(W39/X39)</f>
        <v>1.5714285714285714</v>
      </c>
    </row>
    <row r="40" spans="1:25" hidden="1" x14ac:dyDescent="0.2">
      <c r="A40" s="627"/>
      <c r="B40" s="627"/>
      <c r="C40" s="627"/>
      <c r="D40" s="627"/>
      <c r="E40" s="627" t="s">
        <v>3525</v>
      </c>
      <c r="F40" s="627"/>
      <c r="G40" s="627"/>
      <c r="S40" s="623"/>
      <c r="T40" s="623"/>
      <c r="U40" s="623"/>
      <c r="V40" s="623"/>
      <c r="W40" s="623"/>
      <c r="X40" s="623"/>
      <c r="Y40" s="623"/>
    </row>
    <row r="41" spans="1:25" hidden="1" x14ac:dyDescent="0.2">
      <c r="A41" s="627"/>
      <c r="B41" s="627">
        <v>0.3</v>
      </c>
      <c r="C41" s="627"/>
      <c r="D41" s="627"/>
      <c r="E41" s="627" t="s">
        <v>3526</v>
      </c>
      <c r="F41" s="627"/>
      <c r="G41" s="627"/>
      <c r="S41" s="623" t="s">
        <v>3520</v>
      </c>
      <c r="T41" s="623">
        <f>SUM(T14)</f>
        <v>1989001</v>
      </c>
      <c r="U41" s="623">
        <f>SUM(U30)</f>
        <v>1971001</v>
      </c>
      <c r="V41" s="623">
        <f>SUM(T41/U41)</f>
        <v>1.0091324154579322</v>
      </c>
      <c r="W41" s="623">
        <f>SUM(W14)</f>
        <v>14000</v>
      </c>
      <c r="X41" s="623">
        <f>SUM(X30)</f>
        <v>-8000</v>
      </c>
      <c r="Y41" s="623">
        <f>SUM(W41/X41)</f>
        <v>-1.75</v>
      </c>
    </row>
    <row r="42" spans="1:25" hidden="1" x14ac:dyDescent="0.2">
      <c r="A42" s="627"/>
      <c r="B42" s="627">
        <v>0.5</v>
      </c>
      <c r="C42" s="627"/>
      <c r="D42" s="627"/>
      <c r="E42" s="627" t="s">
        <v>3527</v>
      </c>
      <c r="F42" s="627"/>
      <c r="G42" s="627"/>
      <c r="S42" s="623"/>
      <c r="T42" s="623"/>
      <c r="U42" s="623"/>
      <c r="V42" s="623"/>
      <c r="W42" s="623"/>
      <c r="X42" s="623"/>
      <c r="Y42" s="623"/>
    </row>
    <row r="43" spans="1:25" hidden="1" x14ac:dyDescent="0.2">
      <c r="A43" s="627"/>
      <c r="B43" s="627">
        <v>0.71</v>
      </c>
      <c r="C43" s="627"/>
      <c r="D43" s="627"/>
      <c r="E43" s="627" t="s">
        <v>3528</v>
      </c>
      <c r="F43" s="627"/>
      <c r="G43" s="627"/>
      <c r="S43" s="623" t="s">
        <v>3521</v>
      </c>
      <c r="T43" s="623">
        <f>SUM(T5)</f>
        <v>1965001</v>
      </c>
      <c r="U43" s="623">
        <f>SUM(T13)</f>
        <v>1989001</v>
      </c>
      <c r="V43" s="623">
        <f>SUM(T43/U43)</f>
        <v>0.98793364105900394</v>
      </c>
      <c r="W43" s="623">
        <f>SUM(W5)</f>
        <v>-14000</v>
      </c>
      <c r="X43" s="623">
        <f>SUM(W13)</f>
        <v>14000</v>
      </c>
      <c r="Y43" s="623">
        <f>SUM(W43/X43)</f>
        <v>-1</v>
      </c>
    </row>
    <row r="44" spans="1:25" ht="8.25" hidden="1" customHeight="1" x14ac:dyDescent="0.2">
      <c r="A44" s="627"/>
      <c r="B44" s="627">
        <v>0.3</v>
      </c>
      <c r="C44" s="627"/>
      <c r="D44" s="627"/>
      <c r="E44" s="627" t="s">
        <v>3529</v>
      </c>
      <c r="F44" s="627"/>
      <c r="G44" s="627"/>
      <c r="S44" s="623"/>
      <c r="T44" s="623"/>
      <c r="U44" s="623"/>
      <c r="V44" s="623"/>
      <c r="W44" s="623"/>
      <c r="X44" s="623"/>
      <c r="Y44" s="623"/>
    </row>
    <row r="45" spans="1:25" hidden="1" x14ac:dyDescent="0.2">
      <c r="A45" s="627"/>
      <c r="B45" s="627">
        <v>0.5</v>
      </c>
      <c r="C45" s="627"/>
      <c r="D45" s="627"/>
      <c r="E45" s="627" t="s">
        <v>3530</v>
      </c>
      <c r="F45" s="627"/>
      <c r="G45" s="627"/>
      <c r="S45" s="623"/>
      <c r="T45" s="623">
        <f>SUM(T29)</f>
        <v>1965001</v>
      </c>
      <c r="U45" s="623">
        <f>SUM(T14)</f>
        <v>1989001</v>
      </c>
      <c r="V45" s="623">
        <f>SUM(T45/U45)</f>
        <v>0.98793364105900394</v>
      </c>
      <c r="W45" s="623">
        <f>SUM(W29)</f>
        <v>-14000</v>
      </c>
      <c r="X45" s="623">
        <f>SUM(W14)</f>
        <v>14000</v>
      </c>
      <c r="Y45" s="623">
        <f>SUM(W45/X45)</f>
        <v>-1</v>
      </c>
    </row>
    <row r="46" spans="1:25" hidden="1" x14ac:dyDescent="0.2">
      <c r="A46" s="627"/>
      <c r="B46" s="627">
        <v>0.51</v>
      </c>
      <c r="C46" s="627"/>
      <c r="D46" s="627"/>
      <c r="E46" s="627" t="s">
        <v>3531</v>
      </c>
      <c r="F46" s="627"/>
      <c r="G46" s="627"/>
      <c r="S46" s="623"/>
      <c r="T46" s="623"/>
      <c r="U46" s="623"/>
      <c r="V46" s="623"/>
      <c r="W46" s="623"/>
      <c r="X46" s="623"/>
      <c r="Y46" s="623"/>
    </row>
    <row r="47" spans="1:25" hidden="1" x14ac:dyDescent="0.2">
      <c r="A47" s="627"/>
      <c r="B47" s="627">
        <v>0.2</v>
      </c>
      <c r="C47" s="627"/>
      <c r="D47" s="627"/>
      <c r="E47" s="627" t="s">
        <v>3532</v>
      </c>
      <c r="F47" s="627"/>
      <c r="G47" s="627"/>
      <c r="S47" s="623" t="s">
        <v>3540</v>
      </c>
      <c r="T47" s="623">
        <f>SUM(T45)</f>
        <v>1965001</v>
      </c>
      <c r="U47" s="623">
        <f>SUM(U25)</f>
        <v>1971001</v>
      </c>
      <c r="V47" s="623">
        <f>SUM(T47/U47)</f>
        <v>0.9969558615140226</v>
      </c>
      <c r="W47" s="623">
        <f>SUM(W45)</f>
        <v>-14000</v>
      </c>
      <c r="X47" s="623">
        <f>SUM(X25)</f>
        <v>-8000</v>
      </c>
      <c r="Y47" s="623">
        <f>SUM(W47/X47)</f>
        <v>1.75</v>
      </c>
    </row>
    <row r="48" spans="1:25" hidden="1" x14ac:dyDescent="0.2">
      <c r="A48" s="627"/>
      <c r="B48" s="627">
        <v>0.2</v>
      </c>
      <c r="C48" s="627">
        <v>0.25</v>
      </c>
      <c r="D48" s="627" t="s">
        <v>3533</v>
      </c>
      <c r="E48" s="627" t="s">
        <v>3534</v>
      </c>
      <c r="F48" s="627"/>
      <c r="G48" s="627"/>
      <c r="S48" s="623"/>
      <c r="T48" s="623"/>
      <c r="U48" s="623"/>
      <c r="V48" s="623"/>
      <c r="W48" s="623"/>
      <c r="X48" s="623"/>
      <c r="Y48" s="623"/>
    </row>
    <row r="49" spans="1:25" hidden="1" x14ac:dyDescent="0.2">
      <c r="A49" s="627"/>
      <c r="B49" s="627">
        <v>0.25</v>
      </c>
      <c r="C49" s="627"/>
      <c r="D49" s="627"/>
      <c r="E49" s="627" t="s">
        <v>3535</v>
      </c>
      <c r="F49" s="627"/>
      <c r="G49" s="627"/>
      <c r="S49" s="623" t="s">
        <v>3541</v>
      </c>
      <c r="T49" s="623">
        <f>SUM(T16)</f>
        <v>13000</v>
      </c>
      <c r="U49" s="623">
        <f>SUM(U16)</f>
        <v>8000</v>
      </c>
      <c r="V49" s="623">
        <f>SUM(T49/U49)</f>
        <v>1.625</v>
      </c>
      <c r="W49" s="623">
        <f>SUM(W16)</f>
        <v>11000</v>
      </c>
      <c r="X49" s="623">
        <f>SUM(X16)</f>
        <v>14000</v>
      </c>
      <c r="Y49" s="623">
        <f>SUM(W49/X49)</f>
        <v>0.7857142857142857</v>
      </c>
    </row>
    <row r="50" spans="1:25" hidden="1" x14ac:dyDescent="0.2">
      <c r="A50" s="627"/>
      <c r="B50" s="627">
        <v>0.15</v>
      </c>
      <c r="C50" s="627"/>
      <c r="D50" s="627"/>
      <c r="E50" s="627" t="s">
        <v>3532</v>
      </c>
      <c r="F50" s="627"/>
      <c r="G50" s="627"/>
    </row>
    <row r="51" spans="1:25" hidden="1" x14ac:dyDescent="0.2">
      <c r="A51" s="627"/>
      <c r="B51" s="627">
        <v>0.15</v>
      </c>
      <c r="C51" s="627">
        <v>0.25</v>
      </c>
      <c r="D51" s="627" t="s">
        <v>3533</v>
      </c>
      <c r="E51" s="627" t="s">
        <v>3534</v>
      </c>
      <c r="F51" s="627"/>
      <c r="G51" s="627"/>
    </row>
    <row r="52" spans="1:25" hidden="1" x14ac:dyDescent="0.2">
      <c r="A52" s="627"/>
      <c r="B52" s="627">
        <v>0.25</v>
      </c>
      <c r="C52" s="627"/>
      <c r="D52" s="627"/>
      <c r="E52" s="627" t="s">
        <v>3535</v>
      </c>
      <c r="F52" s="627"/>
      <c r="G52" s="627"/>
    </row>
    <row r="53" spans="1:25" hidden="1" x14ac:dyDescent="0.2">
      <c r="A53" s="627"/>
      <c r="B53" s="627">
        <v>0.8</v>
      </c>
      <c r="C53" s="627"/>
      <c r="D53" s="627"/>
      <c r="E53" s="627" t="s">
        <v>3536</v>
      </c>
      <c r="F53" s="627"/>
      <c r="G53" s="627"/>
    </row>
    <row r="54" spans="1:25" hidden="1" x14ac:dyDescent="0.2">
      <c r="A54" s="627"/>
      <c r="B54" s="627">
        <v>0.2</v>
      </c>
      <c r="C54" s="627">
        <v>0.8</v>
      </c>
      <c r="D54" s="627"/>
      <c r="E54" s="627" t="s">
        <v>3534</v>
      </c>
      <c r="F54" s="627"/>
      <c r="G54" s="627"/>
    </row>
    <row r="55" spans="1:25" hidden="1" x14ac:dyDescent="0.2">
      <c r="A55" s="627"/>
      <c r="B55" s="627">
        <v>0.2</v>
      </c>
      <c r="C55" s="627"/>
      <c r="D55" s="627"/>
      <c r="E55" s="627" t="s">
        <v>3537</v>
      </c>
      <c r="F55" s="627"/>
      <c r="G55" s="627"/>
    </row>
    <row r="56" spans="1:25" hidden="1" x14ac:dyDescent="0.2">
      <c r="A56" s="627"/>
      <c r="B56" s="627"/>
      <c r="C56" s="627"/>
      <c r="D56" s="627"/>
      <c r="E56" s="627"/>
      <c r="F56" s="627"/>
      <c r="G56" s="627"/>
    </row>
    <row r="57" spans="1:25" hidden="1" x14ac:dyDescent="0.2">
      <c r="A57" s="627"/>
      <c r="B57" s="627"/>
      <c r="C57" s="627"/>
      <c r="D57" s="627"/>
      <c r="E57" s="627"/>
      <c r="F57" s="627"/>
      <c r="G57" s="627"/>
    </row>
    <row r="58" spans="1:25" hidden="1" x14ac:dyDescent="0.2">
      <c r="A58" s="627"/>
      <c r="B58" s="627"/>
      <c r="C58" s="627"/>
      <c r="D58" s="627"/>
      <c r="E58" s="627"/>
      <c r="F58" s="627"/>
      <c r="G58" s="627"/>
    </row>
    <row r="59" spans="1:25" hidden="1" x14ac:dyDescent="0.2">
      <c r="A59" s="627"/>
      <c r="B59" s="627"/>
      <c r="C59" s="627"/>
      <c r="D59" s="627"/>
      <c r="E59" s="627"/>
      <c r="F59" s="627"/>
      <c r="G59" s="627"/>
    </row>
    <row r="60" spans="1:25" hidden="1" x14ac:dyDescent="0.2">
      <c r="A60" s="627"/>
      <c r="B60" s="627"/>
      <c r="C60" s="627"/>
      <c r="D60" s="627"/>
      <c r="E60" s="627"/>
      <c r="F60" s="627"/>
      <c r="G60" s="627"/>
    </row>
    <row r="61" spans="1:25" hidden="1" x14ac:dyDescent="0.2"/>
    <row r="62" spans="1:25" hidden="1" x14ac:dyDescent="0.2"/>
    <row r="63" spans="1:25" hidden="1" x14ac:dyDescent="0.2">
      <c r="A63" s="789">
        <v>1000000</v>
      </c>
      <c r="B63" s="792" t="s">
        <v>3011</v>
      </c>
      <c r="C63" s="792"/>
    </row>
    <row r="64" spans="1:25" hidden="1" x14ac:dyDescent="0.2">
      <c r="A64" s="789">
        <v>1000000</v>
      </c>
      <c r="B64" s="792" t="s">
        <v>3012</v>
      </c>
      <c r="C64" s="792"/>
    </row>
    <row r="65" spans="1:3" hidden="1" x14ac:dyDescent="0.2"/>
    <row r="66" spans="1:3" hidden="1" x14ac:dyDescent="0.2">
      <c r="A66" s="789">
        <v>2000000</v>
      </c>
      <c r="B66" s="792" t="s">
        <v>3011</v>
      </c>
      <c r="C66" s="792"/>
    </row>
    <row r="67" spans="1:3" hidden="1" x14ac:dyDescent="0.2">
      <c r="A67" s="789">
        <v>2000000</v>
      </c>
      <c r="B67" s="792" t="s">
        <v>3012</v>
      </c>
      <c r="C67" s="792"/>
    </row>
    <row r="68" spans="1:3" hidden="1" x14ac:dyDescent="0.2"/>
    <row r="69" spans="1:3" hidden="1" x14ac:dyDescent="0.2">
      <c r="A69" s="789">
        <v>30</v>
      </c>
      <c r="B69" s="792" t="s">
        <v>3011</v>
      </c>
      <c r="C69" s="792"/>
    </row>
    <row r="70" spans="1:3" hidden="1" x14ac:dyDescent="0.2">
      <c r="A70" s="789">
        <v>30</v>
      </c>
      <c r="B70" s="792" t="s">
        <v>3012</v>
      </c>
      <c r="C70" s="792"/>
    </row>
    <row r="71" spans="1:3" hidden="1" x14ac:dyDescent="0.2"/>
    <row r="72" spans="1:3" hidden="1" x14ac:dyDescent="0.2">
      <c r="A72" s="789">
        <v>2</v>
      </c>
      <c r="B72" s="792" t="s">
        <v>4012</v>
      </c>
      <c r="C72" s="792"/>
    </row>
    <row r="73" spans="1:3" hidden="1" x14ac:dyDescent="0.2">
      <c r="A73" s="789">
        <v>2</v>
      </c>
      <c r="B73" s="793" t="s">
        <v>4017</v>
      </c>
      <c r="C73" s="792"/>
    </row>
    <row r="74" spans="1:3" hidden="1" x14ac:dyDescent="0.2"/>
    <row r="75" spans="1:3" hidden="1" x14ac:dyDescent="0.2"/>
    <row r="76" spans="1:3" hidden="1" x14ac:dyDescent="0.2"/>
    <row r="77" spans="1:3" hidden="1" x14ac:dyDescent="0.2"/>
  </sheetData>
  <sheetProtection algorithmName="SHA-512" hashValue="HHxklBtyw4DQHWBbEqHQEMXvB5PburPGfFktzznwRczjSpCoNAG//YqijqmBh8IYgWtLZC2eoGJMPDmd3MqGcw==" saltValue="KOE6KKQuujgl6gPDS1qz1w==" spinCount="100000" sheet="1" objects="1" scenarios="1" formatCells="0" formatColumns="0" formatRows="0" insertColumns="0" insertRows="0" deleteColumns="0" deleteRows="0" sort="0"/>
  <mergeCells count="12">
    <mergeCell ref="B72:C72"/>
    <mergeCell ref="B73:C73"/>
    <mergeCell ref="B1:F1"/>
    <mergeCell ref="D2:G2"/>
    <mergeCell ref="B63:C63"/>
    <mergeCell ref="B64:C64"/>
    <mergeCell ref="B66:C66"/>
    <mergeCell ref="AD2:AJ2"/>
    <mergeCell ref="AC6:AJ8"/>
    <mergeCell ref="B67:C67"/>
    <mergeCell ref="B69:C69"/>
    <mergeCell ref="B70:C70"/>
  </mergeCells>
  <dataValidations count="2">
    <dataValidation type="textLength" errorStyle="information" operator="equal" allowBlank="1" showInputMessage="1" showErrorMessage="1" error="Nezadali ste požadovaných 10 znakov" sqref="B3">
      <formula1>10</formula1>
    </dataValidation>
    <dataValidation type="textLength" errorStyle="information" operator="equal" allowBlank="1" showInputMessage="1" showErrorMessage="1" error="Nezadali ste požadovaných 8 znakov" sqref="B4">
      <formula1>10</formula1>
    </dataValidation>
  </dataValidations>
  <hyperlinks>
    <hyperlink ref="B20" r:id="rId1"/>
  </hyperlinks>
  <pageMargins left="0.7" right="0.7" top="0.78740157499999996" bottom="0.78740157499999996" header="0.3" footer="0.3"/>
  <pageSetup paperSize="9" scale="8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N125"/>
  <sheetViews>
    <sheetView zoomScale="190" zoomScaleNormal="190" workbookViewId="0"/>
  </sheetViews>
  <sheetFormatPr defaultColWidth="1.85546875" defaultRowHeight="14.85" customHeight="1" x14ac:dyDescent="0.25"/>
  <cols>
    <col min="1" max="47" width="1.85546875" style="434"/>
    <col min="48" max="48" width="3.7109375" style="434" customWidth="1"/>
    <col min="49" max="49" width="0.140625" style="434" customWidth="1"/>
    <col min="50" max="50" width="3.7109375" style="434" hidden="1" customWidth="1"/>
    <col min="51" max="51" width="1.7109375" style="434" customWidth="1"/>
    <col min="52" max="53" width="3.7109375" style="434" hidden="1" customWidth="1"/>
    <col min="54" max="54" width="7.5703125" style="580" hidden="1" customWidth="1"/>
    <col min="55" max="55" width="2.7109375" style="434" hidden="1" customWidth="1"/>
    <col min="56" max="56" width="7.7109375" style="434" hidden="1" customWidth="1"/>
    <col min="57" max="69" width="2.7109375" style="434" customWidth="1"/>
    <col min="70" max="16384" width="1.85546875" style="434"/>
  </cols>
  <sheetData>
    <row r="2" spans="1:60" ht="15.95" customHeight="1" x14ac:dyDescent="0.25">
      <c r="A2" s="447" t="s">
        <v>3243</v>
      </c>
      <c r="B2" s="448"/>
      <c r="C2" s="448"/>
      <c r="D2" s="448"/>
      <c r="E2" s="448"/>
      <c r="F2" s="448"/>
      <c r="G2" s="448"/>
      <c r="H2" s="448"/>
      <c r="I2" s="448"/>
      <c r="J2" s="448"/>
      <c r="K2" s="448"/>
      <c r="L2" s="448"/>
      <c r="M2" s="448"/>
      <c r="N2" s="448"/>
      <c r="O2" s="448"/>
      <c r="P2" s="448"/>
      <c r="Q2" s="449"/>
      <c r="AE2" s="434" t="s">
        <v>842</v>
      </c>
      <c r="AG2" s="630"/>
      <c r="AH2" s="579" t="str">
        <f>Hlavicka!H15</f>
        <v/>
      </c>
      <c r="AI2" s="579" t="str">
        <f>Hlavicka!I15</f>
        <v/>
      </c>
      <c r="AJ2" s="579" t="str">
        <f>Hlavicka!J15</f>
        <v/>
      </c>
      <c r="AK2" s="579" t="str">
        <f>Hlavicka!K15</f>
        <v/>
      </c>
      <c r="AL2" s="579" t="str">
        <f>Hlavicka!L15</f>
        <v/>
      </c>
      <c r="AM2" s="579" t="str">
        <f>Hlavicka!M15</f>
        <v/>
      </c>
      <c r="AN2" s="579" t="str">
        <f>Hlavicka!N15</f>
        <v/>
      </c>
      <c r="AO2" s="579" t="str">
        <f>Hlavicka!O15</f>
        <v/>
      </c>
      <c r="AP2" s="579" t="str">
        <f>Hlavicka!P15</f>
        <v/>
      </c>
      <c r="AQ2" s="579" t="str">
        <f>Hlavicka!Q15</f>
        <v/>
      </c>
      <c r="AR2" s="630"/>
    </row>
    <row r="4" spans="1:60" s="433" customFormat="1" ht="14.85" customHeight="1" x14ac:dyDescent="0.25">
      <c r="A4" s="664" t="s">
        <v>3244</v>
      </c>
      <c r="BB4" s="580"/>
    </row>
    <row r="5" spans="1:60" s="433" customFormat="1" ht="14.85" customHeight="1" x14ac:dyDescent="0.25">
      <c r="A5" s="847" t="s">
        <v>3245</v>
      </c>
      <c r="B5" s="847"/>
      <c r="C5" s="847"/>
      <c r="D5" s="847"/>
      <c r="E5" s="847"/>
      <c r="F5" s="847"/>
      <c r="G5" s="847" t="s">
        <v>3246</v>
      </c>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t="s">
        <v>815</v>
      </c>
      <c r="AJ5" s="847"/>
      <c r="AK5" s="847"/>
      <c r="AL5" s="847"/>
      <c r="AM5" s="847"/>
      <c r="AN5" s="847"/>
      <c r="AO5" s="847"/>
      <c r="AP5" s="847" t="s">
        <v>469</v>
      </c>
      <c r="AQ5" s="847"/>
      <c r="AR5" s="847"/>
      <c r="AS5" s="847"/>
      <c r="AT5" s="847"/>
      <c r="AU5" s="847"/>
      <c r="AV5" s="847"/>
      <c r="AW5" s="582"/>
      <c r="BB5" s="580"/>
    </row>
    <row r="6" spans="1:60" s="433" customFormat="1" ht="30.75" customHeight="1" x14ac:dyDescent="0.25">
      <c r="A6" s="847"/>
      <c r="B6" s="847"/>
      <c r="C6" s="847"/>
      <c r="D6" s="847"/>
      <c r="E6" s="847"/>
      <c r="F6" s="847"/>
      <c r="G6" s="847"/>
      <c r="H6" s="847"/>
      <c r="I6" s="847"/>
      <c r="J6" s="847"/>
      <c r="K6" s="847"/>
      <c r="L6" s="847"/>
      <c r="M6" s="847"/>
      <c r="N6" s="847"/>
      <c r="O6" s="847"/>
      <c r="P6" s="847"/>
      <c r="Q6" s="847"/>
      <c r="R6" s="847"/>
      <c r="S6" s="847"/>
      <c r="T6" s="847"/>
      <c r="U6" s="847"/>
      <c r="V6" s="847"/>
      <c r="W6" s="847"/>
      <c r="X6" s="847"/>
      <c r="Y6" s="847"/>
      <c r="Z6" s="847"/>
      <c r="AA6" s="847"/>
      <c r="AB6" s="847"/>
      <c r="AC6" s="847"/>
      <c r="AD6" s="847"/>
      <c r="AE6" s="847"/>
      <c r="AF6" s="847"/>
      <c r="AG6" s="847"/>
      <c r="AH6" s="847"/>
      <c r="AI6" s="847"/>
      <c r="AJ6" s="847"/>
      <c r="AK6" s="847"/>
      <c r="AL6" s="847"/>
      <c r="AM6" s="847"/>
      <c r="AN6" s="847"/>
      <c r="AO6" s="847"/>
      <c r="AP6" s="847"/>
      <c r="AQ6" s="847"/>
      <c r="AR6" s="847"/>
      <c r="AS6" s="847"/>
      <c r="AT6" s="847"/>
      <c r="AU6" s="847"/>
      <c r="AV6" s="847"/>
      <c r="AW6" s="582"/>
      <c r="BB6" s="580"/>
    </row>
    <row r="7" spans="1:60" s="433" customFormat="1" ht="14.85" customHeight="1" x14ac:dyDescent="0.25">
      <c r="A7" s="848"/>
      <c r="B7" s="848"/>
      <c r="C7" s="848"/>
      <c r="D7" s="848"/>
      <c r="E7" s="848"/>
      <c r="F7" s="848"/>
      <c r="G7" s="849" t="s">
        <v>3247</v>
      </c>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50"/>
      <c r="AJ7" s="850"/>
      <c r="AK7" s="850"/>
      <c r="AL7" s="850"/>
      <c r="AM7" s="850"/>
      <c r="AN7" s="850"/>
      <c r="AO7" s="850"/>
      <c r="AP7" s="850"/>
      <c r="AQ7" s="850"/>
      <c r="AR7" s="850"/>
      <c r="AS7" s="850"/>
      <c r="AT7" s="850"/>
      <c r="AU7" s="850"/>
      <c r="AV7" s="850"/>
      <c r="AW7" s="583"/>
      <c r="AX7" s="450"/>
      <c r="BB7" s="580"/>
    </row>
    <row r="8" spans="1:60" s="433" customFormat="1" ht="15.95" customHeight="1" x14ac:dyDescent="0.25">
      <c r="A8" s="851" t="s">
        <v>3248</v>
      </c>
      <c r="B8" s="851"/>
      <c r="C8" s="851"/>
      <c r="D8" s="851"/>
      <c r="E8" s="851"/>
      <c r="F8" s="851"/>
      <c r="G8" s="852" t="s">
        <v>3249</v>
      </c>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c r="AG8" s="852"/>
      <c r="AH8" s="852"/>
      <c r="AI8" s="853">
        <f>SUM(SUVAHAVUJ!$N$204)</f>
        <v>1965001</v>
      </c>
      <c r="AJ8" s="853"/>
      <c r="AK8" s="853"/>
      <c r="AL8" s="853"/>
      <c r="AM8" s="853"/>
      <c r="AN8" s="853"/>
      <c r="AO8" s="853"/>
      <c r="AP8" s="853">
        <f>SUM(SUVAHAVUJ!X204)</f>
        <v>-14000</v>
      </c>
      <c r="AQ8" s="853"/>
      <c r="AR8" s="853"/>
      <c r="AS8" s="853"/>
      <c r="AT8" s="853"/>
      <c r="AU8" s="853"/>
      <c r="AV8" s="853"/>
      <c r="AW8" s="583"/>
      <c r="AX8" s="450"/>
      <c r="BB8" s="584">
        <f>SUM(SUVAHAVUJ!$N$204)</f>
        <v>1965001</v>
      </c>
      <c r="BC8" s="585"/>
      <c r="BD8" s="584">
        <f>SUM(SUVAHAVUJ!$X$204)</f>
        <v>-14000</v>
      </c>
      <c r="BE8" s="585"/>
      <c r="BF8" s="585"/>
      <c r="BG8" s="585"/>
      <c r="BH8" s="585"/>
    </row>
    <row r="9" spans="1:60" s="433" customFormat="1" ht="30" customHeight="1" x14ac:dyDescent="0.25">
      <c r="A9" s="851" t="s">
        <v>3250</v>
      </c>
      <c r="B9" s="851"/>
      <c r="C9" s="851"/>
      <c r="D9" s="851"/>
      <c r="E9" s="851"/>
      <c r="F9" s="851"/>
      <c r="G9" s="854" t="s">
        <v>3251</v>
      </c>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6">
        <f>SUM(AI10+AI11+AI12+AI13+AI14+AI15+AI16+AI17+AI18+AI19+AI20+AI21+AI22)</f>
        <v>0</v>
      </c>
      <c r="AJ9" s="856"/>
      <c r="AK9" s="856"/>
      <c r="AL9" s="856"/>
      <c r="AM9" s="856"/>
      <c r="AN9" s="856"/>
      <c r="AO9" s="856"/>
      <c r="AP9" s="856">
        <f>SUM(AP10+AP11+AP12+AP13+AP14+AP15+AP16+AP17+AP18+AP19+AP20+AP21+AP22)</f>
        <v>0</v>
      </c>
      <c r="AQ9" s="856"/>
      <c r="AR9" s="856"/>
      <c r="AS9" s="856"/>
      <c r="AT9" s="856"/>
      <c r="AU9" s="856"/>
      <c r="AV9" s="856"/>
      <c r="AW9" s="583"/>
      <c r="AX9" s="450"/>
      <c r="BB9" s="584">
        <f>SUM(BB10+BB11+BB12+BB13+BB14+BB15+BB16+BB17+BB18+BB19+BB20+BB21+BB22)</f>
        <v>0</v>
      </c>
      <c r="BC9" s="585"/>
      <c r="BD9" s="585">
        <f>SUM(BD10+BD11+BD12+BD13+BD14+BD15+BD16+BD17+BD18+BD19+BD20+BD21+BD22)</f>
        <v>0</v>
      </c>
      <c r="BE9" s="585"/>
      <c r="BF9" s="585"/>
      <c r="BG9" s="585"/>
      <c r="BH9" s="585"/>
    </row>
    <row r="10" spans="1:60" s="433" customFormat="1" ht="15.95" customHeight="1" x14ac:dyDescent="0.25">
      <c r="A10" s="851" t="s">
        <v>3252</v>
      </c>
      <c r="B10" s="851"/>
      <c r="C10" s="851"/>
      <c r="D10" s="851"/>
      <c r="E10" s="851"/>
      <c r="F10" s="851"/>
      <c r="G10" s="852" t="s">
        <v>3253</v>
      </c>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3">
        <f>SUM(SUVAHAVUJ!$N$170)</f>
        <v>0</v>
      </c>
      <c r="AJ10" s="853"/>
      <c r="AK10" s="853"/>
      <c r="AL10" s="853"/>
      <c r="AM10" s="853"/>
      <c r="AN10" s="853"/>
      <c r="AO10" s="853"/>
      <c r="AP10" s="853">
        <f>SUM(SUVAHAVUJ!$X$170)</f>
        <v>0</v>
      </c>
      <c r="AQ10" s="853"/>
      <c r="AR10" s="853"/>
      <c r="AS10" s="853"/>
      <c r="AT10" s="853"/>
      <c r="AU10" s="853"/>
      <c r="AV10" s="853"/>
      <c r="AW10" s="583"/>
      <c r="AX10" s="450"/>
      <c r="BB10" s="584">
        <f>SUM(SUVAHAVUJ!$N$170)</f>
        <v>0</v>
      </c>
      <c r="BC10" s="585"/>
      <c r="BD10" s="585">
        <f>SUM(SUVAHAVUJ!$X$170)</f>
        <v>0</v>
      </c>
      <c r="BE10" s="585"/>
      <c r="BF10" s="585"/>
      <c r="BG10" s="585"/>
      <c r="BH10" s="585"/>
    </row>
    <row r="11" spans="1:60" s="433" customFormat="1" ht="45" customHeight="1" x14ac:dyDescent="0.25">
      <c r="A11" s="851" t="s">
        <v>3254</v>
      </c>
      <c r="B11" s="851"/>
      <c r="C11" s="851"/>
      <c r="D11" s="851"/>
      <c r="E11" s="851"/>
      <c r="F11" s="851"/>
      <c r="G11" s="854" t="s">
        <v>3255</v>
      </c>
      <c r="H11" s="854"/>
      <c r="I11" s="854"/>
      <c r="J11" s="854"/>
      <c r="K11" s="854"/>
      <c r="L11" s="854"/>
      <c r="M11" s="854"/>
      <c r="N11" s="854"/>
      <c r="O11" s="854"/>
      <c r="P11" s="854"/>
      <c r="Q11" s="854"/>
      <c r="R11" s="854"/>
      <c r="S11" s="854"/>
      <c r="T11" s="854"/>
      <c r="U11" s="854"/>
      <c r="V11" s="854"/>
      <c r="W11" s="854"/>
      <c r="X11" s="854"/>
      <c r="Y11" s="854"/>
      <c r="Z11" s="854"/>
      <c r="AA11" s="854"/>
      <c r="AB11" s="854"/>
      <c r="AC11" s="854"/>
      <c r="AD11" s="854"/>
      <c r="AE11" s="854"/>
      <c r="AF11" s="854"/>
      <c r="AG11" s="854"/>
      <c r="AH11" s="854"/>
      <c r="AI11" s="855"/>
      <c r="AJ11" s="855"/>
      <c r="AK11" s="855"/>
      <c r="AL11" s="855"/>
      <c r="AM11" s="855"/>
      <c r="AN11" s="855"/>
      <c r="AO11" s="855"/>
      <c r="AP11" s="855"/>
      <c r="AQ11" s="855"/>
      <c r="AR11" s="855"/>
      <c r="AS11" s="855"/>
      <c r="AT11" s="855"/>
      <c r="AU11" s="855"/>
      <c r="AV11" s="855"/>
      <c r="BB11" s="584">
        <f t="shared" ref="BB11" si="0">SUM(AI11)</f>
        <v>0</v>
      </c>
      <c r="BC11" s="585"/>
      <c r="BD11" s="584">
        <f>SUM(AP11)</f>
        <v>0</v>
      </c>
      <c r="BE11" s="585"/>
      <c r="BF11" s="585"/>
      <c r="BG11" s="585"/>
      <c r="BH11" s="585"/>
    </row>
    <row r="12" spans="1:60" s="433" customFormat="1" ht="15.95" customHeight="1" x14ac:dyDescent="0.25">
      <c r="A12" s="851" t="s">
        <v>3256</v>
      </c>
      <c r="B12" s="851"/>
      <c r="C12" s="851"/>
      <c r="D12" s="851"/>
      <c r="E12" s="851"/>
      <c r="F12" s="851"/>
      <c r="G12" s="852" t="s">
        <v>3257</v>
      </c>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3">
        <f>SUM(SUVAHAVUJ!$N$171)</f>
        <v>0</v>
      </c>
      <c r="AJ12" s="853"/>
      <c r="AK12" s="853"/>
      <c r="AL12" s="853"/>
      <c r="AM12" s="853"/>
      <c r="AN12" s="853"/>
      <c r="AO12" s="853"/>
      <c r="AP12" s="853">
        <f>SUM(SUVAHAVUJ!$X$171)</f>
        <v>0</v>
      </c>
      <c r="AQ12" s="853"/>
      <c r="AR12" s="853"/>
      <c r="AS12" s="853"/>
      <c r="AT12" s="853"/>
      <c r="AU12" s="853"/>
      <c r="AV12" s="853"/>
      <c r="AW12" s="583"/>
      <c r="AX12" s="450"/>
      <c r="BB12" s="584">
        <f>SUM(SUVAHAVUJ!$N$171)</f>
        <v>0</v>
      </c>
      <c r="BC12" s="585"/>
      <c r="BD12" s="585">
        <f>SUM(SUVAHAVUJ!$X$171)</f>
        <v>0</v>
      </c>
      <c r="BE12" s="585"/>
      <c r="BF12" s="585"/>
      <c r="BG12" s="585"/>
      <c r="BH12" s="585"/>
    </row>
    <row r="13" spans="1:60" s="433" customFormat="1" ht="15.95" customHeight="1" x14ac:dyDescent="0.25">
      <c r="A13" s="851" t="s">
        <v>3258</v>
      </c>
      <c r="B13" s="851"/>
      <c r="C13" s="851"/>
      <c r="D13" s="851"/>
      <c r="E13" s="851"/>
      <c r="F13" s="851"/>
      <c r="G13" s="852" t="s">
        <v>3259</v>
      </c>
      <c r="H13" s="852"/>
      <c r="I13" s="852"/>
      <c r="J13" s="852"/>
      <c r="K13" s="852"/>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53">
        <f>SUM(SUVAHAVUJ!$N$120+SUVAHAVUJ!$N$138)-(SUVAHAVUJ!$X$138+SUVAHAVUJ!$X$120)</f>
        <v>0</v>
      </c>
      <c r="AJ13" s="853"/>
      <c r="AK13" s="853"/>
      <c r="AL13" s="853"/>
      <c r="AM13" s="853"/>
      <c r="AN13" s="853"/>
      <c r="AO13" s="853"/>
      <c r="AP13" s="853">
        <f>SUM(SUVAHAVUJ!$X$120+SUVAHAVUJ!$X$138)-(SUVAHAVUJ!$AS$138+SUVAHAVUJ!$AS$120)</f>
        <v>0</v>
      </c>
      <c r="AQ13" s="853"/>
      <c r="AR13" s="853"/>
      <c r="AS13" s="853"/>
      <c r="AT13" s="853"/>
      <c r="AU13" s="853"/>
      <c r="AV13" s="853"/>
      <c r="AW13" s="583"/>
      <c r="AX13" s="450"/>
      <c r="BB13" s="584">
        <f>SUM(SUVAHAVUJ!$N$120+SUVAHAVUJ!$N$138)-(SUVAHAVUJ!$X$138+SUVAHAVUJ!$X$120)</f>
        <v>0</v>
      </c>
      <c r="BC13" s="585"/>
      <c r="BD13" s="585">
        <f>SUM(SUVAHAVUJ!$X$120+SUVAHAVUJ!$X$138)-(SUVAHAVUJ!$AS$138+SUVAHAVUJ!$AS$120)</f>
        <v>0</v>
      </c>
      <c r="BE13" s="585"/>
      <c r="BF13" s="585"/>
      <c r="BG13" s="585"/>
      <c r="BH13" s="585"/>
    </row>
    <row r="14" spans="1:60" s="433" customFormat="1" ht="15.95" customHeight="1" x14ac:dyDescent="0.25">
      <c r="A14" s="851" t="s">
        <v>3260</v>
      </c>
      <c r="B14" s="851"/>
      <c r="C14" s="851"/>
      <c r="D14" s="851"/>
      <c r="E14" s="851"/>
      <c r="F14" s="851"/>
      <c r="G14" s="852" t="s">
        <v>3261</v>
      </c>
      <c r="H14" s="852"/>
      <c r="I14" s="852"/>
      <c r="J14" s="852"/>
      <c r="K14" s="852"/>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53">
        <f>SUM(SUVAHAVUJ!$N$173)</f>
        <v>0</v>
      </c>
      <c r="AJ14" s="853"/>
      <c r="AK14" s="853"/>
      <c r="AL14" s="853"/>
      <c r="AM14" s="853"/>
      <c r="AN14" s="853"/>
      <c r="AO14" s="853"/>
      <c r="AP14" s="853">
        <f>SUM(SUVAHAVUJ!$X$173)</f>
        <v>0</v>
      </c>
      <c r="AQ14" s="853"/>
      <c r="AR14" s="853"/>
      <c r="AS14" s="853"/>
      <c r="AT14" s="853"/>
      <c r="AU14" s="853"/>
      <c r="AV14" s="853"/>
      <c r="AW14" s="583"/>
      <c r="AX14" s="450"/>
      <c r="BB14" s="584">
        <f>SUM(SUVAHAVUJ!$N$173)</f>
        <v>0</v>
      </c>
      <c r="BC14" s="585"/>
      <c r="BD14" s="585">
        <f>SUM(SUVAHAVUJ!$X$173)</f>
        <v>0</v>
      </c>
      <c r="BE14" s="585"/>
      <c r="BF14" s="585"/>
      <c r="BG14" s="585"/>
      <c r="BH14" s="585"/>
    </row>
    <row r="15" spans="1:60" s="433" customFormat="1" ht="15.95" customHeight="1" x14ac:dyDescent="0.25">
      <c r="A15" s="851" t="s">
        <v>3262</v>
      </c>
      <c r="B15" s="851"/>
      <c r="C15" s="851"/>
      <c r="D15" s="851"/>
      <c r="E15" s="851"/>
      <c r="F15" s="851"/>
      <c r="G15" s="852" t="s">
        <v>3263</v>
      </c>
      <c r="H15" s="852"/>
      <c r="I15" s="852"/>
      <c r="J15" s="852"/>
      <c r="K15" s="852"/>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3">
        <f>-(SUM(SUVAHAVUJ!$N$76-SUVAHAVUJ!$X$76)-(SUVAHAVUJ!$N$143-SUVAHAVUJ!$X$143))</f>
        <v>0</v>
      </c>
      <c r="AJ15" s="853"/>
      <c r="AK15" s="853"/>
      <c r="AL15" s="853"/>
      <c r="AM15" s="853"/>
      <c r="AN15" s="853"/>
      <c r="AO15" s="853"/>
      <c r="AP15" s="853">
        <f>-(SUM(SUVAHAVUJ!$X$76-SUVAHAVUJ!$AS$76)-(SUVAHAVUJ!$X$143-SUVAHAVUJ!$AS$143))</f>
        <v>0</v>
      </c>
      <c r="AQ15" s="853"/>
      <c r="AR15" s="853"/>
      <c r="AS15" s="853"/>
      <c r="AT15" s="853"/>
      <c r="AU15" s="853"/>
      <c r="AV15" s="853"/>
      <c r="AW15" s="583"/>
      <c r="AX15" s="450"/>
      <c r="BB15" s="584">
        <f>-(SUM(SUVAHAVUJ!$N$76-SUVAHAVUJ!$X$76)-(SUVAHAVUJ!$N$143-SUVAHAVUJ!$X$143))</f>
        <v>0</v>
      </c>
      <c r="BC15" s="585"/>
      <c r="BD15" s="585">
        <f>-(SUM(SUVAHAVUJ!$X$76-SUVAHAVUJ!$AS$76)-(SUVAHAVUJ!$X$143-SUVAHAVUJ!$AS$143))</f>
        <v>0</v>
      </c>
      <c r="BE15" s="585"/>
      <c r="BF15" s="585"/>
      <c r="BG15" s="585"/>
      <c r="BH15" s="585"/>
    </row>
    <row r="16" spans="1:60" s="433" customFormat="1" ht="15.95" customHeight="1" x14ac:dyDescent="0.25">
      <c r="A16" s="851" t="s">
        <v>3264</v>
      </c>
      <c r="B16" s="851"/>
      <c r="C16" s="851"/>
      <c r="D16" s="851"/>
      <c r="E16" s="851"/>
      <c r="F16" s="851"/>
      <c r="G16" s="852" t="s">
        <v>3265</v>
      </c>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7">
        <f>-SUM(SUVAHAVUJ!$N$179)</f>
        <v>0</v>
      </c>
      <c r="AJ16" s="857"/>
      <c r="AK16" s="857"/>
      <c r="AL16" s="857"/>
      <c r="AM16" s="857"/>
      <c r="AN16" s="857"/>
      <c r="AO16" s="857"/>
      <c r="AP16" s="857">
        <f>-SUM(SUVAHAVUJ!$X$179)</f>
        <v>0</v>
      </c>
      <c r="AQ16" s="857"/>
      <c r="AR16" s="857"/>
      <c r="AS16" s="857"/>
      <c r="AT16" s="857"/>
      <c r="AU16" s="857"/>
      <c r="AV16" s="857"/>
      <c r="AW16" s="583"/>
      <c r="AX16" s="450"/>
      <c r="BB16" s="584">
        <f>-SUM(SUVAHAVUJ!$N$179)</f>
        <v>0</v>
      </c>
      <c r="BC16" s="585"/>
      <c r="BD16" s="585">
        <f>-SUM(SUVAHAVUJ!$X$179)</f>
        <v>0</v>
      </c>
      <c r="BE16" s="585"/>
      <c r="BF16" s="585"/>
      <c r="BG16" s="585"/>
      <c r="BH16" s="585"/>
    </row>
    <row r="17" spans="1:66" s="433" customFormat="1" ht="15.95" customHeight="1" x14ac:dyDescent="0.25">
      <c r="A17" s="851" t="s">
        <v>3266</v>
      </c>
      <c r="B17" s="851"/>
      <c r="C17" s="851"/>
      <c r="D17" s="851"/>
      <c r="E17" s="851"/>
      <c r="F17" s="851"/>
      <c r="G17" s="852" t="s">
        <v>3267</v>
      </c>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3">
        <f>SUM(SUVAHAVUJ!$N$197)</f>
        <v>0</v>
      </c>
      <c r="AJ17" s="853"/>
      <c r="AK17" s="853"/>
      <c r="AL17" s="853"/>
      <c r="AM17" s="853"/>
      <c r="AN17" s="853"/>
      <c r="AO17" s="853"/>
      <c r="AP17" s="853">
        <f>SUM(SUVAHAVUJ!$X$197)</f>
        <v>0</v>
      </c>
      <c r="AQ17" s="853"/>
      <c r="AR17" s="853"/>
      <c r="AS17" s="853"/>
      <c r="AT17" s="853"/>
      <c r="AU17" s="853"/>
      <c r="AV17" s="853"/>
      <c r="AW17" s="583"/>
      <c r="AX17" s="450"/>
      <c r="BB17" s="584">
        <f>SUM(SUVAHAVUJ!$N$197)</f>
        <v>0</v>
      </c>
      <c r="BC17" s="585"/>
      <c r="BD17" s="585">
        <f>SUM(SUVAHAVUJ!$X$197)</f>
        <v>0</v>
      </c>
      <c r="BE17" s="585"/>
      <c r="BF17" s="585"/>
      <c r="BG17" s="585"/>
      <c r="BH17" s="585"/>
    </row>
    <row r="18" spans="1:66" s="433" customFormat="1" ht="15.95" customHeight="1" x14ac:dyDescent="0.25">
      <c r="A18" s="851" t="s">
        <v>3268</v>
      </c>
      <c r="B18" s="851"/>
      <c r="C18" s="851"/>
      <c r="D18" s="851"/>
      <c r="E18" s="851"/>
      <c r="F18" s="851"/>
      <c r="G18" s="852" t="s">
        <v>3269</v>
      </c>
      <c r="H18" s="852"/>
      <c r="I18" s="852"/>
      <c r="J18" s="852"/>
      <c r="K18" s="852"/>
      <c r="L18" s="852"/>
      <c r="M18" s="852"/>
      <c r="N18" s="852"/>
      <c r="O18" s="852"/>
      <c r="P18" s="852"/>
      <c r="Q18" s="852"/>
      <c r="R18" s="852"/>
      <c r="S18" s="852"/>
      <c r="T18" s="852"/>
      <c r="U18" s="852"/>
      <c r="V18" s="852"/>
      <c r="W18" s="852"/>
      <c r="X18" s="852"/>
      <c r="Y18" s="852"/>
      <c r="Z18" s="852"/>
      <c r="AA18" s="852"/>
      <c r="AB18" s="852"/>
      <c r="AC18" s="852"/>
      <c r="AD18" s="852"/>
      <c r="AE18" s="852"/>
      <c r="AF18" s="852"/>
      <c r="AG18" s="852"/>
      <c r="AH18" s="852"/>
      <c r="AI18" s="853">
        <f>-SUM(SUVAHAVUJ!$N$187)</f>
        <v>0</v>
      </c>
      <c r="AJ18" s="853"/>
      <c r="AK18" s="853"/>
      <c r="AL18" s="853"/>
      <c r="AM18" s="853"/>
      <c r="AN18" s="853"/>
      <c r="AO18" s="853"/>
      <c r="AP18" s="853">
        <f>-SUM(SUVAHAVUJ!$X$187)</f>
        <v>0</v>
      </c>
      <c r="AQ18" s="853"/>
      <c r="AR18" s="853"/>
      <c r="AS18" s="853"/>
      <c r="AT18" s="853"/>
      <c r="AU18" s="853"/>
      <c r="AV18" s="853"/>
      <c r="AW18" s="583"/>
      <c r="AX18" s="450"/>
      <c r="BB18" s="584">
        <f>-SUM(SUVAHAVUJ!$N$187)</f>
        <v>0</v>
      </c>
      <c r="BC18" s="585"/>
      <c r="BD18" s="585">
        <f>-SUM(SUVAHAVUJ!$X$187)</f>
        <v>0</v>
      </c>
      <c r="BE18" s="585"/>
      <c r="BF18" s="585"/>
      <c r="BG18" s="585"/>
      <c r="BH18" s="585"/>
    </row>
    <row r="19" spans="1:66" s="433" customFormat="1" ht="30" customHeight="1" x14ac:dyDescent="0.25">
      <c r="A19" s="851" t="s">
        <v>3270</v>
      </c>
      <c r="B19" s="851"/>
      <c r="C19" s="851"/>
      <c r="D19" s="851"/>
      <c r="E19" s="851"/>
      <c r="F19" s="851"/>
      <c r="G19" s="854" t="s">
        <v>3271</v>
      </c>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2"/>
      <c r="AG19" s="852"/>
      <c r="AH19" s="852"/>
      <c r="AI19" s="853">
        <f>-SUM(SUVAHAVUJ!$N$190)</f>
        <v>0</v>
      </c>
      <c r="AJ19" s="853"/>
      <c r="AK19" s="853"/>
      <c r="AL19" s="853"/>
      <c r="AM19" s="853"/>
      <c r="AN19" s="853"/>
      <c r="AO19" s="853"/>
      <c r="AP19" s="853">
        <f>-SUM(SUVAHAVUJ!$X$190)</f>
        <v>0</v>
      </c>
      <c r="AQ19" s="853"/>
      <c r="AR19" s="853"/>
      <c r="AS19" s="853"/>
      <c r="AT19" s="853"/>
      <c r="AU19" s="853"/>
      <c r="AV19" s="853"/>
      <c r="AW19" s="583"/>
      <c r="AX19" s="450"/>
      <c r="BB19" s="584">
        <f>-SUM(SUVAHAVUJ!$N$190)</f>
        <v>0</v>
      </c>
      <c r="BC19" s="585"/>
      <c r="BD19" s="585">
        <f>-SUM(SUVAHAVUJ!$X$190)</f>
        <v>0</v>
      </c>
      <c r="BE19" s="585"/>
      <c r="BF19" s="585"/>
      <c r="BG19" s="585"/>
      <c r="BH19" s="585"/>
    </row>
    <row r="20" spans="1:66" s="433" customFormat="1" ht="30" customHeight="1" x14ac:dyDescent="0.25">
      <c r="A20" s="851" t="s">
        <v>3272</v>
      </c>
      <c r="B20" s="851"/>
      <c r="C20" s="851"/>
      <c r="D20" s="851"/>
      <c r="E20" s="851"/>
      <c r="F20" s="851"/>
      <c r="G20" s="854" t="s">
        <v>3273</v>
      </c>
      <c r="H20" s="852"/>
      <c r="I20" s="852"/>
      <c r="J20" s="852"/>
      <c r="K20" s="852"/>
      <c r="L20" s="852"/>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5"/>
      <c r="AJ20" s="855"/>
      <c r="AK20" s="855"/>
      <c r="AL20" s="855"/>
      <c r="AM20" s="855"/>
      <c r="AN20" s="855"/>
      <c r="AO20" s="855"/>
      <c r="AP20" s="855"/>
      <c r="AQ20" s="855"/>
      <c r="AR20" s="855"/>
      <c r="AS20" s="855"/>
      <c r="AT20" s="855"/>
      <c r="AU20" s="855"/>
      <c r="AV20" s="855"/>
      <c r="AW20" s="583"/>
      <c r="AX20" s="450"/>
      <c r="BB20" s="584">
        <f t="shared" ref="BB20:BB21" si="1">SUM(AI20)</f>
        <v>0</v>
      </c>
      <c r="BC20" s="585"/>
      <c r="BD20" s="585">
        <f>$AP$20</f>
        <v>0</v>
      </c>
      <c r="BE20" s="585"/>
      <c r="BF20" s="585"/>
      <c r="BG20" s="585"/>
      <c r="BH20" s="585"/>
    </row>
    <row r="21" spans="1:66" s="433" customFormat="1" ht="30" customHeight="1" x14ac:dyDescent="0.25">
      <c r="A21" s="851" t="s">
        <v>3274</v>
      </c>
      <c r="B21" s="851"/>
      <c r="C21" s="851"/>
      <c r="D21" s="851"/>
      <c r="E21" s="851"/>
      <c r="F21" s="851"/>
      <c r="G21" s="854" t="s">
        <v>3275</v>
      </c>
      <c r="H21" s="852"/>
      <c r="I21" s="852"/>
      <c r="J21" s="852"/>
      <c r="K21" s="852"/>
      <c r="L21" s="852"/>
      <c r="M21" s="852"/>
      <c r="N21" s="852"/>
      <c r="O21" s="852"/>
      <c r="P21" s="852"/>
      <c r="Q21" s="852"/>
      <c r="R21" s="852"/>
      <c r="S21" s="852"/>
      <c r="T21" s="852"/>
      <c r="U21" s="852"/>
      <c r="V21" s="852"/>
      <c r="W21" s="852"/>
      <c r="X21" s="852"/>
      <c r="Y21" s="852"/>
      <c r="Z21" s="852"/>
      <c r="AA21" s="852"/>
      <c r="AB21" s="852"/>
      <c r="AC21" s="852"/>
      <c r="AD21" s="852"/>
      <c r="AE21" s="852"/>
      <c r="AF21" s="852"/>
      <c r="AG21" s="852"/>
      <c r="AH21" s="852"/>
      <c r="AI21" s="855"/>
      <c r="AJ21" s="855"/>
      <c r="AK21" s="855"/>
      <c r="AL21" s="855"/>
      <c r="AM21" s="855"/>
      <c r="AN21" s="855"/>
      <c r="AO21" s="855"/>
      <c r="AP21" s="855"/>
      <c r="AQ21" s="855"/>
      <c r="AR21" s="855"/>
      <c r="AS21" s="855"/>
      <c r="AT21" s="855"/>
      <c r="AU21" s="855"/>
      <c r="AV21" s="855"/>
      <c r="AW21" s="583"/>
      <c r="AX21" s="450"/>
      <c r="BB21" s="584">
        <f t="shared" si="1"/>
        <v>0</v>
      </c>
      <c r="BC21" s="585"/>
      <c r="BD21" s="585">
        <f>$AP$21</f>
        <v>0</v>
      </c>
      <c r="BE21" s="585"/>
      <c r="BF21" s="585"/>
      <c r="BG21" s="585"/>
      <c r="BH21" s="585"/>
    </row>
    <row r="22" spans="1:66" s="433" customFormat="1" ht="45" customHeight="1" x14ac:dyDescent="0.25">
      <c r="A22" s="851" t="s">
        <v>3276</v>
      </c>
      <c r="B22" s="851"/>
      <c r="C22" s="851"/>
      <c r="D22" s="851"/>
      <c r="E22" s="851"/>
      <c r="F22" s="851"/>
      <c r="G22" s="854" t="s">
        <v>3277</v>
      </c>
      <c r="H22" s="854"/>
      <c r="I22" s="854"/>
      <c r="J22" s="854"/>
      <c r="K22" s="854"/>
      <c r="L22" s="854"/>
      <c r="M22" s="854"/>
      <c r="N22" s="854"/>
      <c r="O22" s="854"/>
      <c r="P22" s="854"/>
      <c r="Q22" s="854"/>
      <c r="R22" s="854"/>
      <c r="S22" s="854"/>
      <c r="T22" s="854"/>
      <c r="U22" s="854"/>
      <c r="V22" s="854"/>
      <c r="W22" s="854"/>
      <c r="X22" s="854"/>
      <c r="Y22" s="854"/>
      <c r="Z22" s="854"/>
      <c r="AA22" s="854"/>
      <c r="AB22" s="854"/>
      <c r="AC22" s="854"/>
      <c r="AD22" s="854"/>
      <c r="AE22" s="854"/>
      <c r="AF22" s="854"/>
      <c r="AG22" s="854"/>
      <c r="AH22" s="854"/>
      <c r="AI22" s="858">
        <f>SUM(BB122)</f>
        <v>0</v>
      </c>
      <c r="AJ22" s="858"/>
      <c r="AK22" s="858"/>
      <c r="AL22" s="858"/>
      <c r="AM22" s="858"/>
      <c r="AN22" s="858"/>
      <c r="AO22" s="858"/>
      <c r="AP22" s="859">
        <f t="shared" ref="AP22" si="2">$BD$122</f>
        <v>0</v>
      </c>
      <c r="AQ22" s="859"/>
      <c r="AR22" s="859"/>
      <c r="AS22" s="859"/>
      <c r="AT22" s="859"/>
      <c r="AU22" s="859"/>
      <c r="AV22" s="859"/>
      <c r="AX22" s="586"/>
      <c r="AY22" s="586">
        <f>SUM(AP122)</f>
        <v>0</v>
      </c>
      <c r="AZ22" s="587"/>
      <c r="BA22" s="587"/>
      <c r="BB22" s="588"/>
      <c r="BC22" s="586"/>
      <c r="BD22" s="586"/>
      <c r="BE22" s="586"/>
      <c r="BF22" s="589"/>
      <c r="BG22" s="586"/>
      <c r="BH22" s="586"/>
      <c r="BI22" s="587"/>
      <c r="BJ22" s="587"/>
      <c r="BK22" s="587"/>
      <c r="BL22" s="587"/>
      <c r="BM22" s="587"/>
      <c r="BN22" s="587"/>
    </row>
    <row r="23" spans="1:66" s="433" customFormat="1" ht="75" customHeight="1" x14ac:dyDescent="0.25">
      <c r="A23" s="851" t="s">
        <v>3278</v>
      </c>
      <c r="B23" s="851"/>
      <c r="C23" s="851"/>
      <c r="D23" s="851"/>
      <c r="E23" s="851"/>
      <c r="F23" s="851"/>
      <c r="G23" s="854" t="s">
        <v>3279</v>
      </c>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c r="AH23" s="854"/>
      <c r="AI23" s="856">
        <f>SUM(AI24+AI25+AI26+AI27)</f>
        <v>-1977001</v>
      </c>
      <c r="AJ23" s="856"/>
      <c r="AK23" s="856"/>
      <c r="AL23" s="856"/>
      <c r="AM23" s="856"/>
      <c r="AN23" s="856"/>
      <c r="AO23" s="856"/>
      <c r="AP23" s="856">
        <f>SUM(AP24+AP25+AP26+AP27)</f>
        <v>12000</v>
      </c>
      <c r="AQ23" s="856"/>
      <c r="AR23" s="856"/>
      <c r="AS23" s="856"/>
      <c r="AT23" s="856"/>
      <c r="AU23" s="856"/>
      <c r="AV23" s="856"/>
      <c r="AW23" s="583"/>
      <c r="BB23" s="584">
        <f>SUM(BB24+BB25+BB26+BB27)</f>
        <v>-1977001</v>
      </c>
      <c r="BC23" s="585"/>
      <c r="BD23" s="584">
        <f>SUM(BD24+BD25+BD26+BD27)</f>
        <v>12000</v>
      </c>
      <c r="BE23" s="585"/>
      <c r="BF23" s="585"/>
      <c r="BG23" s="585"/>
      <c r="BH23" s="585"/>
    </row>
    <row r="24" spans="1:66" s="433" customFormat="1" ht="15.95" customHeight="1" x14ac:dyDescent="0.25">
      <c r="A24" s="851" t="s">
        <v>3280</v>
      </c>
      <c r="B24" s="851"/>
      <c r="C24" s="851"/>
      <c r="D24" s="851"/>
      <c r="E24" s="851"/>
      <c r="F24" s="851"/>
      <c r="G24" s="852" t="s">
        <v>3281</v>
      </c>
      <c r="H24" s="852"/>
      <c r="I24" s="852"/>
      <c r="J24" s="852"/>
      <c r="K24" s="852"/>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3">
        <f>-(SUM(SUVAHAVUJ!$N$43+SUVAHAVUJ!$N$55)-(SUVAHAVUJ!$X$43+SUVAHAVUJ!$X$55))</f>
        <v>-1971001</v>
      </c>
      <c r="AJ24" s="853"/>
      <c r="AK24" s="853"/>
      <c r="AL24" s="853"/>
      <c r="AM24" s="853"/>
      <c r="AN24" s="853"/>
      <c r="AO24" s="853"/>
      <c r="AP24" s="853">
        <f>-(SUM(SUVAHAVUJ!$X$43+SUVAHAVUJ!$X$55)-(SUVAHAVUJ!$AS$43+SUVAHAVUJ!$AS$55))</f>
        <v>6000</v>
      </c>
      <c r="AQ24" s="853"/>
      <c r="AR24" s="853"/>
      <c r="AS24" s="853"/>
      <c r="AT24" s="853"/>
      <c r="AU24" s="853"/>
      <c r="AV24" s="853"/>
      <c r="AW24" s="583"/>
      <c r="AX24" s="450"/>
      <c r="BB24" s="584">
        <f>-(SUM(SUVAHAVUJ!$N$43+SUVAHAVUJ!$N$55)-(SUVAHAVUJ!$X$43+SUVAHAVUJ!$X$55))</f>
        <v>-1971001</v>
      </c>
      <c r="BC24" s="585"/>
      <c r="BD24" s="585">
        <f>-(SUM(SUVAHAVUJ!$X$43+SUVAHAVUJ!$X$55)-(SUVAHAVUJ!$AS$43+SUVAHAVUJ!$AS$55))</f>
        <v>6000</v>
      </c>
      <c r="BE24" s="585"/>
      <c r="BF24" s="585"/>
      <c r="BG24" s="585"/>
      <c r="BH24" s="585"/>
    </row>
    <row r="25" spans="1:66" s="433" customFormat="1" ht="15.95" customHeight="1" x14ac:dyDescent="0.25">
      <c r="A25" s="851" t="s">
        <v>3282</v>
      </c>
      <c r="B25" s="851"/>
      <c r="C25" s="851"/>
      <c r="D25" s="851"/>
      <c r="E25" s="851"/>
      <c r="F25" s="851"/>
      <c r="G25" s="852" t="s">
        <v>3283</v>
      </c>
      <c r="H25" s="852"/>
      <c r="I25" s="852"/>
      <c r="J25" s="852"/>
      <c r="K25" s="852"/>
      <c r="L25" s="852"/>
      <c r="M25" s="852"/>
      <c r="N25" s="852"/>
      <c r="O25" s="852"/>
      <c r="P25" s="852"/>
      <c r="Q25" s="852"/>
      <c r="R25" s="852"/>
      <c r="S25" s="852"/>
      <c r="T25" s="852"/>
      <c r="U25" s="852"/>
      <c r="V25" s="852"/>
      <c r="W25" s="852"/>
      <c r="X25" s="852"/>
      <c r="Y25" s="852"/>
      <c r="Z25" s="852"/>
      <c r="AA25" s="852"/>
      <c r="AB25" s="852"/>
      <c r="AC25" s="852"/>
      <c r="AD25" s="852"/>
      <c r="AE25" s="852"/>
      <c r="AF25" s="852"/>
      <c r="AG25" s="852"/>
      <c r="AH25" s="852"/>
      <c r="AI25" s="853">
        <f>SUM(SUVAHAVUJ!$N$124-SUVAHAVUJ!$X$124)</f>
        <v>-6000</v>
      </c>
      <c r="AJ25" s="853"/>
      <c r="AK25" s="853"/>
      <c r="AL25" s="853"/>
      <c r="AM25" s="853"/>
      <c r="AN25" s="853"/>
      <c r="AO25" s="853"/>
      <c r="AP25" s="853">
        <f>SUM(SUVAHAVUJ!$X$124-SUVAHAVUJ!$AS$124)</f>
        <v>6000</v>
      </c>
      <c r="AQ25" s="853"/>
      <c r="AR25" s="853"/>
      <c r="AS25" s="853"/>
      <c r="AT25" s="853"/>
      <c r="AU25" s="853"/>
      <c r="AV25" s="853"/>
      <c r="AW25" s="583"/>
      <c r="AX25" s="450"/>
      <c r="BB25" s="584">
        <f>SUM(SUVAHAVUJ!$N$124-SUVAHAVUJ!$X$124)</f>
        <v>-6000</v>
      </c>
      <c r="BC25" s="585"/>
      <c r="BD25" s="585">
        <f>SUM(SUVAHAVUJ!$X$124-SUVAHAVUJ!$AS$124)</f>
        <v>6000</v>
      </c>
      <c r="BE25" s="585"/>
      <c r="BF25" s="585"/>
      <c r="BG25" s="585"/>
      <c r="BH25" s="585"/>
    </row>
    <row r="26" spans="1:66" s="433" customFormat="1" ht="15.95" customHeight="1" x14ac:dyDescent="0.25">
      <c r="A26" s="851" t="s">
        <v>3284</v>
      </c>
      <c r="B26" s="851"/>
      <c r="C26" s="851"/>
      <c r="D26" s="851"/>
      <c r="E26" s="851"/>
      <c r="F26" s="851"/>
      <c r="G26" s="852" t="s">
        <v>3285</v>
      </c>
      <c r="H26" s="852"/>
      <c r="I26" s="852"/>
      <c r="J26" s="852"/>
      <c r="K26" s="852"/>
      <c r="L26" s="852"/>
      <c r="M26" s="852"/>
      <c r="N26" s="852"/>
      <c r="O26" s="852"/>
      <c r="P26" s="852"/>
      <c r="Q26" s="852"/>
      <c r="R26" s="852"/>
      <c r="S26" s="852"/>
      <c r="T26" s="852"/>
      <c r="U26" s="852"/>
      <c r="V26" s="852"/>
      <c r="W26" s="852"/>
      <c r="X26" s="852"/>
      <c r="Y26" s="852"/>
      <c r="Z26" s="852"/>
      <c r="AA26" s="852"/>
      <c r="AB26" s="852"/>
      <c r="AC26" s="852"/>
      <c r="AD26" s="852"/>
      <c r="AE26" s="852"/>
      <c r="AF26" s="852"/>
      <c r="AG26" s="852"/>
      <c r="AH26" s="852"/>
      <c r="AI26" s="853">
        <f>-SUM(SUVAHAVUJ!$N$36-SUVAHAVUJ!$X$36)</f>
        <v>0</v>
      </c>
      <c r="AJ26" s="853"/>
      <c r="AK26" s="853"/>
      <c r="AL26" s="853"/>
      <c r="AM26" s="853"/>
      <c r="AN26" s="853"/>
      <c r="AO26" s="853"/>
      <c r="AP26" s="853">
        <f>-SUM(SUVAHAVUJ!$X$36-SUVAHAVUJ!$AS$36)</f>
        <v>0</v>
      </c>
      <c r="AQ26" s="853"/>
      <c r="AR26" s="853"/>
      <c r="AS26" s="853"/>
      <c r="AT26" s="853"/>
      <c r="AU26" s="853"/>
      <c r="AV26" s="853"/>
      <c r="AW26" s="583"/>
      <c r="AX26" s="450"/>
      <c r="BB26" s="584">
        <f>-SUM(SUVAHAVUJ!$N$36-SUVAHAVUJ!$X$36)</f>
        <v>0</v>
      </c>
      <c r="BC26" s="585"/>
      <c r="BD26" s="585">
        <f>-SUM(SUVAHAVUJ!$X$36-SUVAHAVUJ!$AS$36)</f>
        <v>0</v>
      </c>
      <c r="BE26" s="585"/>
      <c r="BF26" s="585"/>
      <c r="BG26" s="585"/>
      <c r="BH26" s="585"/>
    </row>
    <row r="27" spans="1:66" s="433" customFormat="1" ht="45" customHeight="1" x14ac:dyDescent="0.25">
      <c r="A27" s="851" t="s">
        <v>3286</v>
      </c>
      <c r="B27" s="851"/>
      <c r="C27" s="851"/>
      <c r="D27" s="851"/>
      <c r="E27" s="851"/>
      <c r="F27" s="851"/>
      <c r="G27" s="854" t="s">
        <v>3287</v>
      </c>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c r="AH27" s="854"/>
      <c r="AI27" s="853">
        <f>-SUM(SUVAHAVUJ!$N$68-SUVAHAVUJ!$X$68)</f>
        <v>0</v>
      </c>
      <c r="AJ27" s="853"/>
      <c r="AK27" s="853"/>
      <c r="AL27" s="853"/>
      <c r="AM27" s="853"/>
      <c r="AN27" s="853"/>
      <c r="AO27" s="853"/>
      <c r="AP27" s="853">
        <f>-SUM(SUVAHAVUJ!$X$68-SUVAHAVUJ!$AS$68)</f>
        <v>0</v>
      </c>
      <c r="AQ27" s="853"/>
      <c r="AR27" s="853"/>
      <c r="AS27" s="853"/>
      <c r="AT27" s="853"/>
      <c r="AU27" s="853"/>
      <c r="AV27" s="853"/>
      <c r="BB27" s="584">
        <f>-SUM(SUVAHAVUJ!$N$68-SUVAHAVUJ!$X$68)</f>
        <v>0</v>
      </c>
      <c r="BC27" s="585"/>
      <c r="BD27" s="585">
        <f>-SUM(SUVAHAVUJ!$X$68-SUVAHAVUJ!$AS$68)</f>
        <v>0</v>
      </c>
      <c r="BE27" s="585"/>
      <c r="BF27" s="585"/>
      <c r="BG27" s="585"/>
      <c r="BH27" s="585"/>
    </row>
    <row r="28" spans="1:66" s="433" customFormat="1" ht="28.5" customHeight="1" x14ac:dyDescent="0.25">
      <c r="A28" s="590"/>
      <c r="B28" s="590"/>
      <c r="C28" s="590"/>
      <c r="D28" s="590"/>
      <c r="E28" s="590"/>
      <c r="F28" s="590"/>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2"/>
      <c r="AJ28" s="592"/>
      <c r="AK28" s="592"/>
      <c r="AL28" s="592"/>
      <c r="AM28" s="592"/>
      <c r="AN28" s="592"/>
      <c r="AO28" s="592"/>
      <c r="AP28" s="592"/>
      <c r="AQ28" s="592"/>
      <c r="AR28" s="592"/>
      <c r="AS28" s="592"/>
      <c r="AT28" s="592"/>
      <c r="AU28" s="592"/>
      <c r="AV28" s="592"/>
      <c r="AW28" s="583"/>
      <c r="BB28" s="580"/>
    </row>
    <row r="32" spans="1:66" ht="15.95" customHeight="1" x14ac:dyDescent="0.25">
      <c r="A32" s="447" t="s">
        <v>3288</v>
      </c>
      <c r="B32" s="448"/>
      <c r="C32" s="448"/>
      <c r="D32" s="448"/>
      <c r="E32" s="448"/>
      <c r="F32" s="448"/>
      <c r="G32" s="448"/>
      <c r="H32" s="448"/>
      <c r="I32" s="448"/>
      <c r="J32" s="448"/>
      <c r="K32" s="448"/>
      <c r="L32" s="448"/>
      <c r="M32" s="448"/>
      <c r="N32" s="448"/>
      <c r="O32" s="448"/>
      <c r="P32" s="448"/>
      <c r="Q32" s="449"/>
      <c r="AE32" s="434" t="s">
        <v>842</v>
      </c>
      <c r="AG32" s="630"/>
      <c r="AH32" s="579" t="str">
        <f t="shared" ref="AH32:AQ32" si="3">AH2</f>
        <v/>
      </c>
      <c r="AI32" s="579" t="str">
        <f t="shared" si="3"/>
        <v/>
      </c>
      <c r="AJ32" s="579" t="str">
        <f t="shared" si="3"/>
        <v/>
      </c>
      <c r="AK32" s="579" t="str">
        <f t="shared" si="3"/>
        <v/>
      </c>
      <c r="AL32" s="579" t="str">
        <f t="shared" si="3"/>
        <v/>
      </c>
      <c r="AM32" s="579" t="str">
        <f t="shared" si="3"/>
        <v/>
      </c>
      <c r="AN32" s="579" t="str">
        <f t="shared" si="3"/>
        <v/>
      </c>
      <c r="AO32" s="579" t="str">
        <f t="shared" si="3"/>
        <v/>
      </c>
      <c r="AP32" s="579" t="str">
        <f t="shared" si="3"/>
        <v/>
      </c>
      <c r="AQ32" s="579" t="str">
        <f t="shared" si="3"/>
        <v/>
      </c>
      <c r="AR32" s="630"/>
    </row>
    <row r="34" spans="1:60" ht="14.85" customHeight="1" x14ac:dyDescent="0.25">
      <c r="AW34" s="582"/>
    </row>
    <row r="35" spans="1:60" s="433" customFormat="1" ht="14.85" customHeight="1" x14ac:dyDescent="0.25">
      <c r="A35" s="847" t="s">
        <v>3245</v>
      </c>
      <c r="B35" s="847"/>
      <c r="C35" s="847"/>
      <c r="D35" s="847"/>
      <c r="E35" s="847"/>
      <c r="F35" s="847"/>
      <c r="G35" s="847" t="s">
        <v>3246</v>
      </c>
      <c r="H35" s="847"/>
      <c r="I35" s="847"/>
      <c r="J35" s="847"/>
      <c r="K35" s="847"/>
      <c r="L35" s="847"/>
      <c r="M35" s="847"/>
      <c r="N35" s="847"/>
      <c r="O35" s="847"/>
      <c r="P35" s="847"/>
      <c r="Q35" s="847"/>
      <c r="R35" s="847"/>
      <c r="S35" s="847"/>
      <c r="T35" s="847"/>
      <c r="U35" s="847"/>
      <c r="V35" s="847"/>
      <c r="W35" s="847"/>
      <c r="X35" s="847"/>
      <c r="Y35" s="847"/>
      <c r="Z35" s="847"/>
      <c r="AA35" s="847"/>
      <c r="AB35" s="847"/>
      <c r="AC35" s="847"/>
      <c r="AD35" s="847"/>
      <c r="AE35" s="847"/>
      <c r="AF35" s="847"/>
      <c r="AG35" s="847"/>
      <c r="AH35" s="847"/>
      <c r="AI35" s="847" t="s">
        <v>815</v>
      </c>
      <c r="AJ35" s="847"/>
      <c r="AK35" s="847"/>
      <c r="AL35" s="847"/>
      <c r="AM35" s="847"/>
      <c r="AN35" s="847"/>
      <c r="AO35" s="847"/>
      <c r="AP35" s="847" t="s">
        <v>469</v>
      </c>
      <c r="AQ35" s="847"/>
      <c r="AR35" s="847"/>
      <c r="AS35" s="847"/>
      <c r="AT35" s="847"/>
      <c r="AU35" s="847"/>
      <c r="AV35" s="847"/>
      <c r="AW35" s="582"/>
      <c r="BB35" s="580"/>
    </row>
    <row r="36" spans="1:60" s="433" customFormat="1" ht="30.75" customHeight="1" x14ac:dyDescent="0.25">
      <c r="A36" s="847"/>
      <c r="B36" s="847"/>
      <c r="C36" s="847"/>
      <c r="D36" s="847"/>
      <c r="E36" s="847"/>
      <c r="F36" s="847"/>
      <c r="G36" s="847"/>
      <c r="H36" s="847"/>
      <c r="I36" s="847"/>
      <c r="J36" s="847"/>
      <c r="K36" s="847"/>
      <c r="L36" s="847"/>
      <c r="M36" s="847"/>
      <c r="N36" s="847"/>
      <c r="O36" s="847"/>
      <c r="P36" s="847"/>
      <c r="Q36" s="847"/>
      <c r="R36" s="847"/>
      <c r="S36" s="847"/>
      <c r="T36" s="847"/>
      <c r="U36" s="847"/>
      <c r="V36" s="847"/>
      <c r="W36" s="847"/>
      <c r="X36" s="847"/>
      <c r="Y36" s="847"/>
      <c r="Z36" s="847"/>
      <c r="AA36" s="847"/>
      <c r="AB36" s="847"/>
      <c r="AC36" s="847"/>
      <c r="AD36" s="847"/>
      <c r="AE36" s="847"/>
      <c r="AF36" s="847"/>
      <c r="AG36" s="847"/>
      <c r="AH36" s="847"/>
      <c r="AI36" s="847"/>
      <c r="AJ36" s="847"/>
      <c r="AK36" s="847"/>
      <c r="AL36" s="847"/>
      <c r="AM36" s="847"/>
      <c r="AN36" s="847"/>
      <c r="AO36" s="847"/>
      <c r="AP36" s="847"/>
      <c r="AQ36" s="847"/>
      <c r="AR36" s="847"/>
      <c r="AS36" s="847"/>
      <c r="AT36" s="847"/>
      <c r="AU36" s="847"/>
      <c r="AV36" s="847"/>
      <c r="AW36" s="582"/>
      <c r="BB36" s="580"/>
    </row>
    <row r="37" spans="1:60" ht="45" customHeight="1" x14ac:dyDescent="0.25">
      <c r="A37" s="851"/>
      <c r="B37" s="851"/>
      <c r="C37" s="851"/>
      <c r="D37" s="851"/>
      <c r="E37" s="851"/>
      <c r="F37" s="851"/>
      <c r="G37" s="860" t="s">
        <v>3289</v>
      </c>
      <c r="H37" s="860"/>
      <c r="I37" s="860"/>
      <c r="J37" s="860"/>
      <c r="K37" s="860"/>
      <c r="L37" s="860"/>
      <c r="M37" s="860"/>
      <c r="N37" s="860"/>
      <c r="O37" s="860"/>
      <c r="P37" s="860"/>
      <c r="Q37" s="860"/>
      <c r="R37" s="860"/>
      <c r="S37" s="860"/>
      <c r="T37" s="860"/>
      <c r="U37" s="860"/>
      <c r="V37" s="860"/>
      <c r="W37" s="860"/>
      <c r="X37" s="860"/>
      <c r="Y37" s="860"/>
      <c r="Z37" s="860"/>
      <c r="AA37" s="860"/>
      <c r="AB37" s="860"/>
      <c r="AC37" s="860"/>
      <c r="AD37" s="860"/>
      <c r="AE37" s="860"/>
      <c r="AF37" s="860"/>
      <c r="AG37" s="860"/>
      <c r="AH37" s="860"/>
      <c r="AI37" s="856">
        <f>SUM(AI23+AI9+AI8)</f>
        <v>-12000</v>
      </c>
      <c r="AJ37" s="856"/>
      <c r="AK37" s="856"/>
      <c r="AL37" s="856"/>
      <c r="AM37" s="856"/>
      <c r="AN37" s="856"/>
      <c r="AO37" s="856"/>
      <c r="AP37" s="856">
        <f>SUM(AP23+AP9+AP8)</f>
        <v>-2000</v>
      </c>
      <c r="AQ37" s="856"/>
      <c r="AR37" s="856"/>
      <c r="AS37" s="856"/>
      <c r="AT37" s="856"/>
      <c r="AU37" s="856"/>
      <c r="AV37" s="856"/>
      <c r="AW37" s="593"/>
      <c r="BB37" s="584">
        <f>SUM(BB23+BB9+BB8)</f>
        <v>-12000</v>
      </c>
      <c r="BC37" s="594"/>
      <c r="BD37" s="584">
        <f>SUM(BD23+BD9+BD8)</f>
        <v>-2000</v>
      </c>
      <c r="BE37" s="594"/>
      <c r="BF37" s="594"/>
      <c r="BG37" s="594"/>
      <c r="BH37" s="594"/>
    </row>
    <row r="38" spans="1:60" s="433" customFormat="1" ht="15.95" customHeight="1" x14ac:dyDescent="0.25">
      <c r="A38" s="851" t="s">
        <v>3290</v>
      </c>
      <c r="B38" s="851"/>
      <c r="C38" s="851"/>
      <c r="D38" s="851"/>
      <c r="E38" s="851"/>
      <c r="F38" s="851"/>
      <c r="G38" s="852" t="s">
        <v>3291</v>
      </c>
      <c r="H38" s="852"/>
      <c r="I38" s="852"/>
      <c r="J38" s="852"/>
      <c r="K38" s="852"/>
      <c r="L38" s="852"/>
      <c r="M38" s="852"/>
      <c r="N38" s="852"/>
      <c r="O38" s="852"/>
      <c r="P38" s="852"/>
      <c r="Q38" s="852"/>
      <c r="R38" s="852"/>
      <c r="S38" s="852"/>
      <c r="T38" s="852"/>
      <c r="U38" s="852"/>
      <c r="V38" s="852"/>
      <c r="W38" s="852"/>
      <c r="X38" s="852"/>
      <c r="Y38" s="852"/>
      <c r="Z38" s="852"/>
      <c r="AA38" s="852"/>
      <c r="AB38" s="852"/>
      <c r="AC38" s="852"/>
      <c r="AD38" s="852"/>
      <c r="AE38" s="852"/>
      <c r="AF38" s="852"/>
      <c r="AG38" s="852"/>
      <c r="AH38" s="852"/>
      <c r="AI38" s="857">
        <f>SUM(SUVAHAVUJ!$N$187)</f>
        <v>0</v>
      </c>
      <c r="AJ38" s="857"/>
      <c r="AK38" s="857"/>
      <c r="AL38" s="857"/>
      <c r="AM38" s="857"/>
      <c r="AN38" s="857"/>
      <c r="AO38" s="857"/>
      <c r="AP38" s="857">
        <f>SUM(SUVAHAVUJ!$X$187)</f>
        <v>0</v>
      </c>
      <c r="AQ38" s="857"/>
      <c r="AR38" s="857"/>
      <c r="AS38" s="857"/>
      <c r="AT38" s="857"/>
      <c r="AU38" s="857"/>
      <c r="AV38" s="857"/>
      <c r="AW38" s="583"/>
      <c r="AX38" s="450"/>
      <c r="BB38" s="584">
        <f>SUM(SUVAHAVUJ!$N$187)</f>
        <v>0</v>
      </c>
      <c r="BC38" s="585"/>
      <c r="BD38" s="585">
        <f>SUM(SUVAHAVUJ!$X$187)</f>
        <v>0</v>
      </c>
      <c r="BE38" s="585"/>
      <c r="BF38" s="585"/>
      <c r="BG38" s="585"/>
      <c r="BH38" s="585"/>
    </row>
    <row r="39" spans="1:60" s="433" customFormat="1" ht="30" customHeight="1" x14ac:dyDescent="0.25">
      <c r="A39" s="851" t="s">
        <v>3292</v>
      </c>
      <c r="B39" s="851"/>
      <c r="C39" s="851"/>
      <c r="D39" s="851"/>
      <c r="E39" s="851"/>
      <c r="F39" s="851"/>
      <c r="G39" s="854" t="s">
        <v>3293</v>
      </c>
      <c r="H39" s="852"/>
      <c r="I39" s="852"/>
      <c r="J39" s="852"/>
      <c r="K39" s="852"/>
      <c r="L39" s="852"/>
      <c r="M39" s="852"/>
      <c r="N39" s="852"/>
      <c r="O39" s="852"/>
      <c r="P39" s="852"/>
      <c r="Q39" s="852"/>
      <c r="R39" s="852"/>
      <c r="S39" s="852"/>
      <c r="T39" s="852"/>
      <c r="U39" s="852"/>
      <c r="V39" s="852"/>
      <c r="W39" s="852"/>
      <c r="X39" s="852"/>
      <c r="Y39" s="852"/>
      <c r="Z39" s="852"/>
      <c r="AA39" s="852"/>
      <c r="AB39" s="852"/>
      <c r="AC39" s="852"/>
      <c r="AD39" s="852"/>
      <c r="AE39" s="852"/>
      <c r="AF39" s="852"/>
      <c r="AG39" s="852"/>
      <c r="AH39" s="852"/>
      <c r="AI39" s="857">
        <f>-SUM(SUVAHAVUJ!$N$197)</f>
        <v>0</v>
      </c>
      <c r="AJ39" s="857"/>
      <c r="AK39" s="857"/>
      <c r="AL39" s="857"/>
      <c r="AM39" s="857"/>
      <c r="AN39" s="857"/>
      <c r="AO39" s="857"/>
      <c r="AP39" s="857">
        <f>-SUM(SUVAHAVUJ!$X$197)</f>
        <v>0</v>
      </c>
      <c r="AQ39" s="857"/>
      <c r="AR39" s="857"/>
      <c r="AS39" s="857"/>
      <c r="AT39" s="857"/>
      <c r="AU39" s="857"/>
      <c r="AV39" s="857"/>
      <c r="AW39" s="583"/>
      <c r="AX39" s="450"/>
      <c r="BB39" s="584">
        <f>-SUM(SUVAHAVUJ!$N$197)</f>
        <v>0</v>
      </c>
      <c r="BC39" s="585"/>
      <c r="BD39" s="585">
        <f>-SUM(SUVAHAVUJ!$X$197)</f>
        <v>0</v>
      </c>
      <c r="BE39" s="585"/>
      <c r="BF39" s="585"/>
      <c r="BG39" s="585"/>
      <c r="BH39" s="585"/>
    </row>
    <row r="40" spans="1:60" s="433" customFormat="1" ht="30" customHeight="1" x14ac:dyDescent="0.25">
      <c r="A40" s="851" t="s">
        <v>3294</v>
      </c>
      <c r="B40" s="851"/>
      <c r="C40" s="851"/>
      <c r="D40" s="851"/>
      <c r="E40" s="851"/>
      <c r="F40" s="851"/>
      <c r="G40" s="854" t="s">
        <v>3295</v>
      </c>
      <c r="H40" s="852"/>
      <c r="I40" s="852"/>
      <c r="J40" s="852"/>
      <c r="K40" s="852"/>
      <c r="L40" s="852"/>
      <c r="M40" s="852"/>
      <c r="N40" s="852"/>
      <c r="O40" s="852"/>
      <c r="P40" s="852"/>
      <c r="Q40" s="852"/>
      <c r="R40" s="852"/>
      <c r="S40" s="852"/>
      <c r="T40" s="852"/>
      <c r="U40" s="852"/>
      <c r="V40" s="852"/>
      <c r="W40" s="852"/>
      <c r="X40" s="852"/>
      <c r="Y40" s="852"/>
      <c r="Z40" s="852"/>
      <c r="AA40" s="852"/>
      <c r="AB40" s="852"/>
      <c r="AC40" s="852"/>
      <c r="AD40" s="852"/>
      <c r="AE40" s="852"/>
      <c r="AF40" s="852"/>
      <c r="AG40" s="852"/>
      <c r="AH40" s="852"/>
      <c r="AI40" s="857">
        <f>SUM(SUVAHAVUJ!$N$179)</f>
        <v>0</v>
      </c>
      <c r="AJ40" s="857"/>
      <c r="AK40" s="857"/>
      <c r="AL40" s="857"/>
      <c r="AM40" s="857"/>
      <c r="AN40" s="857"/>
      <c r="AO40" s="857"/>
      <c r="AP40" s="857">
        <f>SUM(SUVAHAVUJ!$X$179)</f>
        <v>0</v>
      </c>
      <c r="AQ40" s="857"/>
      <c r="AR40" s="857"/>
      <c r="AS40" s="857"/>
      <c r="AT40" s="857"/>
      <c r="AU40" s="857"/>
      <c r="AV40" s="857"/>
      <c r="AW40" s="583"/>
      <c r="AX40" s="450"/>
      <c r="BB40" s="584">
        <f>SUM(SUVAHAVUJ!$N$179)</f>
        <v>0</v>
      </c>
      <c r="BC40" s="585"/>
      <c r="BD40" s="585">
        <f>SUM(SUVAHAVUJ!$X$179)</f>
        <v>0</v>
      </c>
      <c r="BE40" s="585"/>
      <c r="BF40" s="585"/>
      <c r="BG40" s="585"/>
      <c r="BH40" s="585"/>
    </row>
    <row r="41" spans="1:60" s="433" customFormat="1" ht="30" customHeight="1" x14ac:dyDescent="0.25">
      <c r="A41" s="851" t="s">
        <v>3296</v>
      </c>
      <c r="B41" s="851"/>
      <c r="C41" s="851"/>
      <c r="D41" s="851"/>
      <c r="E41" s="851"/>
      <c r="F41" s="851"/>
      <c r="G41" s="854" t="s">
        <v>3297</v>
      </c>
      <c r="H41" s="852"/>
      <c r="I41" s="852"/>
      <c r="J41" s="852"/>
      <c r="K41" s="852"/>
      <c r="L41" s="852"/>
      <c r="M41" s="852"/>
      <c r="N41" s="852"/>
      <c r="O41" s="852"/>
      <c r="P41" s="852"/>
      <c r="Q41" s="852"/>
      <c r="R41" s="852"/>
      <c r="S41" s="852"/>
      <c r="T41" s="852"/>
      <c r="U41" s="852"/>
      <c r="V41" s="852"/>
      <c r="W41" s="852"/>
      <c r="X41" s="852"/>
      <c r="Y41" s="852"/>
      <c r="Z41" s="852"/>
      <c r="AA41" s="852"/>
      <c r="AB41" s="852"/>
      <c r="AC41" s="852"/>
      <c r="AD41" s="852"/>
      <c r="AE41" s="852"/>
      <c r="AF41" s="852"/>
      <c r="AG41" s="852"/>
      <c r="AH41" s="852"/>
      <c r="AI41" s="855"/>
      <c r="AJ41" s="855"/>
      <c r="AK41" s="855"/>
      <c r="AL41" s="855"/>
      <c r="AM41" s="855"/>
      <c r="AN41" s="855"/>
      <c r="AO41" s="855"/>
      <c r="AP41" s="855"/>
      <c r="AQ41" s="855"/>
      <c r="AR41" s="855"/>
      <c r="AS41" s="855"/>
      <c r="AT41" s="855"/>
      <c r="AU41" s="855"/>
      <c r="AV41" s="855"/>
      <c r="AW41" s="583"/>
      <c r="AX41" s="450"/>
      <c r="BB41" s="584">
        <f t="shared" ref="BB41" si="4">SUM(AI41)</f>
        <v>0</v>
      </c>
      <c r="BC41" s="585"/>
      <c r="BD41" s="585">
        <f>$AP$41</f>
        <v>0</v>
      </c>
      <c r="BE41" s="585"/>
      <c r="BF41" s="585"/>
      <c r="BG41" s="585"/>
      <c r="BH41" s="585"/>
    </row>
    <row r="42" spans="1:60" ht="30" customHeight="1" x14ac:dyDescent="0.25">
      <c r="A42" s="851"/>
      <c r="B42" s="851"/>
      <c r="C42" s="851"/>
      <c r="D42" s="851"/>
      <c r="E42" s="851"/>
      <c r="F42" s="851"/>
      <c r="G42" s="860" t="s">
        <v>3298</v>
      </c>
      <c r="H42" s="860"/>
      <c r="I42" s="860"/>
      <c r="J42" s="860"/>
      <c r="K42" s="860"/>
      <c r="L42" s="860"/>
      <c r="M42" s="860"/>
      <c r="N42" s="860"/>
      <c r="O42" s="860"/>
      <c r="P42" s="860"/>
      <c r="Q42" s="860"/>
      <c r="R42" s="860"/>
      <c r="S42" s="860"/>
      <c r="T42" s="860"/>
      <c r="U42" s="860"/>
      <c r="V42" s="860"/>
      <c r="W42" s="860"/>
      <c r="X42" s="860"/>
      <c r="Y42" s="860"/>
      <c r="Z42" s="860"/>
      <c r="AA42" s="860"/>
      <c r="AB42" s="860"/>
      <c r="AC42" s="860"/>
      <c r="AD42" s="860"/>
      <c r="AE42" s="860"/>
      <c r="AF42" s="860"/>
      <c r="AG42" s="860"/>
      <c r="AH42" s="860"/>
      <c r="AI42" s="856">
        <f>SUM(AI37+AI38+AI39+AI40+AI41)</f>
        <v>-12000</v>
      </c>
      <c r="AJ42" s="856"/>
      <c r="AK42" s="856"/>
      <c r="AL42" s="856"/>
      <c r="AM42" s="856"/>
      <c r="AN42" s="856"/>
      <c r="AO42" s="856"/>
      <c r="AP42" s="856">
        <f>SUM(AP37+AP38+AP39+AP40+AP41)</f>
        <v>-2000</v>
      </c>
      <c r="AQ42" s="856"/>
      <c r="AR42" s="856"/>
      <c r="AS42" s="856"/>
      <c r="AT42" s="856"/>
      <c r="AU42" s="856"/>
      <c r="AV42" s="856"/>
      <c r="AW42" s="583"/>
      <c r="BB42" s="584">
        <f>SUM(BB37+BB38+BB39+BB40+BB41)</f>
        <v>-12000</v>
      </c>
      <c r="BC42" s="594"/>
      <c r="BD42" s="584">
        <f>SUM(BD37+BD38+BD39+BD40+BD41)</f>
        <v>-2000</v>
      </c>
      <c r="BE42" s="594"/>
      <c r="BF42" s="594"/>
      <c r="BG42" s="594"/>
      <c r="BH42" s="594"/>
    </row>
    <row r="43" spans="1:60" s="433" customFormat="1" ht="30" customHeight="1" x14ac:dyDescent="0.25">
      <c r="A43" s="851" t="s">
        <v>3299</v>
      </c>
      <c r="B43" s="851"/>
      <c r="C43" s="851"/>
      <c r="D43" s="851"/>
      <c r="E43" s="851"/>
      <c r="F43" s="851"/>
      <c r="G43" s="854" t="s">
        <v>3300</v>
      </c>
      <c r="H43" s="852"/>
      <c r="I43" s="852"/>
      <c r="J43" s="852"/>
      <c r="K43" s="852"/>
      <c r="L43" s="852"/>
      <c r="M43" s="852"/>
      <c r="N43" s="852"/>
      <c r="O43" s="852"/>
      <c r="P43" s="852"/>
      <c r="Q43" s="852"/>
      <c r="R43" s="852"/>
      <c r="S43" s="852"/>
      <c r="T43" s="852"/>
      <c r="U43" s="852"/>
      <c r="V43" s="852"/>
      <c r="W43" s="852"/>
      <c r="X43" s="852"/>
      <c r="Y43" s="852"/>
      <c r="Z43" s="852"/>
      <c r="AA43" s="852"/>
      <c r="AB43" s="852"/>
      <c r="AC43" s="852"/>
      <c r="AD43" s="852"/>
      <c r="AE43" s="852"/>
      <c r="AF43" s="852"/>
      <c r="AG43" s="852"/>
      <c r="AH43" s="852"/>
      <c r="AI43" s="857">
        <f>-SUM(SUVAHAVUJ!$N$205)</f>
        <v>0</v>
      </c>
      <c r="AJ43" s="857"/>
      <c r="AK43" s="857"/>
      <c r="AL43" s="857"/>
      <c r="AM43" s="857"/>
      <c r="AN43" s="857"/>
      <c r="AO43" s="857"/>
      <c r="AP43" s="857">
        <f>-SUM(SUVAHAVUJ!$X$205)</f>
        <v>0</v>
      </c>
      <c r="AQ43" s="857"/>
      <c r="AR43" s="857"/>
      <c r="AS43" s="857"/>
      <c r="AT43" s="857"/>
      <c r="AU43" s="857"/>
      <c r="AV43" s="857"/>
      <c r="AW43" s="583"/>
      <c r="AX43" s="450"/>
      <c r="BB43" s="584">
        <f>-SUM(SUVAHAVUJ!$N$205)</f>
        <v>0</v>
      </c>
      <c r="BC43" s="585"/>
      <c r="BD43" s="585">
        <f>-SUM(SUVAHAVUJ!$X$205)</f>
        <v>0</v>
      </c>
      <c r="BE43" s="585"/>
      <c r="BF43" s="585"/>
      <c r="BG43" s="585"/>
      <c r="BH43" s="585"/>
    </row>
    <row r="44" spans="1:60" s="433" customFormat="1" ht="15.95" customHeight="1" x14ac:dyDescent="0.25">
      <c r="A44" s="851" t="s">
        <v>3301</v>
      </c>
      <c r="B44" s="851"/>
      <c r="C44" s="851"/>
      <c r="D44" s="851"/>
      <c r="E44" s="851"/>
      <c r="F44" s="851"/>
      <c r="G44" s="852" t="s">
        <v>3302</v>
      </c>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5"/>
      <c r="AJ44" s="855"/>
      <c r="AK44" s="855"/>
      <c r="AL44" s="855"/>
      <c r="AM44" s="855"/>
      <c r="AN44" s="855"/>
      <c r="AO44" s="855"/>
      <c r="AP44" s="855"/>
      <c r="AQ44" s="855"/>
      <c r="AR44" s="855"/>
      <c r="AS44" s="855"/>
      <c r="AT44" s="855"/>
      <c r="AU44" s="855"/>
      <c r="AV44" s="855"/>
      <c r="AW44" s="583"/>
      <c r="AX44" s="450"/>
      <c r="BB44" s="584">
        <f t="shared" ref="BB44:BB45" si="5">SUM(AI44)</f>
        <v>0</v>
      </c>
      <c r="BC44" s="585"/>
      <c r="BD44" s="585">
        <f>$AP$44</f>
        <v>0</v>
      </c>
      <c r="BE44" s="585"/>
      <c r="BF44" s="585"/>
      <c r="BG44" s="585"/>
      <c r="BH44" s="585"/>
    </row>
    <row r="45" spans="1:60" s="433" customFormat="1" ht="15.95" customHeight="1" x14ac:dyDescent="0.25">
      <c r="A45" s="851" t="s">
        <v>3303</v>
      </c>
      <c r="B45" s="851"/>
      <c r="C45" s="851"/>
      <c r="D45" s="851"/>
      <c r="E45" s="851"/>
      <c r="F45" s="851"/>
      <c r="G45" s="852" t="s">
        <v>3304</v>
      </c>
      <c r="H45" s="852"/>
      <c r="I45" s="852"/>
      <c r="J45" s="852"/>
      <c r="K45" s="852"/>
      <c r="L45" s="852"/>
      <c r="M45" s="852"/>
      <c r="N45" s="852"/>
      <c r="O45" s="852"/>
      <c r="P45" s="852"/>
      <c r="Q45" s="852"/>
      <c r="R45" s="852"/>
      <c r="S45" s="852"/>
      <c r="T45" s="852"/>
      <c r="U45" s="852"/>
      <c r="V45" s="852"/>
      <c r="W45" s="852"/>
      <c r="X45" s="852"/>
      <c r="Y45" s="852"/>
      <c r="Z45" s="852"/>
      <c r="AA45" s="852"/>
      <c r="AB45" s="852"/>
      <c r="AC45" s="852"/>
      <c r="AD45" s="852"/>
      <c r="AE45" s="852"/>
      <c r="AF45" s="852"/>
      <c r="AG45" s="852"/>
      <c r="AH45" s="852"/>
      <c r="AI45" s="855"/>
      <c r="AJ45" s="855"/>
      <c r="AK45" s="855"/>
      <c r="AL45" s="855"/>
      <c r="AM45" s="855"/>
      <c r="AN45" s="855"/>
      <c r="AO45" s="855"/>
      <c r="AP45" s="855"/>
      <c r="AQ45" s="855"/>
      <c r="AR45" s="855"/>
      <c r="AS45" s="855"/>
      <c r="AT45" s="855"/>
      <c r="AU45" s="855"/>
      <c r="AV45" s="855"/>
      <c r="AW45" s="583"/>
      <c r="AX45" s="450"/>
      <c r="BB45" s="584">
        <f t="shared" si="5"/>
        <v>0</v>
      </c>
      <c r="BC45" s="585"/>
      <c r="BD45" s="585">
        <f>$AP$45</f>
        <v>0</v>
      </c>
      <c r="BE45" s="585"/>
      <c r="BF45" s="585"/>
      <c r="BG45" s="585"/>
      <c r="BH45" s="585"/>
    </row>
    <row r="46" spans="1:60" ht="30" customHeight="1" x14ac:dyDescent="0.25">
      <c r="A46" s="861" t="s">
        <v>1876</v>
      </c>
      <c r="B46" s="861"/>
      <c r="C46" s="861"/>
      <c r="D46" s="861"/>
      <c r="E46" s="861"/>
      <c r="F46" s="861"/>
      <c r="G46" s="860" t="s">
        <v>3305</v>
      </c>
      <c r="H46" s="860"/>
      <c r="I46" s="860"/>
      <c r="J46" s="860"/>
      <c r="K46" s="860"/>
      <c r="L46" s="860"/>
      <c r="M46" s="860"/>
      <c r="N46" s="860"/>
      <c r="O46" s="860"/>
      <c r="P46" s="860"/>
      <c r="Q46" s="860"/>
      <c r="R46" s="860"/>
      <c r="S46" s="860"/>
      <c r="T46" s="860"/>
      <c r="U46" s="860"/>
      <c r="V46" s="860"/>
      <c r="W46" s="860"/>
      <c r="X46" s="860"/>
      <c r="Y46" s="860"/>
      <c r="Z46" s="860"/>
      <c r="AA46" s="860"/>
      <c r="AB46" s="860"/>
      <c r="AC46" s="860"/>
      <c r="AD46" s="860"/>
      <c r="AE46" s="860"/>
      <c r="AF46" s="860"/>
      <c r="AG46" s="860"/>
      <c r="AH46" s="860"/>
      <c r="AI46" s="862">
        <f>SUM(AI42+AI43+AI44+AI45)</f>
        <v>-12000</v>
      </c>
      <c r="AJ46" s="862"/>
      <c r="AK46" s="862"/>
      <c r="AL46" s="862"/>
      <c r="AM46" s="862"/>
      <c r="AN46" s="862"/>
      <c r="AO46" s="862"/>
      <c r="AP46" s="862">
        <f>SUM(AP42+AP43+AP44+AP45)</f>
        <v>-2000</v>
      </c>
      <c r="AQ46" s="862"/>
      <c r="AR46" s="862"/>
      <c r="AS46" s="862"/>
      <c r="AT46" s="862"/>
      <c r="AU46" s="862"/>
      <c r="AV46" s="862"/>
      <c r="AW46" s="583"/>
      <c r="BB46" s="584">
        <f>SUM(BB42+BB43+BB44+BB45)</f>
        <v>-12000</v>
      </c>
      <c r="BC46" s="594"/>
      <c r="BD46" s="584">
        <f>SUM(BD42+BD43+BD44+BD45)</f>
        <v>-2000</v>
      </c>
      <c r="BE46" s="594"/>
      <c r="BF46" s="594"/>
      <c r="BG46" s="594"/>
      <c r="BH46" s="594"/>
    </row>
    <row r="47" spans="1:60" ht="15.95" customHeight="1" x14ac:dyDescent="0.25">
      <c r="A47" s="851"/>
      <c r="B47" s="851"/>
      <c r="C47" s="851"/>
      <c r="D47" s="851"/>
      <c r="E47" s="851"/>
      <c r="F47" s="851"/>
      <c r="G47" s="860" t="s">
        <v>3306</v>
      </c>
      <c r="H47" s="860"/>
      <c r="I47" s="860"/>
      <c r="J47" s="860"/>
      <c r="K47" s="860"/>
      <c r="L47" s="860"/>
      <c r="M47" s="860"/>
      <c r="N47" s="860"/>
      <c r="O47" s="860"/>
      <c r="P47" s="860"/>
      <c r="Q47" s="860"/>
      <c r="R47" s="860"/>
      <c r="S47" s="860"/>
      <c r="T47" s="860"/>
      <c r="U47" s="860"/>
      <c r="V47" s="860"/>
      <c r="W47" s="860"/>
      <c r="X47" s="860"/>
      <c r="Y47" s="860"/>
      <c r="Z47" s="860"/>
      <c r="AA47" s="860"/>
      <c r="AB47" s="860"/>
      <c r="AC47" s="860"/>
      <c r="AD47" s="860"/>
      <c r="AE47" s="860"/>
      <c r="AF47" s="860"/>
      <c r="AG47" s="860"/>
      <c r="AH47" s="860"/>
      <c r="AI47" s="853"/>
      <c r="AJ47" s="853"/>
      <c r="AK47" s="853"/>
      <c r="AL47" s="853"/>
      <c r="AM47" s="853"/>
      <c r="AN47" s="853"/>
      <c r="AO47" s="853"/>
      <c r="AP47" s="853"/>
      <c r="AQ47" s="853"/>
      <c r="AR47" s="853"/>
      <c r="AS47" s="853"/>
      <c r="AT47" s="853"/>
      <c r="AU47" s="853"/>
      <c r="AV47" s="853"/>
      <c r="AW47" s="583"/>
      <c r="BB47" s="584"/>
      <c r="BC47" s="594"/>
      <c r="BD47" s="594"/>
      <c r="BE47" s="594"/>
      <c r="BF47" s="594"/>
      <c r="BG47" s="594"/>
      <c r="BH47" s="594"/>
    </row>
    <row r="48" spans="1:60" s="433" customFormat="1" ht="15.95" customHeight="1" x14ac:dyDescent="0.25">
      <c r="A48" s="851" t="s">
        <v>3307</v>
      </c>
      <c r="B48" s="851"/>
      <c r="C48" s="851"/>
      <c r="D48" s="851"/>
      <c r="E48" s="851"/>
      <c r="F48" s="851"/>
      <c r="G48" s="852" t="s">
        <v>3308</v>
      </c>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7">
        <f>-SUM(SUVAHAVUJ!$N$5-SUVAHAVUJ!$X$5)</f>
        <v>0</v>
      </c>
      <c r="AJ48" s="857"/>
      <c r="AK48" s="857"/>
      <c r="AL48" s="857"/>
      <c r="AM48" s="857"/>
      <c r="AN48" s="857"/>
      <c r="AO48" s="857"/>
      <c r="AP48" s="857">
        <f>-SUM(SUVAHAVUJ!$X$5-SUVAHAVUJ!$AS$5)</f>
        <v>0</v>
      </c>
      <c r="AQ48" s="857"/>
      <c r="AR48" s="857"/>
      <c r="AS48" s="857"/>
      <c r="AT48" s="857"/>
      <c r="AU48" s="857"/>
      <c r="AV48" s="857"/>
      <c r="AW48" s="583"/>
      <c r="AX48" s="450"/>
      <c r="BB48" s="584">
        <f>-SUM(SUVAHAVUJ!$N$5-SUVAHAVUJ!$X$5)</f>
        <v>0</v>
      </c>
      <c r="BC48" s="585"/>
      <c r="BD48" s="585">
        <f>-SUM(SUVAHAVUJ!$X$5-SUVAHAVUJ!$AS$5)</f>
        <v>0</v>
      </c>
      <c r="BE48" s="585"/>
      <c r="BF48" s="585"/>
      <c r="BG48" s="585"/>
      <c r="BH48" s="585"/>
    </row>
    <row r="49" spans="1:60" s="433" customFormat="1" ht="15.95" customHeight="1" x14ac:dyDescent="0.25">
      <c r="A49" s="851" t="s">
        <v>3309</v>
      </c>
      <c r="B49" s="851"/>
      <c r="C49" s="851"/>
      <c r="D49" s="851"/>
      <c r="E49" s="851"/>
      <c r="F49" s="851"/>
      <c r="G49" s="852" t="s">
        <v>3310</v>
      </c>
      <c r="H49" s="852"/>
      <c r="I49" s="852"/>
      <c r="J49" s="852"/>
      <c r="K49" s="852"/>
      <c r="L49" s="852"/>
      <c r="M49" s="852"/>
      <c r="N49" s="852"/>
      <c r="O49" s="852"/>
      <c r="P49" s="852"/>
      <c r="Q49" s="852"/>
      <c r="R49" s="852"/>
      <c r="S49" s="852"/>
      <c r="T49" s="852"/>
      <c r="U49" s="852"/>
      <c r="V49" s="852"/>
      <c r="W49" s="852"/>
      <c r="X49" s="852"/>
      <c r="Y49" s="852"/>
      <c r="Z49" s="852"/>
      <c r="AA49" s="852"/>
      <c r="AB49" s="852"/>
      <c r="AC49" s="852"/>
      <c r="AD49" s="852"/>
      <c r="AE49" s="852"/>
      <c r="AF49" s="852"/>
      <c r="AG49" s="852"/>
      <c r="AH49" s="852"/>
      <c r="AI49" s="857">
        <f>-SUM(SUVAHAVUJ!$N$13-SUVAHAVUJ!$X$13+SUVAHAVUJ!$N$170)</f>
        <v>-2000</v>
      </c>
      <c r="AJ49" s="857"/>
      <c r="AK49" s="857"/>
      <c r="AL49" s="857"/>
      <c r="AM49" s="857"/>
      <c r="AN49" s="857"/>
      <c r="AO49" s="857"/>
      <c r="AP49" s="857">
        <f>-SUM(SUVAHAVUJ!$X$13-SUVAHAVUJ!$AS$13+SUVAHAVUJ!$X$170)</f>
        <v>0</v>
      </c>
      <c r="AQ49" s="857"/>
      <c r="AR49" s="857"/>
      <c r="AS49" s="857"/>
      <c r="AT49" s="857"/>
      <c r="AU49" s="857"/>
      <c r="AV49" s="857"/>
      <c r="AW49" s="583"/>
      <c r="AX49" s="450"/>
      <c r="BB49" s="584">
        <f>-SUM(SUVAHAVUJ!$N$13-SUVAHAVUJ!$X$13+SUVAHAVUJ!$N$170)</f>
        <v>-2000</v>
      </c>
      <c r="BC49" s="585"/>
      <c r="BD49" s="585">
        <f>-SUM(SUVAHAVUJ!$X$13-SUVAHAVUJ!$AS$13+SUVAHAVUJ!$X$170)</f>
        <v>0</v>
      </c>
      <c r="BE49" s="585"/>
      <c r="BF49" s="585"/>
      <c r="BG49" s="585"/>
      <c r="BH49" s="585"/>
    </row>
    <row r="50" spans="1:60" ht="60" customHeight="1" x14ac:dyDescent="0.25">
      <c r="A50" s="851" t="s">
        <v>3311</v>
      </c>
      <c r="B50" s="851"/>
      <c r="C50" s="851"/>
      <c r="D50" s="851"/>
      <c r="E50" s="851"/>
      <c r="F50" s="851"/>
      <c r="G50" s="854" t="s">
        <v>3312</v>
      </c>
      <c r="H50" s="854"/>
      <c r="I50" s="854"/>
      <c r="J50" s="854"/>
      <c r="K50" s="854"/>
      <c r="L50" s="854"/>
      <c r="M50" s="854"/>
      <c r="N50" s="854"/>
      <c r="O50" s="854"/>
      <c r="P50" s="854"/>
      <c r="Q50" s="854"/>
      <c r="R50" s="854"/>
      <c r="S50" s="854"/>
      <c r="T50" s="854"/>
      <c r="U50" s="854"/>
      <c r="V50" s="854"/>
      <c r="W50" s="854"/>
      <c r="X50" s="854"/>
      <c r="Y50" s="854"/>
      <c r="Z50" s="854"/>
      <c r="AA50" s="854"/>
      <c r="AB50" s="854"/>
      <c r="AC50" s="854"/>
      <c r="AD50" s="854"/>
      <c r="AE50" s="854"/>
      <c r="AF50" s="854"/>
      <c r="AG50" s="854"/>
      <c r="AH50" s="854"/>
      <c r="AI50" s="853">
        <f>-SUM(SUVAHAVUJ!$N$23-SUVAHAVUJ!$X$23)</f>
        <v>0</v>
      </c>
      <c r="AJ50" s="853"/>
      <c r="AK50" s="853"/>
      <c r="AL50" s="853"/>
      <c r="AM50" s="853"/>
      <c r="AN50" s="853"/>
      <c r="AO50" s="853"/>
      <c r="AP50" s="853">
        <f>-SUM(SUVAHAVUJ!$X$23-SUVAHAVUJ!$AS$23)</f>
        <v>0</v>
      </c>
      <c r="AQ50" s="853"/>
      <c r="AR50" s="853"/>
      <c r="AS50" s="853"/>
      <c r="AT50" s="853"/>
      <c r="AU50" s="853"/>
      <c r="AV50" s="853"/>
      <c r="AW50" s="583"/>
      <c r="BB50" s="584">
        <f>-SUM(SUVAHAVUJ!$N$23-SUVAHAVUJ!$X$23)</f>
        <v>0</v>
      </c>
      <c r="BC50" s="594"/>
      <c r="BD50" s="594">
        <f>-SUM(SUVAHAVUJ!$X$23-SUVAHAVUJ!$AS$23)</f>
        <v>0</v>
      </c>
      <c r="BE50" s="594"/>
      <c r="BF50" s="594"/>
      <c r="BG50" s="594"/>
      <c r="BH50" s="594"/>
    </row>
    <row r="51" spans="1:60" s="433" customFormat="1" ht="15.95" customHeight="1" x14ac:dyDescent="0.25">
      <c r="A51" s="851" t="s">
        <v>3313</v>
      </c>
      <c r="B51" s="851"/>
      <c r="C51" s="851"/>
      <c r="D51" s="851"/>
      <c r="E51" s="851"/>
      <c r="F51" s="851"/>
      <c r="G51" s="852" t="s">
        <v>3314</v>
      </c>
      <c r="H51" s="852"/>
      <c r="I51" s="852"/>
      <c r="J51" s="852"/>
      <c r="K51" s="852"/>
      <c r="L51" s="852"/>
      <c r="M51" s="852"/>
      <c r="N51" s="852"/>
      <c r="O51" s="852"/>
      <c r="P51" s="852"/>
      <c r="Q51" s="852"/>
      <c r="R51" s="852"/>
      <c r="S51" s="852"/>
      <c r="T51" s="852"/>
      <c r="U51" s="852"/>
      <c r="V51" s="852"/>
      <c r="W51" s="852"/>
      <c r="X51" s="852"/>
      <c r="Y51" s="852"/>
      <c r="Z51" s="852"/>
      <c r="AA51" s="852"/>
      <c r="AB51" s="852"/>
      <c r="AC51" s="852"/>
      <c r="AD51" s="852"/>
      <c r="AE51" s="852"/>
      <c r="AF51" s="852"/>
      <c r="AG51" s="852"/>
      <c r="AH51" s="852"/>
      <c r="AI51" s="855"/>
      <c r="AJ51" s="855"/>
      <c r="AK51" s="855"/>
      <c r="AL51" s="855"/>
      <c r="AM51" s="855"/>
      <c r="AN51" s="855"/>
      <c r="AO51" s="855"/>
      <c r="AP51" s="855"/>
      <c r="AQ51" s="855"/>
      <c r="AR51" s="855"/>
      <c r="AS51" s="855"/>
      <c r="AT51" s="855"/>
      <c r="AU51" s="855"/>
      <c r="AV51" s="855"/>
      <c r="AW51" s="583"/>
      <c r="AX51" s="450"/>
      <c r="BB51" s="584">
        <f t="shared" ref="BB51:BB55" si="6">SUM(AI51)</f>
        <v>0</v>
      </c>
      <c r="BC51" s="585"/>
      <c r="BD51" s="585">
        <f>$AP$51</f>
        <v>0</v>
      </c>
      <c r="BE51" s="585"/>
      <c r="BF51" s="585"/>
      <c r="BG51" s="585"/>
      <c r="BH51" s="585"/>
    </row>
    <row r="52" spans="1:60" s="433" customFormat="1" ht="15.95" customHeight="1" x14ac:dyDescent="0.25">
      <c r="A52" s="851" t="s">
        <v>3315</v>
      </c>
      <c r="B52" s="851"/>
      <c r="C52" s="851"/>
      <c r="D52" s="851"/>
      <c r="E52" s="851"/>
      <c r="F52" s="851"/>
      <c r="G52" s="852" t="s">
        <v>3316</v>
      </c>
      <c r="H52" s="852"/>
      <c r="I52" s="852"/>
      <c r="J52" s="852"/>
      <c r="K52" s="852"/>
      <c r="L52" s="852"/>
      <c r="M52" s="852"/>
      <c r="N52" s="852"/>
      <c r="O52" s="852"/>
      <c r="P52" s="852"/>
      <c r="Q52" s="852"/>
      <c r="R52" s="852"/>
      <c r="S52" s="852"/>
      <c r="T52" s="852"/>
      <c r="U52" s="852"/>
      <c r="V52" s="852"/>
      <c r="W52" s="852"/>
      <c r="X52" s="852"/>
      <c r="Y52" s="852"/>
      <c r="Z52" s="852"/>
      <c r="AA52" s="852"/>
      <c r="AB52" s="852"/>
      <c r="AC52" s="852"/>
      <c r="AD52" s="852"/>
      <c r="AE52" s="852"/>
      <c r="AF52" s="852"/>
      <c r="AG52" s="852"/>
      <c r="AH52" s="852"/>
      <c r="AI52" s="855"/>
      <c r="AJ52" s="855"/>
      <c r="AK52" s="855"/>
      <c r="AL52" s="855"/>
      <c r="AM52" s="855"/>
      <c r="AN52" s="855"/>
      <c r="AO52" s="855"/>
      <c r="AP52" s="855"/>
      <c r="AQ52" s="855"/>
      <c r="AR52" s="855"/>
      <c r="AS52" s="855"/>
      <c r="AT52" s="855"/>
      <c r="AU52" s="855"/>
      <c r="AV52" s="855"/>
      <c r="AW52" s="583"/>
      <c r="AX52" s="450"/>
      <c r="BB52" s="584">
        <f t="shared" si="6"/>
        <v>0</v>
      </c>
      <c r="BC52" s="585"/>
      <c r="BD52" s="585">
        <f>$AP$52</f>
        <v>0</v>
      </c>
      <c r="BE52" s="585"/>
      <c r="BF52" s="585"/>
      <c r="BG52" s="585"/>
      <c r="BH52" s="585"/>
    </row>
    <row r="53" spans="1:60" ht="60" customHeight="1" x14ac:dyDescent="0.25">
      <c r="A53" s="851" t="s">
        <v>3317</v>
      </c>
      <c r="B53" s="851"/>
      <c r="C53" s="851"/>
      <c r="D53" s="851"/>
      <c r="E53" s="851"/>
      <c r="F53" s="851"/>
      <c r="G53" s="854" t="s">
        <v>3318</v>
      </c>
      <c r="H53" s="854"/>
      <c r="I53" s="854"/>
      <c r="J53" s="854"/>
      <c r="K53" s="854"/>
      <c r="L53" s="854"/>
      <c r="M53" s="854"/>
      <c r="N53" s="854"/>
      <c r="O53" s="854"/>
      <c r="P53" s="854"/>
      <c r="Q53" s="854"/>
      <c r="R53" s="854"/>
      <c r="S53" s="854"/>
      <c r="T53" s="854"/>
      <c r="U53" s="854"/>
      <c r="V53" s="854"/>
      <c r="W53" s="854"/>
      <c r="X53" s="854"/>
      <c r="Y53" s="854"/>
      <c r="Z53" s="854"/>
      <c r="AA53" s="854"/>
      <c r="AB53" s="854"/>
      <c r="AC53" s="854"/>
      <c r="AD53" s="854"/>
      <c r="AE53" s="854"/>
      <c r="AF53" s="854"/>
      <c r="AG53" s="854"/>
      <c r="AH53" s="854"/>
      <c r="AI53" s="855"/>
      <c r="AJ53" s="855"/>
      <c r="AK53" s="855"/>
      <c r="AL53" s="855"/>
      <c r="AM53" s="855"/>
      <c r="AN53" s="855"/>
      <c r="AO53" s="855"/>
      <c r="AP53" s="855"/>
      <c r="AQ53" s="855"/>
      <c r="AR53" s="855"/>
      <c r="AS53" s="855"/>
      <c r="AT53" s="855"/>
      <c r="AU53" s="855"/>
      <c r="AV53" s="855"/>
      <c r="AW53" s="583"/>
      <c r="BB53" s="584">
        <f t="shared" si="6"/>
        <v>0</v>
      </c>
      <c r="BC53" s="594"/>
      <c r="BD53" s="594">
        <f>$AP$53</f>
        <v>0</v>
      </c>
      <c r="BE53" s="594"/>
      <c r="BF53" s="594"/>
      <c r="BG53" s="594"/>
      <c r="BH53" s="594"/>
    </row>
    <row r="54" spans="1:60" s="433" customFormat="1" ht="30" customHeight="1" x14ac:dyDescent="0.25">
      <c r="A54" s="851" t="s">
        <v>3319</v>
      </c>
      <c r="B54" s="851"/>
      <c r="C54" s="851"/>
      <c r="D54" s="851"/>
      <c r="E54" s="851"/>
      <c r="F54" s="851"/>
      <c r="G54" s="854" t="s">
        <v>3320</v>
      </c>
      <c r="H54" s="852"/>
      <c r="I54" s="852"/>
      <c r="J54" s="852"/>
      <c r="K54" s="852"/>
      <c r="L54" s="852"/>
      <c r="M54" s="852"/>
      <c r="N54" s="852"/>
      <c r="O54" s="852"/>
      <c r="P54" s="852"/>
      <c r="Q54" s="852"/>
      <c r="R54" s="852"/>
      <c r="S54" s="852"/>
      <c r="T54" s="852"/>
      <c r="U54" s="852"/>
      <c r="V54" s="852"/>
      <c r="W54" s="852"/>
      <c r="X54" s="852"/>
      <c r="Y54" s="852"/>
      <c r="Z54" s="852"/>
      <c r="AA54" s="852"/>
      <c r="AB54" s="852"/>
      <c r="AC54" s="852"/>
      <c r="AD54" s="852"/>
      <c r="AE54" s="852"/>
      <c r="AF54" s="852"/>
      <c r="AG54" s="852"/>
      <c r="AH54" s="852"/>
      <c r="AI54" s="855"/>
      <c r="AJ54" s="855"/>
      <c r="AK54" s="855"/>
      <c r="AL54" s="855"/>
      <c r="AM54" s="855"/>
      <c r="AN54" s="855"/>
      <c r="AO54" s="855"/>
      <c r="AP54" s="855"/>
      <c r="AQ54" s="855"/>
      <c r="AR54" s="855"/>
      <c r="AS54" s="855"/>
      <c r="AT54" s="855"/>
      <c r="AU54" s="855"/>
      <c r="AV54" s="855"/>
      <c r="AW54" s="583"/>
      <c r="AX54" s="450"/>
      <c r="BB54" s="584">
        <f t="shared" si="6"/>
        <v>0</v>
      </c>
      <c r="BC54" s="585"/>
      <c r="BD54" s="585">
        <f>$AP$54</f>
        <v>0</v>
      </c>
      <c r="BE54" s="585"/>
      <c r="BF54" s="585"/>
      <c r="BG54" s="585"/>
      <c r="BH54" s="585"/>
    </row>
    <row r="55" spans="1:60" s="433" customFormat="1" ht="30" customHeight="1" x14ac:dyDescent="0.25">
      <c r="A55" s="851" t="s">
        <v>3321</v>
      </c>
      <c r="B55" s="851"/>
      <c r="C55" s="851"/>
      <c r="D55" s="851"/>
      <c r="E55" s="851"/>
      <c r="F55" s="851"/>
      <c r="G55" s="854" t="s">
        <v>3322</v>
      </c>
      <c r="H55" s="852"/>
      <c r="I55" s="852"/>
      <c r="J55" s="852"/>
      <c r="K55" s="852"/>
      <c r="L55" s="852"/>
      <c r="M55" s="852"/>
      <c r="N55" s="852"/>
      <c r="O55" s="852"/>
      <c r="P55" s="852"/>
      <c r="Q55" s="852"/>
      <c r="R55" s="852"/>
      <c r="S55" s="852"/>
      <c r="T55" s="852"/>
      <c r="U55" s="852"/>
      <c r="V55" s="852"/>
      <c r="W55" s="852"/>
      <c r="X55" s="852"/>
      <c r="Y55" s="852"/>
      <c r="Z55" s="852"/>
      <c r="AA55" s="852"/>
      <c r="AB55" s="852"/>
      <c r="AC55" s="852"/>
      <c r="AD55" s="852"/>
      <c r="AE55" s="852"/>
      <c r="AF55" s="852"/>
      <c r="AG55" s="852"/>
      <c r="AH55" s="852"/>
      <c r="AI55" s="855"/>
      <c r="AJ55" s="855"/>
      <c r="AK55" s="855"/>
      <c r="AL55" s="855"/>
      <c r="AM55" s="855"/>
      <c r="AN55" s="855"/>
      <c r="AO55" s="855"/>
      <c r="AP55" s="855"/>
      <c r="AQ55" s="855"/>
      <c r="AR55" s="855"/>
      <c r="AS55" s="855"/>
      <c r="AT55" s="855"/>
      <c r="AU55" s="855"/>
      <c r="AV55" s="855"/>
      <c r="AW55" s="583"/>
      <c r="AX55" s="450"/>
      <c r="BB55" s="584">
        <f t="shared" si="6"/>
        <v>0</v>
      </c>
      <c r="BC55" s="585"/>
      <c r="BD55" s="585">
        <f>$AP$55</f>
        <v>0</v>
      </c>
      <c r="BE55" s="585"/>
      <c r="BF55" s="585"/>
      <c r="BG55" s="585"/>
      <c r="BH55" s="585"/>
    </row>
    <row r="56" spans="1:60" ht="14.85" customHeight="1" x14ac:dyDescent="0.25">
      <c r="A56" s="433"/>
      <c r="B56" s="433"/>
      <c r="C56" s="433"/>
      <c r="D56" s="433"/>
      <c r="E56" s="433"/>
      <c r="F56" s="433"/>
      <c r="G56" s="433"/>
      <c r="H56" s="433"/>
      <c r="I56" s="433"/>
      <c r="J56" s="433"/>
      <c r="K56" s="433"/>
      <c r="L56" s="595"/>
      <c r="M56" s="595"/>
      <c r="N56" s="595"/>
      <c r="O56" s="595"/>
      <c r="P56" s="595"/>
      <c r="Q56" s="595"/>
      <c r="R56" s="595"/>
      <c r="S56" s="595"/>
      <c r="T56" s="595"/>
      <c r="U56" s="595"/>
      <c r="V56" s="595"/>
      <c r="W56" s="595"/>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T56" s="583"/>
      <c r="AU56" s="583"/>
      <c r="AV56" s="583"/>
      <c r="AW56" s="583"/>
    </row>
    <row r="61" spans="1:60" ht="15.95" customHeight="1" x14ac:dyDescent="0.25">
      <c r="A61" s="447" t="s">
        <v>3288</v>
      </c>
      <c r="B61" s="448"/>
      <c r="C61" s="448"/>
      <c r="D61" s="448"/>
      <c r="E61" s="448"/>
      <c r="F61" s="448"/>
      <c r="G61" s="448"/>
      <c r="H61" s="448"/>
      <c r="I61" s="448"/>
      <c r="J61" s="448"/>
      <c r="K61" s="448"/>
      <c r="L61" s="448"/>
      <c r="M61" s="448"/>
      <c r="N61" s="448"/>
      <c r="O61" s="448"/>
      <c r="P61" s="448"/>
      <c r="Q61" s="449"/>
      <c r="AE61" s="434" t="s">
        <v>842</v>
      </c>
      <c r="AG61" s="630"/>
      <c r="AH61" s="579" t="str">
        <f t="shared" ref="AH61:AQ61" si="7">AH2</f>
        <v/>
      </c>
      <c r="AI61" s="579" t="str">
        <f t="shared" si="7"/>
        <v/>
      </c>
      <c r="AJ61" s="579" t="str">
        <f t="shared" si="7"/>
        <v/>
      </c>
      <c r="AK61" s="579" t="str">
        <f t="shared" si="7"/>
        <v/>
      </c>
      <c r="AL61" s="579" t="str">
        <f t="shared" si="7"/>
        <v/>
      </c>
      <c r="AM61" s="579" t="str">
        <f t="shared" si="7"/>
        <v/>
      </c>
      <c r="AN61" s="579" t="str">
        <f t="shared" si="7"/>
        <v/>
      </c>
      <c r="AO61" s="579" t="str">
        <f t="shared" si="7"/>
        <v/>
      </c>
      <c r="AP61" s="579" t="str">
        <f t="shared" si="7"/>
        <v/>
      </c>
      <c r="AQ61" s="579" t="str">
        <f t="shared" si="7"/>
        <v/>
      </c>
      <c r="AR61" s="630"/>
    </row>
    <row r="63" spans="1:60" ht="14.1" customHeight="1" x14ac:dyDescent="0.25">
      <c r="AW63" s="582"/>
    </row>
    <row r="64" spans="1:60" s="433" customFormat="1" ht="14.85" customHeight="1" x14ac:dyDescent="0.25">
      <c r="A64" s="847" t="s">
        <v>3245</v>
      </c>
      <c r="B64" s="847"/>
      <c r="C64" s="847"/>
      <c r="D64" s="847"/>
      <c r="E64" s="847"/>
      <c r="F64" s="847"/>
      <c r="G64" s="847" t="s">
        <v>3246</v>
      </c>
      <c r="H64" s="847"/>
      <c r="I64" s="847"/>
      <c r="J64" s="847"/>
      <c r="K64" s="847"/>
      <c r="L64" s="847"/>
      <c r="M64" s="847"/>
      <c r="N64" s="847"/>
      <c r="O64" s="847"/>
      <c r="P64" s="847"/>
      <c r="Q64" s="847"/>
      <c r="R64" s="847"/>
      <c r="S64" s="847"/>
      <c r="T64" s="847"/>
      <c r="U64" s="847"/>
      <c r="V64" s="847"/>
      <c r="W64" s="847"/>
      <c r="X64" s="847"/>
      <c r="Y64" s="847"/>
      <c r="Z64" s="847"/>
      <c r="AA64" s="847"/>
      <c r="AB64" s="847"/>
      <c r="AC64" s="847"/>
      <c r="AD64" s="847"/>
      <c r="AE64" s="847"/>
      <c r="AF64" s="847"/>
      <c r="AG64" s="847"/>
      <c r="AH64" s="847"/>
      <c r="AI64" s="847" t="s">
        <v>815</v>
      </c>
      <c r="AJ64" s="847"/>
      <c r="AK64" s="847"/>
      <c r="AL64" s="847"/>
      <c r="AM64" s="847"/>
      <c r="AN64" s="847"/>
      <c r="AO64" s="847"/>
      <c r="AP64" s="847" t="s">
        <v>469</v>
      </c>
      <c r="AQ64" s="847"/>
      <c r="AR64" s="847"/>
      <c r="AS64" s="847"/>
      <c r="AT64" s="847"/>
      <c r="AU64" s="847"/>
      <c r="AV64" s="847"/>
      <c r="AW64" s="582"/>
      <c r="BB64" s="580"/>
    </row>
    <row r="65" spans="1:60" s="433" customFormat="1" ht="30.75" customHeight="1" x14ac:dyDescent="0.25">
      <c r="A65" s="847"/>
      <c r="B65" s="847"/>
      <c r="C65" s="847"/>
      <c r="D65" s="847"/>
      <c r="E65" s="847"/>
      <c r="F65" s="847"/>
      <c r="G65" s="847"/>
      <c r="H65" s="847"/>
      <c r="I65" s="847"/>
      <c r="J65" s="847"/>
      <c r="K65" s="847"/>
      <c r="L65" s="847"/>
      <c r="M65" s="847"/>
      <c r="N65" s="847"/>
      <c r="O65" s="847"/>
      <c r="P65" s="847"/>
      <c r="Q65" s="847"/>
      <c r="R65" s="847"/>
      <c r="S65" s="847"/>
      <c r="T65" s="847"/>
      <c r="U65" s="847"/>
      <c r="V65" s="847"/>
      <c r="W65" s="847"/>
      <c r="X65" s="847"/>
      <c r="Y65" s="847"/>
      <c r="Z65" s="847"/>
      <c r="AA65" s="847"/>
      <c r="AB65" s="847"/>
      <c r="AC65" s="847"/>
      <c r="AD65" s="847"/>
      <c r="AE65" s="847"/>
      <c r="AF65" s="847"/>
      <c r="AG65" s="847"/>
      <c r="AH65" s="847"/>
      <c r="AI65" s="847"/>
      <c r="AJ65" s="847"/>
      <c r="AK65" s="847"/>
      <c r="AL65" s="847"/>
      <c r="AM65" s="847"/>
      <c r="AN65" s="847"/>
      <c r="AO65" s="847"/>
      <c r="AP65" s="847"/>
      <c r="AQ65" s="847"/>
      <c r="AR65" s="847"/>
      <c r="AS65" s="847"/>
      <c r="AT65" s="847"/>
      <c r="AU65" s="847"/>
      <c r="AV65" s="847"/>
      <c r="AW65" s="582"/>
      <c r="BB65" s="580"/>
    </row>
    <row r="66" spans="1:60" ht="45" customHeight="1" x14ac:dyDescent="0.25">
      <c r="A66" s="851" t="s">
        <v>3323</v>
      </c>
      <c r="B66" s="851"/>
      <c r="C66" s="851"/>
      <c r="D66" s="851"/>
      <c r="E66" s="851"/>
      <c r="F66" s="851"/>
      <c r="G66" s="854" t="s">
        <v>3324</v>
      </c>
      <c r="H66" s="854"/>
      <c r="I66" s="854"/>
      <c r="J66" s="854"/>
      <c r="K66" s="854"/>
      <c r="L66" s="854"/>
      <c r="M66" s="854"/>
      <c r="N66" s="854"/>
      <c r="O66" s="854"/>
      <c r="P66" s="854"/>
      <c r="Q66" s="854"/>
      <c r="R66" s="854"/>
      <c r="S66" s="854"/>
      <c r="T66" s="854"/>
      <c r="U66" s="854"/>
      <c r="V66" s="854"/>
      <c r="W66" s="854"/>
      <c r="X66" s="854"/>
      <c r="Y66" s="854"/>
      <c r="Z66" s="854"/>
      <c r="AA66" s="854"/>
      <c r="AB66" s="854"/>
      <c r="AC66" s="854"/>
      <c r="AD66" s="854"/>
      <c r="AE66" s="854"/>
      <c r="AF66" s="854"/>
      <c r="AG66" s="854"/>
      <c r="AH66" s="854"/>
      <c r="AI66" s="863"/>
      <c r="AJ66" s="863"/>
      <c r="AK66" s="863"/>
      <c r="AL66" s="863"/>
      <c r="AM66" s="863"/>
      <c r="AN66" s="863"/>
      <c r="AO66" s="863"/>
      <c r="AP66" s="863"/>
      <c r="AQ66" s="863"/>
      <c r="AR66" s="863"/>
      <c r="AS66" s="863"/>
      <c r="AT66" s="863"/>
      <c r="AU66" s="863"/>
      <c r="AV66" s="863"/>
      <c r="AW66" s="593"/>
      <c r="BB66" s="584">
        <f t="shared" ref="BB66:BB76" si="8">SUM(AI66)</f>
        <v>0</v>
      </c>
      <c r="BC66" s="594"/>
      <c r="BD66" s="594">
        <f>$AP$66</f>
        <v>0</v>
      </c>
      <c r="BE66" s="594"/>
      <c r="BF66" s="594"/>
      <c r="BG66" s="594"/>
      <c r="BH66" s="594"/>
    </row>
    <row r="67" spans="1:60" ht="45" customHeight="1" x14ac:dyDescent="0.25">
      <c r="A67" s="851" t="s">
        <v>3325</v>
      </c>
      <c r="B67" s="851"/>
      <c r="C67" s="851"/>
      <c r="D67" s="851"/>
      <c r="E67" s="851"/>
      <c r="F67" s="851"/>
      <c r="G67" s="854" t="s">
        <v>3326</v>
      </c>
      <c r="H67" s="854"/>
      <c r="I67" s="854"/>
      <c r="J67" s="854"/>
      <c r="K67" s="854"/>
      <c r="L67" s="854"/>
      <c r="M67" s="854"/>
      <c r="N67" s="854"/>
      <c r="O67" s="854"/>
      <c r="P67" s="854"/>
      <c r="Q67" s="854"/>
      <c r="R67" s="854"/>
      <c r="S67" s="854"/>
      <c r="T67" s="854"/>
      <c r="U67" s="854"/>
      <c r="V67" s="854"/>
      <c r="W67" s="854"/>
      <c r="X67" s="854"/>
      <c r="Y67" s="854"/>
      <c r="Z67" s="854"/>
      <c r="AA67" s="854"/>
      <c r="AB67" s="854"/>
      <c r="AC67" s="854"/>
      <c r="AD67" s="854"/>
      <c r="AE67" s="854"/>
      <c r="AF67" s="854"/>
      <c r="AG67" s="854"/>
      <c r="AH67" s="854"/>
      <c r="AI67" s="863"/>
      <c r="AJ67" s="863"/>
      <c r="AK67" s="863"/>
      <c r="AL67" s="863"/>
      <c r="AM67" s="863"/>
      <c r="AN67" s="863"/>
      <c r="AO67" s="863"/>
      <c r="AP67" s="863"/>
      <c r="AQ67" s="863"/>
      <c r="AR67" s="863"/>
      <c r="AS67" s="863"/>
      <c r="AT67" s="863"/>
      <c r="AU67" s="863"/>
      <c r="AV67" s="863"/>
      <c r="AW67" s="433"/>
      <c r="BB67" s="584">
        <f t="shared" si="8"/>
        <v>0</v>
      </c>
      <c r="BC67" s="594"/>
      <c r="BD67" s="594">
        <f>$AP$67</f>
        <v>0</v>
      </c>
      <c r="BE67" s="594"/>
      <c r="BF67" s="594"/>
      <c r="BG67" s="594"/>
      <c r="BH67" s="594"/>
    </row>
    <row r="68" spans="1:60" s="433" customFormat="1" ht="15.95" customHeight="1" x14ac:dyDescent="0.25">
      <c r="A68" s="851" t="s">
        <v>3327</v>
      </c>
      <c r="B68" s="851"/>
      <c r="C68" s="851"/>
      <c r="D68" s="851"/>
      <c r="E68" s="851"/>
      <c r="F68" s="851"/>
      <c r="G68" s="852" t="s">
        <v>3328</v>
      </c>
      <c r="H68" s="852"/>
      <c r="I68" s="852"/>
      <c r="J68" s="852"/>
      <c r="K68" s="852"/>
      <c r="L68" s="852"/>
      <c r="M68" s="852"/>
      <c r="N68" s="852"/>
      <c r="O68" s="852"/>
      <c r="P68" s="852"/>
      <c r="Q68" s="852"/>
      <c r="R68" s="852"/>
      <c r="S68" s="852"/>
      <c r="T68" s="852"/>
      <c r="U68" s="852"/>
      <c r="V68" s="852"/>
      <c r="W68" s="852"/>
      <c r="X68" s="852"/>
      <c r="Y68" s="852"/>
      <c r="Z68" s="852"/>
      <c r="AA68" s="852"/>
      <c r="AB68" s="852"/>
      <c r="AC68" s="852"/>
      <c r="AD68" s="852"/>
      <c r="AE68" s="852"/>
      <c r="AF68" s="852"/>
      <c r="AG68" s="852"/>
      <c r="AH68" s="852"/>
      <c r="AI68" s="863"/>
      <c r="AJ68" s="863"/>
      <c r="AK68" s="863"/>
      <c r="AL68" s="863"/>
      <c r="AM68" s="863"/>
      <c r="AN68" s="863"/>
      <c r="AO68" s="863"/>
      <c r="AP68" s="863"/>
      <c r="AQ68" s="863"/>
      <c r="AR68" s="863"/>
      <c r="AS68" s="863"/>
      <c r="AT68" s="863"/>
      <c r="AU68" s="863"/>
      <c r="AV68" s="863"/>
      <c r="AW68" s="583"/>
      <c r="AX68" s="450"/>
      <c r="BB68" s="584">
        <f t="shared" si="8"/>
        <v>0</v>
      </c>
      <c r="BC68" s="585"/>
      <c r="BD68" s="585">
        <f>$AP$68</f>
        <v>0</v>
      </c>
      <c r="BE68" s="585"/>
      <c r="BF68" s="585"/>
      <c r="BG68" s="585"/>
      <c r="BH68" s="585"/>
    </row>
    <row r="69" spans="1:60" ht="27.75" customHeight="1" x14ac:dyDescent="0.25">
      <c r="A69" s="851" t="s">
        <v>3329</v>
      </c>
      <c r="B69" s="851"/>
      <c r="C69" s="851"/>
      <c r="D69" s="851"/>
      <c r="E69" s="851"/>
      <c r="F69" s="851"/>
      <c r="G69" s="854" t="s">
        <v>3330</v>
      </c>
      <c r="H69" s="854"/>
      <c r="I69" s="854"/>
      <c r="J69" s="854"/>
      <c r="K69" s="854"/>
      <c r="L69" s="854"/>
      <c r="M69" s="854"/>
      <c r="N69" s="854"/>
      <c r="O69" s="854"/>
      <c r="P69" s="854"/>
      <c r="Q69" s="854"/>
      <c r="R69" s="854"/>
      <c r="S69" s="854"/>
      <c r="T69" s="854"/>
      <c r="U69" s="854"/>
      <c r="V69" s="854"/>
      <c r="W69" s="854"/>
      <c r="X69" s="854"/>
      <c r="Y69" s="854"/>
      <c r="Z69" s="854"/>
      <c r="AA69" s="854"/>
      <c r="AB69" s="854"/>
      <c r="AC69" s="854"/>
      <c r="AD69" s="854"/>
      <c r="AE69" s="854"/>
      <c r="AF69" s="854"/>
      <c r="AG69" s="854"/>
      <c r="AH69" s="854"/>
      <c r="AI69" s="863"/>
      <c r="AJ69" s="863"/>
      <c r="AK69" s="863"/>
      <c r="AL69" s="863"/>
      <c r="AM69" s="863"/>
      <c r="AN69" s="863"/>
      <c r="AO69" s="863"/>
      <c r="AP69" s="863"/>
      <c r="AQ69" s="863"/>
      <c r="AR69" s="863"/>
      <c r="AS69" s="863"/>
      <c r="AT69" s="863"/>
      <c r="AU69" s="863"/>
      <c r="AV69" s="863"/>
      <c r="AW69" s="433"/>
      <c r="BB69" s="584">
        <f t="shared" si="8"/>
        <v>0</v>
      </c>
      <c r="BC69" s="594"/>
      <c r="BD69" s="594">
        <f>$AP$69</f>
        <v>0</v>
      </c>
      <c r="BE69" s="594"/>
      <c r="BF69" s="594"/>
      <c r="BG69" s="594"/>
      <c r="BH69" s="594"/>
    </row>
    <row r="70" spans="1:60" ht="45" customHeight="1" x14ac:dyDescent="0.25">
      <c r="A70" s="851" t="s">
        <v>3331</v>
      </c>
      <c r="B70" s="851"/>
      <c r="C70" s="851"/>
      <c r="D70" s="851"/>
      <c r="E70" s="851"/>
      <c r="F70" s="851"/>
      <c r="G70" s="854" t="s">
        <v>3332</v>
      </c>
      <c r="H70" s="854"/>
      <c r="I70" s="854"/>
      <c r="J70" s="854"/>
      <c r="K70" s="854"/>
      <c r="L70" s="854"/>
      <c r="M70" s="854"/>
      <c r="N70" s="854"/>
      <c r="O70" s="854"/>
      <c r="P70" s="854"/>
      <c r="Q70" s="854"/>
      <c r="R70" s="854"/>
      <c r="S70" s="854"/>
      <c r="T70" s="854"/>
      <c r="U70" s="854"/>
      <c r="V70" s="854"/>
      <c r="W70" s="854"/>
      <c r="X70" s="854"/>
      <c r="Y70" s="854"/>
      <c r="Z70" s="854"/>
      <c r="AA70" s="854"/>
      <c r="AB70" s="854"/>
      <c r="AC70" s="854"/>
      <c r="AD70" s="854"/>
      <c r="AE70" s="854"/>
      <c r="AF70" s="854"/>
      <c r="AG70" s="854"/>
      <c r="AH70" s="854"/>
      <c r="AI70" s="863"/>
      <c r="AJ70" s="863"/>
      <c r="AK70" s="863"/>
      <c r="AL70" s="863"/>
      <c r="AM70" s="863"/>
      <c r="AN70" s="863"/>
      <c r="AO70" s="863"/>
      <c r="AP70" s="863"/>
      <c r="AQ70" s="863"/>
      <c r="AR70" s="863"/>
      <c r="AS70" s="863"/>
      <c r="AT70" s="863"/>
      <c r="AU70" s="863"/>
      <c r="AV70" s="863"/>
      <c r="AW70" s="593"/>
      <c r="BB70" s="584">
        <f t="shared" si="8"/>
        <v>0</v>
      </c>
      <c r="BC70" s="594"/>
      <c r="BD70" s="594">
        <f>$AP$70</f>
        <v>0</v>
      </c>
      <c r="BE70" s="594"/>
      <c r="BF70" s="594"/>
      <c r="BG70" s="594"/>
      <c r="BH70" s="594"/>
    </row>
    <row r="71" spans="1:60" ht="45" customHeight="1" x14ac:dyDescent="0.25">
      <c r="A71" s="851" t="s">
        <v>3333</v>
      </c>
      <c r="B71" s="851"/>
      <c r="C71" s="851"/>
      <c r="D71" s="851"/>
      <c r="E71" s="851"/>
      <c r="F71" s="851"/>
      <c r="G71" s="854" t="s">
        <v>3334</v>
      </c>
      <c r="H71" s="854"/>
      <c r="I71" s="854"/>
      <c r="J71" s="854"/>
      <c r="K71" s="854"/>
      <c r="L71" s="854"/>
      <c r="M71" s="854"/>
      <c r="N71" s="854"/>
      <c r="O71" s="854"/>
      <c r="P71" s="854"/>
      <c r="Q71" s="854"/>
      <c r="R71" s="854"/>
      <c r="S71" s="854"/>
      <c r="T71" s="854"/>
      <c r="U71" s="854"/>
      <c r="V71" s="854"/>
      <c r="W71" s="854"/>
      <c r="X71" s="854"/>
      <c r="Y71" s="854"/>
      <c r="Z71" s="854"/>
      <c r="AA71" s="854"/>
      <c r="AB71" s="854"/>
      <c r="AC71" s="854"/>
      <c r="AD71" s="854"/>
      <c r="AE71" s="854"/>
      <c r="AF71" s="854"/>
      <c r="AG71" s="854"/>
      <c r="AH71" s="854"/>
      <c r="AI71" s="863"/>
      <c r="AJ71" s="863"/>
      <c r="AK71" s="863"/>
      <c r="AL71" s="863"/>
      <c r="AM71" s="863"/>
      <c r="AN71" s="863"/>
      <c r="AO71" s="863"/>
      <c r="AP71" s="863"/>
      <c r="AQ71" s="863"/>
      <c r="AR71" s="863"/>
      <c r="AS71" s="863"/>
      <c r="AT71" s="863"/>
      <c r="AU71" s="863"/>
      <c r="AV71" s="863"/>
      <c r="AW71" s="593"/>
      <c r="BB71" s="584">
        <f t="shared" si="8"/>
        <v>0</v>
      </c>
      <c r="BC71" s="594"/>
      <c r="BD71" s="594">
        <f>$AP$71</f>
        <v>0</v>
      </c>
      <c r="BE71" s="594"/>
      <c r="BF71" s="594"/>
      <c r="BG71" s="594"/>
      <c r="BH71" s="594"/>
    </row>
    <row r="72" spans="1:60" ht="30" customHeight="1" x14ac:dyDescent="0.25">
      <c r="A72" s="851" t="s">
        <v>3335</v>
      </c>
      <c r="B72" s="851"/>
      <c r="C72" s="851"/>
      <c r="D72" s="851"/>
      <c r="E72" s="851"/>
      <c r="F72" s="851"/>
      <c r="G72" s="854" t="s">
        <v>3336</v>
      </c>
      <c r="H72" s="854"/>
      <c r="I72" s="854"/>
      <c r="J72" s="854"/>
      <c r="K72" s="854"/>
      <c r="L72" s="854"/>
      <c r="M72" s="854"/>
      <c r="N72" s="854"/>
      <c r="O72" s="854"/>
      <c r="P72" s="854"/>
      <c r="Q72" s="854"/>
      <c r="R72" s="854"/>
      <c r="S72" s="854"/>
      <c r="T72" s="854"/>
      <c r="U72" s="854"/>
      <c r="V72" s="854"/>
      <c r="W72" s="854"/>
      <c r="X72" s="854"/>
      <c r="Y72" s="854"/>
      <c r="Z72" s="854"/>
      <c r="AA72" s="854"/>
      <c r="AB72" s="854"/>
      <c r="AC72" s="854"/>
      <c r="AD72" s="854"/>
      <c r="AE72" s="854"/>
      <c r="AF72" s="854"/>
      <c r="AG72" s="854"/>
      <c r="AH72" s="854"/>
      <c r="AI72" s="863"/>
      <c r="AJ72" s="863"/>
      <c r="AK72" s="863"/>
      <c r="AL72" s="863"/>
      <c r="AM72" s="863"/>
      <c r="AN72" s="863"/>
      <c r="AO72" s="863"/>
      <c r="AP72" s="863"/>
      <c r="AQ72" s="863"/>
      <c r="AR72" s="863"/>
      <c r="AS72" s="863"/>
      <c r="AT72" s="863"/>
      <c r="AU72" s="863"/>
      <c r="AV72" s="863"/>
      <c r="AW72" s="583"/>
      <c r="BB72" s="584">
        <f t="shared" si="8"/>
        <v>0</v>
      </c>
      <c r="BC72" s="594"/>
      <c r="BD72" s="594">
        <f>$AP$72</f>
        <v>0</v>
      </c>
      <c r="BE72" s="594"/>
      <c r="BF72" s="594"/>
      <c r="BG72" s="594"/>
      <c r="BH72" s="594"/>
    </row>
    <row r="73" spans="1:60" s="433" customFormat="1" ht="15.95" customHeight="1" x14ac:dyDescent="0.25">
      <c r="A73" s="851" t="s">
        <v>3337</v>
      </c>
      <c r="B73" s="851"/>
      <c r="C73" s="851"/>
      <c r="D73" s="851"/>
      <c r="E73" s="851"/>
      <c r="F73" s="851"/>
      <c r="G73" s="852" t="s">
        <v>3338</v>
      </c>
      <c r="H73" s="852"/>
      <c r="I73" s="852"/>
      <c r="J73" s="852"/>
      <c r="K73" s="852"/>
      <c r="L73" s="852"/>
      <c r="M73" s="852"/>
      <c r="N73" s="852"/>
      <c r="O73" s="852"/>
      <c r="P73" s="852"/>
      <c r="Q73" s="852"/>
      <c r="R73" s="852"/>
      <c r="S73" s="852"/>
      <c r="T73" s="852"/>
      <c r="U73" s="852"/>
      <c r="V73" s="852"/>
      <c r="W73" s="852"/>
      <c r="X73" s="852"/>
      <c r="Y73" s="852"/>
      <c r="Z73" s="852"/>
      <c r="AA73" s="852"/>
      <c r="AB73" s="852"/>
      <c r="AC73" s="852"/>
      <c r="AD73" s="852"/>
      <c r="AE73" s="852"/>
      <c r="AF73" s="852"/>
      <c r="AG73" s="852"/>
      <c r="AH73" s="852"/>
      <c r="AI73" s="863"/>
      <c r="AJ73" s="863"/>
      <c r="AK73" s="863"/>
      <c r="AL73" s="863"/>
      <c r="AM73" s="863"/>
      <c r="AN73" s="863"/>
      <c r="AO73" s="863"/>
      <c r="AP73" s="863"/>
      <c r="AQ73" s="863"/>
      <c r="AR73" s="863"/>
      <c r="AS73" s="863"/>
      <c r="AT73" s="863"/>
      <c r="AU73" s="863"/>
      <c r="AV73" s="863"/>
      <c r="AW73" s="583"/>
      <c r="AX73" s="450"/>
      <c r="BB73" s="584">
        <f t="shared" si="8"/>
        <v>0</v>
      </c>
      <c r="BC73" s="585"/>
      <c r="BD73" s="585">
        <f>$AP$73</f>
        <v>0</v>
      </c>
      <c r="BE73" s="585"/>
      <c r="BF73" s="585"/>
      <c r="BG73" s="585"/>
      <c r="BH73" s="585"/>
    </row>
    <row r="74" spans="1:60" s="433" customFormat="1" ht="15.95" customHeight="1" x14ac:dyDescent="0.25">
      <c r="A74" s="851" t="s">
        <v>3339</v>
      </c>
      <c r="B74" s="851"/>
      <c r="C74" s="851"/>
      <c r="D74" s="851"/>
      <c r="E74" s="851"/>
      <c r="F74" s="851"/>
      <c r="G74" s="852" t="s">
        <v>3340</v>
      </c>
      <c r="H74" s="852"/>
      <c r="I74" s="852"/>
      <c r="J74" s="852"/>
      <c r="K74" s="852"/>
      <c r="L74" s="852"/>
      <c r="M74" s="852"/>
      <c r="N74" s="852"/>
      <c r="O74" s="852"/>
      <c r="P74" s="852"/>
      <c r="Q74" s="852"/>
      <c r="R74" s="852"/>
      <c r="S74" s="852"/>
      <c r="T74" s="852"/>
      <c r="U74" s="852"/>
      <c r="V74" s="852"/>
      <c r="W74" s="852"/>
      <c r="X74" s="852"/>
      <c r="Y74" s="852"/>
      <c r="Z74" s="852"/>
      <c r="AA74" s="852"/>
      <c r="AB74" s="852"/>
      <c r="AC74" s="852"/>
      <c r="AD74" s="852"/>
      <c r="AE74" s="852"/>
      <c r="AF74" s="852"/>
      <c r="AG74" s="852"/>
      <c r="AH74" s="852"/>
      <c r="AI74" s="863"/>
      <c r="AJ74" s="863"/>
      <c r="AK74" s="863"/>
      <c r="AL74" s="863"/>
      <c r="AM74" s="863"/>
      <c r="AN74" s="863"/>
      <c r="AO74" s="863"/>
      <c r="AP74" s="863"/>
      <c r="AQ74" s="863"/>
      <c r="AR74" s="863"/>
      <c r="AS74" s="863"/>
      <c r="AT74" s="863"/>
      <c r="AU74" s="863"/>
      <c r="AV74" s="863"/>
      <c r="AW74" s="583"/>
      <c r="AX74" s="450"/>
      <c r="BB74" s="584">
        <f t="shared" si="8"/>
        <v>0</v>
      </c>
      <c r="BC74" s="585"/>
      <c r="BD74" s="585">
        <f>$AP$74</f>
        <v>0</v>
      </c>
      <c r="BE74" s="585"/>
      <c r="BF74" s="585"/>
      <c r="BG74" s="585"/>
      <c r="BH74" s="585"/>
    </row>
    <row r="75" spans="1:60" s="433" customFormat="1" ht="15.95" customHeight="1" x14ac:dyDescent="0.25">
      <c r="A75" s="851" t="s">
        <v>3341</v>
      </c>
      <c r="B75" s="851"/>
      <c r="C75" s="851"/>
      <c r="D75" s="851"/>
      <c r="E75" s="851"/>
      <c r="F75" s="851"/>
      <c r="G75" s="852" t="s">
        <v>3342</v>
      </c>
      <c r="H75" s="852"/>
      <c r="I75" s="852"/>
      <c r="J75" s="852"/>
      <c r="K75" s="852"/>
      <c r="L75" s="852"/>
      <c r="M75" s="852"/>
      <c r="N75" s="852"/>
      <c r="O75" s="852"/>
      <c r="P75" s="852"/>
      <c r="Q75" s="852"/>
      <c r="R75" s="852"/>
      <c r="S75" s="852"/>
      <c r="T75" s="852"/>
      <c r="U75" s="852"/>
      <c r="V75" s="852"/>
      <c r="W75" s="852"/>
      <c r="X75" s="852"/>
      <c r="Y75" s="852"/>
      <c r="Z75" s="852"/>
      <c r="AA75" s="852"/>
      <c r="AB75" s="852"/>
      <c r="AC75" s="852"/>
      <c r="AD75" s="852"/>
      <c r="AE75" s="852"/>
      <c r="AF75" s="852"/>
      <c r="AG75" s="852"/>
      <c r="AH75" s="852"/>
      <c r="AI75" s="863"/>
      <c r="AJ75" s="863"/>
      <c r="AK75" s="863"/>
      <c r="AL75" s="863"/>
      <c r="AM75" s="863"/>
      <c r="AN75" s="863"/>
      <c r="AO75" s="863"/>
      <c r="AP75" s="863"/>
      <c r="AQ75" s="863"/>
      <c r="AR75" s="863"/>
      <c r="AS75" s="863"/>
      <c r="AT75" s="863"/>
      <c r="AU75" s="863"/>
      <c r="AV75" s="863"/>
      <c r="AW75" s="583"/>
      <c r="AX75" s="450"/>
      <c r="BB75" s="584">
        <f t="shared" si="8"/>
        <v>0</v>
      </c>
      <c r="BC75" s="585"/>
      <c r="BD75" s="585">
        <f>$AP$75</f>
        <v>0</v>
      </c>
      <c r="BE75" s="585"/>
      <c r="BF75" s="585"/>
      <c r="BG75" s="585"/>
      <c r="BH75" s="585"/>
    </row>
    <row r="76" spans="1:60" s="433" customFormat="1" ht="15.95" customHeight="1" x14ac:dyDescent="0.25">
      <c r="A76" s="851" t="s">
        <v>3343</v>
      </c>
      <c r="B76" s="851"/>
      <c r="C76" s="851"/>
      <c r="D76" s="851"/>
      <c r="E76" s="851"/>
      <c r="F76" s="851"/>
      <c r="G76" s="852" t="s">
        <v>3344</v>
      </c>
      <c r="H76" s="852"/>
      <c r="I76" s="852"/>
      <c r="J76" s="852"/>
      <c r="K76" s="852"/>
      <c r="L76" s="852"/>
      <c r="M76" s="852"/>
      <c r="N76" s="852"/>
      <c r="O76" s="852"/>
      <c r="P76" s="852"/>
      <c r="Q76" s="852"/>
      <c r="R76" s="852"/>
      <c r="S76" s="852"/>
      <c r="T76" s="852"/>
      <c r="U76" s="852"/>
      <c r="V76" s="852"/>
      <c r="W76" s="852"/>
      <c r="X76" s="852"/>
      <c r="Y76" s="852"/>
      <c r="Z76" s="852"/>
      <c r="AA76" s="852"/>
      <c r="AB76" s="852"/>
      <c r="AC76" s="852"/>
      <c r="AD76" s="852"/>
      <c r="AE76" s="852"/>
      <c r="AF76" s="852"/>
      <c r="AG76" s="852"/>
      <c r="AH76" s="852"/>
      <c r="AI76" s="863"/>
      <c r="AJ76" s="863"/>
      <c r="AK76" s="863"/>
      <c r="AL76" s="863"/>
      <c r="AM76" s="863"/>
      <c r="AN76" s="863"/>
      <c r="AO76" s="863"/>
      <c r="AP76" s="863"/>
      <c r="AQ76" s="863"/>
      <c r="AR76" s="863"/>
      <c r="AS76" s="863"/>
      <c r="AT76" s="863"/>
      <c r="AU76" s="863"/>
      <c r="AV76" s="863"/>
      <c r="AW76" s="583"/>
      <c r="AX76" s="450"/>
      <c r="BB76" s="584">
        <f t="shared" si="8"/>
        <v>0</v>
      </c>
      <c r="BC76" s="585"/>
      <c r="BD76" s="585">
        <f>$AP$76</f>
        <v>0</v>
      </c>
      <c r="BE76" s="585"/>
      <c r="BF76" s="585"/>
      <c r="BG76" s="585"/>
      <c r="BH76" s="585"/>
    </row>
    <row r="77" spans="1:60" ht="30" customHeight="1" x14ac:dyDescent="0.25">
      <c r="A77" s="851" t="s">
        <v>1875</v>
      </c>
      <c r="B77" s="851"/>
      <c r="C77" s="851"/>
      <c r="D77" s="851"/>
      <c r="E77" s="851"/>
      <c r="F77" s="851"/>
      <c r="G77" s="860" t="s">
        <v>3345</v>
      </c>
      <c r="H77" s="860"/>
      <c r="I77" s="860"/>
      <c r="J77" s="860"/>
      <c r="K77" s="860"/>
      <c r="L77" s="860"/>
      <c r="M77" s="860"/>
      <c r="N77" s="860"/>
      <c r="O77" s="860"/>
      <c r="P77" s="860"/>
      <c r="Q77" s="860"/>
      <c r="R77" s="860"/>
      <c r="S77" s="860"/>
      <c r="T77" s="860"/>
      <c r="U77" s="860"/>
      <c r="V77" s="860"/>
      <c r="W77" s="860"/>
      <c r="X77" s="860"/>
      <c r="Y77" s="860"/>
      <c r="Z77" s="860"/>
      <c r="AA77" s="860"/>
      <c r="AB77" s="860"/>
      <c r="AC77" s="860"/>
      <c r="AD77" s="860"/>
      <c r="AE77" s="860"/>
      <c r="AF77" s="860"/>
      <c r="AG77" s="860"/>
      <c r="AH77" s="860"/>
      <c r="AI77" s="864">
        <f>SUM(AI51+AI48+AI49+AI50+AI52+AI53+AI54+AI55+AI66+AI67+AI68+AI69+AI70+AI71+AI72+AI73+AI74+AI75+AI76)</f>
        <v>-2000</v>
      </c>
      <c r="AJ77" s="864"/>
      <c r="AK77" s="864"/>
      <c r="AL77" s="864"/>
      <c r="AM77" s="864"/>
      <c r="AN77" s="864"/>
      <c r="AO77" s="864"/>
      <c r="AP77" s="864">
        <f>SUM(AP51+AP48+AP49+AP50+AP52+AP53+AP54+AP55+AP66+AP67+AP68+AP69+AP70+AP71+AP72+AP73+AP74+AP75+AP76)</f>
        <v>0</v>
      </c>
      <c r="AQ77" s="864"/>
      <c r="AR77" s="864"/>
      <c r="AS77" s="864"/>
      <c r="AT77" s="864"/>
      <c r="AU77" s="864"/>
      <c r="AV77" s="864"/>
      <c r="AW77" s="635"/>
      <c r="BB77" s="584">
        <f>SUM(BB51+BB48+BB49+BB50+BB52+BB53+BB54+BB55+BB66+BB67+BB68+BB69+BB70+BB71+BB72+BB73+BB74+BB75+BB76)</f>
        <v>-2000</v>
      </c>
      <c r="BC77" s="594"/>
      <c r="BD77" s="584">
        <f>SUM(BD51+BD48+BD49+BD50+BD52+BD53+BD54+BD55+BD66+BD67+BD68+BD69+BD70+BD71+BD72+BD73+BD74+BD75+BD76)</f>
        <v>0</v>
      </c>
      <c r="BE77" s="594"/>
      <c r="BF77" s="594"/>
      <c r="BG77" s="594"/>
      <c r="BH77" s="594"/>
    </row>
    <row r="78" spans="1:60" ht="13.5" x14ac:dyDescent="0.25">
      <c r="A78" s="851"/>
      <c r="B78" s="851"/>
      <c r="C78" s="851"/>
      <c r="D78" s="851"/>
      <c r="E78" s="851"/>
      <c r="F78" s="851"/>
      <c r="G78" s="860" t="s">
        <v>3346</v>
      </c>
      <c r="H78" s="860"/>
      <c r="I78" s="860"/>
      <c r="J78" s="860"/>
      <c r="K78" s="860"/>
      <c r="L78" s="860"/>
      <c r="M78" s="860"/>
      <c r="N78" s="860"/>
      <c r="O78" s="860"/>
      <c r="P78" s="860"/>
      <c r="Q78" s="860"/>
      <c r="R78" s="860"/>
      <c r="S78" s="860"/>
      <c r="T78" s="860"/>
      <c r="U78" s="860"/>
      <c r="V78" s="860"/>
      <c r="W78" s="860"/>
      <c r="X78" s="860"/>
      <c r="Y78" s="860"/>
      <c r="Z78" s="860"/>
      <c r="AA78" s="860"/>
      <c r="AB78" s="860"/>
      <c r="AC78" s="860"/>
      <c r="AD78" s="860"/>
      <c r="AE78" s="860"/>
      <c r="AF78" s="860"/>
      <c r="AG78" s="860"/>
      <c r="AH78" s="860"/>
      <c r="AI78" s="865"/>
      <c r="AJ78" s="865"/>
      <c r="AK78" s="865"/>
      <c r="AL78" s="865"/>
      <c r="AM78" s="865"/>
      <c r="AN78" s="865"/>
      <c r="AO78" s="865"/>
      <c r="AP78" s="865"/>
      <c r="AQ78" s="865"/>
      <c r="AR78" s="865"/>
      <c r="AS78" s="865"/>
      <c r="AT78" s="865"/>
      <c r="AU78" s="865"/>
      <c r="AV78" s="865"/>
      <c r="AW78" s="583"/>
      <c r="BB78" s="584">
        <f t="shared" ref="BB78" si="9">SUM(AI78)</f>
        <v>0</v>
      </c>
      <c r="BC78" s="594"/>
      <c r="BD78" s="594"/>
      <c r="BE78" s="594"/>
      <c r="BF78" s="594"/>
      <c r="BG78" s="594"/>
      <c r="BH78" s="594"/>
    </row>
    <row r="79" spans="1:60" s="433" customFormat="1" ht="15.95" customHeight="1" x14ac:dyDescent="0.25">
      <c r="A79" s="851" t="s">
        <v>3347</v>
      </c>
      <c r="B79" s="851"/>
      <c r="C79" s="851"/>
      <c r="D79" s="851"/>
      <c r="E79" s="851"/>
      <c r="F79" s="851"/>
      <c r="G79" s="852" t="s">
        <v>3348</v>
      </c>
      <c r="H79" s="852"/>
      <c r="I79" s="852"/>
      <c r="J79" s="852"/>
      <c r="K79" s="852"/>
      <c r="L79" s="852"/>
      <c r="M79" s="852"/>
      <c r="N79" s="852"/>
      <c r="O79" s="852"/>
      <c r="P79" s="852"/>
      <c r="Q79" s="852"/>
      <c r="R79" s="852"/>
      <c r="S79" s="852"/>
      <c r="T79" s="852"/>
      <c r="U79" s="852"/>
      <c r="V79" s="852"/>
      <c r="W79" s="852"/>
      <c r="X79" s="852"/>
      <c r="Y79" s="852"/>
      <c r="Z79" s="852"/>
      <c r="AA79" s="852"/>
      <c r="AB79" s="852"/>
      <c r="AC79" s="852"/>
      <c r="AD79" s="852"/>
      <c r="AE79" s="852"/>
      <c r="AF79" s="852"/>
      <c r="AG79" s="852"/>
      <c r="AH79" s="852"/>
      <c r="AI79" s="864">
        <f>SUM(AI80+AI81+AI82+AI83-AI84-AI85-AI86-AI87)</f>
        <v>0</v>
      </c>
      <c r="AJ79" s="864"/>
      <c r="AK79" s="864"/>
      <c r="AL79" s="864"/>
      <c r="AM79" s="864"/>
      <c r="AN79" s="864"/>
      <c r="AO79" s="864"/>
      <c r="AP79" s="864">
        <f>SUM(AP80+AP81+AP82+AP83-AP84-AP85-AP86-AP87)</f>
        <v>0</v>
      </c>
      <c r="AQ79" s="864"/>
      <c r="AR79" s="864"/>
      <c r="AS79" s="864"/>
      <c r="AT79" s="864"/>
      <c r="AU79" s="864"/>
      <c r="AV79" s="864"/>
      <c r="AW79" s="583"/>
      <c r="AX79" s="450"/>
      <c r="BB79" s="584">
        <f>SUM(BB80+BB81+BB82+BB83-BB84-BB85-BB86-BB87)</f>
        <v>0</v>
      </c>
      <c r="BC79" s="585"/>
      <c r="BD79" s="584">
        <f>SUM(BD80+BD81+BD82+BD83-BD84-BD85-BD86-BD87)</f>
        <v>0</v>
      </c>
      <c r="BE79" s="585"/>
      <c r="BF79" s="585"/>
      <c r="BG79" s="585"/>
      <c r="BH79" s="585"/>
    </row>
    <row r="80" spans="1:60" s="433" customFormat="1" ht="15.95" customHeight="1" x14ac:dyDescent="0.25">
      <c r="A80" s="851" t="s">
        <v>3349</v>
      </c>
      <c r="B80" s="851"/>
      <c r="C80" s="851"/>
      <c r="D80" s="851"/>
      <c r="E80" s="851"/>
      <c r="F80" s="851"/>
      <c r="G80" s="852" t="s">
        <v>3350</v>
      </c>
      <c r="H80" s="852"/>
      <c r="I80" s="852"/>
      <c r="J80" s="852"/>
      <c r="K80" s="852"/>
      <c r="L80" s="852"/>
      <c r="M80" s="852"/>
      <c r="N80" s="852"/>
      <c r="O80" s="852"/>
      <c r="P80" s="852"/>
      <c r="Q80" s="852"/>
      <c r="R80" s="852"/>
      <c r="S80" s="852"/>
      <c r="T80" s="852"/>
      <c r="U80" s="852"/>
      <c r="V80" s="852"/>
      <c r="W80" s="852"/>
      <c r="X80" s="852"/>
      <c r="Y80" s="852"/>
      <c r="Z80" s="852"/>
      <c r="AA80" s="852"/>
      <c r="AB80" s="852"/>
      <c r="AC80" s="852"/>
      <c r="AD80" s="852"/>
      <c r="AE80" s="852"/>
      <c r="AF80" s="852"/>
      <c r="AG80" s="852"/>
      <c r="AH80" s="852"/>
      <c r="AI80" s="863"/>
      <c r="AJ80" s="863"/>
      <c r="AK80" s="863"/>
      <c r="AL80" s="863"/>
      <c r="AM80" s="863"/>
      <c r="AN80" s="863"/>
      <c r="AO80" s="863"/>
      <c r="AP80" s="863"/>
      <c r="AQ80" s="863"/>
      <c r="AR80" s="863"/>
      <c r="AS80" s="863"/>
      <c r="AT80" s="863"/>
      <c r="AU80" s="863"/>
      <c r="AV80" s="863"/>
      <c r="AW80" s="583"/>
      <c r="AX80" s="450"/>
      <c r="BB80" s="584">
        <f t="shared" ref="BB80:BB87" si="10">SUM(AI80)</f>
        <v>0</v>
      </c>
      <c r="BC80" s="585"/>
      <c r="BD80" s="585">
        <f>$AP$80</f>
        <v>0</v>
      </c>
      <c r="BE80" s="585"/>
      <c r="BF80" s="585"/>
      <c r="BG80" s="585"/>
      <c r="BH80" s="585"/>
    </row>
    <row r="81" spans="1:60" ht="28.5" customHeight="1" x14ac:dyDescent="0.25">
      <c r="A81" s="851" t="s">
        <v>3351</v>
      </c>
      <c r="B81" s="851"/>
      <c r="C81" s="851"/>
      <c r="D81" s="851"/>
      <c r="E81" s="851"/>
      <c r="F81" s="851"/>
      <c r="G81" s="854" t="s">
        <v>3352</v>
      </c>
      <c r="H81" s="854"/>
      <c r="I81" s="854"/>
      <c r="J81" s="854"/>
      <c r="K81" s="854"/>
      <c r="L81" s="854"/>
      <c r="M81" s="854"/>
      <c r="N81" s="854"/>
      <c r="O81" s="854"/>
      <c r="P81" s="854"/>
      <c r="Q81" s="854"/>
      <c r="R81" s="854"/>
      <c r="S81" s="854"/>
      <c r="T81" s="854"/>
      <c r="U81" s="854"/>
      <c r="V81" s="854"/>
      <c r="W81" s="854"/>
      <c r="X81" s="854"/>
      <c r="Y81" s="854"/>
      <c r="Z81" s="854"/>
      <c r="AA81" s="854"/>
      <c r="AB81" s="854"/>
      <c r="AC81" s="854"/>
      <c r="AD81" s="854"/>
      <c r="AE81" s="854"/>
      <c r="AF81" s="854"/>
      <c r="AG81" s="854"/>
      <c r="AH81" s="854"/>
      <c r="AI81" s="863"/>
      <c r="AJ81" s="863"/>
      <c r="AK81" s="863"/>
      <c r="AL81" s="863"/>
      <c r="AM81" s="863"/>
      <c r="AN81" s="863"/>
      <c r="AO81" s="863"/>
      <c r="AP81" s="863"/>
      <c r="AQ81" s="863"/>
      <c r="AR81" s="863"/>
      <c r="AS81" s="863"/>
      <c r="AT81" s="863"/>
      <c r="AU81" s="863"/>
      <c r="AV81" s="863"/>
      <c r="AW81" s="583"/>
      <c r="BB81" s="584">
        <f t="shared" si="10"/>
        <v>0</v>
      </c>
      <c r="BC81" s="594"/>
      <c r="BD81" s="594">
        <f>$AP$81</f>
        <v>0</v>
      </c>
      <c r="BE81" s="594"/>
      <c r="BF81" s="594"/>
      <c r="BG81" s="594"/>
      <c r="BH81" s="594"/>
    </row>
    <row r="82" spans="1:60" ht="14.85" customHeight="1" x14ac:dyDescent="0.25">
      <c r="A82" s="851" t="s">
        <v>3353</v>
      </c>
      <c r="B82" s="851"/>
      <c r="C82" s="851"/>
      <c r="D82" s="851"/>
      <c r="E82" s="851"/>
      <c r="F82" s="851"/>
      <c r="G82" s="854" t="s">
        <v>3354</v>
      </c>
      <c r="H82" s="854"/>
      <c r="I82" s="854"/>
      <c r="J82" s="854"/>
      <c r="K82" s="854"/>
      <c r="L82" s="854"/>
      <c r="M82" s="854"/>
      <c r="N82" s="854"/>
      <c r="O82" s="854"/>
      <c r="P82" s="854"/>
      <c r="Q82" s="854"/>
      <c r="R82" s="854"/>
      <c r="S82" s="854"/>
      <c r="T82" s="854"/>
      <c r="U82" s="854"/>
      <c r="V82" s="854"/>
      <c r="W82" s="854"/>
      <c r="X82" s="854"/>
      <c r="Y82" s="854"/>
      <c r="Z82" s="854"/>
      <c r="AA82" s="854"/>
      <c r="AB82" s="854"/>
      <c r="AC82" s="854"/>
      <c r="AD82" s="854"/>
      <c r="AE82" s="854"/>
      <c r="AF82" s="854"/>
      <c r="AG82" s="854"/>
      <c r="AH82" s="854"/>
      <c r="AI82" s="863"/>
      <c r="AJ82" s="863"/>
      <c r="AK82" s="863"/>
      <c r="AL82" s="863"/>
      <c r="AM82" s="863"/>
      <c r="AN82" s="863"/>
      <c r="AO82" s="863"/>
      <c r="AP82" s="863"/>
      <c r="AQ82" s="863"/>
      <c r="AR82" s="863"/>
      <c r="AS82" s="863"/>
      <c r="AT82" s="863"/>
      <c r="AU82" s="863"/>
      <c r="AV82" s="863"/>
      <c r="AW82" s="583"/>
      <c r="BB82" s="584">
        <f t="shared" si="10"/>
        <v>0</v>
      </c>
      <c r="BC82" s="594"/>
      <c r="BD82" s="594">
        <f>$AP$82</f>
        <v>0</v>
      </c>
      <c r="BE82" s="594"/>
      <c r="BF82" s="594"/>
      <c r="BG82" s="594"/>
      <c r="BH82" s="594"/>
    </row>
    <row r="83" spans="1:60" ht="13.5" x14ac:dyDescent="0.25">
      <c r="A83" s="851" t="s">
        <v>3355</v>
      </c>
      <c r="B83" s="851"/>
      <c r="C83" s="851"/>
      <c r="D83" s="851"/>
      <c r="E83" s="851"/>
      <c r="F83" s="851"/>
      <c r="G83" s="854" t="s">
        <v>3356</v>
      </c>
      <c r="H83" s="854"/>
      <c r="I83" s="854"/>
      <c r="J83" s="854"/>
      <c r="K83" s="854"/>
      <c r="L83" s="854"/>
      <c r="M83" s="854"/>
      <c r="N83" s="854"/>
      <c r="O83" s="854"/>
      <c r="P83" s="854"/>
      <c r="Q83" s="854"/>
      <c r="R83" s="854"/>
      <c r="S83" s="854"/>
      <c r="T83" s="854"/>
      <c r="U83" s="854"/>
      <c r="V83" s="854"/>
      <c r="W83" s="854"/>
      <c r="X83" s="854"/>
      <c r="Y83" s="854"/>
      <c r="Z83" s="854"/>
      <c r="AA83" s="854"/>
      <c r="AB83" s="854"/>
      <c r="AC83" s="854"/>
      <c r="AD83" s="854"/>
      <c r="AE83" s="854"/>
      <c r="AF83" s="854"/>
      <c r="AG83" s="854"/>
      <c r="AH83" s="854"/>
      <c r="AI83" s="863"/>
      <c r="AJ83" s="863"/>
      <c r="AK83" s="863"/>
      <c r="AL83" s="863"/>
      <c r="AM83" s="863"/>
      <c r="AN83" s="863"/>
      <c r="AO83" s="863"/>
      <c r="AP83" s="863"/>
      <c r="AQ83" s="863"/>
      <c r="AR83" s="863"/>
      <c r="AS83" s="863"/>
      <c r="AT83" s="863"/>
      <c r="AU83" s="863"/>
      <c r="AV83" s="863"/>
      <c r="AW83" s="583"/>
      <c r="BB83" s="584">
        <f t="shared" si="10"/>
        <v>0</v>
      </c>
      <c r="BC83" s="594"/>
      <c r="BD83" s="594">
        <f>$AP$83</f>
        <v>0</v>
      </c>
      <c r="BE83" s="594"/>
      <c r="BF83" s="594"/>
      <c r="BG83" s="594"/>
      <c r="BH83" s="594"/>
    </row>
    <row r="84" spans="1:60" ht="30" customHeight="1" x14ac:dyDescent="0.25">
      <c r="A84" s="851" t="s">
        <v>3357</v>
      </c>
      <c r="B84" s="851"/>
      <c r="C84" s="851"/>
      <c r="D84" s="851"/>
      <c r="E84" s="851"/>
      <c r="F84" s="851"/>
      <c r="G84" s="854" t="s">
        <v>3358</v>
      </c>
      <c r="H84" s="854"/>
      <c r="I84" s="854"/>
      <c r="J84" s="854"/>
      <c r="K84" s="854"/>
      <c r="L84" s="854"/>
      <c r="M84" s="854"/>
      <c r="N84" s="854"/>
      <c r="O84" s="854"/>
      <c r="P84" s="854"/>
      <c r="Q84" s="854"/>
      <c r="R84" s="854"/>
      <c r="S84" s="854"/>
      <c r="T84" s="854"/>
      <c r="U84" s="854"/>
      <c r="V84" s="854"/>
      <c r="W84" s="854"/>
      <c r="X84" s="854"/>
      <c r="Y84" s="854"/>
      <c r="Z84" s="854"/>
      <c r="AA84" s="854"/>
      <c r="AB84" s="854"/>
      <c r="AC84" s="854"/>
      <c r="AD84" s="854"/>
      <c r="AE84" s="854"/>
      <c r="AF84" s="854"/>
      <c r="AG84" s="854"/>
      <c r="AH84" s="854"/>
      <c r="AI84" s="863"/>
      <c r="AJ84" s="863"/>
      <c r="AK84" s="863"/>
      <c r="AL84" s="863"/>
      <c r="AM84" s="863"/>
      <c r="AN84" s="863"/>
      <c r="AO84" s="863"/>
      <c r="AP84" s="863"/>
      <c r="AQ84" s="863"/>
      <c r="AR84" s="863"/>
      <c r="AS84" s="863"/>
      <c r="AT84" s="863"/>
      <c r="AU84" s="863"/>
      <c r="AV84" s="863"/>
      <c r="AW84" s="583"/>
      <c r="BB84" s="584">
        <f t="shared" si="10"/>
        <v>0</v>
      </c>
      <c r="BC84" s="594"/>
      <c r="BD84" s="594">
        <f>$AP$84</f>
        <v>0</v>
      </c>
      <c r="BE84" s="594"/>
      <c r="BF84" s="594"/>
      <c r="BG84" s="594"/>
      <c r="BH84" s="594"/>
    </row>
    <row r="85" spans="1:60" s="433" customFormat="1" ht="15.95" customHeight="1" x14ac:dyDescent="0.25">
      <c r="A85" s="851" t="s">
        <v>3359</v>
      </c>
      <c r="B85" s="851"/>
      <c r="C85" s="851"/>
      <c r="D85" s="851"/>
      <c r="E85" s="851"/>
      <c r="F85" s="851"/>
      <c r="G85" s="852" t="s">
        <v>3360</v>
      </c>
      <c r="H85" s="852"/>
      <c r="I85" s="852"/>
      <c r="J85" s="852"/>
      <c r="K85" s="852"/>
      <c r="L85" s="852"/>
      <c r="M85" s="852"/>
      <c r="N85" s="852"/>
      <c r="O85" s="852"/>
      <c r="P85" s="852"/>
      <c r="Q85" s="852"/>
      <c r="R85" s="852"/>
      <c r="S85" s="852"/>
      <c r="T85" s="852"/>
      <c r="U85" s="852"/>
      <c r="V85" s="852"/>
      <c r="W85" s="852"/>
      <c r="X85" s="852"/>
      <c r="Y85" s="852"/>
      <c r="Z85" s="852"/>
      <c r="AA85" s="852"/>
      <c r="AB85" s="852"/>
      <c r="AC85" s="852"/>
      <c r="AD85" s="852"/>
      <c r="AE85" s="852"/>
      <c r="AF85" s="852"/>
      <c r="AG85" s="852"/>
      <c r="AH85" s="852"/>
      <c r="AI85" s="863"/>
      <c r="AJ85" s="863"/>
      <c r="AK85" s="863"/>
      <c r="AL85" s="863"/>
      <c r="AM85" s="863"/>
      <c r="AN85" s="863"/>
      <c r="AO85" s="863"/>
      <c r="AP85" s="863"/>
      <c r="AQ85" s="863"/>
      <c r="AR85" s="863"/>
      <c r="AS85" s="863"/>
      <c r="AT85" s="863"/>
      <c r="AU85" s="863"/>
      <c r="AV85" s="863"/>
      <c r="AW85" s="583"/>
      <c r="AX85" s="450"/>
      <c r="BB85" s="584">
        <f t="shared" si="10"/>
        <v>0</v>
      </c>
      <c r="BC85" s="585"/>
      <c r="BD85" s="585">
        <f>$AP$85</f>
        <v>0</v>
      </c>
      <c r="BE85" s="585"/>
      <c r="BF85" s="585"/>
      <c r="BG85" s="585"/>
      <c r="BH85" s="585"/>
    </row>
    <row r="86" spans="1:60" ht="30" customHeight="1" x14ac:dyDescent="0.25">
      <c r="A86" s="851" t="s">
        <v>3361</v>
      </c>
      <c r="B86" s="851"/>
      <c r="C86" s="851"/>
      <c r="D86" s="851"/>
      <c r="E86" s="851"/>
      <c r="F86" s="851"/>
      <c r="G86" s="854" t="s">
        <v>3362</v>
      </c>
      <c r="H86" s="854"/>
      <c r="I86" s="854"/>
      <c r="J86" s="854"/>
      <c r="K86" s="854"/>
      <c r="L86" s="854"/>
      <c r="M86" s="854"/>
      <c r="N86" s="854"/>
      <c r="O86" s="854"/>
      <c r="P86" s="854"/>
      <c r="Q86" s="854"/>
      <c r="R86" s="854"/>
      <c r="S86" s="854"/>
      <c r="T86" s="854"/>
      <c r="U86" s="854"/>
      <c r="V86" s="854"/>
      <c r="W86" s="854"/>
      <c r="X86" s="854"/>
      <c r="Y86" s="854"/>
      <c r="Z86" s="854"/>
      <c r="AA86" s="854"/>
      <c r="AB86" s="854"/>
      <c r="AC86" s="854"/>
      <c r="AD86" s="854"/>
      <c r="AE86" s="854"/>
      <c r="AF86" s="854"/>
      <c r="AG86" s="854"/>
      <c r="AH86" s="854"/>
      <c r="AI86" s="863"/>
      <c r="AJ86" s="863"/>
      <c r="AK86" s="863"/>
      <c r="AL86" s="863"/>
      <c r="AM86" s="863"/>
      <c r="AN86" s="863"/>
      <c r="AO86" s="863"/>
      <c r="AP86" s="863"/>
      <c r="AQ86" s="863"/>
      <c r="AR86" s="863"/>
      <c r="AS86" s="863"/>
      <c r="AT86" s="863"/>
      <c r="AU86" s="863"/>
      <c r="AV86" s="863"/>
      <c r="AW86" s="583"/>
      <c r="BB86" s="584">
        <f t="shared" si="10"/>
        <v>0</v>
      </c>
      <c r="BC86" s="594"/>
      <c r="BD86" s="594">
        <f>$AP$86</f>
        <v>0</v>
      </c>
      <c r="BE86" s="594"/>
      <c r="BF86" s="594"/>
      <c r="BG86" s="594"/>
      <c r="BH86" s="594"/>
    </row>
    <row r="87" spans="1:60" s="433" customFormat="1" ht="15.95" customHeight="1" x14ac:dyDescent="0.25">
      <c r="A87" s="851" t="s">
        <v>3363</v>
      </c>
      <c r="B87" s="851"/>
      <c r="C87" s="851"/>
      <c r="D87" s="851"/>
      <c r="E87" s="851"/>
      <c r="F87" s="851"/>
      <c r="G87" s="852" t="s">
        <v>3364</v>
      </c>
      <c r="H87" s="852"/>
      <c r="I87" s="852"/>
      <c r="J87" s="852"/>
      <c r="K87" s="852"/>
      <c r="L87" s="852"/>
      <c r="M87" s="852"/>
      <c r="N87" s="852"/>
      <c r="O87" s="852"/>
      <c r="P87" s="852"/>
      <c r="Q87" s="852"/>
      <c r="R87" s="852"/>
      <c r="S87" s="852"/>
      <c r="T87" s="852"/>
      <c r="U87" s="852"/>
      <c r="V87" s="852"/>
      <c r="W87" s="852"/>
      <c r="X87" s="852"/>
      <c r="Y87" s="852"/>
      <c r="Z87" s="852"/>
      <c r="AA87" s="852"/>
      <c r="AB87" s="852"/>
      <c r="AC87" s="852"/>
      <c r="AD87" s="852"/>
      <c r="AE87" s="852"/>
      <c r="AF87" s="852"/>
      <c r="AG87" s="852"/>
      <c r="AH87" s="852"/>
      <c r="AI87" s="863"/>
      <c r="AJ87" s="863"/>
      <c r="AK87" s="863"/>
      <c r="AL87" s="863"/>
      <c r="AM87" s="863"/>
      <c r="AN87" s="863"/>
      <c r="AO87" s="863"/>
      <c r="AP87" s="863"/>
      <c r="AQ87" s="863"/>
      <c r="AR87" s="863"/>
      <c r="AS87" s="863" t="s">
        <v>3365</v>
      </c>
      <c r="AT87" s="863"/>
      <c r="AU87" s="863"/>
      <c r="AV87" s="863"/>
      <c r="AW87" s="583"/>
      <c r="AX87" s="450"/>
      <c r="BB87" s="584">
        <f t="shared" si="10"/>
        <v>0</v>
      </c>
      <c r="BC87" s="585"/>
      <c r="BD87" s="585">
        <f>$AP$87</f>
        <v>0</v>
      </c>
      <c r="BE87" s="585"/>
      <c r="BF87" s="585"/>
      <c r="BG87" s="585"/>
      <c r="BH87" s="585"/>
    </row>
    <row r="88" spans="1:60" s="433" customFormat="1" ht="14.85" customHeight="1" x14ac:dyDescent="0.25">
      <c r="A88" s="438"/>
      <c r="H88" s="583"/>
      <c r="I88" s="583"/>
      <c r="J88" s="583"/>
      <c r="K88" s="583"/>
      <c r="L88" s="583"/>
      <c r="M88" s="583"/>
      <c r="N88" s="583"/>
      <c r="O88" s="583"/>
      <c r="P88" s="583"/>
      <c r="Q88" s="583"/>
      <c r="R88" s="583"/>
      <c r="S88" s="583"/>
      <c r="T88" s="583"/>
      <c r="U88" s="583"/>
      <c r="V88" s="583"/>
      <c r="W88" s="583"/>
      <c r="X88" s="583"/>
      <c r="Y88" s="583"/>
      <c r="Z88" s="583"/>
      <c r="AA88" s="583"/>
      <c r="AB88" s="583"/>
      <c r="AC88" s="583"/>
      <c r="AD88" s="583"/>
      <c r="AE88" s="583"/>
      <c r="AF88" s="583"/>
      <c r="AG88" s="583"/>
      <c r="AH88" s="583"/>
      <c r="AI88" s="583"/>
      <c r="AJ88" s="583"/>
      <c r="AK88" s="583"/>
      <c r="AL88" s="583"/>
      <c r="AM88" s="583"/>
      <c r="AN88" s="583"/>
      <c r="AO88" s="583"/>
      <c r="AP88" s="583"/>
      <c r="AQ88" s="583"/>
      <c r="AR88" s="583"/>
      <c r="AS88" s="583"/>
      <c r="AT88" s="583"/>
      <c r="AU88" s="583"/>
      <c r="AV88" s="583"/>
      <c r="AW88" s="583"/>
      <c r="BB88" s="580"/>
    </row>
    <row r="89" spans="1:60" s="433" customFormat="1" ht="14.85" customHeight="1" x14ac:dyDescent="0.25">
      <c r="BB89" s="580"/>
    </row>
    <row r="90" spans="1:60" ht="14.85" customHeight="1" x14ac:dyDescent="0.25">
      <c r="A90" s="433"/>
    </row>
    <row r="92" spans="1:60" ht="15.95" customHeight="1" x14ac:dyDescent="0.25">
      <c r="A92" s="447" t="s">
        <v>3288</v>
      </c>
      <c r="B92" s="448"/>
      <c r="C92" s="448"/>
      <c r="D92" s="448"/>
      <c r="E92" s="448"/>
      <c r="F92" s="448"/>
      <c r="G92" s="448"/>
      <c r="H92" s="448"/>
      <c r="I92" s="448"/>
      <c r="J92" s="448"/>
      <c r="K92" s="448"/>
      <c r="L92" s="448"/>
      <c r="M92" s="448"/>
      <c r="N92" s="448"/>
      <c r="O92" s="448"/>
      <c r="P92" s="448"/>
      <c r="Q92" s="449"/>
      <c r="AE92" s="434" t="s">
        <v>842</v>
      </c>
      <c r="AG92" s="630"/>
      <c r="AH92" s="579" t="str">
        <f t="shared" ref="AH92:AQ92" si="11">AH2</f>
        <v/>
      </c>
      <c r="AI92" s="579" t="str">
        <f t="shared" si="11"/>
        <v/>
      </c>
      <c r="AJ92" s="579" t="str">
        <f t="shared" si="11"/>
        <v/>
      </c>
      <c r="AK92" s="579" t="str">
        <f t="shared" si="11"/>
        <v/>
      </c>
      <c r="AL92" s="579" t="str">
        <f t="shared" si="11"/>
        <v/>
      </c>
      <c r="AM92" s="579" t="str">
        <f t="shared" si="11"/>
        <v/>
      </c>
      <c r="AN92" s="579" t="str">
        <f t="shared" si="11"/>
        <v/>
      </c>
      <c r="AO92" s="579" t="str">
        <f t="shared" si="11"/>
        <v/>
      </c>
      <c r="AP92" s="579" t="str">
        <f t="shared" si="11"/>
        <v/>
      </c>
      <c r="AQ92" s="579" t="str">
        <f t="shared" si="11"/>
        <v/>
      </c>
      <c r="AR92" s="630"/>
    </row>
    <row r="94" spans="1:60" s="433" customFormat="1" ht="14.85" customHeight="1" x14ac:dyDescent="0.25">
      <c r="A94" s="847" t="s">
        <v>3245</v>
      </c>
      <c r="B94" s="847"/>
      <c r="C94" s="847"/>
      <c r="D94" s="847"/>
      <c r="E94" s="847"/>
      <c r="F94" s="847"/>
      <c r="G94" s="847" t="s">
        <v>3246</v>
      </c>
      <c r="H94" s="847"/>
      <c r="I94" s="847"/>
      <c r="J94" s="847"/>
      <c r="K94" s="847"/>
      <c r="L94" s="847"/>
      <c r="M94" s="847"/>
      <c r="N94" s="847"/>
      <c r="O94" s="847"/>
      <c r="P94" s="847"/>
      <c r="Q94" s="847"/>
      <c r="R94" s="847"/>
      <c r="S94" s="847"/>
      <c r="T94" s="847"/>
      <c r="U94" s="847"/>
      <c r="V94" s="847"/>
      <c r="W94" s="847"/>
      <c r="X94" s="847"/>
      <c r="Y94" s="847"/>
      <c r="Z94" s="847"/>
      <c r="AA94" s="847"/>
      <c r="AB94" s="847"/>
      <c r="AC94" s="847"/>
      <c r="AD94" s="847"/>
      <c r="AE94" s="847"/>
      <c r="AF94" s="847"/>
      <c r="AG94" s="847"/>
      <c r="AH94" s="847"/>
      <c r="AI94" s="847" t="s">
        <v>815</v>
      </c>
      <c r="AJ94" s="847"/>
      <c r="AK94" s="847"/>
      <c r="AL94" s="847"/>
      <c r="AM94" s="847"/>
      <c r="AN94" s="847"/>
      <c r="AO94" s="847"/>
      <c r="AP94" s="847" t="s">
        <v>469</v>
      </c>
      <c r="AQ94" s="847"/>
      <c r="AR94" s="847"/>
      <c r="AS94" s="847"/>
      <c r="AT94" s="847"/>
      <c r="AU94" s="847"/>
      <c r="AV94" s="847"/>
      <c r="AW94" s="582"/>
      <c r="BB94" s="580"/>
    </row>
    <row r="95" spans="1:60" s="433" customFormat="1" ht="30.75" customHeight="1" x14ac:dyDescent="0.25">
      <c r="A95" s="847"/>
      <c r="B95" s="847"/>
      <c r="C95" s="847"/>
      <c r="D95" s="847"/>
      <c r="E95" s="847"/>
      <c r="F95" s="847"/>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847"/>
      <c r="AL95" s="847"/>
      <c r="AM95" s="847"/>
      <c r="AN95" s="847"/>
      <c r="AO95" s="847"/>
      <c r="AP95" s="847"/>
      <c r="AQ95" s="847"/>
      <c r="AR95" s="847"/>
      <c r="AS95" s="847"/>
      <c r="AT95" s="847"/>
      <c r="AU95" s="847"/>
      <c r="AV95" s="847"/>
      <c r="AW95" s="582"/>
      <c r="BB95" s="580"/>
    </row>
    <row r="96" spans="1:60" ht="45" customHeight="1" x14ac:dyDescent="0.25">
      <c r="A96" s="851" t="s">
        <v>3366</v>
      </c>
      <c r="B96" s="851"/>
      <c r="C96" s="851"/>
      <c r="D96" s="851"/>
      <c r="E96" s="851"/>
      <c r="F96" s="851"/>
      <c r="G96" s="854" t="s">
        <v>3367</v>
      </c>
      <c r="H96" s="854"/>
      <c r="I96" s="854"/>
      <c r="J96" s="854"/>
      <c r="K96" s="854"/>
      <c r="L96" s="854"/>
      <c r="M96" s="854"/>
      <c r="N96" s="854"/>
      <c r="O96" s="854"/>
      <c r="P96" s="854"/>
      <c r="Q96" s="854"/>
      <c r="R96" s="854"/>
      <c r="S96" s="854"/>
      <c r="T96" s="854"/>
      <c r="U96" s="854"/>
      <c r="V96" s="854"/>
      <c r="W96" s="854"/>
      <c r="X96" s="854"/>
      <c r="Y96" s="854"/>
      <c r="Z96" s="854"/>
      <c r="AA96" s="854"/>
      <c r="AB96" s="854"/>
      <c r="AC96" s="854"/>
      <c r="AD96" s="854"/>
      <c r="AE96" s="854"/>
      <c r="AF96" s="854"/>
      <c r="AG96" s="854"/>
      <c r="AH96" s="854"/>
      <c r="AI96" s="864">
        <f>SUM(AI97+AI98+AI99+AI100+AI101+AI102+AI103+AI104+AI105)</f>
        <v>2000</v>
      </c>
      <c r="AJ96" s="864"/>
      <c r="AK96" s="864"/>
      <c r="AL96" s="864"/>
      <c r="AM96" s="864"/>
      <c r="AN96" s="864"/>
      <c r="AO96" s="864"/>
      <c r="AP96" s="864">
        <f>SUM(AP97+AP98+AP99+AP100+AP101+AP102+AP103+AP104+AP105)</f>
        <v>0</v>
      </c>
      <c r="AQ96" s="864"/>
      <c r="AR96" s="864"/>
      <c r="AS96" s="864"/>
      <c r="AT96" s="864"/>
      <c r="AU96" s="864"/>
      <c r="AV96" s="864"/>
      <c r="AW96" s="593"/>
      <c r="BB96" s="584">
        <f>SUM(BB97+BB98+BB99+BB100+BB101+BB102+BB103+BB104+BB105)</f>
        <v>2000</v>
      </c>
      <c r="BC96" s="594"/>
      <c r="BD96" s="584">
        <f>SUM(BD97+BD98+BD99+BD100+BD101+BD102+BD103+BD104+BD105)</f>
        <v>0</v>
      </c>
      <c r="BE96" s="594"/>
      <c r="BF96" s="594"/>
      <c r="BG96" s="594"/>
      <c r="BH96" s="594"/>
    </row>
    <row r="97" spans="1:60" ht="13.5" x14ac:dyDescent="0.25">
      <c r="A97" s="851" t="s">
        <v>3368</v>
      </c>
      <c r="B97" s="851"/>
      <c r="C97" s="851"/>
      <c r="D97" s="851"/>
      <c r="E97" s="851"/>
      <c r="F97" s="851"/>
      <c r="G97" s="854" t="s">
        <v>3369</v>
      </c>
      <c r="H97" s="854"/>
      <c r="I97" s="854"/>
      <c r="J97" s="854"/>
      <c r="K97" s="854"/>
      <c r="L97" s="854"/>
      <c r="M97" s="854"/>
      <c r="N97" s="854"/>
      <c r="O97" s="854"/>
      <c r="P97" s="854"/>
      <c r="Q97" s="854"/>
      <c r="R97" s="854"/>
      <c r="S97" s="854"/>
      <c r="T97" s="854"/>
      <c r="U97" s="854"/>
      <c r="V97" s="854"/>
      <c r="W97" s="854"/>
      <c r="X97" s="854"/>
      <c r="Y97" s="854"/>
      <c r="Z97" s="854"/>
      <c r="AA97" s="854"/>
      <c r="AB97" s="854"/>
      <c r="AC97" s="854"/>
      <c r="AD97" s="854"/>
      <c r="AE97" s="854"/>
      <c r="AF97" s="854"/>
      <c r="AG97" s="854"/>
      <c r="AH97" s="854"/>
      <c r="AI97" s="863"/>
      <c r="AJ97" s="863"/>
      <c r="AK97" s="863"/>
      <c r="AL97" s="863"/>
      <c r="AM97" s="863"/>
      <c r="AN97" s="863"/>
      <c r="AO97" s="863"/>
      <c r="AP97" s="863"/>
      <c r="AQ97" s="863"/>
      <c r="AR97" s="863"/>
      <c r="AS97" s="863"/>
      <c r="AT97" s="863"/>
      <c r="AU97" s="863"/>
      <c r="AV97" s="863"/>
      <c r="AW97" s="593"/>
      <c r="BB97" s="584">
        <f t="shared" ref="BB97:BB98" si="12">SUM(AI97)</f>
        <v>0</v>
      </c>
      <c r="BC97" s="594"/>
      <c r="BD97" s="594">
        <f>$AP$97</f>
        <v>0</v>
      </c>
      <c r="BE97" s="594"/>
      <c r="BF97" s="594"/>
      <c r="BG97" s="594"/>
      <c r="BH97" s="594"/>
    </row>
    <row r="98" spans="1:60" ht="13.5" x14ac:dyDescent="0.25">
      <c r="A98" s="851" t="s">
        <v>3370</v>
      </c>
      <c r="B98" s="851"/>
      <c r="C98" s="851"/>
      <c r="D98" s="851"/>
      <c r="E98" s="851"/>
      <c r="F98" s="851"/>
      <c r="G98" s="854" t="s">
        <v>3371</v>
      </c>
      <c r="H98" s="854"/>
      <c r="I98" s="854"/>
      <c r="J98" s="854"/>
      <c r="K98" s="854"/>
      <c r="L98" s="854"/>
      <c r="M98" s="854"/>
      <c r="N98" s="854"/>
      <c r="O98" s="854"/>
      <c r="P98" s="854"/>
      <c r="Q98" s="854"/>
      <c r="R98" s="854"/>
      <c r="S98" s="854"/>
      <c r="T98" s="854"/>
      <c r="U98" s="854"/>
      <c r="V98" s="854"/>
      <c r="W98" s="854"/>
      <c r="X98" s="854"/>
      <c r="Y98" s="854"/>
      <c r="Z98" s="854"/>
      <c r="AA98" s="854"/>
      <c r="AB98" s="854"/>
      <c r="AC98" s="854"/>
      <c r="AD98" s="854"/>
      <c r="AE98" s="854"/>
      <c r="AF98" s="854"/>
      <c r="AG98" s="854"/>
      <c r="AH98" s="854"/>
      <c r="AI98" s="863"/>
      <c r="AJ98" s="863"/>
      <c r="AK98" s="863"/>
      <c r="AL98" s="863"/>
      <c r="AM98" s="863"/>
      <c r="AN98" s="863"/>
      <c r="AO98" s="863"/>
      <c r="AP98" s="863"/>
      <c r="AQ98" s="863"/>
      <c r="AR98" s="863"/>
      <c r="AS98" s="863"/>
      <c r="AT98" s="863"/>
      <c r="AU98" s="863"/>
      <c r="AV98" s="863"/>
      <c r="AW98" s="582"/>
      <c r="BB98" s="584">
        <f t="shared" si="12"/>
        <v>0</v>
      </c>
      <c r="BC98" s="594"/>
      <c r="BD98" s="594">
        <f>$AP$98</f>
        <v>0</v>
      </c>
      <c r="BE98" s="594"/>
      <c r="BF98" s="594"/>
      <c r="BG98" s="594"/>
      <c r="BH98" s="594"/>
    </row>
    <row r="99" spans="1:60" ht="45" customHeight="1" x14ac:dyDescent="0.25">
      <c r="A99" s="851" t="s">
        <v>3372</v>
      </c>
      <c r="B99" s="851"/>
      <c r="C99" s="851"/>
      <c r="D99" s="851"/>
      <c r="E99" s="851"/>
      <c r="F99" s="851"/>
      <c r="G99" s="854" t="s">
        <v>3373</v>
      </c>
      <c r="H99" s="854"/>
      <c r="I99" s="854"/>
      <c r="J99" s="854"/>
      <c r="K99" s="854"/>
      <c r="L99" s="854"/>
      <c r="M99" s="854"/>
      <c r="N99" s="854"/>
      <c r="O99" s="854"/>
      <c r="P99" s="854"/>
      <c r="Q99" s="854"/>
      <c r="R99" s="854"/>
      <c r="S99" s="854"/>
      <c r="T99" s="854"/>
      <c r="U99" s="854"/>
      <c r="V99" s="854"/>
      <c r="W99" s="854"/>
      <c r="X99" s="854"/>
      <c r="Y99" s="854"/>
      <c r="Z99" s="854"/>
      <c r="AA99" s="854"/>
      <c r="AB99" s="854"/>
      <c r="AC99" s="854"/>
      <c r="AD99" s="854"/>
      <c r="AE99" s="854"/>
      <c r="AF99" s="854"/>
      <c r="AG99" s="854"/>
      <c r="AH99" s="854"/>
      <c r="AI99" s="865">
        <f>SUM(SUVAHAVUJ!$N$141-SUVAHAVUJ!$X$141+SUVAHAVUJ!$N$142-SUVAHAVUJ!$X$142)</f>
        <v>2000</v>
      </c>
      <c r="AJ99" s="865"/>
      <c r="AK99" s="865"/>
      <c r="AL99" s="865"/>
      <c r="AM99" s="865"/>
      <c r="AN99" s="865"/>
      <c r="AO99" s="865"/>
      <c r="AP99" s="865">
        <f>SUM(SUVAHAVUJ!$X$141-SUVAHAVUJ!$AS$141+SUVAHAVUJ!$X$142-SUVAHAVUJ!$AS$142)</f>
        <v>0</v>
      </c>
      <c r="AQ99" s="865"/>
      <c r="AR99" s="865"/>
      <c r="AS99" s="865"/>
      <c r="AT99" s="865"/>
      <c r="AU99" s="865"/>
      <c r="AV99" s="865"/>
      <c r="AW99" s="593"/>
      <c r="BB99" s="584">
        <f>SUM(SUVAHAVUJ!$N$141-SUVAHAVUJ!$X$141+SUVAHAVUJ!$N$142-SUVAHAVUJ!$X$142)</f>
        <v>2000</v>
      </c>
      <c r="BC99" s="594"/>
      <c r="BD99" s="594">
        <f>SUM(SUVAHAVUJ!$X$141-SUVAHAVUJ!$AS$141+SUVAHAVUJ!$X$142-SUVAHAVUJ!$AS$142)</f>
        <v>0</v>
      </c>
      <c r="BE99" s="594"/>
      <c r="BF99" s="594"/>
      <c r="BG99" s="594"/>
      <c r="BH99" s="594"/>
    </row>
    <row r="100" spans="1:60" ht="45" customHeight="1" x14ac:dyDescent="0.25">
      <c r="A100" s="851" t="s">
        <v>3374</v>
      </c>
      <c r="B100" s="851"/>
      <c r="C100" s="851"/>
      <c r="D100" s="851"/>
      <c r="E100" s="851"/>
      <c r="F100" s="851"/>
      <c r="G100" s="854" t="s">
        <v>3375</v>
      </c>
      <c r="H100" s="854"/>
      <c r="I100" s="854"/>
      <c r="J100" s="854"/>
      <c r="K100" s="854"/>
      <c r="L100" s="854"/>
      <c r="M100" s="854"/>
      <c r="N100" s="854"/>
      <c r="O100" s="854"/>
      <c r="P100" s="854"/>
      <c r="Q100" s="854"/>
      <c r="R100" s="854"/>
      <c r="S100" s="854"/>
      <c r="T100" s="854"/>
      <c r="U100" s="854"/>
      <c r="V100" s="854"/>
      <c r="W100" s="854"/>
      <c r="X100" s="854"/>
      <c r="Y100" s="854"/>
      <c r="Z100" s="854"/>
      <c r="AA100" s="854"/>
      <c r="AB100" s="854"/>
      <c r="AC100" s="854"/>
      <c r="AD100" s="854"/>
      <c r="AE100" s="854"/>
      <c r="AF100" s="854"/>
      <c r="AG100" s="854"/>
      <c r="AH100" s="854"/>
      <c r="AI100" s="863"/>
      <c r="AJ100" s="863"/>
      <c r="AK100" s="863"/>
      <c r="AL100" s="863"/>
      <c r="AM100" s="863"/>
      <c r="AN100" s="863"/>
      <c r="AO100" s="863"/>
      <c r="AP100" s="863"/>
      <c r="AQ100" s="863"/>
      <c r="AR100" s="863"/>
      <c r="AS100" s="863"/>
      <c r="AT100" s="863"/>
      <c r="AU100" s="863"/>
      <c r="AV100" s="863"/>
      <c r="AW100" s="593"/>
      <c r="BB100" s="584">
        <f t="shared" ref="BB100:BB103" si="13">SUM(AI100)</f>
        <v>0</v>
      </c>
      <c r="BC100" s="594"/>
      <c r="BD100" s="594">
        <f>$AP$100</f>
        <v>0</v>
      </c>
      <c r="BE100" s="594"/>
      <c r="BF100" s="594"/>
      <c r="BG100" s="594"/>
      <c r="BH100" s="594"/>
    </row>
    <row r="101" spans="1:60" ht="13.5" x14ac:dyDescent="0.25">
      <c r="A101" s="851" t="s">
        <v>3376</v>
      </c>
      <c r="B101" s="851"/>
      <c r="C101" s="851"/>
      <c r="D101" s="851"/>
      <c r="E101" s="851"/>
      <c r="F101" s="851"/>
      <c r="G101" s="854" t="s">
        <v>3377</v>
      </c>
      <c r="H101" s="854"/>
      <c r="I101" s="854"/>
      <c r="J101" s="854"/>
      <c r="K101" s="854"/>
      <c r="L101" s="854"/>
      <c r="M101" s="854"/>
      <c r="N101" s="854"/>
      <c r="O101" s="854"/>
      <c r="P101" s="854"/>
      <c r="Q101" s="854"/>
      <c r="R101" s="854"/>
      <c r="S101" s="854"/>
      <c r="T101" s="854"/>
      <c r="U101" s="854"/>
      <c r="V101" s="854"/>
      <c r="W101" s="854"/>
      <c r="X101" s="854"/>
      <c r="Y101" s="854"/>
      <c r="Z101" s="854"/>
      <c r="AA101" s="854"/>
      <c r="AB101" s="854"/>
      <c r="AC101" s="854"/>
      <c r="AD101" s="854"/>
      <c r="AE101" s="854"/>
      <c r="AF101" s="854"/>
      <c r="AG101" s="854"/>
      <c r="AH101" s="854"/>
      <c r="AI101" s="863"/>
      <c r="AJ101" s="863"/>
      <c r="AK101" s="863"/>
      <c r="AL101" s="863"/>
      <c r="AM101" s="863"/>
      <c r="AN101" s="863"/>
      <c r="AO101" s="863"/>
      <c r="AP101" s="863"/>
      <c r="AQ101" s="863"/>
      <c r="AR101" s="863"/>
      <c r="AS101" s="863"/>
      <c r="AT101" s="863"/>
      <c r="AU101" s="863"/>
      <c r="AV101" s="863"/>
      <c r="AW101" s="583"/>
      <c r="BB101" s="584">
        <f t="shared" si="13"/>
        <v>0</v>
      </c>
      <c r="BC101" s="594"/>
      <c r="BD101" s="594">
        <f>$AP$101</f>
        <v>0</v>
      </c>
      <c r="BE101" s="594"/>
      <c r="BF101" s="594"/>
      <c r="BG101" s="594"/>
      <c r="BH101" s="594"/>
    </row>
    <row r="102" spans="1:60" ht="14.85" customHeight="1" x14ac:dyDescent="0.25">
      <c r="A102" s="851" t="s">
        <v>3378</v>
      </c>
      <c r="B102" s="851"/>
      <c r="C102" s="851"/>
      <c r="D102" s="851"/>
      <c r="E102" s="851"/>
      <c r="F102" s="851"/>
      <c r="G102" s="854" t="s">
        <v>3379</v>
      </c>
      <c r="H102" s="854"/>
      <c r="I102" s="854"/>
      <c r="J102" s="854"/>
      <c r="K102" s="854"/>
      <c r="L102" s="854"/>
      <c r="M102" s="854"/>
      <c r="N102" s="854"/>
      <c r="O102" s="854"/>
      <c r="P102" s="854"/>
      <c r="Q102" s="854"/>
      <c r="R102" s="854"/>
      <c r="S102" s="854"/>
      <c r="T102" s="854"/>
      <c r="U102" s="854"/>
      <c r="V102" s="854"/>
      <c r="W102" s="854"/>
      <c r="X102" s="854"/>
      <c r="Y102" s="854"/>
      <c r="Z102" s="854"/>
      <c r="AA102" s="854"/>
      <c r="AB102" s="854"/>
      <c r="AC102" s="854"/>
      <c r="AD102" s="854"/>
      <c r="AE102" s="854"/>
      <c r="AF102" s="854"/>
      <c r="AG102" s="854"/>
      <c r="AH102" s="854"/>
      <c r="AI102" s="863"/>
      <c r="AJ102" s="863"/>
      <c r="AK102" s="863"/>
      <c r="AL102" s="863"/>
      <c r="AM102" s="863"/>
      <c r="AN102" s="863"/>
      <c r="AO102" s="863"/>
      <c r="AP102" s="863"/>
      <c r="AQ102" s="863"/>
      <c r="AR102" s="863"/>
      <c r="AS102" s="863"/>
      <c r="AT102" s="863"/>
      <c r="AU102" s="863"/>
      <c r="AV102" s="863"/>
      <c r="AW102" s="583"/>
      <c r="BB102" s="584">
        <f t="shared" si="13"/>
        <v>0</v>
      </c>
      <c r="BC102" s="594"/>
      <c r="BD102" s="594">
        <f>$AP$102</f>
        <v>0</v>
      </c>
      <c r="BE102" s="594"/>
      <c r="BF102" s="594"/>
      <c r="BG102" s="594"/>
      <c r="BH102" s="594"/>
    </row>
    <row r="103" spans="1:60" ht="28.5" customHeight="1" x14ac:dyDescent="0.25">
      <c r="A103" s="851" t="s">
        <v>3380</v>
      </c>
      <c r="B103" s="851"/>
      <c r="C103" s="851"/>
      <c r="D103" s="851"/>
      <c r="E103" s="851"/>
      <c r="F103" s="851"/>
      <c r="G103" s="854" t="s">
        <v>3381</v>
      </c>
      <c r="H103" s="854"/>
      <c r="I103" s="854"/>
      <c r="J103" s="854"/>
      <c r="K103" s="854"/>
      <c r="L103" s="854"/>
      <c r="M103" s="854"/>
      <c r="N103" s="854"/>
      <c r="O103" s="854"/>
      <c r="P103" s="854"/>
      <c r="Q103" s="854"/>
      <c r="R103" s="854"/>
      <c r="S103" s="854"/>
      <c r="T103" s="854"/>
      <c r="U103" s="854"/>
      <c r="V103" s="854"/>
      <c r="W103" s="854"/>
      <c r="X103" s="854"/>
      <c r="Y103" s="854"/>
      <c r="Z103" s="854"/>
      <c r="AA103" s="854"/>
      <c r="AB103" s="854"/>
      <c r="AC103" s="854"/>
      <c r="AD103" s="854"/>
      <c r="AE103" s="854"/>
      <c r="AF103" s="854"/>
      <c r="AG103" s="854"/>
      <c r="AH103" s="854"/>
      <c r="AI103" s="863"/>
      <c r="AJ103" s="863"/>
      <c r="AK103" s="863"/>
      <c r="AL103" s="863"/>
      <c r="AM103" s="863"/>
      <c r="AN103" s="863"/>
      <c r="AO103" s="863"/>
      <c r="AP103" s="863"/>
      <c r="AQ103" s="863"/>
      <c r="AR103" s="863"/>
      <c r="AS103" s="863"/>
      <c r="AT103" s="863"/>
      <c r="AU103" s="863"/>
      <c r="AV103" s="863"/>
      <c r="AW103" s="583"/>
      <c r="BB103" s="584">
        <f t="shared" si="13"/>
        <v>0</v>
      </c>
      <c r="BC103" s="594"/>
      <c r="BD103" s="594">
        <f>$AP$103</f>
        <v>0</v>
      </c>
      <c r="BE103" s="594"/>
      <c r="BF103" s="594"/>
      <c r="BG103" s="594"/>
      <c r="BH103" s="594"/>
    </row>
    <row r="104" spans="1:60" ht="45" customHeight="1" x14ac:dyDescent="0.25">
      <c r="A104" s="851" t="s">
        <v>3382</v>
      </c>
      <c r="B104" s="851"/>
      <c r="C104" s="851"/>
      <c r="D104" s="851"/>
      <c r="E104" s="851"/>
      <c r="F104" s="851"/>
      <c r="G104" s="854" t="s">
        <v>3383</v>
      </c>
      <c r="H104" s="854"/>
      <c r="I104" s="854"/>
      <c r="J104" s="854"/>
      <c r="K104" s="854"/>
      <c r="L104" s="854"/>
      <c r="M104" s="854"/>
      <c r="N104" s="854"/>
      <c r="O104" s="854"/>
      <c r="P104" s="854"/>
      <c r="Q104" s="854"/>
      <c r="R104" s="854"/>
      <c r="S104" s="854"/>
      <c r="T104" s="854"/>
      <c r="U104" s="854"/>
      <c r="V104" s="854"/>
      <c r="W104" s="854"/>
      <c r="X104" s="854"/>
      <c r="Y104" s="854"/>
      <c r="Z104" s="854"/>
      <c r="AA104" s="854"/>
      <c r="AB104" s="854"/>
      <c r="AC104" s="854"/>
      <c r="AD104" s="854"/>
      <c r="AE104" s="854"/>
      <c r="AF104" s="854"/>
      <c r="AG104" s="854"/>
      <c r="AH104" s="854"/>
      <c r="AI104" s="865">
        <f>SUM(SUVAHAVUJ!$N$104-SUVAHAVUJ!$X$104)</f>
        <v>0</v>
      </c>
      <c r="AJ104" s="865"/>
      <c r="AK104" s="865"/>
      <c r="AL104" s="865"/>
      <c r="AM104" s="865"/>
      <c r="AN104" s="865"/>
      <c r="AO104" s="865"/>
      <c r="AP104" s="865">
        <f>SUM(SUVAHAVUJ!$X$104-SUVAHAVUJ!$AS$104)</f>
        <v>0</v>
      </c>
      <c r="AQ104" s="865"/>
      <c r="AR104" s="865"/>
      <c r="AS104" s="865"/>
      <c r="AT104" s="865"/>
      <c r="AU104" s="865"/>
      <c r="AV104" s="865"/>
      <c r="AW104" s="593"/>
      <c r="BB104" s="584">
        <f>SUM(SUVAHAVUJ!$N$104-SUVAHAVUJ!$X$104)</f>
        <v>0</v>
      </c>
      <c r="BC104" s="594"/>
      <c r="BD104" s="594">
        <f>SUM(SUVAHAVUJ!$X$104-SUVAHAVUJ!$AS$104)</f>
        <v>0</v>
      </c>
      <c r="BE104" s="594"/>
      <c r="BF104" s="594"/>
      <c r="BG104" s="594"/>
      <c r="BH104" s="594"/>
    </row>
    <row r="105" spans="1:60" ht="45" customHeight="1" x14ac:dyDescent="0.25">
      <c r="A105" s="851" t="s">
        <v>3384</v>
      </c>
      <c r="B105" s="851"/>
      <c r="C105" s="851"/>
      <c r="D105" s="851"/>
      <c r="E105" s="851"/>
      <c r="F105" s="851"/>
      <c r="G105" s="854" t="s">
        <v>3385</v>
      </c>
      <c r="H105" s="854"/>
      <c r="I105" s="854"/>
      <c r="J105" s="854"/>
      <c r="K105" s="854"/>
      <c r="L105" s="854"/>
      <c r="M105" s="854"/>
      <c r="N105" s="854"/>
      <c r="O105" s="854"/>
      <c r="P105" s="854"/>
      <c r="Q105" s="854"/>
      <c r="R105" s="854"/>
      <c r="S105" s="854"/>
      <c r="T105" s="854"/>
      <c r="U105" s="854"/>
      <c r="V105" s="854"/>
      <c r="W105" s="854"/>
      <c r="X105" s="854"/>
      <c r="Y105" s="854"/>
      <c r="Z105" s="854"/>
      <c r="AA105" s="854"/>
      <c r="AB105" s="854"/>
      <c r="AC105" s="854"/>
      <c r="AD105" s="854"/>
      <c r="AE105" s="854"/>
      <c r="AF105" s="854"/>
      <c r="AG105" s="854"/>
      <c r="AH105" s="854"/>
      <c r="AI105" s="863"/>
      <c r="AJ105" s="863"/>
      <c r="AK105" s="863"/>
      <c r="AL105" s="863"/>
      <c r="AM105" s="863"/>
      <c r="AN105" s="863"/>
      <c r="AO105" s="863"/>
      <c r="AP105" s="863"/>
      <c r="AQ105" s="863"/>
      <c r="AR105" s="863"/>
      <c r="AS105" s="863"/>
      <c r="AT105" s="863"/>
      <c r="AU105" s="863"/>
      <c r="AV105" s="863"/>
      <c r="AW105" s="593"/>
      <c r="BB105" s="584">
        <f t="shared" ref="BB105:BB106" si="14">SUM(AI105)</f>
        <v>0</v>
      </c>
      <c r="BC105" s="594"/>
      <c r="BD105" s="594">
        <f>$AP$105</f>
        <v>0</v>
      </c>
      <c r="BE105" s="594"/>
      <c r="BF105" s="594"/>
      <c r="BG105" s="594"/>
      <c r="BH105" s="594"/>
    </row>
    <row r="106" spans="1:60" ht="28.5" customHeight="1" x14ac:dyDescent="0.25">
      <c r="A106" s="851" t="s">
        <v>3386</v>
      </c>
      <c r="B106" s="851"/>
      <c r="C106" s="851"/>
      <c r="D106" s="851"/>
      <c r="E106" s="851"/>
      <c r="F106" s="851"/>
      <c r="G106" s="854" t="s">
        <v>3387</v>
      </c>
      <c r="H106" s="854"/>
      <c r="I106" s="854"/>
      <c r="J106" s="854"/>
      <c r="K106" s="854"/>
      <c r="L106" s="854"/>
      <c r="M106" s="854"/>
      <c r="N106" s="854"/>
      <c r="O106" s="854"/>
      <c r="P106" s="854"/>
      <c r="Q106" s="854"/>
      <c r="R106" s="854"/>
      <c r="S106" s="854"/>
      <c r="T106" s="854"/>
      <c r="U106" s="854"/>
      <c r="V106" s="854"/>
      <c r="W106" s="854"/>
      <c r="X106" s="854"/>
      <c r="Y106" s="854"/>
      <c r="Z106" s="854"/>
      <c r="AA106" s="854"/>
      <c r="AB106" s="854"/>
      <c r="AC106" s="854"/>
      <c r="AD106" s="854"/>
      <c r="AE106" s="854"/>
      <c r="AF106" s="854"/>
      <c r="AG106" s="854"/>
      <c r="AH106" s="854"/>
      <c r="AI106" s="863"/>
      <c r="AJ106" s="863"/>
      <c r="AK106" s="863"/>
      <c r="AL106" s="863"/>
      <c r="AM106" s="863"/>
      <c r="AN106" s="863"/>
      <c r="AO106" s="863"/>
      <c r="AP106" s="863"/>
      <c r="AQ106" s="863"/>
      <c r="AR106" s="863"/>
      <c r="AS106" s="863"/>
      <c r="AT106" s="863"/>
      <c r="AU106" s="863"/>
      <c r="AV106" s="863"/>
      <c r="AW106" s="583"/>
      <c r="BB106" s="584">
        <f t="shared" si="14"/>
        <v>0</v>
      </c>
      <c r="BC106" s="594"/>
      <c r="BD106" s="594">
        <f>$AP$106</f>
        <v>0</v>
      </c>
      <c r="BE106" s="594"/>
      <c r="BF106" s="594"/>
      <c r="BG106" s="594"/>
      <c r="BH106" s="594"/>
    </row>
    <row r="107" spans="1:60" ht="28.5" customHeight="1" x14ac:dyDescent="0.25">
      <c r="A107" s="851" t="s">
        <v>3388</v>
      </c>
      <c r="B107" s="851"/>
      <c r="C107" s="851"/>
      <c r="D107" s="851"/>
      <c r="E107" s="851"/>
      <c r="F107" s="851"/>
      <c r="G107" s="854" t="s">
        <v>3389</v>
      </c>
      <c r="H107" s="854"/>
      <c r="I107" s="854"/>
      <c r="J107" s="854"/>
      <c r="K107" s="854"/>
      <c r="L107" s="854"/>
      <c r="M107" s="854"/>
      <c r="N107" s="854"/>
      <c r="O107" s="854"/>
      <c r="P107" s="854"/>
      <c r="Q107" s="854"/>
      <c r="R107" s="854"/>
      <c r="S107" s="854"/>
      <c r="T107" s="854"/>
      <c r="U107" s="854"/>
      <c r="V107" s="854"/>
      <c r="W107" s="854"/>
      <c r="X107" s="854"/>
      <c r="Y107" s="854"/>
      <c r="Z107" s="854"/>
      <c r="AA107" s="854"/>
      <c r="AB107" s="854"/>
      <c r="AC107" s="854"/>
      <c r="AD107" s="854"/>
      <c r="AE107" s="854"/>
      <c r="AF107" s="854"/>
      <c r="AG107" s="854"/>
      <c r="AH107" s="854"/>
      <c r="AI107" s="865">
        <f>SUM(SUVAHAVUJ!$N$89+SUVAHAVUJ!$N$92+SUVAHAVUJ!$N$95+SUVAHAVUJ!$N$99-SUVAHAVUJ!$X$89-SUVAHAVUJ!$X$92-SUVAHAVUJ!$X$95-SUVAHAVUJ!$X$99)-SUVAHAVUJ!$X$102</f>
        <v>14000</v>
      </c>
      <c r="AJ107" s="865"/>
      <c r="AK107" s="865"/>
      <c r="AL107" s="865"/>
      <c r="AM107" s="865"/>
      <c r="AN107" s="865"/>
      <c r="AO107" s="865"/>
      <c r="AP107" s="865">
        <f>SUM(SUVAHAVUJ!$X$89+SUVAHAVUJ!$X$92+SUVAHAVUJ!$X$95+SUVAHAVUJ!$X$99-SUVAHAVUJ!$AS$89-SUVAHAVUJ!$AS$92-SUVAHAVUJ!$AS$95-SUVAHAVUJ!$AS$99)-SUVAHAVUJ!$AS$102</f>
        <v>0</v>
      </c>
      <c r="AQ107" s="865"/>
      <c r="AR107" s="865"/>
      <c r="AS107" s="865"/>
      <c r="AT107" s="865"/>
      <c r="AU107" s="865"/>
      <c r="AV107" s="865"/>
      <c r="AW107" s="583"/>
      <c r="BB107" s="584">
        <f>SUM(SUVAHAVUJ!$N$89+SUVAHAVUJ!$N$92+SUVAHAVUJ!$N$95+SUVAHAVUJ!$N$99-SUVAHAVUJ!$X$89-SUVAHAVUJ!$X$92-SUVAHAVUJ!$X$95-SUVAHAVUJ!$X$99)-SUVAHAVUJ!$X$102</f>
        <v>14000</v>
      </c>
      <c r="BC107" s="594"/>
      <c r="BD107" s="594">
        <f>SUM(SUVAHAVUJ!$X$89+SUVAHAVUJ!$X$92+SUVAHAVUJ!$X$95+SUVAHAVUJ!$X$99-SUVAHAVUJ!$AS$89-SUVAHAVUJ!$AS$92-SUVAHAVUJ!$AS$95-SUVAHAVUJ!$AS$99)-SUVAHAVUJ!$AS$102</f>
        <v>0</v>
      </c>
      <c r="BE107" s="594"/>
      <c r="BF107" s="594"/>
      <c r="BG107" s="594"/>
      <c r="BH107" s="594"/>
    </row>
    <row r="108" spans="1:60" ht="28.5" customHeight="1" x14ac:dyDescent="0.25">
      <c r="A108" s="851" t="s">
        <v>3390</v>
      </c>
      <c r="B108" s="851"/>
      <c r="C108" s="851"/>
      <c r="D108" s="851"/>
      <c r="E108" s="851"/>
      <c r="F108" s="851"/>
      <c r="G108" s="854" t="s">
        <v>3391</v>
      </c>
      <c r="H108" s="854"/>
      <c r="I108" s="854"/>
      <c r="J108" s="854"/>
      <c r="K108" s="854"/>
      <c r="L108" s="854"/>
      <c r="M108" s="854"/>
      <c r="N108" s="854"/>
      <c r="O108" s="854"/>
      <c r="P108" s="854"/>
      <c r="Q108" s="854"/>
      <c r="R108" s="854"/>
      <c r="S108" s="854"/>
      <c r="T108" s="854"/>
      <c r="U108" s="854"/>
      <c r="V108" s="854"/>
      <c r="W108" s="854"/>
      <c r="X108" s="854"/>
      <c r="Y108" s="854"/>
      <c r="Z108" s="854"/>
      <c r="AA108" s="854"/>
      <c r="AB108" s="854"/>
      <c r="AC108" s="854"/>
      <c r="AD108" s="854"/>
      <c r="AE108" s="854"/>
      <c r="AF108" s="854"/>
      <c r="AG108" s="854"/>
      <c r="AH108" s="854"/>
      <c r="AI108" s="863"/>
      <c r="AJ108" s="863"/>
      <c r="AK108" s="863"/>
      <c r="AL108" s="863"/>
      <c r="AM108" s="863"/>
      <c r="AN108" s="863"/>
      <c r="AO108" s="863"/>
      <c r="AP108" s="863"/>
      <c r="AQ108" s="863"/>
      <c r="AR108" s="863"/>
      <c r="AS108" s="863"/>
      <c r="AT108" s="863"/>
      <c r="AU108" s="863"/>
      <c r="AV108" s="863"/>
      <c r="AW108" s="583"/>
      <c r="BB108" s="584">
        <f>SUM(AI108)</f>
        <v>0</v>
      </c>
      <c r="BC108" s="594"/>
      <c r="BD108" s="594">
        <f>$AP$108</f>
        <v>0</v>
      </c>
      <c r="BE108" s="594"/>
      <c r="BF108" s="594"/>
      <c r="BG108" s="594"/>
      <c r="BH108" s="594"/>
    </row>
    <row r="109" spans="1:60" ht="28.5" customHeight="1" x14ac:dyDescent="0.25">
      <c r="A109" s="851" t="s">
        <v>3392</v>
      </c>
      <c r="B109" s="851"/>
      <c r="C109" s="851"/>
      <c r="D109" s="851"/>
      <c r="E109" s="851"/>
      <c r="F109" s="851"/>
      <c r="G109" s="854" t="s">
        <v>3393</v>
      </c>
      <c r="H109" s="854"/>
      <c r="I109" s="854"/>
      <c r="J109" s="854"/>
      <c r="K109" s="854"/>
      <c r="L109" s="854"/>
      <c r="M109" s="854"/>
      <c r="N109" s="854"/>
      <c r="O109" s="854"/>
      <c r="P109" s="854"/>
      <c r="Q109" s="854"/>
      <c r="R109" s="854"/>
      <c r="S109" s="854"/>
      <c r="T109" s="854"/>
      <c r="U109" s="854"/>
      <c r="V109" s="854"/>
      <c r="W109" s="854"/>
      <c r="X109" s="854"/>
      <c r="Y109" s="854"/>
      <c r="Z109" s="854"/>
      <c r="AA109" s="854"/>
      <c r="AB109" s="854"/>
      <c r="AC109" s="854"/>
      <c r="AD109" s="854"/>
      <c r="AE109" s="854"/>
      <c r="AF109" s="854"/>
      <c r="AG109" s="854"/>
      <c r="AH109" s="854"/>
      <c r="AI109" s="863"/>
      <c r="AJ109" s="863"/>
      <c r="AK109" s="863"/>
      <c r="AL109" s="863"/>
      <c r="AM109" s="863"/>
      <c r="AN109" s="863"/>
      <c r="AO109" s="863"/>
      <c r="AP109" s="863"/>
      <c r="AQ109" s="863"/>
      <c r="AR109" s="863"/>
      <c r="AS109" s="863"/>
      <c r="AT109" s="863"/>
      <c r="AU109" s="863"/>
      <c r="AV109" s="863"/>
      <c r="AW109" s="583"/>
      <c r="BB109" s="584">
        <f t="shared" ref="BB109:BB112" si="15">SUM(AI109)</f>
        <v>0</v>
      </c>
      <c r="BC109" s="594"/>
      <c r="BD109" s="594">
        <f>$AP$109</f>
        <v>0</v>
      </c>
      <c r="BE109" s="594"/>
      <c r="BF109" s="594"/>
      <c r="BG109" s="594"/>
      <c r="BH109" s="594"/>
    </row>
    <row r="110" spans="1:60" ht="28.5" customHeight="1" x14ac:dyDescent="0.25">
      <c r="A110" s="851" t="s">
        <v>3394</v>
      </c>
      <c r="B110" s="851"/>
      <c r="C110" s="851"/>
      <c r="D110" s="851"/>
      <c r="E110" s="851"/>
      <c r="F110" s="851"/>
      <c r="G110" s="854" t="s">
        <v>3395</v>
      </c>
      <c r="H110" s="854"/>
      <c r="I110" s="854"/>
      <c r="J110" s="854"/>
      <c r="K110" s="854"/>
      <c r="L110" s="854"/>
      <c r="M110" s="854"/>
      <c r="N110" s="854"/>
      <c r="O110" s="854"/>
      <c r="P110" s="854"/>
      <c r="Q110" s="854"/>
      <c r="R110" s="854"/>
      <c r="S110" s="854"/>
      <c r="T110" s="854"/>
      <c r="U110" s="854"/>
      <c r="V110" s="854"/>
      <c r="W110" s="854"/>
      <c r="X110" s="854"/>
      <c r="Y110" s="854"/>
      <c r="Z110" s="854"/>
      <c r="AA110" s="854"/>
      <c r="AB110" s="854"/>
      <c r="AC110" s="854"/>
      <c r="AD110" s="854"/>
      <c r="AE110" s="854"/>
      <c r="AF110" s="854"/>
      <c r="AG110" s="854"/>
      <c r="AH110" s="854"/>
      <c r="AI110" s="863"/>
      <c r="AJ110" s="863"/>
      <c r="AK110" s="863"/>
      <c r="AL110" s="863"/>
      <c r="AM110" s="863"/>
      <c r="AN110" s="863"/>
      <c r="AO110" s="863"/>
      <c r="AP110" s="863"/>
      <c r="AQ110" s="863"/>
      <c r="AR110" s="863"/>
      <c r="AS110" s="863"/>
      <c r="AT110" s="863"/>
      <c r="AU110" s="863"/>
      <c r="AV110" s="863"/>
      <c r="AW110" s="583"/>
      <c r="BB110" s="584">
        <f t="shared" si="15"/>
        <v>0</v>
      </c>
      <c r="BC110" s="594"/>
      <c r="BD110" s="594">
        <f>$AP$110</f>
        <v>0</v>
      </c>
      <c r="BE110" s="594"/>
      <c r="BF110" s="594"/>
      <c r="BG110" s="594"/>
      <c r="BH110" s="594"/>
    </row>
    <row r="111" spans="1:60" s="433" customFormat="1" ht="14.85" customHeight="1" x14ac:dyDescent="0.25">
      <c r="A111" s="851" t="s">
        <v>3396</v>
      </c>
      <c r="B111" s="851"/>
      <c r="C111" s="851"/>
      <c r="D111" s="851"/>
      <c r="E111" s="851"/>
      <c r="F111" s="851"/>
      <c r="G111" s="854" t="s">
        <v>3397</v>
      </c>
      <c r="H111" s="854"/>
      <c r="I111" s="854"/>
      <c r="J111" s="854"/>
      <c r="K111" s="854"/>
      <c r="L111" s="854"/>
      <c r="M111" s="854"/>
      <c r="N111" s="854"/>
      <c r="O111" s="854"/>
      <c r="P111" s="854"/>
      <c r="Q111" s="854"/>
      <c r="R111" s="854"/>
      <c r="S111" s="854"/>
      <c r="T111" s="854"/>
      <c r="U111" s="854"/>
      <c r="V111" s="854"/>
      <c r="W111" s="854"/>
      <c r="X111" s="854"/>
      <c r="Y111" s="854"/>
      <c r="Z111" s="854"/>
      <c r="AA111" s="854"/>
      <c r="AB111" s="854"/>
      <c r="AC111" s="854"/>
      <c r="AD111" s="854"/>
      <c r="AE111" s="854"/>
      <c r="AF111" s="854"/>
      <c r="AG111" s="854"/>
      <c r="AH111" s="854"/>
      <c r="AI111" s="863"/>
      <c r="AJ111" s="863"/>
      <c r="AK111" s="863"/>
      <c r="AL111" s="863"/>
      <c r="AM111" s="863"/>
      <c r="AN111" s="863"/>
      <c r="AO111" s="863"/>
      <c r="AP111" s="863"/>
      <c r="AQ111" s="863"/>
      <c r="AR111" s="863"/>
      <c r="AS111" s="863"/>
      <c r="AT111" s="863"/>
      <c r="AU111" s="863"/>
      <c r="AV111" s="863"/>
      <c r="AW111" s="583"/>
      <c r="BB111" s="584">
        <f t="shared" si="15"/>
        <v>0</v>
      </c>
      <c r="BC111" s="585"/>
      <c r="BD111" s="585">
        <f>$AP$111</f>
        <v>0</v>
      </c>
      <c r="BE111" s="585"/>
      <c r="BF111" s="585"/>
      <c r="BG111" s="585"/>
      <c r="BH111" s="585"/>
    </row>
    <row r="112" spans="1:60" s="433" customFormat="1" ht="14.1" customHeight="1" x14ac:dyDescent="0.25">
      <c r="A112" s="851" t="s">
        <v>3398</v>
      </c>
      <c r="B112" s="851"/>
      <c r="C112" s="851"/>
      <c r="D112" s="851"/>
      <c r="E112" s="851"/>
      <c r="F112" s="851"/>
      <c r="G112" s="854" t="s">
        <v>3399</v>
      </c>
      <c r="H112" s="854"/>
      <c r="I112" s="854"/>
      <c r="J112" s="854"/>
      <c r="K112" s="854"/>
      <c r="L112" s="854"/>
      <c r="M112" s="854"/>
      <c r="N112" s="854"/>
      <c r="O112" s="854"/>
      <c r="P112" s="854"/>
      <c r="Q112" s="854"/>
      <c r="R112" s="854"/>
      <c r="S112" s="854"/>
      <c r="T112" s="854"/>
      <c r="U112" s="854"/>
      <c r="V112" s="854"/>
      <c r="W112" s="854"/>
      <c r="X112" s="854"/>
      <c r="Y112" s="854"/>
      <c r="Z112" s="854"/>
      <c r="AA112" s="854"/>
      <c r="AB112" s="854"/>
      <c r="AC112" s="854"/>
      <c r="AD112" s="854"/>
      <c r="AE112" s="854"/>
      <c r="AF112" s="854"/>
      <c r="AG112" s="854"/>
      <c r="AH112" s="854"/>
      <c r="AI112" s="863"/>
      <c r="AJ112" s="863"/>
      <c r="AK112" s="863"/>
      <c r="AL112" s="863"/>
      <c r="AM112" s="863"/>
      <c r="AN112" s="863"/>
      <c r="AO112" s="863"/>
      <c r="AP112" s="863"/>
      <c r="AQ112" s="863"/>
      <c r="AR112" s="863"/>
      <c r="AS112" s="863"/>
      <c r="AT112" s="863"/>
      <c r="AU112" s="863"/>
      <c r="AV112" s="863"/>
      <c r="AW112" s="583"/>
      <c r="BB112" s="584">
        <f t="shared" si="15"/>
        <v>0</v>
      </c>
      <c r="BC112" s="585"/>
      <c r="BD112" s="585">
        <f>$AP$112</f>
        <v>0</v>
      </c>
      <c r="BE112" s="585"/>
      <c r="BF112" s="585"/>
      <c r="BG112" s="585"/>
      <c r="BH112" s="585"/>
    </row>
    <row r="113" spans="1:60" s="433" customFormat="1" ht="13.5" x14ac:dyDescent="0.25">
      <c r="A113" s="851" t="s">
        <v>1874</v>
      </c>
      <c r="B113" s="851"/>
      <c r="C113" s="851"/>
      <c r="D113" s="851"/>
      <c r="E113" s="851"/>
      <c r="F113" s="851"/>
      <c r="G113" s="860" t="s">
        <v>3400</v>
      </c>
      <c r="H113" s="860"/>
      <c r="I113" s="860"/>
      <c r="J113" s="860"/>
      <c r="K113" s="860"/>
      <c r="L113" s="860"/>
      <c r="M113" s="860"/>
      <c r="N113" s="860"/>
      <c r="O113" s="860"/>
      <c r="P113" s="860"/>
      <c r="Q113" s="860"/>
      <c r="R113" s="860"/>
      <c r="S113" s="860"/>
      <c r="T113" s="860"/>
      <c r="U113" s="860"/>
      <c r="V113" s="860"/>
      <c r="W113" s="860"/>
      <c r="X113" s="860"/>
      <c r="Y113" s="860"/>
      <c r="Z113" s="860"/>
      <c r="AA113" s="860"/>
      <c r="AB113" s="860"/>
      <c r="AC113" s="860"/>
      <c r="AD113" s="860"/>
      <c r="AE113" s="860"/>
      <c r="AF113" s="860"/>
      <c r="AG113" s="860"/>
      <c r="AH113" s="860"/>
      <c r="AI113" s="864">
        <f>SUM(AI79+AI96+AI106+AI107+AI108+AI109+AI110+AI111+AI112)</f>
        <v>16000</v>
      </c>
      <c r="AJ113" s="864"/>
      <c r="AK113" s="864"/>
      <c r="AL113" s="864"/>
      <c r="AM113" s="864"/>
      <c r="AN113" s="864"/>
      <c r="AO113" s="864"/>
      <c r="AP113" s="864">
        <f>SUM(AP79+AP96+AP106+AP107+AP108+AP109+AP110+AP111+AP112)</f>
        <v>0</v>
      </c>
      <c r="AQ113" s="864"/>
      <c r="AR113" s="864"/>
      <c r="AS113" s="864"/>
      <c r="AT113" s="864"/>
      <c r="AU113" s="864"/>
      <c r="AV113" s="864"/>
      <c r="AW113" s="583"/>
      <c r="BB113" s="584">
        <f>SUM(BB79+BB96+BB106+BB107+BB108+BB109+BB110+BB111+BB112)</f>
        <v>16000</v>
      </c>
      <c r="BC113" s="585"/>
      <c r="BD113" s="584">
        <f>SUM(BD79+BD96+BD106+BD107+BD108+BD109+BD110+BD111+BD112)</f>
        <v>0</v>
      </c>
      <c r="BE113" s="585"/>
      <c r="BF113" s="585"/>
      <c r="BG113" s="585"/>
      <c r="BH113" s="585"/>
    </row>
    <row r="114" spans="1:60" s="433" customFormat="1" ht="30" customHeight="1" x14ac:dyDescent="0.25">
      <c r="A114" s="851" t="s">
        <v>1873</v>
      </c>
      <c r="B114" s="851"/>
      <c r="C114" s="851"/>
      <c r="D114" s="851"/>
      <c r="E114" s="851"/>
      <c r="F114" s="851"/>
      <c r="G114" s="860" t="s">
        <v>3401</v>
      </c>
      <c r="H114" s="860"/>
      <c r="I114" s="860"/>
      <c r="J114" s="860"/>
      <c r="K114" s="860"/>
      <c r="L114" s="860"/>
      <c r="M114" s="860"/>
      <c r="N114" s="860"/>
      <c r="O114" s="860"/>
      <c r="P114" s="860"/>
      <c r="Q114" s="860"/>
      <c r="R114" s="860"/>
      <c r="S114" s="860"/>
      <c r="T114" s="860"/>
      <c r="U114" s="860"/>
      <c r="V114" s="860"/>
      <c r="W114" s="860"/>
      <c r="X114" s="860"/>
      <c r="Y114" s="860"/>
      <c r="Z114" s="860"/>
      <c r="AA114" s="860"/>
      <c r="AB114" s="860"/>
      <c r="AC114" s="860"/>
      <c r="AD114" s="860"/>
      <c r="AE114" s="860"/>
      <c r="AF114" s="860"/>
      <c r="AG114" s="860"/>
      <c r="AH114" s="860"/>
      <c r="AI114" s="864">
        <f>SUM(AI113+AI77+AI46)</f>
        <v>2000</v>
      </c>
      <c r="AJ114" s="864"/>
      <c r="AK114" s="864"/>
      <c r="AL114" s="864"/>
      <c r="AM114" s="864"/>
      <c r="AN114" s="864"/>
      <c r="AO114" s="864"/>
      <c r="AP114" s="864">
        <f>SUM(AP113+AP77+AP46)</f>
        <v>-2000</v>
      </c>
      <c r="AQ114" s="864"/>
      <c r="AR114" s="864"/>
      <c r="AS114" s="864"/>
      <c r="AT114" s="864"/>
      <c r="AU114" s="864"/>
      <c r="AV114" s="864"/>
      <c r="AW114" s="583"/>
      <c r="BB114" s="584">
        <f>SUM(BB113+BB77+BB46)</f>
        <v>2000</v>
      </c>
      <c r="BC114" s="585"/>
      <c r="BD114" s="584">
        <f>SUM(BD113+BD77+BD46)</f>
        <v>-2000</v>
      </c>
      <c r="BE114" s="585"/>
      <c r="BF114" s="585"/>
      <c r="BG114" s="585"/>
      <c r="BH114" s="585"/>
    </row>
    <row r="115" spans="1:60" s="433" customFormat="1" ht="30" customHeight="1" x14ac:dyDescent="0.25">
      <c r="A115" s="851" t="s">
        <v>3402</v>
      </c>
      <c r="B115" s="851"/>
      <c r="C115" s="851"/>
      <c r="D115" s="851"/>
      <c r="E115" s="851"/>
      <c r="F115" s="851"/>
      <c r="G115" s="860" t="s">
        <v>3403</v>
      </c>
      <c r="H115" s="860"/>
      <c r="I115" s="860"/>
      <c r="J115" s="860"/>
      <c r="K115" s="860"/>
      <c r="L115" s="860"/>
      <c r="M115" s="860"/>
      <c r="N115" s="860"/>
      <c r="O115" s="860"/>
      <c r="P115" s="860"/>
      <c r="Q115" s="860"/>
      <c r="R115" s="860"/>
      <c r="S115" s="860"/>
      <c r="T115" s="860"/>
      <c r="U115" s="860"/>
      <c r="V115" s="860"/>
      <c r="W115" s="860"/>
      <c r="X115" s="860"/>
      <c r="Y115" s="860"/>
      <c r="Z115" s="860"/>
      <c r="AA115" s="860"/>
      <c r="AB115" s="860"/>
      <c r="AC115" s="860"/>
      <c r="AD115" s="860"/>
      <c r="AE115" s="860"/>
      <c r="AF115" s="860"/>
      <c r="AG115" s="860"/>
      <c r="AH115" s="860"/>
      <c r="AI115" s="866">
        <f>SUM(SUVAHAVUJ!$X$73+SUVAHAVUJ!$X$68)</f>
        <v>11000</v>
      </c>
      <c r="AJ115" s="866"/>
      <c r="AK115" s="866"/>
      <c r="AL115" s="866"/>
      <c r="AM115" s="866"/>
      <c r="AN115" s="866"/>
      <c r="AO115" s="866"/>
      <c r="AP115" s="866">
        <f>SUM(SUVAHAVUJ!$AS$73+SUVAHAVUJ!$AS$68)</f>
        <v>13000</v>
      </c>
      <c r="AQ115" s="866"/>
      <c r="AR115" s="866"/>
      <c r="AS115" s="866"/>
      <c r="AT115" s="866"/>
      <c r="AU115" s="866"/>
      <c r="AV115" s="866"/>
      <c r="AW115" s="583"/>
      <c r="BB115" s="584">
        <f>SUM(SUVAHAVUJ!$X$73+SUVAHAVUJ!$X$68)</f>
        <v>11000</v>
      </c>
      <c r="BC115" s="585"/>
      <c r="BD115" s="585">
        <f>SUM(SUVAHAVUJ!$AS$73+SUVAHAVUJ!$AS$68)</f>
        <v>13000</v>
      </c>
      <c r="BE115" s="585"/>
      <c r="BF115" s="585"/>
      <c r="BG115" s="585"/>
      <c r="BH115" s="585"/>
    </row>
    <row r="116" spans="1:60" s="433" customFormat="1" ht="45" customHeight="1" x14ac:dyDescent="0.25">
      <c r="A116" s="851" t="s">
        <v>3404</v>
      </c>
      <c r="B116" s="851"/>
      <c r="C116" s="851"/>
      <c r="D116" s="851"/>
      <c r="E116" s="851"/>
      <c r="F116" s="851"/>
      <c r="G116" s="860" t="s">
        <v>3405</v>
      </c>
      <c r="H116" s="860"/>
      <c r="I116" s="860"/>
      <c r="J116" s="860"/>
      <c r="K116" s="860"/>
      <c r="L116" s="860"/>
      <c r="M116" s="860"/>
      <c r="N116" s="860"/>
      <c r="O116" s="860"/>
      <c r="P116" s="860"/>
      <c r="Q116" s="860"/>
      <c r="R116" s="860"/>
      <c r="S116" s="860"/>
      <c r="T116" s="860"/>
      <c r="U116" s="860"/>
      <c r="V116" s="860"/>
      <c r="W116" s="860"/>
      <c r="X116" s="860"/>
      <c r="Y116" s="860"/>
      <c r="Z116" s="860"/>
      <c r="AA116" s="860"/>
      <c r="AB116" s="860"/>
      <c r="AC116" s="860"/>
      <c r="AD116" s="860"/>
      <c r="AE116" s="860"/>
      <c r="AF116" s="860"/>
      <c r="AG116" s="860"/>
      <c r="AH116" s="860"/>
      <c r="AI116" s="865">
        <f>SUM(SUVAHAVUJ!$N$73+SUVAHAVUJ!$N$68)</f>
        <v>13000</v>
      </c>
      <c r="AJ116" s="865"/>
      <c r="AK116" s="865"/>
      <c r="AL116" s="865"/>
      <c r="AM116" s="865"/>
      <c r="AN116" s="865"/>
      <c r="AO116" s="865"/>
      <c r="AP116" s="865">
        <f>SUM(SUVAHAVUJ!$X$73+SUVAHAVUJ!$X$68)</f>
        <v>11000</v>
      </c>
      <c r="AQ116" s="865"/>
      <c r="AR116" s="865"/>
      <c r="AS116" s="865"/>
      <c r="AT116" s="865"/>
      <c r="AU116" s="865"/>
      <c r="AV116" s="865"/>
      <c r="AW116" s="583"/>
      <c r="BB116" s="584">
        <f>SUM(SUVAHAVUJ!$N$73+SUVAHAVUJ!$N$68)</f>
        <v>13000</v>
      </c>
      <c r="BC116" s="585"/>
      <c r="BD116" s="585">
        <f>SUM(SUVAHAVUJ!$X$73+SUVAHAVUJ!$X$68)</f>
        <v>11000</v>
      </c>
      <c r="BE116" s="585"/>
      <c r="BF116" s="585"/>
      <c r="BG116" s="585"/>
      <c r="BH116" s="585"/>
    </row>
    <row r="117" spans="1:60" s="433" customFormat="1" ht="30" customHeight="1" x14ac:dyDescent="0.25">
      <c r="A117" s="851" t="s">
        <v>3406</v>
      </c>
      <c r="B117" s="851"/>
      <c r="C117" s="851"/>
      <c r="D117" s="851"/>
      <c r="E117" s="851"/>
      <c r="F117" s="851"/>
      <c r="G117" s="860" t="s">
        <v>3407</v>
      </c>
      <c r="H117" s="860"/>
      <c r="I117" s="860"/>
      <c r="J117" s="860"/>
      <c r="K117" s="860"/>
      <c r="L117" s="860"/>
      <c r="M117" s="860"/>
      <c r="N117" s="860"/>
      <c r="O117" s="860"/>
      <c r="P117" s="860"/>
      <c r="Q117" s="860"/>
      <c r="R117" s="860"/>
      <c r="S117" s="860"/>
      <c r="T117" s="860"/>
      <c r="U117" s="860"/>
      <c r="V117" s="860"/>
      <c r="W117" s="860"/>
      <c r="X117" s="860"/>
      <c r="Y117" s="860"/>
      <c r="Z117" s="860"/>
      <c r="AA117" s="860"/>
      <c r="AB117" s="860"/>
      <c r="AC117" s="860"/>
      <c r="AD117" s="860"/>
      <c r="AE117" s="860"/>
      <c r="AF117" s="860"/>
      <c r="AG117" s="860"/>
      <c r="AH117" s="860"/>
      <c r="AI117" s="863">
        <f>SUM(AI19)</f>
        <v>0</v>
      </c>
      <c r="AJ117" s="863"/>
      <c r="AK117" s="863"/>
      <c r="AL117" s="863"/>
      <c r="AM117" s="863"/>
      <c r="AN117" s="863"/>
      <c r="AO117" s="863"/>
      <c r="AP117" s="863">
        <f>SUM(AP19)</f>
        <v>0</v>
      </c>
      <c r="AQ117" s="863"/>
      <c r="AR117" s="863"/>
      <c r="AS117" s="863"/>
      <c r="AT117" s="863"/>
      <c r="AU117" s="863"/>
      <c r="AV117" s="863"/>
      <c r="AW117" s="583"/>
      <c r="BB117" s="584">
        <f>SUM(AI117)</f>
        <v>0</v>
      </c>
      <c r="BC117" s="585"/>
      <c r="BD117" s="585">
        <f>$AP$117</f>
        <v>0</v>
      </c>
      <c r="BE117" s="585"/>
      <c r="BF117" s="585"/>
      <c r="BG117" s="585"/>
      <c r="BH117" s="585"/>
    </row>
    <row r="118" spans="1:60" s="433" customFormat="1" ht="40.5" customHeight="1" x14ac:dyDescent="0.25">
      <c r="A118" s="851" t="s">
        <v>3408</v>
      </c>
      <c r="B118" s="851"/>
      <c r="C118" s="851"/>
      <c r="D118" s="851"/>
      <c r="E118" s="851"/>
      <c r="F118" s="851"/>
      <c r="G118" s="860" t="s">
        <v>3409</v>
      </c>
      <c r="H118" s="860"/>
      <c r="I118" s="860"/>
      <c r="J118" s="860"/>
      <c r="K118" s="860"/>
      <c r="L118" s="860"/>
      <c r="M118" s="860"/>
      <c r="N118" s="860"/>
      <c r="O118" s="860"/>
      <c r="P118" s="860"/>
      <c r="Q118" s="860"/>
      <c r="R118" s="860"/>
      <c r="S118" s="860"/>
      <c r="T118" s="860"/>
      <c r="U118" s="860"/>
      <c r="V118" s="860"/>
      <c r="W118" s="860"/>
      <c r="X118" s="860"/>
      <c r="Y118" s="860"/>
      <c r="Z118" s="860"/>
      <c r="AA118" s="860"/>
      <c r="AB118" s="860"/>
      <c r="AC118" s="860"/>
      <c r="AD118" s="860"/>
      <c r="AE118" s="860"/>
      <c r="AF118" s="860"/>
      <c r="AG118" s="860"/>
      <c r="AH118" s="860"/>
      <c r="AI118" s="865">
        <f>SUM(AI116+AI117)</f>
        <v>13000</v>
      </c>
      <c r="AJ118" s="865"/>
      <c r="AK118" s="865"/>
      <c r="AL118" s="865"/>
      <c r="AM118" s="865"/>
      <c r="AN118" s="865"/>
      <c r="AO118" s="865"/>
      <c r="AP118" s="865">
        <f>SUM(AP116+AP117)</f>
        <v>11000</v>
      </c>
      <c r="AQ118" s="865"/>
      <c r="AR118" s="865"/>
      <c r="AS118" s="865"/>
      <c r="AT118" s="865"/>
      <c r="AU118" s="865"/>
      <c r="AV118" s="865"/>
      <c r="AW118" s="583"/>
      <c r="BB118" s="584">
        <f>SUM(BB116+BB117)</f>
        <v>13000</v>
      </c>
      <c r="BC118" s="585"/>
      <c r="BD118" s="584">
        <f>SUM(BD116+BD117)</f>
        <v>11000</v>
      </c>
      <c r="BE118" s="585"/>
      <c r="BF118" s="585"/>
      <c r="BG118" s="585"/>
      <c r="BH118" s="585"/>
    </row>
    <row r="119" spans="1:60" s="433" customFormat="1" ht="13.5" hidden="1" x14ac:dyDescent="0.25">
      <c r="H119" s="596"/>
      <c r="I119" s="596"/>
      <c r="J119" s="596"/>
      <c r="K119" s="596"/>
      <c r="L119" s="596"/>
      <c r="M119" s="596"/>
      <c r="N119" s="596"/>
      <c r="O119" s="596"/>
      <c r="P119" s="596"/>
      <c r="Q119" s="596"/>
      <c r="R119" s="596"/>
      <c r="S119" s="596"/>
      <c r="T119" s="596"/>
      <c r="U119" s="596"/>
      <c r="V119" s="596"/>
      <c r="W119" s="596"/>
      <c r="X119" s="596"/>
      <c r="Y119" s="596"/>
      <c r="Z119" s="596"/>
      <c r="AA119" s="596"/>
      <c r="AB119" s="596"/>
      <c r="AC119" s="596"/>
      <c r="AD119" s="596"/>
      <c r="AE119" s="596"/>
      <c r="AF119" s="596"/>
      <c r="AG119" s="596"/>
      <c r="AH119" s="596"/>
      <c r="AI119" s="596"/>
      <c r="AJ119" s="596"/>
      <c r="AK119" s="596"/>
      <c r="AL119" s="596"/>
      <c r="AM119" s="596"/>
      <c r="AN119" s="596"/>
      <c r="AO119" s="596"/>
      <c r="AP119" s="596"/>
      <c r="AQ119" s="596"/>
      <c r="AR119" s="596"/>
      <c r="AS119" s="434"/>
      <c r="AT119" s="596"/>
      <c r="AU119" s="596"/>
      <c r="AV119" s="596"/>
      <c r="AW119" s="596"/>
      <c r="BB119" s="580"/>
    </row>
    <row r="120" spans="1:60" ht="13.5" hidden="1" x14ac:dyDescent="0.25">
      <c r="AI120" s="867">
        <f>SUM(AI116-AI115)</f>
        <v>2000</v>
      </c>
      <c r="AJ120" s="868"/>
      <c r="AK120" s="868"/>
      <c r="AL120" s="868"/>
      <c r="AM120" s="868"/>
      <c r="AN120" s="868"/>
      <c r="AO120" s="868"/>
      <c r="AP120" s="867">
        <f>SUM(AP116-AP115)</f>
        <v>-2000</v>
      </c>
      <c r="AQ120" s="868"/>
      <c r="AR120" s="868"/>
      <c r="AS120" s="868"/>
      <c r="AT120" s="868"/>
      <c r="AU120" s="868"/>
      <c r="AV120" s="868"/>
      <c r="BB120" s="584">
        <f>SUM(BB116-BB115)</f>
        <v>2000</v>
      </c>
      <c r="BD120" s="584">
        <f>SUM(BD116-BD115)</f>
        <v>-2000</v>
      </c>
    </row>
    <row r="121" spans="1:60" ht="13.5" hidden="1" x14ac:dyDescent="0.25"/>
    <row r="122" spans="1:60" ht="13.5" hidden="1" x14ac:dyDescent="0.25">
      <c r="AI122" s="867">
        <f>SUM(AI114-AI120)*-1</f>
        <v>0</v>
      </c>
      <c r="AJ122" s="868"/>
      <c r="AK122" s="868"/>
      <c r="AL122" s="868"/>
      <c r="AM122" s="868"/>
      <c r="AN122" s="868"/>
      <c r="AO122" s="868"/>
      <c r="AP122" s="867">
        <f>SUM(AP114-AP120)*-1</f>
        <v>0</v>
      </c>
      <c r="AQ122" s="868"/>
      <c r="AR122" s="868"/>
      <c r="AS122" s="868"/>
      <c r="AT122" s="868"/>
      <c r="AU122" s="868"/>
      <c r="AV122" s="868"/>
      <c r="BB122" s="580">
        <f>SUM(BB114-BB120)*-1</f>
        <v>0</v>
      </c>
      <c r="BD122" s="580">
        <f>SUM(BD114-BD120)*-1</f>
        <v>0</v>
      </c>
    </row>
    <row r="123" spans="1:60" ht="13.5" x14ac:dyDescent="0.25"/>
    <row r="124" spans="1:60" ht="13.5" x14ac:dyDescent="0.25"/>
    <row r="125" spans="1:60" ht="13.5" x14ac:dyDescent="0.25"/>
  </sheetData>
  <sheetProtection algorithmName="SHA-512" hashValue="oOGmu6XbWKCeR4kMZCPsSnAQ5MOn54irFIQcwsMcSFKVOBR7+97Cbei6QFWb9UuyarWD3MDXPpLnGlKuprdCug==" saltValue="8N1foyMOsq7ttT9pUW2d+A==" spinCount="100000" sheet="1" objects="1" scenarios="1" formatCells="0" formatColumns="0" formatRows="0" insertColumns="0" insertRows="0" deleteColumns="0" deleteRows="0" selectLockedCells="1" selectUnlockedCells="1"/>
  <mergeCells count="360">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1:F11"/>
    <mergeCell ref="G11:AH11"/>
    <mergeCell ref="AI11:AO11"/>
    <mergeCell ref="AP11:AV11"/>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 ref="A10:F10"/>
    <mergeCell ref="G10:AH10"/>
    <mergeCell ref="AI10:AO10"/>
    <mergeCell ref="AP10:AV10"/>
  </mergeCells>
  <pageMargins left="0.7" right="0.7" top="0.75" bottom="0.75" header="0.3" footer="0.3"/>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130"/>
  <sheetViews>
    <sheetView workbookViewId="0"/>
  </sheetViews>
  <sheetFormatPr defaultColWidth="1.85546875" defaultRowHeight="14.85" customHeight="1" x14ac:dyDescent="0.25"/>
  <cols>
    <col min="1" max="16384" width="1.85546875" style="434"/>
  </cols>
  <sheetData>
    <row r="2" spans="1:50" ht="15.95" customHeight="1" x14ac:dyDescent="0.25">
      <c r="A2" s="447" t="s">
        <v>3288</v>
      </c>
      <c r="B2" s="448"/>
      <c r="C2" s="448"/>
      <c r="D2" s="448"/>
      <c r="E2" s="448"/>
      <c r="F2" s="448"/>
      <c r="G2" s="448"/>
      <c r="H2" s="448"/>
      <c r="I2" s="448"/>
      <c r="J2" s="448"/>
      <c r="K2" s="448"/>
      <c r="L2" s="448"/>
      <c r="M2" s="448"/>
      <c r="N2" s="448"/>
      <c r="O2" s="448"/>
      <c r="P2" s="448"/>
      <c r="Q2" s="449"/>
      <c r="AE2" s="434" t="s">
        <v>842</v>
      </c>
      <c r="AH2" s="597">
        <f>[3]Hlavicka!H15</f>
        <v>0</v>
      </c>
      <c r="AI2" s="597">
        <f>[3]Hlavicka!I15</f>
        <v>0</v>
      </c>
      <c r="AJ2" s="597">
        <f>[3]Hlavicka!J15</f>
        <v>0</v>
      </c>
      <c r="AK2" s="597">
        <f>[3]Hlavicka!K15</f>
        <v>0</v>
      </c>
      <c r="AL2" s="597">
        <f>[3]Hlavicka!L15</f>
        <v>0</v>
      </c>
      <c r="AM2" s="597">
        <f>[3]Hlavicka!M15</f>
        <v>0</v>
      </c>
      <c r="AN2" s="597">
        <f>[3]Hlavicka!N15</f>
        <v>0</v>
      </c>
      <c r="AO2" s="597">
        <f>[3]Hlavicka!O15</f>
        <v>0</v>
      </c>
      <c r="AP2" s="597">
        <f>[3]Hlavicka!P15</f>
        <v>0</v>
      </c>
      <c r="AQ2" s="597">
        <f>[3]Hlavicka!Q15</f>
        <v>0</v>
      </c>
    </row>
    <row r="4" spans="1:50" s="433" customFormat="1" ht="15.95" customHeight="1" x14ac:dyDescent="0.25">
      <c r="A4" s="581" t="s">
        <v>3410</v>
      </c>
    </row>
    <row r="5" spans="1:50" s="433" customFormat="1" ht="14.85" customHeight="1" x14ac:dyDescent="0.25">
      <c r="A5" s="847" t="s">
        <v>3245</v>
      </c>
      <c r="B5" s="847"/>
      <c r="C5" s="847"/>
      <c r="D5" s="847"/>
      <c r="E5" s="847"/>
      <c r="F5" s="847"/>
      <c r="G5" s="847" t="s">
        <v>3246</v>
      </c>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t="s">
        <v>815</v>
      </c>
      <c r="AJ5" s="847"/>
      <c r="AK5" s="847"/>
      <c r="AL5" s="847"/>
      <c r="AM5" s="847"/>
      <c r="AN5" s="847"/>
      <c r="AO5" s="847"/>
      <c r="AP5" s="847" t="s">
        <v>469</v>
      </c>
      <c r="AQ5" s="847"/>
      <c r="AR5" s="847"/>
      <c r="AS5" s="847"/>
      <c r="AT5" s="847"/>
      <c r="AU5" s="847"/>
      <c r="AV5" s="847"/>
      <c r="AW5" s="582"/>
    </row>
    <row r="6" spans="1:50" s="433" customFormat="1" ht="30.75" customHeight="1" x14ac:dyDescent="0.25">
      <c r="A6" s="847"/>
      <c r="B6" s="847"/>
      <c r="C6" s="847"/>
      <c r="D6" s="847"/>
      <c r="E6" s="847"/>
      <c r="F6" s="847"/>
      <c r="G6" s="847"/>
      <c r="H6" s="847"/>
      <c r="I6" s="847"/>
      <c r="J6" s="847"/>
      <c r="K6" s="847"/>
      <c r="L6" s="847"/>
      <c r="M6" s="847"/>
      <c r="N6" s="847"/>
      <c r="O6" s="847"/>
      <c r="P6" s="847"/>
      <c r="Q6" s="847"/>
      <c r="R6" s="847"/>
      <c r="S6" s="847"/>
      <c r="T6" s="847"/>
      <c r="U6" s="847"/>
      <c r="V6" s="847"/>
      <c r="W6" s="847"/>
      <c r="X6" s="847"/>
      <c r="Y6" s="847"/>
      <c r="Z6" s="847"/>
      <c r="AA6" s="847"/>
      <c r="AB6" s="847"/>
      <c r="AC6" s="847"/>
      <c r="AD6" s="847"/>
      <c r="AE6" s="847"/>
      <c r="AF6" s="847"/>
      <c r="AG6" s="847"/>
      <c r="AH6" s="847"/>
      <c r="AI6" s="847"/>
      <c r="AJ6" s="847"/>
      <c r="AK6" s="847"/>
      <c r="AL6" s="847"/>
      <c r="AM6" s="847"/>
      <c r="AN6" s="847"/>
      <c r="AO6" s="847"/>
      <c r="AP6" s="847"/>
      <c r="AQ6" s="847"/>
      <c r="AR6" s="847"/>
      <c r="AS6" s="847"/>
      <c r="AT6" s="847"/>
      <c r="AU6" s="847"/>
      <c r="AV6" s="847"/>
      <c r="AW6" s="582"/>
    </row>
    <row r="7" spans="1:50" s="596" customFormat="1" ht="15" customHeight="1" x14ac:dyDescent="0.25">
      <c r="A7" s="870"/>
      <c r="B7" s="870"/>
      <c r="C7" s="870"/>
      <c r="D7" s="870"/>
      <c r="E7" s="870"/>
      <c r="F7" s="870"/>
      <c r="G7" s="870" t="s">
        <v>3247</v>
      </c>
      <c r="H7" s="870"/>
      <c r="I7" s="870"/>
      <c r="J7" s="870"/>
      <c r="K7" s="870"/>
      <c r="L7" s="870"/>
      <c r="M7" s="870"/>
      <c r="N7" s="870"/>
      <c r="O7" s="870"/>
      <c r="P7" s="870"/>
      <c r="Q7" s="870"/>
      <c r="R7" s="870"/>
      <c r="S7" s="870"/>
      <c r="T7" s="870"/>
      <c r="U7" s="870"/>
      <c r="V7" s="870"/>
      <c r="W7" s="870"/>
      <c r="X7" s="870"/>
      <c r="Y7" s="870"/>
      <c r="Z7" s="870"/>
      <c r="AA7" s="870"/>
      <c r="AB7" s="870"/>
      <c r="AC7" s="870"/>
      <c r="AD7" s="870"/>
      <c r="AE7" s="870"/>
      <c r="AF7" s="870"/>
      <c r="AG7" s="870"/>
      <c r="AH7" s="870"/>
      <c r="AI7" s="869"/>
      <c r="AJ7" s="869"/>
      <c r="AK7" s="869"/>
      <c r="AL7" s="869"/>
      <c r="AM7" s="869"/>
      <c r="AN7" s="869"/>
      <c r="AO7" s="869"/>
      <c r="AP7" s="869"/>
      <c r="AQ7" s="869"/>
      <c r="AR7" s="869"/>
      <c r="AS7" s="869"/>
      <c r="AT7" s="869"/>
      <c r="AU7" s="869"/>
      <c r="AV7" s="869"/>
      <c r="AW7" s="592"/>
    </row>
    <row r="8" spans="1:50" s="433" customFormat="1" ht="15" customHeight="1" x14ac:dyDescent="0.25">
      <c r="A8" s="851" t="s">
        <v>3411</v>
      </c>
      <c r="B8" s="851"/>
      <c r="C8" s="851"/>
      <c r="D8" s="851"/>
      <c r="E8" s="851"/>
      <c r="F8" s="851"/>
      <c r="G8" s="852" t="s">
        <v>3412</v>
      </c>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c r="AG8" s="852"/>
      <c r="AH8" s="852"/>
      <c r="AI8" s="869"/>
      <c r="AJ8" s="869"/>
      <c r="AK8" s="869"/>
      <c r="AL8" s="869"/>
      <c r="AM8" s="869"/>
      <c r="AN8" s="869"/>
      <c r="AO8" s="869"/>
      <c r="AP8" s="869"/>
      <c r="AQ8" s="869"/>
      <c r="AR8" s="869"/>
      <c r="AS8" s="869"/>
      <c r="AT8" s="869"/>
      <c r="AU8" s="869"/>
      <c r="AV8" s="869"/>
      <c r="AW8" s="583"/>
      <c r="AX8" s="450"/>
    </row>
    <row r="9" spans="1:50" s="433" customFormat="1" ht="15.95" customHeight="1" x14ac:dyDescent="0.25">
      <c r="A9" s="851" t="s">
        <v>3278</v>
      </c>
      <c r="B9" s="851"/>
      <c r="C9" s="851"/>
      <c r="D9" s="851"/>
      <c r="E9" s="851"/>
      <c r="F9" s="851"/>
      <c r="G9" s="852" t="s">
        <v>3413</v>
      </c>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69"/>
      <c r="AJ9" s="869"/>
      <c r="AK9" s="869"/>
      <c r="AL9" s="869"/>
      <c r="AM9" s="869"/>
      <c r="AN9" s="869"/>
      <c r="AO9" s="869"/>
      <c r="AP9" s="869"/>
      <c r="AQ9" s="869"/>
      <c r="AR9" s="869"/>
      <c r="AS9" s="869"/>
      <c r="AT9" s="869"/>
      <c r="AU9" s="869"/>
      <c r="AV9" s="869"/>
      <c r="AW9" s="583"/>
      <c r="AX9" s="450"/>
    </row>
    <row r="10" spans="1:50" s="433" customFormat="1" ht="15.95" customHeight="1" x14ac:dyDescent="0.25">
      <c r="A10" s="851" t="s">
        <v>3414</v>
      </c>
      <c r="B10" s="851"/>
      <c r="C10" s="851"/>
      <c r="D10" s="851"/>
      <c r="E10" s="851"/>
      <c r="F10" s="851"/>
      <c r="G10" s="852" t="s">
        <v>3415</v>
      </c>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69"/>
      <c r="AJ10" s="869"/>
      <c r="AK10" s="869"/>
      <c r="AL10" s="869"/>
      <c r="AM10" s="869"/>
      <c r="AN10" s="869"/>
      <c r="AO10" s="869"/>
      <c r="AP10" s="869"/>
      <c r="AQ10" s="869"/>
      <c r="AR10" s="869"/>
      <c r="AS10" s="869"/>
      <c r="AT10" s="869"/>
      <c r="AU10" s="869"/>
      <c r="AV10" s="869"/>
      <c r="AW10" s="583"/>
      <c r="AX10" s="450"/>
    </row>
    <row r="11" spans="1:50" s="433" customFormat="1" ht="15.95" customHeight="1" x14ac:dyDescent="0.25">
      <c r="A11" s="851" t="s">
        <v>3416</v>
      </c>
      <c r="B11" s="851"/>
      <c r="C11" s="851"/>
      <c r="D11" s="851"/>
      <c r="E11" s="851"/>
      <c r="F11" s="851"/>
      <c r="G11" s="852" t="s">
        <v>3417</v>
      </c>
      <c r="H11" s="852"/>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69"/>
      <c r="AJ11" s="869"/>
      <c r="AK11" s="869"/>
      <c r="AL11" s="869"/>
      <c r="AM11" s="869"/>
      <c r="AN11" s="869"/>
      <c r="AO11" s="869"/>
      <c r="AP11" s="869"/>
      <c r="AQ11" s="869"/>
      <c r="AR11" s="869"/>
      <c r="AS11" s="869"/>
      <c r="AT11" s="869"/>
      <c r="AU11" s="869"/>
      <c r="AV11" s="869"/>
      <c r="AW11" s="583"/>
      <c r="AX11" s="450"/>
    </row>
    <row r="12" spans="1:50" s="433" customFormat="1" ht="15.95" customHeight="1" x14ac:dyDescent="0.25">
      <c r="A12" s="851" t="s">
        <v>3418</v>
      </c>
      <c r="B12" s="851"/>
      <c r="C12" s="851"/>
      <c r="D12" s="851"/>
      <c r="E12" s="851"/>
      <c r="F12" s="851"/>
      <c r="G12" s="852" t="s">
        <v>3419</v>
      </c>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69"/>
      <c r="AJ12" s="869"/>
      <c r="AK12" s="869"/>
      <c r="AL12" s="869"/>
      <c r="AM12" s="869"/>
      <c r="AN12" s="869"/>
      <c r="AO12" s="869"/>
      <c r="AP12" s="869"/>
      <c r="AQ12" s="869"/>
      <c r="AR12" s="869"/>
      <c r="AS12" s="869"/>
      <c r="AT12" s="869"/>
      <c r="AU12" s="869"/>
      <c r="AV12" s="869"/>
      <c r="AW12" s="583"/>
      <c r="AX12" s="450"/>
    </row>
    <row r="13" spans="1:50" s="433" customFormat="1" ht="15.95" customHeight="1" x14ac:dyDescent="0.25">
      <c r="A13" s="851" t="s">
        <v>3420</v>
      </c>
      <c r="B13" s="851"/>
      <c r="C13" s="851"/>
      <c r="D13" s="851"/>
      <c r="E13" s="851"/>
      <c r="F13" s="851"/>
      <c r="G13" s="852" t="s">
        <v>3421</v>
      </c>
      <c r="H13" s="852"/>
      <c r="I13" s="852"/>
      <c r="J13" s="852"/>
      <c r="K13" s="852"/>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69"/>
      <c r="AJ13" s="869"/>
      <c r="AK13" s="869"/>
      <c r="AL13" s="869"/>
      <c r="AM13" s="869"/>
      <c r="AN13" s="869"/>
      <c r="AO13" s="869"/>
      <c r="AP13" s="869"/>
      <c r="AQ13" s="869"/>
      <c r="AR13" s="869"/>
      <c r="AS13" s="869"/>
      <c r="AT13" s="869"/>
      <c r="AU13" s="869"/>
      <c r="AV13" s="869"/>
      <c r="AW13" s="583"/>
      <c r="AX13" s="450"/>
    </row>
    <row r="14" spans="1:50" s="433" customFormat="1" ht="15.95" customHeight="1" x14ac:dyDescent="0.25">
      <c r="A14" s="851" t="s">
        <v>3422</v>
      </c>
      <c r="B14" s="851"/>
      <c r="C14" s="851"/>
      <c r="D14" s="851"/>
      <c r="E14" s="851"/>
      <c r="F14" s="851"/>
      <c r="G14" s="852" t="s">
        <v>3423</v>
      </c>
      <c r="H14" s="852"/>
      <c r="I14" s="852"/>
      <c r="J14" s="852"/>
      <c r="K14" s="852"/>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69"/>
      <c r="AJ14" s="869"/>
      <c r="AK14" s="869"/>
      <c r="AL14" s="869"/>
      <c r="AM14" s="869"/>
      <c r="AN14" s="869"/>
      <c r="AO14" s="869"/>
      <c r="AP14" s="869"/>
      <c r="AQ14" s="869"/>
      <c r="AR14" s="869"/>
      <c r="AS14" s="869"/>
      <c r="AT14" s="869"/>
      <c r="AU14" s="869"/>
      <c r="AV14" s="869"/>
      <c r="AW14" s="583"/>
      <c r="AX14" s="450"/>
    </row>
    <row r="15" spans="1:50" s="433" customFormat="1" ht="29.25" customHeight="1" x14ac:dyDescent="0.25">
      <c r="A15" s="851" t="s">
        <v>3424</v>
      </c>
      <c r="B15" s="851"/>
      <c r="C15" s="851"/>
      <c r="D15" s="851"/>
      <c r="E15" s="851"/>
      <c r="F15" s="851"/>
      <c r="G15" s="854" t="s">
        <v>3425</v>
      </c>
      <c r="H15" s="854"/>
      <c r="I15" s="854"/>
      <c r="J15" s="854"/>
      <c r="K15" s="854"/>
      <c r="L15" s="854"/>
      <c r="M15" s="854"/>
      <c r="N15" s="854"/>
      <c r="O15" s="854"/>
      <c r="P15" s="854"/>
      <c r="Q15" s="854"/>
      <c r="R15" s="854"/>
      <c r="S15" s="854"/>
      <c r="T15" s="854"/>
      <c r="U15" s="854"/>
      <c r="V15" s="854"/>
      <c r="W15" s="854"/>
      <c r="X15" s="854"/>
      <c r="Y15" s="854"/>
      <c r="Z15" s="854"/>
      <c r="AA15" s="854"/>
      <c r="AB15" s="854"/>
      <c r="AC15" s="854"/>
      <c r="AD15" s="854"/>
      <c r="AE15" s="854"/>
      <c r="AF15" s="854"/>
      <c r="AG15" s="854"/>
      <c r="AH15" s="854"/>
      <c r="AI15" s="869"/>
      <c r="AJ15" s="869"/>
      <c r="AK15" s="869"/>
      <c r="AL15" s="869"/>
      <c r="AM15" s="869"/>
      <c r="AN15" s="869"/>
      <c r="AO15" s="869"/>
      <c r="AP15" s="869"/>
      <c r="AQ15" s="869"/>
      <c r="AR15" s="869"/>
      <c r="AS15" s="869"/>
      <c r="AT15" s="869"/>
      <c r="AU15" s="869"/>
      <c r="AV15" s="869"/>
      <c r="AW15" s="593"/>
    </row>
    <row r="16" spans="1:50" s="433" customFormat="1" ht="15.95" customHeight="1" x14ac:dyDescent="0.25">
      <c r="A16" s="851" t="s">
        <v>3426</v>
      </c>
      <c r="B16" s="851"/>
      <c r="C16" s="851"/>
      <c r="D16" s="851"/>
      <c r="E16" s="851"/>
      <c r="F16" s="851"/>
      <c r="G16" s="852" t="s">
        <v>3427</v>
      </c>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69"/>
      <c r="AJ16" s="869"/>
      <c r="AK16" s="869"/>
      <c r="AL16" s="869"/>
      <c r="AM16" s="869"/>
      <c r="AN16" s="869"/>
      <c r="AO16" s="869"/>
      <c r="AP16" s="869"/>
      <c r="AQ16" s="869"/>
      <c r="AR16" s="869"/>
      <c r="AS16" s="869"/>
      <c r="AT16" s="869"/>
      <c r="AU16" s="869"/>
      <c r="AV16" s="869"/>
      <c r="AW16" s="583"/>
      <c r="AX16" s="450"/>
    </row>
    <row r="17" spans="1:50" s="433" customFormat="1" ht="15.95" customHeight="1" x14ac:dyDescent="0.25">
      <c r="A17" s="851" t="s">
        <v>3428</v>
      </c>
      <c r="B17" s="851"/>
      <c r="C17" s="851"/>
      <c r="D17" s="851"/>
      <c r="E17" s="851"/>
      <c r="F17" s="851"/>
      <c r="G17" s="852" t="s">
        <v>3429</v>
      </c>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69"/>
      <c r="AJ17" s="869"/>
      <c r="AK17" s="869"/>
      <c r="AL17" s="869"/>
      <c r="AM17" s="869"/>
      <c r="AN17" s="869"/>
      <c r="AO17" s="869"/>
      <c r="AP17" s="869"/>
      <c r="AQ17" s="869"/>
      <c r="AR17" s="869"/>
      <c r="AS17" s="869"/>
      <c r="AT17" s="869"/>
      <c r="AU17" s="869"/>
      <c r="AV17" s="869"/>
      <c r="AW17" s="583"/>
      <c r="AX17" s="450"/>
    </row>
    <row r="18" spans="1:50" s="433" customFormat="1" ht="30" customHeight="1" x14ac:dyDescent="0.25">
      <c r="A18" s="851" t="s">
        <v>3430</v>
      </c>
      <c r="B18" s="851"/>
      <c r="C18" s="851"/>
      <c r="D18" s="851"/>
      <c r="E18" s="851"/>
      <c r="F18" s="851"/>
      <c r="G18" s="854" t="s">
        <v>3431</v>
      </c>
      <c r="H18" s="854"/>
      <c r="I18" s="854"/>
      <c r="J18" s="854"/>
      <c r="K18" s="854"/>
      <c r="L18" s="854"/>
      <c r="M18" s="854"/>
      <c r="N18" s="854"/>
      <c r="O18" s="854"/>
      <c r="P18" s="854"/>
      <c r="Q18" s="854"/>
      <c r="R18" s="854"/>
      <c r="S18" s="854"/>
      <c r="T18" s="854"/>
      <c r="U18" s="854"/>
      <c r="V18" s="854"/>
      <c r="W18" s="854"/>
      <c r="X18" s="854"/>
      <c r="Y18" s="854"/>
      <c r="Z18" s="854"/>
      <c r="AA18" s="854"/>
      <c r="AB18" s="854"/>
      <c r="AC18" s="854"/>
      <c r="AD18" s="854"/>
      <c r="AE18" s="854"/>
      <c r="AF18" s="854"/>
      <c r="AG18" s="854"/>
      <c r="AH18" s="854"/>
      <c r="AI18" s="869"/>
      <c r="AJ18" s="869"/>
      <c r="AK18" s="869"/>
      <c r="AL18" s="869"/>
      <c r="AM18" s="869"/>
      <c r="AN18" s="869"/>
      <c r="AO18" s="869"/>
      <c r="AP18" s="869"/>
      <c r="AQ18" s="869"/>
      <c r="AR18" s="869"/>
      <c r="AS18" s="869"/>
      <c r="AT18" s="869"/>
      <c r="AU18" s="869"/>
      <c r="AV18" s="869"/>
      <c r="AW18" s="593"/>
    </row>
    <row r="19" spans="1:50" s="433" customFormat="1" ht="30" customHeight="1" x14ac:dyDescent="0.25">
      <c r="A19" s="851" t="s">
        <v>3432</v>
      </c>
      <c r="B19" s="851"/>
      <c r="C19" s="851"/>
      <c r="D19" s="851"/>
      <c r="E19" s="851"/>
      <c r="F19" s="851"/>
      <c r="G19" s="854" t="s">
        <v>3433</v>
      </c>
      <c r="H19" s="854"/>
      <c r="I19" s="854"/>
      <c r="J19" s="854"/>
      <c r="K19" s="854"/>
      <c r="L19" s="854"/>
      <c r="M19" s="854"/>
      <c r="N19" s="854"/>
      <c r="O19" s="854"/>
      <c r="P19" s="854"/>
      <c r="Q19" s="854"/>
      <c r="R19" s="854"/>
      <c r="S19" s="854"/>
      <c r="T19" s="854"/>
      <c r="U19" s="854"/>
      <c r="V19" s="854"/>
      <c r="W19" s="854"/>
      <c r="X19" s="854"/>
      <c r="Y19" s="854"/>
      <c r="Z19" s="854"/>
      <c r="AA19" s="854"/>
      <c r="AB19" s="854"/>
      <c r="AC19" s="854"/>
      <c r="AD19" s="854"/>
      <c r="AE19" s="854"/>
      <c r="AF19" s="854"/>
      <c r="AG19" s="854"/>
      <c r="AH19" s="854"/>
      <c r="AI19" s="869"/>
      <c r="AJ19" s="869"/>
      <c r="AK19" s="869"/>
      <c r="AL19" s="869"/>
      <c r="AM19" s="869"/>
      <c r="AN19" s="869"/>
      <c r="AO19" s="869"/>
      <c r="AP19" s="869"/>
      <c r="AQ19" s="869"/>
      <c r="AR19" s="869"/>
      <c r="AS19" s="869"/>
      <c r="AT19" s="869"/>
      <c r="AU19" s="869"/>
      <c r="AV19" s="869"/>
      <c r="AW19" s="593"/>
    </row>
    <row r="20" spans="1:50" s="433" customFormat="1" ht="45" customHeight="1" x14ac:dyDescent="0.25">
      <c r="A20" s="851" t="s">
        <v>3434</v>
      </c>
      <c r="B20" s="851"/>
      <c r="C20" s="851"/>
      <c r="D20" s="851"/>
      <c r="E20" s="851"/>
      <c r="F20" s="851"/>
      <c r="G20" s="854" t="s">
        <v>3435</v>
      </c>
      <c r="H20" s="854"/>
      <c r="I20" s="854"/>
      <c r="J20" s="854"/>
      <c r="K20" s="854"/>
      <c r="L20" s="854"/>
      <c r="M20" s="854"/>
      <c r="N20" s="854"/>
      <c r="O20" s="854"/>
      <c r="P20" s="854"/>
      <c r="Q20" s="854"/>
      <c r="R20" s="854"/>
      <c r="S20" s="854"/>
      <c r="T20" s="854"/>
      <c r="U20" s="854"/>
      <c r="V20" s="854"/>
      <c r="W20" s="854"/>
      <c r="X20" s="854"/>
      <c r="Y20" s="854"/>
      <c r="Z20" s="854"/>
      <c r="AA20" s="854"/>
      <c r="AB20" s="854"/>
      <c r="AC20" s="854"/>
      <c r="AD20" s="854"/>
      <c r="AE20" s="854"/>
      <c r="AF20" s="854"/>
      <c r="AG20" s="854"/>
      <c r="AH20" s="854"/>
      <c r="AI20" s="869"/>
      <c r="AJ20" s="869"/>
      <c r="AK20" s="869"/>
      <c r="AL20" s="869"/>
      <c r="AM20" s="869"/>
      <c r="AN20" s="869"/>
      <c r="AO20" s="869"/>
      <c r="AP20" s="869"/>
      <c r="AQ20" s="869"/>
      <c r="AR20" s="869"/>
      <c r="AS20" s="869"/>
      <c r="AT20" s="869"/>
      <c r="AU20" s="869"/>
      <c r="AV20" s="869"/>
      <c r="AW20" s="583"/>
    </row>
    <row r="21" spans="1:50" s="433" customFormat="1" ht="45" customHeight="1" x14ac:dyDescent="0.25">
      <c r="A21" s="851" t="s">
        <v>3436</v>
      </c>
      <c r="B21" s="851"/>
      <c r="C21" s="851"/>
      <c r="D21" s="851"/>
      <c r="E21" s="851"/>
      <c r="F21" s="851"/>
      <c r="G21" s="854" t="s">
        <v>3437</v>
      </c>
      <c r="H21" s="854"/>
      <c r="I21" s="854"/>
      <c r="J21" s="854"/>
      <c r="K21" s="854"/>
      <c r="L21" s="854"/>
      <c r="M21" s="854"/>
      <c r="N21" s="854"/>
      <c r="O21" s="854"/>
      <c r="P21" s="854"/>
      <c r="Q21" s="854"/>
      <c r="R21" s="854"/>
      <c r="S21" s="854"/>
      <c r="T21" s="854"/>
      <c r="U21" s="854"/>
      <c r="V21" s="854"/>
      <c r="W21" s="854"/>
      <c r="X21" s="854"/>
      <c r="Y21" s="854"/>
      <c r="Z21" s="854"/>
      <c r="AA21" s="854"/>
      <c r="AB21" s="854"/>
      <c r="AC21" s="854"/>
      <c r="AD21" s="854"/>
      <c r="AE21" s="854"/>
      <c r="AF21" s="854"/>
      <c r="AG21" s="854"/>
      <c r="AH21" s="854"/>
      <c r="AI21" s="869"/>
      <c r="AJ21" s="869"/>
      <c r="AK21" s="869"/>
      <c r="AL21" s="869"/>
      <c r="AM21" s="869"/>
      <c r="AN21" s="869"/>
      <c r="AO21" s="869"/>
      <c r="AP21" s="869"/>
      <c r="AQ21" s="869"/>
      <c r="AR21" s="869"/>
      <c r="AS21" s="869"/>
      <c r="AT21" s="869"/>
      <c r="AU21" s="869"/>
      <c r="AV21" s="869"/>
      <c r="AW21" s="583"/>
    </row>
    <row r="22" spans="1:50" s="433" customFormat="1" ht="30" customHeight="1" x14ac:dyDescent="0.25">
      <c r="A22" s="851" t="s">
        <v>3438</v>
      </c>
      <c r="B22" s="851"/>
      <c r="C22" s="851"/>
      <c r="D22" s="851"/>
      <c r="E22" s="851"/>
      <c r="F22" s="851"/>
      <c r="G22" s="854" t="s">
        <v>3439</v>
      </c>
      <c r="H22" s="854"/>
      <c r="I22" s="854"/>
      <c r="J22" s="854"/>
      <c r="K22" s="854"/>
      <c r="L22" s="854"/>
      <c r="M22" s="854"/>
      <c r="N22" s="854"/>
      <c r="O22" s="854"/>
      <c r="P22" s="854"/>
      <c r="Q22" s="854"/>
      <c r="R22" s="854"/>
      <c r="S22" s="854"/>
      <c r="T22" s="854"/>
      <c r="U22" s="854"/>
      <c r="V22" s="854"/>
      <c r="W22" s="854"/>
      <c r="X22" s="854"/>
      <c r="Y22" s="854"/>
      <c r="Z22" s="854"/>
      <c r="AA22" s="854"/>
      <c r="AB22" s="854"/>
      <c r="AC22" s="854"/>
      <c r="AD22" s="854"/>
      <c r="AE22" s="854"/>
      <c r="AF22" s="854"/>
      <c r="AG22" s="854"/>
      <c r="AH22" s="854"/>
      <c r="AI22" s="869"/>
      <c r="AJ22" s="869"/>
      <c r="AK22" s="869"/>
      <c r="AL22" s="869"/>
      <c r="AM22" s="869"/>
      <c r="AN22" s="869"/>
      <c r="AO22" s="869"/>
      <c r="AP22" s="869"/>
      <c r="AQ22" s="869"/>
      <c r="AR22" s="869"/>
      <c r="AS22" s="869"/>
      <c r="AT22" s="869"/>
      <c r="AU22" s="869"/>
      <c r="AV22" s="869"/>
      <c r="AW22" s="593"/>
    </row>
    <row r="23" spans="1:50" s="433" customFormat="1" ht="30" customHeight="1" x14ac:dyDescent="0.25">
      <c r="A23" s="851" t="s">
        <v>3440</v>
      </c>
      <c r="B23" s="851"/>
      <c r="C23" s="851"/>
      <c r="D23" s="851"/>
      <c r="E23" s="851"/>
      <c r="F23" s="851"/>
      <c r="G23" s="854" t="s">
        <v>3441</v>
      </c>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c r="AH23" s="854"/>
      <c r="AI23" s="869"/>
      <c r="AJ23" s="869"/>
      <c r="AK23" s="869"/>
      <c r="AL23" s="869"/>
      <c r="AM23" s="869"/>
      <c r="AN23" s="869"/>
      <c r="AO23" s="869"/>
      <c r="AP23" s="869"/>
      <c r="AQ23" s="869"/>
      <c r="AR23" s="869"/>
      <c r="AS23" s="869"/>
      <c r="AT23" s="869"/>
      <c r="AU23" s="869"/>
      <c r="AV23" s="869"/>
      <c r="AW23" s="593"/>
    </row>
    <row r="24" spans="1:50" s="433" customFormat="1" ht="45" customHeight="1" x14ac:dyDescent="0.25">
      <c r="A24" s="871" t="s">
        <v>1877</v>
      </c>
      <c r="B24" s="871"/>
      <c r="C24" s="871"/>
      <c r="D24" s="871"/>
      <c r="E24" s="871"/>
      <c r="F24" s="871"/>
      <c r="G24" s="860" t="s">
        <v>3442</v>
      </c>
      <c r="H24" s="860"/>
      <c r="I24" s="860"/>
      <c r="J24" s="860"/>
      <c r="K24" s="860"/>
      <c r="L24" s="860"/>
      <c r="M24" s="860"/>
      <c r="N24" s="860"/>
      <c r="O24" s="860"/>
      <c r="P24" s="860"/>
      <c r="Q24" s="860"/>
      <c r="R24" s="860"/>
      <c r="S24" s="860"/>
      <c r="T24" s="860"/>
      <c r="U24" s="860"/>
      <c r="V24" s="860"/>
      <c r="W24" s="860"/>
      <c r="X24" s="860"/>
      <c r="Y24" s="860"/>
      <c r="Z24" s="860"/>
      <c r="AA24" s="860"/>
      <c r="AB24" s="860"/>
      <c r="AC24" s="860"/>
      <c r="AD24" s="860"/>
      <c r="AE24" s="860"/>
      <c r="AF24" s="860"/>
      <c r="AG24" s="860"/>
      <c r="AH24" s="860"/>
      <c r="AI24" s="869"/>
      <c r="AJ24" s="869"/>
      <c r="AK24" s="869"/>
      <c r="AL24" s="869"/>
      <c r="AM24" s="869"/>
      <c r="AN24" s="869"/>
      <c r="AO24" s="869"/>
      <c r="AP24" s="869"/>
      <c r="AQ24" s="869"/>
      <c r="AR24" s="869"/>
      <c r="AS24" s="869"/>
      <c r="AT24" s="869"/>
      <c r="AU24" s="869"/>
      <c r="AV24" s="869"/>
      <c r="AW24" s="583"/>
    </row>
    <row r="25" spans="1:50" s="433" customFormat="1" ht="15.95" customHeight="1" x14ac:dyDescent="0.25">
      <c r="A25" s="851" t="s">
        <v>3443</v>
      </c>
      <c r="B25" s="851"/>
      <c r="C25" s="851"/>
      <c r="D25" s="851"/>
      <c r="E25" s="851"/>
      <c r="F25" s="851"/>
      <c r="G25" s="852" t="s">
        <v>3291</v>
      </c>
      <c r="H25" s="852"/>
      <c r="I25" s="852"/>
      <c r="J25" s="852"/>
      <c r="K25" s="852"/>
      <c r="L25" s="852"/>
      <c r="M25" s="852"/>
      <c r="N25" s="852"/>
      <c r="O25" s="852"/>
      <c r="P25" s="852"/>
      <c r="Q25" s="852"/>
      <c r="R25" s="852"/>
      <c r="S25" s="852"/>
      <c r="T25" s="852"/>
      <c r="U25" s="852"/>
      <c r="V25" s="852"/>
      <c r="W25" s="852"/>
      <c r="X25" s="852"/>
      <c r="Y25" s="852"/>
      <c r="Z25" s="852"/>
      <c r="AA25" s="852"/>
      <c r="AB25" s="852"/>
      <c r="AC25" s="852"/>
      <c r="AD25" s="852"/>
      <c r="AE25" s="852"/>
      <c r="AF25" s="852"/>
      <c r="AG25" s="852"/>
      <c r="AH25" s="852"/>
      <c r="AI25" s="869"/>
      <c r="AJ25" s="869"/>
      <c r="AK25" s="869"/>
      <c r="AL25" s="869"/>
      <c r="AM25" s="869"/>
      <c r="AN25" s="869"/>
      <c r="AO25" s="869"/>
      <c r="AP25" s="869"/>
      <c r="AQ25" s="869"/>
      <c r="AR25" s="869"/>
      <c r="AS25" s="869"/>
      <c r="AT25" s="869"/>
      <c r="AU25" s="869"/>
      <c r="AV25" s="869"/>
      <c r="AW25" s="583"/>
      <c r="AX25" s="450"/>
    </row>
    <row r="26" spans="1:50" s="433" customFormat="1" ht="30" customHeight="1" x14ac:dyDescent="0.25">
      <c r="A26" s="851" t="s">
        <v>3444</v>
      </c>
      <c r="B26" s="851"/>
      <c r="C26" s="851"/>
      <c r="D26" s="851"/>
      <c r="E26" s="851"/>
      <c r="F26" s="851"/>
      <c r="G26" s="854" t="s">
        <v>3293</v>
      </c>
      <c r="H26" s="854"/>
      <c r="I26" s="854"/>
      <c r="J26" s="854"/>
      <c r="K26" s="854"/>
      <c r="L26" s="854"/>
      <c r="M26" s="854"/>
      <c r="N26" s="854"/>
      <c r="O26" s="854"/>
      <c r="P26" s="854"/>
      <c r="Q26" s="854"/>
      <c r="R26" s="854"/>
      <c r="S26" s="854"/>
      <c r="T26" s="854"/>
      <c r="U26" s="854"/>
      <c r="V26" s="854"/>
      <c r="W26" s="854"/>
      <c r="X26" s="854"/>
      <c r="Y26" s="854"/>
      <c r="Z26" s="854"/>
      <c r="AA26" s="854"/>
      <c r="AB26" s="854"/>
      <c r="AC26" s="854"/>
      <c r="AD26" s="854"/>
      <c r="AE26" s="854"/>
      <c r="AF26" s="854"/>
      <c r="AG26" s="854"/>
      <c r="AH26" s="854"/>
      <c r="AI26" s="869"/>
      <c r="AJ26" s="869"/>
      <c r="AK26" s="869"/>
      <c r="AL26" s="869"/>
      <c r="AM26" s="869"/>
      <c r="AN26" s="869"/>
      <c r="AO26" s="869"/>
      <c r="AP26" s="869"/>
      <c r="AQ26" s="869"/>
      <c r="AR26" s="869"/>
      <c r="AS26" s="869"/>
      <c r="AT26" s="869"/>
      <c r="AU26" s="869"/>
      <c r="AV26" s="869"/>
      <c r="AW26" s="593"/>
    </row>
    <row r="27" spans="1:50" s="433" customFormat="1" ht="30" customHeight="1" x14ac:dyDescent="0.25">
      <c r="A27" s="851" t="s">
        <v>3445</v>
      </c>
      <c r="B27" s="851"/>
      <c r="C27" s="851"/>
      <c r="D27" s="851"/>
      <c r="E27" s="851"/>
      <c r="F27" s="851"/>
      <c r="G27" s="854" t="s">
        <v>3295</v>
      </c>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c r="AH27" s="854"/>
      <c r="AI27" s="869"/>
      <c r="AJ27" s="869"/>
      <c r="AK27" s="869"/>
      <c r="AL27" s="869"/>
      <c r="AM27" s="869"/>
      <c r="AN27" s="869"/>
      <c r="AO27" s="869"/>
      <c r="AP27" s="869"/>
      <c r="AQ27" s="869"/>
      <c r="AR27" s="869"/>
      <c r="AS27" s="869"/>
      <c r="AT27" s="869"/>
      <c r="AU27" s="869"/>
      <c r="AV27" s="869"/>
      <c r="AW27" s="593"/>
    </row>
    <row r="28" spans="1:50" s="433" customFormat="1" ht="30" customHeight="1" x14ac:dyDescent="0.25">
      <c r="A28" s="851" t="s">
        <v>3446</v>
      </c>
      <c r="B28" s="851"/>
      <c r="C28" s="851"/>
      <c r="D28" s="851"/>
      <c r="E28" s="851"/>
      <c r="F28" s="851"/>
      <c r="G28" s="854" t="s">
        <v>3447</v>
      </c>
      <c r="H28" s="854"/>
      <c r="I28" s="854"/>
      <c r="J28" s="854"/>
      <c r="K28" s="854"/>
      <c r="L28" s="854"/>
      <c r="M28" s="854"/>
      <c r="N28" s="854"/>
      <c r="O28" s="854"/>
      <c r="P28" s="854"/>
      <c r="Q28" s="854"/>
      <c r="R28" s="854"/>
      <c r="S28" s="854"/>
      <c r="T28" s="854"/>
      <c r="U28" s="854"/>
      <c r="V28" s="854"/>
      <c r="W28" s="854"/>
      <c r="X28" s="854"/>
      <c r="Y28" s="854"/>
      <c r="Z28" s="854"/>
      <c r="AA28" s="854"/>
      <c r="AB28" s="854"/>
      <c r="AC28" s="854"/>
      <c r="AD28" s="854"/>
      <c r="AE28" s="854"/>
      <c r="AF28" s="854"/>
      <c r="AG28" s="854"/>
      <c r="AH28" s="854"/>
      <c r="AI28" s="869"/>
      <c r="AJ28" s="869"/>
      <c r="AK28" s="869"/>
      <c r="AL28" s="869"/>
      <c r="AM28" s="869"/>
      <c r="AN28" s="869"/>
      <c r="AO28" s="869"/>
      <c r="AP28" s="869"/>
      <c r="AQ28" s="869"/>
      <c r="AR28" s="869"/>
      <c r="AS28" s="869"/>
      <c r="AT28" s="869"/>
      <c r="AU28" s="869"/>
      <c r="AV28" s="869"/>
      <c r="AW28" s="593"/>
    </row>
    <row r="29" spans="1:50" s="433" customFormat="1" ht="30" customHeight="1" x14ac:dyDescent="0.25">
      <c r="A29" s="872"/>
      <c r="B29" s="873"/>
      <c r="C29" s="873"/>
      <c r="D29" s="873"/>
      <c r="E29" s="873"/>
      <c r="F29" s="874"/>
      <c r="G29" s="875" t="s">
        <v>3448</v>
      </c>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7"/>
      <c r="AI29" s="878"/>
      <c r="AJ29" s="879"/>
      <c r="AK29" s="879"/>
      <c r="AL29" s="879"/>
      <c r="AM29" s="879"/>
      <c r="AN29" s="879"/>
      <c r="AO29" s="880"/>
      <c r="AP29" s="878"/>
      <c r="AQ29" s="879"/>
      <c r="AR29" s="879"/>
      <c r="AS29" s="879"/>
      <c r="AT29" s="879"/>
      <c r="AU29" s="879"/>
      <c r="AV29" s="880"/>
      <c r="AW29" s="583"/>
    </row>
    <row r="30" spans="1:50" s="433" customFormat="1" ht="30" customHeight="1" x14ac:dyDescent="0.25">
      <c r="A30" s="851" t="s">
        <v>3449</v>
      </c>
      <c r="B30" s="851"/>
      <c r="C30" s="851"/>
      <c r="D30" s="851"/>
      <c r="E30" s="851"/>
      <c r="F30" s="851"/>
      <c r="G30" s="854" t="s">
        <v>3450</v>
      </c>
      <c r="H30" s="854"/>
      <c r="I30" s="854"/>
      <c r="J30" s="854"/>
      <c r="K30" s="854"/>
      <c r="L30" s="854"/>
      <c r="M30" s="854"/>
      <c r="N30" s="854"/>
      <c r="O30" s="854"/>
      <c r="P30" s="854"/>
      <c r="Q30" s="854"/>
      <c r="R30" s="854"/>
      <c r="S30" s="854"/>
      <c r="T30" s="854"/>
      <c r="U30" s="854"/>
      <c r="V30" s="854"/>
      <c r="W30" s="854"/>
      <c r="X30" s="854"/>
      <c r="Y30" s="854"/>
      <c r="Z30" s="854"/>
      <c r="AA30" s="854"/>
      <c r="AB30" s="854"/>
      <c r="AC30" s="854"/>
      <c r="AD30" s="854"/>
      <c r="AE30" s="854"/>
      <c r="AF30" s="854"/>
      <c r="AG30" s="854"/>
      <c r="AH30" s="854"/>
      <c r="AI30" s="869"/>
      <c r="AJ30" s="869"/>
      <c r="AK30" s="869"/>
      <c r="AL30" s="869"/>
      <c r="AM30" s="869"/>
      <c r="AN30" s="869"/>
      <c r="AO30" s="869"/>
      <c r="AP30" s="869"/>
      <c r="AQ30" s="869"/>
      <c r="AR30" s="869"/>
      <c r="AS30" s="869"/>
      <c r="AT30" s="869"/>
      <c r="AU30" s="869"/>
      <c r="AV30" s="869"/>
      <c r="AW30" s="593"/>
    </row>
    <row r="34" spans="1:49" ht="15.95" customHeight="1" x14ac:dyDescent="0.25">
      <c r="A34" s="447" t="s">
        <v>3288</v>
      </c>
      <c r="B34" s="448"/>
      <c r="C34" s="448"/>
      <c r="D34" s="448"/>
      <c r="E34" s="448"/>
      <c r="F34" s="448"/>
      <c r="G34" s="448"/>
      <c r="H34" s="448"/>
      <c r="I34" s="448"/>
      <c r="J34" s="448"/>
      <c r="K34" s="448"/>
      <c r="L34" s="448"/>
      <c r="M34" s="448"/>
      <c r="N34" s="448"/>
      <c r="O34" s="448"/>
      <c r="P34" s="448"/>
      <c r="Q34" s="449"/>
      <c r="AE34" s="434" t="s">
        <v>842</v>
      </c>
      <c r="AH34" s="597">
        <f t="shared" ref="AH34:AQ34" si="0">AH2</f>
        <v>0</v>
      </c>
      <c r="AI34" s="597">
        <f t="shared" si="0"/>
        <v>0</v>
      </c>
      <c r="AJ34" s="597">
        <f t="shared" si="0"/>
        <v>0</v>
      </c>
      <c r="AK34" s="597">
        <f t="shared" si="0"/>
        <v>0</v>
      </c>
      <c r="AL34" s="597">
        <f t="shared" si="0"/>
        <v>0</v>
      </c>
      <c r="AM34" s="597">
        <f t="shared" si="0"/>
        <v>0</v>
      </c>
      <c r="AN34" s="597">
        <f t="shared" si="0"/>
        <v>0</v>
      </c>
      <c r="AO34" s="597">
        <f t="shared" si="0"/>
        <v>0</v>
      </c>
      <c r="AP34" s="597">
        <f t="shared" si="0"/>
        <v>0</v>
      </c>
      <c r="AQ34" s="597">
        <f t="shared" si="0"/>
        <v>0</v>
      </c>
    </row>
    <row r="36" spans="1:49" ht="14.85" customHeight="1" x14ac:dyDescent="0.25">
      <c r="AW36" s="582"/>
    </row>
    <row r="37" spans="1:49" s="433" customFormat="1" ht="14.85" customHeight="1" x14ac:dyDescent="0.25">
      <c r="A37" s="847" t="s">
        <v>3245</v>
      </c>
      <c r="B37" s="847"/>
      <c r="C37" s="847"/>
      <c r="D37" s="847"/>
      <c r="E37" s="847"/>
      <c r="F37" s="847"/>
      <c r="G37" s="847" t="s">
        <v>3246</v>
      </c>
      <c r="H37" s="847"/>
      <c r="I37" s="847"/>
      <c r="J37" s="847"/>
      <c r="K37" s="847"/>
      <c r="L37" s="847"/>
      <c r="M37" s="847"/>
      <c r="N37" s="847"/>
      <c r="O37" s="847"/>
      <c r="P37" s="847"/>
      <c r="Q37" s="847"/>
      <c r="R37" s="847"/>
      <c r="S37" s="847"/>
      <c r="T37" s="847"/>
      <c r="U37" s="847"/>
      <c r="V37" s="847"/>
      <c r="W37" s="847"/>
      <c r="X37" s="847"/>
      <c r="Y37" s="847"/>
      <c r="Z37" s="847"/>
      <c r="AA37" s="847"/>
      <c r="AB37" s="847"/>
      <c r="AC37" s="847"/>
      <c r="AD37" s="847"/>
      <c r="AE37" s="847"/>
      <c r="AF37" s="847"/>
      <c r="AG37" s="847"/>
      <c r="AH37" s="847"/>
      <c r="AI37" s="847" t="s">
        <v>815</v>
      </c>
      <c r="AJ37" s="847"/>
      <c r="AK37" s="847"/>
      <c r="AL37" s="847"/>
      <c r="AM37" s="847"/>
      <c r="AN37" s="847"/>
      <c r="AO37" s="847"/>
      <c r="AP37" s="847" t="s">
        <v>469</v>
      </c>
      <c r="AQ37" s="847"/>
      <c r="AR37" s="847"/>
      <c r="AS37" s="847"/>
      <c r="AT37" s="847"/>
      <c r="AU37" s="847"/>
      <c r="AV37" s="847"/>
      <c r="AW37" s="582"/>
    </row>
    <row r="38" spans="1:49" s="433" customFormat="1" ht="30.75" customHeight="1" x14ac:dyDescent="0.25">
      <c r="A38" s="847"/>
      <c r="B38" s="847"/>
      <c r="C38" s="847"/>
      <c r="D38" s="847"/>
      <c r="E38" s="847"/>
      <c r="F38" s="847"/>
      <c r="G38" s="847"/>
      <c r="H38" s="847"/>
      <c r="I38" s="847"/>
      <c r="J38" s="847"/>
      <c r="K38" s="847"/>
      <c r="L38" s="847"/>
      <c r="M38" s="847"/>
      <c r="N38" s="847"/>
      <c r="O38" s="847"/>
      <c r="P38" s="847"/>
      <c r="Q38" s="847"/>
      <c r="R38" s="847"/>
      <c r="S38" s="847"/>
      <c r="T38" s="847"/>
      <c r="U38" s="847"/>
      <c r="V38" s="847"/>
      <c r="W38" s="847"/>
      <c r="X38" s="847"/>
      <c r="Y38" s="847"/>
      <c r="Z38" s="847"/>
      <c r="AA38" s="847"/>
      <c r="AB38" s="847"/>
      <c r="AC38" s="847"/>
      <c r="AD38" s="847"/>
      <c r="AE38" s="847"/>
      <c r="AF38" s="847"/>
      <c r="AG38" s="847"/>
      <c r="AH38" s="847"/>
      <c r="AI38" s="847"/>
      <c r="AJ38" s="847"/>
      <c r="AK38" s="847"/>
      <c r="AL38" s="847"/>
      <c r="AM38" s="847"/>
      <c r="AN38" s="847"/>
      <c r="AO38" s="847"/>
      <c r="AP38" s="847"/>
      <c r="AQ38" s="847"/>
      <c r="AR38" s="847"/>
      <c r="AS38" s="847"/>
      <c r="AT38" s="847"/>
      <c r="AU38" s="847"/>
      <c r="AV38" s="847"/>
      <c r="AW38" s="582"/>
    </row>
    <row r="39" spans="1:49" s="433" customFormat="1" ht="30" customHeight="1" x14ac:dyDescent="0.25">
      <c r="A39" s="851" t="s">
        <v>3451</v>
      </c>
      <c r="B39" s="851"/>
      <c r="C39" s="851"/>
      <c r="D39" s="851"/>
      <c r="E39" s="851"/>
      <c r="F39" s="851"/>
      <c r="G39" s="854" t="s">
        <v>3452</v>
      </c>
      <c r="H39" s="854"/>
      <c r="I39" s="854"/>
      <c r="J39" s="854"/>
      <c r="K39" s="854"/>
      <c r="L39" s="854"/>
      <c r="M39" s="854"/>
      <c r="N39" s="854"/>
      <c r="O39" s="854"/>
      <c r="P39" s="854"/>
      <c r="Q39" s="854"/>
      <c r="R39" s="854"/>
      <c r="S39" s="854"/>
      <c r="T39" s="854"/>
      <c r="U39" s="854"/>
      <c r="V39" s="854"/>
      <c r="W39" s="854"/>
      <c r="X39" s="854"/>
      <c r="Y39" s="854"/>
      <c r="Z39" s="854"/>
      <c r="AA39" s="854"/>
      <c r="AB39" s="854"/>
      <c r="AC39" s="854"/>
      <c r="AD39" s="854"/>
      <c r="AE39" s="854"/>
      <c r="AF39" s="854"/>
      <c r="AG39" s="854"/>
      <c r="AH39" s="854"/>
      <c r="AI39" s="869"/>
      <c r="AJ39" s="869"/>
      <c r="AK39" s="869"/>
      <c r="AL39" s="869"/>
      <c r="AM39" s="869"/>
      <c r="AN39" s="869"/>
      <c r="AO39" s="869"/>
      <c r="AP39" s="869"/>
      <c r="AQ39" s="869"/>
      <c r="AR39" s="869"/>
      <c r="AS39" s="869"/>
      <c r="AT39" s="869"/>
      <c r="AU39" s="869"/>
      <c r="AV39" s="869"/>
      <c r="AW39" s="593"/>
    </row>
    <row r="40" spans="1:49" s="433" customFormat="1" ht="30" customHeight="1" x14ac:dyDescent="0.25">
      <c r="A40" s="851" t="s">
        <v>3453</v>
      </c>
      <c r="B40" s="851"/>
      <c r="C40" s="851"/>
      <c r="D40" s="851"/>
      <c r="E40" s="851"/>
      <c r="F40" s="851"/>
      <c r="G40" s="854" t="s">
        <v>3454</v>
      </c>
      <c r="H40" s="854"/>
      <c r="I40" s="854"/>
      <c r="J40" s="854"/>
      <c r="K40" s="854"/>
      <c r="L40" s="854"/>
      <c r="M40" s="854"/>
      <c r="N40" s="854"/>
      <c r="O40" s="854"/>
      <c r="P40" s="854"/>
      <c r="Q40" s="854"/>
      <c r="R40" s="854"/>
      <c r="S40" s="854"/>
      <c r="T40" s="854"/>
      <c r="U40" s="854"/>
      <c r="V40" s="854"/>
      <c r="W40" s="854"/>
      <c r="X40" s="854"/>
      <c r="Y40" s="854"/>
      <c r="Z40" s="854"/>
      <c r="AA40" s="854"/>
      <c r="AB40" s="854"/>
      <c r="AC40" s="854"/>
      <c r="AD40" s="854"/>
      <c r="AE40" s="854"/>
      <c r="AF40" s="854"/>
      <c r="AG40" s="854"/>
      <c r="AH40" s="854"/>
      <c r="AI40" s="869"/>
      <c r="AJ40" s="869"/>
      <c r="AK40" s="869"/>
      <c r="AL40" s="869"/>
      <c r="AM40" s="869"/>
      <c r="AN40" s="869"/>
      <c r="AO40" s="869"/>
      <c r="AP40" s="869"/>
      <c r="AQ40" s="869"/>
      <c r="AR40" s="869"/>
      <c r="AS40" s="869"/>
      <c r="AT40" s="869"/>
      <c r="AU40" s="869"/>
      <c r="AV40" s="869"/>
      <c r="AW40" s="593"/>
    </row>
    <row r="41" spans="1:49" ht="30" customHeight="1" x14ac:dyDescent="0.25">
      <c r="A41" s="861" t="s">
        <v>1876</v>
      </c>
      <c r="B41" s="861"/>
      <c r="C41" s="861"/>
      <c r="D41" s="861"/>
      <c r="E41" s="861"/>
      <c r="F41" s="861"/>
      <c r="G41" s="860" t="s">
        <v>3455</v>
      </c>
      <c r="H41" s="860"/>
      <c r="I41" s="860"/>
      <c r="J41" s="860"/>
      <c r="K41" s="860"/>
      <c r="L41" s="860"/>
      <c r="M41" s="860"/>
      <c r="N41" s="860"/>
      <c r="O41" s="860"/>
      <c r="P41" s="860"/>
      <c r="Q41" s="860"/>
      <c r="R41" s="860"/>
      <c r="S41" s="860"/>
      <c r="T41" s="860"/>
      <c r="U41" s="860"/>
      <c r="V41" s="860"/>
      <c r="W41" s="860"/>
      <c r="X41" s="860"/>
      <c r="Y41" s="860"/>
      <c r="Z41" s="860"/>
      <c r="AA41" s="860"/>
      <c r="AB41" s="860"/>
      <c r="AC41" s="860"/>
      <c r="AD41" s="860"/>
      <c r="AE41" s="860"/>
      <c r="AF41" s="860"/>
      <c r="AG41" s="860"/>
      <c r="AH41" s="860"/>
      <c r="AI41" s="869"/>
      <c r="AJ41" s="869"/>
      <c r="AK41" s="869"/>
      <c r="AL41" s="869"/>
      <c r="AM41" s="869"/>
      <c r="AN41" s="869"/>
      <c r="AO41" s="869"/>
      <c r="AP41" s="869"/>
      <c r="AQ41" s="869"/>
      <c r="AR41" s="869"/>
      <c r="AS41" s="869"/>
      <c r="AT41" s="869"/>
      <c r="AU41" s="869"/>
      <c r="AV41" s="869"/>
      <c r="AW41" s="582"/>
    </row>
    <row r="42" spans="1:49" ht="15.95" customHeight="1" x14ac:dyDescent="0.25">
      <c r="A42" s="851"/>
      <c r="B42" s="851"/>
      <c r="C42" s="851"/>
      <c r="D42" s="851"/>
      <c r="E42" s="851"/>
      <c r="F42" s="851"/>
      <c r="G42" s="860" t="s">
        <v>3306</v>
      </c>
      <c r="H42" s="860"/>
      <c r="I42" s="860"/>
      <c r="J42" s="860"/>
      <c r="K42" s="860"/>
      <c r="L42" s="860"/>
      <c r="M42" s="860"/>
      <c r="N42" s="860"/>
      <c r="O42" s="860"/>
      <c r="P42" s="860"/>
      <c r="Q42" s="860"/>
      <c r="R42" s="860"/>
      <c r="S42" s="860"/>
      <c r="T42" s="860"/>
      <c r="U42" s="860"/>
      <c r="V42" s="860"/>
      <c r="W42" s="860"/>
      <c r="X42" s="860"/>
      <c r="Y42" s="860"/>
      <c r="Z42" s="860"/>
      <c r="AA42" s="860"/>
      <c r="AB42" s="860"/>
      <c r="AC42" s="860"/>
      <c r="AD42" s="860"/>
      <c r="AE42" s="860"/>
      <c r="AF42" s="860"/>
      <c r="AG42" s="860"/>
      <c r="AH42" s="860"/>
      <c r="AI42" s="869"/>
      <c r="AJ42" s="869"/>
      <c r="AK42" s="869"/>
      <c r="AL42" s="869"/>
      <c r="AM42" s="869"/>
      <c r="AN42" s="869"/>
      <c r="AO42" s="869"/>
      <c r="AP42" s="869"/>
      <c r="AQ42" s="869"/>
      <c r="AR42" s="869"/>
      <c r="AS42" s="869"/>
      <c r="AT42" s="869"/>
      <c r="AU42" s="869"/>
      <c r="AV42" s="869"/>
      <c r="AW42" s="433"/>
    </row>
    <row r="43" spans="1:49" ht="15.95" customHeight="1" x14ac:dyDescent="0.25">
      <c r="A43" s="851" t="s">
        <v>3307</v>
      </c>
      <c r="B43" s="851"/>
      <c r="C43" s="851"/>
      <c r="D43" s="851"/>
      <c r="E43" s="851"/>
      <c r="F43" s="851"/>
      <c r="G43" s="854" t="s">
        <v>3308</v>
      </c>
      <c r="H43" s="854"/>
      <c r="I43" s="854"/>
      <c r="J43" s="854"/>
      <c r="K43" s="854"/>
      <c r="L43" s="854"/>
      <c r="M43" s="854"/>
      <c r="N43" s="854"/>
      <c r="O43" s="854"/>
      <c r="P43" s="854"/>
      <c r="Q43" s="854"/>
      <c r="R43" s="854"/>
      <c r="S43" s="854"/>
      <c r="T43" s="854"/>
      <c r="U43" s="854"/>
      <c r="V43" s="854"/>
      <c r="W43" s="854"/>
      <c r="X43" s="854"/>
      <c r="Y43" s="854"/>
      <c r="Z43" s="854"/>
      <c r="AA43" s="854"/>
      <c r="AB43" s="854"/>
      <c r="AC43" s="854"/>
      <c r="AD43" s="854"/>
      <c r="AE43" s="854"/>
      <c r="AF43" s="854"/>
      <c r="AG43" s="854"/>
      <c r="AH43" s="854"/>
      <c r="AI43" s="869"/>
      <c r="AJ43" s="869"/>
      <c r="AK43" s="869"/>
      <c r="AL43" s="869"/>
      <c r="AM43" s="869"/>
      <c r="AN43" s="869"/>
      <c r="AO43" s="869"/>
      <c r="AP43" s="869"/>
      <c r="AQ43" s="869"/>
      <c r="AR43" s="869"/>
      <c r="AS43" s="869"/>
      <c r="AT43" s="869"/>
      <c r="AU43" s="869"/>
      <c r="AV43" s="869"/>
      <c r="AW43" s="583"/>
    </row>
    <row r="44" spans="1:49" ht="15.95" customHeight="1" x14ac:dyDescent="0.25">
      <c r="A44" s="851" t="s">
        <v>3309</v>
      </c>
      <c r="B44" s="851"/>
      <c r="C44" s="851"/>
      <c r="D44" s="851"/>
      <c r="E44" s="851"/>
      <c r="F44" s="851"/>
      <c r="G44" s="854" t="s">
        <v>3310</v>
      </c>
      <c r="H44" s="854"/>
      <c r="I44" s="854"/>
      <c r="J44" s="854"/>
      <c r="K44" s="854"/>
      <c r="L44" s="854"/>
      <c r="M44" s="854"/>
      <c r="N44" s="854"/>
      <c r="O44" s="854"/>
      <c r="P44" s="854"/>
      <c r="Q44" s="854"/>
      <c r="R44" s="854"/>
      <c r="S44" s="854"/>
      <c r="T44" s="854"/>
      <c r="U44" s="854"/>
      <c r="V44" s="854"/>
      <c r="W44" s="854"/>
      <c r="X44" s="854"/>
      <c r="Y44" s="854"/>
      <c r="Z44" s="854"/>
      <c r="AA44" s="854"/>
      <c r="AB44" s="854"/>
      <c r="AC44" s="854"/>
      <c r="AD44" s="854"/>
      <c r="AE44" s="854"/>
      <c r="AF44" s="854"/>
      <c r="AG44" s="854"/>
      <c r="AH44" s="854"/>
      <c r="AI44" s="869"/>
      <c r="AJ44" s="869"/>
      <c r="AK44" s="869"/>
      <c r="AL44" s="869"/>
      <c r="AM44" s="869"/>
      <c r="AN44" s="869"/>
      <c r="AO44" s="869"/>
      <c r="AP44" s="869"/>
      <c r="AQ44" s="869"/>
      <c r="AR44" s="869"/>
      <c r="AS44" s="869"/>
      <c r="AT44" s="869"/>
      <c r="AU44" s="869"/>
      <c r="AV44" s="869"/>
      <c r="AW44" s="583"/>
    </row>
    <row r="45" spans="1:49" ht="60" customHeight="1" x14ac:dyDescent="0.25">
      <c r="A45" s="851" t="s">
        <v>3311</v>
      </c>
      <c r="B45" s="851"/>
      <c r="C45" s="851"/>
      <c r="D45" s="851"/>
      <c r="E45" s="851"/>
      <c r="F45" s="851"/>
      <c r="G45" s="854" t="s">
        <v>3456</v>
      </c>
      <c r="H45" s="854"/>
      <c r="I45" s="854"/>
      <c r="J45" s="854"/>
      <c r="K45" s="854"/>
      <c r="L45" s="854"/>
      <c r="M45" s="854"/>
      <c r="N45" s="854"/>
      <c r="O45" s="854"/>
      <c r="P45" s="854"/>
      <c r="Q45" s="854"/>
      <c r="R45" s="854"/>
      <c r="S45" s="854"/>
      <c r="T45" s="854"/>
      <c r="U45" s="854"/>
      <c r="V45" s="854"/>
      <c r="W45" s="854"/>
      <c r="X45" s="854"/>
      <c r="Y45" s="854"/>
      <c r="Z45" s="854"/>
      <c r="AA45" s="854"/>
      <c r="AB45" s="854"/>
      <c r="AC45" s="854"/>
      <c r="AD45" s="854"/>
      <c r="AE45" s="854"/>
      <c r="AF45" s="854"/>
      <c r="AG45" s="854"/>
      <c r="AH45" s="854"/>
      <c r="AI45" s="869"/>
      <c r="AJ45" s="869"/>
      <c r="AK45" s="869"/>
      <c r="AL45" s="869"/>
      <c r="AM45" s="869"/>
      <c r="AN45" s="869"/>
      <c r="AO45" s="869"/>
      <c r="AP45" s="869"/>
      <c r="AQ45" s="869"/>
      <c r="AR45" s="869"/>
      <c r="AS45" s="869"/>
      <c r="AT45" s="869"/>
      <c r="AU45" s="869"/>
      <c r="AV45" s="869"/>
      <c r="AW45" s="583"/>
    </row>
    <row r="46" spans="1:49" ht="15.95" customHeight="1" x14ac:dyDescent="0.25">
      <c r="A46" s="851" t="s">
        <v>3313</v>
      </c>
      <c r="B46" s="851"/>
      <c r="C46" s="851"/>
      <c r="D46" s="851"/>
      <c r="E46" s="851"/>
      <c r="F46" s="851"/>
      <c r="G46" s="854" t="s">
        <v>3314</v>
      </c>
      <c r="H46" s="854"/>
      <c r="I46" s="854"/>
      <c r="J46" s="854"/>
      <c r="K46" s="854"/>
      <c r="L46" s="854"/>
      <c r="M46" s="854"/>
      <c r="N46" s="854"/>
      <c r="O46" s="854"/>
      <c r="P46" s="854"/>
      <c r="Q46" s="854"/>
      <c r="R46" s="854"/>
      <c r="S46" s="854"/>
      <c r="T46" s="854"/>
      <c r="U46" s="854"/>
      <c r="V46" s="854"/>
      <c r="W46" s="854"/>
      <c r="X46" s="854"/>
      <c r="Y46" s="854"/>
      <c r="Z46" s="854"/>
      <c r="AA46" s="854"/>
      <c r="AB46" s="854"/>
      <c r="AC46" s="854"/>
      <c r="AD46" s="854"/>
      <c r="AE46" s="854"/>
      <c r="AF46" s="854"/>
      <c r="AG46" s="854"/>
      <c r="AH46" s="854"/>
      <c r="AI46" s="869"/>
      <c r="AJ46" s="869"/>
      <c r="AK46" s="869"/>
      <c r="AL46" s="869"/>
      <c r="AM46" s="869"/>
      <c r="AN46" s="869"/>
      <c r="AO46" s="869"/>
      <c r="AP46" s="869"/>
      <c r="AQ46" s="869"/>
      <c r="AR46" s="869"/>
      <c r="AS46" s="869"/>
      <c r="AT46" s="869"/>
      <c r="AU46" s="869"/>
      <c r="AV46" s="869"/>
      <c r="AW46" s="583"/>
    </row>
    <row r="47" spans="1:49" ht="15.95" customHeight="1" x14ac:dyDescent="0.25">
      <c r="A47" s="851" t="s">
        <v>3315</v>
      </c>
      <c r="B47" s="851"/>
      <c r="C47" s="851"/>
      <c r="D47" s="851"/>
      <c r="E47" s="851"/>
      <c r="F47" s="851"/>
      <c r="G47" s="854" t="s">
        <v>3316</v>
      </c>
      <c r="H47" s="854"/>
      <c r="I47" s="854"/>
      <c r="J47" s="854"/>
      <c r="K47" s="854"/>
      <c r="L47" s="854"/>
      <c r="M47" s="854"/>
      <c r="N47" s="854"/>
      <c r="O47" s="854"/>
      <c r="P47" s="854"/>
      <c r="Q47" s="854"/>
      <c r="R47" s="854"/>
      <c r="S47" s="854"/>
      <c r="T47" s="854"/>
      <c r="U47" s="854"/>
      <c r="V47" s="854"/>
      <c r="W47" s="854"/>
      <c r="X47" s="854"/>
      <c r="Y47" s="854"/>
      <c r="Z47" s="854"/>
      <c r="AA47" s="854"/>
      <c r="AB47" s="854"/>
      <c r="AC47" s="854"/>
      <c r="AD47" s="854"/>
      <c r="AE47" s="854"/>
      <c r="AF47" s="854"/>
      <c r="AG47" s="854"/>
      <c r="AH47" s="854"/>
      <c r="AI47" s="869"/>
      <c r="AJ47" s="869"/>
      <c r="AK47" s="869"/>
      <c r="AL47" s="869"/>
      <c r="AM47" s="869"/>
      <c r="AN47" s="869"/>
      <c r="AO47" s="869"/>
      <c r="AP47" s="869"/>
      <c r="AQ47" s="869"/>
      <c r="AR47" s="869"/>
      <c r="AS47" s="869"/>
      <c r="AT47" s="869"/>
      <c r="AU47" s="869"/>
      <c r="AV47" s="869"/>
      <c r="AW47" s="583"/>
    </row>
    <row r="48" spans="1:49" ht="60" customHeight="1" x14ac:dyDescent="0.25">
      <c r="A48" s="851" t="s">
        <v>3317</v>
      </c>
      <c r="B48" s="851"/>
      <c r="C48" s="851"/>
      <c r="D48" s="851"/>
      <c r="E48" s="851"/>
      <c r="F48" s="851"/>
      <c r="G48" s="854" t="s">
        <v>3457</v>
      </c>
      <c r="H48" s="854"/>
      <c r="I48" s="854"/>
      <c r="J48" s="854"/>
      <c r="K48" s="854"/>
      <c r="L48" s="854"/>
      <c r="M48" s="854"/>
      <c r="N48" s="854"/>
      <c r="O48" s="854"/>
      <c r="P48" s="854"/>
      <c r="Q48" s="854"/>
      <c r="R48" s="854"/>
      <c r="S48" s="854"/>
      <c r="T48" s="854"/>
      <c r="U48" s="854"/>
      <c r="V48" s="854"/>
      <c r="W48" s="854"/>
      <c r="X48" s="854"/>
      <c r="Y48" s="854"/>
      <c r="Z48" s="854"/>
      <c r="AA48" s="854"/>
      <c r="AB48" s="854"/>
      <c r="AC48" s="854"/>
      <c r="AD48" s="854"/>
      <c r="AE48" s="854"/>
      <c r="AF48" s="854"/>
      <c r="AG48" s="854"/>
      <c r="AH48" s="854"/>
      <c r="AI48" s="869"/>
      <c r="AJ48" s="869"/>
      <c r="AK48" s="869"/>
      <c r="AL48" s="869"/>
      <c r="AM48" s="869"/>
      <c r="AN48" s="869"/>
      <c r="AO48" s="869"/>
      <c r="AP48" s="869"/>
      <c r="AQ48" s="869"/>
      <c r="AR48" s="869"/>
      <c r="AS48" s="869"/>
      <c r="AT48" s="869"/>
      <c r="AU48" s="869"/>
      <c r="AV48" s="869"/>
      <c r="AW48" s="583"/>
    </row>
    <row r="49" spans="1:49" ht="30" customHeight="1" x14ac:dyDescent="0.25">
      <c r="A49" s="851" t="s">
        <v>3319</v>
      </c>
      <c r="B49" s="851"/>
      <c r="C49" s="851"/>
      <c r="D49" s="851"/>
      <c r="E49" s="851"/>
      <c r="F49" s="851"/>
      <c r="G49" s="854" t="s">
        <v>3458</v>
      </c>
      <c r="H49" s="854"/>
      <c r="I49" s="854"/>
      <c r="J49" s="854"/>
      <c r="K49" s="854"/>
      <c r="L49" s="854"/>
      <c r="M49" s="854"/>
      <c r="N49" s="854"/>
      <c r="O49" s="854"/>
      <c r="P49" s="854"/>
      <c r="Q49" s="854"/>
      <c r="R49" s="854"/>
      <c r="S49" s="854"/>
      <c r="T49" s="854"/>
      <c r="U49" s="854"/>
      <c r="V49" s="854"/>
      <c r="W49" s="854"/>
      <c r="X49" s="854"/>
      <c r="Y49" s="854"/>
      <c r="Z49" s="854"/>
      <c r="AA49" s="854"/>
      <c r="AB49" s="854"/>
      <c r="AC49" s="854"/>
      <c r="AD49" s="854"/>
      <c r="AE49" s="854"/>
      <c r="AF49" s="854"/>
      <c r="AG49" s="854"/>
      <c r="AH49" s="854"/>
      <c r="AI49" s="869"/>
      <c r="AJ49" s="869"/>
      <c r="AK49" s="869"/>
      <c r="AL49" s="869"/>
      <c r="AM49" s="869"/>
      <c r="AN49" s="869"/>
      <c r="AO49" s="869"/>
      <c r="AP49" s="869"/>
      <c r="AQ49" s="869"/>
      <c r="AR49" s="869"/>
      <c r="AS49" s="869"/>
      <c r="AT49" s="869"/>
      <c r="AU49" s="869"/>
      <c r="AV49" s="869"/>
      <c r="AW49" s="583"/>
    </row>
    <row r="50" spans="1:49" ht="30" customHeight="1" x14ac:dyDescent="0.25">
      <c r="A50" s="851" t="s">
        <v>3321</v>
      </c>
      <c r="B50" s="851"/>
      <c r="C50" s="851"/>
      <c r="D50" s="851"/>
      <c r="E50" s="851"/>
      <c r="F50" s="851"/>
      <c r="G50" s="854" t="s">
        <v>3459</v>
      </c>
      <c r="H50" s="854"/>
      <c r="I50" s="854"/>
      <c r="J50" s="854"/>
      <c r="K50" s="854"/>
      <c r="L50" s="854"/>
      <c r="M50" s="854"/>
      <c r="N50" s="854"/>
      <c r="O50" s="854"/>
      <c r="P50" s="854"/>
      <c r="Q50" s="854"/>
      <c r="R50" s="854"/>
      <c r="S50" s="854"/>
      <c r="T50" s="854"/>
      <c r="U50" s="854"/>
      <c r="V50" s="854"/>
      <c r="W50" s="854"/>
      <c r="X50" s="854"/>
      <c r="Y50" s="854"/>
      <c r="Z50" s="854"/>
      <c r="AA50" s="854"/>
      <c r="AB50" s="854"/>
      <c r="AC50" s="854"/>
      <c r="AD50" s="854"/>
      <c r="AE50" s="854"/>
      <c r="AF50" s="854"/>
      <c r="AG50" s="854"/>
      <c r="AH50" s="854"/>
      <c r="AI50" s="869"/>
      <c r="AJ50" s="869"/>
      <c r="AK50" s="869"/>
      <c r="AL50" s="869"/>
      <c r="AM50" s="869"/>
      <c r="AN50" s="869"/>
      <c r="AO50" s="869"/>
      <c r="AP50" s="869"/>
      <c r="AQ50" s="869"/>
      <c r="AR50" s="869"/>
      <c r="AS50" s="869"/>
      <c r="AT50" s="869"/>
      <c r="AU50" s="869"/>
      <c r="AV50" s="869"/>
      <c r="AW50" s="531"/>
    </row>
    <row r="51" spans="1:49" ht="43.5" customHeight="1" x14ac:dyDescent="0.25">
      <c r="A51" s="851" t="s">
        <v>3323</v>
      </c>
      <c r="B51" s="851"/>
      <c r="C51" s="851"/>
      <c r="D51" s="851"/>
      <c r="E51" s="851"/>
      <c r="F51" s="851"/>
      <c r="G51" s="854" t="s">
        <v>3460</v>
      </c>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c r="AH51" s="854"/>
      <c r="AI51" s="869"/>
      <c r="AJ51" s="869"/>
      <c r="AK51" s="869"/>
      <c r="AL51" s="869"/>
      <c r="AM51" s="869"/>
      <c r="AN51" s="869"/>
      <c r="AO51" s="869"/>
      <c r="AP51" s="869"/>
      <c r="AQ51" s="869"/>
      <c r="AR51" s="869"/>
      <c r="AS51" s="869"/>
      <c r="AT51" s="869"/>
      <c r="AU51" s="869"/>
      <c r="AV51" s="869"/>
      <c r="AW51" s="583"/>
    </row>
    <row r="52" spans="1:49" ht="43.5" customHeight="1" x14ac:dyDescent="0.25">
      <c r="A52" s="851" t="s">
        <v>3325</v>
      </c>
      <c r="B52" s="851"/>
      <c r="C52" s="851"/>
      <c r="D52" s="851"/>
      <c r="E52" s="851"/>
      <c r="F52" s="851"/>
      <c r="G52" s="854" t="s">
        <v>3461</v>
      </c>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c r="AH52" s="854"/>
      <c r="AI52" s="869"/>
      <c r="AJ52" s="869"/>
      <c r="AK52" s="869"/>
      <c r="AL52" s="869"/>
      <c r="AM52" s="869"/>
      <c r="AN52" s="869"/>
      <c r="AO52" s="869"/>
      <c r="AP52" s="869"/>
      <c r="AQ52" s="869"/>
      <c r="AR52" s="869"/>
      <c r="AS52" s="869"/>
      <c r="AT52" s="869"/>
      <c r="AU52" s="869"/>
      <c r="AV52" s="869"/>
      <c r="AW52" s="583"/>
    </row>
    <row r="53" spans="1:49" ht="15.95" customHeight="1" x14ac:dyDescent="0.25">
      <c r="A53" s="851" t="s">
        <v>3327</v>
      </c>
      <c r="B53" s="851"/>
      <c r="C53" s="851"/>
      <c r="D53" s="851"/>
      <c r="E53" s="851"/>
      <c r="F53" s="851"/>
      <c r="G53" s="854" t="s">
        <v>3462</v>
      </c>
      <c r="H53" s="854"/>
      <c r="I53" s="854"/>
      <c r="J53" s="854"/>
      <c r="K53" s="854"/>
      <c r="L53" s="854"/>
      <c r="M53" s="854"/>
      <c r="N53" s="854"/>
      <c r="O53" s="854"/>
      <c r="P53" s="854"/>
      <c r="Q53" s="854"/>
      <c r="R53" s="854"/>
      <c r="S53" s="854"/>
      <c r="T53" s="854"/>
      <c r="U53" s="854"/>
      <c r="V53" s="854"/>
      <c r="W53" s="854"/>
      <c r="X53" s="854"/>
      <c r="Y53" s="854"/>
      <c r="Z53" s="854"/>
      <c r="AA53" s="854"/>
      <c r="AB53" s="854"/>
      <c r="AC53" s="854"/>
      <c r="AD53" s="854"/>
      <c r="AE53" s="854"/>
      <c r="AF53" s="854"/>
      <c r="AG53" s="854"/>
      <c r="AH53" s="854"/>
      <c r="AI53" s="869"/>
      <c r="AJ53" s="869"/>
      <c r="AK53" s="869"/>
      <c r="AL53" s="869"/>
      <c r="AM53" s="869"/>
      <c r="AN53" s="869"/>
      <c r="AO53" s="869"/>
      <c r="AP53" s="869"/>
      <c r="AQ53" s="869"/>
      <c r="AR53" s="869"/>
      <c r="AS53" s="869"/>
      <c r="AT53" s="869"/>
      <c r="AU53" s="869"/>
      <c r="AV53" s="869"/>
      <c r="AW53" s="583"/>
    </row>
    <row r="54" spans="1:49" s="433" customFormat="1" ht="30" customHeight="1" x14ac:dyDescent="0.25">
      <c r="A54" s="851" t="s">
        <v>3329</v>
      </c>
      <c r="B54" s="851"/>
      <c r="C54" s="851"/>
      <c r="D54" s="851"/>
      <c r="E54" s="851"/>
      <c r="F54" s="851"/>
      <c r="G54" s="854" t="s">
        <v>3463</v>
      </c>
      <c r="H54" s="854"/>
      <c r="I54" s="854"/>
      <c r="J54" s="854"/>
      <c r="K54" s="854"/>
      <c r="L54" s="854"/>
      <c r="M54" s="854"/>
      <c r="N54" s="854"/>
      <c r="O54" s="854"/>
      <c r="P54" s="854"/>
      <c r="Q54" s="854"/>
      <c r="R54" s="854"/>
      <c r="S54" s="854"/>
      <c r="T54" s="854"/>
      <c r="U54" s="854"/>
      <c r="V54" s="854"/>
      <c r="W54" s="854"/>
      <c r="X54" s="854"/>
      <c r="Y54" s="854"/>
      <c r="Z54" s="854"/>
      <c r="AA54" s="854"/>
      <c r="AB54" s="854"/>
      <c r="AC54" s="854"/>
      <c r="AD54" s="854"/>
      <c r="AE54" s="854"/>
      <c r="AF54" s="854"/>
      <c r="AG54" s="854"/>
      <c r="AH54" s="854"/>
      <c r="AI54" s="869"/>
      <c r="AJ54" s="869"/>
      <c r="AK54" s="869"/>
      <c r="AL54" s="869"/>
      <c r="AM54" s="869"/>
      <c r="AN54" s="869"/>
      <c r="AO54" s="869"/>
      <c r="AP54" s="869"/>
      <c r="AQ54" s="869"/>
      <c r="AR54" s="869"/>
      <c r="AS54" s="869"/>
      <c r="AT54" s="869"/>
      <c r="AU54" s="869"/>
      <c r="AV54" s="869"/>
      <c r="AW54" s="593"/>
    </row>
    <row r="55" spans="1:49" ht="43.5" customHeight="1" x14ac:dyDescent="0.25">
      <c r="A55" s="851" t="s">
        <v>3331</v>
      </c>
      <c r="B55" s="851"/>
      <c r="C55" s="851"/>
      <c r="D55" s="851"/>
      <c r="E55" s="851"/>
      <c r="F55" s="851"/>
      <c r="G55" s="854" t="s">
        <v>3464</v>
      </c>
      <c r="H55" s="854"/>
      <c r="I55" s="854"/>
      <c r="J55" s="854"/>
      <c r="K55" s="854"/>
      <c r="L55" s="854"/>
      <c r="M55" s="854"/>
      <c r="N55" s="854"/>
      <c r="O55" s="854"/>
      <c r="P55" s="854"/>
      <c r="Q55" s="854"/>
      <c r="R55" s="854"/>
      <c r="S55" s="854"/>
      <c r="T55" s="854"/>
      <c r="U55" s="854"/>
      <c r="V55" s="854"/>
      <c r="W55" s="854"/>
      <c r="X55" s="854"/>
      <c r="Y55" s="854"/>
      <c r="Z55" s="854"/>
      <c r="AA55" s="854"/>
      <c r="AB55" s="854"/>
      <c r="AC55" s="854"/>
      <c r="AD55" s="854"/>
      <c r="AE55" s="854"/>
      <c r="AF55" s="854"/>
      <c r="AG55" s="854"/>
      <c r="AH55" s="854"/>
      <c r="AI55" s="869"/>
      <c r="AJ55" s="869"/>
      <c r="AK55" s="869"/>
      <c r="AL55" s="869"/>
      <c r="AM55" s="869"/>
      <c r="AN55" s="869"/>
      <c r="AO55" s="869"/>
      <c r="AP55" s="869"/>
      <c r="AQ55" s="869"/>
      <c r="AR55" s="869"/>
      <c r="AS55" s="869"/>
      <c r="AT55" s="869"/>
      <c r="AU55" s="869"/>
      <c r="AV55" s="869"/>
      <c r="AW55" s="583"/>
    </row>
    <row r="56" spans="1:49" ht="43.5" customHeight="1" x14ac:dyDescent="0.25">
      <c r="A56" s="851" t="s">
        <v>3333</v>
      </c>
      <c r="B56" s="851"/>
      <c r="C56" s="851"/>
      <c r="D56" s="851"/>
      <c r="E56" s="851"/>
      <c r="F56" s="851"/>
      <c r="G56" s="854" t="s">
        <v>3465</v>
      </c>
      <c r="H56" s="854"/>
      <c r="I56" s="854"/>
      <c r="J56" s="854"/>
      <c r="K56" s="854"/>
      <c r="L56" s="854"/>
      <c r="M56" s="854"/>
      <c r="N56" s="854"/>
      <c r="O56" s="854"/>
      <c r="P56" s="854"/>
      <c r="Q56" s="854"/>
      <c r="R56" s="854"/>
      <c r="S56" s="854"/>
      <c r="T56" s="854"/>
      <c r="U56" s="854"/>
      <c r="V56" s="854"/>
      <c r="W56" s="854"/>
      <c r="X56" s="854"/>
      <c r="Y56" s="854"/>
      <c r="Z56" s="854"/>
      <c r="AA56" s="854"/>
      <c r="AB56" s="854"/>
      <c r="AC56" s="854"/>
      <c r="AD56" s="854"/>
      <c r="AE56" s="854"/>
      <c r="AF56" s="854"/>
      <c r="AG56" s="854"/>
      <c r="AH56" s="854"/>
      <c r="AI56" s="869"/>
      <c r="AJ56" s="869"/>
      <c r="AK56" s="869"/>
      <c r="AL56" s="869"/>
      <c r="AM56" s="869"/>
      <c r="AN56" s="869"/>
      <c r="AO56" s="869"/>
      <c r="AP56" s="869"/>
      <c r="AQ56" s="869"/>
      <c r="AR56" s="869"/>
      <c r="AS56" s="869"/>
      <c r="AT56" s="869"/>
      <c r="AU56" s="869"/>
      <c r="AV56" s="869"/>
      <c r="AW56" s="583"/>
    </row>
    <row r="57" spans="1:49" s="433" customFormat="1" ht="30" customHeight="1" x14ac:dyDescent="0.25">
      <c r="A57" s="851" t="s">
        <v>3335</v>
      </c>
      <c r="B57" s="851"/>
      <c r="C57" s="851"/>
      <c r="D57" s="851"/>
      <c r="E57" s="851"/>
      <c r="F57" s="851"/>
      <c r="G57" s="854" t="s">
        <v>3466</v>
      </c>
      <c r="H57" s="854"/>
      <c r="I57" s="854"/>
      <c r="J57" s="854"/>
      <c r="K57" s="854"/>
      <c r="L57" s="854"/>
      <c r="M57" s="854"/>
      <c r="N57" s="854"/>
      <c r="O57" s="854"/>
      <c r="P57" s="854"/>
      <c r="Q57" s="854"/>
      <c r="R57" s="854"/>
      <c r="S57" s="854"/>
      <c r="T57" s="854"/>
      <c r="U57" s="854"/>
      <c r="V57" s="854"/>
      <c r="W57" s="854"/>
      <c r="X57" s="854"/>
      <c r="Y57" s="854"/>
      <c r="Z57" s="854"/>
      <c r="AA57" s="854"/>
      <c r="AB57" s="854"/>
      <c r="AC57" s="854"/>
      <c r="AD57" s="854"/>
      <c r="AE57" s="854"/>
      <c r="AF57" s="854"/>
      <c r="AG57" s="854"/>
      <c r="AH57" s="854"/>
      <c r="AI57" s="869"/>
      <c r="AJ57" s="869"/>
      <c r="AK57" s="869"/>
      <c r="AL57" s="869"/>
      <c r="AM57" s="869"/>
      <c r="AN57" s="869"/>
      <c r="AO57" s="869"/>
      <c r="AP57" s="869"/>
      <c r="AQ57" s="869"/>
      <c r="AR57" s="869"/>
      <c r="AS57" s="869"/>
      <c r="AT57" s="869"/>
      <c r="AU57" s="869"/>
      <c r="AV57" s="869"/>
      <c r="AW57" s="593"/>
    </row>
    <row r="58" spans="1:49" ht="14.85" customHeight="1" x14ac:dyDescent="0.25">
      <c r="A58" s="433"/>
      <c r="B58" s="433"/>
      <c r="C58" s="433"/>
      <c r="D58" s="433"/>
      <c r="E58" s="433"/>
      <c r="F58" s="433"/>
      <c r="G58" s="433"/>
      <c r="H58" s="433"/>
      <c r="I58" s="433"/>
      <c r="J58" s="433"/>
      <c r="K58" s="433"/>
      <c r="L58" s="595"/>
      <c r="M58" s="595"/>
      <c r="N58" s="595"/>
      <c r="O58" s="595"/>
      <c r="P58" s="595"/>
      <c r="Q58" s="595"/>
      <c r="R58" s="595"/>
      <c r="S58" s="595"/>
      <c r="T58" s="595"/>
      <c r="U58" s="595"/>
      <c r="V58" s="595"/>
      <c r="W58" s="595"/>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T58" s="583"/>
      <c r="AU58" s="583"/>
      <c r="AV58" s="583"/>
      <c r="AW58" s="583"/>
    </row>
    <row r="63" spans="1:49" ht="15.95" customHeight="1" x14ac:dyDescent="0.25">
      <c r="A63" s="447" t="s">
        <v>3288</v>
      </c>
      <c r="B63" s="448"/>
      <c r="C63" s="448"/>
      <c r="D63" s="448"/>
      <c r="E63" s="448"/>
      <c r="F63" s="448"/>
      <c r="G63" s="448"/>
      <c r="H63" s="448"/>
      <c r="I63" s="448"/>
      <c r="J63" s="448"/>
      <c r="K63" s="448"/>
      <c r="L63" s="448"/>
      <c r="M63" s="448"/>
      <c r="N63" s="448"/>
      <c r="O63" s="448"/>
      <c r="P63" s="448"/>
      <c r="Q63" s="449"/>
      <c r="AE63" s="434" t="s">
        <v>842</v>
      </c>
      <c r="AH63" s="597">
        <f t="shared" ref="AH63:AQ63" si="1">AH2</f>
        <v>0</v>
      </c>
      <c r="AI63" s="597">
        <f t="shared" si="1"/>
        <v>0</v>
      </c>
      <c r="AJ63" s="597">
        <f t="shared" si="1"/>
        <v>0</v>
      </c>
      <c r="AK63" s="597">
        <f t="shared" si="1"/>
        <v>0</v>
      </c>
      <c r="AL63" s="597">
        <f t="shared" si="1"/>
        <v>0</v>
      </c>
      <c r="AM63" s="597">
        <f t="shared" si="1"/>
        <v>0</v>
      </c>
      <c r="AN63" s="597">
        <f t="shared" si="1"/>
        <v>0</v>
      </c>
      <c r="AO63" s="597">
        <f t="shared" si="1"/>
        <v>0</v>
      </c>
      <c r="AP63" s="597">
        <f t="shared" si="1"/>
        <v>0</v>
      </c>
      <c r="AQ63" s="597">
        <f t="shared" si="1"/>
        <v>0</v>
      </c>
    </row>
    <row r="65" spans="1:49" ht="14.1" customHeight="1" x14ac:dyDescent="0.25">
      <c r="AW65" s="582"/>
    </row>
    <row r="66" spans="1:49" s="433" customFormat="1" ht="14.85" customHeight="1" x14ac:dyDescent="0.25">
      <c r="A66" s="847" t="s">
        <v>3245</v>
      </c>
      <c r="B66" s="847"/>
      <c r="C66" s="847"/>
      <c r="D66" s="847"/>
      <c r="E66" s="847"/>
      <c r="F66" s="847"/>
      <c r="G66" s="847" t="s">
        <v>3246</v>
      </c>
      <c r="H66" s="847"/>
      <c r="I66" s="847"/>
      <c r="J66" s="847"/>
      <c r="K66" s="847"/>
      <c r="L66" s="847"/>
      <c r="M66" s="847"/>
      <c r="N66" s="847"/>
      <c r="O66" s="847"/>
      <c r="P66" s="847"/>
      <c r="Q66" s="847"/>
      <c r="R66" s="847"/>
      <c r="S66" s="847"/>
      <c r="T66" s="847"/>
      <c r="U66" s="847"/>
      <c r="V66" s="847"/>
      <c r="W66" s="847"/>
      <c r="X66" s="847"/>
      <c r="Y66" s="847"/>
      <c r="Z66" s="847"/>
      <c r="AA66" s="847"/>
      <c r="AB66" s="847"/>
      <c r="AC66" s="847"/>
      <c r="AD66" s="847"/>
      <c r="AE66" s="847"/>
      <c r="AF66" s="847"/>
      <c r="AG66" s="847"/>
      <c r="AH66" s="847"/>
      <c r="AI66" s="847" t="s">
        <v>815</v>
      </c>
      <c r="AJ66" s="847"/>
      <c r="AK66" s="847"/>
      <c r="AL66" s="847"/>
      <c r="AM66" s="847"/>
      <c r="AN66" s="847"/>
      <c r="AO66" s="847"/>
      <c r="AP66" s="847" t="s">
        <v>469</v>
      </c>
      <c r="AQ66" s="847"/>
      <c r="AR66" s="847"/>
      <c r="AS66" s="847"/>
      <c r="AT66" s="847"/>
      <c r="AU66" s="847"/>
      <c r="AV66" s="847"/>
      <c r="AW66" s="582"/>
    </row>
    <row r="67" spans="1:49" s="433" customFormat="1" ht="30.75" customHeight="1" x14ac:dyDescent="0.25">
      <c r="A67" s="847"/>
      <c r="B67" s="847"/>
      <c r="C67" s="847"/>
      <c r="D67" s="847"/>
      <c r="E67" s="847"/>
      <c r="F67" s="847"/>
      <c r="G67" s="847"/>
      <c r="H67" s="847"/>
      <c r="I67" s="847"/>
      <c r="J67" s="847"/>
      <c r="K67" s="847"/>
      <c r="L67" s="847"/>
      <c r="M67" s="847"/>
      <c r="N67" s="847"/>
      <c r="O67" s="847"/>
      <c r="P67" s="847"/>
      <c r="Q67" s="847"/>
      <c r="R67" s="847"/>
      <c r="S67" s="847"/>
      <c r="T67" s="847"/>
      <c r="U67" s="847"/>
      <c r="V67" s="847"/>
      <c r="W67" s="847"/>
      <c r="X67" s="847"/>
      <c r="Y67" s="847"/>
      <c r="Z67" s="847"/>
      <c r="AA67" s="847"/>
      <c r="AB67" s="847"/>
      <c r="AC67" s="847"/>
      <c r="AD67" s="847"/>
      <c r="AE67" s="847"/>
      <c r="AF67" s="847"/>
      <c r="AG67" s="847"/>
      <c r="AH67" s="847"/>
      <c r="AI67" s="847"/>
      <c r="AJ67" s="847"/>
      <c r="AK67" s="847"/>
      <c r="AL67" s="847"/>
      <c r="AM67" s="847"/>
      <c r="AN67" s="847"/>
      <c r="AO67" s="847"/>
      <c r="AP67" s="847"/>
      <c r="AQ67" s="847"/>
      <c r="AR67" s="847"/>
      <c r="AS67" s="847"/>
      <c r="AT67" s="847"/>
      <c r="AU67" s="847"/>
      <c r="AV67" s="847"/>
      <c r="AW67" s="582"/>
    </row>
    <row r="68" spans="1:49" ht="15.95" customHeight="1" x14ac:dyDescent="0.25">
      <c r="A68" s="851" t="s">
        <v>3337</v>
      </c>
      <c r="B68" s="851"/>
      <c r="C68" s="851"/>
      <c r="D68" s="851"/>
      <c r="E68" s="851"/>
      <c r="F68" s="851"/>
      <c r="G68" s="854" t="s">
        <v>3338</v>
      </c>
      <c r="H68" s="854"/>
      <c r="I68" s="854"/>
      <c r="J68" s="854"/>
      <c r="K68" s="854"/>
      <c r="L68" s="854"/>
      <c r="M68" s="854"/>
      <c r="N68" s="854"/>
      <c r="O68" s="854"/>
      <c r="P68" s="854"/>
      <c r="Q68" s="854"/>
      <c r="R68" s="854"/>
      <c r="S68" s="854"/>
      <c r="T68" s="854"/>
      <c r="U68" s="854"/>
      <c r="V68" s="854"/>
      <c r="W68" s="854"/>
      <c r="X68" s="854"/>
      <c r="Y68" s="854"/>
      <c r="Z68" s="854"/>
      <c r="AA68" s="854"/>
      <c r="AB68" s="854"/>
      <c r="AC68" s="854"/>
      <c r="AD68" s="854"/>
      <c r="AE68" s="854"/>
      <c r="AF68" s="854"/>
      <c r="AG68" s="854"/>
      <c r="AH68" s="854"/>
      <c r="AI68" s="869"/>
      <c r="AJ68" s="869"/>
      <c r="AK68" s="869"/>
      <c r="AL68" s="869"/>
      <c r="AM68" s="869"/>
      <c r="AN68" s="869"/>
      <c r="AO68" s="869"/>
      <c r="AP68" s="869"/>
      <c r="AQ68" s="869"/>
      <c r="AR68" s="869"/>
      <c r="AS68" s="869"/>
      <c r="AT68" s="869"/>
      <c r="AU68" s="869"/>
      <c r="AV68" s="869"/>
      <c r="AW68" s="583"/>
    </row>
    <row r="69" spans="1:49" s="433" customFormat="1" ht="30" customHeight="1" x14ac:dyDescent="0.25">
      <c r="A69" s="851" t="s">
        <v>3339</v>
      </c>
      <c r="B69" s="851"/>
      <c r="C69" s="851"/>
      <c r="D69" s="851"/>
      <c r="E69" s="851"/>
      <c r="F69" s="851"/>
      <c r="G69" s="854" t="s">
        <v>3467</v>
      </c>
      <c r="H69" s="854"/>
      <c r="I69" s="854"/>
      <c r="J69" s="854"/>
      <c r="K69" s="854"/>
      <c r="L69" s="854"/>
      <c r="M69" s="854"/>
      <c r="N69" s="854"/>
      <c r="O69" s="854"/>
      <c r="P69" s="854"/>
      <c r="Q69" s="854"/>
      <c r="R69" s="854"/>
      <c r="S69" s="854"/>
      <c r="T69" s="854"/>
      <c r="U69" s="854"/>
      <c r="V69" s="854"/>
      <c r="W69" s="854"/>
      <c r="X69" s="854"/>
      <c r="Y69" s="854"/>
      <c r="Z69" s="854"/>
      <c r="AA69" s="854"/>
      <c r="AB69" s="854"/>
      <c r="AC69" s="854"/>
      <c r="AD69" s="854"/>
      <c r="AE69" s="854"/>
      <c r="AF69" s="854"/>
      <c r="AG69" s="854"/>
      <c r="AH69" s="854"/>
      <c r="AI69" s="869"/>
      <c r="AJ69" s="869"/>
      <c r="AK69" s="869"/>
      <c r="AL69" s="869"/>
      <c r="AM69" s="869"/>
      <c r="AN69" s="869"/>
      <c r="AO69" s="869"/>
      <c r="AP69" s="869"/>
      <c r="AQ69" s="869"/>
      <c r="AR69" s="869"/>
      <c r="AS69" s="869"/>
      <c r="AT69" s="869"/>
      <c r="AU69" s="869"/>
      <c r="AV69" s="869"/>
      <c r="AW69" s="593"/>
    </row>
    <row r="70" spans="1:49" ht="15.95" customHeight="1" x14ac:dyDescent="0.25">
      <c r="A70" s="851" t="s">
        <v>3341</v>
      </c>
      <c r="B70" s="851"/>
      <c r="C70" s="851"/>
      <c r="D70" s="851"/>
      <c r="E70" s="851"/>
      <c r="F70" s="851"/>
      <c r="G70" s="854" t="s">
        <v>3468</v>
      </c>
      <c r="H70" s="854"/>
      <c r="I70" s="854"/>
      <c r="J70" s="854"/>
      <c r="K70" s="854"/>
      <c r="L70" s="854"/>
      <c r="M70" s="854"/>
      <c r="N70" s="854"/>
      <c r="O70" s="854"/>
      <c r="P70" s="854"/>
      <c r="Q70" s="854"/>
      <c r="R70" s="854"/>
      <c r="S70" s="854"/>
      <c r="T70" s="854"/>
      <c r="U70" s="854"/>
      <c r="V70" s="854"/>
      <c r="W70" s="854"/>
      <c r="X70" s="854"/>
      <c r="Y70" s="854"/>
      <c r="Z70" s="854"/>
      <c r="AA70" s="854"/>
      <c r="AB70" s="854"/>
      <c r="AC70" s="854"/>
      <c r="AD70" s="854"/>
      <c r="AE70" s="854"/>
      <c r="AF70" s="854"/>
      <c r="AG70" s="854"/>
      <c r="AH70" s="854"/>
      <c r="AI70" s="869"/>
      <c r="AJ70" s="869"/>
      <c r="AK70" s="869"/>
      <c r="AL70" s="869"/>
      <c r="AM70" s="869"/>
      <c r="AN70" s="869"/>
      <c r="AO70" s="869"/>
      <c r="AP70" s="869"/>
      <c r="AQ70" s="869"/>
      <c r="AR70" s="869"/>
      <c r="AS70" s="869"/>
      <c r="AT70" s="869"/>
      <c r="AU70" s="869"/>
      <c r="AV70" s="869"/>
      <c r="AW70" s="583"/>
    </row>
    <row r="71" spans="1:49" ht="15.95" customHeight="1" x14ac:dyDescent="0.25">
      <c r="A71" s="851" t="s">
        <v>3343</v>
      </c>
      <c r="B71" s="851"/>
      <c r="C71" s="851"/>
      <c r="D71" s="851"/>
      <c r="E71" s="851"/>
      <c r="F71" s="851"/>
      <c r="G71" s="854" t="s">
        <v>3344</v>
      </c>
      <c r="H71" s="854"/>
      <c r="I71" s="854"/>
      <c r="J71" s="854"/>
      <c r="K71" s="854"/>
      <c r="L71" s="854"/>
      <c r="M71" s="854"/>
      <c r="N71" s="854"/>
      <c r="O71" s="854"/>
      <c r="P71" s="854"/>
      <c r="Q71" s="854"/>
      <c r="R71" s="854"/>
      <c r="S71" s="854"/>
      <c r="T71" s="854"/>
      <c r="U71" s="854"/>
      <c r="V71" s="854"/>
      <c r="W71" s="854"/>
      <c r="X71" s="854"/>
      <c r="Y71" s="854"/>
      <c r="Z71" s="854"/>
      <c r="AA71" s="854"/>
      <c r="AB71" s="854"/>
      <c r="AC71" s="854"/>
      <c r="AD71" s="854"/>
      <c r="AE71" s="854"/>
      <c r="AF71" s="854"/>
      <c r="AG71" s="854"/>
      <c r="AH71" s="854"/>
      <c r="AI71" s="869"/>
      <c r="AJ71" s="869"/>
      <c r="AK71" s="869"/>
      <c r="AL71" s="869"/>
      <c r="AM71" s="869"/>
      <c r="AN71" s="869"/>
      <c r="AO71" s="869"/>
      <c r="AP71" s="869"/>
      <c r="AQ71" s="869"/>
      <c r="AR71" s="869"/>
      <c r="AS71" s="869"/>
      <c r="AT71" s="869"/>
      <c r="AU71" s="869"/>
      <c r="AV71" s="869"/>
      <c r="AW71" s="583"/>
    </row>
    <row r="72" spans="1:49" ht="30" customHeight="1" x14ac:dyDescent="0.25">
      <c r="A72" s="861" t="s">
        <v>1875</v>
      </c>
      <c r="B72" s="861"/>
      <c r="C72" s="861"/>
      <c r="D72" s="861"/>
      <c r="E72" s="861"/>
      <c r="F72" s="861"/>
      <c r="G72" s="860" t="s">
        <v>3469</v>
      </c>
      <c r="H72" s="860"/>
      <c r="I72" s="860"/>
      <c r="J72" s="860"/>
      <c r="K72" s="860"/>
      <c r="L72" s="860"/>
      <c r="M72" s="860"/>
      <c r="N72" s="860"/>
      <c r="O72" s="860"/>
      <c r="P72" s="860"/>
      <c r="Q72" s="860"/>
      <c r="R72" s="860"/>
      <c r="S72" s="860"/>
      <c r="T72" s="860"/>
      <c r="U72" s="860"/>
      <c r="V72" s="860"/>
      <c r="W72" s="860"/>
      <c r="X72" s="860"/>
      <c r="Y72" s="860"/>
      <c r="Z72" s="860"/>
      <c r="AA72" s="860"/>
      <c r="AB72" s="860"/>
      <c r="AC72" s="860"/>
      <c r="AD72" s="860"/>
      <c r="AE72" s="860"/>
      <c r="AF72" s="860"/>
      <c r="AG72" s="860"/>
      <c r="AH72" s="860"/>
      <c r="AI72" s="869"/>
      <c r="AJ72" s="869"/>
      <c r="AK72" s="869"/>
      <c r="AL72" s="869"/>
      <c r="AM72" s="869"/>
      <c r="AN72" s="869"/>
      <c r="AO72" s="869"/>
      <c r="AP72" s="869"/>
      <c r="AQ72" s="869"/>
      <c r="AR72" s="869"/>
      <c r="AS72" s="869"/>
      <c r="AT72" s="869"/>
      <c r="AU72" s="869"/>
      <c r="AV72" s="869"/>
      <c r="AW72" s="583"/>
    </row>
    <row r="73" spans="1:49" ht="27.75" customHeight="1" x14ac:dyDescent="0.25">
      <c r="A73" s="851" t="s">
        <v>3347</v>
      </c>
      <c r="B73" s="851"/>
      <c r="C73" s="851"/>
      <c r="D73" s="851"/>
      <c r="E73" s="851"/>
      <c r="F73" s="851"/>
      <c r="G73" s="854" t="s">
        <v>3470</v>
      </c>
      <c r="H73" s="854"/>
      <c r="I73" s="854"/>
      <c r="J73" s="854"/>
      <c r="K73" s="854"/>
      <c r="L73" s="854"/>
      <c r="M73" s="854"/>
      <c r="N73" s="854"/>
      <c r="O73" s="854"/>
      <c r="P73" s="854"/>
      <c r="Q73" s="854"/>
      <c r="R73" s="854"/>
      <c r="S73" s="854"/>
      <c r="T73" s="854"/>
      <c r="U73" s="854"/>
      <c r="V73" s="854"/>
      <c r="W73" s="854"/>
      <c r="X73" s="854"/>
      <c r="Y73" s="854"/>
      <c r="Z73" s="854"/>
      <c r="AA73" s="854"/>
      <c r="AB73" s="854"/>
      <c r="AC73" s="854"/>
      <c r="AD73" s="854"/>
      <c r="AE73" s="854"/>
      <c r="AF73" s="854"/>
      <c r="AG73" s="854"/>
      <c r="AH73" s="854"/>
      <c r="AI73" s="869"/>
      <c r="AJ73" s="869"/>
      <c r="AK73" s="869"/>
      <c r="AL73" s="869"/>
      <c r="AM73" s="869"/>
      <c r="AN73" s="869"/>
      <c r="AO73" s="869"/>
      <c r="AP73" s="869"/>
      <c r="AQ73" s="869"/>
      <c r="AR73" s="869"/>
      <c r="AS73" s="869"/>
      <c r="AT73" s="869"/>
      <c r="AU73" s="869"/>
      <c r="AV73" s="869"/>
      <c r="AW73" s="583"/>
    </row>
    <row r="74" spans="1:49" ht="15.95" customHeight="1" x14ac:dyDescent="0.25">
      <c r="A74" s="851" t="s">
        <v>3349</v>
      </c>
      <c r="B74" s="851"/>
      <c r="C74" s="851"/>
      <c r="D74" s="851"/>
      <c r="E74" s="851"/>
      <c r="F74" s="851"/>
      <c r="G74" s="854" t="s">
        <v>3350</v>
      </c>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c r="AI74" s="869"/>
      <c r="AJ74" s="869"/>
      <c r="AK74" s="869"/>
      <c r="AL74" s="869"/>
      <c r="AM74" s="869"/>
      <c r="AN74" s="869"/>
      <c r="AO74" s="869"/>
      <c r="AP74" s="869"/>
      <c r="AQ74" s="869"/>
      <c r="AR74" s="869"/>
      <c r="AS74" s="869"/>
      <c r="AT74" s="869"/>
      <c r="AU74" s="869"/>
      <c r="AV74" s="869"/>
      <c r="AW74" s="583"/>
    </row>
    <row r="75" spans="1:49" s="433" customFormat="1" ht="30" customHeight="1" x14ac:dyDescent="0.25">
      <c r="A75" s="851" t="s">
        <v>3351</v>
      </c>
      <c r="B75" s="851"/>
      <c r="C75" s="851"/>
      <c r="D75" s="851"/>
      <c r="E75" s="851"/>
      <c r="F75" s="851"/>
      <c r="G75" s="854" t="s">
        <v>3471</v>
      </c>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c r="AI75" s="869"/>
      <c r="AJ75" s="869"/>
      <c r="AK75" s="869"/>
      <c r="AL75" s="869"/>
      <c r="AM75" s="869"/>
      <c r="AN75" s="869"/>
      <c r="AO75" s="869"/>
      <c r="AP75" s="869"/>
      <c r="AQ75" s="869"/>
      <c r="AR75" s="869"/>
      <c r="AS75" s="869"/>
      <c r="AT75" s="869"/>
      <c r="AU75" s="869"/>
      <c r="AV75" s="869"/>
      <c r="AW75" s="593"/>
    </row>
    <row r="76" spans="1:49" ht="15.95" customHeight="1" x14ac:dyDescent="0.25">
      <c r="A76" s="851" t="s">
        <v>3353</v>
      </c>
      <c r="B76" s="851"/>
      <c r="C76" s="851"/>
      <c r="D76" s="851"/>
      <c r="E76" s="851"/>
      <c r="F76" s="851"/>
      <c r="G76" s="854" t="s">
        <v>3354</v>
      </c>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c r="AI76" s="869"/>
      <c r="AJ76" s="869"/>
      <c r="AK76" s="869"/>
      <c r="AL76" s="869"/>
      <c r="AM76" s="869"/>
      <c r="AN76" s="869"/>
      <c r="AO76" s="869"/>
      <c r="AP76" s="869"/>
      <c r="AQ76" s="869"/>
      <c r="AR76" s="869"/>
      <c r="AS76" s="869"/>
      <c r="AT76" s="869"/>
      <c r="AU76" s="869"/>
      <c r="AV76" s="869"/>
      <c r="AW76" s="583"/>
    </row>
    <row r="77" spans="1:49" ht="15.95" customHeight="1" x14ac:dyDescent="0.25">
      <c r="A77" s="851" t="s">
        <v>3355</v>
      </c>
      <c r="B77" s="851"/>
      <c r="C77" s="851"/>
      <c r="D77" s="851"/>
      <c r="E77" s="851"/>
      <c r="F77" s="851"/>
      <c r="G77" s="854" t="s">
        <v>3356</v>
      </c>
      <c r="H77" s="854"/>
      <c r="I77" s="854"/>
      <c r="J77" s="854"/>
      <c r="K77" s="854"/>
      <c r="L77" s="854"/>
      <c r="M77" s="854"/>
      <c r="N77" s="854"/>
      <c r="O77" s="854"/>
      <c r="P77" s="854"/>
      <c r="Q77" s="854"/>
      <c r="R77" s="854"/>
      <c r="S77" s="854"/>
      <c r="T77" s="854"/>
      <c r="U77" s="854"/>
      <c r="V77" s="854"/>
      <c r="W77" s="854"/>
      <c r="X77" s="854"/>
      <c r="Y77" s="854"/>
      <c r="Z77" s="854"/>
      <c r="AA77" s="854"/>
      <c r="AB77" s="854"/>
      <c r="AC77" s="854"/>
      <c r="AD77" s="854"/>
      <c r="AE77" s="854"/>
      <c r="AF77" s="854"/>
      <c r="AG77" s="854"/>
      <c r="AH77" s="854"/>
      <c r="AI77" s="869"/>
      <c r="AJ77" s="869"/>
      <c r="AK77" s="869"/>
      <c r="AL77" s="869"/>
      <c r="AM77" s="869"/>
      <c r="AN77" s="869"/>
      <c r="AO77" s="869"/>
      <c r="AP77" s="869"/>
      <c r="AQ77" s="869"/>
      <c r="AR77" s="869"/>
      <c r="AS77" s="869"/>
      <c r="AT77" s="869"/>
      <c r="AU77" s="869"/>
      <c r="AV77" s="869"/>
      <c r="AW77" s="583"/>
    </row>
    <row r="78" spans="1:49" s="433" customFormat="1" ht="30" customHeight="1" x14ac:dyDescent="0.25">
      <c r="A78" s="851" t="s">
        <v>3357</v>
      </c>
      <c r="B78" s="851"/>
      <c r="C78" s="851"/>
      <c r="D78" s="851"/>
      <c r="E78" s="851"/>
      <c r="F78" s="851"/>
      <c r="G78" s="854" t="s">
        <v>3358</v>
      </c>
      <c r="H78" s="854"/>
      <c r="I78" s="854"/>
      <c r="J78" s="854"/>
      <c r="K78" s="854"/>
      <c r="L78" s="854"/>
      <c r="M78" s="854"/>
      <c r="N78" s="854"/>
      <c r="O78" s="854"/>
      <c r="P78" s="854"/>
      <c r="Q78" s="854"/>
      <c r="R78" s="854"/>
      <c r="S78" s="854"/>
      <c r="T78" s="854"/>
      <c r="U78" s="854"/>
      <c r="V78" s="854"/>
      <c r="W78" s="854"/>
      <c r="X78" s="854"/>
      <c r="Y78" s="854"/>
      <c r="Z78" s="854"/>
      <c r="AA78" s="854"/>
      <c r="AB78" s="854"/>
      <c r="AC78" s="854"/>
      <c r="AD78" s="854"/>
      <c r="AE78" s="854"/>
      <c r="AF78" s="854"/>
      <c r="AG78" s="854"/>
      <c r="AH78" s="854"/>
      <c r="AI78" s="869"/>
      <c r="AJ78" s="869"/>
      <c r="AK78" s="869"/>
      <c r="AL78" s="869"/>
      <c r="AM78" s="869"/>
      <c r="AN78" s="869"/>
      <c r="AO78" s="869"/>
      <c r="AP78" s="869"/>
      <c r="AQ78" s="869"/>
      <c r="AR78" s="869"/>
      <c r="AS78" s="869"/>
      <c r="AT78" s="869"/>
      <c r="AU78" s="869"/>
      <c r="AV78" s="869"/>
      <c r="AW78" s="593"/>
    </row>
    <row r="79" spans="1:49" ht="15.95" customHeight="1" x14ac:dyDescent="0.25">
      <c r="A79" s="851" t="s">
        <v>3359</v>
      </c>
      <c r="B79" s="851"/>
      <c r="C79" s="851"/>
      <c r="D79" s="851"/>
      <c r="E79" s="851"/>
      <c r="F79" s="851"/>
      <c r="G79" s="854" t="s">
        <v>3472</v>
      </c>
      <c r="H79" s="854"/>
      <c r="I79" s="854"/>
      <c r="J79" s="854"/>
      <c r="K79" s="854"/>
      <c r="L79" s="854"/>
      <c r="M79" s="854"/>
      <c r="N79" s="854"/>
      <c r="O79" s="854"/>
      <c r="P79" s="854"/>
      <c r="Q79" s="854"/>
      <c r="R79" s="854"/>
      <c r="S79" s="854"/>
      <c r="T79" s="854"/>
      <c r="U79" s="854"/>
      <c r="V79" s="854"/>
      <c r="W79" s="854"/>
      <c r="X79" s="854"/>
      <c r="Y79" s="854"/>
      <c r="Z79" s="854"/>
      <c r="AA79" s="854"/>
      <c r="AB79" s="854"/>
      <c r="AC79" s="854"/>
      <c r="AD79" s="854"/>
      <c r="AE79" s="854"/>
      <c r="AF79" s="854"/>
      <c r="AG79" s="854"/>
      <c r="AH79" s="854"/>
      <c r="AI79" s="869"/>
      <c r="AJ79" s="869"/>
      <c r="AK79" s="869"/>
      <c r="AL79" s="869"/>
      <c r="AM79" s="869"/>
      <c r="AN79" s="869"/>
      <c r="AO79" s="869"/>
      <c r="AP79" s="869"/>
      <c r="AQ79" s="869"/>
      <c r="AR79" s="869"/>
      <c r="AS79" s="869"/>
      <c r="AT79" s="869"/>
      <c r="AU79" s="869"/>
      <c r="AV79" s="869"/>
      <c r="AW79" s="583"/>
    </row>
    <row r="80" spans="1:49" s="433" customFormat="1" ht="30" customHeight="1" x14ac:dyDescent="0.25">
      <c r="A80" s="851" t="s">
        <v>3361</v>
      </c>
      <c r="B80" s="851"/>
      <c r="C80" s="851"/>
      <c r="D80" s="851"/>
      <c r="E80" s="851"/>
      <c r="F80" s="851"/>
      <c r="G80" s="854" t="s">
        <v>3473</v>
      </c>
      <c r="H80" s="854"/>
      <c r="I80" s="854"/>
      <c r="J80" s="854"/>
      <c r="K80" s="854"/>
      <c r="L80" s="854"/>
      <c r="M80" s="854"/>
      <c r="N80" s="854"/>
      <c r="O80" s="854"/>
      <c r="P80" s="854"/>
      <c r="Q80" s="854"/>
      <c r="R80" s="854"/>
      <c r="S80" s="854"/>
      <c r="T80" s="854"/>
      <c r="U80" s="854"/>
      <c r="V80" s="854"/>
      <c r="W80" s="854"/>
      <c r="X80" s="854"/>
      <c r="Y80" s="854"/>
      <c r="Z80" s="854"/>
      <c r="AA80" s="854"/>
      <c r="AB80" s="854"/>
      <c r="AC80" s="854"/>
      <c r="AD80" s="854"/>
      <c r="AE80" s="854"/>
      <c r="AF80" s="854"/>
      <c r="AG80" s="854"/>
      <c r="AH80" s="854"/>
      <c r="AI80" s="869"/>
      <c r="AJ80" s="869"/>
      <c r="AK80" s="869"/>
      <c r="AL80" s="869"/>
      <c r="AM80" s="869"/>
      <c r="AN80" s="869"/>
      <c r="AO80" s="869"/>
      <c r="AP80" s="869"/>
      <c r="AQ80" s="869"/>
      <c r="AR80" s="869"/>
      <c r="AS80" s="869"/>
      <c r="AT80" s="869"/>
      <c r="AU80" s="869"/>
      <c r="AV80" s="869"/>
      <c r="AW80" s="593"/>
    </row>
    <row r="81" spans="1:49" ht="15.95" customHeight="1" x14ac:dyDescent="0.25">
      <c r="A81" s="851" t="s">
        <v>3363</v>
      </c>
      <c r="B81" s="851"/>
      <c r="C81" s="851"/>
      <c r="D81" s="851"/>
      <c r="E81" s="851"/>
      <c r="F81" s="851"/>
      <c r="G81" s="854" t="s">
        <v>3474</v>
      </c>
      <c r="H81" s="854"/>
      <c r="I81" s="854"/>
      <c r="J81" s="854"/>
      <c r="K81" s="854"/>
      <c r="L81" s="854"/>
      <c r="M81" s="854"/>
      <c r="N81" s="854"/>
      <c r="O81" s="854"/>
      <c r="P81" s="854"/>
      <c r="Q81" s="854"/>
      <c r="R81" s="854"/>
      <c r="S81" s="854"/>
      <c r="T81" s="854"/>
      <c r="U81" s="854"/>
      <c r="V81" s="854"/>
      <c r="W81" s="854"/>
      <c r="X81" s="854"/>
      <c r="Y81" s="854"/>
      <c r="Z81" s="854"/>
      <c r="AA81" s="854"/>
      <c r="AB81" s="854"/>
      <c r="AC81" s="854"/>
      <c r="AD81" s="854"/>
      <c r="AE81" s="854"/>
      <c r="AF81" s="854"/>
      <c r="AG81" s="854"/>
      <c r="AH81" s="854"/>
      <c r="AI81" s="869"/>
      <c r="AJ81" s="869"/>
      <c r="AK81" s="869"/>
      <c r="AL81" s="869"/>
      <c r="AM81" s="869"/>
      <c r="AN81" s="869"/>
      <c r="AO81" s="869"/>
      <c r="AP81" s="869"/>
      <c r="AQ81" s="869"/>
      <c r="AR81" s="869"/>
      <c r="AS81" s="869"/>
      <c r="AT81" s="869"/>
      <c r="AU81" s="869"/>
      <c r="AV81" s="869"/>
      <c r="AW81" s="583"/>
    </row>
    <row r="82" spans="1:49" s="433" customFormat="1" ht="30" customHeight="1" x14ac:dyDescent="0.25">
      <c r="A82" s="851" t="s">
        <v>3366</v>
      </c>
      <c r="B82" s="851"/>
      <c r="C82" s="851"/>
      <c r="D82" s="851"/>
      <c r="E82" s="851"/>
      <c r="F82" s="851"/>
      <c r="G82" s="854" t="s">
        <v>3475</v>
      </c>
      <c r="H82" s="854"/>
      <c r="I82" s="854"/>
      <c r="J82" s="854"/>
      <c r="K82" s="854"/>
      <c r="L82" s="854"/>
      <c r="M82" s="854"/>
      <c r="N82" s="854"/>
      <c r="O82" s="854"/>
      <c r="P82" s="854"/>
      <c r="Q82" s="854"/>
      <c r="R82" s="854"/>
      <c r="S82" s="854"/>
      <c r="T82" s="854"/>
      <c r="U82" s="854"/>
      <c r="V82" s="854"/>
      <c r="W82" s="854"/>
      <c r="X82" s="854"/>
      <c r="Y82" s="854"/>
      <c r="Z82" s="854"/>
      <c r="AA82" s="854"/>
      <c r="AB82" s="854"/>
      <c r="AC82" s="854"/>
      <c r="AD82" s="854"/>
      <c r="AE82" s="854"/>
      <c r="AF82" s="854"/>
      <c r="AG82" s="854"/>
      <c r="AH82" s="854"/>
      <c r="AI82" s="869"/>
      <c r="AJ82" s="869"/>
      <c r="AK82" s="869"/>
      <c r="AL82" s="869"/>
      <c r="AM82" s="869"/>
      <c r="AN82" s="869"/>
      <c r="AO82" s="869"/>
      <c r="AP82" s="869"/>
      <c r="AQ82" s="869"/>
      <c r="AR82" s="869"/>
      <c r="AS82" s="869"/>
      <c r="AT82" s="869"/>
      <c r="AU82" s="869"/>
      <c r="AV82" s="869"/>
      <c r="AW82" s="593"/>
    </row>
    <row r="83" spans="1:49" ht="15.95" customHeight="1" x14ac:dyDescent="0.25">
      <c r="A83" s="851" t="s">
        <v>3368</v>
      </c>
      <c r="B83" s="851"/>
      <c r="C83" s="851"/>
      <c r="D83" s="851"/>
      <c r="E83" s="851"/>
      <c r="F83" s="851"/>
      <c r="G83" s="854" t="s">
        <v>3369</v>
      </c>
      <c r="H83" s="854"/>
      <c r="I83" s="854"/>
      <c r="J83" s="854"/>
      <c r="K83" s="854"/>
      <c r="L83" s="854"/>
      <c r="M83" s="854"/>
      <c r="N83" s="854"/>
      <c r="O83" s="854"/>
      <c r="P83" s="854"/>
      <c r="Q83" s="854"/>
      <c r="R83" s="854"/>
      <c r="S83" s="854"/>
      <c r="T83" s="854"/>
      <c r="U83" s="854"/>
      <c r="V83" s="854"/>
      <c r="W83" s="854"/>
      <c r="X83" s="854"/>
      <c r="Y83" s="854"/>
      <c r="Z83" s="854"/>
      <c r="AA83" s="854"/>
      <c r="AB83" s="854"/>
      <c r="AC83" s="854"/>
      <c r="AD83" s="854"/>
      <c r="AE83" s="854"/>
      <c r="AF83" s="854"/>
      <c r="AG83" s="854"/>
      <c r="AH83" s="854"/>
      <c r="AI83" s="869"/>
      <c r="AJ83" s="869"/>
      <c r="AK83" s="869"/>
      <c r="AL83" s="869"/>
      <c r="AM83" s="869"/>
      <c r="AN83" s="869"/>
      <c r="AO83" s="869"/>
      <c r="AP83" s="869"/>
      <c r="AQ83" s="869"/>
      <c r="AR83" s="869"/>
      <c r="AS83" s="869"/>
      <c r="AT83" s="869"/>
      <c r="AU83" s="869"/>
      <c r="AV83" s="869"/>
      <c r="AW83" s="583"/>
    </row>
    <row r="84" spans="1:49" ht="15.95" customHeight="1" x14ac:dyDescent="0.25">
      <c r="A84" s="851" t="s">
        <v>3370</v>
      </c>
      <c r="B84" s="851"/>
      <c r="C84" s="851"/>
      <c r="D84" s="851"/>
      <c r="E84" s="851"/>
      <c r="F84" s="851"/>
      <c r="G84" s="854" t="s">
        <v>3476</v>
      </c>
      <c r="H84" s="854"/>
      <c r="I84" s="854"/>
      <c r="J84" s="854"/>
      <c r="K84" s="854"/>
      <c r="L84" s="854"/>
      <c r="M84" s="854"/>
      <c r="N84" s="854"/>
      <c r="O84" s="854"/>
      <c r="P84" s="854"/>
      <c r="Q84" s="854"/>
      <c r="R84" s="854"/>
      <c r="S84" s="854"/>
      <c r="T84" s="854"/>
      <c r="U84" s="854"/>
      <c r="V84" s="854"/>
      <c r="W84" s="854"/>
      <c r="X84" s="854"/>
      <c r="Y84" s="854"/>
      <c r="Z84" s="854"/>
      <c r="AA84" s="854"/>
      <c r="AB84" s="854"/>
      <c r="AC84" s="854"/>
      <c r="AD84" s="854"/>
      <c r="AE84" s="854"/>
      <c r="AF84" s="854"/>
      <c r="AG84" s="854"/>
      <c r="AH84" s="854"/>
      <c r="AI84" s="869"/>
      <c r="AJ84" s="869"/>
      <c r="AK84" s="869"/>
      <c r="AL84" s="869"/>
      <c r="AM84" s="869"/>
      <c r="AN84" s="869"/>
      <c r="AO84" s="869"/>
      <c r="AP84" s="869"/>
      <c r="AQ84" s="869"/>
      <c r="AR84" s="869"/>
      <c r="AS84" s="869"/>
      <c r="AT84" s="869"/>
      <c r="AU84" s="869"/>
      <c r="AV84" s="869"/>
      <c r="AW84" s="583"/>
    </row>
    <row r="85" spans="1:49" ht="45" customHeight="1" x14ac:dyDescent="0.25">
      <c r="A85" s="851" t="s">
        <v>3372</v>
      </c>
      <c r="B85" s="851"/>
      <c r="C85" s="851"/>
      <c r="D85" s="851"/>
      <c r="E85" s="851"/>
      <c r="F85" s="851"/>
      <c r="G85" s="854" t="s">
        <v>3477</v>
      </c>
      <c r="H85" s="854"/>
      <c r="I85" s="854"/>
      <c r="J85" s="854"/>
      <c r="K85" s="854"/>
      <c r="L85" s="854"/>
      <c r="M85" s="854"/>
      <c r="N85" s="854"/>
      <c r="O85" s="854"/>
      <c r="P85" s="854"/>
      <c r="Q85" s="854"/>
      <c r="R85" s="854"/>
      <c r="S85" s="854"/>
      <c r="T85" s="854"/>
      <c r="U85" s="854"/>
      <c r="V85" s="854"/>
      <c r="W85" s="854"/>
      <c r="X85" s="854"/>
      <c r="Y85" s="854"/>
      <c r="Z85" s="854"/>
      <c r="AA85" s="854"/>
      <c r="AB85" s="854"/>
      <c r="AC85" s="854"/>
      <c r="AD85" s="854"/>
      <c r="AE85" s="854"/>
      <c r="AF85" s="854"/>
      <c r="AG85" s="854"/>
      <c r="AH85" s="854"/>
      <c r="AI85" s="869"/>
      <c r="AJ85" s="869"/>
      <c r="AK85" s="869"/>
      <c r="AL85" s="869"/>
      <c r="AM85" s="869"/>
      <c r="AN85" s="869"/>
      <c r="AO85" s="869"/>
      <c r="AP85" s="869"/>
      <c r="AQ85" s="869"/>
      <c r="AR85" s="869"/>
      <c r="AS85" s="869"/>
      <c r="AT85" s="869"/>
      <c r="AU85" s="869"/>
      <c r="AV85" s="869"/>
      <c r="AW85" s="583"/>
    </row>
    <row r="86" spans="1:49" ht="45" customHeight="1" x14ac:dyDescent="0.25">
      <c r="A86" s="851" t="s">
        <v>3374</v>
      </c>
      <c r="B86" s="851"/>
      <c r="C86" s="851"/>
      <c r="D86" s="851"/>
      <c r="E86" s="851"/>
      <c r="F86" s="851"/>
      <c r="G86" s="854" t="s">
        <v>3478</v>
      </c>
      <c r="H86" s="854"/>
      <c r="I86" s="854"/>
      <c r="J86" s="854"/>
      <c r="K86" s="854"/>
      <c r="L86" s="854"/>
      <c r="M86" s="854"/>
      <c r="N86" s="854"/>
      <c r="O86" s="854"/>
      <c r="P86" s="854"/>
      <c r="Q86" s="854"/>
      <c r="R86" s="854"/>
      <c r="S86" s="854"/>
      <c r="T86" s="854"/>
      <c r="U86" s="854"/>
      <c r="V86" s="854"/>
      <c r="W86" s="854"/>
      <c r="X86" s="854"/>
      <c r="Y86" s="854"/>
      <c r="Z86" s="854"/>
      <c r="AA86" s="854"/>
      <c r="AB86" s="854"/>
      <c r="AC86" s="854"/>
      <c r="AD86" s="854"/>
      <c r="AE86" s="854"/>
      <c r="AF86" s="854"/>
      <c r="AG86" s="854"/>
      <c r="AH86" s="854"/>
      <c r="AI86" s="869"/>
      <c r="AJ86" s="869"/>
      <c r="AK86" s="869"/>
      <c r="AL86" s="869"/>
      <c r="AM86" s="869"/>
      <c r="AN86" s="869"/>
      <c r="AO86" s="869"/>
      <c r="AP86" s="869"/>
      <c r="AQ86" s="869"/>
      <c r="AR86" s="869"/>
      <c r="AS86" s="869"/>
      <c r="AT86" s="869"/>
      <c r="AU86" s="869"/>
      <c r="AV86" s="869"/>
      <c r="AW86" s="583"/>
    </row>
    <row r="87" spans="1:49" ht="15.95" customHeight="1" x14ac:dyDescent="0.25">
      <c r="A87" s="851" t="s">
        <v>3376</v>
      </c>
      <c r="B87" s="851"/>
      <c r="C87" s="851"/>
      <c r="D87" s="851"/>
      <c r="E87" s="851"/>
      <c r="F87" s="851"/>
      <c r="G87" s="854" t="s">
        <v>3377</v>
      </c>
      <c r="H87" s="854"/>
      <c r="I87" s="854"/>
      <c r="J87" s="854"/>
      <c r="K87" s="854"/>
      <c r="L87" s="854"/>
      <c r="M87" s="854"/>
      <c r="N87" s="854"/>
      <c r="O87" s="854"/>
      <c r="P87" s="854"/>
      <c r="Q87" s="854"/>
      <c r="R87" s="854"/>
      <c r="S87" s="854"/>
      <c r="T87" s="854"/>
      <c r="U87" s="854"/>
      <c r="V87" s="854"/>
      <c r="W87" s="854"/>
      <c r="X87" s="854"/>
      <c r="Y87" s="854"/>
      <c r="Z87" s="854"/>
      <c r="AA87" s="854"/>
      <c r="AB87" s="854"/>
      <c r="AC87" s="854"/>
      <c r="AD87" s="854"/>
      <c r="AE87" s="854"/>
      <c r="AF87" s="854"/>
      <c r="AG87" s="854"/>
      <c r="AH87" s="854"/>
      <c r="AI87" s="869"/>
      <c r="AJ87" s="869"/>
      <c r="AK87" s="869"/>
      <c r="AL87" s="869"/>
      <c r="AM87" s="869"/>
      <c r="AN87" s="869"/>
      <c r="AO87" s="869"/>
      <c r="AP87" s="869"/>
      <c r="AQ87" s="869"/>
      <c r="AR87" s="869"/>
      <c r="AS87" s="869"/>
      <c r="AT87" s="869"/>
      <c r="AU87" s="869"/>
      <c r="AV87" s="869"/>
      <c r="AW87" s="583"/>
    </row>
    <row r="88" spans="1:49" ht="15.95" customHeight="1" x14ac:dyDescent="0.25">
      <c r="A88" s="851" t="s">
        <v>3378</v>
      </c>
      <c r="B88" s="851"/>
      <c r="C88" s="851"/>
      <c r="D88" s="851"/>
      <c r="E88" s="851"/>
      <c r="F88" s="851"/>
      <c r="G88" s="854" t="s">
        <v>3379</v>
      </c>
      <c r="H88" s="854"/>
      <c r="I88" s="854"/>
      <c r="J88" s="854"/>
      <c r="K88" s="854"/>
      <c r="L88" s="854"/>
      <c r="M88" s="854"/>
      <c r="N88" s="854"/>
      <c r="O88" s="854"/>
      <c r="P88" s="854"/>
      <c r="Q88" s="854"/>
      <c r="R88" s="854"/>
      <c r="S88" s="854"/>
      <c r="T88" s="854"/>
      <c r="U88" s="854"/>
      <c r="V88" s="854"/>
      <c r="W88" s="854"/>
      <c r="X88" s="854"/>
      <c r="Y88" s="854"/>
      <c r="Z88" s="854"/>
      <c r="AA88" s="854"/>
      <c r="AB88" s="854"/>
      <c r="AC88" s="854"/>
      <c r="AD88" s="854"/>
      <c r="AE88" s="854"/>
      <c r="AF88" s="854"/>
      <c r="AG88" s="854"/>
      <c r="AH88" s="854"/>
      <c r="AI88" s="869"/>
      <c r="AJ88" s="869"/>
      <c r="AK88" s="869"/>
      <c r="AL88" s="869"/>
      <c r="AM88" s="869"/>
      <c r="AN88" s="869"/>
      <c r="AO88" s="869"/>
      <c r="AP88" s="869"/>
      <c r="AQ88" s="869"/>
      <c r="AR88" s="869"/>
      <c r="AS88" s="869"/>
      <c r="AT88" s="869"/>
      <c r="AU88" s="869"/>
      <c r="AV88" s="869"/>
      <c r="AW88" s="583"/>
    </row>
    <row r="89" spans="1:49" s="433" customFormat="1" ht="30" customHeight="1" x14ac:dyDescent="0.25">
      <c r="A89" s="851" t="s">
        <v>3380</v>
      </c>
      <c r="B89" s="851"/>
      <c r="C89" s="851"/>
      <c r="D89" s="851"/>
      <c r="E89" s="851"/>
      <c r="F89" s="851"/>
      <c r="G89" s="854" t="s">
        <v>3479</v>
      </c>
      <c r="H89" s="854"/>
      <c r="I89" s="854"/>
      <c r="J89" s="854"/>
      <c r="K89" s="854"/>
      <c r="L89" s="854"/>
      <c r="M89" s="854"/>
      <c r="N89" s="854"/>
      <c r="O89" s="854"/>
      <c r="P89" s="854"/>
      <c r="Q89" s="854"/>
      <c r="R89" s="854"/>
      <c r="S89" s="854"/>
      <c r="T89" s="854"/>
      <c r="U89" s="854"/>
      <c r="V89" s="854"/>
      <c r="W89" s="854"/>
      <c r="X89" s="854"/>
      <c r="Y89" s="854"/>
      <c r="Z89" s="854"/>
      <c r="AA89" s="854"/>
      <c r="AB89" s="854"/>
      <c r="AC89" s="854"/>
      <c r="AD89" s="854"/>
      <c r="AE89" s="854"/>
      <c r="AF89" s="854"/>
      <c r="AG89" s="854"/>
      <c r="AH89" s="854"/>
      <c r="AI89" s="869"/>
      <c r="AJ89" s="869"/>
      <c r="AK89" s="869"/>
      <c r="AL89" s="869"/>
      <c r="AM89" s="869"/>
      <c r="AN89" s="869"/>
      <c r="AO89" s="869"/>
      <c r="AP89" s="869"/>
      <c r="AQ89" s="869"/>
      <c r="AR89" s="869"/>
      <c r="AS89" s="869" t="s">
        <v>3365</v>
      </c>
      <c r="AT89" s="869"/>
      <c r="AU89" s="869"/>
      <c r="AV89" s="869"/>
      <c r="AW89" s="593"/>
    </row>
    <row r="90" spans="1:49" ht="45" customHeight="1" x14ac:dyDescent="0.25">
      <c r="A90" s="851" t="s">
        <v>3382</v>
      </c>
      <c r="B90" s="851"/>
      <c r="C90" s="851"/>
      <c r="D90" s="851"/>
      <c r="E90" s="851"/>
      <c r="F90" s="851"/>
      <c r="G90" s="854" t="s">
        <v>3480</v>
      </c>
      <c r="H90" s="854"/>
      <c r="I90" s="854"/>
      <c r="J90" s="854"/>
      <c r="K90" s="854"/>
      <c r="L90" s="854"/>
      <c r="M90" s="854"/>
      <c r="N90" s="854"/>
      <c r="O90" s="854"/>
      <c r="P90" s="854"/>
      <c r="Q90" s="854"/>
      <c r="R90" s="854"/>
      <c r="S90" s="854"/>
      <c r="T90" s="854"/>
      <c r="U90" s="854"/>
      <c r="V90" s="854"/>
      <c r="W90" s="854"/>
      <c r="X90" s="854"/>
      <c r="Y90" s="854"/>
      <c r="Z90" s="854"/>
      <c r="AA90" s="854"/>
      <c r="AB90" s="854"/>
      <c r="AC90" s="854"/>
      <c r="AD90" s="854"/>
      <c r="AE90" s="854"/>
      <c r="AF90" s="854"/>
      <c r="AG90" s="854"/>
      <c r="AH90" s="854"/>
      <c r="AI90" s="869"/>
      <c r="AJ90" s="869"/>
      <c r="AK90" s="869"/>
      <c r="AL90" s="869"/>
      <c r="AM90" s="869"/>
      <c r="AN90" s="869"/>
      <c r="AO90" s="869"/>
      <c r="AP90" s="869"/>
      <c r="AQ90" s="869"/>
      <c r="AR90" s="869"/>
      <c r="AS90" s="869"/>
      <c r="AT90" s="869"/>
      <c r="AU90" s="869"/>
      <c r="AV90" s="869"/>
      <c r="AW90" s="583"/>
    </row>
    <row r="91" spans="1:49" s="433" customFormat="1" ht="14.85" customHeight="1" x14ac:dyDescent="0.25">
      <c r="A91" s="438"/>
      <c r="H91" s="583"/>
      <c r="I91" s="583"/>
      <c r="J91" s="583"/>
      <c r="K91" s="583"/>
      <c r="L91" s="583"/>
      <c r="M91" s="583"/>
      <c r="N91" s="583"/>
      <c r="O91" s="583"/>
      <c r="P91" s="583"/>
      <c r="Q91" s="583"/>
      <c r="R91" s="583"/>
      <c r="S91" s="583"/>
      <c r="T91" s="583"/>
      <c r="U91" s="583"/>
      <c r="V91" s="583"/>
      <c r="W91" s="583"/>
      <c r="X91" s="583"/>
      <c r="Y91" s="583"/>
      <c r="Z91" s="583"/>
      <c r="AA91" s="583"/>
      <c r="AB91" s="583"/>
      <c r="AC91" s="583"/>
      <c r="AD91" s="583"/>
      <c r="AE91" s="583"/>
      <c r="AF91" s="583"/>
      <c r="AG91" s="583"/>
      <c r="AH91" s="583"/>
      <c r="AI91" s="583"/>
      <c r="AJ91" s="583"/>
      <c r="AK91" s="583"/>
      <c r="AL91" s="583"/>
      <c r="AM91" s="583"/>
      <c r="AN91" s="583"/>
      <c r="AO91" s="583"/>
      <c r="AP91" s="583"/>
      <c r="AQ91" s="583"/>
      <c r="AR91" s="583"/>
      <c r="AS91" s="583"/>
      <c r="AT91" s="583"/>
      <c r="AU91" s="583"/>
      <c r="AV91" s="583"/>
      <c r="AW91" s="583"/>
    </row>
    <row r="92" spans="1:49" s="433" customFormat="1" ht="14.85" customHeight="1" x14ac:dyDescent="0.25"/>
    <row r="93" spans="1:49" ht="14.85" customHeight="1" x14ac:dyDescent="0.25">
      <c r="A93" s="433"/>
    </row>
    <row r="95" spans="1:49" ht="15.95" customHeight="1" x14ac:dyDescent="0.25">
      <c r="A95" s="447" t="s">
        <v>3288</v>
      </c>
      <c r="B95" s="448"/>
      <c r="C95" s="448"/>
      <c r="D95" s="448"/>
      <c r="E95" s="448"/>
      <c r="F95" s="448"/>
      <c r="G95" s="448"/>
      <c r="H95" s="448"/>
      <c r="I95" s="448"/>
      <c r="J95" s="448"/>
      <c r="K95" s="448"/>
      <c r="L95" s="448"/>
      <c r="M95" s="448"/>
      <c r="N95" s="448"/>
      <c r="O95" s="448"/>
      <c r="P95" s="448"/>
      <c r="Q95" s="449"/>
      <c r="AE95" s="434" t="s">
        <v>842</v>
      </c>
      <c r="AH95" s="597">
        <f t="shared" ref="AH95:AQ95" si="2">AH2</f>
        <v>0</v>
      </c>
      <c r="AI95" s="597">
        <f t="shared" si="2"/>
        <v>0</v>
      </c>
      <c r="AJ95" s="597">
        <f t="shared" si="2"/>
        <v>0</v>
      </c>
      <c r="AK95" s="597">
        <f t="shared" si="2"/>
        <v>0</v>
      </c>
      <c r="AL95" s="597">
        <f t="shared" si="2"/>
        <v>0</v>
      </c>
      <c r="AM95" s="597">
        <f t="shared" si="2"/>
        <v>0</v>
      </c>
      <c r="AN95" s="597">
        <f t="shared" si="2"/>
        <v>0</v>
      </c>
      <c r="AO95" s="597">
        <f t="shared" si="2"/>
        <v>0</v>
      </c>
      <c r="AP95" s="597">
        <f t="shared" si="2"/>
        <v>0</v>
      </c>
      <c r="AQ95" s="597">
        <f t="shared" si="2"/>
        <v>0</v>
      </c>
    </row>
    <row r="97" spans="1:49" s="433" customFormat="1" ht="14.85" customHeight="1" x14ac:dyDescent="0.25">
      <c r="A97" s="847" t="s">
        <v>3245</v>
      </c>
      <c r="B97" s="847"/>
      <c r="C97" s="847"/>
      <c r="D97" s="847"/>
      <c r="E97" s="847"/>
      <c r="F97" s="847"/>
      <c r="G97" s="847" t="s">
        <v>3246</v>
      </c>
      <c r="H97" s="847"/>
      <c r="I97" s="847"/>
      <c r="J97" s="847"/>
      <c r="K97" s="847"/>
      <c r="L97" s="847"/>
      <c r="M97" s="847"/>
      <c r="N97" s="847"/>
      <c r="O97" s="847"/>
      <c r="P97" s="847"/>
      <c r="Q97" s="847"/>
      <c r="R97" s="847"/>
      <c r="S97" s="847"/>
      <c r="T97" s="847"/>
      <c r="U97" s="847"/>
      <c r="V97" s="847"/>
      <c r="W97" s="847"/>
      <c r="X97" s="847"/>
      <c r="Y97" s="847"/>
      <c r="Z97" s="847"/>
      <c r="AA97" s="847"/>
      <c r="AB97" s="847"/>
      <c r="AC97" s="847"/>
      <c r="AD97" s="847"/>
      <c r="AE97" s="847"/>
      <c r="AF97" s="847"/>
      <c r="AG97" s="847"/>
      <c r="AH97" s="847"/>
      <c r="AI97" s="847" t="s">
        <v>815</v>
      </c>
      <c r="AJ97" s="847"/>
      <c r="AK97" s="847"/>
      <c r="AL97" s="847"/>
      <c r="AM97" s="847"/>
      <c r="AN97" s="847"/>
      <c r="AO97" s="847"/>
      <c r="AP97" s="847" t="s">
        <v>469</v>
      </c>
      <c r="AQ97" s="847"/>
      <c r="AR97" s="847"/>
      <c r="AS97" s="847"/>
      <c r="AT97" s="847"/>
      <c r="AU97" s="847"/>
      <c r="AV97" s="847"/>
      <c r="AW97" s="582"/>
    </row>
    <row r="98" spans="1:49" s="433" customFormat="1" ht="30.75" customHeight="1" x14ac:dyDescent="0.25">
      <c r="A98" s="847"/>
      <c r="B98" s="847"/>
      <c r="C98" s="847"/>
      <c r="D98" s="847"/>
      <c r="E98" s="847"/>
      <c r="F98" s="847"/>
      <c r="G98" s="847"/>
      <c r="H98" s="847"/>
      <c r="I98" s="847"/>
      <c r="J98" s="847"/>
      <c r="K98" s="847"/>
      <c r="L98" s="847"/>
      <c r="M98" s="847"/>
      <c r="N98" s="847"/>
      <c r="O98" s="847"/>
      <c r="P98" s="847"/>
      <c r="Q98" s="847"/>
      <c r="R98" s="847"/>
      <c r="S98" s="847"/>
      <c r="T98" s="847"/>
      <c r="U98" s="847"/>
      <c r="V98" s="847"/>
      <c r="W98" s="847"/>
      <c r="X98" s="847"/>
      <c r="Y98" s="847"/>
      <c r="Z98" s="847"/>
      <c r="AA98" s="847"/>
      <c r="AB98" s="847"/>
      <c r="AC98" s="847"/>
      <c r="AD98" s="847"/>
      <c r="AE98" s="847"/>
      <c r="AF98" s="847"/>
      <c r="AG98" s="847"/>
      <c r="AH98" s="847"/>
      <c r="AI98" s="847"/>
      <c r="AJ98" s="847"/>
      <c r="AK98" s="847"/>
      <c r="AL98" s="847"/>
      <c r="AM98" s="847"/>
      <c r="AN98" s="847"/>
      <c r="AO98" s="847"/>
      <c r="AP98" s="847"/>
      <c r="AQ98" s="847"/>
      <c r="AR98" s="847"/>
      <c r="AS98" s="847"/>
      <c r="AT98" s="847"/>
      <c r="AU98" s="847"/>
      <c r="AV98" s="847"/>
      <c r="AW98" s="582"/>
    </row>
    <row r="99" spans="1:49" ht="45" customHeight="1" x14ac:dyDescent="0.25">
      <c r="A99" s="851" t="s">
        <v>3384</v>
      </c>
      <c r="B99" s="851"/>
      <c r="C99" s="851"/>
      <c r="D99" s="851"/>
      <c r="E99" s="851"/>
      <c r="F99" s="851"/>
      <c r="G99" s="854" t="s">
        <v>3481</v>
      </c>
      <c r="H99" s="854"/>
      <c r="I99" s="854"/>
      <c r="J99" s="854"/>
      <c r="K99" s="854"/>
      <c r="L99" s="854"/>
      <c r="M99" s="854"/>
      <c r="N99" s="854"/>
      <c r="O99" s="854"/>
      <c r="P99" s="854"/>
      <c r="Q99" s="854"/>
      <c r="R99" s="854"/>
      <c r="S99" s="854"/>
      <c r="T99" s="854"/>
      <c r="U99" s="854"/>
      <c r="V99" s="854"/>
      <c r="W99" s="854"/>
      <c r="X99" s="854"/>
      <c r="Y99" s="854"/>
      <c r="Z99" s="854"/>
      <c r="AA99" s="854"/>
      <c r="AB99" s="854"/>
      <c r="AC99" s="854"/>
      <c r="AD99" s="854"/>
      <c r="AE99" s="854"/>
      <c r="AF99" s="854"/>
      <c r="AG99" s="854"/>
      <c r="AH99" s="854"/>
      <c r="AI99" s="869"/>
      <c r="AJ99" s="869"/>
      <c r="AK99" s="869"/>
      <c r="AL99" s="869"/>
      <c r="AM99" s="869"/>
      <c r="AN99" s="869"/>
      <c r="AO99" s="869"/>
      <c r="AP99" s="869"/>
      <c r="AQ99" s="869"/>
      <c r="AR99" s="869"/>
      <c r="AS99" s="869"/>
      <c r="AT99" s="869"/>
      <c r="AU99" s="869"/>
      <c r="AV99" s="869"/>
      <c r="AW99" s="583"/>
    </row>
    <row r="100" spans="1:49" s="433" customFormat="1" ht="30" customHeight="1" x14ac:dyDescent="0.25">
      <c r="A100" s="851" t="s">
        <v>3386</v>
      </c>
      <c r="B100" s="851"/>
      <c r="C100" s="851"/>
      <c r="D100" s="851"/>
      <c r="E100" s="851"/>
      <c r="F100" s="851"/>
      <c r="G100" s="854" t="s">
        <v>3387</v>
      </c>
      <c r="H100" s="854"/>
      <c r="I100" s="854"/>
      <c r="J100" s="854"/>
      <c r="K100" s="854"/>
      <c r="L100" s="854"/>
      <c r="M100" s="854"/>
      <c r="N100" s="854"/>
      <c r="O100" s="854"/>
      <c r="P100" s="854"/>
      <c r="Q100" s="854"/>
      <c r="R100" s="854"/>
      <c r="S100" s="854"/>
      <c r="T100" s="854"/>
      <c r="U100" s="854"/>
      <c r="V100" s="854"/>
      <c r="W100" s="854"/>
      <c r="X100" s="854"/>
      <c r="Y100" s="854"/>
      <c r="Z100" s="854"/>
      <c r="AA100" s="854"/>
      <c r="AB100" s="854"/>
      <c r="AC100" s="854"/>
      <c r="AD100" s="854"/>
      <c r="AE100" s="854"/>
      <c r="AF100" s="854"/>
      <c r="AG100" s="854"/>
      <c r="AH100" s="854"/>
      <c r="AI100" s="869"/>
      <c r="AJ100" s="869"/>
      <c r="AK100" s="869"/>
      <c r="AL100" s="869"/>
      <c r="AM100" s="869"/>
      <c r="AN100" s="869"/>
      <c r="AO100" s="869"/>
      <c r="AP100" s="869"/>
      <c r="AQ100" s="869"/>
      <c r="AR100" s="869"/>
      <c r="AS100" s="869"/>
      <c r="AT100" s="869"/>
      <c r="AU100" s="869"/>
      <c r="AV100" s="869"/>
      <c r="AW100" s="593"/>
    </row>
    <row r="101" spans="1:49" s="433" customFormat="1" ht="30" customHeight="1" x14ac:dyDescent="0.25">
      <c r="A101" s="851" t="s">
        <v>3388</v>
      </c>
      <c r="B101" s="851"/>
      <c r="C101" s="851"/>
      <c r="D101" s="851"/>
      <c r="E101" s="851"/>
      <c r="F101" s="851"/>
      <c r="G101" s="854" t="s">
        <v>3482</v>
      </c>
      <c r="H101" s="854"/>
      <c r="I101" s="854"/>
      <c r="J101" s="854"/>
      <c r="K101" s="854"/>
      <c r="L101" s="854"/>
      <c r="M101" s="854"/>
      <c r="N101" s="854"/>
      <c r="O101" s="854"/>
      <c r="P101" s="854"/>
      <c r="Q101" s="854"/>
      <c r="R101" s="854"/>
      <c r="S101" s="854"/>
      <c r="T101" s="854"/>
      <c r="U101" s="854"/>
      <c r="V101" s="854"/>
      <c r="W101" s="854"/>
      <c r="X101" s="854"/>
      <c r="Y101" s="854"/>
      <c r="Z101" s="854"/>
      <c r="AA101" s="854"/>
      <c r="AB101" s="854"/>
      <c r="AC101" s="854"/>
      <c r="AD101" s="854"/>
      <c r="AE101" s="854"/>
      <c r="AF101" s="854"/>
      <c r="AG101" s="854"/>
      <c r="AH101" s="854"/>
      <c r="AI101" s="869"/>
      <c r="AJ101" s="869"/>
      <c r="AK101" s="869"/>
      <c r="AL101" s="869"/>
      <c r="AM101" s="869"/>
      <c r="AN101" s="869"/>
      <c r="AO101" s="869"/>
      <c r="AP101" s="869"/>
      <c r="AQ101" s="869"/>
      <c r="AR101" s="869"/>
      <c r="AS101" s="869"/>
      <c r="AT101" s="869"/>
      <c r="AU101" s="869"/>
      <c r="AV101" s="869"/>
      <c r="AW101" s="593"/>
    </row>
    <row r="102" spans="1:49" s="433" customFormat="1" ht="30" customHeight="1" x14ac:dyDescent="0.25">
      <c r="A102" s="851" t="s">
        <v>3390</v>
      </c>
      <c r="B102" s="851"/>
      <c r="C102" s="851"/>
      <c r="D102" s="851"/>
      <c r="E102" s="851"/>
      <c r="F102" s="851"/>
      <c r="G102" s="854" t="s">
        <v>3483</v>
      </c>
      <c r="H102" s="854"/>
      <c r="I102" s="854"/>
      <c r="J102" s="854"/>
      <c r="K102" s="854"/>
      <c r="L102" s="854"/>
      <c r="M102" s="854"/>
      <c r="N102" s="854"/>
      <c r="O102" s="854"/>
      <c r="P102" s="854"/>
      <c r="Q102" s="854"/>
      <c r="R102" s="854"/>
      <c r="S102" s="854"/>
      <c r="T102" s="854"/>
      <c r="U102" s="854"/>
      <c r="V102" s="854"/>
      <c r="W102" s="854"/>
      <c r="X102" s="854"/>
      <c r="Y102" s="854"/>
      <c r="Z102" s="854"/>
      <c r="AA102" s="854"/>
      <c r="AB102" s="854"/>
      <c r="AC102" s="854"/>
      <c r="AD102" s="854"/>
      <c r="AE102" s="854"/>
      <c r="AF102" s="854"/>
      <c r="AG102" s="854"/>
      <c r="AH102" s="854"/>
      <c r="AI102" s="869"/>
      <c r="AJ102" s="869"/>
      <c r="AK102" s="869"/>
      <c r="AL102" s="869"/>
      <c r="AM102" s="869"/>
      <c r="AN102" s="869"/>
      <c r="AO102" s="869"/>
      <c r="AP102" s="869"/>
      <c r="AQ102" s="869"/>
      <c r="AR102" s="869"/>
      <c r="AS102" s="869"/>
      <c r="AT102" s="869"/>
      <c r="AU102" s="869"/>
      <c r="AV102" s="869"/>
      <c r="AW102" s="593"/>
    </row>
    <row r="103" spans="1:49" s="433" customFormat="1" ht="30" customHeight="1" x14ac:dyDescent="0.25">
      <c r="A103" s="851" t="s">
        <v>3392</v>
      </c>
      <c r="B103" s="851"/>
      <c r="C103" s="851"/>
      <c r="D103" s="851"/>
      <c r="E103" s="851"/>
      <c r="F103" s="851"/>
      <c r="G103" s="854" t="s">
        <v>3484</v>
      </c>
      <c r="H103" s="854"/>
      <c r="I103" s="854"/>
      <c r="J103" s="854"/>
      <c r="K103" s="854"/>
      <c r="L103" s="854"/>
      <c r="M103" s="854"/>
      <c r="N103" s="854"/>
      <c r="O103" s="854"/>
      <c r="P103" s="854"/>
      <c r="Q103" s="854"/>
      <c r="R103" s="854"/>
      <c r="S103" s="854"/>
      <c r="T103" s="854"/>
      <c r="U103" s="854"/>
      <c r="V103" s="854"/>
      <c r="W103" s="854"/>
      <c r="X103" s="854"/>
      <c r="Y103" s="854"/>
      <c r="Z103" s="854"/>
      <c r="AA103" s="854"/>
      <c r="AB103" s="854"/>
      <c r="AC103" s="854"/>
      <c r="AD103" s="854"/>
      <c r="AE103" s="854"/>
      <c r="AF103" s="854"/>
      <c r="AG103" s="854"/>
      <c r="AH103" s="854"/>
      <c r="AI103" s="869"/>
      <c r="AJ103" s="869"/>
      <c r="AK103" s="869"/>
      <c r="AL103" s="869"/>
      <c r="AM103" s="869"/>
      <c r="AN103" s="869"/>
      <c r="AO103" s="869"/>
      <c r="AP103" s="869"/>
      <c r="AQ103" s="869"/>
      <c r="AR103" s="869"/>
      <c r="AS103" s="869"/>
      <c r="AT103" s="869"/>
      <c r="AU103" s="869"/>
      <c r="AV103" s="869"/>
      <c r="AW103" s="593"/>
    </row>
    <row r="104" spans="1:49" s="433" customFormat="1" ht="30" customHeight="1" x14ac:dyDescent="0.25">
      <c r="A104" s="851" t="s">
        <v>3394</v>
      </c>
      <c r="B104" s="851"/>
      <c r="C104" s="851"/>
      <c r="D104" s="851"/>
      <c r="E104" s="851"/>
      <c r="F104" s="851"/>
      <c r="G104" s="854" t="s">
        <v>3485</v>
      </c>
      <c r="H104" s="854"/>
      <c r="I104" s="854"/>
      <c r="J104" s="854"/>
      <c r="K104" s="854"/>
      <c r="L104" s="854"/>
      <c r="M104" s="854"/>
      <c r="N104" s="854"/>
      <c r="O104" s="854"/>
      <c r="P104" s="854"/>
      <c r="Q104" s="854"/>
      <c r="R104" s="854"/>
      <c r="S104" s="854"/>
      <c r="T104" s="854"/>
      <c r="U104" s="854"/>
      <c r="V104" s="854"/>
      <c r="W104" s="854"/>
      <c r="X104" s="854"/>
      <c r="Y104" s="854"/>
      <c r="Z104" s="854"/>
      <c r="AA104" s="854"/>
      <c r="AB104" s="854"/>
      <c r="AC104" s="854"/>
      <c r="AD104" s="854"/>
      <c r="AE104" s="854"/>
      <c r="AF104" s="854"/>
      <c r="AG104" s="854"/>
      <c r="AH104" s="854"/>
      <c r="AI104" s="869"/>
      <c r="AJ104" s="869"/>
      <c r="AK104" s="869"/>
      <c r="AL104" s="869"/>
      <c r="AM104" s="869"/>
      <c r="AN104" s="869"/>
      <c r="AO104" s="869"/>
      <c r="AP104" s="869"/>
      <c r="AQ104" s="869"/>
      <c r="AR104" s="869"/>
      <c r="AS104" s="869"/>
      <c r="AT104" s="869"/>
      <c r="AU104" s="869"/>
      <c r="AV104" s="869"/>
      <c r="AW104" s="593"/>
    </row>
    <row r="105" spans="1:49" ht="15.95" customHeight="1" x14ac:dyDescent="0.25">
      <c r="A105" s="851" t="s">
        <v>3396</v>
      </c>
      <c r="B105" s="851"/>
      <c r="C105" s="851"/>
      <c r="D105" s="851"/>
      <c r="E105" s="851"/>
      <c r="F105" s="851"/>
      <c r="G105" s="854" t="s">
        <v>3397</v>
      </c>
      <c r="H105" s="854"/>
      <c r="I105" s="854"/>
      <c r="J105" s="854"/>
      <c r="K105" s="854"/>
      <c r="L105" s="854"/>
      <c r="M105" s="854"/>
      <c r="N105" s="854"/>
      <c r="O105" s="854"/>
      <c r="P105" s="854"/>
      <c r="Q105" s="854"/>
      <c r="R105" s="854"/>
      <c r="S105" s="854"/>
      <c r="T105" s="854"/>
      <c r="U105" s="854"/>
      <c r="V105" s="854"/>
      <c r="W105" s="854"/>
      <c r="X105" s="854"/>
      <c r="Y105" s="854"/>
      <c r="Z105" s="854"/>
      <c r="AA105" s="854"/>
      <c r="AB105" s="854"/>
      <c r="AC105" s="854"/>
      <c r="AD105" s="854"/>
      <c r="AE105" s="854"/>
      <c r="AF105" s="854"/>
      <c r="AG105" s="854"/>
      <c r="AH105" s="854"/>
      <c r="AI105" s="869"/>
      <c r="AJ105" s="869"/>
      <c r="AK105" s="869"/>
      <c r="AL105" s="869"/>
      <c r="AM105" s="869"/>
      <c r="AN105" s="869"/>
      <c r="AO105" s="869"/>
      <c r="AP105" s="869"/>
      <c r="AQ105" s="869"/>
      <c r="AR105" s="869"/>
      <c r="AS105" s="869"/>
      <c r="AT105" s="869"/>
      <c r="AU105" s="869"/>
      <c r="AV105" s="869"/>
      <c r="AW105" s="583"/>
    </row>
    <row r="106" spans="1:49" ht="15.95" customHeight="1" x14ac:dyDescent="0.25">
      <c r="A106" s="851" t="s">
        <v>3398</v>
      </c>
      <c r="B106" s="851"/>
      <c r="C106" s="851"/>
      <c r="D106" s="851"/>
      <c r="E106" s="851"/>
      <c r="F106" s="851"/>
      <c r="G106" s="854" t="s">
        <v>3399</v>
      </c>
      <c r="H106" s="854"/>
      <c r="I106" s="854"/>
      <c r="J106" s="854"/>
      <c r="K106" s="854"/>
      <c r="L106" s="854"/>
      <c r="M106" s="854"/>
      <c r="N106" s="854"/>
      <c r="O106" s="854"/>
      <c r="P106" s="854"/>
      <c r="Q106" s="854"/>
      <c r="R106" s="854"/>
      <c r="S106" s="854"/>
      <c r="T106" s="854"/>
      <c r="U106" s="854"/>
      <c r="V106" s="854"/>
      <c r="W106" s="854"/>
      <c r="X106" s="854"/>
      <c r="Y106" s="854"/>
      <c r="Z106" s="854"/>
      <c r="AA106" s="854"/>
      <c r="AB106" s="854"/>
      <c r="AC106" s="854"/>
      <c r="AD106" s="854"/>
      <c r="AE106" s="854"/>
      <c r="AF106" s="854"/>
      <c r="AG106" s="854"/>
      <c r="AH106" s="854"/>
      <c r="AI106" s="869"/>
      <c r="AJ106" s="869"/>
      <c r="AK106" s="869"/>
      <c r="AL106" s="869"/>
      <c r="AM106" s="869"/>
      <c r="AN106" s="869"/>
      <c r="AO106" s="869"/>
      <c r="AP106" s="869"/>
      <c r="AQ106" s="869"/>
      <c r="AR106" s="869"/>
      <c r="AS106" s="869"/>
      <c r="AT106" s="869"/>
      <c r="AU106" s="869"/>
      <c r="AV106" s="869"/>
      <c r="AW106" s="583"/>
    </row>
    <row r="107" spans="1:49" ht="30" customHeight="1" x14ac:dyDescent="0.25">
      <c r="A107" s="861" t="s">
        <v>1874</v>
      </c>
      <c r="B107" s="861"/>
      <c r="C107" s="861"/>
      <c r="D107" s="861"/>
      <c r="E107" s="861"/>
      <c r="F107" s="861"/>
      <c r="G107" s="860" t="s">
        <v>3486</v>
      </c>
      <c r="H107" s="860"/>
      <c r="I107" s="860"/>
      <c r="J107" s="860"/>
      <c r="K107" s="860"/>
      <c r="L107" s="860"/>
      <c r="M107" s="860"/>
      <c r="N107" s="860"/>
      <c r="O107" s="860"/>
      <c r="P107" s="860"/>
      <c r="Q107" s="860"/>
      <c r="R107" s="860"/>
      <c r="S107" s="860"/>
      <c r="T107" s="860"/>
      <c r="U107" s="860"/>
      <c r="V107" s="860"/>
      <c r="W107" s="860"/>
      <c r="X107" s="860"/>
      <c r="Y107" s="860"/>
      <c r="Z107" s="860"/>
      <c r="AA107" s="860"/>
      <c r="AB107" s="860"/>
      <c r="AC107" s="860"/>
      <c r="AD107" s="860"/>
      <c r="AE107" s="860"/>
      <c r="AF107" s="860"/>
      <c r="AG107" s="860"/>
      <c r="AH107" s="860"/>
      <c r="AI107" s="869"/>
      <c r="AJ107" s="869"/>
      <c r="AK107" s="869"/>
      <c r="AL107" s="869"/>
      <c r="AM107" s="869"/>
      <c r="AN107" s="869"/>
      <c r="AO107" s="869"/>
      <c r="AP107" s="869"/>
      <c r="AQ107" s="869"/>
      <c r="AR107" s="869"/>
      <c r="AS107" s="869"/>
      <c r="AT107" s="869"/>
      <c r="AU107" s="869"/>
      <c r="AV107" s="869"/>
      <c r="AW107" s="583"/>
    </row>
    <row r="108" spans="1:49" ht="30" customHeight="1" x14ac:dyDescent="0.25">
      <c r="A108" s="861" t="s">
        <v>1873</v>
      </c>
      <c r="B108" s="861"/>
      <c r="C108" s="861"/>
      <c r="D108" s="861"/>
      <c r="E108" s="861"/>
      <c r="F108" s="861"/>
      <c r="G108" s="860" t="s">
        <v>3401</v>
      </c>
      <c r="H108" s="860"/>
      <c r="I108" s="860"/>
      <c r="J108" s="860"/>
      <c r="K108" s="860"/>
      <c r="L108" s="860"/>
      <c r="M108" s="860"/>
      <c r="N108" s="860"/>
      <c r="O108" s="860"/>
      <c r="P108" s="860"/>
      <c r="Q108" s="860"/>
      <c r="R108" s="860"/>
      <c r="S108" s="860"/>
      <c r="T108" s="860"/>
      <c r="U108" s="860"/>
      <c r="V108" s="860"/>
      <c r="W108" s="860"/>
      <c r="X108" s="860"/>
      <c r="Y108" s="860"/>
      <c r="Z108" s="860"/>
      <c r="AA108" s="860"/>
      <c r="AB108" s="860"/>
      <c r="AC108" s="860"/>
      <c r="AD108" s="860"/>
      <c r="AE108" s="860"/>
      <c r="AF108" s="860"/>
      <c r="AG108" s="860"/>
      <c r="AH108" s="860"/>
      <c r="AI108" s="869"/>
      <c r="AJ108" s="869"/>
      <c r="AK108" s="869"/>
      <c r="AL108" s="869"/>
      <c r="AM108" s="869"/>
      <c r="AN108" s="869"/>
      <c r="AO108" s="869"/>
      <c r="AP108" s="869"/>
      <c r="AQ108" s="869"/>
      <c r="AR108" s="869"/>
      <c r="AS108" s="869"/>
      <c r="AT108" s="869"/>
      <c r="AU108" s="869"/>
      <c r="AV108" s="869"/>
      <c r="AW108" s="583"/>
    </row>
    <row r="109" spans="1:49" ht="30" customHeight="1" x14ac:dyDescent="0.25">
      <c r="A109" s="861" t="s">
        <v>1872</v>
      </c>
      <c r="B109" s="861"/>
      <c r="C109" s="861"/>
      <c r="D109" s="861"/>
      <c r="E109" s="861"/>
      <c r="F109" s="861"/>
      <c r="G109" s="860" t="s">
        <v>3487</v>
      </c>
      <c r="H109" s="860"/>
      <c r="I109" s="860"/>
      <c r="J109" s="860"/>
      <c r="K109" s="860"/>
      <c r="L109" s="860"/>
      <c r="M109" s="860"/>
      <c r="N109" s="860"/>
      <c r="O109" s="860"/>
      <c r="P109" s="860"/>
      <c r="Q109" s="860"/>
      <c r="R109" s="860"/>
      <c r="S109" s="860"/>
      <c r="T109" s="860"/>
      <c r="U109" s="860"/>
      <c r="V109" s="860"/>
      <c r="W109" s="860"/>
      <c r="X109" s="860"/>
      <c r="Y109" s="860"/>
      <c r="Z109" s="860"/>
      <c r="AA109" s="860"/>
      <c r="AB109" s="860"/>
      <c r="AC109" s="860"/>
      <c r="AD109" s="860"/>
      <c r="AE109" s="860"/>
      <c r="AF109" s="860"/>
      <c r="AG109" s="860"/>
      <c r="AH109" s="860"/>
      <c r="AI109" s="869"/>
      <c r="AJ109" s="869"/>
      <c r="AK109" s="869"/>
      <c r="AL109" s="869"/>
      <c r="AM109" s="869"/>
      <c r="AN109" s="869"/>
      <c r="AO109" s="869"/>
      <c r="AP109" s="869"/>
      <c r="AQ109" s="869"/>
      <c r="AR109" s="869"/>
      <c r="AS109" s="869"/>
      <c r="AT109" s="869"/>
      <c r="AU109" s="869"/>
      <c r="AV109" s="869"/>
      <c r="AW109" s="583"/>
    </row>
    <row r="110" spans="1:49" ht="45" customHeight="1" x14ac:dyDescent="0.25">
      <c r="A110" s="861" t="s">
        <v>1871</v>
      </c>
      <c r="B110" s="861"/>
      <c r="C110" s="861"/>
      <c r="D110" s="861"/>
      <c r="E110" s="861"/>
      <c r="F110" s="861"/>
      <c r="G110" s="860" t="s">
        <v>3488</v>
      </c>
      <c r="H110" s="860"/>
      <c r="I110" s="860"/>
      <c r="J110" s="860"/>
      <c r="K110" s="860"/>
      <c r="L110" s="860"/>
      <c r="M110" s="860"/>
      <c r="N110" s="860"/>
      <c r="O110" s="860"/>
      <c r="P110" s="860"/>
      <c r="Q110" s="860"/>
      <c r="R110" s="860"/>
      <c r="S110" s="860"/>
      <c r="T110" s="860"/>
      <c r="U110" s="860"/>
      <c r="V110" s="860"/>
      <c r="W110" s="860"/>
      <c r="X110" s="860"/>
      <c r="Y110" s="860"/>
      <c r="Z110" s="860"/>
      <c r="AA110" s="860"/>
      <c r="AB110" s="860"/>
      <c r="AC110" s="860"/>
      <c r="AD110" s="860"/>
      <c r="AE110" s="860"/>
      <c r="AF110" s="860"/>
      <c r="AG110" s="860"/>
      <c r="AH110" s="860"/>
      <c r="AI110" s="869"/>
      <c r="AJ110" s="869"/>
      <c r="AK110" s="869"/>
      <c r="AL110" s="869"/>
      <c r="AM110" s="869"/>
      <c r="AN110" s="869"/>
      <c r="AO110" s="869"/>
      <c r="AP110" s="869"/>
      <c r="AQ110" s="869"/>
      <c r="AR110" s="869"/>
      <c r="AS110" s="869"/>
      <c r="AT110" s="869"/>
      <c r="AU110" s="869"/>
      <c r="AV110" s="869"/>
      <c r="AW110" s="531"/>
    </row>
    <row r="111" spans="1:49" ht="30" customHeight="1" x14ac:dyDescent="0.25">
      <c r="A111" s="861" t="s">
        <v>1870</v>
      </c>
      <c r="B111" s="861"/>
      <c r="C111" s="861"/>
      <c r="D111" s="861"/>
      <c r="E111" s="861"/>
      <c r="F111" s="861"/>
      <c r="G111" s="860" t="s">
        <v>3407</v>
      </c>
      <c r="H111" s="860"/>
      <c r="I111" s="860"/>
      <c r="J111" s="860"/>
      <c r="K111" s="860"/>
      <c r="L111" s="860"/>
      <c r="M111" s="860"/>
      <c r="N111" s="860"/>
      <c r="O111" s="860"/>
      <c r="P111" s="860"/>
      <c r="Q111" s="860"/>
      <c r="R111" s="860"/>
      <c r="S111" s="860"/>
      <c r="T111" s="860"/>
      <c r="U111" s="860"/>
      <c r="V111" s="860"/>
      <c r="W111" s="860"/>
      <c r="X111" s="860"/>
      <c r="Y111" s="860"/>
      <c r="Z111" s="860"/>
      <c r="AA111" s="860"/>
      <c r="AB111" s="860"/>
      <c r="AC111" s="860"/>
      <c r="AD111" s="860"/>
      <c r="AE111" s="860"/>
      <c r="AF111" s="860"/>
      <c r="AG111" s="860"/>
      <c r="AH111" s="860"/>
      <c r="AI111" s="869"/>
      <c r="AJ111" s="869"/>
      <c r="AK111" s="869"/>
      <c r="AL111" s="869"/>
      <c r="AM111" s="869"/>
      <c r="AN111" s="869"/>
      <c r="AO111" s="869"/>
      <c r="AP111" s="869"/>
      <c r="AQ111" s="869"/>
      <c r="AR111" s="869"/>
      <c r="AS111" s="869"/>
      <c r="AT111" s="869"/>
      <c r="AU111" s="869"/>
      <c r="AV111" s="869"/>
      <c r="AW111" s="583"/>
    </row>
    <row r="112" spans="1:49" ht="45" customHeight="1" x14ac:dyDescent="0.25">
      <c r="A112" s="861" t="s">
        <v>1869</v>
      </c>
      <c r="B112" s="861"/>
      <c r="C112" s="861"/>
      <c r="D112" s="861"/>
      <c r="E112" s="861"/>
      <c r="F112" s="861"/>
      <c r="G112" s="860" t="s">
        <v>3409</v>
      </c>
      <c r="H112" s="860"/>
      <c r="I112" s="860"/>
      <c r="J112" s="860"/>
      <c r="K112" s="860"/>
      <c r="L112" s="860"/>
      <c r="M112" s="860"/>
      <c r="N112" s="860"/>
      <c r="O112" s="860"/>
      <c r="P112" s="860"/>
      <c r="Q112" s="860"/>
      <c r="R112" s="860"/>
      <c r="S112" s="860"/>
      <c r="T112" s="860"/>
      <c r="U112" s="860"/>
      <c r="V112" s="860"/>
      <c r="W112" s="860"/>
      <c r="X112" s="860"/>
      <c r="Y112" s="860"/>
      <c r="Z112" s="860"/>
      <c r="AA112" s="860"/>
      <c r="AB112" s="860"/>
      <c r="AC112" s="860"/>
      <c r="AD112" s="860"/>
      <c r="AE112" s="860"/>
      <c r="AF112" s="860"/>
      <c r="AG112" s="860"/>
      <c r="AH112" s="860"/>
      <c r="AI112" s="869"/>
      <c r="AJ112" s="869"/>
      <c r="AK112" s="869"/>
      <c r="AL112" s="869"/>
      <c r="AM112" s="869"/>
      <c r="AN112" s="869"/>
      <c r="AO112" s="869"/>
      <c r="AP112" s="869"/>
      <c r="AQ112" s="869"/>
      <c r="AR112" s="869"/>
      <c r="AS112" s="869"/>
      <c r="AT112" s="869"/>
      <c r="AU112" s="869"/>
      <c r="AV112" s="869"/>
      <c r="AW112" s="583"/>
    </row>
    <row r="113" spans="1:49" s="433" customFormat="1" ht="14.85" customHeight="1" x14ac:dyDescent="0.25">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583"/>
      <c r="AL113" s="583"/>
      <c r="AM113" s="583"/>
      <c r="AN113" s="583"/>
      <c r="AO113" s="583"/>
      <c r="AP113" s="583"/>
      <c r="AQ113" s="583"/>
      <c r="AR113" s="583"/>
      <c r="AS113" s="583"/>
      <c r="AT113" s="583"/>
      <c r="AU113" s="583"/>
      <c r="AV113" s="583"/>
      <c r="AW113" s="583"/>
    </row>
    <row r="114" spans="1:49" s="433" customFormat="1" ht="14.85" customHeight="1" x14ac:dyDescent="0.25">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583"/>
      <c r="AL114" s="583"/>
      <c r="AM114" s="583"/>
      <c r="AN114" s="583"/>
      <c r="AO114" s="583"/>
      <c r="AP114" s="583"/>
      <c r="AQ114" s="583"/>
      <c r="AR114" s="583"/>
      <c r="AS114" s="583"/>
      <c r="AT114" s="583"/>
      <c r="AU114" s="583"/>
      <c r="AV114" s="583"/>
      <c r="AW114" s="583"/>
    </row>
    <row r="115" spans="1:49" s="433" customFormat="1" ht="14.1" customHeight="1" x14ac:dyDescent="0.25">
      <c r="A115" s="438"/>
      <c r="H115" s="583"/>
      <c r="I115" s="583"/>
      <c r="J115" s="583"/>
      <c r="K115" s="583"/>
      <c r="L115" s="583"/>
      <c r="M115" s="583"/>
      <c r="N115" s="583"/>
      <c r="O115" s="583"/>
      <c r="P115" s="583"/>
      <c r="Q115" s="583"/>
      <c r="R115" s="583"/>
      <c r="S115" s="583"/>
      <c r="T115" s="583"/>
      <c r="U115" s="583"/>
      <c r="V115" s="583"/>
      <c r="W115" s="583"/>
      <c r="X115" s="583"/>
      <c r="Y115" s="583"/>
      <c r="Z115" s="583"/>
      <c r="AA115" s="583"/>
      <c r="AB115" s="583"/>
      <c r="AC115" s="583"/>
      <c r="AD115" s="583"/>
      <c r="AE115" s="583"/>
      <c r="AF115" s="583"/>
      <c r="AG115" s="583"/>
      <c r="AH115" s="583"/>
      <c r="AI115" s="583"/>
      <c r="AJ115" s="583"/>
      <c r="AK115" s="583"/>
      <c r="AL115" s="583"/>
      <c r="AM115" s="583"/>
      <c r="AN115" s="583"/>
      <c r="AO115" s="583"/>
      <c r="AP115" s="583"/>
      <c r="AQ115" s="583"/>
      <c r="AR115" s="583"/>
      <c r="AS115" s="583"/>
      <c r="AT115" s="583"/>
      <c r="AU115" s="583"/>
      <c r="AV115" s="583"/>
      <c r="AW115" s="583"/>
    </row>
    <row r="116" spans="1:49" s="433" customFormat="1" ht="14.1" customHeight="1" x14ac:dyDescent="0.25">
      <c r="A116" s="438"/>
      <c r="H116" s="583"/>
      <c r="I116" s="583"/>
      <c r="J116" s="583"/>
      <c r="K116" s="583"/>
      <c r="L116" s="583"/>
      <c r="M116" s="583"/>
      <c r="N116" s="583"/>
      <c r="O116" s="583"/>
      <c r="P116" s="583"/>
      <c r="Q116" s="583"/>
      <c r="R116" s="583"/>
      <c r="S116" s="583"/>
      <c r="T116" s="583"/>
      <c r="U116" s="583"/>
      <c r="V116" s="583"/>
      <c r="W116" s="583"/>
      <c r="X116" s="583"/>
      <c r="Y116" s="583"/>
      <c r="Z116" s="583"/>
      <c r="AA116" s="583"/>
      <c r="AB116" s="583"/>
      <c r="AC116" s="583"/>
      <c r="AD116" s="583"/>
      <c r="AE116" s="583"/>
      <c r="AF116" s="583"/>
      <c r="AG116" s="583"/>
      <c r="AH116" s="583"/>
      <c r="AI116" s="583"/>
      <c r="AJ116" s="583"/>
      <c r="AK116" s="583"/>
      <c r="AL116" s="583"/>
      <c r="AM116" s="583"/>
      <c r="AN116" s="583"/>
      <c r="AO116" s="583"/>
      <c r="AP116" s="583"/>
      <c r="AQ116" s="583"/>
      <c r="AR116" s="583"/>
      <c r="AS116" s="583"/>
      <c r="AT116" s="583"/>
      <c r="AU116" s="583"/>
      <c r="AV116" s="583"/>
      <c r="AW116" s="583"/>
    </row>
    <row r="117" spans="1:49" s="433" customFormat="1" ht="14.1" customHeight="1" x14ac:dyDescent="0.25">
      <c r="A117" s="438"/>
      <c r="H117" s="583"/>
      <c r="I117" s="583"/>
      <c r="J117" s="583"/>
      <c r="K117" s="583"/>
      <c r="L117" s="583"/>
      <c r="M117" s="583"/>
      <c r="N117" s="583"/>
      <c r="O117" s="583"/>
      <c r="P117" s="583"/>
      <c r="Q117" s="583"/>
      <c r="R117" s="583"/>
      <c r="S117" s="583"/>
      <c r="T117" s="583"/>
      <c r="U117" s="583"/>
      <c r="V117" s="583"/>
      <c r="W117" s="583"/>
      <c r="X117" s="583"/>
      <c r="Y117" s="583"/>
      <c r="Z117" s="583"/>
      <c r="AA117" s="583"/>
      <c r="AB117" s="583"/>
      <c r="AC117" s="583"/>
      <c r="AD117" s="583"/>
      <c r="AE117" s="583"/>
      <c r="AF117" s="583"/>
      <c r="AG117" s="583"/>
      <c r="AH117" s="583"/>
      <c r="AI117" s="583"/>
      <c r="AJ117" s="583"/>
      <c r="AK117" s="583"/>
      <c r="AL117" s="583"/>
      <c r="AM117" s="583"/>
      <c r="AN117" s="583"/>
      <c r="AO117" s="583"/>
      <c r="AP117" s="583"/>
      <c r="AQ117" s="583"/>
      <c r="AR117" s="583"/>
      <c r="AS117" s="583"/>
      <c r="AT117" s="583"/>
      <c r="AU117" s="583"/>
      <c r="AV117" s="583"/>
      <c r="AW117" s="583"/>
    </row>
    <row r="118" spans="1:49" s="433" customFormat="1" ht="14.85" customHeight="1" x14ac:dyDescent="0.25">
      <c r="H118" s="531"/>
      <c r="I118" s="531"/>
      <c r="J118" s="531"/>
      <c r="K118" s="531"/>
      <c r="L118" s="531"/>
      <c r="M118" s="531"/>
      <c r="N118" s="531"/>
      <c r="O118" s="531"/>
      <c r="P118" s="531"/>
      <c r="Q118" s="531"/>
      <c r="R118" s="531"/>
      <c r="S118" s="531"/>
      <c r="T118" s="531"/>
      <c r="U118" s="531"/>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1"/>
      <c r="AS118" s="531"/>
      <c r="AT118" s="531"/>
      <c r="AU118" s="531"/>
      <c r="AV118" s="531"/>
      <c r="AW118" s="531"/>
    </row>
    <row r="119" spans="1:49" s="433" customFormat="1" ht="14.1" customHeight="1" x14ac:dyDescent="0.25">
      <c r="A119" s="438"/>
      <c r="H119" s="583"/>
      <c r="I119" s="583"/>
      <c r="J119" s="583"/>
      <c r="K119" s="583"/>
      <c r="L119" s="583"/>
      <c r="M119" s="583"/>
      <c r="N119" s="583"/>
      <c r="O119" s="583"/>
      <c r="P119" s="583"/>
      <c r="Q119" s="583"/>
      <c r="R119" s="583"/>
      <c r="S119" s="583"/>
      <c r="T119" s="583"/>
      <c r="U119" s="583"/>
      <c r="V119" s="583"/>
      <c r="W119" s="583"/>
      <c r="X119" s="583"/>
      <c r="Y119" s="583"/>
      <c r="Z119" s="583"/>
      <c r="AA119" s="583"/>
      <c r="AB119" s="583"/>
      <c r="AC119" s="583"/>
      <c r="AD119" s="583"/>
      <c r="AE119" s="583"/>
      <c r="AF119" s="583"/>
      <c r="AG119" s="583"/>
      <c r="AH119" s="583"/>
      <c r="AI119" s="583"/>
      <c r="AJ119" s="583"/>
      <c r="AK119" s="583"/>
      <c r="AL119" s="583"/>
      <c r="AM119" s="583"/>
      <c r="AN119" s="583"/>
      <c r="AO119" s="583"/>
      <c r="AP119" s="583"/>
      <c r="AQ119" s="583"/>
      <c r="AR119" s="583"/>
      <c r="AS119" s="583"/>
      <c r="AT119" s="583"/>
      <c r="AU119" s="583"/>
      <c r="AV119" s="583"/>
      <c r="AW119" s="583"/>
    </row>
    <row r="120" spans="1:49" s="433" customFormat="1" ht="14.1" customHeight="1" x14ac:dyDescent="0.25">
      <c r="A120" s="438"/>
      <c r="H120" s="583"/>
      <c r="I120" s="583"/>
      <c r="J120" s="583"/>
      <c r="K120" s="583"/>
      <c r="L120" s="583"/>
      <c r="M120" s="583"/>
      <c r="N120" s="583"/>
      <c r="O120" s="583"/>
      <c r="P120" s="583"/>
      <c r="Q120" s="583"/>
      <c r="R120" s="583"/>
      <c r="S120" s="583"/>
      <c r="T120" s="583"/>
      <c r="U120" s="583"/>
      <c r="V120" s="583"/>
      <c r="W120" s="583"/>
      <c r="X120" s="583"/>
      <c r="Y120" s="583"/>
      <c r="Z120" s="583"/>
      <c r="AA120" s="583"/>
      <c r="AB120" s="583"/>
      <c r="AC120" s="583"/>
      <c r="AD120" s="583"/>
      <c r="AE120" s="583"/>
      <c r="AF120" s="583"/>
      <c r="AG120" s="583"/>
      <c r="AH120" s="583"/>
      <c r="AI120" s="583"/>
      <c r="AJ120" s="583"/>
      <c r="AK120" s="583"/>
      <c r="AL120" s="583"/>
      <c r="AM120" s="583"/>
      <c r="AN120" s="583"/>
      <c r="AO120" s="583"/>
      <c r="AP120" s="583"/>
      <c r="AQ120" s="583"/>
      <c r="AR120" s="583"/>
      <c r="AS120" s="583"/>
      <c r="AT120" s="583"/>
      <c r="AU120" s="583"/>
      <c r="AV120" s="583"/>
      <c r="AW120" s="583"/>
    </row>
    <row r="121" spans="1:49" s="433" customFormat="1" ht="14.1" customHeight="1" x14ac:dyDescent="0.25">
      <c r="A121" s="438"/>
      <c r="H121" s="583"/>
      <c r="I121" s="583"/>
      <c r="J121" s="583"/>
      <c r="K121" s="583"/>
      <c r="L121" s="583"/>
      <c r="M121" s="583"/>
      <c r="N121" s="583"/>
      <c r="O121" s="583"/>
      <c r="P121" s="583"/>
      <c r="Q121" s="583"/>
      <c r="R121" s="583"/>
      <c r="S121" s="583"/>
      <c r="T121" s="583"/>
      <c r="U121" s="583"/>
      <c r="V121" s="583"/>
      <c r="W121" s="583"/>
      <c r="X121" s="583"/>
      <c r="Y121" s="583"/>
      <c r="Z121" s="583"/>
      <c r="AA121" s="583"/>
      <c r="AB121" s="583"/>
      <c r="AC121" s="583"/>
      <c r="AD121" s="583"/>
      <c r="AE121" s="583"/>
      <c r="AF121" s="583"/>
      <c r="AG121" s="583"/>
      <c r="AH121" s="583"/>
      <c r="AI121" s="583"/>
      <c r="AJ121" s="583"/>
      <c r="AK121" s="583"/>
      <c r="AL121" s="583"/>
      <c r="AM121" s="583"/>
      <c r="AN121" s="583"/>
      <c r="AO121" s="583"/>
      <c r="AP121" s="583"/>
      <c r="AQ121" s="583"/>
      <c r="AR121" s="583"/>
      <c r="AS121" s="583"/>
      <c r="AT121" s="583"/>
      <c r="AU121" s="583"/>
      <c r="AV121" s="583"/>
      <c r="AW121" s="583"/>
    </row>
    <row r="122" spans="1:49" s="433" customFormat="1" ht="14.1" customHeight="1" x14ac:dyDescent="0.25">
      <c r="A122" s="438"/>
      <c r="H122" s="583"/>
      <c r="I122" s="583"/>
      <c r="J122" s="583"/>
      <c r="K122" s="583"/>
      <c r="L122" s="583"/>
      <c r="M122" s="583"/>
      <c r="N122" s="583"/>
      <c r="O122" s="583"/>
      <c r="P122" s="583"/>
      <c r="Q122" s="583"/>
      <c r="R122" s="583"/>
      <c r="S122" s="583"/>
      <c r="T122" s="583"/>
      <c r="U122" s="583"/>
      <c r="V122" s="583"/>
      <c r="W122" s="583"/>
      <c r="X122" s="583"/>
      <c r="Y122" s="583"/>
      <c r="Z122" s="583"/>
      <c r="AA122" s="583"/>
      <c r="AB122" s="583"/>
      <c r="AC122" s="583"/>
      <c r="AD122" s="583"/>
      <c r="AE122" s="583"/>
      <c r="AF122" s="583"/>
      <c r="AG122" s="583"/>
      <c r="AH122" s="583"/>
      <c r="AI122" s="583"/>
      <c r="AJ122" s="583"/>
      <c r="AK122" s="583"/>
      <c r="AL122" s="583"/>
      <c r="AM122" s="583"/>
      <c r="AN122" s="583"/>
      <c r="AO122" s="583"/>
      <c r="AP122" s="583"/>
      <c r="AQ122" s="583"/>
      <c r="AR122" s="583"/>
      <c r="AS122" s="583"/>
      <c r="AT122" s="583"/>
      <c r="AU122" s="583"/>
      <c r="AV122" s="583"/>
      <c r="AW122" s="583"/>
    </row>
    <row r="123" spans="1:49" s="433" customFormat="1" ht="14.85" customHeight="1" x14ac:dyDescent="0.25">
      <c r="H123" s="583"/>
      <c r="I123" s="583"/>
      <c r="J123" s="583"/>
      <c r="K123" s="583"/>
      <c r="L123" s="583"/>
      <c r="M123" s="583"/>
      <c r="N123" s="583"/>
      <c r="O123" s="583"/>
      <c r="P123" s="583"/>
      <c r="Q123" s="583"/>
      <c r="R123" s="583"/>
      <c r="S123" s="583"/>
      <c r="T123" s="583"/>
      <c r="U123" s="583"/>
      <c r="V123" s="583"/>
      <c r="W123" s="583"/>
      <c r="X123" s="583"/>
      <c r="Y123" s="583"/>
      <c r="Z123" s="583"/>
      <c r="AA123" s="583"/>
      <c r="AB123" s="583"/>
      <c r="AC123" s="583"/>
      <c r="AD123" s="583"/>
      <c r="AE123" s="583"/>
      <c r="AF123" s="583"/>
      <c r="AG123" s="583"/>
      <c r="AH123" s="583"/>
      <c r="AI123" s="583"/>
      <c r="AJ123" s="583"/>
      <c r="AK123" s="583"/>
      <c r="AL123" s="583"/>
      <c r="AM123" s="583"/>
      <c r="AN123" s="583"/>
      <c r="AO123" s="583"/>
      <c r="AP123" s="583"/>
      <c r="AQ123" s="583"/>
      <c r="AR123" s="583"/>
      <c r="AS123" s="583"/>
      <c r="AT123" s="583"/>
      <c r="AU123" s="583"/>
      <c r="AV123" s="583"/>
      <c r="AW123" s="583"/>
    </row>
    <row r="124" spans="1:49" s="433" customFormat="1" ht="14.85" customHeight="1" x14ac:dyDescent="0.25">
      <c r="H124" s="583"/>
      <c r="I124" s="583"/>
      <c r="J124" s="583"/>
      <c r="K124" s="583"/>
      <c r="L124" s="583"/>
      <c r="M124" s="583"/>
      <c r="N124" s="583"/>
      <c r="O124" s="583"/>
      <c r="P124" s="583"/>
      <c r="Q124" s="583"/>
      <c r="R124" s="583"/>
      <c r="S124" s="583"/>
      <c r="T124" s="583"/>
      <c r="U124" s="583"/>
      <c r="V124" s="583"/>
      <c r="W124" s="583"/>
      <c r="X124" s="583"/>
      <c r="Y124" s="583"/>
      <c r="Z124" s="583"/>
      <c r="AA124" s="583"/>
      <c r="AB124" s="583"/>
      <c r="AC124" s="583"/>
      <c r="AD124" s="583"/>
      <c r="AE124" s="583"/>
      <c r="AF124" s="583"/>
      <c r="AG124" s="583"/>
      <c r="AH124" s="583"/>
      <c r="AI124" s="583"/>
      <c r="AJ124" s="583"/>
      <c r="AK124" s="583"/>
      <c r="AL124" s="583"/>
      <c r="AM124" s="583"/>
      <c r="AN124" s="583"/>
      <c r="AO124" s="583"/>
      <c r="AP124" s="583"/>
      <c r="AQ124" s="583"/>
      <c r="AR124" s="583"/>
      <c r="AS124" s="583"/>
      <c r="AT124" s="583"/>
      <c r="AU124" s="583"/>
      <c r="AV124" s="583"/>
      <c r="AW124" s="583"/>
    </row>
    <row r="125" spans="1:49" s="433" customFormat="1" ht="14.85" customHeight="1" x14ac:dyDescent="0.25">
      <c r="H125" s="583"/>
      <c r="I125" s="583"/>
      <c r="J125" s="583"/>
      <c r="K125" s="583"/>
      <c r="L125" s="583"/>
      <c r="M125" s="583"/>
      <c r="N125" s="583"/>
      <c r="O125" s="583"/>
      <c r="P125" s="583"/>
      <c r="Q125" s="583"/>
      <c r="R125" s="583"/>
      <c r="S125" s="583"/>
      <c r="T125" s="583"/>
      <c r="U125" s="583"/>
      <c r="V125" s="583"/>
      <c r="W125" s="583"/>
      <c r="X125" s="583"/>
      <c r="Y125" s="583"/>
      <c r="Z125" s="583"/>
      <c r="AA125" s="583"/>
      <c r="AB125" s="583"/>
      <c r="AC125" s="583"/>
      <c r="AD125" s="583"/>
      <c r="AE125" s="583"/>
      <c r="AF125" s="583"/>
      <c r="AG125" s="583"/>
      <c r="AH125" s="583"/>
      <c r="AI125" s="583"/>
      <c r="AJ125" s="583"/>
      <c r="AK125" s="583"/>
      <c r="AL125" s="583"/>
      <c r="AM125" s="583"/>
      <c r="AN125" s="583"/>
      <c r="AO125" s="583"/>
      <c r="AP125" s="583"/>
      <c r="AQ125" s="583"/>
      <c r="AR125" s="583"/>
      <c r="AS125" s="583"/>
      <c r="AT125" s="583"/>
      <c r="AU125" s="583"/>
      <c r="AV125" s="583"/>
      <c r="AW125" s="583"/>
    </row>
    <row r="126" spans="1:49" s="433" customFormat="1" ht="14.1" customHeight="1" x14ac:dyDescent="0.25">
      <c r="A126" s="438"/>
      <c r="H126" s="583"/>
      <c r="I126" s="583"/>
      <c r="J126" s="583"/>
      <c r="K126" s="583"/>
      <c r="L126" s="583"/>
      <c r="M126" s="583"/>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c r="AM126" s="583"/>
      <c r="AN126" s="583"/>
      <c r="AO126" s="583"/>
      <c r="AP126" s="583"/>
      <c r="AQ126" s="583"/>
      <c r="AR126" s="583"/>
      <c r="AS126" s="583"/>
      <c r="AT126" s="583"/>
      <c r="AU126" s="583"/>
      <c r="AV126" s="583"/>
      <c r="AW126" s="583"/>
    </row>
    <row r="127" spans="1:49" s="433" customFormat="1" ht="14.1" customHeight="1" x14ac:dyDescent="0.25">
      <c r="A127" s="438"/>
      <c r="H127" s="583"/>
      <c r="I127" s="583"/>
      <c r="J127" s="583"/>
      <c r="K127" s="583"/>
      <c r="L127" s="583"/>
      <c r="M127" s="583"/>
      <c r="N127" s="583"/>
      <c r="O127" s="583"/>
      <c r="P127" s="583"/>
      <c r="Q127" s="583"/>
      <c r="R127" s="583"/>
      <c r="S127" s="583"/>
      <c r="T127" s="583"/>
      <c r="U127" s="583"/>
      <c r="V127" s="583"/>
      <c r="W127" s="583"/>
      <c r="X127" s="583"/>
      <c r="Y127" s="583"/>
      <c r="Z127" s="583"/>
      <c r="AA127" s="583"/>
      <c r="AB127" s="583"/>
      <c r="AC127" s="583"/>
      <c r="AD127" s="583"/>
      <c r="AE127" s="583"/>
      <c r="AF127" s="583"/>
      <c r="AG127" s="583"/>
      <c r="AH127" s="583"/>
      <c r="AI127" s="583"/>
      <c r="AJ127" s="583"/>
      <c r="AK127" s="583"/>
      <c r="AL127" s="583"/>
      <c r="AM127" s="583"/>
      <c r="AN127" s="583"/>
      <c r="AO127" s="583"/>
      <c r="AP127" s="583"/>
      <c r="AQ127" s="583"/>
      <c r="AR127" s="583"/>
      <c r="AS127" s="583"/>
      <c r="AT127" s="583"/>
      <c r="AU127" s="583"/>
      <c r="AV127" s="583"/>
      <c r="AW127" s="583"/>
    </row>
    <row r="128" spans="1:49" s="433" customFormat="1" ht="14.1" customHeight="1" x14ac:dyDescent="0.25">
      <c r="A128" s="438"/>
      <c r="H128" s="583"/>
      <c r="I128" s="583"/>
      <c r="J128" s="583"/>
      <c r="K128" s="583"/>
      <c r="L128" s="583"/>
      <c r="M128" s="583"/>
      <c r="N128" s="583"/>
      <c r="O128" s="583"/>
      <c r="P128" s="583"/>
      <c r="Q128" s="583"/>
      <c r="R128" s="583"/>
      <c r="S128" s="583"/>
      <c r="T128" s="583"/>
      <c r="U128" s="583"/>
      <c r="V128" s="583"/>
      <c r="W128" s="583"/>
      <c r="X128" s="583"/>
      <c r="Y128" s="583"/>
      <c r="Z128" s="583"/>
      <c r="AA128" s="583"/>
      <c r="AB128" s="583"/>
      <c r="AC128" s="583"/>
      <c r="AD128" s="583"/>
      <c r="AE128" s="583"/>
      <c r="AF128" s="583"/>
      <c r="AG128" s="583"/>
      <c r="AH128" s="583"/>
      <c r="AI128" s="583"/>
      <c r="AJ128" s="583"/>
      <c r="AK128" s="583"/>
      <c r="AL128" s="583"/>
      <c r="AM128" s="583"/>
      <c r="AN128" s="583"/>
      <c r="AO128" s="583"/>
      <c r="AP128" s="583"/>
      <c r="AQ128" s="583"/>
      <c r="AR128" s="583"/>
      <c r="AS128" s="583"/>
      <c r="AT128" s="583"/>
      <c r="AU128" s="583"/>
      <c r="AV128" s="583"/>
      <c r="AW128" s="583"/>
    </row>
    <row r="129" spans="8:49" s="433" customFormat="1" ht="14.85" customHeight="1" x14ac:dyDescent="0.25">
      <c r="H129" s="583"/>
      <c r="I129" s="583"/>
      <c r="J129" s="583"/>
      <c r="K129" s="583"/>
      <c r="L129" s="583"/>
      <c r="M129" s="583"/>
      <c r="N129" s="583"/>
      <c r="O129" s="583"/>
      <c r="P129" s="583"/>
      <c r="Q129" s="583"/>
      <c r="R129" s="583"/>
      <c r="S129" s="583"/>
      <c r="T129" s="583"/>
      <c r="U129" s="583"/>
      <c r="V129" s="583"/>
      <c r="W129" s="583"/>
      <c r="X129" s="583"/>
      <c r="Y129" s="583"/>
      <c r="Z129" s="583"/>
      <c r="AA129" s="583"/>
      <c r="AB129" s="583"/>
      <c r="AC129" s="583"/>
      <c r="AD129" s="583"/>
      <c r="AE129" s="583"/>
      <c r="AF129" s="583"/>
      <c r="AG129" s="583"/>
      <c r="AH129" s="583"/>
      <c r="AI129" s="583"/>
      <c r="AJ129" s="583"/>
      <c r="AK129" s="583"/>
      <c r="AL129" s="583"/>
      <c r="AM129" s="583"/>
      <c r="AN129" s="583"/>
      <c r="AO129" s="583"/>
      <c r="AP129" s="583"/>
      <c r="AQ129" s="583"/>
      <c r="AR129" s="583"/>
      <c r="AS129" s="583"/>
      <c r="AT129" s="583"/>
      <c r="AU129" s="583"/>
      <c r="AV129" s="583"/>
      <c r="AW129" s="583"/>
    </row>
    <row r="130" spans="8:49" s="433" customFormat="1" ht="14.85" customHeight="1" x14ac:dyDescent="0.25">
      <c r="H130" s="596"/>
      <c r="I130" s="596"/>
      <c r="J130" s="596"/>
      <c r="K130" s="596"/>
      <c r="L130" s="596"/>
      <c r="M130" s="596"/>
      <c r="N130" s="596"/>
      <c r="O130" s="596"/>
      <c r="P130" s="596"/>
      <c r="Q130" s="596"/>
      <c r="R130" s="596"/>
      <c r="S130" s="596"/>
      <c r="T130" s="596"/>
      <c r="U130" s="596"/>
      <c r="V130" s="596"/>
      <c r="W130" s="596"/>
      <c r="X130" s="596"/>
      <c r="Y130" s="596"/>
      <c r="Z130" s="596"/>
      <c r="AA130" s="596"/>
      <c r="AB130" s="596"/>
      <c r="AC130" s="596"/>
      <c r="AD130" s="596"/>
      <c r="AE130" s="596"/>
      <c r="AF130" s="596"/>
      <c r="AG130" s="596"/>
      <c r="AH130" s="596"/>
      <c r="AI130" s="596"/>
      <c r="AJ130" s="596"/>
      <c r="AK130" s="596"/>
      <c r="AL130" s="596"/>
      <c r="AM130" s="596"/>
      <c r="AN130" s="596"/>
      <c r="AO130" s="596"/>
      <c r="AP130" s="596"/>
      <c r="AQ130" s="596"/>
      <c r="AR130" s="596"/>
      <c r="AS130" s="434"/>
      <c r="AT130" s="596"/>
      <c r="AU130" s="596"/>
      <c r="AV130" s="596"/>
      <c r="AW130" s="596"/>
    </row>
  </sheetData>
  <sheetProtection formatCells="0" formatColumns="0" formatRows="0" insertColumns="0" insertRows="0" deleteColumns="0" deleteRows="0" selectLockedCells="1" selectUnlockedCells="1"/>
  <mergeCells count="336">
    <mergeCell ref="A111:F111"/>
    <mergeCell ref="G111:AH111"/>
    <mergeCell ref="AI111:AO111"/>
    <mergeCell ref="AP111:AV111"/>
    <mergeCell ref="A112:F112"/>
    <mergeCell ref="G112:AH112"/>
    <mergeCell ref="AI112:AO112"/>
    <mergeCell ref="AP112:AV112"/>
    <mergeCell ref="A109:F109"/>
    <mergeCell ref="G109:AH109"/>
    <mergeCell ref="AI109:AO109"/>
    <mergeCell ref="AP109:AV109"/>
    <mergeCell ref="A110:F110"/>
    <mergeCell ref="G110:AH110"/>
    <mergeCell ref="AI110:AO110"/>
    <mergeCell ref="AP110:AV110"/>
    <mergeCell ref="A107:F107"/>
    <mergeCell ref="G107:AH107"/>
    <mergeCell ref="AI107:AO107"/>
    <mergeCell ref="AP107:AV107"/>
    <mergeCell ref="A108:F108"/>
    <mergeCell ref="G108:AH108"/>
    <mergeCell ref="AI108:AO108"/>
    <mergeCell ref="AP108:AV108"/>
    <mergeCell ref="A105:F105"/>
    <mergeCell ref="G105:AH105"/>
    <mergeCell ref="AI105:AO105"/>
    <mergeCell ref="AP105:AV105"/>
    <mergeCell ref="A106:F106"/>
    <mergeCell ref="G106:AH106"/>
    <mergeCell ref="AI106:AO106"/>
    <mergeCell ref="AP106:AV106"/>
    <mergeCell ref="A103:F103"/>
    <mergeCell ref="G103:AH103"/>
    <mergeCell ref="AI103:AO103"/>
    <mergeCell ref="AP103:AV103"/>
    <mergeCell ref="A104:F104"/>
    <mergeCell ref="G104:AH104"/>
    <mergeCell ref="AI104:AO104"/>
    <mergeCell ref="AP104:AV104"/>
    <mergeCell ref="A101:F101"/>
    <mergeCell ref="G101:AH101"/>
    <mergeCell ref="AI101:AO101"/>
    <mergeCell ref="AP101:AV101"/>
    <mergeCell ref="A102:F102"/>
    <mergeCell ref="G102:AH102"/>
    <mergeCell ref="AI102:AO102"/>
    <mergeCell ref="AP102:AV102"/>
    <mergeCell ref="A99:F99"/>
    <mergeCell ref="G99:AH99"/>
    <mergeCell ref="AI99:AO99"/>
    <mergeCell ref="AP99:AV99"/>
    <mergeCell ref="A100:F100"/>
    <mergeCell ref="G100:AH100"/>
    <mergeCell ref="AI100:AO100"/>
    <mergeCell ref="AP100:AV100"/>
    <mergeCell ref="A90:F90"/>
    <mergeCell ref="G90:AH90"/>
    <mergeCell ref="AI90:AO90"/>
    <mergeCell ref="AP90:AV90"/>
    <mergeCell ref="A97:F98"/>
    <mergeCell ref="G97:AH98"/>
    <mergeCell ref="AI97:AO98"/>
    <mergeCell ref="AP97:AV98"/>
    <mergeCell ref="A88:F88"/>
    <mergeCell ref="G88:AH88"/>
    <mergeCell ref="AI88:AO88"/>
    <mergeCell ref="AP88:AV88"/>
    <mergeCell ref="A89:F89"/>
    <mergeCell ref="G89:AH89"/>
    <mergeCell ref="AI89:AO89"/>
    <mergeCell ref="AP89:AV89"/>
    <mergeCell ref="A86:F86"/>
    <mergeCell ref="G86:AH86"/>
    <mergeCell ref="AI86:AO86"/>
    <mergeCell ref="AP86:AV86"/>
    <mergeCell ref="A87:F87"/>
    <mergeCell ref="G87:AH87"/>
    <mergeCell ref="AI87:AO87"/>
    <mergeCell ref="AP87:AV87"/>
    <mergeCell ref="A84:F84"/>
    <mergeCell ref="G84:AH84"/>
    <mergeCell ref="AI84:AO84"/>
    <mergeCell ref="AP84:AV84"/>
    <mergeCell ref="A85:F85"/>
    <mergeCell ref="G85:AH85"/>
    <mergeCell ref="AI85:AO85"/>
    <mergeCell ref="AP85:AV85"/>
    <mergeCell ref="A82:F82"/>
    <mergeCell ref="G82:AH82"/>
    <mergeCell ref="AI82:AO82"/>
    <mergeCell ref="AP82:AV82"/>
    <mergeCell ref="A83:F83"/>
    <mergeCell ref="G83:AH83"/>
    <mergeCell ref="AI83:AO83"/>
    <mergeCell ref="AP83:AV83"/>
    <mergeCell ref="A80:F80"/>
    <mergeCell ref="G80:AH80"/>
    <mergeCell ref="AI80:AO80"/>
    <mergeCell ref="AP80:AV80"/>
    <mergeCell ref="A81:F81"/>
    <mergeCell ref="G81:AH81"/>
    <mergeCell ref="AI81:AO81"/>
    <mergeCell ref="AP81:AV81"/>
    <mergeCell ref="A78:F78"/>
    <mergeCell ref="G78:AH78"/>
    <mergeCell ref="AI78:AO78"/>
    <mergeCell ref="AP78:AV78"/>
    <mergeCell ref="A79:F79"/>
    <mergeCell ref="G79:AH79"/>
    <mergeCell ref="AI79:AO79"/>
    <mergeCell ref="AP79:AV79"/>
    <mergeCell ref="A76:F76"/>
    <mergeCell ref="G76:AH76"/>
    <mergeCell ref="AI76:AO76"/>
    <mergeCell ref="AP76:AV76"/>
    <mergeCell ref="A77:F77"/>
    <mergeCell ref="G77:AH77"/>
    <mergeCell ref="AI77:AO77"/>
    <mergeCell ref="AP77:AV77"/>
    <mergeCell ref="A74:F74"/>
    <mergeCell ref="G74:AH74"/>
    <mergeCell ref="AI74:AO74"/>
    <mergeCell ref="AP74:AV74"/>
    <mergeCell ref="A75:F75"/>
    <mergeCell ref="G75:AH75"/>
    <mergeCell ref="AI75:AO75"/>
    <mergeCell ref="AP75:AV75"/>
    <mergeCell ref="A72:F72"/>
    <mergeCell ref="G72:AH72"/>
    <mergeCell ref="AI72:AO72"/>
    <mergeCell ref="AP72:AV72"/>
    <mergeCell ref="A73:F73"/>
    <mergeCell ref="G73:AH73"/>
    <mergeCell ref="AI73:AO73"/>
    <mergeCell ref="AP73:AV73"/>
    <mergeCell ref="A70:F70"/>
    <mergeCell ref="G70:AH70"/>
    <mergeCell ref="AI70:AO70"/>
    <mergeCell ref="AP70:AV70"/>
    <mergeCell ref="A71:F71"/>
    <mergeCell ref="G71:AH71"/>
    <mergeCell ref="AI71:AO71"/>
    <mergeCell ref="AP71:AV71"/>
    <mergeCell ref="A68:F68"/>
    <mergeCell ref="G68:AH68"/>
    <mergeCell ref="AI68:AO68"/>
    <mergeCell ref="AP68:AV68"/>
    <mergeCell ref="A69:F69"/>
    <mergeCell ref="G69:AH69"/>
    <mergeCell ref="AI69:AO69"/>
    <mergeCell ref="AP69:AV69"/>
    <mergeCell ref="A57:F57"/>
    <mergeCell ref="G57:AH57"/>
    <mergeCell ref="AI57:AO57"/>
    <mergeCell ref="AP57:AV57"/>
    <mergeCell ref="A66:F67"/>
    <mergeCell ref="G66:AH67"/>
    <mergeCell ref="AI66:AO67"/>
    <mergeCell ref="AP66:AV67"/>
    <mergeCell ref="A55:F55"/>
    <mergeCell ref="G55:AH55"/>
    <mergeCell ref="AI55:AO55"/>
    <mergeCell ref="AP55:AV55"/>
    <mergeCell ref="A56:F56"/>
    <mergeCell ref="G56:AH56"/>
    <mergeCell ref="AI56:AO56"/>
    <mergeCell ref="AP56:AV56"/>
    <mergeCell ref="A53:F53"/>
    <mergeCell ref="G53:AH53"/>
    <mergeCell ref="AI53:AO53"/>
    <mergeCell ref="AP53:AV53"/>
    <mergeCell ref="A54:F54"/>
    <mergeCell ref="G54:AH54"/>
    <mergeCell ref="AI54:AO54"/>
    <mergeCell ref="AP54:AV54"/>
    <mergeCell ref="A51:F51"/>
    <mergeCell ref="G51:AH51"/>
    <mergeCell ref="AI51:AO51"/>
    <mergeCell ref="AP51:AV51"/>
    <mergeCell ref="A52:F52"/>
    <mergeCell ref="G52:AH52"/>
    <mergeCell ref="AI52:AO52"/>
    <mergeCell ref="AP52:AV52"/>
    <mergeCell ref="A49:F49"/>
    <mergeCell ref="G49:AH49"/>
    <mergeCell ref="AI49:AO49"/>
    <mergeCell ref="AP49:AV49"/>
    <mergeCell ref="A50:F50"/>
    <mergeCell ref="G50:AH50"/>
    <mergeCell ref="AI50:AO50"/>
    <mergeCell ref="AP50:AV50"/>
    <mergeCell ref="A47:F47"/>
    <mergeCell ref="G47:AH47"/>
    <mergeCell ref="AI47:AO47"/>
    <mergeCell ref="AP47:AV47"/>
    <mergeCell ref="A48:F48"/>
    <mergeCell ref="G48:AH48"/>
    <mergeCell ref="AI48:AO48"/>
    <mergeCell ref="AP48:AV48"/>
    <mergeCell ref="A45:F45"/>
    <mergeCell ref="G45:AH45"/>
    <mergeCell ref="AI45:AO45"/>
    <mergeCell ref="AP45:AV45"/>
    <mergeCell ref="A46:F46"/>
    <mergeCell ref="G46:AH46"/>
    <mergeCell ref="AI46:AO46"/>
    <mergeCell ref="AP46:AV46"/>
    <mergeCell ref="A43:F43"/>
    <mergeCell ref="G43:AH43"/>
    <mergeCell ref="AI43:AO43"/>
    <mergeCell ref="AP43:AV43"/>
    <mergeCell ref="A44:F44"/>
    <mergeCell ref="G44:AH44"/>
    <mergeCell ref="AI44:AO44"/>
    <mergeCell ref="AP44:AV44"/>
    <mergeCell ref="A41:F41"/>
    <mergeCell ref="G41:AH41"/>
    <mergeCell ref="AI41:AO41"/>
    <mergeCell ref="AP41:AV41"/>
    <mergeCell ref="A42:F42"/>
    <mergeCell ref="G42:AH42"/>
    <mergeCell ref="AI42:AO42"/>
    <mergeCell ref="AP42:AV42"/>
    <mergeCell ref="A39:F39"/>
    <mergeCell ref="G39:AH39"/>
    <mergeCell ref="AI39:AO39"/>
    <mergeCell ref="AP39:AV39"/>
    <mergeCell ref="A40:F40"/>
    <mergeCell ref="G40:AH40"/>
    <mergeCell ref="AI40:AO40"/>
    <mergeCell ref="AP40:AV40"/>
    <mergeCell ref="A30:F30"/>
    <mergeCell ref="G30:AH30"/>
    <mergeCell ref="AI30:AO30"/>
    <mergeCell ref="AP30:AV30"/>
    <mergeCell ref="A37:F38"/>
    <mergeCell ref="G37:AH38"/>
    <mergeCell ref="AI37:AO38"/>
    <mergeCell ref="AP37:AV38"/>
    <mergeCell ref="A28:F28"/>
    <mergeCell ref="G28:AH28"/>
    <mergeCell ref="AI28:AO28"/>
    <mergeCell ref="AP28:AV28"/>
    <mergeCell ref="A29:F29"/>
    <mergeCell ref="G29:AH29"/>
    <mergeCell ref="AI29:AO29"/>
    <mergeCell ref="AP29:AV29"/>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5:F6"/>
    <mergeCell ref="G5:AH6"/>
    <mergeCell ref="AI5:AO6"/>
    <mergeCell ref="AP5:AV6"/>
    <mergeCell ref="A7:F7"/>
    <mergeCell ref="G7:AH7"/>
    <mergeCell ref="AI7:AO7"/>
    <mergeCell ref="AP7:AV7"/>
  </mergeCells>
  <pageMargins left="0.7" right="0.7" top="0.75" bottom="0.75" header="0.3" footer="0.3"/>
  <pageSetup paperSize="9" scale="96" orientation="portrait" horizontalDpi="1200" verticalDpi="1200" r:id="rId1"/>
  <headerFooter>
    <oddFooter>&amp;Rstrana &amp;P</oddFooter>
  </headerFooter>
  <rowBreaks count="3" manualBreakCount="3">
    <brk id="32" max="16383" man="1"/>
    <brk id="61" max="16383" man="1"/>
    <brk id="9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10"/>
  <sheetViews>
    <sheetView tabSelected="1" zoomScale="130" zoomScaleNormal="130" zoomScaleSheetLayoutView="160" workbookViewId="0">
      <selection activeCell="A28" sqref="A28:AY28"/>
    </sheetView>
  </sheetViews>
  <sheetFormatPr defaultColWidth="1.85546875" defaultRowHeight="12.6" customHeight="1" x14ac:dyDescent="0.25"/>
  <cols>
    <col min="1" max="54" width="1.7109375" style="434" customWidth="1"/>
    <col min="55" max="58" width="0.85546875" style="434" customWidth="1"/>
    <col min="59" max="59" width="7.28515625" style="434" hidden="1" customWidth="1"/>
    <col min="60" max="16384" width="1.85546875" style="434"/>
  </cols>
  <sheetData>
    <row r="1" spans="1:54" ht="12.6" customHeight="1" x14ac:dyDescent="0.25">
      <c r="A1" s="1247" t="s">
        <v>3014</v>
      </c>
      <c r="B1" s="1247"/>
      <c r="C1" s="1247"/>
      <c r="D1" s="1247"/>
      <c r="E1" s="1247"/>
      <c r="F1" s="1247"/>
      <c r="G1" s="1247"/>
      <c r="H1" s="1247"/>
      <c r="I1" s="1247"/>
      <c r="J1" s="1247"/>
      <c r="K1" s="665"/>
      <c r="L1" s="665"/>
      <c r="M1" s="665"/>
      <c r="N1" s="665"/>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c r="AS1" s="666"/>
      <c r="AT1" s="666"/>
      <c r="AU1" s="666"/>
      <c r="AV1" s="666"/>
      <c r="AW1" s="667"/>
      <c r="AX1" s="667"/>
      <c r="AY1" s="667"/>
      <c r="BB1" s="665"/>
    </row>
    <row r="2" spans="1:54" s="671" customFormat="1" ht="12.6" customHeight="1" x14ac:dyDescent="0.25">
      <c r="A2" s="668" t="s">
        <v>1868</v>
      </c>
      <c r="B2" s="669"/>
      <c r="C2" s="669"/>
      <c r="D2" s="669"/>
      <c r="E2" s="669"/>
      <c r="F2" s="669"/>
      <c r="G2" s="669"/>
      <c r="H2" s="669"/>
      <c r="I2" s="669"/>
      <c r="J2" s="669"/>
      <c r="K2" s="669"/>
      <c r="L2" s="669"/>
      <c r="M2" s="669"/>
      <c r="N2" s="669"/>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c r="AT2" s="666"/>
      <c r="AU2" s="666"/>
      <c r="AV2" s="666"/>
      <c r="AW2" s="667"/>
      <c r="AX2" s="667"/>
      <c r="AY2" s="667" t="str">
        <f>Hlavicka!AQ30</f>
        <v/>
      </c>
      <c r="AZ2" s="670"/>
      <c r="BA2" s="670"/>
    </row>
    <row r="3" spans="1:54" s="440" customFormat="1" ht="12.6" customHeight="1" x14ac:dyDescent="0.25">
      <c r="A3" s="883" t="s">
        <v>2824</v>
      </c>
      <c r="B3" s="883"/>
      <c r="C3" s="883"/>
      <c r="D3" s="883"/>
      <c r="E3" s="883"/>
      <c r="F3" s="883"/>
      <c r="G3" s="883"/>
      <c r="H3" s="883"/>
      <c r="I3" s="883"/>
      <c r="J3" s="883"/>
      <c r="K3" s="920"/>
      <c r="L3" s="920"/>
      <c r="M3" s="920"/>
      <c r="N3" s="920"/>
      <c r="O3" s="920"/>
      <c r="P3" s="920"/>
      <c r="Q3" s="920"/>
      <c r="R3" s="920"/>
      <c r="S3" s="920"/>
      <c r="T3" s="920"/>
      <c r="U3" s="920"/>
      <c r="V3" s="920"/>
      <c r="W3" s="920"/>
      <c r="X3" s="920"/>
      <c r="Y3" s="920"/>
      <c r="Z3" s="920"/>
      <c r="AA3" s="920"/>
      <c r="AB3" s="920"/>
      <c r="AC3" s="920"/>
      <c r="AD3" s="920"/>
      <c r="AE3" s="920"/>
      <c r="AF3" s="920"/>
      <c r="AG3" s="920"/>
      <c r="AH3" s="920"/>
      <c r="AI3" s="920"/>
      <c r="AJ3" s="920"/>
      <c r="AK3" s="920"/>
      <c r="AL3" s="920"/>
      <c r="AM3" s="920"/>
      <c r="AN3" s="920"/>
      <c r="AO3" s="920"/>
      <c r="AP3" s="920"/>
      <c r="AQ3" s="920"/>
      <c r="AR3" s="920"/>
      <c r="AS3" s="920"/>
      <c r="AT3" s="920"/>
      <c r="AU3" s="920"/>
      <c r="AV3" s="920"/>
      <c r="AW3" s="920"/>
      <c r="AX3" s="920"/>
      <c r="AY3" s="920"/>
      <c r="AZ3" s="921"/>
      <c r="BA3" s="921"/>
      <c r="BB3" s="921"/>
    </row>
    <row r="4" spans="1:54" s="440" customFormat="1" ht="12.6" customHeight="1" x14ac:dyDescent="0.25">
      <c r="A4" s="883" t="s">
        <v>1878</v>
      </c>
      <c r="B4" s="883"/>
      <c r="C4" s="883"/>
      <c r="D4" s="883"/>
      <c r="E4" s="883"/>
      <c r="F4" s="883"/>
      <c r="G4" s="883"/>
      <c r="H4" s="883"/>
      <c r="I4" s="883"/>
      <c r="J4" s="883"/>
      <c r="K4" s="920"/>
      <c r="L4" s="920"/>
      <c r="M4" s="920"/>
      <c r="N4" s="920"/>
      <c r="O4" s="920"/>
      <c r="P4" s="920"/>
      <c r="Q4" s="920"/>
      <c r="R4" s="920"/>
      <c r="S4" s="920"/>
      <c r="T4" s="920"/>
      <c r="U4" s="920"/>
      <c r="V4" s="920"/>
      <c r="W4" s="920"/>
      <c r="X4" s="920"/>
      <c r="Y4" s="920"/>
      <c r="Z4" s="920"/>
      <c r="AA4" s="920"/>
      <c r="AB4" s="920"/>
      <c r="AC4" s="920"/>
      <c r="AD4" s="920"/>
      <c r="AE4" s="920"/>
      <c r="AF4" s="920"/>
      <c r="AG4" s="920"/>
      <c r="AH4" s="920"/>
      <c r="AI4" s="920"/>
      <c r="AJ4" s="920"/>
      <c r="AK4" s="920"/>
      <c r="AL4" s="920"/>
      <c r="AM4" s="920"/>
      <c r="AN4" s="920"/>
      <c r="AO4" s="920"/>
      <c r="AP4" s="920"/>
      <c r="AQ4" s="920"/>
      <c r="AR4" s="920"/>
      <c r="AS4" s="920"/>
      <c r="AT4" s="920"/>
      <c r="AU4" s="920"/>
      <c r="AV4" s="920"/>
      <c r="AW4" s="920"/>
      <c r="AX4" s="920"/>
      <c r="AY4" s="920"/>
      <c r="AZ4" s="672"/>
      <c r="BA4" s="672"/>
      <c r="BB4" s="672"/>
    </row>
    <row r="5" spans="1:54" s="440" customFormat="1" ht="12.6" customHeight="1" x14ac:dyDescent="0.25">
      <c r="A5" s="883" t="s">
        <v>2825</v>
      </c>
      <c r="B5" s="883"/>
      <c r="C5" s="883"/>
      <c r="D5" s="883"/>
      <c r="E5" s="883"/>
      <c r="F5" s="883"/>
      <c r="G5" s="883"/>
      <c r="H5" s="883"/>
      <c r="I5" s="883"/>
      <c r="J5" s="883"/>
      <c r="K5" s="938"/>
      <c r="L5" s="938"/>
      <c r="M5" s="938"/>
      <c r="N5" s="938"/>
      <c r="O5" s="938"/>
      <c r="P5" s="938"/>
      <c r="Q5" s="938"/>
      <c r="R5" s="673"/>
      <c r="S5" s="940" t="s">
        <v>2826</v>
      </c>
      <c r="T5" s="940"/>
      <c r="U5" s="940"/>
      <c r="V5" s="940"/>
      <c r="W5" s="940"/>
      <c r="X5" s="940"/>
      <c r="Y5" s="938"/>
      <c r="Z5" s="938"/>
      <c r="AA5" s="938"/>
      <c r="AB5" s="938"/>
      <c r="AC5" s="938"/>
      <c r="AD5" s="938"/>
      <c r="AE5" s="938"/>
      <c r="AF5" s="673"/>
      <c r="AG5" s="939" t="s">
        <v>2827</v>
      </c>
      <c r="AH5" s="939"/>
      <c r="AI5" s="939"/>
      <c r="AJ5" s="939"/>
      <c r="AK5" s="939"/>
      <c r="AL5" s="939"/>
      <c r="AM5" s="938"/>
      <c r="AN5" s="938"/>
      <c r="AO5" s="938"/>
      <c r="AP5" s="938"/>
      <c r="AQ5" s="938"/>
      <c r="AR5" s="938"/>
      <c r="AS5" s="938"/>
      <c r="AT5" s="938"/>
      <c r="AU5" s="938"/>
      <c r="AV5" s="938"/>
      <c r="AW5" s="938"/>
      <c r="AX5" s="938"/>
      <c r="AY5" s="938"/>
      <c r="AZ5" s="673"/>
      <c r="BA5" s="673"/>
      <c r="BB5" s="673"/>
    </row>
    <row r="6" spans="1:54" s="442" customFormat="1" ht="12.6" customHeight="1" x14ac:dyDescent="0.25">
      <c r="A6" s="899" t="s">
        <v>2926</v>
      </c>
      <c r="B6" s="899"/>
      <c r="C6" s="899"/>
      <c r="D6" s="899"/>
      <c r="E6" s="899"/>
      <c r="F6" s="899"/>
      <c r="G6" s="899"/>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899"/>
      <c r="AK6" s="899"/>
      <c r="AL6" s="899"/>
      <c r="AM6" s="899"/>
      <c r="AN6" s="899"/>
      <c r="AO6" s="899"/>
      <c r="AP6" s="899"/>
      <c r="AQ6" s="899"/>
      <c r="AR6" s="899"/>
      <c r="AS6" s="899"/>
      <c r="AT6" s="899"/>
      <c r="AU6" s="899"/>
      <c r="AV6" s="899"/>
      <c r="AW6" s="899"/>
      <c r="AX6" s="899"/>
      <c r="AY6" s="899"/>
      <c r="AZ6" s="674"/>
      <c r="BA6" s="674"/>
      <c r="BB6" s="674"/>
    </row>
    <row r="7" spans="1:54" s="442" customFormat="1" ht="12.6" customHeight="1" x14ac:dyDescent="0.25">
      <c r="A7" s="943"/>
      <c r="B7" s="943"/>
      <c r="C7" s="943"/>
      <c r="D7" s="943"/>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675"/>
      <c r="BA7" s="675"/>
      <c r="BB7" s="675"/>
    </row>
    <row r="8" spans="1:54" s="442" customFormat="1" ht="12.6" customHeight="1" x14ac:dyDescent="0.25">
      <c r="A8" s="943"/>
      <c r="B8" s="943"/>
      <c r="C8" s="943"/>
      <c r="D8" s="943"/>
      <c r="E8" s="943"/>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c r="AL8" s="943"/>
      <c r="AM8" s="943"/>
      <c r="AN8" s="943"/>
      <c r="AO8" s="943"/>
      <c r="AP8" s="943"/>
      <c r="AQ8" s="943"/>
      <c r="AR8" s="943"/>
      <c r="AS8" s="943"/>
      <c r="AT8" s="943"/>
      <c r="AU8" s="943"/>
      <c r="AV8" s="943"/>
      <c r="AW8" s="943"/>
      <c r="AX8" s="943"/>
      <c r="AY8" s="943"/>
      <c r="AZ8" s="883"/>
      <c r="BA8" s="883"/>
      <c r="BB8" s="883"/>
    </row>
    <row r="9" spans="1:54" s="442" customFormat="1" ht="12.6" customHeight="1" x14ac:dyDescent="0.25">
      <c r="A9" s="943"/>
      <c r="B9" s="943"/>
      <c r="C9" s="943"/>
      <c r="D9" s="943"/>
      <c r="E9" s="943"/>
      <c r="F9" s="943"/>
      <c r="G9" s="943"/>
      <c r="H9" s="943"/>
      <c r="I9" s="943"/>
      <c r="J9" s="943"/>
      <c r="K9" s="943"/>
      <c r="L9" s="943"/>
      <c r="M9" s="943"/>
      <c r="N9" s="943"/>
      <c r="O9" s="943"/>
      <c r="P9" s="943"/>
      <c r="Q9" s="943"/>
      <c r="R9" s="943"/>
      <c r="S9" s="943"/>
      <c r="T9" s="943"/>
      <c r="U9" s="943"/>
      <c r="V9" s="943"/>
      <c r="W9" s="943"/>
      <c r="X9" s="943"/>
      <c r="Y9" s="943"/>
      <c r="Z9" s="943"/>
      <c r="AA9" s="943"/>
      <c r="AB9" s="943"/>
      <c r="AC9" s="943"/>
      <c r="AD9" s="943"/>
      <c r="AE9" s="943"/>
      <c r="AF9" s="943"/>
      <c r="AG9" s="943"/>
      <c r="AH9" s="943"/>
      <c r="AI9" s="943"/>
      <c r="AJ9" s="943"/>
      <c r="AK9" s="943"/>
      <c r="AL9" s="943"/>
      <c r="AM9" s="943"/>
      <c r="AN9" s="943"/>
      <c r="AO9" s="943"/>
      <c r="AP9" s="943"/>
      <c r="AQ9" s="943"/>
      <c r="AR9" s="943"/>
      <c r="AS9" s="943"/>
      <c r="AT9" s="943"/>
      <c r="AU9" s="943"/>
      <c r="AV9" s="943"/>
      <c r="AW9" s="943"/>
      <c r="AX9" s="943"/>
      <c r="AY9" s="943"/>
      <c r="AZ9" s="883"/>
      <c r="BA9" s="883"/>
      <c r="BB9" s="883"/>
    </row>
    <row r="10" spans="1:54" s="442" customFormat="1" ht="12.6" customHeight="1" x14ac:dyDescent="0.25">
      <c r="A10" s="943"/>
      <c r="B10" s="943"/>
      <c r="C10" s="943"/>
      <c r="D10" s="943"/>
      <c r="E10" s="943"/>
      <c r="F10" s="943"/>
      <c r="G10" s="943"/>
      <c r="H10" s="943"/>
      <c r="I10" s="943"/>
      <c r="J10" s="943"/>
      <c r="K10" s="943"/>
      <c r="L10" s="943"/>
      <c r="M10" s="943"/>
      <c r="N10" s="943"/>
      <c r="O10" s="943"/>
      <c r="P10" s="943"/>
      <c r="Q10" s="943"/>
      <c r="R10" s="943"/>
      <c r="S10" s="943"/>
      <c r="T10" s="943"/>
      <c r="U10" s="943"/>
      <c r="V10" s="943"/>
      <c r="W10" s="943"/>
      <c r="X10" s="943"/>
      <c r="Y10" s="943"/>
      <c r="Z10" s="943"/>
      <c r="AA10" s="943"/>
      <c r="AB10" s="943"/>
      <c r="AC10" s="943"/>
      <c r="AD10" s="943"/>
      <c r="AE10" s="943"/>
      <c r="AF10" s="943"/>
      <c r="AG10" s="943"/>
      <c r="AH10" s="943"/>
      <c r="AI10" s="943"/>
      <c r="AJ10" s="943"/>
      <c r="AK10" s="943"/>
      <c r="AL10" s="943"/>
      <c r="AM10" s="943"/>
      <c r="AN10" s="943"/>
      <c r="AO10" s="943"/>
      <c r="AP10" s="943"/>
      <c r="AQ10" s="943"/>
      <c r="AR10" s="943"/>
      <c r="AS10" s="943"/>
      <c r="AT10" s="943"/>
      <c r="AU10" s="943"/>
      <c r="AV10" s="943"/>
      <c r="AW10" s="943"/>
      <c r="AX10" s="943"/>
      <c r="AY10" s="943"/>
      <c r="AZ10" s="883"/>
      <c r="BA10" s="883"/>
      <c r="BB10" s="883"/>
    </row>
    <row r="11" spans="1:54" s="442" customFormat="1" ht="12.6" customHeight="1" x14ac:dyDescent="0.25">
      <c r="A11" s="943"/>
      <c r="B11" s="943"/>
      <c r="C11" s="94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3"/>
      <c r="AF11" s="943"/>
      <c r="AG11" s="943"/>
      <c r="AH11" s="943"/>
      <c r="AI11" s="943"/>
      <c r="AJ11" s="943"/>
      <c r="AK11" s="943"/>
      <c r="AL11" s="943"/>
      <c r="AM11" s="943"/>
      <c r="AN11" s="943"/>
      <c r="AO11" s="943"/>
      <c r="AP11" s="943"/>
      <c r="AQ11" s="943"/>
      <c r="AR11" s="943"/>
      <c r="AS11" s="943"/>
      <c r="AT11" s="943"/>
      <c r="AU11" s="943"/>
      <c r="AV11" s="943"/>
      <c r="AW11" s="943"/>
      <c r="AX11" s="943"/>
      <c r="AY11" s="943"/>
      <c r="AZ11" s="883"/>
      <c r="BA11" s="883"/>
      <c r="BB11" s="883"/>
    </row>
    <row r="12" spans="1:54" s="442" customFormat="1" ht="12.6" customHeight="1" x14ac:dyDescent="0.25">
      <c r="A12" s="943"/>
      <c r="B12" s="943"/>
      <c r="C12" s="943"/>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3"/>
      <c r="AF12" s="943"/>
      <c r="AG12" s="943"/>
      <c r="AH12" s="943"/>
      <c r="AI12" s="943"/>
      <c r="AJ12" s="943"/>
      <c r="AK12" s="943"/>
      <c r="AL12" s="943"/>
      <c r="AM12" s="943"/>
      <c r="AN12" s="943"/>
      <c r="AO12" s="943"/>
      <c r="AP12" s="943"/>
      <c r="AQ12" s="943"/>
      <c r="AR12" s="943"/>
      <c r="AS12" s="943"/>
      <c r="AT12" s="943"/>
      <c r="AU12" s="943"/>
      <c r="AV12" s="943"/>
      <c r="AW12" s="943"/>
      <c r="AX12" s="943"/>
      <c r="AY12" s="943"/>
      <c r="AZ12" s="883"/>
      <c r="BA12" s="883"/>
      <c r="BB12" s="883"/>
    </row>
    <row r="13" spans="1:54" s="442" customFormat="1" ht="12.6" customHeight="1" x14ac:dyDescent="0.25">
      <c r="A13" s="943"/>
      <c r="B13" s="943"/>
      <c r="C13" s="943"/>
      <c r="D13" s="943"/>
      <c r="E13" s="943"/>
      <c r="F13" s="943"/>
      <c r="G13" s="943"/>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3"/>
      <c r="AF13" s="943"/>
      <c r="AG13" s="943"/>
      <c r="AH13" s="943"/>
      <c r="AI13" s="943"/>
      <c r="AJ13" s="943"/>
      <c r="AK13" s="943"/>
      <c r="AL13" s="943"/>
      <c r="AM13" s="943"/>
      <c r="AN13" s="943"/>
      <c r="AO13" s="943"/>
      <c r="AP13" s="943"/>
      <c r="AQ13" s="943"/>
      <c r="AR13" s="943"/>
      <c r="AS13" s="943"/>
      <c r="AT13" s="943"/>
      <c r="AU13" s="943"/>
      <c r="AV13" s="943"/>
      <c r="AW13" s="943"/>
      <c r="AX13" s="943"/>
      <c r="AY13" s="943"/>
      <c r="AZ13" s="883"/>
      <c r="BA13" s="883"/>
      <c r="BB13" s="883"/>
    </row>
    <row r="14" spans="1:54" s="442" customFormat="1" ht="12.6" customHeight="1" x14ac:dyDescent="0.25">
      <c r="A14" s="943"/>
      <c r="B14" s="943"/>
      <c r="C14" s="943"/>
      <c r="D14" s="943"/>
      <c r="E14" s="943"/>
      <c r="F14" s="943"/>
      <c r="G14" s="943"/>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c r="AL14" s="943"/>
      <c r="AM14" s="943"/>
      <c r="AN14" s="943"/>
      <c r="AO14" s="943"/>
      <c r="AP14" s="943"/>
      <c r="AQ14" s="943"/>
      <c r="AR14" s="943"/>
      <c r="AS14" s="943"/>
      <c r="AT14" s="943"/>
      <c r="AU14" s="943"/>
      <c r="AV14" s="943"/>
      <c r="AW14" s="943"/>
      <c r="AX14" s="943"/>
      <c r="AY14" s="943"/>
      <c r="AZ14" s="883"/>
      <c r="BA14" s="883"/>
      <c r="BB14" s="883"/>
    </row>
    <row r="15" spans="1:54" ht="12.6" customHeight="1" x14ac:dyDescent="0.25">
      <c r="A15" s="433"/>
      <c r="B15" s="433"/>
      <c r="C15" s="433"/>
      <c r="D15" s="433"/>
      <c r="E15" s="433"/>
      <c r="F15" s="433"/>
      <c r="G15" s="433"/>
      <c r="H15" s="433"/>
      <c r="I15" s="433"/>
      <c r="J15" s="433"/>
      <c r="K15" s="433"/>
      <c r="L15" s="433"/>
      <c r="M15" s="433"/>
      <c r="N15" s="433"/>
      <c r="O15" s="433"/>
      <c r="P15" s="433"/>
      <c r="Q15" s="433"/>
      <c r="AG15" s="630"/>
      <c r="AR15" s="630"/>
    </row>
    <row r="16" spans="1:54" ht="12.6" customHeight="1" x14ac:dyDescent="0.25">
      <c r="A16" s="922" t="s">
        <v>2851</v>
      </c>
      <c r="B16" s="922"/>
      <c r="C16" s="922"/>
      <c r="D16" s="922"/>
      <c r="E16" s="922"/>
      <c r="F16" s="922"/>
      <c r="G16" s="922"/>
      <c r="H16" s="922"/>
      <c r="I16" s="922"/>
      <c r="J16" s="922"/>
      <c r="K16" s="922"/>
      <c r="L16" s="922"/>
      <c r="M16" s="922"/>
      <c r="N16" s="922"/>
      <c r="O16" s="922"/>
      <c r="P16" s="922"/>
      <c r="Q16" s="922"/>
      <c r="R16" s="922"/>
      <c r="S16" s="922"/>
      <c r="T16" s="922"/>
      <c r="U16" s="922"/>
      <c r="V16" s="922"/>
      <c r="W16" s="922"/>
      <c r="X16" s="922"/>
      <c r="Y16" s="922"/>
      <c r="Z16" s="922"/>
      <c r="AA16" s="922"/>
      <c r="AB16" s="922"/>
      <c r="AC16" s="922"/>
      <c r="AD16" s="922"/>
      <c r="AE16" s="922"/>
      <c r="AF16" s="922"/>
      <c r="AG16" s="922"/>
      <c r="AH16" s="922"/>
      <c r="AI16" s="922"/>
      <c r="AJ16" s="922"/>
      <c r="AK16" s="922"/>
      <c r="AL16" s="922"/>
      <c r="AM16" s="922"/>
      <c r="AN16" s="922"/>
      <c r="AO16" s="922"/>
      <c r="AP16" s="922"/>
      <c r="AQ16" s="922"/>
      <c r="AR16" s="922"/>
      <c r="AS16" s="922"/>
      <c r="AT16" s="922"/>
      <c r="AU16" s="922"/>
      <c r="AV16" s="922"/>
      <c r="AW16" s="922"/>
      <c r="AX16" s="922"/>
      <c r="AY16" s="922"/>
      <c r="AZ16" s="899"/>
      <c r="BA16" s="899"/>
      <c r="BB16" s="899"/>
    </row>
    <row r="17" spans="1:55" ht="12.6" customHeight="1" x14ac:dyDescent="0.25">
      <c r="A17" s="932" t="s">
        <v>468</v>
      </c>
      <c r="B17" s="933"/>
      <c r="C17" s="933"/>
      <c r="D17" s="933"/>
      <c r="E17" s="933"/>
      <c r="F17" s="933"/>
      <c r="G17" s="933"/>
      <c r="H17" s="933"/>
      <c r="I17" s="933"/>
      <c r="J17" s="933"/>
      <c r="K17" s="933"/>
      <c r="L17" s="933"/>
      <c r="M17" s="933"/>
      <c r="N17" s="933"/>
      <c r="O17" s="933"/>
      <c r="P17" s="933"/>
      <c r="Q17" s="933"/>
      <c r="R17" s="933"/>
      <c r="S17" s="933"/>
      <c r="T17" s="934"/>
      <c r="U17" s="932" t="s">
        <v>815</v>
      </c>
      <c r="V17" s="933"/>
      <c r="W17" s="933"/>
      <c r="X17" s="933"/>
      <c r="Y17" s="933"/>
      <c r="Z17" s="933"/>
      <c r="AA17" s="933"/>
      <c r="AB17" s="933"/>
      <c r="AC17" s="933"/>
      <c r="AD17" s="933"/>
      <c r="AE17" s="933"/>
      <c r="AF17" s="933"/>
      <c r="AG17" s="934"/>
      <c r="AH17" s="923" t="s">
        <v>1546</v>
      </c>
      <c r="AI17" s="849"/>
      <c r="AJ17" s="849"/>
      <c r="AK17" s="849"/>
      <c r="AL17" s="849"/>
      <c r="AM17" s="849"/>
      <c r="AN17" s="849"/>
      <c r="AO17" s="849"/>
      <c r="AP17" s="849"/>
      <c r="AQ17" s="849"/>
      <c r="AR17" s="849"/>
      <c r="AS17" s="849"/>
      <c r="AT17" s="849"/>
      <c r="AU17" s="849"/>
      <c r="AV17" s="849"/>
      <c r="AW17" s="849"/>
      <c r="AX17" s="849"/>
      <c r="AY17" s="849"/>
      <c r="AZ17" s="676"/>
      <c r="BA17" s="582"/>
      <c r="BB17" s="582"/>
      <c r="BC17" s="433"/>
    </row>
    <row r="18" spans="1:55" ht="12.6" customHeight="1" x14ac:dyDescent="0.25">
      <c r="A18" s="935"/>
      <c r="B18" s="936"/>
      <c r="C18" s="936"/>
      <c r="D18" s="936"/>
      <c r="E18" s="936"/>
      <c r="F18" s="936"/>
      <c r="G18" s="936"/>
      <c r="H18" s="936"/>
      <c r="I18" s="936"/>
      <c r="J18" s="936"/>
      <c r="K18" s="936"/>
      <c r="L18" s="936"/>
      <c r="M18" s="936"/>
      <c r="N18" s="936"/>
      <c r="O18" s="936"/>
      <c r="P18" s="936"/>
      <c r="Q18" s="936"/>
      <c r="R18" s="936"/>
      <c r="S18" s="936"/>
      <c r="T18" s="937"/>
      <c r="U18" s="935"/>
      <c r="V18" s="936"/>
      <c r="W18" s="936"/>
      <c r="X18" s="936"/>
      <c r="Y18" s="936"/>
      <c r="Z18" s="936"/>
      <c r="AA18" s="936"/>
      <c r="AB18" s="936"/>
      <c r="AC18" s="936"/>
      <c r="AD18" s="936"/>
      <c r="AE18" s="936"/>
      <c r="AF18" s="936"/>
      <c r="AG18" s="937"/>
      <c r="AH18" s="924" t="s">
        <v>1545</v>
      </c>
      <c r="AI18" s="925"/>
      <c r="AJ18" s="925"/>
      <c r="AK18" s="925"/>
      <c r="AL18" s="925"/>
      <c r="AM18" s="925"/>
      <c r="AN18" s="925"/>
      <c r="AO18" s="925"/>
      <c r="AP18" s="925"/>
      <c r="AQ18" s="925"/>
      <c r="AR18" s="925"/>
      <c r="AS18" s="925"/>
      <c r="AT18" s="925"/>
      <c r="AU18" s="925"/>
      <c r="AV18" s="925"/>
      <c r="AW18" s="925"/>
      <c r="AX18" s="925"/>
      <c r="AY18" s="925"/>
      <c r="AZ18" s="676"/>
      <c r="BA18" s="582"/>
      <c r="BB18" s="582"/>
      <c r="BC18" s="433"/>
    </row>
    <row r="19" spans="1:55" ht="12.6" customHeight="1" x14ac:dyDescent="0.25">
      <c r="A19" s="447" t="s">
        <v>470</v>
      </c>
      <c r="B19" s="448"/>
      <c r="C19" s="448"/>
      <c r="D19" s="448"/>
      <c r="E19" s="448"/>
      <c r="F19" s="448"/>
      <c r="G19" s="448"/>
      <c r="H19" s="448"/>
      <c r="I19" s="448"/>
      <c r="J19" s="448"/>
      <c r="K19" s="448"/>
      <c r="L19" s="448"/>
      <c r="M19" s="448"/>
      <c r="N19" s="448"/>
      <c r="O19" s="448"/>
      <c r="P19" s="448"/>
      <c r="Q19" s="448"/>
      <c r="R19" s="448"/>
      <c r="S19" s="448"/>
      <c r="T19" s="449"/>
      <c r="U19" s="926"/>
      <c r="V19" s="927"/>
      <c r="W19" s="927"/>
      <c r="X19" s="927"/>
      <c r="Y19" s="927"/>
      <c r="Z19" s="927"/>
      <c r="AA19" s="927"/>
      <c r="AB19" s="927"/>
      <c r="AC19" s="927"/>
      <c r="AD19" s="927"/>
      <c r="AE19" s="927"/>
      <c r="AF19" s="927"/>
      <c r="AG19" s="942"/>
      <c r="AH19" s="926"/>
      <c r="AI19" s="927"/>
      <c r="AJ19" s="927"/>
      <c r="AK19" s="927"/>
      <c r="AL19" s="927"/>
      <c r="AM19" s="927"/>
      <c r="AN19" s="927"/>
      <c r="AO19" s="927"/>
      <c r="AP19" s="927"/>
      <c r="AQ19" s="927"/>
      <c r="AR19" s="927"/>
      <c r="AS19" s="927"/>
      <c r="AT19" s="927"/>
      <c r="AU19" s="927"/>
      <c r="AV19" s="927"/>
      <c r="AW19" s="927"/>
      <c r="AX19" s="927"/>
      <c r="AY19" s="927"/>
      <c r="AZ19" s="677"/>
      <c r="BA19" s="583"/>
      <c r="BB19" s="583"/>
      <c r="BC19" s="450"/>
    </row>
    <row r="20" spans="1:55" ht="12.6" customHeight="1" x14ac:dyDescent="0.25">
      <c r="A20" s="451" t="s">
        <v>1867</v>
      </c>
      <c r="B20" s="452"/>
      <c r="C20" s="452"/>
      <c r="D20" s="452"/>
      <c r="E20" s="452"/>
      <c r="F20" s="452"/>
      <c r="G20" s="452"/>
      <c r="H20" s="452"/>
      <c r="I20" s="452"/>
      <c r="J20" s="452"/>
      <c r="K20" s="452"/>
      <c r="L20" s="452"/>
      <c r="M20" s="452"/>
      <c r="N20" s="452"/>
      <c r="O20" s="452"/>
      <c r="P20" s="452"/>
      <c r="Q20" s="452"/>
      <c r="R20" s="452"/>
      <c r="S20" s="452"/>
      <c r="T20" s="453"/>
      <c r="U20" s="928"/>
      <c r="V20" s="929"/>
      <c r="W20" s="929"/>
      <c r="X20" s="929"/>
      <c r="Y20" s="929"/>
      <c r="Z20" s="929"/>
      <c r="AA20" s="929"/>
      <c r="AB20" s="929"/>
      <c r="AC20" s="929"/>
      <c r="AD20" s="929"/>
      <c r="AE20" s="929"/>
      <c r="AF20" s="929"/>
      <c r="AG20" s="1059"/>
      <c r="AH20" s="928"/>
      <c r="AI20" s="929"/>
      <c r="AJ20" s="929"/>
      <c r="AK20" s="929"/>
      <c r="AL20" s="929"/>
      <c r="AM20" s="929"/>
      <c r="AN20" s="929"/>
      <c r="AO20" s="929"/>
      <c r="AP20" s="929"/>
      <c r="AQ20" s="929"/>
      <c r="AR20" s="929"/>
      <c r="AS20" s="929"/>
      <c r="AT20" s="929"/>
      <c r="AU20" s="929"/>
      <c r="AV20" s="929"/>
      <c r="AW20" s="929"/>
      <c r="AX20" s="929"/>
      <c r="AY20" s="929"/>
      <c r="AZ20" s="677"/>
      <c r="BA20" s="583"/>
      <c r="BB20" s="583"/>
      <c r="BC20" s="450"/>
    </row>
    <row r="21" spans="1:55" ht="12.6" customHeight="1" x14ac:dyDescent="0.25">
      <c r="A21" s="454" t="s">
        <v>1866</v>
      </c>
      <c r="B21" s="455"/>
      <c r="C21" s="455"/>
      <c r="D21" s="455"/>
      <c r="E21" s="455"/>
      <c r="F21" s="455"/>
      <c r="G21" s="455"/>
      <c r="H21" s="455"/>
      <c r="I21" s="455"/>
      <c r="J21" s="455"/>
      <c r="K21" s="455"/>
      <c r="L21" s="455"/>
      <c r="M21" s="455"/>
      <c r="N21" s="455"/>
      <c r="O21" s="455"/>
      <c r="P21" s="455"/>
      <c r="Q21" s="455"/>
      <c r="R21" s="455"/>
      <c r="S21" s="455"/>
      <c r="T21" s="456"/>
      <c r="U21" s="930"/>
      <c r="V21" s="931"/>
      <c r="W21" s="931"/>
      <c r="X21" s="931"/>
      <c r="Y21" s="931"/>
      <c r="Z21" s="931"/>
      <c r="AA21" s="931"/>
      <c r="AB21" s="931"/>
      <c r="AC21" s="931"/>
      <c r="AD21" s="931"/>
      <c r="AE21" s="931"/>
      <c r="AF21" s="931"/>
      <c r="AG21" s="1060"/>
      <c r="AH21" s="930"/>
      <c r="AI21" s="931"/>
      <c r="AJ21" s="931"/>
      <c r="AK21" s="931"/>
      <c r="AL21" s="931"/>
      <c r="AM21" s="931"/>
      <c r="AN21" s="931"/>
      <c r="AO21" s="931"/>
      <c r="AP21" s="931"/>
      <c r="AQ21" s="931"/>
      <c r="AR21" s="931"/>
      <c r="AS21" s="931"/>
      <c r="AT21" s="931"/>
      <c r="AU21" s="931"/>
      <c r="AV21" s="931"/>
      <c r="AW21" s="931"/>
      <c r="AX21" s="931"/>
      <c r="AY21" s="931"/>
      <c r="AZ21" s="677"/>
      <c r="BA21" s="583"/>
      <c r="BB21" s="583"/>
      <c r="BC21" s="450"/>
    </row>
    <row r="22" spans="1:55" ht="12.6" customHeight="1" x14ac:dyDescent="0.25">
      <c r="A22" s="447" t="s">
        <v>471</v>
      </c>
      <c r="B22" s="448"/>
      <c r="C22" s="448"/>
      <c r="D22" s="448"/>
      <c r="E22" s="448"/>
      <c r="F22" s="448"/>
      <c r="G22" s="448"/>
      <c r="H22" s="448"/>
      <c r="I22" s="448"/>
      <c r="J22" s="448"/>
      <c r="K22" s="448"/>
      <c r="L22" s="448"/>
      <c r="M22" s="448"/>
      <c r="N22" s="448"/>
      <c r="O22" s="448"/>
      <c r="P22" s="448"/>
      <c r="Q22" s="448"/>
      <c r="R22" s="448"/>
      <c r="S22" s="448"/>
      <c r="T22" s="449"/>
      <c r="U22" s="926"/>
      <c r="V22" s="927"/>
      <c r="W22" s="927"/>
      <c r="X22" s="927"/>
      <c r="Y22" s="927"/>
      <c r="Z22" s="927"/>
      <c r="AA22" s="927"/>
      <c r="AB22" s="927"/>
      <c r="AC22" s="927"/>
      <c r="AD22" s="927"/>
      <c r="AE22" s="927"/>
      <c r="AF22" s="927"/>
      <c r="AG22" s="942"/>
      <c r="AH22" s="926"/>
      <c r="AI22" s="927"/>
      <c r="AJ22" s="927"/>
      <c r="AK22" s="927"/>
      <c r="AL22" s="927"/>
      <c r="AM22" s="927"/>
      <c r="AN22" s="927"/>
      <c r="AO22" s="927"/>
      <c r="AP22" s="927"/>
      <c r="AQ22" s="927"/>
      <c r="AR22" s="927"/>
      <c r="AS22" s="927"/>
      <c r="AT22" s="927"/>
      <c r="AU22" s="927"/>
      <c r="AV22" s="927"/>
      <c r="AW22" s="927"/>
      <c r="AX22" s="927"/>
      <c r="AY22" s="927"/>
      <c r="AZ22" s="677"/>
      <c r="BA22" s="583"/>
      <c r="BB22" s="583"/>
      <c r="BC22" s="450"/>
    </row>
    <row r="23" spans="1:55" ht="23.25" customHeight="1" x14ac:dyDescent="0.25">
      <c r="A23" s="941" t="s">
        <v>2927</v>
      </c>
      <c r="B23" s="941"/>
      <c r="C23" s="941"/>
      <c r="D23" s="941"/>
      <c r="E23" s="941"/>
      <c r="F23" s="941"/>
      <c r="G23" s="941"/>
      <c r="H23" s="941"/>
      <c r="I23" s="941"/>
      <c r="J23" s="941"/>
      <c r="K23" s="941"/>
      <c r="L23" s="941"/>
      <c r="M23" s="941"/>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583"/>
      <c r="BC23" s="450"/>
    </row>
    <row r="24" spans="1:55" ht="12.6" customHeight="1" x14ac:dyDescent="0.25">
      <c r="A24" s="941"/>
      <c r="B24" s="941"/>
      <c r="C24" s="941"/>
      <c r="D24" s="941"/>
      <c r="E24" s="941"/>
      <c r="F24" s="941"/>
      <c r="G24" s="941"/>
      <c r="H24" s="941"/>
      <c r="I24" s="941"/>
      <c r="J24" s="941"/>
      <c r="K24" s="941"/>
      <c r="L24" s="941"/>
      <c r="M24" s="941"/>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133"/>
    </row>
    <row r="25" spans="1:55" ht="12.6" customHeight="1" x14ac:dyDescent="0.25">
      <c r="A25" s="899" t="s">
        <v>2852</v>
      </c>
      <c r="B25" s="899"/>
      <c r="C25" s="899"/>
      <c r="D25" s="899"/>
      <c r="E25" s="899"/>
      <c r="F25" s="899"/>
      <c r="G25" s="899"/>
      <c r="H25" s="899"/>
      <c r="I25" s="899"/>
      <c r="J25" s="899"/>
      <c r="K25" s="899"/>
      <c r="L25" s="899"/>
      <c r="M25" s="899"/>
      <c r="N25" s="899"/>
      <c r="O25" s="899"/>
      <c r="P25" s="899"/>
      <c r="Q25" s="899"/>
      <c r="R25" s="899"/>
      <c r="S25" s="899"/>
      <c r="T25" s="899"/>
      <c r="U25" s="899"/>
      <c r="V25" s="899"/>
      <c r="W25" s="899"/>
      <c r="X25" s="899"/>
      <c r="Y25" s="899"/>
      <c r="Z25" s="899"/>
      <c r="AA25" s="899"/>
      <c r="AB25" s="899"/>
      <c r="AC25" s="899"/>
      <c r="AD25" s="899"/>
      <c r="AE25" s="899"/>
      <c r="AF25" s="899"/>
      <c r="AG25" s="899"/>
      <c r="AH25" s="899"/>
      <c r="AI25" s="899"/>
      <c r="AJ25" s="899"/>
      <c r="AK25" s="899"/>
      <c r="AL25" s="899"/>
      <c r="AM25" s="899"/>
      <c r="AN25" s="899"/>
      <c r="AO25" s="899"/>
      <c r="AP25" s="899"/>
      <c r="AQ25" s="899"/>
      <c r="AR25" s="899"/>
      <c r="AS25" s="899"/>
      <c r="AT25" s="899"/>
      <c r="AU25" s="899"/>
      <c r="AV25" s="899"/>
      <c r="AW25" s="899"/>
      <c r="AX25" s="899"/>
      <c r="AY25" s="899"/>
      <c r="AZ25" s="899"/>
      <c r="BA25" s="899"/>
      <c r="BB25" s="899"/>
    </row>
    <row r="26" spans="1:55" ht="12.6" customHeight="1" x14ac:dyDescent="0.25">
      <c r="A26" s="883" t="s">
        <v>2858</v>
      </c>
      <c r="B26" s="883"/>
      <c r="C26" s="883"/>
      <c r="D26" s="883"/>
      <c r="E26" s="883"/>
      <c r="F26" s="883"/>
      <c r="G26" s="883"/>
      <c r="H26" s="883"/>
      <c r="I26" s="883"/>
      <c r="J26" s="883"/>
      <c r="K26" s="883"/>
      <c r="L26" s="883"/>
      <c r="M26" s="883"/>
      <c r="N26" s="883"/>
      <c r="O26" s="883"/>
      <c r="P26" s="883"/>
      <c r="Q26" s="883"/>
      <c r="R26" s="883"/>
      <c r="S26" s="883"/>
      <c r="T26" s="883"/>
      <c r="U26" s="883"/>
      <c r="V26" s="883"/>
      <c r="W26" s="883"/>
      <c r="X26" s="883"/>
      <c r="Y26" s="883"/>
      <c r="Z26" s="883"/>
      <c r="AA26" s="883"/>
      <c r="AB26" s="883"/>
      <c r="AC26" s="883"/>
      <c r="AD26" s="883"/>
      <c r="AE26" s="883"/>
      <c r="AF26" s="883"/>
      <c r="AG26" s="883"/>
      <c r="AH26" s="883"/>
      <c r="AI26" s="883"/>
      <c r="AJ26" s="883"/>
      <c r="AK26" s="883"/>
      <c r="AL26" s="883"/>
      <c r="AM26" s="883"/>
      <c r="AN26" s="883"/>
      <c r="AO26" s="883"/>
      <c r="AP26" s="883"/>
      <c r="AQ26" s="883"/>
      <c r="AR26" s="883"/>
      <c r="AS26" s="883"/>
      <c r="AT26" s="883"/>
      <c r="AU26" s="883"/>
      <c r="AV26" s="883"/>
      <c r="AW26" s="883"/>
      <c r="AX26" s="883"/>
      <c r="AY26" s="883"/>
      <c r="AZ26" s="678"/>
      <c r="BA26" s="678"/>
      <c r="BB26" s="678"/>
    </row>
    <row r="27" spans="1:55" ht="12.6" customHeight="1" x14ac:dyDescent="0.25">
      <c r="A27" s="899" t="s">
        <v>2853</v>
      </c>
      <c r="B27" s="899"/>
      <c r="C27" s="899"/>
      <c r="D27" s="899"/>
      <c r="E27" s="899"/>
      <c r="F27" s="899"/>
      <c r="G27" s="899"/>
      <c r="H27" s="899"/>
      <c r="I27" s="899"/>
      <c r="J27" s="899"/>
      <c r="K27" s="899"/>
      <c r="L27" s="899"/>
      <c r="M27" s="899"/>
      <c r="N27" s="899"/>
      <c r="O27" s="899"/>
      <c r="P27" s="899"/>
      <c r="Q27" s="899"/>
      <c r="R27" s="899"/>
      <c r="S27" s="899"/>
      <c r="T27" s="899"/>
      <c r="U27" s="899"/>
      <c r="V27" s="899"/>
      <c r="W27" s="899"/>
      <c r="X27" s="899"/>
      <c r="Y27" s="899"/>
      <c r="Z27" s="899"/>
      <c r="AA27" s="899"/>
      <c r="AB27" s="899"/>
      <c r="AC27" s="899"/>
      <c r="AD27" s="899"/>
      <c r="AE27" s="899"/>
      <c r="AF27" s="899"/>
      <c r="AG27" s="899"/>
      <c r="AH27" s="899"/>
      <c r="AI27" s="899"/>
      <c r="AJ27" s="899"/>
      <c r="AK27" s="899"/>
      <c r="AL27" s="899"/>
      <c r="AM27" s="899"/>
      <c r="AN27" s="899"/>
      <c r="AO27" s="899"/>
      <c r="AP27" s="899"/>
      <c r="AQ27" s="899"/>
      <c r="AR27" s="899"/>
      <c r="AS27" s="899"/>
      <c r="AT27" s="899"/>
      <c r="AU27" s="899"/>
      <c r="AV27" s="899"/>
      <c r="AW27" s="899"/>
      <c r="AX27" s="899"/>
      <c r="AY27" s="899"/>
      <c r="AZ27" s="899"/>
      <c r="BA27" s="899"/>
      <c r="BB27" s="899"/>
    </row>
    <row r="28" spans="1:55" ht="26.25" customHeight="1" x14ac:dyDescent="0.25">
      <c r="A28" s="883" t="s">
        <v>2857</v>
      </c>
      <c r="B28" s="883"/>
      <c r="C28" s="883"/>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c r="AG28" s="883"/>
      <c r="AH28" s="883"/>
      <c r="AI28" s="883"/>
      <c r="AJ28" s="883"/>
      <c r="AK28" s="883"/>
      <c r="AL28" s="883"/>
      <c r="AM28" s="883"/>
      <c r="AN28" s="883"/>
      <c r="AO28" s="883"/>
      <c r="AP28" s="883"/>
      <c r="AQ28" s="883"/>
      <c r="AR28" s="883"/>
      <c r="AS28" s="883"/>
      <c r="AT28" s="883"/>
      <c r="AU28" s="883"/>
      <c r="AV28" s="883"/>
      <c r="AW28" s="883"/>
      <c r="AX28" s="883"/>
      <c r="AY28" s="883"/>
      <c r="AZ28" s="678"/>
      <c r="BA28" s="678"/>
      <c r="BB28" s="678"/>
    </row>
    <row r="29" spans="1:55" ht="12.6" customHeight="1" x14ac:dyDescent="0.25">
      <c r="A29" s="899" t="s">
        <v>2854</v>
      </c>
      <c r="B29" s="899"/>
      <c r="C29" s="899"/>
      <c r="D29" s="899"/>
      <c r="E29" s="899"/>
      <c r="F29" s="899"/>
      <c r="G29" s="899"/>
      <c r="H29" s="899"/>
      <c r="I29" s="899"/>
      <c r="J29" s="899"/>
      <c r="K29" s="899"/>
      <c r="L29" s="899"/>
      <c r="M29" s="899"/>
      <c r="N29" s="899"/>
      <c r="O29" s="899"/>
      <c r="P29" s="899"/>
      <c r="Q29" s="899"/>
      <c r="R29" s="899"/>
      <c r="S29" s="899"/>
      <c r="T29" s="899"/>
      <c r="U29" s="899"/>
      <c r="V29" s="899"/>
      <c r="W29" s="899"/>
      <c r="X29" s="899"/>
      <c r="Y29" s="899"/>
      <c r="Z29" s="899"/>
      <c r="AA29" s="899"/>
      <c r="AB29" s="899"/>
      <c r="AC29" s="899"/>
      <c r="AD29" s="899"/>
      <c r="AE29" s="899"/>
      <c r="AF29" s="899"/>
      <c r="AG29" s="899"/>
      <c r="AH29" s="899"/>
      <c r="AI29" s="899"/>
      <c r="AJ29" s="899"/>
      <c r="AK29" s="899"/>
      <c r="AL29" s="899"/>
      <c r="AM29" s="899"/>
      <c r="AN29" s="899"/>
      <c r="AO29" s="899"/>
      <c r="AP29" s="899"/>
      <c r="AQ29" s="899"/>
      <c r="AR29" s="899"/>
      <c r="AS29" s="899"/>
      <c r="AT29" s="899"/>
      <c r="AU29" s="899"/>
      <c r="AV29" s="899"/>
      <c r="AW29" s="899"/>
      <c r="AX29" s="899"/>
      <c r="AY29" s="899"/>
      <c r="AZ29" s="899"/>
      <c r="BA29" s="899"/>
      <c r="BB29" s="899"/>
    </row>
    <row r="30" spans="1:55" ht="13.5" customHeight="1" x14ac:dyDescent="0.25">
      <c r="A30" s="883" t="s">
        <v>2980</v>
      </c>
      <c r="B30" s="883"/>
      <c r="C30" s="883"/>
      <c r="D30" s="883"/>
      <c r="E30" s="883"/>
      <c r="F30" s="883"/>
      <c r="G30" s="883"/>
      <c r="H30" s="883"/>
      <c r="I30" s="883"/>
      <c r="J30" s="883"/>
      <c r="K30" s="883"/>
      <c r="L30" s="883"/>
      <c r="M30" s="883"/>
      <c r="N30" s="883"/>
      <c r="O30" s="883"/>
      <c r="P30" s="883"/>
      <c r="Q30" s="883"/>
      <c r="R30" s="883"/>
      <c r="S30" s="883"/>
      <c r="T30" s="883"/>
      <c r="U30" s="883"/>
      <c r="V30" s="883"/>
      <c r="W30" s="883"/>
      <c r="X30" s="883"/>
      <c r="Y30" s="883"/>
      <c r="Z30" s="883"/>
      <c r="AA30" s="883"/>
      <c r="AB30" s="883"/>
      <c r="AC30" s="883"/>
      <c r="AD30" s="883"/>
      <c r="AE30" s="883"/>
      <c r="AF30" s="883"/>
      <c r="AG30" s="883"/>
      <c r="AH30" s="883"/>
      <c r="AI30" s="883"/>
      <c r="AJ30" s="883"/>
      <c r="AK30" s="883"/>
      <c r="AL30" s="883"/>
      <c r="AM30" s="883"/>
      <c r="AN30" s="883"/>
      <c r="AO30" s="883"/>
      <c r="AP30" s="883"/>
      <c r="AQ30" s="883"/>
      <c r="AR30" s="883"/>
      <c r="AS30" s="883"/>
      <c r="AT30" s="883"/>
      <c r="AU30" s="883"/>
      <c r="AV30" s="883"/>
      <c r="AW30" s="883"/>
      <c r="AX30" s="883"/>
      <c r="AY30" s="883"/>
      <c r="AZ30" s="678"/>
      <c r="BA30" s="678"/>
      <c r="BB30" s="678"/>
    </row>
    <row r="31" spans="1:55" ht="12.6" customHeight="1" x14ac:dyDescent="0.25">
      <c r="A31" s="899" t="s">
        <v>2855</v>
      </c>
      <c r="B31" s="899"/>
      <c r="C31" s="899"/>
      <c r="D31" s="899"/>
      <c r="E31" s="899"/>
      <c r="F31" s="899"/>
      <c r="G31" s="899"/>
      <c r="H31" s="899"/>
      <c r="I31" s="899"/>
      <c r="J31" s="899"/>
      <c r="K31" s="899"/>
      <c r="L31" s="899"/>
      <c r="M31" s="899"/>
      <c r="N31" s="899"/>
      <c r="O31" s="899"/>
      <c r="P31" s="899"/>
      <c r="Q31" s="899"/>
      <c r="R31" s="899"/>
      <c r="S31" s="899"/>
      <c r="T31" s="899"/>
      <c r="U31" s="899"/>
      <c r="V31" s="899"/>
      <c r="W31" s="899"/>
      <c r="X31" s="899"/>
      <c r="Y31" s="899"/>
      <c r="Z31" s="899"/>
      <c r="AA31" s="899"/>
      <c r="AB31" s="899"/>
      <c r="AC31" s="899"/>
      <c r="AD31" s="899"/>
      <c r="AE31" s="899"/>
      <c r="AF31" s="899"/>
      <c r="AG31" s="899"/>
      <c r="AH31" s="899"/>
      <c r="AI31" s="899"/>
      <c r="AJ31" s="899"/>
      <c r="AK31" s="899"/>
      <c r="AL31" s="899"/>
      <c r="AM31" s="899"/>
      <c r="AN31" s="899"/>
      <c r="AO31" s="899"/>
      <c r="AP31" s="899"/>
      <c r="AQ31" s="899"/>
      <c r="AR31" s="899"/>
      <c r="AS31" s="899"/>
      <c r="AT31" s="899"/>
      <c r="AU31" s="899"/>
      <c r="AV31" s="899"/>
      <c r="AW31" s="899"/>
      <c r="AX31" s="899"/>
      <c r="AY31" s="899"/>
      <c r="AZ31" s="899"/>
      <c r="BA31" s="899"/>
      <c r="BB31" s="899"/>
    </row>
    <row r="32" spans="1:55" ht="26.25" customHeight="1" x14ac:dyDescent="0.25">
      <c r="A32" s="883" t="s">
        <v>2981</v>
      </c>
      <c r="B32" s="883"/>
      <c r="C32" s="883"/>
      <c r="D32" s="883"/>
      <c r="E32" s="883"/>
      <c r="F32" s="883"/>
      <c r="G32" s="883"/>
      <c r="H32" s="883"/>
      <c r="I32" s="883"/>
      <c r="J32" s="883"/>
      <c r="K32" s="883"/>
      <c r="L32" s="883"/>
      <c r="M32" s="883"/>
      <c r="N32" s="883"/>
      <c r="O32" s="883"/>
      <c r="P32" s="883"/>
      <c r="Q32" s="883"/>
      <c r="R32" s="883"/>
      <c r="S32" s="883"/>
      <c r="T32" s="883"/>
      <c r="U32" s="883"/>
      <c r="V32" s="883"/>
      <c r="W32" s="883"/>
      <c r="X32" s="883"/>
      <c r="Y32" s="883"/>
      <c r="Z32" s="883"/>
      <c r="AA32" s="883"/>
      <c r="AB32" s="883"/>
      <c r="AC32" s="883"/>
      <c r="AD32" s="883"/>
      <c r="AE32" s="883"/>
      <c r="AF32" s="883"/>
      <c r="AG32" s="883"/>
      <c r="AH32" s="883"/>
      <c r="AI32" s="883"/>
      <c r="AJ32" s="883"/>
      <c r="AK32" s="883"/>
      <c r="AL32" s="883"/>
      <c r="AM32" s="883"/>
      <c r="AN32" s="883"/>
      <c r="AO32" s="883"/>
      <c r="AP32" s="883"/>
      <c r="AQ32" s="883"/>
      <c r="AR32" s="883"/>
      <c r="AS32" s="883"/>
      <c r="AT32" s="883"/>
      <c r="AU32" s="883"/>
      <c r="AV32" s="883"/>
      <c r="AW32" s="883"/>
      <c r="AX32" s="883"/>
      <c r="AY32" s="883"/>
      <c r="AZ32" s="883"/>
      <c r="BA32" s="883"/>
      <c r="BB32" s="883"/>
    </row>
    <row r="33" spans="1:54" ht="13.5" x14ac:dyDescent="0.25">
      <c r="A33" s="883" t="s">
        <v>2928</v>
      </c>
      <c r="B33" s="883"/>
      <c r="C33" s="883"/>
      <c r="D33" s="883"/>
      <c r="E33" s="883"/>
      <c r="F33" s="883"/>
      <c r="G33" s="883"/>
      <c r="H33" s="883"/>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3"/>
      <c r="AF33" s="883"/>
      <c r="AG33" s="883"/>
      <c r="AH33" s="883"/>
      <c r="AI33" s="883"/>
      <c r="AJ33" s="883"/>
      <c r="AK33" s="883"/>
      <c r="AL33" s="883"/>
      <c r="AM33" s="883"/>
      <c r="AN33" s="883"/>
      <c r="AO33" s="883"/>
      <c r="AP33" s="883"/>
      <c r="AQ33" s="883"/>
      <c r="AR33" s="883"/>
      <c r="AS33" s="883"/>
      <c r="AT33" s="883"/>
      <c r="AU33" s="883"/>
      <c r="AV33" s="883"/>
      <c r="AW33" s="883"/>
      <c r="AX33" s="883"/>
      <c r="AY33" s="883"/>
      <c r="AZ33" s="883"/>
      <c r="BA33" s="634"/>
      <c r="BB33" s="634"/>
    </row>
    <row r="34" spans="1:54" ht="26.25" customHeight="1" x14ac:dyDescent="0.25">
      <c r="A34" s="883" t="s">
        <v>2987</v>
      </c>
      <c r="B34" s="883"/>
      <c r="C34" s="883"/>
      <c r="D34" s="883"/>
      <c r="E34" s="883"/>
      <c r="F34" s="883"/>
      <c r="G34" s="883"/>
      <c r="H34" s="883"/>
      <c r="I34" s="883"/>
      <c r="J34" s="883"/>
      <c r="K34" s="883"/>
      <c r="L34" s="883"/>
      <c r="M34" s="883"/>
      <c r="N34" s="883"/>
      <c r="O34" s="883"/>
      <c r="P34" s="883"/>
      <c r="Q34" s="883"/>
      <c r="R34" s="883"/>
      <c r="S34" s="883"/>
      <c r="T34" s="883"/>
      <c r="U34" s="883"/>
      <c r="V34" s="883"/>
      <c r="W34" s="883"/>
      <c r="X34" s="883"/>
      <c r="Y34" s="883"/>
      <c r="Z34" s="883"/>
      <c r="AA34" s="883"/>
      <c r="AB34" s="883"/>
      <c r="AC34" s="883"/>
      <c r="AD34" s="883"/>
      <c r="AE34" s="883"/>
      <c r="AF34" s="883"/>
      <c r="AG34" s="883"/>
      <c r="AH34" s="883"/>
      <c r="AI34" s="883"/>
      <c r="AJ34" s="883"/>
      <c r="AK34" s="883"/>
      <c r="AL34" s="883"/>
      <c r="AM34" s="883"/>
      <c r="AN34" s="883"/>
      <c r="AO34" s="883"/>
      <c r="AP34" s="883"/>
      <c r="AQ34" s="883"/>
      <c r="AR34" s="883"/>
      <c r="AS34" s="883"/>
      <c r="AT34" s="883"/>
      <c r="AU34" s="883"/>
      <c r="AV34" s="883"/>
      <c r="AW34" s="883"/>
      <c r="AX34" s="883"/>
      <c r="AY34" s="883"/>
      <c r="AZ34" s="883"/>
      <c r="BA34" s="634"/>
      <c r="BB34" s="634"/>
    </row>
    <row r="35" spans="1:54" s="680" customFormat="1" ht="12.6" customHeight="1" x14ac:dyDescent="0.25">
      <c r="A35" s="668" t="s">
        <v>1879</v>
      </c>
      <c r="B35" s="679"/>
      <c r="C35" s="679"/>
      <c r="D35" s="679"/>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c r="AK35" s="679"/>
      <c r="AL35" s="679"/>
      <c r="AM35" s="679"/>
      <c r="AN35" s="679"/>
      <c r="AO35" s="679"/>
      <c r="AP35" s="679"/>
      <c r="AQ35" s="679"/>
      <c r="AR35" s="679"/>
      <c r="AS35" s="679"/>
      <c r="AT35" s="679"/>
      <c r="AU35" s="679"/>
      <c r="AV35" s="679"/>
      <c r="AW35" s="679"/>
      <c r="AX35" s="679"/>
      <c r="AY35" s="679"/>
      <c r="AZ35" s="679"/>
      <c r="BA35" s="679"/>
      <c r="BB35" s="679"/>
    </row>
    <row r="36" spans="1:54" s="442" customFormat="1" ht="12.6" customHeight="1" x14ac:dyDescent="0.25">
      <c r="A36" s="943" t="s">
        <v>1865</v>
      </c>
      <c r="B36" s="943"/>
      <c r="C36" s="943"/>
      <c r="D36" s="943"/>
      <c r="E36" s="943"/>
      <c r="F36" s="943"/>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3"/>
      <c r="AF36" s="943"/>
      <c r="AG36" s="943"/>
      <c r="AH36" s="943"/>
      <c r="AI36" s="943"/>
      <c r="AJ36" s="943"/>
      <c r="AK36" s="943"/>
      <c r="AL36" s="943"/>
      <c r="AM36" s="943"/>
      <c r="AN36" s="943"/>
      <c r="AO36" s="943"/>
      <c r="AP36" s="943"/>
      <c r="AQ36" s="943"/>
      <c r="AR36" s="943"/>
      <c r="AS36" s="943"/>
      <c r="AT36" s="943"/>
      <c r="AU36" s="943"/>
      <c r="AV36" s="943"/>
      <c r="AW36" s="943"/>
      <c r="AX36" s="943"/>
      <c r="AY36" s="943"/>
      <c r="AZ36" s="883"/>
      <c r="BA36" s="883"/>
      <c r="BB36" s="883"/>
    </row>
    <row r="37" spans="1:54" s="442" customFormat="1" ht="12.6" customHeight="1" x14ac:dyDescent="0.25">
      <c r="A37" s="943"/>
      <c r="B37" s="943"/>
      <c r="C37" s="943"/>
      <c r="D37" s="943"/>
      <c r="E37" s="943"/>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3"/>
      <c r="AF37" s="943"/>
      <c r="AG37" s="943"/>
      <c r="AH37" s="943"/>
      <c r="AI37" s="943"/>
      <c r="AJ37" s="943"/>
      <c r="AK37" s="943"/>
      <c r="AL37" s="943"/>
      <c r="AM37" s="943"/>
      <c r="AN37" s="943"/>
      <c r="AO37" s="943"/>
      <c r="AP37" s="943"/>
      <c r="AQ37" s="943"/>
      <c r="AR37" s="943"/>
      <c r="AS37" s="943"/>
      <c r="AT37" s="943"/>
      <c r="AU37" s="943"/>
      <c r="AV37" s="943"/>
      <c r="AW37" s="943"/>
      <c r="AX37" s="943"/>
      <c r="AY37" s="943"/>
      <c r="AZ37" s="883"/>
      <c r="BA37" s="883"/>
      <c r="BB37" s="883"/>
    </row>
    <row r="38" spans="1:54" s="442" customFormat="1" ht="12.6" customHeight="1" x14ac:dyDescent="0.25">
      <c r="A38" s="943"/>
      <c r="B38" s="943"/>
      <c r="C38" s="943"/>
      <c r="D38" s="943"/>
      <c r="E38" s="943"/>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3"/>
      <c r="AF38" s="943"/>
      <c r="AG38" s="943"/>
      <c r="AH38" s="943"/>
      <c r="AI38" s="943"/>
      <c r="AJ38" s="943"/>
      <c r="AK38" s="943"/>
      <c r="AL38" s="943"/>
      <c r="AM38" s="943"/>
      <c r="AN38" s="943"/>
      <c r="AO38" s="943"/>
      <c r="AP38" s="943"/>
      <c r="AQ38" s="943"/>
      <c r="AR38" s="943"/>
      <c r="AS38" s="943"/>
      <c r="AT38" s="943"/>
      <c r="AU38" s="943"/>
      <c r="AV38" s="943"/>
      <c r="AW38" s="943"/>
      <c r="AX38" s="943"/>
      <c r="AY38" s="943"/>
      <c r="AZ38" s="883"/>
      <c r="BA38" s="883"/>
      <c r="BB38" s="883"/>
    </row>
    <row r="39" spans="1:54" s="442" customFormat="1" ht="12.6" customHeight="1" x14ac:dyDescent="0.25">
      <c r="A39" s="943"/>
      <c r="B39" s="943"/>
      <c r="C39" s="943"/>
      <c r="D39" s="943"/>
      <c r="E39" s="943"/>
      <c r="F39" s="943"/>
      <c r="G39" s="943"/>
      <c r="H39" s="943"/>
      <c r="I39" s="943"/>
      <c r="J39" s="943"/>
      <c r="K39" s="943"/>
      <c r="L39" s="943"/>
      <c r="M39" s="943"/>
      <c r="N39" s="943"/>
      <c r="O39" s="943"/>
      <c r="P39" s="943"/>
      <c r="Q39" s="943"/>
      <c r="R39" s="943"/>
      <c r="S39" s="943"/>
      <c r="T39" s="943"/>
      <c r="U39" s="943"/>
      <c r="V39" s="943"/>
      <c r="W39" s="943"/>
      <c r="X39" s="943"/>
      <c r="Y39" s="943"/>
      <c r="Z39" s="943"/>
      <c r="AA39" s="943"/>
      <c r="AB39" s="943"/>
      <c r="AC39" s="943"/>
      <c r="AD39" s="943"/>
      <c r="AE39" s="943"/>
      <c r="AF39" s="943"/>
      <c r="AG39" s="943"/>
      <c r="AH39" s="943"/>
      <c r="AI39" s="943"/>
      <c r="AJ39" s="943"/>
      <c r="AK39" s="943"/>
      <c r="AL39" s="943"/>
      <c r="AM39" s="943"/>
      <c r="AN39" s="943"/>
      <c r="AO39" s="943"/>
      <c r="AP39" s="943"/>
      <c r="AQ39" s="943"/>
      <c r="AR39" s="943"/>
      <c r="AS39" s="943"/>
      <c r="AT39" s="943"/>
      <c r="AU39" s="943"/>
      <c r="AV39" s="943"/>
      <c r="AW39" s="943"/>
      <c r="AX39" s="943"/>
      <c r="AY39" s="943"/>
      <c r="AZ39" s="883"/>
      <c r="BA39" s="883"/>
      <c r="BB39" s="883"/>
    </row>
    <row r="40" spans="1:54" s="442" customFormat="1" ht="12.6" customHeight="1" x14ac:dyDescent="0.25">
      <c r="A40" s="943" t="s">
        <v>1864</v>
      </c>
      <c r="B40" s="943"/>
      <c r="C40" s="943"/>
      <c r="D40" s="943"/>
      <c r="E40" s="943"/>
      <c r="F40" s="943"/>
      <c r="G40" s="943"/>
      <c r="H40" s="943"/>
      <c r="I40" s="943"/>
      <c r="J40" s="943"/>
      <c r="K40" s="943"/>
      <c r="L40" s="943"/>
      <c r="M40" s="943"/>
      <c r="N40" s="943"/>
      <c r="O40" s="943"/>
      <c r="P40" s="943"/>
      <c r="Q40" s="943"/>
      <c r="R40" s="943"/>
      <c r="S40" s="943"/>
      <c r="T40" s="943"/>
      <c r="U40" s="943"/>
      <c r="V40" s="943"/>
      <c r="W40" s="943"/>
      <c r="X40" s="943"/>
      <c r="Y40" s="943"/>
      <c r="Z40" s="943"/>
      <c r="AA40" s="943"/>
      <c r="AB40" s="943"/>
      <c r="AC40" s="943"/>
      <c r="AD40" s="943"/>
      <c r="AE40" s="943"/>
      <c r="AF40" s="943"/>
      <c r="AG40" s="943"/>
      <c r="AH40" s="943"/>
      <c r="AI40" s="943"/>
      <c r="AJ40" s="943"/>
      <c r="AK40" s="943"/>
      <c r="AL40" s="943"/>
      <c r="AM40" s="943"/>
      <c r="AN40" s="943"/>
      <c r="AO40" s="943"/>
      <c r="AP40" s="943"/>
      <c r="AQ40" s="943"/>
      <c r="AR40" s="943"/>
      <c r="AS40" s="943"/>
      <c r="AT40" s="943"/>
      <c r="AU40" s="943"/>
      <c r="AV40" s="943"/>
      <c r="AW40" s="943"/>
      <c r="AX40" s="943"/>
      <c r="AY40" s="943"/>
      <c r="AZ40" s="883"/>
      <c r="BA40" s="883"/>
      <c r="BB40" s="883"/>
    </row>
    <row r="41" spans="1:54" s="442" customFormat="1" ht="12.6" customHeight="1" x14ac:dyDescent="0.25">
      <c r="A41" s="943"/>
      <c r="B41" s="943"/>
      <c r="C41" s="943"/>
      <c r="D41" s="943"/>
      <c r="E41" s="943"/>
      <c r="F41" s="943"/>
      <c r="G41" s="943"/>
      <c r="H41" s="943"/>
      <c r="I41" s="943"/>
      <c r="J41" s="943"/>
      <c r="K41" s="943"/>
      <c r="L41" s="943"/>
      <c r="M41" s="943"/>
      <c r="N41" s="943"/>
      <c r="O41" s="943"/>
      <c r="P41" s="943"/>
      <c r="Q41" s="943"/>
      <c r="R41" s="943"/>
      <c r="S41" s="943"/>
      <c r="T41" s="943"/>
      <c r="U41" s="943"/>
      <c r="V41" s="943"/>
      <c r="W41" s="943"/>
      <c r="X41" s="943"/>
      <c r="Y41" s="943"/>
      <c r="Z41" s="943"/>
      <c r="AA41" s="943"/>
      <c r="AB41" s="943"/>
      <c r="AC41" s="943"/>
      <c r="AD41" s="943"/>
      <c r="AE41" s="943"/>
      <c r="AF41" s="943"/>
      <c r="AG41" s="943"/>
      <c r="AH41" s="943"/>
      <c r="AI41" s="943"/>
      <c r="AJ41" s="943"/>
      <c r="AK41" s="943"/>
      <c r="AL41" s="943"/>
      <c r="AM41" s="943"/>
      <c r="AN41" s="943"/>
      <c r="AO41" s="943"/>
      <c r="AP41" s="943"/>
      <c r="AQ41" s="943"/>
      <c r="AR41" s="943"/>
      <c r="AS41" s="943"/>
      <c r="AT41" s="943"/>
      <c r="AU41" s="943"/>
      <c r="AV41" s="943"/>
      <c r="AW41" s="943"/>
      <c r="AX41" s="943"/>
      <c r="AY41" s="943"/>
      <c r="AZ41" s="883"/>
      <c r="BA41" s="883"/>
      <c r="BB41" s="883"/>
    </row>
    <row r="42" spans="1:54" s="442" customFormat="1" ht="12.6" customHeight="1" x14ac:dyDescent="0.25">
      <c r="A42" s="943"/>
      <c r="B42" s="943"/>
      <c r="C42" s="943"/>
      <c r="D42" s="943"/>
      <c r="E42" s="943"/>
      <c r="F42" s="943"/>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3"/>
      <c r="AJ42" s="943"/>
      <c r="AK42" s="943"/>
      <c r="AL42" s="943"/>
      <c r="AM42" s="943"/>
      <c r="AN42" s="943"/>
      <c r="AO42" s="943"/>
      <c r="AP42" s="943"/>
      <c r="AQ42" s="943"/>
      <c r="AR42" s="943"/>
      <c r="AS42" s="943"/>
      <c r="AT42" s="943"/>
      <c r="AU42" s="943"/>
      <c r="AV42" s="943"/>
      <c r="AW42" s="943"/>
      <c r="AX42" s="943"/>
      <c r="AY42" s="943"/>
      <c r="AZ42" s="883"/>
      <c r="BA42" s="883"/>
      <c r="BB42" s="883"/>
    </row>
    <row r="43" spans="1:54" s="442" customFormat="1" ht="12.6" customHeight="1" x14ac:dyDescent="0.25">
      <c r="A43" s="943" t="s">
        <v>1863</v>
      </c>
      <c r="B43" s="943"/>
      <c r="C43" s="943"/>
      <c r="D43" s="943"/>
      <c r="E43" s="943"/>
      <c r="F43" s="943"/>
      <c r="G43" s="943"/>
      <c r="H43" s="943"/>
      <c r="I43" s="943"/>
      <c r="J43" s="943"/>
      <c r="K43" s="943"/>
      <c r="L43" s="943"/>
      <c r="M43" s="943"/>
      <c r="N43" s="943"/>
      <c r="O43" s="943"/>
      <c r="P43" s="943"/>
      <c r="Q43" s="943"/>
      <c r="R43" s="943"/>
      <c r="S43" s="943"/>
      <c r="T43" s="943"/>
      <c r="U43" s="943"/>
      <c r="V43" s="943"/>
      <c r="W43" s="943"/>
      <c r="X43" s="943"/>
      <c r="Y43" s="943"/>
      <c r="Z43" s="943"/>
      <c r="AA43" s="943"/>
      <c r="AB43" s="943"/>
      <c r="AC43" s="943"/>
      <c r="AD43" s="943"/>
      <c r="AE43" s="943"/>
      <c r="AF43" s="943"/>
      <c r="AG43" s="943"/>
      <c r="AH43" s="943"/>
      <c r="AI43" s="943"/>
      <c r="AJ43" s="943"/>
      <c r="AK43" s="943"/>
      <c r="AL43" s="943"/>
      <c r="AM43" s="943"/>
      <c r="AN43" s="943"/>
      <c r="AO43" s="943"/>
      <c r="AP43" s="943"/>
      <c r="AQ43" s="943"/>
      <c r="AR43" s="943"/>
      <c r="AS43" s="943"/>
      <c r="AT43" s="943"/>
      <c r="AU43" s="943"/>
      <c r="AV43" s="943"/>
      <c r="AW43" s="943"/>
      <c r="AX43" s="943"/>
      <c r="AY43" s="943"/>
      <c r="AZ43" s="883"/>
      <c r="BA43" s="883"/>
      <c r="BB43" s="883"/>
    </row>
    <row r="44" spans="1:54" s="442" customFormat="1" ht="12.6" customHeight="1" x14ac:dyDescent="0.25">
      <c r="A44" s="943"/>
      <c r="B44" s="943"/>
      <c r="C44" s="943"/>
      <c r="D44" s="943"/>
      <c r="E44" s="943"/>
      <c r="F44" s="943"/>
      <c r="G44" s="943"/>
      <c r="H44" s="943"/>
      <c r="I44" s="943"/>
      <c r="J44" s="943"/>
      <c r="K44" s="943"/>
      <c r="L44" s="943"/>
      <c r="M44" s="943"/>
      <c r="N44" s="943"/>
      <c r="O44" s="943"/>
      <c r="P44" s="943"/>
      <c r="Q44" s="943"/>
      <c r="R44" s="943"/>
      <c r="S44" s="943"/>
      <c r="T44" s="943"/>
      <c r="U44" s="943"/>
      <c r="V44" s="943"/>
      <c r="W44" s="943"/>
      <c r="X44" s="943"/>
      <c r="Y44" s="943"/>
      <c r="Z44" s="943"/>
      <c r="AA44" s="943"/>
      <c r="AB44" s="943"/>
      <c r="AC44" s="943"/>
      <c r="AD44" s="943"/>
      <c r="AE44" s="943"/>
      <c r="AF44" s="943"/>
      <c r="AG44" s="943"/>
      <c r="AH44" s="943"/>
      <c r="AI44" s="943"/>
      <c r="AJ44" s="943"/>
      <c r="AK44" s="943"/>
      <c r="AL44" s="943"/>
      <c r="AM44" s="943"/>
      <c r="AN44" s="943"/>
      <c r="AO44" s="943"/>
      <c r="AP44" s="943"/>
      <c r="AQ44" s="943"/>
      <c r="AR44" s="943"/>
      <c r="AS44" s="943"/>
      <c r="AT44" s="943"/>
      <c r="AU44" s="943"/>
      <c r="AV44" s="943"/>
      <c r="AW44" s="943"/>
      <c r="AX44" s="943"/>
      <c r="AY44" s="943"/>
      <c r="AZ44" s="883"/>
      <c r="BA44" s="883"/>
      <c r="BB44" s="883"/>
    </row>
    <row r="45" spans="1:54" s="442" customFormat="1" ht="12.6" customHeight="1" x14ac:dyDescent="0.25">
      <c r="A45" s="943"/>
      <c r="B45" s="943"/>
      <c r="C45" s="943"/>
      <c r="D45" s="943"/>
      <c r="E45" s="943"/>
      <c r="F45" s="943"/>
      <c r="G45" s="943"/>
      <c r="H45" s="943"/>
      <c r="I45" s="943"/>
      <c r="J45" s="943"/>
      <c r="K45" s="943"/>
      <c r="L45" s="943"/>
      <c r="M45" s="943"/>
      <c r="N45" s="943"/>
      <c r="O45" s="943"/>
      <c r="P45" s="943"/>
      <c r="Q45" s="943"/>
      <c r="R45" s="943"/>
      <c r="S45" s="943"/>
      <c r="T45" s="943"/>
      <c r="U45" s="943"/>
      <c r="V45" s="943"/>
      <c r="W45" s="943"/>
      <c r="X45" s="943"/>
      <c r="Y45" s="943"/>
      <c r="Z45" s="943"/>
      <c r="AA45" s="943"/>
      <c r="AB45" s="943"/>
      <c r="AC45" s="943"/>
      <c r="AD45" s="943"/>
      <c r="AE45" s="943"/>
      <c r="AF45" s="943"/>
      <c r="AG45" s="943"/>
      <c r="AH45" s="943"/>
      <c r="AI45" s="943"/>
      <c r="AJ45" s="943"/>
      <c r="AK45" s="943"/>
      <c r="AL45" s="943"/>
      <c r="AM45" s="943"/>
      <c r="AN45" s="943"/>
      <c r="AO45" s="943"/>
      <c r="AP45" s="943"/>
      <c r="AQ45" s="943"/>
      <c r="AR45" s="943"/>
      <c r="AS45" s="943"/>
      <c r="AT45" s="943"/>
      <c r="AU45" s="943"/>
      <c r="AV45" s="943"/>
      <c r="AW45" s="943"/>
      <c r="AX45" s="943"/>
      <c r="AY45" s="943"/>
      <c r="AZ45" s="883"/>
      <c r="BA45" s="883"/>
      <c r="BB45" s="883"/>
    </row>
    <row r="46" spans="1:54" s="442" customFormat="1" ht="12.6" customHeight="1" x14ac:dyDescent="0.25">
      <c r="A46" s="943"/>
      <c r="B46" s="943"/>
      <c r="C46" s="943"/>
      <c r="D46" s="943"/>
      <c r="E46" s="943"/>
      <c r="F46" s="943"/>
      <c r="G46" s="943"/>
      <c r="H46" s="943"/>
      <c r="I46" s="943"/>
      <c r="J46" s="943"/>
      <c r="K46" s="943"/>
      <c r="L46" s="943"/>
      <c r="M46" s="943"/>
      <c r="N46" s="943"/>
      <c r="O46" s="943"/>
      <c r="P46" s="943"/>
      <c r="Q46" s="943"/>
      <c r="R46" s="943"/>
      <c r="S46" s="943"/>
      <c r="T46" s="943"/>
      <c r="U46" s="943"/>
      <c r="V46" s="943"/>
      <c r="W46" s="943"/>
      <c r="X46" s="943"/>
      <c r="Y46" s="943"/>
      <c r="Z46" s="943"/>
      <c r="AA46" s="943"/>
      <c r="AB46" s="943"/>
      <c r="AC46" s="943"/>
      <c r="AD46" s="943"/>
      <c r="AE46" s="943"/>
      <c r="AF46" s="943"/>
      <c r="AG46" s="943"/>
      <c r="AH46" s="943"/>
      <c r="AI46" s="943"/>
      <c r="AJ46" s="943"/>
      <c r="AK46" s="943"/>
      <c r="AL46" s="943"/>
      <c r="AM46" s="943"/>
      <c r="AN46" s="943"/>
      <c r="AO46" s="883"/>
      <c r="AP46" s="883"/>
      <c r="AQ46" s="943"/>
      <c r="AR46" s="943"/>
      <c r="AS46" s="943"/>
      <c r="AT46" s="943"/>
      <c r="AU46" s="943"/>
      <c r="AV46" s="883"/>
      <c r="AW46" s="883"/>
      <c r="AX46" s="943"/>
      <c r="AY46" s="943"/>
      <c r="AZ46" s="883"/>
      <c r="BA46" s="883"/>
      <c r="BB46" s="883"/>
    </row>
    <row r="47" spans="1:54" s="442" customFormat="1" ht="12.6" customHeight="1" x14ac:dyDescent="0.25">
      <c r="A47" s="895" t="s">
        <v>3010</v>
      </c>
      <c r="B47" s="895"/>
      <c r="C47" s="895"/>
      <c r="D47" s="895"/>
      <c r="E47" s="895"/>
      <c r="F47" s="895"/>
      <c r="G47" s="895"/>
      <c r="H47" s="895"/>
      <c r="I47" s="895"/>
      <c r="J47" s="895"/>
      <c r="K47" s="895"/>
      <c r="L47" s="895"/>
      <c r="M47" s="895"/>
      <c r="N47" s="895"/>
      <c r="O47" s="895"/>
      <c r="P47" s="895"/>
      <c r="Q47" s="895"/>
      <c r="R47" s="895"/>
      <c r="S47" s="895"/>
      <c r="T47" s="895"/>
      <c r="U47" s="895"/>
      <c r="V47" s="895"/>
      <c r="W47" s="895"/>
      <c r="X47" s="895"/>
      <c r="Y47" s="895"/>
      <c r="Z47" s="895"/>
      <c r="AA47" s="895"/>
      <c r="AB47" s="895"/>
      <c r="AC47" s="895"/>
      <c r="AD47" s="895"/>
      <c r="AE47" s="895"/>
      <c r="AF47" s="895"/>
      <c r="AG47" s="895"/>
      <c r="AH47" s="681"/>
      <c r="AI47" s="681"/>
      <c r="AJ47" s="681"/>
      <c r="AK47" s="896" t="s">
        <v>3011</v>
      </c>
      <c r="AL47" s="896"/>
      <c r="AM47" s="896"/>
      <c r="AN47" s="681"/>
      <c r="AO47" s="897"/>
      <c r="AP47" s="898"/>
      <c r="AQ47" s="681"/>
      <c r="AR47" s="681"/>
      <c r="AS47" s="896" t="s">
        <v>3012</v>
      </c>
      <c r="AT47" s="896"/>
      <c r="AU47" s="681"/>
      <c r="AV47" s="897"/>
      <c r="AW47" s="898"/>
      <c r="AX47" s="681"/>
      <c r="AY47" s="681"/>
      <c r="AZ47" s="883"/>
      <c r="BA47" s="883"/>
      <c r="BB47" s="883"/>
    </row>
    <row r="48" spans="1:54" s="442" customFormat="1" ht="12.6" customHeight="1" x14ac:dyDescent="0.25">
      <c r="A48" s="895" t="s">
        <v>3013</v>
      </c>
      <c r="B48" s="895"/>
      <c r="C48" s="895"/>
      <c r="D48" s="895"/>
      <c r="E48" s="895"/>
      <c r="F48" s="895"/>
      <c r="G48" s="895"/>
      <c r="H48" s="895"/>
      <c r="I48" s="895"/>
      <c r="J48" s="895"/>
      <c r="K48" s="895"/>
      <c r="L48" s="895"/>
      <c r="M48" s="895"/>
      <c r="N48" s="895"/>
      <c r="O48" s="895"/>
      <c r="P48" s="895"/>
      <c r="Q48" s="895"/>
      <c r="R48" s="895"/>
      <c r="S48" s="895"/>
      <c r="T48" s="895"/>
      <c r="U48" s="895"/>
      <c r="V48" s="895"/>
      <c r="W48" s="895"/>
      <c r="X48" s="895"/>
      <c r="Y48" s="895"/>
      <c r="Z48" s="895"/>
      <c r="AA48" s="895"/>
      <c r="AB48" s="895"/>
      <c r="AC48" s="895"/>
      <c r="AD48" s="895"/>
      <c r="AE48" s="895"/>
      <c r="AF48" s="895"/>
      <c r="AG48" s="895"/>
      <c r="AH48" s="675"/>
      <c r="AI48" s="675"/>
      <c r="AJ48" s="675"/>
      <c r="AK48" s="896" t="s">
        <v>3011</v>
      </c>
      <c r="AL48" s="896"/>
      <c r="AM48" s="896"/>
      <c r="AN48" s="681"/>
      <c r="AO48" s="897"/>
      <c r="AP48" s="898"/>
      <c r="AQ48" s="681"/>
      <c r="AR48" s="681"/>
      <c r="AS48" s="896" t="s">
        <v>3012</v>
      </c>
      <c r="AT48" s="896"/>
      <c r="AU48" s="681"/>
      <c r="AV48" s="897"/>
      <c r="AW48" s="898"/>
      <c r="AX48" s="681"/>
      <c r="AY48" s="675"/>
      <c r="AZ48" s="675"/>
      <c r="BA48" s="675"/>
      <c r="BB48" s="675"/>
    </row>
    <row r="49" spans="1:16384" s="671" customFormat="1" ht="12.6" customHeight="1" x14ac:dyDescent="0.25">
      <c r="A49" s="679" t="s">
        <v>1862</v>
      </c>
      <c r="B49" s="682"/>
      <c r="C49" s="682"/>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682"/>
      <c r="AG49" s="682"/>
      <c r="AH49" s="682"/>
      <c r="AI49" s="682"/>
      <c r="AJ49" s="682"/>
      <c r="AK49" s="682"/>
      <c r="AL49" s="682"/>
      <c r="AM49" s="682"/>
      <c r="AN49" s="682"/>
      <c r="AO49" s="682"/>
      <c r="AP49" s="682"/>
      <c r="AQ49" s="682"/>
      <c r="AR49" s="682"/>
      <c r="AS49" s="682"/>
      <c r="AT49" s="682"/>
      <c r="AU49" s="682"/>
      <c r="AV49" s="682"/>
      <c r="AW49" s="682"/>
      <c r="AX49" s="682"/>
      <c r="AY49" s="682"/>
      <c r="AZ49" s="682"/>
      <c r="BA49" s="682"/>
      <c r="BB49" s="682"/>
    </row>
    <row r="50" spans="1:16384" s="442" customFormat="1" ht="15" customHeight="1" x14ac:dyDescent="0.25">
      <c r="A50" s="883" t="s">
        <v>2856</v>
      </c>
      <c r="B50" s="883"/>
      <c r="C50" s="883"/>
      <c r="D50" s="883"/>
      <c r="E50" s="883"/>
      <c r="F50" s="883"/>
      <c r="G50" s="883"/>
      <c r="H50" s="883"/>
      <c r="I50" s="883"/>
      <c r="J50" s="883"/>
      <c r="K50" s="883"/>
      <c r="L50" s="883"/>
      <c r="M50" s="883"/>
      <c r="N50" s="883"/>
      <c r="O50" s="883"/>
      <c r="P50" s="883"/>
      <c r="Q50" s="883"/>
      <c r="R50" s="883"/>
      <c r="S50" s="883"/>
      <c r="T50" s="883"/>
      <c r="U50" s="883"/>
      <c r="V50" s="883"/>
      <c r="W50" s="883"/>
      <c r="X50" s="883"/>
      <c r="Y50" s="883"/>
      <c r="Z50" s="883"/>
      <c r="AA50" s="883"/>
      <c r="AB50" s="883"/>
      <c r="AC50" s="883"/>
      <c r="AD50" s="883"/>
      <c r="AE50" s="883"/>
      <c r="AF50" s="883"/>
      <c r="AG50" s="883"/>
      <c r="AH50" s="883"/>
      <c r="AI50" s="883"/>
      <c r="AJ50" s="883"/>
      <c r="AK50" s="883"/>
      <c r="AL50" s="883"/>
      <c r="AM50" s="883"/>
      <c r="AN50" s="883"/>
      <c r="AO50" s="883"/>
      <c r="AP50" s="883"/>
      <c r="AQ50" s="883"/>
      <c r="AR50" s="883"/>
      <c r="AS50" s="883"/>
      <c r="AT50" s="883"/>
      <c r="AU50" s="883"/>
      <c r="AV50" s="883"/>
      <c r="AW50" s="883"/>
      <c r="AX50" s="883"/>
      <c r="AY50" s="883"/>
      <c r="AZ50" s="883"/>
      <c r="BA50" s="883"/>
      <c r="BB50" s="883"/>
    </row>
    <row r="51" spans="1:16384" s="442" customFormat="1" ht="13.5" x14ac:dyDescent="0.25">
      <c r="A51" s="901"/>
      <c r="B51" s="902"/>
      <c r="C51" s="902"/>
      <c r="D51" s="902"/>
      <c r="E51" s="902"/>
      <c r="F51" s="902"/>
      <c r="G51" s="902"/>
      <c r="H51" s="902"/>
      <c r="I51" s="902"/>
      <c r="J51" s="902"/>
      <c r="K51" s="902"/>
      <c r="L51" s="902"/>
      <c r="M51" s="902"/>
      <c r="N51" s="902"/>
      <c r="O51" s="902"/>
      <c r="P51" s="902"/>
      <c r="Q51" s="902"/>
      <c r="R51" s="902"/>
      <c r="S51" s="902"/>
      <c r="T51" s="902"/>
      <c r="U51" s="897" t="s">
        <v>931</v>
      </c>
      <c r="V51" s="903"/>
      <c r="W51" s="903"/>
      <c r="X51" s="903"/>
      <c r="Y51" s="903"/>
      <c r="Z51" s="903"/>
      <c r="AA51" s="903"/>
      <c r="AB51" s="898"/>
      <c r="AC51" s="897" t="s">
        <v>2929</v>
      </c>
      <c r="AD51" s="903"/>
      <c r="AE51" s="903"/>
      <c r="AF51" s="903"/>
      <c r="AG51" s="903"/>
      <c r="AH51" s="903"/>
      <c r="AI51" s="903"/>
      <c r="AJ51" s="903"/>
      <c r="AK51" s="903"/>
      <c r="AL51" s="903"/>
      <c r="AM51" s="903"/>
      <c r="AN51" s="898"/>
      <c r="AO51" s="897" t="s">
        <v>2930</v>
      </c>
      <c r="AP51" s="903"/>
      <c r="AQ51" s="903"/>
      <c r="AR51" s="903"/>
      <c r="AS51" s="903"/>
      <c r="AT51" s="903"/>
      <c r="AU51" s="903"/>
      <c r="AV51" s="903"/>
      <c r="AW51" s="903"/>
      <c r="AX51" s="903"/>
      <c r="AY51" s="903"/>
      <c r="AZ51" s="903"/>
      <c r="BA51" s="898"/>
      <c r="BB51" s="634"/>
    </row>
    <row r="52" spans="1:16384" s="442" customFormat="1" ht="15" customHeight="1" x14ac:dyDescent="0.25">
      <c r="A52" s="901"/>
      <c r="B52" s="902"/>
      <c r="C52" s="902"/>
      <c r="D52" s="902"/>
      <c r="E52" s="902"/>
      <c r="F52" s="902"/>
      <c r="G52" s="902"/>
      <c r="H52" s="902"/>
      <c r="I52" s="902"/>
      <c r="J52" s="902"/>
      <c r="K52" s="902"/>
      <c r="L52" s="902"/>
      <c r="M52" s="902"/>
      <c r="N52" s="902"/>
      <c r="O52" s="902"/>
      <c r="P52" s="902"/>
      <c r="Q52" s="902"/>
      <c r="R52" s="902"/>
      <c r="S52" s="902"/>
      <c r="T52" s="902"/>
      <c r="U52" s="897"/>
      <c r="V52" s="903"/>
      <c r="W52" s="903"/>
      <c r="X52" s="903"/>
      <c r="Y52" s="903"/>
      <c r="Z52" s="903"/>
      <c r="AA52" s="903"/>
      <c r="AB52" s="898"/>
      <c r="AC52" s="901"/>
      <c r="AD52" s="902"/>
      <c r="AE52" s="902"/>
      <c r="AF52" s="902"/>
      <c r="AG52" s="902"/>
      <c r="AH52" s="902"/>
      <c r="AI52" s="902"/>
      <c r="AJ52" s="902"/>
      <c r="AK52" s="902"/>
      <c r="AL52" s="902"/>
      <c r="AM52" s="902"/>
      <c r="AN52" s="904"/>
      <c r="AO52" s="897"/>
      <c r="AP52" s="903"/>
      <c r="AQ52" s="903"/>
      <c r="AR52" s="903"/>
      <c r="AS52" s="903"/>
      <c r="AT52" s="903"/>
      <c r="AU52" s="903"/>
      <c r="AV52" s="903"/>
      <c r="AW52" s="903"/>
      <c r="AX52" s="903"/>
      <c r="AY52" s="903"/>
      <c r="AZ52" s="903"/>
      <c r="BA52" s="898"/>
      <c r="BB52" s="634"/>
    </row>
    <row r="53" spans="1:16384" s="442" customFormat="1" ht="15" customHeight="1" x14ac:dyDescent="0.25">
      <c r="A53" s="901"/>
      <c r="B53" s="902"/>
      <c r="C53" s="902"/>
      <c r="D53" s="902"/>
      <c r="E53" s="902"/>
      <c r="F53" s="902"/>
      <c r="G53" s="902"/>
      <c r="H53" s="902"/>
      <c r="I53" s="902"/>
      <c r="J53" s="902"/>
      <c r="K53" s="902"/>
      <c r="L53" s="902"/>
      <c r="M53" s="902"/>
      <c r="N53" s="902"/>
      <c r="O53" s="902"/>
      <c r="P53" s="902"/>
      <c r="Q53" s="902"/>
      <c r="R53" s="902"/>
      <c r="S53" s="902"/>
      <c r="T53" s="902"/>
      <c r="U53" s="897"/>
      <c r="V53" s="903"/>
      <c r="W53" s="903"/>
      <c r="X53" s="903"/>
      <c r="Y53" s="903"/>
      <c r="Z53" s="903"/>
      <c r="AA53" s="903"/>
      <c r="AB53" s="898"/>
      <c r="AC53" s="901"/>
      <c r="AD53" s="902"/>
      <c r="AE53" s="902"/>
      <c r="AF53" s="902"/>
      <c r="AG53" s="902"/>
      <c r="AH53" s="902"/>
      <c r="AI53" s="902"/>
      <c r="AJ53" s="902"/>
      <c r="AK53" s="902"/>
      <c r="AL53" s="902"/>
      <c r="AM53" s="902"/>
      <c r="AN53" s="904"/>
      <c r="AO53" s="897"/>
      <c r="AP53" s="903"/>
      <c r="AQ53" s="903"/>
      <c r="AR53" s="903"/>
      <c r="AS53" s="903"/>
      <c r="AT53" s="903"/>
      <c r="AU53" s="903"/>
      <c r="AV53" s="903"/>
      <c r="AW53" s="903"/>
      <c r="AX53" s="903"/>
      <c r="AY53" s="903"/>
      <c r="AZ53" s="903"/>
      <c r="BA53" s="898"/>
      <c r="BB53" s="634"/>
    </row>
    <row r="54" spans="1:16384" s="442" customFormat="1" ht="15" customHeight="1" x14ac:dyDescent="0.25">
      <c r="A54" s="901"/>
      <c r="B54" s="902"/>
      <c r="C54" s="902"/>
      <c r="D54" s="902"/>
      <c r="E54" s="902"/>
      <c r="F54" s="902"/>
      <c r="G54" s="902"/>
      <c r="H54" s="902"/>
      <c r="I54" s="902"/>
      <c r="J54" s="902"/>
      <c r="K54" s="902"/>
      <c r="L54" s="902"/>
      <c r="M54" s="902"/>
      <c r="N54" s="902"/>
      <c r="O54" s="902"/>
      <c r="P54" s="902"/>
      <c r="Q54" s="902"/>
      <c r="R54" s="902"/>
      <c r="S54" s="902"/>
      <c r="T54" s="902"/>
      <c r="U54" s="897"/>
      <c r="V54" s="903"/>
      <c r="W54" s="903"/>
      <c r="X54" s="903"/>
      <c r="Y54" s="903"/>
      <c r="Z54" s="903"/>
      <c r="AA54" s="903"/>
      <c r="AB54" s="898"/>
      <c r="AC54" s="901"/>
      <c r="AD54" s="902"/>
      <c r="AE54" s="902"/>
      <c r="AF54" s="902"/>
      <c r="AG54" s="902"/>
      <c r="AH54" s="902"/>
      <c r="AI54" s="902"/>
      <c r="AJ54" s="902"/>
      <c r="AK54" s="902"/>
      <c r="AL54" s="902"/>
      <c r="AM54" s="902"/>
      <c r="AN54" s="904"/>
      <c r="AO54" s="897"/>
      <c r="AP54" s="903"/>
      <c r="AQ54" s="903"/>
      <c r="AR54" s="903"/>
      <c r="AS54" s="903"/>
      <c r="AT54" s="903"/>
      <c r="AU54" s="903"/>
      <c r="AV54" s="903"/>
      <c r="AW54" s="903"/>
      <c r="AX54" s="903"/>
      <c r="AY54" s="903"/>
      <c r="AZ54" s="903"/>
      <c r="BA54" s="898"/>
      <c r="BB54" s="634"/>
    </row>
    <row r="55" spans="1:16384" s="442" customFormat="1" ht="15" customHeight="1" x14ac:dyDescent="0.25">
      <c r="A55" s="901"/>
      <c r="B55" s="902"/>
      <c r="C55" s="902"/>
      <c r="D55" s="902"/>
      <c r="E55" s="902"/>
      <c r="F55" s="902"/>
      <c r="G55" s="902"/>
      <c r="H55" s="902"/>
      <c r="I55" s="902"/>
      <c r="J55" s="902"/>
      <c r="K55" s="902"/>
      <c r="L55" s="902"/>
      <c r="M55" s="902"/>
      <c r="N55" s="902"/>
      <c r="O55" s="902"/>
      <c r="P55" s="902"/>
      <c r="Q55" s="902"/>
      <c r="R55" s="902"/>
      <c r="S55" s="902"/>
      <c r="T55" s="902"/>
      <c r="U55" s="897"/>
      <c r="V55" s="903"/>
      <c r="W55" s="903"/>
      <c r="X55" s="903"/>
      <c r="Y55" s="903"/>
      <c r="Z55" s="903"/>
      <c r="AA55" s="903"/>
      <c r="AB55" s="898"/>
      <c r="AC55" s="901"/>
      <c r="AD55" s="902"/>
      <c r="AE55" s="902"/>
      <c r="AF55" s="902"/>
      <c r="AG55" s="902"/>
      <c r="AH55" s="902"/>
      <c r="AI55" s="902"/>
      <c r="AJ55" s="902"/>
      <c r="AK55" s="902"/>
      <c r="AL55" s="902"/>
      <c r="AM55" s="902"/>
      <c r="AN55" s="904"/>
      <c r="AO55" s="897"/>
      <c r="AP55" s="903"/>
      <c r="AQ55" s="903"/>
      <c r="AR55" s="903"/>
      <c r="AS55" s="903"/>
      <c r="AT55" s="903"/>
      <c r="AU55" s="903"/>
      <c r="AV55" s="903"/>
      <c r="AW55" s="903"/>
      <c r="AX55" s="903"/>
      <c r="AY55" s="903"/>
      <c r="AZ55" s="903"/>
      <c r="BA55" s="898"/>
      <c r="BB55" s="634"/>
    </row>
    <row r="56" spans="1:16384" s="442" customFormat="1" ht="15" customHeight="1" x14ac:dyDescent="0.25">
      <c r="A56" s="901"/>
      <c r="B56" s="902"/>
      <c r="C56" s="902"/>
      <c r="D56" s="902"/>
      <c r="E56" s="902"/>
      <c r="F56" s="902"/>
      <c r="G56" s="902"/>
      <c r="H56" s="902"/>
      <c r="I56" s="902"/>
      <c r="J56" s="902"/>
      <c r="K56" s="902"/>
      <c r="L56" s="902"/>
      <c r="M56" s="902"/>
      <c r="N56" s="902"/>
      <c r="O56" s="902"/>
      <c r="P56" s="902"/>
      <c r="Q56" s="902"/>
      <c r="R56" s="902"/>
      <c r="S56" s="902"/>
      <c r="T56" s="902"/>
      <c r="U56" s="897"/>
      <c r="V56" s="903"/>
      <c r="W56" s="903"/>
      <c r="X56" s="903"/>
      <c r="Y56" s="903"/>
      <c r="Z56" s="903"/>
      <c r="AA56" s="903"/>
      <c r="AB56" s="898"/>
      <c r="AC56" s="901"/>
      <c r="AD56" s="902"/>
      <c r="AE56" s="902"/>
      <c r="AF56" s="902"/>
      <c r="AG56" s="902"/>
      <c r="AH56" s="902"/>
      <c r="AI56" s="902"/>
      <c r="AJ56" s="902"/>
      <c r="AK56" s="902"/>
      <c r="AL56" s="902"/>
      <c r="AM56" s="902"/>
      <c r="AN56" s="904"/>
      <c r="AO56" s="897"/>
      <c r="AP56" s="903"/>
      <c r="AQ56" s="903"/>
      <c r="AR56" s="903"/>
      <c r="AS56" s="903"/>
      <c r="AT56" s="903"/>
      <c r="AU56" s="903"/>
      <c r="AV56" s="903"/>
      <c r="AW56" s="903"/>
      <c r="AX56" s="903"/>
      <c r="AY56" s="903"/>
      <c r="AZ56" s="903"/>
      <c r="BA56" s="898"/>
      <c r="BB56" s="634"/>
    </row>
    <row r="57" spans="1:16384" s="442" customFormat="1" ht="4.5" customHeight="1" x14ac:dyDescent="0.25">
      <c r="A57" s="634"/>
      <c r="B57" s="634"/>
      <c r="C57" s="634"/>
      <c r="D57" s="634"/>
      <c r="E57" s="634"/>
      <c r="F57" s="634"/>
      <c r="G57" s="634"/>
      <c r="H57" s="634"/>
      <c r="I57" s="634"/>
      <c r="J57" s="634"/>
      <c r="K57" s="634"/>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4"/>
      <c r="AT57" s="634"/>
      <c r="AU57" s="634"/>
      <c r="AV57" s="634"/>
      <c r="AW57" s="634"/>
      <c r="AX57" s="634"/>
      <c r="AY57" s="634"/>
      <c r="AZ57" s="634"/>
      <c r="BA57" s="634"/>
      <c r="BB57" s="634"/>
    </row>
    <row r="58" spans="1:16384" s="442" customFormat="1" ht="15" hidden="1" customHeight="1" x14ac:dyDescent="0.25">
      <c r="A58" s="634"/>
      <c r="B58" s="634"/>
      <c r="C58" s="634"/>
      <c r="D58" s="634"/>
      <c r="E58" s="634"/>
      <c r="F58" s="634"/>
      <c r="G58" s="634"/>
      <c r="H58" s="634"/>
      <c r="I58" s="634"/>
      <c r="J58" s="634"/>
      <c r="K58" s="634"/>
      <c r="L58" s="634"/>
      <c r="M58" s="634"/>
      <c r="N58" s="634"/>
      <c r="O58" s="634"/>
      <c r="P58" s="634"/>
      <c r="Q58" s="634"/>
      <c r="R58" s="634"/>
      <c r="S58" s="634"/>
      <c r="T58" s="634"/>
      <c r="U58" s="634"/>
      <c r="V58" s="634"/>
      <c r="W58" s="634"/>
      <c r="X58" s="634"/>
      <c r="Y58" s="634"/>
      <c r="Z58" s="634"/>
      <c r="AA58" s="634"/>
      <c r="AB58" s="634"/>
      <c r="AC58" s="634"/>
      <c r="AD58" s="634"/>
      <c r="AE58" s="634"/>
      <c r="AF58" s="634"/>
      <c r="AG58" s="634"/>
      <c r="AH58" s="634"/>
      <c r="AI58" s="634"/>
      <c r="AJ58" s="634"/>
      <c r="AK58" s="634"/>
      <c r="AL58" s="634"/>
      <c r="AM58" s="634"/>
      <c r="AN58" s="634"/>
      <c r="AO58" s="634"/>
      <c r="AP58" s="634"/>
      <c r="AQ58" s="634"/>
      <c r="AR58" s="634"/>
      <c r="AS58" s="634"/>
      <c r="AT58" s="634"/>
      <c r="AU58" s="634"/>
      <c r="AV58" s="634"/>
      <c r="AW58" s="634"/>
      <c r="AX58" s="634"/>
      <c r="AY58" s="634"/>
      <c r="AZ58" s="634"/>
      <c r="BA58" s="634"/>
      <c r="BB58" s="634"/>
    </row>
    <row r="59" spans="1:16384" s="442" customFormat="1" ht="15" hidden="1" customHeight="1" x14ac:dyDescent="0.25">
      <c r="A59" s="634"/>
      <c r="B59" s="634"/>
      <c r="C59" s="634"/>
      <c r="D59" s="634"/>
      <c r="E59" s="634"/>
      <c r="F59" s="634"/>
      <c r="G59" s="634"/>
      <c r="H59" s="634"/>
      <c r="I59" s="634"/>
      <c r="J59" s="634"/>
      <c r="K59" s="634"/>
      <c r="L59" s="634"/>
      <c r="M59" s="634"/>
      <c r="N59" s="634"/>
      <c r="O59" s="634"/>
      <c r="P59" s="634"/>
      <c r="Q59" s="634"/>
      <c r="R59" s="634"/>
      <c r="S59" s="634"/>
      <c r="T59" s="634"/>
      <c r="U59" s="634"/>
      <c r="V59" s="634"/>
      <c r="W59" s="634"/>
      <c r="X59" s="634"/>
      <c r="Y59" s="634"/>
      <c r="Z59" s="634"/>
      <c r="AA59" s="634"/>
      <c r="AB59" s="634"/>
      <c r="AC59" s="634"/>
      <c r="AD59" s="634"/>
      <c r="AE59" s="634"/>
      <c r="AF59" s="634"/>
      <c r="AG59" s="634"/>
      <c r="AH59" s="634"/>
      <c r="AI59" s="634"/>
      <c r="AJ59" s="634"/>
      <c r="AK59" s="634"/>
      <c r="AL59" s="634"/>
      <c r="AM59" s="634"/>
      <c r="AN59" s="634"/>
      <c r="AO59" s="634"/>
      <c r="AP59" s="634"/>
      <c r="AQ59" s="634"/>
      <c r="AR59" s="634"/>
      <c r="AS59" s="634"/>
      <c r="AT59" s="634"/>
      <c r="AU59" s="634"/>
      <c r="AV59" s="634"/>
      <c r="AW59" s="634"/>
      <c r="AX59" s="634"/>
      <c r="AY59" s="634"/>
      <c r="AZ59" s="634"/>
      <c r="BA59" s="634"/>
      <c r="BB59" s="634"/>
    </row>
    <row r="60" spans="1:16384" s="683" customFormat="1" ht="12.6" customHeight="1" x14ac:dyDescent="0.25">
      <c r="A60" s="679" t="s">
        <v>2859</v>
      </c>
      <c r="B60" s="679"/>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79"/>
      <c r="AP60" s="679"/>
      <c r="AQ60" s="679"/>
      <c r="AR60" s="679"/>
      <c r="AS60" s="679"/>
      <c r="AT60" s="679"/>
      <c r="AU60" s="679"/>
      <c r="AV60" s="679"/>
      <c r="AW60" s="679"/>
      <c r="AX60" s="679"/>
      <c r="AY60" s="679"/>
      <c r="AZ60" s="679"/>
      <c r="BA60" s="679"/>
      <c r="BB60" s="679"/>
    </row>
    <row r="61" spans="1:16384" s="442" customFormat="1" ht="12.6" customHeight="1" x14ac:dyDescent="0.25">
      <c r="A61" s="899" t="s">
        <v>2933</v>
      </c>
      <c r="B61" s="900"/>
      <c r="C61" s="900"/>
      <c r="D61" s="900"/>
      <c r="E61" s="900"/>
      <c r="F61" s="900"/>
      <c r="G61" s="900"/>
      <c r="H61" s="900"/>
      <c r="I61" s="900"/>
      <c r="J61" s="900"/>
      <c r="K61" s="900"/>
      <c r="L61" s="900"/>
      <c r="M61" s="900"/>
      <c r="N61" s="900"/>
      <c r="O61" s="900"/>
      <c r="P61" s="900"/>
      <c r="Q61" s="900"/>
      <c r="R61" s="900"/>
      <c r="S61" s="900"/>
      <c r="T61" s="900"/>
      <c r="U61" s="900"/>
      <c r="V61" s="900"/>
      <c r="W61" s="900"/>
      <c r="X61" s="900"/>
      <c r="Y61" s="900"/>
      <c r="Z61" s="900"/>
      <c r="AA61" s="900"/>
      <c r="AB61" s="900"/>
      <c r="AC61" s="900"/>
      <c r="AD61" s="900"/>
      <c r="AE61" s="900"/>
      <c r="AF61" s="900"/>
      <c r="AG61" s="900"/>
      <c r="AH61" s="900"/>
      <c r="AI61" s="900"/>
      <c r="AJ61" s="900"/>
      <c r="AK61" s="900"/>
      <c r="AL61" s="900"/>
      <c r="AM61" s="900"/>
      <c r="AN61" s="900"/>
      <c r="AO61" s="900"/>
      <c r="AP61" s="900"/>
      <c r="AQ61" s="900"/>
      <c r="AR61" s="900"/>
      <c r="AS61" s="900"/>
      <c r="AT61" s="900"/>
      <c r="AU61" s="900"/>
      <c r="AV61" s="900"/>
      <c r="AW61" s="900"/>
      <c r="AX61" s="900"/>
      <c r="AY61" s="900"/>
      <c r="AZ61" s="900"/>
      <c r="BA61" s="900"/>
      <c r="BB61" s="900"/>
    </row>
    <row r="62" spans="1:16384" s="442" customFormat="1" ht="12.6" customHeight="1" x14ac:dyDescent="0.25">
      <c r="A62" s="883" t="s">
        <v>2860</v>
      </c>
      <c r="B62" s="883"/>
      <c r="C62" s="883"/>
      <c r="D62" s="883"/>
      <c r="E62" s="883"/>
      <c r="F62" s="883"/>
      <c r="G62" s="883"/>
      <c r="H62" s="883"/>
      <c r="I62" s="883"/>
      <c r="J62" s="883"/>
      <c r="K62" s="883"/>
      <c r="L62" s="883"/>
      <c r="M62" s="883"/>
      <c r="N62" s="883"/>
      <c r="O62" s="883"/>
      <c r="P62" s="883"/>
      <c r="Q62" s="883"/>
      <c r="R62" s="883"/>
      <c r="S62" s="883"/>
      <c r="T62" s="883"/>
      <c r="U62" s="883"/>
      <c r="V62" s="883"/>
      <c r="W62" s="883"/>
      <c r="X62" s="883"/>
      <c r="Y62" s="883"/>
      <c r="Z62" s="883"/>
      <c r="AA62" s="883"/>
      <c r="AB62" s="883"/>
      <c r="AC62" s="883"/>
      <c r="AD62" s="883"/>
      <c r="AE62" s="883"/>
      <c r="AF62" s="883"/>
      <c r="AG62" s="883"/>
      <c r="AH62" s="883"/>
      <c r="AI62" s="883"/>
      <c r="AJ62" s="883"/>
      <c r="AK62" s="883"/>
      <c r="AL62" s="883"/>
      <c r="AM62" s="883"/>
      <c r="AN62" s="883"/>
      <c r="AO62" s="883"/>
      <c r="AP62" s="883"/>
      <c r="AQ62" s="883"/>
      <c r="AR62" s="883"/>
      <c r="AS62" s="883"/>
      <c r="AT62" s="883"/>
      <c r="AU62" s="883"/>
      <c r="AV62" s="883"/>
      <c r="AW62" s="883"/>
      <c r="AX62" s="883"/>
      <c r="AY62" s="883"/>
      <c r="AZ62" s="883"/>
      <c r="BA62" s="883"/>
      <c r="BB62" s="883"/>
    </row>
    <row r="63" spans="1:16384" s="442" customFormat="1" ht="12.6" customHeight="1" x14ac:dyDescent="0.25">
      <c r="A63" s="899" t="s">
        <v>2932</v>
      </c>
      <c r="B63" s="900"/>
      <c r="C63" s="900"/>
      <c r="D63" s="900"/>
      <c r="E63" s="900"/>
      <c r="F63" s="900"/>
      <c r="G63" s="900"/>
      <c r="H63" s="900"/>
      <c r="I63" s="900"/>
      <c r="J63" s="900"/>
      <c r="K63" s="900"/>
      <c r="L63" s="900"/>
      <c r="M63" s="900"/>
      <c r="N63" s="900"/>
      <c r="O63" s="900"/>
      <c r="P63" s="900"/>
      <c r="Q63" s="900"/>
      <c r="R63" s="900"/>
      <c r="S63" s="900"/>
      <c r="T63" s="900"/>
      <c r="U63" s="900"/>
      <c r="V63" s="900"/>
      <c r="W63" s="900"/>
      <c r="X63" s="900"/>
      <c r="Y63" s="900"/>
      <c r="Z63" s="900"/>
      <c r="AA63" s="900"/>
      <c r="AB63" s="900"/>
      <c r="AC63" s="900"/>
      <c r="AD63" s="900"/>
      <c r="AE63" s="900"/>
      <c r="AF63" s="900"/>
      <c r="AG63" s="900"/>
      <c r="AH63" s="900"/>
      <c r="AI63" s="900"/>
      <c r="AJ63" s="900"/>
      <c r="AK63" s="900"/>
      <c r="AL63" s="900"/>
      <c r="AM63" s="900"/>
      <c r="AN63" s="900"/>
      <c r="AO63" s="900"/>
      <c r="AP63" s="900"/>
      <c r="AQ63" s="900"/>
      <c r="AR63" s="900"/>
      <c r="AS63" s="900"/>
      <c r="AT63" s="900"/>
      <c r="AU63" s="900"/>
      <c r="AV63" s="900"/>
      <c r="AW63" s="900"/>
      <c r="AX63" s="900"/>
      <c r="AY63" s="900"/>
      <c r="AZ63" s="900"/>
      <c r="BA63" s="900"/>
      <c r="BB63" s="900"/>
    </row>
    <row r="64" spans="1:16384" s="442" customFormat="1" ht="42.75" customHeight="1" x14ac:dyDescent="0.25">
      <c r="A64" s="907" t="s">
        <v>2931</v>
      </c>
      <c r="B64" s="907"/>
      <c r="C64" s="907"/>
      <c r="D64" s="907"/>
      <c r="E64" s="907"/>
      <c r="F64" s="907"/>
      <c r="G64" s="907"/>
      <c r="H64" s="907"/>
      <c r="I64" s="907"/>
      <c r="J64" s="907"/>
      <c r="K64" s="907"/>
      <c r="L64" s="907"/>
      <c r="M64" s="907"/>
      <c r="N64" s="907"/>
      <c r="O64" s="907"/>
      <c r="P64" s="907"/>
      <c r="Q64" s="907"/>
      <c r="R64" s="907"/>
      <c r="S64" s="907"/>
      <c r="T64" s="907"/>
      <c r="U64" s="907"/>
      <c r="V64" s="907"/>
      <c r="W64" s="907"/>
      <c r="X64" s="907"/>
      <c r="Y64" s="907"/>
      <c r="Z64" s="907"/>
      <c r="AA64" s="907"/>
      <c r="AB64" s="907"/>
      <c r="AC64" s="907"/>
      <c r="AD64" s="907"/>
      <c r="AE64" s="907"/>
      <c r="AF64" s="907"/>
      <c r="AG64" s="907"/>
      <c r="AH64" s="907"/>
      <c r="AI64" s="907"/>
      <c r="AJ64" s="907"/>
      <c r="AK64" s="907"/>
      <c r="AL64" s="907"/>
      <c r="AM64" s="907"/>
      <c r="AN64" s="907"/>
      <c r="AO64" s="907"/>
      <c r="AP64" s="907"/>
      <c r="AQ64" s="907"/>
      <c r="AR64" s="907"/>
      <c r="AS64" s="907"/>
      <c r="AT64" s="907"/>
      <c r="AU64" s="907"/>
      <c r="AV64" s="907"/>
      <c r="AW64" s="907"/>
      <c r="AX64" s="907"/>
      <c r="AY64" s="907"/>
      <c r="AZ64" s="684"/>
      <c r="BA64" s="684"/>
      <c r="BB64" s="684"/>
      <c r="BC64" s="684"/>
      <c r="BD64" s="684"/>
      <c r="BE64" s="684"/>
      <c r="BF64" s="684"/>
      <c r="BG64" s="684"/>
      <c r="BH64" s="684"/>
      <c r="BI64" s="684"/>
      <c r="BJ64" s="684"/>
      <c r="BK64" s="684"/>
      <c r="BL64" s="684"/>
      <c r="BM64" s="684"/>
      <c r="BN64" s="684"/>
      <c r="BO64" s="684"/>
      <c r="BP64" s="684"/>
      <c r="BQ64" s="684"/>
      <c r="BR64" s="684"/>
      <c r="BS64" s="684"/>
      <c r="BT64" s="684"/>
      <c r="BU64" s="684"/>
      <c r="BV64" s="684"/>
      <c r="BW64" s="684"/>
      <c r="BX64" s="684"/>
      <c r="BY64" s="684"/>
      <c r="BZ64" s="684"/>
      <c r="CA64" s="684"/>
      <c r="CB64" s="684"/>
      <c r="CC64" s="684"/>
      <c r="CD64" s="684"/>
      <c r="CE64" s="684"/>
      <c r="CF64" s="684"/>
      <c r="CG64" s="684"/>
      <c r="CH64" s="684"/>
      <c r="CI64" s="684"/>
      <c r="CJ64" s="684"/>
      <c r="CK64" s="684"/>
      <c r="CL64" s="684"/>
      <c r="CM64" s="684"/>
      <c r="CN64" s="684"/>
      <c r="CO64" s="684"/>
      <c r="CP64" s="684"/>
      <c r="CQ64" s="684"/>
      <c r="CR64" s="684"/>
      <c r="CS64" s="684"/>
      <c r="CT64" s="684"/>
      <c r="CU64" s="684"/>
      <c r="CV64" s="684"/>
      <c r="CW64" s="684"/>
      <c r="CX64" s="684"/>
      <c r="CY64" s="894"/>
      <c r="CZ64" s="894"/>
      <c r="DA64" s="894"/>
      <c r="DB64" s="894"/>
      <c r="DC64" s="894"/>
      <c r="DD64" s="894"/>
      <c r="DE64" s="894"/>
      <c r="DF64" s="894"/>
      <c r="DG64" s="894"/>
      <c r="DH64" s="894"/>
      <c r="DI64" s="894"/>
      <c r="DJ64" s="894"/>
      <c r="DK64" s="894"/>
      <c r="DL64" s="894"/>
      <c r="DM64" s="894"/>
      <c r="DN64" s="894"/>
      <c r="DO64" s="894"/>
      <c r="DP64" s="894"/>
      <c r="DQ64" s="894"/>
      <c r="DR64" s="894"/>
      <c r="DS64" s="894"/>
      <c r="DT64" s="894"/>
      <c r="DU64" s="894"/>
      <c r="DV64" s="894"/>
      <c r="DW64" s="894"/>
      <c r="DX64" s="894"/>
      <c r="DY64" s="894"/>
      <c r="DZ64" s="894"/>
      <c r="EA64" s="894"/>
      <c r="EB64" s="894"/>
      <c r="EC64" s="894"/>
      <c r="ED64" s="894"/>
      <c r="EE64" s="894"/>
      <c r="EF64" s="894"/>
      <c r="EG64" s="894"/>
      <c r="EH64" s="894"/>
      <c r="EI64" s="894"/>
      <c r="EJ64" s="894"/>
      <c r="EK64" s="894"/>
      <c r="EL64" s="894"/>
      <c r="EM64" s="894"/>
      <c r="EN64" s="894"/>
      <c r="EO64" s="894"/>
      <c r="EP64" s="894"/>
      <c r="EQ64" s="894"/>
      <c r="ER64" s="894"/>
      <c r="ES64" s="894"/>
      <c r="ET64" s="894"/>
      <c r="EU64" s="894"/>
      <c r="EV64" s="894"/>
      <c r="EW64" s="894"/>
      <c r="EX64" s="894"/>
      <c r="EY64" s="894"/>
      <c r="EZ64" s="894"/>
      <c r="FA64" s="894"/>
      <c r="FB64" s="894"/>
      <c r="FC64" s="894"/>
      <c r="FD64" s="894"/>
      <c r="FE64" s="894"/>
      <c r="FF64" s="894"/>
      <c r="FG64" s="894"/>
      <c r="FH64" s="894"/>
      <c r="FI64" s="894"/>
      <c r="FJ64" s="894"/>
      <c r="FK64" s="894"/>
      <c r="FL64" s="894"/>
      <c r="FM64" s="894"/>
      <c r="FN64" s="894"/>
      <c r="FO64" s="894"/>
      <c r="FP64" s="894"/>
      <c r="FQ64" s="894"/>
      <c r="FR64" s="894"/>
      <c r="FS64" s="894"/>
      <c r="FT64" s="894"/>
      <c r="FU64" s="894"/>
      <c r="FV64" s="894"/>
      <c r="FW64" s="894"/>
      <c r="FX64" s="894"/>
      <c r="FY64" s="894"/>
      <c r="FZ64" s="894"/>
      <c r="GA64" s="894"/>
      <c r="GB64" s="894"/>
      <c r="GC64" s="894"/>
      <c r="GD64" s="894"/>
      <c r="GE64" s="894"/>
      <c r="GF64" s="894"/>
      <c r="GG64" s="894"/>
      <c r="GH64" s="894"/>
      <c r="GI64" s="894"/>
      <c r="GJ64" s="894"/>
      <c r="GK64" s="894"/>
      <c r="GL64" s="894"/>
      <c r="GM64" s="894"/>
      <c r="GN64" s="894"/>
      <c r="GO64" s="894"/>
      <c r="GP64" s="894"/>
      <c r="GQ64" s="894"/>
      <c r="GR64" s="894"/>
      <c r="GS64" s="894"/>
      <c r="GT64" s="894"/>
      <c r="GU64" s="894"/>
      <c r="GV64" s="894"/>
      <c r="GW64" s="894"/>
      <c r="GX64" s="894"/>
      <c r="GY64" s="894"/>
      <c r="GZ64" s="894"/>
      <c r="HA64" s="894"/>
      <c r="HB64" s="894"/>
      <c r="HC64" s="894"/>
      <c r="HD64" s="894"/>
      <c r="HE64" s="894"/>
      <c r="HF64" s="894"/>
      <c r="HG64" s="894"/>
      <c r="HH64" s="894"/>
      <c r="HI64" s="894"/>
      <c r="HJ64" s="894"/>
      <c r="HK64" s="894"/>
      <c r="HL64" s="894"/>
      <c r="HM64" s="894"/>
      <c r="HN64" s="894"/>
      <c r="HO64" s="894"/>
      <c r="HP64" s="894"/>
      <c r="HQ64" s="894"/>
      <c r="HR64" s="894"/>
      <c r="HS64" s="894"/>
      <c r="HT64" s="894"/>
      <c r="HU64" s="894"/>
      <c r="HV64" s="894"/>
      <c r="HW64" s="894"/>
      <c r="HX64" s="894"/>
      <c r="HY64" s="894"/>
      <c r="HZ64" s="894"/>
      <c r="IA64" s="894"/>
      <c r="IB64" s="894"/>
      <c r="IC64" s="894"/>
      <c r="ID64" s="894"/>
      <c r="IE64" s="894"/>
      <c r="IF64" s="894"/>
      <c r="IG64" s="894"/>
      <c r="IH64" s="894"/>
      <c r="II64" s="894"/>
      <c r="IJ64" s="894"/>
      <c r="IK64" s="894"/>
      <c r="IL64" s="894"/>
      <c r="IM64" s="894"/>
      <c r="IN64" s="894"/>
      <c r="IO64" s="894"/>
      <c r="IP64" s="894"/>
      <c r="IQ64" s="894"/>
      <c r="IR64" s="894"/>
      <c r="IS64" s="894"/>
      <c r="IT64" s="894"/>
      <c r="IU64" s="894"/>
      <c r="IV64" s="894"/>
      <c r="IW64" s="894"/>
      <c r="IX64" s="894"/>
      <c r="IY64" s="894"/>
      <c r="IZ64" s="894"/>
      <c r="JA64" s="894"/>
      <c r="JB64" s="894"/>
      <c r="JC64" s="894"/>
      <c r="JD64" s="894"/>
      <c r="JE64" s="894"/>
      <c r="JF64" s="894"/>
      <c r="JG64" s="894"/>
      <c r="JH64" s="894"/>
      <c r="JI64" s="894"/>
      <c r="JJ64" s="894"/>
      <c r="JK64" s="894"/>
      <c r="JL64" s="894"/>
      <c r="JM64" s="894"/>
      <c r="JN64" s="894"/>
      <c r="JO64" s="894"/>
      <c r="JP64" s="894"/>
      <c r="JQ64" s="894"/>
      <c r="JR64" s="894"/>
      <c r="JS64" s="894"/>
      <c r="JT64" s="894"/>
      <c r="JU64" s="894"/>
      <c r="JV64" s="894"/>
      <c r="JW64" s="894"/>
      <c r="JX64" s="894"/>
      <c r="JY64" s="894"/>
      <c r="JZ64" s="894"/>
      <c r="KA64" s="894"/>
      <c r="KB64" s="894"/>
      <c r="KC64" s="894"/>
      <c r="KD64" s="894"/>
      <c r="KE64" s="894"/>
      <c r="KF64" s="894"/>
      <c r="KG64" s="894"/>
      <c r="KH64" s="894"/>
      <c r="KI64" s="894"/>
      <c r="KJ64" s="894"/>
      <c r="KK64" s="894"/>
      <c r="KL64" s="894"/>
      <c r="KM64" s="894"/>
      <c r="KN64" s="894"/>
      <c r="KO64" s="894"/>
      <c r="KP64" s="894"/>
      <c r="KQ64" s="894"/>
      <c r="KR64" s="894"/>
      <c r="KS64" s="894"/>
      <c r="KT64" s="894"/>
      <c r="KU64" s="894"/>
      <c r="KV64" s="894"/>
      <c r="KW64" s="894"/>
      <c r="KX64" s="894"/>
      <c r="KY64" s="894"/>
      <c r="KZ64" s="894"/>
      <c r="LA64" s="894"/>
      <c r="LB64" s="894"/>
      <c r="LC64" s="894"/>
      <c r="LD64" s="894"/>
      <c r="LE64" s="894"/>
      <c r="LF64" s="894"/>
      <c r="LG64" s="894"/>
      <c r="LH64" s="894"/>
      <c r="LI64" s="894"/>
      <c r="LJ64" s="894"/>
      <c r="LK64" s="894"/>
      <c r="LL64" s="894"/>
      <c r="LM64" s="894"/>
      <c r="LN64" s="894"/>
      <c r="LO64" s="894"/>
      <c r="LP64" s="894"/>
      <c r="LQ64" s="894"/>
      <c r="LR64" s="894"/>
      <c r="LS64" s="894"/>
      <c r="LT64" s="894"/>
      <c r="LU64" s="894"/>
      <c r="LV64" s="894"/>
      <c r="LW64" s="894"/>
      <c r="LX64" s="894"/>
      <c r="LY64" s="894"/>
      <c r="LZ64" s="894"/>
      <c r="MA64" s="894"/>
      <c r="MB64" s="894"/>
      <c r="MC64" s="894"/>
      <c r="MD64" s="894"/>
      <c r="ME64" s="894"/>
      <c r="MF64" s="894"/>
      <c r="MG64" s="894"/>
      <c r="MH64" s="894"/>
      <c r="MI64" s="894"/>
      <c r="MJ64" s="894"/>
      <c r="MK64" s="894"/>
      <c r="ML64" s="894"/>
      <c r="MM64" s="894"/>
      <c r="MN64" s="894"/>
      <c r="MO64" s="894"/>
      <c r="MP64" s="894"/>
      <c r="MQ64" s="894"/>
      <c r="MR64" s="894"/>
      <c r="MS64" s="894"/>
      <c r="MT64" s="894"/>
      <c r="MU64" s="894"/>
      <c r="MV64" s="894"/>
      <c r="MW64" s="894"/>
      <c r="MX64" s="894"/>
      <c r="MY64" s="894"/>
      <c r="MZ64" s="894"/>
      <c r="NA64" s="894"/>
      <c r="NB64" s="894"/>
      <c r="NC64" s="894"/>
      <c r="ND64" s="894"/>
      <c r="NE64" s="894"/>
      <c r="NF64" s="894"/>
      <c r="NG64" s="894"/>
      <c r="NH64" s="894"/>
      <c r="NI64" s="894"/>
      <c r="NJ64" s="894"/>
      <c r="NK64" s="894"/>
      <c r="NL64" s="894"/>
      <c r="NM64" s="894"/>
      <c r="NN64" s="894"/>
      <c r="NO64" s="894"/>
      <c r="NP64" s="894"/>
      <c r="NQ64" s="894"/>
      <c r="NR64" s="894"/>
      <c r="NS64" s="894"/>
      <c r="NT64" s="894"/>
      <c r="NU64" s="894"/>
      <c r="NV64" s="894"/>
      <c r="NW64" s="894"/>
      <c r="NX64" s="894"/>
      <c r="NY64" s="894"/>
      <c r="NZ64" s="894"/>
      <c r="OA64" s="894"/>
      <c r="OB64" s="894"/>
      <c r="OC64" s="894"/>
      <c r="OD64" s="894"/>
      <c r="OE64" s="894"/>
      <c r="OF64" s="894"/>
      <c r="OG64" s="894"/>
      <c r="OH64" s="894"/>
      <c r="OI64" s="894"/>
      <c r="OJ64" s="894"/>
      <c r="OK64" s="894"/>
      <c r="OL64" s="894"/>
      <c r="OM64" s="894"/>
      <c r="ON64" s="894"/>
      <c r="OO64" s="894"/>
      <c r="OP64" s="894"/>
      <c r="OQ64" s="894"/>
      <c r="OR64" s="894"/>
      <c r="OS64" s="894"/>
      <c r="OT64" s="894"/>
      <c r="OU64" s="894"/>
      <c r="OV64" s="894"/>
      <c r="OW64" s="894"/>
      <c r="OX64" s="894"/>
      <c r="OY64" s="894"/>
      <c r="OZ64" s="894"/>
      <c r="PA64" s="894"/>
      <c r="PB64" s="894"/>
      <c r="PC64" s="894"/>
      <c r="PD64" s="894"/>
      <c r="PE64" s="894"/>
      <c r="PF64" s="894"/>
      <c r="PG64" s="894"/>
      <c r="PH64" s="894"/>
      <c r="PI64" s="894"/>
      <c r="PJ64" s="894"/>
      <c r="PK64" s="894"/>
      <c r="PL64" s="894"/>
      <c r="PM64" s="894"/>
      <c r="PN64" s="894"/>
      <c r="PO64" s="894"/>
      <c r="PP64" s="894"/>
      <c r="PQ64" s="894"/>
      <c r="PR64" s="894"/>
      <c r="PS64" s="894"/>
      <c r="PT64" s="894"/>
      <c r="PU64" s="894"/>
      <c r="PV64" s="894"/>
      <c r="PW64" s="894"/>
      <c r="PX64" s="894"/>
      <c r="PY64" s="894"/>
      <c r="PZ64" s="894"/>
      <c r="QA64" s="894"/>
      <c r="QB64" s="894"/>
      <c r="QC64" s="894"/>
      <c r="QD64" s="894"/>
      <c r="QE64" s="894"/>
      <c r="QF64" s="894"/>
      <c r="QG64" s="894"/>
      <c r="QH64" s="894"/>
      <c r="QI64" s="894"/>
      <c r="QJ64" s="894"/>
      <c r="QK64" s="894"/>
      <c r="QL64" s="894"/>
      <c r="QM64" s="894"/>
      <c r="QN64" s="894"/>
      <c r="QO64" s="894"/>
      <c r="QP64" s="894"/>
      <c r="QQ64" s="894"/>
      <c r="QR64" s="894"/>
      <c r="QS64" s="894"/>
      <c r="QT64" s="894"/>
      <c r="QU64" s="894"/>
      <c r="QV64" s="894"/>
      <c r="QW64" s="894"/>
      <c r="QX64" s="894"/>
      <c r="QY64" s="894"/>
      <c r="QZ64" s="894"/>
      <c r="RA64" s="894"/>
      <c r="RB64" s="894"/>
      <c r="RC64" s="894"/>
      <c r="RD64" s="894"/>
      <c r="RE64" s="894"/>
      <c r="RF64" s="894"/>
      <c r="RG64" s="894"/>
      <c r="RH64" s="894"/>
      <c r="RI64" s="894"/>
      <c r="RJ64" s="894"/>
      <c r="RK64" s="894"/>
      <c r="RL64" s="894"/>
      <c r="RM64" s="894"/>
      <c r="RN64" s="894"/>
      <c r="RO64" s="894"/>
      <c r="RP64" s="894"/>
      <c r="RQ64" s="894"/>
      <c r="RR64" s="894"/>
      <c r="RS64" s="894"/>
      <c r="RT64" s="894"/>
      <c r="RU64" s="894"/>
      <c r="RV64" s="894"/>
      <c r="RW64" s="894"/>
      <c r="RX64" s="894"/>
      <c r="RY64" s="894"/>
      <c r="RZ64" s="894"/>
      <c r="SA64" s="894"/>
      <c r="SB64" s="894"/>
      <c r="SC64" s="894"/>
      <c r="SD64" s="894"/>
      <c r="SE64" s="894"/>
      <c r="SF64" s="894"/>
      <c r="SG64" s="894"/>
      <c r="SH64" s="894"/>
      <c r="SI64" s="894"/>
      <c r="SJ64" s="894"/>
      <c r="SK64" s="894"/>
      <c r="SL64" s="894"/>
      <c r="SM64" s="894"/>
      <c r="SN64" s="894"/>
      <c r="SO64" s="894"/>
      <c r="SP64" s="894"/>
      <c r="SQ64" s="894"/>
      <c r="SR64" s="894"/>
      <c r="SS64" s="894"/>
      <c r="ST64" s="894"/>
      <c r="SU64" s="894"/>
      <c r="SV64" s="894"/>
      <c r="SW64" s="894"/>
      <c r="SX64" s="894"/>
      <c r="SY64" s="894"/>
      <c r="SZ64" s="894"/>
      <c r="TA64" s="894"/>
      <c r="TB64" s="894"/>
      <c r="TC64" s="894"/>
      <c r="TD64" s="894"/>
      <c r="TE64" s="894"/>
      <c r="TF64" s="894"/>
      <c r="TG64" s="894"/>
      <c r="TH64" s="894"/>
      <c r="TI64" s="894"/>
      <c r="TJ64" s="894"/>
      <c r="TK64" s="894"/>
      <c r="TL64" s="894"/>
      <c r="TM64" s="894"/>
      <c r="TN64" s="894"/>
      <c r="TO64" s="894"/>
      <c r="TP64" s="894"/>
      <c r="TQ64" s="894"/>
      <c r="TR64" s="894"/>
      <c r="TS64" s="894"/>
      <c r="TT64" s="894"/>
      <c r="TU64" s="894"/>
      <c r="TV64" s="894"/>
      <c r="TW64" s="894"/>
      <c r="TX64" s="894"/>
      <c r="TY64" s="894"/>
      <c r="TZ64" s="894"/>
      <c r="UA64" s="894"/>
      <c r="UB64" s="894"/>
      <c r="UC64" s="894"/>
      <c r="UD64" s="894"/>
      <c r="UE64" s="894"/>
      <c r="UF64" s="894"/>
      <c r="UG64" s="894"/>
      <c r="UH64" s="894"/>
      <c r="UI64" s="894"/>
      <c r="UJ64" s="894"/>
      <c r="UK64" s="894"/>
      <c r="UL64" s="894"/>
      <c r="UM64" s="894"/>
      <c r="UN64" s="894"/>
      <c r="UO64" s="894"/>
      <c r="UP64" s="894"/>
      <c r="UQ64" s="894"/>
      <c r="UR64" s="894"/>
      <c r="US64" s="894"/>
      <c r="UT64" s="894"/>
      <c r="UU64" s="894"/>
      <c r="UV64" s="894"/>
      <c r="UW64" s="894"/>
      <c r="UX64" s="894"/>
      <c r="UY64" s="894"/>
      <c r="UZ64" s="894"/>
      <c r="VA64" s="894"/>
      <c r="VB64" s="894"/>
      <c r="VC64" s="894"/>
      <c r="VD64" s="894"/>
      <c r="VE64" s="894"/>
      <c r="VF64" s="894"/>
      <c r="VG64" s="894"/>
      <c r="VH64" s="894"/>
      <c r="VI64" s="894"/>
      <c r="VJ64" s="894"/>
      <c r="VK64" s="894"/>
      <c r="VL64" s="894"/>
      <c r="VM64" s="894"/>
      <c r="VN64" s="894"/>
      <c r="VO64" s="894"/>
      <c r="VP64" s="894"/>
      <c r="VQ64" s="894"/>
      <c r="VR64" s="894"/>
      <c r="VS64" s="894"/>
      <c r="VT64" s="894"/>
      <c r="VU64" s="894"/>
      <c r="VV64" s="894"/>
      <c r="VW64" s="894"/>
      <c r="VX64" s="894"/>
      <c r="VY64" s="894"/>
      <c r="VZ64" s="894"/>
      <c r="WA64" s="894"/>
      <c r="WB64" s="894"/>
      <c r="WC64" s="894"/>
      <c r="WD64" s="894"/>
      <c r="WE64" s="894"/>
      <c r="WF64" s="894"/>
      <c r="WG64" s="894"/>
      <c r="WH64" s="894"/>
      <c r="WI64" s="894"/>
      <c r="WJ64" s="894"/>
      <c r="WK64" s="894"/>
      <c r="WL64" s="894"/>
      <c r="WM64" s="894"/>
      <c r="WN64" s="894"/>
      <c r="WO64" s="894"/>
      <c r="WP64" s="894"/>
      <c r="WQ64" s="894"/>
      <c r="WR64" s="894"/>
      <c r="WS64" s="894"/>
      <c r="WT64" s="894"/>
      <c r="WU64" s="894"/>
      <c r="WV64" s="894"/>
      <c r="WW64" s="894"/>
      <c r="WX64" s="894"/>
      <c r="WY64" s="894"/>
      <c r="WZ64" s="894"/>
      <c r="XA64" s="894"/>
      <c r="XB64" s="894"/>
      <c r="XC64" s="894"/>
      <c r="XD64" s="894"/>
      <c r="XE64" s="894"/>
      <c r="XF64" s="894"/>
      <c r="XG64" s="894"/>
      <c r="XH64" s="894"/>
      <c r="XI64" s="894"/>
      <c r="XJ64" s="894"/>
      <c r="XK64" s="894"/>
      <c r="XL64" s="894"/>
      <c r="XM64" s="894"/>
      <c r="XN64" s="894"/>
      <c r="XO64" s="894"/>
      <c r="XP64" s="894"/>
      <c r="XQ64" s="894"/>
      <c r="XR64" s="894"/>
      <c r="XS64" s="894"/>
      <c r="XT64" s="894"/>
      <c r="XU64" s="894"/>
      <c r="XV64" s="894"/>
      <c r="XW64" s="894"/>
      <c r="XX64" s="894"/>
      <c r="XY64" s="894"/>
      <c r="XZ64" s="894"/>
      <c r="YA64" s="894"/>
      <c r="YB64" s="894"/>
      <c r="YC64" s="894"/>
      <c r="YD64" s="894"/>
      <c r="YE64" s="894"/>
      <c r="YF64" s="894"/>
      <c r="YG64" s="894"/>
      <c r="YH64" s="894"/>
      <c r="YI64" s="894"/>
      <c r="YJ64" s="894"/>
      <c r="YK64" s="894"/>
      <c r="YL64" s="894"/>
      <c r="YM64" s="894"/>
      <c r="YN64" s="894"/>
      <c r="YO64" s="894"/>
      <c r="YP64" s="894"/>
      <c r="YQ64" s="894"/>
      <c r="YR64" s="894"/>
      <c r="YS64" s="894"/>
      <c r="YT64" s="894"/>
      <c r="YU64" s="894"/>
      <c r="YV64" s="894"/>
      <c r="YW64" s="894"/>
      <c r="YX64" s="894"/>
      <c r="YY64" s="894"/>
      <c r="YZ64" s="894"/>
      <c r="ZA64" s="894"/>
      <c r="ZB64" s="894"/>
      <c r="ZC64" s="894"/>
      <c r="ZD64" s="894"/>
      <c r="ZE64" s="894"/>
      <c r="ZF64" s="894"/>
      <c r="ZG64" s="894"/>
      <c r="ZH64" s="894"/>
      <c r="ZI64" s="894"/>
      <c r="ZJ64" s="894"/>
      <c r="ZK64" s="894"/>
      <c r="ZL64" s="894"/>
      <c r="ZM64" s="894"/>
      <c r="ZN64" s="894"/>
      <c r="ZO64" s="894"/>
      <c r="ZP64" s="894"/>
      <c r="ZQ64" s="894"/>
      <c r="ZR64" s="894"/>
      <c r="ZS64" s="894"/>
      <c r="ZT64" s="894"/>
      <c r="ZU64" s="894"/>
      <c r="ZV64" s="894"/>
      <c r="ZW64" s="894"/>
      <c r="ZX64" s="894"/>
      <c r="ZY64" s="894"/>
      <c r="ZZ64" s="894"/>
      <c r="AAA64" s="894"/>
      <c r="AAB64" s="894"/>
      <c r="AAC64" s="894"/>
      <c r="AAD64" s="894"/>
      <c r="AAE64" s="894"/>
      <c r="AAF64" s="894"/>
      <c r="AAG64" s="894"/>
      <c r="AAH64" s="894"/>
      <c r="AAI64" s="894"/>
      <c r="AAJ64" s="894"/>
      <c r="AAK64" s="894"/>
      <c r="AAL64" s="894"/>
      <c r="AAM64" s="894"/>
      <c r="AAN64" s="894"/>
      <c r="AAO64" s="894"/>
      <c r="AAP64" s="894"/>
      <c r="AAQ64" s="894"/>
      <c r="AAR64" s="894"/>
      <c r="AAS64" s="894"/>
      <c r="AAT64" s="894"/>
      <c r="AAU64" s="894"/>
      <c r="AAV64" s="894"/>
      <c r="AAW64" s="894"/>
      <c r="AAX64" s="894"/>
      <c r="AAY64" s="894"/>
      <c r="AAZ64" s="894"/>
      <c r="ABA64" s="894"/>
      <c r="ABB64" s="894"/>
      <c r="ABC64" s="894"/>
      <c r="ABD64" s="894"/>
      <c r="ABE64" s="894"/>
      <c r="ABF64" s="894"/>
      <c r="ABG64" s="894"/>
      <c r="ABH64" s="894"/>
      <c r="ABI64" s="894"/>
      <c r="ABJ64" s="894"/>
      <c r="ABK64" s="894"/>
      <c r="ABL64" s="894"/>
      <c r="ABM64" s="894"/>
      <c r="ABN64" s="894"/>
      <c r="ABO64" s="894"/>
      <c r="ABP64" s="894"/>
      <c r="ABQ64" s="894"/>
      <c r="ABR64" s="894"/>
      <c r="ABS64" s="894"/>
      <c r="ABT64" s="894"/>
      <c r="ABU64" s="894"/>
      <c r="ABV64" s="894"/>
      <c r="ABW64" s="894"/>
      <c r="ABX64" s="894"/>
      <c r="ABY64" s="894"/>
      <c r="ABZ64" s="894"/>
      <c r="ACA64" s="894"/>
      <c r="ACB64" s="894"/>
      <c r="ACC64" s="894"/>
      <c r="ACD64" s="894"/>
      <c r="ACE64" s="894"/>
      <c r="ACF64" s="894"/>
      <c r="ACG64" s="894"/>
      <c r="ACH64" s="894"/>
      <c r="ACI64" s="894"/>
      <c r="ACJ64" s="894"/>
      <c r="ACK64" s="894"/>
      <c r="ACL64" s="894"/>
      <c r="ACM64" s="894"/>
      <c r="ACN64" s="894"/>
      <c r="ACO64" s="894"/>
      <c r="ACP64" s="894"/>
      <c r="ACQ64" s="894"/>
      <c r="ACR64" s="894"/>
      <c r="ACS64" s="894"/>
      <c r="ACT64" s="894"/>
      <c r="ACU64" s="894"/>
      <c r="ACV64" s="894"/>
      <c r="ACW64" s="894"/>
      <c r="ACX64" s="894"/>
      <c r="ACY64" s="894"/>
      <c r="ACZ64" s="894"/>
      <c r="ADA64" s="894"/>
      <c r="ADB64" s="894"/>
      <c r="ADC64" s="894"/>
      <c r="ADD64" s="894"/>
      <c r="ADE64" s="894"/>
      <c r="ADF64" s="894"/>
      <c r="ADG64" s="894"/>
      <c r="ADH64" s="894"/>
      <c r="ADI64" s="894"/>
      <c r="ADJ64" s="894"/>
      <c r="ADK64" s="894"/>
      <c r="ADL64" s="894"/>
      <c r="ADM64" s="894"/>
      <c r="ADN64" s="894"/>
      <c r="ADO64" s="894"/>
      <c r="ADP64" s="894"/>
      <c r="ADQ64" s="894"/>
      <c r="ADR64" s="894"/>
      <c r="ADS64" s="894"/>
      <c r="ADT64" s="894"/>
      <c r="ADU64" s="894"/>
      <c r="ADV64" s="894"/>
      <c r="ADW64" s="894"/>
      <c r="ADX64" s="894"/>
      <c r="ADY64" s="894"/>
      <c r="ADZ64" s="894"/>
      <c r="AEA64" s="894"/>
      <c r="AEB64" s="894"/>
      <c r="AEC64" s="894"/>
      <c r="AED64" s="894"/>
      <c r="AEE64" s="894"/>
      <c r="AEF64" s="894"/>
      <c r="AEG64" s="894"/>
      <c r="AEH64" s="894"/>
      <c r="AEI64" s="894"/>
      <c r="AEJ64" s="894"/>
      <c r="AEK64" s="894"/>
      <c r="AEL64" s="894"/>
      <c r="AEM64" s="894"/>
      <c r="AEN64" s="894"/>
      <c r="AEO64" s="894"/>
      <c r="AEP64" s="894"/>
      <c r="AEQ64" s="894"/>
      <c r="AER64" s="894"/>
      <c r="AES64" s="894"/>
      <c r="AET64" s="894"/>
      <c r="AEU64" s="894"/>
      <c r="AEV64" s="894"/>
      <c r="AEW64" s="894"/>
      <c r="AEX64" s="894"/>
      <c r="AEY64" s="894"/>
      <c r="AEZ64" s="894"/>
      <c r="AFA64" s="894"/>
      <c r="AFB64" s="894"/>
      <c r="AFC64" s="894"/>
      <c r="AFD64" s="894"/>
      <c r="AFE64" s="894"/>
      <c r="AFF64" s="894"/>
      <c r="AFG64" s="894"/>
      <c r="AFH64" s="894"/>
      <c r="AFI64" s="894"/>
      <c r="AFJ64" s="894"/>
      <c r="AFK64" s="894"/>
      <c r="AFL64" s="894"/>
      <c r="AFM64" s="894"/>
      <c r="AFN64" s="894"/>
      <c r="AFO64" s="894"/>
      <c r="AFP64" s="894"/>
      <c r="AFQ64" s="894"/>
      <c r="AFR64" s="894"/>
      <c r="AFS64" s="894"/>
      <c r="AFT64" s="894"/>
      <c r="AFU64" s="894"/>
      <c r="AFV64" s="894"/>
      <c r="AFW64" s="894"/>
      <c r="AFX64" s="894"/>
      <c r="AFY64" s="894"/>
      <c r="AFZ64" s="894"/>
      <c r="AGA64" s="894"/>
      <c r="AGB64" s="894"/>
      <c r="AGC64" s="894"/>
      <c r="AGD64" s="894"/>
      <c r="AGE64" s="894"/>
      <c r="AGF64" s="894"/>
      <c r="AGG64" s="894"/>
      <c r="AGH64" s="894"/>
      <c r="AGI64" s="894"/>
      <c r="AGJ64" s="894"/>
      <c r="AGK64" s="894"/>
      <c r="AGL64" s="894"/>
      <c r="AGM64" s="894"/>
      <c r="AGN64" s="894"/>
      <c r="AGO64" s="894"/>
      <c r="AGP64" s="894"/>
      <c r="AGQ64" s="894"/>
      <c r="AGR64" s="894"/>
      <c r="AGS64" s="894"/>
      <c r="AGT64" s="894"/>
      <c r="AGU64" s="894"/>
      <c r="AGV64" s="894"/>
      <c r="AGW64" s="894"/>
      <c r="AGX64" s="894"/>
      <c r="AGY64" s="894"/>
      <c r="AGZ64" s="894"/>
      <c r="AHA64" s="894"/>
      <c r="AHB64" s="894"/>
      <c r="AHC64" s="894"/>
      <c r="AHD64" s="894"/>
      <c r="AHE64" s="894"/>
      <c r="AHF64" s="894"/>
      <c r="AHG64" s="894"/>
      <c r="AHH64" s="894"/>
      <c r="AHI64" s="894"/>
      <c r="AHJ64" s="894"/>
      <c r="AHK64" s="894"/>
      <c r="AHL64" s="894"/>
      <c r="AHM64" s="894"/>
      <c r="AHN64" s="894"/>
      <c r="AHO64" s="894"/>
      <c r="AHP64" s="894"/>
      <c r="AHQ64" s="894"/>
      <c r="AHR64" s="894"/>
      <c r="AHS64" s="894"/>
      <c r="AHT64" s="894"/>
      <c r="AHU64" s="894"/>
      <c r="AHV64" s="894"/>
      <c r="AHW64" s="894"/>
      <c r="AHX64" s="894"/>
      <c r="AHY64" s="894"/>
      <c r="AHZ64" s="894"/>
      <c r="AIA64" s="894"/>
      <c r="AIB64" s="894"/>
      <c r="AIC64" s="894"/>
      <c r="AID64" s="894"/>
      <c r="AIE64" s="894"/>
      <c r="AIF64" s="894"/>
      <c r="AIG64" s="894"/>
      <c r="AIH64" s="894"/>
      <c r="AII64" s="894"/>
      <c r="AIJ64" s="894"/>
      <c r="AIK64" s="894"/>
      <c r="AIL64" s="894"/>
      <c r="AIM64" s="894"/>
      <c r="AIN64" s="894"/>
      <c r="AIO64" s="894"/>
      <c r="AIP64" s="894"/>
      <c r="AIQ64" s="894"/>
      <c r="AIR64" s="894"/>
      <c r="AIS64" s="894"/>
      <c r="AIT64" s="894"/>
      <c r="AIU64" s="894"/>
      <c r="AIV64" s="894"/>
      <c r="AIW64" s="894"/>
      <c r="AIX64" s="894"/>
      <c r="AIY64" s="894"/>
      <c r="AIZ64" s="894"/>
      <c r="AJA64" s="894"/>
      <c r="AJB64" s="894"/>
      <c r="AJC64" s="894"/>
      <c r="AJD64" s="894"/>
      <c r="AJE64" s="894"/>
      <c r="AJF64" s="894"/>
      <c r="AJG64" s="894"/>
      <c r="AJH64" s="894"/>
      <c r="AJI64" s="894"/>
      <c r="AJJ64" s="894"/>
      <c r="AJK64" s="894"/>
      <c r="AJL64" s="894"/>
      <c r="AJM64" s="894"/>
      <c r="AJN64" s="894"/>
      <c r="AJO64" s="894"/>
      <c r="AJP64" s="894"/>
      <c r="AJQ64" s="894"/>
      <c r="AJR64" s="894"/>
      <c r="AJS64" s="894"/>
      <c r="AJT64" s="894"/>
      <c r="AJU64" s="894"/>
      <c r="AJV64" s="894"/>
      <c r="AJW64" s="894"/>
      <c r="AJX64" s="894"/>
      <c r="AJY64" s="894"/>
      <c r="AJZ64" s="894"/>
      <c r="AKA64" s="894"/>
      <c r="AKB64" s="894"/>
      <c r="AKC64" s="894"/>
      <c r="AKD64" s="894"/>
      <c r="AKE64" s="894"/>
      <c r="AKF64" s="894"/>
      <c r="AKG64" s="894"/>
      <c r="AKH64" s="894"/>
      <c r="AKI64" s="894"/>
      <c r="AKJ64" s="894"/>
      <c r="AKK64" s="894"/>
      <c r="AKL64" s="894"/>
      <c r="AKM64" s="894"/>
      <c r="AKN64" s="894"/>
      <c r="AKO64" s="894"/>
      <c r="AKP64" s="894"/>
      <c r="AKQ64" s="894"/>
      <c r="AKR64" s="894"/>
      <c r="AKS64" s="894"/>
      <c r="AKT64" s="894"/>
      <c r="AKU64" s="894"/>
      <c r="AKV64" s="894"/>
      <c r="AKW64" s="894"/>
      <c r="AKX64" s="894"/>
      <c r="AKY64" s="894"/>
      <c r="AKZ64" s="894"/>
      <c r="ALA64" s="894"/>
      <c r="ALB64" s="894"/>
      <c r="ALC64" s="894"/>
      <c r="ALD64" s="894"/>
      <c r="ALE64" s="894"/>
      <c r="ALF64" s="894"/>
      <c r="ALG64" s="894"/>
      <c r="ALH64" s="894"/>
      <c r="ALI64" s="894"/>
      <c r="ALJ64" s="894"/>
      <c r="ALK64" s="894"/>
      <c r="ALL64" s="894"/>
      <c r="ALM64" s="894"/>
      <c r="ALN64" s="894"/>
      <c r="ALO64" s="894"/>
      <c r="ALP64" s="894"/>
      <c r="ALQ64" s="894"/>
      <c r="ALR64" s="894"/>
      <c r="ALS64" s="894"/>
      <c r="ALT64" s="894"/>
      <c r="ALU64" s="894"/>
      <c r="ALV64" s="894"/>
      <c r="ALW64" s="894"/>
      <c r="ALX64" s="894"/>
      <c r="ALY64" s="894"/>
      <c r="ALZ64" s="894"/>
      <c r="AMA64" s="894"/>
      <c r="AMB64" s="894"/>
      <c r="AMC64" s="894"/>
      <c r="AMD64" s="894"/>
      <c r="AME64" s="894"/>
      <c r="AMF64" s="894"/>
      <c r="AMG64" s="894"/>
      <c r="AMH64" s="894"/>
      <c r="AMI64" s="894"/>
      <c r="AMJ64" s="894"/>
      <c r="AMK64" s="894"/>
      <c r="AML64" s="894"/>
      <c r="AMM64" s="894"/>
      <c r="AMN64" s="894"/>
      <c r="AMO64" s="894"/>
      <c r="AMP64" s="894"/>
      <c r="AMQ64" s="894"/>
      <c r="AMR64" s="894"/>
      <c r="AMS64" s="894"/>
      <c r="AMT64" s="894"/>
      <c r="AMU64" s="894"/>
      <c r="AMV64" s="894"/>
      <c r="AMW64" s="894"/>
      <c r="AMX64" s="894"/>
      <c r="AMY64" s="894"/>
      <c r="AMZ64" s="894"/>
      <c r="ANA64" s="894"/>
      <c r="ANB64" s="894"/>
      <c r="ANC64" s="894"/>
      <c r="AND64" s="894"/>
      <c r="ANE64" s="894"/>
      <c r="ANF64" s="894"/>
      <c r="ANG64" s="894"/>
      <c r="ANH64" s="894"/>
      <c r="ANI64" s="894"/>
      <c r="ANJ64" s="894"/>
      <c r="ANK64" s="894"/>
      <c r="ANL64" s="894"/>
      <c r="ANM64" s="894"/>
      <c r="ANN64" s="894"/>
      <c r="ANO64" s="894"/>
      <c r="ANP64" s="894"/>
      <c r="ANQ64" s="894"/>
      <c r="ANR64" s="894"/>
      <c r="ANS64" s="894"/>
      <c r="ANT64" s="894"/>
      <c r="ANU64" s="894"/>
      <c r="ANV64" s="894"/>
      <c r="ANW64" s="894"/>
      <c r="ANX64" s="894"/>
      <c r="ANY64" s="894"/>
      <c r="ANZ64" s="894"/>
      <c r="AOA64" s="894"/>
      <c r="AOB64" s="894"/>
      <c r="AOC64" s="894"/>
      <c r="AOD64" s="894"/>
      <c r="AOE64" s="894"/>
      <c r="AOF64" s="894"/>
      <c r="AOG64" s="894"/>
      <c r="AOH64" s="894"/>
      <c r="AOI64" s="894"/>
      <c r="AOJ64" s="894"/>
      <c r="AOK64" s="894"/>
      <c r="AOL64" s="894"/>
      <c r="AOM64" s="894"/>
      <c r="AON64" s="894"/>
      <c r="AOO64" s="894"/>
      <c r="AOP64" s="894"/>
      <c r="AOQ64" s="894"/>
      <c r="AOR64" s="894"/>
      <c r="AOS64" s="894"/>
      <c r="AOT64" s="894"/>
      <c r="AOU64" s="894"/>
      <c r="AOV64" s="894"/>
      <c r="AOW64" s="894"/>
      <c r="AOX64" s="894"/>
      <c r="AOY64" s="894"/>
      <c r="AOZ64" s="894"/>
      <c r="APA64" s="894"/>
      <c r="APB64" s="894"/>
      <c r="APC64" s="894"/>
      <c r="APD64" s="894"/>
      <c r="APE64" s="894"/>
      <c r="APF64" s="894"/>
      <c r="APG64" s="894"/>
      <c r="APH64" s="894"/>
      <c r="API64" s="894"/>
      <c r="APJ64" s="894"/>
      <c r="APK64" s="894"/>
      <c r="APL64" s="894"/>
      <c r="APM64" s="894"/>
      <c r="APN64" s="894"/>
      <c r="APO64" s="894"/>
      <c r="APP64" s="894"/>
      <c r="APQ64" s="894"/>
      <c r="APR64" s="894"/>
      <c r="APS64" s="894"/>
      <c r="APT64" s="894"/>
      <c r="APU64" s="894"/>
      <c r="APV64" s="894"/>
      <c r="APW64" s="894"/>
      <c r="APX64" s="894"/>
      <c r="APY64" s="894"/>
      <c r="APZ64" s="894"/>
      <c r="AQA64" s="894"/>
      <c r="AQB64" s="894"/>
      <c r="AQC64" s="894"/>
      <c r="AQD64" s="894"/>
      <c r="AQE64" s="894"/>
      <c r="AQF64" s="894"/>
      <c r="AQG64" s="894"/>
      <c r="AQH64" s="894"/>
      <c r="AQI64" s="894"/>
      <c r="AQJ64" s="894"/>
      <c r="AQK64" s="894"/>
      <c r="AQL64" s="894"/>
      <c r="AQM64" s="894"/>
      <c r="AQN64" s="894"/>
      <c r="AQO64" s="894"/>
      <c r="AQP64" s="894"/>
      <c r="AQQ64" s="894"/>
      <c r="AQR64" s="894"/>
      <c r="AQS64" s="894"/>
      <c r="AQT64" s="894"/>
      <c r="AQU64" s="894"/>
      <c r="AQV64" s="894"/>
      <c r="AQW64" s="894"/>
      <c r="AQX64" s="894"/>
      <c r="AQY64" s="894"/>
      <c r="AQZ64" s="894"/>
      <c r="ARA64" s="894"/>
      <c r="ARB64" s="894"/>
      <c r="ARC64" s="894"/>
      <c r="ARD64" s="894"/>
      <c r="ARE64" s="894"/>
      <c r="ARF64" s="894"/>
      <c r="ARG64" s="894"/>
      <c r="ARH64" s="894"/>
      <c r="ARI64" s="894"/>
      <c r="ARJ64" s="894"/>
      <c r="ARK64" s="894"/>
      <c r="ARL64" s="894"/>
      <c r="ARM64" s="894"/>
      <c r="ARN64" s="894"/>
      <c r="ARO64" s="894"/>
      <c r="ARP64" s="894"/>
      <c r="ARQ64" s="894"/>
      <c r="ARR64" s="894"/>
      <c r="ARS64" s="894"/>
      <c r="ART64" s="894"/>
      <c r="ARU64" s="894"/>
      <c r="ARV64" s="894"/>
      <c r="ARW64" s="894"/>
      <c r="ARX64" s="894"/>
      <c r="ARY64" s="894"/>
      <c r="ARZ64" s="894"/>
      <c r="ASA64" s="894"/>
      <c r="ASB64" s="894"/>
      <c r="ASC64" s="894"/>
      <c r="ASD64" s="894"/>
      <c r="ASE64" s="894"/>
      <c r="ASF64" s="894"/>
      <c r="ASG64" s="894"/>
      <c r="ASH64" s="894"/>
      <c r="ASI64" s="894"/>
      <c r="ASJ64" s="894"/>
      <c r="ASK64" s="894"/>
      <c r="ASL64" s="894"/>
      <c r="ASM64" s="894"/>
      <c r="ASN64" s="894"/>
      <c r="ASO64" s="894"/>
      <c r="ASP64" s="894"/>
      <c r="ASQ64" s="894"/>
      <c r="ASR64" s="894"/>
      <c r="ASS64" s="894"/>
      <c r="AST64" s="894"/>
      <c r="ASU64" s="894"/>
      <c r="ASV64" s="894"/>
      <c r="ASW64" s="894"/>
      <c r="ASX64" s="894"/>
      <c r="ASY64" s="894"/>
      <c r="ASZ64" s="894"/>
      <c r="ATA64" s="894"/>
      <c r="ATB64" s="894"/>
      <c r="ATC64" s="894"/>
      <c r="ATD64" s="894"/>
      <c r="ATE64" s="894"/>
      <c r="ATF64" s="894"/>
      <c r="ATG64" s="894"/>
      <c r="ATH64" s="894"/>
      <c r="ATI64" s="894"/>
      <c r="ATJ64" s="894"/>
      <c r="ATK64" s="894"/>
      <c r="ATL64" s="894"/>
      <c r="ATM64" s="894"/>
      <c r="ATN64" s="894"/>
      <c r="ATO64" s="894"/>
      <c r="ATP64" s="894"/>
      <c r="ATQ64" s="894"/>
      <c r="ATR64" s="894"/>
      <c r="ATS64" s="894"/>
      <c r="ATT64" s="894"/>
      <c r="ATU64" s="894"/>
      <c r="ATV64" s="894"/>
      <c r="ATW64" s="894"/>
      <c r="ATX64" s="894"/>
      <c r="ATY64" s="894"/>
      <c r="ATZ64" s="894"/>
      <c r="AUA64" s="894"/>
      <c r="AUB64" s="894"/>
      <c r="AUC64" s="894"/>
      <c r="AUD64" s="894"/>
      <c r="AUE64" s="894"/>
      <c r="AUF64" s="894"/>
      <c r="AUG64" s="894"/>
      <c r="AUH64" s="894"/>
      <c r="AUI64" s="894"/>
      <c r="AUJ64" s="894"/>
      <c r="AUK64" s="894"/>
      <c r="AUL64" s="894"/>
      <c r="AUM64" s="894"/>
      <c r="AUN64" s="894"/>
      <c r="AUO64" s="894"/>
      <c r="AUP64" s="894"/>
      <c r="AUQ64" s="894"/>
      <c r="AUR64" s="894"/>
      <c r="AUS64" s="894"/>
      <c r="AUT64" s="894"/>
      <c r="AUU64" s="894"/>
      <c r="AUV64" s="894"/>
      <c r="AUW64" s="894"/>
      <c r="AUX64" s="894"/>
      <c r="AUY64" s="894"/>
      <c r="AUZ64" s="894"/>
      <c r="AVA64" s="894"/>
      <c r="AVB64" s="894"/>
      <c r="AVC64" s="894"/>
      <c r="AVD64" s="894"/>
      <c r="AVE64" s="894"/>
      <c r="AVF64" s="894"/>
      <c r="AVG64" s="894"/>
      <c r="AVH64" s="894"/>
      <c r="AVI64" s="894"/>
      <c r="AVJ64" s="894"/>
      <c r="AVK64" s="894"/>
      <c r="AVL64" s="894"/>
      <c r="AVM64" s="894"/>
      <c r="AVN64" s="894"/>
      <c r="AVO64" s="894"/>
      <c r="AVP64" s="894"/>
      <c r="AVQ64" s="894"/>
      <c r="AVR64" s="894"/>
      <c r="AVS64" s="894"/>
      <c r="AVT64" s="894"/>
      <c r="AVU64" s="894"/>
      <c r="AVV64" s="894"/>
      <c r="AVW64" s="894"/>
      <c r="AVX64" s="894"/>
      <c r="AVY64" s="894"/>
      <c r="AVZ64" s="894"/>
      <c r="AWA64" s="894"/>
      <c r="AWB64" s="894"/>
      <c r="AWC64" s="894"/>
      <c r="AWD64" s="894"/>
      <c r="AWE64" s="894"/>
      <c r="AWF64" s="894"/>
      <c r="AWG64" s="894"/>
      <c r="AWH64" s="894"/>
      <c r="AWI64" s="894"/>
      <c r="AWJ64" s="894"/>
      <c r="AWK64" s="894"/>
      <c r="AWL64" s="894"/>
      <c r="AWM64" s="894"/>
      <c r="AWN64" s="894"/>
      <c r="AWO64" s="894"/>
      <c r="AWP64" s="894"/>
      <c r="AWQ64" s="894"/>
      <c r="AWR64" s="894"/>
      <c r="AWS64" s="894"/>
      <c r="AWT64" s="894"/>
      <c r="AWU64" s="894"/>
      <c r="AWV64" s="894"/>
      <c r="AWW64" s="894"/>
      <c r="AWX64" s="894"/>
      <c r="AWY64" s="894"/>
      <c r="AWZ64" s="894"/>
      <c r="AXA64" s="894"/>
      <c r="AXB64" s="894"/>
      <c r="AXC64" s="894"/>
      <c r="AXD64" s="894"/>
      <c r="AXE64" s="894"/>
      <c r="AXF64" s="894"/>
      <c r="AXG64" s="894"/>
      <c r="AXH64" s="894"/>
      <c r="AXI64" s="894"/>
      <c r="AXJ64" s="894"/>
      <c r="AXK64" s="894"/>
      <c r="AXL64" s="894"/>
      <c r="AXM64" s="894"/>
      <c r="AXN64" s="894"/>
      <c r="AXO64" s="894"/>
      <c r="AXP64" s="894"/>
      <c r="AXQ64" s="894"/>
      <c r="AXR64" s="894"/>
      <c r="AXS64" s="894"/>
      <c r="AXT64" s="894"/>
      <c r="AXU64" s="894"/>
      <c r="AXV64" s="894"/>
      <c r="AXW64" s="894"/>
      <c r="AXX64" s="894"/>
      <c r="AXY64" s="894"/>
      <c r="AXZ64" s="894"/>
      <c r="AYA64" s="894"/>
      <c r="AYB64" s="894"/>
      <c r="AYC64" s="894"/>
      <c r="AYD64" s="894"/>
      <c r="AYE64" s="894"/>
      <c r="AYF64" s="894"/>
      <c r="AYG64" s="894"/>
      <c r="AYH64" s="894"/>
      <c r="AYI64" s="894"/>
      <c r="AYJ64" s="894"/>
      <c r="AYK64" s="894"/>
      <c r="AYL64" s="894"/>
      <c r="AYM64" s="894"/>
      <c r="AYN64" s="894"/>
      <c r="AYO64" s="894"/>
      <c r="AYP64" s="894"/>
      <c r="AYQ64" s="894"/>
      <c r="AYR64" s="894"/>
      <c r="AYS64" s="894"/>
      <c r="AYT64" s="894"/>
      <c r="AYU64" s="894"/>
      <c r="AYV64" s="894"/>
      <c r="AYW64" s="894"/>
      <c r="AYX64" s="894"/>
      <c r="AYY64" s="894"/>
      <c r="AYZ64" s="894"/>
      <c r="AZA64" s="894"/>
      <c r="AZB64" s="894"/>
      <c r="AZC64" s="894"/>
      <c r="AZD64" s="894"/>
      <c r="AZE64" s="894"/>
      <c r="AZF64" s="894"/>
      <c r="AZG64" s="894"/>
      <c r="AZH64" s="894"/>
      <c r="AZI64" s="894"/>
      <c r="AZJ64" s="894"/>
      <c r="AZK64" s="894"/>
      <c r="AZL64" s="894"/>
      <c r="AZM64" s="894"/>
      <c r="AZN64" s="894"/>
      <c r="AZO64" s="894"/>
      <c r="AZP64" s="894"/>
      <c r="AZQ64" s="894"/>
      <c r="AZR64" s="894"/>
      <c r="AZS64" s="894"/>
      <c r="AZT64" s="894"/>
      <c r="AZU64" s="894"/>
      <c r="AZV64" s="894"/>
      <c r="AZW64" s="894"/>
      <c r="AZX64" s="894"/>
      <c r="AZY64" s="894"/>
      <c r="AZZ64" s="894"/>
      <c r="BAA64" s="894"/>
      <c r="BAB64" s="894"/>
      <c r="BAC64" s="894"/>
      <c r="BAD64" s="894"/>
      <c r="BAE64" s="894"/>
      <c r="BAF64" s="894"/>
      <c r="BAG64" s="894"/>
      <c r="BAH64" s="894"/>
      <c r="BAI64" s="894"/>
      <c r="BAJ64" s="894"/>
      <c r="BAK64" s="894"/>
      <c r="BAL64" s="894"/>
      <c r="BAM64" s="894"/>
      <c r="BAN64" s="894"/>
      <c r="BAO64" s="894"/>
      <c r="BAP64" s="894"/>
      <c r="BAQ64" s="894"/>
      <c r="BAR64" s="894"/>
      <c r="BAS64" s="894"/>
      <c r="BAT64" s="894"/>
      <c r="BAU64" s="894"/>
      <c r="BAV64" s="894"/>
      <c r="BAW64" s="894"/>
      <c r="BAX64" s="894"/>
      <c r="BAY64" s="894"/>
      <c r="BAZ64" s="894"/>
      <c r="BBA64" s="894"/>
      <c r="BBB64" s="894"/>
      <c r="BBC64" s="894"/>
      <c r="BBD64" s="894"/>
      <c r="BBE64" s="894"/>
      <c r="BBF64" s="894"/>
      <c r="BBG64" s="894"/>
      <c r="BBH64" s="894"/>
      <c r="BBI64" s="894"/>
      <c r="BBJ64" s="894"/>
      <c r="BBK64" s="894"/>
      <c r="BBL64" s="894"/>
      <c r="BBM64" s="894"/>
      <c r="BBN64" s="894"/>
      <c r="BBO64" s="894"/>
      <c r="BBP64" s="894"/>
      <c r="BBQ64" s="894"/>
      <c r="BBR64" s="894"/>
      <c r="BBS64" s="894"/>
      <c r="BBT64" s="894"/>
      <c r="BBU64" s="894"/>
      <c r="BBV64" s="894"/>
      <c r="BBW64" s="894"/>
      <c r="BBX64" s="894"/>
      <c r="BBY64" s="894"/>
      <c r="BBZ64" s="894"/>
      <c r="BCA64" s="894"/>
      <c r="BCB64" s="894"/>
      <c r="BCC64" s="894"/>
      <c r="BCD64" s="894"/>
      <c r="BCE64" s="894"/>
      <c r="BCF64" s="894"/>
      <c r="BCG64" s="894"/>
      <c r="BCH64" s="894"/>
      <c r="BCI64" s="894"/>
      <c r="BCJ64" s="894"/>
      <c r="BCK64" s="894"/>
      <c r="BCL64" s="894"/>
      <c r="BCM64" s="894"/>
      <c r="BCN64" s="894"/>
      <c r="BCO64" s="894"/>
      <c r="BCP64" s="894"/>
      <c r="BCQ64" s="894"/>
      <c r="BCR64" s="894"/>
      <c r="BCS64" s="894"/>
      <c r="BCT64" s="894"/>
      <c r="BCU64" s="894"/>
      <c r="BCV64" s="894"/>
      <c r="BCW64" s="894"/>
      <c r="BCX64" s="894"/>
      <c r="BCY64" s="894"/>
      <c r="BCZ64" s="894"/>
      <c r="BDA64" s="894"/>
      <c r="BDB64" s="894"/>
      <c r="BDC64" s="894"/>
      <c r="BDD64" s="894"/>
      <c r="BDE64" s="894"/>
      <c r="BDF64" s="894"/>
      <c r="BDG64" s="894"/>
      <c r="BDH64" s="894"/>
      <c r="BDI64" s="894"/>
      <c r="BDJ64" s="894"/>
      <c r="BDK64" s="894"/>
      <c r="BDL64" s="894"/>
      <c r="BDM64" s="894"/>
      <c r="BDN64" s="894"/>
      <c r="BDO64" s="894"/>
      <c r="BDP64" s="894"/>
      <c r="BDQ64" s="894"/>
      <c r="BDR64" s="894"/>
      <c r="BDS64" s="894"/>
      <c r="BDT64" s="894"/>
      <c r="BDU64" s="894"/>
      <c r="BDV64" s="894"/>
      <c r="BDW64" s="894"/>
      <c r="BDX64" s="894"/>
      <c r="BDY64" s="894"/>
      <c r="BDZ64" s="894"/>
      <c r="BEA64" s="894"/>
      <c r="BEB64" s="894"/>
      <c r="BEC64" s="894"/>
      <c r="BED64" s="894"/>
      <c r="BEE64" s="894"/>
      <c r="BEF64" s="894"/>
      <c r="BEG64" s="894"/>
      <c r="BEH64" s="894"/>
      <c r="BEI64" s="894"/>
      <c r="BEJ64" s="894"/>
      <c r="BEK64" s="894"/>
      <c r="BEL64" s="894"/>
      <c r="BEM64" s="894"/>
      <c r="BEN64" s="894"/>
      <c r="BEO64" s="894"/>
      <c r="BEP64" s="894"/>
      <c r="BEQ64" s="894"/>
      <c r="BER64" s="894"/>
      <c r="BES64" s="894"/>
      <c r="BET64" s="894"/>
      <c r="BEU64" s="894"/>
      <c r="BEV64" s="894"/>
      <c r="BEW64" s="894"/>
      <c r="BEX64" s="894"/>
      <c r="BEY64" s="894"/>
      <c r="BEZ64" s="894"/>
      <c r="BFA64" s="894"/>
      <c r="BFB64" s="894"/>
      <c r="BFC64" s="894"/>
      <c r="BFD64" s="894"/>
      <c r="BFE64" s="894"/>
      <c r="BFF64" s="894"/>
      <c r="BFG64" s="894"/>
      <c r="BFH64" s="894"/>
      <c r="BFI64" s="894"/>
      <c r="BFJ64" s="894"/>
      <c r="BFK64" s="894"/>
      <c r="BFL64" s="894"/>
      <c r="BFM64" s="894"/>
      <c r="BFN64" s="894"/>
      <c r="BFO64" s="894"/>
      <c r="BFP64" s="894"/>
      <c r="BFQ64" s="894"/>
      <c r="BFR64" s="894"/>
      <c r="BFS64" s="894"/>
      <c r="BFT64" s="894"/>
      <c r="BFU64" s="894"/>
      <c r="BFV64" s="894"/>
      <c r="BFW64" s="894"/>
      <c r="BFX64" s="894"/>
      <c r="BFY64" s="894"/>
      <c r="BFZ64" s="894"/>
      <c r="BGA64" s="894"/>
      <c r="BGB64" s="894"/>
      <c r="BGC64" s="894"/>
      <c r="BGD64" s="894"/>
      <c r="BGE64" s="894"/>
      <c r="BGF64" s="894"/>
      <c r="BGG64" s="894"/>
      <c r="BGH64" s="894"/>
      <c r="BGI64" s="894"/>
      <c r="BGJ64" s="894"/>
      <c r="BGK64" s="894"/>
      <c r="BGL64" s="894"/>
      <c r="BGM64" s="894"/>
      <c r="BGN64" s="894"/>
      <c r="BGO64" s="894"/>
      <c r="BGP64" s="894"/>
      <c r="BGQ64" s="894"/>
      <c r="BGR64" s="894"/>
      <c r="BGS64" s="894"/>
      <c r="BGT64" s="894"/>
      <c r="BGU64" s="894"/>
      <c r="BGV64" s="894"/>
      <c r="BGW64" s="894"/>
      <c r="BGX64" s="894"/>
      <c r="BGY64" s="894"/>
      <c r="BGZ64" s="894"/>
      <c r="BHA64" s="894"/>
      <c r="BHB64" s="894"/>
      <c r="BHC64" s="894"/>
      <c r="BHD64" s="894"/>
      <c r="BHE64" s="894"/>
      <c r="BHF64" s="894"/>
      <c r="BHG64" s="894"/>
      <c r="BHH64" s="894"/>
      <c r="BHI64" s="894"/>
      <c r="BHJ64" s="894"/>
      <c r="BHK64" s="894"/>
      <c r="BHL64" s="894"/>
      <c r="BHM64" s="894"/>
      <c r="BHN64" s="894"/>
      <c r="BHO64" s="894"/>
      <c r="BHP64" s="894"/>
      <c r="BHQ64" s="894"/>
      <c r="BHR64" s="894"/>
      <c r="BHS64" s="894"/>
      <c r="BHT64" s="894"/>
      <c r="BHU64" s="894"/>
      <c r="BHV64" s="894"/>
      <c r="BHW64" s="894"/>
      <c r="BHX64" s="894"/>
      <c r="BHY64" s="894"/>
      <c r="BHZ64" s="894"/>
      <c r="BIA64" s="894"/>
      <c r="BIB64" s="894"/>
      <c r="BIC64" s="894"/>
      <c r="BID64" s="894"/>
      <c r="BIE64" s="894"/>
      <c r="BIF64" s="894"/>
      <c r="BIG64" s="894"/>
      <c r="BIH64" s="894"/>
      <c r="BII64" s="894"/>
      <c r="BIJ64" s="894"/>
      <c r="BIK64" s="894"/>
      <c r="BIL64" s="894"/>
      <c r="BIM64" s="894"/>
      <c r="BIN64" s="894"/>
      <c r="BIO64" s="894"/>
      <c r="BIP64" s="894"/>
      <c r="BIQ64" s="894"/>
      <c r="BIR64" s="894"/>
      <c r="BIS64" s="894"/>
      <c r="BIT64" s="894"/>
      <c r="BIU64" s="894"/>
      <c r="BIV64" s="894"/>
      <c r="BIW64" s="894"/>
      <c r="BIX64" s="894"/>
      <c r="BIY64" s="894"/>
      <c r="BIZ64" s="894"/>
      <c r="BJA64" s="894"/>
      <c r="BJB64" s="894"/>
      <c r="BJC64" s="894"/>
      <c r="BJD64" s="894"/>
      <c r="BJE64" s="894"/>
      <c r="BJF64" s="894"/>
      <c r="BJG64" s="894"/>
      <c r="BJH64" s="894"/>
      <c r="BJI64" s="894"/>
      <c r="BJJ64" s="894"/>
      <c r="BJK64" s="894"/>
      <c r="BJL64" s="894"/>
      <c r="BJM64" s="894"/>
      <c r="BJN64" s="894"/>
      <c r="BJO64" s="894"/>
      <c r="BJP64" s="894"/>
      <c r="BJQ64" s="894"/>
      <c r="BJR64" s="894"/>
      <c r="BJS64" s="894"/>
      <c r="BJT64" s="894"/>
      <c r="BJU64" s="894"/>
      <c r="BJV64" s="894"/>
      <c r="BJW64" s="894"/>
      <c r="BJX64" s="894"/>
      <c r="BJY64" s="894"/>
      <c r="BJZ64" s="894"/>
      <c r="BKA64" s="894"/>
      <c r="BKB64" s="894"/>
      <c r="BKC64" s="894"/>
      <c r="BKD64" s="894"/>
      <c r="BKE64" s="894"/>
      <c r="BKF64" s="894"/>
      <c r="BKG64" s="894"/>
      <c r="BKH64" s="894"/>
      <c r="BKI64" s="894"/>
      <c r="BKJ64" s="894"/>
      <c r="BKK64" s="894"/>
      <c r="BKL64" s="894"/>
      <c r="BKM64" s="894"/>
      <c r="BKN64" s="894"/>
      <c r="BKO64" s="894"/>
      <c r="BKP64" s="894"/>
      <c r="BKQ64" s="894"/>
      <c r="BKR64" s="894"/>
      <c r="BKS64" s="894"/>
      <c r="BKT64" s="894"/>
      <c r="BKU64" s="894"/>
      <c r="BKV64" s="894"/>
      <c r="BKW64" s="894"/>
      <c r="BKX64" s="894"/>
      <c r="BKY64" s="894"/>
      <c r="BKZ64" s="894"/>
      <c r="BLA64" s="894"/>
      <c r="BLB64" s="894"/>
      <c r="BLC64" s="894"/>
      <c r="BLD64" s="894"/>
      <c r="BLE64" s="894"/>
      <c r="BLF64" s="894"/>
      <c r="BLG64" s="894"/>
      <c r="BLH64" s="894"/>
      <c r="BLI64" s="894"/>
      <c r="BLJ64" s="894"/>
      <c r="BLK64" s="894"/>
      <c r="BLL64" s="894"/>
      <c r="BLM64" s="894"/>
      <c r="BLN64" s="894"/>
      <c r="BLO64" s="894"/>
      <c r="BLP64" s="894"/>
      <c r="BLQ64" s="894"/>
      <c r="BLR64" s="894"/>
      <c r="BLS64" s="894"/>
      <c r="BLT64" s="894"/>
      <c r="BLU64" s="894"/>
      <c r="BLV64" s="894"/>
      <c r="BLW64" s="894"/>
      <c r="BLX64" s="894"/>
      <c r="BLY64" s="894"/>
      <c r="BLZ64" s="894"/>
      <c r="BMA64" s="894"/>
      <c r="BMB64" s="894"/>
      <c r="BMC64" s="894"/>
      <c r="BMD64" s="894"/>
      <c r="BME64" s="894"/>
      <c r="BMF64" s="894"/>
      <c r="BMG64" s="894"/>
      <c r="BMH64" s="894"/>
      <c r="BMI64" s="894"/>
      <c r="BMJ64" s="894"/>
      <c r="BMK64" s="894"/>
      <c r="BML64" s="894"/>
      <c r="BMM64" s="894"/>
      <c r="BMN64" s="894"/>
      <c r="BMO64" s="894"/>
      <c r="BMP64" s="894"/>
      <c r="BMQ64" s="894"/>
      <c r="BMR64" s="894"/>
      <c r="BMS64" s="894"/>
      <c r="BMT64" s="894"/>
      <c r="BMU64" s="894"/>
      <c r="BMV64" s="894"/>
      <c r="BMW64" s="894"/>
      <c r="BMX64" s="894"/>
      <c r="BMY64" s="894"/>
      <c r="BMZ64" s="894"/>
      <c r="BNA64" s="894"/>
      <c r="BNB64" s="894"/>
      <c r="BNC64" s="894"/>
      <c r="BND64" s="894"/>
      <c r="BNE64" s="894"/>
      <c r="BNF64" s="894"/>
      <c r="BNG64" s="894"/>
      <c r="BNH64" s="894"/>
      <c r="BNI64" s="894"/>
      <c r="BNJ64" s="894"/>
      <c r="BNK64" s="894"/>
      <c r="BNL64" s="894"/>
      <c r="BNM64" s="894"/>
      <c r="BNN64" s="894"/>
      <c r="BNO64" s="894"/>
      <c r="BNP64" s="894"/>
      <c r="BNQ64" s="894"/>
      <c r="BNR64" s="894"/>
      <c r="BNS64" s="894"/>
      <c r="BNT64" s="894"/>
      <c r="BNU64" s="894"/>
      <c r="BNV64" s="894"/>
      <c r="BNW64" s="894"/>
      <c r="BNX64" s="894"/>
      <c r="BNY64" s="894"/>
      <c r="BNZ64" s="894"/>
      <c r="BOA64" s="894"/>
      <c r="BOB64" s="894"/>
      <c r="BOC64" s="894"/>
      <c r="BOD64" s="894"/>
      <c r="BOE64" s="894"/>
      <c r="BOF64" s="894"/>
      <c r="BOG64" s="894"/>
      <c r="BOH64" s="894"/>
      <c r="BOI64" s="894"/>
      <c r="BOJ64" s="894"/>
      <c r="BOK64" s="894"/>
      <c r="BOL64" s="894"/>
      <c r="BOM64" s="894"/>
      <c r="BON64" s="894"/>
      <c r="BOO64" s="894"/>
      <c r="BOP64" s="894"/>
      <c r="BOQ64" s="894"/>
      <c r="BOR64" s="894"/>
      <c r="BOS64" s="894"/>
      <c r="BOT64" s="894"/>
      <c r="BOU64" s="894"/>
      <c r="BOV64" s="894"/>
      <c r="BOW64" s="894"/>
      <c r="BOX64" s="894"/>
      <c r="BOY64" s="894"/>
      <c r="BOZ64" s="894"/>
      <c r="BPA64" s="894"/>
      <c r="BPB64" s="894"/>
      <c r="BPC64" s="894"/>
      <c r="BPD64" s="894"/>
      <c r="BPE64" s="894"/>
      <c r="BPF64" s="894"/>
      <c r="BPG64" s="894"/>
      <c r="BPH64" s="894"/>
      <c r="BPI64" s="894"/>
      <c r="BPJ64" s="894"/>
      <c r="BPK64" s="894"/>
      <c r="BPL64" s="894"/>
      <c r="BPM64" s="894"/>
      <c r="BPN64" s="894"/>
      <c r="BPO64" s="894"/>
      <c r="BPP64" s="894"/>
      <c r="BPQ64" s="894"/>
      <c r="BPR64" s="894"/>
      <c r="BPS64" s="894"/>
      <c r="BPT64" s="894"/>
      <c r="BPU64" s="894"/>
      <c r="BPV64" s="894"/>
      <c r="BPW64" s="894"/>
      <c r="BPX64" s="894"/>
      <c r="BPY64" s="894"/>
      <c r="BPZ64" s="894"/>
      <c r="BQA64" s="894"/>
      <c r="BQB64" s="894"/>
      <c r="BQC64" s="894"/>
      <c r="BQD64" s="894"/>
      <c r="BQE64" s="894"/>
      <c r="BQF64" s="894"/>
      <c r="BQG64" s="894"/>
      <c r="BQH64" s="894"/>
      <c r="BQI64" s="894"/>
      <c r="BQJ64" s="894"/>
      <c r="BQK64" s="894"/>
      <c r="BQL64" s="894"/>
      <c r="BQM64" s="894"/>
      <c r="BQN64" s="894"/>
      <c r="BQO64" s="894"/>
      <c r="BQP64" s="894"/>
      <c r="BQQ64" s="894"/>
      <c r="BQR64" s="894"/>
      <c r="BQS64" s="894"/>
      <c r="BQT64" s="894"/>
      <c r="BQU64" s="894"/>
      <c r="BQV64" s="894"/>
      <c r="BQW64" s="894"/>
      <c r="BQX64" s="894"/>
      <c r="BQY64" s="894"/>
      <c r="BQZ64" s="894"/>
      <c r="BRA64" s="894"/>
      <c r="BRB64" s="894"/>
      <c r="BRC64" s="894"/>
      <c r="BRD64" s="894"/>
      <c r="BRE64" s="894"/>
      <c r="BRF64" s="894"/>
      <c r="BRG64" s="894"/>
      <c r="BRH64" s="894"/>
      <c r="BRI64" s="894"/>
      <c r="BRJ64" s="894"/>
      <c r="BRK64" s="894"/>
      <c r="BRL64" s="894"/>
      <c r="BRM64" s="894"/>
      <c r="BRN64" s="894"/>
      <c r="BRO64" s="894"/>
      <c r="BRP64" s="894"/>
      <c r="BRQ64" s="894"/>
      <c r="BRR64" s="894"/>
      <c r="BRS64" s="894"/>
      <c r="BRT64" s="894"/>
      <c r="BRU64" s="894"/>
      <c r="BRV64" s="894"/>
      <c r="BRW64" s="894"/>
      <c r="BRX64" s="894"/>
      <c r="BRY64" s="894"/>
      <c r="BRZ64" s="894"/>
      <c r="BSA64" s="894"/>
      <c r="BSB64" s="894"/>
      <c r="BSC64" s="894"/>
      <c r="BSD64" s="894"/>
      <c r="BSE64" s="894"/>
      <c r="BSF64" s="894"/>
      <c r="BSG64" s="894"/>
      <c r="BSH64" s="894"/>
      <c r="BSI64" s="894"/>
      <c r="BSJ64" s="894"/>
      <c r="BSK64" s="894"/>
      <c r="BSL64" s="894"/>
      <c r="BSM64" s="894"/>
      <c r="BSN64" s="894"/>
      <c r="BSO64" s="894"/>
      <c r="BSP64" s="894"/>
      <c r="BSQ64" s="894"/>
      <c r="BSR64" s="894"/>
      <c r="BSS64" s="894"/>
      <c r="BST64" s="894"/>
      <c r="BSU64" s="894"/>
      <c r="BSV64" s="894"/>
      <c r="BSW64" s="894"/>
      <c r="BSX64" s="894"/>
      <c r="BSY64" s="894"/>
      <c r="BSZ64" s="894"/>
      <c r="BTA64" s="894"/>
      <c r="BTB64" s="894"/>
      <c r="BTC64" s="894"/>
      <c r="BTD64" s="894"/>
      <c r="BTE64" s="894"/>
      <c r="BTF64" s="894"/>
      <c r="BTG64" s="894"/>
      <c r="BTH64" s="894"/>
      <c r="BTI64" s="894"/>
      <c r="BTJ64" s="894"/>
      <c r="BTK64" s="894"/>
      <c r="BTL64" s="894"/>
      <c r="BTM64" s="894"/>
      <c r="BTN64" s="894"/>
      <c r="BTO64" s="894"/>
      <c r="BTP64" s="894"/>
      <c r="BTQ64" s="894"/>
      <c r="BTR64" s="894"/>
      <c r="BTS64" s="894"/>
      <c r="BTT64" s="894"/>
      <c r="BTU64" s="894"/>
      <c r="BTV64" s="894"/>
      <c r="BTW64" s="894"/>
      <c r="BTX64" s="894"/>
      <c r="BTY64" s="894"/>
      <c r="BTZ64" s="894"/>
      <c r="BUA64" s="894"/>
      <c r="BUB64" s="894"/>
      <c r="BUC64" s="894"/>
      <c r="BUD64" s="894"/>
      <c r="BUE64" s="894"/>
      <c r="BUF64" s="894"/>
      <c r="BUG64" s="894"/>
      <c r="BUH64" s="894"/>
      <c r="BUI64" s="894"/>
      <c r="BUJ64" s="894"/>
      <c r="BUK64" s="894"/>
      <c r="BUL64" s="894"/>
      <c r="BUM64" s="894"/>
      <c r="BUN64" s="894"/>
      <c r="BUO64" s="894"/>
      <c r="BUP64" s="894"/>
      <c r="BUQ64" s="894"/>
      <c r="BUR64" s="894"/>
      <c r="BUS64" s="894"/>
      <c r="BUT64" s="894"/>
      <c r="BUU64" s="894"/>
      <c r="BUV64" s="894"/>
      <c r="BUW64" s="894"/>
      <c r="BUX64" s="894"/>
      <c r="BUY64" s="894"/>
      <c r="BUZ64" s="894"/>
      <c r="BVA64" s="894"/>
      <c r="BVB64" s="894"/>
      <c r="BVC64" s="894"/>
      <c r="BVD64" s="894"/>
      <c r="BVE64" s="894"/>
      <c r="BVF64" s="894"/>
      <c r="BVG64" s="894"/>
      <c r="BVH64" s="894"/>
      <c r="BVI64" s="894"/>
      <c r="BVJ64" s="894"/>
      <c r="BVK64" s="894"/>
      <c r="BVL64" s="894"/>
      <c r="BVM64" s="894"/>
      <c r="BVN64" s="894"/>
      <c r="BVO64" s="894"/>
      <c r="BVP64" s="894"/>
      <c r="BVQ64" s="894"/>
      <c r="BVR64" s="894"/>
      <c r="BVS64" s="894"/>
      <c r="BVT64" s="894"/>
      <c r="BVU64" s="894"/>
      <c r="BVV64" s="894"/>
      <c r="BVW64" s="894"/>
      <c r="BVX64" s="894"/>
      <c r="BVY64" s="894"/>
      <c r="BVZ64" s="894"/>
      <c r="BWA64" s="894"/>
      <c r="BWB64" s="894"/>
      <c r="BWC64" s="894"/>
      <c r="BWD64" s="894"/>
      <c r="BWE64" s="894"/>
      <c r="BWF64" s="894"/>
      <c r="BWG64" s="894"/>
      <c r="BWH64" s="894"/>
      <c r="BWI64" s="894"/>
      <c r="BWJ64" s="894"/>
      <c r="BWK64" s="894"/>
      <c r="BWL64" s="894"/>
      <c r="BWM64" s="894"/>
      <c r="BWN64" s="894"/>
      <c r="BWO64" s="894"/>
      <c r="BWP64" s="894"/>
      <c r="BWQ64" s="894"/>
      <c r="BWR64" s="894"/>
      <c r="BWS64" s="894"/>
      <c r="BWT64" s="894"/>
      <c r="BWU64" s="894"/>
      <c r="BWV64" s="894"/>
      <c r="BWW64" s="894"/>
      <c r="BWX64" s="894"/>
      <c r="BWY64" s="894"/>
      <c r="BWZ64" s="894"/>
      <c r="BXA64" s="894"/>
      <c r="BXB64" s="894"/>
      <c r="BXC64" s="894"/>
      <c r="BXD64" s="894"/>
      <c r="BXE64" s="894"/>
      <c r="BXF64" s="894"/>
      <c r="BXG64" s="894"/>
      <c r="BXH64" s="894"/>
      <c r="BXI64" s="894"/>
      <c r="BXJ64" s="894"/>
      <c r="BXK64" s="894"/>
      <c r="BXL64" s="894"/>
      <c r="BXM64" s="894"/>
      <c r="BXN64" s="894"/>
      <c r="BXO64" s="894"/>
      <c r="BXP64" s="894"/>
      <c r="BXQ64" s="894"/>
      <c r="BXR64" s="894"/>
      <c r="BXS64" s="894"/>
      <c r="BXT64" s="894"/>
      <c r="BXU64" s="894"/>
      <c r="BXV64" s="894"/>
      <c r="BXW64" s="894"/>
      <c r="BXX64" s="894"/>
      <c r="BXY64" s="894"/>
      <c r="BXZ64" s="894"/>
      <c r="BYA64" s="894"/>
      <c r="BYB64" s="894"/>
      <c r="BYC64" s="894"/>
      <c r="BYD64" s="894"/>
      <c r="BYE64" s="894"/>
      <c r="BYF64" s="894"/>
      <c r="BYG64" s="894"/>
      <c r="BYH64" s="894"/>
      <c r="BYI64" s="894"/>
      <c r="BYJ64" s="894"/>
      <c r="BYK64" s="894"/>
      <c r="BYL64" s="894"/>
      <c r="BYM64" s="894"/>
      <c r="BYN64" s="894"/>
      <c r="BYO64" s="894"/>
      <c r="BYP64" s="894"/>
      <c r="BYQ64" s="894"/>
      <c r="BYR64" s="894"/>
      <c r="BYS64" s="894"/>
      <c r="BYT64" s="894"/>
      <c r="BYU64" s="894"/>
      <c r="BYV64" s="894"/>
      <c r="BYW64" s="894"/>
      <c r="BYX64" s="894"/>
      <c r="BYY64" s="894"/>
      <c r="BYZ64" s="894"/>
      <c r="BZA64" s="894"/>
      <c r="BZB64" s="894"/>
      <c r="BZC64" s="894"/>
      <c r="BZD64" s="894"/>
      <c r="BZE64" s="894"/>
      <c r="BZF64" s="894"/>
      <c r="BZG64" s="894"/>
      <c r="BZH64" s="894"/>
      <c r="BZI64" s="894"/>
      <c r="BZJ64" s="894"/>
      <c r="BZK64" s="894"/>
      <c r="BZL64" s="894"/>
      <c r="BZM64" s="894"/>
      <c r="BZN64" s="894"/>
      <c r="BZO64" s="894"/>
      <c r="BZP64" s="894"/>
      <c r="BZQ64" s="894"/>
      <c r="BZR64" s="894"/>
      <c r="BZS64" s="894"/>
      <c r="BZT64" s="894"/>
      <c r="BZU64" s="894"/>
      <c r="BZV64" s="894"/>
      <c r="BZW64" s="894"/>
      <c r="BZX64" s="894"/>
      <c r="BZY64" s="894"/>
      <c r="BZZ64" s="894"/>
      <c r="CAA64" s="894"/>
      <c r="CAB64" s="894"/>
      <c r="CAC64" s="894"/>
      <c r="CAD64" s="894"/>
      <c r="CAE64" s="894"/>
      <c r="CAF64" s="894"/>
      <c r="CAG64" s="894"/>
      <c r="CAH64" s="894"/>
      <c r="CAI64" s="894"/>
      <c r="CAJ64" s="894"/>
      <c r="CAK64" s="894"/>
      <c r="CAL64" s="894"/>
      <c r="CAM64" s="894"/>
      <c r="CAN64" s="894"/>
      <c r="CAO64" s="894"/>
      <c r="CAP64" s="894"/>
      <c r="CAQ64" s="894"/>
      <c r="CAR64" s="894"/>
      <c r="CAS64" s="894"/>
      <c r="CAT64" s="894"/>
      <c r="CAU64" s="894"/>
      <c r="CAV64" s="894"/>
      <c r="CAW64" s="894"/>
      <c r="CAX64" s="894"/>
      <c r="CAY64" s="894"/>
      <c r="CAZ64" s="894"/>
      <c r="CBA64" s="894"/>
      <c r="CBB64" s="894"/>
      <c r="CBC64" s="894"/>
      <c r="CBD64" s="894"/>
      <c r="CBE64" s="894"/>
      <c r="CBF64" s="894"/>
      <c r="CBG64" s="894"/>
      <c r="CBH64" s="894"/>
      <c r="CBI64" s="894"/>
      <c r="CBJ64" s="894"/>
      <c r="CBK64" s="894"/>
      <c r="CBL64" s="894"/>
      <c r="CBM64" s="894"/>
      <c r="CBN64" s="894"/>
      <c r="CBO64" s="894"/>
      <c r="CBP64" s="894"/>
      <c r="CBQ64" s="894"/>
      <c r="CBR64" s="894"/>
      <c r="CBS64" s="894"/>
      <c r="CBT64" s="894"/>
      <c r="CBU64" s="894"/>
      <c r="CBV64" s="894"/>
      <c r="CBW64" s="894"/>
      <c r="CBX64" s="894"/>
      <c r="CBY64" s="894"/>
      <c r="CBZ64" s="894"/>
      <c r="CCA64" s="894"/>
      <c r="CCB64" s="894"/>
      <c r="CCC64" s="894"/>
      <c r="CCD64" s="894"/>
      <c r="CCE64" s="894"/>
      <c r="CCF64" s="894"/>
      <c r="CCG64" s="894"/>
      <c r="CCH64" s="894"/>
      <c r="CCI64" s="894"/>
      <c r="CCJ64" s="894"/>
      <c r="CCK64" s="894"/>
      <c r="CCL64" s="894"/>
      <c r="CCM64" s="894"/>
      <c r="CCN64" s="894"/>
      <c r="CCO64" s="894"/>
      <c r="CCP64" s="894"/>
      <c r="CCQ64" s="894"/>
      <c r="CCR64" s="894"/>
      <c r="CCS64" s="894"/>
      <c r="CCT64" s="894"/>
      <c r="CCU64" s="894"/>
      <c r="CCV64" s="894"/>
      <c r="CCW64" s="894"/>
      <c r="CCX64" s="894"/>
      <c r="CCY64" s="894"/>
      <c r="CCZ64" s="894"/>
      <c r="CDA64" s="894"/>
      <c r="CDB64" s="894"/>
      <c r="CDC64" s="894"/>
      <c r="CDD64" s="894"/>
      <c r="CDE64" s="894"/>
      <c r="CDF64" s="894"/>
      <c r="CDG64" s="894"/>
      <c r="CDH64" s="894"/>
      <c r="CDI64" s="894"/>
      <c r="CDJ64" s="894"/>
      <c r="CDK64" s="894"/>
      <c r="CDL64" s="894"/>
      <c r="CDM64" s="894"/>
      <c r="CDN64" s="894"/>
      <c r="CDO64" s="894"/>
      <c r="CDP64" s="894"/>
      <c r="CDQ64" s="894"/>
      <c r="CDR64" s="894"/>
      <c r="CDS64" s="894"/>
      <c r="CDT64" s="894"/>
      <c r="CDU64" s="894"/>
      <c r="CDV64" s="894"/>
      <c r="CDW64" s="894"/>
      <c r="CDX64" s="894"/>
      <c r="CDY64" s="894"/>
      <c r="CDZ64" s="894"/>
      <c r="CEA64" s="894"/>
      <c r="CEB64" s="894"/>
      <c r="CEC64" s="894"/>
      <c r="CED64" s="894"/>
      <c r="CEE64" s="894"/>
      <c r="CEF64" s="894"/>
      <c r="CEG64" s="894"/>
      <c r="CEH64" s="894"/>
      <c r="CEI64" s="894"/>
      <c r="CEJ64" s="894"/>
      <c r="CEK64" s="894"/>
      <c r="CEL64" s="894"/>
      <c r="CEM64" s="894"/>
      <c r="CEN64" s="894"/>
      <c r="CEO64" s="894"/>
      <c r="CEP64" s="894"/>
      <c r="CEQ64" s="894"/>
      <c r="CER64" s="894"/>
      <c r="CES64" s="894"/>
      <c r="CET64" s="894"/>
      <c r="CEU64" s="894"/>
      <c r="CEV64" s="894"/>
      <c r="CEW64" s="894"/>
      <c r="CEX64" s="894"/>
      <c r="CEY64" s="894"/>
      <c r="CEZ64" s="894"/>
      <c r="CFA64" s="894"/>
      <c r="CFB64" s="894"/>
      <c r="CFC64" s="894"/>
      <c r="CFD64" s="894"/>
      <c r="CFE64" s="894"/>
      <c r="CFF64" s="894"/>
      <c r="CFG64" s="894"/>
      <c r="CFH64" s="894"/>
      <c r="CFI64" s="894"/>
      <c r="CFJ64" s="894"/>
      <c r="CFK64" s="894"/>
      <c r="CFL64" s="894"/>
      <c r="CFM64" s="894"/>
      <c r="CFN64" s="894"/>
      <c r="CFO64" s="894"/>
      <c r="CFP64" s="894"/>
      <c r="CFQ64" s="894"/>
      <c r="CFR64" s="894"/>
      <c r="CFS64" s="894"/>
      <c r="CFT64" s="894"/>
      <c r="CFU64" s="894"/>
      <c r="CFV64" s="894"/>
      <c r="CFW64" s="894"/>
      <c r="CFX64" s="894"/>
      <c r="CFY64" s="894"/>
      <c r="CFZ64" s="894"/>
      <c r="CGA64" s="894"/>
      <c r="CGB64" s="894"/>
      <c r="CGC64" s="894"/>
      <c r="CGD64" s="894"/>
      <c r="CGE64" s="894"/>
      <c r="CGF64" s="894"/>
      <c r="CGG64" s="894"/>
      <c r="CGH64" s="894"/>
      <c r="CGI64" s="894"/>
      <c r="CGJ64" s="894"/>
      <c r="CGK64" s="894"/>
      <c r="CGL64" s="894"/>
      <c r="CGM64" s="894"/>
      <c r="CGN64" s="894"/>
      <c r="CGO64" s="894"/>
      <c r="CGP64" s="894"/>
      <c r="CGQ64" s="894"/>
      <c r="CGR64" s="894"/>
      <c r="CGS64" s="894"/>
      <c r="CGT64" s="894"/>
      <c r="CGU64" s="894"/>
      <c r="CGV64" s="894"/>
      <c r="CGW64" s="894"/>
      <c r="CGX64" s="894"/>
      <c r="CGY64" s="894"/>
      <c r="CGZ64" s="894"/>
      <c r="CHA64" s="894"/>
      <c r="CHB64" s="894"/>
      <c r="CHC64" s="894"/>
      <c r="CHD64" s="894"/>
      <c r="CHE64" s="894"/>
      <c r="CHF64" s="894"/>
      <c r="CHG64" s="894"/>
      <c r="CHH64" s="894"/>
      <c r="CHI64" s="894"/>
      <c r="CHJ64" s="894"/>
      <c r="CHK64" s="894"/>
      <c r="CHL64" s="894"/>
      <c r="CHM64" s="894"/>
      <c r="CHN64" s="894"/>
      <c r="CHO64" s="894"/>
      <c r="CHP64" s="894"/>
      <c r="CHQ64" s="894"/>
      <c r="CHR64" s="894"/>
      <c r="CHS64" s="894"/>
      <c r="CHT64" s="894"/>
      <c r="CHU64" s="894"/>
      <c r="CHV64" s="894"/>
      <c r="CHW64" s="894"/>
      <c r="CHX64" s="894"/>
      <c r="CHY64" s="894"/>
      <c r="CHZ64" s="894"/>
      <c r="CIA64" s="894"/>
      <c r="CIB64" s="894"/>
      <c r="CIC64" s="894"/>
      <c r="CID64" s="894"/>
      <c r="CIE64" s="894"/>
      <c r="CIF64" s="894"/>
      <c r="CIG64" s="894"/>
      <c r="CIH64" s="894"/>
      <c r="CII64" s="894"/>
      <c r="CIJ64" s="894"/>
      <c r="CIK64" s="894"/>
      <c r="CIL64" s="894"/>
      <c r="CIM64" s="894"/>
      <c r="CIN64" s="894"/>
      <c r="CIO64" s="894"/>
      <c r="CIP64" s="894"/>
      <c r="CIQ64" s="894"/>
      <c r="CIR64" s="894"/>
      <c r="CIS64" s="894"/>
      <c r="CIT64" s="894"/>
      <c r="CIU64" s="894"/>
      <c r="CIV64" s="894"/>
      <c r="CIW64" s="894"/>
      <c r="CIX64" s="894"/>
      <c r="CIY64" s="894"/>
      <c r="CIZ64" s="894"/>
      <c r="CJA64" s="894"/>
      <c r="CJB64" s="894"/>
      <c r="CJC64" s="894"/>
      <c r="CJD64" s="894"/>
      <c r="CJE64" s="894"/>
      <c r="CJF64" s="894"/>
      <c r="CJG64" s="894"/>
      <c r="CJH64" s="894"/>
      <c r="CJI64" s="894"/>
      <c r="CJJ64" s="894"/>
      <c r="CJK64" s="894"/>
      <c r="CJL64" s="894"/>
      <c r="CJM64" s="894"/>
      <c r="CJN64" s="894"/>
      <c r="CJO64" s="894"/>
      <c r="CJP64" s="894"/>
      <c r="CJQ64" s="894"/>
      <c r="CJR64" s="894"/>
      <c r="CJS64" s="894"/>
      <c r="CJT64" s="894"/>
      <c r="CJU64" s="894"/>
      <c r="CJV64" s="894"/>
      <c r="CJW64" s="894"/>
      <c r="CJX64" s="894"/>
      <c r="CJY64" s="894"/>
      <c r="CJZ64" s="894"/>
      <c r="CKA64" s="894"/>
      <c r="CKB64" s="894"/>
      <c r="CKC64" s="894"/>
      <c r="CKD64" s="894"/>
      <c r="CKE64" s="894"/>
      <c r="CKF64" s="894"/>
      <c r="CKG64" s="894"/>
      <c r="CKH64" s="894"/>
      <c r="CKI64" s="894"/>
      <c r="CKJ64" s="894"/>
      <c r="CKK64" s="894"/>
      <c r="CKL64" s="894"/>
      <c r="CKM64" s="894"/>
      <c r="CKN64" s="894"/>
      <c r="CKO64" s="894"/>
      <c r="CKP64" s="894"/>
      <c r="CKQ64" s="894"/>
      <c r="CKR64" s="894"/>
      <c r="CKS64" s="894"/>
      <c r="CKT64" s="894"/>
      <c r="CKU64" s="894"/>
      <c r="CKV64" s="894"/>
      <c r="CKW64" s="894"/>
      <c r="CKX64" s="894"/>
      <c r="CKY64" s="894"/>
      <c r="CKZ64" s="894"/>
      <c r="CLA64" s="894"/>
      <c r="CLB64" s="894"/>
      <c r="CLC64" s="894"/>
      <c r="CLD64" s="894"/>
      <c r="CLE64" s="894"/>
      <c r="CLF64" s="894"/>
      <c r="CLG64" s="894"/>
      <c r="CLH64" s="894"/>
      <c r="CLI64" s="894"/>
      <c r="CLJ64" s="894"/>
      <c r="CLK64" s="894"/>
      <c r="CLL64" s="894"/>
      <c r="CLM64" s="894"/>
      <c r="CLN64" s="894"/>
      <c r="CLO64" s="894"/>
      <c r="CLP64" s="894"/>
      <c r="CLQ64" s="894"/>
      <c r="CLR64" s="894"/>
      <c r="CLS64" s="894"/>
      <c r="CLT64" s="894"/>
      <c r="CLU64" s="894"/>
      <c r="CLV64" s="894"/>
      <c r="CLW64" s="894"/>
      <c r="CLX64" s="894"/>
      <c r="CLY64" s="894"/>
      <c r="CLZ64" s="894"/>
      <c r="CMA64" s="894"/>
      <c r="CMB64" s="894"/>
      <c r="CMC64" s="894"/>
      <c r="CMD64" s="894"/>
      <c r="CME64" s="894"/>
      <c r="CMF64" s="894"/>
      <c r="CMG64" s="894"/>
      <c r="CMH64" s="894"/>
      <c r="CMI64" s="894"/>
      <c r="CMJ64" s="894"/>
      <c r="CMK64" s="894"/>
      <c r="CML64" s="894"/>
      <c r="CMM64" s="894"/>
      <c r="CMN64" s="894"/>
      <c r="CMO64" s="894"/>
      <c r="CMP64" s="894"/>
      <c r="CMQ64" s="894"/>
      <c r="CMR64" s="894"/>
      <c r="CMS64" s="894"/>
      <c r="CMT64" s="894"/>
      <c r="CMU64" s="894"/>
      <c r="CMV64" s="894"/>
      <c r="CMW64" s="894"/>
      <c r="CMX64" s="894"/>
      <c r="CMY64" s="894"/>
      <c r="CMZ64" s="894"/>
      <c r="CNA64" s="894"/>
      <c r="CNB64" s="894"/>
      <c r="CNC64" s="894"/>
      <c r="CND64" s="894"/>
      <c r="CNE64" s="894"/>
      <c r="CNF64" s="894"/>
      <c r="CNG64" s="894"/>
      <c r="CNH64" s="894"/>
      <c r="CNI64" s="894"/>
      <c r="CNJ64" s="894"/>
      <c r="CNK64" s="894"/>
      <c r="CNL64" s="894"/>
      <c r="CNM64" s="894"/>
      <c r="CNN64" s="894"/>
      <c r="CNO64" s="894"/>
      <c r="CNP64" s="894"/>
      <c r="CNQ64" s="894"/>
      <c r="CNR64" s="894"/>
      <c r="CNS64" s="894"/>
      <c r="CNT64" s="894"/>
      <c r="CNU64" s="894"/>
      <c r="CNV64" s="894"/>
      <c r="CNW64" s="894"/>
      <c r="CNX64" s="894"/>
      <c r="CNY64" s="894"/>
      <c r="CNZ64" s="894"/>
      <c r="COA64" s="894"/>
      <c r="COB64" s="894"/>
      <c r="COC64" s="894"/>
      <c r="COD64" s="894"/>
      <c r="COE64" s="894"/>
      <c r="COF64" s="894"/>
      <c r="COG64" s="894"/>
      <c r="COH64" s="894"/>
      <c r="COI64" s="894"/>
      <c r="COJ64" s="894"/>
      <c r="COK64" s="894"/>
      <c r="COL64" s="894"/>
      <c r="COM64" s="894"/>
      <c r="CON64" s="894"/>
      <c r="COO64" s="894"/>
      <c r="COP64" s="894"/>
      <c r="COQ64" s="894"/>
      <c r="COR64" s="894"/>
      <c r="COS64" s="894"/>
      <c r="COT64" s="894"/>
      <c r="COU64" s="894"/>
      <c r="COV64" s="894"/>
      <c r="COW64" s="894"/>
      <c r="COX64" s="894"/>
      <c r="COY64" s="894"/>
      <c r="COZ64" s="894"/>
      <c r="CPA64" s="894"/>
      <c r="CPB64" s="894"/>
      <c r="CPC64" s="894"/>
      <c r="CPD64" s="894"/>
      <c r="CPE64" s="894"/>
      <c r="CPF64" s="894"/>
      <c r="CPG64" s="894"/>
      <c r="CPH64" s="894"/>
      <c r="CPI64" s="894"/>
      <c r="CPJ64" s="894"/>
      <c r="CPK64" s="894"/>
      <c r="CPL64" s="894"/>
      <c r="CPM64" s="894"/>
      <c r="CPN64" s="894"/>
      <c r="CPO64" s="894"/>
      <c r="CPP64" s="894"/>
      <c r="CPQ64" s="894"/>
      <c r="CPR64" s="894"/>
      <c r="CPS64" s="894"/>
      <c r="CPT64" s="894"/>
      <c r="CPU64" s="894"/>
      <c r="CPV64" s="894"/>
      <c r="CPW64" s="894"/>
      <c r="CPX64" s="894"/>
      <c r="CPY64" s="894"/>
      <c r="CPZ64" s="894"/>
      <c r="CQA64" s="894"/>
      <c r="CQB64" s="894"/>
      <c r="CQC64" s="894"/>
      <c r="CQD64" s="894"/>
      <c r="CQE64" s="894"/>
      <c r="CQF64" s="894"/>
      <c r="CQG64" s="894"/>
      <c r="CQH64" s="894"/>
      <c r="CQI64" s="894"/>
      <c r="CQJ64" s="894"/>
      <c r="CQK64" s="894"/>
      <c r="CQL64" s="894"/>
      <c r="CQM64" s="894"/>
      <c r="CQN64" s="894"/>
      <c r="CQO64" s="894"/>
      <c r="CQP64" s="894"/>
      <c r="CQQ64" s="894"/>
      <c r="CQR64" s="894"/>
      <c r="CQS64" s="894"/>
      <c r="CQT64" s="894"/>
      <c r="CQU64" s="894"/>
      <c r="CQV64" s="894"/>
      <c r="CQW64" s="894"/>
      <c r="CQX64" s="894"/>
      <c r="CQY64" s="894"/>
      <c r="CQZ64" s="894"/>
      <c r="CRA64" s="894"/>
      <c r="CRB64" s="894"/>
      <c r="CRC64" s="894"/>
      <c r="CRD64" s="894"/>
      <c r="CRE64" s="894"/>
      <c r="CRF64" s="894"/>
      <c r="CRG64" s="894"/>
      <c r="CRH64" s="894"/>
      <c r="CRI64" s="894"/>
      <c r="CRJ64" s="894"/>
      <c r="CRK64" s="894"/>
      <c r="CRL64" s="894"/>
      <c r="CRM64" s="894"/>
      <c r="CRN64" s="894"/>
      <c r="CRO64" s="894"/>
      <c r="CRP64" s="894"/>
      <c r="CRQ64" s="894"/>
      <c r="CRR64" s="894"/>
      <c r="CRS64" s="894"/>
      <c r="CRT64" s="894"/>
      <c r="CRU64" s="894"/>
      <c r="CRV64" s="894"/>
      <c r="CRW64" s="894"/>
      <c r="CRX64" s="894"/>
      <c r="CRY64" s="894"/>
      <c r="CRZ64" s="894"/>
      <c r="CSA64" s="894"/>
      <c r="CSB64" s="894"/>
      <c r="CSC64" s="894"/>
      <c r="CSD64" s="894"/>
      <c r="CSE64" s="894"/>
      <c r="CSF64" s="894"/>
      <c r="CSG64" s="894"/>
      <c r="CSH64" s="894"/>
      <c r="CSI64" s="894"/>
      <c r="CSJ64" s="894"/>
      <c r="CSK64" s="894"/>
      <c r="CSL64" s="894"/>
      <c r="CSM64" s="894"/>
      <c r="CSN64" s="894"/>
      <c r="CSO64" s="894"/>
      <c r="CSP64" s="894"/>
      <c r="CSQ64" s="894"/>
      <c r="CSR64" s="894"/>
      <c r="CSS64" s="894"/>
      <c r="CST64" s="894"/>
      <c r="CSU64" s="894"/>
      <c r="CSV64" s="894"/>
      <c r="CSW64" s="894"/>
      <c r="CSX64" s="894"/>
      <c r="CSY64" s="894"/>
      <c r="CSZ64" s="894"/>
      <c r="CTA64" s="894"/>
      <c r="CTB64" s="894"/>
      <c r="CTC64" s="894"/>
      <c r="CTD64" s="894"/>
      <c r="CTE64" s="894"/>
      <c r="CTF64" s="894"/>
      <c r="CTG64" s="894"/>
      <c r="CTH64" s="894"/>
      <c r="CTI64" s="894"/>
      <c r="CTJ64" s="894"/>
      <c r="CTK64" s="894"/>
      <c r="CTL64" s="894"/>
      <c r="CTM64" s="894"/>
      <c r="CTN64" s="894"/>
      <c r="CTO64" s="894"/>
      <c r="CTP64" s="894"/>
      <c r="CTQ64" s="894"/>
      <c r="CTR64" s="894"/>
      <c r="CTS64" s="894"/>
      <c r="CTT64" s="894"/>
      <c r="CTU64" s="894"/>
      <c r="CTV64" s="894"/>
      <c r="CTW64" s="894"/>
      <c r="CTX64" s="894"/>
      <c r="CTY64" s="894"/>
      <c r="CTZ64" s="894"/>
      <c r="CUA64" s="894"/>
      <c r="CUB64" s="894"/>
      <c r="CUC64" s="894"/>
      <c r="CUD64" s="894"/>
      <c r="CUE64" s="894"/>
      <c r="CUF64" s="894"/>
      <c r="CUG64" s="894"/>
      <c r="CUH64" s="894"/>
      <c r="CUI64" s="894"/>
      <c r="CUJ64" s="894"/>
      <c r="CUK64" s="894"/>
      <c r="CUL64" s="894"/>
      <c r="CUM64" s="894"/>
      <c r="CUN64" s="894"/>
      <c r="CUO64" s="894"/>
      <c r="CUP64" s="894"/>
      <c r="CUQ64" s="894"/>
      <c r="CUR64" s="894"/>
      <c r="CUS64" s="894"/>
      <c r="CUT64" s="894"/>
      <c r="CUU64" s="894"/>
      <c r="CUV64" s="894"/>
      <c r="CUW64" s="894"/>
      <c r="CUX64" s="894"/>
      <c r="CUY64" s="894"/>
      <c r="CUZ64" s="894"/>
      <c r="CVA64" s="894"/>
      <c r="CVB64" s="894"/>
      <c r="CVC64" s="894"/>
      <c r="CVD64" s="894"/>
      <c r="CVE64" s="894"/>
      <c r="CVF64" s="894"/>
      <c r="CVG64" s="894"/>
      <c r="CVH64" s="894"/>
      <c r="CVI64" s="894"/>
      <c r="CVJ64" s="894"/>
      <c r="CVK64" s="894"/>
      <c r="CVL64" s="894"/>
      <c r="CVM64" s="894"/>
      <c r="CVN64" s="894"/>
      <c r="CVO64" s="894"/>
      <c r="CVP64" s="894"/>
      <c r="CVQ64" s="894"/>
      <c r="CVR64" s="894"/>
      <c r="CVS64" s="894"/>
      <c r="CVT64" s="894"/>
      <c r="CVU64" s="894"/>
      <c r="CVV64" s="894"/>
      <c r="CVW64" s="894"/>
      <c r="CVX64" s="894"/>
      <c r="CVY64" s="894"/>
      <c r="CVZ64" s="894"/>
      <c r="CWA64" s="894"/>
      <c r="CWB64" s="894"/>
      <c r="CWC64" s="894"/>
      <c r="CWD64" s="894"/>
      <c r="CWE64" s="894"/>
      <c r="CWF64" s="894"/>
      <c r="CWG64" s="894"/>
      <c r="CWH64" s="894"/>
      <c r="CWI64" s="894"/>
      <c r="CWJ64" s="894"/>
      <c r="CWK64" s="894"/>
      <c r="CWL64" s="894"/>
      <c r="CWM64" s="894"/>
      <c r="CWN64" s="894"/>
      <c r="CWO64" s="894"/>
      <c r="CWP64" s="894"/>
      <c r="CWQ64" s="894"/>
      <c r="CWR64" s="894"/>
      <c r="CWS64" s="894"/>
      <c r="CWT64" s="894"/>
      <c r="CWU64" s="894"/>
      <c r="CWV64" s="894"/>
      <c r="CWW64" s="894"/>
      <c r="CWX64" s="894"/>
      <c r="CWY64" s="894"/>
      <c r="CWZ64" s="894"/>
      <c r="CXA64" s="894"/>
      <c r="CXB64" s="894"/>
      <c r="CXC64" s="894"/>
      <c r="CXD64" s="894"/>
      <c r="CXE64" s="894"/>
      <c r="CXF64" s="894"/>
      <c r="CXG64" s="894"/>
      <c r="CXH64" s="894"/>
      <c r="CXI64" s="894"/>
      <c r="CXJ64" s="894"/>
      <c r="CXK64" s="894"/>
      <c r="CXL64" s="894"/>
      <c r="CXM64" s="894"/>
      <c r="CXN64" s="894"/>
      <c r="CXO64" s="894"/>
      <c r="CXP64" s="894"/>
      <c r="CXQ64" s="894"/>
      <c r="CXR64" s="894"/>
      <c r="CXS64" s="894"/>
      <c r="CXT64" s="894"/>
      <c r="CXU64" s="894"/>
      <c r="CXV64" s="894"/>
      <c r="CXW64" s="894"/>
      <c r="CXX64" s="894"/>
      <c r="CXY64" s="894"/>
      <c r="CXZ64" s="894"/>
      <c r="CYA64" s="894"/>
      <c r="CYB64" s="894"/>
      <c r="CYC64" s="894"/>
      <c r="CYD64" s="894"/>
      <c r="CYE64" s="894"/>
      <c r="CYF64" s="894"/>
      <c r="CYG64" s="894"/>
      <c r="CYH64" s="894"/>
      <c r="CYI64" s="894"/>
      <c r="CYJ64" s="894"/>
      <c r="CYK64" s="894"/>
      <c r="CYL64" s="894"/>
      <c r="CYM64" s="894"/>
      <c r="CYN64" s="894"/>
      <c r="CYO64" s="894"/>
      <c r="CYP64" s="894"/>
      <c r="CYQ64" s="894"/>
      <c r="CYR64" s="894"/>
      <c r="CYS64" s="894"/>
      <c r="CYT64" s="894"/>
      <c r="CYU64" s="894"/>
      <c r="CYV64" s="894"/>
      <c r="CYW64" s="894"/>
      <c r="CYX64" s="894"/>
      <c r="CYY64" s="894"/>
      <c r="CYZ64" s="894"/>
      <c r="CZA64" s="894"/>
      <c r="CZB64" s="894"/>
      <c r="CZC64" s="894"/>
      <c r="CZD64" s="894"/>
      <c r="CZE64" s="894"/>
      <c r="CZF64" s="894"/>
      <c r="CZG64" s="894"/>
      <c r="CZH64" s="894"/>
      <c r="CZI64" s="894"/>
      <c r="CZJ64" s="894"/>
      <c r="CZK64" s="894"/>
      <c r="CZL64" s="894"/>
      <c r="CZM64" s="894"/>
      <c r="CZN64" s="894"/>
      <c r="CZO64" s="894"/>
      <c r="CZP64" s="894"/>
      <c r="CZQ64" s="894"/>
      <c r="CZR64" s="894"/>
      <c r="CZS64" s="894"/>
      <c r="CZT64" s="894"/>
      <c r="CZU64" s="894"/>
      <c r="CZV64" s="894"/>
      <c r="CZW64" s="894"/>
      <c r="CZX64" s="894"/>
      <c r="CZY64" s="894"/>
      <c r="CZZ64" s="894"/>
      <c r="DAA64" s="894"/>
      <c r="DAB64" s="894"/>
      <c r="DAC64" s="894"/>
      <c r="DAD64" s="894"/>
      <c r="DAE64" s="894"/>
      <c r="DAF64" s="894"/>
      <c r="DAG64" s="894"/>
      <c r="DAH64" s="894"/>
      <c r="DAI64" s="894"/>
      <c r="DAJ64" s="894"/>
      <c r="DAK64" s="894"/>
      <c r="DAL64" s="894"/>
      <c r="DAM64" s="894"/>
      <c r="DAN64" s="894"/>
      <c r="DAO64" s="894"/>
      <c r="DAP64" s="894"/>
      <c r="DAQ64" s="894"/>
      <c r="DAR64" s="894"/>
      <c r="DAS64" s="894"/>
      <c r="DAT64" s="894"/>
      <c r="DAU64" s="894"/>
      <c r="DAV64" s="894"/>
      <c r="DAW64" s="894"/>
      <c r="DAX64" s="894"/>
      <c r="DAY64" s="894"/>
      <c r="DAZ64" s="894"/>
      <c r="DBA64" s="894"/>
      <c r="DBB64" s="894"/>
      <c r="DBC64" s="894"/>
      <c r="DBD64" s="894"/>
      <c r="DBE64" s="894"/>
      <c r="DBF64" s="894"/>
      <c r="DBG64" s="894"/>
      <c r="DBH64" s="894"/>
      <c r="DBI64" s="894"/>
      <c r="DBJ64" s="894"/>
      <c r="DBK64" s="894"/>
      <c r="DBL64" s="894"/>
      <c r="DBM64" s="894"/>
      <c r="DBN64" s="894"/>
      <c r="DBO64" s="894"/>
      <c r="DBP64" s="894"/>
      <c r="DBQ64" s="894"/>
      <c r="DBR64" s="894"/>
      <c r="DBS64" s="894"/>
      <c r="DBT64" s="894"/>
      <c r="DBU64" s="894"/>
      <c r="DBV64" s="894"/>
      <c r="DBW64" s="894"/>
      <c r="DBX64" s="894"/>
      <c r="DBY64" s="894"/>
      <c r="DBZ64" s="894"/>
      <c r="DCA64" s="894"/>
      <c r="DCB64" s="894"/>
      <c r="DCC64" s="894"/>
      <c r="DCD64" s="894"/>
      <c r="DCE64" s="894"/>
      <c r="DCF64" s="894"/>
      <c r="DCG64" s="894"/>
      <c r="DCH64" s="894"/>
      <c r="DCI64" s="894"/>
      <c r="DCJ64" s="894"/>
      <c r="DCK64" s="894"/>
      <c r="DCL64" s="894"/>
      <c r="DCM64" s="894"/>
      <c r="DCN64" s="894"/>
      <c r="DCO64" s="894"/>
      <c r="DCP64" s="894"/>
      <c r="DCQ64" s="894"/>
      <c r="DCR64" s="894"/>
      <c r="DCS64" s="894"/>
      <c r="DCT64" s="894"/>
      <c r="DCU64" s="894"/>
      <c r="DCV64" s="894"/>
      <c r="DCW64" s="894"/>
      <c r="DCX64" s="894"/>
      <c r="DCY64" s="894"/>
      <c r="DCZ64" s="894"/>
      <c r="DDA64" s="894"/>
      <c r="DDB64" s="894"/>
      <c r="DDC64" s="894"/>
      <c r="DDD64" s="894"/>
      <c r="DDE64" s="894"/>
      <c r="DDF64" s="894"/>
      <c r="DDG64" s="894"/>
      <c r="DDH64" s="894"/>
      <c r="DDI64" s="894"/>
      <c r="DDJ64" s="894"/>
      <c r="DDK64" s="894"/>
      <c r="DDL64" s="894"/>
      <c r="DDM64" s="894"/>
      <c r="DDN64" s="894"/>
      <c r="DDO64" s="894"/>
      <c r="DDP64" s="894"/>
      <c r="DDQ64" s="894"/>
      <c r="DDR64" s="894"/>
      <c r="DDS64" s="894"/>
      <c r="DDT64" s="894"/>
      <c r="DDU64" s="894"/>
      <c r="DDV64" s="894"/>
      <c r="DDW64" s="894"/>
      <c r="DDX64" s="894"/>
      <c r="DDY64" s="894"/>
      <c r="DDZ64" s="894"/>
      <c r="DEA64" s="894"/>
      <c r="DEB64" s="894"/>
      <c r="DEC64" s="894"/>
      <c r="DED64" s="894"/>
      <c r="DEE64" s="894"/>
      <c r="DEF64" s="894"/>
      <c r="DEG64" s="894"/>
      <c r="DEH64" s="894"/>
      <c r="DEI64" s="894"/>
      <c r="DEJ64" s="894"/>
      <c r="DEK64" s="894"/>
      <c r="DEL64" s="894"/>
      <c r="DEM64" s="894"/>
      <c r="DEN64" s="894"/>
      <c r="DEO64" s="894"/>
      <c r="DEP64" s="894"/>
      <c r="DEQ64" s="894"/>
      <c r="DER64" s="894"/>
      <c r="DES64" s="894"/>
      <c r="DET64" s="894"/>
      <c r="DEU64" s="894"/>
      <c r="DEV64" s="894"/>
      <c r="DEW64" s="894"/>
      <c r="DEX64" s="894"/>
      <c r="DEY64" s="894"/>
      <c r="DEZ64" s="894"/>
      <c r="DFA64" s="894"/>
      <c r="DFB64" s="894"/>
      <c r="DFC64" s="894"/>
      <c r="DFD64" s="894"/>
      <c r="DFE64" s="894"/>
      <c r="DFF64" s="894"/>
      <c r="DFG64" s="894"/>
      <c r="DFH64" s="894"/>
      <c r="DFI64" s="894"/>
      <c r="DFJ64" s="894"/>
      <c r="DFK64" s="894"/>
      <c r="DFL64" s="894"/>
      <c r="DFM64" s="894"/>
      <c r="DFN64" s="894"/>
      <c r="DFO64" s="894"/>
      <c r="DFP64" s="894"/>
      <c r="DFQ64" s="894"/>
      <c r="DFR64" s="894"/>
      <c r="DFS64" s="894"/>
      <c r="DFT64" s="894"/>
      <c r="DFU64" s="894"/>
      <c r="DFV64" s="894"/>
      <c r="DFW64" s="894"/>
      <c r="DFX64" s="894"/>
      <c r="DFY64" s="894"/>
      <c r="DFZ64" s="894"/>
      <c r="DGA64" s="894"/>
      <c r="DGB64" s="894"/>
      <c r="DGC64" s="894"/>
      <c r="DGD64" s="894"/>
      <c r="DGE64" s="894"/>
      <c r="DGF64" s="894"/>
      <c r="DGG64" s="894"/>
      <c r="DGH64" s="894"/>
      <c r="DGI64" s="894"/>
      <c r="DGJ64" s="894"/>
      <c r="DGK64" s="894"/>
      <c r="DGL64" s="894"/>
      <c r="DGM64" s="894"/>
      <c r="DGN64" s="894"/>
      <c r="DGO64" s="894"/>
      <c r="DGP64" s="894"/>
      <c r="DGQ64" s="894"/>
      <c r="DGR64" s="894"/>
      <c r="DGS64" s="894"/>
      <c r="DGT64" s="894"/>
      <c r="DGU64" s="894"/>
      <c r="DGV64" s="894"/>
      <c r="DGW64" s="894"/>
      <c r="DGX64" s="894"/>
      <c r="DGY64" s="894"/>
      <c r="DGZ64" s="894"/>
      <c r="DHA64" s="894"/>
      <c r="DHB64" s="894"/>
      <c r="DHC64" s="894"/>
      <c r="DHD64" s="894"/>
      <c r="DHE64" s="894"/>
      <c r="DHF64" s="894"/>
      <c r="DHG64" s="894"/>
      <c r="DHH64" s="894"/>
      <c r="DHI64" s="894"/>
      <c r="DHJ64" s="894"/>
      <c r="DHK64" s="894"/>
      <c r="DHL64" s="894"/>
      <c r="DHM64" s="894"/>
      <c r="DHN64" s="894"/>
      <c r="DHO64" s="894"/>
      <c r="DHP64" s="894"/>
      <c r="DHQ64" s="894"/>
      <c r="DHR64" s="894"/>
      <c r="DHS64" s="894"/>
      <c r="DHT64" s="894"/>
      <c r="DHU64" s="894"/>
      <c r="DHV64" s="894"/>
      <c r="DHW64" s="894"/>
      <c r="DHX64" s="894"/>
      <c r="DHY64" s="894"/>
      <c r="DHZ64" s="894"/>
      <c r="DIA64" s="894"/>
      <c r="DIB64" s="894"/>
      <c r="DIC64" s="894"/>
      <c r="DID64" s="894"/>
      <c r="DIE64" s="894"/>
      <c r="DIF64" s="894"/>
      <c r="DIG64" s="894"/>
      <c r="DIH64" s="894"/>
      <c r="DII64" s="894"/>
      <c r="DIJ64" s="894"/>
      <c r="DIK64" s="894"/>
      <c r="DIL64" s="894"/>
      <c r="DIM64" s="894"/>
      <c r="DIN64" s="894"/>
      <c r="DIO64" s="894"/>
      <c r="DIP64" s="894"/>
      <c r="DIQ64" s="894"/>
      <c r="DIR64" s="894"/>
      <c r="DIS64" s="894"/>
      <c r="DIT64" s="894"/>
      <c r="DIU64" s="894"/>
      <c r="DIV64" s="894"/>
      <c r="DIW64" s="894"/>
      <c r="DIX64" s="894"/>
      <c r="DIY64" s="894"/>
      <c r="DIZ64" s="894"/>
      <c r="DJA64" s="894"/>
      <c r="DJB64" s="894"/>
      <c r="DJC64" s="894"/>
      <c r="DJD64" s="894"/>
      <c r="DJE64" s="894"/>
      <c r="DJF64" s="894"/>
      <c r="DJG64" s="894"/>
      <c r="DJH64" s="894"/>
      <c r="DJI64" s="894"/>
      <c r="DJJ64" s="894"/>
      <c r="DJK64" s="894"/>
      <c r="DJL64" s="894"/>
      <c r="DJM64" s="894"/>
      <c r="DJN64" s="894"/>
      <c r="DJO64" s="894"/>
      <c r="DJP64" s="894"/>
      <c r="DJQ64" s="894"/>
      <c r="DJR64" s="894"/>
      <c r="DJS64" s="894"/>
      <c r="DJT64" s="894"/>
      <c r="DJU64" s="894"/>
      <c r="DJV64" s="894"/>
      <c r="DJW64" s="894"/>
      <c r="DJX64" s="894"/>
      <c r="DJY64" s="894"/>
      <c r="DJZ64" s="894"/>
      <c r="DKA64" s="894"/>
      <c r="DKB64" s="894"/>
      <c r="DKC64" s="894"/>
      <c r="DKD64" s="894"/>
      <c r="DKE64" s="894"/>
      <c r="DKF64" s="894"/>
      <c r="DKG64" s="894"/>
      <c r="DKH64" s="894"/>
      <c r="DKI64" s="894"/>
      <c r="DKJ64" s="894"/>
      <c r="DKK64" s="894"/>
      <c r="DKL64" s="894"/>
      <c r="DKM64" s="894"/>
      <c r="DKN64" s="894"/>
      <c r="DKO64" s="894"/>
      <c r="DKP64" s="894"/>
      <c r="DKQ64" s="894"/>
      <c r="DKR64" s="894"/>
      <c r="DKS64" s="894"/>
      <c r="DKT64" s="894"/>
      <c r="DKU64" s="894"/>
      <c r="DKV64" s="894"/>
      <c r="DKW64" s="894"/>
      <c r="DKX64" s="894"/>
      <c r="DKY64" s="894"/>
      <c r="DKZ64" s="894"/>
      <c r="DLA64" s="894"/>
      <c r="DLB64" s="894"/>
      <c r="DLC64" s="894"/>
      <c r="DLD64" s="894"/>
      <c r="DLE64" s="894"/>
      <c r="DLF64" s="894"/>
      <c r="DLG64" s="894"/>
      <c r="DLH64" s="894"/>
      <c r="DLI64" s="894"/>
      <c r="DLJ64" s="894"/>
      <c r="DLK64" s="894"/>
      <c r="DLL64" s="894"/>
      <c r="DLM64" s="894"/>
      <c r="DLN64" s="894"/>
      <c r="DLO64" s="894"/>
      <c r="DLP64" s="894"/>
      <c r="DLQ64" s="894"/>
      <c r="DLR64" s="894"/>
      <c r="DLS64" s="894"/>
      <c r="DLT64" s="894"/>
      <c r="DLU64" s="894"/>
      <c r="DLV64" s="894"/>
      <c r="DLW64" s="894"/>
      <c r="DLX64" s="894"/>
      <c r="DLY64" s="894"/>
      <c r="DLZ64" s="894"/>
      <c r="DMA64" s="894"/>
      <c r="DMB64" s="894"/>
      <c r="DMC64" s="894"/>
      <c r="DMD64" s="894"/>
      <c r="DME64" s="894"/>
      <c r="DMF64" s="894"/>
      <c r="DMG64" s="894"/>
      <c r="DMH64" s="894"/>
      <c r="DMI64" s="894"/>
      <c r="DMJ64" s="894"/>
      <c r="DMK64" s="894"/>
      <c r="DML64" s="894"/>
      <c r="DMM64" s="894"/>
      <c r="DMN64" s="894"/>
      <c r="DMO64" s="894"/>
      <c r="DMP64" s="894"/>
      <c r="DMQ64" s="894"/>
      <c r="DMR64" s="894"/>
      <c r="DMS64" s="894"/>
      <c r="DMT64" s="894"/>
      <c r="DMU64" s="894"/>
      <c r="DMV64" s="894"/>
      <c r="DMW64" s="894"/>
      <c r="DMX64" s="894"/>
      <c r="DMY64" s="894"/>
      <c r="DMZ64" s="894"/>
      <c r="DNA64" s="894"/>
      <c r="DNB64" s="894"/>
      <c r="DNC64" s="894"/>
      <c r="DND64" s="894"/>
      <c r="DNE64" s="894"/>
      <c r="DNF64" s="894"/>
      <c r="DNG64" s="894"/>
      <c r="DNH64" s="894"/>
      <c r="DNI64" s="894"/>
      <c r="DNJ64" s="894"/>
      <c r="DNK64" s="894"/>
      <c r="DNL64" s="894"/>
      <c r="DNM64" s="894"/>
      <c r="DNN64" s="894"/>
      <c r="DNO64" s="894"/>
      <c r="DNP64" s="894"/>
      <c r="DNQ64" s="894"/>
      <c r="DNR64" s="894"/>
      <c r="DNS64" s="894"/>
      <c r="DNT64" s="894"/>
      <c r="DNU64" s="894"/>
      <c r="DNV64" s="894"/>
      <c r="DNW64" s="894"/>
      <c r="DNX64" s="894"/>
      <c r="DNY64" s="894"/>
      <c r="DNZ64" s="894"/>
      <c r="DOA64" s="894"/>
      <c r="DOB64" s="894"/>
      <c r="DOC64" s="894"/>
      <c r="DOD64" s="894"/>
      <c r="DOE64" s="894"/>
      <c r="DOF64" s="894"/>
      <c r="DOG64" s="894"/>
      <c r="DOH64" s="894"/>
      <c r="DOI64" s="894"/>
      <c r="DOJ64" s="894"/>
      <c r="DOK64" s="894"/>
      <c r="DOL64" s="894"/>
      <c r="DOM64" s="894"/>
      <c r="DON64" s="894"/>
      <c r="DOO64" s="894"/>
      <c r="DOP64" s="894"/>
      <c r="DOQ64" s="894"/>
      <c r="DOR64" s="894"/>
      <c r="DOS64" s="894"/>
      <c r="DOT64" s="894"/>
      <c r="DOU64" s="894"/>
      <c r="DOV64" s="894"/>
      <c r="DOW64" s="894"/>
      <c r="DOX64" s="894"/>
      <c r="DOY64" s="894"/>
      <c r="DOZ64" s="894"/>
      <c r="DPA64" s="894"/>
      <c r="DPB64" s="894"/>
      <c r="DPC64" s="894"/>
      <c r="DPD64" s="894"/>
      <c r="DPE64" s="894"/>
      <c r="DPF64" s="894"/>
      <c r="DPG64" s="894"/>
      <c r="DPH64" s="894"/>
      <c r="DPI64" s="894"/>
      <c r="DPJ64" s="894"/>
      <c r="DPK64" s="894"/>
      <c r="DPL64" s="894"/>
      <c r="DPM64" s="894"/>
      <c r="DPN64" s="894"/>
      <c r="DPO64" s="894"/>
      <c r="DPP64" s="894"/>
      <c r="DPQ64" s="894"/>
      <c r="DPR64" s="894"/>
      <c r="DPS64" s="894"/>
      <c r="DPT64" s="894"/>
      <c r="DPU64" s="894"/>
      <c r="DPV64" s="894"/>
      <c r="DPW64" s="894"/>
      <c r="DPX64" s="894"/>
      <c r="DPY64" s="894"/>
      <c r="DPZ64" s="894"/>
      <c r="DQA64" s="894"/>
      <c r="DQB64" s="894"/>
      <c r="DQC64" s="894"/>
      <c r="DQD64" s="894"/>
      <c r="DQE64" s="894"/>
      <c r="DQF64" s="894"/>
      <c r="DQG64" s="894"/>
      <c r="DQH64" s="894"/>
      <c r="DQI64" s="894"/>
      <c r="DQJ64" s="894"/>
      <c r="DQK64" s="894"/>
      <c r="DQL64" s="894"/>
      <c r="DQM64" s="894"/>
      <c r="DQN64" s="894"/>
      <c r="DQO64" s="894"/>
      <c r="DQP64" s="894"/>
      <c r="DQQ64" s="894"/>
      <c r="DQR64" s="894"/>
      <c r="DQS64" s="894"/>
      <c r="DQT64" s="894"/>
      <c r="DQU64" s="894"/>
      <c r="DQV64" s="894"/>
      <c r="DQW64" s="894"/>
      <c r="DQX64" s="894"/>
      <c r="DQY64" s="894"/>
      <c r="DQZ64" s="894"/>
      <c r="DRA64" s="894"/>
      <c r="DRB64" s="894"/>
      <c r="DRC64" s="894"/>
      <c r="DRD64" s="894"/>
      <c r="DRE64" s="894"/>
      <c r="DRF64" s="894"/>
      <c r="DRG64" s="894"/>
      <c r="DRH64" s="894"/>
      <c r="DRI64" s="894"/>
      <c r="DRJ64" s="894"/>
      <c r="DRK64" s="894"/>
      <c r="DRL64" s="894"/>
      <c r="DRM64" s="894"/>
      <c r="DRN64" s="894"/>
      <c r="DRO64" s="894"/>
      <c r="DRP64" s="894"/>
      <c r="DRQ64" s="894"/>
      <c r="DRR64" s="894"/>
      <c r="DRS64" s="894"/>
      <c r="DRT64" s="894"/>
      <c r="DRU64" s="894"/>
      <c r="DRV64" s="894"/>
      <c r="DRW64" s="894"/>
      <c r="DRX64" s="894"/>
      <c r="DRY64" s="894"/>
      <c r="DRZ64" s="894"/>
      <c r="DSA64" s="894"/>
      <c r="DSB64" s="894"/>
      <c r="DSC64" s="894"/>
      <c r="DSD64" s="894"/>
      <c r="DSE64" s="894"/>
      <c r="DSF64" s="894"/>
      <c r="DSG64" s="894"/>
      <c r="DSH64" s="894"/>
      <c r="DSI64" s="894"/>
      <c r="DSJ64" s="894"/>
      <c r="DSK64" s="894"/>
      <c r="DSL64" s="894"/>
      <c r="DSM64" s="894"/>
      <c r="DSN64" s="894"/>
      <c r="DSO64" s="894"/>
      <c r="DSP64" s="894"/>
      <c r="DSQ64" s="894"/>
      <c r="DSR64" s="894"/>
      <c r="DSS64" s="894"/>
      <c r="DST64" s="894"/>
      <c r="DSU64" s="894"/>
      <c r="DSV64" s="894"/>
      <c r="DSW64" s="894"/>
      <c r="DSX64" s="894"/>
      <c r="DSY64" s="894"/>
      <c r="DSZ64" s="894"/>
      <c r="DTA64" s="894"/>
      <c r="DTB64" s="894"/>
      <c r="DTC64" s="894"/>
      <c r="DTD64" s="894"/>
      <c r="DTE64" s="894"/>
      <c r="DTF64" s="894"/>
      <c r="DTG64" s="894"/>
      <c r="DTH64" s="894"/>
      <c r="DTI64" s="894"/>
      <c r="DTJ64" s="894"/>
      <c r="DTK64" s="894"/>
      <c r="DTL64" s="894"/>
      <c r="DTM64" s="894"/>
      <c r="DTN64" s="894"/>
      <c r="DTO64" s="894"/>
      <c r="DTP64" s="894"/>
      <c r="DTQ64" s="894"/>
      <c r="DTR64" s="894"/>
      <c r="DTS64" s="894"/>
      <c r="DTT64" s="894"/>
      <c r="DTU64" s="894"/>
      <c r="DTV64" s="894"/>
      <c r="DTW64" s="894"/>
      <c r="DTX64" s="894"/>
      <c r="DTY64" s="894"/>
      <c r="DTZ64" s="894"/>
      <c r="DUA64" s="894"/>
      <c r="DUB64" s="894"/>
      <c r="DUC64" s="894"/>
      <c r="DUD64" s="894"/>
      <c r="DUE64" s="894"/>
      <c r="DUF64" s="894"/>
      <c r="DUG64" s="894"/>
      <c r="DUH64" s="894"/>
      <c r="DUI64" s="894"/>
      <c r="DUJ64" s="894"/>
      <c r="DUK64" s="894"/>
      <c r="DUL64" s="894"/>
      <c r="DUM64" s="894"/>
      <c r="DUN64" s="894"/>
      <c r="DUO64" s="894"/>
      <c r="DUP64" s="894"/>
      <c r="DUQ64" s="894"/>
      <c r="DUR64" s="894"/>
      <c r="DUS64" s="894"/>
      <c r="DUT64" s="894"/>
      <c r="DUU64" s="894"/>
      <c r="DUV64" s="894"/>
      <c r="DUW64" s="894"/>
      <c r="DUX64" s="894"/>
      <c r="DUY64" s="894"/>
      <c r="DUZ64" s="894"/>
      <c r="DVA64" s="894"/>
      <c r="DVB64" s="894"/>
      <c r="DVC64" s="894"/>
      <c r="DVD64" s="894"/>
      <c r="DVE64" s="894"/>
      <c r="DVF64" s="894"/>
      <c r="DVG64" s="894"/>
      <c r="DVH64" s="894"/>
      <c r="DVI64" s="894"/>
      <c r="DVJ64" s="894"/>
      <c r="DVK64" s="894"/>
      <c r="DVL64" s="894"/>
      <c r="DVM64" s="894"/>
      <c r="DVN64" s="894"/>
      <c r="DVO64" s="894"/>
      <c r="DVP64" s="894"/>
      <c r="DVQ64" s="894"/>
      <c r="DVR64" s="894"/>
      <c r="DVS64" s="894"/>
      <c r="DVT64" s="894"/>
      <c r="DVU64" s="894"/>
      <c r="DVV64" s="894"/>
      <c r="DVW64" s="894"/>
      <c r="DVX64" s="894"/>
      <c r="DVY64" s="894"/>
      <c r="DVZ64" s="894"/>
      <c r="DWA64" s="894"/>
      <c r="DWB64" s="894"/>
      <c r="DWC64" s="894"/>
      <c r="DWD64" s="894"/>
      <c r="DWE64" s="894"/>
      <c r="DWF64" s="894"/>
      <c r="DWG64" s="894"/>
      <c r="DWH64" s="894"/>
      <c r="DWI64" s="894"/>
      <c r="DWJ64" s="894"/>
      <c r="DWK64" s="894"/>
      <c r="DWL64" s="894"/>
      <c r="DWM64" s="894"/>
      <c r="DWN64" s="894"/>
      <c r="DWO64" s="894"/>
      <c r="DWP64" s="894"/>
      <c r="DWQ64" s="894"/>
      <c r="DWR64" s="894"/>
      <c r="DWS64" s="894"/>
      <c r="DWT64" s="894"/>
      <c r="DWU64" s="894"/>
      <c r="DWV64" s="894"/>
      <c r="DWW64" s="894"/>
      <c r="DWX64" s="894"/>
      <c r="DWY64" s="894"/>
      <c r="DWZ64" s="894"/>
      <c r="DXA64" s="894"/>
      <c r="DXB64" s="894"/>
      <c r="DXC64" s="894"/>
      <c r="DXD64" s="894"/>
      <c r="DXE64" s="894"/>
      <c r="DXF64" s="894"/>
      <c r="DXG64" s="894"/>
      <c r="DXH64" s="894"/>
      <c r="DXI64" s="894"/>
      <c r="DXJ64" s="894"/>
      <c r="DXK64" s="894"/>
      <c r="DXL64" s="894"/>
      <c r="DXM64" s="894"/>
      <c r="DXN64" s="894"/>
      <c r="DXO64" s="894"/>
      <c r="DXP64" s="894"/>
      <c r="DXQ64" s="894"/>
      <c r="DXR64" s="894"/>
      <c r="DXS64" s="894"/>
      <c r="DXT64" s="894"/>
      <c r="DXU64" s="894"/>
      <c r="DXV64" s="894"/>
      <c r="DXW64" s="894"/>
      <c r="DXX64" s="894"/>
      <c r="DXY64" s="894"/>
      <c r="DXZ64" s="894"/>
      <c r="DYA64" s="894"/>
      <c r="DYB64" s="894"/>
      <c r="DYC64" s="894"/>
      <c r="DYD64" s="894"/>
      <c r="DYE64" s="894"/>
      <c r="DYF64" s="894"/>
      <c r="DYG64" s="894"/>
      <c r="DYH64" s="894"/>
      <c r="DYI64" s="894"/>
      <c r="DYJ64" s="894"/>
      <c r="DYK64" s="894"/>
      <c r="DYL64" s="894"/>
      <c r="DYM64" s="894"/>
      <c r="DYN64" s="894"/>
      <c r="DYO64" s="894"/>
      <c r="DYP64" s="894"/>
      <c r="DYQ64" s="894"/>
      <c r="DYR64" s="894"/>
      <c r="DYS64" s="894"/>
      <c r="DYT64" s="894"/>
      <c r="DYU64" s="894"/>
      <c r="DYV64" s="894"/>
      <c r="DYW64" s="894"/>
      <c r="DYX64" s="894"/>
      <c r="DYY64" s="894"/>
      <c r="DYZ64" s="894"/>
      <c r="DZA64" s="894"/>
      <c r="DZB64" s="894"/>
      <c r="DZC64" s="894"/>
      <c r="DZD64" s="894"/>
      <c r="DZE64" s="894"/>
      <c r="DZF64" s="894"/>
      <c r="DZG64" s="894"/>
      <c r="DZH64" s="894"/>
      <c r="DZI64" s="894"/>
      <c r="DZJ64" s="894"/>
      <c r="DZK64" s="894"/>
      <c r="DZL64" s="894"/>
      <c r="DZM64" s="894"/>
      <c r="DZN64" s="894"/>
      <c r="DZO64" s="894"/>
      <c r="DZP64" s="894"/>
      <c r="DZQ64" s="894"/>
      <c r="DZR64" s="894"/>
      <c r="DZS64" s="894"/>
      <c r="DZT64" s="894"/>
      <c r="DZU64" s="894"/>
      <c r="DZV64" s="894"/>
      <c r="DZW64" s="894"/>
      <c r="DZX64" s="894"/>
      <c r="DZY64" s="894"/>
      <c r="DZZ64" s="894"/>
      <c r="EAA64" s="894"/>
      <c r="EAB64" s="894"/>
      <c r="EAC64" s="894"/>
      <c r="EAD64" s="894"/>
      <c r="EAE64" s="894"/>
      <c r="EAF64" s="894"/>
      <c r="EAG64" s="894"/>
      <c r="EAH64" s="894"/>
      <c r="EAI64" s="894"/>
      <c r="EAJ64" s="894"/>
      <c r="EAK64" s="894"/>
      <c r="EAL64" s="894"/>
      <c r="EAM64" s="894"/>
      <c r="EAN64" s="894"/>
      <c r="EAO64" s="894"/>
      <c r="EAP64" s="894"/>
      <c r="EAQ64" s="894"/>
      <c r="EAR64" s="894"/>
      <c r="EAS64" s="894"/>
      <c r="EAT64" s="894"/>
      <c r="EAU64" s="894"/>
      <c r="EAV64" s="894"/>
      <c r="EAW64" s="894"/>
      <c r="EAX64" s="894"/>
      <c r="EAY64" s="894"/>
      <c r="EAZ64" s="894"/>
      <c r="EBA64" s="894"/>
      <c r="EBB64" s="894"/>
      <c r="EBC64" s="894"/>
      <c r="EBD64" s="894"/>
      <c r="EBE64" s="894"/>
      <c r="EBF64" s="894"/>
      <c r="EBG64" s="894"/>
      <c r="EBH64" s="894"/>
      <c r="EBI64" s="894"/>
      <c r="EBJ64" s="894"/>
      <c r="EBK64" s="894"/>
      <c r="EBL64" s="894"/>
      <c r="EBM64" s="894"/>
      <c r="EBN64" s="894"/>
      <c r="EBO64" s="894"/>
      <c r="EBP64" s="894"/>
      <c r="EBQ64" s="894"/>
      <c r="EBR64" s="894"/>
      <c r="EBS64" s="894"/>
      <c r="EBT64" s="894"/>
      <c r="EBU64" s="894"/>
      <c r="EBV64" s="894"/>
      <c r="EBW64" s="894"/>
      <c r="EBX64" s="894"/>
      <c r="EBY64" s="894"/>
      <c r="EBZ64" s="894"/>
      <c r="ECA64" s="894"/>
      <c r="ECB64" s="894"/>
      <c r="ECC64" s="894"/>
      <c r="ECD64" s="894"/>
      <c r="ECE64" s="894"/>
      <c r="ECF64" s="894"/>
      <c r="ECG64" s="894"/>
      <c r="ECH64" s="894"/>
      <c r="ECI64" s="894"/>
      <c r="ECJ64" s="894"/>
      <c r="ECK64" s="894"/>
      <c r="ECL64" s="894"/>
      <c r="ECM64" s="894"/>
      <c r="ECN64" s="894"/>
      <c r="ECO64" s="894"/>
      <c r="ECP64" s="894"/>
      <c r="ECQ64" s="894"/>
      <c r="ECR64" s="894"/>
      <c r="ECS64" s="894"/>
      <c r="ECT64" s="894"/>
      <c r="ECU64" s="894"/>
      <c r="ECV64" s="894"/>
      <c r="ECW64" s="894"/>
      <c r="ECX64" s="894"/>
      <c r="ECY64" s="894"/>
      <c r="ECZ64" s="894"/>
      <c r="EDA64" s="894"/>
      <c r="EDB64" s="894"/>
      <c r="EDC64" s="894"/>
      <c r="EDD64" s="894"/>
      <c r="EDE64" s="894"/>
      <c r="EDF64" s="894"/>
      <c r="EDG64" s="894"/>
      <c r="EDH64" s="894"/>
      <c r="EDI64" s="894"/>
      <c r="EDJ64" s="894"/>
      <c r="EDK64" s="894"/>
      <c r="EDL64" s="894"/>
      <c r="EDM64" s="894"/>
      <c r="EDN64" s="894"/>
      <c r="EDO64" s="894"/>
      <c r="EDP64" s="894"/>
      <c r="EDQ64" s="894"/>
      <c r="EDR64" s="894"/>
      <c r="EDS64" s="894"/>
      <c r="EDT64" s="894"/>
      <c r="EDU64" s="894"/>
      <c r="EDV64" s="894"/>
      <c r="EDW64" s="894"/>
      <c r="EDX64" s="894"/>
      <c r="EDY64" s="894"/>
      <c r="EDZ64" s="894"/>
      <c r="EEA64" s="894"/>
      <c r="EEB64" s="894"/>
      <c r="EEC64" s="894"/>
      <c r="EED64" s="894"/>
      <c r="EEE64" s="894"/>
      <c r="EEF64" s="894"/>
      <c r="EEG64" s="894"/>
      <c r="EEH64" s="894"/>
      <c r="EEI64" s="894"/>
      <c r="EEJ64" s="894"/>
      <c r="EEK64" s="894"/>
      <c r="EEL64" s="894"/>
      <c r="EEM64" s="894"/>
      <c r="EEN64" s="894"/>
      <c r="EEO64" s="894"/>
      <c r="EEP64" s="894"/>
      <c r="EEQ64" s="894"/>
      <c r="EER64" s="894"/>
      <c r="EES64" s="894"/>
      <c r="EET64" s="894"/>
      <c r="EEU64" s="894"/>
      <c r="EEV64" s="894"/>
      <c r="EEW64" s="894"/>
      <c r="EEX64" s="894"/>
      <c r="EEY64" s="894"/>
      <c r="EEZ64" s="894"/>
      <c r="EFA64" s="894"/>
      <c r="EFB64" s="894"/>
      <c r="EFC64" s="894"/>
      <c r="EFD64" s="894"/>
      <c r="EFE64" s="894"/>
      <c r="EFF64" s="894"/>
      <c r="EFG64" s="894"/>
      <c r="EFH64" s="894"/>
      <c r="EFI64" s="894"/>
      <c r="EFJ64" s="894"/>
      <c r="EFK64" s="894"/>
      <c r="EFL64" s="894"/>
      <c r="EFM64" s="894"/>
      <c r="EFN64" s="894"/>
      <c r="EFO64" s="894"/>
      <c r="EFP64" s="894"/>
      <c r="EFQ64" s="894"/>
      <c r="EFR64" s="894"/>
      <c r="EFS64" s="894"/>
      <c r="EFT64" s="894"/>
      <c r="EFU64" s="894"/>
      <c r="EFV64" s="894"/>
      <c r="EFW64" s="894"/>
      <c r="EFX64" s="894"/>
      <c r="EFY64" s="894"/>
      <c r="EFZ64" s="894"/>
      <c r="EGA64" s="894"/>
      <c r="EGB64" s="894"/>
      <c r="EGC64" s="894"/>
      <c r="EGD64" s="894"/>
      <c r="EGE64" s="894"/>
      <c r="EGF64" s="894"/>
      <c r="EGG64" s="894"/>
      <c r="EGH64" s="894"/>
      <c r="EGI64" s="894"/>
      <c r="EGJ64" s="894"/>
      <c r="EGK64" s="894"/>
      <c r="EGL64" s="894"/>
      <c r="EGM64" s="894"/>
      <c r="EGN64" s="894"/>
      <c r="EGO64" s="894"/>
      <c r="EGP64" s="894"/>
      <c r="EGQ64" s="894"/>
      <c r="EGR64" s="894"/>
      <c r="EGS64" s="894"/>
      <c r="EGT64" s="894"/>
      <c r="EGU64" s="894"/>
      <c r="EGV64" s="894"/>
      <c r="EGW64" s="894"/>
      <c r="EGX64" s="894"/>
      <c r="EGY64" s="894"/>
      <c r="EGZ64" s="894"/>
      <c r="EHA64" s="894"/>
      <c r="EHB64" s="894"/>
      <c r="EHC64" s="894"/>
      <c r="EHD64" s="894"/>
      <c r="EHE64" s="894"/>
      <c r="EHF64" s="894"/>
      <c r="EHG64" s="894"/>
      <c r="EHH64" s="894"/>
      <c r="EHI64" s="894"/>
      <c r="EHJ64" s="894"/>
      <c r="EHK64" s="894"/>
      <c r="EHL64" s="894"/>
      <c r="EHM64" s="894"/>
      <c r="EHN64" s="894"/>
      <c r="EHO64" s="894"/>
      <c r="EHP64" s="894"/>
      <c r="EHQ64" s="894"/>
      <c r="EHR64" s="894"/>
      <c r="EHS64" s="894"/>
      <c r="EHT64" s="894"/>
      <c r="EHU64" s="894"/>
      <c r="EHV64" s="894"/>
      <c r="EHW64" s="894"/>
      <c r="EHX64" s="894"/>
      <c r="EHY64" s="894"/>
      <c r="EHZ64" s="894"/>
      <c r="EIA64" s="894"/>
      <c r="EIB64" s="894"/>
      <c r="EIC64" s="894"/>
      <c r="EID64" s="894"/>
      <c r="EIE64" s="894"/>
      <c r="EIF64" s="894"/>
      <c r="EIG64" s="894"/>
      <c r="EIH64" s="894"/>
      <c r="EII64" s="894"/>
      <c r="EIJ64" s="894"/>
      <c r="EIK64" s="894"/>
      <c r="EIL64" s="894"/>
      <c r="EIM64" s="894"/>
      <c r="EIN64" s="894"/>
      <c r="EIO64" s="894"/>
      <c r="EIP64" s="894"/>
      <c r="EIQ64" s="894"/>
      <c r="EIR64" s="894"/>
      <c r="EIS64" s="894"/>
      <c r="EIT64" s="894"/>
      <c r="EIU64" s="894"/>
      <c r="EIV64" s="894"/>
      <c r="EIW64" s="894"/>
      <c r="EIX64" s="894"/>
      <c r="EIY64" s="894"/>
      <c r="EIZ64" s="894"/>
      <c r="EJA64" s="894"/>
      <c r="EJB64" s="894"/>
      <c r="EJC64" s="894"/>
      <c r="EJD64" s="894"/>
      <c r="EJE64" s="894"/>
      <c r="EJF64" s="894"/>
      <c r="EJG64" s="894"/>
      <c r="EJH64" s="894"/>
      <c r="EJI64" s="894"/>
      <c r="EJJ64" s="894"/>
      <c r="EJK64" s="894"/>
      <c r="EJL64" s="894"/>
      <c r="EJM64" s="894"/>
      <c r="EJN64" s="894"/>
      <c r="EJO64" s="894"/>
      <c r="EJP64" s="894"/>
      <c r="EJQ64" s="894"/>
      <c r="EJR64" s="894"/>
      <c r="EJS64" s="894"/>
      <c r="EJT64" s="894"/>
      <c r="EJU64" s="894"/>
      <c r="EJV64" s="894"/>
      <c r="EJW64" s="894"/>
      <c r="EJX64" s="894"/>
      <c r="EJY64" s="894"/>
      <c r="EJZ64" s="894"/>
      <c r="EKA64" s="894"/>
      <c r="EKB64" s="894"/>
      <c r="EKC64" s="894"/>
      <c r="EKD64" s="894"/>
      <c r="EKE64" s="894"/>
      <c r="EKF64" s="894"/>
      <c r="EKG64" s="894"/>
      <c r="EKH64" s="894"/>
      <c r="EKI64" s="894"/>
      <c r="EKJ64" s="894"/>
      <c r="EKK64" s="894"/>
      <c r="EKL64" s="894"/>
      <c r="EKM64" s="894"/>
      <c r="EKN64" s="894"/>
      <c r="EKO64" s="894"/>
      <c r="EKP64" s="894"/>
      <c r="EKQ64" s="894"/>
      <c r="EKR64" s="894"/>
      <c r="EKS64" s="894"/>
      <c r="EKT64" s="894"/>
      <c r="EKU64" s="894"/>
      <c r="EKV64" s="894"/>
      <c r="EKW64" s="894"/>
      <c r="EKX64" s="894"/>
      <c r="EKY64" s="894"/>
      <c r="EKZ64" s="894"/>
      <c r="ELA64" s="894"/>
      <c r="ELB64" s="894"/>
      <c r="ELC64" s="894"/>
      <c r="ELD64" s="894"/>
      <c r="ELE64" s="894"/>
      <c r="ELF64" s="894"/>
      <c r="ELG64" s="894"/>
      <c r="ELH64" s="894"/>
      <c r="ELI64" s="894"/>
      <c r="ELJ64" s="894"/>
      <c r="ELK64" s="894"/>
      <c r="ELL64" s="894"/>
      <c r="ELM64" s="894"/>
      <c r="ELN64" s="894"/>
      <c r="ELO64" s="894"/>
      <c r="ELP64" s="894"/>
      <c r="ELQ64" s="894"/>
      <c r="ELR64" s="894"/>
      <c r="ELS64" s="894"/>
      <c r="ELT64" s="894"/>
      <c r="ELU64" s="894"/>
      <c r="ELV64" s="894"/>
      <c r="ELW64" s="894"/>
      <c r="ELX64" s="894"/>
      <c r="ELY64" s="894"/>
      <c r="ELZ64" s="894"/>
      <c r="EMA64" s="894"/>
      <c r="EMB64" s="894"/>
      <c r="EMC64" s="894"/>
      <c r="EMD64" s="894"/>
      <c r="EME64" s="894"/>
      <c r="EMF64" s="894"/>
      <c r="EMG64" s="894"/>
      <c r="EMH64" s="894"/>
      <c r="EMI64" s="894"/>
      <c r="EMJ64" s="894"/>
      <c r="EMK64" s="894"/>
      <c r="EML64" s="894"/>
      <c r="EMM64" s="894"/>
      <c r="EMN64" s="894"/>
      <c r="EMO64" s="894"/>
      <c r="EMP64" s="894"/>
      <c r="EMQ64" s="894"/>
      <c r="EMR64" s="894"/>
      <c r="EMS64" s="894"/>
      <c r="EMT64" s="894"/>
      <c r="EMU64" s="894"/>
      <c r="EMV64" s="894"/>
      <c r="EMW64" s="894"/>
      <c r="EMX64" s="894"/>
      <c r="EMY64" s="894"/>
      <c r="EMZ64" s="894"/>
      <c r="ENA64" s="894"/>
      <c r="ENB64" s="894"/>
      <c r="ENC64" s="894"/>
      <c r="END64" s="894"/>
      <c r="ENE64" s="894"/>
      <c r="ENF64" s="894"/>
      <c r="ENG64" s="894"/>
      <c r="ENH64" s="894"/>
      <c r="ENI64" s="894"/>
      <c r="ENJ64" s="894"/>
      <c r="ENK64" s="894"/>
      <c r="ENL64" s="894"/>
      <c r="ENM64" s="894"/>
      <c r="ENN64" s="894"/>
      <c r="ENO64" s="894"/>
      <c r="ENP64" s="894"/>
      <c r="ENQ64" s="894"/>
      <c r="ENR64" s="894"/>
      <c r="ENS64" s="894"/>
      <c r="ENT64" s="894"/>
      <c r="ENU64" s="894"/>
      <c r="ENV64" s="894"/>
      <c r="ENW64" s="894"/>
      <c r="ENX64" s="894"/>
      <c r="ENY64" s="894"/>
      <c r="ENZ64" s="894"/>
      <c r="EOA64" s="894"/>
      <c r="EOB64" s="894"/>
      <c r="EOC64" s="894"/>
      <c r="EOD64" s="894"/>
      <c r="EOE64" s="894"/>
      <c r="EOF64" s="894"/>
      <c r="EOG64" s="894"/>
      <c r="EOH64" s="894"/>
      <c r="EOI64" s="894"/>
      <c r="EOJ64" s="894"/>
      <c r="EOK64" s="894"/>
      <c r="EOL64" s="894"/>
      <c r="EOM64" s="894"/>
      <c r="EON64" s="894"/>
      <c r="EOO64" s="894"/>
      <c r="EOP64" s="894"/>
      <c r="EOQ64" s="894"/>
      <c r="EOR64" s="894"/>
      <c r="EOS64" s="894"/>
      <c r="EOT64" s="894"/>
      <c r="EOU64" s="894"/>
      <c r="EOV64" s="894"/>
      <c r="EOW64" s="894"/>
      <c r="EOX64" s="894"/>
      <c r="EOY64" s="894"/>
      <c r="EOZ64" s="894"/>
      <c r="EPA64" s="894"/>
      <c r="EPB64" s="894"/>
      <c r="EPC64" s="894"/>
      <c r="EPD64" s="894"/>
      <c r="EPE64" s="894"/>
      <c r="EPF64" s="894"/>
      <c r="EPG64" s="894"/>
      <c r="EPH64" s="894"/>
      <c r="EPI64" s="894"/>
      <c r="EPJ64" s="894"/>
      <c r="EPK64" s="894"/>
      <c r="EPL64" s="894"/>
      <c r="EPM64" s="894"/>
      <c r="EPN64" s="894"/>
      <c r="EPO64" s="894"/>
      <c r="EPP64" s="894"/>
      <c r="EPQ64" s="894"/>
      <c r="EPR64" s="894"/>
      <c r="EPS64" s="894"/>
      <c r="EPT64" s="894"/>
      <c r="EPU64" s="894"/>
      <c r="EPV64" s="894"/>
      <c r="EPW64" s="894"/>
      <c r="EPX64" s="894"/>
      <c r="EPY64" s="894"/>
      <c r="EPZ64" s="894"/>
      <c r="EQA64" s="894"/>
      <c r="EQB64" s="894"/>
      <c r="EQC64" s="894"/>
      <c r="EQD64" s="894"/>
      <c r="EQE64" s="894"/>
      <c r="EQF64" s="894"/>
      <c r="EQG64" s="894"/>
      <c r="EQH64" s="894"/>
      <c r="EQI64" s="894"/>
      <c r="EQJ64" s="894"/>
      <c r="EQK64" s="894"/>
      <c r="EQL64" s="894"/>
      <c r="EQM64" s="894"/>
      <c r="EQN64" s="894"/>
      <c r="EQO64" s="894"/>
      <c r="EQP64" s="894"/>
      <c r="EQQ64" s="894"/>
      <c r="EQR64" s="894"/>
      <c r="EQS64" s="894"/>
      <c r="EQT64" s="894"/>
      <c r="EQU64" s="894"/>
      <c r="EQV64" s="894"/>
      <c r="EQW64" s="894"/>
      <c r="EQX64" s="894"/>
      <c r="EQY64" s="894"/>
      <c r="EQZ64" s="894"/>
      <c r="ERA64" s="894"/>
      <c r="ERB64" s="894"/>
      <c r="ERC64" s="894"/>
      <c r="ERD64" s="894"/>
      <c r="ERE64" s="894"/>
      <c r="ERF64" s="894"/>
      <c r="ERG64" s="894"/>
      <c r="ERH64" s="894"/>
      <c r="ERI64" s="894"/>
      <c r="ERJ64" s="894"/>
      <c r="ERK64" s="894"/>
      <c r="ERL64" s="894"/>
      <c r="ERM64" s="894"/>
      <c r="ERN64" s="894"/>
      <c r="ERO64" s="894"/>
      <c r="ERP64" s="894"/>
      <c r="ERQ64" s="894"/>
      <c r="ERR64" s="894"/>
      <c r="ERS64" s="894"/>
      <c r="ERT64" s="894"/>
      <c r="ERU64" s="894"/>
      <c r="ERV64" s="894"/>
      <c r="ERW64" s="894"/>
      <c r="ERX64" s="894"/>
      <c r="ERY64" s="894"/>
      <c r="ERZ64" s="894"/>
      <c r="ESA64" s="894"/>
      <c r="ESB64" s="894"/>
      <c r="ESC64" s="894"/>
      <c r="ESD64" s="894"/>
      <c r="ESE64" s="894"/>
      <c r="ESF64" s="894"/>
      <c r="ESG64" s="894"/>
      <c r="ESH64" s="894"/>
      <c r="ESI64" s="894"/>
      <c r="ESJ64" s="894"/>
      <c r="ESK64" s="894"/>
      <c r="ESL64" s="894"/>
      <c r="ESM64" s="894"/>
      <c r="ESN64" s="894"/>
      <c r="ESO64" s="894"/>
      <c r="ESP64" s="894"/>
      <c r="ESQ64" s="894"/>
      <c r="ESR64" s="894"/>
      <c r="ESS64" s="894"/>
      <c r="EST64" s="894"/>
      <c r="ESU64" s="894"/>
      <c r="ESV64" s="894"/>
      <c r="ESW64" s="894"/>
      <c r="ESX64" s="894"/>
      <c r="ESY64" s="894"/>
      <c r="ESZ64" s="894"/>
      <c r="ETA64" s="894"/>
      <c r="ETB64" s="894"/>
      <c r="ETC64" s="894"/>
      <c r="ETD64" s="894"/>
      <c r="ETE64" s="894"/>
      <c r="ETF64" s="894"/>
      <c r="ETG64" s="894"/>
      <c r="ETH64" s="894"/>
      <c r="ETI64" s="894"/>
      <c r="ETJ64" s="894"/>
      <c r="ETK64" s="894"/>
      <c r="ETL64" s="894"/>
      <c r="ETM64" s="894"/>
      <c r="ETN64" s="894"/>
      <c r="ETO64" s="894"/>
      <c r="ETP64" s="894"/>
      <c r="ETQ64" s="894"/>
      <c r="ETR64" s="894"/>
      <c r="ETS64" s="894"/>
      <c r="ETT64" s="894"/>
      <c r="ETU64" s="894"/>
      <c r="ETV64" s="894"/>
      <c r="ETW64" s="894"/>
      <c r="ETX64" s="894"/>
      <c r="ETY64" s="894"/>
      <c r="ETZ64" s="894"/>
      <c r="EUA64" s="894"/>
      <c r="EUB64" s="894"/>
      <c r="EUC64" s="894"/>
      <c r="EUD64" s="894"/>
      <c r="EUE64" s="894"/>
      <c r="EUF64" s="894"/>
      <c r="EUG64" s="894"/>
      <c r="EUH64" s="894"/>
      <c r="EUI64" s="894"/>
      <c r="EUJ64" s="894"/>
      <c r="EUK64" s="894"/>
      <c r="EUL64" s="894"/>
      <c r="EUM64" s="894"/>
      <c r="EUN64" s="894"/>
      <c r="EUO64" s="894"/>
      <c r="EUP64" s="894"/>
      <c r="EUQ64" s="894"/>
      <c r="EUR64" s="894"/>
      <c r="EUS64" s="894"/>
      <c r="EUT64" s="894"/>
      <c r="EUU64" s="894"/>
      <c r="EUV64" s="894"/>
      <c r="EUW64" s="894"/>
      <c r="EUX64" s="894"/>
      <c r="EUY64" s="894"/>
      <c r="EUZ64" s="894"/>
      <c r="EVA64" s="894"/>
      <c r="EVB64" s="894"/>
      <c r="EVC64" s="894"/>
      <c r="EVD64" s="894"/>
      <c r="EVE64" s="894"/>
      <c r="EVF64" s="894"/>
      <c r="EVG64" s="894"/>
      <c r="EVH64" s="894"/>
      <c r="EVI64" s="894"/>
      <c r="EVJ64" s="894"/>
      <c r="EVK64" s="894"/>
      <c r="EVL64" s="894"/>
      <c r="EVM64" s="894"/>
      <c r="EVN64" s="894"/>
      <c r="EVO64" s="894"/>
      <c r="EVP64" s="894"/>
      <c r="EVQ64" s="894"/>
      <c r="EVR64" s="894"/>
      <c r="EVS64" s="894"/>
      <c r="EVT64" s="894"/>
      <c r="EVU64" s="894"/>
      <c r="EVV64" s="894"/>
      <c r="EVW64" s="894"/>
      <c r="EVX64" s="894"/>
      <c r="EVY64" s="894"/>
      <c r="EVZ64" s="894"/>
      <c r="EWA64" s="894"/>
      <c r="EWB64" s="894"/>
      <c r="EWC64" s="894"/>
      <c r="EWD64" s="894"/>
      <c r="EWE64" s="894"/>
      <c r="EWF64" s="894"/>
      <c r="EWG64" s="894"/>
      <c r="EWH64" s="894"/>
      <c r="EWI64" s="894"/>
      <c r="EWJ64" s="894"/>
      <c r="EWK64" s="894"/>
      <c r="EWL64" s="894"/>
      <c r="EWM64" s="894"/>
      <c r="EWN64" s="894"/>
      <c r="EWO64" s="894"/>
      <c r="EWP64" s="894"/>
      <c r="EWQ64" s="894"/>
      <c r="EWR64" s="894"/>
      <c r="EWS64" s="894"/>
      <c r="EWT64" s="894"/>
      <c r="EWU64" s="894"/>
      <c r="EWV64" s="894"/>
      <c r="EWW64" s="894"/>
      <c r="EWX64" s="894"/>
      <c r="EWY64" s="894"/>
      <c r="EWZ64" s="894"/>
      <c r="EXA64" s="894"/>
      <c r="EXB64" s="894"/>
      <c r="EXC64" s="894"/>
      <c r="EXD64" s="894"/>
      <c r="EXE64" s="894"/>
      <c r="EXF64" s="894"/>
      <c r="EXG64" s="894"/>
      <c r="EXH64" s="894"/>
      <c r="EXI64" s="894"/>
      <c r="EXJ64" s="894"/>
      <c r="EXK64" s="894"/>
      <c r="EXL64" s="894"/>
      <c r="EXM64" s="894"/>
      <c r="EXN64" s="894"/>
      <c r="EXO64" s="894"/>
      <c r="EXP64" s="894"/>
      <c r="EXQ64" s="894"/>
      <c r="EXR64" s="894"/>
      <c r="EXS64" s="894"/>
      <c r="EXT64" s="894"/>
      <c r="EXU64" s="894"/>
      <c r="EXV64" s="894"/>
      <c r="EXW64" s="894"/>
      <c r="EXX64" s="894"/>
      <c r="EXY64" s="894"/>
      <c r="EXZ64" s="894"/>
      <c r="EYA64" s="894"/>
      <c r="EYB64" s="894"/>
      <c r="EYC64" s="894"/>
      <c r="EYD64" s="894"/>
      <c r="EYE64" s="894"/>
      <c r="EYF64" s="894"/>
      <c r="EYG64" s="894"/>
      <c r="EYH64" s="894"/>
      <c r="EYI64" s="894"/>
      <c r="EYJ64" s="894"/>
      <c r="EYK64" s="894"/>
      <c r="EYL64" s="894"/>
      <c r="EYM64" s="894"/>
      <c r="EYN64" s="894"/>
      <c r="EYO64" s="894"/>
      <c r="EYP64" s="894"/>
      <c r="EYQ64" s="894"/>
      <c r="EYR64" s="894"/>
      <c r="EYS64" s="894"/>
      <c r="EYT64" s="894"/>
      <c r="EYU64" s="894"/>
      <c r="EYV64" s="894"/>
      <c r="EYW64" s="894"/>
      <c r="EYX64" s="894"/>
      <c r="EYY64" s="894"/>
      <c r="EYZ64" s="894"/>
      <c r="EZA64" s="894"/>
      <c r="EZB64" s="894"/>
      <c r="EZC64" s="894"/>
      <c r="EZD64" s="894"/>
      <c r="EZE64" s="894"/>
      <c r="EZF64" s="894"/>
      <c r="EZG64" s="894"/>
      <c r="EZH64" s="894"/>
      <c r="EZI64" s="894"/>
      <c r="EZJ64" s="894"/>
      <c r="EZK64" s="894"/>
      <c r="EZL64" s="894"/>
      <c r="EZM64" s="894"/>
      <c r="EZN64" s="894"/>
      <c r="EZO64" s="894"/>
      <c r="EZP64" s="894"/>
      <c r="EZQ64" s="894"/>
      <c r="EZR64" s="894"/>
      <c r="EZS64" s="894"/>
      <c r="EZT64" s="894"/>
      <c r="EZU64" s="894"/>
      <c r="EZV64" s="894"/>
      <c r="EZW64" s="894"/>
      <c r="EZX64" s="894"/>
      <c r="EZY64" s="894"/>
      <c r="EZZ64" s="894"/>
      <c r="FAA64" s="894"/>
      <c r="FAB64" s="894"/>
      <c r="FAC64" s="894"/>
      <c r="FAD64" s="894"/>
      <c r="FAE64" s="894"/>
      <c r="FAF64" s="894"/>
      <c r="FAG64" s="894"/>
      <c r="FAH64" s="894"/>
      <c r="FAI64" s="894"/>
      <c r="FAJ64" s="894"/>
      <c r="FAK64" s="894"/>
      <c r="FAL64" s="894"/>
      <c r="FAM64" s="894"/>
      <c r="FAN64" s="894"/>
      <c r="FAO64" s="894"/>
      <c r="FAP64" s="894"/>
      <c r="FAQ64" s="894"/>
      <c r="FAR64" s="894"/>
      <c r="FAS64" s="894"/>
      <c r="FAT64" s="894"/>
      <c r="FAU64" s="894"/>
      <c r="FAV64" s="894"/>
      <c r="FAW64" s="894"/>
      <c r="FAX64" s="894"/>
      <c r="FAY64" s="894"/>
      <c r="FAZ64" s="894"/>
      <c r="FBA64" s="894"/>
      <c r="FBB64" s="894"/>
      <c r="FBC64" s="894"/>
      <c r="FBD64" s="894"/>
      <c r="FBE64" s="894"/>
      <c r="FBF64" s="894"/>
      <c r="FBG64" s="894"/>
      <c r="FBH64" s="894"/>
      <c r="FBI64" s="894"/>
      <c r="FBJ64" s="894"/>
      <c r="FBK64" s="894"/>
      <c r="FBL64" s="894"/>
      <c r="FBM64" s="894"/>
      <c r="FBN64" s="894"/>
      <c r="FBO64" s="894"/>
      <c r="FBP64" s="894"/>
      <c r="FBQ64" s="894"/>
      <c r="FBR64" s="894"/>
      <c r="FBS64" s="894"/>
      <c r="FBT64" s="894"/>
      <c r="FBU64" s="894"/>
      <c r="FBV64" s="894"/>
      <c r="FBW64" s="894"/>
      <c r="FBX64" s="894"/>
      <c r="FBY64" s="894"/>
      <c r="FBZ64" s="894"/>
      <c r="FCA64" s="894"/>
      <c r="FCB64" s="894"/>
      <c r="FCC64" s="894"/>
      <c r="FCD64" s="894"/>
      <c r="FCE64" s="894"/>
      <c r="FCF64" s="894"/>
      <c r="FCG64" s="894"/>
      <c r="FCH64" s="894"/>
      <c r="FCI64" s="894"/>
      <c r="FCJ64" s="894"/>
      <c r="FCK64" s="894"/>
      <c r="FCL64" s="894"/>
      <c r="FCM64" s="894"/>
      <c r="FCN64" s="894"/>
      <c r="FCO64" s="894"/>
      <c r="FCP64" s="894"/>
      <c r="FCQ64" s="894"/>
      <c r="FCR64" s="894"/>
      <c r="FCS64" s="894"/>
      <c r="FCT64" s="894"/>
      <c r="FCU64" s="894"/>
      <c r="FCV64" s="894"/>
      <c r="FCW64" s="894"/>
      <c r="FCX64" s="894"/>
      <c r="FCY64" s="894"/>
      <c r="FCZ64" s="894"/>
      <c r="FDA64" s="894"/>
      <c r="FDB64" s="894"/>
      <c r="FDC64" s="894"/>
      <c r="FDD64" s="894"/>
      <c r="FDE64" s="894"/>
      <c r="FDF64" s="894"/>
      <c r="FDG64" s="894"/>
      <c r="FDH64" s="894"/>
      <c r="FDI64" s="894"/>
      <c r="FDJ64" s="894"/>
      <c r="FDK64" s="894"/>
      <c r="FDL64" s="894"/>
      <c r="FDM64" s="894"/>
      <c r="FDN64" s="894"/>
      <c r="FDO64" s="894"/>
      <c r="FDP64" s="894"/>
      <c r="FDQ64" s="894"/>
      <c r="FDR64" s="894"/>
      <c r="FDS64" s="894"/>
      <c r="FDT64" s="894"/>
      <c r="FDU64" s="894"/>
      <c r="FDV64" s="894"/>
      <c r="FDW64" s="894"/>
      <c r="FDX64" s="894"/>
      <c r="FDY64" s="894"/>
      <c r="FDZ64" s="894"/>
      <c r="FEA64" s="894"/>
      <c r="FEB64" s="894"/>
      <c r="FEC64" s="894"/>
      <c r="FED64" s="894"/>
      <c r="FEE64" s="894"/>
      <c r="FEF64" s="894"/>
      <c r="FEG64" s="894"/>
      <c r="FEH64" s="894"/>
      <c r="FEI64" s="894"/>
      <c r="FEJ64" s="894"/>
      <c r="FEK64" s="894"/>
      <c r="FEL64" s="894"/>
      <c r="FEM64" s="894"/>
      <c r="FEN64" s="894"/>
      <c r="FEO64" s="894"/>
      <c r="FEP64" s="894"/>
      <c r="FEQ64" s="894"/>
      <c r="FER64" s="894"/>
      <c r="FES64" s="894"/>
      <c r="FET64" s="894"/>
      <c r="FEU64" s="894"/>
      <c r="FEV64" s="894"/>
      <c r="FEW64" s="894"/>
      <c r="FEX64" s="894"/>
      <c r="FEY64" s="894"/>
      <c r="FEZ64" s="894"/>
      <c r="FFA64" s="894"/>
      <c r="FFB64" s="894"/>
      <c r="FFC64" s="894"/>
      <c r="FFD64" s="894"/>
      <c r="FFE64" s="894"/>
      <c r="FFF64" s="894"/>
      <c r="FFG64" s="894"/>
      <c r="FFH64" s="894"/>
      <c r="FFI64" s="894"/>
      <c r="FFJ64" s="894"/>
      <c r="FFK64" s="894"/>
      <c r="FFL64" s="894"/>
      <c r="FFM64" s="894"/>
      <c r="FFN64" s="894"/>
      <c r="FFO64" s="894"/>
      <c r="FFP64" s="894"/>
      <c r="FFQ64" s="894"/>
      <c r="FFR64" s="894"/>
      <c r="FFS64" s="894"/>
      <c r="FFT64" s="894"/>
      <c r="FFU64" s="894"/>
      <c r="FFV64" s="894"/>
      <c r="FFW64" s="894"/>
      <c r="FFX64" s="894"/>
      <c r="FFY64" s="894"/>
      <c r="FFZ64" s="894"/>
      <c r="FGA64" s="894"/>
      <c r="FGB64" s="894"/>
      <c r="FGC64" s="894"/>
      <c r="FGD64" s="894"/>
      <c r="FGE64" s="894"/>
      <c r="FGF64" s="894"/>
      <c r="FGG64" s="894"/>
      <c r="FGH64" s="894"/>
      <c r="FGI64" s="894"/>
      <c r="FGJ64" s="894"/>
      <c r="FGK64" s="894"/>
      <c r="FGL64" s="894"/>
      <c r="FGM64" s="894"/>
      <c r="FGN64" s="894"/>
      <c r="FGO64" s="894"/>
      <c r="FGP64" s="894"/>
      <c r="FGQ64" s="894"/>
      <c r="FGR64" s="894"/>
      <c r="FGS64" s="894"/>
      <c r="FGT64" s="894"/>
      <c r="FGU64" s="894"/>
      <c r="FGV64" s="894"/>
      <c r="FGW64" s="894"/>
      <c r="FGX64" s="894"/>
      <c r="FGY64" s="894"/>
      <c r="FGZ64" s="894"/>
      <c r="FHA64" s="894"/>
      <c r="FHB64" s="894"/>
      <c r="FHC64" s="894"/>
      <c r="FHD64" s="894"/>
      <c r="FHE64" s="894"/>
      <c r="FHF64" s="894"/>
      <c r="FHG64" s="894"/>
      <c r="FHH64" s="894"/>
      <c r="FHI64" s="894"/>
      <c r="FHJ64" s="894"/>
      <c r="FHK64" s="894"/>
      <c r="FHL64" s="894"/>
      <c r="FHM64" s="894"/>
      <c r="FHN64" s="894"/>
      <c r="FHO64" s="894"/>
      <c r="FHP64" s="894"/>
      <c r="FHQ64" s="894"/>
      <c r="FHR64" s="894"/>
      <c r="FHS64" s="894"/>
      <c r="FHT64" s="894"/>
      <c r="FHU64" s="894"/>
      <c r="FHV64" s="894"/>
      <c r="FHW64" s="894"/>
      <c r="FHX64" s="894"/>
      <c r="FHY64" s="894"/>
      <c r="FHZ64" s="894"/>
      <c r="FIA64" s="894"/>
      <c r="FIB64" s="894"/>
      <c r="FIC64" s="894"/>
      <c r="FID64" s="894"/>
      <c r="FIE64" s="894"/>
      <c r="FIF64" s="894"/>
      <c r="FIG64" s="894"/>
      <c r="FIH64" s="894"/>
      <c r="FII64" s="894"/>
      <c r="FIJ64" s="894"/>
      <c r="FIK64" s="894"/>
      <c r="FIL64" s="894"/>
      <c r="FIM64" s="894"/>
      <c r="FIN64" s="894"/>
      <c r="FIO64" s="894"/>
      <c r="FIP64" s="894"/>
      <c r="FIQ64" s="894"/>
      <c r="FIR64" s="894"/>
      <c r="FIS64" s="894"/>
      <c r="FIT64" s="894"/>
      <c r="FIU64" s="894"/>
      <c r="FIV64" s="894"/>
      <c r="FIW64" s="894"/>
      <c r="FIX64" s="894"/>
      <c r="FIY64" s="894"/>
      <c r="FIZ64" s="894"/>
      <c r="FJA64" s="894"/>
      <c r="FJB64" s="894"/>
      <c r="FJC64" s="894"/>
      <c r="FJD64" s="894"/>
      <c r="FJE64" s="894"/>
      <c r="FJF64" s="894"/>
      <c r="FJG64" s="894"/>
      <c r="FJH64" s="894"/>
      <c r="FJI64" s="894"/>
      <c r="FJJ64" s="894"/>
      <c r="FJK64" s="894"/>
      <c r="FJL64" s="894"/>
      <c r="FJM64" s="894"/>
      <c r="FJN64" s="894"/>
      <c r="FJO64" s="894"/>
      <c r="FJP64" s="894"/>
      <c r="FJQ64" s="894"/>
      <c r="FJR64" s="894"/>
      <c r="FJS64" s="894"/>
      <c r="FJT64" s="894"/>
      <c r="FJU64" s="894"/>
      <c r="FJV64" s="894"/>
      <c r="FJW64" s="894"/>
      <c r="FJX64" s="894"/>
      <c r="FJY64" s="894"/>
      <c r="FJZ64" s="894"/>
      <c r="FKA64" s="894"/>
      <c r="FKB64" s="894"/>
      <c r="FKC64" s="894"/>
      <c r="FKD64" s="894"/>
      <c r="FKE64" s="894"/>
      <c r="FKF64" s="894"/>
      <c r="FKG64" s="894"/>
      <c r="FKH64" s="894"/>
      <c r="FKI64" s="894"/>
      <c r="FKJ64" s="894"/>
      <c r="FKK64" s="894"/>
      <c r="FKL64" s="894"/>
      <c r="FKM64" s="894"/>
      <c r="FKN64" s="894"/>
      <c r="FKO64" s="894"/>
      <c r="FKP64" s="894"/>
      <c r="FKQ64" s="894"/>
      <c r="FKR64" s="894"/>
      <c r="FKS64" s="894"/>
      <c r="FKT64" s="894"/>
      <c r="FKU64" s="894"/>
      <c r="FKV64" s="894"/>
      <c r="FKW64" s="894"/>
      <c r="FKX64" s="894"/>
      <c r="FKY64" s="894"/>
      <c r="FKZ64" s="894"/>
      <c r="FLA64" s="894"/>
      <c r="FLB64" s="894"/>
      <c r="FLC64" s="894"/>
      <c r="FLD64" s="894"/>
      <c r="FLE64" s="894"/>
      <c r="FLF64" s="894"/>
      <c r="FLG64" s="894"/>
      <c r="FLH64" s="894"/>
      <c r="FLI64" s="894"/>
      <c r="FLJ64" s="894"/>
      <c r="FLK64" s="894"/>
      <c r="FLL64" s="894"/>
      <c r="FLM64" s="894"/>
      <c r="FLN64" s="894"/>
      <c r="FLO64" s="894"/>
      <c r="FLP64" s="894"/>
      <c r="FLQ64" s="894"/>
      <c r="FLR64" s="894"/>
      <c r="FLS64" s="894"/>
      <c r="FLT64" s="894"/>
      <c r="FLU64" s="894"/>
      <c r="FLV64" s="894"/>
      <c r="FLW64" s="894"/>
      <c r="FLX64" s="894"/>
      <c r="FLY64" s="894"/>
      <c r="FLZ64" s="894"/>
      <c r="FMA64" s="894"/>
      <c r="FMB64" s="894"/>
      <c r="FMC64" s="894"/>
      <c r="FMD64" s="894"/>
      <c r="FME64" s="894"/>
      <c r="FMF64" s="894"/>
      <c r="FMG64" s="894"/>
      <c r="FMH64" s="894"/>
      <c r="FMI64" s="894"/>
      <c r="FMJ64" s="894"/>
      <c r="FMK64" s="894"/>
      <c r="FML64" s="894"/>
      <c r="FMM64" s="894"/>
      <c r="FMN64" s="894"/>
      <c r="FMO64" s="894"/>
      <c r="FMP64" s="894"/>
      <c r="FMQ64" s="894"/>
      <c r="FMR64" s="894"/>
      <c r="FMS64" s="894"/>
      <c r="FMT64" s="894"/>
      <c r="FMU64" s="894"/>
      <c r="FMV64" s="894"/>
      <c r="FMW64" s="894"/>
      <c r="FMX64" s="894"/>
      <c r="FMY64" s="894"/>
      <c r="FMZ64" s="894"/>
      <c r="FNA64" s="894"/>
      <c r="FNB64" s="894"/>
      <c r="FNC64" s="894"/>
      <c r="FND64" s="894"/>
      <c r="FNE64" s="894"/>
      <c r="FNF64" s="894"/>
      <c r="FNG64" s="894"/>
      <c r="FNH64" s="894"/>
      <c r="FNI64" s="894"/>
      <c r="FNJ64" s="894"/>
      <c r="FNK64" s="894"/>
      <c r="FNL64" s="894"/>
      <c r="FNM64" s="894"/>
      <c r="FNN64" s="894"/>
      <c r="FNO64" s="894"/>
      <c r="FNP64" s="894"/>
      <c r="FNQ64" s="894"/>
      <c r="FNR64" s="894"/>
      <c r="FNS64" s="894"/>
      <c r="FNT64" s="894"/>
      <c r="FNU64" s="894"/>
      <c r="FNV64" s="894"/>
      <c r="FNW64" s="894"/>
      <c r="FNX64" s="894"/>
      <c r="FNY64" s="894"/>
      <c r="FNZ64" s="894"/>
      <c r="FOA64" s="894"/>
      <c r="FOB64" s="894"/>
      <c r="FOC64" s="894"/>
      <c r="FOD64" s="894"/>
      <c r="FOE64" s="894"/>
      <c r="FOF64" s="894"/>
      <c r="FOG64" s="894"/>
      <c r="FOH64" s="894"/>
      <c r="FOI64" s="894"/>
      <c r="FOJ64" s="894"/>
      <c r="FOK64" s="894"/>
      <c r="FOL64" s="894"/>
      <c r="FOM64" s="894"/>
      <c r="FON64" s="894"/>
      <c r="FOO64" s="894"/>
      <c r="FOP64" s="894"/>
      <c r="FOQ64" s="894"/>
      <c r="FOR64" s="894"/>
      <c r="FOS64" s="894"/>
      <c r="FOT64" s="894"/>
      <c r="FOU64" s="894"/>
      <c r="FOV64" s="894"/>
      <c r="FOW64" s="894"/>
      <c r="FOX64" s="894"/>
      <c r="FOY64" s="894"/>
      <c r="FOZ64" s="894"/>
      <c r="FPA64" s="894"/>
      <c r="FPB64" s="894"/>
      <c r="FPC64" s="894"/>
      <c r="FPD64" s="894"/>
      <c r="FPE64" s="894"/>
      <c r="FPF64" s="894"/>
      <c r="FPG64" s="894"/>
      <c r="FPH64" s="894"/>
      <c r="FPI64" s="894"/>
      <c r="FPJ64" s="894"/>
      <c r="FPK64" s="894"/>
      <c r="FPL64" s="894"/>
      <c r="FPM64" s="894"/>
      <c r="FPN64" s="894"/>
      <c r="FPO64" s="894"/>
      <c r="FPP64" s="894"/>
      <c r="FPQ64" s="894"/>
      <c r="FPR64" s="894"/>
      <c r="FPS64" s="894"/>
      <c r="FPT64" s="894"/>
      <c r="FPU64" s="894"/>
      <c r="FPV64" s="894"/>
      <c r="FPW64" s="894"/>
      <c r="FPX64" s="894"/>
      <c r="FPY64" s="894"/>
      <c r="FPZ64" s="894"/>
      <c r="FQA64" s="894"/>
      <c r="FQB64" s="894"/>
      <c r="FQC64" s="894"/>
      <c r="FQD64" s="894"/>
      <c r="FQE64" s="894"/>
      <c r="FQF64" s="894"/>
      <c r="FQG64" s="894"/>
      <c r="FQH64" s="894"/>
      <c r="FQI64" s="894"/>
      <c r="FQJ64" s="894"/>
      <c r="FQK64" s="894"/>
      <c r="FQL64" s="894"/>
      <c r="FQM64" s="894"/>
      <c r="FQN64" s="894"/>
      <c r="FQO64" s="894"/>
      <c r="FQP64" s="894"/>
      <c r="FQQ64" s="894"/>
      <c r="FQR64" s="894"/>
      <c r="FQS64" s="894"/>
      <c r="FQT64" s="894"/>
      <c r="FQU64" s="894"/>
      <c r="FQV64" s="894"/>
      <c r="FQW64" s="894"/>
      <c r="FQX64" s="894"/>
      <c r="FQY64" s="894"/>
      <c r="FQZ64" s="894"/>
      <c r="FRA64" s="894"/>
      <c r="FRB64" s="894"/>
      <c r="FRC64" s="894"/>
      <c r="FRD64" s="894"/>
      <c r="FRE64" s="894"/>
      <c r="FRF64" s="894"/>
      <c r="FRG64" s="894"/>
      <c r="FRH64" s="894"/>
      <c r="FRI64" s="894"/>
      <c r="FRJ64" s="894"/>
      <c r="FRK64" s="894"/>
      <c r="FRL64" s="894"/>
      <c r="FRM64" s="894"/>
      <c r="FRN64" s="894"/>
      <c r="FRO64" s="894"/>
      <c r="FRP64" s="894"/>
      <c r="FRQ64" s="894"/>
      <c r="FRR64" s="894"/>
      <c r="FRS64" s="894"/>
      <c r="FRT64" s="894"/>
      <c r="FRU64" s="894"/>
      <c r="FRV64" s="894"/>
      <c r="FRW64" s="894"/>
      <c r="FRX64" s="894"/>
      <c r="FRY64" s="894"/>
      <c r="FRZ64" s="894"/>
      <c r="FSA64" s="894"/>
      <c r="FSB64" s="894"/>
      <c r="FSC64" s="894"/>
      <c r="FSD64" s="894"/>
      <c r="FSE64" s="894"/>
      <c r="FSF64" s="894"/>
      <c r="FSG64" s="894"/>
      <c r="FSH64" s="894"/>
      <c r="FSI64" s="894"/>
      <c r="FSJ64" s="894"/>
      <c r="FSK64" s="894"/>
      <c r="FSL64" s="894"/>
      <c r="FSM64" s="894"/>
      <c r="FSN64" s="894"/>
      <c r="FSO64" s="894"/>
      <c r="FSP64" s="894"/>
      <c r="FSQ64" s="894"/>
      <c r="FSR64" s="894"/>
      <c r="FSS64" s="894"/>
      <c r="FST64" s="894"/>
      <c r="FSU64" s="894"/>
      <c r="FSV64" s="894"/>
      <c r="FSW64" s="894"/>
      <c r="FSX64" s="894"/>
      <c r="FSY64" s="894"/>
      <c r="FSZ64" s="894"/>
      <c r="FTA64" s="894"/>
      <c r="FTB64" s="894"/>
      <c r="FTC64" s="894"/>
      <c r="FTD64" s="894"/>
      <c r="FTE64" s="894"/>
      <c r="FTF64" s="894"/>
      <c r="FTG64" s="894"/>
      <c r="FTH64" s="894"/>
      <c r="FTI64" s="894"/>
      <c r="FTJ64" s="894"/>
      <c r="FTK64" s="894"/>
      <c r="FTL64" s="894"/>
      <c r="FTM64" s="894"/>
      <c r="FTN64" s="894"/>
      <c r="FTO64" s="894"/>
      <c r="FTP64" s="894"/>
      <c r="FTQ64" s="894"/>
      <c r="FTR64" s="894"/>
      <c r="FTS64" s="894"/>
      <c r="FTT64" s="894"/>
      <c r="FTU64" s="894"/>
      <c r="FTV64" s="894"/>
      <c r="FTW64" s="894"/>
      <c r="FTX64" s="894"/>
      <c r="FTY64" s="894"/>
      <c r="FTZ64" s="894"/>
      <c r="FUA64" s="894"/>
      <c r="FUB64" s="894"/>
      <c r="FUC64" s="894"/>
      <c r="FUD64" s="894"/>
      <c r="FUE64" s="894"/>
      <c r="FUF64" s="894"/>
      <c r="FUG64" s="894"/>
      <c r="FUH64" s="894"/>
      <c r="FUI64" s="894"/>
      <c r="FUJ64" s="894"/>
      <c r="FUK64" s="894"/>
      <c r="FUL64" s="894"/>
      <c r="FUM64" s="894"/>
      <c r="FUN64" s="894"/>
      <c r="FUO64" s="894"/>
      <c r="FUP64" s="894"/>
      <c r="FUQ64" s="894"/>
      <c r="FUR64" s="894"/>
      <c r="FUS64" s="894"/>
      <c r="FUT64" s="894"/>
      <c r="FUU64" s="894"/>
      <c r="FUV64" s="894"/>
      <c r="FUW64" s="894"/>
      <c r="FUX64" s="894"/>
      <c r="FUY64" s="894"/>
      <c r="FUZ64" s="894"/>
      <c r="FVA64" s="894"/>
      <c r="FVB64" s="894"/>
      <c r="FVC64" s="894"/>
      <c r="FVD64" s="894"/>
      <c r="FVE64" s="894"/>
      <c r="FVF64" s="894"/>
      <c r="FVG64" s="894"/>
      <c r="FVH64" s="894"/>
      <c r="FVI64" s="894"/>
      <c r="FVJ64" s="894"/>
      <c r="FVK64" s="894"/>
      <c r="FVL64" s="894"/>
      <c r="FVM64" s="894"/>
      <c r="FVN64" s="894"/>
      <c r="FVO64" s="894"/>
      <c r="FVP64" s="894"/>
      <c r="FVQ64" s="894"/>
      <c r="FVR64" s="894"/>
      <c r="FVS64" s="894"/>
      <c r="FVT64" s="894"/>
      <c r="FVU64" s="894"/>
      <c r="FVV64" s="894"/>
      <c r="FVW64" s="894"/>
      <c r="FVX64" s="894"/>
      <c r="FVY64" s="894"/>
      <c r="FVZ64" s="894"/>
      <c r="FWA64" s="894"/>
      <c r="FWB64" s="894"/>
      <c r="FWC64" s="894"/>
      <c r="FWD64" s="894"/>
      <c r="FWE64" s="894"/>
      <c r="FWF64" s="894"/>
      <c r="FWG64" s="894"/>
      <c r="FWH64" s="894"/>
      <c r="FWI64" s="894"/>
      <c r="FWJ64" s="894"/>
      <c r="FWK64" s="894"/>
      <c r="FWL64" s="894"/>
      <c r="FWM64" s="894"/>
      <c r="FWN64" s="894"/>
      <c r="FWO64" s="894"/>
      <c r="FWP64" s="894"/>
      <c r="FWQ64" s="894"/>
      <c r="FWR64" s="894"/>
      <c r="FWS64" s="894"/>
      <c r="FWT64" s="894"/>
      <c r="FWU64" s="894"/>
      <c r="FWV64" s="894"/>
      <c r="FWW64" s="894"/>
      <c r="FWX64" s="894"/>
      <c r="FWY64" s="894"/>
      <c r="FWZ64" s="894"/>
      <c r="FXA64" s="894"/>
      <c r="FXB64" s="894"/>
      <c r="FXC64" s="894"/>
      <c r="FXD64" s="894"/>
      <c r="FXE64" s="894"/>
      <c r="FXF64" s="894"/>
      <c r="FXG64" s="894"/>
      <c r="FXH64" s="894"/>
      <c r="FXI64" s="894"/>
      <c r="FXJ64" s="894"/>
      <c r="FXK64" s="894"/>
      <c r="FXL64" s="894"/>
      <c r="FXM64" s="894"/>
      <c r="FXN64" s="894"/>
      <c r="FXO64" s="894"/>
      <c r="FXP64" s="894"/>
      <c r="FXQ64" s="894"/>
      <c r="FXR64" s="894"/>
      <c r="FXS64" s="894"/>
      <c r="FXT64" s="894"/>
      <c r="FXU64" s="894"/>
      <c r="FXV64" s="894"/>
      <c r="FXW64" s="894"/>
      <c r="FXX64" s="894"/>
      <c r="FXY64" s="894"/>
      <c r="FXZ64" s="894"/>
      <c r="FYA64" s="894"/>
      <c r="FYB64" s="894"/>
      <c r="FYC64" s="894"/>
      <c r="FYD64" s="894"/>
      <c r="FYE64" s="894"/>
      <c r="FYF64" s="894"/>
      <c r="FYG64" s="894"/>
      <c r="FYH64" s="894"/>
      <c r="FYI64" s="894"/>
      <c r="FYJ64" s="894"/>
      <c r="FYK64" s="894"/>
      <c r="FYL64" s="894"/>
      <c r="FYM64" s="894"/>
      <c r="FYN64" s="894"/>
      <c r="FYO64" s="894"/>
      <c r="FYP64" s="894"/>
      <c r="FYQ64" s="894"/>
      <c r="FYR64" s="894"/>
      <c r="FYS64" s="894"/>
      <c r="FYT64" s="894"/>
      <c r="FYU64" s="894"/>
      <c r="FYV64" s="894"/>
      <c r="FYW64" s="894"/>
      <c r="FYX64" s="894"/>
      <c r="FYY64" s="894"/>
      <c r="FYZ64" s="894"/>
      <c r="FZA64" s="894"/>
      <c r="FZB64" s="894"/>
      <c r="FZC64" s="894"/>
      <c r="FZD64" s="894"/>
      <c r="FZE64" s="894"/>
      <c r="FZF64" s="894"/>
      <c r="FZG64" s="894"/>
      <c r="FZH64" s="894"/>
      <c r="FZI64" s="894"/>
      <c r="FZJ64" s="894"/>
      <c r="FZK64" s="894"/>
      <c r="FZL64" s="894"/>
      <c r="FZM64" s="894"/>
      <c r="FZN64" s="894"/>
      <c r="FZO64" s="894"/>
      <c r="FZP64" s="894"/>
      <c r="FZQ64" s="894"/>
      <c r="FZR64" s="894"/>
      <c r="FZS64" s="894"/>
      <c r="FZT64" s="894"/>
      <c r="FZU64" s="894"/>
      <c r="FZV64" s="894"/>
      <c r="FZW64" s="894"/>
      <c r="FZX64" s="894"/>
      <c r="FZY64" s="894"/>
      <c r="FZZ64" s="894"/>
      <c r="GAA64" s="894"/>
      <c r="GAB64" s="894"/>
      <c r="GAC64" s="894"/>
      <c r="GAD64" s="894"/>
      <c r="GAE64" s="894"/>
      <c r="GAF64" s="894"/>
      <c r="GAG64" s="894"/>
      <c r="GAH64" s="894"/>
      <c r="GAI64" s="894"/>
      <c r="GAJ64" s="894"/>
      <c r="GAK64" s="894"/>
      <c r="GAL64" s="894"/>
      <c r="GAM64" s="894"/>
      <c r="GAN64" s="894"/>
      <c r="GAO64" s="894"/>
      <c r="GAP64" s="894"/>
      <c r="GAQ64" s="894"/>
      <c r="GAR64" s="894"/>
      <c r="GAS64" s="894"/>
      <c r="GAT64" s="894"/>
      <c r="GAU64" s="894"/>
      <c r="GAV64" s="894"/>
      <c r="GAW64" s="894"/>
      <c r="GAX64" s="894"/>
      <c r="GAY64" s="894"/>
      <c r="GAZ64" s="894"/>
      <c r="GBA64" s="894"/>
      <c r="GBB64" s="894"/>
      <c r="GBC64" s="894"/>
      <c r="GBD64" s="894"/>
      <c r="GBE64" s="894"/>
      <c r="GBF64" s="894"/>
      <c r="GBG64" s="894"/>
      <c r="GBH64" s="894"/>
      <c r="GBI64" s="894"/>
      <c r="GBJ64" s="894"/>
      <c r="GBK64" s="894"/>
      <c r="GBL64" s="894"/>
      <c r="GBM64" s="894"/>
      <c r="GBN64" s="894"/>
      <c r="GBO64" s="894"/>
      <c r="GBP64" s="894"/>
      <c r="GBQ64" s="894"/>
      <c r="GBR64" s="894"/>
      <c r="GBS64" s="894"/>
      <c r="GBT64" s="894"/>
      <c r="GBU64" s="894"/>
      <c r="GBV64" s="894"/>
      <c r="GBW64" s="894"/>
      <c r="GBX64" s="894"/>
      <c r="GBY64" s="894"/>
      <c r="GBZ64" s="894"/>
      <c r="GCA64" s="894"/>
      <c r="GCB64" s="894"/>
      <c r="GCC64" s="894"/>
      <c r="GCD64" s="894"/>
      <c r="GCE64" s="894"/>
      <c r="GCF64" s="894"/>
      <c r="GCG64" s="894"/>
      <c r="GCH64" s="894"/>
      <c r="GCI64" s="894"/>
      <c r="GCJ64" s="894"/>
      <c r="GCK64" s="894"/>
      <c r="GCL64" s="894"/>
      <c r="GCM64" s="894"/>
      <c r="GCN64" s="894"/>
      <c r="GCO64" s="894"/>
      <c r="GCP64" s="894"/>
      <c r="GCQ64" s="894"/>
      <c r="GCR64" s="894"/>
      <c r="GCS64" s="894"/>
      <c r="GCT64" s="894"/>
      <c r="GCU64" s="894"/>
      <c r="GCV64" s="894"/>
      <c r="GCW64" s="894"/>
      <c r="GCX64" s="894"/>
      <c r="GCY64" s="894"/>
      <c r="GCZ64" s="894"/>
      <c r="GDA64" s="894"/>
      <c r="GDB64" s="894"/>
      <c r="GDC64" s="894"/>
      <c r="GDD64" s="894"/>
      <c r="GDE64" s="894"/>
      <c r="GDF64" s="894"/>
      <c r="GDG64" s="894"/>
      <c r="GDH64" s="894"/>
      <c r="GDI64" s="894"/>
      <c r="GDJ64" s="894"/>
      <c r="GDK64" s="894"/>
      <c r="GDL64" s="894"/>
      <c r="GDM64" s="894"/>
      <c r="GDN64" s="894"/>
      <c r="GDO64" s="894"/>
      <c r="GDP64" s="894"/>
      <c r="GDQ64" s="894"/>
      <c r="GDR64" s="894"/>
      <c r="GDS64" s="894"/>
      <c r="GDT64" s="894"/>
      <c r="GDU64" s="894"/>
      <c r="GDV64" s="894"/>
      <c r="GDW64" s="894"/>
      <c r="GDX64" s="894"/>
      <c r="GDY64" s="894"/>
      <c r="GDZ64" s="894"/>
      <c r="GEA64" s="894"/>
      <c r="GEB64" s="894"/>
      <c r="GEC64" s="894"/>
      <c r="GED64" s="894"/>
      <c r="GEE64" s="894"/>
      <c r="GEF64" s="894"/>
      <c r="GEG64" s="894"/>
      <c r="GEH64" s="894"/>
      <c r="GEI64" s="894"/>
      <c r="GEJ64" s="894"/>
      <c r="GEK64" s="894"/>
      <c r="GEL64" s="894"/>
      <c r="GEM64" s="894"/>
      <c r="GEN64" s="894"/>
      <c r="GEO64" s="894"/>
      <c r="GEP64" s="894"/>
      <c r="GEQ64" s="894"/>
      <c r="GER64" s="894"/>
      <c r="GES64" s="894"/>
      <c r="GET64" s="894"/>
      <c r="GEU64" s="894"/>
      <c r="GEV64" s="894"/>
      <c r="GEW64" s="894"/>
      <c r="GEX64" s="894"/>
      <c r="GEY64" s="894"/>
      <c r="GEZ64" s="894"/>
      <c r="GFA64" s="894"/>
      <c r="GFB64" s="894"/>
      <c r="GFC64" s="894"/>
      <c r="GFD64" s="894"/>
      <c r="GFE64" s="894"/>
      <c r="GFF64" s="894"/>
      <c r="GFG64" s="894"/>
      <c r="GFH64" s="894"/>
      <c r="GFI64" s="894"/>
      <c r="GFJ64" s="894"/>
      <c r="GFK64" s="894"/>
      <c r="GFL64" s="894"/>
      <c r="GFM64" s="894"/>
      <c r="GFN64" s="894"/>
      <c r="GFO64" s="894"/>
      <c r="GFP64" s="894"/>
      <c r="GFQ64" s="894"/>
      <c r="GFR64" s="894"/>
      <c r="GFS64" s="894"/>
      <c r="GFT64" s="894"/>
      <c r="GFU64" s="894"/>
      <c r="GFV64" s="894"/>
      <c r="GFW64" s="894"/>
      <c r="GFX64" s="894"/>
      <c r="GFY64" s="894"/>
      <c r="GFZ64" s="894"/>
      <c r="GGA64" s="894"/>
      <c r="GGB64" s="894"/>
      <c r="GGC64" s="894"/>
      <c r="GGD64" s="894"/>
      <c r="GGE64" s="894"/>
      <c r="GGF64" s="894"/>
      <c r="GGG64" s="894"/>
      <c r="GGH64" s="894"/>
      <c r="GGI64" s="894"/>
      <c r="GGJ64" s="894"/>
      <c r="GGK64" s="894"/>
      <c r="GGL64" s="894"/>
      <c r="GGM64" s="894"/>
      <c r="GGN64" s="894"/>
      <c r="GGO64" s="894"/>
      <c r="GGP64" s="894"/>
      <c r="GGQ64" s="894"/>
      <c r="GGR64" s="894"/>
      <c r="GGS64" s="894"/>
      <c r="GGT64" s="894"/>
      <c r="GGU64" s="894"/>
      <c r="GGV64" s="894"/>
      <c r="GGW64" s="894"/>
      <c r="GGX64" s="894"/>
      <c r="GGY64" s="894"/>
      <c r="GGZ64" s="894"/>
      <c r="GHA64" s="894"/>
      <c r="GHB64" s="894"/>
      <c r="GHC64" s="894"/>
      <c r="GHD64" s="894"/>
      <c r="GHE64" s="894"/>
      <c r="GHF64" s="894"/>
      <c r="GHG64" s="894"/>
      <c r="GHH64" s="894"/>
      <c r="GHI64" s="894"/>
      <c r="GHJ64" s="894"/>
      <c r="GHK64" s="894"/>
      <c r="GHL64" s="894"/>
      <c r="GHM64" s="894"/>
      <c r="GHN64" s="894"/>
      <c r="GHO64" s="894"/>
      <c r="GHP64" s="894"/>
      <c r="GHQ64" s="894"/>
      <c r="GHR64" s="894"/>
      <c r="GHS64" s="894"/>
      <c r="GHT64" s="894"/>
      <c r="GHU64" s="894"/>
      <c r="GHV64" s="894"/>
      <c r="GHW64" s="894"/>
      <c r="GHX64" s="894"/>
      <c r="GHY64" s="894"/>
      <c r="GHZ64" s="894"/>
      <c r="GIA64" s="894"/>
      <c r="GIB64" s="894"/>
      <c r="GIC64" s="894"/>
      <c r="GID64" s="894"/>
      <c r="GIE64" s="894"/>
      <c r="GIF64" s="894"/>
      <c r="GIG64" s="894"/>
      <c r="GIH64" s="894"/>
      <c r="GII64" s="894"/>
      <c r="GIJ64" s="894"/>
      <c r="GIK64" s="894"/>
      <c r="GIL64" s="894"/>
      <c r="GIM64" s="894"/>
      <c r="GIN64" s="894"/>
      <c r="GIO64" s="894"/>
      <c r="GIP64" s="894"/>
      <c r="GIQ64" s="894"/>
      <c r="GIR64" s="894"/>
      <c r="GIS64" s="894"/>
      <c r="GIT64" s="894"/>
      <c r="GIU64" s="894"/>
      <c r="GIV64" s="894"/>
      <c r="GIW64" s="894"/>
      <c r="GIX64" s="894"/>
      <c r="GIY64" s="894"/>
      <c r="GIZ64" s="894"/>
      <c r="GJA64" s="894"/>
      <c r="GJB64" s="894"/>
      <c r="GJC64" s="894"/>
      <c r="GJD64" s="894"/>
      <c r="GJE64" s="894"/>
      <c r="GJF64" s="894"/>
      <c r="GJG64" s="894"/>
      <c r="GJH64" s="894"/>
      <c r="GJI64" s="894"/>
      <c r="GJJ64" s="894"/>
      <c r="GJK64" s="894"/>
      <c r="GJL64" s="894"/>
      <c r="GJM64" s="894"/>
      <c r="GJN64" s="894"/>
      <c r="GJO64" s="894"/>
      <c r="GJP64" s="894"/>
      <c r="GJQ64" s="894"/>
      <c r="GJR64" s="894"/>
      <c r="GJS64" s="894"/>
      <c r="GJT64" s="894"/>
      <c r="GJU64" s="894"/>
      <c r="GJV64" s="894"/>
      <c r="GJW64" s="894"/>
      <c r="GJX64" s="894"/>
      <c r="GJY64" s="894"/>
      <c r="GJZ64" s="894"/>
      <c r="GKA64" s="894"/>
      <c r="GKB64" s="894"/>
      <c r="GKC64" s="894"/>
      <c r="GKD64" s="894"/>
      <c r="GKE64" s="894"/>
      <c r="GKF64" s="894"/>
      <c r="GKG64" s="894"/>
      <c r="GKH64" s="894"/>
      <c r="GKI64" s="894"/>
      <c r="GKJ64" s="894"/>
      <c r="GKK64" s="894"/>
      <c r="GKL64" s="894"/>
      <c r="GKM64" s="894"/>
      <c r="GKN64" s="894"/>
      <c r="GKO64" s="894"/>
      <c r="GKP64" s="894"/>
      <c r="GKQ64" s="894"/>
      <c r="GKR64" s="894"/>
      <c r="GKS64" s="894"/>
      <c r="GKT64" s="894"/>
      <c r="GKU64" s="894"/>
      <c r="GKV64" s="894"/>
      <c r="GKW64" s="894"/>
      <c r="GKX64" s="894"/>
      <c r="GKY64" s="894"/>
      <c r="GKZ64" s="894"/>
      <c r="GLA64" s="894"/>
      <c r="GLB64" s="894"/>
      <c r="GLC64" s="894"/>
      <c r="GLD64" s="894"/>
      <c r="GLE64" s="894"/>
      <c r="GLF64" s="894"/>
      <c r="GLG64" s="894"/>
      <c r="GLH64" s="894"/>
      <c r="GLI64" s="894"/>
      <c r="GLJ64" s="894"/>
      <c r="GLK64" s="894"/>
      <c r="GLL64" s="894"/>
      <c r="GLM64" s="894"/>
      <c r="GLN64" s="894"/>
      <c r="GLO64" s="894"/>
      <c r="GLP64" s="894"/>
      <c r="GLQ64" s="894"/>
      <c r="GLR64" s="894"/>
      <c r="GLS64" s="894"/>
      <c r="GLT64" s="894"/>
      <c r="GLU64" s="894"/>
      <c r="GLV64" s="894"/>
      <c r="GLW64" s="894"/>
      <c r="GLX64" s="894"/>
      <c r="GLY64" s="894"/>
      <c r="GLZ64" s="894"/>
      <c r="GMA64" s="894"/>
      <c r="GMB64" s="894"/>
      <c r="GMC64" s="894"/>
      <c r="GMD64" s="894"/>
      <c r="GME64" s="894"/>
      <c r="GMF64" s="894"/>
      <c r="GMG64" s="894"/>
      <c r="GMH64" s="894"/>
      <c r="GMI64" s="894"/>
      <c r="GMJ64" s="894"/>
      <c r="GMK64" s="894"/>
      <c r="GML64" s="894"/>
      <c r="GMM64" s="894"/>
      <c r="GMN64" s="894"/>
      <c r="GMO64" s="894"/>
      <c r="GMP64" s="894"/>
      <c r="GMQ64" s="894"/>
      <c r="GMR64" s="894"/>
      <c r="GMS64" s="894"/>
      <c r="GMT64" s="894"/>
      <c r="GMU64" s="894"/>
      <c r="GMV64" s="894"/>
      <c r="GMW64" s="894"/>
      <c r="GMX64" s="894"/>
      <c r="GMY64" s="894"/>
      <c r="GMZ64" s="894"/>
      <c r="GNA64" s="894"/>
      <c r="GNB64" s="894"/>
      <c r="GNC64" s="894"/>
      <c r="GND64" s="894"/>
      <c r="GNE64" s="894"/>
      <c r="GNF64" s="894"/>
      <c r="GNG64" s="894"/>
      <c r="GNH64" s="894"/>
      <c r="GNI64" s="894"/>
      <c r="GNJ64" s="894"/>
      <c r="GNK64" s="894"/>
      <c r="GNL64" s="894"/>
      <c r="GNM64" s="894"/>
      <c r="GNN64" s="894"/>
      <c r="GNO64" s="894"/>
      <c r="GNP64" s="894"/>
      <c r="GNQ64" s="894"/>
      <c r="GNR64" s="894"/>
      <c r="GNS64" s="894"/>
      <c r="GNT64" s="894"/>
      <c r="GNU64" s="894"/>
      <c r="GNV64" s="894"/>
      <c r="GNW64" s="894"/>
      <c r="GNX64" s="894"/>
      <c r="GNY64" s="894"/>
      <c r="GNZ64" s="894"/>
      <c r="GOA64" s="894"/>
      <c r="GOB64" s="894"/>
      <c r="GOC64" s="894"/>
      <c r="GOD64" s="894"/>
      <c r="GOE64" s="894"/>
      <c r="GOF64" s="894"/>
      <c r="GOG64" s="894"/>
      <c r="GOH64" s="894"/>
      <c r="GOI64" s="894"/>
      <c r="GOJ64" s="894"/>
      <c r="GOK64" s="894"/>
      <c r="GOL64" s="894"/>
      <c r="GOM64" s="894"/>
      <c r="GON64" s="894"/>
      <c r="GOO64" s="894"/>
      <c r="GOP64" s="894"/>
      <c r="GOQ64" s="894"/>
      <c r="GOR64" s="894"/>
      <c r="GOS64" s="894"/>
      <c r="GOT64" s="894"/>
      <c r="GOU64" s="894"/>
      <c r="GOV64" s="894"/>
      <c r="GOW64" s="894"/>
      <c r="GOX64" s="894"/>
      <c r="GOY64" s="894"/>
      <c r="GOZ64" s="894"/>
      <c r="GPA64" s="894"/>
      <c r="GPB64" s="894"/>
      <c r="GPC64" s="894"/>
      <c r="GPD64" s="894"/>
      <c r="GPE64" s="894"/>
      <c r="GPF64" s="894"/>
      <c r="GPG64" s="894"/>
      <c r="GPH64" s="894"/>
      <c r="GPI64" s="894"/>
      <c r="GPJ64" s="894"/>
      <c r="GPK64" s="894"/>
      <c r="GPL64" s="894"/>
      <c r="GPM64" s="894"/>
      <c r="GPN64" s="894"/>
      <c r="GPO64" s="894"/>
      <c r="GPP64" s="894"/>
      <c r="GPQ64" s="894"/>
      <c r="GPR64" s="894"/>
      <c r="GPS64" s="894"/>
      <c r="GPT64" s="894"/>
      <c r="GPU64" s="894"/>
      <c r="GPV64" s="894"/>
      <c r="GPW64" s="894"/>
      <c r="GPX64" s="894"/>
      <c r="GPY64" s="894"/>
      <c r="GPZ64" s="894"/>
      <c r="GQA64" s="894"/>
      <c r="GQB64" s="894"/>
      <c r="GQC64" s="894"/>
      <c r="GQD64" s="894"/>
      <c r="GQE64" s="894"/>
      <c r="GQF64" s="894"/>
      <c r="GQG64" s="894"/>
      <c r="GQH64" s="894"/>
      <c r="GQI64" s="894"/>
      <c r="GQJ64" s="894"/>
      <c r="GQK64" s="894"/>
      <c r="GQL64" s="894"/>
      <c r="GQM64" s="894"/>
      <c r="GQN64" s="894"/>
      <c r="GQO64" s="894"/>
      <c r="GQP64" s="894"/>
      <c r="GQQ64" s="894"/>
      <c r="GQR64" s="894"/>
      <c r="GQS64" s="894"/>
      <c r="GQT64" s="894"/>
      <c r="GQU64" s="894"/>
      <c r="GQV64" s="894"/>
      <c r="GQW64" s="894"/>
      <c r="GQX64" s="894"/>
      <c r="GQY64" s="894"/>
      <c r="GQZ64" s="894"/>
      <c r="GRA64" s="894"/>
      <c r="GRB64" s="894"/>
      <c r="GRC64" s="894"/>
      <c r="GRD64" s="894"/>
      <c r="GRE64" s="894"/>
      <c r="GRF64" s="894"/>
      <c r="GRG64" s="894"/>
      <c r="GRH64" s="894"/>
      <c r="GRI64" s="894"/>
      <c r="GRJ64" s="894"/>
      <c r="GRK64" s="894"/>
      <c r="GRL64" s="894"/>
      <c r="GRM64" s="894"/>
      <c r="GRN64" s="894"/>
      <c r="GRO64" s="894"/>
      <c r="GRP64" s="894"/>
      <c r="GRQ64" s="894"/>
      <c r="GRR64" s="894"/>
      <c r="GRS64" s="894"/>
      <c r="GRT64" s="894"/>
      <c r="GRU64" s="894"/>
      <c r="GRV64" s="894"/>
      <c r="GRW64" s="894"/>
      <c r="GRX64" s="894"/>
      <c r="GRY64" s="894"/>
      <c r="GRZ64" s="894"/>
      <c r="GSA64" s="894"/>
      <c r="GSB64" s="894"/>
      <c r="GSC64" s="894"/>
      <c r="GSD64" s="894"/>
      <c r="GSE64" s="894"/>
      <c r="GSF64" s="894"/>
      <c r="GSG64" s="894"/>
      <c r="GSH64" s="894"/>
      <c r="GSI64" s="894"/>
      <c r="GSJ64" s="894"/>
      <c r="GSK64" s="894"/>
      <c r="GSL64" s="894"/>
      <c r="GSM64" s="894"/>
      <c r="GSN64" s="894"/>
      <c r="GSO64" s="894"/>
      <c r="GSP64" s="894"/>
      <c r="GSQ64" s="894"/>
      <c r="GSR64" s="894"/>
      <c r="GSS64" s="894"/>
      <c r="GST64" s="894"/>
      <c r="GSU64" s="894"/>
      <c r="GSV64" s="894"/>
      <c r="GSW64" s="894"/>
      <c r="GSX64" s="894"/>
      <c r="GSY64" s="894"/>
      <c r="GSZ64" s="894"/>
      <c r="GTA64" s="894"/>
      <c r="GTB64" s="894"/>
      <c r="GTC64" s="894"/>
      <c r="GTD64" s="894"/>
      <c r="GTE64" s="894"/>
      <c r="GTF64" s="894"/>
      <c r="GTG64" s="894"/>
      <c r="GTH64" s="894"/>
      <c r="GTI64" s="894"/>
      <c r="GTJ64" s="894"/>
      <c r="GTK64" s="894"/>
      <c r="GTL64" s="894"/>
      <c r="GTM64" s="894"/>
      <c r="GTN64" s="894"/>
      <c r="GTO64" s="894"/>
      <c r="GTP64" s="894"/>
      <c r="GTQ64" s="894"/>
      <c r="GTR64" s="894"/>
      <c r="GTS64" s="894"/>
      <c r="GTT64" s="894"/>
      <c r="GTU64" s="894"/>
      <c r="GTV64" s="894"/>
      <c r="GTW64" s="894"/>
      <c r="GTX64" s="894"/>
      <c r="GTY64" s="894"/>
      <c r="GTZ64" s="894"/>
      <c r="GUA64" s="894"/>
      <c r="GUB64" s="894"/>
      <c r="GUC64" s="894"/>
      <c r="GUD64" s="894"/>
      <c r="GUE64" s="894"/>
      <c r="GUF64" s="894"/>
      <c r="GUG64" s="894"/>
      <c r="GUH64" s="894"/>
      <c r="GUI64" s="894"/>
      <c r="GUJ64" s="894"/>
      <c r="GUK64" s="894"/>
      <c r="GUL64" s="894"/>
      <c r="GUM64" s="894"/>
      <c r="GUN64" s="894"/>
      <c r="GUO64" s="894"/>
      <c r="GUP64" s="894"/>
      <c r="GUQ64" s="894"/>
      <c r="GUR64" s="894"/>
      <c r="GUS64" s="894"/>
      <c r="GUT64" s="894"/>
      <c r="GUU64" s="894"/>
      <c r="GUV64" s="894"/>
      <c r="GUW64" s="894"/>
      <c r="GUX64" s="894"/>
      <c r="GUY64" s="894"/>
      <c r="GUZ64" s="894"/>
      <c r="GVA64" s="894"/>
      <c r="GVB64" s="894"/>
      <c r="GVC64" s="894"/>
      <c r="GVD64" s="894"/>
      <c r="GVE64" s="894"/>
      <c r="GVF64" s="894"/>
      <c r="GVG64" s="894"/>
      <c r="GVH64" s="894"/>
      <c r="GVI64" s="894"/>
      <c r="GVJ64" s="894"/>
      <c r="GVK64" s="894"/>
      <c r="GVL64" s="894"/>
      <c r="GVM64" s="894"/>
      <c r="GVN64" s="894"/>
      <c r="GVO64" s="894"/>
      <c r="GVP64" s="894"/>
      <c r="GVQ64" s="894"/>
      <c r="GVR64" s="894"/>
      <c r="GVS64" s="894"/>
      <c r="GVT64" s="894"/>
      <c r="GVU64" s="894"/>
      <c r="GVV64" s="894"/>
      <c r="GVW64" s="894"/>
      <c r="GVX64" s="894"/>
      <c r="GVY64" s="894"/>
      <c r="GVZ64" s="894"/>
      <c r="GWA64" s="894"/>
      <c r="GWB64" s="894"/>
      <c r="GWC64" s="894"/>
      <c r="GWD64" s="894"/>
      <c r="GWE64" s="894"/>
      <c r="GWF64" s="894"/>
      <c r="GWG64" s="894"/>
      <c r="GWH64" s="894"/>
      <c r="GWI64" s="894"/>
      <c r="GWJ64" s="894"/>
      <c r="GWK64" s="894"/>
      <c r="GWL64" s="894"/>
      <c r="GWM64" s="894"/>
      <c r="GWN64" s="894"/>
      <c r="GWO64" s="894"/>
      <c r="GWP64" s="894"/>
      <c r="GWQ64" s="894"/>
      <c r="GWR64" s="894"/>
      <c r="GWS64" s="894"/>
      <c r="GWT64" s="894"/>
      <c r="GWU64" s="894"/>
      <c r="GWV64" s="894"/>
      <c r="GWW64" s="894"/>
      <c r="GWX64" s="894"/>
      <c r="GWY64" s="894"/>
      <c r="GWZ64" s="894"/>
      <c r="GXA64" s="894"/>
      <c r="GXB64" s="894"/>
      <c r="GXC64" s="894"/>
      <c r="GXD64" s="894"/>
      <c r="GXE64" s="894"/>
      <c r="GXF64" s="894"/>
      <c r="GXG64" s="894"/>
      <c r="GXH64" s="894"/>
      <c r="GXI64" s="894"/>
      <c r="GXJ64" s="894"/>
      <c r="GXK64" s="894"/>
      <c r="GXL64" s="894"/>
      <c r="GXM64" s="894"/>
      <c r="GXN64" s="894"/>
      <c r="GXO64" s="894"/>
      <c r="GXP64" s="894"/>
      <c r="GXQ64" s="894"/>
      <c r="GXR64" s="894"/>
      <c r="GXS64" s="894"/>
      <c r="GXT64" s="894"/>
      <c r="GXU64" s="894"/>
      <c r="GXV64" s="894"/>
      <c r="GXW64" s="894"/>
      <c r="GXX64" s="894"/>
      <c r="GXY64" s="894"/>
      <c r="GXZ64" s="894"/>
      <c r="GYA64" s="894"/>
      <c r="GYB64" s="894"/>
      <c r="GYC64" s="894"/>
      <c r="GYD64" s="894"/>
      <c r="GYE64" s="894"/>
      <c r="GYF64" s="894"/>
      <c r="GYG64" s="894"/>
      <c r="GYH64" s="894"/>
      <c r="GYI64" s="894"/>
      <c r="GYJ64" s="894"/>
      <c r="GYK64" s="894"/>
      <c r="GYL64" s="894"/>
      <c r="GYM64" s="894"/>
      <c r="GYN64" s="894"/>
      <c r="GYO64" s="894"/>
      <c r="GYP64" s="894"/>
      <c r="GYQ64" s="894"/>
      <c r="GYR64" s="894"/>
      <c r="GYS64" s="894"/>
      <c r="GYT64" s="894"/>
      <c r="GYU64" s="894"/>
      <c r="GYV64" s="894"/>
      <c r="GYW64" s="894"/>
      <c r="GYX64" s="894"/>
      <c r="GYY64" s="894"/>
      <c r="GYZ64" s="894"/>
      <c r="GZA64" s="894"/>
      <c r="GZB64" s="894"/>
      <c r="GZC64" s="894"/>
      <c r="GZD64" s="894"/>
      <c r="GZE64" s="894"/>
      <c r="GZF64" s="894"/>
      <c r="GZG64" s="894"/>
      <c r="GZH64" s="894"/>
      <c r="GZI64" s="894"/>
      <c r="GZJ64" s="894"/>
      <c r="GZK64" s="894"/>
      <c r="GZL64" s="894"/>
      <c r="GZM64" s="894"/>
      <c r="GZN64" s="894"/>
      <c r="GZO64" s="894"/>
      <c r="GZP64" s="894"/>
      <c r="GZQ64" s="894"/>
      <c r="GZR64" s="894"/>
      <c r="GZS64" s="894"/>
      <c r="GZT64" s="894"/>
      <c r="GZU64" s="894"/>
      <c r="GZV64" s="894"/>
      <c r="GZW64" s="894"/>
      <c r="GZX64" s="894"/>
      <c r="GZY64" s="894"/>
      <c r="GZZ64" s="894"/>
      <c r="HAA64" s="894"/>
      <c r="HAB64" s="894"/>
      <c r="HAC64" s="894"/>
      <c r="HAD64" s="894"/>
      <c r="HAE64" s="894"/>
      <c r="HAF64" s="894"/>
      <c r="HAG64" s="894"/>
      <c r="HAH64" s="894"/>
      <c r="HAI64" s="894"/>
      <c r="HAJ64" s="894"/>
      <c r="HAK64" s="894"/>
      <c r="HAL64" s="894"/>
      <c r="HAM64" s="894"/>
      <c r="HAN64" s="894"/>
      <c r="HAO64" s="894"/>
      <c r="HAP64" s="894"/>
      <c r="HAQ64" s="894"/>
      <c r="HAR64" s="894"/>
      <c r="HAS64" s="894"/>
      <c r="HAT64" s="894"/>
      <c r="HAU64" s="894"/>
      <c r="HAV64" s="894"/>
      <c r="HAW64" s="894"/>
      <c r="HAX64" s="894"/>
      <c r="HAY64" s="894"/>
      <c r="HAZ64" s="894"/>
      <c r="HBA64" s="894"/>
      <c r="HBB64" s="894"/>
      <c r="HBC64" s="894"/>
      <c r="HBD64" s="894"/>
      <c r="HBE64" s="894"/>
      <c r="HBF64" s="894"/>
      <c r="HBG64" s="894"/>
      <c r="HBH64" s="894"/>
      <c r="HBI64" s="894"/>
      <c r="HBJ64" s="894"/>
      <c r="HBK64" s="894"/>
      <c r="HBL64" s="894"/>
      <c r="HBM64" s="894"/>
      <c r="HBN64" s="894"/>
      <c r="HBO64" s="894"/>
      <c r="HBP64" s="894"/>
      <c r="HBQ64" s="894"/>
      <c r="HBR64" s="894"/>
      <c r="HBS64" s="894"/>
      <c r="HBT64" s="894"/>
      <c r="HBU64" s="894"/>
      <c r="HBV64" s="894"/>
      <c r="HBW64" s="894"/>
      <c r="HBX64" s="894"/>
      <c r="HBY64" s="894"/>
      <c r="HBZ64" s="894"/>
      <c r="HCA64" s="894"/>
      <c r="HCB64" s="894"/>
      <c r="HCC64" s="894"/>
      <c r="HCD64" s="894"/>
      <c r="HCE64" s="894"/>
      <c r="HCF64" s="894"/>
      <c r="HCG64" s="894"/>
      <c r="HCH64" s="894"/>
      <c r="HCI64" s="894"/>
      <c r="HCJ64" s="894"/>
      <c r="HCK64" s="894"/>
      <c r="HCL64" s="894"/>
      <c r="HCM64" s="894"/>
      <c r="HCN64" s="894"/>
      <c r="HCO64" s="894"/>
      <c r="HCP64" s="894"/>
      <c r="HCQ64" s="894"/>
      <c r="HCR64" s="894"/>
      <c r="HCS64" s="894"/>
      <c r="HCT64" s="894"/>
      <c r="HCU64" s="894"/>
      <c r="HCV64" s="894"/>
      <c r="HCW64" s="894"/>
      <c r="HCX64" s="894"/>
      <c r="HCY64" s="894"/>
      <c r="HCZ64" s="894"/>
      <c r="HDA64" s="894"/>
      <c r="HDB64" s="894"/>
      <c r="HDC64" s="894"/>
      <c r="HDD64" s="894"/>
      <c r="HDE64" s="894"/>
      <c r="HDF64" s="894"/>
      <c r="HDG64" s="894"/>
      <c r="HDH64" s="894"/>
      <c r="HDI64" s="894"/>
      <c r="HDJ64" s="894"/>
      <c r="HDK64" s="894"/>
      <c r="HDL64" s="894"/>
      <c r="HDM64" s="894"/>
      <c r="HDN64" s="894"/>
      <c r="HDO64" s="894"/>
      <c r="HDP64" s="894"/>
      <c r="HDQ64" s="894"/>
      <c r="HDR64" s="894"/>
      <c r="HDS64" s="894"/>
      <c r="HDT64" s="894"/>
      <c r="HDU64" s="894"/>
      <c r="HDV64" s="894"/>
      <c r="HDW64" s="894"/>
      <c r="HDX64" s="894"/>
      <c r="HDY64" s="894"/>
      <c r="HDZ64" s="894"/>
      <c r="HEA64" s="894"/>
      <c r="HEB64" s="894"/>
      <c r="HEC64" s="894"/>
      <c r="HED64" s="894"/>
      <c r="HEE64" s="894"/>
      <c r="HEF64" s="894"/>
      <c r="HEG64" s="894"/>
      <c r="HEH64" s="894"/>
      <c r="HEI64" s="894"/>
      <c r="HEJ64" s="894"/>
      <c r="HEK64" s="894"/>
      <c r="HEL64" s="894"/>
      <c r="HEM64" s="894"/>
      <c r="HEN64" s="894"/>
      <c r="HEO64" s="894"/>
      <c r="HEP64" s="894"/>
      <c r="HEQ64" s="894"/>
      <c r="HER64" s="894"/>
      <c r="HES64" s="894"/>
      <c r="HET64" s="894"/>
      <c r="HEU64" s="894"/>
      <c r="HEV64" s="894"/>
      <c r="HEW64" s="894"/>
      <c r="HEX64" s="894"/>
      <c r="HEY64" s="894"/>
      <c r="HEZ64" s="894"/>
      <c r="HFA64" s="894"/>
      <c r="HFB64" s="894"/>
      <c r="HFC64" s="894"/>
      <c r="HFD64" s="894"/>
      <c r="HFE64" s="894"/>
      <c r="HFF64" s="894"/>
      <c r="HFG64" s="894"/>
      <c r="HFH64" s="894"/>
      <c r="HFI64" s="894"/>
      <c r="HFJ64" s="894"/>
      <c r="HFK64" s="894"/>
      <c r="HFL64" s="894"/>
      <c r="HFM64" s="894"/>
      <c r="HFN64" s="894"/>
      <c r="HFO64" s="894"/>
      <c r="HFP64" s="894"/>
      <c r="HFQ64" s="894"/>
      <c r="HFR64" s="894"/>
      <c r="HFS64" s="894"/>
      <c r="HFT64" s="894"/>
      <c r="HFU64" s="894"/>
      <c r="HFV64" s="894"/>
      <c r="HFW64" s="894"/>
      <c r="HFX64" s="894"/>
      <c r="HFY64" s="894"/>
      <c r="HFZ64" s="894"/>
      <c r="HGA64" s="894"/>
      <c r="HGB64" s="894"/>
      <c r="HGC64" s="894"/>
      <c r="HGD64" s="894"/>
      <c r="HGE64" s="894"/>
      <c r="HGF64" s="894"/>
      <c r="HGG64" s="894"/>
      <c r="HGH64" s="894"/>
      <c r="HGI64" s="894"/>
      <c r="HGJ64" s="894"/>
      <c r="HGK64" s="894"/>
      <c r="HGL64" s="894"/>
      <c r="HGM64" s="894"/>
      <c r="HGN64" s="894"/>
      <c r="HGO64" s="894"/>
      <c r="HGP64" s="894"/>
      <c r="HGQ64" s="894"/>
      <c r="HGR64" s="894"/>
      <c r="HGS64" s="894"/>
      <c r="HGT64" s="894"/>
      <c r="HGU64" s="894"/>
      <c r="HGV64" s="894"/>
      <c r="HGW64" s="894"/>
      <c r="HGX64" s="894"/>
      <c r="HGY64" s="894"/>
      <c r="HGZ64" s="894"/>
      <c r="HHA64" s="894"/>
      <c r="HHB64" s="894"/>
      <c r="HHC64" s="894"/>
      <c r="HHD64" s="894"/>
      <c r="HHE64" s="894"/>
      <c r="HHF64" s="894"/>
      <c r="HHG64" s="894"/>
      <c r="HHH64" s="894"/>
      <c r="HHI64" s="894"/>
      <c r="HHJ64" s="894"/>
      <c r="HHK64" s="894"/>
      <c r="HHL64" s="894"/>
      <c r="HHM64" s="894"/>
      <c r="HHN64" s="894"/>
      <c r="HHO64" s="894"/>
      <c r="HHP64" s="894"/>
      <c r="HHQ64" s="894"/>
      <c r="HHR64" s="894"/>
      <c r="HHS64" s="894"/>
      <c r="HHT64" s="894"/>
      <c r="HHU64" s="894"/>
      <c r="HHV64" s="894"/>
      <c r="HHW64" s="894"/>
      <c r="HHX64" s="894"/>
      <c r="HHY64" s="894"/>
      <c r="HHZ64" s="894"/>
      <c r="HIA64" s="894"/>
      <c r="HIB64" s="894"/>
      <c r="HIC64" s="894"/>
      <c r="HID64" s="894"/>
      <c r="HIE64" s="894"/>
      <c r="HIF64" s="894"/>
      <c r="HIG64" s="894"/>
      <c r="HIH64" s="894"/>
      <c r="HII64" s="894"/>
      <c r="HIJ64" s="894"/>
      <c r="HIK64" s="894"/>
      <c r="HIL64" s="894"/>
      <c r="HIM64" s="894"/>
      <c r="HIN64" s="894"/>
      <c r="HIO64" s="894"/>
      <c r="HIP64" s="894"/>
      <c r="HIQ64" s="894"/>
      <c r="HIR64" s="894"/>
      <c r="HIS64" s="894"/>
      <c r="HIT64" s="894"/>
      <c r="HIU64" s="894"/>
      <c r="HIV64" s="894"/>
      <c r="HIW64" s="894"/>
      <c r="HIX64" s="894"/>
      <c r="HIY64" s="894"/>
      <c r="HIZ64" s="894"/>
      <c r="HJA64" s="894"/>
      <c r="HJB64" s="894"/>
      <c r="HJC64" s="894"/>
      <c r="HJD64" s="894"/>
      <c r="HJE64" s="894"/>
      <c r="HJF64" s="894"/>
      <c r="HJG64" s="894"/>
      <c r="HJH64" s="894"/>
      <c r="HJI64" s="894"/>
      <c r="HJJ64" s="894"/>
      <c r="HJK64" s="894"/>
      <c r="HJL64" s="894"/>
      <c r="HJM64" s="894"/>
      <c r="HJN64" s="894"/>
      <c r="HJO64" s="894"/>
      <c r="HJP64" s="894"/>
      <c r="HJQ64" s="894"/>
      <c r="HJR64" s="894"/>
      <c r="HJS64" s="894"/>
      <c r="HJT64" s="894"/>
      <c r="HJU64" s="894"/>
      <c r="HJV64" s="894"/>
      <c r="HJW64" s="894"/>
      <c r="HJX64" s="894"/>
      <c r="HJY64" s="894"/>
      <c r="HJZ64" s="894"/>
      <c r="HKA64" s="894"/>
      <c r="HKB64" s="894"/>
      <c r="HKC64" s="894"/>
      <c r="HKD64" s="894"/>
      <c r="HKE64" s="894"/>
      <c r="HKF64" s="894"/>
      <c r="HKG64" s="894"/>
      <c r="HKH64" s="894"/>
      <c r="HKI64" s="894"/>
      <c r="HKJ64" s="894"/>
      <c r="HKK64" s="894"/>
      <c r="HKL64" s="894"/>
      <c r="HKM64" s="894"/>
      <c r="HKN64" s="894"/>
      <c r="HKO64" s="894"/>
      <c r="HKP64" s="894"/>
      <c r="HKQ64" s="894"/>
      <c r="HKR64" s="894"/>
      <c r="HKS64" s="894"/>
      <c r="HKT64" s="894"/>
      <c r="HKU64" s="894"/>
      <c r="HKV64" s="894"/>
      <c r="HKW64" s="894"/>
      <c r="HKX64" s="894"/>
      <c r="HKY64" s="894"/>
      <c r="HKZ64" s="894"/>
      <c r="HLA64" s="894"/>
      <c r="HLB64" s="894"/>
      <c r="HLC64" s="894"/>
      <c r="HLD64" s="894"/>
      <c r="HLE64" s="894"/>
      <c r="HLF64" s="894"/>
      <c r="HLG64" s="894"/>
      <c r="HLH64" s="894"/>
      <c r="HLI64" s="894"/>
      <c r="HLJ64" s="894"/>
      <c r="HLK64" s="894"/>
      <c r="HLL64" s="894"/>
      <c r="HLM64" s="894"/>
      <c r="HLN64" s="894"/>
      <c r="HLO64" s="894"/>
      <c r="HLP64" s="894"/>
      <c r="HLQ64" s="894"/>
      <c r="HLR64" s="894"/>
      <c r="HLS64" s="894"/>
      <c r="HLT64" s="894"/>
      <c r="HLU64" s="894"/>
      <c r="HLV64" s="894"/>
      <c r="HLW64" s="894"/>
      <c r="HLX64" s="894"/>
      <c r="HLY64" s="894"/>
      <c r="HLZ64" s="894"/>
      <c r="HMA64" s="894"/>
      <c r="HMB64" s="894"/>
      <c r="HMC64" s="894"/>
      <c r="HMD64" s="894"/>
      <c r="HME64" s="894"/>
      <c r="HMF64" s="894"/>
      <c r="HMG64" s="894"/>
      <c r="HMH64" s="894"/>
      <c r="HMI64" s="894"/>
      <c r="HMJ64" s="894"/>
      <c r="HMK64" s="894"/>
      <c r="HML64" s="894"/>
      <c r="HMM64" s="894"/>
      <c r="HMN64" s="894"/>
      <c r="HMO64" s="894"/>
      <c r="HMP64" s="894"/>
      <c r="HMQ64" s="894"/>
      <c r="HMR64" s="894"/>
      <c r="HMS64" s="894"/>
      <c r="HMT64" s="894"/>
      <c r="HMU64" s="894"/>
      <c r="HMV64" s="894"/>
      <c r="HMW64" s="894"/>
      <c r="HMX64" s="894"/>
      <c r="HMY64" s="894"/>
      <c r="HMZ64" s="894"/>
      <c r="HNA64" s="894"/>
      <c r="HNB64" s="894"/>
      <c r="HNC64" s="894"/>
      <c r="HND64" s="894"/>
      <c r="HNE64" s="894"/>
      <c r="HNF64" s="894"/>
      <c r="HNG64" s="894"/>
      <c r="HNH64" s="894"/>
      <c r="HNI64" s="894"/>
      <c r="HNJ64" s="894"/>
      <c r="HNK64" s="894"/>
      <c r="HNL64" s="894"/>
      <c r="HNM64" s="894"/>
      <c r="HNN64" s="894"/>
      <c r="HNO64" s="894"/>
      <c r="HNP64" s="894"/>
      <c r="HNQ64" s="894"/>
      <c r="HNR64" s="894"/>
      <c r="HNS64" s="894"/>
      <c r="HNT64" s="894"/>
      <c r="HNU64" s="894"/>
      <c r="HNV64" s="894"/>
      <c r="HNW64" s="894"/>
      <c r="HNX64" s="894"/>
      <c r="HNY64" s="894"/>
      <c r="HNZ64" s="894"/>
      <c r="HOA64" s="894"/>
      <c r="HOB64" s="894"/>
      <c r="HOC64" s="894"/>
      <c r="HOD64" s="894"/>
      <c r="HOE64" s="894"/>
      <c r="HOF64" s="894"/>
      <c r="HOG64" s="894"/>
      <c r="HOH64" s="894"/>
      <c r="HOI64" s="894"/>
      <c r="HOJ64" s="894"/>
      <c r="HOK64" s="894"/>
      <c r="HOL64" s="894"/>
      <c r="HOM64" s="894"/>
      <c r="HON64" s="894"/>
      <c r="HOO64" s="894"/>
      <c r="HOP64" s="894"/>
      <c r="HOQ64" s="894"/>
      <c r="HOR64" s="894"/>
      <c r="HOS64" s="894"/>
      <c r="HOT64" s="894"/>
      <c r="HOU64" s="894"/>
      <c r="HOV64" s="894"/>
      <c r="HOW64" s="894"/>
      <c r="HOX64" s="894"/>
      <c r="HOY64" s="894"/>
      <c r="HOZ64" s="894"/>
      <c r="HPA64" s="894"/>
      <c r="HPB64" s="894"/>
      <c r="HPC64" s="894"/>
      <c r="HPD64" s="894"/>
      <c r="HPE64" s="894"/>
      <c r="HPF64" s="894"/>
      <c r="HPG64" s="894"/>
      <c r="HPH64" s="894"/>
      <c r="HPI64" s="894"/>
      <c r="HPJ64" s="894"/>
      <c r="HPK64" s="894"/>
      <c r="HPL64" s="894"/>
      <c r="HPM64" s="894"/>
      <c r="HPN64" s="894"/>
      <c r="HPO64" s="894"/>
      <c r="HPP64" s="894"/>
      <c r="HPQ64" s="894"/>
      <c r="HPR64" s="894"/>
      <c r="HPS64" s="894"/>
      <c r="HPT64" s="894"/>
      <c r="HPU64" s="894"/>
      <c r="HPV64" s="894"/>
      <c r="HPW64" s="894"/>
      <c r="HPX64" s="894"/>
      <c r="HPY64" s="894"/>
      <c r="HPZ64" s="894"/>
      <c r="HQA64" s="894"/>
      <c r="HQB64" s="894"/>
      <c r="HQC64" s="894"/>
      <c r="HQD64" s="894"/>
      <c r="HQE64" s="894"/>
      <c r="HQF64" s="894"/>
      <c r="HQG64" s="894"/>
      <c r="HQH64" s="894"/>
      <c r="HQI64" s="894"/>
      <c r="HQJ64" s="894"/>
      <c r="HQK64" s="894"/>
      <c r="HQL64" s="894"/>
      <c r="HQM64" s="894"/>
      <c r="HQN64" s="894"/>
      <c r="HQO64" s="894"/>
      <c r="HQP64" s="894"/>
      <c r="HQQ64" s="894"/>
      <c r="HQR64" s="894"/>
      <c r="HQS64" s="894"/>
      <c r="HQT64" s="894"/>
      <c r="HQU64" s="894"/>
      <c r="HQV64" s="894"/>
      <c r="HQW64" s="894"/>
      <c r="HQX64" s="894"/>
      <c r="HQY64" s="894"/>
      <c r="HQZ64" s="894"/>
      <c r="HRA64" s="894"/>
      <c r="HRB64" s="894"/>
      <c r="HRC64" s="894"/>
      <c r="HRD64" s="894"/>
      <c r="HRE64" s="894"/>
      <c r="HRF64" s="894"/>
      <c r="HRG64" s="894"/>
      <c r="HRH64" s="894"/>
      <c r="HRI64" s="894"/>
      <c r="HRJ64" s="894"/>
      <c r="HRK64" s="894"/>
      <c r="HRL64" s="894"/>
      <c r="HRM64" s="894"/>
      <c r="HRN64" s="894"/>
      <c r="HRO64" s="894"/>
      <c r="HRP64" s="894"/>
      <c r="HRQ64" s="894"/>
      <c r="HRR64" s="894"/>
      <c r="HRS64" s="894"/>
      <c r="HRT64" s="894"/>
      <c r="HRU64" s="894"/>
      <c r="HRV64" s="894"/>
      <c r="HRW64" s="894"/>
      <c r="HRX64" s="894"/>
      <c r="HRY64" s="894"/>
      <c r="HRZ64" s="894"/>
      <c r="HSA64" s="894"/>
      <c r="HSB64" s="894"/>
      <c r="HSC64" s="894"/>
      <c r="HSD64" s="894"/>
      <c r="HSE64" s="894"/>
      <c r="HSF64" s="894"/>
      <c r="HSG64" s="894"/>
      <c r="HSH64" s="894"/>
      <c r="HSI64" s="894"/>
      <c r="HSJ64" s="894"/>
      <c r="HSK64" s="894"/>
      <c r="HSL64" s="894"/>
      <c r="HSM64" s="894"/>
      <c r="HSN64" s="894"/>
      <c r="HSO64" s="894"/>
      <c r="HSP64" s="894"/>
      <c r="HSQ64" s="894"/>
      <c r="HSR64" s="894"/>
      <c r="HSS64" s="894"/>
      <c r="HST64" s="894"/>
      <c r="HSU64" s="894"/>
      <c r="HSV64" s="894"/>
      <c r="HSW64" s="894"/>
      <c r="HSX64" s="894"/>
      <c r="HSY64" s="894"/>
      <c r="HSZ64" s="894"/>
      <c r="HTA64" s="894"/>
      <c r="HTB64" s="894"/>
      <c r="HTC64" s="894"/>
      <c r="HTD64" s="894"/>
      <c r="HTE64" s="894"/>
      <c r="HTF64" s="894"/>
      <c r="HTG64" s="894"/>
      <c r="HTH64" s="894"/>
      <c r="HTI64" s="894"/>
      <c r="HTJ64" s="894"/>
      <c r="HTK64" s="894"/>
      <c r="HTL64" s="894"/>
      <c r="HTM64" s="894"/>
      <c r="HTN64" s="894"/>
      <c r="HTO64" s="894"/>
      <c r="HTP64" s="894"/>
      <c r="HTQ64" s="894"/>
      <c r="HTR64" s="894"/>
      <c r="HTS64" s="894"/>
      <c r="HTT64" s="894"/>
      <c r="HTU64" s="894"/>
      <c r="HTV64" s="894"/>
      <c r="HTW64" s="894"/>
      <c r="HTX64" s="894"/>
      <c r="HTY64" s="894"/>
      <c r="HTZ64" s="894"/>
      <c r="HUA64" s="894"/>
      <c r="HUB64" s="894"/>
      <c r="HUC64" s="894"/>
      <c r="HUD64" s="894"/>
      <c r="HUE64" s="894"/>
      <c r="HUF64" s="894"/>
      <c r="HUG64" s="894"/>
      <c r="HUH64" s="894"/>
      <c r="HUI64" s="894"/>
      <c r="HUJ64" s="894"/>
      <c r="HUK64" s="894"/>
      <c r="HUL64" s="894"/>
      <c r="HUM64" s="894"/>
      <c r="HUN64" s="894"/>
      <c r="HUO64" s="894"/>
      <c r="HUP64" s="894"/>
      <c r="HUQ64" s="894"/>
      <c r="HUR64" s="894"/>
      <c r="HUS64" s="894"/>
      <c r="HUT64" s="894"/>
      <c r="HUU64" s="894"/>
      <c r="HUV64" s="894"/>
      <c r="HUW64" s="894"/>
      <c r="HUX64" s="894"/>
      <c r="HUY64" s="894"/>
      <c r="HUZ64" s="894"/>
      <c r="HVA64" s="894"/>
      <c r="HVB64" s="894"/>
      <c r="HVC64" s="894"/>
      <c r="HVD64" s="894"/>
      <c r="HVE64" s="894"/>
      <c r="HVF64" s="894"/>
      <c r="HVG64" s="894"/>
      <c r="HVH64" s="894"/>
      <c r="HVI64" s="894"/>
      <c r="HVJ64" s="894"/>
      <c r="HVK64" s="894"/>
      <c r="HVL64" s="894"/>
      <c r="HVM64" s="894"/>
      <c r="HVN64" s="894"/>
      <c r="HVO64" s="894"/>
      <c r="HVP64" s="894"/>
      <c r="HVQ64" s="894"/>
      <c r="HVR64" s="894"/>
      <c r="HVS64" s="894"/>
      <c r="HVT64" s="894"/>
      <c r="HVU64" s="894"/>
      <c r="HVV64" s="894"/>
      <c r="HVW64" s="894"/>
      <c r="HVX64" s="894"/>
      <c r="HVY64" s="894"/>
      <c r="HVZ64" s="894"/>
      <c r="HWA64" s="894"/>
      <c r="HWB64" s="894"/>
      <c r="HWC64" s="894"/>
      <c r="HWD64" s="894"/>
      <c r="HWE64" s="894"/>
      <c r="HWF64" s="894"/>
      <c r="HWG64" s="894"/>
      <c r="HWH64" s="894"/>
      <c r="HWI64" s="894"/>
      <c r="HWJ64" s="894"/>
      <c r="HWK64" s="894"/>
      <c r="HWL64" s="894"/>
      <c r="HWM64" s="894"/>
      <c r="HWN64" s="894"/>
      <c r="HWO64" s="894"/>
      <c r="HWP64" s="894"/>
      <c r="HWQ64" s="894"/>
      <c r="HWR64" s="894"/>
      <c r="HWS64" s="894"/>
      <c r="HWT64" s="894"/>
      <c r="HWU64" s="894"/>
      <c r="HWV64" s="894"/>
      <c r="HWW64" s="894"/>
      <c r="HWX64" s="894"/>
      <c r="HWY64" s="894"/>
      <c r="HWZ64" s="894"/>
      <c r="HXA64" s="894"/>
      <c r="HXB64" s="894"/>
      <c r="HXC64" s="894"/>
      <c r="HXD64" s="894"/>
      <c r="HXE64" s="894"/>
      <c r="HXF64" s="894"/>
      <c r="HXG64" s="894"/>
      <c r="HXH64" s="894"/>
      <c r="HXI64" s="894"/>
      <c r="HXJ64" s="894"/>
      <c r="HXK64" s="894"/>
      <c r="HXL64" s="894"/>
      <c r="HXM64" s="894"/>
      <c r="HXN64" s="894"/>
      <c r="HXO64" s="894"/>
      <c r="HXP64" s="894"/>
      <c r="HXQ64" s="894"/>
      <c r="HXR64" s="894"/>
      <c r="HXS64" s="894"/>
      <c r="HXT64" s="894"/>
      <c r="HXU64" s="894"/>
      <c r="HXV64" s="894"/>
      <c r="HXW64" s="894"/>
      <c r="HXX64" s="894"/>
      <c r="HXY64" s="894"/>
      <c r="HXZ64" s="894"/>
      <c r="HYA64" s="894"/>
      <c r="HYB64" s="894"/>
      <c r="HYC64" s="894"/>
      <c r="HYD64" s="894"/>
      <c r="HYE64" s="894"/>
      <c r="HYF64" s="894"/>
      <c r="HYG64" s="894"/>
      <c r="HYH64" s="894"/>
      <c r="HYI64" s="894"/>
      <c r="HYJ64" s="894"/>
      <c r="HYK64" s="894"/>
      <c r="HYL64" s="894"/>
      <c r="HYM64" s="894"/>
      <c r="HYN64" s="894"/>
      <c r="HYO64" s="894"/>
      <c r="HYP64" s="894"/>
      <c r="HYQ64" s="894"/>
      <c r="HYR64" s="894"/>
      <c r="HYS64" s="894"/>
      <c r="HYT64" s="894"/>
      <c r="HYU64" s="894"/>
      <c r="HYV64" s="894"/>
      <c r="HYW64" s="894"/>
      <c r="HYX64" s="894"/>
      <c r="HYY64" s="894"/>
      <c r="HYZ64" s="894"/>
      <c r="HZA64" s="894"/>
      <c r="HZB64" s="894"/>
      <c r="HZC64" s="894"/>
      <c r="HZD64" s="894"/>
      <c r="HZE64" s="894"/>
      <c r="HZF64" s="894"/>
      <c r="HZG64" s="894"/>
      <c r="HZH64" s="894"/>
      <c r="HZI64" s="894"/>
      <c r="HZJ64" s="894"/>
      <c r="HZK64" s="894"/>
      <c r="HZL64" s="894"/>
      <c r="HZM64" s="894"/>
      <c r="HZN64" s="894"/>
      <c r="HZO64" s="894"/>
      <c r="HZP64" s="894"/>
      <c r="HZQ64" s="894"/>
      <c r="HZR64" s="894"/>
      <c r="HZS64" s="894"/>
      <c r="HZT64" s="894"/>
      <c r="HZU64" s="894"/>
      <c r="HZV64" s="894"/>
      <c r="HZW64" s="894"/>
      <c r="HZX64" s="894"/>
      <c r="HZY64" s="894"/>
      <c r="HZZ64" s="894"/>
      <c r="IAA64" s="894"/>
      <c r="IAB64" s="894"/>
      <c r="IAC64" s="894"/>
      <c r="IAD64" s="894"/>
      <c r="IAE64" s="894"/>
      <c r="IAF64" s="894"/>
      <c r="IAG64" s="894"/>
      <c r="IAH64" s="894"/>
      <c r="IAI64" s="894"/>
      <c r="IAJ64" s="894"/>
      <c r="IAK64" s="894"/>
      <c r="IAL64" s="894"/>
      <c r="IAM64" s="894"/>
      <c r="IAN64" s="894"/>
      <c r="IAO64" s="894"/>
      <c r="IAP64" s="894"/>
      <c r="IAQ64" s="894"/>
      <c r="IAR64" s="894"/>
      <c r="IAS64" s="894"/>
      <c r="IAT64" s="894"/>
      <c r="IAU64" s="894"/>
      <c r="IAV64" s="894"/>
      <c r="IAW64" s="894"/>
      <c r="IAX64" s="894"/>
      <c r="IAY64" s="894"/>
      <c r="IAZ64" s="894"/>
      <c r="IBA64" s="894"/>
      <c r="IBB64" s="894"/>
      <c r="IBC64" s="894"/>
      <c r="IBD64" s="894"/>
      <c r="IBE64" s="894"/>
      <c r="IBF64" s="894"/>
      <c r="IBG64" s="894"/>
      <c r="IBH64" s="894"/>
      <c r="IBI64" s="894"/>
      <c r="IBJ64" s="894"/>
      <c r="IBK64" s="894"/>
      <c r="IBL64" s="894"/>
      <c r="IBM64" s="894"/>
      <c r="IBN64" s="894"/>
      <c r="IBO64" s="894"/>
      <c r="IBP64" s="894"/>
      <c r="IBQ64" s="894"/>
      <c r="IBR64" s="894"/>
      <c r="IBS64" s="894"/>
      <c r="IBT64" s="894"/>
      <c r="IBU64" s="894"/>
      <c r="IBV64" s="894"/>
      <c r="IBW64" s="894"/>
      <c r="IBX64" s="894"/>
      <c r="IBY64" s="894"/>
      <c r="IBZ64" s="894"/>
      <c r="ICA64" s="894"/>
      <c r="ICB64" s="894"/>
      <c r="ICC64" s="894"/>
      <c r="ICD64" s="894"/>
      <c r="ICE64" s="894"/>
      <c r="ICF64" s="894"/>
      <c r="ICG64" s="894"/>
      <c r="ICH64" s="894"/>
      <c r="ICI64" s="894"/>
      <c r="ICJ64" s="894"/>
      <c r="ICK64" s="894"/>
      <c r="ICL64" s="894"/>
      <c r="ICM64" s="894"/>
      <c r="ICN64" s="894"/>
      <c r="ICO64" s="894"/>
      <c r="ICP64" s="894"/>
      <c r="ICQ64" s="894"/>
      <c r="ICR64" s="894"/>
      <c r="ICS64" s="894"/>
      <c r="ICT64" s="894"/>
      <c r="ICU64" s="894"/>
      <c r="ICV64" s="894"/>
      <c r="ICW64" s="894"/>
      <c r="ICX64" s="894"/>
      <c r="ICY64" s="894"/>
      <c r="ICZ64" s="894"/>
      <c r="IDA64" s="894"/>
      <c r="IDB64" s="894"/>
      <c r="IDC64" s="894"/>
      <c r="IDD64" s="894"/>
      <c r="IDE64" s="894"/>
      <c r="IDF64" s="894"/>
      <c r="IDG64" s="894"/>
      <c r="IDH64" s="894"/>
      <c r="IDI64" s="894"/>
      <c r="IDJ64" s="894"/>
      <c r="IDK64" s="894"/>
      <c r="IDL64" s="894"/>
      <c r="IDM64" s="894"/>
      <c r="IDN64" s="894"/>
      <c r="IDO64" s="894"/>
      <c r="IDP64" s="894"/>
      <c r="IDQ64" s="894"/>
      <c r="IDR64" s="894"/>
      <c r="IDS64" s="894"/>
      <c r="IDT64" s="894"/>
      <c r="IDU64" s="894"/>
      <c r="IDV64" s="894"/>
      <c r="IDW64" s="894"/>
      <c r="IDX64" s="894"/>
      <c r="IDY64" s="894"/>
      <c r="IDZ64" s="894"/>
      <c r="IEA64" s="894"/>
      <c r="IEB64" s="894"/>
      <c r="IEC64" s="894"/>
      <c r="IED64" s="894"/>
      <c r="IEE64" s="894"/>
      <c r="IEF64" s="894"/>
      <c r="IEG64" s="894"/>
      <c r="IEH64" s="894"/>
      <c r="IEI64" s="894"/>
      <c r="IEJ64" s="894"/>
      <c r="IEK64" s="894"/>
      <c r="IEL64" s="894"/>
      <c r="IEM64" s="894"/>
      <c r="IEN64" s="894"/>
      <c r="IEO64" s="894"/>
      <c r="IEP64" s="894"/>
      <c r="IEQ64" s="894"/>
      <c r="IER64" s="894"/>
      <c r="IES64" s="894"/>
      <c r="IET64" s="894"/>
      <c r="IEU64" s="894"/>
      <c r="IEV64" s="894"/>
      <c r="IEW64" s="894"/>
      <c r="IEX64" s="894"/>
      <c r="IEY64" s="894"/>
      <c r="IEZ64" s="894"/>
      <c r="IFA64" s="894"/>
      <c r="IFB64" s="894"/>
      <c r="IFC64" s="894"/>
      <c r="IFD64" s="894"/>
      <c r="IFE64" s="894"/>
      <c r="IFF64" s="894"/>
      <c r="IFG64" s="894"/>
      <c r="IFH64" s="894"/>
      <c r="IFI64" s="894"/>
      <c r="IFJ64" s="894"/>
      <c r="IFK64" s="894"/>
      <c r="IFL64" s="894"/>
      <c r="IFM64" s="894"/>
      <c r="IFN64" s="894"/>
      <c r="IFO64" s="894"/>
      <c r="IFP64" s="894"/>
      <c r="IFQ64" s="894"/>
      <c r="IFR64" s="894"/>
      <c r="IFS64" s="894"/>
      <c r="IFT64" s="894"/>
      <c r="IFU64" s="894"/>
      <c r="IFV64" s="894"/>
      <c r="IFW64" s="894"/>
      <c r="IFX64" s="894"/>
      <c r="IFY64" s="894"/>
      <c r="IFZ64" s="894"/>
      <c r="IGA64" s="894"/>
      <c r="IGB64" s="894"/>
      <c r="IGC64" s="894"/>
      <c r="IGD64" s="894"/>
      <c r="IGE64" s="894"/>
      <c r="IGF64" s="894"/>
      <c r="IGG64" s="894"/>
      <c r="IGH64" s="894"/>
      <c r="IGI64" s="894"/>
      <c r="IGJ64" s="894"/>
      <c r="IGK64" s="894"/>
      <c r="IGL64" s="894"/>
      <c r="IGM64" s="894"/>
      <c r="IGN64" s="894"/>
      <c r="IGO64" s="894"/>
      <c r="IGP64" s="894"/>
      <c r="IGQ64" s="894"/>
      <c r="IGR64" s="894"/>
      <c r="IGS64" s="894"/>
      <c r="IGT64" s="894"/>
      <c r="IGU64" s="894"/>
      <c r="IGV64" s="894"/>
      <c r="IGW64" s="894"/>
      <c r="IGX64" s="894"/>
      <c r="IGY64" s="894"/>
      <c r="IGZ64" s="894"/>
      <c r="IHA64" s="894"/>
      <c r="IHB64" s="894"/>
      <c r="IHC64" s="894"/>
      <c r="IHD64" s="894"/>
      <c r="IHE64" s="894"/>
      <c r="IHF64" s="894"/>
      <c r="IHG64" s="894"/>
      <c r="IHH64" s="894"/>
      <c r="IHI64" s="894"/>
      <c r="IHJ64" s="894"/>
      <c r="IHK64" s="894"/>
      <c r="IHL64" s="894"/>
      <c r="IHM64" s="894"/>
      <c r="IHN64" s="894"/>
      <c r="IHO64" s="894"/>
      <c r="IHP64" s="894"/>
      <c r="IHQ64" s="894"/>
      <c r="IHR64" s="894"/>
      <c r="IHS64" s="894"/>
      <c r="IHT64" s="894"/>
      <c r="IHU64" s="894"/>
      <c r="IHV64" s="894"/>
      <c r="IHW64" s="894"/>
      <c r="IHX64" s="894"/>
      <c r="IHY64" s="894"/>
      <c r="IHZ64" s="894"/>
      <c r="IIA64" s="894"/>
      <c r="IIB64" s="894"/>
      <c r="IIC64" s="894"/>
      <c r="IID64" s="894"/>
      <c r="IIE64" s="894"/>
      <c r="IIF64" s="894"/>
      <c r="IIG64" s="894"/>
      <c r="IIH64" s="894"/>
      <c r="III64" s="894"/>
      <c r="IIJ64" s="894"/>
      <c r="IIK64" s="894"/>
      <c r="IIL64" s="894"/>
      <c r="IIM64" s="894"/>
      <c r="IIN64" s="894"/>
      <c r="IIO64" s="894"/>
      <c r="IIP64" s="894"/>
      <c r="IIQ64" s="894"/>
      <c r="IIR64" s="894"/>
      <c r="IIS64" s="894"/>
      <c r="IIT64" s="894"/>
      <c r="IIU64" s="894"/>
      <c r="IIV64" s="894"/>
      <c r="IIW64" s="894"/>
      <c r="IIX64" s="894"/>
      <c r="IIY64" s="894"/>
      <c r="IIZ64" s="894"/>
      <c r="IJA64" s="894"/>
      <c r="IJB64" s="894"/>
      <c r="IJC64" s="894"/>
      <c r="IJD64" s="894"/>
      <c r="IJE64" s="894"/>
      <c r="IJF64" s="894"/>
      <c r="IJG64" s="894"/>
      <c r="IJH64" s="894"/>
      <c r="IJI64" s="894"/>
      <c r="IJJ64" s="894"/>
      <c r="IJK64" s="894"/>
      <c r="IJL64" s="894"/>
      <c r="IJM64" s="894"/>
      <c r="IJN64" s="894"/>
      <c r="IJO64" s="894"/>
      <c r="IJP64" s="894"/>
      <c r="IJQ64" s="894"/>
      <c r="IJR64" s="894"/>
      <c r="IJS64" s="894"/>
      <c r="IJT64" s="894"/>
      <c r="IJU64" s="894"/>
      <c r="IJV64" s="894"/>
      <c r="IJW64" s="894"/>
      <c r="IJX64" s="894"/>
      <c r="IJY64" s="894"/>
      <c r="IJZ64" s="894"/>
      <c r="IKA64" s="894"/>
      <c r="IKB64" s="894"/>
      <c r="IKC64" s="894"/>
      <c r="IKD64" s="894"/>
      <c r="IKE64" s="894"/>
      <c r="IKF64" s="894"/>
      <c r="IKG64" s="894"/>
      <c r="IKH64" s="894"/>
      <c r="IKI64" s="894"/>
      <c r="IKJ64" s="894"/>
      <c r="IKK64" s="894"/>
      <c r="IKL64" s="894"/>
      <c r="IKM64" s="894"/>
      <c r="IKN64" s="894"/>
      <c r="IKO64" s="894"/>
      <c r="IKP64" s="894"/>
      <c r="IKQ64" s="894"/>
      <c r="IKR64" s="894"/>
      <c r="IKS64" s="894"/>
      <c r="IKT64" s="894"/>
      <c r="IKU64" s="894"/>
      <c r="IKV64" s="894"/>
      <c r="IKW64" s="894"/>
      <c r="IKX64" s="894"/>
      <c r="IKY64" s="894"/>
      <c r="IKZ64" s="894"/>
      <c r="ILA64" s="894"/>
      <c r="ILB64" s="894"/>
      <c r="ILC64" s="894"/>
      <c r="ILD64" s="894"/>
      <c r="ILE64" s="894"/>
      <c r="ILF64" s="894"/>
      <c r="ILG64" s="894"/>
      <c r="ILH64" s="894"/>
      <c r="ILI64" s="894"/>
      <c r="ILJ64" s="894"/>
      <c r="ILK64" s="894"/>
      <c r="ILL64" s="894"/>
      <c r="ILM64" s="894"/>
      <c r="ILN64" s="894"/>
      <c r="ILO64" s="894"/>
      <c r="ILP64" s="894"/>
      <c r="ILQ64" s="894"/>
      <c r="ILR64" s="894"/>
      <c r="ILS64" s="894"/>
      <c r="ILT64" s="894"/>
      <c r="ILU64" s="894"/>
      <c r="ILV64" s="894"/>
      <c r="ILW64" s="894"/>
      <c r="ILX64" s="894"/>
      <c r="ILY64" s="894"/>
      <c r="ILZ64" s="894"/>
      <c r="IMA64" s="894"/>
      <c r="IMB64" s="894"/>
      <c r="IMC64" s="894"/>
      <c r="IMD64" s="894"/>
      <c r="IME64" s="894"/>
      <c r="IMF64" s="894"/>
      <c r="IMG64" s="894"/>
      <c r="IMH64" s="894"/>
      <c r="IMI64" s="894"/>
      <c r="IMJ64" s="894"/>
      <c r="IMK64" s="894"/>
      <c r="IML64" s="894"/>
      <c r="IMM64" s="894"/>
      <c r="IMN64" s="894"/>
      <c r="IMO64" s="894"/>
      <c r="IMP64" s="894"/>
      <c r="IMQ64" s="894"/>
      <c r="IMR64" s="894"/>
      <c r="IMS64" s="894"/>
      <c r="IMT64" s="894"/>
      <c r="IMU64" s="894"/>
      <c r="IMV64" s="894"/>
      <c r="IMW64" s="894"/>
      <c r="IMX64" s="894"/>
      <c r="IMY64" s="894"/>
      <c r="IMZ64" s="894"/>
      <c r="INA64" s="894"/>
      <c r="INB64" s="894"/>
      <c r="INC64" s="894"/>
      <c r="IND64" s="894"/>
      <c r="INE64" s="894"/>
      <c r="INF64" s="894"/>
      <c r="ING64" s="894"/>
      <c r="INH64" s="894"/>
      <c r="INI64" s="894"/>
      <c r="INJ64" s="894"/>
      <c r="INK64" s="894"/>
      <c r="INL64" s="894"/>
      <c r="INM64" s="894"/>
      <c r="INN64" s="894"/>
      <c r="INO64" s="894"/>
      <c r="INP64" s="894"/>
      <c r="INQ64" s="894"/>
      <c r="INR64" s="894"/>
      <c r="INS64" s="894"/>
      <c r="INT64" s="894"/>
      <c r="INU64" s="894"/>
      <c r="INV64" s="894"/>
      <c r="INW64" s="894"/>
      <c r="INX64" s="894"/>
      <c r="INY64" s="894"/>
      <c r="INZ64" s="894"/>
      <c r="IOA64" s="894"/>
      <c r="IOB64" s="894"/>
      <c r="IOC64" s="894"/>
      <c r="IOD64" s="894"/>
      <c r="IOE64" s="894"/>
      <c r="IOF64" s="894"/>
      <c r="IOG64" s="894"/>
      <c r="IOH64" s="894"/>
      <c r="IOI64" s="894"/>
      <c r="IOJ64" s="894"/>
      <c r="IOK64" s="894"/>
      <c r="IOL64" s="894"/>
      <c r="IOM64" s="894"/>
      <c r="ION64" s="894"/>
      <c r="IOO64" s="894"/>
      <c r="IOP64" s="894"/>
      <c r="IOQ64" s="894"/>
      <c r="IOR64" s="894"/>
      <c r="IOS64" s="894"/>
      <c r="IOT64" s="894"/>
      <c r="IOU64" s="894"/>
      <c r="IOV64" s="894"/>
      <c r="IOW64" s="894"/>
      <c r="IOX64" s="894"/>
      <c r="IOY64" s="894"/>
      <c r="IOZ64" s="894"/>
      <c r="IPA64" s="894"/>
      <c r="IPB64" s="894"/>
      <c r="IPC64" s="894"/>
      <c r="IPD64" s="894"/>
      <c r="IPE64" s="894"/>
      <c r="IPF64" s="894"/>
      <c r="IPG64" s="894"/>
      <c r="IPH64" s="894"/>
      <c r="IPI64" s="894"/>
      <c r="IPJ64" s="894"/>
      <c r="IPK64" s="894"/>
      <c r="IPL64" s="894"/>
      <c r="IPM64" s="894"/>
      <c r="IPN64" s="894"/>
      <c r="IPO64" s="894"/>
      <c r="IPP64" s="894"/>
      <c r="IPQ64" s="894"/>
      <c r="IPR64" s="894"/>
      <c r="IPS64" s="894"/>
      <c r="IPT64" s="894"/>
      <c r="IPU64" s="894"/>
      <c r="IPV64" s="894"/>
      <c r="IPW64" s="894"/>
      <c r="IPX64" s="894"/>
      <c r="IPY64" s="894"/>
      <c r="IPZ64" s="894"/>
      <c r="IQA64" s="894"/>
      <c r="IQB64" s="894"/>
      <c r="IQC64" s="894"/>
      <c r="IQD64" s="894"/>
      <c r="IQE64" s="894"/>
      <c r="IQF64" s="894"/>
      <c r="IQG64" s="894"/>
      <c r="IQH64" s="894"/>
      <c r="IQI64" s="894"/>
      <c r="IQJ64" s="894"/>
      <c r="IQK64" s="894"/>
      <c r="IQL64" s="894"/>
      <c r="IQM64" s="894"/>
      <c r="IQN64" s="894"/>
      <c r="IQO64" s="894"/>
      <c r="IQP64" s="894"/>
      <c r="IQQ64" s="894"/>
      <c r="IQR64" s="894"/>
      <c r="IQS64" s="894"/>
      <c r="IQT64" s="894"/>
      <c r="IQU64" s="894"/>
      <c r="IQV64" s="894"/>
      <c r="IQW64" s="894"/>
      <c r="IQX64" s="894"/>
      <c r="IQY64" s="894"/>
      <c r="IQZ64" s="894"/>
      <c r="IRA64" s="894"/>
      <c r="IRB64" s="894"/>
      <c r="IRC64" s="894"/>
      <c r="IRD64" s="894"/>
      <c r="IRE64" s="894"/>
      <c r="IRF64" s="894"/>
      <c r="IRG64" s="894"/>
      <c r="IRH64" s="894"/>
      <c r="IRI64" s="894"/>
      <c r="IRJ64" s="894"/>
      <c r="IRK64" s="894"/>
      <c r="IRL64" s="894"/>
      <c r="IRM64" s="894"/>
      <c r="IRN64" s="894"/>
      <c r="IRO64" s="894"/>
      <c r="IRP64" s="894"/>
      <c r="IRQ64" s="894"/>
      <c r="IRR64" s="894"/>
      <c r="IRS64" s="894"/>
      <c r="IRT64" s="894"/>
      <c r="IRU64" s="894"/>
      <c r="IRV64" s="894"/>
      <c r="IRW64" s="894"/>
      <c r="IRX64" s="894"/>
      <c r="IRY64" s="894"/>
      <c r="IRZ64" s="894"/>
      <c r="ISA64" s="894"/>
      <c r="ISB64" s="894"/>
      <c r="ISC64" s="894"/>
      <c r="ISD64" s="894"/>
      <c r="ISE64" s="894"/>
      <c r="ISF64" s="894"/>
      <c r="ISG64" s="894"/>
      <c r="ISH64" s="894"/>
      <c r="ISI64" s="894"/>
      <c r="ISJ64" s="894"/>
      <c r="ISK64" s="894"/>
      <c r="ISL64" s="894"/>
      <c r="ISM64" s="894"/>
      <c r="ISN64" s="894"/>
      <c r="ISO64" s="894"/>
      <c r="ISP64" s="894"/>
      <c r="ISQ64" s="894"/>
      <c r="ISR64" s="894"/>
      <c r="ISS64" s="894"/>
      <c r="IST64" s="894"/>
      <c r="ISU64" s="894"/>
      <c r="ISV64" s="894"/>
      <c r="ISW64" s="894"/>
      <c r="ISX64" s="894"/>
      <c r="ISY64" s="894"/>
      <c r="ISZ64" s="894"/>
      <c r="ITA64" s="894"/>
      <c r="ITB64" s="894"/>
      <c r="ITC64" s="894"/>
      <c r="ITD64" s="894"/>
      <c r="ITE64" s="894"/>
      <c r="ITF64" s="894"/>
      <c r="ITG64" s="894"/>
      <c r="ITH64" s="894"/>
      <c r="ITI64" s="894"/>
      <c r="ITJ64" s="894"/>
      <c r="ITK64" s="894"/>
      <c r="ITL64" s="894"/>
      <c r="ITM64" s="894"/>
      <c r="ITN64" s="894"/>
      <c r="ITO64" s="894"/>
      <c r="ITP64" s="894"/>
      <c r="ITQ64" s="894"/>
      <c r="ITR64" s="894"/>
      <c r="ITS64" s="894"/>
      <c r="ITT64" s="894"/>
      <c r="ITU64" s="894"/>
      <c r="ITV64" s="894"/>
      <c r="ITW64" s="894"/>
      <c r="ITX64" s="894"/>
      <c r="ITY64" s="894"/>
      <c r="ITZ64" s="894"/>
      <c r="IUA64" s="894"/>
      <c r="IUB64" s="894"/>
      <c r="IUC64" s="894"/>
      <c r="IUD64" s="894"/>
      <c r="IUE64" s="894"/>
      <c r="IUF64" s="894"/>
      <c r="IUG64" s="894"/>
      <c r="IUH64" s="894"/>
      <c r="IUI64" s="894"/>
      <c r="IUJ64" s="894"/>
      <c r="IUK64" s="894"/>
      <c r="IUL64" s="894"/>
      <c r="IUM64" s="894"/>
      <c r="IUN64" s="894"/>
      <c r="IUO64" s="894"/>
      <c r="IUP64" s="894"/>
      <c r="IUQ64" s="894"/>
      <c r="IUR64" s="894"/>
      <c r="IUS64" s="894"/>
      <c r="IUT64" s="894"/>
      <c r="IUU64" s="894"/>
      <c r="IUV64" s="894"/>
      <c r="IUW64" s="894"/>
      <c r="IUX64" s="894"/>
      <c r="IUY64" s="894"/>
      <c r="IUZ64" s="894"/>
      <c r="IVA64" s="894"/>
      <c r="IVB64" s="894"/>
      <c r="IVC64" s="894"/>
      <c r="IVD64" s="894"/>
      <c r="IVE64" s="894"/>
      <c r="IVF64" s="894"/>
      <c r="IVG64" s="894"/>
      <c r="IVH64" s="894"/>
      <c r="IVI64" s="894"/>
      <c r="IVJ64" s="894"/>
      <c r="IVK64" s="894"/>
      <c r="IVL64" s="894"/>
      <c r="IVM64" s="894"/>
      <c r="IVN64" s="894"/>
      <c r="IVO64" s="894"/>
      <c r="IVP64" s="894"/>
      <c r="IVQ64" s="894"/>
      <c r="IVR64" s="894"/>
      <c r="IVS64" s="894"/>
      <c r="IVT64" s="894"/>
      <c r="IVU64" s="894"/>
      <c r="IVV64" s="894"/>
      <c r="IVW64" s="894"/>
      <c r="IVX64" s="894"/>
      <c r="IVY64" s="894"/>
      <c r="IVZ64" s="894"/>
      <c r="IWA64" s="894"/>
      <c r="IWB64" s="894"/>
      <c r="IWC64" s="894"/>
      <c r="IWD64" s="894"/>
      <c r="IWE64" s="894"/>
      <c r="IWF64" s="894"/>
      <c r="IWG64" s="894"/>
      <c r="IWH64" s="894"/>
      <c r="IWI64" s="894"/>
      <c r="IWJ64" s="894"/>
      <c r="IWK64" s="894"/>
      <c r="IWL64" s="894"/>
      <c r="IWM64" s="894"/>
      <c r="IWN64" s="894"/>
      <c r="IWO64" s="894"/>
      <c r="IWP64" s="894"/>
      <c r="IWQ64" s="894"/>
      <c r="IWR64" s="894"/>
      <c r="IWS64" s="894"/>
      <c r="IWT64" s="894"/>
      <c r="IWU64" s="894"/>
      <c r="IWV64" s="894"/>
      <c r="IWW64" s="894"/>
      <c r="IWX64" s="894"/>
      <c r="IWY64" s="894"/>
      <c r="IWZ64" s="894"/>
      <c r="IXA64" s="894"/>
      <c r="IXB64" s="894"/>
      <c r="IXC64" s="894"/>
      <c r="IXD64" s="894"/>
      <c r="IXE64" s="894"/>
      <c r="IXF64" s="894"/>
      <c r="IXG64" s="894"/>
      <c r="IXH64" s="894"/>
      <c r="IXI64" s="894"/>
      <c r="IXJ64" s="894"/>
      <c r="IXK64" s="894"/>
      <c r="IXL64" s="894"/>
      <c r="IXM64" s="894"/>
      <c r="IXN64" s="894"/>
      <c r="IXO64" s="894"/>
      <c r="IXP64" s="894"/>
      <c r="IXQ64" s="894"/>
      <c r="IXR64" s="894"/>
      <c r="IXS64" s="894"/>
      <c r="IXT64" s="894"/>
      <c r="IXU64" s="894"/>
      <c r="IXV64" s="894"/>
      <c r="IXW64" s="894"/>
      <c r="IXX64" s="894"/>
      <c r="IXY64" s="894"/>
      <c r="IXZ64" s="894"/>
      <c r="IYA64" s="894"/>
      <c r="IYB64" s="894"/>
      <c r="IYC64" s="894"/>
      <c r="IYD64" s="894"/>
      <c r="IYE64" s="894"/>
      <c r="IYF64" s="894"/>
      <c r="IYG64" s="894"/>
      <c r="IYH64" s="894"/>
      <c r="IYI64" s="894"/>
      <c r="IYJ64" s="894"/>
      <c r="IYK64" s="894"/>
      <c r="IYL64" s="894"/>
      <c r="IYM64" s="894"/>
      <c r="IYN64" s="894"/>
      <c r="IYO64" s="894"/>
      <c r="IYP64" s="894"/>
      <c r="IYQ64" s="894"/>
      <c r="IYR64" s="894"/>
      <c r="IYS64" s="894"/>
      <c r="IYT64" s="894"/>
      <c r="IYU64" s="894"/>
      <c r="IYV64" s="894"/>
      <c r="IYW64" s="894"/>
      <c r="IYX64" s="894"/>
      <c r="IYY64" s="894"/>
      <c r="IYZ64" s="894"/>
      <c r="IZA64" s="894"/>
      <c r="IZB64" s="894"/>
      <c r="IZC64" s="894"/>
      <c r="IZD64" s="894"/>
      <c r="IZE64" s="894"/>
      <c r="IZF64" s="894"/>
      <c r="IZG64" s="894"/>
      <c r="IZH64" s="894"/>
      <c r="IZI64" s="894"/>
      <c r="IZJ64" s="894"/>
      <c r="IZK64" s="894"/>
      <c r="IZL64" s="894"/>
      <c r="IZM64" s="894"/>
      <c r="IZN64" s="894"/>
      <c r="IZO64" s="894"/>
      <c r="IZP64" s="894"/>
      <c r="IZQ64" s="894"/>
      <c r="IZR64" s="894"/>
      <c r="IZS64" s="894"/>
      <c r="IZT64" s="894"/>
      <c r="IZU64" s="894"/>
      <c r="IZV64" s="894"/>
      <c r="IZW64" s="894"/>
      <c r="IZX64" s="894"/>
      <c r="IZY64" s="894"/>
      <c r="IZZ64" s="894"/>
      <c r="JAA64" s="894"/>
      <c r="JAB64" s="894"/>
      <c r="JAC64" s="894"/>
      <c r="JAD64" s="894"/>
      <c r="JAE64" s="894"/>
      <c r="JAF64" s="894"/>
      <c r="JAG64" s="894"/>
      <c r="JAH64" s="894"/>
      <c r="JAI64" s="894"/>
      <c r="JAJ64" s="894"/>
      <c r="JAK64" s="894"/>
      <c r="JAL64" s="894"/>
      <c r="JAM64" s="894"/>
      <c r="JAN64" s="894"/>
      <c r="JAO64" s="894"/>
      <c r="JAP64" s="894"/>
      <c r="JAQ64" s="894"/>
      <c r="JAR64" s="894"/>
      <c r="JAS64" s="894"/>
      <c r="JAT64" s="894"/>
      <c r="JAU64" s="894"/>
      <c r="JAV64" s="894"/>
      <c r="JAW64" s="894"/>
      <c r="JAX64" s="894"/>
      <c r="JAY64" s="894"/>
      <c r="JAZ64" s="894"/>
      <c r="JBA64" s="894"/>
      <c r="JBB64" s="894"/>
      <c r="JBC64" s="894"/>
      <c r="JBD64" s="894"/>
      <c r="JBE64" s="894"/>
      <c r="JBF64" s="894"/>
      <c r="JBG64" s="894"/>
      <c r="JBH64" s="894"/>
      <c r="JBI64" s="894"/>
      <c r="JBJ64" s="894"/>
      <c r="JBK64" s="894"/>
      <c r="JBL64" s="894"/>
      <c r="JBM64" s="894"/>
      <c r="JBN64" s="894"/>
      <c r="JBO64" s="894"/>
      <c r="JBP64" s="894"/>
      <c r="JBQ64" s="894"/>
      <c r="JBR64" s="894"/>
      <c r="JBS64" s="894"/>
      <c r="JBT64" s="894"/>
      <c r="JBU64" s="894"/>
      <c r="JBV64" s="894"/>
      <c r="JBW64" s="894"/>
      <c r="JBX64" s="894"/>
      <c r="JBY64" s="894"/>
      <c r="JBZ64" s="894"/>
      <c r="JCA64" s="894"/>
      <c r="JCB64" s="894"/>
      <c r="JCC64" s="894"/>
      <c r="JCD64" s="894"/>
      <c r="JCE64" s="894"/>
      <c r="JCF64" s="894"/>
      <c r="JCG64" s="894"/>
      <c r="JCH64" s="894"/>
      <c r="JCI64" s="894"/>
      <c r="JCJ64" s="894"/>
      <c r="JCK64" s="894"/>
      <c r="JCL64" s="894"/>
      <c r="JCM64" s="894"/>
      <c r="JCN64" s="894"/>
      <c r="JCO64" s="894"/>
      <c r="JCP64" s="894"/>
      <c r="JCQ64" s="894"/>
      <c r="JCR64" s="894"/>
      <c r="JCS64" s="894"/>
      <c r="JCT64" s="894"/>
      <c r="JCU64" s="894"/>
      <c r="JCV64" s="894"/>
      <c r="JCW64" s="894"/>
      <c r="JCX64" s="894"/>
      <c r="JCY64" s="894"/>
      <c r="JCZ64" s="894"/>
      <c r="JDA64" s="894"/>
      <c r="JDB64" s="894"/>
      <c r="JDC64" s="894"/>
      <c r="JDD64" s="894"/>
      <c r="JDE64" s="894"/>
      <c r="JDF64" s="894"/>
      <c r="JDG64" s="894"/>
      <c r="JDH64" s="894"/>
      <c r="JDI64" s="894"/>
      <c r="JDJ64" s="894"/>
      <c r="JDK64" s="894"/>
      <c r="JDL64" s="894"/>
      <c r="JDM64" s="894"/>
      <c r="JDN64" s="894"/>
      <c r="JDO64" s="894"/>
      <c r="JDP64" s="894"/>
      <c r="JDQ64" s="894"/>
      <c r="JDR64" s="894"/>
      <c r="JDS64" s="894"/>
      <c r="JDT64" s="894"/>
      <c r="JDU64" s="894"/>
      <c r="JDV64" s="894"/>
      <c r="JDW64" s="894"/>
      <c r="JDX64" s="894"/>
      <c r="JDY64" s="894"/>
      <c r="JDZ64" s="894"/>
      <c r="JEA64" s="894"/>
      <c r="JEB64" s="894"/>
      <c r="JEC64" s="894"/>
      <c r="JED64" s="894"/>
      <c r="JEE64" s="894"/>
      <c r="JEF64" s="894"/>
      <c r="JEG64" s="894"/>
      <c r="JEH64" s="894"/>
      <c r="JEI64" s="894"/>
      <c r="JEJ64" s="894"/>
      <c r="JEK64" s="894"/>
      <c r="JEL64" s="894"/>
      <c r="JEM64" s="894"/>
      <c r="JEN64" s="894"/>
      <c r="JEO64" s="894"/>
      <c r="JEP64" s="894"/>
      <c r="JEQ64" s="894"/>
      <c r="JER64" s="894"/>
      <c r="JES64" s="894"/>
      <c r="JET64" s="894"/>
      <c r="JEU64" s="894"/>
      <c r="JEV64" s="894"/>
      <c r="JEW64" s="894"/>
      <c r="JEX64" s="894"/>
      <c r="JEY64" s="894"/>
      <c r="JEZ64" s="894"/>
      <c r="JFA64" s="894"/>
      <c r="JFB64" s="894"/>
      <c r="JFC64" s="894"/>
      <c r="JFD64" s="894"/>
      <c r="JFE64" s="894"/>
      <c r="JFF64" s="894"/>
      <c r="JFG64" s="894"/>
      <c r="JFH64" s="894"/>
      <c r="JFI64" s="894"/>
      <c r="JFJ64" s="894"/>
      <c r="JFK64" s="894"/>
      <c r="JFL64" s="894"/>
      <c r="JFM64" s="894"/>
      <c r="JFN64" s="894"/>
      <c r="JFO64" s="894"/>
      <c r="JFP64" s="894"/>
      <c r="JFQ64" s="894"/>
      <c r="JFR64" s="894"/>
      <c r="JFS64" s="894"/>
      <c r="JFT64" s="894"/>
      <c r="JFU64" s="894"/>
      <c r="JFV64" s="894"/>
      <c r="JFW64" s="894"/>
      <c r="JFX64" s="894"/>
      <c r="JFY64" s="894"/>
      <c r="JFZ64" s="894"/>
      <c r="JGA64" s="894"/>
      <c r="JGB64" s="894"/>
      <c r="JGC64" s="894"/>
      <c r="JGD64" s="894"/>
      <c r="JGE64" s="894"/>
      <c r="JGF64" s="894"/>
      <c r="JGG64" s="894"/>
      <c r="JGH64" s="894"/>
      <c r="JGI64" s="894"/>
      <c r="JGJ64" s="894"/>
      <c r="JGK64" s="894"/>
      <c r="JGL64" s="894"/>
      <c r="JGM64" s="894"/>
      <c r="JGN64" s="894"/>
      <c r="JGO64" s="894"/>
      <c r="JGP64" s="894"/>
      <c r="JGQ64" s="894"/>
      <c r="JGR64" s="894"/>
      <c r="JGS64" s="894"/>
      <c r="JGT64" s="894"/>
      <c r="JGU64" s="894"/>
      <c r="JGV64" s="894"/>
      <c r="JGW64" s="894"/>
      <c r="JGX64" s="894"/>
      <c r="JGY64" s="894"/>
      <c r="JGZ64" s="894"/>
      <c r="JHA64" s="894"/>
      <c r="JHB64" s="894"/>
      <c r="JHC64" s="894"/>
      <c r="JHD64" s="894"/>
      <c r="JHE64" s="894"/>
      <c r="JHF64" s="894"/>
      <c r="JHG64" s="894"/>
      <c r="JHH64" s="894"/>
      <c r="JHI64" s="894"/>
      <c r="JHJ64" s="894"/>
      <c r="JHK64" s="894"/>
      <c r="JHL64" s="894"/>
      <c r="JHM64" s="894"/>
      <c r="JHN64" s="894"/>
      <c r="JHO64" s="894"/>
      <c r="JHP64" s="894"/>
      <c r="JHQ64" s="894"/>
      <c r="JHR64" s="894"/>
      <c r="JHS64" s="894"/>
      <c r="JHT64" s="894"/>
      <c r="JHU64" s="894"/>
      <c r="JHV64" s="894"/>
      <c r="JHW64" s="894"/>
      <c r="JHX64" s="894"/>
      <c r="JHY64" s="894"/>
      <c r="JHZ64" s="894"/>
      <c r="JIA64" s="894"/>
      <c r="JIB64" s="894"/>
      <c r="JIC64" s="894"/>
      <c r="JID64" s="894"/>
      <c r="JIE64" s="894"/>
      <c r="JIF64" s="894"/>
      <c r="JIG64" s="894"/>
      <c r="JIH64" s="894"/>
      <c r="JII64" s="894"/>
      <c r="JIJ64" s="894"/>
      <c r="JIK64" s="894"/>
      <c r="JIL64" s="894"/>
      <c r="JIM64" s="894"/>
      <c r="JIN64" s="894"/>
      <c r="JIO64" s="894"/>
      <c r="JIP64" s="894"/>
      <c r="JIQ64" s="894"/>
      <c r="JIR64" s="894"/>
      <c r="JIS64" s="894"/>
      <c r="JIT64" s="894"/>
      <c r="JIU64" s="894"/>
      <c r="JIV64" s="894"/>
      <c r="JIW64" s="894"/>
      <c r="JIX64" s="894"/>
      <c r="JIY64" s="894"/>
      <c r="JIZ64" s="894"/>
      <c r="JJA64" s="894"/>
      <c r="JJB64" s="894"/>
      <c r="JJC64" s="894"/>
      <c r="JJD64" s="894"/>
      <c r="JJE64" s="894"/>
      <c r="JJF64" s="894"/>
      <c r="JJG64" s="894"/>
      <c r="JJH64" s="894"/>
      <c r="JJI64" s="894"/>
      <c r="JJJ64" s="894"/>
      <c r="JJK64" s="894"/>
      <c r="JJL64" s="894"/>
      <c r="JJM64" s="894"/>
      <c r="JJN64" s="894"/>
      <c r="JJO64" s="894"/>
      <c r="JJP64" s="894"/>
      <c r="JJQ64" s="894"/>
      <c r="JJR64" s="894"/>
      <c r="JJS64" s="894"/>
      <c r="JJT64" s="894"/>
      <c r="JJU64" s="894"/>
      <c r="JJV64" s="894"/>
      <c r="JJW64" s="894"/>
      <c r="JJX64" s="894"/>
      <c r="JJY64" s="894"/>
      <c r="JJZ64" s="894"/>
      <c r="JKA64" s="894"/>
      <c r="JKB64" s="894"/>
      <c r="JKC64" s="894"/>
      <c r="JKD64" s="894"/>
      <c r="JKE64" s="894"/>
      <c r="JKF64" s="894"/>
      <c r="JKG64" s="894"/>
      <c r="JKH64" s="894"/>
      <c r="JKI64" s="894"/>
      <c r="JKJ64" s="894"/>
      <c r="JKK64" s="894"/>
      <c r="JKL64" s="894"/>
      <c r="JKM64" s="894"/>
      <c r="JKN64" s="894"/>
      <c r="JKO64" s="894"/>
      <c r="JKP64" s="894"/>
      <c r="JKQ64" s="894"/>
      <c r="JKR64" s="894"/>
      <c r="JKS64" s="894"/>
      <c r="JKT64" s="894"/>
      <c r="JKU64" s="894"/>
      <c r="JKV64" s="894"/>
      <c r="JKW64" s="894"/>
      <c r="JKX64" s="894"/>
      <c r="JKY64" s="894"/>
      <c r="JKZ64" s="894"/>
      <c r="JLA64" s="894"/>
      <c r="JLB64" s="894"/>
      <c r="JLC64" s="894"/>
      <c r="JLD64" s="894"/>
      <c r="JLE64" s="894"/>
      <c r="JLF64" s="894"/>
      <c r="JLG64" s="894"/>
      <c r="JLH64" s="894"/>
      <c r="JLI64" s="894"/>
      <c r="JLJ64" s="894"/>
      <c r="JLK64" s="894"/>
      <c r="JLL64" s="894"/>
      <c r="JLM64" s="894"/>
      <c r="JLN64" s="894"/>
      <c r="JLO64" s="894"/>
      <c r="JLP64" s="894"/>
      <c r="JLQ64" s="894"/>
      <c r="JLR64" s="894"/>
      <c r="JLS64" s="894"/>
      <c r="JLT64" s="894"/>
      <c r="JLU64" s="894"/>
      <c r="JLV64" s="894"/>
      <c r="JLW64" s="894"/>
      <c r="JLX64" s="894"/>
      <c r="JLY64" s="894"/>
      <c r="JLZ64" s="894"/>
      <c r="JMA64" s="894"/>
      <c r="JMB64" s="894"/>
      <c r="JMC64" s="894"/>
      <c r="JMD64" s="894"/>
      <c r="JME64" s="894"/>
      <c r="JMF64" s="894"/>
      <c r="JMG64" s="894"/>
      <c r="JMH64" s="894"/>
      <c r="JMI64" s="894"/>
      <c r="JMJ64" s="894"/>
      <c r="JMK64" s="894"/>
      <c r="JML64" s="894"/>
      <c r="JMM64" s="894"/>
      <c r="JMN64" s="894"/>
      <c r="JMO64" s="894"/>
      <c r="JMP64" s="894"/>
      <c r="JMQ64" s="894"/>
      <c r="JMR64" s="894"/>
      <c r="JMS64" s="894"/>
      <c r="JMT64" s="894"/>
      <c r="JMU64" s="894"/>
      <c r="JMV64" s="894"/>
      <c r="JMW64" s="894"/>
      <c r="JMX64" s="894"/>
      <c r="JMY64" s="894"/>
      <c r="JMZ64" s="894"/>
      <c r="JNA64" s="894"/>
      <c r="JNB64" s="894"/>
      <c r="JNC64" s="894"/>
      <c r="JND64" s="894"/>
      <c r="JNE64" s="894"/>
      <c r="JNF64" s="894"/>
      <c r="JNG64" s="894"/>
      <c r="JNH64" s="894"/>
      <c r="JNI64" s="894"/>
      <c r="JNJ64" s="894"/>
      <c r="JNK64" s="894"/>
      <c r="JNL64" s="894"/>
      <c r="JNM64" s="894"/>
      <c r="JNN64" s="894"/>
      <c r="JNO64" s="894"/>
      <c r="JNP64" s="894"/>
      <c r="JNQ64" s="894"/>
      <c r="JNR64" s="894"/>
      <c r="JNS64" s="894"/>
      <c r="JNT64" s="894"/>
      <c r="JNU64" s="894"/>
      <c r="JNV64" s="894"/>
      <c r="JNW64" s="894"/>
      <c r="JNX64" s="894"/>
      <c r="JNY64" s="894"/>
      <c r="JNZ64" s="894"/>
      <c r="JOA64" s="894"/>
      <c r="JOB64" s="894"/>
      <c r="JOC64" s="894"/>
      <c r="JOD64" s="894"/>
      <c r="JOE64" s="894"/>
      <c r="JOF64" s="894"/>
      <c r="JOG64" s="894"/>
      <c r="JOH64" s="894"/>
      <c r="JOI64" s="894"/>
      <c r="JOJ64" s="894"/>
      <c r="JOK64" s="894"/>
      <c r="JOL64" s="894"/>
      <c r="JOM64" s="894"/>
      <c r="JON64" s="894"/>
      <c r="JOO64" s="894"/>
      <c r="JOP64" s="894"/>
      <c r="JOQ64" s="894"/>
      <c r="JOR64" s="894"/>
      <c r="JOS64" s="894"/>
      <c r="JOT64" s="894"/>
      <c r="JOU64" s="894"/>
      <c r="JOV64" s="894"/>
      <c r="JOW64" s="894"/>
      <c r="JOX64" s="894"/>
      <c r="JOY64" s="894"/>
      <c r="JOZ64" s="894"/>
      <c r="JPA64" s="894"/>
      <c r="JPB64" s="894"/>
      <c r="JPC64" s="894"/>
      <c r="JPD64" s="894"/>
      <c r="JPE64" s="894"/>
      <c r="JPF64" s="894"/>
      <c r="JPG64" s="894"/>
      <c r="JPH64" s="894"/>
      <c r="JPI64" s="894"/>
      <c r="JPJ64" s="894"/>
      <c r="JPK64" s="894"/>
      <c r="JPL64" s="894"/>
      <c r="JPM64" s="894"/>
      <c r="JPN64" s="894"/>
      <c r="JPO64" s="894"/>
      <c r="JPP64" s="894"/>
      <c r="JPQ64" s="894"/>
      <c r="JPR64" s="894"/>
      <c r="JPS64" s="894"/>
      <c r="JPT64" s="894"/>
      <c r="JPU64" s="894"/>
      <c r="JPV64" s="894"/>
      <c r="JPW64" s="894"/>
      <c r="JPX64" s="894"/>
      <c r="JPY64" s="894"/>
      <c r="JPZ64" s="894"/>
      <c r="JQA64" s="894"/>
      <c r="JQB64" s="894"/>
      <c r="JQC64" s="894"/>
      <c r="JQD64" s="894"/>
      <c r="JQE64" s="894"/>
      <c r="JQF64" s="894"/>
      <c r="JQG64" s="894"/>
      <c r="JQH64" s="894"/>
      <c r="JQI64" s="894"/>
      <c r="JQJ64" s="894"/>
      <c r="JQK64" s="894"/>
      <c r="JQL64" s="894"/>
      <c r="JQM64" s="894"/>
      <c r="JQN64" s="894"/>
      <c r="JQO64" s="894"/>
      <c r="JQP64" s="894"/>
      <c r="JQQ64" s="894"/>
      <c r="JQR64" s="894"/>
      <c r="JQS64" s="894"/>
      <c r="JQT64" s="894"/>
      <c r="JQU64" s="894"/>
      <c r="JQV64" s="894"/>
      <c r="JQW64" s="894"/>
      <c r="JQX64" s="894"/>
      <c r="JQY64" s="894"/>
      <c r="JQZ64" s="894"/>
      <c r="JRA64" s="894"/>
      <c r="JRB64" s="894"/>
      <c r="JRC64" s="894"/>
      <c r="JRD64" s="894"/>
      <c r="JRE64" s="894"/>
      <c r="JRF64" s="894"/>
      <c r="JRG64" s="894"/>
      <c r="JRH64" s="894"/>
      <c r="JRI64" s="894"/>
      <c r="JRJ64" s="894"/>
      <c r="JRK64" s="894"/>
      <c r="JRL64" s="894"/>
      <c r="JRM64" s="894"/>
      <c r="JRN64" s="894"/>
      <c r="JRO64" s="894"/>
      <c r="JRP64" s="894"/>
      <c r="JRQ64" s="894"/>
      <c r="JRR64" s="894"/>
      <c r="JRS64" s="894"/>
      <c r="JRT64" s="894"/>
      <c r="JRU64" s="894"/>
      <c r="JRV64" s="894"/>
      <c r="JRW64" s="894"/>
      <c r="JRX64" s="894"/>
      <c r="JRY64" s="894"/>
      <c r="JRZ64" s="894"/>
      <c r="JSA64" s="894"/>
      <c r="JSB64" s="894"/>
      <c r="JSC64" s="894"/>
      <c r="JSD64" s="894"/>
      <c r="JSE64" s="894"/>
      <c r="JSF64" s="894"/>
      <c r="JSG64" s="894"/>
      <c r="JSH64" s="894"/>
      <c r="JSI64" s="894"/>
      <c r="JSJ64" s="894"/>
      <c r="JSK64" s="894"/>
      <c r="JSL64" s="894"/>
      <c r="JSM64" s="894"/>
      <c r="JSN64" s="894"/>
      <c r="JSO64" s="894"/>
      <c r="JSP64" s="894"/>
      <c r="JSQ64" s="894"/>
      <c r="JSR64" s="894"/>
      <c r="JSS64" s="894"/>
      <c r="JST64" s="894"/>
      <c r="JSU64" s="894"/>
      <c r="JSV64" s="894"/>
      <c r="JSW64" s="894"/>
      <c r="JSX64" s="894"/>
      <c r="JSY64" s="894"/>
      <c r="JSZ64" s="894"/>
      <c r="JTA64" s="894"/>
      <c r="JTB64" s="894"/>
      <c r="JTC64" s="894"/>
      <c r="JTD64" s="894"/>
      <c r="JTE64" s="894"/>
      <c r="JTF64" s="894"/>
      <c r="JTG64" s="894"/>
      <c r="JTH64" s="894"/>
      <c r="JTI64" s="894"/>
      <c r="JTJ64" s="894"/>
      <c r="JTK64" s="894"/>
      <c r="JTL64" s="894"/>
      <c r="JTM64" s="894"/>
      <c r="JTN64" s="894"/>
      <c r="JTO64" s="894"/>
      <c r="JTP64" s="894"/>
      <c r="JTQ64" s="894"/>
      <c r="JTR64" s="894"/>
      <c r="JTS64" s="894"/>
      <c r="JTT64" s="894"/>
      <c r="JTU64" s="894"/>
      <c r="JTV64" s="894"/>
      <c r="JTW64" s="894"/>
      <c r="JTX64" s="894"/>
      <c r="JTY64" s="894"/>
      <c r="JTZ64" s="894"/>
      <c r="JUA64" s="894"/>
      <c r="JUB64" s="894"/>
      <c r="JUC64" s="894"/>
      <c r="JUD64" s="894"/>
      <c r="JUE64" s="894"/>
      <c r="JUF64" s="894"/>
      <c r="JUG64" s="894"/>
      <c r="JUH64" s="894"/>
      <c r="JUI64" s="894"/>
      <c r="JUJ64" s="894"/>
      <c r="JUK64" s="894"/>
      <c r="JUL64" s="894"/>
      <c r="JUM64" s="894"/>
      <c r="JUN64" s="894"/>
      <c r="JUO64" s="894"/>
      <c r="JUP64" s="894"/>
      <c r="JUQ64" s="894"/>
      <c r="JUR64" s="894"/>
      <c r="JUS64" s="894"/>
      <c r="JUT64" s="894"/>
      <c r="JUU64" s="894"/>
      <c r="JUV64" s="894"/>
      <c r="JUW64" s="894"/>
      <c r="JUX64" s="894"/>
      <c r="JUY64" s="894"/>
      <c r="JUZ64" s="894"/>
      <c r="JVA64" s="894"/>
      <c r="JVB64" s="894"/>
      <c r="JVC64" s="894"/>
      <c r="JVD64" s="894"/>
      <c r="JVE64" s="894"/>
      <c r="JVF64" s="894"/>
      <c r="JVG64" s="894"/>
      <c r="JVH64" s="894"/>
      <c r="JVI64" s="894"/>
      <c r="JVJ64" s="894"/>
      <c r="JVK64" s="894"/>
      <c r="JVL64" s="894"/>
      <c r="JVM64" s="894"/>
      <c r="JVN64" s="894"/>
      <c r="JVO64" s="894"/>
      <c r="JVP64" s="894"/>
      <c r="JVQ64" s="894"/>
      <c r="JVR64" s="894"/>
      <c r="JVS64" s="894"/>
      <c r="JVT64" s="894"/>
      <c r="JVU64" s="894"/>
      <c r="JVV64" s="894"/>
      <c r="JVW64" s="894"/>
      <c r="JVX64" s="894"/>
      <c r="JVY64" s="894"/>
      <c r="JVZ64" s="894"/>
      <c r="JWA64" s="894"/>
      <c r="JWB64" s="894"/>
      <c r="JWC64" s="894"/>
      <c r="JWD64" s="894"/>
      <c r="JWE64" s="894"/>
      <c r="JWF64" s="894"/>
      <c r="JWG64" s="894"/>
      <c r="JWH64" s="894"/>
      <c r="JWI64" s="894"/>
      <c r="JWJ64" s="894"/>
      <c r="JWK64" s="894"/>
      <c r="JWL64" s="894"/>
      <c r="JWM64" s="894"/>
      <c r="JWN64" s="894"/>
      <c r="JWO64" s="894"/>
      <c r="JWP64" s="894"/>
      <c r="JWQ64" s="894"/>
      <c r="JWR64" s="894"/>
      <c r="JWS64" s="894"/>
      <c r="JWT64" s="894"/>
      <c r="JWU64" s="894"/>
      <c r="JWV64" s="894"/>
      <c r="JWW64" s="894"/>
      <c r="JWX64" s="894"/>
      <c r="JWY64" s="894"/>
      <c r="JWZ64" s="894"/>
      <c r="JXA64" s="894"/>
      <c r="JXB64" s="894"/>
      <c r="JXC64" s="894"/>
      <c r="JXD64" s="894"/>
      <c r="JXE64" s="894"/>
      <c r="JXF64" s="894"/>
      <c r="JXG64" s="894"/>
      <c r="JXH64" s="894"/>
      <c r="JXI64" s="894"/>
      <c r="JXJ64" s="894"/>
      <c r="JXK64" s="894"/>
      <c r="JXL64" s="894"/>
      <c r="JXM64" s="894"/>
      <c r="JXN64" s="894"/>
      <c r="JXO64" s="894"/>
      <c r="JXP64" s="894"/>
      <c r="JXQ64" s="894"/>
      <c r="JXR64" s="894"/>
      <c r="JXS64" s="894"/>
      <c r="JXT64" s="894"/>
      <c r="JXU64" s="894"/>
      <c r="JXV64" s="894"/>
      <c r="JXW64" s="894"/>
      <c r="JXX64" s="894"/>
      <c r="JXY64" s="894"/>
      <c r="JXZ64" s="894"/>
      <c r="JYA64" s="894"/>
      <c r="JYB64" s="894"/>
      <c r="JYC64" s="894"/>
      <c r="JYD64" s="894"/>
      <c r="JYE64" s="894"/>
      <c r="JYF64" s="894"/>
      <c r="JYG64" s="894"/>
      <c r="JYH64" s="894"/>
      <c r="JYI64" s="894"/>
      <c r="JYJ64" s="894"/>
      <c r="JYK64" s="894"/>
      <c r="JYL64" s="894"/>
      <c r="JYM64" s="894"/>
      <c r="JYN64" s="894"/>
      <c r="JYO64" s="894"/>
      <c r="JYP64" s="894"/>
      <c r="JYQ64" s="894"/>
      <c r="JYR64" s="894"/>
      <c r="JYS64" s="894"/>
      <c r="JYT64" s="894"/>
      <c r="JYU64" s="894"/>
      <c r="JYV64" s="894"/>
      <c r="JYW64" s="894"/>
      <c r="JYX64" s="894"/>
      <c r="JYY64" s="894"/>
      <c r="JYZ64" s="894"/>
      <c r="JZA64" s="894"/>
      <c r="JZB64" s="894"/>
      <c r="JZC64" s="894"/>
      <c r="JZD64" s="894"/>
      <c r="JZE64" s="894"/>
      <c r="JZF64" s="894"/>
      <c r="JZG64" s="894"/>
      <c r="JZH64" s="894"/>
      <c r="JZI64" s="894"/>
      <c r="JZJ64" s="894"/>
      <c r="JZK64" s="894"/>
      <c r="JZL64" s="894"/>
      <c r="JZM64" s="894"/>
      <c r="JZN64" s="894"/>
      <c r="JZO64" s="894"/>
      <c r="JZP64" s="894"/>
      <c r="JZQ64" s="894"/>
      <c r="JZR64" s="894"/>
      <c r="JZS64" s="894"/>
      <c r="JZT64" s="894"/>
      <c r="JZU64" s="894"/>
      <c r="JZV64" s="894"/>
      <c r="JZW64" s="894"/>
      <c r="JZX64" s="894"/>
      <c r="JZY64" s="894"/>
      <c r="JZZ64" s="894"/>
      <c r="KAA64" s="894"/>
      <c r="KAB64" s="894"/>
      <c r="KAC64" s="894"/>
      <c r="KAD64" s="894"/>
      <c r="KAE64" s="894"/>
      <c r="KAF64" s="894"/>
      <c r="KAG64" s="894"/>
      <c r="KAH64" s="894"/>
      <c r="KAI64" s="894"/>
      <c r="KAJ64" s="894"/>
      <c r="KAK64" s="894"/>
      <c r="KAL64" s="894"/>
      <c r="KAM64" s="894"/>
      <c r="KAN64" s="894"/>
      <c r="KAO64" s="894"/>
      <c r="KAP64" s="894"/>
      <c r="KAQ64" s="894"/>
      <c r="KAR64" s="894"/>
      <c r="KAS64" s="894"/>
      <c r="KAT64" s="894"/>
      <c r="KAU64" s="894"/>
      <c r="KAV64" s="894"/>
      <c r="KAW64" s="894"/>
      <c r="KAX64" s="894"/>
      <c r="KAY64" s="894"/>
      <c r="KAZ64" s="894"/>
      <c r="KBA64" s="894"/>
      <c r="KBB64" s="894"/>
      <c r="KBC64" s="894"/>
      <c r="KBD64" s="894"/>
      <c r="KBE64" s="894"/>
      <c r="KBF64" s="894"/>
      <c r="KBG64" s="894"/>
      <c r="KBH64" s="894"/>
      <c r="KBI64" s="894"/>
      <c r="KBJ64" s="894"/>
      <c r="KBK64" s="894"/>
      <c r="KBL64" s="894"/>
      <c r="KBM64" s="894"/>
      <c r="KBN64" s="894"/>
      <c r="KBO64" s="894"/>
      <c r="KBP64" s="894"/>
      <c r="KBQ64" s="894"/>
      <c r="KBR64" s="894"/>
      <c r="KBS64" s="894"/>
      <c r="KBT64" s="894"/>
      <c r="KBU64" s="894"/>
      <c r="KBV64" s="894"/>
      <c r="KBW64" s="894"/>
      <c r="KBX64" s="894"/>
      <c r="KBY64" s="894"/>
      <c r="KBZ64" s="894"/>
      <c r="KCA64" s="894"/>
      <c r="KCB64" s="894"/>
      <c r="KCC64" s="894"/>
      <c r="KCD64" s="894"/>
      <c r="KCE64" s="894"/>
      <c r="KCF64" s="894"/>
      <c r="KCG64" s="894"/>
      <c r="KCH64" s="894"/>
      <c r="KCI64" s="894"/>
      <c r="KCJ64" s="894"/>
      <c r="KCK64" s="894"/>
      <c r="KCL64" s="894"/>
      <c r="KCM64" s="894"/>
      <c r="KCN64" s="894"/>
      <c r="KCO64" s="894"/>
      <c r="KCP64" s="894"/>
      <c r="KCQ64" s="894"/>
      <c r="KCR64" s="894"/>
      <c r="KCS64" s="894"/>
      <c r="KCT64" s="894"/>
      <c r="KCU64" s="894"/>
      <c r="KCV64" s="894"/>
      <c r="KCW64" s="894"/>
      <c r="KCX64" s="894"/>
      <c r="KCY64" s="894"/>
      <c r="KCZ64" s="894"/>
      <c r="KDA64" s="894"/>
      <c r="KDB64" s="894"/>
      <c r="KDC64" s="894"/>
      <c r="KDD64" s="894"/>
      <c r="KDE64" s="894"/>
      <c r="KDF64" s="894"/>
      <c r="KDG64" s="894"/>
      <c r="KDH64" s="894"/>
      <c r="KDI64" s="894"/>
      <c r="KDJ64" s="894"/>
      <c r="KDK64" s="894"/>
      <c r="KDL64" s="894"/>
      <c r="KDM64" s="894"/>
      <c r="KDN64" s="894"/>
      <c r="KDO64" s="894"/>
      <c r="KDP64" s="894"/>
      <c r="KDQ64" s="894"/>
      <c r="KDR64" s="894"/>
      <c r="KDS64" s="894"/>
      <c r="KDT64" s="894"/>
      <c r="KDU64" s="894"/>
      <c r="KDV64" s="894"/>
      <c r="KDW64" s="894"/>
      <c r="KDX64" s="894"/>
      <c r="KDY64" s="894"/>
      <c r="KDZ64" s="894"/>
      <c r="KEA64" s="894"/>
      <c r="KEB64" s="894"/>
      <c r="KEC64" s="894"/>
      <c r="KED64" s="894"/>
      <c r="KEE64" s="894"/>
      <c r="KEF64" s="894"/>
      <c r="KEG64" s="894"/>
      <c r="KEH64" s="894"/>
      <c r="KEI64" s="894"/>
      <c r="KEJ64" s="894"/>
      <c r="KEK64" s="894"/>
      <c r="KEL64" s="894"/>
      <c r="KEM64" s="894"/>
      <c r="KEN64" s="894"/>
      <c r="KEO64" s="894"/>
      <c r="KEP64" s="894"/>
      <c r="KEQ64" s="894"/>
      <c r="KER64" s="894"/>
      <c r="KES64" s="894"/>
      <c r="KET64" s="894"/>
      <c r="KEU64" s="894"/>
      <c r="KEV64" s="894"/>
      <c r="KEW64" s="894"/>
      <c r="KEX64" s="894"/>
      <c r="KEY64" s="894"/>
      <c r="KEZ64" s="894"/>
      <c r="KFA64" s="894"/>
      <c r="KFB64" s="894"/>
      <c r="KFC64" s="894"/>
      <c r="KFD64" s="894"/>
      <c r="KFE64" s="894"/>
      <c r="KFF64" s="894"/>
      <c r="KFG64" s="894"/>
      <c r="KFH64" s="894"/>
      <c r="KFI64" s="894"/>
      <c r="KFJ64" s="894"/>
      <c r="KFK64" s="894"/>
      <c r="KFL64" s="894"/>
      <c r="KFM64" s="894"/>
      <c r="KFN64" s="894"/>
      <c r="KFO64" s="894"/>
      <c r="KFP64" s="894"/>
      <c r="KFQ64" s="894"/>
      <c r="KFR64" s="894"/>
      <c r="KFS64" s="894"/>
      <c r="KFT64" s="894"/>
      <c r="KFU64" s="894"/>
      <c r="KFV64" s="894"/>
      <c r="KFW64" s="894"/>
      <c r="KFX64" s="894"/>
      <c r="KFY64" s="894"/>
      <c r="KFZ64" s="894"/>
      <c r="KGA64" s="894"/>
      <c r="KGB64" s="894"/>
      <c r="KGC64" s="894"/>
      <c r="KGD64" s="894"/>
      <c r="KGE64" s="894"/>
      <c r="KGF64" s="894"/>
      <c r="KGG64" s="894"/>
      <c r="KGH64" s="894"/>
      <c r="KGI64" s="894"/>
      <c r="KGJ64" s="894"/>
      <c r="KGK64" s="894"/>
      <c r="KGL64" s="894"/>
      <c r="KGM64" s="894"/>
      <c r="KGN64" s="894"/>
      <c r="KGO64" s="894"/>
      <c r="KGP64" s="894"/>
      <c r="KGQ64" s="894"/>
      <c r="KGR64" s="894"/>
      <c r="KGS64" s="894"/>
      <c r="KGT64" s="894"/>
      <c r="KGU64" s="894"/>
      <c r="KGV64" s="894"/>
      <c r="KGW64" s="894"/>
      <c r="KGX64" s="894"/>
      <c r="KGY64" s="894"/>
      <c r="KGZ64" s="894"/>
      <c r="KHA64" s="894"/>
      <c r="KHB64" s="894"/>
      <c r="KHC64" s="894"/>
      <c r="KHD64" s="894"/>
      <c r="KHE64" s="894"/>
      <c r="KHF64" s="894"/>
      <c r="KHG64" s="894"/>
      <c r="KHH64" s="894"/>
      <c r="KHI64" s="894"/>
      <c r="KHJ64" s="894"/>
      <c r="KHK64" s="894"/>
      <c r="KHL64" s="894"/>
      <c r="KHM64" s="894"/>
      <c r="KHN64" s="894"/>
      <c r="KHO64" s="894"/>
      <c r="KHP64" s="894"/>
      <c r="KHQ64" s="894"/>
      <c r="KHR64" s="894"/>
      <c r="KHS64" s="894"/>
      <c r="KHT64" s="894"/>
      <c r="KHU64" s="894"/>
      <c r="KHV64" s="894"/>
      <c r="KHW64" s="894"/>
      <c r="KHX64" s="894"/>
      <c r="KHY64" s="894"/>
      <c r="KHZ64" s="894"/>
      <c r="KIA64" s="894"/>
      <c r="KIB64" s="894"/>
      <c r="KIC64" s="894"/>
      <c r="KID64" s="894"/>
      <c r="KIE64" s="894"/>
      <c r="KIF64" s="894"/>
      <c r="KIG64" s="894"/>
      <c r="KIH64" s="894"/>
      <c r="KII64" s="894"/>
      <c r="KIJ64" s="894"/>
      <c r="KIK64" s="894"/>
      <c r="KIL64" s="894"/>
      <c r="KIM64" s="894"/>
      <c r="KIN64" s="894"/>
      <c r="KIO64" s="894"/>
      <c r="KIP64" s="894"/>
      <c r="KIQ64" s="894"/>
      <c r="KIR64" s="894"/>
      <c r="KIS64" s="894"/>
      <c r="KIT64" s="894"/>
      <c r="KIU64" s="894"/>
      <c r="KIV64" s="894"/>
      <c r="KIW64" s="894"/>
      <c r="KIX64" s="894"/>
      <c r="KIY64" s="894"/>
      <c r="KIZ64" s="894"/>
      <c r="KJA64" s="894"/>
      <c r="KJB64" s="894"/>
      <c r="KJC64" s="894"/>
      <c r="KJD64" s="894"/>
      <c r="KJE64" s="894"/>
      <c r="KJF64" s="894"/>
      <c r="KJG64" s="894"/>
      <c r="KJH64" s="894"/>
      <c r="KJI64" s="894"/>
      <c r="KJJ64" s="894"/>
      <c r="KJK64" s="894"/>
      <c r="KJL64" s="894"/>
      <c r="KJM64" s="894"/>
      <c r="KJN64" s="894"/>
      <c r="KJO64" s="894"/>
      <c r="KJP64" s="894"/>
      <c r="KJQ64" s="894"/>
      <c r="KJR64" s="894"/>
      <c r="KJS64" s="894"/>
      <c r="KJT64" s="894"/>
      <c r="KJU64" s="894"/>
      <c r="KJV64" s="894"/>
      <c r="KJW64" s="894"/>
      <c r="KJX64" s="894"/>
      <c r="KJY64" s="894"/>
      <c r="KJZ64" s="894"/>
      <c r="KKA64" s="894"/>
      <c r="KKB64" s="894"/>
      <c r="KKC64" s="894"/>
      <c r="KKD64" s="894"/>
      <c r="KKE64" s="894"/>
      <c r="KKF64" s="894"/>
      <c r="KKG64" s="894"/>
      <c r="KKH64" s="894"/>
      <c r="KKI64" s="894"/>
      <c r="KKJ64" s="894"/>
      <c r="KKK64" s="894"/>
      <c r="KKL64" s="894"/>
      <c r="KKM64" s="894"/>
      <c r="KKN64" s="894"/>
      <c r="KKO64" s="894"/>
      <c r="KKP64" s="894"/>
      <c r="KKQ64" s="894"/>
      <c r="KKR64" s="894"/>
      <c r="KKS64" s="894"/>
      <c r="KKT64" s="894"/>
      <c r="KKU64" s="894"/>
      <c r="KKV64" s="894"/>
      <c r="KKW64" s="894"/>
      <c r="KKX64" s="894"/>
      <c r="KKY64" s="894"/>
      <c r="KKZ64" s="894"/>
      <c r="KLA64" s="894"/>
      <c r="KLB64" s="894"/>
      <c r="KLC64" s="894"/>
      <c r="KLD64" s="894"/>
      <c r="KLE64" s="894"/>
      <c r="KLF64" s="894"/>
      <c r="KLG64" s="894"/>
      <c r="KLH64" s="894"/>
      <c r="KLI64" s="894"/>
      <c r="KLJ64" s="894"/>
      <c r="KLK64" s="894"/>
      <c r="KLL64" s="894"/>
      <c r="KLM64" s="894"/>
      <c r="KLN64" s="894"/>
      <c r="KLO64" s="894"/>
      <c r="KLP64" s="894"/>
      <c r="KLQ64" s="894"/>
      <c r="KLR64" s="894"/>
      <c r="KLS64" s="894"/>
      <c r="KLT64" s="894"/>
      <c r="KLU64" s="894"/>
      <c r="KLV64" s="894"/>
      <c r="KLW64" s="894"/>
      <c r="KLX64" s="894"/>
      <c r="KLY64" s="894"/>
      <c r="KLZ64" s="894"/>
      <c r="KMA64" s="894"/>
      <c r="KMB64" s="894"/>
      <c r="KMC64" s="894"/>
      <c r="KMD64" s="894"/>
      <c r="KME64" s="894"/>
      <c r="KMF64" s="894"/>
      <c r="KMG64" s="894"/>
      <c r="KMH64" s="894"/>
      <c r="KMI64" s="894"/>
      <c r="KMJ64" s="894"/>
      <c r="KMK64" s="894"/>
      <c r="KML64" s="894"/>
      <c r="KMM64" s="894"/>
      <c r="KMN64" s="894"/>
      <c r="KMO64" s="894"/>
      <c r="KMP64" s="894"/>
      <c r="KMQ64" s="894"/>
      <c r="KMR64" s="894"/>
      <c r="KMS64" s="894"/>
      <c r="KMT64" s="894"/>
      <c r="KMU64" s="894"/>
      <c r="KMV64" s="894"/>
      <c r="KMW64" s="894"/>
      <c r="KMX64" s="894"/>
      <c r="KMY64" s="894"/>
      <c r="KMZ64" s="894"/>
      <c r="KNA64" s="894"/>
      <c r="KNB64" s="894"/>
      <c r="KNC64" s="894"/>
      <c r="KND64" s="894"/>
      <c r="KNE64" s="894"/>
      <c r="KNF64" s="894"/>
      <c r="KNG64" s="894"/>
      <c r="KNH64" s="894"/>
      <c r="KNI64" s="894"/>
      <c r="KNJ64" s="894"/>
      <c r="KNK64" s="894"/>
      <c r="KNL64" s="894"/>
      <c r="KNM64" s="894"/>
      <c r="KNN64" s="894"/>
      <c r="KNO64" s="894"/>
      <c r="KNP64" s="894"/>
      <c r="KNQ64" s="894"/>
      <c r="KNR64" s="894"/>
      <c r="KNS64" s="894"/>
      <c r="KNT64" s="894"/>
      <c r="KNU64" s="894"/>
      <c r="KNV64" s="894"/>
      <c r="KNW64" s="894"/>
      <c r="KNX64" s="894"/>
      <c r="KNY64" s="894"/>
      <c r="KNZ64" s="894"/>
      <c r="KOA64" s="894"/>
      <c r="KOB64" s="894"/>
      <c r="KOC64" s="894"/>
      <c r="KOD64" s="894"/>
      <c r="KOE64" s="894"/>
      <c r="KOF64" s="894"/>
      <c r="KOG64" s="894"/>
      <c r="KOH64" s="894"/>
      <c r="KOI64" s="894"/>
      <c r="KOJ64" s="894"/>
      <c r="KOK64" s="894"/>
      <c r="KOL64" s="894"/>
      <c r="KOM64" s="894"/>
      <c r="KON64" s="894"/>
      <c r="KOO64" s="894"/>
      <c r="KOP64" s="894"/>
      <c r="KOQ64" s="894"/>
      <c r="KOR64" s="894"/>
      <c r="KOS64" s="894"/>
      <c r="KOT64" s="894"/>
      <c r="KOU64" s="894"/>
      <c r="KOV64" s="894"/>
      <c r="KOW64" s="894"/>
      <c r="KOX64" s="894"/>
      <c r="KOY64" s="894"/>
      <c r="KOZ64" s="894"/>
      <c r="KPA64" s="894"/>
      <c r="KPB64" s="894"/>
      <c r="KPC64" s="894"/>
      <c r="KPD64" s="894"/>
      <c r="KPE64" s="894"/>
      <c r="KPF64" s="894"/>
      <c r="KPG64" s="894"/>
      <c r="KPH64" s="894"/>
      <c r="KPI64" s="894"/>
      <c r="KPJ64" s="894"/>
      <c r="KPK64" s="894"/>
      <c r="KPL64" s="894"/>
      <c r="KPM64" s="894"/>
      <c r="KPN64" s="894"/>
      <c r="KPO64" s="894"/>
      <c r="KPP64" s="894"/>
      <c r="KPQ64" s="894"/>
      <c r="KPR64" s="894"/>
      <c r="KPS64" s="894"/>
      <c r="KPT64" s="894"/>
      <c r="KPU64" s="894"/>
      <c r="KPV64" s="894"/>
      <c r="KPW64" s="894"/>
      <c r="KPX64" s="894"/>
      <c r="KPY64" s="894"/>
      <c r="KPZ64" s="894"/>
      <c r="KQA64" s="894"/>
      <c r="KQB64" s="894"/>
      <c r="KQC64" s="894"/>
      <c r="KQD64" s="894"/>
      <c r="KQE64" s="894"/>
      <c r="KQF64" s="894"/>
      <c r="KQG64" s="894"/>
      <c r="KQH64" s="894"/>
      <c r="KQI64" s="894"/>
      <c r="KQJ64" s="894"/>
      <c r="KQK64" s="894"/>
      <c r="KQL64" s="894"/>
      <c r="KQM64" s="894"/>
      <c r="KQN64" s="894"/>
      <c r="KQO64" s="894"/>
      <c r="KQP64" s="894"/>
      <c r="KQQ64" s="894"/>
      <c r="KQR64" s="894"/>
      <c r="KQS64" s="894"/>
      <c r="KQT64" s="894"/>
      <c r="KQU64" s="894"/>
      <c r="KQV64" s="894"/>
      <c r="KQW64" s="894"/>
      <c r="KQX64" s="894"/>
      <c r="KQY64" s="894"/>
      <c r="KQZ64" s="894"/>
      <c r="KRA64" s="894"/>
      <c r="KRB64" s="894"/>
      <c r="KRC64" s="894"/>
      <c r="KRD64" s="894"/>
      <c r="KRE64" s="894"/>
      <c r="KRF64" s="894"/>
      <c r="KRG64" s="894"/>
      <c r="KRH64" s="894"/>
      <c r="KRI64" s="894"/>
      <c r="KRJ64" s="894"/>
      <c r="KRK64" s="894"/>
      <c r="KRL64" s="894"/>
      <c r="KRM64" s="894"/>
      <c r="KRN64" s="894"/>
      <c r="KRO64" s="894"/>
      <c r="KRP64" s="894"/>
      <c r="KRQ64" s="894"/>
      <c r="KRR64" s="894"/>
      <c r="KRS64" s="894"/>
      <c r="KRT64" s="894"/>
      <c r="KRU64" s="894"/>
      <c r="KRV64" s="894"/>
      <c r="KRW64" s="894"/>
      <c r="KRX64" s="894"/>
      <c r="KRY64" s="894"/>
      <c r="KRZ64" s="894"/>
      <c r="KSA64" s="894"/>
      <c r="KSB64" s="894"/>
      <c r="KSC64" s="894"/>
      <c r="KSD64" s="894"/>
      <c r="KSE64" s="894"/>
      <c r="KSF64" s="894"/>
      <c r="KSG64" s="894"/>
      <c r="KSH64" s="894"/>
      <c r="KSI64" s="894"/>
      <c r="KSJ64" s="894"/>
      <c r="KSK64" s="894"/>
      <c r="KSL64" s="894"/>
      <c r="KSM64" s="894"/>
      <c r="KSN64" s="894"/>
      <c r="KSO64" s="894"/>
      <c r="KSP64" s="894"/>
      <c r="KSQ64" s="894"/>
      <c r="KSR64" s="894"/>
      <c r="KSS64" s="894"/>
      <c r="KST64" s="894"/>
      <c r="KSU64" s="894"/>
      <c r="KSV64" s="894"/>
      <c r="KSW64" s="894"/>
      <c r="KSX64" s="894"/>
      <c r="KSY64" s="894"/>
      <c r="KSZ64" s="894"/>
      <c r="KTA64" s="894"/>
      <c r="KTB64" s="894"/>
      <c r="KTC64" s="894"/>
      <c r="KTD64" s="894"/>
      <c r="KTE64" s="894"/>
      <c r="KTF64" s="894"/>
      <c r="KTG64" s="894"/>
      <c r="KTH64" s="894"/>
      <c r="KTI64" s="894"/>
      <c r="KTJ64" s="894"/>
      <c r="KTK64" s="894"/>
      <c r="KTL64" s="894"/>
      <c r="KTM64" s="894"/>
      <c r="KTN64" s="894"/>
      <c r="KTO64" s="894"/>
      <c r="KTP64" s="894"/>
      <c r="KTQ64" s="894"/>
      <c r="KTR64" s="894"/>
      <c r="KTS64" s="894"/>
      <c r="KTT64" s="894"/>
      <c r="KTU64" s="894"/>
      <c r="KTV64" s="894"/>
      <c r="KTW64" s="894"/>
      <c r="KTX64" s="894"/>
      <c r="KTY64" s="894"/>
      <c r="KTZ64" s="894"/>
      <c r="KUA64" s="894"/>
      <c r="KUB64" s="894"/>
      <c r="KUC64" s="894"/>
      <c r="KUD64" s="894"/>
      <c r="KUE64" s="894"/>
      <c r="KUF64" s="894"/>
      <c r="KUG64" s="894"/>
      <c r="KUH64" s="894"/>
      <c r="KUI64" s="894"/>
      <c r="KUJ64" s="894"/>
      <c r="KUK64" s="894"/>
      <c r="KUL64" s="894"/>
      <c r="KUM64" s="894"/>
      <c r="KUN64" s="894"/>
      <c r="KUO64" s="894"/>
      <c r="KUP64" s="894"/>
      <c r="KUQ64" s="894"/>
      <c r="KUR64" s="894"/>
      <c r="KUS64" s="894"/>
      <c r="KUT64" s="894"/>
      <c r="KUU64" s="894"/>
      <c r="KUV64" s="894"/>
      <c r="KUW64" s="894"/>
      <c r="KUX64" s="894"/>
      <c r="KUY64" s="894"/>
      <c r="KUZ64" s="894"/>
      <c r="KVA64" s="894"/>
      <c r="KVB64" s="894"/>
      <c r="KVC64" s="894"/>
      <c r="KVD64" s="894"/>
      <c r="KVE64" s="894"/>
      <c r="KVF64" s="894"/>
      <c r="KVG64" s="894"/>
      <c r="KVH64" s="894"/>
      <c r="KVI64" s="894"/>
      <c r="KVJ64" s="894"/>
      <c r="KVK64" s="894"/>
      <c r="KVL64" s="894"/>
      <c r="KVM64" s="894"/>
      <c r="KVN64" s="894"/>
      <c r="KVO64" s="894"/>
      <c r="KVP64" s="894"/>
      <c r="KVQ64" s="894"/>
      <c r="KVR64" s="894"/>
      <c r="KVS64" s="894"/>
      <c r="KVT64" s="894"/>
      <c r="KVU64" s="894"/>
      <c r="KVV64" s="894"/>
      <c r="KVW64" s="894"/>
      <c r="KVX64" s="894"/>
      <c r="KVY64" s="894"/>
      <c r="KVZ64" s="894"/>
      <c r="KWA64" s="894"/>
      <c r="KWB64" s="894"/>
      <c r="KWC64" s="894"/>
      <c r="KWD64" s="894"/>
      <c r="KWE64" s="894"/>
      <c r="KWF64" s="894"/>
      <c r="KWG64" s="894"/>
      <c r="KWH64" s="894"/>
      <c r="KWI64" s="894"/>
      <c r="KWJ64" s="894"/>
      <c r="KWK64" s="894"/>
      <c r="KWL64" s="894"/>
      <c r="KWM64" s="894"/>
      <c r="KWN64" s="894"/>
      <c r="KWO64" s="894"/>
      <c r="KWP64" s="894"/>
      <c r="KWQ64" s="894"/>
      <c r="KWR64" s="894"/>
      <c r="KWS64" s="894"/>
      <c r="KWT64" s="894"/>
      <c r="KWU64" s="894"/>
      <c r="KWV64" s="894"/>
      <c r="KWW64" s="894"/>
      <c r="KWX64" s="894"/>
      <c r="KWY64" s="894"/>
      <c r="KWZ64" s="894"/>
      <c r="KXA64" s="894"/>
      <c r="KXB64" s="894"/>
      <c r="KXC64" s="894"/>
      <c r="KXD64" s="894"/>
      <c r="KXE64" s="894"/>
      <c r="KXF64" s="894"/>
      <c r="KXG64" s="894"/>
      <c r="KXH64" s="894"/>
      <c r="KXI64" s="894"/>
      <c r="KXJ64" s="894"/>
      <c r="KXK64" s="894"/>
      <c r="KXL64" s="894"/>
      <c r="KXM64" s="894"/>
      <c r="KXN64" s="894"/>
      <c r="KXO64" s="894"/>
      <c r="KXP64" s="894"/>
      <c r="KXQ64" s="894"/>
      <c r="KXR64" s="894"/>
      <c r="KXS64" s="894"/>
      <c r="KXT64" s="894"/>
      <c r="KXU64" s="894"/>
      <c r="KXV64" s="894"/>
      <c r="KXW64" s="894"/>
      <c r="KXX64" s="894"/>
      <c r="KXY64" s="894"/>
      <c r="KXZ64" s="894"/>
      <c r="KYA64" s="894"/>
      <c r="KYB64" s="894"/>
      <c r="KYC64" s="894"/>
      <c r="KYD64" s="894"/>
      <c r="KYE64" s="894"/>
      <c r="KYF64" s="894"/>
      <c r="KYG64" s="894"/>
      <c r="KYH64" s="894"/>
      <c r="KYI64" s="894"/>
      <c r="KYJ64" s="894"/>
      <c r="KYK64" s="894"/>
      <c r="KYL64" s="894"/>
      <c r="KYM64" s="894"/>
      <c r="KYN64" s="894"/>
      <c r="KYO64" s="894"/>
      <c r="KYP64" s="894"/>
      <c r="KYQ64" s="894"/>
      <c r="KYR64" s="894"/>
      <c r="KYS64" s="894"/>
      <c r="KYT64" s="894"/>
      <c r="KYU64" s="894"/>
      <c r="KYV64" s="894"/>
      <c r="KYW64" s="894"/>
      <c r="KYX64" s="894"/>
      <c r="KYY64" s="894"/>
      <c r="KYZ64" s="894"/>
      <c r="KZA64" s="894"/>
      <c r="KZB64" s="894"/>
      <c r="KZC64" s="894"/>
      <c r="KZD64" s="894"/>
      <c r="KZE64" s="894"/>
      <c r="KZF64" s="894"/>
      <c r="KZG64" s="894"/>
      <c r="KZH64" s="894"/>
      <c r="KZI64" s="894"/>
      <c r="KZJ64" s="894"/>
      <c r="KZK64" s="894"/>
      <c r="KZL64" s="894"/>
      <c r="KZM64" s="894"/>
      <c r="KZN64" s="894"/>
      <c r="KZO64" s="894"/>
      <c r="KZP64" s="894"/>
      <c r="KZQ64" s="894"/>
      <c r="KZR64" s="894"/>
      <c r="KZS64" s="894"/>
      <c r="KZT64" s="894"/>
      <c r="KZU64" s="894"/>
      <c r="KZV64" s="894"/>
      <c r="KZW64" s="894"/>
      <c r="KZX64" s="894"/>
      <c r="KZY64" s="894"/>
      <c r="KZZ64" s="894"/>
      <c r="LAA64" s="894"/>
      <c r="LAB64" s="894"/>
      <c r="LAC64" s="894"/>
      <c r="LAD64" s="894"/>
      <c r="LAE64" s="894"/>
      <c r="LAF64" s="894"/>
      <c r="LAG64" s="894"/>
      <c r="LAH64" s="894"/>
      <c r="LAI64" s="894"/>
      <c r="LAJ64" s="894"/>
      <c r="LAK64" s="894"/>
      <c r="LAL64" s="894"/>
      <c r="LAM64" s="894"/>
      <c r="LAN64" s="894"/>
      <c r="LAO64" s="894"/>
      <c r="LAP64" s="894"/>
      <c r="LAQ64" s="894"/>
      <c r="LAR64" s="894"/>
      <c r="LAS64" s="894"/>
      <c r="LAT64" s="894"/>
      <c r="LAU64" s="894"/>
      <c r="LAV64" s="894"/>
      <c r="LAW64" s="894"/>
      <c r="LAX64" s="894"/>
      <c r="LAY64" s="894"/>
      <c r="LAZ64" s="894"/>
      <c r="LBA64" s="894"/>
      <c r="LBB64" s="894"/>
      <c r="LBC64" s="894"/>
      <c r="LBD64" s="894"/>
      <c r="LBE64" s="894"/>
      <c r="LBF64" s="894"/>
      <c r="LBG64" s="894"/>
      <c r="LBH64" s="894"/>
      <c r="LBI64" s="894"/>
      <c r="LBJ64" s="894"/>
      <c r="LBK64" s="894"/>
      <c r="LBL64" s="894"/>
      <c r="LBM64" s="894"/>
      <c r="LBN64" s="894"/>
      <c r="LBO64" s="894"/>
      <c r="LBP64" s="894"/>
      <c r="LBQ64" s="894"/>
      <c r="LBR64" s="894"/>
      <c r="LBS64" s="894"/>
      <c r="LBT64" s="894"/>
      <c r="LBU64" s="894"/>
      <c r="LBV64" s="894"/>
      <c r="LBW64" s="894"/>
      <c r="LBX64" s="894"/>
      <c r="LBY64" s="894"/>
      <c r="LBZ64" s="894"/>
      <c r="LCA64" s="894"/>
      <c r="LCB64" s="894"/>
      <c r="LCC64" s="894"/>
      <c r="LCD64" s="894"/>
      <c r="LCE64" s="894"/>
      <c r="LCF64" s="894"/>
      <c r="LCG64" s="894"/>
      <c r="LCH64" s="894"/>
      <c r="LCI64" s="894"/>
      <c r="LCJ64" s="894"/>
      <c r="LCK64" s="894"/>
      <c r="LCL64" s="894"/>
      <c r="LCM64" s="894"/>
      <c r="LCN64" s="894"/>
      <c r="LCO64" s="894"/>
      <c r="LCP64" s="894"/>
      <c r="LCQ64" s="894"/>
      <c r="LCR64" s="894"/>
      <c r="LCS64" s="894"/>
      <c r="LCT64" s="894"/>
      <c r="LCU64" s="894"/>
      <c r="LCV64" s="894"/>
      <c r="LCW64" s="894"/>
      <c r="LCX64" s="894"/>
      <c r="LCY64" s="894"/>
      <c r="LCZ64" s="894"/>
      <c r="LDA64" s="894"/>
      <c r="LDB64" s="894"/>
      <c r="LDC64" s="894"/>
      <c r="LDD64" s="894"/>
      <c r="LDE64" s="894"/>
      <c r="LDF64" s="894"/>
      <c r="LDG64" s="894"/>
      <c r="LDH64" s="894"/>
      <c r="LDI64" s="894"/>
      <c r="LDJ64" s="894"/>
      <c r="LDK64" s="894"/>
      <c r="LDL64" s="894"/>
      <c r="LDM64" s="894"/>
      <c r="LDN64" s="894"/>
      <c r="LDO64" s="894"/>
      <c r="LDP64" s="894"/>
      <c r="LDQ64" s="894"/>
      <c r="LDR64" s="894"/>
      <c r="LDS64" s="894"/>
      <c r="LDT64" s="894"/>
      <c r="LDU64" s="894"/>
      <c r="LDV64" s="894"/>
      <c r="LDW64" s="894"/>
      <c r="LDX64" s="894"/>
      <c r="LDY64" s="894"/>
      <c r="LDZ64" s="894"/>
      <c r="LEA64" s="894"/>
      <c r="LEB64" s="894"/>
      <c r="LEC64" s="894"/>
      <c r="LED64" s="894"/>
      <c r="LEE64" s="894"/>
      <c r="LEF64" s="894"/>
      <c r="LEG64" s="894"/>
      <c r="LEH64" s="894"/>
      <c r="LEI64" s="894"/>
      <c r="LEJ64" s="894"/>
      <c r="LEK64" s="894"/>
      <c r="LEL64" s="894"/>
      <c r="LEM64" s="894"/>
      <c r="LEN64" s="894"/>
      <c r="LEO64" s="894"/>
      <c r="LEP64" s="894"/>
      <c r="LEQ64" s="894"/>
      <c r="LER64" s="894"/>
      <c r="LES64" s="894"/>
      <c r="LET64" s="894"/>
      <c r="LEU64" s="894"/>
      <c r="LEV64" s="894"/>
      <c r="LEW64" s="894"/>
      <c r="LEX64" s="894"/>
      <c r="LEY64" s="894"/>
      <c r="LEZ64" s="894"/>
      <c r="LFA64" s="894"/>
      <c r="LFB64" s="894"/>
      <c r="LFC64" s="894"/>
      <c r="LFD64" s="894"/>
      <c r="LFE64" s="894"/>
      <c r="LFF64" s="894"/>
      <c r="LFG64" s="894"/>
      <c r="LFH64" s="894"/>
      <c r="LFI64" s="894"/>
      <c r="LFJ64" s="894"/>
      <c r="LFK64" s="894"/>
      <c r="LFL64" s="894"/>
      <c r="LFM64" s="894"/>
      <c r="LFN64" s="894"/>
      <c r="LFO64" s="894"/>
      <c r="LFP64" s="894"/>
      <c r="LFQ64" s="894"/>
      <c r="LFR64" s="894"/>
      <c r="LFS64" s="894"/>
      <c r="LFT64" s="894"/>
      <c r="LFU64" s="894"/>
      <c r="LFV64" s="894"/>
      <c r="LFW64" s="894"/>
      <c r="LFX64" s="894"/>
      <c r="LFY64" s="894"/>
      <c r="LFZ64" s="894"/>
      <c r="LGA64" s="894"/>
      <c r="LGB64" s="894"/>
      <c r="LGC64" s="894"/>
      <c r="LGD64" s="894"/>
      <c r="LGE64" s="894"/>
      <c r="LGF64" s="894"/>
      <c r="LGG64" s="894"/>
      <c r="LGH64" s="894"/>
      <c r="LGI64" s="894"/>
      <c r="LGJ64" s="894"/>
      <c r="LGK64" s="894"/>
      <c r="LGL64" s="894"/>
      <c r="LGM64" s="894"/>
      <c r="LGN64" s="894"/>
      <c r="LGO64" s="894"/>
      <c r="LGP64" s="894"/>
      <c r="LGQ64" s="894"/>
      <c r="LGR64" s="894"/>
      <c r="LGS64" s="894"/>
      <c r="LGT64" s="894"/>
      <c r="LGU64" s="894"/>
      <c r="LGV64" s="894"/>
      <c r="LGW64" s="894"/>
      <c r="LGX64" s="894"/>
      <c r="LGY64" s="894"/>
      <c r="LGZ64" s="894"/>
      <c r="LHA64" s="894"/>
      <c r="LHB64" s="894"/>
      <c r="LHC64" s="894"/>
      <c r="LHD64" s="894"/>
      <c r="LHE64" s="894"/>
      <c r="LHF64" s="894"/>
      <c r="LHG64" s="894"/>
      <c r="LHH64" s="894"/>
      <c r="LHI64" s="894"/>
      <c r="LHJ64" s="894"/>
      <c r="LHK64" s="894"/>
      <c r="LHL64" s="894"/>
      <c r="LHM64" s="894"/>
      <c r="LHN64" s="894"/>
      <c r="LHO64" s="894"/>
      <c r="LHP64" s="894"/>
      <c r="LHQ64" s="894"/>
      <c r="LHR64" s="894"/>
      <c r="LHS64" s="894"/>
      <c r="LHT64" s="894"/>
      <c r="LHU64" s="894"/>
      <c r="LHV64" s="894"/>
      <c r="LHW64" s="894"/>
      <c r="LHX64" s="894"/>
      <c r="LHY64" s="894"/>
      <c r="LHZ64" s="894"/>
      <c r="LIA64" s="894"/>
      <c r="LIB64" s="894"/>
      <c r="LIC64" s="894"/>
      <c r="LID64" s="894"/>
      <c r="LIE64" s="894"/>
      <c r="LIF64" s="894"/>
      <c r="LIG64" s="894"/>
      <c r="LIH64" s="894"/>
      <c r="LII64" s="894"/>
      <c r="LIJ64" s="894"/>
      <c r="LIK64" s="894"/>
      <c r="LIL64" s="894"/>
      <c r="LIM64" s="894"/>
      <c r="LIN64" s="894"/>
      <c r="LIO64" s="894"/>
      <c r="LIP64" s="894"/>
      <c r="LIQ64" s="894"/>
      <c r="LIR64" s="894"/>
      <c r="LIS64" s="894"/>
      <c r="LIT64" s="894"/>
      <c r="LIU64" s="894"/>
      <c r="LIV64" s="894"/>
      <c r="LIW64" s="894"/>
      <c r="LIX64" s="894"/>
      <c r="LIY64" s="894"/>
      <c r="LIZ64" s="894"/>
      <c r="LJA64" s="894"/>
      <c r="LJB64" s="894"/>
      <c r="LJC64" s="894"/>
      <c r="LJD64" s="894"/>
      <c r="LJE64" s="894"/>
      <c r="LJF64" s="894"/>
      <c r="LJG64" s="894"/>
      <c r="LJH64" s="894"/>
      <c r="LJI64" s="894"/>
      <c r="LJJ64" s="894"/>
      <c r="LJK64" s="894"/>
      <c r="LJL64" s="894"/>
      <c r="LJM64" s="894"/>
      <c r="LJN64" s="894"/>
      <c r="LJO64" s="894"/>
      <c r="LJP64" s="894"/>
      <c r="LJQ64" s="894"/>
      <c r="LJR64" s="894"/>
      <c r="LJS64" s="894"/>
      <c r="LJT64" s="894"/>
      <c r="LJU64" s="894"/>
      <c r="LJV64" s="894"/>
      <c r="LJW64" s="894"/>
      <c r="LJX64" s="894"/>
      <c r="LJY64" s="894"/>
      <c r="LJZ64" s="894"/>
      <c r="LKA64" s="894"/>
      <c r="LKB64" s="894"/>
      <c r="LKC64" s="894"/>
      <c r="LKD64" s="894"/>
      <c r="LKE64" s="894"/>
      <c r="LKF64" s="894"/>
      <c r="LKG64" s="894"/>
      <c r="LKH64" s="894"/>
      <c r="LKI64" s="894"/>
      <c r="LKJ64" s="894"/>
      <c r="LKK64" s="894"/>
      <c r="LKL64" s="894"/>
      <c r="LKM64" s="894"/>
      <c r="LKN64" s="894"/>
      <c r="LKO64" s="894"/>
      <c r="LKP64" s="894"/>
      <c r="LKQ64" s="894"/>
      <c r="LKR64" s="894"/>
      <c r="LKS64" s="894"/>
      <c r="LKT64" s="894"/>
      <c r="LKU64" s="894"/>
      <c r="LKV64" s="894"/>
      <c r="LKW64" s="894"/>
      <c r="LKX64" s="894"/>
      <c r="LKY64" s="894"/>
      <c r="LKZ64" s="894"/>
      <c r="LLA64" s="894"/>
      <c r="LLB64" s="894"/>
      <c r="LLC64" s="894"/>
      <c r="LLD64" s="894"/>
      <c r="LLE64" s="894"/>
      <c r="LLF64" s="894"/>
      <c r="LLG64" s="894"/>
      <c r="LLH64" s="894"/>
      <c r="LLI64" s="894"/>
      <c r="LLJ64" s="894"/>
      <c r="LLK64" s="894"/>
      <c r="LLL64" s="894"/>
      <c r="LLM64" s="894"/>
      <c r="LLN64" s="894"/>
      <c r="LLO64" s="894"/>
      <c r="LLP64" s="894"/>
      <c r="LLQ64" s="894"/>
      <c r="LLR64" s="894"/>
      <c r="LLS64" s="894"/>
      <c r="LLT64" s="894"/>
      <c r="LLU64" s="894"/>
      <c r="LLV64" s="894"/>
      <c r="LLW64" s="894"/>
      <c r="LLX64" s="894"/>
      <c r="LLY64" s="894"/>
      <c r="LLZ64" s="894"/>
      <c r="LMA64" s="894"/>
      <c r="LMB64" s="894"/>
      <c r="LMC64" s="894"/>
      <c r="LMD64" s="894"/>
      <c r="LME64" s="894"/>
      <c r="LMF64" s="894"/>
      <c r="LMG64" s="894"/>
      <c r="LMH64" s="894"/>
      <c r="LMI64" s="894"/>
      <c r="LMJ64" s="894"/>
      <c r="LMK64" s="894"/>
      <c r="LML64" s="894"/>
      <c r="LMM64" s="894"/>
      <c r="LMN64" s="894"/>
      <c r="LMO64" s="894"/>
      <c r="LMP64" s="894"/>
      <c r="LMQ64" s="894"/>
      <c r="LMR64" s="894"/>
      <c r="LMS64" s="894"/>
      <c r="LMT64" s="894"/>
      <c r="LMU64" s="894"/>
      <c r="LMV64" s="894"/>
      <c r="LMW64" s="894"/>
      <c r="LMX64" s="894"/>
      <c r="LMY64" s="894"/>
      <c r="LMZ64" s="894"/>
      <c r="LNA64" s="894"/>
      <c r="LNB64" s="894"/>
      <c r="LNC64" s="894"/>
      <c r="LND64" s="894"/>
      <c r="LNE64" s="894"/>
      <c r="LNF64" s="894"/>
      <c r="LNG64" s="894"/>
      <c r="LNH64" s="894"/>
      <c r="LNI64" s="894"/>
      <c r="LNJ64" s="894"/>
      <c r="LNK64" s="894"/>
      <c r="LNL64" s="894"/>
      <c r="LNM64" s="894"/>
      <c r="LNN64" s="894"/>
      <c r="LNO64" s="894"/>
      <c r="LNP64" s="894"/>
      <c r="LNQ64" s="894"/>
      <c r="LNR64" s="894"/>
      <c r="LNS64" s="894"/>
      <c r="LNT64" s="894"/>
      <c r="LNU64" s="894"/>
      <c r="LNV64" s="894"/>
      <c r="LNW64" s="894"/>
      <c r="LNX64" s="894"/>
      <c r="LNY64" s="894"/>
      <c r="LNZ64" s="894"/>
      <c r="LOA64" s="894"/>
      <c r="LOB64" s="894"/>
      <c r="LOC64" s="894"/>
      <c r="LOD64" s="894"/>
      <c r="LOE64" s="894"/>
      <c r="LOF64" s="894"/>
      <c r="LOG64" s="894"/>
      <c r="LOH64" s="894"/>
      <c r="LOI64" s="894"/>
      <c r="LOJ64" s="894"/>
      <c r="LOK64" s="894"/>
      <c r="LOL64" s="894"/>
      <c r="LOM64" s="894"/>
      <c r="LON64" s="894"/>
      <c r="LOO64" s="894"/>
      <c r="LOP64" s="894"/>
      <c r="LOQ64" s="894"/>
      <c r="LOR64" s="894"/>
      <c r="LOS64" s="894"/>
      <c r="LOT64" s="894"/>
      <c r="LOU64" s="894"/>
      <c r="LOV64" s="894"/>
      <c r="LOW64" s="894"/>
      <c r="LOX64" s="894"/>
      <c r="LOY64" s="894"/>
      <c r="LOZ64" s="894"/>
      <c r="LPA64" s="894"/>
      <c r="LPB64" s="894"/>
      <c r="LPC64" s="894"/>
      <c r="LPD64" s="894"/>
      <c r="LPE64" s="894"/>
      <c r="LPF64" s="894"/>
      <c r="LPG64" s="894"/>
      <c r="LPH64" s="894"/>
      <c r="LPI64" s="894"/>
      <c r="LPJ64" s="894"/>
      <c r="LPK64" s="894"/>
      <c r="LPL64" s="894"/>
      <c r="LPM64" s="894"/>
      <c r="LPN64" s="894"/>
      <c r="LPO64" s="894"/>
      <c r="LPP64" s="894"/>
      <c r="LPQ64" s="894"/>
      <c r="LPR64" s="894"/>
      <c r="LPS64" s="894"/>
      <c r="LPT64" s="894"/>
      <c r="LPU64" s="894"/>
      <c r="LPV64" s="894"/>
      <c r="LPW64" s="894"/>
      <c r="LPX64" s="894"/>
      <c r="LPY64" s="894"/>
      <c r="LPZ64" s="894"/>
      <c r="LQA64" s="894"/>
      <c r="LQB64" s="894"/>
      <c r="LQC64" s="894"/>
      <c r="LQD64" s="894"/>
      <c r="LQE64" s="894"/>
      <c r="LQF64" s="894"/>
      <c r="LQG64" s="894"/>
      <c r="LQH64" s="894"/>
      <c r="LQI64" s="894"/>
      <c r="LQJ64" s="894"/>
      <c r="LQK64" s="894"/>
      <c r="LQL64" s="894"/>
      <c r="LQM64" s="894"/>
      <c r="LQN64" s="894"/>
      <c r="LQO64" s="894"/>
      <c r="LQP64" s="894"/>
      <c r="LQQ64" s="894"/>
      <c r="LQR64" s="894"/>
      <c r="LQS64" s="894"/>
      <c r="LQT64" s="894"/>
      <c r="LQU64" s="894"/>
      <c r="LQV64" s="894"/>
      <c r="LQW64" s="894"/>
      <c r="LQX64" s="894"/>
      <c r="LQY64" s="894"/>
      <c r="LQZ64" s="894"/>
      <c r="LRA64" s="894"/>
      <c r="LRB64" s="894"/>
      <c r="LRC64" s="894"/>
      <c r="LRD64" s="894"/>
      <c r="LRE64" s="894"/>
      <c r="LRF64" s="894"/>
      <c r="LRG64" s="894"/>
      <c r="LRH64" s="894"/>
      <c r="LRI64" s="894"/>
      <c r="LRJ64" s="894"/>
      <c r="LRK64" s="894"/>
      <c r="LRL64" s="894"/>
      <c r="LRM64" s="894"/>
      <c r="LRN64" s="894"/>
      <c r="LRO64" s="894"/>
      <c r="LRP64" s="894"/>
      <c r="LRQ64" s="894"/>
      <c r="LRR64" s="894"/>
      <c r="LRS64" s="894"/>
      <c r="LRT64" s="894"/>
      <c r="LRU64" s="894"/>
      <c r="LRV64" s="894"/>
      <c r="LRW64" s="894"/>
      <c r="LRX64" s="894"/>
      <c r="LRY64" s="894"/>
      <c r="LRZ64" s="894"/>
      <c r="LSA64" s="894"/>
      <c r="LSB64" s="894"/>
      <c r="LSC64" s="894"/>
      <c r="LSD64" s="894"/>
      <c r="LSE64" s="894"/>
      <c r="LSF64" s="894"/>
      <c r="LSG64" s="894"/>
      <c r="LSH64" s="894"/>
      <c r="LSI64" s="894"/>
      <c r="LSJ64" s="894"/>
      <c r="LSK64" s="894"/>
      <c r="LSL64" s="894"/>
      <c r="LSM64" s="894"/>
      <c r="LSN64" s="894"/>
      <c r="LSO64" s="894"/>
      <c r="LSP64" s="894"/>
      <c r="LSQ64" s="894"/>
      <c r="LSR64" s="894"/>
      <c r="LSS64" s="894"/>
      <c r="LST64" s="894"/>
      <c r="LSU64" s="894"/>
      <c r="LSV64" s="894"/>
      <c r="LSW64" s="894"/>
      <c r="LSX64" s="894"/>
      <c r="LSY64" s="894"/>
      <c r="LSZ64" s="894"/>
      <c r="LTA64" s="894"/>
      <c r="LTB64" s="894"/>
      <c r="LTC64" s="894"/>
      <c r="LTD64" s="894"/>
      <c r="LTE64" s="894"/>
      <c r="LTF64" s="894"/>
      <c r="LTG64" s="894"/>
      <c r="LTH64" s="894"/>
      <c r="LTI64" s="894"/>
      <c r="LTJ64" s="894"/>
      <c r="LTK64" s="894"/>
      <c r="LTL64" s="894"/>
      <c r="LTM64" s="894"/>
      <c r="LTN64" s="894"/>
      <c r="LTO64" s="894"/>
      <c r="LTP64" s="894"/>
      <c r="LTQ64" s="894"/>
      <c r="LTR64" s="894"/>
      <c r="LTS64" s="894"/>
      <c r="LTT64" s="894"/>
      <c r="LTU64" s="894"/>
      <c r="LTV64" s="894"/>
      <c r="LTW64" s="894"/>
      <c r="LTX64" s="894"/>
      <c r="LTY64" s="894"/>
      <c r="LTZ64" s="894"/>
      <c r="LUA64" s="894"/>
      <c r="LUB64" s="894"/>
      <c r="LUC64" s="894"/>
      <c r="LUD64" s="894"/>
      <c r="LUE64" s="894"/>
      <c r="LUF64" s="894"/>
      <c r="LUG64" s="894"/>
      <c r="LUH64" s="894"/>
      <c r="LUI64" s="894"/>
      <c r="LUJ64" s="894"/>
      <c r="LUK64" s="894"/>
      <c r="LUL64" s="894"/>
      <c r="LUM64" s="894"/>
      <c r="LUN64" s="894"/>
      <c r="LUO64" s="894"/>
      <c r="LUP64" s="894"/>
      <c r="LUQ64" s="894"/>
      <c r="LUR64" s="894"/>
      <c r="LUS64" s="894"/>
      <c r="LUT64" s="894"/>
      <c r="LUU64" s="894"/>
      <c r="LUV64" s="894"/>
      <c r="LUW64" s="894"/>
      <c r="LUX64" s="894"/>
      <c r="LUY64" s="894"/>
      <c r="LUZ64" s="894"/>
      <c r="LVA64" s="894"/>
      <c r="LVB64" s="894"/>
      <c r="LVC64" s="894"/>
      <c r="LVD64" s="894"/>
      <c r="LVE64" s="894"/>
      <c r="LVF64" s="894"/>
      <c r="LVG64" s="894"/>
      <c r="LVH64" s="894"/>
      <c r="LVI64" s="894"/>
      <c r="LVJ64" s="894"/>
      <c r="LVK64" s="894"/>
      <c r="LVL64" s="894"/>
      <c r="LVM64" s="894"/>
      <c r="LVN64" s="894"/>
      <c r="LVO64" s="894"/>
      <c r="LVP64" s="894"/>
      <c r="LVQ64" s="894"/>
      <c r="LVR64" s="894"/>
      <c r="LVS64" s="894"/>
      <c r="LVT64" s="894"/>
      <c r="LVU64" s="894"/>
      <c r="LVV64" s="894"/>
      <c r="LVW64" s="894"/>
      <c r="LVX64" s="894"/>
      <c r="LVY64" s="894"/>
      <c r="LVZ64" s="894"/>
      <c r="LWA64" s="894"/>
      <c r="LWB64" s="894"/>
      <c r="LWC64" s="894"/>
      <c r="LWD64" s="894"/>
      <c r="LWE64" s="894"/>
      <c r="LWF64" s="894"/>
      <c r="LWG64" s="894"/>
      <c r="LWH64" s="894"/>
      <c r="LWI64" s="894"/>
      <c r="LWJ64" s="894"/>
      <c r="LWK64" s="894"/>
      <c r="LWL64" s="894"/>
      <c r="LWM64" s="894"/>
      <c r="LWN64" s="894"/>
      <c r="LWO64" s="894"/>
      <c r="LWP64" s="894"/>
      <c r="LWQ64" s="894"/>
      <c r="LWR64" s="894"/>
      <c r="LWS64" s="894"/>
      <c r="LWT64" s="894"/>
      <c r="LWU64" s="894"/>
      <c r="LWV64" s="894"/>
      <c r="LWW64" s="894"/>
      <c r="LWX64" s="894"/>
      <c r="LWY64" s="894"/>
      <c r="LWZ64" s="894"/>
      <c r="LXA64" s="894"/>
      <c r="LXB64" s="894"/>
      <c r="LXC64" s="894"/>
      <c r="LXD64" s="894"/>
      <c r="LXE64" s="894"/>
      <c r="LXF64" s="894"/>
      <c r="LXG64" s="894"/>
      <c r="LXH64" s="894"/>
      <c r="LXI64" s="894"/>
      <c r="LXJ64" s="894"/>
      <c r="LXK64" s="894"/>
      <c r="LXL64" s="894"/>
      <c r="LXM64" s="894"/>
      <c r="LXN64" s="894"/>
      <c r="LXO64" s="894"/>
      <c r="LXP64" s="894"/>
      <c r="LXQ64" s="894"/>
      <c r="LXR64" s="894"/>
      <c r="LXS64" s="894"/>
      <c r="LXT64" s="894"/>
      <c r="LXU64" s="894"/>
      <c r="LXV64" s="894"/>
      <c r="LXW64" s="894"/>
      <c r="LXX64" s="894"/>
      <c r="LXY64" s="894"/>
      <c r="LXZ64" s="894"/>
      <c r="LYA64" s="894"/>
      <c r="LYB64" s="894"/>
      <c r="LYC64" s="894"/>
      <c r="LYD64" s="894"/>
      <c r="LYE64" s="894"/>
      <c r="LYF64" s="894"/>
      <c r="LYG64" s="894"/>
      <c r="LYH64" s="894"/>
      <c r="LYI64" s="894"/>
      <c r="LYJ64" s="894"/>
      <c r="LYK64" s="894"/>
      <c r="LYL64" s="894"/>
      <c r="LYM64" s="894"/>
      <c r="LYN64" s="894"/>
      <c r="LYO64" s="894"/>
      <c r="LYP64" s="894"/>
      <c r="LYQ64" s="894"/>
      <c r="LYR64" s="894"/>
      <c r="LYS64" s="894"/>
      <c r="LYT64" s="894"/>
      <c r="LYU64" s="894"/>
      <c r="LYV64" s="894"/>
      <c r="LYW64" s="894"/>
      <c r="LYX64" s="894"/>
      <c r="LYY64" s="894"/>
      <c r="LYZ64" s="894"/>
      <c r="LZA64" s="894"/>
      <c r="LZB64" s="894"/>
      <c r="LZC64" s="894"/>
      <c r="LZD64" s="894"/>
      <c r="LZE64" s="894"/>
      <c r="LZF64" s="894"/>
      <c r="LZG64" s="894"/>
      <c r="LZH64" s="894"/>
      <c r="LZI64" s="894"/>
      <c r="LZJ64" s="894"/>
      <c r="LZK64" s="894"/>
      <c r="LZL64" s="894"/>
      <c r="LZM64" s="894"/>
      <c r="LZN64" s="894"/>
      <c r="LZO64" s="894"/>
      <c r="LZP64" s="894"/>
      <c r="LZQ64" s="894"/>
      <c r="LZR64" s="894"/>
      <c r="LZS64" s="894"/>
      <c r="LZT64" s="894"/>
      <c r="LZU64" s="894"/>
      <c r="LZV64" s="894"/>
      <c r="LZW64" s="894"/>
      <c r="LZX64" s="894"/>
      <c r="LZY64" s="894"/>
      <c r="LZZ64" s="894"/>
      <c r="MAA64" s="894"/>
      <c r="MAB64" s="894"/>
      <c r="MAC64" s="894"/>
      <c r="MAD64" s="894"/>
      <c r="MAE64" s="894"/>
      <c r="MAF64" s="894"/>
      <c r="MAG64" s="894"/>
      <c r="MAH64" s="894"/>
      <c r="MAI64" s="894"/>
      <c r="MAJ64" s="894"/>
      <c r="MAK64" s="894"/>
      <c r="MAL64" s="894"/>
      <c r="MAM64" s="894"/>
      <c r="MAN64" s="894"/>
      <c r="MAO64" s="894"/>
      <c r="MAP64" s="894"/>
      <c r="MAQ64" s="894"/>
      <c r="MAR64" s="894"/>
      <c r="MAS64" s="894"/>
      <c r="MAT64" s="894"/>
      <c r="MAU64" s="894"/>
      <c r="MAV64" s="894"/>
      <c r="MAW64" s="894"/>
      <c r="MAX64" s="894"/>
      <c r="MAY64" s="894"/>
      <c r="MAZ64" s="894"/>
      <c r="MBA64" s="894"/>
      <c r="MBB64" s="894"/>
      <c r="MBC64" s="894"/>
      <c r="MBD64" s="894"/>
      <c r="MBE64" s="894"/>
      <c r="MBF64" s="894"/>
      <c r="MBG64" s="894"/>
      <c r="MBH64" s="894"/>
      <c r="MBI64" s="894"/>
      <c r="MBJ64" s="894"/>
      <c r="MBK64" s="894"/>
      <c r="MBL64" s="894"/>
      <c r="MBM64" s="894"/>
      <c r="MBN64" s="894"/>
      <c r="MBO64" s="894"/>
      <c r="MBP64" s="894"/>
      <c r="MBQ64" s="894"/>
      <c r="MBR64" s="894"/>
      <c r="MBS64" s="894"/>
      <c r="MBT64" s="894"/>
      <c r="MBU64" s="894"/>
      <c r="MBV64" s="894"/>
      <c r="MBW64" s="894"/>
      <c r="MBX64" s="894"/>
      <c r="MBY64" s="894"/>
      <c r="MBZ64" s="894"/>
      <c r="MCA64" s="894"/>
      <c r="MCB64" s="894"/>
      <c r="MCC64" s="894"/>
      <c r="MCD64" s="894"/>
      <c r="MCE64" s="894"/>
      <c r="MCF64" s="894"/>
      <c r="MCG64" s="894"/>
      <c r="MCH64" s="894"/>
      <c r="MCI64" s="894"/>
      <c r="MCJ64" s="894"/>
      <c r="MCK64" s="894"/>
      <c r="MCL64" s="894"/>
      <c r="MCM64" s="894"/>
      <c r="MCN64" s="894"/>
      <c r="MCO64" s="894"/>
      <c r="MCP64" s="894"/>
      <c r="MCQ64" s="894"/>
      <c r="MCR64" s="894"/>
      <c r="MCS64" s="894"/>
      <c r="MCT64" s="894"/>
      <c r="MCU64" s="894"/>
      <c r="MCV64" s="894"/>
      <c r="MCW64" s="894"/>
      <c r="MCX64" s="894"/>
      <c r="MCY64" s="894"/>
      <c r="MCZ64" s="894"/>
      <c r="MDA64" s="894"/>
      <c r="MDB64" s="894"/>
      <c r="MDC64" s="894"/>
      <c r="MDD64" s="894"/>
      <c r="MDE64" s="894"/>
      <c r="MDF64" s="894"/>
      <c r="MDG64" s="894"/>
      <c r="MDH64" s="894"/>
      <c r="MDI64" s="894"/>
      <c r="MDJ64" s="894"/>
      <c r="MDK64" s="894"/>
      <c r="MDL64" s="894"/>
      <c r="MDM64" s="894"/>
      <c r="MDN64" s="894"/>
      <c r="MDO64" s="894"/>
      <c r="MDP64" s="894"/>
      <c r="MDQ64" s="894"/>
      <c r="MDR64" s="894"/>
      <c r="MDS64" s="894"/>
      <c r="MDT64" s="894"/>
      <c r="MDU64" s="894"/>
      <c r="MDV64" s="894"/>
      <c r="MDW64" s="894"/>
      <c r="MDX64" s="894"/>
      <c r="MDY64" s="894"/>
      <c r="MDZ64" s="894"/>
      <c r="MEA64" s="894"/>
      <c r="MEB64" s="894"/>
      <c r="MEC64" s="894"/>
      <c r="MED64" s="894"/>
      <c r="MEE64" s="894"/>
      <c r="MEF64" s="894"/>
      <c r="MEG64" s="894"/>
      <c r="MEH64" s="894"/>
      <c r="MEI64" s="894"/>
      <c r="MEJ64" s="894"/>
      <c r="MEK64" s="894"/>
      <c r="MEL64" s="894"/>
      <c r="MEM64" s="894"/>
      <c r="MEN64" s="894"/>
      <c r="MEO64" s="894"/>
      <c r="MEP64" s="894"/>
      <c r="MEQ64" s="894"/>
      <c r="MER64" s="894"/>
      <c r="MES64" s="894"/>
      <c r="MET64" s="894"/>
      <c r="MEU64" s="894"/>
      <c r="MEV64" s="894"/>
      <c r="MEW64" s="894"/>
      <c r="MEX64" s="894"/>
      <c r="MEY64" s="894"/>
      <c r="MEZ64" s="894"/>
      <c r="MFA64" s="894"/>
      <c r="MFB64" s="894"/>
      <c r="MFC64" s="894"/>
      <c r="MFD64" s="894"/>
      <c r="MFE64" s="894"/>
      <c r="MFF64" s="894"/>
      <c r="MFG64" s="894"/>
      <c r="MFH64" s="894"/>
      <c r="MFI64" s="894"/>
      <c r="MFJ64" s="894"/>
      <c r="MFK64" s="894"/>
      <c r="MFL64" s="894"/>
      <c r="MFM64" s="894"/>
      <c r="MFN64" s="894"/>
      <c r="MFO64" s="894"/>
      <c r="MFP64" s="894"/>
      <c r="MFQ64" s="894"/>
      <c r="MFR64" s="894"/>
      <c r="MFS64" s="894"/>
      <c r="MFT64" s="894"/>
      <c r="MFU64" s="894"/>
      <c r="MFV64" s="894"/>
      <c r="MFW64" s="894"/>
      <c r="MFX64" s="894"/>
      <c r="MFY64" s="894"/>
      <c r="MFZ64" s="894"/>
      <c r="MGA64" s="894"/>
      <c r="MGB64" s="894"/>
      <c r="MGC64" s="894"/>
      <c r="MGD64" s="894"/>
      <c r="MGE64" s="894"/>
      <c r="MGF64" s="894"/>
      <c r="MGG64" s="894"/>
      <c r="MGH64" s="894"/>
      <c r="MGI64" s="894"/>
      <c r="MGJ64" s="894"/>
      <c r="MGK64" s="894"/>
      <c r="MGL64" s="894"/>
      <c r="MGM64" s="894"/>
      <c r="MGN64" s="894"/>
      <c r="MGO64" s="894"/>
      <c r="MGP64" s="894"/>
      <c r="MGQ64" s="894"/>
      <c r="MGR64" s="894"/>
      <c r="MGS64" s="894"/>
      <c r="MGT64" s="894"/>
      <c r="MGU64" s="894"/>
      <c r="MGV64" s="894"/>
      <c r="MGW64" s="894"/>
      <c r="MGX64" s="894"/>
      <c r="MGY64" s="894"/>
      <c r="MGZ64" s="894"/>
      <c r="MHA64" s="894"/>
      <c r="MHB64" s="894"/>
      <c r="MHC64" s="894"/>
      <c r="MHD64" s="894"/>
      <c r="MHE64" s="894"/>
      <c r="MHF64" s="894"/>
      <c r="MHG64" s="894"/>
      <c r="MHH64" s="894"/>
      <c r="MHI64" s="894"/>
      <c r="MHJ64" s="894"/>
      <c r="MHK64" s="894"/>
      <c r="MHL64" s="894"/>
      <c r="MHM64" s="894"/>
      <c r="MHN64" s="894"/>
      <c r="MHO64" s="894"/>
      <c r="MHP64" s="894"/>
      <c r="MHQ64" s="894"/>
      <c r="MHR64" s="894"/>
      <c r="MHS64" s="894"/>
      <c r="MHT64" s="894"/>
      <c r="MHU64" s="894"/>
      <c r="MHV64" s="894"/>
      <c r="MHW64" s="894"/>
      <c r="MHX64" s="894"/>
      <c r="MHY64" s="894"/>
      <c r="MHZ64" s="894"/>
      <c r="MIA64" s="894"/>
      <c r="MIB64" s="894"/>
      <c r="MIC64" s="894"/>
      <c r="MID64" s="894"/>
      <c r="MIE64" s="894"/>
      <c r="MIF64" s="894"/>
      <c r="MIG64" s="894"/>
      <c r="MIH64" s="894"/>
      <c r="MII64" s="894"/>
      <c r="MIJ64" s="894"/>
      <c r="MIK64" s="894"/>
      <c r="MIL64" s="894"/>
      <c r="MIM64" s="894"/>
      <c r="MIN64" s="894"/>
      <c r="MIO64" s="894"/>
      <c r="MIP64" s="894"/>
      <c r="MIQ64" s="894"/>
      <c r="MIR64" s="894"/>
      <c r="MIS64" s="894"/>
      <c r="MIT64" s="894"/>
      <c r="MIU64" s="894"/>
      <c r="MIV64" s="894"/>
      <c r="MIW64" s="894"/>
      <c r="MIX64" s="894"/>
      <c r="MIY64" s="894"/>
      <c r="MIZ64" s="894"/>
      <c r="MJA64" s="894"/>
      <c r="MJB64" s="894"/>
      <c r="MJC64" s="894"/>
      <c r="MJD64" s="894"/>
      <c r="MJE64" s="894"/>
      <c r="MJF64" s="894"/>
      <c r="MJG64" s="894"/>
      <c r="MJH64" s="894"/>
      <c r="MJI64" s="894"/>
      <c r="MJJ64" s="894"/>
      <c r="MJK64" s="894"/>
      <c r="MJL64" s="894"/>
      <c r="MJM64" s="894"/>
      <c r="MJN64" s="894"/>
      <c r="MJO64" s="894"/>
      <c r="MJP64" s="894"/>
      <c r="MJQ64" s="894"/>
      <c r="MJR64" s="894"/>
      <c r="MJS64" s="894"/>
      <c r="MJT64" s="894"/>
      <c r="MJU64" s="894"/>
      <c r="MJV64" s="894"/>
      <c r="MJW64" s="894"/>
      <c r="MJX64" s="894"/>
      <c r="MJY64" s="894"/>
      <c r="MJZ64" s="894"/>
      <c r="MKA64" s="894"/>
      <c r="MKB64" s="894"/>
      <c r="MKC64" s="894"/>
      <c r="MKD64" s="894"/>
      <c r="MKE64" s="894"/>
      <c r="MKF64" s="894"/>
      <c r="MKG64" s="894"/>
      <c r="MKH64" s="894"/>
      <c r="MKI64" s="894"/>
      <c r="MKJ64" s="894"/>
      <c r="MKK64" s="894"/>
      <c r="MKL64" s="894"/>
      <c r="MKM64" s="894"/>
      <c r="MKN64" s="894"/>
      <c r="MKO64" s="894"/>
      <c r="MKP64" s="894"/>
      <c r="MKQ64" s="894"/>
      <c r="MKR64" s="894"/>
      <c r="MKS64" s="894"/>
      <c r="MKT64" s="894"/>
      <c r="MKU64" s="894"/>
      <c r="MKV64" s="894"/>
      <c r="MKW64" s="894"/>
      <c r="MKX64" s="894"/>
      <c r="MKY64" s="894"/>
      <c r="MKZ64" s="894"/>
      <c r="MLA64" s="894"/>
      <c r="MLB64" s="894"/>
      <c r="MLC64" s="894"/>
      <c r="MLD64" s="894"/>
      <c r="MLE64" s="894"/>
      <c r="MLF64" s="894"/>
      <c r="MLG64" s="894"/>
      <c r="MLH64" s="894"/>
      <c r="MLI64" s="894"/>
      <c r="MLJ64" s="894"/>
      <c r="MLK64" s="894"/>
      <c r="MLL64" s="894"/>
      <c r="MLM64" s="894"/>
      <c r="MLN64" s="894"/>
      <c r="MLO64" s="894"/>
      <c r="MLP64" s="894"/>
      <c r="MLQ64" s="894"/>
      <c r="MLR64" s="894"/>
      <c r="MLS64" s="894"/>
      <c r="MLT64" s="894"/>
      <c r="MLU64" s="894"/>
      <c r="MLV64" s="894"/>
      <c r="MLW64" s="894"/>
      <c r="MLX64" s="894"/>
      <c r="MLY64" s="894"/>
      <c r="MLZ64" s="894"/>
      <c r="MMA64" s="894"/>
      <c r="MMB64" s="894"/>
      <c r="MMC64" s="894"/>
      <c r="MMD64" s="894"/>
      <c r="MME64" s="894"/>
      <c r="MMF64" s="894"/>
      <c r="MMG64" s="894"/>
      <c r="MMH64" s="894"/>
      <c r="MMI64" s="894"/>
      <c r="MMJ64" s="894"/>
      <c r="MMK64" s="894"/>
      <c r="MML64" s="894"/>
      <c r="MMM64" s="894"/>
      <c r="MMN64" s="894"/>
      <c r="MMO64" s="894"/>
      <c r="MMP64" s="894"/>
      <c r="MMQ64" s="894"/>
      <c r="MMR64" s="894"/>
      <c r="MMS64" s="894"/>
      <c r="MMT64" s="894"/>
      <c r="MMU64" s="894"/>
      <c r="MMV64" s="894"/>
      <c r="MMW64" s="894"/>
      <c r="MMX64" s="894"/>
      <c r="MMY64" s="894"/>
      <c r="MMZ64" s="894"/>
      <c r="MNA64" s="894"/>
      <c r="MNB64" s="894"/>
      <c r="MNC64" s="894"/>
      <c r="MND64" s="894"/>
      <c r="MNE64" s="894"/>
      <c r="MNF64" s="894"/>
      <c r="MNG64" s="894"/>
      <c r="MNH64" s="894"/>
      <c r="MNI64" s="894"/>
      <c r="MNJ64" s="894"/>
      <c r="MNK64" s="894"/>
      <c r="MNL64" s="894"/>
      <c r="MNM64" s="894"/>
      <c r="MNN64" s="894"/>
      <c r="MNO64" s="894"/>
      <c r="MNP64" s="894"/>
      <c r="MNQ64" s="894"/>
      <c r="MNR64" s="894"/>
      <c r="MNS64" s="894"/>
      <c r="MNT64" s="894"/>
      <c r="MNU64" s="894"/>
      <c r="MNV64" s="894"/>
      <c r="MNW64" s="894"/>
      <c r="MNX64" s="894"/>
      <c r="MNY64" s="894"/>
      <c r="MNZ64" s="894"/>
      <c r="MOA64" s="894"/>
      <c r="MOB64" s="894"/>
      <c r="MOC64" s="894"/>
      <c r="MOD64" s="894"/>
      <c r="MOE64" s="894"/>
      <c r="MOF64" s="894"/>
      <c r="MOG64" s="894"/>
      <c r="MOH64" s="894"/>
      <c r="MOI64" s="894"/>
      <c r="MOJ64" s="894"/>
      <c r="MOK64" s="894"/>
      <c r="MOL64" s="894"/>
      <c r="MOM64" s="894"/>
      <c r="MON64" s="894"/>
      <c r="MOO64" s="894"/>
      <c r="MOP64" s="894"/>
      <c r="MOQ64" s="894"/>
      <c r="MOR64" s="894"/>
      <c r="MOS64" s="894"/>
      <c r="MOT64" s="894"/>
      <c r="MOU64" s="894"/>
      <c r="MOV64" s="894"/>
      <c r="MOW64" s="894"/>
      <c r="MOX64" s="894"/>
      <c r="MOY64" s="894"/>
      <c r="MOZ64" s="894"/>
      <c r="MPA64" s="894"/>
      <c r="MPB64" s="894"/>
      <c r="MPC64" s="894"/>
      <c r="MPD64" s="894"/>
      <c r="MPE64" s="894"/>
      <c r="MPF64" s="894"/>
      <c r="MPG64" s="894"/>
      <c r="MPH64" s="894"/>
      <c r="MPI64" s="894"/>
      <c r="MPJ64" s="894"/>
      <c r="MPK64" s="894"/>
      <c r="MPL64" s="894"/>
      <c r="MPM64" s="894"/>
      <c r="MPN64" s="894"/>
      <c r="MPO64" s="894"/>
      <c r="MPP64" s="894"/>
      <c r="MPQ64" s="894"/>
      <c r="MPR64" s="894"/>
      <c r="MPS64" s="894"/>
      <c r="MPT64" s="894"/>
      <c r="MPU64" s="894"/>
      <c r="MPV64" s="894"/>
      <c r="MPW64" s="894"/>
      <c r="MPX64" s="894"/>
      <c r="MPY64" s="894"/>
      <c r="MPZ64" s="894"/>
      <c r="MQA64" s="894"/>
      <c r="MQB64" s="894"/>
      <c r="MQC64" s="894"/>
      <c r="MQD64" s="894"/>
      <c r="MQE64" s="894"/>
      <c r="MQF64" s="894"/>
      <c r="MQG64" s="894"/>
      <c r="MQH64" s="894"/>
      <c r="MQI64" s="894"/>
      <c r="MQJ64" s="894"/>
      <c r="MQK64" s="894"/>
      <c r="MQL64" s="894"/>
      <c r="MQM64" s="894"/>
      <c r="MQN64" s="894"/>
      <c r="MQO64" s="894"/>
      <c r="MQP64" s="894"/>
      <c r="MQQ64" s="894"/>
      <c r="MQR64" s="894"/>
      <c r="MQS64" s="894"/>
      <c r="MQT64" s="894"/>
      <c r="MQU64" s="894"/>
      <c r="MQV64" s="894"/>
      <c r="MQW64" s="894"/>
      <c r="MQX64" s="894"/>
      <c r="MQY64" s="894"/>
      <c r="MQZ64" s="894"/>
      <c r="MRA64" s="894"/>
      <c r="MRB64" s="894"/>
      <c r="MRC64" s="894"/>
      <c r="MRD64" s="894"/>
      <c r="MRE64" s="894"/>
      <c r="MRF64" s="894"/>
      <c r="MRG64" s="894"/>
      <c r="MRH64" s="894"/>
      <c r="MRI64" s="894"/>
      <c r="MRJ64" s="894"/>
      <c r="MRK64" s="894"/>
      <c r="MRL64" s="894"/>
      <c r="MRM64" s="894"/>
      <c r="MRN64" s="894"/>
      <c r="MRO64" s="894"/>
      <c r="MRP64" s="894"/>
      <c r="MRQ64" s="894"/>
      <c r="MRR64" s="894"/>
      <c r="MRS64" s="894"/>
      <c r="MRT64" s="894"/>
      <c r="MRU64" s="894"/>
      <c r="MRV64" s="894"/>
      <c r="MRW64" s="894"/>
      <c r="MRX64" s="894"/>
      <c r="MRY64" s="894"/>
      <c r="MRZ64" s="894"/>
      <c r="MSA64" s="894"/>
      <c r="MSB64" s="894"/>
      <c r="MSC64" s="894"/>
      <c r="MSD64" s="894"/>
      <c r="MSE64" s="894"/>
      <c r="MSF64" s="894"/>
      <c r="MSG64" s="894"/>
      <c r="MSH64" s="894"/>
      <c r="MSI64" s="894"/>
      <c r="MSJ64" s="894"/>
      <c r="MSK64" s="894"/>
      <c r="MSL64" s="894"/>
      <c r="MSM64" s="894"/>
      <c r="MSN64" s="894"/>
      <c r="MSO64" s="894"/>
      <c r="MSP64" s="894"/>
      <c r="MSQ64" s="894"/>
      <c r="MSR64" s="894"/>
      <c r="MSS64" s="894"/>
      <c r="MST64" s="894"/>
      <c r="MSU64" s="894"/>
      <c r="MSV64" s="894"/>
      <c r="MSW64" s="894"/>
      <c r="MSX64" s="894"/>
      <c r="MSY64" s="894"/>
      <c r="MSZ64" s="894"/>
      <c r="MTA64" s="894"/>
      <c r="MTB64" s="894"/>
      <c r="MTC64" s="894"/>
      <c r="MTD64" s="894"/>
      <c r="MTE64" s="894"/>
      <c r="MTF64" s="894"/>
      <c r="MTG64" s="894"/>
      <c r="MTH64" s="894"/>
      <c r="MTI64" s="894"/>
      <c r="MTJ64" s="894"/>
      <c r="MTK64" s="894"/>
      <c r="MTL64" s="894"/>
      <c r="MTM64" s="894"/>
      <c r="MTN64" s="894"/>
      <c r="MTO64" s="894"/>
      <c r="MTP64" s="894"/>
      <c r="MTQ64" s="894"/>
      <c r="MTR64" s="894"/>
      <c r="MTS64" s="894"/>
      <c r="MTT64" s="894"/>
      <c r="MTU64" s="894"/>
      <c r="MTV64" s="894"/>
      <c r="MTW64" s="894"/>
      <c r="MTX64" s="894"/>
      <c r="MTY64" s="894"/>
      <c r="MTZ64" s="894"/>
      <c r="MUA64" s="894"/>
      <c r="MUB64" s="894"/>
      <c r="MUC64" s="894"/>
      <c r="MUD64" s="894"/>
      <c r="MUE64" s="894"/>
      <c r="MUF64" s="894"/>
      <c r="MUG64" s="894"/>
      <c r="MUH64" s="894"/>
      <c r="MUI64" s="894"/>
      <c r="MUJ64" s="894"/>
      <c r="MUK64" s="894"/>
      <c r="MUL64" s="894"/>
      <c r="MUM64" s="894"/>
      <c r="MUN64" s="894"/>
      <c r="MUO64" s="894"/>
      <c r="MUP64" s="894"/>
      <c r="MUQ64" s="894"/>
      <c r="MUR64" s="894"/>
      <c r="MUS64" s="894"/>
      <c r="MUT64" s="894"/>
      <c r="MUU64" s="894"/>
      <c r="MUV64" s="894"/>
      <c r="MUW64" s="894"/>
      <c r="MUX64" s="894"/>
      <c r="MUY64" s="894"/>
      <c r="MUZ64" s="894"/>
      <c r="MVA64" s="894"/>
      <c r="MVB64" s="894"/>
      <c r="MVC64" s="894"/>
      <c r="MVD64" s="894"/>
      <c r="MVE64" s="894"/>
      <c r="MVF64" s="894"/>
      <c r="MVG64" s="894"/>
      <c r="MVH64" s="894"/>
      <c r="MVI64" s="894"/>
      <c r="MVJ64" s="894"/>
      <c r="MVK64" s="894"/>
      <c r="MVL64" s="894"/>
      <c r="MVM64" s="894"/>
      <c r="MVN64" s="894"/>
      <c r="MVO64" s="894"/>
      <c r="MVP64" s="894"/>
      <c r="MVQ64" s="894"/>
      <c r="MVR64" s="894"/>
      <c r="MVS64" s="894"/>
      <c r="MVT64" s="894"/>
      <c r="MVU64" s="894"/>
      <c r="MVV64" s="894"/>
      <c r="MVW64" s="894"/>
      <c r="MVX64" s="894"/>
      <c r="MVY64" s="894"/>
      <c r="MVZ64" s="894"/>
      <c r="MWA64" s="894"/>
      <c r="MWB64" s="894"/>
      <c r="MWC64" s="894"/>
      <c r="MWD64" s="894"/>
      <c r="MWE64" s="894"/>
      <c r="MWF64" s="894"/>
      <c r="MWG64" s="894"/>
      <c r="MWH64" s="894"/>
      <c r="MWI64" s="894"/>
      <c r="MWJ64" s="894"/>
      <c r="MWK64" s="894"/>
      <c r="MWL64" s="894"/>
      <c r="MWM64" s="894"/>
      <c r="MWN64" s="894"/>
      <c r="MWO64" s="894"/>
      <c r="MWP64" s="894"/>
      <c r="MWQ64" s="894"/>
      <c r="MWR64" s="894"/>
      <c r="MWS64" s="894"/>
      <c r="MWT64" s="894"/>
      <c r="MWU64" s="894"/>
      <c r="MWV64" s="894"/>
      <c r="MWW64" s="894"/>
      <c r="MWX64" s="894"/>
      <c r="MWY64" s="894"/>
      <c r="MWZ64" s="894"/>
      <c r="MXA64" s="894"/>
      <c r="MXB64" s="894"/>
      <c r="MXC64" s="894"/>
      <c r="MXD64" s="894"/>
      <c r="MXE64" s="894"/>
      <c r="MXF64" s="894"/>
      <c r="MXG64" s="894"/>
      <c r="MXH64" s="894"/>
      <c r="MXI64" s="894"/>
      <c r="MXJ64" s="894"/>
      <c r="MXK64" s="894"/>
      <c r="MXL64" s="894"/>
      <c r="MXM64" s="894"/>
      <c r="MXN64" s="894"/>
      <c r="MXO64" s="894"/>
      <c r="MXP64" s="894"/>
      <c r="MXQ64" s="894"/>
      <c r="MXR64" s="894"/>
      <c r="MXS64" s="894"/>
      <c r="MXT64" s="894"/>
      <c r="MXU64" s="894"/>
      <c r="MXV64" s="894"/>
      <c r="MXW64" s="894"/>
      <c r="MXX64" s="894"/>
      <c r="MXY64" s="894"/>
      <c r="MXZ64" s="894"/>
      <c r="MYA64" s="894"/>
      <c r="MYB64" s="894"/>
      <c r="MYC64" s="894"/>
      <c r="MYD64" s="894"/>
      <c r="MYE64" s="894"/>
      <c r="MYF64" s="894"/>
      <c r="MYG64" s="894"/>
      <c r="MYH64" s="894"/>
      <c r="MYI64" s="894"/>
      <c r="MYJ64" s="894"/>
      <c r="MYK64" s="894"/>
      <c r="MYL64" s="894"/>
      <c r="MYM64" s="894"/>
      <c r="MYN64" s="894"/>
      <c r="MYO64" s="894"/>
      <c r="MYP64" s="894"/>
      <c r="MYQ64" s="894"/>
      <c r="MYR64" s="894"/>
      <c r="MYS64" s="894"/>
      <c r="MYT64" s="894"/>
      <c r="MYU64" s="894"/>
      <c r="MYV64" s="894"/>
      <c r="MYW64" s="894"/>
      <c r="MYX64" s="894"/>
      <c r="MYY64" s="894"/>
      <c r="MYZ64" s="894"/>
      <c r="MZA64" s="894"/>
      <c r="MZB64" s="894"/>
      <c r="MZC64" s="894"/>
      <c r="MZD64" s="894"/>
      <c r="MZE64" s="894"/>
      <c r="MZF64" s="894"/>
      <c r="MZG64" s="894"/>
      <c r="MZH64" s="894"/>
      <c r="MZI64" s="894"/>
      <c r="MZJ64" s="894"/>
      <c r="MZK64" s="894"/>
      <c r="MZL64" s="894"/>
      <c r="MZM64" s="894"/>
      <c r="MZN64" s="894"/>
      <c r="MZO64" s="894"/>
      <c r="MZP64" s="894"/>
      <c r="MZQ64" s="894"/>
      <c r="MZR64" s="894"/>
      <c r="MZS64" s="894"/>
      <c r="MZT64" s="894"/>
      <c r="MZU64" s="894"/>
      <c r="MZV64" s="894"/>
      <c r="MZW64" s="894"/>
      <c r="MZX64" s="894"/>
      <c r="MZY64" s="894"/>
      <c r="MZZ64" s="894"/>
      <c r="NAA64" s="894"/>
      <c r="NAB64" s="894"/>
      <c r="NAC64" s="894"/>
      <c r="NAD64" s="894"/>
      <c r="NAE64" s="894"/>
      <c r="NAF64" s="894"/>
      <c r="NAG64" s="894"/>
      <c r="NAH64" s="894"/>
      <c r="NAI64" s="894"/>
      <c r="NAJ64" s="894"/>
      <c r="NAK64" s="894"/>
      <c r="NAL64" s="894"/>
      <c r="NAM64" s="894"/>
      <c r="NAN64" s="894"/>
      <c r="NAO64" s="894"/>
      <c r="NAP64" s="894"/>
      <c r="NAQ64" s="894"/>
      <c r="NAR64" s="894"/>
      <c r="NAS64" s="894"/>
      <c r="NAT64" s="894"/>
      <c r="NAU64" s="894"/>
      <c r="NAV64" s="894"/>
      <c r="NAW64" s="894"/>
      <c r="NAX64" s="894"/>
      <c r="NAY64" s="894"/>
      <c r="NAZ64" s="894"/>
      <c r="NBA64" s="894"/>
      <c r="NBB64" s="894"/>
      <c r="NBC64" s="894"/>
      <c r="NBD64" s="894"/>
      <c r="NBE64" s="894"/>
      <c r="NBF64" s="894"/>
      <c r="NBG64" s="894"/>
      <c r="NBH64" s="894"/>
      <c r="NBI64" s="894"/>
      <c r="NBJ64" s="894"/>
      <c r="NBK64" s="894"/>
      <c r="NBL64" s="894"/>
      <c r="NBM64" s="894"/>
      <c r="NBN64" s="894"/>
      <c r="NBO64" s="894"/>
      <c r="NBP64" s="894"/>
      <c r="NBQ64" s="894"/>
      <c r="NBR64" s="894"/>
      <c r="NBS64" s="894"/>
      <c r="NBT64" s="894"/>
      <c r="NBU64" s="894"/>
      <c r="NBV64" s="894"/>
      <c r="NBW64" s="894"/>
      <c r="NBX64" s="894"/>
      <c r="NBY64" s="894"/>
      <c r="NBZ64" s="894"/>
      <c r="NCA64" s="894"/>
      <c r="NCB64" s="894"/>
      <c r="NCC64" s="894"/>
      <c r="NCD64" s="894"/>
      <c r="NCE64" s="894"/>
      <c r="NCF64" s="894"/>
      <c r="NCG64" s="894"/>
      <c r="NCH64" s="894"/>
      <c r="NCI64" s="894"/>
      <c r="NCJ64" s="894"/>
      <c r="NCK64" s="894"/>
      <c r="NCL64" s="894"/>
      <c r="NCM64" s="894"/>
      <c r="NCN64" s="894"/>
      <c r="NCO64" s="894"/>
      <c r="NCP64" s="894"/>
      <c r="NCQ64" s="894"/>
      <c r="NCR64" s="894"/>
      <c r="NCS64" s="894"/>
      <c r="NCT64" s="894"/>
      <c r="NCU64" s="894"/>
      <c r="NCV64" s="894"/>
      <c r="NCW64" s="894"/>
      <c r="NCX64" s="894"/>
      <c r="NCY64" s="894"/>
      <c r="NCZ64" s="894"/>
      <c r="NDA64" s="894"/>
      <c r="NDB64" s="894"/>
      <c r="NDC64" s="894"/>
      <c r="NDD64" s="894"/>
      <c r="NDE64" s="894"/>
      <c r="NDF64" s="894"/>
      <c r="NDG64" s="894"/>
      <c r="NDH64" s="894"/>
      <c r="NDI64" s="894"/>
      <c r="NDJ64" s="894"/>
      <c r="NDK64" s="894"/>
      <c r="NDL64" s="894"/>
      <c r="NDM64" s="894"/>
      <c r="NDN64" s="894"/>
      <c r="NDO64" s="894"/>
      <c r="NDP64" s="894"/>
      <c r="NDQ64" s="894"/>
      <c r="NDR64" s="894"/>
      <c r="NDS64" s="894"/>
      <c r="NDT64" s="894"/>
      <c r="NDU64" s="894"/>
      <c r="NDV64" s="894"/>
      <c r="NDW64" s="894"/>
      <c r="NDX64" s="894"/>
      <c r="NDY64" s="894"/>
      <c r="NDZ64" s="894"/>
      <c r="NEA64" s="894"/>
      <c r="NEB64" s="894"/>
      <c r="NEC64" s="894"/>
      <c r="NED64" s="894"/>
      <c r="NEE64" s="894"/>
      <c r="NEF64" s="894"/>
      <c r="NEG64" s="894"/>
      <c r="NEH64" s="894"/>
      <c r="NEI64" s="894"/>
      <c r="NEJ64" s="894"/>
      <c r="NEK64" s="894"/>
      <c r="NEL64" s="894"/>
      <c r="NEM64" s="894"/>
      <c r="NEN64" s="894"/>
      <c r="NEO64" s="894"/>
      <c r="NEP64" s="894"/>
      <c r="NEQ64" s="894"/>
      <c r="NER64" s="894"/>
      <c r="NES64" s="894"/>
      <c r="NET64" s="894"/>
      <c r="NEU64" s="894"/>
      <c r="NEV64" s="894"/>
      <c r="NEW64" s="894"/>
      <c r="NEX64" s="894"/>
      <c r="NEY64" s="894"/>
      <c r="NEZ64" s="894"/>
      <c r="NFA64" s="894"/>
      <c r="NFB64" s="894"/>
      <c r="NFC64" s="894"/>
      <c r="NFD64" s="894"/>
      <c r="NFE64" s="894"/>
      <c r="NFF64" s="894"/>
      <c r="NFG64" s="894"/>
      <c r="NFH64" s="894"/>
      <c r="NFI64" s="894"/>
      <c r="NFJ64" s="894"/>
      <c r="NFK64" s="894"/>
      <c r="NFL64" s="894"/>
      <c r="NFM64" s="894"/>
      <c r="NFN64" s="894"/>
      <c r="NFO64" s="894"/>
      <c r="NFP64" s="894"/>
      <c r="NFQ64" s="894"/>
      <c r="NFR64" s="894"/>
      <c r="NFS64" s="894"/>
      <c r="NFT64" s="894"/>
      <c r="NFU64" s="894"/>
      <c r="NFV64" s="894"/>
      <c r="NFW64" s="894"/>
      <c r="NFX64" s="894"/>
      <c r="NFY64" s="894"/>
      <c r="NFZ64" s="894"/>
      <c r="NGA64" s="894"/>
      <c r="NGB64" s="894"/>
      <c r="NGC64" s="894"/>
      <c r="NGD64" s="894"/>
      <c r="NGE64" s="894"/>
      <c r="NGF64" s="894"/>
      <c r="NGG64" s="894"/>
      <c r="NGH64" s="894"/>
      <c r="NGI64" s="894"/>
      <c r="NGJ64" s="894"/>
      <c r="NGK64" s="894"/>
      <c r="NGL64" s="894"/>
      <c r="NGM64" s="894"/>
      <c r="NGN64" s="894"/>
      <c r="NGO64" s="894"/>
      <c r="NGP64" s="894"/>
      <c r="NGQ64" s="894"/>
      <c r="NGR64" s="894"/>
      <c r="NGS64" s="894"/>
      <c r="NGT64" s="894"/>
      <c r="NGU64" s="894"/>
      <c r="NGV64" s="894"/>
      <c r="NGW64" s="894"/>
      <c r="NGX64" s="894"/>
      <c r="NGY64" s="894"/>
      <c r="NGZ64" s="894"/>
      <c r="NHA64" s="894"/>
      <c r="NHB64" s="894"/>
      <c r="NHC64" s="894"/>
      <c r="NHD64" s="894"/>
      <c r="NHE64" s="894"/>
      <c r="NHF64" s="894"/>
      <c r="NHG64" s="894"/>
      <c r="NHH64" s="894"/>
      <c r="NHI64" s="894"/>
      <c r="NHJ64" s="894"/>
      <c r="NHK64" s="894"/>
      <c r="NHL64" s="894"/>
      <c r="NHM64" s="894"/>
      <c r="NHN64" s="894"/>
      <c r="NHO64" s="894"/>
      <c r="NHP64" s="894"/>
      <c r="NHQ64" s="894"/>
      <c r="NHR64" s="894"/>
      <c r="NHS64" s="894"/>
      <c r="NHT64" s="894"/>
      <c r="NHU64" s="894"/>
      <c r="NHV64" s="894"/>
      <c r="NHW64" s="894"/>
      <c r="NHX64" s="894"/>
      <c r="NHY64" s="894"/>
      <c r="NHZ64" s="894"/>
      <c r="NIA64" s="894"/>
      <c r="NIB64" s="894"/>
      <c r="NIC64" s="894"/>
      <c r="NID64" s="894"/>
      <c r="NIE64" s="894"/>
      <c r="NIF64" s="894"/>
      <c r="NIG64" s="894"/>
      <c r="NIH64" s="894"/>
      <c r="NII64" s="894"/>
      <c r="NIJ64" s="894"/>
      <c r="NIK64" s="894"/>
      <c r="NIL64" s="894"/>
      <c r="NIM64" s="894"/>
      <c r="NIN64" s="894"/>
      <c r="NIO64" s="894"/>
      <c r="NIP64" s="894"/>
      <c r="NIQ64" s="894"/>
      <c r="NIR64" s="894"/>
      <c r="NIS64" s="894"/>
      <c r="NIT64" s="894"/>
      <c r="NIU64" s="894"/>
      <c r="NIV64" s="894"/>
      <c r="NIW64" s="894"/>
      <c r="NIX64" s="894"/>
      <c r="NIY64" s="894"/>
      <c r="NIZ64" s="894"/>
      <c r="NJA64" s="894"/>
      <c r="NJB64" s="894"/>
      <c r="NJC64" s="894"/>
      <c r="NJD64" s="894"/>
      <c r="NJE64" s="894"/>
      <c r="NJF64" s="894"/>
      <c r="NJG64" s="894"/>
      <c r="NJH64" s="894"/>
      <c r="NJI64" s="894"/>
      <c r="NJJ64" s="894"/>
      <c r="NJK64" s="894"/>
      <c r="NJL64" s="894"/>
      <c r="NJM64" s="894"/>
      <c r="NJN64" s="894"/>
      <c r="NJO64" s="894"/>
      <c r="NJP64" s="894"/>
      <c r="NJQ64" s="894"/>
      <c r="NJR64" s="894"/>
      <c r="NJS64" s="894"/>
      <c r="NJT64" s="894"/>
      <c r="NJU64" s="894"/>
      <c r="NJV64" s="894"/>
      <c r="NJW64" s="894"/>
      <c r="NJX64" s="894"/>
      <c r="NJY64" s="894"/>
      <c r="NJZ64" s="894"/>
      <c r="NKA64" s="894"/>
      <c r="NKB64" s="894"/>
      <c r="NKC64" s="894"/>
      <c r="NKD64" s="894"/>
      <c r="NKE64" s="894"/>
      <c r="NKF64" s="894"/>
      <c r="NKG64" s="894"/>
      <c r="NKH64" s="894"/>
      <c r="NKI64" s="894"/>
      <c r="NKJ64" s="894"/>
      <c r="NKK64" s="894"/>
      <c r="NKL64" s="894"/>
      <c r="NKM64" s="894"/>
      <c r="NKN64" s="894"/>
      <c r="NKO64" s="894"/>
      <c r="NKP64" s="894"/>
      <c r="NKQ64" s="894"/>
      <c r="NKR64" s="894"/>
      <c r="NKS64" s="894"/>
      <c r="NKT64" s="894"/>
      <c r="NKU64" s="894"/>
      <c r="NKV64" s="894"/>
      <c r="NKW64" s="894"/>
      <c r="NKX64" s="894"/>
      <c r="NKY64" s="894"/>
      <c r="NKZ64" s="894"/>
      <c r="NLA64" s="894"/>
      <c r="NLB64" s="894"/>
      <c r="NLC64" s="894"/>
      <c r="NLD64" s="894"/>
      <c r="NLE64" s="894"/>
      <c r="NLF64" s="894"/>
      <c r="NLG64" s="894"/>
      <c r="NLH64" s="894"/>
      <c r="NLI64" s="894"/>
      <c r="NLJ64" s="894"/>
      <c r="NLK64" s="894"/>
      <c r="NLL64" s="894"/>
      <c r="NLM64" s="894"/>
      <c r="NLN64" s="894"/>
      <c r="NLO64" s="894"/>
      <c r="NLP64" s="894"/>
      <c r="NLQ64" s="894"/>
      <c r="NLR64" s="894"/>
      <c r="NLS64" s="894"/>
      <c r="NLT64" s="894"/>
      <c r="NLU64" s="894"/>
      <c r="NLV64" s="894"/>
      <c r="NLW64" s="894"/>
      <c r="NLX64" s="894"/>
      <c r="NLY64" s="894"/>
      <c r="NLZ64" s="894"/>
      <c r="NMA64" s="894"/>
      <c r="NMB64" s="894"/>
      <c r="NMC64" s="894"/>
      <c r="NMD64" s="894"/>
      <c r="NME64" s="894"/>
      <c r="NMF64" s="894"/>
      <c r="NMG64" s="894"/>
      <c r="NMH64" s="894"/>
      <c r="NMI64" s="894"/>
      <c r="NMJ64" s="894"/>
      <c r="NMK64" s="894"/>
      <c r="NML64" s="894"/>
      <c r="NMM64" s="894"/>
      <c r="NMN64" s="894"/>
      <c r="NMO64" s="894"/>
      <c r="NMP64" s="894"/>
      <c r="NMQ64" s="894"/>
      <c r="NMR64" s="894"/>
      <c r="NMS64" s="894"/>
      <c r="NMT64" s="894"/>
      <c r="NMU64" s="894"/>
      <c r="NMV64" s="894"/>
      <c r="NMW64" s="894"/>
      <c r="NMX64" s="894"/>
      <c r="NMY64" s="894"/>
      <c r="NMZ64" s="894"/>
      <c r="NNA64" s="894"/>
      <c r="NNB64" s="894"/>
      <c r="NNC64" s="894"/>
      <c r="NND64" s="894"/>
      <c r="NNE64" s="894"/>
      <c r="NNF64" s="894"/>
      <c r="NNG64" s="894"/>
      <c r="NNH64" s="894"/>
      <c r="NNI64" s="894"/>
      <c r="NNJ64" s="894"/>
      <c r="NNK64" s="894"/>
      <c r="NNL64" s="894"/>
      <c r="NNM64" s="894"/>
      <c r="NNN64" s="894"/>
      <c r="NNO64" s="894"/>
      <c r="NNP64" s="894"/>
      <c r="NNQ64" s="894"/>
      <c r="NNR64" s="894"/>
      <c r="NNS64" s="894"/>
      <c r="NNT64" s="894"/>
      <c r="NNU64" s="894"/>
      <c r="NNV64" s="894"/>
      <c r="NNW64" s="894"/>
      <c r="NNX64" s="894"/>
      <c r="NNY64" s="894"/>
      <c r="NNZ64" s="894"/>
      <c r="NOA64" s="894"/>
      <c r="NOB64" s="894"/>
      <c r="NOC64" s="894"/>
      <c r="NOD64" s="894"/>
      <c r="NOE64" s="894"/>
      <c r="NOF64" s="894"/>
      <c r="NOG64" s="894"/>
      <c r="NOH64" s="894"/>
      <c r="NOI64" s="894"/>
      <c r="NOJ64" s="894"/>
      <c r="NOK64" s="894"/>
      <c r="NOL64" s="894"/>
      <c r="NOM64" s="894"/>
      <c r="NON64" s="894"/>
      <c r="NOO64" s="894"/>
      <c r="NOP64" s="894"/>
      <c r="NOQ64" s="894"/>
      <c r="NOR64" s="894"/>
      <c r="NOS64" s="894"/>
      <c r="NOT64" s="894"/>
      <c r="NOU64" s="894"/>
      <c r="NOV64" s="894"/>
      <c r="NOW64" s="894"/>
      <c r="NOX64" s="894"/>
      <c r="NOY64" s="894"/>
      <c r="NOZ64" s="894"/>
      <c r="NPA64" s="894"/>
      <c r="NPB64" s="894"/>
      <c r="NPC64" s="894"/>
      <c r="NPD64" s="894"/>
      <c r="NPE64" s="894"/>
      <c r="NPF64" s="894"/>
      <c r="NPG64" s="894"/>
      <c r="NPH64" s="894"/>
      <c r="NPI64" s="894"/>
      <c r="NPJ64" s="894"/>
      <c r="NPK64" s="894"/>
      <c r="NPL64" s="894"/>
      <c r="NPM64" s="894"/>
      <c r="NPN64" s="894"/>
      <c r="NPO64" s="894"/>
      <c r="NPP64" s="894"/>
      <c r="NPQ64" s="894"/>
      <c r="NPR64" s="894"/>
      <c r="NPS64" s="894"/>
      <c r="NPT64" s="894"/>
      <c r="NPU64" s="894"/>
      <c r="NPV64" s="894"/>
      <c r="NPW64" s="894"/>
      <c r="NPX64" s="894"/>
      <c r="NPY64" s="894"/>
      <c r="NPZ64" s="894"/>
      <c r="NQA64" s="894"/>
      <c r="NQB64" s="894"/>
      <c r="NQC64" s="894"/>
      <c r="NQD64" s="894"/>
      <c r="NQE64" s="894"/>
      <c r="NQF64" s="894"/>
      <c r="NQG64" s="894"/>
      <c r="NQH64" s="894"/>
      <c r="NQI64" s="894"/>
      <c r="NQJ64" s="894"/>
      <c r="NQK64" s="894"/>
      <c r="NQL64" s="894"/>
      <c r="NQM64" s="894"/>
      <c r="NQN64" s="894"/>
      <c r="NQO64" s="894"/>
      <c r="NQP64" s="894"/>
      <c r="NQQ64" s="894"/>
      <c r="NQR64" s="894"/>
      <c r="NQS64" s="894"/>
      <c r="NQT64" s="894"/>
      <c r="NQU64" s="894"/>
      <c r="NQV64" s="894"/>
      <c r="NQW64" s="894"/>
      <c r="NQX64" s="894"/>
      <c r="NQY64" s="894"/>
      <c r="NQZ64" s="894"/>
      <c r="NRA64" s="894"/>
      <c r="NRB64" s="894"/>
      <c r="NRC64" s="894"/>
      <c r="NRD64" s="894"/>
      <c r="NRE64" s="894"/>
      <c r="NRF64" s="894"/>
      <c r="NRG64" s="894"/>
      <c r="NRH64" s="894"/>
      <c r="NRI64" s="894"/>
      <c r="NRJ64" s="894"/>
      <c r="NRK64" s="894"/>
      <c r="NRL64" s="894"/>
      <c r="NRM64" s="894"/>
      <c r="NRN64" s="894"/>
      <c r="NRO64" s="894"/>
      <c r="NRP64" s="894"/>
      <c r="NRQ64" s="894"/>
      <c r="NRR64" s="894"/>
      <c r="NRS64" s="894"/>
      <c r="NRT64" s="894"/>
      <c r="NRU64" s="894"/>
      <c r="NRV64" s="894"/>
      <c r="NRW64" s="894"/>
      <c r="NRX64" s="894"/>
      <c r="NRY64" s="894"/>
      <c r="NRZ64" s="894"/>
      <c r="NSA64" s="894"/>
      <c r="NSB64" s="894"/>
      <c r="NSC64" s="894"/>
      <c r="NSD64" s="894"/>
      <c r="NSE64" s="894"/>
      <c r="NSF64" s="894"/>
      <c r="NSG64" s="894"/>
      <c r="NSH64" s="894"/>
      <c r="NSI64" s="894"/>
      <c r="NSJ64" s="894"/>
      <c r="NSK64" s="894"/>
      <c r="NSL64" s="894"/>
      <c r="NSM64" s="894"/>
      <c r="NSN64" s="894"/>
      <c r="NSO64" s="894"/>
      <c r="NSP64" s="894"/>
      <c r="NSQ64" s="894"/>
      <c r="NSR64" s="894"/>
      <c r="NSS64" s="894"/>
      <c r="NST64" s="894"/>
      <c r="NSU64" s="894"/>
      <c r="NSV64" s="894"/>
      <c r="NSW64" s="894"/>
      <c r="NSX64" s="894"/>
      <c r="NSY64" s="894"/>
      <c r="NSZ64" s="894"/>
      <c r="NTA64" s="894"/>
      <c r="NTB64" s="894"/>
      <c r="NTC64" s="894"/>
      <c r="NTD64" s="894"/>
      <c r="NTE64" s="894"/>
      <c r="NTF64" s="894"/>
      <c r="NTG64" s="894"/>
      <c r="NTH64" s="894"/>
      <c r="NTI64" s="894"/>
      <c r="NTJ64" s="894"/>
      <c r="NTK64" s="894"/>
      <c r="NTL64" s="894"/>
      <c r="NTM64" s="894"/>
      <c r="NTN64" s="894"/>
      <c r="NTO64" s="894"/>
      <c r="NTP64" s="894"/>
      <c r="NTQ64" s="894"/>
      <c r="NTR64" s="894"/>
      <c r="NTS64" s="894"/>
      <c r="NTT64" s="894"/>
      <c r="NTU64" s="894"/>
      <c r="NTV64" s="894"/>
      <c r="NTW64" s="894"/>
      <c r="NTX64" s="894"/>
      <c r="NTY64" s="894"/>
      <c r="NTZ64" s="894"/>
      <c r="NUA64" s="894"/>
      <c r="NUB64" s="894"/>
      <c r="NUC64" s="894"/>
      <c r="NUD64" s="894"/>
      <c r="NUE64" s="894"/>
      <c r="NUF64" s="894"/>
      <c r="NUG64" s="894"/>
      <c r="NUH64" s="894"/>
      <c r="NUI64" s="894"/>
      <c r="NUJ64" s="894"/>
      <c r="NUK64" s="894"/>
      <c r="NUL64" s="894"/>
      <c r="NUM64" s="894"/>
      <c r="NUN64" s="894"/>
      <c r="NUO64" s="894"/>
      <c r="NUP64" s="894"/>
      <c r="NUQ64" s="894"/>
      <c r="NUR64" s="894"/>
      <c r="NUS64" s="894"/>
      <c r="NUT64" s="894"/>
      <c r="NUU64" s="894"/>
      <c r="NUV64" s="894"/>
      <c r="NUW64" s="894"/>
      <c r="NUX64" s="894"/>
      <c r="NUY64" s="894"/>
      <c r="NUZ64" s="894"/>
      <c r="NVA64" s="894"/>
      <c r="NVB64" s="894"/>
      <c r="NVC64" s="894"/>
      <c r="NVD64" s="894"/>
      <c r="NVE64" s="894"/>
      <c r="NVF64" s="894"/>
      <c r="NVG64" s="894"/>
      <c r="NVH64" s="894"/>
      <c r="NVI64" s="894"/>
      <c r="NVJ64" s="894"/>
      <c r="NVK64" s="894"/>
      <c r="NVL64" s="894"/>
      <c r="NVM64" s="894"/>
      <c r="NVN64" s="894"/>
      <c r="NVO64" s="894"/>
      <c r="NVP64" s="894"/>
      <c r="NVQ64" s="894"/>
      <c r="NVR64" s="894"/>
      <c r="NVS64" s="894"/>
      <c r="NVT64" s="894"/>
      <c r="NVU64" s="894"/>
      <c r="NVV64" s="894"/>
      <c r="NVW64" s="894"/>
      <c r="NVX64" s="894"/>
      <c r="NVY64" s="894"/>
      <c r="NVZ64" s="894"/>
      <c r="NWA64" s="894"/>
      <c r="NWB64" s="894"/>
      <c r="NWC64" s="894"/>
      <c r="NWD64" s="894"/>
      <c r="NWE64" s="894"/>
      <c r="NWF64" s="894"/>
      <c r="NWG64" s="894"/>
      <c r="NWH64" s="894"/>
      <c r="NWI64" s="894"/>
      <c r="NWJ64" s="894"/>
      <c r="NWK64" s="894"/>
      <c r="NWL64" s="894"/>
      <c r="NWM64" s="894"/>
      <c r="NWN64" s="894"/>
      <c r="NWO64" s="894"/>
      <c r="NWP64" s="894"/>
      <c r="NWQ64" s="894"/>
      <c r="NWR64" s="894"/>
      <c r="NWS64" s="894"/>
      <c r="NWT64" s="894"/>
      <c r="NWU64" s="894"/>
      <c r="NWV64" s="894"/>
      <c r="NWW64" s="894"/>
      <c r="NWX64" s="894"/>
      <c r="NWY64" s="894"/>
      <c r="NWZ64" s="894"/>
      <c r="NXA64" s="894"/>
      <c r="NXB64" s="894"/>
      <c r="NXC64" s="894"/>
      <c r="NXD64" s="894"/>
      <c r="NXE64" s="894"/>
      <c r="NXF64" s="894"/>
      <c r="NXG64" s="894"/>
      <c r="NXH64" s="894"/>
      <c r="NXI64" s="894"/>
      <c r="NXJ64" s="894"/>
      <c r="NXK64" s="894"/>
      <c r="NXL64" s="894"/>
      <c r="NXM64" s="894"/>
      <c r="NXN64" s="894"/>
      <c r="NXO64" s="894"/>
      <c r="NXP64" s="894"/>
      <c r="NXQ64" s="894"/>
      <c r="NXR64" s="894"/>
      <c r="NXS64" s="894"/>
      <c r="NXT64" s="894"/>
      <c r="NXU64" s="894"/>
      <c r="NXV64" s="894"/>
      <c r="NXW64" s="894"/>
      <c r="NXX64" s="894"/>
      <c r="NXY64" s="894"/>
      <c r="NXZ64" s="894"/>
      <c r="NYA64" s="894"/>
      <c r="NYB64" s="894"/>
      <c r="NYC64" s="894"/>
      <c r="NYD64" s="894"/>
      <c r="NYE64" s="894"/>
      <c r="NYF64" s="894"/>
      <c r="NYG64" s="894"/>
      <c r="NYH64" s="894"/>
      <c r="NYI64" s="894"/>
      <c r="NYJ64" s="894"/>
      <c r="NYK64" s="894"/>
      <c r="NYL64" s="894"/>
      <c r="NYM64" s="894"/>
      <c r="NYN64" s="894"/>
      <c r="NYO64" s="894"/>
      <c r="NYP64" s="894"/>
      <c r="NYQ64" s="894"/>
      <c r="NYR64" s="894"/>
      <c r="NYS64" s="894"/>
      <c r="NYT64" s="894"/>
      <c r="NYU64" s="894"/>
      <c r="NYV64" s="894"/>
      <c r="NYW64" s="894"/>
      <c r="NYX64" s="894"/>
      <c r="NYY64" s="894"/>
      <c r="NYZ64" s="894"/>
      <c r="NZA64" s="894"/>
      <c r="NZB64" s="894"/>
      <c r="NZC64" s="894"/>
      <c r="NZD64" s="894"/>
      <c r="NZE64" s="894"/>
      <c r="NZF64" s="894"/>
      <c r="NZG64" s="894"/>
      <c r="NZH64" s="894"/>
      <c r="NZI64" s="894"/>
      <c r="NZJ64" s="894"/>
      <c r="NZK64" s="894"/>
      <c r="NZL64" s="894"/>
      <c r="NZM64" s="894"/>
      <c r="NZN64" s="894"/>
      <c r="NZO64" s="894"/>
      <c r="NZP64" s="894"/>
      <c r="NZQ64" s="894"/>
      <c r="NZR64" s="894"/>
      <c r="NZS64" s="894"/>
      <c r="NZT64" s="894"/>
      <c r="NZU64" s="894"/>
      <c r="NZV64" s="894"/>
      <c r="NZW64" s="894"/>
      <c r="NZX64" s="894"/>
      <c r="NZY64" s="894"/>
      <c r="NZZ64" s="894"/>
      <c r="OAA64" s="894"/>
      <c r="OAB64" s="894"/>
      <c r="OAC64" s="894"/>
      <c r="OAD64" s="894"/>
      <c r="OAE64" s="894"/>
      <c r="OAF64" s="894"/>
      <c r="OAG64" s="894"/>
      <c r="OAH64" s="894"/>
      <c r="OAI64" s="894"/>
      <c r="OAJ64" s="894"/>
      <c r="OAK64" s="894"/>
      <c r="OAL64" s="894"/>
      <c r="OAM64" s="894"/>
      <c r="OAN64" s="894"/>
      <c r="OAO64" s="894"/>
      <c r="OAP64" s="894"/>
      <c r="OAQ64" s="894"/>
      <c r="OAR64" s="894"/>
      <c r="OAS64" s="894"/>
      <c r="OAT64" s="894"/>
      <c r="OAU64" s="894"/>
      <c r="OAV64" s="894"/>
      <c r="OAW64" s="894"/>
      <c r="OAX64" s="894"/>
      <c r="OAY64" s="894"/>
      <c r="OAZ64" s="894"/>
      <c r="OBA64" s="894"/>
      <c r="OBB64" s="894"/>
      <c r="OBC64" s="894"/>
      <c r="OBD64" s="894"/>
      <c r="OBE64" s="894"/>
      <c r="OBF64" s="894"/>
      <c r="OBG64" s="894"/>
      <c r="OBH64" s="894"/>
      <c r="OBI64" s="894"/>
      <c r="OBJ64" s="894"/>
      <c r="OBK64" s="894"/>
      <c r="OBL64" s="894"/>
      <c r="OBM64" s="894"/>
      <c r="OBN64" s="894"/>
      <c r="OBO64" s="894"/>
      <c r="OBP64" s="894"/>
      <c r="OBQ64" s="894"/>
      <c r="OBR64" s="894"/>
      <c r="OBS64" s="894"/>
      <c r="OBT64" s="894"/>
      <c r="OBU64" s="894"/>
      <c r="OBV64" s="894"/>
      <c r="OBW64" s="894"/>
      <c r="OBX64" s="894"/>
      <c r="OBY64" s="894"/>
      <c r="OBZ64" s="894"/>
      <c r="OCA64" s="894"/>
      <c r="OCB64" s="894"/>
      <c r="OCC64" s="894"/>
      <c r="OCD64" s="894"/>
      <c r="OCE64" s="894"/>
      <c r="OCF64" s="894"/>
      <c r="OCG64" s="894"/>
      <c r="OCH64" s="894"/>
      <c r="OCI64" s="894"/>
      <c r="OCJ64" s="894"/>
      <c r="OCK64" s="894"/>
      <c r="OCL64" s="894"/>
      <c r="OCM64" s="894"/>
      <c r="OCN64" s="894"/>
      <c r="OCO64" s="894"/>
      <c r="OCP64" s="894"/>
      <c r="OCQ64" s="894"/>
      <c r="OCR64" s="894"/>
      <c r="OCS64" s="894"/>
      <c r="OCT64" s="894"/>
      <c r="OCU64" s="894"/>
      <c r="OCV64" s="894"/>
      <c r="OCW64" s="894"/>
      <c r="OCX64" s="894"/>
      <c r="OCY64" s="894"/>
      <c r="OCZ64" s="894"/>
      <c r="ODA64" s="894"/>
      <c r="ODB64" s="894"/>
      <c r="ODC64" s="894"/>
      <c r="ODD64" s="894"/>
      <c r="ODE64" s="894"/>
      <c r="ODF64" s="894"/>
      <c r="ODG64" s="894"/>
      <c r="ODH64" s="894"/>
      <c r="ODI64" s="894"/>
      <c r="ODJ64" s="894"/>
      <c r="ODK64" s="894"/>
      <c r="ODL64" s="894"/>
      <c r="ODM64" s="894"/>
      <c r="ODN64" s="894"/>
      <c r="ODO64" s="894"/>
      <c r="ODP64" s="894"/>
      <c r="ODQ64" s="894"/>
      <c r="ODR64" s="894"/>
      <c r="ODS64" s="894"/>
      <c r="ODT64" s="894"/>
      <c r="ODU64" s="894"/>
      <c r="ODV64" s="894"/>
      <c r="ODW64" s="894"/>
      <c r="ODX64" s="894"/>
      <c r="ODY64" s="894"/>
      <c r="ODZ64" s="894"/>
      <c r="OEA64" s="894"/>
      <c r="OEB64" s="894"/>
      <c r="OEC64" s="894"/>
      <c r="OED64" s="894"/>
      <c r="OEE64" s="894"/>
      <c r="OEF64" s="894"/>
      <c r="OEG64" s="894"/>
      <c r="OEH64" s="894"/>
      <c r="OEI64" s="894"/>
      <c r="OEJ64" s="894"/>
      <c r="OEK64" s="894"/>
      <c r="OEL64" s="894"/>
      <c r="OEM64" s="894"/>
      <c r="OEN64" s="894"/>
      <c r="OEO64" s="894"/>
      <c r="OEP64" s="894"/>
      <c r="OEQ64" s="894"/>
      <c r="OER64" s="894"/>
      <c r="OES64" s="894"/>
      <c r="OET64" s="894"/>
      <c r="OEU64" s="894"/>
      <c r="OEV64" s="894"/>
      <c r="OEW64" s="894"/>
      <c r="OEX64" s="894"/>
      <c r="OEY64" s="894"/>
      <c r="OEZ64" s="894"/>
      <c r="OFA64" s="894"/>
      <c r="OFB64" s="894"/>
      <c r="OFC64" s="894"/>
      <c r="OFD64" s="894"/>
      <c r="OFE64" s="894"/>
      <c r="OFF64" s="894"/>
      <c r="OFG64" s="894"/>
      <c r="OFH64" s="894"/>
      <c r="OFI64" s="894"/>
      <c r="OFJ64" s="894"/>
      <c r="OFK64" s="894"/>
      <c r="OFL64" s="894"/>
      <c r="OFM64" s="894"/>
      <c r="OFN64" s="894"/>
      <c r="OFO64" s="894"/>
      <c r="OFP64" s="894"/>
      <c r="OFQ64" s="894"/>
      <c r="OFR64" s="894"/>
      <c r="OFS64" s="894"/>
      <c r="OFT64" s="894"/>
      <c r="OFU64" s="894"/>
      <c r="OFV64" s="894"/>
      <c r="OFW64" s="894"/>
      <c r="OFX64" s="894"/>
      <c r="OFY64" s="894"/>
      <c r="OFZ64" s="894"/>
      <c r="OGA64" s="894"/>
      <c r="OGB64" s="894"/>
      <c r="OGC64" s="894"/>
      <c r="OGD64" s="894"/>
      <c r="OGE64" s="894"/>
      <c r="OGF64" s="894"/>
      <c r="OGG64" s="894"/>
      <c r="OGH64" s="894"/>
      <c r="OGI64" s="894"/>
      <c r="OGJ64" s="894"/>
      <c r="OGK64" s="894"/>
      <c r="OGL64" s="894"/>
      <c r="OGM64" s="894"/>
      <c r="OGN64" s="894"/>
      <c r="OGO64" s="894"/>
      <c r="OGP64" s="894"/>
      <c r="OGQ64" s="894"/>
      <c r="OGR64" s="894"/>
      <c r="OGS64" s="894"/>
      <c r="OGT64" s="894"/>
      <c r="OGU64" s="894"/>
      <c r="OGV64" s="894"/>
      <c r="OGW64" s="894"/>
      <c r="OGX64" s="894"/>
      <c r="OGY64" s="894"/>
      <c r="OGZ64" s="894"/>
      <c r="OHA64" s="894"/>
      <c r="OHB64" s="894"/>
      <c r="OHC64" s="894"/>
      <c r="OHD64" s="894"/>
      <c r="OHE64" s="894"/>
      <c r="OHF64" s="894"/>
      <c r="OHG64" s="894"/>
      <c r="OHH64" s="894"/>
      <c r="OHI64" s="894"/>
      <c r="OHJ64" s="894"/>
      <c r="OHK64" s="894"/>
      <c r="OHL64" s="894"/>
      <c r="OHM64" s="894"/>
      <c r="OHN64" s="894"/>
      <c r="OHO64" s="894"/>
      <c r="OHP64" s="894"/>
      <c r="OHQ64" s="894"/>
      <c r="OHR64" s="894"/>
      <c r="OHS64" s="894"/>
      <c r="OHT64" s="894"/>
      <c r="OHU64" s="894"/>
      <c r="OHV64" s="894"/>
      <c r="OHW64" s="894"/>
      <c r="OHX64" s="894"/>
      <c r="OHY64" s="894"/>
      <c r="OHZ64" s="894"/>
      <c r="OIA64" s="894"/>
      <c r="OIB64" s="894"/>
      <c r="OIC64" s="894"/>
      <c r="OID64" s="894"/>
      <c r="OIE64" s="894"/>
      <c r="OIF64" s="894"/>
      <c r="OIG64" s="894"/>
      <c r="OIH64" s="894"/>
      <c r="OII64" s="894"/>
      <c r="OIJ64" s="894"/>
      <c r="OIK64" s="894"/>
      <c r="OIL64" s="894"/>
      <c r="OIM64" s="894"/>
      <c r="OIN64" s="894"/>
      <c r="OIO64" s="894"/>
      <c r="OIP64" s="894"/>
      <c r="OIQ64" s="894"/>
      <c r="OIR64" s="894"/>
      <c r="OIS64" s="894"/>
      <c r="OIT64" s="894"/>
      <c r="OIU64" s="894"/>
      <c r="OIV64" s="894"/>
      <c r="OIW64" s="894"/>
      <c r="OIX64" s="894"/>
      <c r="OIY64" s="894"/>
      <c r="OIZ64" s="894"/>
      <c r="OJA64" s="894"/>
      <c r="OJB64" s="894"/>
      <c r="OJC64" s="894"/>
      <c r="OJD64" s="894"/>
      <c r="OJE64" s="894"/>
      <c r="OJF64" s="894"/>
      <c r="OJG64" s="894"/>
      <c r="OJH64" s="894"/>
      <c r="OJI64" s="894"/>
      <c r="OJJ64" s="894"/>
      <c r="OJK64" s="894"/>
      <c r="OJL64" s="894"/>
      <c r="OJM64" s="894"/>
      <c r="OJN64" s="894"/>
      <c r="OJO64" s="894"/>
      <c r="OJP64" s="894"/>
      <c r="OJQ64" s="894"/>
      <c r="OJR64" s="894"/>
      <c r="OJS64" s="894"/>
      <c r="OJT64" s="894"/>
      <c r="OJU64" s="894"/>
      <c r="OJV64" s="894"/>
      <c r="OJW64" s="894"/>
      <c r="OJX64" s="894"/>
      <c r="OJY64" s="894"/>
      <c r="OJZ64" s="894"/>
      <c r="OKA64" s="894"/>
      <c r="OKB64" s="894"/>
      <c r="OKC64" s="894"/>
      <c r="OKD64" s="894"/>
      <c r="OKE64" s="894"/>
      <c r="OKF64" s="894"/>
      <c r="OKG64" s="894"/>
      <c r="OKH64" s="894"/>
      <c r="OKI64" s="894"/>
      <c r="OKJ64" s="894"/>
      <c r="OKK64" s="894"/>
      <c r="OKL64" s="894"/>
      <c r="OKM64" s="894"/>
      <c r="OKN64" s="894"/>
      <c r="OKO64" s="894"/>
      <c r="OKP64" s="894"/>
      <c r="OKQ64" s="894"/>
      <c r="OKR64" s="894"/>
      <c r="OKS64" s="894"/>
      <c r="OKT64" s="894"/>
      <c r="OKU64" s="894"/>
      <c r="OKV64" s="894"/>
      <c r="OKW64" s="894"/>
      <c r="OKX64" s="894"/>
      <c r="OKY64" s="894"/>
      <c r="OKZ64" s="894"/>
      <c r="OLA64" s="894"/>
      <c r="OLB64" s="894"/>
      <c r="OLC64" s="894"/>
      <c r="OLD64" s="894"/>
      <c r="OLE64" s="894"/>
      <c r="OLF64" s="894"/>
      <c r="OLG64" s="894"/>
      <c r="OLH64" s="894"/>
      <c r="OLI64" s="894"/>
      <c r="OLJ64" s="894"/>
      <c r="OLK64" s="894"/>
      <c r="OLL64" s="894"/>
      <c r="OLM64" s="894"/>
      <c r="OLN64" s="894"/>
      <c r="OLO64" s="894"/>
      <c r="OLP64" s="894"/>
      <c r="OLQ64" s="894"/>
      <c r="OLR64" s="894"/>
      <c r="OLS64" s="894"/>
      <c r="OLT64" s="894"/>
      <c r="OLU64" s="894"/>
      <c r="OLV64" s="894"/>
      <c r="OLW64" s="894"/>
      <c r="OLX64" s="894"/>
      <c r="OLY64" s="894"/>
      <c r="OLZ64" s="894"/>
      <c r="OMA64" s="894"/>
      <c r="OMB64" s="894"/>
      <c r="OMC64" s="894"/>
      <c r="OMD64" s="894"/>
      <c r="OME64" s="894"/>
      <c r="OMF64" s="894"/>
      <c r="OMG64" s="894"/>
      <c r="OMH64" s="894"/>
      <c r="OMI64" s="894"/>
      <c r="OMJ64" s="894"/>
      <c r="OMK64" s="894"/>
      <c r="OML64" s="894"/>
      <c r="OMM64" s="894"/>
      <c r="OMN64" s="894"/>
      <c r="OMO64" s="894"/>
      <c r="OMP64" s="894"/>
      <c r="OMQ64" s="894"/>
      <c r="OMR64" s="894"/>
      <c r="OMS64" s="894"/>
      <c r="OMT64" s="894"/>
      <c r="OMU64" s="894"/>
      <c r="OMV64" s="894"/>
      <c r="OMW64" s="894"/>
      <c r="OMX64" s="894"/>
      <c r="OMY64" s="894"/>
      <c r="OMZ64" s="894"/>
      <c r="ONA64" s="894"/>
      <c r="ONB64" s="894"/>
      <c r="ONC64" s="894"/>
      <c r="OND64" s="894"/>
      <c r="ONE64" s="894"/>
      <c r="ONF64" s="894"/>
      <c r="ONG64" s="894"/>
      <c r="ONH64" s="894"/>
      <c r="ONI64" s="894"/>
      <c r="ONJ64" s="894"/>
      <c r="ONK64" s="894"/>
      <c r="ONL64" s="894"/>
      <c r="ONM64" s="894"/>
      <c r="ONN64" s="894"/>
      <c r="ONO64" s="894"/>
      <c r="ONP64" s="894"/>
      <c r="ONQ64" s="894"/>
      <c r="ONR64" s="894"/>
      <c r="ONS64" s="894"/>
      <c r="ONT64" s="894"/>
      <c r="ONU64" s="894"/>
      <c r="ONV64" s="894"/>
      <c r="ONW64" s="894"/>
      <c r="ONX64" s="894"/>
      <c r="ONY64" s="894"/>
      <c r="ONZ64" s="894"/>
      <c r="OOA64" s="894"/>
      <c r="OOB64" s="894"/>
      <c r="OOC64" s="894"/>
      <c r="OOD64" s="894"/>
      <c r="OOE64" s="894"/>
      <c r="OOF64" s="894"/>
      <c r="OOG64" s="894"/>
      <c r="OOH64" s="894"/>
      <c r="OOI64" s="894"/>
      <c r="OOJ64" s="894"/>
      <c r="OOK64" s="894"/>
      <c r="OOL64" s="894"/>
      <c r="OOM64" s="894"/>
      <c r="OON64" s="894"/>
      <c r="OOO64" s="894"/>
      <c r="OOP64" s="894"/>
      <c r="OOQ64" s="894"/>
      <c r="OOR64" s="894"/>
      <c r="OOS64" s="894"/>
      <c r="OOT64" s="894"/>
      <c r="OOU64" s="894"/>
      <c r="OOV64" s="894"/>
      <c r="OOW64" s="894"/>
      <c r="OOX64" s="894"/>
      <c r="OOY64" s="894"/>
      <c r="OOZ64" s="894"/>
      <c r="OPA64" s="894"/>
      <c r="OPB64" s="894"/>
      <c r="OPC64" s="894"/>
      <c r="OPD64" s="894"/>
      <c r="OPE64" s="894"/>
      <c r="OPF64" s="894"/>
      <c r="OPG64" s="894"/>
      <c r="OPH64" s="894"/>
      <c r="OPI64" s="894"/>
      <c r="OPJ64" s="894"/>
      <c r="OPK64" s="894"/>
      <c r="OPL64" s="894"/>
      <c r="OPM64" s="894"/>
      <c r="OPN64" s="894"/>
      <c r="OPO64" s="894"/>
      <c r="OPP64" s="894"/>
      <c r="OPQ64" s="894"/>
      <c r="OPR64" s="894"/>
      <c r="OPS64" s="894"/>
      <c r="OPT64" s="894"/>
      <c r="OPU64" s="894"/>
      <c r="OPV64" s="894"/>
      <c r="OPW64" s="894"/>
      <c r="OPX64" s="894"/>
      <c r="OPY64" s="894"/>
      <c r="OPZ64" s="894"/>
      <c r="OQA64" s="894"/>
      <c r="OQB64" s="894"/>
      <c r="OQC64" s="894"/>
      <c r="OQD64" s="894"/>
      <c r="OQE64" s="894"/>
      <c r="OQF64" s="894"/>
      <c r="OQG64" s="894"/>
      <c r="OQH64" s="894"/>
      <c r="OQI64" s="894"/>
      <c r="OQJ64" s="894"/>
      <c r="OQK64" s="894"/>
      <c r="OQL64" s="894"/>
      <c r="OQM64" s="894"/>
      <c r="OQN64" s="894"/>
      <c r="OQO64" s="894"/>
      <c r="OQP64" s="894"/>
      <c r="OQQ64" s="894"/>
      <c r="OQR64" s="894"/>
      <c r="OQS64" s="894"/>
      <c r="OQT64" s="894"/>
      <c r="OQU64" s="894"/>
      <c r="OQV64" s="894"/>
      <c r="OQW64" s="894"/>
      <c r="OQX64" s="894"/>
      <c r="OQY64" s="894"/>
      <c r="OQZ64" s="894"/>
      <c r="ORA64" s="894"/>
      <c r="ORB64" s="894"/>
      <c r="ORC64" s="894"/>
      <c r="ORD64" s="894"/>
      <c r="ORE64" s="894"/>
      <c r="ORF64" s="894"/>
      <c r="ORG64" s="894"/>
      <c r="ORH64" s="894"/>
      <c r="ORI64" s="894"/>
      <c r="ORJ64" s="894"/>
      <c r="ORK64" s="894"/>
      <c r="ORL64" s="894"/>
      <c r="ORM64" s="894"/>
      <c r="ORN64" s="894"/>
      <c r="ORO64" s="894"/>
      <c r="ORP64" s="894"/>
      <c r="ORQ64" s="894"/>
      <c r="ORR64" s="894"/>
      <c r="ORS64" s="894"/>
      <c r="ORT64" s="894"/>
      <c r="ORU64" s="894"/>
      <c r="ORV64" s="894"/>
      <c r="ORW64" s="894"/>
      <c r="ORX64" s="894"/>
      <c r="ORY64" s="894"/>
      <c r="ORZ64" s="894"/>
      <c r="OSA64" s="894"/>
      <c r="OSB64" s="894"/>
      <c r="OSC64" s="894"/>
      <c r="OSD64" s="894"/>
      <c r="OSE64" s="894"/>
      <c r="OSF64" s="894"/>
      <c r="OSG64" s="894"/>
      <c r="OSH64" s="894"/>
      <c r="OSI64" s="894"/>
      <c r="OSJ64" s="894"/>
      <c r="OSK64" s="894"/>
      <c r="OSL64" s="894"/>
      <c r="OSM64" s="894"/>
      <c r="OSN64" s="894"/>
      <c r="OSO64" s="894"/>
      <c r="OSP64" s="894"/>
      <c r="OSQ64" s="894"/>
      <c r="OSR64" s="894"/>
      <c r="OSS64" s="894"/>
      <c r="OST64" s="894"/>
      <c r="OSU64" s="894"/>
      <c r="OSV64" s="894"/>
      <c r="OSW64" s="894"/>
      <c r="OSX64" s="894"/>
      <c r="OSY64" s="894"/>
      <c r="OSZ64" s="894"/>
      <c r="OTA64" s="894"/>
      <c r="OTB64" s="894"/>
      <c r="OTC64" s="894"/>
      <c r="OTD64" s="894"/>
      <c r="OTE64" s="894"/>
      <c r="OTF64" s="894"/>
      <c r="OTG64" s="894"/>
      <c r="OTH64" s="894"/>
      <c r="OTI64" s="894"/>
      <c r="OTJ64" s="894"/>
      <c r="OTK64" s="894"/>
      <c r="OTL64" s="894"/>
      <c r="OTM64" s="894"/>
      <c r="OTN64" s="894"/>
      <c r="OTO64" s="894"/>
      <c r="OTP64" s="894"/>
      <c r="OTQ64" s="894"/>
      <c r="OTR64" s="894"/>
      <c r="OTS64" s="894"/>
      <c r="OTT64" s="894"/>
      <c r="OTU64" s="894"/>
      <c r="OTV64" s="894"/>
      <c r="OTW64" s="894"/>
      <c r="OTX64" s="894"/>
      <c r="OTY64" s="894"/>
      <c r="OTZ64" s="894"/>
      <c r="OUA64" s="894"/>
      <c r="OUB64" s="894"/>
      <c r="OUC64" s="894"/>
      <c r="OUD64" s="894"/>
      <c r="OUE64" s="894"/>
      <c r="OUF64" s="894"/>
      <c r="OUG64" s="894"/>
      <c r="OUH64" s="894"/>
      <c r="OUI64" s="894"/>
      <c r="OUJ64" s="894"/>
      <c r="OUK64" s="894"/>
      <c r="OUL64" s="894"/>
      <c r="OUM64" s="894"/>
      <c r="OUN64" s="894"/>
      <c r="OUO64" s="894"/>
      <c r="OUP64" s="894"/>
      <c r="OUQ64" s="894"/>
      <c r="OUR64" s="894"/>
      <c r="OUS64" s="894"/>
      <c r="OUT64" s="894"/>
      <c r="OUU64" s="894"/>
      <c r="OUV64" s="894"/>
      <c r="OUW64" s="894"/>
      <c r="OUX64" s="894"/>
      <c r="OUY64" s="894"/>
      <c r="OUZ64" s="894"/>
      <c r="OVA64" s="894"/>
      <c r="OVB64" s="894"/>
      <c r="OVC64" s="894"/>
      <c r="OVD64" s="894"/>
      <c r="OVE64" s="894"/>
      <c r="OVF64" s="894"/>
      <c r="OVG64" s="894"/>
      <c r="OVH64" s="894"/>
      <c r="OVI64" s="894"/>
      <c r="OVJ64" s="894"/>
      <c r="OVK64" s="894"/>
      <c r="OVL64" s="894"/>
      <c r="OVM64" s="894"/>
      <c r="OVN64" s="894"/>
      <c r="OVO64" s="894"/>
      <c r="OVP64" s="894"/>
      <c r="OVQ64" s="894"/>
      <c r="OVR64" s="894"/>
      <c r="OVS64" s="894"/>
      <c r="OVT64" s="894"/>
      <c r="OVU64" s="894"/>
      <c r="OVV64" s="894"/>
      <c r="OVW64" s="894"/>
      <c r="OVX64" s="894"/>
      <c r="OVY64" s="894"/>
      <c r="OVZ64" s="894"/>
      <c r="OWA64" s="894"/>
      <c r="OWB64" s="894"/>
      <c r="OWC64" s="894"/>
      <c r="OWD64" s="894"/>
      <c r="OWE64" s="894"/>
      <c r="OWF64" s="894"/>
      <c r="OWG64" s="894"/>
      <c r="OWH64" s="894"/>
      <c r="OWI64" s="894"/>
      <c r="OWJ64" s="894"/>
      <c r="OWK64" s="894"/>
      <c r="OWL64" s="894"/>
      <c r="OWM64" s="894"/>
      <c r="OWN64" s="894"/>
      <c r="OWO64" s="894"/>
      <c r="OWP64" s="894"/>
      <c r="OWQ64" s="894"/>
      <c r="OWR64" s="894"/>
      <c r="OWS64" s="894"/>
      <c r="OWT64" s="894"/>
      <c r="OWU64" s="894"/>
      <c r="OWV64" s="894"/>
      <c r="OWW64" s="894"/>
      <c r="OWX64" s="894"/>
      <c r="OWY64" s="894"/>
      <c r="OWZ64" s="894"/>
      <c r="OXA64" s="894"/>
      <c r="OXB64" s="894"/>
      <c r="OXC64" s="894"/>
      <c r="OXD64" s="894"/>
      <c r="OXE64" s="894"/>
      <c r="OXF64" s="894"/>
      <c r="OXG64" s="894"/>
      <c r="OXH64" s="894"/>
      <c r="OXI64" s="894"/>
      <c r="OXJ64" s="894"/>
      <c r="OXK64" s="894"/>
      <c r="OXL64" s="894"/>
      <c r="OXM64" s="894"/>
      <c r="OXN64" s="894"/>
      <c r="OXO64" s="894"/>
      <c r="OXP64" s="894"/>
      <c r="OXQ64" s="894"/>
      <c r="OXR64" s="894"/>
      <c r="OXS64" s="894"/>
      <c r="OXT64" s="894"/>
      <c r="OXU64" s="894"/>
      <c r="OXV64" s="894"/>
      <c r="OXW64" s="894"/>
      <c r="OXX64" s="894"/>
      <c r="OXY64" s="894"/>
      <c r="OXZ64" s="894"/>
      <c r="OYA64" s="894"/>
      <c r="OYB64" s="894"/>
      <c r="OYC64" s="894"/>
      <c r="OYD64" s="894"/>
      <c r="OYE64" s="894"/>
      <c r="OYF64" s="894"/>
      <c r="OYG64" s="894"/>
      <c r="OYH64" s="894"/>
      <c r="OYI64" s="894"/>
      <c r="OYJ64" s="894"/>
      <c r="OYK64" s="894"/>
      <c r="OYL64" s="894"/>
      <c r="OYM64" s="894"/>
      <c r="OYN64" s="894"/>
      <c r="OYO64" s="894"/>
      <c r="OYP64" s="894"/>
      <c r="OYQ64" s="894"/>
      <c r="OYR64" s="894"/>
      <c r="OYS64" s="894"/>
      <c r="OYT64" s="894"/>
      <c r="OYU64" s="894"/>
      <c r="OYV64" s="894"/>
      <c r="OYW64" s="894"/>
      <c r="OYX64" s="894"/>
      <c r="OYY64" s="894"/>
      <c r="OYZ64" s="894"/>
      <c r="OZA64" s="894"/>
      <c r="OZB64" s="894"/>
      <c r="OZC64" s="894"/>
      <c r="OZD64" s="894"/>
      <c r="OZE64" s="894"/>
      <c r="OZF64" s="894"/>
      <c r="OZG64" s="894"/>
      <c r="OZH64" s="894"/>
      <c r="OZI64" s="894"/>
      <c r="OZJ64" s="894"/>
      <c r="OZK64" s="894"/>
      <c r="OZL64" s="894"/>
      <c r="OZM64" s="894"/>
      <c r="OZN64" s="894"/>
      <c r="OZO64" s="894"/>
      <c r="OZP64" s="894"/>
      <c r="OZQ64" s="894"/>
      <c r="OZR64" s="894"/>
      <c r="OZS64" s="894"/>
      <c r="OZT64" s="894"/>
      <c r="OZU64" s="894"/>
      <c r="OZV64" s="894"/>
      <c r="OZW64" s="894"/>
      <c r="OZX64" s="894"/>
      <c r="OZY64" s="894"/>
      <c r="OZZ64" s="894"/>
      <c r="PAA64" s="894"/>
      <c r="PAB64" s="894"/>
      <c r="PAC64" s="894"/>
      <c r="PAD64" s="894"/>
      <c r="PAE64" s="894"/>
      <c r="PAF64" s="894"/>
      <c r="PAG64" s="894"/>
      <c r="PAH64" s="894"/>
      <c r="PAI64" s="894"/>
      <c r="PAJ64" s="894"/>
      <c r="PAK64" s="894"/>
      <c r="PAL64" s="894"/>
      <c r="PAM64" s="894"/>
      <c r="PAN64" s="894"/>
      <c r="PAO64" s="894"/>
      <c r="PAP64" s="894"/>
      <c r="PAQ64" s="894"/>
      <c r="PAR64" s="894"/>
      <c r="PAS64" s="894"/>
      <c r="PAT64" s="894"/>
      <c r="PAU64" s="894"/>
      <c r="PAV64" s="894"/>
      <c r="PAW64" s="894"/>
      <c r="PAX64" s="894"/>
      <c r="PAY64" s="894"/>
      <c r="PAZ64" s="894"/>
      <c r="PBA64" s="894"/>
      <c r="PBB64" s="894"/>
      <c r="PBC64" s="894"/>
      <c r="PBD64" s="894"/>
      <c r="PBE64" s="894"/>
      <c r="PBF64" s="894"/>
      <c r="PBG64" s="894"/>
      <c r="PBH64" s="894"/>
      <c r="PBI64" s="894"/>
      <c r="PBJ64" s="894"/>
      <c r="PBK64" s="894"/>
      <c r="PBL64" s="894"/>
      <c r="PBM64" s="894"/>
      <c r="PBN64" s="894"/>
      <c r="PBO64" s="894"/>
      <c r="PBP64" s="894"/>
      <c r="PBQ64" s="894"/>
      <c r="PBR64" s="894"/>
      <c r="PBS64" s="894"/>
      <c r="PBT64" s="894"/>
      <c r="PBU64" s="894"/>
      <c r="PBV64" s="894"/>
      <c r="PBW64" s="894"/>
      <c r="PBX64" s="894"/>
      <c r="PBY64" s="894"/>
      <c r="PBZ64" s="894"/>
      <c r="PCA64" s="894"/>
      <c r="PCB64" s="894"/>
      <c r="PCC64" s="894"/>
      <c r="PCD64" s="894"/>
      <c r="PCE64" s="894"/>
      <c r="PCF64" s="894"/>
      <c r="PCG64" s="894"/>
      <c r="PCH64" s="894"/>
      <c r="PCI64" s="894"/>
      <c r="PCJ64" s="894"/>
      <c r="PCK64" s="894"/>
      <c r="PCL64" s="894"/>
      <c r="PCM64" s="894"/>
      <c r="PCN64" s="894"/>
      <c r="PCO64" s="894"/>
      <c r="PCP64" s="894"/>
      <c r="PCQ64" s="894"/>
      <c r="PCR64" s="894"/>
      <c r="PCS64" s="894"/>
      <c r="PCT64" s="894"/>
      <c r="PCU64" s="894"/>
      <c r="PCV64" s="894"/>
      <c r="PCW64" s="894"/>
      <c r="PCX64" s="894"/>
      <c r="PCY64" s="894"/>
      <c r="PCZ64" s="894"/>
      <c r="PDA64" s="894"/>
      <c r="PDB64" s="894"/>
      <c r="PDC64" s="894"/>
      <c r="PDD64" s="894"/>
      <c r="PDE64" s="894"/>
      <c r="PDF64" s="894"/>
      <c r="PDG64" s="894"/>
      <c r="PDH64" s="894"/>
      <c r="PDI64" s="894"/>
      <c r="PDJ64" s="894"/>
      <c r="PDK64" s="894"/>
      <c r="PDL64" s="894"/>
      <c r="PDM64" s="894"/>
      <c r="PDN64" s="894"/>
      <c r="PDO64" s="894"/>
      <c r="PDP64" s="894"/>
      <c r="PDQ64" s="894"/>
      <c r="PDR64" s="894"/>
      <c r="PDS64" s="894"/>
      <c r="PDT64" s="894"/>
      <c r="PDU64" s="894"/>
      <c r="PDV64" s="894"/>
      <c r="PDW64" s="894"/>
      <c r="PDX64" s="894"/>
      <c r="PDY64" s="894"/>
      <c r="PDZ64" s="894"/>
      <c r="PEA64" s="894"/>
      <c r="PEB64" s="894"/>
      <c r="PEC64" s="894"/>
      <c r="PED64" s="894"/>
      <c r="PEE64" s="894"/>
      <c r="PEF64" s="894"/>
      <c r="PEG64" s="894"/>
      <c r="PEH64" s="894"/>
      <c r="PEI64" s="894"/>
      <c r="PEJ64" s="894"/>
      <c r="PEK64" s="894"/>
      <c r="PEL64" s="894"/>
      <c r="PEM64" s="894"/>
      <c r="PEN64" s="894"/>
      <c r="PEO64" s="894"/>
      <c r="PEP64" s="894"/>
      <c r="PEQ64" s="894"/>
      <c r="PER64" s="894"/>
      <c r="PES64" s="894"/>
      <c r="PET64" s="894"/>
      <c r="PEU64" s="894"/>
      <c r="PEV64" s="894"/>
      <c r="PEW64" s="894"/>
      <c r="PEX64" s="894"/>
      <c r="PEY64" s="894"/>
      <c r="PEZ64" s="894"/>
      <c r="PFA64" s="894"/>
      <c r="PFB64" s="894"/>
      <c r="PFC64" s="894"/>
      <c r="PFD64" s="894"/>
      <c r="PFE64" s="894"/>
      <c r="PFF64" s="894"/>
      <c r="PFG64" s="894"/>
      <c r="PFH64" s="894"/>
      <c r="PFI64" s="894"/>
      <c r="PFJ64" s="894"/>
      <c r="PFK64" s="894"/>
      <c r="PFL64" s="894"/>
      <c r="PFM64" s="894"/>
      <c r="PFN64" s="894"/>
      <c r="PFO64" s="894"/>
      <c r="PFP64" s="894"/>
      <c r="PFQ64" s="894"/>
      <c r="PFR64" s="894"/>
      <c r="PFS64" s="894"/>
      <c r="PFT64" s="894"/>
      <c r="PFU64" s="894"/>
      <c r="PFV64" s="894"/>
      <c r="PFW64" s="894"/>
      <c r="PFX64" s="894"/>
      <c r="PFY64" s="894"/>
      <c r="PFZ64" s="894"/>
      <c r="PGA64" s="894"/>
      <c r="PGB64" s="894"/>
      <c r="PGC64" s="894"/>
      <c r="PGD64" s="894"/>
      <c r="PGE64" s="894"/>
      <c r="PGF64" s="894"/>
      <c r="PGG64" s="894"/>
      <c r="PGH64" s="894"/>
      <c r="PGI64" s="894"/>
      <c r="PGJ64" s="894"/>
      <c r="PGK64" s="894"/>
      <c r="PGL64" s="894"/>
      <c r="PGM64" s="894"/>
      <c r="PGN64" s="894"/>
      <c r="PGO64" s="894"/>
      <c r="PGP64" s="894"/>
      <c r="PGQ64" s="894"/>
      <c r="PGR64" s="894"/>
      <c r="PGS64" s="894"/>
      <c r="PGT64" s="894"/>
      <c r="PGU64" s="894"/>
      <c r="PGV64" s="894"/>
      <c r="PGW64" s="894"/>
      <c r="PGX64" s="894"/>
      <c r="PGY64" s="894"/>
      <c r="PGZ64" s="894"/>
      <c r="PHA64" s="894"/>
      <c r="PHB64" s="894"/>
      <c r="PHC64" s="894"/>
      <c r="PHD64" s="894"/>
      <c r="PHE64" s="894"/>
      <c r="PHF64" s="894"/>
      <c r="PHG64" s="894"/>
      <c r="PHH64" s="894"/>
      <c r="PHI64" s="894"/>
      <c r="PHJ64" s="894"/>
      <c r="PHK64" s="894"/>
      <c r="PHL64" s="894"/>
      <c r="PHM64" s="894"/>
      <c r="PHN64" s="894"/>
      <c r="PHO64" s="894"/>
      <c r="PHP64" s="894"/>
      <c r="PHQ64" s="894"/>
      <c r="PHR64" s="894"/>
      <c r="PHS64" s="894"/>
      <c r="PHT64" s="894"/>
      <c r="PHU64" s="894"/>
      <c r="PHV64" s="894"/>
      <c r="PHW64" s="894"/>
      <c r="PHX64" s="894"/>
      <c r="PHY64" s="894"/>
      <c r="PHZ64" s="894"/>
      <c r="PIA64" s="894"/>
      <c r="PIB64" s="894"/>
      <c r="PIC64" s="894"/>
      <c r="PID64" s="894"/>
      <c r="PIE64" s="894"/>
      <c r="PIF64" s="894"/>
      <c r="PIG64" s="894"/>
      <c r="PIH64" s="894"/>
      <c r="PII64" s="894"/>
      <c r="PIJ64" s="894"/>
      <c r="PIK64" s="894"/>
      <c r="PIL64" s="894"/>
      <c r="PIM64" s="894"/>
      <c r="PIN64" s="894"/>
      <c r="PIO64" s="894"/>
      <c r="PIP64" s="894"/>
      <c r="PIQ64" s="894"/>
      <c r="PIR64" s="894"/>
      <c r="PIS64" s="894"/>
      <c r="PIT64" s="894"/>
      <c r="PIU64" s="894"/>
      <c r="PIV64" s="894"/>
      <c r="PIW64" s="894"/>
      <c r="PIX64" s="894"/>
      <c r="PIY64" s="894"/>
      <c r="PIZ64" s="894"/>
      <c r="PJA64" s="894"/>
      <c r="PJB64" s="894"/>
      <c r="PJC64" s="894"/>
      <c r="PJD64" s="894"/>
      <c r="PJE64" s="894"/>
      <c r="PJF64" s="894"/>
      <c r="PJG64" s="894"/>
      <c r="PJH64" s="894"/>
      <c r="PJI64" s="894"/>
      <c r="PJJ64" s="894"/>
      <c r="PJK64" s="894"/>
      <c r="PJL64" s="894"/>
      <c r="PJM64" s="894"/>
      <c r="PJN64" s="894"/>
      <c r="PJO64" s="894"/>
      <c r="PJP64" s="894"/>
      <c r="PJQ64" s="894"/>
      <c r="PJR64" s="894"/>
      <c r="PJS64" s="894"/>
      <c r="PJT64" s="894"/>
      <c r="PJU64" s="894"/>
      <c r="PJV64" s="894"/>
      <c r="PJW64" s="894"/>
      <c r="PJX64" s="894"/>
      <c r="PJY64" s="894"/>
      <c r="PJZ64" s="894"/>
      <c r="PKA64" s="894"/>
      <c r="PKB64" s="894"/>
      <c r="PKC64" s="894"/>
      <c r="PKD64" s="894"/>
      <c r="PKE64" s="894"/>
      <c r="PKF64" s="894"/>
      <c r="PKG64" s="894"/>
      <c r="PKH64" s="894"/>
      <c r="PKI64" s="894"/>
      <c r="PKJ64" s="894"/>
      <c r="PKK64" s="894"/>
      <c r="PKL64" s="894"/>
      <c r="PKM64" s="894"/>
      <c r="PKN64" s="894"/>
      <c r="PKO64" s="894"/>
      <c r="PKP64" s="894"/>
      <c r="PKQ64" s="894"/>
      <c r="PKR64" s="894"/>
      <c r="PKS64" s="894"/>
      <c r="PKT64" s="894"/>
      <c r="PKU64" s="894"/>
      <c r="PKV64" s="894"/>
      <c r="PKW64" s="894"/>
      <c r="PKX64" s="894"/>
      <c r="PKY64" s="894"/>
      <c r="PKZ64" s="894"/>
      <c r="PLA64" s="894"/>
      <c r="PLB64" s="894"/>
      <c r="PLC64" s="894"/>
      <c r="PLD64" s="894"/>
      <c r="PLE64" s="894"/>
      <c r="PLF64" s="894"/>
      <c r="PLG64" s="894"/>
      <c r="PLH64" s="894"/>
      <c r="PLI64" s="894"/>
      <c r="PLJ64" s="894"/>
      <c r="PLK64" s="894"/>
      <c r="PLL64" s="894"/>
      <c r="PLM64" s="894"/>
      <c r="PLN64" s="894"/>
      <c r="PLO64" s="894"/>
      <c r="PLP64" s="894"/>
      <c r="PLQ64" s="894"/>
      <c r="PLR64" s="894"/>
      <c r="PLS64" s="894"/>
      <c r="PLT64" s="894"/>
      <c r="PLU64" s="894"/>
      <c r="PLV64" s="894"/>
      <c r="PLW64" s="894"/>
      <c r="PLX64" s="894"/>
      <c r="PLY64" s="894"/>
      <c r="PLZ64" s="894"/>
      <c r="PMA64" s="894"/>
      <c r="PMB64" s="894"/>
      <c r="PMC64" s="894"/>
      <c r="PMD64" s="894"/>
      <c r="PME64" s="894"/>
      <c r="PMF64" s="894"/>
      <c r="PMG64" s="894"/>
      <c r="PMH64" s="894"/>
      <c r="PMI64" s="894"/>
      <c r="PMJ64" s="894"/>
      <c r="PMK64" s="894"/>
      <c r="PML64" s="894"/>
      <c r="PMM64" s="894"/>
      <c r="PMN64" s="894"/>
      <c r="PMO64" s="894"/>
      <c r="PMP64" s="894"/>
      <c r="PMQ64" s="894"/>
      <c r="PMR64" s="894"/>
      <c r="PMS64" s="894"/>
      <c r="PMT64" s="894"/>
      <c r="PMU64" s="894"/>
      <c r="PMV64" s="894"/>
      <c r="PMW64" s="894"/>
      <c r="PMX64" s="894"/>
      <c r="PMY64" s="894"/>
      <c r="PMZ64" s="894"/>
      <c r="PNA64" s="894"/>
      <c r="PNB64" s="894"/>
      <c r="PNC64" s="894"/>
      <c r="PND64" s="894"/>
      <c r="PNE64" s="894"/>
      <c r="PNF64" s="894"/>
      <c r="PNG64" s="894"/>
      <c r="PNH64" s="894"/>
      <c r="PNI64" s="894"/>
      <c r="PNJ64" s="894"/>
      <c r="PNK64" s="894"/>
      <c r="PNL64" s="894"/>
      <c r="PNM64" s="894"/>
      <c r="PNN64" s="894"/>
      <c r="PNO64" s="894"/>
      <c r="PNP64" s="894"/>
      <c r="PNQ64" s="894"/>
      <c r="PNR64" s="894"/>
      <c r="PNS64" s="894"/>
      <c r="PNT64" s="894"/>
      <c r="PNU64" s="894"/>
      <c r="PNV64" s="894"/>
      <c r="PNW64" s="894"/>
      <c r="PNX64" s="894"/>
      <c r="PNY64" s="894"/>
      <c r="PNZ64" s="894"/>
      <c r="POA64" s="894"/>
      <c r="POB64" s="894"/>
      <c r="POC64" s="894"/>
      <c r="POD64" s="894"/>
      <c r="POE64" s="894"/>
      <c r="POF64" s="894"/>
      <c r="POG64" s="894"/>
      <c r="POH64" s="894"/>
      <c r="POI64" s="894"/>
      <c r="POJ64" s="894"/>
      <c r="POK64" s="894"/>
      <c r="POL64" s="894"/>
      <c r="POM64" s="894"/>
      <c r="PON64" s="894"/>
      <c r="POO64" s="894"/>
      <c r="POP64" s="894"/>
      <c r="POQ64" s="894"/>
      <c r="POR64" s="894"/>
      <c r="POS64" s="894"/>
      <c r="POT64" s="894"/>
      <c r="POU64" s="894"/>
      <c r="POV64" s="894"/>
      <c r="POW64" s="894"/>
      <c r="POX64" s="894"/>
      <c r="POY64" s="894"/>
      <c r="POZ64" s="894"/>
      <c r="PPA64" s="894"/>
      <c r="PPB64" s="894"/>
      <c r="PPC64" s="894"/>
      <c r="PPD64" s="894"/>
      <c r="PPE64" s="894"/>
      <c r="PPF64" s="894"/>
      <c r="PPG64" s="894"/>
      <c r="PPH64" s="894"/>
      <c r="PPI64" s="894"/>
      <c r="PPJ64" s="894"/>
      <c r="PPK64" s="894"/>
      <c r="PPL64" s="894"/>
      <c r="PPM64" s="894"/>
      <c r="PPN64" s="894"/>
      <c r="PPO64" s="894"/>
      <c r="PPP64" s="894"/>
      <c r="PPQ64" s="894"/>
      <c r="PPR64" s="894"/>
      <c r="PPS64" s="894"/>
      <c r="PPT64" s="894"/>
      <c r="PPU64" s="894"/>
      <c r="PPV64" s="894"/>
      <c r="PPW64" s="894"/>
      <c r="PPX64" s="894"/>
      <c r="PPY64" s="894"/>
      <c r="PPZ64" s="894"/>
      <c r="PQA64" s="894"/>
      <c r="PQB64" s="894"/>
      <c r="PQC64" s="894"/>
      <c r="PQD64" s="894"/>
      <c r="PQE64" s="894"/>
      <c r="PQF64" s="894"/>
      <c r="PQG64" s="894"/>
      <c r="PQH64" s="894"/>
      <c r="PQI64" s="894"/>
      <c r="PQJ64" s="894"/>
      <c r="PQK64" s="894"/>
      <c r="PQL64" s="894"/>
      <c r="PQM64" s="894"/>
      <c r="PQN64" s="894"/>
      <c r="PQO64" s="894"/>
      <c r="PQP64" s="894"/>
      <c r="PQQ64" s="894"/>
      <c r="PQR64" s="894"/>
      <c r="PQS64" s="894"/>
      <c r="PQT64" s="894"/>
      <c r="PQU64" s="894"/>
      <c r="PQV64" s="894"/>
      <c r="PQW64" s="894"/>
      <c r="PQX64" s="894"/>
      <c r="PQY64" s="894"/>
      <c r="PQZ64" s="894"/>
      <c r="PRA64" s="894"/>
      <c r="PRB64" s="894"/>
      <c r="PRC64" s="894"/>
      <c r="PRD64" s="894"/>
      <c r="PRE64" s="894"/>
      <c r="PRF64" s="894"/>
      <c r="PRG64" s="894"/>
      <c r="PRH64" s="894"/>
      <c r="PRI64" s="894"/>
      <c r="PRJ64" s="894"/>
      <c r="PRK64" s="894"/>
      <c r="PRL64" s="894"/>
      <c r="PRM64" s="894"/>
      <c r="PRN64" s="894"/>
      <c r="PRO64" s="894"/>
      <c r="PRP64" s="894"/>
      <c r="PRQ64" s="894"/>
      <c r="PRR64" s="894"/>
      <c r="PRS64" s="894"/>
      <c r="PRT64" s="894"/>
      <c r="PRU64" s="894"/>
      <c r="PRV64" s="894"/>
      <c r="PRW64" s="894"/>
      <c r="PRX64" s="894"/>
      <c r="PRY64" s="894"/>
      <c r="PRZ64" s="894"/>
      <c r="PSA64" s="894"/>
      <c r="PSB64" s="894"/>
      <c r="PSC64" s="894"/>
      <c r="PSD64" s="894"/>
      <c r="PSE64" s="894"/>
      <c r="PSF64" s="894"/>
      <c r="PSG64" s="894"/>
      <c r="PSH64" s="894"/>
      <c r="PSI64" s="894"/>
      <c r="PSJ64" s="894"/>
      <c r="PSK64" s="894"/>
      <c r="PSL64" s="894"/>
      <c r="PSM64" s="894"/>
      <c r="PSN64" s="894"/>
      <c r="PSO64" s="894"/>
      <c r="PSP64" s="894"/>
      <c r="PSQ64" s="894"/>
      <c r="PSR64" s="894"/>
      <c r="PSS64" s="894"/>
      <c r="PST64" s="894"/>
      <c r="PSU64" s="894"/>
      <c r="PSV64" s="894"/>
      <c r="PSW64" s="894"/>
      <c r="PSX64" s="894"/>
      <c r="PSY64" s="894"/>
      <c r="PSZ64" s="894"/>
      <c r="PTA64" s="894"/>
      <c r="PTB64" s="894"/>
      <c r="PTC64" s="894"/>
      <c r="PTD64" s="894"/>
      <c r="PTE64" s="894"/>
      <c r="PTF64" s="894"/>
      <c r="PTG64" s="894"/>
      <c r="PTH64" s="894"/>
      <c r="PTI64" s="894"/>
      <c r="PTJ64" s="894"/>
      <c r="PTK64" s="894"/>
      <c r="PTL64" s="894"/>
      <c r="PTM64" s="894"/>
      <c r="PTN64" s="894"/>
      <c r="PTO64" s="894"/>
      <c r="PTP64" s="894"/>
      <c r="PTQ64" s="894"/>
      <c r="PTR64" s="894"/>
      <c r="PTS64" s="894"/>
      <c r="PTT64" s="894"/>
      <c r="PTU64" s="894"/>
      <c r="PTV64" s="894"/>
      <c r="PTW64" s="894"/>
      <c r="PTX64" s="894"/>
      <c r="PTY64" s="894"/>
      <c r="PTZ64" s="894"/>
      <c r="PUA64" s="894"/>
      <c r="PUB64" s="894"/>
      <c r="PUC64" s="894"/>
      <c r="PUD64" s="894"/>
      <c r="PUE64" s="894"/>
      <c r="PUF64" s="894"/>
      <c r="PUG64" s="894"/>
      <c r="PUH64" s="894"/>
      <c r="PUI64" s="894"/>
      <c r="PUJ64" s="894"/>
      <c r="PUK64" s="894"/>
      <c r="PUL64" s="894"/>
      <c r="PUM64" s="894"/>
      <c r="PUN64" s="894"/>
      <c r="PUO64" s="894"/>
      <c r="PUP64" s="894"/>
      <c r="PUQ64" s="894"/>
      <c r="PUR64" s="894"/>
      <c r="PUS64" s="894"/>
      <c r="PUT64" s="894"/>
      <c r="PUU64" s="894"/>
      <c r="PUV64" s="894"/>
      <c r="PUW64" s="894"/>
      <c r="PUX64" s="894"/>
      <c r="PUY64" s="894"/>
      <c r="PUZ64" s="894"/>
      <c r="PVA64" s="894"/>
      <c r="PVB64" s="894"/>
      <c r="PVC64" s="894"/>
      <c r="PVD64" s="894"/>
      <c r="PVE64" s="894"/>
      <c r="PVF64" s="894"/>
      <c r="PVG64" s="894"/>
      <c r="PVH64" s="894"/>
      <c r="PVI64" s="894"/>
      <c r="PVJ64" s="894"/>
      <c r="PVK64" s="894"/>
      <c r="PVL64" s="894"/>
      <c r="PVM64" s="894"/>
      <c r="PVN64" s="894"/>
      <c r="PVO64" s="894"/>
      <c r="PVP64" s="894"/>
      <c r="PVQ64" s="894"/>
      <c r="PVR64" s="894"/>
      <c r="PVS64" s="894"/>
      <c r="PVT64" s="894"/>
      <c r="PVU64" s="894"/>
      <c r="PVV64" s="894"/>
      <c r="PVW64" s="894"/>
      <c r="PVX64" s="894"/>
      <c r="PVY64" s="894"/>
      <c r="PVZ64" s="894"/>
      <c r="PWA64" s="894"/>
      <c r="PWB64" s="894"/>
      <c r="PWC64" s="894"/>
      <c r="PWD64" s="894"/>
      <c r="PWE64" s="894"/>
      <c r="PWF64" s="894"/>
      <c r="PWG64" s="894"/>
      <c r="PWH64" s="894"/>
      <c r="PWI64" s="894"/>
      <c r="PWJ64" s="894"/>
      <c r="PWK64" s="894"/>
      <c r="PWL64" s="894"/>
      <c r="PWM64" s="894"/>
      <c r="PWN64" s="894"/>
      <c r="PWO64" s="894"/>
      <c r="PWP64" s="894"/>
      <c r="PWQ64" s="894"/>
      <c r="PWR64" s="894"/>
      <c r="PWS64" s="894"/>
      <c r="PWT64" s="894"/>
      <c r="PWU64" s="894"/>
      <c r="PWV64" s="894"/>
      <c r="PWW64" s="894"/>
      <c r="PWX64" s="894"/>
      <c r="PWY64" s="894"/>
      <c r="PWZ64" s="894"/>
      <c r="PXA64" s="894"/>
      <c r="PXB64" s="894"/>
      <c r="PXC64" s="894"/>
      <c r="PXD64" s="894"/>
      <c r="PXE64" s="894"/>
      <c r="PXF64" s="894"/>
      <c r="PXG64" s="894"/>
      <c r="PXH64" s="894"/>
      <c r="PXI64" s="894"/>
      <c r="PXJ64" s="894"/>
      <c r="PXK64" s="894"/>
      <c r="PXL64" s="894"/>
      <c r="PXM64" s="894"/>
      <c r="PXN64" s="894"/>
      <c r="PXO64" s="894"/>
      <c r="PXP64" s="894"/>
      <c r="PXQ64" s="894"/>
      <c r="PXR64" s="894"/>
      <c r="PXS64" s="894"/>
      <c r="PXT64" s="894"/>
      <c r="PXU64" s="894"/>
      <c r="PXV64" s="894"/>
      <c r="PXW64" s="894"/>
      <c r="PXX64" s="894"/>
      <c r="PXY64" s="894"/>
      <c r="PXZ64" s="894"/>
      <c r="PYA64" s="894"/>
      <c r="PYB64" s="894"/>
      <c r="PYC64" s="894"/>
      <c r="PYD64" s="894"/>
      <c r="PYE64" s="894"/>
      <c r="PYF64" s="894"/>
      <c r="PYG64" s="894"/>
      <c r="PYH64" s="894"/>
      <c r="PYI64" s="894"/>
      <c r="PYJ64" s="894"/>
      <c r="PYK64" s="894"/>
      <c r="PYL64" s="894"/>
      <c r="PYM64" s="894"/>
      <c r="PYN64" s="894"/>
      <c r="PYO64" s="894"/>
      <c r="PYP64" s="894"/>
      <c r="PYQ64" s="894"/>
      <c r="PYR64" s="894"/>
      <c r="PYS64" s="894"/>
      <c r="PYT64" s="894"/>
      <c r="PYU64" s="894"/>
      <c r="PYV64" s="894"/>
      <c r="PYW64" s="894"/>
      <c r="PYX64" s="894"/>
      <c r="PYY64" s="894"/>
      <c r="PYZ64" s="894"/>
      <c r="PZA64" s="894"/>
      <c r="PZB64" s="894"/>
      <c r="PZC64" s="894"/>
      <c r="PZD64" s="894"/>
      <c r="PZE64" s="894"/>
      <c r="PZF64" s="894"/>
      <c r="PZG64" s="894"/>
      <c r="PZH64" s="894"/>
      <c r="PZI64" s="894"/>
      <c r="PZJ64" s="894"/>
      <c r="PZK64" s="894"/>
      <c r="PZL64" s="894"/>
      <c r="PZM64" s="894"/>
      <c r="PZN64" s="894"/>
      <c r="PZO64" s="894"/>
      <c r="PZP64" s="894"/>
      <c r="PZQ64" s="894"/>
      <c r="PZR64" s="894"/>
      <c r="PZS64" s="894"/>
      <c r="PZT64" s="894"/>
      <c r="PZU64" s="894"/>
      <c r="PZV64" s="894"/>
      <c r="PZW64" s="894"/>
      <c r="PZX64" s="894"/>
      <c r="PZY64" s="894"/>
      <c r="PZZ64" s="894"/>
      <c r="QAA64" s="894"/>
      <c r="QAB64" s="894"/>
      <c r="QAC64" s="894"/>
      <c r="QAD64" s="894"/>
      <c r="QAE64" s="894"/>
      <c r="QAF64" s="894"/>
      <c r="QAG64" s="894"/>
      <c r="QAH64" s="894"/>
      <c r="QAI64" s="894"/>
      <c r="QAJ64" s="894"/>
      <c r="QAK64" s="894"/>
      <c r="QAL64" s="894"/>
      <c r="QAM64" s="894"/>
      <c r="QAN64" s="894"/>
      <c r="QAO64" s="894"/>
      <c r="QAP64" s="894"/>
      <c r="QAQ64" s="894"/>
      <c r="QAR64" s="894"/>
      <c r="QAS64" s="894"/>
      <c r="QAT64" s="894"/>
      <c r="QAU64" s="894"/>
      <c r="QAV64" s="894"/>
      <c r="QAW64" s="894"/>
      <c r="QAX64" s="894"/>
      <c r="QAY64" s="894"/>
      <c r="QAZ64" s="894"/>
      <c r="QBA64" s="894"/>
      <c r="QBB64" s="894"/>
      <c r="QBC64" s="894"/>
      <c r="QBD64" s="894"/>
      <c r="QBE64" s="894"/>
      <c r="QBF64" s="894"/>
      <c r="QBG64" s="894"/>
      <c r="QBH64" s="894"/>
      <c r="QBI64" s="894"/>
      <c r="QBJ64" s="894"/>
      <c r="QBK64" s="894"/>
      <c r="QBL64" s="894"/>
      <c r="QBM64" s="894"/>
      <c r="QBN64" s="894"/>
      <c r="QBO64" s="894"/>
      <c r="QBP64" s="894"/>
      <c r="QBQ64" s="894"/>
      <c r="QBR64" s="894"/>
      <c r="QBS64" s="894"/>
      <c r="QBT64" s="894"/>
      <c r="QBU64" s="894"/>
      <c r="QBV64" s="894"/>
      <c r="QBW64" s="894"/>
      <c r="QBX64" s="894"/>
      <c r="QBY64" s="894"/>
      <c r="QBZ64" s="894"/>
      <c r="QCA64" s="894"/>
      <c r="QCB64" s="894"/>
      <c r="QCC64" s="894"/>
      <c r="QCD64" s="894"/>
      <c r="QCE64" s="894"/>
      <c r="QCF64" s="894"/>
      <c r="QCG64" s="894"/>
      <c r="QCH64" s="894"/>
      <c r="QCI64" s="894"/>
      <c r="QCJ64" s="894"/>
      <c r="QCK64" s="894"/>
      <c r="QCL64" s="894"/>
      <c r="QCM64" s="894"/>
      <c r="QCN64" s="894"/>
      <c r="QCO64" s="894"/>
      <c r="QCP64" s="894"/>
      <c r="QCQ64" s="894"/>
      <c r="QCR64" s="894"/>
      <c r="QCS64" s="894"/>
      <c r="QCT64" s="894"/>
      <c r="QCU64" s="894"/>
      <c r="QCV64" s="894"/>
      <c r="QCW64" s="894"/>
      <c r="QCX64" s="894"/>
      <c r="QCY64" s="894"/>
      <c r="QCZ64" s="894"/>
      <c r="QDA64" s="894"/>
      <c r="QDB64" s="894"/>
      <c r="QDC64" s="894"/>
      <c r="QDD64" s="894"/>
      <c r="QDE64" s="894"/>
      <c r="QDF64" s="894"/>
      <c r="QDG64" s="894"/>
      <c r="QDH64" s="894"/>
      <c r="QDI64" s="894"/>
      <c r="QDJ64" s="894"/>
      <c r="QDK64" s="894"/>
      <c r="QDL64" s="894"/>
      <c r="QDM64" s="894"/>
      <c r="QDN64" s="894"/>
      <c r="QDO64" s="894"/>
      <c r="QDP64" s="894"/>
      <c r="QDQ64" s="894"/>
      <c r="QDR64" s="894"/>
      <c r="QDS64" s="894"/>
      <c r="QDT64" s="894"/>
      <c r="QDU64" s="894"/>
      <c r="QDV64" s="894"/>
      <c r="QDW64" s="894"/>
      <c r="QDX64" s="894"/>
      <c r="QDY64" s="894"/>
      <c r="QDZ64" s="894"/>
      <c r="QEA64" s="894"/>
      <c r="QEB64" s="894"/>
      <c r="QEC64" s="894"/>
      <c r="QED64" s="894"/>
      <c r="QEE64" s="894"/>
      <c r="QEF64" s="894"/>
      <c r="QEG64" s="894"/>
      <c r="QEH64" s="894"/>
      <c r="QEI64" s="894"/>
      <c r="QEJ64" s="894"/>
      <c r="QEK64" s="894"/>
      <c r="QEL64" s="894"/>
      <c r="QEM64" s="894"/>
      <c r="QEN64" s="894"/>
      <c r="QEO64" s="894"/>
      <c r="QEP64" s="894"/>
      <c r="QEQ64" s="894"/>
      <c r="QER64" s="894"/>
      <c r="QES64" s="894"/>
      <c r="QET64" s="894"/>
      <c r="QEU64" s="894"/>
      <c r="QEV64" s="894"/>
      <c r="QEW64" s="894"/>
      <c r="QEX64" s="894"/>
      <c r="QEY64" s="894"/>
      <c r="QEZ64" s="894"/>
      <c r="QFA64" s="894"/>
      <c r="QFB64" s="894"/>
      <c r="QFC64" s="894"/>
      <c r="QFD64" s="894"/>
      <c r="QFE64" s="894"/>
      <c r="QFF64" s="894"/>
      <c r="QFG64" s="894"/>
      <c r="QFH64" s="894"/>
      <c r="QFI64" s="894"/>
      <c r="QFJ64" s="894"/>
      <c r="QFK64" s="894"/>
      <c r="QFL64" s="894"/>
      <c r="QFM64" s="894"/>
      <c r="QFN64" s="894"/>
      <c r="QFO64" s="894"/>
      <c r="QFP64" s="894"/>
      <c r="QFQ64" s="894"/>
      <c r="QFR64" s="894"/>
      <c r="QFS64" s="894"/>
      <c r="QFT64" s="894"/>
      <c r="QFU64" s="894"/>
      <c r="QFV64" s="894"/>
      <c r="QFW64" s="894"/>
      <c r="QFX64" s="894"/>
      <c r="QFY64" s="894"/>
      <c r="QFZ64" s="894"/>
      <c r="QGA64" s="894"/>
      <c r="QGB64" s="894"/>
      <c r="QGC64" s="894"/>
      <c r="QGD64" s="894"/>
      <c r="QGE64" s="894"/>
      <c r="QGF64" s="894"/>
      <c r="QGG64" s="894"/>
      <c r="QGH64" s="894"/>
      <c r="QGI64" s="894"/>
      <c r="QGJ64" s="894"/>
      <c r="QGK64" s="894"/>
      <c r="QGL64" s="894"/>
      <c r="QGM64" s="894"/>
      <c r="QGN64" s="894"/>
      <c r="QGO64" s="894"/>
      <c r="QGP64" s="894"/>
      <c r="QGQ64" s="894"/>
      <c r="QGR64" s="894"/>
      <c r="QGS64" s="894"/>
      <c r="QGT64" s="894"/>
      <c r="QGU64" s="894"/>
      <c r="QGV64" s="894"/>
      <c r="QGW64" s="894"/>
      <c r="QGX64" s="894"/>
      <c r="QGY64" s="894"/>
      <c r="QGZ64" s="894"/>
      <c r="QHA64" s="894"/>
      <c r="QHB64" s="894"/>
      <c r="QHC64" s="894"/>
      <c r="QHD64" s="894"/>
      <c r="QHE64" s="894"/>
      <c r="QHF64" s="894"/>
      <c r="QHG64" s="894"/>
      <c r="QHH64" s="894"/>
      <c r="QHI64" s="894"/>
      <c r="QHJ64" s="894"/>
      <c r="QHK64" s="894"/>
      <c r="QHL64" s="894"/>
      <c r="QHM64" s="894"/>
      <c r="QHN64" s="894"/>
      <c r="QHO64" s="894"/>
      <c r="QHP64" s="894"/>
      <c r="QHQ64" s="894"/>
      <c r="QHR64" s="894"/>
      <c r="QHS64" s="894"/>
      <c r="QHT64" s="894"/>
      <c r="QHU64" s="894"/>
      <c r="QHV64" s="894"/>
      <c r="QHW64" s="894"/>
      <c r="QHX64" s="894"/>
      <c r="QHY64" s="894"/>
      <c r="QHZ64" s="894"/>
      <c r="QIA64" s="894"/>
      <c r="QIB64" s="894"/>
      <c r="QIC64" s="894"/>
      <c r="QID64" s="894"/>
      <c r="QIE64" s="894"/>
      <c r="QIF64" s="894"/>
      <c r="QIG64" s="894"/>
      <c r="QIH64" s="894"/>
      <c r="QII64" s="894"/>
      <c r="QIJ64" s="894"/>
      <c r="QIK64" s="894"/>
      <c r="QIL64" s="894"/>
      <c r="QIM64" s="894"/>
      <c r="QIN64" s="894"/>
      <c r="QIO64" s="894"/>
      <c r="QIP64" s="894"/>
      <c r="QIQ64" s="894"/>
      <c r="QIR64" s="894"/>
      <c r="QIS64" s="894"/>
      <c r="QIT64" s="894"/>
      <c r="QIU64" s="894"/>
      <c r="QIV64" s="894"/>
      <c r="QIW64" s="894"/>
      <c r="QIX64" s="894"/>
      <c r="QIY64" s="894"/>
      <c r="QIZ64" s="894"/>
      <c r="QJA64" s="894"/>
      <c r="QJB64" s="894"/>
      <c r="QJC64" s="894"/>
      <c r="QJD64" s="894"/>
      <c r="QJE64" s="894"/>
      <c r="QJF64" s="894"/>
      <c r="QJG64" s="894"/>
      <c r="QJH64" s="894"/>
      <c r="QJI64" s="894"/>
      <c r="QJJ64" s="894"/>
      <c r="QJK64" s="894"/>
      <c r="QJL64" s="894"/>
      <c r="QJM64" s="894"/>
      <c r="QJN64" s="894"/>
      <c r="QJO64" s="894"/>
      <c r="QJP64" s="894"/>
      <c r="QJQ64" s="894"/>
      <c r="QJR64" s="894"/>
      <c r="QJS64" s="894"/>
      <c r="QJT64" s="894"/>
      <c r="QJU64" s="894"/>
      <c r="QJV64" s="894"/>
      <c r="QJW64" s="894"/>
      <c r="QJX64" s="894"/>
      <c r="QJY64" s="894"/>
      <c r="QJZ64" s="894"/>
      <c r="QKA64" s="894"/>
      <c r="QKB64" s="894"/>
      <c r="QKC64" s="894"/>
      <c r="QKD64" s="894"/>
      <c r="QKE64" s="894"/>
      <c r="QKF64" s="894"/>
      <c r="QKG64" s="894"/>
      <c r="QKH64" s="894"/>
      <c r="QKI64" s="894"/>
      <c r="QKJ64" s="894"/>
      <c r="QKK64" s="894"/>
      <c r="QKL64" s="894"/>
      <c r="QKM64" s="894"/>
      <c r="QKN64" s="894"/>
      <c r="QKO64" s="894"/>
      <c r="QKP64" s="894"/>
      <c r="QKQ64" s="894"/>
      <c r="QKR64" s="894"/>
      <c r="QKS64" s="894"/>
      <c r="QKT64" s="894"/>
      <c r="QKU64" s="894"/>
      <c r="QKV64" s="894"/>
      <c r="QKW64" s="894"/>
      <c r="QKX64" s="894"/>
      <c r="QKY64" s="894"/>
      <c r="QKZ64" s="894"/>
      <c r="QLA64" s="894"/>
      <c r="QLB64" s="894"/>
      <c r="QLC64" s="894"/>
      <c r="QLD64" s="894"/>
      <c r="QLE64" s="894"/>
      <c r="QLF64" s="894"/>
      <c r="QLG64" s="894"/>
      <c r="QLH64" s="894"/>
      <c r="QLI64" s="894"/>
      <c r="QLJ64" s="894"/>
      <c r="QLK64" s="894"/>
      <c r="QLL64" s="894"/>
      <c r="QLM64" s="894"/>
      <c r="QLN64" s="894"/>
      <c r="QLO64" s="894"/>
      <c r="QLP64" s="894"/>
      <c r="QLQ64" s="894"/>
      <c r="QLR64" s="894"/>
      <c r="QLS64" s="894"/>
      <c r="QLT64" s="894"/>
      <c r="QLU64" s="894"/>
      <c r="QLV64" s="894"/>
      <c r="QLW64" s="894"/>
      <c r="QLX64" s="894"/>
      <c r="QLY64" s="894"/>
      <c r="QLZ64" s="894"/>
      <c r="QMA64" s="894"/>
      <c r="QMB64" s="894"/>
      <c r="QMC64" s="894"/>
      <c r="QMD64" s="894"/>
      <c r="QME64" s="894"/>
      <c r="QMF64" s="894"/>
      <c r="QMG64" s="894"/>
      <c r="QMH64" s="894"/>
      <c r="QMI64" s="894"/>
      <c r="QMJ64" s="894"/>
      <c r="QMK64" s="894"/>
      <c r="QML64" s="894"/>
      <c r="QMM64" s="894"/>
      <c r="QMN64" s="894"/>
      <c r="QMO64" s="894"/>
      <c r="QMP64" s="894"/>
      <c r="QMQ64" s="894"/>
      <c r="QMR64" s="894"/>
      <c r="QMS64" s="894"/>
      <c r="QMT64" s="894"/>
      <c r="QMU64" s="894"/>
      <c r="QMV64" s="894"/>
      <c r="QMW64" s="894"/>
      <c r="QMX64" s="894"/>
      <c r="QMY64" s="894"/>
      <c r="QMZ64" s="894"/>
      <c r="QNA64" s="894"/>
      <c r="QNB64" s="894"/>
      <c r="QNC64" s="894"/>
      <c r="QND64" s="894"/>
      <c r="QNE64" s="894"/>
      <c r="QNF64" s="894"/>
      <c r="QNG64" s="894"/>
      <c r="QNH64" s="894"/>
      <c r="QNI64" s="894"/>
      <c r="QNJ64" s="894"/>
      <c r="QNK64" s="894"/>
      <c r="QNL64" s="894"/>
      <c r="QNM64" s="894"/>
      <c r="QNN64" s="894"/>
      <c r="QNO64" s="894"/>
      <c r="QNP64" s="894"/>
      <c r="QNQ64" s="894"/>
      <c r="QNR64" s="894"/>
      <c r="QNS64" s="894"/>
      <c r="QNT64" s="894"/>
      <c r="QNU64" s="894"/>
      <c r="QNV64" s="894"/>
      <c r="QNW64" s="894"/>
      <c r="QNX64" s="894"/>
      <c r="QNY64" s="894"/>
      <c r="QNZ64" s="894"/>
      <c r="QOA64" s="894"/>
      <c r="QOB64" s="894"/>
      <c r="QOC64" s="894"/>
      <c r="QOD64" s="894"/>
      <c r="QOE64" s="894"/>
      <c r="QOF64" s="894"/>
      <c r="QOG64" s="894"/>
      <c r="QOH64" s="894"/>
      <c r="QOI64" s="894"/>
      <c r="QOJ64" s="894"/>
      <c r="QOK64" s="894"/>
      <c r="QOL64" s="894"/>
      <c r="QOM64" s="894"/>
      <c r="QON64" s="894"/>
      <c r="QOO64" s="894"/>
      <c r="QOP64" s="894"/>
      <c r="QOQ64" s="894"/>
      <c r="QOR64" s="894"/>
      <c r="QOS64" s="894"/>
      <c r="QOT64" s="894"/>
      <c r="QOU64" s="894"/>
      <c r="QOV64" s="894"/>
      <c r="QOW64" s="894"/>
      <c r="QOX64" s="894"/>
      <c r="QOY64" s="894"/>
      <c r="QOZ64" s="894"/>
      <c r="QPA64" s="894"/>
      <c r="QPB64" s="894"/>
      <c r="QPC64" s="894"/>
      <c r="QPD64" s="894"/>
      <c r="QPE64" s="894"/>
      <c r="QPF64" s="894"/>
      <c r="QPG64" s="894"/>
      <c r="QPH64" s="894"/>
      <c r="QPI64" s="894"/>
      <c r="QPJ64" s="894"/>
      <c r="QPK64" s="894"/>
      <c r="QPL64" s="894"/>
      <c r="QPM64" s="894"/>
      <c r="QPN64" s="894"/>
      <c r="QPO64" s="894"/>
      <c r="QPP64" s="894"/>
      <c r="QPQ64" s="894"/>
      <c r="QPR64" s="894"/>
      <c r="QPS64" s="894"/>
      <c r="QPT64" s="894"/>
      <c r="QPU64" s="894"/>
      <c r="QPV64" s="894"/>
      <c r="QPW64" s="894"/>
      <c r="QPX64" s="894"/>
      <c r="QPY64" s="894"/>
      <c r="QPZ64" s="894"/>
      <c r="QQA64" s="894"/>
      <c r="QQB64" s="894"/>
      <c r="QQC64" s="894"/>
      <c r="QQD64" s="894"/>
      <c r="QQE64" s="894"/>
      <c r="QQF64" s="894"/>
      <c r="QQG64" s="894"/>
      <c r="QQH64" s="894"/>
      <c r="QQI64" s="894"/>
      <c r="QQJ64" s="894"/>
      <c r="QQK64" s="894"/>
      <c r="QQL64" s="894"/>
      <c r="QQM64" s="894"/>
      <c r="QQN64" s="894"/>
      <c r="QQO64" s="894"/>
      <c r="QQP64" s="894"/>
      <c r="QQQ64" s="894"/>
      <c r="QQR64" s="894"/>
      <c r="QQS64" s="894"/>
      <c r="QQT64" s="894"/>
      <c r="QQU64" s="894"/>
      <c r="QQV64" s="894"/>
      <c r="QQW64" s="894"/>
      <c r="QQX64" s="894"/>
      <c r="QQY64" s="894"/>
      <c r="QQZ64" s="894"/>
      <c r="QRA64" s="894"/>
      <c r="QRB64" s="894"/>
      <c r="QRC64" s="894"/>
      <c r="QRD64" s="894"/>
      <c r="QRE64" s="894"/>
      <c r="QRF64" s="894"/>
      <c r="QRG64" s="894"/>
      <c r="QRH64" s="894"/>
      <c r="QRI64" s="894"/>
      <c r="QRJ64" s="894"/>
      <c r="QRK64" s="894"/>
      <c r="QRL64" s="894"/>
      <c r="QRM64" s="894"/>
      <c r="QRN64" s="894"/>
      <c r="QRO64" s="894"/>
      <c r="QRP64" s="894"/>
      <c r="QRQ64" s="894"/>
      <c r="QRR64" s="894"/>
      <c r="QRS64" s="894"/>
      <c r="QRT64" s="894"/>
      <c r="QRU64" s="894"/>
      <c r="QRV64" s="894"/>
      <c r="QRW64" s="894"/>
      <c r="QRX64" s="894"/>
      <c r="QRY64" s="894"/>
      <c r="QRZ64" s="894"/>
      <c r="QSA64" s="894"/>
      <c r="QSB64" s="894"/>
      <c r="QSC64" s="894"/>
      <c r="QSD64" s="894"/>
      <c r="QSE64" s="894"/>
      <c r="QSF64" s="894"/>
      <c r="QSG64" s="894"/>
      <c r="QSH64" s="894"/>
      <c r="QSI64" s="894"/>
      <c r="QSJ64" s="894"/>
      <c r="QSK64" s="894"/>
      <c r="QSL64" s="894"/>
      <c r="QSM64" s="894"/>
      <c r="QSN64" s="894"/>
      <c r="QSO64" s="894"/>
      <c r="QSP64" s="894"/>
      <c r="QSQ64" s="894"/>
      <c r="QSR64" s="894"/>
      <c r="QSS64" s="894"/>
      <c r="QST64" s="894"/>
      <c r="QSU64" s="894"/>
      <c r="QSV64" s="894"/>
      <c r="QSW64" s="894"/>
      <c r="QSX64" s="894"/>
      <c r="QSY64" s="894"/>
      <c r="QSZ64" s="894"/>
      <c r="QTA64" s="894"/>
      <c r="QTB64" s="894"/>
      <c r="QTC64" s="894"/>
      <c r="QTD64" s="894"/>
      <c r="QTE64" s="894"/>
      <c r="QTF64" s="894"/>
      <c r="QTG64" s="894"/>
      <c r="QTH64" s="894"/>
      <c r="QTI64" s="894"/>
      <c r="QTJ64" s="894"/>
      <c r="QTK64" s="894"/>
      <c r="QTL64" s="894"/>
      <c r="QTM64" s="894"/>
      <c r="QTN64" s="894"/>
      <c r="QTO64" s="894"/>
      <c r="QTP64" s="894"/>
      <c r="QTQ64" s="894"/>
      <c r="QTR64" s="894"/>
      <c r="QTS64" s="894"/>
      <c r="QTT64" s="894"/>
      <c r="QTU64" s="894"/>
      <c r="QTV64" s="894"/>
      <c r="QTW64" s="894"/>
      <c r="QTX64" s="894"/>
      <c r="QTY64" s="894"/>
      <c r="QTZ64" s="894"/>
      <c r="QUA64" s="894"/>
      <c r="QUB64" s="894"/>
      <c r="QUC64" s="894"/>
      <c r="QUD64" s="894"/>
      <c r="QUE64" s="894"/>
      <c r="QUF64" s="894"/>
      <c r="QUG64" s="894"/>
      <c r="QUH64" s="894"/>
      <c r="QUI64" s="894"/>
      <c r="QUJ64" s="894"/>
      <c r="QUK64" s="894"/>
      <c r="QUL64" s="894"/>
      <c r="QUM64" s="894"/>
      <c r="QUN64" s="894"/>
      <c r="QUO64" s="894"/>
      <c r="QUP64" s="894"/>
      <c r="QUQ64" s="894"/>
      <c r="QUR64" s="894"/>
      <c r="QUS64" s="894"/>
      <c r="QUT64" s="894"/>
      <c r="QUU64" s="894"/>
      <c r="QUV64" s="894"/>
      <c r="QUW64" s="894"/>
      <c r="QUX64" s="894"/>
      <c r="QUY64" s="894"/>
      <c r="QUZ64" s="894"/>
      <c r="QVA64" s="894"/>
      <c r="QVB64" s="894"/>
      <c r="QVC64" s="894"/>
      <c r="QVD64" s="894"/>
      <c r="QVE64" s="894"/>
      <c r="QVF64" s="894"/>
      <c r="QVG64" s="894"/>
      <c r="QVH64" s="894"/>
      <c r="QVI64" s="894"/>
      <c r="QVJ64" s="894"/>
      <c r="QVK64" s="894"/>
      <c r="QVL64" s="894"/>
      <c r="QVM64" s="894"/>
      <c r="QVN64" s="894"/>
      <c r="QVO64" s="894"/>
      <c r="QVP64" s="894"/>
      <c r="QVQ64" s="894"/>
      <c r="QVR64" s="894"/>
      <c r="QVS64" s="894"/>
      <c r="QVT64" s="894"/>
      <c r="QVU64" s="894"/>
      <c r="QVV64" s="894"/>
      <c r="QVW64" s="894"/>
      <c r="QVX64" s="894"/>
      <c r="QVY64" s="894"/>
      <c r="QVZ64" s="894"/>
      <c r="QWA64" s="894"/>
      <c r="QWB64" s="894"/>
      <c r="QWC64" s="894"/>
      <c r="QWD64" s="894"/>
      <c r="QWE64" s="894"/>
      <c r="QWF64" s="894"/>
      <c r="QWG64" s="894"/>
      <c r="QWH64" s="894"/>
      <c r="QWI64" s="894"/>
      <c r="QWJ64" s="894"/>
      <c r="QWK64" s="894"/>
      <c r="QWL64" s="894"/>
      <c r="QWM64" s="894"/>
      <c r="QWN64" s="894"/>
      <c r="QWO64" s="894"/>
      <c r="QWP64" s="894"/>
      <c r="QWQ64" s="894"/>
      <c r="QWR64" s="894"/>
      <c r="QWS64" s="894"/>
      <c r="QWT64" s="894"/>
      <c r="QWU64" s="894"/>
      <c r="QWV64" s="894"/>
      <c r="QWW64" s="894"/>
      <c r="QWX64" s="894"/>
      <c r="QWY64" s="894"/>
      <c r="QWZ64" s="894"/>
      <c r="QXA64" s="894"/>
      <c r="QXB64" s="894"/>
      <c r="QXC64" s="894"/>
      <c r="QXD64" s="894"/>
      <c r="QXE64" s="894"/>
      <c r="QXF64" s="894"/>
      <c r="QXG64" s="894"/>
      <c r="QXH64" s="894"/>
      <c r="QXI64" s="894"/>
      <c r="QXJ64" s="894"/>
      <c r="QXK64" s="894"/>
      <c r="QXL64" s="894"/>
      <c r="QXM64" s="894"/>
      <c r="QXN64" s="894"/>
      <c r="QXO64" s="894"/>
      <c r="QXP64" s="894"/>
      <c r="QXQ64" s="894"/>
      <c r="QXR64" s="894"/>
      <c r="QXS64" s="894"/>
      <c r="QXT64" s="894"/>
      <c r="QXU64" s="894"/>
      <c r="QXV64" s="894"/>
      <c r="QXW64" s="894"/>
      <c r="QXX64" s="894"/>
      <c r="QXY64" s="894"/>
      <c r="QXZ64" s="894"/>
      <c r="QYA64" s="894"/>
      <c r="QYB64" s="894"/>
      <c r="QYC64" s="894"/>
      <c r="QYD64" s="894"/>
      <c r="QYE64" s="894"/>
      <c r="QYF64" s="894"/>
      <c r="QYG64" s="894"/>
      <c r="QYH64" s="894"/>
      <c r="QYI64" s="894"/>
      <c r="QYJ64" s="894"/>
      <c r="QYK64" s="894"/>
      <c r="QYL64" s="894"/>
      <c r="QYM64" s="894"/>
      <c r="QYN64" s="894"/>
      <c r="QYO64" s="894"/>
      <c r="QYP64" s="894"/>
      <c r="QYQ64" s="894"/>
      <c r="QYR64" s="894"/>
      <c r="QYS64" s="894"/>
      <c r="QYT64" s="894"/>
      <c r="QYU64" s="894"/>
      <c r="QYV64" s="894"/>
      <c r="QYW64" s="894"/>
      <c r="QYX64" s="894"/>
      <c r="QYY64" s="894"/>
      <c r="QYZ64" s="894"/>
      <c r="QZA64" s="894"/>
      <c r="QZB64" s="894"/>
      <c r="QZC64" s="894"/>
      <c r="QZD64" s="894"/>
      <c r="QZE64" s="894"/>
      <c r="QZF64" s="894"/>
      <c r="QZG64" s="894"/>
      <c r="QZH64" s="894"/>
      <c r="QZI64" s="894"/>
      <c r="QZJ64" s="894"/>
      <c r="QZK64" s="894"/>
      <c r="QZL64" s="894"/>
      <c r="QZM64" s="894"/>
      <c r="QZN64" s="894"/>
      <c r="QZO64" s="894"/>
      <c r="QZP64" s="894"/>
      <c r="QZQ64" s="894"/>
      <c r="QZR64" s="894"/>
      <c r="QZS64" s="894"/>
      <c r="QZT64" s="894"/>
      <c r="QZU64" s="894"/>
      <c r="QZV64" s="894"/>
      <c r="QZW64" s="894"/>
      <c r="QZX64" s="894"/>
      <c r="QZY64" s="894"/>
      <c r="QZZ64" s="894"/>
      <c r="RAA64" s="894"/>
      <c r="RAB64" s="894"/>
      <c r="RAC64" s="894"/>
      <c r="RAD64" s="894"/>
      <c r="RAE64" s="894"/>
      <c r="RAF64" s="894"/>
      <c r="RAG64" s="894"/>
      <c r="RAH64" s="894"/>
      <c r="RAI64" s="894"/>
      <c r="RAJ64" s="894"/>
      <c r="RAK64" s="894"/>
      <c r="RAL64" s="894"/>
      <c r="RAM64" s="894"/>
      <c r="RAN64" s="894"/>
      <c r="RAO64" s="894"/>
      <c r="RAP64" s="894"/>
      <c r="RAQ64" s="894"/>
      <c r="RAR64" s="894"/>
      <c r="RAS64" s="894"/>
      <c r="RAT64" s="894"/>
      <c r="RAU64" s="894"/>
      <c r="RAV64" s="894"/>
      <c r="RAW64" s="894"/>
      <c r="RAX64" s="894"/>
      <c r="RAY64" s="894"/>
      <c r="RAZ64" s="894"/>
      <c r="RBA64" s="894"/>
      <c r="RBB64" s="894"/>
      <c r="RBC64" s="894"/>
      <c r="RBD64" s="894"/>
      <c r="RBE64" s="894"/>
      <c r="RBF64" s="894"/>
      <c r="RBG64" s="894"/>
      <c r="RBH64" s="894"/>
      <c r="RBI64" s="894"/>
      <c r="RBJ64" s="894"/>
      <c r="RBK64" s="894"/>
      <c r="RBL64" s="894"/>
      <c r="RBM64" s="894"/>
      <c r="RBN64" s="894"/>
      <c r="RBO64" s="894"/>
      <c r="RBP64" s="894"/>
      <c r="RBQ64" s="894"/>
      <c r="RBR64" s="894"/>
      <c r="RBS64" s="894"/>
      <c r="RBT64" s="894"/>
      <c r="RBU64" s="894"/>
      <c r="RBV64" s="894"/>
      <c r="RBW64" s="894"/>
      <c r="RBX64" s="894"/>
      <c r="RBY64" s="894"/>
      <c r="RBZ64" s="894"/>
      <c r="RCA64" s="894"/>
      <c r="RCB64" s="894"/>
      <c r="RCC64" s="894"/>
      <c r="RCD64" s="894"/>
      <c r="RCE64" s="894"/>
      <c r="RCF64" s="894"/>
      <c r="RCG64" s="894"/>
      <c r="RCH64" s="894"/>
      <c r="RCI64" s="894"/>
      <c r="RCJ64" s="894"/>
      <c r="RCK64" s="894"/>
      <c r="RCL64" s="894"/>
      <c r="RCM64" s="894"/>
      <c r="RCN64" s="894"/>
      <c r="RCO64" s="894"/>
      <c r="RCP64" s="894"/>
      <c r="RCQ64" s="894"/>
      <c r="RCR64" s="894"/>
      <c r="RCS64" s="894"/>
      <c r="RCT64" s="894"/>
      <c r="RCU64" s="894"/>
      <c r="RCV64" s="894"/>
      <c r="RCW64" s="894"/>
      <c r="RCX64" s="894"/>
      <c r="RCY64" s="894"/>
      <c r="RCZ64" s="894"/>
      <c r="RDA64" s="894"/>
      <c r="RDB64" s="894"/>
      <c r="RDC64" s="894"/>
      <c r="RDD64" s="894"/>
      <c r="RDE64" s="894"/>
      <c r="RDF64" s="894"/>
      <c r="RDG64" s="894"/>
      <c r="RDH64" s="894"/>
      <c r="RDI64" s="894"/>
      <c r="RDJ64" s="894"/>
      <c r="RDK64" s="894"/>
      <c r="RDL64" s="894"/>
      <c r="RDM64" s="894"/>
      <c r="RDN64" s="894"/>
      <c r="RDO64" s="894"/>
      <c r="RDP64" s="894"/>
      <c r="RDQ64" s="894"/>
      <c r="RDR64" s="894"/>
      <c r="RDS64" s="894"/>
      <c r="RDT64" s="894"/>
      <c r="RDU64" s="894"/>
      <c r="RDV64" s="894"/>
      <c r="RDW64" s="894"/>
      <c r="RDX64" s="894"/>
      <c r="RDY64" s="894"/>
      <c r="RDZ64" s="894"/>
      <c r="REA64" s="894"/>
      <c r="REB64" s="894"/>
      <c r="REC64" s="894"/>
      <c r="RED64" s="894"/>
      <c r="REE64" s="894"/>
      <c r="REF64" s="894"/>
      <c r="REG64" s="894"/>
      <c r="REH64" s="894"/>
      <c r="REI64" s="894"/>
      <c r="REJ64" s="894"/>
      <c r="REK64" s="894"/>
      <c r="REL64" s="894"/>
      <c r="REM64" s="894"/>
      <c r="REN64" s="894"/>
      <c r="REO64" s="894"/>
      <c r="REP64" s="894"/>
      <c r="REQ64" s="894"/>
      <c r="RER64" s="894"/>
      <c r="RES64" s="894"/>
      <c r="RET64" s="894"/>
      <c r="REU64" s="894"/>
      <c r="REV64" s="894"/>
      <c r="REW64" s="894"/>
      <c r="REX64" s="894"/>
      <c r="REY64" s="894"/>
      <c r="REZ64" s="894"/>
      <c r="RFA64" s="894"/>
      <c r="RFB64" s="894"/>
      <c r="RFC64" s="894"/>
      <c r="RFD64" s="894"/>
      <c r="RFE64" s="894"/>
      <c r="RFF64" s="894"/>
      <c r="RFG64" s="894"/>
      <c r="RFH64" s="894"/>
      <c r="RFI64" s="894"/>
      <c r="RFJ64" s="894"/>
      <c r="RFK64" s="894"/>
      <c r="RFL64" s="894"/>
      <c r="RFM64" s="894"/>
      <c r="RFN64" s="894"/>
      <c r="RFO64" s="894"/>
      <c r="RFP64" s="894"/>
      <c r="RFQ64" s="894"/>
      <c r="RFR64" s="894"/>
      <c r="RFS64" s="894"/>
      <c r="RFT64" s="894"/>
      <c r="RFU64" s="894"/>
      <c r="RFV64" s="894"/>
      <c r="RFW64" s="894"/>
      <c r="RFX64" s="894"/>
      <c r="RFY64" s="894"/>
      <c r="RFZ64" s="894"/>
      <c r="RGA64" s="894"/>
      <c r="RGB64" s="894"/>
      <c r="RGC64" s="894"/>
      <c r="RGD64" s="894"/>
      <c r="RGE64" s="894"/>
      <c r="RGF64" s="894"/>
      <c r="RGG64" s="894"/>
      <c r="RGH64" s="894"/>
      <c r="RGI64" s="894"/>
      <c r="RGJ64" s="894"/>
      <c r="RGK64" s="894"/>
      <c r="RGL64" s="894"/>
      <c r="RGM64" s="894"/>
      <c r="RGN64" s="894"/>
      <c r="RGO64" s="894"/>
      <c r="RGP64" s="894"/>
      <c r="RGQ64" s="894"/>
      <c r="RGR64" s="894"/>
      <c r="RGS64" s="894"/>
      <c r="RGT64" s="894"/>
      <c r="RGU64" s="894"/>
      <c r="RGV64" s="894"/>
      <c r="RGW64" s="894"/>
      <c r="RGX64" s="894"/>
      <c r="RGY64" s="894"/>
      <c r="RGZ64" s="894"/>
      <c r="RHA64" s="894"/>
      <c r="RHB64" s="894"/>
      <c r="RHC64" s="894"/>
      <c r="RHD64" s="894"/>
      <c r="RHE64" s="894"/>
      <c r="RHF64" s="894"/>
      <c r="RHG64" s="894"/>
      <c r="RHH64" s="894"/>
      <c r="RHI64" s="894"/>
      <c r="RHJ64" s="894"/>
      <c r="RHK64" s="894"/>
      <c r="RHL64" s="894"/>
      <c r="RHM64" s="894"/>
      <c r="RHN64" s="894"/>
      <c r="RHO64" s="894"/>
      <c r="RHP64" s="894"/>
      <c r="RHQ64" s="894"/>
      <c r="RHR64" s="894"/>
      <c r="RHS64" s="894"/>
      <c r="RHT64" s="894"/>
      <c r="RHU64" s="894"/>
      <c r="RHV64" s="894"/>
      <c r="RHW64" s="894"/>
      <c r="RHX64" s="894"/>
      <c r="RHY64" s="894"/>
      <c r="RHZ64" s="894"/>
      <c r="RIA64" s="894"/>
      <c r="RIB64" s="894"/>
      <c r="RIC64" s="894"/>
      <c r="RID64" s="894"/>
      <c r="RIE64" s="894"/>
      <c r="RIF64" s="894"/>
      <c r="RIG64" s="894"/>
      <c r="RIH64" s="894"/>
      <c r="RII64" s="894"/>
      <c r="RIJ64" s="894"/>
      <c r="RIK64" s="894"/>
      <c r="RIL64" s="894"/>
      <c r="RIM64" s="894"/>
      <c r="RIN64" s="894"/>
      <c r="RIO64" s="894"/>
      <c r="RIP64" s="894"/>
      <c r="RIQ64" s="894"/>
      <c r="RIR64" s="894"/>
      <c r="RIS64" s="894"/>
      <c r="RIT64" s="894"/>
      <c r="RIU64" s="894"/>
      <c r="RIV64" s="894"/>
      <c r="RIW64" s="894"/>
      <c r="RIX64" s="894"/>
      <c r="RIY64" s="894"/>
      <c r="RIZ64" s="894"/>
      <c r="RJA64" s="894"/>
      <c r="RJB64" s="894"/>
      <c r="RJC64" s="894"/>
      <c r="RJD64" s="894"/>
      <c r="RJE64" s="894"/>
      <c r="RJF64" s="894"/>
      <c r="RJG64" s="894"/>
      <c r="RJH64" s="894"/>
      <c r="RJI64" s="894"/>
      <c r="RJJ64" s="894"/>
      <c r="RJK64" s="894"/>
      <c r="RJL64" s="894"/>
      <c r="RJM64" s="894"/>
      <c r="RJN64" s="894"/>
      <c r="RJO64" s="894"/>
      <c r="RJP64" s="894"/>
      <c r="RJQ64" s="894"/>
      <c r="RJR64" s="894"/>
      <c r="RJS64" s="894"/>
      <c r="RJT64" s="894"/>
      <c r="RJU64" s="894"/>
      <c r="RJV64" s="894"/>
      <c r="RJW64" s="894"/>
      <c r="RJX64" s="894"/>
      <c r="RJY64" s="894"/>
      <c r="RJZ64" s="894"/>
      <c r="RKA64" s="894"/>
      <c r="RKB64" s="894"/>
      <c r="RKC64" s="894"/>
      <c r="RKD64" s="894"/>
      <c r="RKE64" s="894"/>
      <c r="RKF64" s="894"/>
      <c r="RKG64" s="894"/>
      <c r="RKH64" s="894"/>
      <c r="RKI64" s="894"/>
      <c r="RKJ64" s="894"/>
      <c r="RKK64" s="894"/>
      <c r="RKL64" s="894"/>
      <c r="RKM64" s="894"/>
      <c r="RKN64" s="894"/>
      <c r="RKO64" s="894"/>
      <c r="RKP64" s="894"/>
      <c r="RKQ64" s="894"/>
      <c r="RKR64" s="894"/>
      <c r="RKS64" s="894"/>
      <c r="RKT64" s="894"/>
      <c r="RKU64" s="894"/>
      <c r="RKV64" s="894"/>
      <c r="RKW64" s="894"/>
      <c r="RKX64" s="894"/>
      <c r="RKY64" s="894"/>
      <c r="RKZ64" s="894"/>
      <c r="RLA64" s="894"/>
      <c r="RLB64" s="894"/>
      <c r="RLC64" s="894"/>
      <c r="RLD64" s="894"/>
      <c r="RLE64" s="894"/>
      <c r="RLF64" s="894"/>
      <c r="RLG64" s="894"/>
      <c r="RLH64" s="894"/>
      <c r="RLI64" s="894"/>
      <c r="RLJ64" s="894"/>
      <c r="RLK64" s="894"/>
      <c r="RLL64" s="894"/>
      <c r="RLM64" s="894"/>
      <c r="RLN64" s="894"/>
      <c r="RLO64" s="894"/>
      <c r="RLP64" s="894"/>
      <c r="RLQ64" s="894"/>
      <c r="RLR64" s="894"/>
      <c r="RLS64" s="894"/>
      <c r="RLT64" s="894"/>
      <c r="RLU64" s="894"/>
      <c r="RLV64" s="894"/>
      <c r="RLW64" s="894"/>
      <c r="RLX64" s="894"/>
      <c r="RLY64" s="894"/>
      <c r="RLZ64" s="894"/>
      <c r="RMA64" s="894"/>
      <c r="RMB64" s="894"/>
      <c r="RMC64" s="894"/>
      <c r="RMD64" s="894"/>
      <c r="RME64" s="894"/>
      <c r="RMF64" s="894"/>
      <c r="RMG64" s="894"/>
      <c r="RMH64" s="894"/>
      <c r="RMI64" s="894"/>
      <c r="RMJ64" s="894"/>
      <c r="RMK64" s="894"/>
      <c r="RML64" s="894"/>
      <c r="RMM64" s="894"/>
      <c r="RMN64" s="894"/>
      <c r="RMO64" s="894"/>
      <c r="RMP64" s="894"/>
      <c r="RMQ64" s="894"/>
      <c r="RMR64" s="894"/>
      <c r="RMS64" s="894"/>
      <c r="RMT64" s="894"/>
      <c r="RMU64" s="894"/>
      <c r="RMV64" s="894"/>
      <c r="RMW64" s="894"/>
      <c r="RMX64" s="894"/>
      <c r="RMY64" s="894"/>
      <c r="RMZ64" s="894"/>
      <c r="RNA64" s="894"/>
      <c r="RNB64" s="894"/>
      <c r="RNC64" s="894"/>
      <c r="RND64" s="894"/>
      <c r="RNE64" s="894"/>
      <c r="RNF64" s="894"/>
      <c r="RNG64" s="894"/>
      <c r="RNH64" s="894"/>
      <c r="RNI64" s="894"/>
      <c r="RNJ64" s="894"/>
      <c r="RNK64" s="894"/>
      <c r="RNL64" s="894"/>
      <c r="RNM64" s="894"/>
      <c r="RNN64" s="894"/>
      <c r="RNO64" s="894"/>
      <c r="RNP64" s="894"/>
      <c r="RNQ64" s="894"/>
      <c r="RNR64" s="894"/>
      <c r="RNS64" s="894"/>
      <c r="RNT64" s="894"/>
      <c r="RNU64" s="894"/>
      <c r="RNV64" s="894"/>
      <c r="RNW64" s="894"/>
      <c r="RNX64" s="894"/>
      <c r="RNY64" s="894"/>
      <c r="RNZ64" s="894"/>
      <c r="ROA64" s="894"/>
      <c r="ROB64" s="894"/>
      <c r="ROC64" s="894"/>
      <c r="ROD64" s="894"/>
      <c r="ROE64" s="894"/>
      <c r="ROF64" s="894"/>
      <c r="ROG64" s="894"/>
      <c r="ROH64" s="894"/>
      <c r="ROI64" s="894"/>
      <c r="ROJ64" s="894"/>
      <c r="ROK64" s="894"/>
      <c r="ROL64" s="894"/>
      <c r="ROM64" s="894"/>
      <c r="RON64" s="894"/>
      <c r="ROO64" s="894"/>
      <c r="ROP64" s="894"/>
      <c r="ROQ64" s="894"/>
      <c r="ROR64" s="894"/>
      <c r="ROS64" s="894"/>
      <c r="ROT64" s="894"/>
      <c r="ROU64" s="894"/>
      <c r="ROV64" s="894"/>
      <c r="ROW64" s="894"/>
      <c r="ROX64" s="894"/>
      <c r="ROY64" s="894"/>
      <c r="ROZ64" s="894"/>
      <c r="RPA64" s="894"/>
      <c r="RPB64" s="894"/>
      <c r="RPC64" s="894"/>
      <c r="RPD64" s="894"/>
      <c r="RPE64" s="894"/>
      <c r="RPF64" s="894"/>
      <c r="RPG64" s="894"/>
      <c r="RPH64" s="894"/>
      <c r="RPI64" s="894"/>
      <c r="RPJ64" s="894"/>
      <c r="RPK64" s="894"/>
      <c r="RPL64" s="894"/>
      <c r="RPM64" s="894"/>
      <c r="RPN64" s="894"/>
      <c r="RPO64" s="894"/>
      <c r="RPP64" s="894"/>
      <c r="RPQ64" s="894"/>
      <c r="RPR64" s="894"/>
      <c r="RPS64" s="894"/>
      <c r="RPT64" s="894"/>
      <c r="RPU64" s="894"/>
      <c r="RPV64" s="894"/>
      <c r="RPW64" s="894"/>
      <c r="RPX64" s="894"/>
      <c r="RPY64" s="894"/>
      <c r="RPZ64" s="894"/>
      <c r="RQA64" s="894"/>
      <c r="RQB64" s="894"/>
      <c r="RQC64" s="894"/>
      <c r="RQD64" s="894"/>
      <c r="RQE64" s="894"/>
      <c r="RQF64" s="894"/>
      <c r="RQG64" s="894"/>
      <c r="RQH64" s="894"/>
      <c r="RQI64" s="894"/>
      <c r="RQJ64" s="894"/>
      <c r="RQK64" s="894"/>
      <c r="RQL64" s="894"/>
      <c r="RQM64" s="894"/>
      <c r="RQN64" s="894"/>
      <c r="RQO64" s="894"/>
      <c r="RQP64" s="894"/>
      <c r="RQQ64" s="894"/>
      <c r="RQR64" s="894"/>
      <c r="RQS64" s="894"/>
      <c r="RQT64" s="894"/>
      <c r="RQU64" s="894"/>
      <c r="RQV64" s="894"/>
      <c r="RQW64" s="894"/>
      <c r="RQX64" s="894"/>
      <c r="RQY64" s="894"/>
      <c r="RQZ64" s="894"/>
      <c r="RRA64" s="894"/>
      <c r="RRB64" s="894"/>
      <c r="RRC64" s="894"/>
      <c r="RRD64" s="894"/>
      <c r="RRE64" s="894"/>
      <c r="RRF64" s="894"/>
      <c r="RRG64" s="894"/>
      <c r="RRH64" s="894"/>
      <c r="RRI64" s="894"/>
      <c r="RRJ64" s="894"/>
      <c r="RRK64" s="894"/>
      <c r="RRL64" s="894"/>
      <c r="RRM64" s="894"/>
      <c r="RRN64" s="894"/>
      <c r="RRO64" s="894"/>
      <c r="RRP64" s="894"/>
      <c r="RRQ64" s="894"/>
      <c r="RRR64" s="894"/>
      <c r="RRS64" s="894"/>
      <c r="RRT64" s="894"/>
      <c r="RRU64" s="894"/>
      <c r="RRV64" s="894"/>
      <c r="RRW64" s="894"/>
      <c r="RRX64" s="894"/>
      <c r="RRY64" s="894"/>
      <c r="RRZ64" s="894"/>
      <c r="RSA64" s="894"/>
      <c r="RSB64" s="894"/>
      <c r="RSC64" s="894"/>
      <c r="RSD64" s="894"/>
      <c r="RSE64" s="894"/>
      <c r="RSF64" s="894"/>
      <c r="RSG64" s="894"/>
      <c r="RSH64" s="894"/>
      <c r="RSI64" s="894"/>
      <c r="RSJ64" s="894"/>
      <c r="RSK64" s="894"/>
      <c r="RSL64" s="894"/>
      <c r="RSM64" s="894"/>
      <c r="RSN64" s="894"/>
      <c r="RSO64" s="894"/>
      <c r="RSP64" s="894"/>
      <c r="RSQ64" s="894"/>
      <c r="RSR64" s="894"/>
      <c r="RSS64" s="894"/>
      <c r="RST64" s="894"/>
      <c r="RSU64" s="894"/>
      <c r="RSV64" s="894"/>
      <c r="RSW64" s="894"/>
      <c r="RSX64" s="894"/>
      <c r="RSY64" s="894"/>
      <c r="RSZ64" s="894"/>
      <c r="RTA64" s="894"/>
      <c r="RTB64" s="894"/>
      <c r="RTC64" s="894"/>
      <c r="RTD64" s="894"/>
      <c r="RTE64" s="894"/>
      <c r="RTF64" s="894"/>
      <c r="RTG64" s="894"/>
      <c r="RTH64" s="894"/>
      <c r="RTI64" s="894"/>
      <c r="RTJ64" s="894"/>
      <c r="RTK64" s="894"/>
      <c r="RTL64" s="894"/>
      <c r="RTM64" s="894"/>
      <c r="RTN64" s="894"/>
      <c r="RTO64" s="894"/>
      <c r="RTP64" s="894"/>
      <c r="RTQ64" s="894"/>
      <c r="RTR64" s="894"/>
      <c r="RTS64" s="894"/>
      <c r="RTT64" s="894"/>
      <c r="RTU64" s="894"/>
      <c r="RTV64" s="894"/>
      <c r="RTW64" s="894"/>
      <c r="RTX64" s="894"/>
      <c r="RTY64" s="894"/>
      <c r="RTZ64" s="894"/>
      <c r="RUA64" s="894"/>
      <c r="RUB64" s="894"/>
      <c r="RUC64" s="894"/>
      <c r="RUD64" s="894"/>
      <c r="RUE64" s="894"/>
      <c r="RUF64" s="894"/>
      <c r="RUG64" s="894"/>
      <c r="RUH64" s="894"/>
      <c r="RUI64" s="894"/>
      <c r="RUJ64" s="894"/>
      <c r="RUK64" s="894"/>
      <c r="RUL64" s="894"/>
      <c r="RUM64" s="894"/>
      <c r="RUN64" s="894"/>
      <c r="RUO64" s="894"/>
      <c r="RUP64" s="894"/>
      <c r="RUQ64" s="894"/>
      <c r="RUR64" s="894"/>
      <c r="RUS64" s="894"/>
      <c r="RUT64" s="894"/>
      <c r="RUU64" s="894"/>
      <c r="RUV64" s="894"/>
      <c r="RUW64" s="894"/>
      <c r="RUX64" s="894"/>
      <c r="RUY64" s="894"/>
      <c r="RUZ64" s="894"/>
      <c r="RVA64" s="894"/>
      <c r="RVB64" s="894"/>
      <c r="RVC64" s="894"/>
      <c r="RVD64" s="894"/>
      <c r="RVE64" s="894"/>
      <c r="RVF64" s="894"/>
      <c r="RVG64" s="894"/>
      <c r="RVH64" s="894"/>
      <c r="RVI64" s="894"/>
      <c r="RVJ64" s="894"/>
      <c r="RVK64" s="894"/>
      <c r="RVL64" s="894"/>
      <c r="RVM64" s="894"/>
      <c r="RVN64" s="894"/>
      <c r="RVO64" s="894"/>
      <c r="RVP64" s="894"/>
      <c r="RVQ64" s="894"/>
      <c r="RVR64" s="894"/>
      <c r="RVS64" s="894"/>
      <c r="RVT64" s="894"/>
      <c r="RVU64" s="894"/>
      <c r="RVV64" s="894"/>
      <c r="RVW64" s="894"/>
      <c r="RVX64" s="894"/>
      <c r="RVY64" s="894"/>
      <c r="RVZ64" s="894"/>
      <c r="RWA64" s="894"/>
      <c r="RWB64" s="894"/>
      <c r="RWC64" s="894"/>
      <c r="RWD64" s="894"/>
      <c r="RWE64" s="894"/>
      <c r="RWF64" s="894"/>
      <c r="RWG64" s="894"/>
      <c r="RWH64" s="894"/>
      <c r="RWI64" s="894"/>
      <c r="RWJ64" s="894"/>
      <c r="RWK64" s="894"/>
      <c r="RWL64" s="894"/>
      <c r="RWM64" s="894"/>
      <c r="RWN64" s="894"/>
      <c r="RWO64" s="894"/>
      <c r="RWP64" s="894"/>
      <c r="RWQ64" s="894"/>
      <c r="RWR64" s="894"/>
      <c r="RWS64" s="894"/>
      <c r="RWT64" s="894"/>
      <c r="RWU64" s="894"/>
      <c r="RWV64" s="894"/>
      <c r="RWW64" s="894"/>
      <c r="RWX64" s="894"/>
      <c r="RWY64" s="894"/>
      <c r="RWZ64" s="894"/>
      <c r="RXA64" s="894"/>
      <c r="RXB64" s="894"/>
      <c r="RXC64" s="894"/>
      <c r="RXD64" s="894"/>
      <c r="RXE64" s="894"/>
      <c r="RXF64" s="894"/>
      <c r="RXG64" s="894"/>
      <c r="RXH64" s="894"/>
      <c r="RXI64" s="894"/>
      <c r="RXJ64" s="894"/>
      <c r="RXK64" s="894"/>
      <c r="RXL64" s="894"/>
      <c r="RXM64" s="894"/>
      <c r="RXN64" s="894"/>
      <c r="RXO64" s="894"/>
      <c r="RXP64" s="894"/>
      <c r="RXQ64" s="894"/>
      <c r="RXR64" s="894"/>
      <c r="RXS64" s="894"/>
      <c r="RXT64" s="894"/>
      <c r="RXU64" s="894"/>
      <c r="RXV64" s="894"/>
      <c r="RXW64" s="894"/>
      <c r="RXX64" s="894"/>
      <c r="RXY64" s="894"/>
      <c r="RXZ64" s="894"/>
      <c r="RYA64" s="894"/>
      <c r="RYB64" s="894"/>
      <c r="RYC64" s="894"/>
      <c r="RYD64" s="894"/>
      <c r="RYE64" s="894"/>
      <c r="RYF64" s="894"/>
      <c r="RYG64" s="894"/>
      <c r="RYH64" s="894"/>
      <c r="RYI64" s="894"/>
      <c r="RYJ64" s="894"/>
      <c r="RYK64" s="894"/>
      <c r="RYL64" s="894"/>
      <c r="RYM64" s="894"/>
      <c r="RYN64" s="894"/>
      <c r="RYO64" s="894"/>
      <c r="RYP64" s="894"/>
      <c r="RYQ64" s="894"/>
      <c r="RYR64" s="894"/>
      <c r="RYS64" s="894"/>
      <c r="RYT64" s="894"/>
      <c r="RYU64" s="894"/>
      <c r="RYV64" s="894"/>
      <c r="RYW64" s="894"/>
      <c r="RYX64" s="894"/>
      <c r="RYY64" s="894"/>
      <c r="RYZ64" s="894"/>
      <c r="RZA64" s="894"/>
      <c r="RZB64" s="894"/>
      <c r="RZC64" s="894"/>
      <c r="RZD64" s="894"/>
      <c r="RZE64" s="894"/>
      <c r="RZF64" s="894"/>
      <c r="RZG64" s="894"/>
      <c r="RZH64" s="894"/>
      <c r="RZI64" s="894"/>
      <c r="RZJ64" s="894"/>
      <c r="RZK64" s="894"/>
      <c r="RZL64" s="894"/>
      <c r="RZM64" s="894"/>
      <c r="RZN64" s="894"/>
      <c r="RZO64" s="894"/>
      <c r="RZP64" s="894"/>
      <c r="RZQ64" s="894"/>
      <c r="RZR64" s="894"/>
      <c r="RZS64" s="894"/>
      <c r="RZT64" s="894"/>
      <c r="RZU64" s="894"/>
      <c r="RZV64" s="894"/>
      <c r="RZW64" s="894"/>
      <c r="RZX64" s="894"/>
      <c r="RZY64" s="894"/>
      <c r="RZZ64" s="894"/>
      <c r="SAA64" s="894"/>
      <c r="SAB64" s="894"/>
      <c r="SAC64" s="894"/>
      <c r="SAD64" s="894"/>
      <c r="SAE64" s="894"/>
      <c r="SAF64" s="894"/>
      <c r="SAG64" s="894"/>
      <c r="SAH64" s="894"/>
      <c r="SAI64" s="894"/>
      <c r="SAJ64" s="894"/>
      <c r="SAK64" s="894"/>
      <c r="SAL64" s="894"/>
      <c r="SAM64" s="894"/>
      <c r="SAN64" s="894"/>
      <c r="SAO64" s="894"/>
      <c r="SAP64" s="894"/>
      <c r="SAQ64" s="894"/>
      <c r="SAR64" s="894"/>
      <c r="SAS64" s="894"/>
      <c r="SAT64" s="894"/>
      <c r="SAU64" s="894"/>
      <c r="SAV64" s="894"/>
      <c r="SAW64" s="894"/>
      <c r="SAX64" s="894"/>
      <c r="SAY64" s="894"/>
      <c r="SAZ64" s="894"/>
      <c r="SBA64" s="894"/>
      <c r="SBB64" s="894"/>
      <c r="SBC64" s="894"/>
      <c r="SBD64" s="894"/>
      <c r="SBE64" s="894"/>
      <c r="SBF64" s="894"/>
      <c r="SBG64" s="894"/>
      <c r="SBH64" s="894"/>
      <c r="SBI64" s="894"/>
      <c r="SBJ64" s="894"/>
      <c r="SBK64" s="894"/>
      <c r="SBL64" s="894"/>
      <c r="SBM64" s="894"/>
      <c r="SBN64" s="894"/>
      <c r="SBO64" s="894"/>
      <c r="SBP64" s="894"/>
      <c r="SBQ64" s="894"/>
      <c r="SBR64" s="894"/>
      <c r="SBS64" s="894"/>
      <c r="SBT64" s="894"/>
      <c r="SBU64" s="894"/>
      <c r="SBV64" s="894"/>
      <c r="SBW64" s="894"/>
      <c r="SBX64" s="894"/>
      <c r="SBY64" s="894"/>
      <c r="SBZ64" s="894"/>
      <c r="SCA64" s="894"/>
      <c r="SCB64" s="894"/>
      <c r="SCC64" s="894"/>
      <c r="SCD64" s="894"/>
      <c r="SCE64" s="894"/>
      <c r="SCF64" s="894"/>
      <c r="SCG64" s="894"/>
      <c r="SCH64" s="894"/>
      <c r="SCI64" s="894"/>
      <c r="SCJ64" s="894"/>
      <c r="SCK64" s="894"/>
      <c r="SCL64" s="894"/>
      <c r="SCM64" s="894"/>
      <c r="SCN64" s="894"/>
      <c r="SCO64" s="894"/>
      <c r="SCP64" s="894"/>
      <c r="SCQ64" s="894"/>
      <c r="SCR64" s="894"/>
      <c r="SCS64" s="894"/>
      <c r="SCT64" s="894"/>
      <c r="SCU64" s="894"/>
      <c r="SCV64" s="894"/>
      <c r="SCW64" s="894"/>
      <c r="SCX64" s="894"/>
      <c r="SCY64" s="894"/>
      <c r="SCZ64" s="894"/>
      <c r="SDA64" s="894"/>
      <c r="SDB64" s="894"/>
      <c r="SDC64" s="894"/>
      <c r="SDD64" s="894"/>
      <c r="SDE64" s="894"/>
      <c r="SDF64" s="894"/>
      <c r="SDG64" s="894"/>
      <c r="SDH64" s="894"/>
      <c r="SDI64" s="894"/>
      <c r="SDJ64" s="894"/>
      <c r="SDK64" s="894"/>
      <c r="SDL64" s="894"/>
      <c r="SDM64" s="894"/>
      <c r="SDN64" s="894"/>
      <c r="SDO64" s="894"/>
      <c r="SDP64" s="894"/>
      <c r="SDQ64" s="894"/>
      <c r="SDR64" s="894"/>
      <c r="SDS64" s="894"/>
      <c r="SDT64" s="894"/>
      <c r="SDU64" s="894"/>
      <c r="SDV64" s="894"/>
      <c r="SDW64" s="894"/>
      <c r="SDX64" s="894"/>
      <c r="SDY64" s="894"/>
      <c r="SDZ64" s="894"/>
      <c r="SEA64" s="894"/>
      <c r="SEB64" s="894"/>
      <c r="SEC64" s="894"/>
      <c r="SED64" s="894"/>
      <c r="SEE64" s="894"/>
      <c r="SEF64" s="894"/>
      <c r="SEG64" s="894"/>
      <c r="SEH64" s="894"/>
      <c r="SEI64" s="894"/>
      <c r="SEJ64" s="894"/>
      <c r="SEK64" s="894"/>
      <c r="SEL64" s="894"/>
      <c r="SEM64" s="894"/>
      <c r="SEN64" s="894"/>
      <c r="SEO64" s="894"/>
      <c r="SEP64" s="894"/>
      <c r="SEQ64" s="894"/>
      <c r="SER64" s="894"/>
      <c r="SES64" s="894"/>
      <c r="SET64" s="894"/>
      <c r="SEU64" s="894"/>
      <c r="SEV64" s="894"/>
      <c r="SEW64" s="894"/>
      <c r="SEX64" s="894"/>
      <c r="SEY64" s="894"/>
      <c r="SEZ64" s="894"/>
      <c r="SFA64" s="894"/>
      <c r="SFB64" s="894"/>
      <c r="SFC64" s="894"/>
      <c r="SFD64" s="894"/>
      <c r="SFE64" s="894"/>
      <c r="SFF64" s="894"/>
      <c r="SFG64" s="894"/>
      <c r="SFH64" s="894"/>
      <c r="SFI64" s="894"/>
      <c r="SFJ64" s="894"/>
      <c r="SFK64" s="894"/>
      <c r="SFL64" s="894"/>
      <c r="SFM64" s="894"/>
      <c r="SFN64" s="894"/>
      <c r="SFO64" s="894"/>
      <c r="SFP64" s="894"/>
      <c r="SFQ64" s="894"/>
      <c r="SFR64" s="894"/>
      <c r="SFS64" s="894"/>
      <c r="SFT64" s="894"/>
      <c r="SFU64" s="894"/>
      <c r="SFV64" s="894"/>
      <c r="SFW64" s="894"/>
      <c r="SFX64" s="894"/>
      <c r="SFY64" s="894"/>
      <c r="SFZ64" s="894"/>
      <c r="SGA64" s="894"/>
      <c r="SGB64" s="894"/>
      <c r="SGC64" s="894"/>
      <c r="SGD64" s="894"/>
      <c r="SGE64" s="894"/>
      <c r="SGF64" s="894"/>
      <c r="SGG64" s="894"/>
      <c r="SGH64" s="894"/>
      <c r="SGI64" s="894"/>
      <c r="SGJ64" s="894"/>
      <c r="SGK64" s="894"/>
      <c r="SGL64" s="894"/>
      <c r="SGM64" s="894"/>
      <c r="SGN64" s="894"/>
      <c r="SGO64" s="894"/>
      <c r="SGP64" s="894"/>
      <c r="SGQ64" s="894"/>
      <c r="SGR64" s="894"/>
      <c r="SGS64" s="894"/>
      <c r="SGT64" s="894"/>
      <c r="SGU64" s="894"/>
      <c r="SGV64" s="894"/>
      <c r="SGW64" s="894"/>
      <c r="SGX64" s="894"/>
      <c r="SGY64" s="894"/>
      <c r="SGZ64" s="894"/>
      <c r="SHA64" s="894"/>
      <c r="SHB64" s="894"/>
      <c r="SHC64" s="894"/>
      <c r="SHD64" s="894"/>
      <c r="SHE64" s="894"/>
      <c r="SHF64" s="894"/>
      <c r="SHG64" s="894"/>
      <c r="SHH64" s="894"/>
      <c r="SHI64" s="894"/>
      <c r="SHJ64" s="894"/>
      <c r="SHK64" s="894"/>
      <c r="SHL64" s="894"/>
      <c r="SHM64" s="894"/>
      <c r="SHN64" s="894"/>
      <c r="SHO64" s="894"/>
      <c r="SHP64" s="894"/>
      <c r="SHQ64" s="894"/>
      <c r="SHR64" s="894"/>
      <c r="SHS64" s="894"/>
      <c r="SHT64" s="894"/>
      <c r="SHU64" s="894"/>
      <c r="SHV64" s="894"/>
      <c r="SHW64" s="894"/>
      <c r="SHX64" s="894"/>
      <c r="SHY64" s="894"/>
      <c r="SHZ64" s="894"/>
      <c r="SIA64" s="894"/>
      <c r="SIB64" s="894"/>
      <c r="SIC64" s="894"/>
      <c r="SID64" s="894"/>
      <c r="SIE64" s="894"/>
      <c r="SIF64" s="894"/>
      <c r="SIG64" s="894"/>
      <c r="SIH64" s="894"/>
      <c r="SII64" s="894"/>
      <c r="SIJ64" s="894"/>
      <c r="SIK64" s="894"/>
      <c r="SIL64" s="894"/>
      <c r="SIM64" s="894"/>
      <c r="SIN64" s="894"/>
      <c r="SIO64" s="894"/>
      <c r="SIP64" s="894"/>
      <c r="SIQ64" s="894"/>
      <c r="SIR64" s="894"/>
      <c r="SIS64" s="894"/>
      <c r="SIT64" s="894"/>
      <c r="SIU64" s="894"/>
      <c r="SIV64" s="894"/>
      <c r="SIW64" s="894"/>
      <c r="SIX64" s="894"/>
      <c r="SIY64" s="894"/>
      <c r="SIZ64" s="894"/>
      <c r="SJA64" s="894"/>
      <c r="SJB64" s="894"/>
      <c r="SJC64" s="894"/>
      <c r="SJD64" s="894"/>
      <c r="SJE64" s="894"/>
      <c r="SJF64" s="894"/>
      <c r="SJG64" s="894"/>
      <c r="SJH64" s="894"/>
      <c r="SJI64" s="894"/>
      <c r="SJJ64" s="894"/>
      <c r="SJK64" s="894"/>
      <c r="SJL64" s="894"/>
      <c r="SJM64" s="894"/>
      <c r="SJN64" s="894"/>
      <c r="SJO64" s="894"/>
      <c r="SJP64" s="894"/>
      <c r="SJQ64" s="894"/>
      <c r="SJR64" s="894"/>
      <c r="SJS64" s="894"/>
      <c r="SJT64" s="894"/>
      <c r="SJU64" s="894"/>
      <c r="SJV64" s="894"/>
      <c r="SJW64" s="894"/>
      <c r="SJX64" s="894"/>
      <c r="SJY64" s="894"/>
      <c r="SJZ64" s="894"/>
      <c r="SKA64" s="894"/>
      <c r="SKB64" s="894"/>
      <c r="SKC64" s="894"/>
      <c r="SKD64" s="894"/>
      <c r="SKE64" s="894"/>
      <c r="SKF64" s="894"/>
      <c r="SKG64" s="894"/>
      <c r="SKH64" s="894"/>
      <c r="SKI64" s="894"/>
      <c r="SKJ64" s="894"/>
      <c r="SKK64" s="894"/>
      <c r="SKL64" s="894"/>
      <c r="SKM64" s="894"/>
      <c r="SKN64" s="894"/>
      <c r="SKO64" s="894"/>
      <c r="SKP64" s="894"/>
      <c r="SKQ64" s="894"/>
      <c r="SKR64" s="894"/>
      <c r="SKS64" s="894"/>
      <c r="SKT64" s="894"/>
      <c r="SKU64" s="894"/>
      <c r="SKV64" s="894"/>
      <c r="SKW64" s="894"/>
      <c r="SKX64" s="894"/>
      <c r="SKY64" s="894"/>
      <c r="SKZ64" s="894"/>
      <c r="SLA64" s="894"/>
      <c r="SLB64" s="894"/>
      <c r="SLC64" s="894"/>
      <c r="SLD64" s="894"/>
      <c r="SLE64" s="894"/>
      <c r="SLF64" s="894"/>
      <c r="SLG64" s="894"/>
      <c r="SLH64" s="894"/>
      <c r="SLI64" s="894"/>
      <c r="SLJ64" s="894"/>
      <c r="SLK64" s="894"/>
      <c r="SLL64" s="894"/>
      <c r="SLM64" s="894"/>
      <c r="SLN64" s="894"/>
      <c r="SLO64" s="894"/>
      <c r="SLP64" s="894"/>
      <c r="SLQ64" s="894"/>
      <c r="SLR64" s="894"/>
      <c r="SLS64" s="894"/>
      <c r="SLT64" s="894"/>
      <c r="SLU64" s="894"/>
      <c r="SLV64" s="894"/>
      <c r="SLW64" s="894"/>
      <c r="SLX64" s="894"/>
      <c r="SLY64" s="894"/>
      <c r="SLZ64" s="894"/>
      <c r="SMA64" s="894"/>
      <c r="SMB64" s="894"/>
      <c r="SMC64" s="894"/>
      <c r="SMD64" s="894"/>
      <c r="SME64" s="894"/>
      <c r="SMF64" s="894"/>
      <c r="SMG64" s="894"/>
      <c r="SMH64" s="894"/>
      <c r="SMI64" s="894"/>
      <c r="SMJ64" s="894"/>
      <c r="SMK64" s="894"/>
      <c r="SML64" s="894"/>
      <c r="SMM64" s="894"/>
      <c r="SMN64" s="894"/>
      <c r="SMO64" s="894"/>
      <c r="SMP64" s="894"/>
      <c r="SMQ64" s="894"/>
      <c r="SMR64" s="894"/>
      <c r="SMS64" s="894"/>
      <c r="SMT64" s="894"/>
      <c r="SMU64" s="894"/>
      <c r="SMV64" s="894"/>
      <c r="SMW64" s="894"/>
      <c r="SMX64" s="894"/>
      <c r="SMY64" s="894"/>
      <c r="SMZ64" s="894"/>
      <c r="SNA64" s="894"/>
      <c r="SNB64" s="894"/>
      <c r="SNC64" s="894"/>
      <c r="SND64" s="894"/>
      <c r="SNE64" s="894"/>
      <c r="SNF64" s="894"/>
      <c r="SNG64" s="894"/>
      <c r="SNH64" s="894"/>
      <c r="SNI64" s="894"/>
      <c r="SNJ64" s="894"/>
      <c r="SNK64" s="894"/>
      <c r="SNL64" s="894"/>
      <c r="SNM64" s="894"/>
      <c r="SNN64" s="894"/>
      <c r="SNO64" s="894"/>
      <c r="SNP64" s="894"/>
      <c r="SNQ64" s="894"/>
      <c r="SNR64" s="894"/>
      <c r="SNS64" s="894"/>
      <c r="SNT64" s="894"/>
      <c r="SNU64" s="894"/>
      <c r="SNV64" s="894"/>
      <c r="SNW64" s="894"/>
      <c r="SNX64" s="894"/>
      <c r="SNY64" s="894"/>
      <c r="SNZ64" s="894"/>
      <c r="SOA64" s="894"/>
      <c r="SOB64" s="894"/>
      <c r="SOC64" s="894"/>
      <c r="SOD64" s="894"/>
      <c r="SOE64" s="894"/>
      <c r="SOF64" s="894"/>
      <c r="SOG64" s="894"/>
      <c r="SOH64" s="894"/>
      <c r="SOI64" s="894"/>
      <c r="SOJ64" s="894"/>
      <c r="SOK64" s="894"/>
      <c r="SOL64" s="894"/>
      <c r="SOM64" s="894"/>
      <c r="SON64" s="894"/>
      <c r="SOO64" s="894"/>
      <c r="SOP64" s="894"/>
      <c r="SOQ64" s="894"/>
      <c r="SOR64" s="894"/>
      <c r="SOS64" s="894"/>
      <c r="SOT64" s="894"/>
      <c r="SOU64" s="894"/>
      <c r="SOV64" s="894"/>
      <c r="SOW64" s="894"/>
      <c r="SOX64" s="894"/>
      <c r="SOY64" s="894"/>
      <c r="SOZ64" s="894"/>
      <c r="SPA64" s="894"/>
      <c r="SPB64" s="894"/>
      <c r="SPC64" s="894"/>
      <c r="SPD64" s="894"/>
      <c r="SPE64" s="894"/>
      <c r="SPF64" s="894"/>
      <c r="SPG64" s="894"/>
      <c r="SPH64" s="894"/>
      <c r="SPI64" s="894"/>
      <c r="SPJ64" s="894"/>
      <c r="SPK64" s="894"/>
      <c r="SPL64" s="894"/>
      <c r="SPM64" s="894"/>
      <c r="SPN64" s="894"/>
      <c r="SPO64" s="894"/>
      <c r="SPP64" s="894"/>
      <c r="SPQ64" s="894"/>
      <c r="SPR64" s="894"/>
      <c r="SPS64" s="894"/>
      <c r="SPT64" s="894"/>
      <c r="SPU64" s="894"/>
      <c r="SPV64" s="894"/>
      <c r="SPW64" s="894"/>
      <c r="SPX64" s="894"/>
      <c r="SPY64" s="894"/>
      <c r="SPZ64" s="894"/>
      <c r="SQA64" s="894"/>
      <c r="SQB64" s="894"/>
      <c r="SQC64" s="894"/>
      <c r="SQD64" s="894"/>
      <c r="SQE64" s="894"/>
      <c r="SQF64" s="894"/>
      <c r="SQG64" s="894"/>
      <c r="SQH64" s="894"/>
      <c r="SQI64" s="894"/>
      <c r="SQJ64" s="894"/>
      <c r="SQK64" s="894"/>
      <c r="SQL64" s="894"/>
      <c r="SQM64" s="894"/>
      <c r="SQN64" s="894"/>
      <c r="SQO64" s="894"/>
      <c r="SQP64" s="894"/>
      <c r="SQQ64" s="894"/>
      <c r="SQR64" s="894"/>
      <c r="SQS64" s="894"/>
      <c r="SQT64" s="894"/>
      <c r="SQU64" s="894"/>
      <c r="SQV64" s="894"/>
      <c r="SQW64" s="894"/>
      <c r="SQX64" s="894"/>
      <c r="SQY64" s="894"/>
      <c r="SQZ64" s="894"/>
      <c r="SRA64" s="894"/>
      <c r="SRB64" s="894"/>
      <c r="SRC64" s="894"/>
      <c r="SRD64" s="894"/>
      <c r="SRE64" s="894"/>
      <c r="SRF64" s="894"/>
      <c r="SRG64" s="894"/>
      <c r="SRH64" s="894"/>
      <c r="SRI64" s="894"/>
      <c r="SRJ64" s="894"/>
      <c r="SRK64" s="894"/>
      <c r="SRL64" s="894"/>
      <c r="SRM64" s="894"/>
      <c r="SRN64" s="894"/>
      <c r="SRO64" s="894"/>
      <c r="SRP64" s="894"/>
      <c r="SRQ64" s="894"/>
      <c r="SRR64" s="894"/>
      <c r="SRS64" s="894"/>
      <c r="SRT64" s="894"/>
      <c r="SRU64" s="894"/>
      <c r="SRV64" s="894"/>
      <c r="SRW64" s="894"/>
      <c r="SRX64" s="894"/>
      <c r="SRY64" s="894"/>
      <c r="SRZ64" s="894"/>
      <c r="SSA64" s="894"/>
      <c r="SSB64" s="894"/>
      <c r="SSC64" s="894"/>
      <c r="SSD64" s="894"/>
      <c r="SSE64" s="894"/>
      <c r="SSF64" s="894"/>
      <c r="SSG64" s="894"/>
      <c r="SSH64" s="894"/>
      <c r="SSI64" s="894"/>
      <c r="SSJ64" s="894"/>
      <c r="SSK64" s="894"/>
      <c r="SSL64" s="894"/>
      <c r="SSM64" s="894"/>
      <c r="SSN64" s="894"/>
      <c r="SSO64" s="894"/>
      <c r="SSP64" s="894"/>
      <c r="SSQ64" s="894"/>
      <c r="SSR64" s="894"/>
      <c r="SSS64" s="894"/>
      <c r="SST64" s="894"/>
      <c r="SSU64" s="894"/>
      <c r="SSV64" s="894"/>
      <c r="SSW64" s="894"/>
      <c r="SSX64" s="894"/>
      <c r="SSY64" s="894"/>
      <c r="SSZ64" s="894"/>
      <c r="STA64" s="894"/>
      <c r="STB64" s="894"/>
      <c r="STC64" s="894"/>
      <c r="STD64" s="894"/>
      <c r="STE64" s="894"/>
      <c r="STF64" s="894"/>
      <c r="STG64" s="894"/>
      <c r="STH64" s="894"/>
      <c r="STI64" s="894"/>
      <c r="STJ64" s="894"/>
      <c r="STK64" s="894"/>
      <c r="STL64" s="894"/>
      <c r="STM64" s="894"/>
      <c r="STN64" s="894"/>
      <c r="STO64" s="894"/>
      <c r="STP64" s="894"/>
      <c r="STQ64" s="894"/>
      <c r="STR64" s="894"/>
      <c r="STS64" s="894"/>
      <c r="STT64" s="894"/>
      <c r="STU64" s="894"/>
      <c r="STV64" s="894"/>
      <c r="STW64" s="894"/>
      <c r="STX64" s="894"/>
      <c r="STY64" s="894"/>
      <c r="STZ64" s="894"/>
      <c r="SUA64" s="894"/>
      <c r="SUB64" s="894"/>
      <c r="SUC64" s="894"/>
      <c r="SUD64" s="894"/>
      <c r="SUE64" s="894"/>
      <c r="SUF64" s="894"/>
      <c r="SUG64" s="894"/>
      <c r="SUH64" s="894"/>
      <c r="SUI64" s="894"/>
      <c r="SUJ64" s="894"/>
      <c r="SUK64" s="894"/>
      <c r="SUL64" s="894"/>
      <c r="SUM64" s="894"/>
      <c r="SUN64" s="894"/>
      <c r="SUO64" s="894"/>
      <c r="SUP64" s="894"/>
      <c r="SUQ64" s="894"/>
      <c r="SUR64" s="894"/>
      <c r="SUS64" s="894"/>
      <c r="SUT64" s="894"/>
      <c r="SUU64" s="894"/>
      <c r="SUV64" s="894"/>
      <c r="SUW64" s="894"/>
      <c r="SUX64" s="894"/>
      <c r="SUY64" s="894"/>
      <c r="SUZ64" s="894"/>
      <c r="SVA64" s="894"/>
      <c r="SVB64" s="894"/>
      <c r="SVC64" s="894"/>
      <c r="SVD64" s="894"/>
      <c r="SVE64" s="894"/>
      <c r="SVF64" s="894"/>
      <c r="SVG64" s="894"/>
      <c r="SVH64" s="894"/>
      <c r="SVI64" s="894"/>
      <c r="SVJ64" s="894"/>
      <c r="SVK64" s="894"/>
      <c r="SVL64" s="894"/>
      <c r="SVM64" s="894"/>
      <c r="SVN64" s="894"/>
      <c r="SVO64" s="894"/>
      <c r="SVP64" s="894"/>
      <c r="SVQ64" s="894"/>
      <c r="SVR64" s="894"/>
      <c r="SVS64" s="894"/>
      <c r="SVT64" s="894"/>
      <c r="SVU64" s="894"/>
      <c r="SVV64" s="894"/>
      <c r="SVW64" s="894"/>
      <c r="SVX64" s="894"/>
      <c r="SVY64" s="894"/>
      <c r="SVZ64" s="894"/>
      <c r="SWA64" s="894"/>
      <c r="SWB64" s="894"/>
      <c r="SWC64" s="894"/>
      <c r="SWD64" s="894"/>
      <c r="SWE64" s="894"/>
      <c r="SWF64" s="894"/>
      <c r="SWG64" s="894"/>
      <c r="SWH64" s="894"/>
      <c r="SWI64" s="894"/>
      <c r="SWJ64" s="894"/>
      <c r="SWK64" s="894"/>
      <c r="SWL64" s="894"/>
      <c r="SWM64" s="894"/>
      <c r="SWN64" s="894"/>
      <c r="SWO64" s="894"/>
      <c r="SWP64" s="894"/>
      <c r="SWQ64" s="894"/>
      <c r="SWR64" s="894"/>
      <c r="SWS64" s="894"/>
      <c r="SWT64" s="894"/>
      <c r="SWU64" s="894"/>
      <c r="SWV64" s="894"/>
      <c r="SWW64" s="894"/>
      <c r="SWX64" s="894"/>
      <c r="SWY64" s="894"/>
      <c r="SWZ64" s="894"/>
      <c r="SXA64" s="894"/>
      <c r="SXB64" s="894"/>
      <c r="SXC64" s="894"/>
      <c r="SXD64" s="894"/>
      <c r="SXE64" s="894"/>
      <c r="SXF64" s="894"/>
      <c r="SXG64" s="894"/>
      <c r="SXH64" s="894"/>
      <c r="SXI64" s="894"/>
      <c r="SXJ64" s="894"/>
      <c r="SXK64" s="894"/>
      <c r="SXL64" s="894"/>
      <c r="SXM64" s="894"/>
      <c r="SXN64" s="894"/>
      <c r="SXO64" s="894"/>
      <c r="SXP64" s="894"/>
      <c r="SXQ64" s="894"/>
      <c r="SXR64" s="894"/>
      <c r="SXS64" s="894"/>
      <c r="SXT64" s="894"/>
      <c r="SXU64" s="894"/>
      <c r="SXV64" s="894"/>
      <c r="SXW64" s="894"/>
      <c r="SXX64" s="894"/>
      <c r="SXY64" s="894"/>
      <c r="SXZ64" s="894"/>
      <c r="SYA64" s="894"/>
      <c r="SYB64" s="894"/>
      <c r="SYC64" s="894"/>
      <c r="SYD64" s="894"/>
      <c r="SYE64" s="894"/>
      <c r="SYF64" s="894"/>
      <c r="SYG64" s="894"/>
      <c r="SYH64" s="894"/>
      <c r="SYI64" s="894"/>
      <c r="SYJ64" s="894"/>
      <c r="SYK64" s="894"/>
      <c r="SYL64" s="894"/>
      <c r="SYM64" s="894"/>
      <c r="SYN64" s="894"/>
      <c r="SYO64" s="894"/>
      <c r="SYP64" s="894"/>
      <c r="SYQ64" s="894"/>
      <c r="SYR64" s="894"/>
      <c r="SYS64" s="894"/>
      <c r="SYT64" s="894"/>
      <c r="SYU64" s="894"/>
      <c r="SYV64" s="894"/>
      <c r="SYW64" s="894"/>
      <c r="SYX64" s="894"/>
      <c r="SYY64" s="894"/>
      <c r="SYZ64" s="894"/>
      <c r="SZA64" s="894"/>
      <c r="SZB64" s="894"/>
      <c r="SZC64" s="894"/>
      <c r="SZD64" s="894"/>
      <c r="SZE64" s="894"/>
      <c r="SZF64" s="894"/>
      <c r="SZG64" s="894"/>
      <c r="SZH64" s="894"/>
      <c r="SZI64" s="894"/>
      <c r="SZJ64" s="894"/>
      <c r="SZK64" s="894"/>
      <c r="SZL64" s="894"/>
      <c r="SZM64" s="894"/>
      <c r="SZN64" s="894"/>
      <c r="SZO64" s="894"/>
      <c r="SZP64" s="894"/>
      <c r="SZQ64" s="894"/>
      <c r="SZR64" s="894"/>
      <c r="SZS64" s="894"/>
      <c r="SZT64" s="894"/>
      <c r="SZU64" s="894"/>
      <c r="SZV64" s="894"/>
      <c r="SZW64" s="894"/>
      <c r="SZX64" s="894"/>
      <c r="SZY64" s="894"/>
      <c r="SZZ64" s="894"/>
      <c r="TAA64" s="894"/>
      <c r="TAB64" s="894"/>
      <c r="TAC64" s="894"/>
      <c r="TAD64" s="894"/>
      <c r="TAE64" s="894"/>
      <c r="TAF64" s="894"/>
      <c r="TAG64" s="894"/>
      <c r="TAH64" s="894"/>
      <c r="TAI64" s="894"/>
      <c r="TAJ64" s="894"/>
      <c r="TAK64" s="894"/>
      <c r="TAL64" s="894"/>
      <c r="TAM64" s="894"/>
      <c r="TAN64" s="894"/>
      <c r="TAO64" s="894"/>
      <c r="TAP64" s="894"/>
      <c r="TAQ64" s="894"/>
      <c r="TAR64" s="894"/>
      <c r="TAS64" s="894"/>
      <c r="TAT64" s="894"/>
      <c r="TAU64" s="894"/>
      <c r="TAV64" s="894"/>
      <c r="TAW64" s="894"/>
      <c r="TAX64" s="894"/>
      <c r="TAY64" s="894"/>
      <c r="TAZ64" s="894"/>
      <c r="TBA64" s="894"/>
      <c r="TBB64" s="894"/>
      <c r="TBC64" s="894"/>
      <c r="TBD64" s="894"/>
      <c r="TBE64" s="894"/>
      <c r="TBF64" s="894"/>
      <c r="TBG64" s="894"/>
      <c r="TBH64" s="894"/>
      <c r="TBI64" s="894"/>
      <c r="TBJ64" s="894"/>
      <c r="TBK64" s="894"/>
      <c r="TBL64" s="894"/>
      <c r="TBM64" s="894"/>
      <c r="TBN64" s="894"/>
      <c r="TBO64" s="894"/>
      <c r="TBP64" s="894"/>
      <c r="TBQ64" s="894"/>
      <c r="TBR64" s="894"/>
      <c r="TBS64" s="894"/>
      <c r="TBT64" s="894"/>
      <c r="TBU64" s="894"/>
      <c r="TBV64" s="894"/>
      <c r="TBW64" s="894"/>
      <c r="TBX64" s="894"/>
      <c r="TBY64" s="894"/>
      <c r="TBZ64" s="894"/>
      <c r="TCA64" s="894"/>
      <c r="TCB64" s="894"/>
      <c r="TCC64" s="894"/>
      <c r="TCD64" s="894"/>
      <c r="TCE64" s="894"/>
      <c r="TCF64" s="894"/>
      <c r="TCG64" s="894"/>
      <c r="TCH64" s="894"/>
      <c r="TCI64" s="894"/>
      <c r="TCJ64" s="894"/>
      <c r="TCK64" s="894"/>
      <c r="TCL64" s="894"/>
      <c r="TCM64" s="894"/>
      <c r="TCN64" s="894"/>
      <c r="TCO64" s="894"/>
      <c r="TCP64" s="894"/>
      <c r="TCQ64" s="894"/>
      <c r="TCR64" s="894"/>
      <c r="TCS64" s="894"/>
      <c r="TCT64" s="894"/>
      <c r="TCU64" s="894"/>
      <c r="TCV64" s="894"/>
      <c r="TCW64" s="894"/>
      <c r="TCX64" s="894"/>
      <c r="TCY64" s="894"/>
      <c r="TCZ64" s="894"/>
      <c r="TDA64" s="894"/>
      <c r="TDB64" s="894"/>
      <c r="TDC64" s="894"/>
      <c r="TDD64" s="894"/>
      <c r="TDE64" s="894"/>
      <c r="TDF64" s="894"/>
      <c r="TDG64" s="894"/>
      <c r="TDH64" s="894"/>
      <c r="TDI64" s="894"/>
      <c r="TDJ64" s="894"/>
      <c r="TDK64" s="894"/>
      <c r="TDL64" s="894"/>
      <c r="TDM64" s="894"/>
      <c r="TDN64" s="894"/>
      <c r="TDO64" s="894"/>
      <c r="TDP64" s="894"/>
      <c r="TDQ64" s="894"/>
      <c r="TDR64" s="894"/>
      <c r="TDS64" s="894"/>
      <c r="TDT64" s="894"/>
      <c r="TDU64" s="894"/>
      <c r="TDV64" s="894"/>
      <c r="TDW64" s="894"/>
      <c r="TDX64" s="894"/>
      <c r="TDY64" s="894"/>
      <c r="TDZ64" s="894"/>
      <c r="TEA64" s="894"/>
      <c r="TEB64" s="894"/>
      <c r="TEC64" s="894"/>
      <c r="TED64" s="894"/>
      <c r="TEE64" s="894"/>
      <c r="TEF64" s="894"/>
      <c r="TEG64" s="894"/>
      <c r="TEH64" s="894"/>
      <c r="TEI64" s="894"/>
      <c r="TEJ64" s="894"/>
      <c r="TEK64" s="894"/>
      <c r="TEL64" s="894"/>
      <c r="TEM64" s="894"/>
      <c r="TEN64" s="894"/>
      <c r="TEO64" s="894"/>
      <c r="TEP64" s="894"/>
      <c r="TEQ64" s="894"/>
      <c r="TER64" s="894"/>
      <c r="TES64" s="894"/>
      <c r="TET64" s="894"/>
      <c r="TEU64" s="894"/>
      <c r="TEV64" s="894"/>
      <c r="TEW64" s="894"/>
      <c r="TEX64" s="894"/>
      <c r="TEY64" s="894"/>
      <c r="TEZ64" s="894"/>
      <c r="TFA64" s="894"/>
      <c r="TFB64" s="894"/>
      <c r="TFC64" s="894"/>
      <c r="TFD64" s="894"/>
      <c r="TFE64" s="894"/>
      <c r="TFF64" s="894"/>
      <c r="TFG64" s="894"/>
      <c r="TFH64" s="894"/>
      <c r="TFI64" s="894"/>
      <c r="TFJ64" s="894"/>
      <c r="TFK64" s="894"/>
      <c r="TFL64" s="894"/>
      <c r="TFM64" s="894"/>
      <c r="TFN64" s="894"/>
      <c r="TFO64" s="894"/>
      <c r="TFP64" s="894"/>
      <c r="TFQ64" s="894"/>
      <c r="TFR64" s="894"/>
      <c r="TFS64" s="894"/>
      <c r="TFT64" s="894"/>
      <c r="TFU64" s="894"/>
      <c r="TFV64" s="894"/>
      <c r="TFW64" s="894"/>
      <c r="TFX64" s="894"/>
      <c r="TFY64" s="894"/>
      <c r="TFZ64" s="894"/>
      <c r="TGA64" s="894"/>
      <c r="TGB64" s="894"/>
      <c r="TGC64" s="894"/>
      <c r="TGD64" s="894"/>
      <c r="TGE64" s="894"/>
      <c r="TGF64" s="894"/>
      <c r="TGG64" s="894"/>
      <c r="TGH64" s="894"/>
      <c r="TGI64" s="894"/>
      <c r="TGJ64" s="894"/>
      <c r="TGK64" s="894"/>
      <c r="TGL64" s="894"/>
      <c r="TGM64" s="894"/>
      <c r="TGN64" s="894"/>
      <c r="TGO64" s="894"/>
      <c r="TGP64" s="894"/>
      <c r="TGQ64" s="894"/>
      <c r="TGR64" s="894"/>
      <c r="TGS64" s="894"/>
      <c r="TGT64" s="894"/>
      <c r="TGU64" s="894"/>
      <c r="TGV64" s="894"/>
      <c r="TGW64" s="894"/>
      <c r="TGX64" s="894"/>
      <c r="TGY64" s="894"/>
      <c r="TGZ64" s="894"/>
      <c r="THA64" s="894"/>
      <c r="THB64" s="894"/>
      <c r="THC64" s="894"/>
      <c r="THD64" s="894"/>
      <c r="THE64" s="894"/>
      <c r="THF64" s="894"/>
      <c r="THG64" s="894"/>
      <c r="THH64" s="894"/>
      <c r="THI64" s="894"/>
      <c r="THJ64" s="894"/>
      <c r="THK64" s="894"/>
      <c r="THL64" s="894"/>
      <c r="THM64" s="894"/>
      <c r="THN64" s="894"/>
      <c r="THO64" s="894"/>
      <c r="THP64" s="894"/>
      <c r="THQ64" s="894"/>
      <c r="THR64" s="894"/>
      <c r="THS64" s="894"/>
      <c r="THT64" s="894"/>
      <c r="THU64" s="894"/>
      <c r="THV64" s="894"/>
      <c r="THW64" s="894"/>
      <c r="THX64" s="894"/>
      <c r="THY64" s="894"/>
      <c r="THZ64" s="894"/>
      <c r="TIA64" s="894"/>
      <c r="TIB64" s="894"/>
      <c r="TIC64" s="894"/>
      <c r="TID64" s="894"/>
      <c r="TIE64" s="894"/>
      <c r="TIF64" s="894"/>
      <c r="TIG64" s="894"/>
      <c r="TIH64" s="894"/>
      <c r="TII64" s="894"/>
      <c r="TIJ64" s="894"/>
      <c r="TIK64" s="894"/>
      <c r="TIL64" s="894"/>
      <c r="TIM64" s="894"/>
      <c r="TIN64" s="894"/>
      <c r="TIO64" s="894"/>
      <c r="TIP64" s="894"/>
      <c r="TIQ64" s="894"/>
      <c r="TIR64" s="894"/>
      <c r="TIS64" s="894"/>
      <c r="TIT64" s="894"/>
      <c r="TIU64" s="894"/>
      <c r="TIV64" s="894"/>
      <c r="TIW64" s="894"/>
      <c r="TIX64" s="894"/>
      <c r="TIY64" s="894"/>
      <c r="TIZ64" s="894"/>
      <c r="TJA64" s="894"/>
      <c r="TJB64" s="894"/>
      <c r="TJC64" s="894"/>
      <c r="TJD64" s="894"/>
      <c r="TJE64" s="894"/>
      <c r="TJF64" s="894"/>
      <c r="TJG64" s="894"/>
      <c r="TJH64" s="894"/>
      <c r="TJI64" s="894"/>
      <c r="TJJ64" s="894"/>
      <c r="TJK64" s="894"/>
      <c r="TJL64" s="894"/>
      <c r="TJM64" s="894"/>
      <c r="TJN64" s="894"/>
      <c r="TJO64" s="894"/>
      <c r="TJP64" s="894"/>
      <c r="TJQ64" s="894"/>
      <c r="TJR64" s="894"/>
      <c r="TJS64" s="894"/>
      <c r="TJT64" s="894"/>
      <c r="TJU64" s="894"/>
      <c r="TJV64" s="894"/>
      <c r="TJW64" s="894"/>
      <c r="TJX64" s="894"/>
      <c r="TJY64" s="894"/>
      <c r="TJZ64" s="894"/>
      <c r="TKA64" s="894"/>
      <c r="TKB64" s="894"/>
      <c r="TKC64" s="894"/>
      <c r="TKD64" s="894"/>
      <c r="TKE64" s="894"/>
      <c r="TKF64" s="894"/>
      <c r="TKG64" s="894"/>
      <c r="TKH64" s="894"/>
      <c r="TKI64" s="894"/>
      <c r="TKJ64" s="894"/>
      <c r="TKK64" s="894"/>
      <c r="TKL64" s="894"/>
      <c r="TKM64" s="894"/>
      <c r="TKN64" s="894"/>
      <c r="TKO64" s="894"/>
      <c r="TKP64" s="894"/>
      <c r="TKQ64" s="894"/>
      <c r="TKR64" s="894"/>
      <c r="TKS64" s="894"/>
      <c r="TKT64" s="894"/>
      <c r="TKU64" s="894"/>
      <c r="TKV64" s="894"/>
      <c r="TKW64" s="894"/>
      <c r="TKX64" s="894"/>
      <c r="TKY64" s="894"/>
      <c r="TKZ64" s="894"/>
      <c r="TLA64" s="894"/>
      <c r="TLB64" s="894"/>
      <c r="TLC64" s="894"/>
      <c r="TLD64" s="894"/>
      <c r="TLE64" s="894"/>
      <c r="TLF64" s="894"/>
      <c r="TLG64" s="894"/>
      <c r="TLH64" s="894"/>
      <c r="TLI64" s="894"/>
      <c r="TLJ64" s="894"/>
      <c r="TLK64" s="894"/>
      <c r="TLL64" s="894"/>
      <c r="TLM64" s="894"/>
      <c r="TLN64" s="894"/>
      <c r="TLO64" s="894"/>
      <c r="TLP64" s="894"/>
      <c r="TLQ64" s="894"/>
      <c r="TLR64" s="894"/>
      <c r="TLS64" s="894"/>
      <c r="TLT64" s="894"/>
      <c r="TLU64" s="894"/>
      <c r="TLV64" s="894"/>
      <c r="TLW64" s="894"/>
      <c r="TLX64" s="894"/>
      <c r="TLY64" s="894"/>
      <c r="TLZ64" s="894"/>
      <c r="TMA64" s="894"/>
      <c r="TMB64" s="894"/>
      <c r="TMC64" s="894"/>
      <c r="TMD64" s="894"/>
      <c r="TME64" s="894"/>
      <c r="TMF64" s="894"/>
      <c r="TMG64" s="894"/>
      <c r="TMH64" s="894"/>
      <c r="TMI64" s="894"/>
      <c r="TMJ64" s="894"/>
      <c r="TMK64" s="894"/>
      <c r="TML64" s="894"/>
      <c r="TMM64" s="894"/>
      <c r="TMN64" s="894"/>
      <c r="TMO64" s="894"/>
      <c r="TMP64" s="894"/>
      <c r="TMQ64" s="894"/>
      <c r="TMR64" s="894"/>
      <c r="TMS64" s="894"/>
      <c r="TMT64" s="894"/>
      <c r="TMU64" s="894"/>
      <c r="TMV64" s="894"/>
      <c r="TMW64" s="894"/>
      <c r="TMX64" s="894"/>
      <c r="TMY64" s="894"/>
      <c r="TMZ64" s="894"/>
      <c r="TNA64" s="894"/>
      <c r="TNB64" s="894"/>
      <c r="TNC64" s="894"/>
      <c r="TND64" s="894"/>
      <c r="TNE64" s="894"/>
      <c r="TNF64" s="894"/>
      <c r="TNG64" s="894"/>
      <c r="TNH64" s="894"/>
      <c r="TNI64" s="894"/>
      <c r="TNJ64" s="894"/>
      <c r="TNK64" s="894"/>
      <c r="TNL64" s="894"/>
      <c r="TNM64" s="894"/>
      <c r="TNN64" s="894"/>
      <c r="TNO64" s="894"/>
      <c r="TNP64" s="894"/>
      <c r="TNQ64" s="894"/>
      <c r="TNR64" s="894"/>
      <c r="TNS64" s="894"/>
      <c r="TNT64" s="894"/>
      <c r="TNU64" s="894"/>
      <c r="TNV64" s="894"/>
      <c r="TNW64" s="894"/>
      <c r="TNX64" s="894"/>
      <c r="TNY64" s="894"/>
      <c r="TNZ64" s="894"/>
      <c r="TOA64" s="894"/>
      <c r="TOB64" s="894"/>
      <c r="TOC64" s="894"/>
      <c r="TOD64" s="894"/>
      <c r="TOE64" s="894"/>
      <c r="TOF64" s="894"/>
      <c r="TOG64" s="894"/>
      <c r="TOH64" s="894"/>
      <c r="TOI64" s="894"/>
      <c r="TOJ64" s="894"/>
      <c r="TOK64" s="894"/>
      <c r="TOL64" s="894"/>
      <c r="TOM64" s="894"/>
      <c r="TON64" s="894"/>
      <c r="TOO64" s="894"/>
      <c r="TOP64" s="894"/>
      <c r="TOQ64" s="894"/>
      <c r="TOR64" s="894"/>
      <c r="TOS64" s="894"/>
      <c r="TOT64" s="894"/>
      <c r="TOU64" s="894"/>
      <c r="TOV64" s="894"/>
      <c r="TOW64" s="894"/>
      <c r="TOX64" s="894"/>
      <c r="TOY64" s="894"/>
      <c r="TOZ64" s="894"/>
      <c r="TPA64" s="894"/>
      <c r="TPB64" s="894"/>
      <c r="TPC64" s="894"/>
      <c r="TPD64" s="894"/>
      <c r="TPE64" s="894"/>
      <c r="TPF64" s="894"/>
      <c r="TPG64" s="894"/>
      <c r="TPH64" s="894"/>
      <c r="TPI64" s="894"/>
      <c r="TPJ64" s="894"/>
      <c r="TPK64" s="894"/>
      <c r="TPL64" s="894"/>
      <c r="TPM64" s="894"/>
      <c r="TPN64" s="894"/>
      <c r="TPO64" s="894"/>
      <c r="TPP64" s="894"/>
      <c r="TPQ64" s="894"/>
      <c r="TPR64" s="894"/>
      <c r="TPS64" s="894"/>
      <c r="TPT64" s="894"/>
      <c r="TPU64" s="894"/>
      <c r="TPV64" s="894"/>
      <c r="TPW64" s="894"/>
      <c r="TPX64" s="894"/>
      <c r="TPY64" s="894"/>
      <c r="TPZ64" s="894"/>
      <c r="TQA64" s="894"/>
      <c r="TQB64" s="894"/>
      <c r="TQC64" s="894"/>
      <c r="TQD64" s="894"/>
      <c r="TQE64" s="894"/>
      <c r="TQF64" s="894"/>
      <c r="TQG64" s="894"/>
      <c r="TQH64" s="894"/>
      <c r="TQI64" s="894"/>
      <c r="TQJ64" s="894"/>
      <c r="TQK64" s="894"/>
      <c r="TQL64" s="894"/>
      <c r="TQM64" s="894"/>
      <c r="TQN64" s="894"/>
      <c r="TQO64" s="894"/>
      <c r="TQP64" s="894"/>
      <c r="TQQ64" s="894"/>
      <c r="TQR64" s="894"/>
      <c r="TQS64" s="894"/>
      <c r="TQT64" s="894"/>
      <c r="TQU64" s="894"/>
      <c r="TQV64" s="894"/>
      <c r="TQW64" s="894"/>
      <c r="TQX64" s="894"/>
      <c r="TQY64" s="894"/>
      <c r="TQZ64" s="894"/>
      <c r="TRA64" s="894"/>
      <c r="TRB64" s="894"/>
      <c r="TRC64" s="894"/>
      <c r="TRD64" s="894"/>
      <c r="TRE64" s="894"/>
      <c r="TRF64" s="894"/>
      <c r="TRG64" s="894"/>
      <c r="TRH64" s="894"/>
      <c r="TRI64" s="894"/>
      <c r="TRJ64" s="894"/>
      <c r="TRK64" s="894"/>
      <c r="TRL64" s="894"/>
      <c r="TRM64" s="894"/>
      <c r="TRN64" s="894"/>
      <c r="TRO64" s="894"/>
      <c r="TRP64" s="894"/>
      <c r="TRQ64" s="894"/>
      <c r="TRR64" s="894"/>
      <c r="TRS64" s="894"/>
      <c r="TRT64" s="894"/>
      <c r="TRU64" s="894"/>
      <c r="TRV64" s="894"/>
      <c r="TRW64" s="894"/>
      <c r="TRX64" s="894"/>
      <c r="TRY64" s="894"/>
      <c r="TRZ64" s="894"/>
      <c r="TSA64" s="894"/>
      <c r="TSB64" s="894"/>
      <c r="TSC64" s="894"/>
      <c r="TSD64" s="894"/>
      <c r="TSE64" s="894"/>
      <c r="TSF64" s="894"/>
      <c r="TSG64" s="894"/>
      <c r="TSH64" s="894"/>
      <c r="TSI64" s="894"/>
      <c r="TSJ64" s="894"/>
      <c r="TSK64" s="894"/>
      <c r="TSL64" s="894"/>
      <c r="TSM64" s="894"/>
      <c r="TSN64" s="894"/>
      <c r="TSO64" s="894"/>
      <c r="TSP64" s="894"/>
      <c r="TSQ64" s="894"/>
      <c r="TSR64" s="894"/>
      <c r="TSS64" s="894"/>
      <c r="TST64" s="894"/>
      <c r="TSU64" s="894"/>
      <c r="TSV64" s="894"/>
      <c r="TSW64" s="894"/>
      <c r="TSX64" s="894"/>
      <c r="TSY64" s="894"/>
      <c r="TSZ64" s="894"/>
      <c r="TTA64" s="894"/>
      <c r="TTB64" s="894"/>
      <c r="TTC64" s="894"/>
      <c r="TTD64" s="894"/>
      <c r="TTE64" s="894"/>
      <c r="TTF64" s="894"/>
      <c r="TTG64" s="894"/>
      <c r="TTH64" s="894"/>
      <c r="TTI64" s="894"/>
      <c r="TTJ64" s="894"/>
      <c r="TTK64" s="894"/>
      <c r="TTL64" s="894"/>
      <c r="TTM64" s="894"/>
      <c r="TTN64" s="894"/>
      <c r="TTO64" s="894"/>
      <c r="TTP64" s="894"/>
      <c r="TTQ64" s="894"/>
      <c r="TTR64" s="894"/>
      <c r="TTS64" s="894"/>
      <c r="TTT64" s="894"/>
      <c r="TTU64" s="894"/>
      <c r="TTV64" s="894"/>
      <c r="TTW64" s="894"/>
      <c r="TTX64" s="894"/>
      <c r="TTY64" s="894"/>
      <c r="TTZ64" s="894"/>
      <c r="TUA64" s="894"/>
      <c r="TUB64" s="894"/>
      <c r="TUC64" s="894"/>
      <c r="TUD64" s="894"/>
      <c r="TUE64" s="894"/>
      <c r="TUF64" s="894"/>
      <c r="TUG64" s="894"/>
      <c r="TUH64" s="894"/>
      <c r="TUI64" s="894"/>
      <c r="TUJ64" s="894"/>
      <c r="TUK64" s="894"/>
      <c r="TUL64" s="894"/>
      <c r="TUM64" s="894"/>
      <c r="TUN64" s="894"/>
      <c r="TUO64" s="894"/>
      <c r="TUP64" s="894"/>
      <c r="TUQ64" s="894"/>
      <c r="TUR64" s="894"/>
      <c r="TUS64" s="894"/>
      <c r="TUT64" s="894"/>
      <c r="TUU64" s="894"/>
      <c r="TUV64" s="894"/>
      <c r="TUW64" s="894"/>
      <c r="TUX64" s="894"/>
      <c r="TUY64" s="894"/>
      <c r="TUZ64" s="894"/>
      <c r="TVA64" s="894"/>
      <c r="TVB64" s="894"/>
      <c r="TVC64" s="894"/>
      <c r="TVD64" s="894"/>
      <c r="TVE64" s="894"/>
      <c r="TVF64" s="894"/>
      <c r="TVG64" s="894"/>
      <c r="TVH64" s="894"/>
      <c r="TVI64" s="894"/>
      <c r="TVJ64" s="894"/>
      <c r="TVK64" s="894"/>
      <c r="TVL64" s="894"/>
      <c r="TVM64" s="894"/>
      <c r="TVN64" s="894"/>
      <c r="TVO64" s="894"/>
      <c r="TVP64" s="894"/>
      <c r="TVQ64" s="894"/>
      <c r="TVR64" s="894"/>
      <c r="TVS64" s="894"/>
      <c r="TVT64" s="894"/>
      <c r="TVU64" s="894"/>
      <c r="TVV64" s="894"/>
      <c r="TVW64" s="894"/>
      <c r="TVX64" s="894"/>
      <c r="TVY64" s="894"/>
      <c r="TVZ64" s="894"/>
      <c r="TWA64" s="894"/>
      <c r="TWB64" s="894"/>
      <c r="TWC64" s="894"/>
      <c r="TWD64" s="894"/>
      <c r="TWE64" s="894"/>
      <c r="TWF64" s="894"/>
      <c r="TWG64" s="894"/>
      <c r="TWH64" s="894"/>
      <c r="TWI64" s="894"/>
      <c r="TWJ64" s="894"/>
      <c r="TWK64" s="894"/>
      <c r="TWL64" s="894"/>
      <c r="TWM64" s="894"/>
      <c r="TWN64" s="894"/>
      <c r="TWO64" s="894"/>
      <c r="TWP64" s="894"/>
      <c r="TWQ64" s="894"/>
      <c r="TWR64" s="894"/>
      <c r="TWS64" s="894"/>
      <c r="TWT64" s="894"/>
      <c r="TWU64" s="894"/>
      <c r="TWV64" s="894"/>
      <c r="TWW64" s="894"/>
      <c r="TWX64" s="894"/>
      <c r="TWY64" s="894"/>
      <c r="TWZ64" s="894"/>
      <c r="TXA64" s="894"/>
      <c r="TXB64" s="894"/>
      <c r="TXC64" s="894"/>
      <c r="TXD64" s="894"/>
      <c r="TXE64" s="894"/>
      <c r="TXF64" s="894"/>
      <c r="TXG64" s="894"/>
      <c r="TXH64" s="894"/>
      <c r="TXI64" s="894"/>
      <c r="TXJ64" s="894"/>
      <c r="TXK64" s="894"/>
      <c r="TXL64" s="894"/>
      <c r="TXM64" s="894"/>
      <c r="TXN64" s="894"/>
      <c r="TXO64" s="894"/>
      <c r="TXP64" s="894"/>
      <c r="TXQ64" s="894"/>
      <c r="TXR64" s="894"/>
      <c r="TXS64" s="894"/>
      <c r="TXT64" s="894"/>
      <c r="TXU64" s="894"/>
      <c r="TXV64" s="894"/>
      <c r="TXW64" s="894"/>
      <c r="TXX64" s="894"/>
      <c r="TXY64" s="894"/>
      <c r="TXZ64" s="894"/>
      <c r="TYA64" s="894"/>
      <c r="TYB64" s="894"/>
      <c r="TYC64" s="894"/>
      <c r="TYD64" s="894"/>
      <c r="TYE64" s="894"/>
      <c r="TYF64" s="894"/>
      <c r="TYG64" s="894"/>
      <c r="TYH64" s="894"/>
      <c r="TYI64" s="894"/>
      <c r="TYJ64" s="894"/>
      <c r="TYK64" s="894"/>
      <c r="TYL64" s="894"/>
      <c r="TYM64" s="894"/>
      <c r="TYN64" s="894"/>
      <c r="TYO64" s="894"/>
      <c r="TYP64" s="894"/>
      <c r="TYQ64" s="894"/>
      <c r="TYR64" s="894"/>
      <c r="TYS64" s="894"/>
      <c r="TYT64" s="894"/>
      <c r="TYU64" s="894"/>
      <c r="TYV64" s="894"/>
      <c r="TYW64" s="894"/>
      <c r="TYX64" s="894"/>
      <c r="TYY64" s="894"/>
      <c r="TYZ64" s="894"/>
      <c r="TZA64" s="894"/>
      <c r="TZB64" s="894"/>
      <c r="TZC64" s="894"/>
      <c r="TZD64" s="894"/>
      <c r="TZE64" s="894"/>
      <c r="TZF64" s="894"/>
      <c r="TZG64" s="894"/>
      <c r="TZH64" s="894"/>
      <c r="TZI64" s="894"/>
      <c r="TZJ64" s="894"/>
      <c r="TZK64" s="894"/>
      <c r="TZL64" s="894"/>
      <c r="TZM64" s="894"/>
      <c r="TZN64" s="894"/>
      <c r="TZO64" s="894"/>
      <c r="TZP64" s="894"/>
      <c r="TZQ64" s="894"/>
      <c r="TZR64" s="894"/>
      <c r="TZS64" s="894"/>
      <c r="TZT64" s="894"/>
      <c r="TZU64" s="894"/>
      <c r="TZV64" s="894"/>
      <c r="TZW64" s="894"/>
      <c r="TZX64" s="894"/>
      <c r="TZY64" s="894"/>
      <c r="TZZ64" s="894"/>
      <c r="UAA64" s="894"/>
      <c r="UAB64" s="894"/>
      <c r="UAC64" s="894"/>
      <c r="UAD64" s="894"/>
      <c r="UAE64" s="894"/>
      <c r="UAF64" s="894"/>
      <c r="UAG64" s="894"/>
      <c r="UAH64" s="894"/>
      <c r="UAI64" s="894"/>
      <c r="UAJ64" s="894"/>
      <c r="UAK64" s="894"/>
      <c r="UAL64" s="894"/>
      <c r="UAM64" s="894"/>
      <c r="UAN64" s="894"/>
      <c r="UAO64" s="894"/>
      <c r="UAP64" s="894"/>
      <c r="UAQ64" s="894"/>
      <c r="UAR64" s="894"/>
      <c r="UAS64" s="894"/>
      <c r="UAT64" s="894"/>
      <c r="UAU64" s="894"/>
      <c r="UAV64" s="894"/>
      <c r="UAW64" s="894"/>
      <c r="UAX64" s="894"/>
      <c r="UAY64" s="894"/>
      <c r="UAZ64" s="894"/>
      <c r="UBA64" s="894"/>
      <c r="UBB64" s="894"/>
      <c r="UBC64" s="894"/>
      <c r="UBD64" s="894"/>
      <c r="UBE64" s="894"/>
      <c r="UBF64" s="894"/>
      <c r="UBG64" s="894"/>
      <c r="UBH64" s="894"/>
      <c r="UBI64" s="894"/>
      <c r="UBJ64" s="894"/>
      <c r="UBK64" s="894"/>
      <c r="UBL64" s="894"/>
      <c r="UBM64" s="894"/>
      <c r="UBN64" s="894"/>
      <c r="UBO64" s="894"/>
      <c r="UBP64" s="894"/>
      <c r="UBQ64" s="894"/>
      <c r="UBR64" s="894"/>
      <c r="UBS64" s="894"/>
      <c r="UBT64" s="894"/>
      <c r="UBU64" s="894"/>
      <c r="UBV64" s="894"/>
      <c r="UBW64" s="894"/>
      <c r="UBX64" s="894"/>
      <c r="UBY64" s="894"/>
      <c r="UBZ64" s="894"/>
      <c r="UCA64" s="894"/>
      <c r="UCB64" s="894"/>
      <c r="UCC64" s="894"/>
      <c r="UCD64" s="894"/>
      <c r="UCE64" s="894"/>
      <c r="UCF64" s="894"/>
      <c r="UCG64" s="894"/>
      <c r="UCH64" s="894"/>
      <c r="UCI64" s="894"/>
      <c r="UCJ64" s="894"/>
      <c r="UCK64" s="894"/>
      <c r="UCL64" s="894"/>
      <c r="UCM64" s="894"/>
      <c r="UCN64" s="894"/>
      <c r="UCO64" s="894"/>
      <c r="UCP64" s="894"/>
      <c r="UCQ64" s="894"/>
      <c r="UCR64" s="894"/>
      <c r="UCS64" s="894"/>
      <c r="UCT64" s="894"/>
      <c r="UCU64" s="894"/>
      <c r="UCV64" s="894"/>
      <c r="UCW64" s="894"/>
      <c r="UCX64" s="894"/>
      <c r="UCY64" s="894"/>
      <c r="UCZ64" s="894"/>
      <c r="UDA64" s="894"/>
      <c r="UDB64" s="894"/>
      <c r="UDC64" s="894"/>
      <c r="UDD64" s="894"/>
      <c r="UDE64" s="894"/>
      <c r="UDF64" s="894"/>
      <c r="UDG64" s="894"/>
      <c r="UDH64" s="894"/>
      <c r="UDI64" s="894"/>
      <c r="UDJ64" s="894"/>
      <c r="UDK64" s="894"/>
      <c r="UDL64" s="894"/>
      <c r="UDM64" s="894"/>
      <c r="UDN64" s="894"/>
      <c r="UDO64" s="894"/>
      <c r="UDP64" s="894"/>
      <c r="UDQ64" s="894"/>
      <c r="UDR64" s="894"/>
      <c r="UDS64" s="894"/>
      <c r="UDT64" s="894"/>
      <c r="UDU64" s="894"/>
      <c r="UDV64" s="894"/>
      <c r="UDW64" s="894"/>
      <c r="UDX64" s="894"/>
      <c r="UDY64" s="894"/>
      <c r="UDZ64" s="894"/>
      <c r="UEA64" s="894"/>
      <c r="UEB64" s="894"/>
      <c r="UEC64" s="894"/>
      <c r="UED64" s="894"/>
      <c r="UEE64" s="894"/>
      <c r="UEF64" s="894"/>
      <c r="UEG64" s="894"/>
      <c r="UEH64" s="894"/>
      <c r="UEI64" s="894"/>
      <c r="UEJ64" s="894"/>
      <c r="UEK64" s="894"/>
      <c r="UEL64" s="894"/>
      <c r="UEM64" s="894"/>
      <c r="UEN64" s="894"/>
      <c r="UEO64" s="894"/>
      <c r="UEP64" s="894"/>
      <c r="UEQ64" s="894"/>
      <c r="UER64" s="894"/>
      <c r="UES64" s="894"/>
      <c r="UET64" s="894"/>
      <c r="UEU64" s="894"/>
      <c r="UEV64" s="894"/>
      <c r="UEW64" s="894"/>
      <c r="UEX64" s="894"/>
      <c r="UEY64" s="894"/>
      <c r="UEZ64" s="894"/>
      <c r="UFA64" s="894"/>
      <c r="UFB64" s="894"/>
      <c r="UFC64" s="894"/>
      <c r="UFD64" s="894"/>
      <c r="UFE64" s="894"/>
      <c r="UFF64" s="894"/>
      <c r="UFG64" s="894"/>
      <c r="UFH64" s="894"/>
      <c r="UFI64" s="894"/>
      <c r="UFJ64" s="894"/>
      <c r="UFK64" s="894"/>
      <c r="UFL64" s="894"/>
      <c r="UFM64" s="894"/>
      <c r="UFN64" s="894"/>
      <c r="UFO64" s="894"/>
      <c r="UFP64" s="894"/>
      <c r="UFQ64" s="894"/>
      <c r="UFR64" s="894"/>
      <c r="UFS64" s="894"/>
      <c r="UFT64" s="894"/>
      <c r="UFU64" s="894"/>
      <c r="UFV64" s="894"/>
      <c r="UFW64" s="894"/>
      <c r="UFX64" s="894"/>
      <c r="UFY64" s="894"/>
      <c r="UFZ64" s="894"/>
      <c r="UGA64" s="894"/>
      <c r="UGB64" s="894"/>
      <c r="UGC64" s="894"/>
      <c r="UGD64" s="894"/>
      <c r="UGE64" s="894"/>
      <c r="UGF64" s="894"/>
      <c r="UGG64" s="894"/>
      <c r="UGH64" s="894"/>
      <c r="UGI64" s="894"/>
      <c r="UGJ64" s="894"/>
      <c r="UGK64" s="894"/>
      <c r="UGL64" s="894"/>
      <c r="UGM64" s="894"/>
      <c r="UGN64" s="894"/>
      <c r="UGO64" s="894"/>
      <c r="UGP64" s="894"/>
      <c r="UGQ64" s="894"/>
      <c r="UGR64" s="894"/>
      <c r="UGS64" s="894"/>
      <c r="UGT64" s="894"/>
      <c r="UGU64" s="894"/>
      <c r="UGV64" s="894"/>
      <c r="UGW64" s="894"/>
      <c r="UGX64" s="894"/>
      <c r="UGY64" s="894"/>
      <c r="UGZ64" s="894"/>
      <c r="UHA64" s="894"/>
      <c r="UHB64" s="894"/>
      <c r="UHC64" s="894"/>
      <c r="UHD64" s="894"/>
      <c r="UHE64" s="894"/>
      <c r="UHF64" s="894"/>
      <c r="UHG64" s="894"/>
      <c r="UHH64" s="894"/>
      <c r="UHI64" s="894"/>
      <c r="UHJ64" s="894"/>
      <c r="UHK64" s="894"/>
      <c r="UHL64" s="894"/>
      <c r="UHM64" s="894"/>
      <c r="UHN64" s="894"/>
      <c r="UHO64" s="894"/>
      <c r="UHP64" s="894"/>
      <c r="UHQ64" s="894"/>
      <c r="UHR64" s="894"/>
      <c r="UHS64" s="894"/>
      <c r="UHT64" s="894"/>
      <c r="UHU64" s="894"/>
      <c r="UHV64" s="894"/>
      <c r="UHW64" s="894"/>
      <c r="UHX64" s="894"/>
      <c r="UHY64" s="894"/>
      <c r="UHZ64" s="894"/>
      <c r="UIA64" s="894"/>
      <c r="UIB64" s="894"/>
      <c r="UIC64" s="894"/>
      <c r="UID64" s="894"/>
      <c r="UIE64" s="894"/>
      <c r="UIF64" s="894"/>
      <c r="UIG64" s="894"/>
      <c r="UIH64" s="894"/>
      <c r="UII64" s="894"/>
      <c r="UIJ64" s="894"/>
      <c r="UIK64" s="894"/>
      <c r="UIL64" s="894"/>
      <c r="UIM64" s="894"/>
      <c r="UIN64" s="894"/>
      <c r="UIO64" s="894"/>
      <c r="UIP64" s="894"/>
      <c r="UIQ64" s="894"/>
      <c r="UIR64" s="894"/>
      <c r="UIS64" s="894"/>
      <c r="UIT64" s="894"/>
      <c r="UIU64" s="894"/>
      <c r="UIV64" s="894"/>
      <c r="UIW64" s="894"/>
      <c r="UIX64" s="894"/>
      <c r="UIY64" s="894"/>
      <c r="UIZ64" s="894"/>
      <c r="UJA64" s="894"/>
      <c r="UJB64" s="894"/>
      <c r="UJC64" s="894"/>
      <c r="UJD64" s="894"/>
      <c r="UJE64" s="894"/>
      <c r="UJF64" s="894"/>
      <c r="UJG64" s="894"/>
      <c r="UJH64" s="894"/>
      <c r="UJI64" s="894"/>
      <c r="UJJ64" s="894"/>
      <c r="UJK64" s="894"/>
      <c r="UJL64" s="894"/>
      <c r="UJM64" s="894"/>
      <c r="UJN64" s="894"/>
      <c r="UJO64" s="894"/>
      <c r="UJP64" s="894"/>
      <c r="UJQ64" s="894"/>
      <c r="UJR64" s="894"/>
      <c r="UJS64" s="894"/>
      <c r="UJT64" s="894"/>
      <c r="UJU64" s="894"/>
      <c r="UJV64" s="894"/>
      <c r="UJW64" s="894"/>
      <c r="UJX64" s="894"/>
      <c r="UJY64" s="894"/>
      <c r="UJZ64" s="894"/>
      <c r="UKA64" s="894"/>
      <c r="UKB64" s="894"/>
      <c r="UKC64" s="894"/>
      <c r="UKD64" s="894"/>
      <c r="UKE64" s="894"/>
      <c r="UKF64" s="894"/>
      <c r="UKG64" s="894"/>
      <c r="UKH64" s="894"/>
      <c r="UKI64" s="894"/>
      <c r="UKJ64" s="894"/>
      <c r="UKK64" s="894"/>
      <c r="UKL64" s="894"/>
      <c r="UKM64" s="894"/>
      <c r="UKN64" s="894"/>
      <c r="UKO64" s="894"/>
      <c r="UKP64" s="894"/>
      <c r="UKQ64" s="894"/>
      <c r="UKR64" s="894"/>
      <c r="UKS64" s="894"/>
      <c r="UKT64" s="894"/>
      <c r="UKU64" s="894"/>
      <c r="UKV64" s="894"/>
      <c r="UKW64" s="894"/>
      <c r="UKX64" s="894"/>
      <c r="UKY64" s="894"/>
      <c r="UKZ64" s="894"/>
      <c r="ULA64" s="894"/>
      <c r="ULB64" s="894"/>
      <c r="ULC64" s="894"/>
      <c r="ULD64" s="894"/>
      <c r="ULE64" s="894"/>
      <c r="ULF64" s="894"/>
      <c r="ULG64" s="894"/>
      <c r="ULH64" s="894"/>
      <c r="ULI64" s="894"/>
      <c r="ULJ64" s="894"/>
      <c r="ULK64" s="894"/>
      <c r="ULL64" s="894"/>
      <c r="ULM64" s="894"/>
      <c r="ULN64" s="894"/>
      <c r="ULO64" s="894"/>
      <c r="ULP64" s="894"/>
      <c r="ULQ64" s="894"/>
      <c r="ULR64" s="894"/>
      <c r="ULS64" s="894"/>
      <c r="ULT64" s="894"/>
      <c r="ULU64" s="894"/>
      <c r="ULV64" s="894"/>
      <c r="ULW64" s="894"/>
      <c r="ULX64" s="894"/>
      <c r="ULY64" s="894"/>
      <c r="ULZ64" s="894"/>
      <c r="UMA64" s="894"/>
      <c r="UMB64" s="894"/>
      <c r="UMC64" s="894"/>
      <c r="UMD64" s="894"/>
      <c r="UME64" s="894"/>
      <c r="UMF64" s="894"/>
      <c r="UMG64" s="894"/>
      <c r="UMH64" s="894"/>
      <c r="UMI64" s="894"/>
      <c r="UMJ64" s="894"/>
      <c r="UMK64" s="894"/>
      <c r="UML64" s="894"/>
      <c r="UMM64" s="894"/>
      <c r="UMN64" s="894"/>
      <c r="UMO64" s="894"/>
      <c r="UMP64" s="894"/>
      <c r="UMQ64" s="894"/>
      <c r="UMR64" s="894"/>
      <c r="UMS64" s="894"/>
      <c r="UMT64" s="894"/>
      <c r="UMU64" s="894"/>
      <c r="UMV64" s="894"/>
      <c r="UMW64" s="894"/>
      <c r="UMX64" s="894"/>
      <c r="UMY64" s="894"/>
      <c r="UMZ64" s="894"/>
      <c r="UNA64" s="894"/>
      <c r="UNB64" s="894"/>
      <c r="UNC64" s="894"/>
      <c r="UND64" s="894"/>
      <c r="UNE64" s="894"/>
      <c r="UNF64" s="894"/>
      <c r="UNG64" s="894"/>
      <c r="UNH64" s="894"/>
      <c r="UNI64" s="894"/>
      <c r="UNJ64" s="894"/>
      <c r="UNK64" s="894"/>
      <c r="UNL64" s="894"/>
      <c r="UNM64" s="894"/>
      <c r="UNN64" s="894"/>
      <c r="UNO64" s="894"/>
      <c r="UNP64" s="894"/>
      <c r="UNQ64" s="894"/>
      <c r="UNR64" s="894"/>
      <c r="UNS64" s="894"/>
      <c r="UNT64" s="894"/>
      <c r="UNU64" s="894"/>
      <c r="UNV64" s="894"/>
      <c r="UNW64" s="894"/>
      <c r="UNX64" s="894"/>
      <c r="UNY64" s="894"/>
      <c r="UNZ64" s="894"/>
      <c r="UOA64" s="894"/>
      <c r="UOB64" s="894"/>
      <c r="UOC64" s="894"/>
      <c r="UOD64" s="894"/>
      <c r="UOE64" s="894"/>
      <c r="UOF64" s="894"/>
      <c r="UOG64" s="894"/>
      <c r="UOH64" s="894"/>
      <c r="UOI64" s="894"/>
      <c r="UOJ64" s="894"/>
      <c r="UOK64" s="894"/>
      <c r="UOL64" s="894"/>
      <c r="UOM64" s="894"/>
      <c r="UON64" s="894"/>
      <c r="UOO64" s="894"/>
      <c r="UOP64" s="894"/>
      <c r="UOQ64" s="894"/>
      <c r="UOR64" s="894"/>
      <c r="UOS64" s="894"/>
      <c r="UOT64" s="894"/>
      <c r="UOU64" s="894"/>
      <c r="UOV64" s="894"/>
      <c r="UOW64" s="894"/>
      <c r="UOX64" s="894"/>
      <c r="UOY64" s="894"/>
      <c r="UOZ64" s="894"/>
      <c r="UPA64" s="894"/>
      <c r="UPB64" s="894"/>
      <c r="UPC64" s="894"/>
      <c r="UPD64" s="894"/>
      <c r="UPE64" s="894"/>
      <c r="UPF64" s="894"/>
      <c r="UPG64" s="894"/>
      <c r="UPH64" s="894"/>
      <c r="UPI64" s="894"/>
      <c r="UPJ64" s="894"/>
      <c r="UPK64" s="894"/>
      <c r="UPL64" s="894"/>
      <c r="UPM64" s="894"/>
      <c r="UPN64" s="894"/>
      <c r="UPO64" s="894"/>
      <c r="UPP64" s="894"/>
      <c r="UPQ64" s="894"/>
      <c r="UPR64" s="894"/>
      <c r="UPS64" s="894"/>
      <c r="UPT64" s="894"/>
      <c r="UPU64" s="894"/>
      <c r="UPV64" s="894"/>
      <c r="UPW64" s="894"/>
      <c r="UPX64" s="894"/>
      <c r="UPY64" s="894"/>
      <c r="UPZ64" s="894"/>
      <c r="UQA64" s="894"/>
      <c r="UQB64" s="894"/>
      <c r="UQC64" s="894"/>
      <c r="UQD64" s="894"/>
      <c r="UQE64" s="894"/>
      <c r="UQF64" s="894"/>
      <c r="UQG64" s="894"/>
      <c r="UQH64" s="894"/>
      <c r="UQI64" s="894"/>
      <c r="UQJ64" s="894"/>
      <c r="UQK64" s="894"/>
      <c r="UQL64" s="894"/>
      <c r="UQM64" s="894"/>
      <c r="UQN64" s="894"/>
      <c r="UQO64" s="894"/>
      <c r="UQP64" s="894"/>
      <c r="UQQ64" s="894"/>
      <c r="UQR64" s="894"/>
      <c r="UQS64" s="894"/>
      <c r="UQT64" s="894"/>
      <c r="UQU64" s="894"/>
      <c r="UQV64" s="894"/>
      <c r="UQW64" s="894"/>
      <c r="UQX64" s="894"/>
      <c r="UQY64" s="894"/>
      <c r="UQZ64" s="894"/>
      <c r="URA64" s="894"/>
      <c r="URB64" s="894"/>
      <c r="URC64" s="894"/>
      <c r="URD64" s="894"/>
      <c r="URE64" s="894"/>
      <c r="URF64" s="894"/>
      <c r="URG64" s="894"/>
      <c r="URH64" s="894"/>
      <c r="URI64" s="894"/>
      <c r="URJ64" s="894"/>
      <c r="URK64" s="894"/>
      <c r="URL64" s="894"/>
      <c r="URM64" s="894"/>
      <c r="URN64" s="894"/>
      <c r="URO64" s="894"/>
      <c r="URP64" s="894"/>
      <c r="URQ64" s="894"/>
      <c r="URR64" s="894"/>
      <c r="URS64" s="894"/>
      <c r="URT64" s="894"/>
      <c r="URU64" s="894"/>
      <c r="URV64" s="894"/>
      <c r="URW64" s="894"/>
      <c r="URX64" s="894"/>
      <c r="URY64" s="894"/>
      <c r="URZ64" s="894"/>
      <c r="USA64" s="894"/>
      <c r="USB64" s="894"/>
      <c r="USC64" s="894"/>
      <c r="USD64" s="894"/>
      <c r="USE64" s="894"/>
      <c r="USF64" s="894"/>
      <c r="USG64" s="894"/>
      <c r="USH64" s="894"/>
      <c r="USI64" s="894"/>
      <c r="USJ64" s="894"/>
      <c r="USK64" s="894"/>
      <c r="USL64" s="894"/>
      <c r="USM64" s="894"/>
      <c r="USN64" s="894"/>
      <c r="USO64" s="894"/>
      <c r="USP64" s="894"/>
      <c r="USQ64" s="894"/>
      <c r="USR64" s="894"/>
      <c r="USS64" s="894"/>
      <c r="UST64" s="894"/>
      <c r="USU64" s="894"/>
      <c r="USV64" s="894"/>
      <c r="USW64" s="894"/>
      <c r="USX64" s="894"/>
      <c r="USY64" s="894"/>
      <c r="USZ64" s="894"/>
      <c r="UTA64" s="894"/>
      <c r="UTB64" s="894"/>
      <c r="UTC64" s="894"/>
      <c r="UTD64" s="894"/>
      <c r="UTE64" s="894"/>
      <c r="UTF64" s="894"/>
      <c r="UTG64" s="894"/>
      <c r="UTH64" s="894"/>
      <c r="UTI64" s="894"/>
      <c r="UTJ64" s="894"/>
      <c r="UTK64" s="894"/>
      <c r="UTL64" s="894"/>
      <c r="UTM64" s="894"/>
      <c r="UTN64" s="894"/>
      <c r="UTO64" s="894"/>
      <c r="UTP64" s="894"/>
      <c r="UTQ64" s="894"/>
      <c r="UTR64" s="894"/>
      <c r="UTS64" s="894"/>
      <c r="UTT64" s="894"/>
      <c r="UTU64" s="894"/>
      <c r="UTV64" s="894"/>
      <c r="UTW64" s="894"/>
      <c r="UTX64" s="894"/>
      <c r="UTY64" s="894"/>
      <c r="UTZ64" s="894"/>
      <c r="UUA64" s="894"/>
      <c r="UUB64" s="894"/>
      <c r="UUC64" s="894"/>
      <c r="UUD64" s="894"/>
      <c r="UUE64" s="894"/>
      <c r="UUF64" s="894"/>
      <c r="UUG64" s="894"/>
      <c r="UUH64" s="894"/>
      <c r="UUI64" s="894"/>
      <c r="UUJ64" s="894"/>
      <c r="UUK64" s="894"/>
      <c r="UUL64" s="894"/>
      <c r="UUM64" s="894"/>
      <c r="UUN64" s="894"/>
      <c r="UUO64" s="894"/>
      <c r="UUP64" s="894"/>
      <c r="UUQ64" s="894"/>
      <c r="UUR64" s="894"/>
      <c r="UUS64" s="894"/>
      <c r="UUT64" s="894"/>
      <c r="UUU64" s="894"/>
      <c r="UUV64" s="894"/>
      <c r="UUW64" s="894"/>
      <c r="UUX64" s="894"/>
      <c r="UUY64" s="894"/>
      <c r="UUZ64" s="894"/>
      <c r="UVA64" s="894"/>
      <c r="UVB64" s="894"/>
      <c r="UVC64" s="894"/>
      <c r="UVD64" s="894"/>
      <c r="UVE64" s="894"/>
      <c r="UVF64" s="894"/>
      <c r="UVG64" s="894"/>
      <c r="UVH64" s="894"/>
      <c r="UVI64" s="894"/>
      <c r="UVJ64" s="894"/>
      <c r="UVK64" s="894"/>
      <c r="UVL64" s="894"/>
      <c r="UVM64" s="894"/>
      <c r="UVN64" s="894"/>
      <c r="UVO64" s="894"/>
      <c r="UVP64" s="894"/>
      <c r="UVQ64" s="894"/>
      <c r="UVR64" s="894"/>
      <c r="UVS64" s="894"/>
      <c r="UVT64" s="894"/>
      <c r="UVU64" s="894"/>
      <c r="UVV64" s="894"/>
      <c r="UVW64" s="894"/>
      <c r="UVX64" s="894"/>
      <c r="UVY64" s="894"/>
      <c r="UVZ64" s="894"/>
      <c r="UWA64" s="894"/>
      <c r="UWB64" s="894"/>
      <c r="UWC64" s="894"/>
      <c r="UWD64" s="894"/>
      <c r="UWE64" s="894"/>
      <c r="UWF64" s="894"/>
      <c r="UWG64" s="894"/>
      <c r="UWH64" s="894"/>
      <c r="UWI64" s="894"/>
      <c r="UWJ64" s="894"/>
      <c r="UWK64" s="894"/>
      <c r="UWL64" s="894"/>
      <c r="UWM64" s="894"/>
      <c r="UWN64" s="894"/>
      <c r="UWO64" s="894"/>
      <c r="UWP64" s="894"/>
      <c r="UWQ64" s="894"/>
      <c r="UWR64" s="894"/>
      <c r="UWS64" s="894"/>
      <c r="UWT64" s="894"/>
      <c r="UWU64" s="894"/>
      <c r="UWV64" s="894"/>
      <c r="UWW64" s="894"/>
      <c r="UWX64" s="894"/>
      <c r="UWY64" s="894"/>
      <c r="UWZ64" s="894"/>
      <c r="UXA64" s="894"/>
      <c r="UXB64" s="894"/>
      <c r="UXC64" s="894"/>
      <c r="UXD64" s="894"/>
      <c r="UXE64" s="894"/>
      <c r="UXF64" s="894"/>
      <c r="UXG64" s="894"/>
      <c r="UXH64" s="894"/>
      <c r="UXI64" s="894"/>
      <c r="UXJ64" s="894"/>
      <c r="UXK64" s="894"/>
      <c r="UXL64" s="894"/>
      <c r="UXM64" s="894"/>
      <c r="UXN64" s="894"/>
      <c r="UXO64" s="894"/>
      <c r="UXP64" s="894"/>
      <c r="UXQ64" s="894"/>
      <c r="UXR64" s="894"/>
      <c r="UXS64" s="894"/>
      <c r="UXT64" s="894"/>
      <c r="UXU64" s="894"/>
      <c r="UXV64" s="894"/>
      <c r="UXW64" s="894"/>
      <c r="UXX64" s="894"/>
      <c r="UXY64" s="894"/>
      <c r="UXZ64" s="894"/>
      <c r="UYA64" s="894"/>
      <c r="UYB64" s="894"/>
      <c r="UYC64" s="894"/>
      <c r="UYD64" s="894"/>
      <c r="UYE64" s="894"/>
      <c r="UYF64" s="894"/>
      <c r="UYG64" s="894"/>
      <c r="UYH64" s="894"/>
      <c r="UYI64" s="894"/>
      <c r="UYJ64" s="894"/>
      <c r="UYK64" s="894"/>
      <c r="UYL64" s="894"/>
      <c r="UYM64" s="894"/>
      <c r="UYN64" s="894"/>
      <c r="UYO64" s="894"/>
      <c r="UYP64" s="894"/>
      <c r="UYQ64" s="894"/>
      <c r="UYR64" s="894"/>
      <c r="UYS64" s="894"/>
      <c r="UYT64" s="894"/>
      <c r="UYU64" s="894"/>
      <c r="UYV64" s="894"/>
      <c r="UYW64" s="894"/>
      <c r="UYX64" s="894"/>
      <c r="UYY64" s="894"/>
      <c r="UYZ64" s="894"/>
      <c r="UZA64" s="894"/>
      <c r="UZB64" s="894"/>
      <c r="UZC64" s="894"/>
      <c r="UZD64" s="894"/>
      <c r="UZE64" s="894"/>
      <c r="UZF64" s="894"/>
      <c r="UZG64" s="894"/>
      <c r="UZH64" s="894"/>
      <c r="UZI64" s="894"/>
      <c r="UZJ64" s="894"/>
      <c r="UZK64" s="894"/>
      <c r="UZL64" s="894"/>
      <c r="UZM64" s="894"/>
      <c r="UZN64" s="894"/>
      <c r="UZO64" s="894"/>
      <c r="UZP64" s="894"/>
      <c r="UZQ64" s="894"/>
      <c r="UZR64" s="894"/>
      <c r="UZS64" s="894"/>
      <c r="UZT64" s="894"/>
      <c r="UZU64" s="894"/>
      <c r="UZV64" s="894"/>
      <c r="UZW64" s="894"/>
      <c r="UZX64" s="894"/>
      <c r="UZY64" s="894"/>
      <c r="UZZ64" s="894"/>
      <c r="VAA64" s="894"/>
      <c r="VAB64" s="894"/>
      <c r="VAC64" s="894"/>
      <c r="VAD64" s="894"/>
      <c r="VAE64" s="894"/>
      <c r="VAF64" s="894"/>
      <c r="VAG64" s="894"/>
      <c r="VAH64" s="894"/>
      <c r="VAI64" s="894"/>
      <c r="VAJ64" s="894"/>
      <c r="VAK64" s="894"/>
      <c r="VAL64" s="894"/>
      <c r="VAM64" s="894"/>
      <c r="VAN64" s="894"/>
      <c r="VAO64" s="894"/>
      <c r="VAP64" s="894"/>
      <c r="VAQ64" s="894"/>
      <c r="VAR64" s="894"/>
      <c r="VAS64" s="894"/>
      <c r="VAT64" s="894"/>
      <c r="VAU64" s="894"/>
      <c r="VAV64" s="894"/>
      <c r="VAW64" s="894"/>
      <c r="VAX64" s="894"/>
      <c r="VAY64" s="894"/>
      <c r="VAZ64" s="894"/>
      <c r="VBA64" s="894"/>
      <c r="VBB64" s="894"/>
      <c r="VBC64" s="894"/>
      <c r="VBD64" s="894"/>
      <c r="VBE64" s="894"/>
      <c r="VBF64" s="894"/>
      <c r="VBG64" s="894"/>
      <c r="VBH64" s="894"/>
      <c r="VBI64" s="894"/>
      <c r="VBJ64" s="894"/>
      <c r="VBK64" s="894"/>
      <c r="VBL64" s="894"/>
      <c r="VBM64" s="894"/>
      <c r="VBN64" s="894"/>
      <c r="VBO64" s="894"/>
      <c r="VBP64" s="894"/>
      <c r="VBQ64" s="894"/>
      <c r="VBR64" s="894"/>
      <c r="VBS64" s="894"/>
      <c r="VBT64" s="894"/>
      <c r="VBU64" s="894"/>
      <c r="VBV64" s="894"/>
      <c r="VBW64" s="894"/>
      <c r="VBX64" s="894"/>
      <c r="VBY64" s="894"/>
      <c r="VBZ64" s="894"/>
      <c r="VCA64" s="894"/>
      <c r="VCB64" s="894"/>
      <c r="VCC64" s="894"/>
      <c r="VCD64" s="894"/>
      <c r="VCE64" s="894"/>
      <c r="VCF64" s="894"/>
      <c r="VCG64" s="894"/>
      <c r="VCH64" s="894"/>
      <c r="VCI64" s="894"/>
      <c r="VCJ64" s="894"/>
      <c r="VCK64" s="894"/>
      <c r="VCL64" s="894"/>
      <c r="VCM64" s="894"/>
      <c r="VCN64" s="894"/>
      <c r="VCO64" s="894"/>
      <c r="VCP64" s="894"/>
      <c r="VCQ64" s="894"/>
      <c r="VCR64" s="894"/>
      <c r="VCS64" s="894"/>
      <c r="VCT64" s="894"/>
      <c r="VCU64" s="894"/>
      <c r="VCV64" s="894"/>
      <c r="VCW64" s="894"/>
      <c r="VCX64" s="894"/>
      <c r="VCY64" s="894"/>
      <c r="VCZ64" s="894"/>
      <c r="VDA64" s="894"/>
      <c r="VDB64" s="894"/>
      <c r="VDC64" s="894"/>
      <c r="VDD64" s="894"/>
      <c r="VDE64" s="894"/>
      <c r="VDF64" s="894"/>
      <c r="VDG64" s="894"/>
      <c r="VDH64" s="894"/>
      <c r="VDI64" s="894"/>
      <c r="VDJ64" s="894"/>
      <c r="VDK64" s="894"/>
      <c r="VDL64" s="894"/>
      <c r="VDM64" s="894"/>
      <c r="VDN64" s="894"/>
      <c r="VDO64" s="894"/>
      <c r="VDP64" s="894"/>
      <c r="VDQ64" s="894"/>
      <c r="VDR64" s="894"/>
      <c r="VDS64" s="894"/>
      <c r="VDT64" s="894"/>
      <c r="VDU64" s="894"/>
      <c r="VDV64" s="894"/>
      <c r="VDW64" s="894"/>
      <c r="VDX64" s="894"/>
      <c r="VDY64" s="894"/>
      <c r="VDZ64" s="894"/>
      <c r="VEA64" s="894"/>
      <c r="VEB64" s="894"/>
      <c r="VEC64" s="894"/>
      <c r="VED64" s="894"/>
      <c r="VEE64" s="894"/>
      <c r="VEF64" s="894"/>
      <c r="VEG64" s="894"/>
      <c r="VEH64" s="894"/>
      <c r="VEI64" s="894"/>
      <c r="VEJ64" s="894"/>
      <c r="VEK64" s="894"/>
      <c r="VEL64" s="894"/>
      <c r="VEM64" s="894"/>
      <c r="VEN64" s="894"/>
      <c r="VEO64" s="894"/>
      <c r="VEP64" s="894"/>
      <c r="VEQ64" s="894"/>
      <c r="VER64" s="894"/>
      <c r="VES64" s="894"/>
      <c r="VET64" s="894"/>
      <c r="VEU64" s="894"/>
      <c r="VEV64" s="894"/>
      <c r="VEW64" s="894"/>
      <c r="VEX64" s="894"/>
      <c r="VEY64" s="894"/>
      <c r="VEZ64" s="894"/>
      <c r="VFA64" s="894"/>
      <c r="VFB64" s="894"/>
      <c r="VFC64" s="894"/>
      <c r="VFD64" s="894"/>
      <c r="VFE64" s="894"/>
      <c r="VFF64" s="894"/>
      <c r="VFG64" s="894"/>
      <c r="VFH64" s="894"/>
      <c r="VFI64" s="894"/>
      <c r="VFJ64" s="894"/>
      <c r="VFK64" s="894"/>
      <c r="VFL64" s="894"/>
      <c r="VFM64" s="894"/>
      <c r="VFN64" s="894"/>
      <c r="VFO64" s="894"/>
      <c r="VFP64" s="894"/>
      <c r="VFQ64" s="894"/>
      <c r="VFR64" s="894"/>
      <c r="VFS64" s="894"/>
      <c r="VFT64" s="894"/>
      <c r="VFU64" s="894"/>
      <c r="VFV64" s="894"/>
      <c r="VFW64" s="894"/>
      <c r="VFX64" s="894"/>
      <c r="VFY64" s="894"/>
      <c r="VFZ64" s="894"/>
      <c r="VGA64" s="894"/>
      <c r="VGB64" s="894"/>
      <c r="VGC64" s="894"/>
      <c r="VGD64" s="894"/>
      <c r="VGE64" s="894"/>
      <c r="VGF64" s="894"/>
      <c r="VGG64" s="894"/>
      <c r="VGH64" s="894"/>
      <c r="VGI64" s="894"/>
      <c r="VGJ64" s="894"/>
      <c r="VGK64" s="894"/>
      <c r="VGL64" s="894"/>
      <c r="VGM64" s="894"/>
      <c r="VGN64" s="894"/>
      <c r="VGO64" s="894"/>
      <c r="VGP64" s="894"/>
      <c r="VGQ64" s="894"/>
      <c r="VGR64" s="894"/>
      <c r="VGS64" s="894"/>
      <c r="VGT64" s="894"/>
      <c r="VGU64" s="894"/>
      <c r="VGV64" s="894"/>
      <c r="VGW64" s="894"/>
      <c r="VGX64" s="894"/>
      <c r="VGY64" s="894"/>
      <c r="VGZ64" s="894"/>
      <c r="VHA64" s="894"/>
      <c r="VHB64" s="894"/>
      <c r="VHC64" s="894"/>
      <c r="VHD64" s="894"/>
      <c r="VHE64" s="894"/>
      <c r="VHF64" s="894"/>
      <c r="VHG64" s="894"/>
      <c r="VHH64" s="894"/>
      <c r="VHI64" s="894"/>
      <c r="VHJ64" s="894"/>
      <c r="VHK64" s="894"/>
      <c r="VHL64" s="894"/>
      <c r="VHM64" s="894"/>
      <c r="VHN64" s="894"/>
      <c r="VHO64" s="894"/>
      <c r="VHP64" s="894"/>
      <c r="VHQ64" s="894"/>
      <c r="VHR64" s="894"/>
      <c r="VHS64" s="894"/>
      <c r="VHT64" s="894"/>
      <c r="VHU64" s="894"/>
      <c r="VHV64" s="894"/>
      <c r="VHW64" s="894"/>
      <c r="VHX64" s="894"/>
      <c r="VHY64" s="894"/>
      <c r="VHZ64" s="894"/>
      <c r="VIA64" s="894"/>
      <c r="VIB64" s="894"/>
      <c r="VIC64" s="894"/>
      <c r="VID64" s="894"/>
      <c r="VIE64" s="894"/>
      <c r="VIF64" s="894"/>
      <c r="VIG64" s="894"/>
      <c r="VIH64" s="894"/>
      <c r="VII64" s="894"/>
      <c r="VIJ64" s="894"/>
      <c r="VIK64" s="894"/>
      <c r="VIL64" s="894"/>
      <c r="VIM64" s="894"/>
      <c r="VIN64" s="894"/>
      <c r="VIO64" s="894"/>
      <c r="VIP64" s="894"/>
      <c r="VIQ64" s="894"/>
      <c r="VIR64" s="894"/>
      <c r="VIS64" s="894"/>
      <c r="VIT64" s="894"/>
      <c r="VIU64" s="894"/>
      <c r="VIV64" s="894"/>
      <c r="VIW64" s="894"/>
      <c r="VIX64" s="894"/>
      <c r="VIY64" s="894"/>
      <c r="VIZ64" s="894"/>
      <c r="VJA64" s="894"/>
      <c r="VJB64" s="894"/>
      <c r="VJC64" s="894"/>
      <c r="VJD64" s="894"/>
      <c r="VJE64" s="894"/>
      <c r="VJF64" s="894"/>
      <c r="VJG64" s="894"/>
      <c r="VJH64" s="894"/>
      <c r="VJI64" s="894"/>
      <c r="VJJ64" s="894"/>
      <c r="VJK64" s="894"/>
      <c r="VJL64" s="894"/>
      <c r="VJM64" s="894"/>
      <c r="VJN64" s="894"/>
      <c r="VJO64" s="894"/>
      <c r="VJP64" s="894"/>
      <c r="VJQ64" s="894"/>
      <c r="VJR64" s="894"/>
      <c r="VJS64" s="894"/>
      <c r="VJT64" s="894"/>
      <c r="VJU64" s="894"/>
      <c r="VJV64" s="894"/>
      <c r="VJW64" s="894"/>
      <c r="VJX64" s="894"/>
      <c r="VJY64" s="894"/>
      <c r="VJZ64" s="894"/>
      <c r="VKA64" s="894"/>
      <c r="VKB64" s="894"/>
      <c r="VKC64" s="894"/>
      <c r="VKD64" s="894"/>
      <c r="VKE64" s="894"/>
      <c r="VKF64" s="894"/>
      <c r="VKG64" s="894"/>
      <c r="VKH64" s="894"/>
      <c r="VKI64" s="894"/>
      <c r="VKJ64" s="894"/>
      <c r="VKK64" s="894"/>
      <c r="VKL64" s="894"/>
      <c r="VKM64" s="894"/>
      <c r="VKN64" s="894"/>
      <c r="VKO64" s="894"/>
      <c r="VKP64" s="894"/>
      <c r="VKQ64" s="894"/>
      <c r="VKR64" s="894"/>
      <c r="VKS64" s="894"/>
      <c r="VKT64" s="894"/>
      <c r="VKU64" s="894"/>
      <c r="VKV64" s="894"/>
      <c r="VKW64" s="894"/>
      <c r="VKX64" s="894"/>
      <c r="VKY64" s="894"/>
      <c r="VKZ64" s="894"/>
      <c r="VLA64" s="894"/>
      <c r="VLB64" s="894"/>
      <c r="VLC64" s="894"/>
      <c r="VLD64" s="894"/>
      <c r="VLE64" s="894"/>
      <c r="VLF64" s="894"/>
      <c r="VLG64" s="894"/>
      <c r="VLH64" s="894"/>
      <c r="VLI64" s="894"/>
      <c r="VLJ64" s="894"/>
      <c r="VLK64" s="894"/>
      <c r="VLL64" s="894"/>
      <c r="VLM64" s="894"/>
      <c r="VLN64" s="894"/>
      <c r="VLO64" s="894"/>
      <c r="VLP64" s="894"/>
      <c r="VLQ64" s="894"/>
      <c r="VLR64" s="894"/>
      <c r="VLS64" s="894"/>
      <c r="VLT64" s="894"/>
      <c r="VLU64" s="894"/>
      <c r="VLV64" s="894"/>
      <c r="VLW64" s="894"/>
      <c r="VLX64" s="894"/>
      <c r="VLY64" s="894"/>
      <c r="VLZ64" s="894"/>
      <c r="VMA64" s="894"/>
      <c r="VMB64" s="894"/>
      <c r="VMC64" s="894"/>
      <c r="VMD64" s="894"/>
      <c r="VME64" s="894"/>
      <c r="VMF64" s="894"/>
      <c r="VMG64" s="894"/>
      <c r="VMH64" s="894"/>
      <c r="VMI64" s="894"/>
      <c r="VMJ64" s="894"/>
      <c r="VMK64" s="894"/>
      <c r="VML64" s="894"/>
      <c r="VMM64" s="894"/>
      <c r="VMN64" s="894"/>
      <c r="VMO64" s="894"/>
      <c r="VMP64" s="894"/>
      <c r="VMQ64" s="894"/>
      <c r="VMR64" s="894"/>
      <c r="VMS64" s="894"/>
      <c r="VMT64" s="894"/>
      <c r="VMU64" s="894"/>
      <c r="VMV64" s="894"/>
      <c r="VMW64" s="894"/>
      <c r="VMX64" s="894"/>
      <c r="VMY64" s="894"/>
      <c r="VMZ64" s="894"/>
      <c r="VNA64" s="894"/>
      <c r="VNB64" s="894"/>
      <c r="VNC64" s="894"/>
      <c r="VND64" s="894"/>
      <c r="VNE64" s="894"/>
      <c r="VNF64" s="894"/>
      <c r="VNG64" s="894"/>
      <c r="VNH64" s="894"/>
      <c r="VNI64" s="894"/>
      <c r="VNJ64" s="894"/>
      <c r="VNK64" s="894"/>
      <c r="VNL64" s="894"/>
      <c r="VNM64" s="894"/>
      <c r="VNN64" s="894"/>
      <c r="VNO64" s="894"/>
      <c r="VNP64" s="894"/>
      <c r="VNQ64" s="894"/>
      <c r="VNR64" s="894"/>
      <c r="VNS64" s="894"/>
      <c r="VNT64" s="894"/>
      <c r="VNU64" s="894"/>
      <c r="VNV64" s="894"/>
      <c r="VNW64" s="894"/>
      <c r="VNX64" s="894"/>
      <c r="VNY64" s="894"/>
      <c r="VNZ64" s="894"/>
      <c r="VOA64" s="894"/>
      <c r="VOB64" s="894"/>
      <c r="VOC64" s="894"/>
      <c r="VOD64" s="894"/>
      <c r="VOE64" s="894"/>
      <c r="VOF64" s="894"/>
      <c r="VOG64" s="894"/>
      <c r="VOH64" s="894"/>
      <c r="VOI64" s="894"/>
      <c r="VOJ64" s="894"/>
      <c r="VOK64" s="894"/>
      <c r="VOL64" s="894"/>
      <c r="VOM64" s="894"/>
      <c r="VON64" s="894"/>
      <c r="VOO64" s="894"/>
      <c r="VOP64" s="894"/>
      <c r="VOQ64" s="894"/>
      <c r="VOR64" s="894"/>
      <c r="VOS64" s="894"/>
      <c r="VOT64" s="894"/>
      <c r="VOU64" s="894"/>
      <c r="VOV64" s="894"/>
      <c r="VOW64" s="894"/>
      <c r="VOX64" s="894"/>
      <c r="VOY64" s="894"/>
      <c r="VOZ64" s="894"/>
      <c r="VPA64" s="894"/>
      <c r="VPB64" s="894"/>
      <c r="VPC64" s="894"/>
      <c r="VPD64" s="894"/>
      <c r="VPE64" s="894"/>
      <c r="VPF64" s="894"/>
      <c r="VPG64" s="894"/>
      <c r="VPH64" s="894"/>
      <c r="VPI64" s="894"/>
      <c r="VPJ64" s="894"/>
      <c r="VPK64" s="894"/>
      <c r="VPL64" s="894"/>
      <c r="VPM64" s="894"/>
      <c r="VPN64" s="894"/>
      <c r="VPO64" s="894"/>
      <c r="VPP64" s="894"/>
      <c r="VPQ64" s="894"/>
      <c r="VPR64" s="894"/>
      <c r="VPS64" s="894"/>
      <c r="VPT64" s="894"/>
      <c r="VPU64" s="894"/>
      <c r="VPV64" s="894"/>
      <c r="VPW64" s="894"/>
      <c r="VPX64" s="894"/>
      <c r="VPY64" s="894"/>
      <c r="VPZ64" s="894"/>
      <c r="VQA64" s="894"/>
      <c r="VQB64" s="894"/>
      <c r="VQC64" s="894"/>
      <c r="VQD64" s="894"/>
      <c r="VQE64" s="894"/>
      <c r="VQF64" s="894"/>
      <c r="VQG64" s="894"/>
      <c r="VQH64" s="894"/>
      <c r="VQI64" s="894"/>
      <c r="VQJ64" s="894"/>
      <c r="VQK64" s="894"/>
      <c r="VQL64" s="894"/>
      <c r="VQM64" s="894"/>
      <c r="VQN64" s="894"/>
      <c r="VQO64" s="894"/>
      <c r="VQP64" s="894"/>
      <c r="VQQ64" s="894"/>
      <c r="VQR64" s="894"/>
      <c r="VQS64" s="894"/>
      <c r="VQT64" s="894"/>
      <c r="VQU64" s="894"/>
      <c r="VQV64" s="894"/>
      <c r="VQW64" s="894"/>
      <c r="VQX64" s="894"/>
      <c r="VQY64" s="894"/>
      <c r="VQZ64" s="894"/>
      <c r="VRA64" s="894"/>
      <c r="VRB64" s="894"/>
      <c r="VRC64" s="894"/>
      <c r="VRD64" s="894"/>
      <c r="VRE64" s="894"/>
      <c r="VRF64" s="894"/>
      <c r="VRG64" s="894"/>
      <c r="VRH64" s="894"/>
      <c r="VRI64" s="894"/>
      <c r="VRJ64" s="894"/>
      <c r="VRK64" s="894"/>
      <c r="VRL64" s="894"/>
      <c r="VRM64" s="894"/>
      <c r="VRN64" s="894"/>
      <c r="VRO64" s="894"/>
      <c r="VRP64" s="894"/>
      <c r="VRQ64" s="894"/>
      <c r="VRR64" s="894"/>
      <c r="VRS64" s="894"/>
      <c r="VRT64" s="894"/>
      <c r="VRU64" s="894"/>
      <c r="VRV64" s="894"/>
      <c r="VRW64" s="894"/>
      <c r="VRX64" s="894"/>
      <c r="VRY64" s="894"/>
      <c r="VRZ64" s="894"/>
      <c r="VSA64" s="894"/>
      <c r="VSB64" s="894"/>
      <c r="VSC64" s="894"/>
      <c r="VSD64" s="894"/>
      <c r="VSE64" s="894"/>
      <c r="VSF64" s="894"/>
      <c r="VSG64" s="894"/>
      <c r="VSH64" s="894"/>
      <c r="VSI64" s="894"/>
      <c r="VSJ64" s="894"/>
      <c r="VSK64" s="894"/>
      <c r="VSL64" s="894"/>
      <c r="VSM64" s="894"/>
      <c r="VSN64" s="894"/>
      <c r="VSO64" s="894"/>
      <c r="VSP64" s="894"/>
      <c r="VSQ64" s="894"/>
      <c r="VSR64" s="894"/>
      <c r="VSS64" s="894"/>
      <c r="VST64" s="894"/>
      <c r="VSU64" s="894"/>
      <c r="VSV64" s="894"/>
      <c r="VSW64" s="894"/>
      <c r="VSX64" s="894"/>
      <c r="VSY64" s="894"/>
      <c r="VSZ64" s="894"/>
      <c r="VTA64" s="894"/>
      <c r="VTB64" s="894"/>
      <c r="VTC64" s="894"/>
      <c r="VTD64" s="894"/>
      <c r="VTE64" s="894"/>
      <c r="VTF64" s="894"/>
      <c r="VTG64" s="894"/>
      <c r="VTH64" s="894"/>
      <c r="VTI64" s="894"/>
      <c r="VTJ64" s="894"/>
      <c r="VTK64" s="894"/>
      <c r="VTL64" s="894"/>
      <c r="VTM64" s="894"/>
      <c r="VTN64" s="894"/>
      <c r="VTO64" s="894"/>
      <c r="VTP64" s="894"/>
      <c r="VTQ64" s="894"/>
      <c r="VTR64" s="894"/>
      <c r="VTS64" s="894"/>
      <c r="VTT64" s="894"/>
      <c r="VTU64" s="894"/>
      <c r="VTV64" s="894"/>
      <c r="VTW64" s="894"/>
      <c r="VTX64" s="894"/>
      <c r="VTY64" s="894"/>
      <c r="VTZ64" s="894"/>
      <c r="VUA64" s="894"/>
      <c r="VUB64" s="894"/>
      <c r="VUC64" s="894"/>
      <c r="VUD64" s="894"/>
      <c r="VUE64" s="894"/>
      <c r="VUF64" s="894"/>
      <c r="VUG64" s="894"/>
      <c r="VUH64" s="894"/>
      <c r="VUI64" s="894"/>
      <c r="VUJ64" s="894"/>
      <c r="VUK64" s="894"/>
      <c r="VUL64" s="894"/>
      <c r="VUM64" s="894"/>
      <c r="VUN64" s="894"/>
      <c r="VUO64" s="894"/>
      <c r="VUP64" s="894"/>
      <c r="VUQ64" s="894"/>
      <c r="VUR64" s="894"/>
      <c r="VUS64" s="894"/>
      <c r="VUT64" s="894"/>
      <c r="VUU64" s="894"/>
      <c r="VUV64" s="894"/>
      <c r="VUW64" s="894"/>
      <c r="VUX64" s="894"/>
      <c r="VUY64" s="894"/>
      <c r="VUZ64" s="894"/>
      <c r="VVA64" s="894"/>
      <c r="VVB64" s="894"/>
      <c r="VVC64" s="894"/>
      <c r="VVD64" s="894"/>
      <c r="VVE64" s="894"/>
      <c r="VVF64" s="894"/>
      <c r="VVG64" s="894"/>
      <c r="VVH64" s="894"/>
      <c r="VVI64" s="894"/>
      <c r="VVJ64" s="894"/>
      <c r="VVK64" s="894"/>
      <c r="VVL64" s="894"/>
      <c r="VVM64" s="894"/>
      <c r="VVN64" s="894"/>
      <c r="VVO64" s="894"/>
      <c r="VVP64" s="894"/>
      <c r="VVQ64" s="894"/>
      <c r="VVR64" s="894"/>
      <c r="VVS64" s="894"/>
      <c r="VVT64" s="894"/>
      <c r="VVU64" s="894"/>
      <c r="VVV64" s="894"/>
      <c r="VVW64" s="894"/>
      <c r="VVX64" s="894"/>
      <c r="VVY64" s="894"/>
      <c r="VVZ64" s="894"/>
      <c r="VWA64" s="894"/>
      <c r="VWB64" s="894"/>
      <c r="VWC64" s="894"/>
      <c r="VWD64" s="894"/>
      <c r="VWE64" s="894"/>
      <c r="VWF64" s="894"/>
      <c r="VWG64" s="894"/>
      <c r="VWH64" s="894"/>
      <c r="VWI64" s="894"/>
      <c r="VWJ64" s="894"/>
      <c r="VWK64" s="894"/>
      <c r="VWL64" s="894"/>
      <c r="VWM64" s="894"/>
      <c r="VWN64" s="894"/>
      <c r="VWO64" s="894"/>
      <c r="VWP64" s="894"/>
      <c r="VWQ64" s="894"/>
      <c r="VWR64" s="894"/>
      <c r="VWS64" s="894"/>
      <c r="VWT64" s="894"/>
      <c r="VWU64" s="894"/>
      <c r="VWV64" s="894"/>
      <c r="VWW64" s="894"/>
      <c r="VWX64" s="894"/>
      <c r="VWY64" s="894"/>
      <c r="VWZ64" s="894"/>
      <c r="VXA64" s="894"/>
      <c r="VXB64" s="894"/>
      <c r="VXC64" s="894"/>
      <c r="VXD64" s="894"/>
      <c r="VXE64" s="894"/>
      <c r="VXF64" s="894"/>
      <c r="VXG64" s="894"/>
      <c r="VXH64" s="894"/>
      <c r="VXI64" s="894"/>
      <c r="VXJ64" s="894"/>
      <c r="VXK64" s="894"/>
      <c r="VXL64" s="894"/>
      <c r="VXM64" s="894"/>
      <c r="VXN64" s="894"/>
      <c r="VXO64" s="894"/>
      <c r="VXP64" s="894"/>
      <c r="VXQ64" s="894"/>
      <c r="VXR64" s="894"/>
      <c r="VXS64" s="894"/>
      <c r="VXT64" s="894"/>
      <c r="VXU64" s="894"/>
      <c r="VXV64" s="894"/>
      <c r="VXW64" s="894"/>
      <c r="VXX64" s="894"/>
      <c r="VXY64" s="894"/>
      <c r="VXZ64" s="894"/>
      <c r="VYA64" s="894"/>
      <c r="VYB64" s="894"/>
      <c r="VYC64" s="894"/>
      <c r="VYD64" s="894"/>
      <c r="VYE64" s="894"/>
      <c r="VYF64" s="894"/>
      <c r="VYG64" s="894"/>
      <c r="VYH64" s="894"/>
      <c r="VYI64" s="894"/>
      <c r="VYJ64" s="894"/>
      <c r="VYK64" s="894"/>
      <c r="VYL64" s="894"/>
      <c r="VYM64" s="894"/>
      <c r="VYN64" s="894"/>
      <c r="VYO64" s="894"/>
      <c r="VYP64" s="894"/>
      <c r="VYQ64" s="894"/>
      <c r="VYR64" s="894"/>
      <c r="VYS64" s="894"/>
      <c r="VYT64" s="894"/>
      <c r="VYU64" s="894"/>
      <c r="VYV64" s="894"/>
      <c r="VYW64" s="894"/>
      <c r="VYX64" s="894"/>
      <c r="VYY64" s="894"/>
      <c r="VYZ64" s="894"/>
      <c r="VZA64" s="894"/>
      <c r="VZB64" s="894"/>
      <c r="VZC64" s="894"/>
      <c r="VZD64" s="894"/>
      <c r="VZE64" s="894"/>
      <c r="VZF64" s="894"/>
      <c r="VZG64" s="894"/>
      <c r="VZH64" s="894"/>
      <c r="VZI64" s="894"/>
      <c r="VZJ64" s="894"/>
      <c r="VZK64" s="894"/>
      <c r="VZL64" s="894"/>
      <c r="VZM64" s="894"/>
      <c r="VZN64" s="894"/>
      <c r="VZO64" s="894"/>
      <c r="VZP64" s="894"/>
      <c r="VZQ64" s="894"/>
      <c r="VZR64" s="894"/>
      <c r="VZS64" s="894"/>
      <c r="VZT64" s="894"/>
      <c r="VZU64" s="894"/>
      <c r="VZV64" s="894"/>
      <c r="VZW64" s="894"/>
      <c r="VZX64" s="894"/>
      <c r="VZY64" s="894"/>
      <c r="VZZ64" s="894"/>
      <c r="WAA64" s="894"/>
      <c r="WAB64" s="894"/>
      <c r="WAC64" s="894"/>
      <c r="WAD64" s="894"/>
      <c r="WAE64" s="894"/>
      <c r="WAF64" s="894"/>
      <c r="WAG64" s="894"/>
      <c r="WAH64" s="894"/>
      <c r="WAI64" s="894"/>
      <c r="WAJ64" s="894"/>
      <c r="WAK64" s="894"/>
      <c r="WAL64" s="894"/>
      <c r="WAM64" s="894"/>
      <c r="WAN64" s="894"/>
      <c r="WAO64" s="894"/>
      <c r="WAP64" s="894"/>
      <c r="WAQ64" s="894"/>
      <c r="WAR64" s="894"/>
      <c r="WAS64" s="894"/>
      <c r="WAT64" s="894"/>
      <c r="WAU64" s="894"/>
      <c r="WAV64" s="894"/>
      <c r="WAW64" s="894"/>
      <c r="WAX64" s="894"/>
      <c r="WAY64" s="894"/>
      <c r="WAZ64" s="894"/>
      <c r="WBA64" s="894"/>
      <c r="WBB64" s="894"/>
      <c r="WBC64" s="894"/>
      <c r="WBD64" s="894"/>
      <c r="WBE64" s="894"/>
      <c r="WBF64" s="894"/>
      <c r="WBG64" s="894"/>
      <c r="WBH64" s="894"/>
      <c r="WBI64" s="894"/>
      <c r="WBJ64" s="894"/>
      <c r="WBK64" s="894"/>
      <c r="WBL64" s="894"/>
      <c r="WBM64" s="894"/>
      <c r="WBN64" s="894"/>
      <c r="WBO64" s="894"/>
      <c r="WBP64" s="894"/>
      <c r="WBQ64" s="894"/>
      <c r="WBR64" s="894"/>
      <c r="WBS64" s="894"/>
      <c r="WBT64" s="894"/>
      <c r="WBU64" s="894"/>
      <c r="WBV64" s="894"/>
      <c r="WBW64" s="894"/>
      <c r="WBX64" s="894"/>
      <c r="WBY64" s="894"/>
      <c r="WBZ64" s="894"/>
      <c r="WCA64" s="894"/>
      <c r="WCB64" s="894"/>
      <c r="WCC64" s="894"/>
      <c r="WCD64" s="894"/>
      <c r="WCE64" s="894"/>
      <c r="WCF64" s="894"/>
      <c r="WCG64" s="894"/>
      <c r="WCH64" s="894"/>
      <c r="WCI64" s="894"/>
      <c r="WCJ64" s="894"/>
      <c r="WCK64" s="894"/>
      <c r="WCL64" s="894"/>
      <c r="WCM64" s="894"/>
      <c r="WCN64" s="894"/>
      <c r="WCO64" s="894"/>
      <c r="WCP64" s="894"/>
      <c r="WCQ64" s="894"/>
      <c r="WCR64" s="894"/>
      <c r="WCS64" s="894"/>
      <c r="WCT64" s="894"/>
      <c r="WCU64" s="894"/>
      <c r="WCV64" s="894"/>
      <c r="WCW64" s="894"/>
      <c r="WCX64" s="894"/>
      <c r="WCY64" s="894"/>
      <c r="WCZ64" s="894"/>
      <c r="WDA64" s="894"/>
      <c r="WDB64" s="894"/>
      <c r="WDC64" s="894"/>
      <c r="WDD64" s="894"/>
      <c r="WDE64" s="894"/>
      <c r="WDF64" s="894"/>
      <c r="WDG64" s="894"/>
      <c r="WDH64" s="894"/>
      <c r="WDI64" s="894"/>
      <c r="WDJ64" s="894"/>
      <c r="WDK64" s="894"/>
      <c r="WDL64" s="894"/>
      <c r="WDM64" s="894"/>
      <c r="WDN64" s="894"/>
      <c r="WDO64" s="894"/>
      <c r="WDP64" s="894"/>
      <c r="WDQ64" s="894"/>
      <c r="WDR64" s="894"/>
      <c r="WDS64" s="894"/>
      <c r="WDT64" s="894"/>
      <c r="WDU64" s="894"/>
      <c r="WDV64" s="894"/>
      <c r="WDW64" s="894"/>
      <c r="WDX64" s="894"/>
      <c r="WDY64" s="894"/>
      <c r="WDZ64" s="894"/>
      <c r="WEA64" s="894"/>
      <c r="WEB64" s="894"/>
      <c r="WEC64" s="894"/>
      <c r="WED64" s="894"/>
      <c r="WEE64" s="894"/>
      <c r="WEF64" s="894"/>
      <c r="WEG64" s="894"/>
      <c r="WEH64" s="894"/>
      <c r="WEI64" s="894"/>
      <c r="WEJ64" s="894"/>
      <c r="WEK64" s="894"/>
      <c r="WEL64" s="894"/>
      <c r="WEM64" s="894"/>
      <c r="WEN64" s="894"/>
      <c r="WEO64" s="894"/>
      <c r="WEP64" s="894"/>
      <c r="WEQ64" s="894"/>
      <c r="WER64" s="894"/>
      <c r="WES64" s="894"/>
      <c r="WET64" s="894"/>
      <c r="WEU64" s="894"/>
      <c r="WEV64" s="894"/>
      <c r="WEW64" s="894"/>
      <c r="WEX64" s="894"/>
      <c r="WEY64" s="894"/>
      <c r="WEZ64" s="894"/>
      <c r="WFA64" s="894"/>
      <c r="WFB64" s="894"/>
      <c r="WFC64" s="894"/>
      <c r="WFD64" s="894"/>
      <c r="WFE64" s="894"/>
      <c r="WFF64" s="894"/>
      <c r="WFG64" s="894"/>
      <c r="WFH64" s="894"/>
      <c r="WFI64" s="894"/>
      <c r="WFJ64" s="894"/>
      <c r="WFK64" s="894"/>
      <c r="WFL64" s="894"/>
      <c r="WFM64" s="894"/>
      <c r="WFN64" s="894"/>
      <c r="WFO64" s="894"/>
      <c r="WFP64" s="894"/>
      <c r="WFQ64" s="894"/>
      <c r="WFR64" s="894"/>
      <c r="WFS64" s="894"/>
      <c r="WFT64" s="894"/>
      <c r="WFU64" s="894"/>
      <c r="WFV64" s="894"/>
      <c r="WFW64" s="894"/>
      <c r="WFX64" s="894"/>
      <c r="WFY64" s="894"/>
      <c r="WFZ64" s="894"/>
      <c r="WGA64" s="894"/>
      <c r="WGB64" s="894"/>
      <c r="WGC64" s="894"/>
      <c r="WGD64" s="894"/>
      <c r="WGE64" s="894"/>
      <c r="WGF64" s="894"/>
      <c r="WGG64" s="894"/>
      <c r="WGH64" s="894"/>
      <c r="WGI64" s="894"/>
      <c r="WGJ64" s="894"/>
      <c r="WGK64" s="894"/>
      <c r="WGL64" s="894"/>
      <c r="WGM64" s="894"/>
      <c r="WGN64" s="894"/>
      <c r="WGO64" s="894"/>
      <c r="WGP64" s="894"/>
      <c r="WGQ64" s="894"/>
      <c r="WGR64" s="894"/>
      <c r="WGS64" s="894"/>
      <c r="WGT64" s="894"/>
      <c r="WGU64" s="894"/>
      <c r="WGV64" s="894"/>
      <c r="WGW64" s="894"/>
      <c r="WGX64" s="894"/>
      <c r="WGY64" s="894"/>
      <c r="WGZ64" s="894"/>
      <c r="WHA64" s="894"/>
      <c r="WHB64" s="894"/>
      <c r="WHC64" s="894"/>
      <c r="WHD64" s="894"/>
      <c r="WHE64" s="894"/>
      <c r="WHF64" s="894"/>
      <c r="WHG64" s="894"/>
      <c r="WHH64" s="894"/>
      <c r="WHI64" s="894"/>
      <c r="WHJ64" s="894"/>
      <c r="WHK64" s="894"/>
      <c r="WHL64" s="894"/>
      <c r="WHM64" s="894"/>
      <c r="WHN64" s="894"/>
      <c r="WHO64" s="894"/>
      <c r="WHP64" s="894"/>
      <c r="WHQ64" s="894"/>
      <c r="WHR64" s="894"/>
      <c r="WHS64" s="894"/>
      <c r="WHT64" s="894"/>
      <c r="WHU64" s="894"/>
      <c r="WHV64" s="894"/>
      <c r="WHW64" s="894"/>
      <c r="WHX64" s="894"/>
      <c r="WHY64" s="894"/>
      <c r="WHZ64" s="894"/>
      <c r="WIA64" s="894"/>
      <c r="WIB64" s="894"/>
      <c r="WIC64" s="894"/>
      <c r="WID64" s="894"/>
      <c r="WIE64" s="894"/>
      <c r="WIF64" s="894"/>
      <c r="WIG64" s="894"/>
      <c r="WIH64" s="894"/>
      <c r="WII64" s="894"/>
      <c r="WIJ64" s="894"/>
      <c r="WIK64" s="894"/>
      <c r="WIL64" s="894"/>
      <c r="WIM64" s="894"/>
      <c r="WIN64" s="894"/>
      <c r="WIO64" s="894"/>
      <c r="WIP64" s="894"/>
      <c r="WIQ64" s="894"/>
      <c r="WIR64" s="894"/>
      <c r="WIS64" s="894"/>
      <c r="WIT64" s="894"/>
      <c r="WIU64" s="894"/>
      <c r="WIV64" s="894"/>
      <c r="WIW64" s="894"/>
      <c r="WIX64" s="894"/>
      <c r="WIY64" s="894"/>
      <c r="WIZ64" s="894"/>
      <c r="WJA64" s="894"/>
      <c r="WJB64" s="894"/>
      <c r="WJC64" s="894"/>
      <c r="WJD64" s="894"/>
      <c r="WJE64" s="894"/>
      <c r="WJF64" s="894"/>
      <c r="WJG64" s="894"/>
      <c r="WJH64" s="894"/>
      <c r="WJI64" s="894"/>
      <c r="WJJ64" s="894"/>
      <c r="WJK64" s="894"/>
      <c r="WJL64" s="894"/>
      <c r="WJM64" s="894"/>
      <c r="WJN64" s="894"/>
      <c r="WJO64" s="894"/>
      <c r="WJP64" s="894"/>
      <c r="WJQ64" s="894"/>
      <c r="WJR64" s="894"/>
      <c r="WJS64" s="894"/>
      <c r="WJT64" s="894"/>
      <c r="WJU64" s="894"/>
      <c r="WJV64" s="894"/>
      <c r="WJW64" s="894"/>
      <c r="WJX64" s="894"/>
      <c r="WJY64" s="894"/>
      <c r="WJZ64" s="894"/>
      <c r="WKA64" s="894"/>
      <c r="WKB64" s="894"/>
      <c r="WKC64" s="894"/>
      <c r="WKD64" s="894"/>
      <c r="WKE64" s="894"/>
      <c r="WKF64" s="894"/>
      <c r="WKG64" s="894"/>
      <c r="WKH64" s="894"/>
      <c r="WKI64" s="894"/>
      <c r="WKJ64" s="894"/>
      <c r="WKK64" s="894"/>
      <c r="WKL64" s="894"/>
      <c r="WKM64" s="894"/>
      <c r="WKN64" s="894"/>
      <c r="WKO64" s="894"/>
      <c r="WKP64" s="894"/>
      <c r="WKQ64" s="894"/>
      <c r="WKR64" s="894"/>
      <c r="WKS64" s="894"/>
      <c r="WKT64" s="894"/>
      <c r="WKU64" s="894"/>
      <c r="WKV64" s="894"/>
      <c r="WKW64" s="894"/>
      <c r="WKX64" s="894"/>
      <c r="WKY64" s="894"/>
      <c r="WKZ64" s="894"/>
      <c r="WLA64" s="894"/>
      <c r="WLB64" s="894"/>
      <c r="WLC64" s="894"/>
      <c r="WLD64" s="894"/>
      <c r="WLE64" s="894"/>
      <c r="WLF64" s="894"/>
      <c r="WLG64" s="894"/>
      <c r="WLH64" s="894"/>
      <c r="WLI64" s="894"/>
      <c r="WLJ64" s="894"/>
      <c r="WLK64" s="894"/>
      <c r="WLL64" s="894"/>
      <c r="WLM64" s="894"/>
      <c r="WLN64" s="894"/>
      <c r="WLO64" s="894"/>
      <c r="WLP64" s="894"/>
      <c r="WLQ64" s="894"/>
      <c r="WLR64" s="894"/>
      <c r="WLS64" s="894"/>
      <c r="WLT64" s="894"/>
      <c r="WLU64" s="894"/>
      <c r="WLV64" s="894"/>
      <c r="WLW64" s="894"/>
      <c r="WLX64" s="894"/>
      <c r="WLY64" s="894"/>
      <c r="WLZ64" s="894"/>
      <c r="WMA64" s="894"/>
      <c r="WMB64" s="894"/>
      <c r="WMC64" s="894"/>
      <c r="WMD64" s="894"/>
      <c r="WME64" s="894"/>
      <c r="WMF64" s="894"/>
      <c r="WMG64" s="894"/>
      <c r="WMH64" s="894"/>
      <c r="WMI64" s="894"/>
      <c r="WMJ64" s="894"/>
      <c r="WMK64" s="894"/>
      <c r="WML64" s="894"/>
      <c r="WMM64" s="894"/>
      <c r="WMN64" s="894"/>
      <c r="WMO64" s="894"/>
      <c r="WMP64" s="894"/>
      <c r="WMQ64" s="894"/>
      <c r="WMR64" s="894"/>
      <c r="WMS64" s="894"/>
      <c r="WMT64" s="894"/>
      <c r="WMU64" s="894"/>
      <c r="WMV64" s="894"/>
      <c r="WMW64" s="894"/>
      <c r="WMX64" s="894"/>
      <c r="WMY64" s="894"/>
      <c r="WMZ64" s="894"/>
      <c r="WNA64" s="894"/>
      <c r="WNB64" s="894"/>
      <c r="WNC64" s="894"/>
      <c r="WND64" s="894"/>
      <c r="WNE64" s="894"/>
      <c r="WNF64" s="894"/>
      <c r="WNG64" s="894"/>
      <c r="WNH64" s="894"/>
      <c r="WNI64" s="894"/>
      <c r="WNJ64" s="894"/>
      <c r="WNK64" s="894"/>
      <c r="WNL64" s="894"/>
      <c r="WNM64" s="894"/>
      <c r="WNN64" s="894"/>
      <c r="WNO64" s="894"/>
      <c r="WNP64" s="894"/>
      <c r="WNQ64" s="894"/>
      <c r="WNR64" s="894"/>
      <c r="WNS64" s="894"/>
      <c r="WNT64" s="894"/>
      <c r="WNU64" s="894"/>
      <c r="WNV64" s="894"/>
      <c r="WNW64" s="894"/>
      <c r="WNX64" s="894"/>
      <c r="WNY64" s="894"/>
      <c r="WNZ64" s="894"/>
      <c r="WOA64" s="894"/>
      <c r="WOB64" s="894"/>
      <c r="WOC64" s="894"/>
      <c r="WOD64" s="894"/>
      <c r="WOE64" s="894"/>
      <c r="WOF64" s="894"/>
      <c r="WOG64" s="894"/>
      <c r="WOH64" s="894"/>
      <c r="WOI64" s="894"/>
      <c r="WOJ64" s="894"/>
      <c r="WOK64" s="894"/>
      <c r="WOL64" s="894"/>
      <c r="WOM64" s="894"/>
      <c r="WON64" s="894"/>
      <c r="WOO64" s="894"/>
      <c r="WOP64" s="894"/>
      <c r="WOQ64" s="894"/>
      <c r="WOR64" s="894"/>
      <c r="WOS64" s="894"/>
      <c r="WOT64" s="894"/>
      <c r="WOU64" s="894"/>
      <c r="WOV64" s="894"/>
      <c r="WOW64" s="894"/>
      <c r="WOX64" s="894"/>
      <c r="WOY64" s="894"/>
      <c r="WOZ64" s="894"/>
      <c r="WPA64" s="894"/>
      <c r="WPB64" s="894"/>
      <c r="WPC64" s="894"/>
      <c r="WPD64" s="894"/>
      <c r="WPE64" s="894"/>
      <c r="WPF64" s="894"/>
      <c r="WPG64" s="894"/>
      <c r="WPH64" s="894"/>
      <c r="WPI64" s="894"/>
      <c r="WPJ64" s="894"/>
      <c r="WPK64" s="894"/>
      <c r="WPL64" s="894"/>
      <c r="WPM64" s="894"/>
      <c r="WPN64" s="894"/>
      <c r="WPO64" s="894"/>
      <c r="WPP64" s="894"/>
      <c r="WPQ64" s="894"/>
      <c r="WPR64" s="894"/>
      <c r="WPS64" s="894"/>
      <c r="WPT64" s="894"/>
      <c r="WPU64" s="894"/>
      <c r="WPV64" s="894"/>
      <c r="WPW64" s="894"/>
      <c r="WPX64" s="894"/>
      <c r="WPY64" s="894"/>
      <c r="WPZ64" s="894"/>
      <c r="WQA64" s="894"/>
      <c r="WQB64" s="894"/>
      <c r="WQC64" s="894"/>
      <c r="WQD64" s="894"/>
      <c r="WQE64" s="894"/>
      <c r="WQF64" s="894"/>
      <c r="WQG64" s="894"/>
      <c r="WQH64" s="894"/>
      <c r="WQI64" s="894"/>
      <c r="WQJ64" s="894"/>
      <c r="WQK64" s="894"/>
      <c r="WQL64" s="894"/>
      <c r="WQM64" s="894"/>
      <c r="WQN64" s="894"/>
      <c r="WQO64" s="894"/>
      <c r="WQP64" s="894"/>
      <c r="WQQ64" s="894"/>
      <c r="WQR64" s="894"/>
      <c r="WQS64" s="894"/>
      <c r="WQT64" s="894"/>
      <c r="WQU64" s="894"/>
      <c r="WQV64" s="894"/>
      <c r="WQW64" s="894"/>
      <c r="WQX64" s="894"/>
      <c r="WQY64" s="894"/>
      <c r="WQZ64" s="894"/>
      <c r="WRA64" s="894"/>
      <c r="WRB64" s="894"/>
      <c r="WRC64" s="894"/>
      <c r="WRD64" s="894"/>
      <c r="WRE64" s="894"/>
      <c r="WRF64" s="894"/>
      <c r="WRG64" s="894"/>
      <c r="WRH64" s="894"/>
      <c r="WRI64" s="894"/>
      <c r="WRJ64" s="894"/>
      <c r="WRK64" s="894"/>
      <c r="WRL64" s="894"/>
      <c r="WRM64" s="894"/>
      <c r="WRN64" s="894"/>
      <c r="WRO64" s="894"/>
      <c r="WRP64" s="894"/>
      <c r="WRQ64" s="894"/>
      <c r="WRR64" s="894"/>
      <c r="WRS64" s="894"/>
      <c r="WRT64" s="894"/>
      <c r="WRU64" s="894"/>
      <c r="WRV64" s="894"/>
      <c r="WRW64" s="894"/>
      <c r="WRX64" s="894"/>
      <c r="WRY64" s="894"/>
      <c r="WRZ64" s="894"/>
      <c r="WSA64" s="894"/>
      <c r="WSB64" s="894"/>
      <c r="WSC64" s="894"/>
      <c r="WSD64" s="894"/>
      <c r="WSE64" s="894"/>
      <c r="WSF64" s="894"/>
      <c r="WSG64" s="894"/>
      <c r="WSH64" s="894"/>
      <c r="WSI64" s="894"/>
      <c r="WSJ64" s="894"/>
      <c r="WSK64" s="894"/>
      <c r="WSL64" s="894"/>
      <c r="WSM64" s="894"/>
      <c r="WSN64" s="894"/>
      <c r="WSO64" s="894"/>
      <c r="WSP64" s="894"/>
      <c r="WSQ64" s="894"/>
      <c r="WSR64" s="894"/>
      <c r="WSS64" s="894"/>
      <c r="WST64" s="894"/>
      <c r="WSU64" s="894"/>
      <c r="WSV64" s="894"/>
      <c r="WSW64" s="894"/>
      <c r="WSX64" s="894"/>
      <c r="WSY64" s="894"/>
      <c r="WSZ64" s="894"/>
      <c r="WTA64" s="894"/>
      <c r="WTB64" s="894"/>
      <c r="WTC64" s="894"/>
      <c r="WTD64" s="894"/>
      <c r="WTE64" s="894"/>
      <c r="WTF64" s="894"/>
      <c r="WTG64" s="894"/>
      <c r="WTH64" s="894"/>
      <c r="WTI64" s="894"/>
      <c r="WTJ64" s="894"/>
      <c r="WTK64" s="894"/>
      <c r="WTL64" s="894"/>
      <c r="WTM64" s="894"/>
      <c r="WTN64" s="894"/>
      <c r="WTO64" s="894"/>
      <c r="WTP64" s="894"/>
      <c r="WTQ64" s="894"/>
      <c r="WTR64" s="894"/>
      <c r="WTS64" s="894"/>
      <c r="WTT64" s="894"/>
      <c r="WTU64" s="894"/>
      <c r="WTV64" s="894"/>
      <c r="WTW64" s="894"/>
      <c r="WTX64" s="894"/>
      <c r="WTY64" s="894"/>
      <c r="WTZ64" s="894"/>
      <c r="WUA64" s="894"/>
      <c r="WUB64" s="894"/>
      <c r="WUC64" s="894"/>
      <c r="WUD64" s="894"/>
      <c r="WUE64" s="894"/>
      <c r="WUF64" s="894"/>
      <c r="WUG64" s="894"/>
      <c r="WUH64" s="894"/>
      <c r="WUI64" s="894"/>
      <c r="WUJ64" s="894"/>
      <c r="WUK64" s="894"/>
      <c r="WUL64" s="894"/>
      <c r="WUM64" s="894"/>
      <c r="WUN64" s="894"/>
      <c r="WUO64" s="894"/>
      <c r="WUP64" s="894"/>
      <c r="WUQ64" s="894"/>
      <c r="WUR64" s="894"/>
      <c r="WUS64" s="894"/>
      <c r="WUT64" s="894"/>
      <c r="WUU64" s="894"/>
      <c r="WUV64" s="894"/>
      <c r="WUW64" s="894"/>
      <c r="WUX64" s="894"/>
      <c r="WUY64" s="894"/>
      <c r="WUZ64" s="894"/>
      <c r="WVA64" s="894"/>
      <c r="WVB64" s="894"/>
      <c r="WVC64" s="894"/>
      <c r="WVD64" s="894"/>
      <c r="WVE64" s="894"/>
      <c r="WVF64" s="894"/>
      <c r="WVG64" s="894"/>
      <c r="WVH64" s="894"/>
      <c r="WVI64" s="894"/>
      <c r="WVJ64" s="894"/>
      <c r="WVK64" s="894"/>
      <c r="WVL64" s="894"/>
      <c r="WVM64" s="894"/>
      <c r="WVN64" s="894"/>
      <c r="WVO64" s="894"/>
      <c r="WVP64" s="894"/>
      <c r="WVQ64" s="894"/>
      <c r="WVR64" s="894"/>
      <c r="WVS64" s="894"/>
      <c r="WVT64" s="894"/>
      <c r="WVU64" s="894"/>
      <c r="WVV64" s="894"/>
      <c r="WVW64" s="894"/>
      <c r="WVX64" s="894"/>
      <c r="WVY64" s="894"/>
      <c r="WVZ64" s="894"/>
      <c r="WWA64" s="894"/>
      <c r="WWB64" s="894"/>
      <c r="WWC64" s="894"/>
      <c r="WWD64" s="894"/>
      <c r="WWE64" s="894"/>
      <c r="WWF64" s="894"/>
      <c r="WWG64" s="894"/>
      <c r="WWH64" s="894"/>
      <c r="WWI64" s="894"/>
      <c r="WWJ64" s="894"/>
      <c r="WWK64" s="894"/>
      <c r="WWL64" s="894"/>
      <c r="WWM64" s="894"/>
      <c r="WWN64" s="894"/>
      <c r="WWO64" s="894"/>
      <c r="WWP64" s="894"/>
      <c r="WWQ64" s="894"/>
      <c r="WWR64" s="894"/>
      <c r="WWS64" s="894"/>
      <c r="WWT64" s="894"/>
      <c r="WWU64" s="894"/>
      <c r="WWV64" s="894"/>
      <c r="WWW64" s="894"/>
      <c r="WWX64" s="894"/>
      <c r="WWY64" s="894"/>
      <c r="WWZ64" s="894"/>
      <c r="WXA64" s="894"/>
      <c r="WXB64" s="894"/>
      <c r="WXC64" s="894"/>
      <c r="WXD64" s="894"/>
      <c r="WXE64" s="894"/>
      <c r="WXF64" s="894"/>
      <c r="WXG64" s="894"/>
      <c r="WXH64" s="894"/>
      <c r="WXI64" s="894"/>
      <c r="WXJ64" s="894"/>
      <c r="WXK64" s="894"/>
      <c r="WXL64" s="894"/>
      <c r="WXM64" s="894"/>
      <c r="WXN64" s="894"/>
      <c r="WXO64" s="894"/>
      <c r="WXP64" s="894"/>
      <c r="WXQ64" s="894"/>
      <c r="WXR64" s="894"/>
      <c r="WXS64" s="894"/>
      <c r="WXT64" s="894"/>
      <c r="WXU64" s="894"/>
      <c r="WXV64" s="894"/>
      <c r="WXW64" s="894"/>
      <c r="WXX64" s="894"/>
      <c r="WXY64" s="894"/>
      <c r="WXZ64" s="894"/>
      <c r="WYA64" s="894"/>
      <c r="WYB64" s="894"/>
      <c r="WYC64" s="894"/>
      <c r="WYD64" s="894"/>
      <c r="WYE64" s="894"/>
      <c r="WYF64" s="894"/>
      <c r="WYG64" s="894"/>
      <c r="WYH64" s="894"/>
      <c r="WYI64" s="894"/>
      <c r="WYJ64" s="894"/>
      <c r="WYK64" s="894"/>
      <c r="WYL64" s="894"/>
      <c r="WYM64" s="894"/>
      <c r="WYN64" s="894"/>
      <c r="WYO64" s="894"/>
      <c r="WYP64" s="894"/>
      <c r="WYQ64" s="894"/>
      <c r="WYR64" s="894"/>
      <c r="WYS64" s="894"/>
      <c r="WYT64" s="894"/>
      <c r="WYU64" s="894"/>
      <c r="WYV64" s="894"/>
      <c r="WYW64" s="894"/>
      <c r="WYX64" s="894"/>
      <c r="WYY64" s="894"/>
      <c r="WYZ64" s="894"/>
      <c r="WZA64" s="894"/>
      <c r="WZB64" s="894"/>
      <c r="WZC64" s="894"/>
      <c r="WZD64" s="894"/>
      <c r="WZE64" s="894"/>
      <c r="WZF64" s="894"/>
      <c r="WZG64" s="894"/>
      <c r="WZH64" s="894"/>
      <c r="WZI64" s="894"/>
      <c r="WZJ64" s="894"/>
      <c r="WZK64" s="894"/>
      <c r="WZL64" s="894"/>
      <c r="WZM64" s="894"/>
      <c r="WZN64" s="894"/>
      <c r="WZO64" s="894"/>
      <c r="WZP64" s="894"/>
      <c r="WZQ64" s="894"/>
      <c r="WZR64" s="894"/>
      <c r="WZS64" s="894"/>
      <c r="WZT64" s="894"/>
      <c r="WZU64" s="894"/>
      <c r="WZV64" s="894"/>
      <c r="WZW64" s="894"/>
      <c r="WZX64" s="894"/>
      <c r="WZY64" s="894"/>
      <c r="WZZ64" s="894"/>
      <c r="XAA64" s="894"/>
      <c r="XAB64" s="894"/>
      <c r="XAC64" s="894"/>
      <c r="XAD64" s="894"/>
      <c r="XAE64" s="894"/>
      <c r="XAF64" s="894"/>
      <c r="XAG64" s="894"/>
      <c r="XAH64" s="894"/>
      <c r="XAI64" s="894"/>
      <c r="XAJ64" s="894"/>
      <c r="XAK64" s="894"/>
      <c r="XAL64" s="894"/>
      <c r="XAM64" s="894"/>
      <c r="XAN64" s="894"/>
      <c r="XAO64" s="894"/>
      <c r="XAP64" s="894"/>
      <c r="XAQ64" s="894"/>
      <c r="XAR64" s="894"/>
      <c r="XAS64" s="894"/>
      <c r="XAT64" s="894"/>
      <c r="XAU64" s="894"/>
      <c r="XAV64" s="894"/>
      <c r="XAW64" s="894"/>
      <c r="XAX64" s="894"/>
      <c r="XAY64" s="894"/>
      <c r="XAZ64" s="894"/>
      <c r="XBA64" s="894"/>
      <c r="XBB64" s="894"/>
      <c r="XBC64" s="894"/>
      <c r="XBD64" s="894"/>
      <c r="XBE64" s="894"/>
      <c r="XBF64" s="894"/>
      <c r="XBG64" s="894"/>
      <c r="XBH64" s="894"/>
      <c r="XBI64" s="894"/>
      <c r="XBJ64" s="894"/>
      <c r="XBK64" s="894"/>
      <c r="XBL64" s="894"/>
      <c r="XBM64" s="894"/>
      <c r="XBN64" s="894"/>
      <c r="XBO64" s="894"/>
      <c r="XBP64" s="894"/>
      <c r="XBQ64" s="894"/>
      <c r="XBR64" s="894"/>
      <c r="XBS64" s="894"/>
      <c r="XBT64" s="894"/>
      <c r="XBU64" s="894"/>
      <c r="XBV64" s="894"/>
      <c r="XBW64" s="894"/>
      <c r="XBX64" s="894"/>
      <c r="XBY64" s="894"/>
      <c r="XBZ64" s="894"/>
      <c r="XCA64" s="894"/>
      <c r="XCB64" s="894"/>
      <c r="XCC64" s="894"/>
      <c r="XCD64" s="894"/>
      <c r="XCE64" s="894"/>
      <c r="XCF64" s="894"/>
      <c r="XCG64" s="894"/>
      <c r="XCH64" s="894"/>
      <c r="XCI64" s="894"/>
      <c r="XCJ64" s="894"/>
      <c r="XCK64" s="894"/>
      <c r="XCL64" s="894"/>
      <c r="XCM64" s="894"/>
      <c r="XCN64" s="894"/>
      <c r="XCO64" s="894"/>
      <c r="XCP64" s="894"/>
      <c r="XCQ64" s="894"/>
      <c r="XCR64" s="894"/>
      <c r="XCS64" s="894"/>
      <c r="XCT64" s="894"/>
      <c r="XCU64" s="894"/>
      <c r="XCV64" s="894"/>
      <c r="XCW64" s="894"/>
      <c r="XCX64" s="894"/>
      <c r="XCY64" s="894"/>
      <c r="XCZ64" s="894"/>
      <c r="XDA64" s="894"/>
      <c r="XDB64" s="894"/>
      <c r="XDC64" s="894"/>
      <c r="XDD64" s="894"/>
      <c r="XDE64" s="894"/>
      <c r="XDF64" s="894"/>
      <c r="XDG64" s="894"/>
      <c r="XDH64" s="894"/>
      <c r="XDI64" s="894"/>
      <c r="XDJ64" s="894"/>
      <c r="XDK64" s="894"/>
      <c r="XDL64" s="894"/>
      <c r="XDM64" s="894"/>
      <c r="XDN64" s="894"/>
      <c r="XDO64" s="894"/>
      <c r="XDP64" s="894"/>
      <c r="XDQ64" s="894"/>
      <c r="XDR64" s="894"/>
      <c r="XDS64" s="894"/>
      <c r="XDT64" s="894"/>
      <c r="XDU64" s="894"/>
      <c r="XDV64" s="894"/>
      <c r="XDW64" s="894"/>
      <c r="XDX64" s="894"/>
      <c r="XDY64" s="894"/>
      <c r="XDZ64" s="894"/>
      <c r="XEA64" s="894"/>
      <c r="XEB64" s="894"/>
      <c r="XEC64" s="894"/>
      <c r="XED64" s="894"/>
      <c r="XEE64" s="894"/>
      <c r="XEF64" s="894"/>
      <c r="XEG64" s="894"/>
      <c r="XEH64" s="894"/>
      <c r="XEI64" s="894"/>
      <c r="XEJ64" s="894"/>
      <c r="XEK64" s="894"/>
      <c r="XEL64" s="894"/>
      <c r="XEM64" s="894"/>
      <c r="XEN64" s="894"/>
      <c r="XEO64" s="894"/>
      <c r="XEP64" s="894"/>
      <c r="XEQ64" s="894"/>
      <c r="XER64" s="894"/>
      <c r="XES64" s="894"/>
      <c r="XET64" s="894"/>
      <c r="XEU64" s="894"/>
      <c r="XEV64" s="894"/>
      <c r="XEW64" s="894"/>
      <c r="XEX64" s="894"/>
      <c r="XEY64" s="894"/>
      <c r="XEZ64" s="894"/>
      <c r="XFA64" s="894"/>
      <c r="XFB64" s="894"/>
      <c r="XFC64" s="894"/>
      <c r="XFD64" s="894"/>
    </row>
    <row r="65" spans="1:16384" s="442" customFormat="1" ht="13.5" x14ac:dyDescent="0.25">
      <c r="A65" s="899" t="s">
        <v>2988</v>
      </c>
      <c r="B65" s="900"/>
      <c r="C65" s="900"/>
      <c r="D65" s="900"/>
      <c r="E65" s="900"/>
      <c r="F65" s="900"/>
      <c r="G65" s="900"/>
      <c r="H65" s="900"/>
      <c r="I65" s="900"/>
      <c r="J65" s="900"/>
      <c r="K65" s="900"/>
      <c r="L65" s="900"/>
      <c r="M65" s="900"/>
      <c r="N65" s="900"/>
      <c r="O65" s="900"/>
      <c r="P65" s="900"/>
      <c r="Q65" s="900"/>
      <c r="R65" s="900"/>
      <c r="S65" s="900"/>
      <c r="T65" s="900"/>
      <c r="U65" s="900"/>
      <c r="V65" s="900"/>
      <c r="W65" s="900"/>
      <c r="X65" s="900"/>
      <c r="Y65" s="900"/>
      <c r="Z65" s="900"/>
      <c r="AA65" s="900"/>
      <c r="AB65" s="900"/>
      <c r="AC65" s="900"/>
      <c r="AD65" s="900"/>
      <c r="AE65" s="900"/>
      <c r="AF65" s="900"/>
      <c r="AG65" s="900"/>
      <c r="AH65" s="900"/>
      <c r="AI65" s="900"/>
      <c r="AJ65" s="900"/>
      <c r="AK65" s="900"/>
      <c r="AL65" s="900"/>
      <c r="AM65" s="900"/>
      <c r="AN65" s="900"/>
      <c r="AO65" s="900"/>
      <c r="AP65" s="900"/>
      <c r="AQ65" s="900"/>
      <c r="AR65" s="900"/>
      <c r="AS65" s="900"/>
      <c r="AT65" s="900"/>
      <c r="AU65" s="900"/>
      <c r="AV65" s="900"/>
      <c r="AW65" s="900"/>
      <c r="AX65" s="900"/>
      <c r="AY65" s="900"/>
      <c r="AZ65" s="900"/>
      <c r="BA65" s="900"/>
      <c r="BB65" s="900"/>
      <c r="BC65" s="685"/>
      <c r="BD65" s="685"/>
      <c r="BE65" s="685"/>
      <c r="BF65" s="685"/>
      <c r="BG65" s="685"/>
      <c r="BH65" s="685"/>
      <c r="BI65" s="685"/>
      <c r="BJ65" s="685"/>
      <c r="BK65" s="685"/>
      <c r="BL65" s="685"/>
      <c r="BM65" s="685"/>
      <c r="BN65" s="685"/>
      <c r="BO65" s="685"/>
      <c r="BP65" s="685"/>
      <c r="BQ65" s="685"/>
      <c r="BR65" s="685"/>
      <c r="BS65" s="685"/>
      <c r="BT65" s="685"/>
      <c r="BU65" s="685"/>
      <c r="BV65" s="685"/>
      <c r="BW65" s="685"/>
      <c r="BX65" s="685"/>
      <c r="BY65" s="685"/>
      <c r="BZ65" s="685"/>
      <c r="CA65" s="685"/>
      <c r="CB65" s="685"/>
      <c r="CC65" s="685"/>
      <c r="CD65" s="685"/>
      <c r="CE65" s="685"/>
      <c r="CF65" s="685"/>
      <c r="CG65" s="685"/>
      <c r="CH65" s="685"/>
      <c r="CI65" s="685"/>
      <c r="CJ65" s="685"/>
      <c r="CK65" s="685"/>
      <c r="CL65" s="685"/>
      <c r="CM65" s="685"/>
      <c r="CN65" s="685"/>
      <c r="CO65" s="685"/>
      <c r="CP65" s="685"/>
      <c r="CQ65" s="685"/>
      <c r="CR65" s="685"/>
      <c r="CS65" s="685"/>
      <c r="CT65" s="685"/>
      <c r="CU65" s="685"/>
      <c r="CV65" s="685"/>
      <c r="CW65" s="685"/>
      <c r="CX65" s="685"/>
      <c r="CY65" s="685"/>
      <c r="CZ65" s="685"/>
      <c r="DA65" s="685"/>
      <c r="DB65" s="685"/>
      <c r="DC65" s="685"/>
      <c r="DD65" s="685"/>
      <c r="DE65" s="685"/>
      <c r="DF65" s="685"/>
      <c r="DG65" s="685"/>
      <c r="DH65" s="685"/>
      <c r="DI65" s="685"/>
      <c r="DJ65" s="685"/>
      <c r="DK65" s="685"/>
      <c r="DL65" s="685"/>
      <c r="DM65" s="685"/>
      <c r="DN65" s="685"/>
      <c r="DO65" s="685"/>
      <c r="DP65" s="685"/>
      <c r="DQ65" s="685"/>
      <c r="DR65" s="685"/>
      <c r="DS65" s="685"/>
      <c r="DT65" s="685"/>
      <c r="DU65" s="685"/>
      <c r="DV65" s="685"/>
      <c r="DW65" s="685"/>
      <c r="DX65" s="685"/>
      <c r="DY65" s="685"/>
      <c r="DZ65" s="685"/>
      <c r="EA65" s="685"/>
      <c r="EB65" s="685"/>
      <c r="EC65" s="685"/>
      <c r="ED65" s="685"/>
      <c r="EE65" s="685"/>
      <c r="EF65" s="685"/>
      <c r="EG65" s="685"/>
      <c r="EH65" s="685"/>
      <c r="EI65" s="685"/>
      <c r="EJ65" s="685"/>
      <c r="EK65" s="685"/>
      <c r="EL65" s="685"/>
      <c r="EM65" s="685"/>
      <c r="EN65" s="685"/>
      <c r="EO65" s="685"/>
      <c r="EP65" s="685"/>
      <c r="EQ65" s="685"/>
      <c r="ER65" s="685"/>
      <c r="ES65" s="685"/>
      <c r="ET65" s="685"/>
      <c r="EU65" s="685"/>
      <c r="EV65" s="685"/>
      <c r="EW65" s="685"/>
      <c r="EX65" s="685"/>
      <c r="EY65" s="685"/>
      <c r="EZ65" s="685"/>
      <c r="FA65" s="685"/>
      <c r="FB65" s="685"/>
      <c r="FC65" s="685"/>
      <c r="FD65" s="685"/>
      <c r="FE65" s="685"/>
      <c r="FF65" s="685"/>
      <c r="FG65" s="685"/>
      <c r="FH65" s="685"/>
      <c r="FI65" s="685"/>
      <c r="FJ65" s="685"/>
      <c r="FK65" s="685"/>
      <c r="FL65" s="685"/>
      <c r="FM65" s="685"/>
      <c r="FN65" s="685"/>
      <c r="FO65" s="685"/>
      <c r="FP65" s="685"/>
      <c r="FQ65" s="685"/>
      <c r="FR65" s="685"/>
      <c r="FS65" s="685"/>
      <c r="FT65" s="685"/>
      <c r="FU65" s="685"/>
      <c r="FV65" s="685"/>
      <c r="FW65" s="685"/>
      <c r="FX65" s="685"/>
      <c r="FY65" s="685"/>
      <c r="FZ65" s="685"/>
      <c r="GA65" s="685"/>
      <c r="GB65" s="685"/>
      <c r="GC65" s="685"/>
      <c r="GD65" s="685"/>
      <c r="GE65" s="685"/>
      <c r="GF65" s="685"/>
      <c r="GG65" s="685"/>
      <c r="GH65" s="685"/>
      <c r="GI65" s="685"/>
      <c r="GJ65" s="685"/>
      <c r="GK65" s="685"/>
      <c r="GL65" s="685"/>
      <c r="GM65" s="685"/>
      <c r="GN65" s="685"/>
      <c r="GO65" s="685"/>
      <c r="GP65" s="685"/>
      <c r="GQ65" s="685"/>
      <c r="GR65" s="685"/>
      <c r="GS65" s="685"/>
      <c r="GT65" s="685"/>
      <c r="GU65" s="685"/>
      <c r="GV65" s="685"/>
      <c r="GW65" s="685"/>
      <c r="GX65" s="685"/>
      <c r="GY65" s="685"/>
      <c r="GZ65" s="685"/>
      <c r="HA65" s="685"/>
      <c r="HB65" s="685"/>
      <c r="HC65" s="685"/>
      <c r="HD65" s="685"/>
      <c r="HE65" s="685"/>
      <c r="HF65" s="685"/>
      <c r="HG65" s="685"/>
      <c r="HH65" s="685"/>
      <c r="HI65" s="685"/>
      <c r="HJ65" s="685"/>
      <c r="HK65" s="685"/>
      <c r="HL65" s="685"/>
      <c r="HM65" s="685"/>
      <c r="HN65" s="685"/>
      <c r="HO65" s="685"/>
      <c r="HP65" s="685"/>
      <c r="HQ65" s="685"/>
      <c r="HR65" s="685"/>
      <c r="HS65" s="685"/>
      <c r="HT65" s="685"/>
      <c r="HU65" s="685"/>
      <c r="HV65" s="685"/>
      <c r="HW65" s="685"/>
      <c r="HX65" s="685"/>
      <c r="HY65" s="685"/>
      <c r="HZ65" s="685"/>
      <c r="IA65" s="685"/>
      <c r="IB65" s="685"/>
      <c r="IC65" s="685"/>
      <c r="ID65" s="685"/>
      <c r="IE65" s="685"/>
      <c r="IF65" s="685"/>
      <c r="IG65" s="685"/>
      <c r="IH65" s="685"/>
      <c r="II65" s="685"/>
      <c r="IJ65" s="685"/>
      <c r="IK65" s="685"/>
      <c r="IL65" s="685"/>
      <c r="IM65" s="685"/>
      <c r="IN65" s="685"/>
      <c r="IO65" s="685"/>
      <c r="IP65" s="685"/>
      <c r="IQ65" s="685"/>
      <c r="IR65" s="685"/>
      <c r="IS65" s="685"/>
      <c r="IT65" s="685"/>
      <c r="IU65" s="685"/>
      <c r="IV65" s="685"/>
      <c r="IW65" s="685"/>
      <c r="IX65" s="685"/>
      <c r="IY65" s="685"/>
      <c r="IZ65" s="685"/>
      <c r="JA65" s="685"/>
      <c r="JB65" s="685"/>
      <c r="JC65" s="685"/>
      <c r="JD65" s="685"/>
      <c r="JE65" s="685"/>
      <c r="JF65" s="685"/>
      <c r="JG65" s="685"/>
      <c r="JH65" s="685"/>
      <c r="JI65" s="685"/>
      <c r="JJ65" s="685"/>
      <c r="JK65" s="685"/>
      <c r="JL65" s="685"/>
      <c r="JM65" s="685"/>
      <c r="JN65" s="685"/>
      <c r="JO65" s="685"/>
      <c r="JP65" s="685"/>
      <c r="JQ65" s="685"/>
      <c r="JR65" s="685"/>
      <c r="JS65" s="685"/>
      <c r="JT65" s="685"/>
      <c r="JU65" s="685"/>
      <c r="JV65" s="685"/>
      <c r="JW65" s="685"/>
      <c r="JX65" s="685"/>
      <c r="JY65" s="685"/>
      <c r="JZ65" s="685"/>
      <c r="KA65" s="685"/>
      <c r="KB65" s="685"/>
      <c r="KC65" s="685"/>
      <c r="KD65" s="685"/>
      <c r="KE65" s="685"/>
      <c r="KF65" s="685"/>
      <c r="KG65" s="685"/>
      <c r="KH65" s="685"/>
      <c r="KI65" s="685"/>
      <c r="KJ65" s="685"/>
      <c r="KK65" s="685"/>
      <c r="KL65" s="685"/>
      <c r="KM65" s="685"/>
      <c r="KN65" s="685"/>
      <c r="KO65" s="685"/>
      <c r="KP65" s="685"/>
      <c r="KQ65" s="685"/>
      <c r="KR65" s="685"/>
      <c r="KS65" s="685"/>
      <c r="KT65" s="685"/>
      <c r="KU65" s="685"/>
      <c r="KV65" s="685"/>
      <c r="KW65" s="685"/>
      <c r="KX65" s="685"/>
      <c r="KY65" s="685"/>
      <c r="KZ65" s="685"/>
      <c r="LA65" s="685"/>
      <c r="LB65" s="685"/>
      <c r="LC65" s="685"/>
      <c r="LD65" s="685"/>
      <c r="LE65" s="685"/>
      <c r="LF65" s="685"/>
      <c r="LG65" s="685"/>
      <c r="LH65" s="685"/>
      <c r="LI65" s="685"/>
      <c r="LJ65" s="685"/>
      <c r="LK65" s="685"/>
      <c r="LL65" s="685"/>
      <c r="LM65" s="685"/>
      <c r="LN65" s="685"/>
      <c r="LO65" s="685"/>
      <c r="LP65" s="685"/>
      <c r="LQ65" s="685"/>
      <c r="LR65" s="685"/>
      <c r="LS65" s="685"/>
      <c r="LT65" s="685"/>
      <c r="LU65" s="685"/>
      <c r="LV65" s="685"/>
      <c r="LW65" s="685"/>
      <c r="LX65" s="685"/>
      <c r="LY65" s="685"/>
      <c r="LZ65" s="685"/>
      <c r="MA65" s="685"/>
      <c r="MB65" s="685"/>
      <c r="MC65" s="685"/>
      <c r="MD65" s="685"/>
      <c r="ME65" s="685"/>
      <c r="MF65" s="685"/>
      <c r="MG65" s="685"/>
      <c r="MH65" s="685"/>
      <c r="MI65" s="685"/>
      <c r="MJ65" s="685"/>
      <c r="MK65" s="685"/>
      <c r="ML65" s="685"/>
      <c r="MM65" s="685"/>
      <c r="MN65" s="685"/>
      <c r="MO65" s="685"/>
      <c r="MP65" s="685"/>
      <c r="MQ65" s="685"/>
      <c r="MR65" s="685"/>
      <c r="MS65" s="685"/>
      <c r="MT65" s="685"/>
      <c r="MU65" s="685"/>
      <c r="MV65" s="685"/>
      <c r="MW65" s="685"/>
      <c r="MX65" s="685"/>
      <c r="MY65" s="685"/>
      <c r="MZ65" s="685"/>
      <c r="NA65" s="685"/>
      <c r="NB65" s="685"/>
      <c r="NC65" s="685"/>
      <c r="ND65" s="685"/>
      <c r="NE65" s="685"/>
      <c r="NF65" s="685"/>
      <c r="NG65" s="685"/>
      <c r="NH65" s="685"/>
      <c r="NI65" s="685"/>
      <c r="NJ65" s="685"/>
      <c r="NK65" s="685"/>
      <c r="NL65" s="685"/>
      <c r="NM65" s="685"/>
      <c r="NN65" s="685"/>
      <c r="NO65" s="685"/>
      <c r="NP65" s="685"/>
      <c r="NQ65" s="685"/>
      <c r="NR65" s="685"/>
      <c r="NS65" s="685"/>
      <c r="NT65" s="685"/>
      <c r="NU65" s="685"/>
      <c r="NV65" s="685"/>
      <c r="NW65" s="685"/>
      <c r="NX65" s="685"/>
      <c r="NY65" s="685"/>
      <c r="NZ65" s="685"/>
      <c r="OA65" s="685"/>
      <c r="OB65" s="685"/>
      <c r="OC65" s="685"/>
      <c r="OD65" s="685"/>
      <c r="OE65" s="685"/>
      <c r="OF65" s="685"/>
      <c r="OG65" s="685"/>
      <c r="OH65" s="685"/>
      <c r="OI65" s="685"/>
      <c r="OJ65" s="685"/>
      <c r="OK65" s="685"/>
      <c r="OL65" s="685"/>
      <c r="OM65" s="685"/>
      <c r="ON65" s="685"/>
      <c r="OO65" s="685"/>
      <c r="OP65" s="685"/>
      <c r="OQ65" s="685"/>
      <c r="OR65" s="685"/>
      <c r="OS65" s="685"/>
      <c r="OT65" s="685"/>
      <c r="OU65" s="685"/>
      <c r="OV65" s="685"/>
      <c r="OW65" s="685"/>
      <c r="OX65" s="685"/>
      <c r="OY65" s="685"/>
      <c r="OZ65" s="685"/>
      <c r="PA65" s="685"/>
      <c r="PB65" s="685"/>
      <c r="PC65" s="685"/>
      <c r="PD65" s="685"/>
      <c r="PE65" s="685"/>
      <c r="PF65" s="685"/>
      <c r="PG65" s="685"/>
      <c r="PH65" s="685"/>
      <c r="PI65" s="685"/>
      <c r="PJ65" s="685"/>
      <c r="PK65" s="685"/>
      <c r="PL65" s="685"/>
      <c r="PM65" s="685"/>
      <c r="PN65" s="685"/>
      <c r="PO65" s="685"/>
      <c r="PP65" s="685"/>
      <c r="PQ65" s="685"/>
      <c r="PR65" s="685"/>
      <c r="PS65" s="685"/>
      <c r="PT65" s="685"/>
      <c r="PU65" s="685"/>
      <c r="PV65" s="685"/>
      <c r="PW65" s="685"/>
      <c r="PX65" s="685"/>
      <c r="PY65" s="685"/>
      <c r="PZ65" s="685"/>
      <c r="QA65" s="685"/>
      <c r="QB65" s="685"/>
      <c r="QC65" s="685"/>
      <c r="QD65" s="685"/>
      <c r="QE65" s="685"/>
      <c r="QF65" s="685"/>
      <c r="QG65" s="685"/>
      <c r="QH65" s="685"/>
      <c r="QI65" s="685"/>
      <c r="QJ65" s="685"/>
      <c r="QK65" s="685"/>
      <c r="QL65" s="685"/>
      <c r="QM65" s="685"/>
      <c r="QN65" s="685"/>
      <c r="QO65" s="685"/>
      <c r="QP65" s="685"/>
      <c r="QQ65" s="685"/>
      <c r="QR65" s="685"/>
      <c r="QS65" s="685"/>
      <c r="QT65" s="685"/>
      <c r="QU65" s="685"/>
      <c r="QV65" s="685"/>
      <c r="QW65" s="685"/>
      <c r="QX65" s="685"/>
      <c r="QY65" s="685"/>
      <c r="QZ65" s="685"/>
      <c r="RA65" s="685"/>
      <c r="RB65" s="685"/>
      <c r="RC65" s="685"/>
      <c r="RD65" s="685"/>
      <c r="RE65" s="685"/>
      <c r="RF65" s="685"/>
      <c r="RG65" s="685"/>
      <c r="RH65" s="685"/>
      <c r="RI65" s="685"/>
      <c r="RJ65" s="685"/>
      <c r="RK65" s="685"/>
      <c r="RL65" s="685"/>
      <c r="RM65" s="685"/>
      <c r="RN65" s="685"/>
      <c r="RO65" s="685"/>
      <c r="RP65" s="685"/>
      <c r="RQ65" s="685"/>
      <c r="RR65" s="685"/>
      <c r="RS65" s="685"/>
      <c r="RT65" s="685"/>
      <c r="RU65" s="685"/>
      <c r="RV65" s="685"/>
      <c r="RW65" s="685"/>
      <c r="RX65" s="685"/>
      <c r="RY65" s="685"/>
      <c r="RZ65" s="685"/>
      <c r="SA65" s="685"/>
      <c r="SB65" s="685"/>
      <c r="SC65" s="685"/>
      <c r="SD65" s="685"/>
      <c r="SE65" s="685"/>
      <c r="SF65" s="685"/>
      <c r="SG65" s="685"/>
      <c r="SH65" s="685"/>
      <c r="SI65" s="685"/>
      <c r="SJ65" s="685"/>
      <c r="SK65" s="685"/>
      <c r="SL65" s="685"/>
      <c r="SM65" s="685"/>
      <c r="SN65" s="685"/>
      <c r="SO65" s="685"/>
      <c r="SP65" s="685"/>
      <c r="SQ65" s="685"/>
      <c r="SR65" s="685"/>
      <c r="SS65" s="685"/>
      <c r="ST65" s="685"/>
      <c r="SU65" s="685"/>
      <c r="SV65" s="685"/>
      <c r="SW65" s="685"/>
      <c r="SX65" s="685"/>
      <c r="SY65" s="685"/>
      <c r="SZ65" s="685"/>
      <c r="TA65" s="685"/>
      <c r="TB65" s="685"/>
      <c r="TC65" s="685"/>
      <c r="TD65" s="685"/>
      <c r="TE65" s="685"/>
      <c r="TF65" s="685"/>
      <c r="TG65" s="685"/>
      <c r="TH65" s="685"/>
      <c r="TI65" s="685"/>
      <c r="TJ65" s="685"/>
      <c r="TK65" s="685"/>
      <c r="TL65" s="685"/>
      <c r="TM65" s="685"/>
      <c r="TN65" s="685"/>
      <c r="TO65" s="685"/>
      <c r="TP65" s="685"/>
      <c r="TQ65" s="685"/>
      <c r="TR65" s="685"/>
      <c r="TS65" s="685"/>
      <c r="TT65" s="685"/>
      <c r="TU65" s="685"/>
      <c r="TV65" s="685"/>
      <c r="TW65" s="685"/>
      <c r="TX65" s="685"/>
      <c r="TY65" s="685"/>
      <c r="TZ65" s="685"/>
      <c r="UA65" s="685"/>
      <c r="UB65" s="685"/>
      <c r="UC65" s="685"/>
      <c r="UD65" s="685"/>
      <c r="UE65" s="685"/>
      <c r="UF65" s="685"/>
      <c r="UG65" s="685"/>
      <c r="UH65" s="685"/>
      <c r="UI65" s="685"/>
      <c r="UJ65" s="685"/>
      <c r="UK65" s="685"/>
      <c r="UL65" s="685"/>
      <c r="UM65" s="685"/>
      <c r="UN65" s="685"/>
      <c r="UO65" s="685"/>
      <c r="UP65" s="685"/>
      <c r="UQ65" s="685"/>
      <c r="UR65" s="685"/>
      <c r="US65" s="685"/>
      <c r="UT65" s="685"/>
      <c r="UU65" s="685"/>
      <c r="UV65" s="685"/>
      <c r="UW65" s="685"/>
      <c r="UX65" s="685"/>
      <c r="UY65" s="685"/>
      <c r="UZ65" s="685"/>
      <c r="VA65" s="685"/>
      <c r="VB65" s="685"/>
      <c r="VC65" s="685"/>
      <c r="VD65" s="685"/>
      <c r="VE65" s="685"/>
      <c r="VF65" s="685"/>
      <c r="VG65" s="685"/>
      <c r="VH65" s="685"/>
      <c r="VI65" s="685"/>
      <c r="VJ65" s="685"/>
      <c r="VK65" s="685"/>
      <c r="VL65" s="685"/>
      <c r="VM65" s="685"/>
      <c r="VN65" s="685"/>
      <c r="VO65" s="685"/>
      <c r="VP65" s="685"/>
      <c r="VQ65" s="685"/>
      <c r="VR65" s="685"/>
      <c r="VS65" s="685"/>
      <c r="VT65" s="685"/>
      <c r="VU65" s="685"/>
      <c r="VV65" s="685"/>
      <c r="VW65" s="685"/>
      <c r="VX65" s="685"/>
      <c r="VY65" s="685"/>
      <c r="VZ65" s="685"/>
      <c r="WA65" s="685"/>
      <c r="WB65" s="685"/>
      <c r="WC65" s="685"/>
      <c r="WD65" s="685"/>
      <c r="WE65" s="685"/>
      <c r="WF65" s="685"/>
      <c r="WG65" s="685"/>
      <c r="WH65" s="685"/>
      <c r="WI65" s="685"/>
      <c r="WJ65" s="685"/>
      <c r="WK65" s="685"/>
      <c r="WL65" s="685"/>
      <c r="WM65" s="685"/>
      <c r="WN65" s="685"/>
      <c r="WO65" s="685"/>
      <c r="WP65" s="685"/>
      <c r="WQ65" s="685"/>
      <c r="WR65" s="685"/>
      <c r="WS65" s="685"/>
      <c r="WT65" s="685"/>
      <c r="WU65" s="685"/>
      <c r="WV65" s="685"/>
      <c r="WW65" s="685"/>
      <c r="WX65" s="685"/>
      <c r="WY65" s="685"/>
      <c r="WZ65" s="685"/>
      <c r="XA65" s="685"/>
      <c r="XB65" s="685"/>
      <c r="XC65" s="685"/>
      <c r="XD65" s="685"/>
      <c r="XE65" s="685"/>
      <c r="XF65" s="685"/>
      <c r="XG65" s="685"/>
      <c r="XH65" s="685"/>
      <c r="XI65" s="685"/>
      <c r="XJ65" s="685"/>
      <c r="XK65" s="685"/>
      <c r="XL65" s="685"/>
      <c r="XM65" s="685"/>
      <c r="XN65" s="685"/>
      <c r="XO65" s="685"/>
      <c r="XP65" s="685"/>
      <c r="XQ65" s="685"/>
      <c r="XR65" s="685"/>
      <c r="XS65" s="685"/>
      <c r="XT65" s="685"/>
      <c r="XU65" s="685"/>
      <c r="XV65" s="685"/>
      <c r="XW65" s="685"/>
      <c r="XX65" s="685"/>
      <c r="XY65" s="685"/>
      <c r="XZ65" s="685"/>
      <c r="YA65" s="685"/>
      <c r="YB65" s="685"/>
      <c r="YC65" s="685"/>
      <c r="YD65" s="685"/>
      <c r="YE65" s="685"/>
      <c r="YF65" s="685"/>
      <c r="YG65" s="685"/>
      <c r="YH65" s="685"/>
      <c r="YI65" s="685"/>
      <c r="YJ65" s="685"/>
      <c r="YK65" s="685"/>
      <c r="YL65" s="685"/>
      <c r="YM65" s="685"/>
      <c r="YN65" s="685"/>
      <c r="YO65" s="685"/>
      <c r="YP65" s="685"/>
      <c r="YQ65" s="685"/>
      <c r="YR65" s="685"/>
      <c r="YS65" s="685"/>
      <c r="YT65" s="685"/>
      <c r="YU65" s="685"/>
      <c r="YV65" s="685"/>
      <c r="YW65" s="685"/>
      <c r="YX65" s="685"/>
      <c r="YY65" s="685"/>
      <c r="YZ65" s="685"/>
      <c r="ZA65" s="685"/>
      <c r="ZB65" s="685"/>
      <c r="ZC65" s="685"/>
      <c r="ZD65" s="685"/>
      <c r="ZE65" s="685"/>
      <c r="ZF65" s="685"/>
      <c r="ZG65" s="685"/>
      <c r="ZH65" s="685"/>
      <c r="ZI65" s="685"/>
      <c r="ZJ65" s="685"/>
      <c r="ZK65" s="685"/>
      <c r="ZL65" s="685"/>
      <c r="ZM65" s="685"/>
      <c r="ZN65" s="685"/>
      <c r="ZO65" s="685"/>
      <c r="ZP65" s="685"/>
      <c r="ZQ65" s="685"/>
      <c r="ZR65" s="685"/>
      <c r="ZS65" s="685"/>
      <c r="ZT65" s="685"/>
      <c r="ZU65" s="685"/>
      <c r="ZV65" s="685"/>
      <c r="ZW65" s="685"/>
      <c r="ZX65" s="685"/>
      <c r="ZY65" s="685"/>
      <c r="ZZ65" s="685"/>
      <c r="AAA65" s="685"/>
      <c r="AAB65" s="685"/>
      <c r="AAC65" s="685"/>
      <c r="AAD65" s="685"/>
      <c r="AAE65" s="685"/>
      <c r="AAF65" s="685"/>
      <c r="AAG65" s="685"/>
      <c r="AAH65" s="685"/>
      <c r="AAI65" s="685"/>
      <c r="AAJ65" s="685"/>
      <c r="AAK65" s="685"/>
      <c r="AAL65" s="685"/>
      <c r="AAM65" s="685"/>
      <c r="AAN65" s="685"/>
      <c r="AAO65" s="685"/>
      <c r="AAP65" s="685"/>
      <c r="AAQ65" s="685"/>
      <c r="AAR65" s="685"/>
      <c r="AAS65" s="685"/>
      <c r="AAT65" s="685"/>
      <c r="AAU65" s="685"/>
      <c r="AAV65" s="685"/>
      <c r="AAW65" s="685"/>
      <c r="AAX65" s="685"/>
      <c r="AAY65" s="685"/>
      <c r="AAZ65" s="685"/>
      <c r="ABA65" s="685"/>
      <c r="ABB65" s="685"/>
      <c r="ABC65" s="685"/>
      <c r="ABD65" s="685"/>
      <c r="ABE65" s="685"/>
      <c r="ABF65" s="685"/>
      <c r="ABG65" s="685"/>
      <c r="ABH65" s="685"/>
      <c r="ABI65" s="685"/>
      <c r="ABJ65" s="685"/>
      <c r="ABK65" s="685"/>
      <c r="ABL65" s="685"/>
      <c r="ABM65" s="685"/>
      <c r="ABN65" s="685"/>
      <c r="ABO65" s="685"/>
      <c r="ABP65" s="685"/>
      <c r="ABQ65" s="685"/>
      <c r="ABR65" s="685"/>
      <c r="ABS65" s="685"/>
      <c r="ABT65" s="685"/>
      <c r="ABU65" s="685"/>
      <c r="ABV65" s="685"/>
      <c r="ABW65" s="685"/>
      <c r="ABX65" s="685"/>
      <c r="ABY65" s="685"/>
      <c r="ABZ65" s="685"/>
      <c r="ACA65" s="685"/>
      <c r="ACB65" s="685"/>
      <c r="ACC65" s="685"/>
      <c r="ACD65" s="685"/>
      <c r="ACE65" s="685"/>
      <c r="ACF65" s="685"/>
      <c r="ACG65" s="685"/>
      <c r="ACH65" s="685"/>
      <c r="ACI65" s="685"/>
      <c r="ACJ65" s="685"/>
      <c r="ACK65" s="685"/>
      <c r="ACL65" s="685"/>
      <c r="ACM65" s="685"/>
      <c r="ACN65" s="685"/>
      <c r="ACO65" s="685"/>
      <c r="ACP65" s="685"/>
      <c r="ACQ65" s="685"/>
      <c r="ACR65" s="685"/>
      <c r="ACS65" s="685"/>
      <c r="ACT65" s="685"/>
      <c r="ACU65" s="685"/>
      <c r="ACV65" s="685"/>
      <c r="ACW65" s="685"/>
      <c r="ACX65" s="685"/>
      <c r="ACY65" s="685"/>
      <c r="ACZ65" s="685"/>
      <c r="ADA65" s="685"/>
      <c r="ADB65" s="685"/>
      <c r="ADC65" s="685"/>
      <c r="ADD65" s="685"/>
      <c r="ADE65" s="685"/>
      <c r="ADF65" s="685"/>
      <c r="ADG65" s="685"/>
      <c r="ADH65" s="685"/>
      <c r="ADI65" s="685"/>
      <c r="ADJ65" s="685"/>
      <c r="ADK65" s="685"/>
      <c r="ADL65" s="685"/>
      <c r="ADM65" s="685"/>
      <c r="ADN65" s="685"/>
      <c r="ADO65" s="685"/>
      <c r="ADP65" s="685"/>
      <c r="ADQ65" s="685"/>
      <c r="ADR65" s="685"/>
      <c r="ADS65" s="685"/>
      <c r="ADT65" s="685"/>
      <c r="ADU65" s="685"/>
      <c r="ADV65" s="685"/>
      <c r="ADW65" s="685"/>
      <c r="ADX65" s="685"/>
      <c r="ADY65" s="685"/>
      <c r="ADZ65" s="685"/>
      <c r="AEA65" s="685"/>
      <c r="AEB65" s="685"/>
      <c r="AEC65" s="685"/>
      <c r="AED65" s="685"/>
      <c r="AEE65" s="685"/>
      <c r="AEF65" s="685"/>
      <c r="AEG65" s="685"/>
      <c r="AEH65" s="685"/>
      <c r="AEI65" s="685"/>
      <c r="AEJ65" s="685"/>
      <c r="AEK65" s="685"/>
      <c r="AEL65" s="685"/>
      <c r="AEM65" s="685"/>
      <c r="AEN65" s="685"/>
      <c r="AEO65" s="685"/>
      <c r="AEP65" s="685"/>
      <c r="AEQ65" s="685"/>
      <c r="AER65" s="685"/>
      <c r="AES65" s="685"/>
      <c r="AET65" s="685"/>
      <c r="AEU65" s="685"/>
      <c r="AEV65" s="685"/>
      <c r="AEW65" s="685"/>
      <c r="AEX65" s="685"/>
      <c r="AEY65" s="685"/>
      <c r="AEZ65" s="685"/>
      <c r="AFA65" s="685"/>
      <c r="AFB65" s="685"/>
      <c r="AFC65" s="685"/>
      <c r="AFD65" s="685"/>
      <c r="AFE65" s="685"/>
      <c r="AFF65" s="685"/>
      <c r="AFG65" s="685"/>
      <c r="AFH65" s="685"/>
      <c r="AFI65" s="685"/>
      <c r="AFJ65" s="685"/>
      <c r="AFK65" s="685"/>
      <c r="AFL65" s="685"/>
      <c r="AFM65" s="685"/>
      <c r="AFN65" s="685"/>
      <c r="AFO65" s="685"/>
      <c r="AFP65" s="685"/>
      <c r="AFQ65" s="685"/>
      <c r="AFR65" s="685"/>
      <c r="AFS65" s="685"/>
      <c r="AFT65" s="685"/>
      <c r="AFU65" s="685"/>
      <c r="AFV65" s="685"/>
      <c r="AFW65" s="685"/>
      <c r="AFX65" s="685"/>
      <c r="AFY65" s="685"/>
      <c r="AFZ65" s="685"/>
      <c r="AGA65" s="685"/>
      <c r="AGB65" s="685"/>
      <c r="AGC65" s="685"/>
      <c r="AGD65" s="685"/>
      <c r="AGE65" s="685"/>
      <c r="AGF65" s="685"/>
      <c r="AGG65" s="685"/>
      <c r="AGH65" s="685"/>
      <c r="AGI65" s="685"/>
      <c r="AGJ65" s="685"/>
      <c r="AGK65" s="685"/>
      <c r="AGL65" s="685"/>
      <c r="AGM65" s="685"/>
      <c r="AGN65" s="685"/>
      <c r="AGO65" s="685"/>
      <c r="AGP65" s="685"/>
      <c r="AGQ65" s="685"/>
      <c r="AGR65" s="685"/>
      <c r="AGS65" s="685"/>
      <c r="AGT65" s="685"/>
      <c r="AGU65" s="685"/>
      <c r="AGV65" s="685"/>
      <c r="AGW65" s="685"/>
      <c r="AGX65" s="685"/>
      <c r="AGY65" s="685"/>
      <c r="AGZ65" s="685"/>
      <c r="AHA65" s="685"/>
      <c r="AHB65" s="685"/>
      <c r="AHC65" s="685"/>
      <c r="AHD65" s="685"/>
      <c r="AHE65" s="685"/>
      <c r="AHF65" s="685"/>
      <c r="AHG65" s="685"/>
      <c r="AHH65" s="685"/>
      <c r="AHI65" s="685"/>
      <c r="AHJ65" s="685"/>
      <c r="AHK65" s="685"/>
      <c r="AHL65" s="685"/>
      <c r="AHM65" s="685"/>
      <c r="AHN65" s="685"/>
      <c r="AHO65" s="685"/>
      <c r="AHP65" s="685"/>
      <c r="AHQ65" s="685"/>
      <c r="AHR65" s="685"/>
      <c r="AHS65" s="685"/>
      <c r="AHT65" s="685"/>
      <c r="AHU65" s="685"/>
      <c r="AHV65" s="685"/>
      <c r="AHW65" s="685"/>
      <c r="AHX65" s="685"/>
      <c r="AHY65" s="685"/>
      <c r="AHZ65" s="685"/>
      <c r="AIA65" s="685"/>
      <c r="AIB65" s="685"/>
      <c r="AIC65" s="685"/>
      <c r="AID65" s="685"/>
      <c r="AIE65" s="685"/>
      <c r="AIF65" s="685"/>
      <c r="AIG65" s="685"/>
      <c r="AIH65" s="685"/>
      <c r="AII65" s="685"/>
      <c r="AIJ65" s="685"/>
      <c r="AIK65" s="685"/>
      <c r="AIL65" s="685"/>
      <c r="AIM65" s="685"/>
      <c r="AIN65" s="685"/>
      <c r="AIO65" s="685"/>
      <c r="AIP65" s="685"/>
      <c r="AIQ65" s="685"/>
      <c r="AIR65" s="685"/>
      <c r="AIS65" s="685"/>
      <c r="AIT65" s="685"/>
      <c r="AIU65" s="685"/>
      <c r="AIV65" s="685"/>
      <c r="AIW65" s="685"/>
      <c r="AIX65" s="685"/>
      <c r="AIY65" s="685"/>
      <c r="AIZ65" s="685"/>
      <c r="AJA65" s="685"/>
      <c r="AJB65" s="685"/>
      <c r="AJC65" s="685"/>
      <c r="AJD65" s="685"/>
      <c r="AJE65" s="685"/>
      <c r="AJF65" s="685"/>
      <c r="AJG65" s="685"/>
      <c r="AJH65" s="685"/>
      <c r="AJI65" s="685"/>
      <c r="AJJ65" s="685"/>
      <c r="AJK65" s="685"/>
      <c r="AJL65" s="685"/>
      <c r="AJM65" s="685"/>
      <c r="AJN65" s="685"/>
      <c r="AJO65" s="685"/>
      <c r="AJP65" s="685"/>
      <c r="AJQ65" s="685"/>
      <c r="AJR65" s="685"/>
      <c r="AJS65" s="685"/>
      <c r="AJT65" s="685"/>
      <c r="AJU65" s="685"/>
      <c r="AJV65" s="685"/>
      <c r="AJW65" s="685"/>
      <c r="AJX65" s="685"/>
      <c r="AJY65" s="685"/>
      <c r="AJZ65" s="685"/>
      <c r="AKA65" s="685"/>
      <c r="AKB65" s="685"/>
      <c r="AKC65" s="685"/>
      <c r="AKD65" s="685"/>
      <c r="AKE65" s="685"/>
      <c r="AKF65" s="685"/>
      <c r="AKG65" s="685"/>
      <c r="AKH65" s="685"/>
      <c r="AKI65" s="685"/>
      <c r="AKJ65" s="685"/>
      <c r="AKK65" s="685"/>
      <c r="AKL65" s="685"/>
      <c r="AKM65" s="685"/>
      <c r="AKN65" s="685"/>
      <c r="AKO65" s="685"/>
      <c r="AKP65" s="685"/>
      <c r="AKQ65" s="685"/>
      <c r="AKR65" s="685"/>
      <c r="AKS65" s="685"/>
      <c r="AKT65" s="685"/>
      <c r="AKU65" s="685"/>
      <c r="AKV65" s="685"/>
      <c r="AKW65" s="685"/>
      <c r="AKX65" s="685"/>
      <c r="AKY65" s="685"/>
      <c r="AKZ65" s="685"/>
      <c r="ALA65" s="685"/>
      <c r="ALB65" s="685"/>
      <c r="ALC65" s="685"/>
      <c r="ALD65" s="685"/>
      <c r="ALE65" s="685"/>
      <c r="ALF65" s="685"/>
      <c r="ALG65" s="685"/>
      <c r="ALH65" s="685"/>
      <c r="ALI65" s="685"/>
      <c r="ALJ65" s="685"/>
      <c r="ALK65" s="685"/>
      <c r="ALL65" s="685"/>
      <c r="ALM65" s="685"/>
      <c r="ALN65" s="685"/>
      <c r="ALO65" s="685"/>
      <c r="ALP65" s="685"/>
      <c r="ALQ65" s="685"/>
      <c r="ALR65" s="685"/>
      <c r="ALS65" s="685"/>
      <c r="ALT65" s="685"/>
      <c r="ALU65" s="685"/>
      <c r="ALV65" s="685"/>
      <c r="ALW65" s="685"/>
      <c r="ALX65" s="685"/>
      <c r="ALY65" s="685"/>
      <c r="ALZ65" s="685"/>
      <c r="AMA65" s="685"/>
      <c r="AMB65" s="685"/>
      <c r="AMC65" s="685"/>
      <c r="AMD65" s="685"/>
      <c r="AME65" s="685"/>
      <c r="AMF65" s="685"/>
      <c r="AMG65" s="685"/>
      <c r="AMH65" s="685"/>
      <c r="AMI65" s="685"/>
      <c r="AMJ65" s="685"/>
      <c r="AMK65" s="685"/>
      <c r="AML65" s="685"/>
      <c r="AMM65" s="685"/>
      <c r="AMN65" s="685"/>
      <c r="AMO65" s="685"/>
      <c r="AMP65" s="685"/>
      <c r="AMQ65" s="685"/>
      <c r="AMR65" s="685"/>
      <c r="AMS65" s="685"/>
      <c r="AMT65" s="685"/>
      <c r="AMU65" s="685"/>
      <c r="AMV65" s="685"/>
      <c r="AMW65" s="685"/>
      <c r="AMX65" s="685"/>
      <c r="AMY65" s="685"/>
      <c r="AMZ65" s="685"/>
      <c r="ANA65" s="685"/>
      <c r="ANB65" s="685"/>
      <c r="ANC65" s="685"/>
      <c r="AND65" s="685"/>
      <c r="ANE65" s="685"/>
      <c r="ANF65" s="685"/>
      <c r="ANG65" s="685"/>
      <c r="ANH65" s="685"/>
      <c r="ANI65" s="685"/>
      <c r="ANJ65" s="685"/>
      <c r="ANK65" s="685"/>
      <c r="ANL65" s="685"/>
      <c r="ANM65" s="685"/>
      <c r="ANN65" s="685"/>
      <c r="ANO65" s="685"/>
      <c r="ANP65" s="685"/>
      <c r="ANQ65" s="685"/>
      <c r="ANR65" s="685"/>
      <c r="ANS65" s="685"/>
      <c r="ANT65" s="685"/>
      <c r="ANU65" s="685"/>
      <c r="ANV65" s="685"/>
      <c r="ANW65" s="685"/>
      <c r="ANX65" s="685"/>
      <c r="ANY65" s="685"/>
      <c r="ANZ65" s="685"/>
      <c r="AOA65" s="685"/>
      <c r="AOB65" s="685"/>
      <c r="AOC65" s="685"/>
      <c r="AOD65" s="685"/>
      <c r="AOE65" s="685"/>
      <c r="AOF65" s="685"/>
      <c r="AOG65" s="685"/>
      <c r="AOH65" s="685"/>
      <c r="AOI65" s="685"/>
      <c r="AOJ65" s="685"/>
      <c r="AOK65" s="685"/>
      <c r="AOL65" s="685"/>
      <c r="AOM65" s="685"/>
      <c r="AON65" s="685"/>
      <c r="AOO65" s="685"/>
      <c r="AOP65" s="685"/>
      <c r="AOQ65" s="685"/>
      <c r="AOR65" s="685"/>
      <c r="AOS65" s="685"/>
      <c r="AOT65" s="685"/>
      <c r="AOU65" s="685"/>
      <c r="AOV65" s="685"/>
      <c r="AOW65" s="685"/>
      <c r="AOX65" s="685"/>
      <c r="AOY65" s="685"/>
      <c r="AOZ65" s="685"/>
      <c r="APA65" s="685"/>
      <c r="APB65" s="685"/>
      <c r="APC65" s="685"/>
      <c r="APD65" s="685"/>
      <c r="APE65" s="685"/>
      <c r="APF65" s="685"/>
      <c r="APG65" s="685"/>
      <c r="APH65" s="685"/>
      <c r="API65" s="685"/>
      <c r="APJ65" s="685"/>
      <c r="APK65" s="685"/>
      <c r="APL65" s="685"/>
      <c r="APM65" s="685"/>
      <c r="APN65" s="685"/>
      <c r="APO65" s="685"/>
      <c r="APP65" s="685"/>
      <c r="APQ65" s="685"/>
      <c r="APR65" s="685"/>
      <c r="APS65" s="685"/>
      <c r="APT65" s="685"/>
      <c r="APU65" s="685"/>
      <c r="APV65" s="685"/>
      <c r="APW65" s="685"/>
      <c r="APX65" s="685"/>
      <c r="APY65" s="685"/>
      <c r="APZ65" s="685"/>
      <c r="AQA65" s="685"/>
      <c r="AQB65" s="685"/>
      <c r="AQC65" s="685"/>
      <c r="AQD65" s="685"/>
      <c r="AQE65" s="685"/>
      <c r="AQF65" s="685"/>
      <c r="AQG65" s="685"/>
      <c r="AQH65" s="685"/>
      <c r="AQI65" s="685"/>
      <c r="AQJ65" s="685"/>
      <c r="AQK65" s="685"/>
      <c r="AQL65" s="685"/>
      <c r="AQM65" s="685"/>
      <c r="AQN65" s="685"/>
      <c r="AQO65" s="685"/>
      <c r="AQP65" s="685"/>
      <c r="AQQ65" s="685"/>
      <c r="AQR65" s="685"/>
      <c r="AQS65" s="685"/>
      <c r="AQT65" s="685"/>
      <c r="AQU65" s="685"/>
      <c r="AQV65" s="685"/>
      <c r="AQW65" s="685"/>
      <c r="AQX65" s="685"/>
      <c r="AQY65" s="685"/>
      <c r="AQZ65" s="685"/>
      <c r="ARA65" s="685"/>
      <c r="ARB65" s="685"/>
      <c r="ARC65" s="685"/>
      <c r="ARD65" s="685"/>
      <c r="ARE65" s="685"/>
      <c r="ARF65" s="685"/>
      <c r="ARG65" s="685"/>
      <c r="ARH65" s="685"/>
      <c r="ARI65" s="685"/>
      <c r="ARJ65" s="685"/>
      <c r="ARK65" s="685"/>
      <c r="ARL65" s="685"/>
      <c r="ARM65" s="685"/>
      <c r="ARN65" s="685"/>
      <c r="ARO65" s="685"/>
      <c r="ARP65" s="685"/>
      <c r="ARQ65" s="685"/>
      <c r="ARR65" s="685"/>
      <c r="ARS65" s="685"/>
      <c r="ART65" s="685"/>
      <c r="ARU65" s="685"/>
      <c r="ARV65" s="685"/>
      <c r="ARW65" s="685"/>
      <c r="ARX65" s="685"/>
      <c r="ARY65" s="685"/>
      <c r="ARZ65" s="685"/>
      <c r="ASA65" s="685"/>
      <c r="ASB65" s="685"/>
      <c r="ASC65" s="685"/>
      <c r="ASD65" s="685"/>
      <c r="ASE65" s="685"/>
      <c r="ASF65" s="685"/>
      <c r="ASG65" s="685"/>
      <c r="ASH65" s="685"/>
      <c r="ASI65" s="685"/>
      <c r="ASJ65" s="685"/>
      <c r="ASK65" s="685"/>
      <c r="ASL65" s="685"/>
      <c r="ASM65" s="685"/>
      <c r="ASN65" s="685"/>
      <c r="ASO65" s="685"/>
      <c r="ASP65" s="685"/>
      <c r="ASQ65" s="685"/>
      <c r="ASR65" s="685"/>
      <c r="ASS65" s="685"/>
      <c r="AST65" s="685"/>
      <c r="ASU65" s="685"/>
      <c r="ASV65" s="685"/>
      <c r="ASW65" s="685"/>
      <c r="ASX65" s="685"/>
      <c r="ASY65" s="685"/>
      <c r="ASZ65" s="685"/>
      <c r="ATA65" s="685"/>
      <c r="ATB65" s="685"/>
      <c r="ATC65" s="685"/>
      <c r="ATD65" s="685"/>
      <c r="ATE65" s="685"/>
      <c r="ATF65" s="685"/>
      <c r="ATG65" s="685"/>
      <c r="ATH65" s="685"/>
      <c r="ATI65" s="685"/>
      <c r="ATJ65" s="685"/>
      <c r="ATK65" s="685"/>
      <c r="ATL65" s="685"/>
      <c r="ATM65" s="685"/>
      <c r="ATN65" s="685"/>
      <c r="ATO65" s="685"/>
      <c r="ATP65" s="685"/>
      <c r="ATQ65" s="685"/>
      <c r="ATR65" s="685"/>
      <c r="ATS65" s="685"/>
      <c r="ATT65" s="685"/>
      <c r="ATU65" s="685"/>
      <c r="ATV65" s="685"/>
      <c r="ATW65" s="685"/>
      <c r="ATX65" s="685"/>
      <c r="ATY65" s="685"/>
      <c r="ATZ65" s="685"/>
      <c r="AUA65" s="685"/>
      <c r="AUB65" s="685"/>
      <c r="AUC65" s="685"/>
      <c r="AUD65" s="685"/>
      <c r="AUE65" s="685"/>
      <c r="AUF65" s="685"/>
      <c r="AUG65" s="685"/>
      <c r="AUH65" s="685"/>
      <c r="AUI65" s="685"/>
      <c r="AUJ65" s="685"/>
      <c r="AUK65" s="685"/>
      <c r="AUL65" s="685"/>
      <c r="AUM65" s="685"/>
      <c r="AUN65" s="685"/>
      <c r="AUO65" s="685"/>
      <c r="AUP65" s="685"/>
      <c r="AUQ65" s="685"/>
      <c r="AUR65" s="685"/>
      <c r="AUS65" s="685"/>
      <c r="AUT65" s="685"/>
      <c r="AUU65" s="685"/>
      <c r="AUV65" s="685"/>
      <c r="AUW65" s="685"/>
      <c r="AUX65" s="685"/>
      <c r="AUY65" s="685"/>
      <c r="AUZ65" s="685"/>
      <c r="AVA65" s="685"/>
      <c r="AVB65" s="685"/>
      <c r="AVC65" s="685"/>
      <c r="AVD65" s="685"/>
      <c r="AVE65" s="685"/>
      <c r="AVF65" s="685"/>
      <c r="AVG65" s="685"/>
      <c r="AVH65" s="685"/>
      <c r="AVI65" s="685"/>
      <c r="AVJ65" s="685"/>
      <c r="AVK65" s="685"/>
      <c r="AVL65" s="685"/>
      <c r="AVM65" s="685"/>
      <c r="AVN65" s="685"/>
      <c r="AVO65" s="685"/>
      <c r="AVP65" s="685"/>
      <c r="AVQ65" s="685"/>
      <c r="AVR65" s="685"/>
      <c r="AVS65" s="685"/>
      <c r="AVT65" s="685"/>
      <c r="AVU65" s="685"/>
      <c r="AVV65" s="685"/>
      <c r="AVW65" s="685"/>
      <c r="AVX65" s="685"/>
      <c r="AVY65" s="685"/>
      <c r="AVZ65" s="685"/>
      <c r="AWA65" s="685"/>
      <c r="AWB65" s="685"/>
      <c r="AWC65" s="685"/>
      <c r="AWD65" s="685"/>
      <c r="AWE65" s="685"/>
      <c r="AWF65" s="685"/>
      <c r="AWG65" s="685"/>
      <c r="AWH65" s="685"/>
      <c r="AWI65" s="685"/>
      <c r="AWJ65" s="685"/>
      <c r="AWK65" s="685"/>
      <c r="AWL65" s="685"/>
      <c r="AWM65" s="685"/>
      <c r="AWN65" s="685"/>
      <c r="AWO65" s="685"/>
      <c r="AWP65" s="685"/>
      <c r="AWQ65" s="685"/>
      <c r="AWR65" s="685"/>
      <c r="AWS65" s="685"/>
      <c r="AWT65" s="685"/>
      <c r="AWU65" s="685"/>
      <c r="AWV65" s="685"/>
      <c r="AWW65" s="685"/>
      <c r="AWX65" s="685"/>
      <c r="AWY65" s="685"/>
      <c r="AWZ65" s="685"/>
      <c r="AXA65" s="685"/>
      <c r="AXB65" s="685"/>
      <c r="AXC65" s="685"/>
      <c r="AXD65" s="685"/>
      <c r="AXE65" s="685"/>
      <c r="AXF65" s="685"/>
      <c r="AXG65" s="685"/>
      <c r="AXH65" s="685"/>
      <c r="AXI65" s="685"/>
      <c r="AXJ65" s="685"/>
      <c r="AXK65" s="685"/>
      <c r="AXL65" s="685"/>
      <c r="AXM65" s="685"/>
      <c r="AXN65" s="685"/>
      <c r="AXO65" s="685"/>
      <c r="AXP65" s="685"/>
      <c r="AXQ65" s="685"/>
      <c r="AXR65" s="685"/>
      <c r="AXS65" s="685"/>
      <c r="AXT65" s="685"/>
      <c r="AXU65" s="685"/>
      <c r="AXV65" s="685"/>
      <c r="AXW65" s="685"/>
      <c r="AXX65" s="685"/>
      <c r="AXY65" s="685"/>
      <c r="AXZ65" s="685"/>
      <c r="AYA65" s="685"/>
      <c r="AYB65" s="685"/>
      <c r="AYC65" s="685"/>
      <c r="AYD65" s="685"/>
      <c r="AYE65" s="685"/>
      <c r="AYF65" s="685"/>
      <c r="AYG65" s="685"/>
      <c r="AYH65" s="685"/>
      <c r="AYI65" s="685"/>
      <c r="AYJ65" s="685"/>
      <c r="AYK65" s="685"/>
      <c r="AYL65" s="685"/>
      <c r="AYM65" s="685"/>
      <c r="AYN65" s="685"/>
      <c r="AYO65" s="685"/>
      <c r="AYP65" s="685"/>
      <c r="AYQ65" s="685"/>
      <c r="AYR65" s="685"/>
      <c r="AYS65" s="685"/>
      <c r="AYT65" s="685"/>
      <c r="AYU65" s="685"/>
      <c r="AYV65" s="685"/>
      <c r="AYW65" s="685"/>
      <c r="AYX65" s="685"/>
      <c r="AYY65" s="685"/>
      <c r="AYZ65" s="685"/>
      <c r="AZA65" s="685"/>
      <c r="AZB65" s="685"/>
      <c r="AZC65" s="685"/>
      <c r="AZD65" s="685"/>
      <c r="AZE65" s="685"/>
      <c r="AZF65" s="685"/>
      <c r="AZG65" s="685"/>
      <c r="AZH65" s="685"/>
      <c r="AZI65" s="685"/>
      <c r="AZJ65" s="685"/>
      <c r="AZK65" s="685"/>
      <c r="AZL65" s="685"/>
      <c r="AZM65" s="685"/>
      <c r="AZN65" s="685"/>
      <c r="AZO65" s="685"/>
      <c r="AZP65" s="685"/>
      <c r="AZQ65" s="685"/>
      <c r="AZR65" s="685"/>
      <c r="AZS65" s="685"/>
      <c r="AZT65" s="685"/>
      <c r="AZU65" s="685"/>
      <c r="AZV65" s="685"/>
      <c r="AZW65" s="685"/>
      <c r="AZX65" s="685"/>
      <c r="AZY65" s="685"/>
      <c r="AZZ65" s="685"/>
      <c r="BAA65" s="685"/>
      <c r="BAB65" s="685"/>
      <c r="BAC65" s="685"/>
      <c r="BAD65" s="685"/>
      <c r="BAE65" s="685"/>
      <c r="BAF65" s="685"/>
      <c r="BAG65" s="685"/>
      <c r="BAH65" s="685"/>
      <c r="BAI65" s="685"/>
      <c r="BAJ65" s="685"/>
      <c r="BAK65" s="685"/>
      <c r="BAL65" s="685"/>
      <c r="BAM65" s="685"/>
      <c r="BAN65" s="685"/>
      <c r="BAO65" s="685"/>
      <c r="BAP65" s="685"/>
      <c r="BAQ65" s="685"/>
      <c r="BAR65" s="685"/>
      <c r="BAS65" s="685"/>
      <c r="BAT65" s="685"/>
      <c r="BAU65" s="685"/>
      <c r="BAV65" s="685"/>
      <c r="BAW65" s="685"/>
      <c r="BAX65" s="685"/>
      <c r="BAY65" s="685"/>
      <c r="BAZ65" s="685"/>
      <c r="BBA65" s="685"/>
      <c r="BBB65" s="685"/>
      <c r="BBC65" s="685"/>
      <c r="BBD65" s="685"/>
      <c r="BBE65" s="685"/>
      <c r="BBF65" s="685"/>
      <c r="BBG65" s="685"/>
      <c r="BBH65" s="685"/>
      <c r="BBI65" s="685"/>
      <c r="BBJ65" s="685"/>
      <c r="BBK65" s="685"/>
      <c r="BBL65" s="685"/>
      <c r="BBM65" s="685"/>
      <c r="BBN65" s="685"/>
      <c r="BBO65" s="685"/>
      <c r="BBP65" s="685"/>
      <c r="BBQ65" s="685"/>
      <c r="BBR65" s="685"/>
      <c r="BBS65" s="685"/>
      <c r="BBT65" s="685"/>
      <c r="BBU65" s="685"/>
      <c r="BBV65" s="685"/>
      <c r="BBW65" s="685"/>
      <c r="BBX65" s="685"/>
      <c r="BBY65" s="685"/>
      <c r="BBZ65" s="685"/>
      <c r="BCA65" s="685"/>
      <c r="BCB65" s="685"/>
      <c r="BCC65" s="685"/>
      <c r="BCD65" s="685"/>
      <c r="BCE65" s="685"/>
      <c r="BCF65" s="685"/>
      <c r="BCG65" s="685"/>
      <c r="BCH65" s="685"/>
      <c r="BCI65" s="685"/>
      <c r="BCJ65" s="685"/>
      <c r="BCK65" s="685"/>
      <c r="BCL65" s="685"/>
      <c r="BCM65" s="685"/>
      <c r="BCN65" s="685"/>
      <c r="BCO65" s="685"/>
      <c r="BCP65" s="685"/>
      <c r="BCQ65" s="685"/>
      <c r="BCR65" s="685"/>
      <c r="BCS65" s="685"/>
      <c r="BCT65" s="685"/>
      <c r="BCU65" s="685"/>
      <c r="BCV65" s="685"/>
      <c r="BCW65" s="685"/>
      <c r="BCX65" s="685"/>
      <c r="BCY65" s="685"/>
      <c r="BCZ65" s="685"/>
      <c r="BDA65" s="685"/>
      <c r="BDB65" s="685"/>
      <c r="BDC65" s="685"/>
      <c r="BDD65" s="685"/>
      <c r="BDE65" s="685"/>
      <c r="BDF65" s="685"/>
      <c r="BDG65" s="685"/>
      <c r="BDH65" s="685"/>
      <c r="BDI65" s="685"/>
      <c r="BDJ65" s="685"/>
      <c r="BDK65" s="685"/>
      <c r="BDL65" s="685"/>
      <c r="BDM65" s="685"/>
      <c r="BDN65" s="685"/>
      <c r="BDO65" s="685"/>
      <c r="BDP65" s="685"/>
      <c r="BDQ65" s="685"/>
      <c r="BDR65" s="685"/>
      <c r="BDS65" s="685"/>
      <c r="BDT65" s="685"/>
      <c r="BDU65" s="685"/>
      <c r="BDV65" s="685"/>
      <c r="BDW65" s="685"/>
      <c r="BDX65" s="685"/>
      <c r="BDY65" s="685"/>
      <c r="BDZ65" s="685"/>
      <c r="BEA65" s="685"/>
      <c r="BEB65" s="685"/>
      <c r="BEC65" s="685"/>
      <c r="BED65" s="685"/>
      <c r="BEE65" s="685"/>
      <c r="BEF65" s="685"/>
      <c r="BEG65" s="685"/>
      <c r="BEH65" s="685"/>
      <c r="BEI65" s="685"/>
      <c r="BEJ65" s="685"/>
      <c r="BEK65" s="685"/>
      <c r="BEL65" s="685"/>
      <c r="BEM65" s="685"/>
      <c r="BEN65" s="685"/>
      <c r="BEO65" s="685"/>
      <c r="BEP65" s="685"/>
      <c r="BEQ65" s="685"/>
      <c r="BER65" s="685"/>
      <c r="BES65" s="685"/>
      <c r="BET65" s="685"/>
      <c r="BEU65" s="685"/>
      <c r="BEV65" s="685"/>
      <c r="BEW65" s="685"/>
      <c r="BEX65" s="685"/>
      <c r="BEY65" s="685"/>
      <c r="BEZ65" s="685"/>
      <c r="BFA65" s="685"/>
      <c r="BFB65" s="685"/>
      <c r="BFC65" s="685"/>
      <c r="BFD65" s="685"/>
      <c r="BFE65" s="685"/>
      <c r="BFF65" s="685"/>
      <c r="BFG65" s="685"/>
      <c r="BFH65" s="685"/>
      <c r="BFI65" s="685"/>
      <c r="BFJ65" s="685"/>
      <c r="BFK65" s="685"/>
      <c r="BFL65" s="685"/>
      <c r="BFM65" s="685"/>
      <c r="BFN65" s="685"/>
      <c r="BFO65" s="685"/>
      <c r="BFP65" s="685"/>
      <c r="BFQ65" s="685"/>
      <c r="BFR65" s="685"/>
      <c r="BFS65" s="685"/>
      <c r="BFT65" s="685"/>
      <c r="BFU65" s="685"/>
      <c r="BFV65" s="685"/>
      <c r="BFW65" s="685"/>
      <c r="BFX65" s="685"/>
      <c r="BFY65" s="685"/>
      <c r="BFZ65" s="685"/>
      <c r="BGA65" s="685"/>
      <c r="BGB65" s="685"/>
      <c r="BGC65" s="685"/>
      <c r="BGD65" s="685"/>
      <c r="BGE65" s="685"/>
      <c r="BGF65" s="685"/>
      <c r="BGG65" s="685"/>
      <c r="BGH65" s="685"/>
      <c r="BGI65" s="685"/>
      <c r="BGJ65" s="685"/>
      <c r="BGK65" s="685"/>
      <c r="BGL65" s="685"/>
      <c r="BGM65" s="685"/>
      <c r="BGN65" s="685"/>
      <c r="BGO65" s="685"/>
      <c r="BGP65" s="685"/>
      <c r="BGQ65" s="685"/>
      <c r="BGR65" s="685"/>
      <c r="BGS65" s="685"/>
      <c r="BGT65" s="685"/>
      <c r="BGU65" s="685"/>
      <c r="BGV65" s="685"/>
      <c r="BGW65" s="685"/>
      <c r="BGX65" s="685"/>
      <c r="BGY65" s="685"/>
      <c r="BGZ65" s="685"/>
      <c r="BHA65" s="685"/>
      <c r="BHB65" s="685"/>
      <c r="BHC65" s="685"/>
      <c r="BHD65" s="685"/>
      <c r="BHE65" s="685"/>
      <c r="BHF65" s="685"/>
      <c r="BHG65" s="685"/>
      <c r="BHH65" s="685"/>
      <c r="BHI65" s="685"/>
      <c r="BHJ65" s="685"/>
      <c r="BHK65" s="685"/>
      <c r="BHL65" s="685"/>
      <c r="BHM65" s="685"/>
      <c r="BHN65" s="685"/>
      <c r="BHO65" s="685"/>
      <c r="BHP65" s="685"/>
      <c r="BHQ65" s="685"/>
      <c r="BHR65" s="685"/>
      <c r="BHS65" s="685"/>
      <c r="BHT65" s="685"/>
      <c r="BHU65" s="685"/>
      <c r="BHV65" s="685"/>
      <c r="BHW65" s="685"/>
      <c r="BHX65" s="685"/>
      <c r="BHY65" s="685"/>
      <c r="BHZ65" s="685"/>
      <c r="BIA65" s="685"/>
      <c r="BIB65" s="685"/>
      <c r="BIC65" s="685"/>
      <c r="BID65" s="685"/>
      <c r="BIE65" s="685"/>
      <c r="BIF65" s="685"/>
      <c r="BIG65" s="685"/>
      <c r="BIH65" s="685"/>
      <c r="BII65" s="685"/>
      <c r="BIJ65" s="685"/>
      <c r="BIK65" s="685"/>
      <c r="BIL65" s="685"/>
      <c r="BIM65" s="685"/>
      <c r="BIN65" s="685"/>
      <c r="BIO65" s="685"/>
      <c r="BIP65" s="685"/>
      <c r="BIQ65" s="685"/>
      <c r="BIR65" s="685"/>
      <c r="BIS65" s="685"/>
      <c r="BIT65" s="685"/>
      <c r="BIU65" s="685"/>
      <c r="BIV65" s="685"/>
      <c r="BIW65" s="685"/>
      <c r="BIX65" s="685"/>
      <c r="BIY65" s="685"/>
      <c r="BIZ65" s="685"/>
      <c r="BJA65" s="685"/>
      <c r="BJB65" s="685"/>
      <c r="BJC65" s="685"/>
      <c r="BJD65" s="685"/>
      <c r="BJE65" s="685"/>
      <c r="BJF65" s="685"/>
      <c r="BJG65" s="685"/>
      <c r="BJH65" s="685"/>
      <c r="BJI65" s="685"/>
      <c r="BJJ65" s="685"/>
      <c r="BJK65" s="685"/>
      <c r="BJL65" s="685"/>
      <c r="BJM65" s="685"/>
      <c r="BJN65" s="685"/>
      <c r="BJO65" s="685"/>
      <c r="BJP65" s="685"/>
      <c r="BJQ65" s="685"/>
      <c r="BJR65" s="685"/>
      <c r="BJS65" s="685"/>
      <c r="BJT65" s="685"/>
      <c r="BJU65" s="685"/>
      <c r="BJV65" s="685"/>
      <c r="BJW65" s="685"/>
      <c r="BJX65" s="685"/>
      <c r="BJY65" s="685"/>
      <c r="BJZ65" s="685"/>
      <c r="BKA65" s="685"/>
      <c r="BKB65" s="685"/>
      <c r="BKC65" s="685"/>
      <c r="BKD65" s="685"/>
      <c r="BKE65" s="685"/>
      <c r="BKF65" s="685"/>
      <c r="BKG65" s="685"/>
      <c r="BKH65" s="685"/>
      <c r="BKI65" s="685"/>
      <c r="BKJ65" s="685"/>
      <c r="BKK65" s="685"/>
      <c r="BKL65" s="685"/>
      <c r="BKM65" s="685"/>
      <c r="BKN65" s="685"/>
      <c r="BKO65" s="685"/>
      <c r="BKP65" s="685"/>
      <c r="BKQ65" s="685"/>
      <c r="BKR65" s="685"/>
      <c r="BKS65" s="685"/>
      <c r="BKT65" s="685"/>
      <c r="BKU65" s="685"/>
      <c r="BKV65" s="685"/>
      <c r="BKW65" s="685"/>
      <c r="BKX65" s="685"/>
      <c r="BKY65" s="685"/>
      <c r="BKZ65" s="685"/>
      <c r="BLA65" s="685"/>
      <c r="BLB65" s="685"/>
      <c r="BLC65" s="685"/>
      <c r="BLD65" s="685"/>
      <c r="BLE65" s="685"/>
      <c r="BLF65" s="685"/>
      <c r="BLG65" s="685"/>
      <c r="BLH65" s="685"/>
      <c r="BLI65" s="685"/>
      <c r="BLJ65" s="685"/>
      <c r="BLK65" s="685"/>
      <c r="BLL65" s="685"/>
      <c r="BLM65" s="685"/>
      <c r="BLN65" s="685"/>
      <c r="BLO65" s="685"/>
      <c r="BLP65" s="685"/>
      <c r="BLQ65" s="685"/>
      <c r="BLR65" s="685"/>
      <c r="BLS65" s="685"/>
      <c r="BLT65" s="685"/>
      <c r="BLU65" s="685"/>
      <c r="BLV65" s="685"/>
      <c r="BLW65" s="685"/>
      <c r="BLX65" s="685"/>
      <c r="BLY65" s="685"/>
      <c r="BLZ65" s="685"/>
      <c r="BMA65" s="685"/>
      <c r="BMB65" s="685"/>
      <c r="BMC65" s="685"/>
      <c r="BMD65" s="685"/>
      <c r="BME65" s="685"/>
      <c r="BMF65" s="685"/>
      <c r="BMG65" s="685"/>
      <c r="BMH65" s="685"/>
      <c r="BMI65" s="685"/>
      <c r="BMJ65" s="685"/>
      <c r="BMK65" s="685"/>
      <c r="BML65" s="685"/>
      <c r="BMM65" s="685"/>
      <c r="BMN65" s="685"/>
      <c r="BMO65" s="685"/>
      <c r="BMP65" s="685"/>
      <c r="BMQ65" s="685"/>
      <c r="BMR65" s="685"/>
      <c r="BMS65" s="685"/>
      <c r="BMT65" s="685"/>
      <c r="BMU65" s="685"/>
      <c r="BMV65" s="685"/>
      <c r="BMW65" s="685"/>
      <c r="BMX65" s="685"/>
      <c r="BMY65" s="685"/>
      <c r="BMZ65" s="685"/>
      <c r="BNA65" s="685"/>
      <c r="BNB65" s="685"/>
      <c r="BNC65" s="685"/>
      <c r="BND65" s="685"/>
      <c r="BNE65" s="685"/>
      <c r="BNF65" s="685"/>
      <c r="BNG65" s="685"/>
      <c r="BNH65" s="685"/>
      <c r="BNI65" s="685"/>
      <c r="BNJ65" s="685"/>
      <c r="BNK65" s="685"/>
      <c r="BNL65" s="685"/>
      <c r="BNM65" s="685"/>
      <c r="BNN65" s="685"/>
      <c r="BNO65" s="685"/>
      <c r="BNP65" s="685"/>
      <c r="BNQ65" s="685"/>
      <c r="BNR65" s="685"/>
      <c r="BNS65" s="685"/>
      <c r="BNT65" s="685"/>
      <c r="BNU65" s="685"/>
      <c r="BNV65" s="685"/>
      <c r="BNW65" s="685"/>
      <c r="BNX65" s="685"/>
      <c r="BNY65" s="685"/>
      <c r="BNZ65" s="685"/>
      <c r="BOA65" s="685"/>
      <c r="BOB65" s="685"/>
      <c r="BOC65" s="685"/>
      <c r="BOD65" s="685"/>
      <c r="BOE65" s="685"/>
      <c r="BOF65" s="685"/>
      <c r="BOG65" s="685"/>
      <c r="BOH65" s="685"/>
      <c r="BOI65" s="685"/>
      <c r="BOJ65" s="685"/>
      <c r="BOK65" s="685"/>
      <c r="BOL65" s="685"/>
      <c r="BOM65" s="685"/>
      <c r="BON65" s="685"/>
      <c r="BOO65" s="685"/>
      <c r="BOP65" s="685"/>
      <c r="BOQ65" s="685"/>
      <c r="BOR65" s="685"/>
      <c r="BOS65" s="685"/>
      <c r="BOT65" s="685"/>
      <c r="BOU65" s="685"/>
      <c r="BOV65" s="685"/>
      <c r="BOW65" s="685"/>
      <c r="BOX65" s="685"/>
      <c r="BOY65" s="685"/>
      <c r="BOZ65" s="685"/>
      <c r="BPA65" s="685"/>
      <c r="BPB65" s="685"/>
      <c r="BPC65" s="685"/>
      <c r="BPD65" s="685"/>
      <c r="BPE65" s="685"/>
      <c r="BPF65" s="685"/>
      <c r="BPG65" s="685"/>
      <c r="BPH65" s="685"/>
      <c r="BPI65" s="685"/>
      <c r="BPJ65" s="685"/>
      <c r="BPK65" s="685"/>
      <c r="BPL65" s="685"/>
      <c r="BPM65" s="685"/>
      <c r="BPN65" s="685"/>
      <c r="BPO65" s="685"/>
      <c r="BPP65" s="685"/>
      <c r="BPQ65" s="685"/>
      <c r="BPR65" s="685"/>
      <c r="BPS65" s="685"/>
      <c r="BPT65" s="685"/>
      <c r="BPU65" s="685"/>
      <c r="BPV65" s="685"/>
      <c r="BPW65" s="685"/>
      <c r="BPX65" s="685"/>
      <c r="BPY65" s="685"/>
      <c r="BPZ65" s="685"/>
      <c r="BQA65" s="685"/>
      <c r="BQB65" s="685"/>
      <c r="BQC65" s="685"/>
      <c r="BQD65" s="685"/>
      <c r="BQE65" s="685"/>
      <c r="BQF65" s="685"/>
      <c r="BQG65" s="685"/>
      <c r="BQH65" s="685"/>
      <c r="BQI65" s="685"/>
      <c r="BQJ65" s="685"/>
      <c r="BQK65" s="685"/>
      <c r="BQL65" s="685"/>
      <c r="BQM65" s="685"/>
      <c r="BQN65" s="685"/>
      <c r="BQO65" s="685"/>
      <c r="BQP65" s="685"/>
      <c r="BQQ65" s="685"/>
      <c r="BQR65" s="685"/>
      <c r="BQS65" s="685"/>
      <c r="BQT65" s="685"/>
      <c r="BQU65" s="685"/>
      <c r="BQV65" s="685"/>
      <c r="BQW65" s="685"/>
      <c r="BQX65" s="685"/>
      <c r="BQY65" s="685"/>
      <c r="BQZ65" s="685"/>
      <c r="BRA65" s="685"/>
      <c r="BRB65" s="685"/>
      <c r="BRC65" s="685"/>
      <c r="BRD65" s="685"/>
      <c r="BRE65" s="685"/>
      <c r="BRF65" s="685"/>
      <c r="BRG65" s="685"/>
      <c r="BRH65" s="685"/>
      <c r="BRI65" s="685"/>
      <c r="BRJ65" s="685"/>
      <c r="BRK65" s="685"/>
      <c r="BRL65" s="685"/>
      <c r="BRM65" s="685"/>
      <c r="BRN65" s="685"/>
      <c r="BRO65" s="685"/>
      <c r="BRP65" s="685"/>
      <c r="BRQ65" s="685"/>
      <c r="BRR65" s="685"/>
      <c r="BRS65" s="685"/>
      <c r="BRT65" s="685"/>
      <c r="BRU65" s="685"/>
      <c r="BRV65" s="685"/>
      <c r="BRW65" s="685"/>
      <c r="BRX65" s="685"/>
      <c r="BRY65" s="685"/>
      <c r="BRZ65" s="685"/>
      <c r="BSA65" s="685"/>
      <c r="BSB65" s="685"/>
      <c r="BSC65" s="685"/>
      <c r="BSD65" s="685"/>
      <c r="BSE65" s="685"/>
      <c r="BSF65" s="685"/>
      <c r="BSG65" s="685"/>
      <c r="BSH65" s="685"/>
      <c r="BSI65" s="685"/>
      <c r="BSJ65" s="685"/>
      <c r="BSK65" s="685"/>
      <c r="BSL65" s="685"/>
      <c r="BSM65" s="685"/>
      <c r="BSN65" s="685"/>
      <c r="BSO65" s="685"/>
      <c r="BSP65" s="685"/>
      <c r="BSQ65" s="685"/>
      <c r="BSR65" s="685"/>
      <c r="BSS65" s="685"/>
      <c r="BST65" s="685"/>
      <c r="BSU65" s="685"/>
      <c r="BSV65" s="685"/>
      <c r="BSW65" s="685"/>
      <c r="BSX65" s="685"/>
      <c r="BSY65" s="685"/>
      <c r="BSZ65" s="685"/>
      <c r="BTA65" s="685"/>
      <c r="BTB65" s="685"/>
      <c r="BTC65" s="685"/>
      <c r="BTD65" s="685"/>
      <c r="BTE65" s="685"/>
      <c r="BTF65" s="685"/>
      <c r="BTG65" s="685"/>
      <c r="BTH65" s="685"/>
      <c r="BTI65" s="685"/>
      <c r="BTJ65" s="685"/>
      <c r="BTK65" s="685"/>
      <c r="BTL65" s="685"/>
      <c r="BTM65" s="685"/>
      <c r="BTN65" s="685"/>
      <c r="BTO65" s="685"/>
      <c r="BTP65" s="685"/>
      <c r="BTQ65" s="685"/>
      <c r="BTR65" s="685"/>
      <c r="BTS65" s="685"/>
      <c r="BTT65" s="685"/>
      <c r="BTU65" s="685"/>
      <c r="BTV65" s="685"/>
      <c r="BTW65" s="685"/>
      <c r="BTX65" s="685"/>
      <c r="BTY65" s="685"/>
      <c r="BTZ65" s="685"/>
      <c r="BUA65" s="685"/>
      <c r="BUB65" s="685"/>
      <c r="BUC65" s="685"/>
      <c r="BUD65" s="685"/>
      <c r="BUE65" s="685"/>
      <c r="BUF65" s="685"/>
      <c r="BUG65" s="685"/>
      <c r="BUH65" s="685"/>
      <c r="BUI65" s="685"/>
      <c r="BUJ65" s="685"/>
      <c r="BUK65" s="685"/>
      <c r="BUL65" s="685"/>
      <c r="BUM65" s="685"/>
      <c r="BUN65" s="685"/>
      <c r="BUO65" s="685"/>
      <c r="BUP65" s="685"/>
      <c r="BUQ65" s="685"/>
      <c r="BUR65" s="685"/>
      <c r="BUS65" s="685"/>
      <c r="BUT65" s="685"/>
      <c r="BUU65" s="685"/>
      <c r="BUV65" s="685"/>
      <c r="BUW65" s="685"/>
      <c r="BUX65" s="685"/>
      <c r="BUY65" s="685"/>
      <c r="BUZ65" s="685"/>
      <c r="BVA65" s="685"/>
      <c r="BVB65" s="685"/>
      <c r="BVC65" s="685"/>
      <c r="BVD65" s="685"/>
      <c r="BVE65" s="685"/>
      <c r="BVF65" s="685"/>
      <c r="BVG65" s="685"/>
      <c r="BVH65" s="685"/>
      <c r="BVI65" s="685"/>
      <c r="BVJ65" s="685"/>
      <c r="BVK65" s="685"/>
      <c r="BVL65" s="685"/>
      <c r="BVM65" s="685"/>
      <c r="BVN65" s="685"/>
      <c r="BVO65" s="685"/>
      <c r="BVP65" s="685"/>
      <c r="BVQ65" s="685"/>
      <c r="BVR65" s="685"/>
      <c r="BVS65" s="685"/>
      <c r="BVT65" s="685"/>
      <c r="BVU65" s="685"/>
      <c r="BVV65" s="685"/>
      <c r="BVW65" s="685"/>
      <c r="BVX65" s="685"/>
      <c r="BVY65" s="685"/>
      <c r="BVZ65" s="685"/>
      <c r="BWA65" s="685"/>
      <c r="BWB65" s="685"/>
      <c r="BWC65" s="685"/>
      <c r="BWD65" s="685"/>
      <c r="BWE65" s="685"/>
      <c r="BWF65" s="685"/>
      <c r="BWG65" s="685"/>
      <c r="BWH65" s="685"/>
      <c r="BWI65" s="685"/>
      <c r="BWJ65" s="685"/>
      <c r="BWK65" s="685"/>
      <c r="BWL65" s="685"/>
      <c r="BWM65" s="685"/>
      <c r="BWN65" s="685"/>
      <c r="BWO65" s="685"/>
      <c r="BWP65" s="685"/>
      <c r="BWQ65" s="685"/>
      <c r="BWR65" s="685"/>
      <c r="BWS65" s="685"/>
      <c r="BWT65" s="685"/>
      <c r="BWU65" s="685"/>
      <c r="BWV65" s="685"/>
      <c r="BWW65" s="685"/>
      <c r="BWX65" s="685"/>
      <c r="BWY65" s="685"/>
      <c r="BWZ65" s="685"/>
      <c r="BXA65" s="685"/>
      <c r="BXB65" s="685"/>
      <c r="BXC65" s="685"/>
      <c r="BXD65" s="685"/>
      <c r="BXE65" s="685"/>
      <c r="BXF65" s="685"/>
      <c r="BXG65" s="685"/>
      <c r="BXH65" s="685"/>
      <c r="BXI65" s="685"/>
      <c r="BXJ65" s="685"/>
      <c r="BXK65" s="685"/>
      <c r="BXL65" s="685"/>
      <c r="BXM65" s="685"/>
      <c r="BXN65" s="685"/>
      <c r="BXO65" s="685"/>
      <c r="BXP65" s="685"/>
      <c r="BXQ65" s="685"/>
      <c r="BXR65" s="685"/>
      <c r="BXS65" s="685"/>
      <c r="BXT65" s="685"/>
      <c r="BXU65" s="685"/>
      <c r="BXV65" s="685"/>
      <c r="BXW65" s="685"/>
      <c r="BXX65" s="685"/>
      <c r="BXY65" s="685"/>
      <c r="BXZ65" s="685"/>
      <c r="BYA65" s="685"/>
      <c r="BYB65" s="685"/>
      <c r="BYC65" s="685"/>
      <c r="BYD65" s="685"/>
      <c r="BYE65" s="685"/>
      <c r="BYF65" s="685"/>
      <c r="BYG65" s="685"/>
      <c r="BYH65" s="685"/>
      <c r="BYI65" s="685"/>
      <c r="BYJ65" s="685"/>
      <c r="BYK65" s="685"/>
      <c r="BYL65" s="685"/>
      <c r="BYM65" s="685"/>
      <c r="BYN65" s="685"/>
      <c r="BYO65" s="685"/>
      <c r="BYP65" s="685"/>
      <c r="BYQ65" s="685"/>
      <c r="BYR65" s="685"/>
      <c r="BYS65" s="685"/>
      <c r="BYT65" s="685"/>
      <c r="BYU65" s="685"/>
      <c r="BYV65" s="685"/>
      <c r="BYW65" s="685"/>
      <c r="BYX65" s="685"/>
      <c r="BYY65" s="685"/>
      <c r="BYZ65" s="685"/>
      <c r="BZA65" s="685"/>
      <c r="BZB65" s="685"/>
      <c r="BZC65" s="685"/>
      <c r="BZD65" s="685"/>
      <c r="BZE65" s="685"/>
      <c r="BZF65" s="685"/>
      <c r="BZG65" s="685"/>
      <c r="BZH65" s="685"/>
      <c r="BZI65" s="685"/>
      <c r="BZJ65" s="685"/>
      <c r="BZK65" s="685"/>
      <c r="BZL65" s="685"/>
      <c r="BZM65" s="685"/>
      <c r="BZN65" s="685"/>
      <c r="BZO65" s="685"/>
      <c r="BZP65" s="685"/>
      <c r="BZQ65" s="685"/>
      <c r="BZR65" s="685"/>
      <c r="BZS65" s="685"/>
      <c r="BZT65" s="685"/>
      <c r="BZU65" s="685"/>
      <c r="BZV65" s="685"/>
      <c r="BZW65" s="685"/>
      <c r="BZX65" s="685"/>
      <c r="BZY65" s="685"/>
      <c r="BZZ65" s="685"/>
      <c r="CAA65" s="685"/>
      <c r="CAB65" s="685"/>
      <c r="CAC65" s="685"/>
      <c r="CAD65" s="685"/>
      <c r="CAE65" s="685"/>
      <c r="CAF65" s="685"/>
      <c r="CAG65" s="685"/>
      <c r="CAH65" s="685"/>
      <c r="CAI65" s="685"/>
      <c r="CAJ65" s="685"/>
      <c r="CAK65" s="685"/>
      <c r="CAL65" s="685"/>
      <c r="CAM65" s="685"/>
      <c r="CAN65" s="685"/>
      <c r="CAO65" s="685"/>
      <c r="CAP65" s="685"/>
      <c r="CAQ65" s="685"/>
      <c r="CAR65" s="685"/>
      <c r="CAS65" s="685"/>
      <c r="CAT65" s="685"/>
      <c r="CAU65" s="685"/>
      <c r="CAV65" s="685"/>
      <c r="CAW65" s="685"/>
      <c r="CAX65" s="685"/>
      <c r="CAY65" s="685"/>
      <c r="CAZ65" s="685"/>
      <c r="CBA65" s="685"/>
      <c r="CBB65" s="685"/>
      <c r="CBC65" s="685"/>
      <c r="CBD65" s="685"/>
      <c r="CBE65" s="685"/>
      <c r="CBF65" s="685"/>
      <c r="CBG65" s="685"/>
      <c r="CBH65" s="685"/>
      <c r="CBI65" s="685"/>
      <c r="CBJ65" s="685"/>
      <c r="CBK65" s="685"/>
      <c r="CBL65" s="685"/>
      <c r="CBM65" s="685"/>
      <c r="CBN65" s="685"/>
      <c r="CBO65" s="685"/>
      <c r="CBP65" s="685"/>
      <c r="CBQ65" s="685"/>
      <c r="CBR65" s="685"/>
      <c r="CBS65" s="685"/>
      <c r="CBT65" s="685"/>
      <c r="CBU65" s="685"/>
      <c r="CBV65" s="685"/>
      <c r="CBW65" s="685"/>
      <c r="CBX65" s="685"/>
      <c r="CBY65" s="685"/>
      <c r="CBZ65" s="685"/>
      <c r="CCA65" s="685"/>
      <c r="CCB65" s="685"/>
      <c r="CCC65" s="685"/>
      <c r="CCD65" s="685"/>
      <c r="CCE65" s="685"/>
      <c r="CCF65" s="685"/>
      <c r="CCG65" s="685"/>
      <c r="CCH65" s="685"/>
      <c r="CCI65" s="685"/>
      <c r="CCJ65" s="685"/>
      <c r="CCK65" s="685"/>
      <c r="CCL65" s="685"/>
      <c r="CCM65" s="685"/>
      <c r="CCN65" s="685"/>
      <c r="CCO65" s="685"/>
      <c r="CCP65" s="685"/>
      <c r="CCQ65" s="685"/>
      <c r="CCR65" s="685"/>
      <c r="CCS65" s="685"/>
      <c r="CCT65" s="685"/>
      <c r="CCU65" s="685"/>
      <c r="CCV65" s="685"/>
      <c r="CCW65" s="685"/>
      <c r="CCX65" s="685"/>
      <c r="CCY65" s="685"/>
      <c r="CCZ65" s="685"/>
      <c r="CDA65" s="685"/>
      <c r="CDB65" s="685"/>
      <c r="CDC65" s="685"/>
      <c r="CDD65" s="685"/>
      <c r="CDE65" s="685"/>
      <c r="CDF65" s="685"/>
      <c r="CDG65" s="685"/>
      <c r="CDH65" s="685"/>
      <c r="CDI65" s="685"/>
      <c r="CDJ65" s="685"/>
      <c r="CDK65" s="685"/>
      <c r="CDL65" s="685"/>
      <c r="CDM65" s="685"/>
      <c r="CDN65" s="685"/>
      <c r="CDO65" s="685"/>
      <c r="CDP65" s="685"/>
      <c r="CDQ65" s="685"/>
      <c r="CDR65" s="685"/>
      <c r="CDS65" s="685"/>
      <c r="CDT65" s="685"/>
      <c r="CDU65" s="685"/>
      <c r="CDV65" s="685"/>
      <c r="CDW65" s="685"/>
      <c r="CDX65" s="685"/>
      <c r="CDY65" s="685"/>
      <c r="CDZ65" s="685"/>
      <c r="CEA65" s="685"/>
      <c r="CEB65" s="685"/>
      <c r="CEC65" s="685"/>
      <c r="CED65" s="685"/>
      <c r="CEE65" s="685"/>
      <c r="CEF65" s="685"/>
      <c r="CEG65" s="685"/>
      <c r="CEH65" s="685"/>
      <c r="CEI65" s="685"/>
      <c r="CEJ65" s="685"/>
      <c r="CEK65" s="685"/>
      <c r="CEL65" s="685"/>
      <c r="CEM65" s="685"/>
      <c r="CEN65" s="685"/>
      <c r="CEO65" s="685"/>
      <c r="CEP65" s="685"/>
      <c r="CEQ65" s="685"/>
      <c r="CER65" s="685"/>
      <c r="CES65" s="685"/>
      <c r="CET65" s="685"/>
      <c r="CEU65" s="685"/>
      <c r="CEV65" s="685"/>
      <c r="CEW65" s="685"/>
      <c r="CEX65" s="685"/>
      <c r="CEY65" s="685"/>
      <c r="CEZ65" s="685"/>
      <c r="CFA65" s="685"/>
      <c r="CFB65" s="685"/>
      <c r="CFC65" s="685"/>
      <c r="CFD65" s="685"/>
      <c r="CFE65" s="685"/>
      <c r="CFF65" s="685"/>
      <c r="CFG65" s="685"/>
      <c r="CFH65" s="685"/>
      <c r="CFI65" s="685"/>
      <c r="CFJ65" s="685"/>
      <c r="CFK65" s="685"/>
      <c r="CFL65" s="685"/>
      <c r="CFM65" s="685"/>
      <c r="CFN65" s="685"/>
      <c r="CFO65" s="685"/>
      <c r="CFP65" s="685"/>
      <c r="CFQ65" s="685"/>
      <c r="CFR65" s="685"/>
      <c r="CFS65" s="685"/>
      <c r="CFT65" s="685"/>
      <c r="CFU65" s="685"/>
      <c r="CFV65" s="685"/>
      <c r="CFW65" s="685"/>
      <c r="CFX65" s="685"/>
      <c r="CFY65" s="685"/>
      <c r="CFZ65" s="685"/>
      <c r="CGA65" s="685"/>
      <c r="CGB65" s="685"/>
      <c r="CGC65" s="685"/>
      <c r="CGD65" s="685"/>
      <c r="CGE65" s="685"/>
      <c r="CGF65" s="685"/>
      <c r="CGG65" s="685"/>
      <c r="CGH65" s="685"/>
      <c r="CGI65" s="685"/>
      <c r="CGJ65" s="685"/>
      <c r="CGK65" s="685"/>
      <c r="CGL65" s="685"/>
      <c r="CGM65" s="685"/>
      <c r="CGN65" s="685"/>
      <c r="CGO65" s="685"/>
      <c r="CGP65" s="685"/>
      <c r="CGQ65" s="685"/>
      <c r="CGR65" s="685"/>
      <c r="CGS65" s="685"/>
      <c r="CGT65" s="685"/>
      <c r="CGU65" s="685"/>
      <c r="CGV65" s="685"/>
      <c r="CGW65" s="685"/>
      <c r="CGX65" s="685"/>
      <c r="CGY65" s="685"/>
      <c r="CGZ65" s="685"/>
      <c r="CHA65" s="685"/>
      <c r="CHB65" s="685"/>
      <c r="CHC65" s="685"/>
      <c r="CHD65" s="685"/>
      <c r="CHE65" s="685"/>
      <c r="CHF65" s="685"/>
      <c r="CHG65" s="685"/>
      <c r="CHH65" s="685"/>
      <c r="CHI65" s="685"/>
      <c r="CHJ65" s="685"/>
      <c r="CHK65" s="685"/>
      <c r="CHL65" s="685"/>
      <c r="CHM65" s="685"/>
      <c r="CHN65" s="685"/>
      <c r="CHO65" s="685"/>
      <c r="CHP65" s="685"/>
      <c r="CHQ65" s="685"/>
      <c r="CHR65" s="685"/>
      <c r="CHS65" s="685"/>
      <c r="CHT65" s="685"/>
      <c r="CHU65" s="685"/>
      <c r="CHV65" s="685"/>
      <c r="CHW65" s="685"/>
      <c r="CHX65" s="685"/>
      <c r="CHY65" s="685"/>
      <c r="CHZ65" s="685"/>
      <c r="CIA65" s="685"/>
      <c r="CIB65" s="685"/>
      <c r="CIC65" s="685"/>
      <c r="CID65" s="685"/>
      <c r="CIE65" s="685"/>
      <c r="CIF65" s="685"/>
      <c r="CIG65" s="685"/>
      <c r="CIH65" s="685"/>
      <c r="CII65" s="685"/>
      <c r="CIJ65" s="685"/>
      <c r="CIK65" s="685"/>
      <c r="CIL65" s="685"/>
      <c r="CIM65" s="685"/>
      <c r="CIN65" s="685"/>
      <c r="CIO65" s="685"/>
      <c r="CIP65" s="685"/>
      <c r="CIQ65" s="685"/>
      <c r="CIR65" s="685"/>
      <c r="CIS65" s="685"/>
      <c r="CIT65" s="685"/>
      <c r="CIU65" s="685"/>
      <c r="CIV65" s="685"/>
      <c r="CIW65" s="685"/>
      <c r="CIX65" s="685"/>
      <c r="CIY65" s="685"/>
      <c r="CIZ65" s="685"/>
      <c r="CJA65" s="685"/>
      <c r="CJB65" s="685"/>
      <c r="CJC65" s="685"/>
      <c r="CJD65" s="685"/>
      <c r="CJE65" s="685"/>
      <c r="CJF65" s="685"/>
      <c r="CJG65" s="685"/>
      <c r="CJH65" s="685"/>
      <c r="CJI65" s="685"/>
      <c r="CJJ65" s="685"/>
      <c r="CJK65" s="685"/>
      <c r="CJL65" s="685"/>
      <c r="CJM65" s="685"/>
      <c r="CJN65" s="685"/>
      <c r="CJO65" s="685"/>
      <c r="CJP65" s="685"/>
      <c r="CJQ65" s="685"/>
      <c r="CJR65" s="685"/>
      <c r="CJS65" s="685"/>
      <c r="CJT65" s="685"/>
      <c r="CJU65" s="685"/>
      <c r="CJV65" s="685"/>
      <c r="CJW65" s="685"/>
      <c r="CJX65" s="685"/>
      <c r="CJY65" s="685"/>
      <c r="CJZ65" s="685"/>
      <c r="CKA65" s="685"/>
      <c r="CKB65" s="685"/>
      <c r="CKC65" s="685"/>
      <c r="CKD65" s="685"/>
      <c r="CKE65" s="685"/>
      <c r="CKF65" s="685"/>
      <c r="CKG65" s="685"/>
      <c r="CKH65" s="685"/>
      <c r="CKI65" s="685"/>
      <c r="CKJ65" s="685"/>
      <c r="CKK65" s="685"/>
      <c r="CKL65" s="685"/>
      <c r="CKM65" s="685"/>
      <c r="CKN65" s="685"/>
      <c r="CKO65" s="685"/>
      <c r="CKP65" s="685"/>
      <c r="CKQ65" s="685"/>
      <c r="CKR65" s="685"/>
      <c r="CKS65" s="685"/>
      <c r="CKT65" s="685"/>
      <c r="CKU65" s="685"/>
      <c r="CKV65" s="685"/>
      <c r="CKW65" s="685"/>
      <c r="CKX65" s="685"/>
      <c r="CKY65" s="685"/>
      <c r="CKZ65" s="685"/>
      <c r="CLA65" s="685"/>
      <c r="CLB65" s="685"/>
      <c r="CLC65" s="685"/>
      <c r="CLD65" s="685"/>
      <c r="CLE65" s="685"/>
      <c r="CLF65" s="685"/>
      <c r="CLG65" s="685"/>
      <c r="CLH65" s="685"/>
      <c r="CLI65" s="685"/>
      <c r="CLJ65" s="685"/>
      <c r="CLK65" s="685"/>
      <c r="CLL65" s="685"/>
      <c r="CLM65" s="685"/>
      <c r="CLN65" s="685"/>
      <c r="CLO65" s="685"/>
      <c r="CLP65" s="685"/>
      <c r="CLQ65" s="685"/>
      <c r="CLR65" s="685"/>
      <c r="CLS65" s="685"/>
      <c r="CLT65" s="685"/>
      <c r="CLU65" s="685"/>
      <c r="CLV65" s="685"/>
      <c r="CLW65" s="685"/>
      <c r="CLX65" s="685"/>
      <c r="CLY65" s="685"/>
      <c r="CLZ65" s="685"/>
      <c r="CMA65" s="685"/>
      <c r="CMB65" s="685"/>
      <c r="CMC65" s="685"/>
      <c r="CMD65" s="685"/>
      <c r="CME65" s="685"/>
      <c r="CMF65" s="685"/>
      <c r="CMG65" s="685"/>
      <c r="CMH65" s="685"/>
      <c r="CMI65" s="685"/>
      <c r="CMJ65" s="685"/>
      <c r="CMK65" s="685"/>
      <c r="CML65" s="685"/>
      <c r="CMM65" s="685"/>
      <c r="CMN65" s="685"/>
      <c r="CMO65" s="685"/>
      <c r="CMP65" s="685"/>
      <c r="CMQ65" s="685"/>
      <c r="CMR65" s="685"/>
      <c r="CMS65" s="685"/>
      <c r="CMT65" s="685"/>
      <c r="CMU65" s="685"/>
      <c r="CMV65" s="685"/>
      <c r="CMW65" s="685"/>
      <c r="CMX65" s="685"/>
      <c r="CMY65" s="685"/>
      <c r="CMZ65" s="685"/>
      <c r="CNA65" s="685"/>
      <c r="CNB65" s="685"/>
      <c r="CNC65" s="685"/>
      <c r="CND65" s="685"/>
      <c r="CNE65" s="685"/>
      <c r="CNF65" s="685"/>
      <c r="CNG65" s="685"/>
      <c r="CNH65" s="685"/>
      <c r="CNI65" s="685"/>
      <c r="CNJ65" s="685"/>
      <c r="CNK65" s="685"/>
      <c r="CNL65" s="685"/>
      <c r="CNM65" s="685"/>
      <c r="CNN65" s="685"/>
      <c r="CNO65" s="685"/>
      <c r="CNP65" s="685"/>
      <c r="CNQ65" s="685"/>
      <c r="CNR65" s="685"/>
      <c r="CNS65" s="685"/>
      <c r="CNT65" s="685"/>
      <c r="CNU65" s="685"/>
      <c r="CNV65" s="685"/>
      <c r="CNW65" s="685"/>
      <c r="CNX65" s="685"/>
      <c r="CNY65" s="685"/>
      <c r="CNZ65" s="685"/>
      <c r="COA65" s="685"/>
      <c r="COB65" s="685"/>
      <c r="COC65" s="685"/>
      <c r="COD65" s="685"/>
      <c r="COE65" s="685"/>
      <c r="COF65" s="685"/>
      <c r="COG65" s="685"/>
      <c r="COH65" s="685"/>
      <c r="COI65" s="685"/>
      <c r="COJ65" s="685"/>
      <c r="COK65" s="685"/>
      <c r="COL65" s="685"/>
      <c r="COM65" s="685"/>
      <c r="CON65" s="685"/>
      <c r="COO65" s="685"/>
      <c r="COP65" s="685"/>
      <c r="COQ65" s="685"/>
      <c r="COR65" s="685"/>
      <c r="COS65" s="685"/>
      <c r="COT65" s="685"/>
      <c r="COU65" s="685"/>
      <c r="COV65" s="685"/>
      <c r="COW65" s="685"/>
      <c r="COX65" s="685"/>
      <c r="COY65" s="685"/>
      <c r="COZ65" s="685"/>
      <c r="CPA65" s="685"/>
      <c r="CPB65" s="685"/>
      <c r="CPC65" s="685"/>
      <c r="CPD65" s="685"/>
      <c r="CPE65" s="685"/>
      <c r="CPF65" s="685"/>
      <c r="CPG65" s="685"/>
      <c r="CPH65" s="685"/>
      <c r="CPI65" s="685"/>
      <c r="CPJ65" s="685"/>
      <c r="CPK65" s="685"/>
      <c r="CPL65" s="685"/>
      <c r="CPM65" s="685"/>
      <c r="CPN65" s="685"/>
      <c r="CPO65" s="685"/>
      <c r="CPP65" s="685"/>
      <c r="CPQ65" s="685"/>
      <c r="CPR65" s="685"/>
      <c r="CPS65" s="685"/>
      <c r="CPT65" s="685"/>
      <c r="CPU65" s="685"/>
      <c r="CPV65" s="685"/>
      <c r="CPW65" s="685"/>
      <c r="CPX65" s="685"/>
      <c r="CPY65" s="685"/>
      <c r="CPZ65" s="685"/>
      <c r="CQA65" s="685"/>
      <c r="CQB65" s="685"/>
      <c r="CQC65" s="685"/>
      <c r="CQD65" s="685"/>
      <c r="CQE65" s="685"/>
      <c r="CQF65" s="685"/>
      <c r="CQG65" s="685"/>
      <c r="CQH65" s="685"/>
      <c r="CQI65" s="685"/>
      <c r="CQJ65" s="685"/>
      <c r="CQK65" s="685"/>
      <c r="CQL65" s="685"/>
      <c r="CQM65" s="685"/>
      <c r="CQN65" s="685"/>
      <c r="CQO65" s="685"/>
      <c r="CQP65" s="685"/>
      <c r="CQQ65" s="685"/>
      <c r="CQR65" s="685"/>
      <c r="CQS65" s="685"/>
      <c r="CQT65" s="685"/>
      <c r="CQU65" s="685"/>
      <c r="CQV65" s="685"/>
      <c r="CQW65" s="685"/>
      <c r="CQX65" s="685"/>
      <c r="CQY65" s="685"/>
      <c r="CQZ65" s="685"/>
      <c r="CRA65" s="685"/>
      <c r="CRB65" s="685"/>
      <c r="CRC65" s="685"/>
      <c r="CRD65" s="685"/>
      <c r="CRE65" s="685"/>
      <c r="CRF65" s="685"/>
      <c r="CRG65" s="685"/>
      <c r="CRH65" s="685"/>
      <c r="CRI65" s="685"/>
      <c r="CRJ65" s="685"/>
      <c r="CRK65" s="685"/>
      <c r="CRL65" s="685"/>
      <c r="CRM65" s="685"/>
      <c r="CRN65" s="685"/>
      <c r="CRO65" s="685"/>
      <c r="CRP65" s="685"/>
      <c r="CRQ65" s="685"/>
      <c r="CRR65" s="685"/>
      <c r="CRS65" s="685"/>
      <c r="CRT65" s="685"/>
      <c r="CRU65" s="685"/>
      <c r="CRV65" s="685"/>
      <c r="CRW65" s="685"/>
      <c r="CRX65" s="685"/>
      <c r="CRY65" s="685"/>
      <c r="CRZ65" s="685"/>
      <c r="CSA65" s="685"/>
      <c r="CSB65" s="685"/>
      <c r="CSC65" s="685"/>
      <c r="CSD65" s="685"/>
      <c r="CSE65" s="685"/>
      <c r="CSF65" s="685"/>
      <c r="CSG65" s="685"/>
      <c r="CSH65" s="685"/>
      <c r="CSI65" s="685"/>
      <c r="CSJ65" s="685"/>
      <c r="CSK65" s="685"/>
      <c r="CSL65" s="685"/>
      <c r="CSM65" s="685"/>
      <c r="CSN65" s="685"/>
      <c r="CSO65" s="685"/>
      <c r="CSP65" s="685"/>
      <c r="CSQ65" s="685"/>
      <c r="CSR65" s="685"/>
      <c r="CSS65" s="685"/>
      <c r="CST65" s="685"/>
      <c r="CSU65" s="685"/>
      <c r="CSV65" s="685"/>
      <c r="CSW65" s="685"/>
      <c r="CSX65" s="685"/>
      <c r="CSY65" s="685"/>
      <c r="CSZ65" s="685"/>
      <c r="CTA65" s="685"/>
      <c r="CTB65" s="685"/>
      <c r="CTC65" s="685"/>
      <c r="CTD65" s="685"/>
      <c r="CTE65" s="685"/>
      <c r="CTF65" s="685"/>
      <c r="CTG65" s="685"/>
      <c r="CTH65" s="685"/>
      <c r="CTI65" s="685"/>
      <c r="CTJ65" s="685"/>
      <c r="CTK65" s="685"/>
      <c r="CTL65" s="685"/>
      <c r="CTM65" s="685"/>
      <c r="CTN65" s="685"/>
      <c r="CTO65" s="685"/>
      <c r="CTP65" s="685"/>
      <c r="CTQ65" s="685"/>
      <c r="CTR65" s="685"/>
      <c r="CTS65" s="685"/>
      <c r="CTT65" s="685"/>
      <c r="CTU65" s="685"/>
      <c r="CTV65" s="685"/>
      <c r="CTW65" s="685"/>
      <c r="CTX65" s="685"/>
      <c r="CTY65" s="685"/>
      <c r="CTZ65" s="685"/>
      <c r="CUA65" s="685"/>
      <c r="CUB65" s="685"/>
      <c r="CUC65" s="685"/>
      <c r="CUD65" s="685"/>
      <c r="CUE65" s="685"/>
      <c r="CUF65" s="685"/>
      <c r="CUG65" s="685"/>
      <c r="CUH65" s="685"/>
      <c r="CUI65" s="685"/>
      <c r="CUJ65" s="685"/>
      <c r="CUK65" s="685"/>
      <c r="CUL65" s="685"/>
      <c r="CUM65" s="685"/>
      <c r="CUN65" s="685"/>
      <c r="CUO65" s="685"/>
      <c r="CUP65" s="685"/>
      <c r="CUQ65" s="685"/>
      <c r="CUR65" s="685"/>
      <c r="CUS65" s="685"/>
      <c r="CUT65" s="685"/>
      <c r="CUU65" s="685"/>
      <c r="CUV65" s="685"/>
      <c r="CUW65" s="685"/>
      <c r="CUX65" s="685"/>
      <c r="CUY65" s="685"/>
      <c r="CUZ65" s="685"/>
      <c r="CVA65" s="685"/>
      <c r="CVB65" s="685"/>
      <c r="CVC65" s="685"/>
      <c r="CVD65" s="685"/>
      <c r="CVE65" s="685"/>
      <c r="CVF65" s="685"/>
      <c r="CVG65" s="685"/>
      <c r="CVH65" s="685"/>
      <c r="CVI65" s="685"/>
      <c r="CVJ65" s="685"/>
      <c r="CVK65" s="685"/>
      <c r="CVL65" s="685"/>
      <c r="CVM65" s="685"/>
      <c r="CVN65" s="685"/>
      <c r="CVO65" s="685"/>
      <c r="CVP65" s="685"/>
      <c r="CVQ65" s="685"/>
      <c r="CVR65" s="685"/>
      <c r="CVS65" s="685"/>
      <c r="CVT65" s="685"/>
      <c r="CVU65" s="685"/>
      <c r="CVV65" s="685"/>
      <c r="CVW65" s="685"/>
      <c r="CVX65" s="685"/>
      <c r="CVY65" s="685"/>
      <c r="CVZ65" s="685"/>
      <c r="CWA65" s="685"/>
      <c r="CWB65" s="685"/>
      <c r="CWC65" s="685"/>
      <c r="CWD65" s="685"/>
      <c r="CWE65" s="685"/>
      <c r="CWF65" s="685"/>
      <c r="CWG65" s="685"/>
      <c r="CWH65" s="685"/>
      <c r="CWI65" s="685"/>
      <c r="CWJ65" s="685"/>
      <c r="CWK65" s="685"/>
      <c r="CWL65" s="685"/>
      <c r="CWM65" s="685"/>
      <c r="CWN65" s="685"/>
      <c r="CWO65" s="685"/>
      <c r="CWP65" s="685"/>
      <c r="CWQ65" s="685"/>
      <c r="CWR65" s="685"/>
      <c r="CWS65" s="685"/>
      <c r="CWT65" s="685"/>
      <c r="CWU65" s="685"/>
      <c r="CWV65" s="685"/>
      <c r="CWW65" s="685"/>
      <c r="CWX65" s="685"/>
      <c r="CWY65" s="685"/>
      <c r="CWZ65" s="685"/>
      <c r="CXA65" s="685"/>
      <c r="CXB65" s="685"/>
      <c r="CXC65" s="685"/>
      <c r="CXD65" s="685"/>
      <c r="CXE65" s="685"/>
      <c r="CXF65" s="685"/>
      <c r="CXG65" s="685"/>
      <c r="CXH65" s="685"/>
      <c r="CXI65" s="685"/>
      <c r="CXJ65" s="685"/>
      <c r="CXK65" s="685"/>
      <c r="CXL65" s="685"/>
      <c r="CXM65" s="685"/>
      <c r="CXN65" s="685"/>
      <c r="CXO65" s="685"/>
      <c r="CXP65" s="685"/>
      <c r="CXQ65" s="685"/>
      <c r="CXR65" s="685"/>
      <c r="CXS65" s="685"/>
      <c r="CXT65" s="685"/>
      <c r="CXU65" s="685"/>
      <c r="CXV65" s="685"/>
      <c r="CXW65" s="685"/>
      <c r="CXX65" s="685"/>
      <c r="CXY65" s="685"/>
      <c r="CXZ65" s="685"/>
      <c r="CYA65" s="685"/>
      <c r="CYB65" s="685"/>
      <c r="CYC65" s="685"/>
      <c r="CYD65" s="685"/>
      <c r="CYE65" s="685"/>
      <c r="CYF65" s="685"/>
      <c r="CYG65" s="685"/>
      <c r="CYH65" s="685"/>
      <c r="CYI65" s="685"/>
      <c r="CYJ65" s="685"/>
      <c r="CYK65" s="685"/>
      <c r="CYL65" s="685"/>
      <c r="CYM65" s="685"/>
      <c r="CYN65" s="685"/>
      <c r="CYO65" s="685"/>
      <c r="CYP65" s="685"/>
      <c r="CYQ65" s="685"/>
      <c r="CYR65" s="685"/>
      <c r="CYS65" s="685"/>
      <c r="CYT65" s="685"/>
      <c r="CYU65" s="685"/>
      <c r="CYV65" s="685"/>
      <c r="CYW65" s="685"/>
      <c r="CYX65" s="685"/>
      <c r="CYY65" s="685"/>
      <c r="CYZ65" s="685"/>
      <c r="CZA65" s="685"/>
      <c r="CZB65" s="685"/>
      <c r="CZC65" s="685"/>
      <c r="CZD65" s="685"/>
      <c r="CZE65" s="685"/>
      <c r="CZF65" s="685"/>
      <c r="CZG65" s="685"/>
      <c r="CZH65" s="685"/>
      <c r="CZI65" s="685"/>
      <c r="CZJ65" s="685"/>
      <c r="CZK65" s="685"/>
      <c r="CZL65" s="685"/>
      <c r="CZM65" s="685"/>
      <c r="CZN65" s="685"/>
      <c r="CZO65" s="685"/>
      <c r="CZP65" s="685"/>
      <c r="CZQ65" s="685"/>
      <c r="CZR65" s="685"/>
      <c r="CZS65" s="685"/>
      <c r="CZT65" s="685"/>
      <c r="CZU65" s="685"/>
      <c r="CZV65" s="685"/>
      <c r="CZW65" s="685"/>
      <c r="CZX65" s="685"/>
      <c r="CZY65" s="685"/>
      <c r="CZZ65" s="685"/>
      <c r="DAA65" s="685"/>
      <c r="DAB65" s="685"/>
      <c r="DAC65" s="685"/>
      <c r="DAD65" s="685"/>
      <c r="DAE65" s="685"/>
      <c r="DAF65" s="685"/>
      <c r="DAG65" s="685"/>
      <c r="DAH65" s="685"/>
      <c r="DAI65" s="685"/>
      <c r="DAJ65" s="685"/>
      <c r="DAK65" s="685"/>
      <c r="DAL65" s="685"/>
      <c r="DAM65" s="685"/>
      <c r="DAN65" s="685"/>
      <c r="DAO65" s="685"/>
      <c r="DAP65" s="685"/>
      <c r="DAQ65" s="685"/>
      <c r="DAR65" s="685"/>
      <c r="DAS65" s="685"/>
      <c r="DAT65" s="685"/>
      <c r="DAU65" s="685"/>
      <c r="DAV65" s="685"/>
      <c r="DAW65" s="685"/>
      <c r="DAX65" s="685"/>
      <c r="DAY65" s="685"/>
      <c r="DAZ65" s="685"/>
      <c r="DBA65" s="685"/>
      <c r="DBB65" s="685"/>
      <c r="DBC65" s="685"/>
      <c r="DBD65" s="685"/>
      <c r="DBE65" s="685"/>
      <c r="DBF65" s="685"/>
      <c r="DBG65" s="685"/>
      <c r="DBH65" s="685"/>
      <c r="DBI65" s="685"/>
      <c r="DBJ65" s="685"/>
      <c r="DBK65" s="685"/>
      <c r="DBL65" s="685"/>
      <c r="DBM65" s="685"/>
      <c r="DBN65" s="685"/>
      <c r="DBO65" s="685"/>
      <c r="DBP65" s="685"/>
      <c r="DBQ65" s="685"/>
      <c r="DBR65" s="685"/>
      <c r="DBS65" s="685"/>
      <c r="DBT65" s="685"/>
      <c r="DBU65" s="685"/>
      <c r="DBV65" s="685"/>
      <c r="DBW65" s="685"/>
      <c r="DBX65" s="685"/>
      <c r="DBY65" s="685"/>
      <c r="DBZ65" s="685"/>
      <c r="DCA65" s="685"/>
      <c r="DCB65" s="685"/>
      <c r="DCC65" s="685"/>
      <c r="DCD65" s="685"/>
      <c r="DCE65" s="685"/>
      <c r="DCF65" s="685"/>
      <c r="DCG65" s="685"/>
      <c r="DCH65" s="685"/>
      <c r="DCI65" s="685"/>
      <c r="DCJ65" s="685"/>
      <c r="DCK65" s="685"/>
      <c r="DCL65" s="685"/>
      <c r="DCM65" s="685"/>
      <c r="DCN65" s="685"/>
      <c r="DCO65" s="685"/>
      <c r="DCP65" s="685"/>
      <c r="DCQ65" s="685"/>
      <c r="DCR65" s="685"/>
      <c r="DCS65" s="685"/>
      <c r="DCT65" s="685"/>
      <c r="DCU65" s="685"/>
      <c r="DCV65" s="685"/>
      <c r="DCW65" s="685"/>
      <c r="DCX65" s="685"/>
      <c r="DCY65" s="685"/>
      <c r="DCZ65" s="685"/>
      <c r="DDA65" s="685"/>
      <c r="DDB65" s="685"/>
      <c r="DDC65" s="685"/>
      <c r="DDD65" s="685"/>
      <c r="DDE65" s="685"/>
      <c r="DDF65" s="685"/>
      <c r="DDG65" s="685"/>
      <c r="DDH65" s="685"/>
      <c r="DDI65" s="685"/>
      <c r="DDJ65" s="685"/>
      <c r="DDK65" s="685"/>
      <c r="DDL65" s="685"/>
      <c r="DDM65" s="685"/>
      <c r="DDN65" s="685"/>
      <c r="DDO65" s="685"/>
      <c r="DDP65" s="685"/>
      <c r="DDQ65" s="685"/>
      <c r="DDR65" s="685"/>
      <c r="DDS65" s="685"/>
      <c r="DDT65" s="685"/>
      <c r="DDU65" s="685"/>
      <c r="DDV65" s="685"/>
      <c r="DDW65" s="685"/>
      <c r="DDX65" s="685"/>
      <c r="DDY65" s="685"/>
      <c r="DDZ65" s="685"/>
      <c r="DEA65" s="685"/>
      <c r="DEB65" s="685"/>
      <c r="DEC65" s="685"/>
      <c r="DED65" s="685"/>
      <c r="DEE65" s="685"/>
      <c r="DEF65" s="685"/>
      <c r="DEG65" s="685"/>
      <c r="DEH65" s="685"/>
      <c r="DEI65" s="685"/>
      <c r="DEJ65" s="685"/>
      <c r="DEK65" s="685"/>
      <c r="DEL65" s="685"/>
      <c r="DEM65" s="685"/>
      <c r="DEN65" s="685"/>
      <c r="DEO65" s="685"/>
      <c r="DEP65" s="685"/>
      <c r="DEQ65" s="685"/>
      <c r="DER65" s="685"/>
      <c r="DES65" s="685"/>
      <c r="DET65" s="685"/>
      <c r="DEU65" s="685"/>
      <c r="DEV65" s="685"/>
      <c r="DEW65" s="685"/>
      <c r="DEX65" s="685"/>
      <c r="DEY65" s="685"/>
      <c r="DEZ65" s="685"/>
      <c r="DFA65" s="685"/>
      <c r="DFB65" s="685"/>
      <c r="DFC65" s="685"/>
      <c r="DFD65" s="685"/>
      <c r="DFE65" s="685"/>
      <c r="DFF65" s="685"/>
      <c r="DFG65" s="685"/>
      <c r="DFH65" s="685"/>
      <c r="DFI65" s="685"/>
      <c r="DFJ65" s="685"/>
      <c r="DFK65" s="685"/>
      <c r="DFL65" s="685"/>
      <c r="DFM65" s="685"/>
      <c r="DFN65" s="685"/>
      <c r="DFO65" s="685"/>
      <c r="DFP65" s="685"/>
      <c r="DFQ65" s="685"/>
      <c r="DFR65" s="685"/>
      <c r="DFS65" s="685"/>
      <c r="DFT65" s="685"/>
      <c r="DFU65" s="685"/>
      <c r="DFV65" s="685"/>
      <c r="DFW65" s="685"/>
      <c r="DFX65" s="685"/>
      <c r="DFY65" s="685"/>
      <c r="DFZ65" s="685"/>
      <c r="DGA65" s="685"/>
      <c r="DGB65" s="685"/>
      <c r="DGC65" s="685"/>
      <c r="DGD65" s="685"/>
      <c r="DGE65" s="685"/>
      <c r="DGF65" s="685"/>
      <c r="DGG65" s="685"/>
      <c r="DGH65" s="685"/>
      <c r="DGI65" s="685"/>
      <c r="DGJ65" s="685"/>
      <c r="DGK65" s="685"/>
      <c r="DGL65" s="685"/>
      <c r="DGM65" s="685"/>
      <c r="DGN65" s="685"/>
      <c r="DGO65" s="685"/>
      <c r="DGP65" s="685"/>
      <c r="DGQ65" s="685"/>
      <c r="DGR65" s="685"/>
      <c r="DGS65" s="685"/>
      <c r="DGT65" s="685"/>
      <c r="DGU65" s="685"/>
      <c r="DGV65" s="685"/>
      <c r="DGW65" s="685"/>
      <c r="DGX65" s="685"/>
      <c r="DGY65" s="685"/>
      <c r="DGZ65" s="685"/>
      <c r="DHA65" s="685"/>
      <c r="DHB65" s="685"/>
      <c r="DHC65" s="685"/>
      <c r="DHD65" s="685"/>
      <c r="DHE65" s="685"/>
      <c r="DHF65" s="685"/>
      <c r="DHG65" s="685"/>
      <c r="DHH65" s="685"/>
      <c r="DHI65" s="685"/>
      <c r="DHJ65" s="685"/>
      <c r="DHK65" s="685"/>
      <c r="DHL65" s="685"/>
      <c r="DHM65" s="685"/>
      <c r="DHN65" s="685"/>
      <c r="DHO65" s="685"/>
      <c r="DHP65" s="685"/>
      <c r="DHQ65" s="685"/>
      <c r="DHR65" s="685"/>
      <c r="DHS65" s="685"/>
      <c r="DHT65" s="685"/>
      <c r="DHU65" s="685"/>
      <c r="DHV65" s="685"/>
      <c r="DHW65" s="685"/>
      <c r="DHX65" s="685"/>
      <c r="DHY65" s="685"/>
      <c r="DHZ65" s="685"/>
      <c r="DIA65" s="685"/>
      <c r="DIB65" s="685"/>
      <c r="DIC65" s="685"/>
      <c r="DID65" s="685"/>
      <c r="DIE65" s="685"/>
      <c r="DIF65" s="685"/>
      <c r="DIG65" s="685"/>
      <c r="DIH65" s="685"/>
      <c r="DII65" s="685"/>
      <c r="DIJ65" s="685"/>
      <c r="DIK65" s="685"/>
      <c r="DIL65" s="685"/>
      <c r="DIM65" s="685"/>
      <c r="DIN65" s="685"/>
      <c r="DIO65" s="685"/>
      <c r="DIP65" s="685"/>
      <c r="DIQ65" s="685"/>
      <c r="DIR65" s="685"/>
      <c r="DIS65" s="685"/>
      <c r="DIT65" s="685"/>
      <c r="DIU65" s="685"/>
      <c r="DIV65" s="685"/>
      <c r="DIW65" s="685"/>
      <c r="DIX65" s="685"/>
      <c r="DIY65" s="685"/>
      <c r="DIZ65" s="685"/>
      <c r="DJA65" s="685"/>
      <c r="DJB65" s="685"/>
      <c r="DJC65" s="685"/>
      <c r="DJD65" s="685"/>
      <c r="DJE65" s="685"/>
      <c r="DJF65" s="685"/>
      <c r="DJG65" s="685"/>
      <c r="DJH65" s="685"/>
      <c r="DJI65" s="685"/>
      <c r="DJJ65" s="685"/>
      <c r="DJK65" s="685"/>
      <c r="DJL65" s="685"/>
      <c r="DJM65" s="685"/>
      <c r="DJN65" s="685"/>
      <c r="DJO65" s="685"/>
      <c r="DJP65" s="685"/>
      <c r="DJQ65" s="685"/>
      <c r="DJR65" s="685"/>
      <c r="DJS65" s="685"/>
      <c r="DJT65" s="685"/>
      <c r="DJU65" s="685"/>
      <c r="DJV65" s="685"/>
      <c r="DJW65" s="685"/>
      <c r="DJX65" s="685"/>
      <c r="DJY65" s="685"/>
      <c r="DJZ65" s="685"/>
      <c r="DKA65" s="685"/>
      <c r="DKB65" s="685"/>
      <c r="DKC65" s="685"/>
      <c r="DKD65" s="685"/>
      <c r="DKE65" s="685"/>
      <c r="DKF65" s="685"/>
      <c r="DKG65" s="685"/>
      <c r="DKH65" s="685"/>
      <c r="DKI65" s="685"/>
      <c r="DKJ65" s="685"/>
      <c r="DKK65" s="685"/>
      <c r="DKL65" s="685"/>
      <c r="DKM65" s="685"/>
      <c r="DKN65" s="685"/>
      <c r="DKO65" s="685"/>
      <c r="DKP65" s="685"/>
      <c r="DKQ65" s="685"/>
      <c r="DKR65" s="685"/>
      <c r="DKS65" s="685"/>
      <c r="DKT65" s="685"/>
      <c r="DKU65" s="685"/>
      <c r="DKV65" s="685"/>
      <c r="DKW65" s="685"/>
      <c r="DKX65" s="685"/>
      <c r="DKY65" s="685"/>
      <c r="DKZ65" s="685"/>
      <c r="DLA65" s="685"/>
      <c r="DLB65" s="685"/>
      <c r="DLC65" s="685"/>
      <c r="DLD65" s="685"/>
      <c r="DLE65" s="685"/>
      <c r="DLF65" s="685"/>
      <c r="DLG65" s="685"/>
      <c r="DLH65" s="685"/>
      <c r="DLI65" s="685"/>
      <c r="DLJ65" s="685"/>
      <c r="DLK65" s="685"/>
      <c r="DLL65" s="685"/>
      <c r="DLM65" s="685"/>
      <c r="DLN65" s="685"/>
      <c r="DLO65" s="685"/>
      <c r="DLP65" s="685"/>
      <c r="DLQ65" s="685"/>
      <c r="DLR65" s="685"/>
      <c r="DLS65" s="685"/>
      <c r="DLT65" s="685"/>
      <c r="DLU65" s="685"/>
      <c r="DLV65" s="685"/>
      <c r="DLW65" s="685"/>
      <c r="DLX65" s="685"/>
      <c r="DLY65" s="685"/>
      <c r="DLZ65" s="685"/>
      <c r="DMA65" s="685"/>
      <c r="DMB65" s="685"/>
      <c r="DMC65" s="685"/>
      <c r="DMD65" s="685"/>
      <c r="DME65" s="685"/>
      <c r="DMF65" s="685"/>
      <c r="DMG65" s="685"/>
      <c r="DMH65" s="685"/>
      <c r="DMI65" s="685"/>
      <c r="DMJ65" s="685"/>
      <c r="DMK65" s="685"/>
      <c r="DML65" s="685"/>
      <c r="DMM65" s="685"/>
      <c r="DMN65" s="685"/>
      <c r="DMO65" s="685"/>
      <c r="DMP65" s="685"/>
      <c r="DMQ65" s="685"/>
      <c r="DMR65" s="685"/>
      <c r="DMS65" s="685"/>
      <c r="DMT65" s="685"/>
      <c r="DMU65" s="685"/>
      <c r="DMV65" s="685"/>
      <c r="DMW65" s="685"/>
      <c r="DMX65" s="685"/>
      <c r="DMY65" s="685"/>
      <c r="DMZ65" s="685"/>
      <c r="DNA65" s="685"/>
      <c r="DNB65" s="685"/>
      <c r="DNC65" s="685"/>
      <c r="DND65" s="685"/>
      <c r="DNE65" s="685"/>
      <c r="DNF65" s="685"/>
      <c r="DNG65" s="685"/>
      <c r="DNH65" s="685"/>
      <c r="DNI65" s="685"/>
      <c r="DNJ65" s="685"/>
      <c r="DNK65" s="685"/>
      <c r="DNL65" s="685"/>
      <c r="DNM65" s="685"/>
      <c r="DNN65" s="685"/>
      <c r="DNO65" s="685"/>
      <c r="DNP65" s="685"/>
      <c r="DNQ65" s="685"/>
      <c r="DNR65" s="685"/>
      <c r="DNS65" s="685"/>
      <c r="DNT65" s="685"/>
      <c r="DNU65" s="685"/>
      <c r="DNV65" s="685"/>
      <c r="DNW65" s="685"/>
      <c r="DNX65" s="685"/>
      <c r="DNY65" s="685"/>
      <c r="DNZ65" s="685"/>
      <c r="DOA65" s="685"/>
      <c r="DOB65" s="685"/>
      <c r="DOC65" s="685"/>
      <c r="DOD65" s="685"/>
      <c r="DOE65" s="685"/>
      <c r="DOF65" s="685"/>
      <c r="DOG65" s="685"/>
      <c r="DOH65" s="685"/>
      <c r="DOI65" s="685"/>
      <c r="DOJ65" s="685"/>
      <c r="DOK65" s="685"/>
      <c r="DOL65" s="685"/>
      <c r="DOM65" s="685"/>
      <c r="DON65" s="685"/>
      <c r="DOO65" s="685"/>
      <c r="DOP65" s="685"/>
      <c r="DOQ65" s="685"/>
      <c r="DOR65" s="685"/>
      <c r="DOS65" s="685"/>
      <c r="DOT65" s="685"/>
      <c r="DOU65" s="685"/>
      <c r="DOV65" s="685"/>
      <c r="DOW65" s="685"/>
      <c r="DOX65" s="685"/>
      <c r="DOY65" s="685"/>
      <c r="DOZ65" s="685"/>
      <c r="DPA65" s="685"/>
      <c r="DPB65" s="685"/>
      <c r="DPC65" s="685"/>
      <c r="DPD65" s="685"/>
      <c r="DPE65" s="685"/>
      <c r="DPF65" s="685"/>
      <c r="DPG65" s="685"/>
      <c r="DPH65" s="685"/>
      <c r="DPI65" s="685"/>
      <c r="DPJ65" s="685"/>
      <c r="DPK65" s="685"/>
      <c r="DPL65" s="685"/>
      <c r="DPM65" s="685"/>
      <c r="DPN65" s="685"/>
      <c r="DPO65" s="685"/>
      <c r="DPP65" s="685"/>
      <c r="DPQ65" s="685"/>
      <c r="DPR65" s="685"/>
      <c r="DPS65" s="685"/>
      <c r="DPT65" s="685"/>
      <c r="DPU65" s="685"/>
      <c r="DPV65" s="685"/>
      <c r="DPW65" s="685"/>
      <c r="DPX65" s="685"/>
      <c r="DPY65" s="685"/>
      <c r="DPZ65" s="685"/>
      <c r="DQA65" s="685"/>
      <c r="DQB65" s="685"/>
      <c r="DQC65" s="685"/>
      <c r="DQD65" s="685"/>
      <c r="DQE65" s="685"/>
      <c r="DQF65" s="685"/>
      <c r="DQG65" s="685"/>
      <c r="DQH65" s="685"/>
      <c r="DQI65" s="685"/>
      <c r="DQJ65" s="685"/>
      <c r="DQK65" s="685"/>
      <c r="DQL65" s="685"/>
      <c r="DQM65" s="685"/>
      <c r="DQN65" s="685"/>
      <c r="DQO65" s="685"/>
      <c r="DQP65" s="685"/>
      <c r="DQQ65" s="685"/>
      <c r="DQR65" s="685"/>
      <c r="DQS65" s="685"/>
      <c r="DQT65" s="685"/>
      <c r="DQU65" s="685"/>
      <c r="DQV65" s="685"/>
      <c r="DQW65" s="685"/>
      <c r="DQX65" s="685"/>
      <c r="DQY65" s="685"/>
      <c r="DQZ65" s="685"/>
      <c r="DRA65" s="685"/>
      <c r="DRB65" s="685"/>
      <c r="DRC65" s="685"/>
      <c r="DRD65" s="685"/>
      <c r="DRE65" s="685"/>
      <c r="DRF65" s="685"/>
      <c r="DRG65" s="685"/>
      <c r="DRH65" s="685"/>
      <c r="DRI65" s="685"/>
      <c r="DRJ65" s="685"/>
      <c r="DRK65" s="685"/>
      <c r="DRL65" s="685"/>
      <c r="DRM65" s="685"/>
      <c r="DRN65" s="685"/>
      <c r="DRO65" s="685"/>
      <c r="DRP65" s="685"/>
      <c r="DRQ65" s="685"/>
      <c r="DRR65" s="685"/>
      <c r="DRS65" s="685"/>
      <c r="DRT65" s="685"/>
      <c r="DRU65" s="685"/>
      <c r="DRV65" s="685"/>
      <c r="DRW65" s="685"/>
      <c r="DRX65" s="685"/>
      <c r="DRY65" s="685"/>
      <c r="DRZ65" s="685"/>
      <c r="DSA65" s="685"/>
      <c r="DSB65" s="685"/>
      <c r="DSC65" s="685"/>
      <c r="DSD65" s="685"/>
      <c r="DSE65" s="685"/>
      <c r="DSF65" s="685"/>
      <c r="DSG65" s="685"/>
      <c r="DSH65" s="685"/>
      <c r="DSI65" s="685"/>
      <c r="DSJ65" s="685"/>
      <c r="DSK65" s="685"/>
      <c r="DSL65" s="685"/>
      <c r="DSM65" s="685"/>
      <c r="DSN65" s="685"/>
      <c r="DSO65" s="685"/>
      <c r="DSP65" s="685"/>
      <c r="DSQ65" s="685"/>
      <c r="DSR65" s="685"/>
      <c r="DSS65" s="685"/>
      <c r="DST65" s="685"/>
      <c r="DSU65" s="685"/>
      <c r="DSV65" s="685"/>
      <c r="DSW65" s="685"/>
      <c r="DSX65" s="685"/>
      <c r="DSY65" s="685"/>
      <c r="DSZ65" s="685"/>
      <c r="DTA65" s="685"/>
      <c r="DTB65" s="685"/>
      <c r="DTC65" s="685"/>
      <c r="DTD65" s="685"/>
      <c r="DTE65" s="685"/>
      <c r="DTF65" s="685"/>
      <c r="DTG65" s="685"/>
      <c r="DTH65" s="685"/>
      <c r="DTI65" s="685"/>
      <c r="DTJ65" s="685"/>
      <c r="DTK65" s="685"/>
      <c r="DTL65" s="685"/>
      <c r="DTM65" s="685"/>
      <c r="DTN65" s="685"/>
      <c r="DTO65" s="685"/>
      <c r="DTP65" s="685"/>
      <c r="DTQ65" s="685"/>
      <c r="DTR65" s="685"/>
      <c r="DTS65" s="685"/>
      <c r="DTT65" s="685"/>
      <c r="DTU65" s="685"/>
      <c r="DTV65" s="685"/>
      <c r="DTW65" s="685"/>
      <c r="DTX65" s="685"/>
      <c r="DTY65" s="685"/>
      <c r="DTZ65" s="685"/>
      <c r="DUA65" s="685"/>
      <c r="DUB65" s="685"/>
      <c r="DUC65" s="685"/>
      <c r="DUD65" s="685"/>
      <c r="DUE65" s="685"/>
      <c r="DUF65" s="685"/>
      <c r="DUG65" s="685"/>
      <c r="DUH65" s="685"/>
      <c r="DUI65" s="685"/>
      <c r="DUJ65" s="685"/>
      <c r="DUK65" s="685"/>
      <c r="DUL65" s="685"/>
      <c r="DUM65" s="685"/>
      <c r="DUN65" s="685"/>
      <c r="DUO65" s="685"/>
      <c r="DUP65" s="685"/>
      <c r="DUQ65" s="685"/>
      <c r="DUR65" s="685"/>
      <c r="DUS65" s="685"/>
      <c r="DUT65" s="685"/>
      <c r="DUU65" s="685"/>
      <c r="DUV65" s="685"/>
      <c r="DUW65" s="685"/>
      <c r="DUX65" s="685"/>
      <c r="DUY65" s="685"/>
      <c r="DUZ65" s="685"/>
      <c r="DVA65" s="685"/>
      <c r="DVB65" s="685"/>
      <c r="DVC65" s="685"/>
      <c r="DVD65" s="685"/>
      <c r="DVE65" s="685"/>
      <c r="DVF65" s="685"/>
      <c r="DVG65" s="685"/>
      <c r="DVH65" s="685"/>
      <c r="DVI65" s="685"/>
      <c r="DVJ65" s="685"/>
      <c r="DVK65" s="685"/>
      <c r="DVL65" s="685"/>
      <c r="DVM65" s="685"/>
      <c r="DVN65" s="685"/>
      <c r="DVO65" s="685"/>
      <c r="DVP65" s="685"/>
      <c r="DVQ65" s="685"/>
      <c r="DVR65" s="685"/>
      <c r="DVS65" s="685"/>
      <c r="DVT65" s="685"/>
      <c r="DVU65" s="685"/>
      <c r="DVV65" s="685"/>
      <c r="DVW65" s="685"/>
      <c r="DVX65" s="685"/>
      <c r="DVY65" s="685"/>
      <c r="DVZ65" s="685"/>
      <c r="DWA65" s="685"/>
      <c r="DWB65" s="685"/>
      <c r="DWC65" s="685"/>
      <c r="DWD65" s="685"/>
      <c r="DWE65" s="685"/>
      <c r="DWF65" s="685"/>
      <c r="DWG65" s="685"/>
      <c r="DWH65" s="685"/>
      <c r="DWI65" s="685"/>
      <c r="DWJ65" s="685"/>
      <c r="DWK65" s="685"/>
      <c r="DWL65" s="685"/>
      <c r="DWM65" s="685"/>
      <c r="DWN65" s="685"/>
      <c r="DWO65" s="685"/>
      <c r="DWP65" s="685"/>
      <c r="DWQ65" s="685"/>
      <c r="DWR65" s="685"/>
      <c r="DWS65" s="685"/>
      <c r="DWT65" s="685"/>
      <c r="DWU65" s="685"/>
      <c r="DWV65" s="685"/>
      <c r="DWW65" s="685"/>
      <c r="DWX65" s="685"/>
      <c r="DWY65" s="685"/>
      <c r="DWZ65" s="685"/>
      <c r="DXA65" s="685"/>
      <c r="DXB65" s="685"/>
      <c r="DXC65" s="685"/>
      <c r="DXD65" s="685"/>
      <c r="DXE65" s="685"/>
      <c r="DXF65" s="685"/>
      <c r="DXG65" s="685"/>
      <c r="DXH65" s="685"/>
      <c r="DXI65" s="685"/>
      <c r="DXJ65" s="685"/>
      <c r="DXK65" s="685"/>
      <c r="DXL65" s="685"/>
      <c r="DXM65" s="685"/>
      <c r="DXN65" s="685"/>
      <c r="DXO65" s="685"/>
      <c r="DXP65" s="685"/>
      <c r="DXQ65" s="685"/>
      <c r="DXR65" s="685"/>
      <c r="DXS65" s="685"/>
      <c r="DXT65" s="685"/>
      <c r="DXU65" s="685"/>
      <c r="DXV65" s="685"/>
      <c r="DXW65" s="685"/>
      <c r="DXX65" s="685"/>
      <c r="DXY65" s="685"/>
      <c r="DXZ65" s="685"/>
      <c r="DYA65" s="685"/>
      <c r="DYB65" s="685"/>
      <c r="DYC65" s="685"/>
      <c r="DYD65" s="685"/>
      <c r="DYE65" s="685"/>
      <c r="DYF65" s="685"/>
      <c r="DYG65" s="685"/>
      <c r="DYH65" s="685"/>
      <c r="DYI65" s="685"/>
      <c r="DYJ65" s="685"/>
      <c r="DYK65" s="685"/>
      <c r="DYL65" s="685"/>
      <c r="DYM65" s="685"/>
      <c r="DYN65" s="685"/>
      <c r="DYO65" s="685"/>
      <c r="DYP65" s="685"/>
      <c r="DYQ65" s="685"/>
      <c r="DYR65" s="685"/>
      <c r="DYS65" s="685"/>
      <c r="DYT65" s="685"/>
      <c r="DYU65" s="685"/>
      <c r="DYV65" s="685"/>
      <c r="DYW65" s="685"/>
      <c r="DYX65" s="685"/>
      <c r="DYY65" s="685"/>
      <c r="DYZ65" s="685"/>
      <c r="DZA65" s="685"/>
      <c r="DZB65" s="685"/>
      <c r="DZC65" s="685"/>
      <c r="DZD65" s="685"/>
      <c r="DZE65" s="685"/>
      <c r="DZF65" s="685"/>
      <c r="DZG65" s="685"/>
      <c r="DZH65" s="685"/>
      <c r="DZI65" s="685"/>
      <c r="DZJ65" s="685"/>
      <c r="DZK65" s="685"/>
      <c r="DZL65" s="685"/>
      <c r="DZM65" s="685"/>
      <c r="DZN65" s="685"/>
      <c r="DZO65" s="685"/>
      <c r="DZP65" s="685"/>
      <c r="DZQ65" s="685"/>
      <c r="DZR65" s="685"/>
      <c r="DZS65" s="685"/>
      <c r="DZT65" s="685"/>
      <c r="DZU65" s="685"/>
      <c r="DZV65" s="685"/>
      <c r="DZW65" s="685"/>
      <c r="DZX65" s="685"/>
      <c r="DZY65" s="685"/>
      <c r="DZZ65" s="685"/>
      <c r="EAA65" s="685"/>
      <c r="EAB65" s="685"/>
      <c r="EAC65" s="685"/>
      <c r="EAD65" s="685"/>
      <c r="EAE65" s="685"/>
      <c r="EAF65" s="685"/>
      <c r="EAG65" s="685"/>
      <c r="EAH65" s="685"/>
      <c r="EAI65" s="685"/>
      <c r="EAJ65" s="685"/>
      <c r="EAK65" s="685"/>
      <c r="EAL65" s="685"/>
      <c r="EAM65" s="685"/>
      <c r="EAN65" s="685"/>
      <c r="EAO65" s="685"/>
      <c r="EAP65" s="685"/>
      <c r="EAQ65" s="685"/>
      <c r="EAR65" s="685"/>
      <c r="EAS65" s="685"/>
      <c r="EAT65" s="685"/>
      <c r="EAU65" s="685"/>
      <c r="EAV65" s="685"/>
      <c r="EAW65" s="685"/>
      <c r="EAX65" s="685"/>
      <c r="EAY65" s="685"/>
      <c r="EAZ65" s="685"/>
      <c r="EBA65" s="685"/>
      <c r="EBB65" s="685"/>
      <c r="EBC65" s="685"/>
      <c r="EBD65" s="685"/>
      <c r="EBE65" s="685"/>
      <c r="EBF65" s="685"/>
      <c r="EBG65" s="685"/>
      <c r="EBH65" s="685"/>
      <c r="EBI65" s="685"/>
      <c r="EBJ65" s="685"/>
      <c r="EBK65" s="685"/>
      <c r="EBL65" s="685"/>
      <c r="EBM65" s="685"/>
      <c r="EBN65" s="685"/>
      <c r="EBO65" s="685"/>
      <c r="EBP65" s="685"/>
      <c r="EBQ65" s="685"/>
      <c r="EBR65" s="685"/>
      <c r="EBS65" s="685"/>
      <c r="EBT65" s="685"/>
      <c r="EBU65" s="685"/>
      <c r="EBV65" s="685"/>
      <c r="EBW65" s="685"/>
      <c r="EBX65" s="685"/>
      <c r="EBY65" s="685"/>
      <c r="EBZ65" s="685"/>
      <c r="ECA65" s="685"/>
      <c r="ECB65" s="685"/>
      <c r="ECC65" s="685"/>
      <c r="ECD65" s="685"/>
      <c r="ECE65" s="685"/>
      <c r="ECF65" s="685"/>
      <c r="ECG65" s="685"/>
      <c r="ECH65" s="685"/>
      <c r="ECI65" s="685"/>
      <c r="ECJ65" s="685"/>
      <c r="ECK65" s="685"/>
      <c r="ECL65" s="685"/>
      <c r="ECM65" s="685"/>
      <c r="ECN65" s="685"/>
      <c r="ECO65" s="685"/>
      <c r="ECP65" s="685"/>
      <c r="ECQ65" s="685"/>
      <c r="ECR65" s="685"/>
      <c r="ECS65" s="685"/>
      <c r="ECT65" s="685"/>
      <c r="ECU65" s="685"/>
      <c r="ECV65" s="685"/>
      <c r="ECW65" s="685"/>
      <c r="ECX65" s="685"/>
      <c r="ECY65" s="685"/>
      <c r="ECZ65" s="685"/>
      <c r="EDA65" s="685"/>
      <c r="EDB65" s="685"/>
      <c r="EDC65" s="685"/>
      <c r="EDD65" s="685"/>
      <c r="EDE65" s="685"/>
      <c r="EDF65" s="685"/>
      <c r="EDG65" s="685"/>
      <c r="EDH65" s="685"/>
      <c r="EDI65" s="685"/>
      <c r="EDJ65" s="685"/>
      <c r="EDK65" s="685"/>
      <c r="EDL65" s="685"/>
      <c r="EDM65" s="685"/>
      <c r="EDN65" s="685"/>
      <c r="EDO65" s="685"/>
      <c r="EDP65" s="685"/>
      <c r="EDQ65" s="685"/>
      <c r="EDR65" s="685"/>
      <c r="EDS65" s="685"/>
      <c r="EDT65" s="685"/>
      <c r="EDU65" s="685"/>
      <c r="EDV65" s="685"/>
      <c r="EDW65" s="685"/>
      <c r="EDX65" s="685"/>
      <c r="EDY65" s="685"/>
      <c r="EDZ65" s="685"/>
      <c r="EEA65" s="685"/>
      <c r="EEB65" s="685"/>
      <c r="EEC65" s="685"/>
      <c r="EED65" s="685"/>
      <c r="EEE65" s="685"/>
      <c r="EEF65" s="685"/>
      <c r="EEG65" s="685"/>
      <c r="EEH65" s="685"/>
      <c r="EEI65" s="685"/>
      <c r="EEJ65" s="685"/>
      <c r="EEK65" s="685"/>
      <c r="EEL65" s="685"/>
      <c r="EEM65" s="685"/>
      <c r="EEN65" s="685"/>
      <c r="EEO65" s="685"/>
      <c r="EEP65" s="685"/>
      <c r="EEQ65" s="685"/>
      <c r="EER65" s="685"/>
      <c r="EES65" s="685"/>
      <c r="EET65" s="685"/>
      <c r="EEU65" s="685"/>
      <c r="EEV65" s="685"/>
      <c r="EEW65" s="685"/>
      <c r="EEX65" s="685"/>
      <c r="EEY65" s="685"/>
      <c r="EEZ65" s="685"/>
      <c r="EFA65" s="685"/>
      <c r="EFB65" s="685"/>
      <c r="EFC65" s="685"/>
      <c r="EFD65" s="685"/>
      <c r="EFE65" s="685"/>
      <c r="EFF65" s="685"/>
      <c r="EFG65" s="685"/>
      <c r="EFH65" s="685"/>
      <c r="EFI65" s="685"/>
      <c r="EFJ65" s="685"/>
      <c r="EFK65" s="685"/>
      <c r="EFL65" s="685"/>
      <c r="EFM65" s="685"/>
      <c r="EFN65" s="685"/>
      <c r="EFO65" s="685"/>
      <c r="EFP65" s="685"/>
      <c r="EFQ65" s="685"/>
      <c r="EFR65" s="685"/>
      <c r="EFS65" s="685"/>
      <c r="EFT65" s="685"/>
      <c r="EFU65" s="685"/>
      <c r="EFV65" s="685"/>
      <c r="EFW65" s="685"/>
      <c r="EFX65" s="685"/>
      <c r="EFY65" s="685"/>
      <c r="EFZ65" s="685"/>
      <c r="EGA65" s="685"/>
      <c r="EGB65" s="685"/>
      <c r="EGC65" s="685"/>
      <c r="EGD65" s="685"/>
      <c r="EGE65" s="685"/>
      <c r="EGF65" s="685"/>
      <c r="EGG65" s="685"/>
      <c r="EGH65" s="685"/>
      <c r="EGI65" s="685"/>
      <c r="EGJ65" s="685"/>
      <c r="EGK65" s="685"/>
      <c r="EGL65" s="685"/>
      <c r="EGM65" s="685"/>
      <c r="EGN65" s="685"/>
      <c r="EGO65" s="685"/>
      <c r="EGP65" s="685"/>
      <c r="EGQ65" s="685"/>
      <c r="EGR65" s="685"/>
      <c r="EGS65" s="685"/>
      <c r="EGT65" s="685"/>
      <c r="EGU65" s="685"/>
      <c r="EGV65" s="685"/>
      <c r="EGW65" s="685"/>
      <c r="EGX65" s="685"/>
      <c r="EGY65" s="685"/>
      <c r="EGZ65" s="685"/>
      <c r="EHA65" s="685"/>
      <c r="EHB65" s="685"/>
      <c r="EHC65" s="685"/>
      <c r="EHD65" s="685"/>
      <c r="EHE65" s="685"/>
      <c r="EHF65" s="685"/>
      <c r="EHG65" s="685"/>
      <c r="EHH65" s="685"/>
      <c r="EHI65" s="685"/>
      <c r="EHJ65" s="685"/>
      <c r="EHK65" s="685"/>
      <c r="EHL65" s="685"/>
      <c r="EHM65" s="685"/>
      <c r="EHN65" s="685"/>
      <c r="EHO65" s="685"/>
      <c r="EHP65" s="685"/>
      <c r="EHQ65" s="685"/>
      <c r="EHR65" s="685"/>
      <c r="EHS65" s="685"/>
      <c r="EHT65" s="685"/>
      <c r="EHU65" s="685"/>
      <c r="EHV65" s="685"/>
      <c r="EHW65" s="685"/>
      <c r="EHX65" s="685"/>
      <c r="EHY65" s="685"/>
      <c r="EHZ65" s="685"/>
      <c r="EIA65" s="685"/>
      <c r="EIB65" s="685"/>
      <c r="EIC65" s="685"/>
      <c r="EID65" s="685"/>
      <c r="EIE65" s="685"/>
      <c r="EIF65" s="685"/>
      <c r="EIG65" s="685"/>
      <c r="EIH65" s="685"/>
      <c r="EII65" s="685"/>
      <c r="EIJ65" s="685"/>
      <c r="EIK65" s="685"/>
      <c r="EIL65" s="685"/>
      <c r="EIM65" s="685"/>
      <c r="EIN65" s="685"/>
      <c r="EIO65" s="685"/>
      <c r="EIP65" s="685"/>
      <c r="EIQ65" s="685"/>
      <c r="EIR65" s="685"/>
      <c r="EIS65" s="685"/>
      <c r="EIT65" s="685"/>
      <c r="EIU65" s="685"/>
      <c r="EIV65" s="685"/>
      <c r="EIW65" s="685"/>
      <c r="EIX65" s="685"/>
      <c r="EIY65" s="685"/>
      <c r="EIZ65" s="685"/>
      <c r="EJA65" s="685"/>
      <c r="EJB65" s="685"/>
      <c r="EJC65" s="685"/>
      <c r="EJD65" s="685"/>
      <c r="EJE65" s="685"/>
      <c r="EJF65" s="685"/>
      <c r="EJG65" s="685"/>
      <c r="EJH65" s="685"/>
      <c r="EJI65" s="685"/>
      <c r="EJJ65" s="685"/>
      <c r="EJK65" s="685"/>
      <c r="EJL65" s="685"/>
      <c r="EJM65" s="685"/>
      <c r="EJN65" s="685"/>
      <c r="EJO65" s="685"/>
      <c r="EJP65" s="685"/>
      <c r="EJQ65" s="685"/>
      <c r="EJR65" s="685"/>
      <c r="EJS65" s="685"/>
      <c r="EJT65" s="685"/>
      <c r="EJU65" s="685"/>
      <c r="EJV65" s="685"/>
      <c r="EJW65" s="685"/>
      <c r="EJX65" s="685"/>
      <c r="EJY65" s="685"/>
      <c r="EJZ65" s="685"/>
      <c r="EKA65" s="685"/>
      <c r="EKB65" s="685"/>
      <c r="EKC65" s="685"/>
      <c r="EKD65" s="685"/>
      <c r="EKE65" s="685"/>
      <c r="EKF65" s="685"/>
      <c r="EKG65" s="685"/>
      <c r="EKH65" s="685"/>
      <c r="EKI65" s="685"/>
      <c r="EKJ65" s="685"/>
      <c r="EKK65" s="685"/>
      <c r="EKL65" s="685"/>
      <c r="EKM65" s="685"/>
      <c r="EKN65" s="685"/>
      <c r="EKO65" s="685"/>
      <c r="EKP65" s="685"/>
      <c r="EKQ65" s="685"/>
      <c r="EKR65" s="685"/>
      <c r="EKS65" s="685"/>
      <c r="EKT65" s="685"/>
      <c r="EKU65" s="685"/>
      <c r="EKV65" s="685"/>
      <c r="EKW65" s="685"/>
      <c r="EKX65" s="685"/>
      <c r="EKY65" s="685"/>
      <c r="EKZ65" s="685"/>
      <c r="ELA65" s="685"/>
      <c r="ELB65" s="685"/>
      <c r="ELC65" s="685"/>
      <c r="ELD65" s="685"/>
      <c r="ELE65" s="685"/>
      <c r="ELF65" s="685"/>
      <c r="ELG65" s="685"/>
      <c r="ELH65" s="685"/>
      <c r="ELI65" s="685"/>
      <c r="ELJ65" s="685"/>
      <c r="ELK65" s="685"/>
      <c r="ELL65" s="685"/>
      <c r="ELM65" s="685"/>
      <c r="ELN65" s="685"/>
      <c r="ELO65" s="685"/>
      <c r="ELP65" s="685"/>
      <c r="ELQ65" s="685"/>
      <c r="ELR65" s="685"/>
      <c r="ELS65" s="685"/>
      <c r="ELT65" s="685"/>
      <c r="ELU65" s="685"/>
      <c r="ELV65" s="685"/>
      <c r="ELW65" s="685"/>
      <c r="ELX65" s="685"/>
      <c r="ELY65" s="685"/>
      <c r="ELZ65" s="685"/>
      <c r="EMA65" s="685"/>
      <c r="EMB65" s="685"/>
      <c r="EMC65" s="685"/>
      <c r="EMD65" s="685"/>
      <c r="EME65" s="685"/>
      <c r="EMF65" s="685"/>
      <c r="EMG65" s="685"/>
      <c r="EMH65" s="685"/>
      <c r="EMI65" s="685"/>
      <c r="EMJ65" s="685"/>
      <c r="EMK65" s="685"/>
      <c r="EML65" s="685"/>
      <c r="EMM65" s="685"/>
      <c r="EMN65" s="685"/>
      <c r="EMO65" s="685"/>
      <c r="EMP65" s="685"/>
      <c r="EMQ65" s="685"/>
      <c r="EMR65" s="685"/>
      <c r="EMS65" s="685"/>
      <c r="EMT65" s="685"/>
      <c r="EMU65" s="685"/>
      <c r="EMV65" s="685"/>
      <c r="EMW65" s="685"/>
      <c r="EMX65" s="685"/>
      <c r="EMY65" s="685"/>
      <c r="EMZ65" s="685"/>
      <c r="ENA65" s="685"/>
      <c r="ENB65" s="685"/>
      <c r="ENC65" s="685"/>
      <c r="END65" s="685"/>
      <c r="ENE65" s="685"/>
      <c r="ENF65" s="685"/>
      <c r="ENG65" s="685"/>
      <c r="ENH65" s="685"/>
      <c r="ENI65" s="685"/>
      <c r="ENJ65" s="685"/>
      <c r="ENK65" s="685"/>
      <c r="ENL65" s="685"/>
      <c r="ENM65" s="685"/>
      <c r="ENN65" s="685"/>
      <c r="ENO65" s="685"/>
      <c r="ENP65" s="685"/>
      <c r="ENQ65" s="685"/>
      <c r="ENR65" s="685"/>
      <c r="ENS65" s="685"/>
      <c r="ENT65" s="685"/>
      <c r="ENU65" s="685"/>
      <c r="ENV65" s="685"/>
      <c r="ENW65" s="685"/>
      <c r="ENX65" s="685"/>
      <c r="ENY65" s="685"/>
      <c r="ENZ65" s="685"/>
      <c r="EOA65" s="685"/>
      <c r="EOB65" s="685"/>
      <c r="EOC65" s="685"/>
      <c r="EOD65" s="685"/>
      <c r="EOE65" s="685"/>
      <c r="EOF65" s="685"/>
      <c r="EOG65" s="685"/>
      <c r="EOH65" s="685"/>
      <c r="EOI65" s="685"/>
      <c r="EOJ65" s="685"/>
      <c r="EOK65" s="685"/>
      <c r="EOL65" s="685"/>
      <c r="EOM65" s="685"/>
      <c r="EON65" s="685"/>
      <c r="EOO65" s="685"/>
      <c r="EOP65" s="685"/>
      <c r="EOQ65" s="685"/>
      <c r="EOR65" s="685"/>
      <c r="EOS65" s="685"/>
      <c r="EOT65" s="685"/>
      <c r="EOU65" s="685"/>
      <c r="EOV65" s="685"/>
      <c r="EOW65" s="685"/>
      <c r="EOX65" s="685"/>
      <c r="EOY65" s="685"/>
      <c r="EOZ65" s="685"/>
      <c r="EPA65" s="685"/>
      <c r="EPB65" s="685"/>
      <c r="EPC65" s="685"/>
      <c r="EPD65" s="685"/>
      <c r="EPE65" s="685"/>
      <c r="EPF65" s="685"/>
      <c r="EPG65" s="685"/>
      <c r="EPH65" s="685"/>
      <c r="EPI65" s="685"/>
      <c r="EPJ65" s="685"/>
      <c r="EPK65" s="685"/>
      <c r="EPL65" s="685"/>
      <c r="EPM65" s="685"/>
      <c r="EPN65" s="685"/>
      <c r="EPO65" s="685"/>
      <c r="EPP65" s="685"/>
      <c r="EPQ65" s="685"/>
      <c r="EPR65" s="685"/>
      <c r="EPS65" s="685"/>
      <c r="EPT65" s="685"/>
      <c r="EPU65" s="685"/>
      <c r="EPV65" s="685"/>
      <c r="EPW65" s="685"/>
      <c r="EPX65" s="685"/>
      <c r="EPY65" s="685"/>
      <c r="EPZ65" s="685"/>
      <c r="EQA65" s="685"/>
      <c r="EQB65" s="685"/>
      <c r="EQC65" s="685"/>
      <c r="EQD65" s="685"/>
      <c r="EQE65" s="685"/>
      <c r="EQF65" s="685"/>
      <c r="EQG65" s="685"/>
      <c r="EQH65" s="685"/>
      <c r="EQI65" s="685"/>
      <c r="EQJ65" s="685"/>
      <c r="EQK65" s="685"/>
      <c r="EQL65" s="685"/>
      <c r="EQM65" s="685"/>
      <c r="EQN65" s="685"/>
      <c r="EQO65" s="685"/>
      <c r="EQP65" s="685"/>
      <c r="EQQ65" s="685"/>
      <c r="EQR65" s="685"/>
      <c r="EQS65" s="685"/>
      <c r="EQT65" s="685"/>
      <c r="EQU65" s="685"/>
      <c r="EQV65" s="685"/>
      <c r="EQW65" s="685"/>
      <c r="EQX65" s="685"/>
      <c r="EQY65" s="685"/>
      <c r="EQZ65" s="685"/>
      <c r="ERA65" s="685"/>
      <c r="ERB65" s="685"/>
      <c r="ERC65" s="685"/>
      <c r="ERD65" s="685"/>
      <c r="ERE65" s="685"/>
      <c r="ERF65" s="685"/>
      <c r="ERG65" s="685"/>
      <c r="ERH65" s="685"/>
      <c r="ERI65" s="685"/>
      <c r="ERJ65" s="685"/>
      <c r="ERK65" s="685"/>
      <c r="ERL65" s="685"/>
      <c r="ERM65" s="685"/>
      <c r="ERN65" s="685"/>
      <c r="ERO65" s="685"/>
      <c r="ERP65" s="685"/>
      <c r="ERQ65" s="685"/>
      <c r="ERR65" s="685"/>
      <c r="ERS65" s="685"/>
      <c r="ERT65" s="685"/>
      <c r="ERU65" s="685"/>
      <c r="ERV65" s="685"/>
      <c r="ERW65" s="685"/>
      <c r="ERX65" s="685"/>
      <c r="ERY65" s="685"/>
      <c r="ERZ65" s="685"/>
      <c r="ESA65" s="685"/>
      <c r="ESB65" s="685"/>
      <c r="ESC65" s="685"/>
      <c r="ESD65" s="685"/>
      <c r="ESE65" s="685"/>
      <c r="ESF65" s="685"/>
      <c r="ESG65" s="685"/>
      <c r="ESH65" s="685"/>
      <c r="ESI65" s="685"/>
      <c r="ESJ65" s="685"/>
      <c r="ESK65" s="685"/>
      <c r="ESL65" s="685"/>
      <c r="ESM65" s="685"/>
      <c r="ESN65" s="685"/>
      <c r="ESO65" s="685"/>
      <c r="ESP65" s="685"/>
      <c r="ESQ65" s="685"/>
      <c r="ESR65" s="685"/>
      <c r="ESS65" s="685"/>
      <c r="EST65" s="685"/>
      <c r="ESU65" s="685"/>
      <c r="ESV65" s="685"/>
      <c r="ESW65" s="685"/>
      <c r="ESX65" s="685"/>
      <c r="ESY65" s="685"/>
      <c r="ESZ65" s="685"/>
      <c r="ETA65" s="685"/>
      <c r="ETB65" s="685"/>
      <c r="ETC65" s="685"/>
      <c r="ETD65" s="685"/>
      <c r="ETE65" s="685"/>
      <c r="ETF65" s="685"/>
      <c r="ETG65" s="685"/>
      <c r="ETH65" s="685"/>
      <c r="ETI65" s="685"/>
      <c r="ETJ65" s="685"/>
      <c r="ETK65" s="685"/>
      <c r="ETL65" s="685"/>
      <c r="ETM65" s="685"/>
      <c r="ETN65" s="685"/>
      <c r="ETO65" s="685"/>
      <c r="ETP65" s="685"/>
      <c r="ETQ65" s="685"/>
      <c r="ETR65" s="685"/>
      <c r="ETS65" s="685"/>
      <c r="ETT65" s="685"/>
      <c r="ETU65" s="685"/>
      <c r="ETV65" s="685"/>
      <c r="ETW65" s="685"/>
      <c r="ETX65" s="685"/>
      <c r="ETY65" s="685"/>
      <c r="ETZ65" s="685"/>
      <c r="EUA65" s="685"/>
      <c r="EUB65" s="685"/>
      <c r="EUC65" s="685"/>
      <c r="EUD65" s="685"/>
      <c r="EUE65" s="685"/>
      <c r="EUF65" s="685"/>
      <c r="EUG65" s="685"/>
      <c r="EUH65" s="685"/>
      <c r="EUI65" s="685"/>
      <c r="EUJ65" s="685"/>
      <c r="EUK65" s="685"/>
      <c r="EUL65" s="685"/>
      <c r="EUM65" s="685"/>
      <c r="EUN65" s="685"/>
      <c r="EUO65" s="685"/>
      <c r="EUP65" s="685"/>
      <c r="EUQ65" s="685"/>
      <c r="EUR65" s="685"/>
      <c r="EUS65" s="685"/>
      <c r="EUT65" s="685"/>
      <c r="EUU65" s="685"/>
      <c r="EUV65" s="685"/>
      <c r="EUW65" s="685"/>
      <c r="EUX65" s="685"/>
      <c r="EUY65" s="685"/>
      <c r="EUZ65" s="685"/>
      <c r="EVA65" s="685"/>
      <c r="EVB65" s="685"/>
      <c r="EVC65" s="685"/>
      <c r="EVD65" s="685"/>
      <c r="EVE65" s="685"/>
      <c r="EVF65" s="685"/>
      <c r="EVG65" s="685"/>
      <c r="EVH65" s="685"/>
      <c r="EVI65" s="685"/>
      <c r="EVJ65" s="685"/>
      <c r="EVK65" s="685"/>
      <c r="EVL65" s="685"/>
      <c r="EVM65" s="685"/>
      <c r="EVN65" s="685"/>
      <c r="EVO65" s="685"/>
      <c r="EVP65" s="685"/>
      <c r="EVQ65" s="685"/>
      <c r="EVR65" s="685"/>
      <c r="EVS65" s="685"/>
      <c r="EVT65" s="685"/>
      <c r="EVU65" s="685"/>
      <c r="EVV65" s="685"/>
      <c r="EVW65" s="685"/>
      <c r="EVX65" s="685"/>
      <c r="EVY65" s="685"/>
      <c r="EVZ65" s="685"/>
      <c r="EWA65" s="685"/>
      <c r="EWB65" s="685"/>
      <c r="EWC65" s="685"/>
      <c r="EWD65" s="685"/>
      <c r="EWE65" s="685"/>
      <c r="EWF65" s="685"/>
      <c r="EWG65" s="685"/>
      <c r="EWH65" s="685"/>
      <c r="EWI65" s="685"/>
      <c r="EWJ65" s="685"/>
      <c r="EWK65" s="685"/>
      <c r="EWL65" s="685"/>
      <c r="EWM65" s="685"/>
      <c r="EWN65" s="685"/>
      <c r="EWO65" s="685"/>
      <c r="EWP65" s="685"/>
      <c r="EWQ65" s="685"/>
      <c r="EWR65" s="685"/>
      <c r="EWS65" s="685"/>
      <c r="EWT65" s="685"/>
      <c r="EWU65" s="685"/>
      <c r="EWV65" s="685"/>
      <c r="EWW65" s="685"/>
      <c r="EWX65" s="685"/>
      <c r="EWY65" s="685"/>
      <c r="EWZ65" s="685"/>
      <c r="EXA65" s="685"/>
      <c r="EXB65" s="685"/>
      <c r="EXC65" s="685"/>
      <c r="EXD65" s="685"/>
      <c r="EXE65" s="685"/>
      <c r="EXF65" s="685"/>
      <c r="EXG65" s="685"/>
      <c r="EXH65" s="685"/>
      <c r="EXI65" s="685"/>
      <c r="EXJ65" s="685"/>
      <c r="EXK65" s="685"/>
      <c r="EXL65" s="685"/>
      <c r="EXM65" s="685"/>
      <c r="EXN65" s="685"/>
      <c r="EXO65" s="685"/>
      <c r="EXP65" s="685"/>
      <c r="EXQ65" s="685"/>
      <c r="EXR65" s="685"/>
      <c r="EXS65" s="685"/>
      <c r="EXT65" s="685"/>
      <c r="EXU65" s="685"/>
      <c r="EXV65" s="685"/>
      <c r="EXW65" s="685"/>
      <c r="EXX65" s="685"/>
      <c r="EXY65" s="685"/>
      <c r="EXZ65" s="685"/>
      <c r="EYA65" s="685"/>
      <c r="EYB65" s="685"/>
      <c r="EYC65" s="685"/>
      <c r="EYD65" s="685"/>
      <c r="EYE65" s="685"/>
      <c r="EYF65" s="685"/>
      <c r="EYG65" s="685"/>
      <c r="EYH65" s="685"/>
      <c r="EYI65" s="685"/>
      <c r="EYJ65" s="685"/>
      <c r="EYK65" s="685"/>
      <c r="EYL65" s="685"/>
      <c r="EYM65" s="685"/>
      <c r="EYN65" s="685"/>
      <c r="EYO65" s="685"/>
      <c r="EYP65" s="685"/>
      <c r="EYQ65" s="685"/>
      <c r="EYR65" s="685"/>
      <c r="EYS65" s="685"/>
      <c r="EYT65" s="685"/>
      <c r="EYU65" s="685"/>
      <c r="EYV65" s="685"/>
      <c r="EYW65" s="685"/>
      <c r="EYX65" s="685"/>
      <c r="EYY65" s="685"/>
      <c r="EYZ65" s="685"/>
      <c r="EZA65" s="685"/>
      <c r="EZB65" s="685"/>
      <c r="EZC65" s="685"/>
      <c r="EZD65" s="685"/>
      <c r="EZE65" s="685"/>
      <c r="EZF65" s="685"/>
      <c r="EZG65" s="685"/>
      <c r="EZH65" s="685"/>
      <c r="EZI65" s="685"/>
      <c r="EZJ65" s="685"/>
      <c r="EZK65" s="685"/>
      <c r="EZL65" s="685"/>
      <c r="EZM65" s="685"/>
      <c r="EZN65" s="685"/>
      <c r="EZO65" s="685"/>
      <c r="EZP65" s="685"/>
      <c r="EZQ65" s="685"/>
      <c r="EZR65" s="685"/>
      <c r="EZS65" s="685"/>
      <c r="EZT65" s="685"/>
      <c r="EZU65" s="685"/>
      <c r="EZV65" s="685"/>
      <c r="EZW65" s="685"/>
      <c r="EZX65" s="685"/>
      <c r="EZY65" s="685"/>
      <c r="EZZ65" s="685"/>
      <c r="FAA65" s="685"/>
      <c r="FAB65" s="685"/>
      <c r="FAC65" s="685"/>
      <c r="FAD65" s="685"/>
      <c r="FAE65" s="685"/>
      <c r="FAF65" s="685"/>
      <c r="FAG65" s="685"/>
      <c r="FAH65" s="685"/>
      <c r="FAI65" s="685"/>
      <c r="FAJ65" s="685"/>
      <c r="FAK65" s="685"/>
      <c r="FAL65" s="685"/>
      <c r="FAM65" s="685"/>
      <c r="FAN65" s="685"/>
      <c r="FAO65" s="685"/>
      <c r="FAP65" s="685"/>
      <c r="FAQ65" s="685"/>
      <c r="FAR65" s="685"/>
      <c r="FAS65" s="685"/>
      <c r="FAT65" s="685"/>
      <c r="FAU65" s="685"/>
      <c r="FAV65" s="685"/>
      <c r="FAW65" s="685"/>
      <c r="FAX65" s="685"/>
      <c r="FAY65" s="685"/>
      <c r="FAZ65" s="685"/>
      <c r="FBA65" s="685"/>
      <c r="FBB65" s="685"/>
      <c r="FBC65" s="685"/>
      <c r="FBD65" s="685"/>
      <c r="FBE65" s="685"/>
      <c r="FBF65" s="685"/>
      <c r="FBG65" s="685"/>
      <c r="FBH65" s="685"/>
      <c r="FBI65" s="685"/>
      <c r="FBJ65" s="685"/>
      <c r="FBK65" s="685"/>
      <c r="FBL65" s="685"/>
      <c r="FBM65" s="685"/>
      <c r="FBN65" s="685"/>
      <c r="FBO65" s="685"/>
      <c r="FBP65" s="685"/>
      <c r="FBQ65" s="685"/>
      <c r="FBR65" s="685"/>
      <c r="FBS65" s="685"/>
      <c r="FBT65" s="685"/>
      <c r="FBU65" s="685"/>
      <c r="FBV65" s="685"/>
      <c r="FBW65" s="685"/>
      <c r="FBX65" s="685"/>
      <c r="FBY65" s="685"/>
      <c r="FBZ65" s="685"/>
      <c r="FCA65" s="685"/>
      <c r="FCB65" s="685"/>
      <c r="FCC65" s="685"/>
      <c r="FCD65" s="685"/>
      <c r="FCE65" s="685"/>
      <c r="FCF65" s="685"/>
      <c r="FCG65" s="685"/>
      <c r="FCH65" s="685"/>
      <c r="FCI65" s="685"/>
      <c r="FCJ65" s="685"/>
      <c r="FCK65" s="685"/>
      <c r="FCL65" s="685"/>
      <c r="FCM65" s="685"/>
      <c r="FCN65" s="685"/>
      <c r="FCO65" s="685"/>
      <c r="FCP65" s="685"/>
      <c r="FCQ65" s="685"/>
      <c r="FCR65" s="685"/>
      <c r="FCS65" s="685"/>
      <c r="FCT65" s="685"/>
      <c r="FCU65" s="685"/>
      <c r="FCV65" s="685"/>
      <c r="FCW65" s="685"/>
      <c r="FCX65" s="685"/>
      <c r="FCY65" s="685"/>
      <c r="FCZ65" s="685"/>
      <c r="FDA65" s="685"/>
      <c r="FDB65" s="685"/>
      <c r="FDC65" s="685"/>
      <c r="FDD65" s="685"/>
      <c r="FDE65" s="685"/>
      <c r="FDF65" s="685"/>
      <c r="FDG65" s="685"/>
      <c r="FDH65" s="685"/>
      <c r="FDI65" s="685"/>
      <c r="FDJ65" s="685"/>
      <c r="FDK65" s="685"/>
      <c r="FDL65" s="685"/>
      <c r="FDM65" s="685"/>
      <c r="FDN65" s="685"/>
      <c r="FDO65" s="685"/>
      <c r="FDP65" s="685"/>
      <c r="FDQ65" s="685"/>
      <c r="FDR65" s="685"/>
      <c r="FDS65" s="685"/>
      <c r="FDT65" s="685"/>
      <c r="FDU65" s="685"/>
      <c r="FDV65" s="685"/>
      <c r="FDW65" s="685"/>
      <c r="FDX65" s="685"/>
      <c r="FDY65" s="685"/>
      <c r="FDZ65" s="685"/>
      <c r="FEA65" s="685"/>
      <c r="FEB65" s="685"/>
      <c r="FEC65" s="685"/>
      <c r="FED65" s="685"/>
      <c r="FEE65" s="685"/>
      <c r="FEF65" s="685"/>
      <c r="FEG65" s="685"/>
      <c r="FEH65" s="685"/>
      <c r="FEI65" s="685"/>
      <c r="FEJ65" s="685"/>
      <c r="FEK65" s="685"/>
      <c r="FEL65" s="685"/>
      <c r="FEM65" s="685"/>
      <c r="FEN65" s="685"/>
      <c r="FEO65" s="685"/>
      <c r="FEP65" s="685"/>
      <c r="FEQ65" s="685"/>
      <c r="FER65" s="685"/>
      <c r="FES65" s="685"/>
      <c r="FET65" s="685"/>
      <c r="FEU65" s="685"/>
      <c r="FEV65" s="685"/>
      <c r="FEW65" s="685"/>
      <c r="FEX65" s="685"/>
      <c r="FEY65" s="685"/>
      <c r="FEZ65" s="685"/>
      <c r="FFA65" s="685"/>
      <c r="FFB65" s="685"/>
      <c r="FFC65" s="685"/>
      <c r="FFD65" s="685"/>
      <c r="FFE65" s="685"/>
      <c r="FFF65" s="685"/>
      <c r="FFG65" s="685"/>
      <c r="FFH65" s="685"/>
      <c r="FFI65" s="685"/>
      <c r="FFJ65" s="685"/>
      <c r="FFK65" s="685"/>
      <c r="FFL65" s="685"/>
      <c r="FFM65" s="685"/>
      <c r="FFN65" s="685"/>
      <c r="FFO65" s="685"/>
      <c r="FFP65" s="685"/>
      <c r="FFQ65" s="685"/>
      <c r="FFR65" s="685"/>
      <c r="FFS65" s="685"/>
      <c r="FFT65" s="685"/>
      <c r="FFU65" s="685"/>
      <c r="FFV65" s="685"/>
      <c r="FFW65" s="685"/>
      <c r="FFX65" s="685"/>
      <c r="FFY65" s="685"/>
      <c r="FFZ65" s="685"/>
      <c r="FGA65" s="685"/>
      <c r="FGB65" s="685"/>
      <c r="FGC65" s="685"/>
      <c r="FGD65" s="685"/>
      <c r="FGE65" s="685"/>
      <c r="FGF65" s="685"/>
      <c r="FGG65" s="685"/>
      <c r="FGH65" s="685"/>
      <c r="FGI65" s="685"/>
      <c r="FGJ65" s="685"/>
      <c r="FGK65" s="685"/>
      <c r="FGL65" s="685"/>
      <c r="FGM65" s="685"/>
      <c r="FGN65" s="685"/>
      <c r="FGO65" s="685"/>
      <c r="FGP65" s="685"/>
      <c r="FGQ65" s="685"/>
      <c r="FGR65" s="685"/>
      <c r="FGS65" s="685"/>
      <c r="FGT65" s="685"/>
      <c r="FGU65" s="685"/>
      <c r="FGV65" s="685"/>
      <c r="FGW65" s="685"/>
      <c r="FGX65" s="685"/>
      <c r="FGY65" s="685"/>
      <c r="FGZ65" s="685"/>
      <c r="FHA65" s="685"/>
      <c r="FHB65" s="685"/>
      <c r="FHC65" s="685"/>
      <c r="FHD65" s="685"/>
      <c r="FHE65" s="685"/>
      <c r="FHF65" s="685"/>
      <c r="FHG65" s="685"/>
      <c r="FHH65" s="685"/>
      <c r="FHI65" s="685"/>
      <c r="FHJ65" s="685"/>
      <c r="FHK65" s="685"/>
      <c r="FHL65" s="685"/>
      <c r="FHM65" s="685"/>
      <c r="FHN65" s="685"/>
      <c r="FHO65" s="685"/>
      <c r="FHP65" s="685"/>
      <c r="FHQ65" s="685"/>
      <c r="FHR65" s="685"/>
      <c r="FHS65" s="685"/>
      <c r="FHT65" s="685"/>
      <c r="FHU65" s="685"/>
      <c r="FHV65" s="685"/>
      <c r="FHW65" s="685"/>
      <c r="FHX65" s="685"/>
      <c r="FHY65" s="685"/>
      <c r="FHZ65" s="685"/>
      <c r="FIA65" s="685"/>
      <c r="FIB65" s="685"/>
      <c r="FIC65" s="685"/>
      <c r="FID65" s="685"/>
      <c r="FIE65" s="685"/>
      <c r="FIF65" s="685"/>
      <c r="FIG65" s="685"/>
      <c r="FIH65" s="685"/>
      <c r="FII65" s="685"/>
      <c r="FIJ65" s="685"/>
      <c r="FIK65" s="685"/>
      <c r="FIL65" s="685"/>
      <c r="FIM65" s="685"/>
      <c r="FIN65" s="685"/>
      <c r="FIO65" s="685"/>
      <c r="FIP65" s="685"/>
      <c r="FIQ65" s="685"/>
      <c r="FIR65" s="685"/>
      <c r="FIS65" s="685"/>
      <c r="FIT65" s="685"/>
      <c r="FIU65" s="685"/>
      <c r="FIV65" s="685"/>
      <c r="FIW65" s="685"/>
      <c r="FIX65" s="685"/>
      <c r="FIY65" s="685"/>
      <c r="FIZ65" s="685"/>
      <c r="FJA65" s="685"/>
      <c r="FJB65" s="685"/>
      <c r="FJC65" s="685"/>
      <c r="FJD65" s="685"/>
      <c r="FJE65" s="685"/>
      <c r="FJF65" s="685"/>
      <c r="FJG65" s="685"/>
      <c r="FJH65" s="685"/>
      <c r="FJI65" s="685"/>
      <c r="FJJ65" s="685"/>
      <c r="FJK65" s="685"/>
      <c r="FJL65" s="685"/>
      <c r="FJM65" s="685"/>
      <c r="FJN65" s="685"/>
      <c r="FJO65" s="685"/>
      <c r="FJP65" s="685"/>
      <c r="FJQ65" s="685"/>
      <c r="FJR65" s="685"/>
      <c r="FJS65" s="685"/>
      <c r="FJT65" s="685"/>
      <c r="FJU65" s="685"/>
      <c r="FJV65" s="685"/>
      <c r="FJW65" s="685"/>
      <c r="FJX65" s="685"/>
      <c r="FJY65" s="685"/>
      <c r="FJZ65" s="685"/>
      <c r="FKA65" s="685"/>
      <c r="FKB65" s="685"/>
      <c r="FKC65" s="685"/>
      <c r="FKD65" s="685"/>
      <c r="FKE65" s="685"/>
      <c r="FKF65" s="685"/>
      <c r="FKG65" s="685"/>
      <c r="FKH65" s="685"/>
      <c r="FKI65" s="685"/>
      <c r="FKJ65" s="685"/>
      <c r="FKK65" s="685"/>
      <c r="FKL65" s="685"/>
      <c r="FKM65" s="685"/>
      <c r="FKN65" s="685"/>
      <c r="FKO65" s="685"/>
      <c r="FKP65" s="685"/>
      <c r="FKQ65" s="685"/>
      <c r="FKR65" s="685"/>
      <c r="FKS65" s="685"/>
      <c r="FKT65" s="685"/>
      <c r="FKU65" s="685"/>
      <c r="FKV65" s="685"/>
      <c r="FKW65" s="685"/>
      <c r="FKX65" s="685"/>
      <c r="FKY65" s="685"/>
      <c r="FKZ65" s="685"/>
      <c r="FLA65" s="685"/>
      <c r="FLB65" s="685"/>
      <c r="FLC65" s="685"/>
      <c r="FLD65" s="685"/>
      <c r="FLE65" s="685"/>
      <c r="FLF65" s="685"/>
      <c r="FLG65" s="685"/>
      <c r="FLH65" s="685"/>
      <c r="FLI65" s="685"/>
      <c r="FLJ65" s="685"/>
      <c r="FLK65" s="685"/>
      <c r="FLL65" s="685"/>
      <c r="FLM65" s="685"/>
      <c r="FLN65" s="685"/>
      <c r="FLO65" s="685"/>
      <c r="FLP65" s="685"/>
      <c r="FLQ65" s="685"/>
      <c r="FLR65" s="685"/>
      <c r="FLS65" s="685"/>
      <c r="FLT65" s="685"/>
      <c r="FLU65" s="685"/>
      <c r="FLV65" s="685"/>
      <c r="FLW65" s="685"/>
      <c r="FLX65" s="685"/>
      <c r="FLY65" s="685"/>
      <c r="FLZ65" s="685"/>
      <c r="FMA65" s="685"/>
      <c r="FMB65" s="685"/>
      <c r="FMC65" s="685"/>
      <c r="FMD65" s="685"/>
      <c r="FME65" s="685"/>
      <c r="FMF65" s="685"/>
      <c r="FMG65" s="685"/>
      <c r="FMH65" s="685"/>
      <c r="FMI65" s="685"/>
      <c r="FMJ65" s="685"/>
      <c r="FMK65" s="685"/>
      <c r="FML65" s="685"/>
      <c r="FMM65" s="685"/>
      <c r="FMN65" s="685"/>
      <c r="FMO65" s="685"/>
      <c r="FMP65" s="685"/>
      <c r="FMQ65" s="685"/>
      <c r="FMR65" s="685"/>
      <c r="FMS65" s="685"/>
      <c r="FMT65" s="685"/>
      <c r="FMU65" s="685"/>
      <c r="FMV65" s="685"/>
      <c r="FMW65" s="685"/>
      <c r="FMX65" s="685"/>
      <c r="FMY65" s="685"/>
      <c r="FMZ65" s="685"/>
      <c r="FNA65" s="685"/>
      <c r="FNB65" s="685"/>
      <c r="FNC65" s="685"/>
      <c r="FND65" s="685"/>
      <c r="FNE65" s="685"/>
      <c r="FNF65" s="685"/>
      <c r="FNG65" s="685"/>
      <c r="FNH65" s="685"/>
      <c r="FNI65" s="685"/>
      <c r="FNJ65" s="685"/>
      <c r="FNK65" s="685"/>
      <c r="FNL65" s="685"/>
      <c r="FNM65" s="685"/>
      <c r="FNN65" s="685"/>
      <c r="FNO65" s="685"/>
      <c r="FNP65" s="685"/>
      <c r="FNQ65" s="685"/>
      <c r="FNR65" s="685"/>
      <c r="FNS65" s="685"/>
      <c r="FNT65" s="685"/>
      <c r="FNU65" s="685"/>
      <c r="FNV65" s="685"/>
      <c r="FNW65" s="685"/>
      <c r="FNX65" s="685"/>
      <c r="FNY65" s="685"/>
      <c r="FNZ65" s="685"/>
      <c r="FOA65" s="685"/>
      <c r="FOB65" s="685"/>
      <c r="FOC65" s="685"/>
      <c r="FOD65" s="685"/>
      <c r="FOE65" s="685"/>
      <c r="FOF65" s="685"/>
      <c r="FOG65" s="685"/>
      <c r="FOH65" s="685"/>
      <c r="FOI65" s="685"/>
      <c r="FOJ65" s="685"/>
      <c r="FOK65" s="685"/>
      <c r="FOL65" s="685"/>
      <c r="FOM65" s="685"/>
      <c r="FON65" s="685"/>
      <c r="FOO65" s="685"/>
      <c r="FOP65" s="685"/>
      <c r="FOQ65" s="685"/>
      <c r="FOR65" s="685"/>
      <c r="FOS65" s="685"/>
      <c r="FOT65" s="685"/>
      <c r="FOU65" s="685"/>
      <c r="FOV65" s="685"/>
      <c r="FOW65" s="685"/>
      <c r="FOX65" s="685"/>
      <c r="FOY65" s="685"/>
      <c r="FOZ65" s="685"/>
      <c r="FPA65" s="685"/>
      <c r="FPB65" s="685"/>
      <c r="FPC65" s="685"/>
      <c r="FPD65" s="685"/>
      <c r="FPE65" s="685"/>
      <c r="FPF65" s="685"/>
      <c r="FPG65" s="685"/>
      <c r="FPH65" s="685"/>
      <c r="FPI65" s="685"/>
      <c r="FPJ65" s="685"/>
      <c r="FPK65" s="685"/>
      <c r="FPL65" s="685"/>
      <c r="FPM65" s="685"/>
      <c r="FPN65" s="685"/>
      <c r="FPO65" s="685"/>
      <c r="FPP65" s="685"/>
      <c r="FPQ65" s="685"/>
      <c r="FPR65" s="685"/>
      <c r="FPS65" s="685"/>
      <c r="FPT65" s="685"/>
      <c r="FPU65" s="685"/>
      <c r="FPV65" s="685"/>
      <c r="FPW65" s="685"/>
      <c r="FPX65" s="685"/>
      <c r="FPY65" s="685"/>
      <c r="FPZ65" s="685"/>
      <c r="FQA65" s="685"/>
      <c r="FQB65" s="685"/>
      <c r="FQC65" s="685"/>
      <c r="FQD65" s="685"/>
      <c r="FQE65" s="685"/>
      <c r="FQF65" s="685"/>
      <c r="FQG65" s="685"/>
      <c r="FQH65" s="685"/>
      <c r="FQI65" s="685"/>
      <c r="FQJ65" s="685"/>
      <c r="FQK65" s="685"/>
      <c r="FQL65" s="685"/>
      <c r="FQM65" s="685"/>
      <c r="FQN65" s="685"/>
      <c r="FQO65" s="685"/>
      <c r="FQP65" s="685"/>
      <c r="FQQ65" s="685"/>
      <c r="FQR65" s="685"/>
      <c r="FQS65" s="685"/>
      <c r="FQT65" s="685"/>
      <c r="FQU65" s="685"/>
      <c r="FQV65" s="685"/>
      <c r="FQW65" s="685"/>
      <c r="FQX65" s="685"/>
      <c r="FQY65" s="685"/>
      <c r="FQZ65" s="685"/>
      <c r="FRA65" s="685"/>
      <c r="FRB65" s="685"/>
      <c r="FRC65" s="685"/>
      <c r="FRD65" s="685"/>
      <c r="FRE65" s="685"/>
      <c r="FRF65" s="685"/>
      <c r="FRG65" s="685"/>
      <c r="FRH65" s="685"/>
      <c r="FRI65" s="685"/>
      <c r="FRJ65" s="685"/>
      <c r="FRK65" s="685"/>
      <c r="FRL65" s="685"/>
      <c r="FRM65" s="685"/>
      <c r="FRN65" s="685"/>
      <c r="FRO65" s="685"/>
      <c r="FRP65" s="685"/>
      <c r="FRQ65" s="685"/>
      <c r="FRR65" s="685"/>
      <c r="FRS65" s="685"/>
      <c r="FRT65" s="685"/>
      <c r="FRU65" s="685"/>
      <c r="FRV65" s="685"/>
      <c r="FRW65" s="685"/>
      <c r="FRX65" s="685"/>
      <c r="FRY65" s="685"/>
      <c r="FRZ65" s="685"/>
      <c r="FSA65" s="685"/>
      <c r="FSB65" s="685"/>
      <c r="FSC65" s="685"/>
      <c r="FSD65" s="685"/>
      <c r="FSE65" s="685"/>
      <c r="FSF65" s="685"/>
      <c r="FSG65" s="685"/>
      <c r="FSH65" s="685"/>
      <c r="FSI65" s="685"/>
      <c r="FSJ65" s="685"/>
      <c r="FSK65" s="685"/>
      <c r="FSL65" s="685"/>
      <c r="FSM65" s="685"/>
      <c r="FSN65" s="685"/>
      <c r="FSO65" s="685"/>
      <c r="FSP65" s="685"/>
      <c r="FSQ65" s="685"/>
      <c r="FSR65" s="685"/>
      <c r="FSS65" s="685"/>
      <c r="FST65" s="685"/>
      <c r="FSU65" s="685"/>
      <c r="FSV65" s="685"/>
      <c r="FSW65" s="685"/>
      <c r="FSX65" s="685"/>
      <c r="FSY65" s="685"/>
      <c r="FSZ65" s="685"/>
      <c r="FTA65" s="685"/>
      <c r="FTB65" s="685"/>
      <c r="FTC65" s="685"/>
      <c r="FTD65" s="685"/>
      <c r="FTE65" s="685"/>
      <c r="FTF65" s="685"/>
      <c r="FTG65" s="685"/>
      <c r="FTH65" s="685"/>
      <c r="FTI65" s="685"/>
      <c r="FTJ65" s="685"/>
      <c r="FTK65" s="685"/>
      <c r="FTL65" s="685"/>
      <c r="FTM65" s="685"/>
      <c r="FTN65" s="685"/>
      <c r="FTO65" s="685"/>
      <c r="FTP65" s="685"/>
      <c r="FTQ65" s="685"/>
      <c r="FTR65" s="685"/>
      <c r="FTS65" s="685"/>
      <c r="FTT65" s="685"/>
      <c r="FTU65" s="685"/>
      <c r="FTV65" s="685"/>
      <c r="FTW65" s="685"/>
      <c r="FTX65" s="685"/>
      <c r="FTY65" s="685"/>
      <c r="FTZ65" s="685"/>
      <c r="FUA65" s="685"/>
      <c r="FUB65" s="685"/>
      <c r="FUC65" s="685"/>
      <c r="FUD65" s="685"/>
      <c r="FUE65" s="685"/>
      <c r="FUF65" s="685"/>
      <c r="FUG65" s="685"/>
      <c r="FUH65" s="685"/>
      <c r="FUI65" s="685"/>
      <c r="FUJ65" s="685"/>
      <c r="FUK65" s="685"/>
      <c r="FUL65" s="685"/>
      <c r="FUM65" s="685"/>
      <c r="FUN65" s="685"/>
      <c r="FUO65" s="685"/>
      <c r="FUP65" s="685"/>
      <c r="FUQ65" s="685"/>
      <c r="FUR65" s="685"/>
      <c r="FUS65" s="685"/>
      <c r="FUT65" s="685"/>
      <c r="FUU65" s="685"/>
      <c r="FUV65" s="685"/>
      <c r="FUW65" s="685"/>
      <c r="FUX65" s="685"/>
      <c r="FUY65" s="685"/>
      <c r="FUZ65" s="685"/>
      <c r="FVA65" s="685"/>
      <c r="FVB65" s="685"/>
      <c r="FVC65" s="685"/>
      <c r="FVD65" s="685"/>
      <c r="FVE65" s="685"/>
      <c r="FVF65" s="685"/>
      <c r="FVG65" s="685"/>
      <c r="FVH65" s="685"/>
      <c r="FVI65" s="685"/>
      <c r="FVJ65" s="685"/>
      <c r="FVK65" s="685"/>
      <c r="FVL65" s="685"/>
      <c r="FVM65" s="685"/>
      <c r="FVN65" s="685"/>
      <c r="FVO65" s="685"/>
      <c r="FVP65" s="685"/>
      <c r="FVQ65" s="685"/>
      <c r="FVR65" s="685"/>
      <c r="FVS65" s="685"/>
      <c r="FVT65" s="685"/>
      <c r="FVU65" s="685"/>
      <c r="FVV65" s="685"/>
      <c r="FVW65" s="685"/>
      <c r="FVX65" s="685"/>
      <c r="FVY65" s="685"/>
      <c r="FVZ65" s="685"/>
      <c r="FWA65" s="685"/>
      <c r="FWB65" s="685"/>
      <c r="FWC65" s="685"/>
      <c r="FWD65" s="685"/>
      <c r="FWE65" s="685"/>
      <c r="FWF65" s="685"/>
      <c r="FWG65" s="685"/>
      <c r="FWH65" s="685"/>
      <c r="FWI65" s="685"/>
      <c r="FWJ65" s="685"/>
      <c r="FWK65" s="685"/>
      <c r="FWL65" s="685"/>
      <c r="FWM65" s="685"/>
      <c r="FWN65" s="685"/>
      <c r="FWO65" s="685"/>
      <c r="FWP65" s="685"/>
      <c r="FWQ65" s="685"/>
      <c r="FWR65" s="685"/>
      <c r="FWS65" s="685"/>
      <c r="FWT65" s="685"/>
      <c r="FWU65" s="685"/>
      <c r="FWV65" s="685"/>
      <c r="FWW65" s="685"/>
      <c r="FWX65" s="685"/>
      <c r="FWY65" s="685"/>
      <c r="FWZ65" s="685"/>
      <c r="FXA65" s="685"/>
      <c r="FXB65" s="685"/>
      <c r="FXC65" s="685"/>
      <c r="FXD65" s="685"/>
      <c r="FXE65" s="685"/>
      <c r="FXF65" s="685"/>
      <c r="FXG65" s="685"/>
      <c r="FXH65" s="685"/>
      <c r="FXI65" s="685"/>
      <c r="FXJ65" s="685"/>
      <c r="FXK65" s="685"/>
      <c r="FXL65" s="685"/>
      <c r="FXM65" s="685"/>
      <c r="FXN65" s="685"/>
      <c r="FXO65" s="685"/>
      <c r="FXP65" s="685"/>
      <c r="FXQ65" s="685"/>
      <c r="FXR65" s="685"/>
      <c r="FXS65" s="685"/>
      <c r="FXT65" s="685"/>
      <c r="FXU65" s="685"/>
      <c r="FXV65" s="685"/>
      <c r="FXW65" s="685"/>
      <c r="FXX65" s="685"/>
      <c r="FXY65" s="685"/>
      <c r="FXZ65" s="685"/>
      <c r="FYA65" s="685"/>
      <c r="FYB65" s="685"/>
      <c r="FYC65" s="685"/>
      <c r="FYD65" s="685"/>
      <c r="FYE65" s="685"/>
      <c r="FYF65" s="685"/>
      <c r="FYG65" s="685"/>
      <c r="FYH65" s="685"/>
      <c r="FYI65" s="685"/>
      <c r="FYJ65" s="685"/>
      <c r="FYK65" s="685"/>
      <c r="FYL65" s="685"/>
      <c r="FYM65" s="685"/>
      <c r="FYN65" s="685"/>
      <c r="FYO65" s="685"/>
      <c r="FYP65" s="685"/>
      <c r="FYQ65" s="685"/>
      <c r="FYR65" s="685"/>
      <c r="FYS65" s="685"/>
      <c r="FYT65" s="685"/>
      <c r="FYU65" s="685"/>
      <c r="FYV65" s="685"/>
      <c r="FYW65" s="685"/>
      <c r="FYX65" s="685"/>
      <c r="FYY65" s="685"/>
      <c r="FYZ65" s="685"/>
      <c r="FZA65" s="685"/>
      <c r="FZB65" s="685"/>
      <c r="FZC65" s="685"/>
      <c r="FZD65" s="685"/>
      <c r="FZE65" s="685"/>
      <c r="FZF65" s="685"/>
      <c r="FZG65" s="685"/>
      <c r="FZH65" s="685"/>
      <c r="FZI65" s="685"/>
      <c r="FZJ65" s="685"/>
      <c r="FZK65" s="685"/>
      <c r="FZL65" s="685"/>
      <c r="FZM65" s="685"/>
      <c r="FZN65" s="685"/>
      <c r="FZO65" s="685"/>
      <c r="FZP65" s="685"/>
      <c r="FZQ65" s="685"/>
      <c r="FZR65" s="685"/>
      <c r="FZS65" s="685"/>
      <c r="FZT65" s="685"/>
      <c r="FZU65" s="685"/>
      <c r="FZV65" s="685"/>
      <c r="FZW65" s="685"/>
      <c r="FZX65" s="685"/>
      <c r="FZY65" s="685"/>
      <c r="FZZ65" s="685"/>
      <c r="GAA65" s="685"/>
      <c r="GAB65" s="685"/>
      <c r="GAC65" s="685"/>
      <c r="GAD65" s="685"/>
      <c r="GAE65" s="685"/>
      <c r="GAF65" s="685"/>
      <c r="GAG65" s="685"/>
      <c r="GAH65" s="685"/>
      <c r="GAI65" s="685"/>
      <c r="GAJ65" s="685"/>
      <c r="GAK65" s="685"/>
      <c r="GAL65" s="685"/>
      <c r="GAM65" s="685"/>
      <c r="GAN65" s="685"/>
      <c r="GAO65" s="685"/>
      <c r="GAP65" s="685"/>
      <c r="GAQ65" s="685"/>
      <c r="GAR65" s="685"/>
      <c r="GAS65" s="685"/>
      <c r="GAT65" s="685"/>
      <c r="GAU65" s="685"/>
      <c r="GAV65" s="685"/>
      <c r="GAW65" s="685"/>
      <c r="GAX65" s="685"/>
      <c r="GAY65" s="685"/>
      <c r="GAZ65" s="685"/>
      <c r="GBA65" s="685"/>
      <c r="GBB65" s="685"/>
      <c r="GBC65" s="685"/>
      <c r="GBD65" s="685"/>
      <c r="GBE65" s="685"/>
      <c r="GBF65" s="685"/>
      <c r="GBG65" s="685"/>
      <c r="GBH65" s="685"/>
      <c r="GBI65" s="685"/>
      <c r="GBJ65" s="685"/>
      <c r="GBK65" s="685"/>
      <c r="GBL65" s="685"/>
      <c r="GBM65" s="685"/>
      <c r="GBN65" s="685"/>
      <c r="GBO65" s="685"/>
      <c r="GBP65" s="685"/>
      <c r="GBQ65" s="685"/>
      <c r="GBR65" s="685"/>
      <c r="GBS65" s="685"/>
      <c r="GBT65" s="685"/>
      <c r="GBU65" s="685"/>
      <c r="GBV65" s="685"/>
      <c r="GBW65" s="685"/>
      <c r="GBX65" s="685"/>
      <c r="GBY65" s="685"/>
      <c r="GBZ65" s="685"/>
      <c r="GCA65" s="685"/>
      <c r="GCB65" s="685"/>
      <c r="GCC65" s="685"/>
      <c r="GCD65" s="685"/>
      <c r="GCE65" s="685"/>
      <c r="GCF65" s="685"/>
      <c r="GCG65" s="685"/>
      <c r="GCH65" s="685"/>
      <c r="GCI65" s="685"/>
      <c r="GCJ65" s="685"/>
      <c r="GCK65" s="685"/>
      <c r="GCL65" s="685"/>
      <c r="GCM65" s="685"/>
      <c r="GCN65" s="685"/>
      <c r="GCO65" s="685"/>
      <c r="GCP65" s="685"/>
      <c r="GCQ65" s="685"/>
      <c r="GCR65" s="685"/>
      <c r="GCS65" s="685"/>
      <c r="GCT65" s="685"/>
      <c r="GCU65" s="685"/>
      <c r="GCV65" s="685"/>
      <c r="GCW65" s="685"/>
      <c r="GCX65" s="685"/>
      <c r="GCY65" s="685"/>
      <c r="GCZ65" s="685"/>
      <c r="GDA65" s="685"/>
      <c r="GDB65" s="685"/>
      <c r="GDC65" s="685"/>
      <c r="GDD65" s="685"/>
      <c r="GDE65" s="685"/>
      <c r="GDF65" s="685"/>
      <c r="GDG65" s="685"/>
      <c r="GDH65" s="685"/>
      <c r="GDI65" s="685"/>
      <c r="GDJ65" s="685"/>
      <c r="GDK65" s="685"/>
      <c r="GDL65" s="685"/>
      <c r="GDM65" s="685"/>
      <c r="GDN65" s="685"/>
      <c r="GDO65" s="685"/>
      <c r="GDP65" s="685"/>
      <c r="GDQ65" s="685"/>
      <c r="GDR65" s="685"/>
      <c r="GDS65" s="685"/>
      <c r="GDT65" s="685"/>
      <c r="GDU65" s="685"/>
      <c r="GDV65" s="685"/>
      <c r="GDW65" s="685"/>
      <c r="GDX65" s="685"/>
      <c r="GDY65" s="685"/>
      <c r="GDZ65" s="685"/>
      <c r="GEA65" s="685"/>
      <c r="GEB65" s="685"/>
      <c r="GEC65" s="685"/>
      <c r="GED65" s="685"/>
      <c r="GEE65" s="685"/>
      <c r="GEF65" s="685"/>
      <c r="GEG65" s="685"/>
      <c r="GEH65" s="685"/>
      <c r="GEI65" s="685"/>
      <c r="GEJ65" s="685"/>
      <c r="GEK65" s="685"/>
      <c r="GEL65" s="685"/>
      <c r="GEM65" s="685"/>
      <c r="GEN65" s="685"/>
      <c r="GEO65" s="685"/>
      <c r="GEP65" s="685"/>
      <c r="GEQ65" s="685"/>
      <c r="GER65" s="685"/>
      <c r="GES65" s="685"/>
      <c r="GET65" s="685"/>
      <c r="GEU65" s="685"/>
      <c r="GEV65" s="685"/>
      <c r="GEW65" s="685"/>
      <c r="GEX65" s="685"/>
      <c r="GEY65" s="685"/>
      <c r="GEZ65" s="685"/>
      <c r="GFA65" s="685"/>
      <c r="GFB65" s="685"/>
      <c r="GFC65" s="685"/>
      <c r="GFD65" s="685"/>
      <c r="GFE65" s="685"/>
      <c r="GFF65" s="685"/>
      <c r="GFG65" s="685"/>
      <c r="GFH65" s="685"/>
      <c r="GFI65" s="685"/>
      <c r="GFJ65" s="685"/>
      <c r="GFK65" s="685"/>
      <c r="GFL65" s="685"/>
      <c r="GFM65" s="685"/>
      <c r="GFN65" s="685"/>
      <c r="GFO65" s="685"/>
      <c r="GFP65" s="685"/>
      <c r="GFQ65" s="685"/>
      <c r="GFR65" s="685"/>
      <c r="GFS65" s="685"/>
      <c r="GFT65" s="685"/>
      <c r="GFU65" s="685"/>
      <c r="GFV65" s="685"/>
      <c r="GFW65" s="685"/>
      <c r="GFX65" s="685"/>
      <c r="GFY65" s="685"/>
      <c r="GFZ65" s="685"/>
      <c r="GGA65" s="685"/>
      <c r="GGB65" s="685"/>
      <c r="GGC65" s="685"/>
      <c r="GGD65" s="685"/>
      <c r="GGE65" s="685"/>
      <c r="GGF65" s="685"/>
      <c r="GGG65" s="685"/>
      <c r="GGH65" s="685"/>
      <c r="GGI65" s="685"/>
      <c r="GGJ65" s="685"/>
      <c r="GGK65" s="685"/>
      <c r="GGL65" s="685"/>
      <c r="GGM65" s="685"/>
      <c r="GGN65" s="685"/>
      <c r="GGO65" s="685"/>
      <c r="GGP65" s="685"/>
      <c r="GGQ65" s="685"/>
      <c r="GGR65" s="685"/>
      <c r="GGS65" s="685"/>
      <c r="GGT65" s="685"/>
      <c r="GGU65" s="685"/>
      <c r="GGV65" s="685"/>
      <c r="GGW65" s="685"/>
      <c r="GGX65" s="685"/>
      <c r="GGY65" s="685"/>
      <c r="GGZ65" s="685"/>
      <c r="GHA65" s="685"/>
      <c r="GHB65" s="685"/>
      <c r="GHC65" s="685"/>
      <c r="GHD65" s="685"/>
      <c r="GHE65" s="685"/>
      <c r="GHF65" s="685"/>
      <c r="GHG65" s="685"/>
      <c r="GHH65" s="685"/>
      <c r="GHI65" s="685"/>
      <c r="GHJ65" s="685"/>
      <c r="GHK65" s="685"/>
      <c r="GHL65" s="685"/>
      <c r="GHM65" s="685"/>
      <c r="GHN65" s="685"/>
      <c r="GHO65" s="685"/>
      <c r="GHP65" s="685"/>
      <c r="GHQ65" s="685"/>
      <c r="GHR65" s="685"/>
      <c r="GHS65" s="685"/>
      <c r="GHT65" s="685"/>
      <c r="GHU65" s="685"/>
      <c r="GHV65" s="685"/>
      <c r="GHW65" s="685"/>
      <c r="GHX65" s="685"/>
      <c r="GHY65" s="685"/>
      <c r="GHZ65" s="685"/>
      <c r="GIA65" s="685"/>
      <c r="GIB65" s="685"/>
      <c r="GIC65" s="685"/>
      <c r="GID65" s="685"/>
      <c r="GIE65" s="685"/>
      <c r="GIF65" s="685"/>
      <c r="GIG65" s="685"/>
      <c r="GIH65" s="685"/>
      <c r="GII65" s="685"/>
      <c r="GIJ65" s="685"/>
      <c r="GIK65" s="685"/>
      <c r="GIL65" s="685"/>
      <c r="GIM65" s="685"/>
      <c r="GIN65" s="685"/>
      <c r="GIO65" s="685"/>
      <c r="GIP65" s="685"/>
      <c r="GIQ65" s="685"/>
      <c r="GIR65" s="685"/>
      <c r="GIS65" s="685"/>
      <c r="GIT65" s="685"/>
      <c r="GIU65" s="685"/>
      <c r="GIV65" s="685"/>
      <c r="GIW65" s="685"/>
      <c r="GIX65" s="685"/>
      <c r="GIY65" s="685"/>
      <c r="GIZ65" s="685"/>
      <c r="GJA65" s="685"/>
      <c r="GJB65" s="685"/>
      <c r="GJC65" s="685"/>
      <c r="GJD65" s="685"/>
      <c r="GJE65" s="685"/>
      <c r="GJF65" s="685"/>
      <c r="GJG65" s="685"/>
      <c r="GJH65" s="685"/>
      <c r="GJI65" s="685"/>
      <c r="GJJ65" s="685"/>
      <c r="GJK65" s="685"/>
      <c r="GJL65" s="685"/>
      <c r="GJM65" s="685"/>
      <c r="GJN65" s="685"/>
      <c r="GJO65" s="685"/>
      <c r="GJP65" s="685"/>
      <c r="GJQ65" s="685"/>
      <c r="GJR65" s="685"/>
      <c r="GJS65" s="685"/>
      <c r="GJT65" s="685"/>
      <c r="GJU65" s="685"/>
      <c r="GJV65" s="685"/>
      <c r="GJW65" s="685"/>
      <c r="GJX65" s="685"/>
      <c r="GJY65" s="685"/>
      <c r="GJZ65" s="685"/>
      <c r="GKA65" s="685"/>
      <c r="GKB65" s="685"/>
      <c r="GKC65" s="685"/>
      <c r="GKD65" s="685"/>
      <c r="GKE65" s="685"/>
      <c r="GKF65" s="685"/>
      <c r="GKG65" s="685"/>
      <c r="GKH65" s="685"/>
      <c r="GKI65" s="685"/>
      <c r="GKJ65" s="685"/>
      <c r="GKK65" s="685"/>
      <c r="GKL65" s="685"/>
      <c r="GKM65" s="685"/>
      <c r="GKN65" s="685"/>
      <c r="GKO65" s="685"/>
      <c r="GKP65" s="685"/>
      <c r="GKQ65" s="685"/>
      <c r="GKR65" s="685"/>
      <c r="GKS65" s="685"/>
      <c r="GKT65" s="685"/>
      <c r="GKU65" s="685"/>
      <c r="GKV65" s="685"/>
      <c r="GKW65" s="685"/>
      <c r="GKX65" s="685"/>
      <c r="GKY65" s="685"/>
      <c r="GKZ65" s="685"/>
      <c r="GLA65" s="685"/>
      <c r="GLB65" s="685"/>
      <c r="GLC65" s="685"/>
      <c r="GLD65" s="685"/>
      <c r="GLE65" s="685"/>
      <c r="GLF65" s="685"/>
      <c r="GLG65" s="685"/>
      <c r="GLH65" s="685"/>
      <c r="GLI65" s="685"/>
      <c r="GLJ65" s="685"/>
      <c r="GLK65" s="685"/>
      <c r="GLL65" s="685"/>
      <c r="GLM65" s="685"/>
      <c r="GLN65" s="685"/>
      <c r="GLO65" s="685"/>
      <c r="GLP65" s="685"/>
      <c r="GLQ65" s="685"/>
      <c r="GLR65" s="685"/>
      <c r="GLS65" s="685"/>
      <c r="GLT65" s="685"/>
      <c r="GLU65" s="685"/>
      <c r="GLV65" s="685"/>
      <c r="GLW65" s="685"/>
      <c r="GLX65" s="685"/>
      <c r="GLY65" s="685"/>
      <c r="GLZ65" s="685"/>
      <c r="GMA65" s="685"/>
      <c r="GMB65" s="685"/>
      <c r="GMC65" s="685"/>
      <c r="GMD65" s="685"/>
      <c r="GME65" s="685"/>
      <c r="GMF65" s="685"/>
      <c r="GMG65" s="685"/>
      <c r="GMH65" s="685"/>
      <c r="GMI65" s="685"/>
      <c r="GMJ65" s="685"/>
      <c r="GMK65" s="685"/>
      <c r="GML65" s="685"/>
      <c r="GMM65" s="685"/>
      <c r="GMN65" s="685"/>
      <c r="GMO65" s="685"/>
      <c r="GMP65" s="685"/>
      <c r="GMQ65" s="685"/>
      <c r="GMR65" s="685"/>
      <c r="GMS65" s="685"/>
      <c r="GMT65" s="685"/>
      <c r="GMU65" s="685"/>
      <c r="GMV65" s="685"/>
      <c r="GMW65" s="685"/>
      <c r="GMX65" s="685"/>
      <c r="GMY65" s="685"/>
      <c r="GMZ65" s="685"/>
      <c r="GNA65" s="685"/>
      <c r="GNB65" s="685"/>
      <c r="GNC65" s="685"/>
      <c r="GND65" s="685"/>
      <c r="GNE65" s="685"/>
      <c r="GNF65" s="685"/>
      <c r="GNG65" s="685"/>
      <c r="GNH65" s="685"/>
      <c r="GNI65" s="685"/>
      <c r="GNJ65" s="685"/>
      <c r="GNK65" s="685"/>
      <c r="GNL65" s="685"/>
      <c r="GNM65" s="685"/>
      <c r="GNN65" s="685"/>
      <c r="GNO65" s="685"/>
      <c r="GNP65" s="685"/>
      <c r="GNQ65" s="685"/>
      <c r="GNR65" s="685"/>
      <c r="GNS65" s="685"/>
      <c r="GNT65" s="685"/>
      <c r="GNU65" s="685"/>
      <c r="GNV65" s="685"/>
      <c r="GNW65" s="685"/>
      <c r="GNX65" s="685"/>
      <c r="GNY65" s="685"/>
      <c r="GNZ65" s="685"/>
      <c r="GOA65" s="685"/>
      <c r="GOB65" s="685"/>
      <c r="GOC65" s="685"/>
      <c r="GOD65" s="685"/>
      <c r="GOE65" s="685"/>
      <c r="GOF65" s="685"/>
      <c r="GOG65" s="685"/>
      <c r="GOH65" s="685"/>
      <c r="GOI65" s="685"/>
      <c r="GOJ65" s="685"/>
      <c r="GOK65" s="685"/>
      <c r="GOL65" s="685"/>
      <c r="GOM65" s="685"/>
      <c r="GON65" s="685"/>
      <c r="GOO65" s="685"/>
      <c r="GOP65" s="685"/>
      <c r="GOQ65" s="685"/>
      <c r="GOR65" s="685"/>
      <c r="GOS65" s="685"/>
      <c r="GOT65" s="685"/>
      <c r="GOU65" s="685"/>
      <c r="GOV65" s="685"/>
      <c r="GOW65" s="685"/>
      <c r="GOX65" s="685"/>
      <c r="GOY65" s="685"/>
      <c r="GOZ65" s="685"/>
      <c r="GPA65" s="685"/>
      <c r="GPB65" s="685"/>
      <c r="GPC65" s="685"/>
      <c r="GPD65" s="685"/>
      <c r="GPE65" s="685"/>
      <c r="GPF65" s="685"/>
      <c r="GPG65" s="685"/>
      <c r="GPH65" s="685"/>
      <c r="GPI65" s="685"/>
      <c r="GPJ65" s="685"/>
      <c r="GPK65" s="685"/>
      <c r="GPL65" s="685"/>
      <c r="GPM65" s="685"/>
      <c r="GPN65" s="685"/>
      <c r="GPO65" s="685"/>
      <c r="GPP65" s="685"/>
      <c r="GPQ65" s="685"/>
      <c r="GPR65" s="685"/>
      <c r="GPS65" s="685"/>
      <c r="GPT65" s="685"/>
      <c r="GPU65" s="685"/>
      <c r="GPV65" s="685"/>
      <c r="GPW65" s="685"/>
      <c r="GPX65" s="685"/>
      <c r="GPY65" s="685"/>
      <c r="GPZ65" s="685"/>
      <c r="GQA65" s="685"/>
      <c r="GQB65" s="685"/>
      <c r="GQC65" s="685"/>
      <c r="GQD65" s="685"/>
      <c r="GQE65" s="685"/>
      <c r="GQF65" s="685"/>
      <c r="GQG65" s="685"/>
      <c r="GQH65" s="685"/>
      <c r="GQI65" s="685"/>
      <c r="GQJ65" s="685"/>
      <c r="GQK65" s="685"/>
      <c r="GQL65" s="685"/>
      <c r="GQM65" s="685"/>
      <c r="GQN65" s="685"/>
      <c r="GQO65" s="685"/>
      <c r="GQP65" s="685"/>
      <c r="GQQ65" s="685"/>
      <c r="GQR65" s="685"/>
      <c r="GQS65" s="685"/>
      <c r="GQT65" s="685"/>
      <c r="GQU65" s="685"/>
      <c r="GQV65" s="685"/>
      <c r="GQW65" s="685"/>
      <c r="GQX65" s="685"/>
      <c r="GQY65" s="685"/>
      <c r="GQZ65" s="685"/>
      <c r="GRA65" s="685"/>
      <c r="GRB65" s="685"/>
      <c r="GRC65" s="685"/>
      <c r="GRD65" s="685"/>
      <c r="GRE65" s="685"/>
      <c r="GRF65" s="685"/>
      <c r="GRG65" s="685"/>
      <c r="GRH65" s="685"/>
      <c r="GRI65" s="685"/>
      <c r="GRJ65" s="685"/>
      <c r="GRK65" s="685"/>
      <c r="GRL65" s="685"/>
      <c r="GRM65" s="685"/>
      <c r="GRN65" s="685"/>
      <c r="GRO65" s="685"/>
      <c r="GRP65" s="685"/>
      <c r="GRQ65" s="685"/>
      <c r="GRR65" s="685"/>
      <c r="GRS65" s="685"/>
      <c r="GRT65" s="685"/>
      <c r="GRU65" s="685"/>
      <c r="GRV65" s="685"/>
      <c r="GRW65" s="685"/>
      <c r="GRX65" s="685"/>
      <c r="GRY65" s="685"/>
      <c r="GRZ65" s="685"/>
      <c r="GSA65" s="685"/>
      <c r="GSB65" s="685"/>
      <c r="GSC65" s="685"/>
      <c r="GSD65" s="685"/>
      <c r="GSE65" s="685"/>
      <c r="GSF65" s="685"/>
      <c r="GSG65" s="685"/>
      <c r="GSH65" s="685"/>
      <c r="GSI65" s="685"/>
      <c r="GSJ65" s="685"/>
      <c r="GSK65" s="685"/>
      <c r="GSL65" s="685"/>
      <c r="GSM65" s="685"/>
      <c r="GSN65" s="685"/>
      <c r="GSO65" s="685"/>
      <c r="GSP65" s="685"/>
      <c r="GSQ65" s="685"/>
      <c r="GSR65" s="685"/>
      <c r="GSS65" s="685"/>
      <c r="GST65" s="685"/>
      <c r="GSU65" s="685"/>
      <c r="GSV65" s="685"/>
      <c r="GSW65" s="685"/>
      <c r="GSX65" s="685"/>
      <c r="GSY65" s="685"/>
      <c r="GSZ65" s="685"/>
      <c r="GTA65" s="685"/>
      <c r="GTB65" s="685"/>
      <c r="GTC65" s="685"/>
      <c r="GTD65" s="685"/>
      <c r="GTE65" s="685"/>
      <c r="GTF65" s="685"/>
      <c r="GTG65" s="685"/>
      <c r="GTH65" s="685"/>
      <c r="GTI65" s="685"/>
      <c r="GTJ65" s="685"/>
      <c r="GTK65" s="685"/>
      <c r="GTL65" s="685"/>
      <c r="GTM65" s="685"/>
      <c r="GTN65" s="685"/>
      <c r="GTO65" s="685"/>
      <c r="GTP65" s="685"/>
      <c r="GTQ65" s="685"/>
      <c r="GTR65" s="685"/>
      <c r="GTS65" s="685"/>
      <c r="GTT65" s="685"/>
      <c r="GTU65" s="685"/>
      <c r="GTV65" s="685"/>
      <c r="GTW65" s="685"/>
      <c r="GTX65" s="685"/>
      <c r="GTY65" s="685"/>
      <c r="GTZ65" s="685"/>
      <c r="GUA65" s="685"/>
      <c r="GUB65" s="685"/>
      <c r="GUC65" s="685"/>
      <c r="GUD65" s="685"/>
      <c r="GUE65" s="685"/>
      <c r="GUF65" s="685"/>
      <c r="GUG65" s="685"/>
      <c r="GUH65" s="685"/>
      <c r="GUI65" s="685"/>
      <c r="GUJ65" s="685"/>
      <c r="GUK65" s="685"/>
      <c r="GUL65" s="685"/>
      <c r="GUM65" s="685"/>
      <c r="GUN65" s="685"/>
      <c r="GUO65" s="685"/>
      <c r="GUP65" s="685"/>
      <c r="GUQ65" s="685"/>
      <c r="GUR65" s="685"/>
      <c r="GUS65" s="685"/>
      <c r="GUT65" s="685"/>
      <c r="GUU65" s="685"/>
      <c r="GUV65" s="685"/>
      <c r="GUW65" s="685"/>
      <c r="GUX65" s="685"/>
      <c r="GUY65" s="685"/>
      <c r="GUZ65" s="685"/>
      <c r="GVA65" s="685"/>
      <c r="GVB65" s="685"/>
      <c r="GVC65" s="685"/>
      <c r="GVD65" s="685"/>
      <c r="GVE65" s="685"/>
      <c r="GVF65" s="685"/>
      <c r="GVG65" s="685"/>
      <c r="GVH65" s="685"/>
      <c r="GVI65" s="685"/>
      <c r="GVJ65" s="685"/>
      <c r="GVK65" s="685"/>
      <c r="GVL65" s="685"/>
      <c r="GVM65" s="685"/>
      <c r="GVN65" s="685"/>
      <c r="GVO65" s="685"/>
      <c r="GVP65" s="685"/>
      <c r="GVQ65" s="685"/>
      <c r="GVR65" s="685"/>
      <c r="GVS65" s="685"/>
      <c r="GVT65" s="685"/>
      <c r="GVU65" s="685"/>
      <c r="GVV65" s="685"/>
      <c r="GVW65" s="685"/>
      <c r="GVX65" s="685"/>
      <c r="GVY65" s="685"/>
      <c r="GVZ65" s="685"/>
      <c r="GWA65" s="685"/>
      <c r="GWB65" s="685"/>
      <c r="GWC65" s="685"/>
      <c r="GWD65" s="685"/>
      <c r="GWE65" s="685"/>
      <c r="GWF65" s="685"/>
      <c r="GWG65" s="685"/>
      <c r="GWH65" s="685"/>
      <c r="GWI65" s="685"/>
      <c r="GWJ65" s="685"/>
      <c r="GWK65" s="685"/>
      <c r="GWL65" s="685"/>
      <c r="GWM65" s="685"/>
      <c r="GWN65" s="685"/>
      <c r="GWO65" s="685"/>
      <c r="GWP65" s="685"/>
      <c r="GWQ65" s="685"/>
      <c r="GWR65" s="685"/>
      <c r="GWS65" s="685"/>
      <c r="GWT65" s="685"/>
      <c r="GWU65" s="685"/>
      <c r="GWV65" s="685"/>
      <c r="GWW65" s="685"/>
      <c r="GWX65" s="685"/>
      <c r="GWY65" s="685"/>
      <c r="GWZ65" s="685"/>
      <c r="GXA65" s="685"/>
      <c r="GXB65" s="685"/>
      <c r="GXC65" s="685"/>
      <c r="GXD65" s="685"/>
      <c r="GXE65" s="685"/>
      <c r="GXF65" s="685"/>
      <c r="GXG65" s="685"/>
      <c r="GXH65" s="685"/>
      <c r="GXI65" s="685"/>
      <c r="GXJ65" s="685"/>
      <c r="GXK65" s="685"/>
      <c r="GXL65" s="685"/>
      <c r="GXM65" s="685"/>
      <c r="GXN65" s="685"/>
      <c r="GXO65" s="685"/>
      <c r="GXP65" s="685"/>
      <c r="GXQ65" s="685"/>
      <c r="GXR65" s="685"/>
      <c r="GXS65" s="685"/>
      <c r="GXT65" s="685"/>
      <c r="GXU65" s="685"/>
      <c r="GXV65" s="685"/>
      <c r="GXW65" s="685"/>
      <c r="GXX65" s="685"/>
      <c r="GXY65" s="685"/>
      <c r="GXZ65" s="685"/>
      <c r="GYA65" s="685"/>
      <c r="GYB65" s="685"/>
      <c r="GYC65" s="685"/>
      <c r="GYD65" s="685"/>
      <c r="GYE65" s="685"/>
      <c r="GYF65" s="685"/>
      <c r="GYG65" s="685"/>
      <c r="GYH65" s="685"/>
      <c r="GYI65" s="685"/>
      <c r="GYJ65" s="685"/>
      <c r="GYK65" s="685"/>
      <c r="GYL65" s="685"/>
      <c r="GYM65" s="685"/>
      <c r="GYN65" s="685"/>
      <c r="GYO65" s="685"/>
      <c r="GYP65" s="685"/>
      <c r="GYQ65" s="685"/>
      <c r="GYR65" s="685"/>
      <c r="GYS65" s="685"/>
      <c r="GYT65" s="685"/>
      <c r="GYU65" s="685"/>
      <c r="GYV65" s="685"/>
      <c r="GYW65" s="685"/>
      <c r="GYX65" s="685"/>
      <c r="GYY65" s="685"/>
      <c r="GYZ65" s="685"/>
      <c r="GZA65" s="685"/>
      <c r="GZB65" s="685"/>
      <c r="GZC65" s="685"/>
      <c r="GZD65" s="685"/>
      <c r="GZE65" s="685"/>
      <c r="GZF65" s="685"/>
      <c r="GZG65" s="685"/>
      <c r="GZH65" s="685"/>
      <c r="GZI65" s="685"/>
      <c r="GZJ65" s="685"/>
      <c r="GZK65" s="685"/>
      <c r="GZL65" s="685"/>
      <c r="GZM65" s="685"/>
      <c r="GZN65" s="685"/>
      <c r="GZO65" s="685"/>
      <c r="GZP65" s="685"/>
      <c r="GZQ65" s="685"/>
      <c r="GZR65" s="685"/>
      <c r="GZS65" s="685"/>
      <c r="GZT65" s="685"/>
      <c r="GZU65" s="685"/>
      <c r="GZV65" s="685"/>
      <c r="GZW65" s="685"/>
      <c r="GZX65" s="685"/>
      <c r="GZY65" s="685"/>
      <c r="GZZ65" s="685"/>
      <c r="HAA65" s="685"/>
      <c r="HAB65" s="685"/>
      <c r="HAC65" s="685"/>
      <c r="HAD65" s="685"/>
      <c r="HAE65" s="685"/>
      <c r="HAF65" s="685"/>
      <c r="HAG65" s="685"/>
      <c r="HAH65" s="685"/>
      <c r="HAI65" s="685"/>
      <c r="HAJ65" s="685"/>
      <c r="HAK65" s="685"/>
      <c r="HAL65" s="685"/>
      <c r="HAM65" s="685"/>
      <c r="HAN65" s="685"/>
      <c r="HAO65" s="685"/>
      <c r="HAP65" s="685"/>
      <c r="HAQ65" s="685"/>
      <c r="HAR65" s="685"/>
      <c r="HAS65" s="685"/>
      <c r="HAT65" s="685"/>
      <c r="HAU65" s="685"/>
      <c r="HAV65" s="685"/>
      <c r="HAW65" s="685"/>
      <c r="HAX65" s="685"/>
      <c r="HAY65" s="685"/>
      <c r="HAZ65" s="685"/>
      <c r="HBA65" s="685"/>
      <c r="HBB65" s="685"/>
      <c r="HBC65" s="685"/>
      <c r="HBD65" s="685"/>
      <c r="HBE65" s="685"/>
      <c r="HBF65" s="685"/>
      <c r="HBG65" s="685"/>
      <c r="HBH65" s="685"/>
      <c r="HBI65" s="685"/>
      <c r="HBJ65" s="685"/>
      <c r="HBK65" s="685"/>
      <c r="HBL65" s="685"/>
      <c r="HBM65" s="685"/>
      <c r="HBN65" s="685"/>
      <c r="HBO65" s="685"/>
      <c r="HBP65" s="685"/>
      <c r="HBQ65" s="685"/>
      <c r="HBR65" s="685"/>
      <c r="HBS65" s="685"/>
      <c r="HBT65" s="685"/>
      <c r="HBU65" s="685"/>
      <c r="HBV65" s="685"/>
      <c r="HBW65" s="685"/>
      <c r="HBX65" s="685"/>
      <c r="HBY65" s="685"/>
      <c r="HBZ65" s="685"/>
      <c r="HCA65" s="685"/>
      <c r="HCB65" s="685"/>
      <c r="HCC65" s="685"/>
      <c r="HCD65" s="685"/>
      <c r="HCE65" s="685"/>
      <c r="HCF65" s="685"/>
      <c r="HCG65" s="685"/>
      <c r="HCH65" s="685"/>
      <c r="HCI65" s="685"/>
      <c r="HCJ65" s="685"/>
      <c r="HCK65" s="685"/>
      <c r="HCL65" s="685"/>
      <c r="HCM65" s="685"/>
      <c r="HCN65" s="685"/>
      <c r="HCO65" s="685"/>
      <c r="HCP65" s="685"/>
      <c r="HCQ65" s="685"/>
      <c r="HCR65" s="685"/>
      <c r="HCS65" s="685"/>
      <c r="HCT65" s="685"/>
      <c r="HCU65" s="685"/>
      <c r="HCV65" s="685"/>
      <c r="HCW65" s="685"/>
      <c r="HCX65" s="685"/>
      <c r="HCY65" s="685"/>
      <c r="HCZ65" s="685"/>
      <c r="HDA65" s="685"/>
      <c r="HDB65" s="685"/>
      <c r="HDC65" s="685"/>
      <c r="HDD65" s="685"/>
      <c r="HDE65" s="685"/>
      <c r="HDF65" s="685"/>
      <c r="HDG65" s="685"/>
      <c r="HDH65" s="685"/>
      <c r="HDI65" s="685"/>
      <c r="HDJ65" s="685"/>
      <c r="HDK65" s="685"/>
      <c r="HDL65" s="685"/>
      <c r="HDM65" s="685"/>
      <c r="HDN65" s="685"/>
      <c r="HDO65" s="685"/>
      <c r="HDP65" s="685"/>
      <c r="HDQ65" s="685"/>
      <c r="HDR65" s="685"/>
      <c r="HDS65" s="685"/>
      <c r="HDT65" s="685"/>
      <c r="HDU65" s="685"/>
      <c r="HDV65" s="685"/>
      <c r="HDW65" s="685"/>
      <c r="HDX65" s="685"/>
      <c r="HDY65" s="685"/>
      <c r="HDZ65" s="685"/>
      <c r="HEA65" s="685"/>
      <c r="HEB65" s="685"/>
      <c r="HEC65" s="685"/>
      <c r="HED65" s="685"/>
      <c r="HEE65" s="685"/>
      <c r="HEF65" s="685"/>
      <c r="HEG65" s="685"/>
      <c r="HEH65" s="685"/>
      <c r="HEI65" s="685"/>
      <c r="HEJ65" s="685"/>
      <c r="HEK65" s="685"/>
      <c r="HEL65" s="685"/>
      <c r="HEM65" s="685"/>
      <c r="HEN65" s="685"/>
      <c r="HEO65" s="685"/>
      <c r="HEP65" s="685"/>
      <c r="HEQ65" s="685"/>
      <c r="HER65" s="685"/>
      <c r="HES65" s="685"/>
      <c r="HET65" s="685"/>
      <c r="HEU65" s="685"/>
      <c r="HEV65" s="685"/>
      <c r="HEW65" s="685"/>
      <c r="HEX65" s="685"/>
      <c r="HEY65" s="685"/>
      <c r="HEZ65" s="685"/>
      <c r="HFA65" s="685"/>
      <c r="HFB65" s="685"/>
      <c r="HFC65" s="685"/>
      <c r="HFD65" s="685"/>
      <c r="HFE65" s="685"/>
      <c r="HFF65" s="685"/>
      <c r="HFG65" s="685"/>
      <c r="HFH65" s="685"/>
      <c r="HFI65" s="685"/>
      <c r="HFJ65" s="685"/>
      <c r="HFK65" s="685"/>
      <c r="HFL65" s="685"/>
      <c r="HFM65" s="685"/>
      <c r="HFN65" s="685"/>
      <c r="HFO65" s="685"/>
      <c r="HFP65" s="685"/>
      <c r="HFQ65" s="685"/>
      <c r="HFR65" s="685"/>
      <c r="HFS65" s="685"/>
      <c r="HFT65" s="685"/>
      <c r="HFU65" s="685"/>
      <c r="HFV65" s="685"/>
      <c r="HFW65" s="685"/>
      <c r="HFX65" s="685"/>
      <c r="HFY65" s="685"/>
      <c r="HFZ65" s="685"/>
      <c r="HGA65" s="685"/>
      <c r="HGB65" s="685"/>
      <c r="HGC65" s="685"/>
      <c r="HGD65" s="685"/>
      <c r="HGE65" s="685"/>
      <c r="HGF65" s="685"/>
      <c r="HGG65" s="685"/>
      <c r="HGH65" s="685"/>
      <c r="HGI65" s="685"/>
      <c r="HGJ65" s="685"/>
      <c r="HGK65" s="685"/>
      <c r="HGL65" s="685"/>
      <c r="HGM65" s="685"/>
      <c r="HGN65" s="685"/>
      <c r="HGO65" s="685"/>
      <c r="HGP65" s="685"/>
      <c r="HGQ65" s="685"/>
      <c r="HGR65" s="685"/>
      <c r="HGS65" s="685"/>
      <c r="HGT65" s="685"/>
      <c r="HGU65" s="685"/>
      <c r="HGV65" s="685"/>
      <c r="HGW65" s="685"/>
      <c r="HGX65" s="685"/>
      <c r="HGY65" s="685"/>
      <c r="HGZ65" s="685"/>
      <c r="HHA65" s="685"/>
      <c r="HHB65" s="685"/>
      <c r="HHC65" s="685"/>
      <c r="HHD65" s="685"/>
      <c r="HHE65" s="685"/>
      <c r="HHF65" s="685"/>
      <c r="HHG65" s="685"/>
      <c r="HHH65" s="685"/>
      <c r="HHI65" s="685"/>
      <c r="HHJ65" s="685"/>
      <c r="HHK65" s="685"/>
      <c r="HHL65" s="685"/>
      <c r="HHM65" s="685"/>
      <c r="HHN65" s="685"/>
      <c r="HHO65" s="685"/>
      <c r="HHP65" s="685"/>
      <c r="HHQ65" s="685"/>
      <c r="HHR65" s="685"/>
      <c r="HHS65" s="685"/>
      <c r="HHT65" s="685"/>
      <c r="HHU65" s="685"/>
      <c r="HHV65" s="685"/>
      <c r="HHW65" s="685"/>
      <c r="HHX65" s="685"/>
      <c r="HHY65" s="685"/>
      <c r="HHZ65" s="685"/>
      <c r="HIA65" s="685"/>
      <c r="HIB65" s="685"/>
      <c r="HIC65" s="685"/>
      <c r="HID65" s="685"/>
      <c r="HIE65" s="685"/>
      <c r="HIF65" s="685"/>
      <c r="HIG65" s="685"/>
      <c r="HIH65" s="685"/>
      <c r="HII65" s="685"/>
      <c r="HIJ65" s="685"/>
      <c r="HIK65" s="685"/>
      <c r="HIL65" s="685"/>
      <c r="HIM65" s="685"/>
      <c r="HIN65" s="685"/>
      <c r="HIO65" s="685"/>
      <c r="HIP65" s="685"/>
      <c r="HIQ65" s="685"/>
      <c r="HIR65" s="685"/>
      <c r="HIS65" s="685"/>
      <c r="HIT65" s="685"/>
      <c r="HIU65" s="685"/>
      <c r="HIV65" s="685"/>
      <c r="HIW65" s="685"/>
      <c r="HIX65" s="685"/>
      <c r="HIY65" s="685"/>
      <c r="HIZ65" s="685"/>
      <c r="HJA65" s="685"/>
      <c r="HJB65" s="685"/>
      <c r="HJC65" s="685"/>
      <c r="HJD65" s="685"/>
      <c r="HJE65" s="685"/>
      <c r="HJF65" s="685"/>
      <c r="HJG65" s="685"/>
      <c r="HJH65" s="685"/>
      <c r="HJI65" s="685"/>
      <c r="HJJ65" s="685"/>
      <c r="HJK65" s="685"/>
      <c r="HJL65" s="685"/>
      <c r="HJM65" s="685"/>
      <c r="HJN65" s="685"/>
      <c r="HJO65" s="685"/>
      <c r="HJP65" s="685"/>
      <c r="HJQ65" s="685"/>
      <c r="HJR65" s="685"/>
      <c r="HJS65" s="685"/>
      <c r="HJT65" s="685"/>
      <c r="HJU65" s="685"/>
      <c r="HJV65" s="685"/>
      <c r="HJW65" s="685"/>
      <c r="HJX65" s="685"/>
      <c r="HJY65" s="685"/>
      <c r="HJZ65" s="685"/>
      <c r="HKA65" s="685"/>
      <c r="HKB65" s="685"/>
      <c r="HKC65" s="685"/>
      <c r="HKD65" s="685"/>
      <c r="HKE65" s="685"/>
      <c r="HKF65" s="685"/>
      <c r="HKG65" s="685"/>
      <c r="HKH65" s="685"/>
      <c r="HKI65" s="685"/>
      <c r="HKJ65" s="685"/>
      <c r="HKK65" s="685"/>
      <c r="HKL65" s="685"/>
      <c r="HKM65" s="685"/>
      <c r="HKN65" s="685"/>
      <c r="HKO65" s="685"/>
      <c r="HKP65" s="685"/>
      <c r="HKQ65" s="685"/>
      <c r="HKR65" s="685"/>
      <c r="HKS65" s="685"/>
      <c r="HKT65" s="685"/>
      <c r="HKU65" s="685"/>
      <c r="HKV65" s="685"/>
      <c r="HKW65" s="685"/>
      <c r="HKX65" s="685"/>
      <c r="HKY65" s="685"/>
      <c r="HKZ65" s="685"/>
      <c r="HLA65" s="685"/>
      <c r="HLB65" s="685"/>
      <c r="HLC65" s="685"/>
      <c r="HLD65" s="685"/>
      <c r="HLE65" s="685"/>
      <c r="HLF65" s="685"/>
      <c r="HLG65" s="685"/>
      <c r="HLH65" s="685"/>
      <c r="HLI65" s="685"/>
      <c r="HLJ65" s="685"/>
      <c r="HLK65" s="685"/>
      <c r="HLL65" s="685"/>
      <c r="HLM65" s="685"/>
      <c r="HLN65" s="685"/>
      <c r="HLO65" s="685"/>
      <c r="HLP65" s="685"/>
      <c r="HLQ65" s="685"/>
      <c r="HLR65" s="685"/>
      <c r="HLS65" s="685"/>
      <c r="HLT65" s="685"/>
      <c r="HLU65" s="685"/>
      <c r="HLV65" s="685"/>
      <c r="HLW65" s="685"/>
      <c r="HLX65" s="685"/>
      <c r="HLY65" s="685"/>
      <c r="HLZ65" s="685"/>
      <c r="HMA65" s="685"/>
      <c r="HMB65" s="685"/>
      <c r="HMC65" s="685"/>
      <c r="HMD65" s="685"/>
      <c r="HME65" s="685"/>
      <c r="HMF65" s="685"/>
      <c r="HMG65" s="685"/>
      <c r="HMH65" s="685"/>
      <c r="HMI65" s="685"/>
      <c r="HMJ65" s="685"/>
      <c r="HMK65" s="685"/>
      <c r="HML65" s="685"/>
      <c r="HMM65" s="685"/>
      <c r="HMN65" s="685"/>
      <c r="HMO65" s="685"/>
      <c r="HMP65" s="685"/>
      <c r="HMQ65" s="685"/>
      <c r="HMR65" s="685"/>
      <c r="HMS65" s="685"/>
      <c r="HMT65" s="685"/>
      <c r="HMU65" s="685"/>
      <c r="HMV65" s="685"/>
      <c r="HMW65" s="685"/>
      <c r="HMX65" s="685"/>
      <c r="HMY65" s="685"/>
      <c r="HMZ65" s="685"/>
      <c r="HNA65" s="685"/>
      <c r="HNB65" s="685"/>
      <c r="HNC65" s="685"/>
      <c r="HND65" s="685"/>
      <c r="HNE65" s="685"/>
      <c r="HNF65" s="685"/>
      <c r="HNG65" s="685"/>
      <c r="HNH65" s="685"/>
      <c r="HNI65" s="685"/>
      <c r="HNJ65" s="685"/>
      <c r="HNK65" s="685"/>
      <c r="HNL65" s="685"/>
      <c r="HNM65" s="685"/>
      <c r="HNN65" s="685"/>
      <c r="HNO65" s="685"/>
      <c r="HNP65" s="685"/>
      <c r="HNQ65" s="685"/>
      <c r="HNR65" s="685"/>
      <c r="HNS65" s="685"/>
      <c r="HNT65" s="685"/>
      <c r="HNU65" s="685"/>
      <c r="HNV65" s="685"/>
      <c r="HNW65" s="685"/>
      <c r="HNX65" s="685"/>
      <c r="HNY65" s="685"/>
      <c r="HNZ65" s="685"/>
      <c r="HOA65" s="685"/>
      <c r="HOB65" s="685"/>
      <c r="HOC65" s="685"/>
      <c r="HOD65" s="685"/>
      <c r="HOE65" s="685"/>
      <c r="HOF65" s="685"/>
      <c r="HOG65" s="685"/>
      <c r="HOH65" s="685"/>
      <c r="HOI65" s="685"/>
      <c r="HOJ65" s="685"/>
      <c r="HOK65" s="685"/>
      <c r="HOL65" s="685"/>
      <c r="HOM65" s="685"/>
      <c r="HON65" s="685"/>
      <c r="HOO65" s="685"/>
      <c r="HOP65" s="685"/>
      <c r="HOQ65" s="685"/>
      <c r="HOR65" s="685"/>
      <c r="HOS65" s="685"/>
      <c r="HOT65" s="685"/>
      <c r="HOU65" s="685"/>
      <c r="HOV65" s="685"/>
      <c r="HOW65" s="685"/>
      <c r="HOX65" s="685"/>
      <c r="HOY65" s="685"/>
      <c r="HOZ65" s="685"/>
      <c r="HPA65" s="685"/>
      <c r="HPB65" s="685"/>
      <c r="HPC65" s="685"/>
      <c r="HPD65" s="685"/>
      <c r="HPE65" s="685"/>
      <c r="HPF65" s="685"/>
      <c r="HPG65" s="685"/>
      <c r="HPH65" s="685"/>
      <c r="HPI65" s="685"/>
      <c r="HPJ65" s="685"/>
      <c r="HPK65" s="685"/>
      <c r="HPL65" s="685"/>
      <c r="HPM65" s="685"/>
      <c r="HPN65" s="685"/>
      <c r="HPO65" s="685"/>
      <c r="HPP65" s="685"/>
      <c r="HPQ65" s="685"/>
      <c r="HPR65" s="685"/>
      <c r="HPS65" s="685"/>
      <c r="HPT65" s="685"/>
      <c r="HPU65" s="685"/>
      <c r="HPV65" s="685"/>
      <c r="HPW65" s="685"/>
      <c r="HPX65" s="685"/>
      <c r="HPY65" s="685"/>
      <c r="HPZ65" s="685"/>
      <c r="HQA65" s="685"/>
      <c r="HQB65" s="685"/>
      <c r="HQC65" s="685"/>
      <c r="HQD65" s="685"/>
      <c r="HQE65" s="685"/>
      <c r="HQF65" s="685"/>
      <c r="HQG65" s="685"/>
      <c r="HQH65" s="685"/>
      <c r="HQI65" s="685"/>
      <c r="HQJ65" s="685"/>
      <c r="HQK65" s="685"/>
      <c r="HQL65" s="685"/>
      <c r="HQM65" s="685"/>
      <c r="HQN65" s="685"/>
      <c r="HQO65" s="685"/>
      <c r="HQP65" s="685"/>
      <c r="HQQ65" s="685"/>
      <c r="HQR65" s="685"/>
      <c r="HQS65" s="685"/>
      <c r="HQT65" s="685"/>
      <c r="HQU65" s="685"/>
      <c r="HQV65" s="685"/>
      <c r="HQW65" s="685"/>
      <c r="HQX65" s="685"/>
      <c r="HQY65" s="685"/>
      <c r="HQZ65" s="685"/>
      <c r="HRA65" s="685"/>
      <c r="HRB65" s="685"/>
      <c r="HRC65" s="685"/>
      <c r="HRD65" s="685"/>
      <c r="HRE65" s="685"/>
      <c r="HRF65" s="685"/>
      <c r="HRG65" s="685"/>
      <c r="HRH65" s="685"/>
      <c r="HRI65" s="685"/>
      <c r="HRJ65" s="685"/>
      <c r="HRK65" s="685"/>
      <c r="HRL65" s="685"/>
      <c r="HRM65" s="685"/>
      <c r="HRN65" s="685"/>
      <c r="HRO65" s="685"/>
      <c r="HRP65" s="685"/>
      <c r="HRQ65" s="685"/>
      <c r="HRR65" s="685"/>
      <c r="HRS65" s="685"/>
      <c r="HRT65" s="685"/>
      <c r="HRU65" s="685"/>
      <c r="HRV65" s="685"/>
      <c r="HRW65" s="685"/>
      <c r="HRX65" s="685"/>
      <c r="HRY65" s="685"/>
      <c r="HRZ65" s="685"/>
      <c r="HSA65" s="685"/>
      <c r="HSB65" s="685"/>
      <c r="HSC65" s="685"/>
      <c r="HSD65" s="685"/>
      <c r="HSE65" s="685"/>
      <c r="HSF65" s="685"/>
      <c r="HSG65" s="685"/>
      <c r="HSH65" s="685"/>
      <c r="HSI65" s="685"/>
      <c r="HSJ65" s="685"/>
      <c r="HSK65" s="685"/>
      <c r="HSL65" s="685"/>
      <c r="HSM65" s="685"/>
      <c r="HSN65" s="685"/>
      <c r="HSO65" s="685"/>
      <c r="HSP65" s="685"/>
      <c r="HSQ65" s="685"/>
      <c r="HSR65" s="685"/>
      <c r="HSS65" s="685"/>
      <c r="HST65" s="685"/>
      <c r="HSU65" s="685"/>
      <c r="HSV65" s="685"/>
      <c r="HSW65" s="685"/>
      <c r="HSX65" s="685"/>
      <c r="HSY65" s="685"/>
      <c r="HSZ65" s="685"/>
      <c r="HTA65" s="685"/>
      <c r="HTB65" s="685"/>
      <c r="HTC65" s="685"/>
      <c r="HTD65" s="685"/>
      <c r="HTE65" s="685"/>
      <c r="HTF65" s="685"/>
      <c r="HTG65" s="685"/>
      <c r="HTH65" s="685"/>
      <c r="HTI65" s="685"/>
      <c r="HTJ65" s="685"/>
      <c r="HTK65" s="685"/>
      <c r="HTL65" s="685"/>
      <c r="HTM65" s="685"/>
      <c r="HTN65" s="685"/>
      <c r="HTO65" s="685"/>
      <c r="HTP65" s="685"/>
      <c r="HTQ65" s="685"/>
      <c r="HTR65" s="685"/>
      <c r="HTS65" s="685"/>
      <c r="HTT65" s="685"/>
      <c r="HTU65" s="685"/>
      <c r="HTV65" s="685"/>
      <c r="HTW65" s="685"/>
      <c r="HTX65" s="685"/>
      <c r="HTY65" s="685"/>
      <c r="HTZ65" s="685"/>
      <c r="HUA65" s="685"/>
      <c r="HUB65" s="685"/>
      <c r="HUC65" s="685"/>
      <c r="HUD65" s="685"/>
      <c r="HUE65" s="685"/>
      <c r="HUF65" s="685"/>
      <c r="HUG65" s="685"/>
      <c r="HUH65" s="685"/>
      <c r="HUI65" s="685"/>
      <c r="HUJ65" s="685"/>
      <c r="HUK65" s="685"/>
      <c r="HUL65" s="685"/>
      <c r="HUM65" s="685"/>
      <c r="HUN65" s="685"/>
      <c r="HUO65" s="685"/>
      <c r="HUP65" s="685"/>
      <c r="HUQ65" s="685"/>
      <c r="HUR65" s="685"/>
      <c r="HUS65" s="685"/>
      <c r="HUT65" s="685"/>
      <c r="HUU65" s="685"/>
      <c r="HUV65" s="685"/>
      <c r="HUW65" s="685"/>
      <c r="HUX65" s="685"/>
      <c r="HUY65" s="685"/>
      <c r="HUZ65" s="685"/>
      <c r="HVA65" s="685"/>
      <c r="HVB65" s="685"/>
      <c r="HVC65" s="685"/>
      <c r="HVD65" s="685"/>
      <c r="HVE65" s="685"/>
      <c r="HVF65" s="685"/>
      <c r="HVG65" s="685"/>
      <c r="HVH65" s="685"/>
      <c r="HVI65" s="685"/>
      <c r="HVJ65" s="685"/>
      <c r="HVK65" s="685"/>
      <c r="HVL65" s="685"/>
      <c r="HVM65" s="685"/>
      <c r="HVN65" s="685"/>
      <c r="HVO65" s="685"/>
      <c r="HVP65" s="685"/>
      <c r="HVQ65" s="685"/>
      <c r="HVR65" s="685"/>
      <c r="HVS65" s="685"/>
      <c r="HVT65" s="685"/>
      <c r="HVU65" s="685"/>
      <c r="HVV65" s="685"/>
      <c r="HVW65" s="685"/>
      <c r="HVX65" s="685"/>
      <c r="HVY65" s="685"/>
      <c r="HVZ65" s="685"/>
      <c r="HWA65" s="685"/>
      <c r="HWB65" s="685"/>
      <c r="HWC65" s="685"/>
      <c r="HWD65" s="685"/>
      <c r="HWE65" s="685"/>
      <c r="HWF65" s="685"/>
      <c r="HWG65" s="685"/>
      <c r="HWH65" s="685"/>
      <c r="HWI65" s="685"/>
      <c r="HWJ65" s="685"/>
      <c r="HWK65" s="685"/>
      <c r="HWL65" s="685"/>
      <c r="HWM65" s="685"/>
      <c r="HWN65" s="685"/>
      <c r="HWO65" s="685"/>
      <c r="HWP65" s="685"/>
      <c r="HWQ65" s="685"/>
      <c r="HWR65" s="685"/>
      <c r="HWS65" s="685"/>
      <c r="HWT65" s="685"/>
      <c r="HWU65" s="685"/>
      <c r="HWV65" s="685"/>
      <c r="HWW65" s="685"/>
      <c r="HWX65" s="685"/>
      <c r="HWY65" s="685"/>
      <c r="HWZ65" s="685"/>
      <c r="HXA65" s="685"/>
      <c r="HXB65" s="685"/>
      <c r="HXC65" s="685"/>
      <c r="HXD65" s="685"/>
      <c r="HXE65" s="685"/>
      <c r="HXF65" s="685"/>
      <c r="HXG65" s="685"/>
      <c r="HXH65" s="685"/>
      <c r="HXI65" s="685"/>
      <c r="HXJ65" s="685"/>
      <c r="HXK65" s="685"/>
      <c r="HXL65" s="685"/>
      <c r="HXM65" s="685"/>
      <c r="HXN65" s="685"/>
      <c r="HXO65" s="685"/>
      <c r="HXP65" s="685"/>
      <c r="HXQ65" s="685"/>
      <c r="HXR65" s="685"/>
      <c r="HXS65" s="685"/>
      <c r="HXT65" s="685"/>
      <c r="HXU65" s="685"/>
      <c r="HXV65" s="685"/>
      <c r="HXW65" s="685"/>
      <c r="HXX65" s="685"/>
      <c r="HXY65" s="685"/>
      <c r="HXZ65" s="685"/>
      <c r="HYA65" s="685"/>
      <c r="HYB65" s="685"/>
      <c r="HYC65" s="685"/>
      <c r="HYD65" s="685"/>
      <c r="HYE65" s="685"/>
      <c r="HYF65" s="685"/>
      <c r="HYG65" s="685"/>
      <c r="HYH65" s="685"/>
      <c r="HYI65" s="685"/>
      <c r="HYJ65" s="685"/>
      <c r="HYK65" s="685"/>
      <c r="HYL65" s="685"/>
      <c r="HYM65" s="685"/>
      <c r="HYN65" s="685"/>
      <c r="HYO65" s="685"/>
      <c r="HYP65" s="685"/>
      <c r="HYQ65" s="685"/>
      <c r="HYR65" s="685"/>
      <c r="HYS65" s="685"/>
      <c r="HYT65" s="685"/>
      <c r="HYU65" s="685"/>
      <c r="HYV65" s="685"/>
      <c r="HYW65" s="685"/>
      <c r="HYX65" s="685"/>
      <c r="HYY65" s="685"/>
      <c r="HYZ65" s="685"/>
      <c r="HZA65" s="685"/>
      <c r="HZB65" s="685"/>
      <c r="HZC65" s="685"/>
      <c r="HZD65" s="685"/>
      <c r="HZE65" s="685"/>
      <c r="HZF65" s="685"/>
      <c r="HZG65" s="685"/>
      <c r="HZH65" s="685"/>
      <c r="HZI65" s="685"/>
      <c r="HZJ65" s="685"/>
      <c r="HZK65" s="685"/>
      <c r="HZL65" s="685"/>
      <c r="HZM65" s="685"/>
      <c r="HZN65" s="685"/>
      <c r="HZO65" s="685"/>
      <c r="HZP65" s="685"/>
      <c r="HZQ65" s="685"/>
      <c r="HZR65" s="685"/>
      <c r="HZS65" s="685"/>
      <c r="HZT65" s="685"/>
      <c r="HZU65" s="685"/>
      <c r="HZV65" s="685"/>
      <c r="HZW65" s="685"/>
      <c r="HZX65" s="685"/>
      <c r="HZY65" s="685"/>
      <c r="HZZ65" s="685"/>
      <c r="IAA65" s="685"/>
      <c r="IAB65" s="685"/>
      <c r="IAC65" s="685"/>
      <c r="IAD65" s="685"/>
      <c r="IAE65" s="685"/>
      <c r="IAF65" s="685"/>
      <c r="IAG65" s="685"/>
      <c r="IAH65" s="685"/>
      <c r="IAI65" s="685"/>
      <c r="IAJ65" s="685"/>
      <c r="IAK65" s="685"/>
      <c r="IAL65" s="685"/>
      <c r="IAM65" s="685"/>
      <c r="IAN65" s="685"/>
      <c r="IAO65" s="685"/>
      <c r="IAP65" s="685"/>
      <c r="IAQ65" s="685"/>
      <c r="IAR65" s="685"/>
      <c r="IAS65" s="685"/>
      <c r="IAT65" s="685"/>
      <c r="IAU65" s="685"/>
      <c r="IAV65" s="685"/>
      <c r="IAW65" s="685"/>
      <c r="IAX65" s="685"/>
      <c r="IAY65" s="685"/>
      <c r="IAZ65" s="685"/>
      <c r="IBA65" s="685"/>
      <c r="IBB65" s="685"/>
      <c r="IBC65" s="685"/>
      <c r="IBD65" s="685"/>
      <c r="IBE65" s="685"/>
      <c r="IBF65" s="685"/>
      <c r="IBG65" s="685"/>
      <c r="IBH65" s="685"/>
      <c r="IBI65" s="685"/>
      <c r="IBJ65" s="685"/>
      <c r="IBK65" s="685"/>
      <c r="IBL65" s="685"/>
      <c r="IBM65" s="685"/>
      <c r="IBN65" s="685"/>
      <c r="IBO65" s="685"/>
      <c r="IBP65" s="685"/>
      <c r="IBQ65" s="685"/>
      <c r="IBR65" s="685"/>
      <c r="IBS65" s="685"/>
      <c r="IBT65" s="685"/>
      <c r="IBU65" s="685"/>
      <c r="IBV65" s="685"/>
      <c r="IBW65" s="685"/>
      <c r="IBX65" s="685"/>
      <c r="IBY65" s="685"/>
      <c r="IBZ65" s="685"/>
      <c r="ICA65" s="685"/>
      <c r="ICB65" s="685"/>
      <c r="ICC65" s="685"/>
      <c r="ICD65" s="685"/>
      <c r="ICE65" s="685"/>
      <c r="ICF65" s="685"/>
      <c r="ICG65" s="685"/>
      <c r="ICH65" s="685"/>
      <c r="ICI65" s="685"/>
      <c r="ICJ65" s="685"/>
      <c r="ICK65" s="685"/>
      <c r="ICL65" s="685"/>
      <c r="ICM65" s="685"/>
      <c r="ICN65" s="685"/>
      <c r="ICO65" s="685"/>
      <c r="ICP65" s="685"/>
      <c r="ICQ65" s="685"/>
      <c r="ICR65" s="685"/>
      <c r="ICS65" s="685"/>
      <c r="ICT65" s="685"/>
      <c r="ICU65" s="685"/>
      <c r="ICV65" s="685"/>
      <c r="ICW65" s="685"/>
      <c r="ICX65" s="685"/>
      <c r="ICY65" s="685"/>
      <c r="ICZ65" s="685"/>
      <c r="IDA65" s="685"/>
      <c r="IDB65" s="685"/>
      <c r="IDC65" s="685"/>
      <c r="IDD65" s="685"/>
      <c r="IDE65" s="685"/>
      <c r="IDF65" s="685"/>
      <c r="IDG65" s="685"/>
      <c r="IDH65" s="685"/>
      <c r="IDI65" s="685"/>
      <c r="IDJ65" s="685"/>
      <c r="IDK65" s="685"/>
      <c r="IDL65" s="685"/>
      <c r="IDM65" s="685"/>
      <c r="IDN65" s="685"/>
      <c r="IDO65" s="685"/>
      <c r="IDP65" s="685"/>
      <c r="IDQ65" s="685"/>
      <c r="IDR65" s="685"/>
      <c r="IDS65" s="685"/>
      <c r="IDT65" s="685"/>
      <c r="IDU65" s="685"/>
      <c r="IDV65" s="685"/>
      <c r="IDW65" s="685"/>
      <c r="IDX65" s="685"/>
      <c r="IDY65" s="685"/>
      <c r="IDZ65" s="685"/>
      <c r="IEA65" s="685"/>
      <c r="IEB65" s="685"/>
      <c r="IEC65" s="685"/>
      <c r="IED65" s="685"/>
      <c r="IEE65" s="685"/>
      <c r="IEF65" s="685"/>
      <c r="IEG65" s="685"/>
      <c r="IEH65" s="685"/>
      <c r="IEI65" s="685"/>
      <c r="IEJ65" s="685"/>
      <c r="IEK65" s="685"/>
      <c r="IEL65" s="685"/>
      <c r="IEM65" s="685"/>
      <c r="IEN65" s="685"/>
      <c r="IEO65" s="685"/>
      <c r="IEP65" s="685"/>
      <c r="IEQ65" s="685"/>
      <c r="IER65" s="685"/>
      <c r="IES65" s="685"/>
      <c r="IET65" s="685"/>
      <c r="IEU65" s="685"/>
      <c r="IEV65" s="685"/>
      <c r="IEW65" s="685"/>
      <c r="IEX65" s="685"/>
      <c r="IEY65" s="685"/>
      <c r="IEZ65" s="685"/>
      <c r="IFA65" s="685"/>
      <c r="IFB65" s="685"/>
      <c r="IFC65" s="685"/>
      <c r="IFD65" s="685"/>
      <c r="IFE65" s="685"/>
      <c r="IFF65" s="685"/>
      <c r="IFG65" s="685"/>
      <c r="IFH65" s="685"/>
      <c r="IFI65" s="685"/>
      <c r="IFJ65" s="685"/>
      <c r="IFK65" s="685"/>
      <c r="IFL65" s="685"/>
      <c r="IFM65" s="685"/>
      <c r="IFN65" s="685"/>
      <c r="IFO65" s="685"/>
      <c r="IFP65" s="685"/>
      <c r="IFQ65" s="685"/>
      <c r="IFR65" s="685"/>
      <c r="IFS65" s="685"/>
      <c r="IFT65" s="685"/>
      <c r="IFU65" s="685"/>
      <c r="IFV65" s="685"/>
      <c r="IFW65" s="685"/>
      <c r="IFX65" s="685"/>
      <c r="IFY65" s="685"/>
      <c r="IFZ65" s="685"/>
      <c r="IGA65" s="685"/>
      <c r="IGB65" s="685"/>
      <c r="IGC65" s="685"/>
      <c r="IGD65" s="685"/>
      <c r="IGE65" s="685"/>
      <c r="IGF65" s="685"/>
      <c r="IGG65" s="685"/>
      <c r="IGH65" s="685"/>
      <c r="IGI65" s="685"/>
      <c r="IGJ65" s="685"/>
      <c r="IGK65" s="685"/>
      <c r="IGL65" s="685"/>
      <c r="IGM65" s="685"/>
      <c r="IGN65" s="685"/>
      <c r="IGO65" s="685"/>
      <c r="IGP65" s="685"/>
      <c r="IGQ65" s="685"/>
      <c r="IGR65" s="685"/>
      <c r="IGS65" s="685"/>
      <c r="IGT65" s="685"/>
      <c r="IGU65" s="685"/>
      <c r="IGV65" s="685"/>
      <c r="IGW65" s="685"/>
      <c r="IGX65" s="685"/>
      <c r="IGY65" s="685"/>
      <c r="IGZ65" s="685"/>
      <c r="IHA65" s="685"/>
      <c r="IHB65" s="685"/>
      <c r="IHC65" s="685"/>
      <c r="IHD65" s="685"/>
      <c r="IHE65" s="685"/>
      <c r="IHF65" s="685"/>
      <c r="IHG65" s="685"/>
      <c r="IHH65" s="685"/>
      <c r="IHI65" s="685"/>
      <c r="IHJ65" s="685"/>
      <c r="IHK65" s="685"/>
      <c r="IHL65" s="685"/>
      <c r="IHM65" s="685"/>
      <c r="IHN65" s="685"/>
      <c r="IHO65" s="685"/>
      <c r="IHP65" s="685"/>
      <c r="IHQ65" s="685"/>
      <c r="IHR65" s="685"/>
      <c r="IHS65" s="685"/>
      <c r="IHT65" s="685"/>
      <c r="IHU65" s="685"/>
      <c r="IHV65" s="685"/>
      <c r="IHW65" s="685"/>
      <c r="IHX65" s="685"/>
      <c r="IHY65" s="685"/>
      <c r="IHZ65" s="685"/>
      <c r="IIA65" s="685"/>
      <c r="IIB65" s="685"/>
      <c r="IIC65" s="685"/>
      <c r="IID65" s="685"/>
      <c r="IIE65" s="685"/>
      <c r="IIF65" s="685"/>
      <c r="IIG65" s="685"/>
      <c r="IIH65" s="685"/>
      <c r="III65" s="685"/>
      <c r="IIJ65" s="685"/>
      <c r="IIK65" s="685"/>
      <c r="IIL65" s="685"/>
      <c r="IIM65" s="685"/>
      <c r="IIN65" s="685"/>
      <c r="IIO65" s="685"/>
      <c r="IIP65" s="685"/>
      <c r="IIQ65" s="685"/>
      <c r="IIR65" s="685"/>
      <c r="IIS65" s="685"/>
      <c r="IIT65" s="685"/>
      <c r="IIU65" s="685"/>
      <c r="IIV65" s="685"/>
      <c r="IIW65" s="685"/>
      <c r="IIX65" s="685"/>
      <c r="IIY65" s="685"/>
      <c r="IIZ65" s="685"/>
      <c r="IJA65" s="685"/>
      <c r="IJB65" s="685"/>
      <c r="IJC65" s="685"/>
      <c r="IJD65" s="685"/>
      <c r="IJE65" s="685"/>
      <c r="IJF65" s="685"/>
      <c r="IJG65" s="685"/>
      <c r="IJH65" s="685"/>
      <c r="IJI65" s="685"/>
      <c r="IJJ65" s="685"/>
      <c r="IJK65" s="685"/>
      <c r="IJL65" s="685"/>
      <c r="IJM65" s="685"/>
      <c r="IJN65" s="685"/>
      <c r="IJO65" s="685"/>
      <c r="IJP65" s="685"/>
      <c r="IJQ65" s="685"/>
      <c r="IJR65" s="685"/>
      <c r="IJS65" s="685"/>
      <c r="IJT65" s="685"/>
      <c r="IJU65" s="685"/>
      <c r="IJV65" s="685"/>
      <c r="IJW65" s="685"/>
      <c r="IJX65" s="685"/>
      <c r="IJY65" s="685"/>
      <c r="IJZ65" s="685"/>
      <c r="IKA65" s="685"/>
      <c r="IKB65" s="685"/>
      <c r="IKC65" s="685"/>
      <c r="IKD65" s="685"/>
      <c r="IKE65" s="685"/>
      <c r="IKF65" s="685"/>
      <c r="IKG65" s="685"/>
      <c r="IKH65" s="685"/>
      <c r="IKI65" s="685"/>
      <c r="IKJ65" s="685"/>
      <c r="IKK65" s="685"/>
      <c r="IKL65" s="685"/>
      <c r="IKM65" s="685"/>
      <c r="IKN65" s="685"/>
      <c r="IKO65" s="685"/>
      <c r="IKP65" s="685"/>
      <c r="IKQ65" s="685"/>
      <c r="IKR65" s="685"/>
      <c r="IKS65" s="685"/>
      <c r="IKT65" s="685"/>
      <c r="IKU65" s="685"/>
      <c r="IKV65" s="685"/>
      <c r="IKW65" s="685"/>
      <c r="IKX65" s="685"/>
      <c r="IKY65" s="685"/>
      <c r="IKZ65" s="685"/>
      <c r="ILA65" s="685"/>
      <c r="ILB65" s="685"/>
      <c r="ILC65" s="685"/>
      <c r="ILD65" s="685"/>
      <c r="ILE65" s="685"/>
      <c r="ILF65" s="685"/>
      <c r="ILG65" s="685"/>
      <c r="ILH65" s="685"/>
      <c r="ILI65" s="685"/>
      <c r="ILJ65" s="685"/>
      <c r="ILK65" s="685"/>
      <c r="ILL65" s="685"/>
      <c r="ILM65" s="685"/>
      <c r="ILN65" s="685"/>
      <c r="ILO65" s="685"/>
      <c r="ILP65" s="685"/>
      <c r="ILQ65" s="685"/>
      <c r="ILR65" s="685"/>
      <c r="ILS65" s="685"/>
      <c r="ILT65" s="685"/>
      <c r="ILU65" s="685"/>
      <c r="ILV65" s="685"/>
      <c r="ILW65" s="685"/>
      <c r="ILX65" s="685"/>
      <c r="ILY65" s="685"/>
      <c r="ILZ65" s="685"/>
      <c r="IMA65" s="685"/>
      <c r="IMB65" s="685"/>
      <c r="IMC65" s="685"/>
      <c r="IMD65" s="685"/>
      <c r="IME65" s="685"/>
      <c r="IMF65" s="685"/>
      <c r="IMG65" s="685"/>
      <c r="IMH65" s="685"/>
      <c r="IMI65" s="685"/>
      <c r="IMJ65" s="685"/>
      <c r="IMK65" s="685"/>
      <c r="IML65" s="685"/>
      <c r="IMM65" s="685"/>
      <c r="IMN65" s="685"/>
      <c r="IMO65" s="685"/>
      <c r="IMP65" s="685"/>
      <c r="IMQ65" s="685"/>
      <c r="IMR65" s="685"/>
      <c r="IMS65" s="685"/>
      <c r="IMT65" s="685"/>
      <c r="IMU65" s="685"/>
      <c r="IMV65" s="685"/>
      <c r="IMW65" s="685"/>
      <c r="IMX65" s="685"/>
      <c r="IMY65" s="685"/>
      <c r="IMZ65" s="685"/>
      <c r="INA65" s="685"/>
      <c r="INB65" s="685"/>
      <c r="INC65" s="685"/>
      <c r="IND65" s="685"/>
      <c r="INE65" s="685"/>
      <c r="INF65" s="685"/>
      <c r="ING65" s="685"/>
      <c r="INH65" s="685"/>
      <c r="INI65" s="685"/>
      <c r="INJ65" s="685"/>
      <c r="INK65" s="685"/>
      <c r="INL65" s="685"/>
      <c r="INM65" s="685"/>
      <c r="INN65" s="685"/>
      <c r="INO65" s="685"/>
      <c r="INP65" s="685"/>
      <c r="INQ65" s="685"/>
      <c r="INR65" s="685"/>
      <c r="INS65" s="685"/>
      <c r="INT65" s="685"/>
      <c r="INU65" s="685"/>
      <c r="INV65" s="685"/>
      <c r="INW65" s="685"/>
      <c r="INX65" s="685"/>
      <c r="INY65" s="685"/>
      <c r="INZ65" s="685"/>
      <c r="IOA65" s="685"/>
      <c r="IOB65" s="685"/>
      <c r="IOC65" s="685"/>
      <c r="IOD65" s="685"/>
      <c r="IOE65" s="685"/>
      <c r="IOF65" s="685"/>
      <c r="IOG65" s="685"/>
      <c r="IOH65" s="685"/>
      <c r="IOI65" s="685"/>
      <c r="IOJ65" s="685"/>
      <c r="IOK65" s="685"/>
      <c r="IOL65" s="685"/>
      <c r="IOM65" s="685"/>
      <c r="ION65" s="685"/>
      <c r="IOO65" s="685"/>
      <c r="IOP65" s="685"/>
      <c r="IOQ65" s="685"/>
      <c r="IOR65" s="685"/>
      <c r="IOS65" s="685"/>
      <c r="IOT65" s="685"/>
      <c r="IOU65" s="685"/>
      <c r="IOV65" s="685"/>
      <c r="IOW65" s="685"/>
      <c r="IOX65" s="685"/>
      <c r="IOY65" s="685"/>
      <c r="IOZ65" s="685"/>
      <c r="IPA65" s="685"/>
      <c r="IPB65" s="685"/>
      <c r="IPC65" s="685"/>
      <c r="IPD65" s="685"/>
      <c r="IPE65" s="685"/>
      <c r="IPF65" s="685"/>
      <c r="IPG65" s="685"/>
      <c r="IPH65" s="685"/>
      <c r="IPI65" s="685"/>
      <c r="IPJ65" s="685"/>
      <c r="IPK65" s="685"/>
      <c r="IPL65" s="685"/>
      <c r="IPM65" s="685"/>
      <c r="IPN65" s="685"/>
      <c r="IPO65" s="685"/>
      <c r="IPP65" s="685"/>
      <c r="IPQ65" s="685"/>
      <c r="IPR65" s="685"/>
      <c r="IPS65" s="685"/>
      <c r="IPT65" s="685"/>
      <c r="IPU65" s="685"/>
      <c r="IPV65" s="685"/>
      <c r="IPW65" s="685"/>
      <c r="IPX65" s="685"/>
      <c r="IPY65" s="685"/>
      <c r="IPZ65" s="685"/>
      <c r="IQA65" s="685"/>
      <c r="IQB65" s="685"/>
      <c r="IQC65" s="685"/>
      <c r="IQD65" s="685"/>
      <c r="IQE65" s="685"/>
      <c r="IQF65" s="685"/>
      <c r="IQG65" s="685"/>
      <c r="IQH65" s="685"/>
      <c r="IQI65" s="685"/>
      <c r="IQJ65" s="685"/>
      <c r="IQK65" s="685"/>
      <c r="IQL65" s="685"/>
      <c r="IQM65" s="685"/>
      <c r="IQN65" s="685"/>
      <c r="IQO65" s="685"/>
      <c r="IQP65" s="685"/>
      <c r="IQQ65" s="685"/>
      <c r="IQR65" s="685"/>
      <c r="IQS65" s="685"/>
      <c r="IQT65" s="685"/>
      <c r="IQU65" s="685"/>
      <c r="IQV65" s="685"/>
      <c r="IQW65" s="685"/>
      <c r="IQX65" s="685"/>
      <c r="IQY65" s="685"/>
      <c r="IQZ65" s="685"/>
      <c r="IRA65" s="685"/>
      <c r="IRB65" s="685"/>
      <c r="IRC65" s="685"/>
      <c r="IRD65" s="685"/>
      <c r="IRE65" s="685"/>
      <c r="IRF65" s="685"/>
      <c r="IRG65" s="685"/>
      <c r="IRH65" s="685"/>
      <c r="IRI65" s="685"/>
      <c r="IRJ65" s="685"/>
      <c r="IRK65" s="685"/>
      <c r="IRL65" s="685"/>
      <c r="IRM65" s="685"/>
      <c r="IRN65" s="685"/>
      <c r="IRO65" s="685"/>
      <c r="IRP65" s="685"/>
      <c r="IRQ65" s="685"/>
      <c r="IRR65" s="685"/>
      <c r="IRS65" s="685"/>
      <c r="IRT65" s="685"/>
      <c r="IRU65" s="685"/>
      <c r="IRV65" s="685"/>
      <c r="IRW65" s="685"/>
      <c r="IRX65" s="685"/>
      <c r="IRY65" s="685"/>
      <c r="IRZ65" s="685"/>
      <c r="ISA65" s="685"/>
      <c r="ISB65" s="685"/>
      <c r="ISC65" s="685"/>
      <c r="ISD65" s="685"/>
      <c r="ISE65" s="685"/>
      <c r="ISF65" s="685"/>
      <c r="ISG65" s="685"/>
      <c r="ISH65" s="685"/>
      <c r="ISI65" s="685"/>
      <c r="ISJ65" s="685"/>
      <c r="ISK65" s="685"/>
      <c r="ISL65" s="685"/>
      <c r="ISM65" s="685"/>
      <c r="ISN65" s="685"/>
      <c r="ISO65" s="685"/>
      <c r="ISP65" s="685"/>
      <c r="ISQ65" s="685"/>
      <c r="ISR65" s="685"/>
      <c r="ISS65" s="685"/>
      <c r="IST65" s="685"/>
      <c r="ISU65" s="685"/>
      <c r="ISV65" s="685"/>
      <c r="ISW65" s="685"/>
      <c r="ISX65" s="685"/>
      <c r="ISY65" s="685"/>
      <c r="ISZ65" s="685"/>
      <c r="ITA65" s="685"/>
      <c r="ITB65" s="685"/>
      <c r="ITC65" s="685"/>
      <c r="ITD65" s="685"/>
      <c r="ITE65" s="685"/>
      <c r="ITF65" s="685"/>
      <c r="ITG65" s="685"/>
      <c r="ITH65" s="685"/>
      <c r="ITI65" s="685"/>
      <c r="ITJ65" s="685"/>
      <c r="ITK65" s="685"/>
      <c r="ITL65" s="685"/>
      <c r="ITM65" s="685"/>
      <c r="ITN65" s="685"/>
      <c r="ITO65" s="685"/>
      <c r="ITP65" s="685"/>
      <c r="ITQ65" s="685"/>
      <c r="ITR65" s="685"/>
      <c r="ITS65" s="685"/>
      <c r="ITT65" s="685"/>
      <c r="ITU65" s="685"/>
      <c r="ITV65" s="685"/>
      <c r="ITW65" s="685"/>
      <c r="ITX65" s="685"/>
      <c r="ITY65" s="685"/>
      <c r="ITZ65" s="685"/>
      <c r="IUA65" s="685"/>
      <c r="IUB65" s="685"/>
      <c r="IUC65" s="685"/>
      <c r="IUD65" s="685"/>
      <c r="IUE65" s="685"/>
      <c r="IUF65" s="685"/>
      <c r="IUG65" s="685"/>
      <c r="IUH65" s="685"/>
      <c r="IUI65" s="685"/>
      <c r="IUJ65" s="685"/>
      <c r="IUK65" s="685"/>
      <c r="IUL65" s="685"/>
      <c r="IUM65" s="685"/>
      <c r="IUN65" s="685"/>
      <c r="IUO65" s="685"/>
      <c r="IUP65" s="685"/>
      <c r="IUQ65" s="685"/>
      <c r="IUR65" s="685"/>
      <c r="IUS65" s="685"/>
      <c r="IUT65" s="685"/>
      <c r="IUU65" s="685"/>
      <c r="IUV65" s="685"/>
      <c r="IUW65" s="685"/>
      <c r="IUX65" s="685"/>
      <c r="IUY65" s="685"/>
      <c r="IUZ65" s="685"/>
      <c r="IVA65" s="685"/>
      <c r="IVB65" s="685"/>
      <c r="IVC65" s="685"/>
      <c r="IVD65" s="685"/>
      <c r="IVE65" s="685"/>
      <c r="IVF65" s="685"/>
      <c r="IVG65" s="685"/>
      <c r="IVH65" s="685"/>
      <c r="IVI65" s="685"/>
      <c r="IVJ65" s="685"/>
      <c r="IVK65" s="685"/>
      <c r="IVL65" s="685"/>
      <c r="IVM65" s="685"/>
      <c r="IVN65" s="685"/>
      <c r="IVO65" s="685"/>
      <c r="IVP65" s="685"/>
      <c r="IVQ65" s="685"/>
      <c r="IVR65" s="685"/>
      <c r="IVS65" s="685"/>
      <c r="IVT65" s="685"/>
      <c r="IVU65" s="685"/>
      <c r="IVV65" s="685"/>
      <c r="IVW65" s="685"/>
      <c r="IVX65" s="685"/>
      <c r="IVY65" s="685"/>
      <c r="IVZ65" s="685"/>
      <c r="IWA65" s="685"/>
      <c r="IWB65" s="685"/>
      <c r="IWC65" s="685"/>
      <c r="IWD65" s="685"/>
      <c r="IWE65" s="685"/>
      <c r="IWF65" s="685"/>
      <c r="IWG65" s="685"/>
      <c r="IWH65" s="685"/>
      <c r="IWI65" s="685"/>
      <c r="IWJ65" s="685"/>
      <c r="IWK65" s="685"/>
      <c r="IWL65" s="685"/>
      <c r="IWM65" s="685"/>
      <c r="IWN65" s="685"/>
      <c r="IWO65" s="685"/>
      <c r="IWP65" s="685"/>
      <c r="IWQ65" s="685"/>
      <c r="IWR65" s="685"/>
      <c r="IWS65" s="685"/>
      <c r="IWT65" s="685"/>
      <c r="IWU65" s="685"/>
      <c r="IWV65" s="685"/>
      <c r="IWW65" s="685"/>
      <c r="IWX65" s="685"/>
      <c r="IWY65" s="685"/>
      <c r="IWZ65" s="685"/>
      <c r="IXA65" s="685"/>
      <c r="IXB65" s="685"/>
      <c r="IXC65" s="685"/>
      <c r="IXD65" s="685"/>
      <c r="IXE65" s="685"/>
      <c r="IXF65" s="685"/>
      <c r="IXG65" s="685"/>
      <c r="IXH65" s="685"/>
      <c r="IXI65" s="685"/>
      <c r="IXJ65" s="685"/>
      <c r="IXK65" s="685"/>
      <c r="IXL65" s="685"/>
      <c r="IXM65" s="685"/>
      <c r="IXN65" s="685"/>
      <c r="IXO65" s="685"/>
      <c r="IXP65" s="685"/>
      <c r="IXQ65" s="685"/>
      <c r="IXR65" s="685"/>
      <c r="IXS65" s="685"/>
      <c r="IXT65" s="685"/>
      <c r="IXU65" s="685"/>
      <c r="IXV65" s="685"/>
      <c r="IXW65" s="685"/>
      <c r="IXX65" s="685"/>
      <c r="IXY65" s="685"/>
      <c r="IXZ65" s="685"/>
      <c r="IYA65" s="685"/>
      <c r="IYB65" s="685"/>
      <c r="IYC65" s="685"/>
      <c r="IYD65" s="685"/>
      <c r="IYE65" s="685"/>
      <c r="IYF65" s="685"/>
      <c r="IYG65" s="685"/>
      <c r="IYH65" s="685"/>
      <c r="IYI65" s="685"/>
      <c r="IYJ65" s="685"/>
      <c r="IYK65" s="685"/>
      <c r="IYL65" s="685"/>
      <c r="IYM65" s="685"/>
      <c r="IYN65" s="685"/>
      <c r="IYO65" s="685"/>
      <c r="IYP65" s="685"/>
      <c r="IYQ65" s="685"/>
      <c r="IYR65" s="685"/>
      <c r="IYS65" s="685"/>
      <c r="IYT65" s="685"/>
      <c r="IYU65" s="685"/>
      <c r="IYV65" s="685"/>
      <c r="IYW65" s="685"/>
      <c r="IYX65" s="685"/>
      <c r="IYY65" s="685"/>
      <c r="IYZ65" s="685"/>
      <c r="IZA65" s="685"/>
      <c r="IZB65" s="685"/>
      <c r="IZC65" s="685"/>
      <c r="IZD65" s="685"/>
      <c r="IZE65" s="685"/>
      <c r="IZF65" s="685"/>
      <c r="IZG65" s="685"/>
      <c r="IZH65" s="685"/>
      <c r="IZI65" s="685"/>
      <c r="IZJ65" s="685"/>
      <c r="IZK65" s="685"/>
      <c r="IZL65" s="685"/>
      <c r="IZM65" s="685"/>
      <c r="IZN65" s="685"/>
      <c r="IZO65" s="685"/>
      <c r="IZP65" s="685"/>
      <c r="IZQ65" s="685"/>
      <c r="IZR65" s="685"/>
      <c r="IZS65" s="685"/>
      <c r="IZT65" s="685"/>
      <c r="IZU65" s="685"/>
      <c r="IZV65" s="685"/>
      <c r="IZW65" s="685"/>
      <c r="IZX65" s="685"/>
      <c r="IZY65" s="685"/>
      <c r="IZZ65" s="685"/>
      <c r="JAA65" s="685"/>
      <c r="JAB65" s="685"/>
      <c r="JAC65" s="685"/>
      <c r="JAD65" s="685"/>
      <c r="JAE65" s="685"/>
      <c r="JAF65" s="685"/>
      <c r="JAG65" s="685"/>
      <c r="JAH65" s="685"/>
      <c r="JAI65" s="685"/>
      <c r="JAJ65" s="685"/>
      <c r="JAK65" s="685"/>
      <c r="JAL65" s="685"/>
      <c r="JAM65" s="685"/>
      <c r="JAN65" s="685"/>
      <c r="JAO65" s="685"/>
      <c r="JAP65" s="685"/>
      <c r="JAQ65" s="685"/>
      <c r="JAR65" s="685"/>
      <c r="JAS65" s="685"/>
      <c r="JAT65" s="685"/>
      <c r="JAU65" s="685"/>
      <c r="JAV65" s="685"/>
      <c r="JAW65" s="685"/>
      <c r="JAX65" s="685"/>
      <c r="JAY65" s="685"/>
      <c r="JAZ65" s="685"/>
      <c r="JBA65" s="685"/>
      <c r="JBB65" s="685"/>
      <c r="JBC65" s="685"/>
      <c r="JBD65" s="685"/>
      <c r="JBE65" s="685"/>
      <c r="JBF65" s="685"/>
      <c r="JBG65" s="685"/>
      <c r="JBH65" s="685"/>
      <c r="JBI65" s="685"/>
      <c r="JBJ65" s="685"/>
      <c r="JBK65" s="685"/>
      <c r="JBL65" s="685"/>
      <c r="JBM65" s="685"/>
      <c r="JBN65" s="685"/>
      <c r="JBO65" s="685"/>
      <c r="JBP65" s="685"/>
      <c r="JBQ65" s="685"/>
      <c r="JBR65" s="685"/>
      <c r="JBS65" s="685"/>
      <c r="JBT65" s="685"/>
      <c r="JBU65" s="685"/>
      <c r="JBV65" s="685"/>
      <c r="JBW65" s="685"/>
      <c r="JBX65" s="685"/>
      <c r="JBY65" s="685"/>
      <c r="JBZ65" s="685"/>
      <c r="JCA65" s="685"/>
      <c r="JCB65" s="685"/>
      <c r="JCC65" s="685"/>
      <c r="JCD65" s="685"/>
      <c r="JCE65" s="685"/>
      <c r="JCF65" s="685"/>
      <c r="JCG65" s="685"/>
      <c r="JCH65" s="685"/>
      <c r="JCI65" s="685"/>
      <c r="JCJ65" s="685"/>
      <c r="JCK65" s="685"/>
      <c r="JCL65" s="685"/>
      <c r="JCM65" s="685"/>
      <c r="JCN65" s="685"/>
      <c r="JCO65" s="685"/>
      <c r="JCP65" s="685"/>
      <c r="JCQ65" s="685"/>
      <c r="JCR65" s="685"/>
      <c r="JCS65" s="685"/>
      <c r="JCT65" s="685"/>
      <c r="JCU65" s="685"/>
      <c r="JCV65" s="685"/>
      <c r="JCW65" s="685"/>
      <c r="JCX65" s="685"/>
      <c r="JCY65" s="685"/>
      <c r="JCZ65" s="685"/>
      <c r="JDA65" s="685"/>
      <c r="JDB65" s="685"/>
      <c r="JDC65" s="685"/>
      <c r="JDD65" s="685"/>
      <c r="JDE65" s="685"/>
      <c r="JDF65" s="685"/>
      <c r="JDG65" s="685"/>
      <c r="JDH65" s="685"/>
      <c r="JDI65" s="685"/>
      <c r="JDJ65" s="685"/>
      <c r="JDK65" s="685"/>
      <c r="JDL65" s="685"/>
      <c r="JDM65" s="685"/>
      <c r="JDN65" s="685"/>
      <c r="JDO65" s="685"/>
      <c r="JDP65" s="685"/>
      <c r="JDQ65" s="685"/>
      <c r="JDR65" s="685"/>
      <c r="JDS65" s="685"/>
      <c r="JDT65" s="685"/>
      <c r="JDU65" s="685"/>
      <c r="JDV65" s="685"/>
      <c r="JDW65" s="685"/>
      <c r="JDX65" s="685"/>
      <c r="JDY65" s="685"/>
      <c r="JDZ65" s="685"/>
      <c r="JEA65" s="685"/>
      <c r="JEB65" s="685"/>
      <c r="JEC65" s="685"/>
      <c r="JED65" s="685"/>
      <c r="JEE65" s="685"/>
      <c r="JEF65" s="685"/>
      <c r="JEG65" s="685"/>
      <c r="JEH65" s="685"/>
      <c r="JEI65" s="685"/>
      <c r="JEJ65" s="685"/>
      <c r="JEK65" s="685"/>
      <c r="JEL65" s="685"/>
      <c r="JEM65" s="685"/>
      <c r="JEN65" s="685"/>
      <c r="JEO65" s="685"/>
      <c r="JEP65" s="685"/>
      <c r="JEQ65" s="685"/>
      <c r="JER65" s="685"/>
      <c r="JES65" s="685"/>
      <c r="JET65" s="685"/>
      <c r="JEU65" s="685"/>
      <c r="JEV65" s="685"/>
      <c r="JEW65" s="685"/>
      <c r="JEX65" s="685"/>
      <c r="JEY65" s="685"/>
      <c r="JEZ65" s="685"/>
      <c r="JFA65" s="685"/>
      <c r="JFB65" s="685"/>
      <c r="JFC65" s="685"/>
      <c r="JFD65" s="685"/>
      <c r="JFE65" s="685"/>
      <c r="JFF65" s="685"/>
      <c r="JFG65" s="685"/>
      <c r="JFH65" s="685"/>
      <c r="JFI65" s="685"/>
      <c r="JFJ65" s="685"/>
      <c r="JFK65" s="685"/>
      <c r="JFL65" s="685"/>
      <c r="JFM65" s="685"/>
      <c r="JFN65" s="685"/>
      <c r="JFO65" s="685"/>
      <c r="JFP65" s="685"/>
      <c r="JFQ65" s="685"/>
      <c r="JFR65" s="685"/>
      <c r="JFS65" s="685"/>
      <c r="JFT65" s="685"/>
      <c r="JFU65" s="685"/>
      <c r="JFV65" s="685"/>
      <c r="JFW65" s="685"/>
      <c r="JFX65" s="685"/>
      <c r="JFY65" s="685"/>
      <c r="JFZ65" s="685"/>
      <c r="JGA65" s="685"/>
      <c r="JGB65" s="685"/>
      <c r="JGC65" s="685"/>
      <c r="JGD65" s="685"/>
      <c r="JGE65" s="685"/>
      <c r="JGF65" s="685"/>
      <c r="JGG65" s="685"/>
      <c r="JGH65" s="685"/>
      <c r="JGI65" s="685"/>
      <c r="JGJ65" s="685"/>
      <c r="JGK65" s="685"/>
      <c r="JGL65" s="685"/>
      <c r="JGM65" s="685"/>
      <c r="JGN65" s="685"/>
      <c r="JGO65" s="685"/>
      <c r="JGP65" s="685"/>
      <c r="JGQ65" s="685"/>
      <c r="JGR65" s="685"/>
      <c r="JGS65" s="685"/>
      <c r="JGT65" s="685"/>
      <c r="JGU65" s="685"/>
      <c r="JGV65" s="685"/>
      <c r="JGW65" s="685"/>
      <c r="JGX65" s="685"/>
      <c r="JGY65" s="685"/>
      <c r="JGZ65" s="685"/>
      <c r="JHA65" s="685"/>
      <c r="JHB65" s="685"/>
      <c r="JHC65" s="685"/>
      <c r="JHD65" s="685"/>
      <c r="JHE65" s="685"/>
      <c r="JHF65" s="685"/>
      <c r="JHG65" s="685"/>
      <c r="JHH65" s="685"/>
      <c r="JHI65" s="685"/>
      <c r="JHJ65" s="685"/>
      <c r="JHK65" s="685"/>
      <c r="JHL65" s="685"/>
      <c r="JHM65" s="685"/>
      <c r="JHN65" s="685"/>
      <c r="JHO65" s="685"/>
      <c r="JHP65" s="685"/>
      <c r="JHQ65" s="685"/>
      <c r="JHR65" s="685"/>
      <c r="JHS65" s="685"/>
      <c r="JHT65" s="685"/>
      <c r="JHU65" s="685"/>
      <c r="JHV65" s="685"/>
      <c r="JHW65" s="685"/>
      <c r="JHX65" s="685"/>
      <c r="JHY65" s="685"/>
      <c r="JHZ65" s="685"/>
      <c r="JIA65" s="685"/>
      <c r="JIB65" s="685"/>
      <c r="JIC65" s="685"/>
      <c r="JID65" s="685"/>
      <c r="JIE65" s="685"/>
      <c r="JIF65" s="685"/>
      <c r="JIG65" s="685"/>
      <c r="JIH65" s="685"/>
      <c r="JII65" s="685"/>
      <c r="JIJ65" s="685"/>
      <c r="JIK65" s="685"/>
      <c r="JIL65" s="685"/>
      <c r="JIM65" s="685"/>
      <c r="JIN65" s="685"/>
      <c r="JIO65" s="685"/>
      <c r="JIP65" s="685"/>
      <c r="JIQ65" s="685"/>
      <c r="JIR65" s="685"/>
      <c r="JIS65" s="685"/>
      <c r="JIT65" s="685"/>
      <c r="JIU65" s="685"/>
      <c r="JIV65" s="685"/>
      <c r="JIW65" s="685"/>
      <c r="JIX65" s="685"/>
      <c r="JIY65" s="685"/>
      <c r="JIZ65" s="685"/>
      <c r="JJA65" s="685"/>
      <c r="JJB65" s="685"/>
      <c r="JJC65" s="685"/>
      <c r="JJD65" s="685"/>
      <c r="JJE65" s="685"/>
      <c r="JJF65" s="685"/>
      <c r="JJG65" s="685"/>
      <c r="JJH65" s="685"/>
      <c r="JJI65" s="685"/>
      <c r="JJJ65" s="685"/>
      <c r="JJK65" s="685"/>
      <c r="JJL65" s="685"/>
      <c r="JJM65" s="685"/>
      <c r="JJN65" s="685"/>
      <c r="JJO65" s="685"/>
      <c r="JJP65" s="685"/>
      <c r="JJQ65" s="685"/>
      <c r="JJR65" s="685"/>
      <c r="JJS65" s="685"/>
      <c r="JJT65" s="685"/>
      <c r="JJU65" s="685"/>
      <c r="JJV65" s="685"/>
      <c r="JJW65" s="685"/>
      <c r="JJX65" s="685"/>
      <c r="JJY65" s="685"/>
      <c r="JJZ65" s="685"/>
      <c r="JKA65" s="685"/>
      <c r="JKB65" s="685"/>
      <c r="JKC65" s="685"/>
      <c r="JKD65" s="685"/>
      <c r="JKE65" s="685"/>
      <c r="JKF65" s="685"/>
      <c r="JKG65" s="685"/>
      <c r="JKH65" s="685"/>
      <c r="JKI65" s="685"/>
      <c r="JKJ65" s="685"/>
      <c r="JKK65" s="685"/>
      <c r="JKL65" s="685"/>
      <c r="JKM65" s="685"/>
      <c r="JKN65" s="685"/>
      <c r="JKO65" s="685"/>
      <c r="JKP65" s="685"/>
      <c r="JKQ65" s="685"/>
      <c r="JKR65" s="685"/>
      <c r="JKS65" s="685"/>
      <c r="JKT65" s="685"/>
      <c r="JKU65" s="685"/>
      <c r="JKV65" s="685"/>
      <c r="JKW65" s="685"/>
      <c r="JKX65" s="685"/>
      <c r="JKY65" s="685"/>
      <c r="JKZ65" s="685"/>
      <c r="JLA65" s="685"/>
      <c r="JLB65" s="685"/>
      <c r="JLC65" s="685"/>
      <c r="JLD65" s="685"/>
      <c r="JLE65" s="685"/>
      <c r="JLF65" s="685"/>
      <c r="JLG65" s="685"/>
      <c r="JLH65" s="685"/>
      <c r="JLI65" s="685"/>
      <c r="JLJ65" s="685"/>
      <c r="JLK65" s="685"/>
      <c r="JLL65" s="685"/>
      <c r="JLM65" s="685"/>
      <c r="JLN65" s="685"/>
      <c r="JLO65" s="685"/>
      <c r="JLP65" s="685"/>
      <c r="JLQ65" s="685"/>
      <c r="JLR65" s="685"/>
      <c r="JLS65" s="685"/>
      <c r="JLT65" s="685"/>
      <c r="JLU65" s="685"/>
      <c r="JLV65" s="685"/>
      <c r="JLW65" s="685"/>
      <c r="JLX65" s="685"/>
      <c r="JLY65" s="685"/>
      <c r="JLZ65" s="685"/>
      <c r="JMA65" s="685"/>
      <c r="JMB65" s="685"/>
      <c r="JMC65" s="685"/>
      <c r="JMD65" s="685"/>
      <c r="JME65" s="685"/>
      <c r="JMF65" s="685"/>
      <c r="JMG65" s="685"/>
      <c r="JMH65" s="685"/>
      <c r="JMI65" s="685"/>
      <c r="JMJ65" s="685"/>
      <c r="JMK65" s="685"/>
      <c r="JML65" s="685"/>
      <c r="JMM65" s="685"/>
      <c r="JMN65" s="685"/>
      <c r="JMO65" s="685"/>
      <c r="JMP65" s="685"/>
      <c r="JMQ65" s="685"/>
      <c r="JMR65" s="685"/>
      <c r="JMS65" s="685"/>
      <c r="JMT65" s="685"/>
      <c r="JMU65" s="685"/>
      <c r="JMV65" s="685"/>
      <c r="JMW65" s="685"/>
      <c r="JMX65" s="685"/>
      <c r="JMY65" s="685"/>
      <c r="JMZ65" s="685"/>
      <c r="JNA65" s="685"/>
      <c r="JNB65" s="685"/>
      <c r="JNC65" s="685"/>
      <c r="JND65" s="685"/>
      <c r="JNE65" s="685"/>
      <c r="JNF65" s="685"/>
      <c r="JNG65" s="685"/>
      <c r="JNH65" s="685"/>
      <c r="JNI65" s="685"/>
      <c r="JNJ65" s="685"/>
      <c r="JNK65" s="685"/>
      <c r="JNL65" s="685"/>
      <c r="JNM65" s="685"/>
      <c r="JNN65" s="685"/>
      <c r="JNO65" s="685"/>
      <c r="JNP65" s="685"/>
      <c r="JNQ65" s="685"/>
      <c r="JNR65" s="685"/>
      <c r="JNS65" s="685"/>
      <c r="JNT65" s="685"/>
      <c r="JNU65" s="685"/>
      <c r="JNV65" s="685"/>
      <c r="JNW65" s="685"/>
      <c r="JNX65" s="685"/>
      <c r="JNY65" s="685"/>
      <c r="JNZ65" s="685"/>
      <c r="JOA65" s="685"/>
      <c r="JOB65" s="685"/>
      <c r="JOC65" s="685"/>
      <c r="JOD65" s="685"/>
      <c r="JOE65" s="685"/>
      <c r="JOF65" s="685"/>
      <c r="JOG65" s="685"/>
      <c r="JOH65" s="685"/>
      <c r="JOI65" s="685"/>
      <c r="JOJ65" s="685"/>
      <c r="JOK65" s="685"/>
      <c r="JOL65" s="685"/>
      <c r="JOM65" s="685"/>
      <c r="JON65" s="685"/>
      <c r="JOO65" s="685"/>
      <c r="JOP65" s="685"/>
      <c r="JOQ65" s="685"/>
      <c r="JOR65" s="685"/>
      <c r="JOS65" s="685"/>
      <c r="JOT65" s="685"/>
      <c r="JOU65" s="685"/>
      <c r="JOV65" s="685"/>
      <c r="JOW65" s="685"/>
      <c r="JOX65" s="685"/>
      <c r="JOY65" s="685"/>
      <c r="JOZ65" s="685"/>
      <c r="JPA65" s="685"/>
      <c r="JPB65" s="685"/>
      <c r="JPC65" s="685"/>
      <c r="JPD65" s="685"/>
      <c r="JPE65" s="685"/>
      <c r="JPF65" s="685"/>
      <c r="JPG65" s="685"/>
      <c r="JPH65" s="685"/>
      <c r="JPI65" s="685"/>
      <c r="JPJ65" s="685"/>
      <c r="JPK65" s="685"/>
      <c r="JPL65" s="685"/>
      <c r="JPM65" s="685"/>
      <c r="JPN65" s="685"/>
      <c r="JPO65" s="685"/>
      <c r="JPP65" s="685"/>
      <c r="JPQ65" s="685"/>
      <c r="JPR65" s="685"/>
      <c r="JPS65" s="685"/>
      <c r="JPT65" s="685"/>
      <c r="JPU65" s="685"/>
      <c r="JPV65" s="685"/>
      <c r="JPW65" s="685"/>
      <c r="JPX65" s="685"/>
      <c r="JPY65" s="685"/>
      <c r="JPZ65" s="685"/>
      <c r="JQA65" s="685"/>
      <c r="JQB65" s="685"/>
      <c r="JQC65" s="685"/>
      <c r="JQD65" s="685"/>
      <c r="JQE65" s="685"/>
      <c r="JQF65" s="685"/>
      <c r="JQG65" s="685"/>
      <c r="JQH65" s="685"/>
      <c r="JQI65" s="685"/>
      <c r="JQJ65" s="685"/>
      <c r="JQK65" s="685"/>
      <c r="JQL65" s="685"/>
      <c r="JQM65" s="685"/>
      <c r="JQN65" s="685"/>
      <c r="JQO65" s="685"/>
      <c r="JQP65" s="685"/>
      <c r="JQQ65" s="685"/>
      <c r="JQR65" s="685"/>
      <c r="JQS65" s="685"/>
      <c r="JQT65" s="685"/>
      <c r="JQU65" s="685"/>
      <c r="JQV65" s="685"/>
      <c r="JQW65" s="685"/>
      <c r="JQX65" s="685"/>
      <c r="JQY65" s="685"/>
      <c r="JQZ65" s="685"/>
      <c r="JRA65" s="685"/>
      <c r="JRB65" s="685"/>
      <c r="JRC65" s="685"/>
      <c r="JRD65" s="685"/>
      <c r="JRE65" s="685"/>
      <c r="JRF65" s="685"/>
      <c r="JRG65" s="685"/>
      <c r="JRH65" s="685"/>
      <c r="JRI65" s="685"/>
      <c r="JRJ65" s="685"/>
      <c r="JRK65" s="685"/>
      <c r="JRL65" s="685"/>
      <c r="JRM65" s="685"/>
      <c r="JRN65" s="685"/>
      <c r="JRO65" s="685"/>
      <c r="JRP65" s="685"/>
      <c r="JRQ65" s="685"/>
      <c r="JRR65" s="685"/>
      <c r="JRS65" s="685"/>
      <c r="JRT65" s="685"/>
      <c r="JRU65" s="685"/>
      <c r="JRV65" s="685"/>
      <c r="JRW65" s="685"/>
      <c r="JRX65" s="685"/>
      <c r="JRY65" s="685"/>
      <c r="JRZ65" s="685"/>
      <c r="JSA65" s="685"/>
      <c r="JSB65" s="685"/>
      <c r="JSC65" s="685"/>
      <c r="JSD65" s="685"/>
      <c r="JSE65" s="685"/>
      <c r="JSF65" s="685"/>
      <c r="JSG65" s="685"/>
      <c r="JSH65" s="685"/>
      <c r="JSI65" s="685"/>
      <c r="JSJ65" s="685"/>
      <c r="JSK65" s="685"/>
      <c r="JSL65" s="685"/>
      <c r="JSM65" s="685"/>
      <c r="JSN65" s="685"/>
      <c r="JSO65" s="685"/>
      <c r="JSP65" s="685"/>
      <c r="JSQ65" s="685"/>
      <c r="JSR65" s="685"/>
      <c r="JSS65" s="685"/>
      <c r="JST65" s="685"/>
      <c r="JSU65" s="685"/>
      <c r="JSV65" s="685"/>
      <c r="JSW65" s="685"/>
      <c r="JSX65" s="685"/>
      <c r="JSY65" s="685"/>
      <c r="JSZ65" s="685"/>
      <c r="JTA65" s="685"/>
      <c r="JTB65" s="685"/>
      <c r="JTC65" s="685"/>
      <c r="JTD65" s="685"/>
      <c r="JTE65" s="685"/>
      <c r="JTF65" s="685"/>
      <c r="JTG65" s="685"/>
      <c r="JTH65" s="685"/>
      <c r="JTI65" s="685"/>
      <c r="JTJ65" s="685"/>
      <c r="JTK65" s="685"/>
      <c r="JTL65" s="685"/>
      <c r="JTM65" s="685"/>
      <c r="JTN65" s="685"/>
      <c r="JTO65" s="685"/>
      <c r="JTP65" s="685"/>
      <c r="JTQ65" s="685"/>
      <c r="JTR65" s="685"/>
      <c r="JTS65" s="685"/>
      <c r="JTT65" s="685"/>
      <c r="JTU65" s="685"/>
      <c r="JTV65" s="685"/>
      <c r="JTW65" s="685"/>
      <c r="JTX65" s="685"/>
      <c r="JTY65" s="685"/>
      <c r="JTZ65" s="685"/>
      <c r="JUA65" s="685"/>
      <c r="JUB65" s="685"/>
      <c r="JUC65" s="685"/>
      <c r="JUD65" s="685"/>
      <c r="JUE65" s="685"/>
      <c r="JUF65" s="685"/>
      <c r="JUG65" s="685"/>
      <c r="JUH65" s="685"/>
      <c r="JUI65" s="685"/>
      <c r="JUJ65" s="685"/>
      <c r="JUK65" s="685"/>
      <c r="JUL65" s="685"/>
      <c r="JUM65" s="685"/>
      <c r="JUN65" s="685"/>
      <c r="JUO65" s="685"/>
      <c r="JUP65" s="685"/>
      <c r="JUQ65" s="685"/>
      <c r="JUR65" s="685"/>
      <c r="JUS65" s="685"/>
      <c r="JUT65" s="685"/>
      <c r="JUU65" s="685"/>
      <c r="JUV65" s="685"/>
      <c r="JUW65" s="685"/>
      <c r="JUX65" s="685"/>
      <c r="JUY65" s="685"/>
      <c r="JUZ65" s="685"/>
      <c r="JVA65" s="685"/>
      <c r="JVB65" s="685"/>
      <c r="JVC65" s="685"/>
      <c r="JVD65" s="685"/>
      <c r="JVE65" s="685"/>
      <c r="JVF65" s="685"/>
      <c r="JVG65" s="685"/>
      <c r="JVH65" s="685"/>
      <c r="JVI65" s="685"/>
      <c r="JVJ65" s="685"/>
      <c r="JVK65" s="685"/>
      <c r="JVL65" s="685"/>
      <c r="JVM65" s="685"/>
      <c r="JVN65" s="685"/>
      <c r="JVO65" s="685"/>
      <c r="JVP65" s="685"/>
      <c r="JVQ65" s="685"/>
      <c r="JVR65" s="685"/>
      <c r="JVS65" s="685"/>
      <c r="JVT65" s="685"/>
      <c r="JVU65" s="685"/>
      <c r="JVV65" s="685"/>
      <c r="JVW65" s="685"/>
      <c r="JVX65" s="685"/>
      <c r="JVY65" s="685"/>
      <c r="JVZ65" s="685"/>
      <c r="JWA65" s="685"/>
      <c r="JWB65" s="685"/>
      <c r="JWC65" s="685"/>
      <c r="JWD65" s="685"/>
      <c r="JWE65" s="685"/>
      <c r="JWF65" s="685"/>
      <c r="JWG65" s="685"/>
      <c r="JWH65" s="685"/>
      <c r="JWI65" s="685"/>
      <c r="JWJ65" s="685"/>
      <c r="JWK65" s="685"/>
      <c r="JWL65" s="685"/>
      <c r="JWM65" s="685"/>
      <c r="JWN65" s="685"/>
      <c r="JWO65" s="685"/>
      <c r="JWP65" s="685"/>
      <c r="JWQ65" s="685"/>
      <c r="JWR65" s="685"/>
      <c r="JWS65" s="685"/>
      <c r="JWT65" s="685"/>
      <c r="JWU65" s="685"/>
      <c r="JWV65" s="685"/>
      <c r="JWW65" s="685"/>
      <c r="JWX65" s="685"/>
      <c r="JWY65" s="685"/>
      <c r="JWZ65" s="685"/>
      <c r="JXA65" s="685"/>
      <c r="JXB65" s="685"/>
      <c r="JXC65" s="685"/>
      <c r="JXD65" s="685"/>
      <c r="JXE65" s="685"/>
      <c r="JXF65" s="685"/>
      <c r="JXG65" s="685"/>
      <c r="JXH65" s="685"/>
      <c r="JXI65" s="685"/>
      <c r="JXJ65" s="685"/>
      <c r="JXK65" s="685"/>
      <c r="JXL65" s="685"/>
      <c r="JXM65" s="685"/>
      <c r="JXN65" s="685"/>
      <c r="JXO65" s="685"/>
      <c r="JXP65" s="685"/>
      <c r="JXQ65" s="685"/>
      <c r="JXR65" s="685"/>
      <c r="JXS65" s="685"/>
      <c r="JXT65" s="685"/>
      <c r="JXU65" s="685"/>
      <c r="JXV65" s="685"/>
      <c r="JXW65" s="685"/>
      <c r="JXX65" s="685"/>
      <c r="JXY65" s="685"/>
      <c r="JXZ65" s="685"/>
      <c r="JYA65" s="685"/>
      <c r="JYB65" s="685"/>
      <c r="JYC65" s="685"/>
      <c r="JYD65" s="685"/>
      <c r="JYE65" s="685"/>
      <c r="JYF65" s="685"/>
      <c r="JYG65" s="685"/>
      <c r="JYH65" s="685"/>
      <c r="JYI65" s="685"/>
      <c r="JYJ65" s="685"/>
      <c r="JYK65" s="685"/>
      <c r="JYL65" s="685"/>
      <c r="JYM65" s="685"/>
      <c r="JYN65" s="685"/>
      <c r="JYO65" s="685"/>
      <c r="JYP65" s="685"/>
      <c r="JYQ65" s="685"/>
      <c r="JYR65" s="685"/>
      <c r="JYS65" s="685"/>
      <c r="JYT65" s="685"/>
      <c r="JYU65" s="685"/>
      <c r="JYV65" s="685"/>
      <c r="JYW65" s="685"/>
      <c r="JYX65" s="685"/>
      <c r="JYY65" s="685"/>
      <c r="JYZ65" s="685"/>
      <c r="JZA65" s="685"/>
      <c r="JZB65" s="685"/>
      <c r="JZC65" s="685"/>
      <c r="JZD65" s="685"/>
      <c r="JZE65" s="685"/>
      <c r="JZF65" s="685"/>
      <c r="JZG65" s="685"/>
      <c r="JZH65" s="685"/>
      <c r="JZI65" s="685"/>
      <c r="JZJ65" s="685"/>
      <c r="JZK65" s="685"/>
      <c r="JZL65" s="685"/>
      <c r="JZM65" s="685"/>
      <c r="JZN65" s="685"/>
      <c r="JZO65" s="685"/>
      <c r="JZP65" s="685"/>
      <c r="JZQ65" s="685"/>
      <c r="JZR65" s="685"/>
      <c r="JZS65" s="685"/>
      <c r="JZT65" s="685"/>
      <c r="JZU65" s="685"/>
      <c r="JZV65" s="685"/>
      <c r="JZW65" s="685"/>
      <c r="JZX65" s="685"/>
      <c r="JZY65" s="685"/>
      <c r="JZZ65" s="685"/>
      <c r="KAA65" s="685"/>
      <c r="KAB65" s="685"/>
      <c r="KAC65" s="685"/>
      <c r="KAD65" s="685"/>
      <c r="KAE65" s="685"/>
      <c r="KAF65" s="685"/>
      <c r="KAG65" s="685"/>
      <c r="KAH65" s="685"/>
      <c r="KAI65" s="685"/>
      <c r="KAJ65" s="685"/>
      <c r="KAK65" s="685"/>
      <c r="KAL65" s="685"/>
      <c r="KAM65" s="685"/>
      <c r="KAN65" s="685"/>
      <c r="KAO65" s="685"/>
      <c r="KAP65" s="685"/>
      <c r="KAQ65" s="685"/>
      <c r="KAR65" s="685"/>
      <c r="KAS65" s="685"/>
      <c r="KAT65" s="685"/>
      <c r="KAU65" s="685"/>
      <c r="KAV65" s="685"/>
      <c r="KAW65" s="685"/>
      <c r="KAX65" s="685"/>
      <c r="KAY65" s="685"/>
      <c r="KAZ65" s="685"/>
      <c r="KBA65" s="685"/>
      <c r="KBB65" s="685"/>
      <c r="KBC65" s="685"/>
      <c r="KBD65" s="685"/>
      <c r="KBE65" s="685"/>
      <c r="KBF65" s="685"/>
      <c r="KBG65" s="685"/>
      <c r="KBH65" s="685"/>
      <c r="KBI65" s="685"/>
      <c r="KBJ65" s="685"/>
      <c r="KBK65" s="685"/>
      <c r="KBL65" s="685"/>
      <c r="KBM65" s="685"/>
      <c r="KBN65" s="685"/>
      <c r="KBO65" s="685"/>
      <c r="KBP65" s="685"/>
      <c r="KBQ65" s="685"/>
      <c r="KBR65" s="685"/>
      <c r="KBS65" s="685"/>
      <c r="KBT65" s="685"/>
      <c r="KBU65" s="685"/>
      <c r="KBV65" s="685"/>
      <c r="KBW65" s="685"/>
      <c r="KBX65" s="685"/>
      <c r="KBY65" s="685"/>
      <c r="KBZ65" s="685"/>
      <c r="KCA65" s="685"/>
      <c r="KCB65" s="685"/>
      <c r="KCC65" s="685"/>
      <c r="KCD65" s="685"/>
      <c r="KCE65" s="685"/>
      <c r="KCF65" s="685"/>
      <c r="KCG65" s="685"/>
      <c r="KCH65" s="685"/>
      <c r="KCI65" s="685"/>
      <c r="KCJ65" s="685"/>
      <c r="KCK65" s="685"/>
      <c r="KCL65" s="685"/>
      <c r="KCM65" s="685"/>
      <c r="KCN65" s="685"/>
      <c r="KCO65" s="685"/>
      <c r="KCP65" s="685"/>
      <c r="KCQ65" s="685"/>
      <c r="KCR65" s="685"/>
      <c r="KCS65" s="685"/>
      <c r="KCT65" s="685"/>
      <c r="KCU65" s="685"/>
      <c r="KCV65" s="685"/>
      <c r="KCW65" s="685"/>
      <c r="KCX65" s="685"/>
      <c r="KCY65" s="685"/>
      <c r="KCZ65" s="685"/>
      <c r="KDA65" s="685"/>
      <c r="KDB65" s="685"/>
      <c r="KDC65" s="685"/>
      <c r="KDD65" s="685"/>
      <c r="KDE65" s="685"/>
      <c r="KDF65" s="685"/>
      <c r="KDG65" s="685"/>
      <c r="KDH65" s="685"/>
      <c r="KDI65" s="685"/>
      <c r="KDJ65" s="685"/>
      <c r="KDK65" s="685"/>
      <c r="KDL65" s="685"/>
      <c r="KDM65" s="685"/>
      <c r="KDN65" s="685"/>
      <c r="KDO65" s="685"/>
      <c r="KDP65" s="685"/>
      <c r="KDQ65" s="685"/>
      <c r="KDR65" s="685"/>
      <c r="KDS65" s="685"/>
      <c r="KDT65" s="685"/>
      <c r="KDU65" s="685"/>
      <c r="KDV65" s="685"/>
      <c r="KDW65" s="685"/>
      <c r="KDX65" s="685"/>
      <c r="KDY65" s="685"/>
      <c r="KDZ65" s="685"/>
      <c r="KEA65" s="685"/>
      <c r="KEB65" s="685"/>
      <c r="KEC65" s="685"/>
      <c r="KED65" s="685"/>
      <c r="KEE65" s="685"/>
      <c r="KEF65" s="685"/>
      <c r="KEG65" s="685"/>
      <c r="KEH65" s="685"/>
      <c r="KEI65" s="685"/>
      <c r="KEJ65" s="685"/>
      <c r="KEK65" s="685"/>
      <c r="KEL65" s="685"/>
      <c r="KEM65" s="685"/>
      <c r="KEN65" s="685"/>
      <c r="KEO65" s="685"/>
      <c r="KEP65" s="685"/>
      <c r="KEQ65" s="685"/>
      <c r="KER65" s="685"/>
      <c r="KES65" s="685"/>
      <c r="KET65" s="685"/>
      <c r="KEU65" s="685"/>
      <c r="KEV65" s="685"/>
      <c r="KEW65" s="685"/>
      <c r="KEX65" s="685"/>
      <c r="KEY65" s="685"/>
      <c r="KEZ65" s="685"/>
      <c r="KFA65" s="685"/>
      <c r="KFB65" s="685"/>
      <c r="KFC65" s="685"/>
      <c r="KFD65" s="685"/>
      <c r="KFE65" s="685"/>
      <c r="KFF65" s="685"/>
      <c r="KFG65" s="685"/>
      <c r="KFH65" s="685"/>
      <c r="KFI65" s="685"/>
      <c r="KFJ65" s="685"/>
      <c r="KFK65" s="685"/>
      <c r="KFL65" s="685"/>
      <c r="KFM65" s="685"/>
      <c r="KFN65" s="685"/>
      <c r="KFO65" s="685"/>
      <c r="KFP65" s="685"/>
      <c r="KFQ65" s="685"/>
      <c r="KFR65" s="685"/>
      <c r="KFS65" s="685"/>
      <c r="KFT65" s="685"/>
      <c r="KFU65" s="685"/>
      <c r="KFV65" s="685"/>
      <c r="KFW65" s="685"/>
      <c r="KFX65" s="685"/>
      <c r="KFY65" s="685"/>
      <c r="KFZ65" s="685"/>
      <c r="KGA65" s="685"/>
      <c r="KGB65" s="685"/>
      <c r="KGC65" s="685"/>
      <c r="KGD65" s="685"/>
      <c r="KGE65" s="685"/>
      <c r="KGF65" s="685"/>
      <c r="KGG65" s="685"/>
      <c r="KGH65" s="685"/>
      <c r="KGI65" s="685"/>
      <c r="KGJ65" s="685"/>
      <c r="KGK65" s="685"/>
      <c r="KGL65" s="685"/>
      <c r="KGM65" s="685"/>
      <c r="KGN65" s="685"/>
      <c r="KGO65" s="685"/>
      <c r="KGP65" s="685"/>
      <c r="KGQ65" s="685"/>
      <c r="KGR65" s="685"/>
      <c r="KGS65" s="685"/>
      <c r="KGT65" s="685"/>
      <c r="KGU65" s="685"/>
      <c r="KGV65" s="685"/>
      <c r="KGW65" s="685"/>
      <c r="KGX65" s="685"/>
      <c r="KGY65" s="685"/>
      <c r="KGZ65" s="685"/>
      <c r="KHA65" s="685"/>
      <c r="KHB65" s="685"/>
      <c r="KHC65" s="685"/>
      <c r="KHD65" s="685"/>
      <c r="KHE65" s="685"/>
      <c r="KHF65" s="685"/>
      <c r="KHG65" s="685"/>
      <c r="KHH65" s="685"/>
      <c r="KHI65" s="685"/>
      <c r="KHJ65" s="685"/>
      <c r="KHK65" s="685"/>
      <c r="KHL65" s="685"/>
      <c r="KHM65" s="685"/>
      <c r="KHN65" s="685"/>
      <c r="KHO65" s="685"/>
      <c r="KHP65" s="685"/>
      <c r="KHQ65" s="685"/>
      <c r="KHR65" s="685"/>
      <c r="KHS65" s="685"/>
      <c r="KHT65" s="685"/>
      <c r="KHU65" s="685"/>
      <c r="KHV65" s="685"/>
      <c r="KHW65" s="685"/>
      <c r="KHX65" s="685"/>
      <c r="KHY65" s="685"/>
      <c r="KHZ65" s="685"/>
      <c r="KIA65" s="685"/>
      <c r="KIB65" s="685"/>
      <c r="KIC65" s="685"/>
      <c r="KID65" s="685"/>
      <c r="KIE65" s="685"/>
      <c r="KIF65" s="685"/>
      <c r="KIG65" s="685"/>
      <c r="KIH65" s="685"/>
      <c r="KII65" s="685"/>
      <c r="KIJ65" s="685"/>
      <c r="KIK65" s="685"/>
      <c r="KIL65" s="685"/>
      <c r="KIM65" s="685"/>
      <c r="KIN65" s="685"/>
      <c r="KIO65" s="685"/>
      <c r="KIP65" s="685"/>
      <c r="KIQ65" s="685"/>
      <c r="KIR65" s="685"/>
      <c r="KIS65" s="685"/>
      <c r="KIT65" s="685"/>
      <c r="KIU65" s="685"/>
      <c r="KIV65" s="685"/>
      <c r="KIW65" s="685"/>
      <c r="KIX65" s="685"/>
      <c r="KIY65" s="685"/>
      <c r="KIZ65" s="685"/>
      <c r="KJA65" s="685"/>
      <c r="KJB65" s="685"/>
      <c r="KJC65" s="685"/>
      <c r="KJD65" s="685"/>
      <c r="KJE65" s="685"/>
      <c r="KJF65" s="685"/>
      <c r="KJG65" s="685"/>
      <c r="KJH65" s="685"/>
      <c r="KJI65" s="685"/>
      <c r="KJJ65" s="685"/>
      <c r="KJK65" s="685"/>
      <c r="KJL65" s="685"/>
      <c r="KJM65" s="685"/>
      <c r="KJN65" s="685"/>
      <c r="KJO65" s="685"/>
      <c r="KJP65" s="685"/>
      <c r="KJQ65" s="685"/>
      <c r="KJR65" s="685"/>
      <c r="KJS65" s="685"/>
      <c r="KJT65" s="685"/>
      <c r="KJU65" s="685"/>
      <c r="KJV65" s="685"/>
      <c r="KJW65" s="685"/>
      <c r="KJX65" s="685"/>
      <c r="KJY65" s="685"/>
      <c r="KJZ65" s="685"/>
      <c r="KKA65" s="685"/>
      <c r="KKB65" s="685"/>
      <c r="KKC65" s="685"/>
      <c r="KKD65" s="685"/>
      <c r="KKE65" s="685"/>
      <c r="KKF65" s="685"/>
      <c r="KKG65" s="685"/>
      <c r="KKH65" s="685"/>
      <c r="KKI65" s="685"/>
      <c r="KKJ65" s="685"/>
      <c r="KKK65" s="685"/>
      <c r="KKL65" s="685"/>
      <c r="KKM65" s="685"/>
      <c r="KKN65" s="685"/>
      <c r="KKO65" s="685"/>
      <c r="KKP65" s="685"/>
      <c r="KKQ65" s="685"/>
      <c r="KKR65" s="685"/>
      <c r="KKS65" s="685"/>
      <c r="KKT65" s="685"/>
      <c r="KKU65" s="685"/>
      <c r="KKV65" s="685"/>
      <c r="KKW65" s="685"/>
      <c r="KKX65" s="685"/>
      <c r="KKY65" s="685"/>
      <c r="KKZ65" s="685"/>
      <c r="KLA65" s="685"/>
      <c r="KLB65" s="685"/>
      <c r="KLC65" s="685"/>
      <c r="KLD65" s="685"/>
      <c r="KLE65" s="685"/>
      <c r="KLF65" s="685"/>
      <c r="KLG65" s="685"/>
      <c r="KLH65" s="685"/>
      <c r="KLI65" s="685"/>
      <c r="KLJ65" s="685"/>
      <c r="KLK65" s="685"/>
      <c r="KLL65" s="685"/>
      <c r="KLM65" s="685"/>
      <c r="KLN65" s="685"/>
      <c r="KLO65" s="685"/>
      <c r="KLP65" s="685"/>
      <c r="KLQ65" s="685"/>
      <c r="KLR65" s="685"/>
      <c r="KLS65" s="685"/>
      <c r="KLT65" s="685"/>
      <c r="KLU65" s="685"/>
      <c r="KLV65" s="685"/>
      <c r="KLW65" s="685"/>
      <c r="KLX65" s="685"/>
      <c r="KLY65" s="685"/>
      <c r="KLZ65" s="685"/>
      <c r="KMA65" s="685"/>
      <c r="KMB65" s="685"/>
      <c r="KMC65" s="685"/>
      <c r="KMD65" s="685"/>
      <c r="KME65" s="685"/>
      <c r="KMF65" s="685"/>
      <c r="KMG65" s="685"/>
      <c r="KMH65" s="685"/>
      <c r="KMI65" s="685"/>
      <c r="KMJ65" s="685"/>
      <c r="KMK65" s="685"/>
      <c r="KML65" s="685"/>
      <c r="KMM65" s="685"/>
      <c r="KMN65" s="685"/>
      <c r="KMO65" s="685"/>
      <c r="KMP65" s="685"/>
      <c r="KMQ65" s="685"/>
      <c r="KMR65" s="685"/>
      <c r="KMS65" s="685"/>
      <c r="KMT65" s="685"/>
      <c r="KMU65" s="685"/>
      <c r="KMV65" s="685"/>
      <c r="KMW65" s="685"/>
      <c r="KMX65" s="685"/>
      <c r="KMY65" s="685"/>
      <c r="KMZ65" s="685"/>
      <c r="KNA65" s="685"/>
      <c r="KNB65" s="685"/>
      <c r="KNC65" s="685"/>
      <c r="KND65" s="685"/>
      <c r="KNE65" s="685"/>
      <c r="KNF65" s="685"/>
      <c r="KNG65" s="685"/>
      <c r="KNH65" s="685"/>
      <c r="KNI65" s="685"/>
      <c r="KNJ65" s="685"/>
      <c r="KNK65" s="685"/>
      <c r="KNL65" s="685"/>
      <c r="KNM65" s="685"/>
      <c r="KNN65" s="685"/>
      <c r="KNO65" s="685"/>
      <c r="KNP65" s="685"/>
      <c r="KNQ65" s="685"/>
      <c r="KNR65" s="685"/>
      <c r="KNS65" s="685"/>
      <c r="KNT65" s="685"/>
      <c r="KNU65" s="685"/>
      <c r="KNV65" s="685"/>
      <c r="KNW65" s="685"/>
      <c r="KNX65" s="685"/>
      <c r="KNY65" s="685"/>
      <c r="KNZ65" s="685"/>
      <c r="KOA65" s="685"/>
      <c r="KOB65" s="685"/>
      <c r="KOC65" s="685"/>
      <c r="KOD65" s="685"/>
      <c r="KOE65" s="685"/>
      <c r="KOF65" s="685"/>
      <c r="KOG65" s="685"/>
      <c r="KOH65" s="685"/>
      <c r="KOI65" s="685"/>
      <c r="KOJ65" s="685"/>
      <c r="KOK65" s="685"/>
      <c r="KOL65" s="685"/>
      <c r="KOM65" s="685"/>
      <c r="KON65" s="685"/>
      <c r="KOO65" s="685"/>
      <c r="KOP65" s="685"/>
      <c r="KOQ65" s="685"/>
      <c r="KOR65" s="685"/>
      <c r="KOS65" s="685"/>
      <c r="KOT65" s="685"/>
      <c r="KOU65" s="685"/>
      <c r="KOV65" s="685"/>
      <c r="KOW65" s="685"/>
      <c r="KOX65" s="685"/>
      <c r="KOY65" s="685"/>
      <c r="KOZ65" s="685"/>
      <c r="KPA65" s="685"/>
      <c r="KPB65" s="685"/>
      <c r="KPC65" s="685"/>
      <c r="KPD65" s="685"/>
      <c r="KPE65" s="685"/>
      <c r="KPF65" s="685"/>
      <c r="KPG65" s="685"/>
      <c r="KPH65" s="685"/>
      <c r="KPI65" s="685"/>
      <c r="KPJ65" s="685"/>
      <c r="KPK65" s="685"/>
      <c r="KPL65" s="685"/>
      <c r="KPM65" s="685"/>
      <c r="KPN65" s="685"/>
      <c r="KPO65" s="685"/>
      <c r="KPP65" s="685"/>
      <c r="KPQ65" s="685"/>
      <c r="KPR65" s="685"/>
      <c r="KPS65" s="685"/>
      <c r="KPT65" s="685"/>
      <c r="KPU65" s="685"/>
      <c r="KPV65" s="685"/>
      <c r="KPW65" s="685"/>
      <c r="KPX65" s="685"/>
      <c r="KPY65" s="685"/>
      <c r="KPZ65" s="685"/>
      <c r="KQA65" s="685"/>
      <c r="KQB65" s="685"/>
      <c r="KQC65" s="685"/>
      <c r="KQD65" s="685"/>
      <c r="KQE65" s="685"/>
      <c r="KQF65" s="685"/>
      <c r="KQG65" s="685"/>
      <c r="KQH65" s="685"/>
      <c r="KQI65" s="685"/>
      <c r="KQJ65" s="685"/>
      <c r="KQK65" s="685"/>
      <c r="KQL65" s="685"/>
      <c r="KQM65" s="685"/>
      <c r="KQN65" s="685"/>
      <c r="KQO65" s="685"/>
      <c r="KQP65" s="685"/>
      <c r="KQQ65" s="685"/>
      <c r="KQR65" s="685"/>
      <c r="KQS65" s="685"/>
      <c r="KQT65" s="685"/>
      <c r="KQU65" s="685"/>
      <c r="KQV65" s="685"/>
      <c r="KQW65" s="685"/>
      <c r="KQX65" s="685"/>
      <c r="KQY65" s="685"/>
      <c r="KQZ65" s="685"/>
      <c r="KRA65" s="685"/>
      <c r="KRB65" s="685"/>
      <c r="KRC65" s="685"/>
      <c r="KRD65" s="685"/>
      <c r="KRE65" s="685"/>
      <c r="KRF65" s="685"/>
      <c r="KRG65" s="685"/>
      <c r="KRH65" s="685"/>
      <c r="KRI65" s="685"/>
      <c r="KRJ65" s="685"/>
      <c r="KRK65" s="685"/>
      <c r="KRL65" s="685"/>
      <c r="KRM65" s="685"/>
      <c r="KRN65" s="685"/>
      <c r="KRO65" s="685"/>
      <c r="KRP65" s="685"/>
      <c r="KRQ65" s="685"/>
      <c r="KRR65" s="685"/>
      <c r="KRS65" s="685"/>
      <c r="KRT65" s="685"/>
      <c r="KRU65" s="685"/>
      <c r="KRV65" s="685"/>
      <c r="KRW65" s="685"/>
      <c r="KRX65" s="685"/>
      <c r="KRY65" s="685"/>
      <c r="KRZ65" s="685"/>
      <c r="KSA65" s="685"/>
      <c r="KSB65" s="685"/>
      <c r="KSC65" s="685"/>
      <c r="KSD65" s="685"/>
      <c r="KSE65" s="685"/>
      <c r="KSF65" s="685"/>
      <c r="KSG65" s="685"/>
      <c r="KSH65" s="685"/>
      <c r="KSI65" s="685"/>
      <c r="KSJ65" s="685"/>
      <c r="KSK65" s="685"/>
      <c r="KSL65" s="685"/>
      <c r="KSM65" s="685"/>
      <c r="KSN65" s="685"/>
      <c r="KSO65" s="685"/>
      <c r="KSP65" s="685"/>
      <c r="KSQ65" s="685"/>
      <c r="KSR65" s="685"/>
      <c r="KSS65" s="685"/>
      <c r="KST65" s="685"/>
      <c r="KSU65" s="685"/>
      <c r="KSV65" s="685"/>
      <c r="KSW65" s="685"/>
      <c r="KSX65" s="685"/>
      <c r="KSY65" s="685"/>
      <c r="KSZ65" s="685"/>
      <c r="KTA65" s="685"/>
      <c r="KTB65" s="685"/>
      <c r="KTC65" s="685"/>
      <c r="KTD65" s="685"/>
      <c r="KTE65" s="685"/>
      <c r="KTF65" s="685"/>
      <c r="KTG65" s="685"/>
      <c r="KTH65" s="685"/>
      <c r="KTI65" s="685"/>
      <c r="KTJ65" s="685"/>
      <c r="KTK65" s="685"/>
      <c r="KTL65" s="685"/>
      <c r="KTM65" s="685"/>
      <c r="KTN65" s="685"/>
      <c r="KTO65" s="685"/>
      <c r="KTP65" s="685"/>
      <c r="KTQ65" s="685"/>
      <c r="KTR65" s="685"/>
      <c r="KTS65" s="685"/>
      <c r="KTT65" s="685"/>
      <c r="KTU65" s="685"/>
      <c r="KTV65" s="685"/>
      <c r="KTW65" s="685"/>
      <c r="KTX65" s="685"/>
      <c r="KTY65" s="685"/>
      <c r="KTZ65" s="685"/>
      <c r="KUA65" s="685"/>
      <c r="KUB65" s="685"/>
      <c r="KUC65" s="685"/>
      <c r="KUD65" s="685"/>
      <c r="KUE65" s="685"/>
      <c r="KUF65" s="685"/>
      <c r="KUG65" s="685"/>
      <c r="KUH65" s="685"/>
      <c r="KUI65" s="685"/>
      <c r="KUJ65" s="685"/>
      <c r="KUK65" s="685"/>
      <c r="KUL65" s="685"/>
      <c r="KUM65" s="685"/>
      <c r="KUN65" s="685"/>
      <c r="KUO65" s="685"/>
      <c r="KUP65" s="685"/>
      <c r="KUQ65" s="685"/>
      <c r="KUR65" s="685"/>
      <c r="KUS65" s="685"/>
      <c r="KUT65" s="685"/>
      <c r="KUU65" s="685"/>
      <c r="KUV65" s="685"/>
      <c r="KUW65" s="685"/>
      <c r="KUX65" s="685"/>
      <c r="KUY65" s="685"/>
      <c r="KUZ65" s="685"/>
      <c r="KVA65" s="685"/>
      <c r="KVB65" s="685"/>
      <c r="KVC65" s="685"/>
      <c r="KVD65" s="685"/>
      <c r="KVE65" s="685"/>
      <c r="KVF65" s="685"/>
      <c r="KVG65" s="685"/>
      <c r="KVH65" s="685"/>
      <c r="KVI65" s="685"/>
      <c r="KVJ65" s="685"/>
      <c r="KVK65" s="685"/>
      <c r="KVL65" s="685"/>
      <c r="KVM65" s="685"/>
      <c r="KVN65" s="685"/>
      <c r="KVO65" s="685"/>
      <c r="KVP65" s="685"/>
      <c r="KVQ65" s="685"/>
      <c r="KVR65" s="685"/>
      <c r="KVS65" s="685"/>
      <c r="KVT65" s="685"/>
      <c r="KVU65" s="685"/>
      <c r="KVV65" s="685"/>
      <c r="KVW65" s="685"/>
      <c r="KVX65" s="685"/>
      <c r="KVY65" s="685"/>
      <c r="KVZ65" s="685"/>
      <c r="KWA65" s="685"/>
      <c r="KWB65" s="685"/>
      <c r="KWC65" s="685"/>
      <c r="KWD65" s="685"/>
      <c r="KWE65" s="685"/>
      <c r="KWF65" s="685"/>
      <c r="KWG65" s="685"/>
      <c r="KWH65" s="685"/>
      <c r="KWI65" s="685"/>
      <c r="KWJ65" s="685"/>
      <c r="KWK65" s="685"/>
      <c r="KWL65" s="685"/>
      <c r="KWM65" s="685"/>
      <c r="KWN65" s="685"/>
      <c r="KWO65" s="685"/>
      <c r="KWP65" s="685"/>
      <c r="KWQ65" s="685"/>
      <c r="KWR65" s="685"/>
      <c r="KWS65" s="685"/>
      <c r="KWT65" s="685"/>
      <c r="KWU65" s="685"/>
      <c r="KWV65" s="685"/>
      <c r="KWW65" s="685"/>
      <c r="KWX65" s="685"/>
      <c r="KWY65" s="685"/>
      <c r="KWZ65" s="685"/>
      <c r="KXA65" s="685"/>
      <c r="KXB65" s="685"/>
      <c r="KXC65" s="685"/>
      <c r="KXD65" s="685"/>
      <c r="KXE65" s="685"/>
      <c r="KXF65" s="685"/>
      <c r="KXG65" s="685"/>
      <c r="KXH65" s="685"/>
      <c r="KXI65" s="685"/>
      <c r="KXJ65" s="685"/>
      <c r="KXK65" s="685"/>
      <c r="KXL65" s="685"/>
      <c r="KXM65" s="685"/>
      <c r="KXN65" s="685"/>
      <c r="KXO65" s="685"/>
      <c r="KXP65" s="685"/>
      <c r="KXQ65" s="685"/>
      <c r="KXR65" s="685"/>
      <c r="KXS65" s="685"/>
      <c r="KXT65" s="685"/>
      <c r="KXU65" s="685"/>
      <c r="KXV65" s="685"/>
      <c r="KXW65" s="685"/>
      <c r="KXX65" s="685"/>
      <c r="KXY65" s="685"/>
      <c r="KXZ65" s="685"/>
      <c r="KYA65" s="685"/>
      <c r="KYB65" s="685"/>
      <c r="KYC65" s="685"/>
      <c r="KYD65" s="685"/>
      <c r="KYE65" s="685"/>
      <c r="KYF65" s="685"/>
      <c r="KYG65" s="685"/>
      <c r="KYH65" s="685"/>
      <c r="KYI65" s="685"/>
      <c r="KYJ65" s="685"/>
      <c r="KYK65" s="685"/>
      <c r="KYL65" s="685"/>
      <c r="KYM65" s="685"/>
      <c r="KYN65" s="685"/>
      <c r="KYO65" s="685"/>
      <c r="KYP65" s="685"/>
      <c r="KYQ65" s="685"/>
      <c r="KYR65" s="685"/>
      <c r="KYS65" s="685"/>
      <c r="KYT65" s="685"/>
      <c r="KYU65" s="685"/>
      <c r="KYV65" s="685"/>
      <c r="KYW65" s="685"/>
      <c r="KYX65" s="685"/>
      <c r="KYY65" s="685"/>
      <c r="KYZ65" s="685"/>
      <c r="KZA65" s="685"/>
      <c r="KZB65" s="685"/>
      <c r="KZC65" s="685"/>
      <c r="KZD65" s="685"/>
      <c r="KZE65" s="685"/>
      <c r="KZF65" s="685"/>
      <c r="KZG65" s="685"/>
      <c r="KZH65" s="685"/>
      <c r="KZI65" s="685"/>
      <c r="KZJ65" s="685"/>
      <c r="KZK65" s="685"/>
      <c r="KZL65" s="685"/>
      <c r="KZM65" s="685"/>
      <c r="KZN65" s="685"/>
      <c r="KZO65" s="685"/>
      <c r="KZP65" s="685"/>
      <c r="KZQ65" s="685"/>
      <c r="KZR65" s="685"/>
      <c r="KZS65" s="685"/>
      <c r="KZT65" s="685"/>
      <c r="KZU65" s="685"/>
      <c r="KZV65" s="685"/>
      <c r="KZW65" s="685"/>
      <c r="KZX65" s="685"/>
      <c r="KZY65" s="685"/>
      <c r="KZZ65" s="685"/>
      <c r="LAA65" s="685"/>
      <c r="LAB65" s="685"/>
      <c r="LAC65" s="685"/>
      <c r="LAD65" s="685"/>
      <c r="LAE65" s="685"/>
      <c r="LAF65" s="685"/>
      <c r="LAG65" s="685"/>
      <c r="LAH65" s="685"/>
      <c r="LAI65" s="685"/>
      <c r="LAJ65" s="685"/>
      <c r="LAK65" s="685"/>
      <c r="LAL65" s="685"/>
      <c r="LAM65" s="685"/>
      <c r="LAN65" s="685"/>
      <c r="LAO65" s="685"/>
      <c r="LAP65" s="685"/>
      <c r="LAQ65" s="685"/>
      <c r="LAR65" s="685"/>
      <c r="LAS65" s="685"/>
      <c r="LAT65" s="685"/>
      <c r="LAU65" s="685"/>
      <c r="LAV65" s="685"/>
      <c r="LAW65" s="685"/>
      <c r="LAX65" s="685"/>
      <c r="LAY65" s="685"/>
      <c r="LAZ65" s="685"/>
      <c r="LBA65" s="685"/>
      <c r="LBB65" s="685"/>
      <c r="LBC65" s="685"/>
      <c r="LBD65" s="685"/>
      <c r="LBE65" s="685"/>
      <c r="LBF65" s="685"/>
      <c r="LBG65" s="685"/>
      <c r="LBH65" s="685"/>
      <c r="LBI65" s="685"/>
      <c r="LBJ65" s="685"/>
      <c r="LBK65" s="685"/>
      <c r="LBL65" s="685"/>
      <c r="LBM65" s="685"/>
      <c r="LBN65" s="685"/>
      <c r="LBO65" s="685"/>
      <c r="LBP65" s="685"/>
      <c r="LBQ65" s="685"/>
      <c r="LBR65" s="685"/>
      <c r="LBS65" s="685"/>
      <c r="LBT65" s="685"/>
      <c r="LBU65" s="685"/>
      <c r="LBV65" s="685"/>
      <c r="LBW65" s="685"/>
      <c r="LBX65" s="685"/>
      <c r="LBY65" s="685"/>
      <c r="LBZ65" s="685"/>
      <c r="LCA65" s="685"/>
      <c r="LCB65" s="685"/>
      <c r="LCC65" s="685"/>
      <c r="LCD65" s="685"/>
      <c r="LCE65" s="685"/>
      <c r="LCF65" s="685"/>
      <c r="LCG65" s="685"/>
      <c r="LCH65" s="685"/>
      <c r="LCI65" s="685"/>
      <c r="LCJ65" s="685"/>
      <c r="LCK65" s="685"/>
      <c r="LCL65" s="685"/>
      <c r="LCM65" s="685"/>
      <c r="LCN65" s="685"/>
      <c r="LCO65" s="685"/>
      <c r="LCP65" s="685"/>
      <c r="LCQ65" s="685"/>
      <c r="LCR65" s="685"/>
      <c r="LCS65" s="685"/>
      <c r="LCT65" s="685"/>
      <c r="LCU65" s="685"/>
      <c r="LCV65" s="685"/>
      <c r="LCW65" s="685"/>
      <c r="LCX65" s="685"/>
      <c r="LCY65" s="685"/>
      <c r="LCZ65" s="685"/>
      <c r="LDA65" s="685"/>
      <c r="LDB65" s="685"/>
      <c r="LDC65" s="685"/>
      <c r="LDD65" s="685"/>
      <c r="LDE65" s="685"/>
      <c r="LDF65" s="685"/>
      <c r="LDG65" s="685"/>
      <c r="LDH65" s="685"/>
      <c r="LDI65" s="685"/>
      <c r="LDJ65" s="685"/>
      <c r="LDK65" s="685"/>
      <c r="LDL65" s="685"/>
      <c r="LDM65" s="685"/>
      <c r="LDN65" s="685"/>
      <c r="LDO65" s="685"/>
      <c r="LDP65" s="685"/>
      <c r="LDQ65" s="685"/>
      <c r="LDR65" s="685"/>
      <c r="LDS65" s="685"/>
      <c r="LDT65" s="685"/>
      <c r="LDU65" s="685"/>
      <c r="LDV65" s="685"/>
      <c r="LDW65" s="685"/>
      <c r="LDX65" s="685"/>
      <c r="LDY65" s="685"/>
      <c r="LDZ65" s="685"/>
      <c r="LEA65" s="685"/>
      <c r="LEB65" s="685"/>
      <c r="LEC65" s="685"/>
      <c r="LED65" s="685"/>
      <c r="LEE65" s="685"/>
      <c r="LEF65" s="685"/>
      <c r="LEG65" s="685"/>
      <c r="LEH65" s="685"/>
      <c r="LEI65" s="685"/>
      <c r="LEJ65" s="685"/>
      <c r="LEK65" s="685"/>
      <c r="LEL65" s="685"/>
      <c r="LEM65" s="685"/>
      <c r="LEN65" s="685"/>
      <c r="LEO65" s="685"/>
      <c r="LEP65" s="685"/>
      <c r="LEQ65" s="685"/>
      <c r="LER65" s="685"/>
      <c r="LES65" s="685"/>
      <c r="LET65" s="685"/>
      <c r="LEU65" s="685"/>
      <c r="LEV65" s="685"/>
      <c r="LEW65" s="685"/>
      <c r="LEX65" s="685"/>
      <c r="LEY65" s="685"/>
      <c r="LEZ65" s="685"/>
      <c r="LFA65" s="685"/>
      <c r="LFB65" s="685"/>
      <c r="LFC65" s="685"/>
      <c r="LFD65" s="685"/>
      <c r="LFE65" s="685"/>
      <c r="LFF65" s="685"/>
      <c r="LFG65" s="685"/>
      <c r="LFH65" s="685"/>
      <c r="LFI65" s="685"/>
      <c r="LFJ65" s="685"/>
      <c r="LFK65" s="685"/>
      <c r="LFL65" s="685"/>
      <c r="LFM65" s="685"/>
      <c r="LFN65" s="685"/>
      <c r="LFO65" s="685"/>
      <c r="LFP65" s="685"/>
      <c r="LFQ65" s="685"/>
      <c r="LFR65" s="685"/>
      <c r="LFS65" s="685"/>
      <c r="LFT65" s="685"/>
      <c r="LFU65" s="685"/>
      <c r="LFV65" s="685"/>
      <c r="LFW65" s="685"/>
      <c r="LFX65" s="685"/>
      <c r="LFY65" s="685"/>
      <c r="LFZ65" s="685"/>
      <c r="LGA65" s="685"/>
      <c r="LGB65" s="685"/>
      <c r="LGC65" s="685"/>
      <c r="LGD65" s="685"/>
      <c r="LGE65" s="685"/>
      <c r="LGF65" s="685"/>
      <c r="LGG65" s="685"/>
      <c r="LGH65" s="685"/>
      <c r="LGI65" s="685"/>
      <c r="LGJ65" s="685"/>
      <c r="LGK65" s="685"/>
      <c r="LGL65" s="685"/>
      <c r="LGM65" s="685"/>
      <c r="LGN65" s="685"/>
      <c r="LGO65" s="685"/>
      <c r="LGP65" s="685"/>
      <c r="LGQ65" s="685"/>
      <c r="LGR65" s="685"/>
      <c r="LGS65" s="685"/>
      <c r="LGT65" s="685"/>
      <c r="LGU65" s="685"/>
      <c r="LGV65" s="685"/>
      <c r="LGW65" s="685"/>
      <c r="LGX65" s="685"/>
      <c r="LGY65" s="685"/>
      <c r="LGZ65" s="685"/>
      <c r="LHA65" s="685"/>
      <c r="LHB65" s="685"/>
      <c r="LHC65" s="685"/>
      <c r="LHD65" s="685"/>
      <c r="LHE65" s="685"/>
      <c r="LHF65" s="685"/>
      <c r="LHG65" s="685"/>
      <c r="LHH65" s="685"/>
      <c r="LHI65" s="685"/>
      <c r="LHJ65" s="685"/>
      <c r="LHK65" s="685"/>
      <c r="LHL65" s="685"/>
      <c r="LHM65" s="685"/>
      <c r="LHN65" s="685"/>
      <c r="LHO65" s="685"/>
      <c r="LHP65" s="685"/>
      <c r="LHQ65" s="685"/>
      <c r="LHR65" s="685"/>
      <c r="LHS65" s="685"/>
      <c r="LHT65" s="685"/>
      <c r="LHU65" s="685"/>
      <c r="LHV65" s="685"/>
      <c r="LHW65" s="685"/>
      <c r="LHX65" s="685"/>
      <c r="LHY65" s="685"/>
      <c r="LHZ65" s="685"/>
      <c r="LIA65" s="685"/>
      <c r="LIB65" s="685"/>
      <c r="LIC65" s="685"/>
      <c r="LID65" s="685"/>
      <c r="LIE65" s="685"/>
      <c r="LIF65" s="685"/>
      <c r="LIG65" s="685"/>
      <c r="LIH65" s="685"/>
      <c r="LII65" s="685"/>
      <c r="LIJ65" s="685"/>
      <c r="LIK65" s="685"/>
      <c r="LIL65" s="685"/>
      <c r="LIM65" s="685"/>
      <c r="LIN65" s="685"/>
      <c r="LIO65" s="685"/>
      <c r="LIP65" s="685"/>
      <c r="LIQ65" s="685"/>
      <c r="LIR65" s="685"/>
      <c r="LIS65" s="685"/>
      <c r="LIT65" s="685"/>
      <c r="LIU65" s="685"/>
      <c r="LIV65" s="685"/>
      <c r="LIW65" s="685"/>
      <c r="LIX65" s="685"/>
      <c r="LIY65" s="685"/>
      <c r="LIZ65" s="685"/>
      <c r="LJA65" s="685"/>
      <c r="LJB65" s="685"/>
      <c r="LJC65" s="685"/>
      <c r="LJD65" s="685"/>
      <c r="LJE65" s="685"/>
      <c r="LJF65" s="685"/>
      <c r="LJG65" s="685"/>
      <c r="LJH65" s="685"/>
      <c r="LJI65" s="685"/>
      <c r="LJJ65" s="685"/>
      <c r="LJK65" s="685"/>
      <c r="LJL65" s="685"/>
      <c r="LJM65" s="685"/>
      <c r="LJN65" s="685"/>
      <c r="LJO65" s="685"/>
      <c r="LJP65" s="685"/>
      <c r="LJQ65" s="685"/>
      <c r="LJR65" s="685"/>
      <c r="LJS65" s="685"/>
      <c r="LJT65" s="685"/>
      <c r="LJU65" s="685"/>
      <c r="LJV65" s="685"/>
      <c r="LJW65" s="685"/>
      <c r="LJX65" s="685"/>
      <c r="LJY65" s="685"/>
      <c r="LJZ65" s="685"/>
      <c r="LKA65" s="685"/>
      <c r="LKB65" s="685"/>
      <c r="LKC65" s="685"/>
      <c r="LKD65" s="685"/>
      <c r="LKE65" s="685"/>
      <c r="LKF65" s="685"/>
      <c r="LKG65" s="685"/>
      <c r="LKH65" s="685"/>
      <c r="LKI65" s="685"/>
      <c r="LKJ65" s="685"/>
      <c r="LKK65" s="685"/>
      <c r="LKL65" s="685"/>
      <c r="LKM65" s="685"/>
      <c r="LKN65" s="685"/>
      <c r="LKO65" s="685"/>
      <c r="LKP65" s="685"/>
      <c r="LKQ65" s="685"/>
      <c r="LKR65" s="685"/>
      <c r="LKS65" s="685"/>
      <c r="LKT65" s="685"/>
      <c r="LKU65" s="685"/>
      <c r="LKV65" s="685"/>
      <c r="LKW65" s="685"/>
      <c r="LKX65" s="685"/>
      <c r="LKY65" s="685"/>
      <c r="LKZ65" s="685"/>
      <c r="LLA65" s="685"/>
      <c r="LLB65" s="685"/>
      <c r="LLC65" s="685"/>
      <c r="LLD65" s="685"/>
      <c r="LLE65" s="685"/>
      <c r="LLF65" s="685"/>
      <c r="LLG65" s="685"/>
      <c r="LLH65" s="685"/>
      <c r="LLI65" s="685"/>
      <c r="LLJ65" s="685"/>
      <c r="LLK65" s="685"/>
      <c r="LLL65" s="685"/>
      <c r="LLM65" s="685"/>
      <c r="LLN65" s="685"/>
      <c r="LLO65" s="685"/>
      <c r="LLP65" s="685"/>
      <c r="LLQ65" s="685"/>
      <c r="LLR65" s="685"/>
      <c r="LLS65" s="685"/>
      <c r="LLT65" s="685"/>
      <c r="LLU65" s="685"/>
      <c r="LLV65" s="685"/>
      <c r="LLW65" s="685"/>
      <c r="LLX65" s="685"/>
      <c r="LLY65" s="685"/>
      <c r="LLZ65" s="685"/>
      <c r="LMA65" s="685"/>
      <c r="LMB65" s="685"/>
      <c r="LMC65" s="685"/>
      <c r="LMD65" s="685"/>
      <c r="LME65" s="685"/>
      <c r="LMF65" s="685"/>
      <c r="LMG65" s="685"/>
      <c r="LMH65" s="685"/>
      <c r="LMI65" s="685"/>
      <c r="LMJ65" s="685"/>
      <c r="LMK65" s="685"/>
      <c r="LML65" s="685"/>
      <c r="LMM65" s="685"/>
      <c r="LMN65" s="685"/>
      <c r="LMO65" s="685"/>
      <c r="LMP65" s="685"/>
      <c r="LMQ65" s="685"/>
      <c r="LMR65" s="685"/>
      <c r="LMS65" s="685"/>
      <c r="LMT65" s="685"/>
      <c r="LMU65" s="685"/>
      <c r="LMV65" s="685"/>
      <c r="LMW65" s="685"/>
      <c r="LMX65" s="685"/>
      <c r="LMY65" s="685"/>
      <c r="LMZ65" s="685"/>
      <c r="LNA65" s="685"/>
      <c r="LNB65" s="685"/>
      <c r="LNC65" s="685"/>
      <c r="LND65" s="685"/>
      <c r="LNE65" s="685"/>
      <c r="LNF65" s="685"/>
      <c r="LNG65" s="685"/>
      <c r="LNH65" s="685"/>
      <c r="LNI65" s="685"/>
      <c r="LNJ65" s="685"/>
      <c r="LNK65" s="685"/>
      <c r="LNL65" s="685"/>
      <c r="LNM65" s="685"/>
      <c r="LNN65" s="685"/>
      <c r="LNO65" s="685"/>
      <c r="LNP65" s="685"/>
      <c r="LNQ65" s="685"/>
      <c r="LNR65" s="685"/>
      <c r="LNS65" s="685"/>
      <c r="LNT65" s="685"/>
      <c r="LNU65" s="685"/>
      <c r="LNV65" s="685"/>
      <c r="LNW65" s="685"/>
      <c r="LNX65" s="685"/>
      <c r="LNY65" s="685"/>
      <c r="LNZ65" s="685"/>
      <c r="LOA65" s="685"/>
      <c r="LOB65" s="685"/>
      <c r="LOC65" s="685"/>
      <c r="LOD65" s="685"/>
      <c r="LOE65" s="685"/>
      <c r="LOF65" s="685"/>
      <c r="LOG65" s="685"/>
      <c r="LOH65" s="685"/>
      <c r="LOI65" s="685"/>
      <c r="LOJ65" s="685"/>
      <c r="LOK65" s="685"/>
      <c r="LOL65" s="685"/>
      <c r="LOM65" s="685"/>
      <c r="LON65" s="685"/>
      <c r="LOO65" s="685"/>
      <c r="LOP65" s="685"/>
      <c r="LOQ65" s="685"/>
      <c r="LOR65" s="685"/>
      <c r="LOS65" s="685"/>
      <c r="LOT65" s="685"/>
      <c r="LOU65" s="685"/>
      <c r="LOV65" s="685"/>
      <c r="LOW65" s="685"/>
      <c r="LOX65" s="685"/>
      <c r="LOY65" s="685"/>
      <c r="LOZ65" s="685"/>
      <c r="LPA65" s="685"/>
      <c r="LPB65" s="685"/>
      <c r="LPC65" s="685"/>
      <c r="LPD65" s="685"/>
      <c r="LPE65" s="685"/>
      <c r="LPF65" s="685"/>
      <c r="LPG65" s="685"/>
      <c r="LPH65" s="685"/>
      <c r="LPI65" s="685"/>
      <c r="LPJ65" s="685"/>
      <c r="LPK65" s="685"/>
      <c r="LPL65" s="685"/>
      <c r="LPM65" s="685"/>
      <c r="LPN65" s="685"/>
      <c r="LPO65" s="685"/>
      <c r="LPP65" s="685"/>
      <c r="LPQ65" s="685"/>
      <c r="LPR65" s="685"/>
      <c r="LPS65" s="685"/>
      <c r="LPT65" s="685"/>
      <c r="LPU65" s="685"/>
      <c r="LPV65" s="685"/>
      <c r="LPW65" s="685"/>
      <c r="LPX65" s="685"/>
      <c r="LPY65" s="685"/>
      <c r="LPZ65" s="685"/>
      <c r="LQA65" s="685"/>
      <c r="LQB65" s="685"/>
      <c r="LQC65" s="685"/>
      <c r="LQD65" s="685"/>
      <c r="LQE65" s="685"/>
      <c r="LQF65" s="685"/>
      <c r="LQG65" s="685"/>
      <c r="LQH65" s="685"/>
      <c r="LQI65" s="685"/>
      <c r="LQJ65" s="685"/>
      <c r="LQK65" s="685"/>
      <c r="LQL65" s="685"/>
      <c r="LQM65" s="685"/>
      <c r="LQN65" s="685"/>
      <c r="LQO65" s="685"/>
      <c r="LQP65" s="685"/>
      <c r="LQQ65" s="685"/>
      <c r="LQR65" s="685"/>
      <c r="LQS65" s="685"/>
      <c r="LQT65" s="685"/>
      <c r="LQU65" s="685"/>
      <c r="LQV65" s="685"/>
      <c r="LQW65" s="685"/>
      <c r="LQX65" s="685"/>
      <c r="LQY65" s="685"/>
      <c r="LQZ65" s="685"/>
      <c r="LRA65" s="685"/>
      <c r="LRB65" s="685"/>
      <c r="LRC65" s="685"/>
      <c r="LRD65" s="685"/>
      <c r="LRE65" s="685"/>
      <c r="LRF65" s="685"/>
      <c r="LRG65" s="685"/>
      <c r="LRH65" s="685"/>
      <c r="LRI65" s="685"/>
      <c r="LRJ65" s="685"/>
      <c r="LRK65" s="685"/>
      <c r="LRL65" s="685"/>
      <c r="LRM65" s="685"/>
      <c r="LRN65" s="685"/>
      <c r="LRO65" s="685"/>
      <c r="LRP65" s="685"/>
      <c r="LRQ65" s="685"/>
      <c r="LRR65" s="685"/>
      <c r="LRS65" s="685"/>
      <c r="LRT65" s="685"/>
      <c r="LRU65" s="685"/>
      <c r="LRV65" s="685"/>
      <c r="LRW65" s="685"/>
      <c r="LRX65" s="685"/>
      <c r="LRY65" s="685"/>
      <c r="LRZ65" s="685"/>
      <c r="LSA65" s="685"/>
      <c r="LSB65" s="685"/>
      <c r="LSC65" s="685"/>
      <c r="LSD65" s="685"/>
      <c r="LSE65" s="685"/>
      <c r="LSF65" s="685"/>
      <c r="LSG65" s="685"/>
      <c r="LSH65" s="685"/>
      <c r="LSI65" s="685"/>
      <c r="LSJ65" s="685"/>
      <c r="LSK65" s="685"/>
      <c r="LSL65" s="685"/>
      <c r="LSM65" s="685"/>
      <c r="LSN65" s="685"/>
      <c r="LSO65" s="685"/>
      <c r="LSP65" s="685"/>
      <c r="LSQ65" s="685"/>
      <c r="LSR65" s="685"/>
      <c r="LSS65" s="685"/>
      <c r="LST65" s="685"/>
      <c r="LSU65" s="685"/>
      <c r="LSV65" s="685"/>
      <c r="LSW65" s="685"/>
      <c r="LSX65" s="685"/>
      <c r="LSY65" s="685"/>
      <c r="LSZ65" s="685"/>
      <c r="LTA65" s="685"/>
      <c r="LTB65" s="685"/>
      <c r="LTC65" s="685"/>
      <c r="LTD65" s="685"/>
      <c r="LTE65" s="685"/>
      <c r="LTF65" s="685"/>
      <c r="LTG65" s="685"/>
      <c r="LTH65" s="685"/>
      <c r="LTI65" s="685"/>
      <c r="LTJ65" s="685"/>
      <c r="LTK65" s="685"/>
      <c r="LTL65" s="685"/>
      <c r="LTM65" s="685"/>
      <c r="LTN65" s="685"/>
      <c r="LTO65" s="685"/>
      <c r="LTP65" s="685"/>
      <c r="LTQ65" s="685"/>
      <c r="LTR65" s="685"/>
      <c r="LTS65" s="685"/>
      <c r="LTT65" s="685"/>
      <c r="LTU65" s="685"/>
      <c r="LTV65" s="685"/>
      <c r="LTW65" s="685"/>
      <c r="LTX65" s="685"/>
      <c r="LTY65" s="685"/>
      <c r="LTZ65" s="685"/>
      <c r="LUA65" s="685"/>
      <c r="LUB65" s="685"/>
      <c r="LUC65" s="685"/>
      <c r="LUD65" s="685"/>
      <c r="LUE65" s="685"/>
      <c r="LUF65" s="685"/>
      <c r="LUG65" s="685"/>
      <c r="LUH65" s="685"/>
      <c r="LUI65" s="685"/>
      <c r="LUJ65" s="685"/>
      <c r="LUK65" s="685"/>
      <c r="LUL65" s="685"/>
      <c r="LUM65" s="685"/>
      <c r="LUN65" s="685"/>
      <c r="LUO65" s="685"/>
      <c r="LUP65" s="685"/>
      <c r="LUQ65" s="685"/>
      <c r="LUR65" s="685"/>
      <c r="LUS65" s="685"/>
      <c r="LUT65" s="685"/>
      <c r="LUU65" s="685"/>
      <c r="LUV65" s="685"/>
      <c r="LUW65" s="685"/>
      <c r="LUX65" s="685"/>
      <c r="LUY65" s="685"/>
      <c r="LUZ65" s="685"/>
      <c r="LVA65" s="685"/>
      <c r="LVB65" s="685"/>
      <c r="LVC65" s="685"/>
      <c r="LVD65" s="685"/>
      <c r="LVE65" s="685"/>
      <c r="LVF65" s="685"/>
      <c r="LVG65" s="685"/>
      <c r="LVH65" s="685"/>
      <c r="LVI65" s="685"/>
      <c r="LVJ65" s="685"/>
      <c r="LVK65" s="685"/>
      <c r="LVL65" s="685"/>
      <c r="LVM65" s="685"/>
      <c r="LVN65" s="685"/>
      <c r="LVO65" s="685"/>
      <c r="LVP65" s="685"/>
      <c r="LVQ65" s="685"/>
      <c r="LVR65" s="685"/>
      <c r="LVS65" s="685"/>
      <c r="LVT65" s="685"/>
      <c r="LVU65" s="685"/>
      <c r="LVV65" s="685"/>
      <c r="LVW65" s="685"/>
      <c r="LVX65" s="685"/>
      <c r="LVY65" s="685"/>
      <c r="LVZ65" s="685"/>
      <c r="LWA65" s="685"/>
      <c r="LWB65" s="685"/>
      <c r="LWC65" s="685"/>
      <c r="LWD65" s="685"/>
      <c r="LWE65" s="685"/>
      <c r="LWF65" s="685"/>
      <c r="LWG65" s="685"/>
      <c r="LWH65" s="685"/>
      <c r="LWI65" s="685"/>
      <c r="LWJ65" s="685"/>
      <c r="LWK65" s="685"/>
      <c r="LWL65" s="685"/>
      <c r="LWM65" s="685"/>
      <c r="LWN65" s="685"/>
      <c r="LWO65" s="685"/>
      <c r="LWP65" s="685"/>
      <c r="LWQ65" s="685"/>
      <c r="LWR65" s="685"/>
      <c r="LWS65" s="685"/>
      <c r="LWT65" s="685"/>
      <c r="LWU65" s="685"/>
      <c r="LWV65" s="685"/>
      <c r="LWW65" s="685"/>
      <c r="LWX65" s="685"/>
      <c r="LWY65" s="685"/>
      <c r="LWZ65" s="685"/>
      <c r="LXA65" s="685"/>
      <c r="LXB65" s="685"/>
      <c r="LXC65" s="685"/>
      <c r="LXD65" s="685"/>
      <c r="LXE65" s="685"/>
      <c r="LXF65" s="685"/>
      <c r="LXG65" s="685"/>
      <c r="LXH65" s="685"/>
      <c r="LXI65" s="685"/>
      <c r="LXJ65" s="685"/>
      <c r="LXK65" s="685"/>
      <c r="LXL65" s="685"/>
      <c r="LXM65" s="685"/>
      <c r="LXN65" s="685"/>
      <c r="LXO65" s="685"/>
      <c r="LXP65" s="685"/>
      <c r="LXQ65" s="685"/>
      <c r="LXR65" s="685"/>
      <c r="LXS65" s="685"/>
      <c r="LXT65" s="685"/>
      <c r="LXU65" s="685"/>
      <c r="LXV65" s="685"/>
      <c r="LXW65" s="685"/>
      <c r="LXX65" s="685"/>
      <c r="LXY65" s="685"/>
      <c r="LXZ65" s="685"/>
      <c r="LYA65" s="685"/>
      <c r="LYB65" s="685"/>
      <c r="LYC65" s="685"/>
      <c r="LYD65" s="685"/>
      <c r="LYE65" s="685"/>
      <c r="LYF65" s="685"/>
      <c r="LYG65" s="685"/>
      <c r="LYH65" s="685"/>
      <c r="LYI65" s="685"/>
      <c r="LYJ65" s="685"/>
      <c r="LYK65" s="685"/>
      <c r="LYL65" s="685"/>
      <c r="LYM65" s="685"/>
      <c r="LYN65" s="685"/>
      <c r="LYO65" s="685"/>
      <c r="LYP65" s="685"/>
      <c r="LYQ65" s="685"/>
      <c r="LYR65" s="685"/>
      <c r="LYS65" s="685"/>
      <c r="LYT65" s="685"/>
      <c r="LYU65" s="685"/>
      <c r="LYV65" s="685"/>
      <c r="LYW65" s="685"/>
      <c r="LYX65" s="685"/>
      <c r="LYY65" s="685"/>
      <c r="LYZ65" s="685"/>
      <c r="LZA65" s="685"/>
      <c r="LZB65" s="685"/>
      <c r="LZC65" s="685"/>
      <c r="LZD65" s="685"/>
      <c r="LZE65" s="685"/>
      <c r="LZF65" s="685"/>
      <c r="LZG65" s="685"/>
      <c r="LZH65" s="685"/>
      <c r="LZI65" s="685"/>
      <c r="LZJ65" s="685"/>
      <c r="LZK65" s="685"/>
      <c r="LZL65" s="685"/>
      <c r="LZM65" s="685"/>
      <c r="LZN65" s="685"/>
      <c r="LZO65" s="685"/>
      <c r="LZP65" s="685"/>
      <c r="LZQ65" s="685"/>
      <c r="LZR65" s="685"/>
      <c r="LZS65" s="685"/>
      <c r="LZT65" s="685"/>
      <c r="LZU65" s="685"/>
      <c r="LZV65" s="685"/>
      <c r="LZW65" s="685"/>
      <c r="LZX65" s="685"/>
      <c r="LZY65" s="685"/>
      <c r="LZZ65" s="685"/>
      <c r="MAA65" s="685"/>
      <c r="MAB65" s="685"/>
      <c r="MAC65" s="685"/>
      <c r="MAD65" s="685"/>
      <c r="MAE65" s="685"/>
      <c r="MAF65" s="685"/>
      <c r="MAG65" s="685"/>
      <c r="MAH65" s="685"/>
      <c r="MAI65" s="685"/>
      <c r="MAJ65" s="685"/>
      <c r="MAK65" s="685"/>
      <c r="MAL65" s="685"/>
      <c r="MAM65" s="685"/>
      <c r="MAN65" s="685"/>
      <c r="MAO65" s="685"/>
      <c r="MAP65" s="685"/>
      <c r="MAQ65" s="685"/>
      <c r="MAR65" s="685"/>
      <c r="MAS65" s="685"/>
      <c r="MAT65" s="685"/>
      <c r="MAU65" s="685"/>
      <c r="MAV65" s="685"/>
      <c r="MAW65" s="685"/>
      <c r="MAX65" s="685"/>
      <c r="MAY65" s="685"/>
      <c r="MAZ65" s="685"/>
      <c r="MBA65" s="685"/>
      <c r="MBB65" s="685"/>
      <c r="MBC65" s="685"/>
      <c r="MBD65" s="685"/>
      <c r="MBE65" s="685"/>
      <c r="MBF65" s="685"/>
      <c r="MBG65" s="685"/>
      <c r="MBH65" s="685"/>
      <c r="MBI65" s="685"/>
      <c r="MBJ65" s="685"/>
      <c r="MBK65" s="685"/>
      <c r="MBL65" s="685"/>
      <c r="MBM65" s="685"/>
      <c r="MBN65" s="685"/>
      <c r="MBO65" s="685"/>
      <c r="MBP65" s="685"/>
      <c r="MBQ65" s="685"/>
      <c r="MBR65" s="685"/>
      <c r="MBS65" s="685"/>
      <c r="MBT65" s="685"/>
      <c r="MBU65" s="685"/>
      <c r="MBV65" s="685"/>
      <c r="MBW65" s="685"/>
      <c r="MBX65" s="685"/>
      <c r="MBY65" s="685"/>
      <c r="MBZ65" s="685"/>
      <c r="MCA65" s="685"/>
      <c r="MCB65" s="685"/>
      <c r="MCC65" s="685"/>
      <c r="MCD65" s="685"/>
      <c r="MCE65" s="685"/>
      <c r="MCF65" s="685"/>
      <c r="MCG65" s="685"/>
      <c r="MCH65" s="685"/>
      <c r="MCI65" s="685"/>
      <c r="MCJ65" s="685"/>
      <c r="MCK65" s="685"/>
      <c r="MCL65" s="685"/>
      <c r="MCM65" s="685"/>
      <c r="MCN65" s="685"/>
      <c r="MCO65" s="685"/>
      <c r="MCP65" s="685"/>
      <c r="MCQ65" s="685"/>
      <c r="MCR65" s="685"/>
      <c r="MCS65" s="685"/>
      <c r="MCT65" s="685"/>
      <c r="MCU65" s="685"/>
      <c r="MCV65" s="685"/>
      <c r="MCW65" s="685"/>
      <c r="MCX65" s="685"/>
      <c r="MCY65" s="685"/>
      <c r="MCZ65" s="685"/>
      <c r="MDA65" s="685"/>
      <c r="MDB65" s="685"/>
      <c r="MDC65" s="685"/>
      <c r="MDD65" s="685"/>
      <c r="MDE65" s="685"/>
      <c r="MDF65" s="685"/>
      <c r="MDG65" s="685"/>
      <c r="MDH65" s="685"/>
      <c r="MDI65" s="685"/>
      <c r="MDJ65" s="685"/>
      <c r="MDK65" s="685"/>
      <c r="MDL65" s="685"/>
      <c r="MDM65" s="685"/>
      <c r="MDN65" s="685"/>
      <c r="MDO65" s="685"/>
      <c r="MDP65" s="685"/>
      <c r="MDQ65" s="685"/>
      <c r="MDR65" s="685"/>
      <c r="MDS65" s="685"/>
      <c r="MDT65" s="685"/>
      <c r="MDU65" s="685"/>
      <c r="MDV65" s="685"/>
      <c r="MDW65" s="685"/>
      <c r="MDX65" s="685"/>
      <c r="MDY65" s="685"/>
      <c r="MDZ65" s="685"/>
      <c r="MEA65" s="685"/>
      <c r="MEB65" s="685"/>
      <c r="MEC65" s="685"/>
      <c r="MED65" s="685"/>
      <c r="MEE65" s="685"/>
      <c r="MEF65" s="685"/>
      <c r="MEG65" s="685"/>
      <c r="MEH65" s="685"/>
      <c r="MEI65" s="685"/>
      <c r="MEJ65" s="685"/>
      <c r="MEK65" s="685"/>
      <c r="MEL65" s="685"/>
      <c r="MEM65" s="685"/>
      <c r="MEN65" s="685"/>
      <c r="MEO65" s="685"/>
      <c r="MEP65" s="685"/>
      <c r="MEQ65" s="685"/>
      <c r="MER65" s="685"/>
      <c r="MES65" s="685"/>
      <c r="MET65" s="685"/>
      <c r="MEU65" s="685"/>
      <c r="MEV65" s="685"/>
      <c r="MEW65" s="685"/>
      <c r="MEX65" s="685"/>
      <c r="MEY65" s="685"/>
      <c r="MEZ65" s="685"/>
      <c r="MFA65" s="685"/>
      <c r="MFB65" s="685"/>
      <c r="MFC65" s="685"/>
      <c r="MFD65" s="685"/>
      <c r="MFE65" s="685"/>
      <c r="MFF65" s="685"/>
      <c r="MFG65" s="685"/>
      <c r="MFH65" s="685"/>
      <c r="MFI65" s="685"/>
      <c r="MFJ65" s="685"/>
      <c r="MFK65" s="685"/>
      <c r="MFL65" s="685"/>
      <c r="MFM65" s="685"/>
      <c r="MFN65" s="685"/>
      <c r="MFO65" s="685"/>
      <c r="MFP65" s="685"/>
      <c r="MFQ65" s="685"/>
      <c r="MFR65" s="685"/>
      <c r="MFS65" s="685"/>
      <c r="MFT65" s="685"/>
      <c r="MFU65" s="685"/>
      <c r="MFV65" s="685"/>
      <c r="MFW65" s="685"/>
      <c r="MFX65" s="685"/>
      <c r="MFY65" s="685"/>
      <c r="MFZ65" s="685"/>
      <c r="MGA65" s="685"/>
      <c r="MGB65" s="685"/>
      <c r="MGC65" s="685"/>
      <c r="MGD65" s="685"/>
      <c r="MGE65" s="685"/>
      <c r="MGF65" s="685"/>
      <c r="MGG65" s="685"/>
      <c r="MGH65" s="685"/>
      <c r="MGI65" s="685"/>
      <c r="MGJ65" s="685"/>
      <c r="MGK65" s="685"/>
      <c r="MGL65" s="685"/>
      <c r="MGM65" s="685"/>
      <c r="MGN65" s="685"/>
      <c r="MGO65" s="685"/>
      <c r="MGP65" s="685"/>
      <c r="MGQ65" s="685"/>
      <c r="MGR65" s="685"/>
      <c r="MGS65" s="685"/>
      <c r="MGT65" s="685"/>
      <c r="MGU65" s="685"/>
      <c r="MGV65" s="685"/>
      <c r="MGW65" s="685"/>
      <c r="MGX65" s="685"/>
      <c r="MGY65" s="685"/>
      <c r="MGZ65" s="685"/>
      <c r="MHA65" s="685"/>
      <c r="MHB65" s="685"/>
      <c r="MHC65" s="685"/>
      <c r="MHD65" s="685"/>
      <c r="MHE65" s="685"/>
      <c r="MHF65" s="685"/>
      <c r="MHG65" s="685"/>
      <c r="MHH65" s="685"/>
      <c r="MHI65" s="685"/>
      <c r="MHJ65" s="685"/>
      <c r="MHK65" s="685"/>
      <c r="MHL65" s="685"/>
      <c r="MHM65" s="685"/>
      <c r="MHN65" s="685"/>
      <c r="MHO65" s="685"/>
      <c r="MHP65" s="685"/>
      <c r="MHQ65" s="685"/>
      <c r="MHR65" s="685"/>
      <c r="MHS65" s="685"/>
      <c r="MHT65" s="685"/>
      <c r="MHU65" s="685"/>
      <c r="MHV65" s="685"/>
      <c r="MHW65" s="685"/>
      <c r="MHX65" s="685"/>
      <c r="MHY65" s="685"/>
      <c r="MHZ65" s="685"/>
      <c r="MIA65" s="685"/>
      <c r="MIB65" s="685"/>
      <c r="MIC65" s="685"/>
      <c r="MID65" s="685"/>
      <c r="MIE65" s="685"/>
      <c r="MIF65" s="685"/>
      <c r="MIG65" s="685"/>
      <c r="MIH65" s="685"/>
      <c r="MII65" s="685"/>
      <c r="MIJ65" s="685"/>
      <c r="MIK65" s="685"/>
      <c r="MIL65" s="685"/>
      <c r="MIM65" s="685"/>
      <c r="MIN65" s="685"/>
      <c r="MIO65" s="685"/>
      <c r="MIP65" s="685"/>
      <c r="MIQ65" s="685"/>
      <c r="MIR65" s="685"/>
      <c r="MIS65" s="685"/>
      <c r="MIT65" s="685"/>
      <c r="MIU65" s="685"/>
      <c r="MIV65" s="685"/>
      <c r="MIW65" s="685"/>
      <c r="MIX65" s="685"/>
      <c r="MIY65" s="685"/>
      <c r="MIZ65" s="685"/>
      <c r="MJA65" s="685"/>
      <c r="MJB65" s="685"/>
      <c r="MJC65" s="685"/>
      <c r="MJD65" s="685"/>
      <c r="MJE65" s="685"/>
      <c r="MJF65" s="685"/>
      <c r="MJG65" s="685"/>
      <c r="MJH65" s="685"/>
      <c r="MJI65" s="685"/>
      <c r="MJJ65" s="685"/>
      <c r="MJK65" s="685"/>
      <c r="MJL65" s="685"/>
      <c r="MJM65" s="685"/>
      <c r="MJN65" s="685"/>
      <c r="MJO65" s="685"/>
      <c r="MJP65" s="685"/>
      <c r="MJQ65" s="685"/>
      <c r="MJR65" s="685"/>
      <c r="MJS65" s="685"/>
      <c r="MJT65" s="685"/>
      <c r="MJU65" s="685"/>
      <c r="MJV65" s="685"/>
      <c r="MJW65" s="685"/>
      <c r="MJX65" s="685"/>
      <c r="MJY65" s="685"/>
      <c r="MJZ65" s="685"/>
      <c r="MKA65" s="685"/>
      <c r="MKB65" s="685"/>
      <c r="MKC65" s="685"/>
      <c r="MKD65" s="685"/>
      <c r="MKE65" s="685"/>
      <c r="MKF65" s="685"/>
      <c r="MKG65" s="685"/>
      <c r="MKH65" s="685"/>
      <c r="MKI65" s="685"/>
      <c r="MKJ65" s="685"/>
      <c r="MKK65" s="685"/>
      <c r="MKL65" s="685"/>
      <c r="MKM65" s="685"/>
      <c r="MKN65" s="685"/>
      <c r="MKO65" s="685"/>
      <c r="MKP65" s="685"/>
      <c r="MKQ65" s="685"/>
      <c r="MKR65" s="685"/>
      <c r="MKS65" s="685"/>
      <c r="MKT65" s="685"/>
      <c r="MKU65" s="685"/>
      <c r="MKV65" s="685"/>
      <c r="MKW65" s="685"/>
      <c r="MKX65" s="685"/>
      <c r="MKY65" s="685"/>
      <c r="MKZ65" s="685"/>
      <c r="MLA65" s="685"/>
      <c r="MLB65" s="685"/>
      <c r="MLC65" s="685"/>
      <c r="MLD65" s="685"/>
      <c r="MLE65" s="685"/>
      <c r="MLF65" s="685"/>
      <c r="MLG65" s="685"/>
      <c r="MLH65" s="685"/>
      <c r="MLI65" s="685"/>
      <c r="MLJ65" s="685"/>
      <c r="MLK65" s="685"/>
      <c r="MLL65" s="685"/>
      <c r="MLM65" s="685"/>
      <c r="MLN65" s="685"/>
      <c r="MLO65" s="685"/>
      <c r="MLP65" s="685"/>
      <c r="MLQ65" s="685"/>
      <c r="MLR65" s="685"/>
      <c r="MLS65" s="685"/>
      <c r="MLT65" s="685"/>
      <c r="MLU65" s="685"/>
      <c r="MLV65" s="685"/>
      <c r="MLW65" s="685"/>
      <c r="MLX65" s="685"/>
      <c r="MLY65" s="685"/>
      <c r="MLZ65" s="685"/>
      <c r="MMA65" s="685"/>
      <c r="MMB65" s="685"/>
      <c r="MMC65" s="685"/>
      <c r="MMD65" s="685"/>
      <c r="MME65" s="685"/>
      <c r="MMF65" s="685"/>
      <c r="MMG65" s="685"/>
      <c r="MMH65" s="685"/>
      <c r="MMI65" s="685"/>
      <c r="MMJ65" s="685"/>
      <c r="MMK65" s="685"/>
      <c r="MML65" s="685"/>
      <c r="MMM65" s="685"/>
      <c r="MMN65" s="685"/>
      <c r="MMO65" s="685"/>
      <c r="MMP65" s="685"/>
      <c r="MMQ65" s="685"/>
      <c r="MMR65" s="685"/>
      <c r="MMS65" s="685"/>
      <c r="MMT65" s="685"/>
      <c r="MMU65" s="685"/>
      <c r="MMV65" s="685"/>
      <c r="MMW65" s="685"/>
      <c r="MMX65" s="685"/>
      <c r="MMY65" s="685"/>
      <c r="MMZ65" s="685"/>
      <c r="MNA65" s="685"/>
      <c r="MNB65" s="685"/>
      <c r="MNC65" s="685"/>
      <c r="MND65" s="685"/>
      <c r="MNE65" s="685"/>
      <c r="MNF65" s="685"/>
      <c r="MNG65" s="685"/>
      <c r="MNH65" s="685"/>
      <c r="MNI65" s="685"/>
      <c r="MNJ65" s="685"/>
      <c r="MNK65" s="685"/>
      <c r="MNL65" s="685"/>
      <c r="MNM65" s="685"/>
      <c r="MNN65" s="685"/>
      <c r="MNO65" s="685"/>
      <c r="MNP65" s="685"/>
      <c r="MNQ65" s="685"/>
      <c r="MNR65" s="685"/>
      <c r="MNS65" s="685"/>
      <c r="MNT65" s="685"/>
      <c r="MNU65" s="685"/>
      <c r="MNV65" s="685"/>
      <c r="MNW65" s="685"/>
      <c r="MNX65" s="685"/>
      <c r="MNY65" s="685"/>
      <c r="MNZ65" s="685"/>
      <c r="MOA65" s="685"/>
      <c r="MOB65" s="685"/>
      <c r="MOC65" s="685"/>
      <c r="MOD65" s="685"/>
      <c r="MOE65" s="685"/>
      <c r="MOF65" s="685"/>
      <c r="MOG65" s="685"/>
      <c r="MOH65" s="685"/>
      <c r="MOI65" s="685"/>
      <c r="MOJ65" s="685"/>
      <c r="MOK65" s="685"/>
      <c r="MOL65" s="685"/>
      <c r="MOM65" s="685"/>
      <c r="MON65" s="685"/>
      <c r="MOO65" s="685"/>
      <c r="MOP65" s="685"/>
      <c r="MOQ65" s="685"/>
      <c r="MOR65" s="685"/>
      <c r="MOS65" s="685"/>
      <c r="MOT65" s="685"/>
      <c r="MOU65" s="685"/>
      <c r="MOV65" s="685"/>
      <c r="MOW65" s="685"/>
      <c r="MOX65" s="685"/>
      <c r="MOY65" s="685"/>
      <c r="MOZ65" s="685"/>
      <c r="MPA65" s="685"/>
      <c r="MPB65" s="685"/>
      <c r="MPC65" s="685"/>
      <c r="MPD65" s="685"/>
      <c r="MPE65" s="685"/>
      <c r="MPF65" s="685"/>
      <c r="MPG65" s="685"/>
      <c r="MPH65" s="685"/>
      <c r="MPI65" s="685"/>
      <c r="MPJ65" s="685"/>
      <c r="MPK65" s="685"/>
      <c r="MPL65" s="685"/>
      <c r="MPM65" s="685"/>
      <c r="MPN65" s="685"/>
      <c r="MPO65" s="685"/>
      <c r="MPP65" s="685"/>
      <c r="MPQ65" s="685"/>
      <c r="MPR65" s="685"/>
      <c r="MPS65" s="685"/>
      <c r="MPT65" s="685"/>
      <c r="MPU65" s="685"/>
      <c r="MPV65" s="685"/>
      <c r="MPW65" s="685"/>
      <c r="MPX65" s="685"/>
      <c r="MPY65" s="685"/>
      <c r="MPZ65" s="685"/>
      <c r="MQA65" s="685"/>
      <c r="MQB65" s="685"/>
      <c r="MQC65" s="685"/>
      <c r="MQD65" s="685"/>
      <c r="MQE65" s="685"/>
      <c r="MQF65" s="685"/>
      <c r="MQG65" s="685"/>
      <c r="MQH65" s="685"/>
      <c r="MQI65" s="685"/>
      <c r="MQJ65" s="685"/>
      <c r="MQK65" s="685"/>
      <c r="MQL65" s="685"/>
      <c r="MQM65" s="685"/>
      <c r="MQN65" s="685"/>
      <c r="MQO65" s="685"/>
      <c r="MQP65" s="685"/>
      <c r="MQQ65" s="685"/>
      <c r="MQR65" s="685"/>
      <c r="MQS65" s="685"/>
      <c r="MQT65" s="685"/>
      <c r="MQU65" s="685"/>
      <c r="MQV65" s="685"/>
      <c r="MQW65" s="685"/>
      <c r="MQX65" s="685"/>
      <c r="MQY65" s="685"/>
      <c r="MQZ65" s="685"/>
      <c r="MRA65" s="685"/>
      <c r="MRB65" s="685"/>
      <c r="MRC65" s="685"/>
      <c r="MRD65" s="685"/>
      <c r="MRE65" s="685"/>
      <c r="MRF65" s="685"/>
      <c r="MRG65" s="685"/>
      <c r="MRH65" s="685"/>
      <c r="MRI65" s="685"/>
      <c r="MRJ65" s="685"/>
      <c r="MRK65" s="685"/>
      <c r="MRL65" s="685"/>
      <c r="MRM65" s="685"/>
      <c r="MRN65" s="685"/>
      <c r="MRO65" s="685"/>
      <c r="MRP65" s="685"/>
      <c r="MRQ65" s="685"/>
      <c r="MRR65" s="685"/>
      <c r="MRS65" s="685"/>
      <c r="MRT65" s="685"/>
      <c r="MRU65" s="685"/>
      <c r="MRV65" s="685"/>
      <c r="MRW65" s="685"/>
      <c r="MRX65" s="685"/>
      <c r="MRY65" s="685"/>
      <c r="MRZ65" s="685"/>
      <c r="MSA65" s="685"/>
      <c r="MSB65" s="685"/>
      <c r="MSC65" s="685"/>
      <c r="MSD65" s="685"/>
      <c r="MSE65" s="685"/>
      <c r="MSF65" s="685"/>
      <c r="MSG65" s="685"/>
      <c r="MSH65" s="685"/>
      <c r="MSI65" s="685"/>
      <c r="MSJ65" s="685"/>
      <c r="MSK65" s="685"/>
      <c r="MSL65" s="685"/>
      <c r="MSM65" s="685"/>
      <c r="MSN65" s="685"/>
      <c r="MSO65" s="685"/>
      <c r="MSP65" s="685"/>
      <c r="MSQ65" s="685"/>
      <c r="MSR65" s="685"/>
      <c r="MSS65" s="685"/>
      <c r="MST65" s="685"/>
      <c r="MSU65" s="685"/>
      <c r="MSV65" s="685"/>
      <c r="MSW65" s="685"/>
      <c r="MSX65" s="685"/>
      <c r="MSY65" s="685"/>
      <c r="MSZ65" s="685"/>
      <c r="MTA65" s="685"/>
      <c r="MTB65" s="685"/>
      <c r="MTC65" s="685"/>
      <c r="MTD65" s="685"/>
      <c r="MTE65" s="685"/>
      <c r="MTF65" s="685"/>
      <c r="MTG65" s="685"/>
      <c r="MTH65" s="685"/>
      <c r="MTI65" s="685"/>
      <c r="MTJ65" s="685"/>
      <c r="MTK65" s="685"/>
      <c r="MTL65" s="685"/>
      <c r="MTM65" s="685"/>
      <c r="MTN65" s="685"/>
      <c r="MTO65" s="685"/>
      <c r="MTP65" s="685"/>
      <c r="MTQ65" s="685"/>
      <c r="MTR65" s="685"/>
      <c r="MTS65" s="685"/>
      <c r="MTT65" s="685"/>
      <c r="MTU65" s="685"/>
      <c r="MTV65" s="685"/>
      <c r="MTW65" s="685"/>
      <c r="MTX65" s="685"/>
      <c r="MTY65" s="685"/>
      <c r="MTZ65" s="685"/>
      <c r="MUA65" s="685"/>
      <c r="MUB65" s="685"/>
      <c r="MUC65" s="685"/>
      <c r="MUD65" s="685"/>
      <c r="MUE65" s="685"/>
      <c r="MUF65" s="685"/>
      <c r="MUG65" s="685"/>
      <c r="MUH65" s="685"/>
      <c r="MUI65" s="685"/>
      <c r="MUJ65" s="685"/>
      <c r="MUK65" s="685"/>
      <c r="MUL65" s="685"/>
      <c r="MUM65" s="685"/>
      <c r="MUN65" s="685"/>
      <c r="MUO65" s="685"/>
      <c r="MUP65" s="685"/>
      <c r="MUQ65" s="685"/>
      <c r="MUR65" s="685"/>
      <c r="MUS65" s="685"/>
      <c r="MUT65" s="685"/>
      <c r="MUU65" s="685"/>
      <c r="MUV65" s="685"/>
      <c r="MUW65" s="685"/>
      <c r="MUX65" s="685"/>
      <c r="MUY65" s="685"/>
      <c r="MUZ65" s="685"/>
      <c r="MVA65" s="685"/>
      <c r="MVB65" s="685"/>
      <c r="MVC65" s="685"/>
      <c r="MVD65" s="685"/>
      <c r="MVE65" s="685"/>
      <c r="MVF65" s="685"/>
      <c r="MVG65" s="685"/>
      <c r="MVH65" s="685"/>
      <c r="MVI65" s="685"/>
      <c r="MVJ65" s="685"/>
      <c r="MVK65" s="685"/>
      <c r="MVL65" s="685"/>
      <c r="MVM65" s="685"/>
      <c r="MVN65" s="685"/>
      <c r="MVO65" s="685"/>
      <c r="MVP65" s="685"/>
      <c r="MVQ65" s="685"/>
      <c r="MVR65" s="685"/>
      <c r="MVS65" s="685"/>
      <c r="MVT65" s="685"/>
      <c r="MVU65" s="685"/>
      <c r="MVV65" s="685"/>
      <c r="MVW65" s="685"/>
      <c r="MVX65" s="685"/>
      <c r="MVY65" s="685"/>
      <c r="MVZ65" s="685"/>
      <c r="MWA65" s="685"/>
      <c r="MWB65" s="685"/>
      <c r="MWC65" s="685"/>
      <c r="MWD65" s="685"/>
      <c r="MWE65" s="685"/>
      <c r="MWF65" s="685"/>
      <c r="MWG65" s="685"/>
      <c r="MWH65" s="685"/>
      <c r="MWI65" s="685"/>
      <c r="MWJ65" s="685"/>
      <c r="MWK65" s="685"/>
      <c r="MWL65" s="685"/>
      <c r="MWM65" s="685"/>
      <c r="MWN65" s="685"/>
      <c r="MWO65" s="685"/>
      <c r="MWP65" s="685"/>
      <c r="MWQ65" s="685"/>
      <c r="MWR65" s="685"/>
      <c r="MWS65" s="685"/>
      <c r="MWT65" s="685"/>
      <c r="MWU65" s="685"/>
      <c r="MWV65" s="685"/>
      <c r="MWW65" s="685"/>
      <c r="MWX65" s="685"/>
      <c r="MWY65" s="685"/>
      <c r="MWZ65" s="685"/>
      <c r="MXA65" s="685"/>
      <c r="MXB65" s="685"/>
      <c r="MXC65" s="685"/>
      <c r="MXD65" s="685"/>
      <c r="MXE65" s="685"/>
      <c r="MXF65" s="685"/>
      <c r="MXG65" s="685"/>
      <c r="MXH65" s="685"/>
      <c r="MXI65" s="685"/>
      <c r="MXJ65" s="685"/>
      <c r="MXK65" s="685"/>
      <c r="MXL65" s="685"/>
      <c r="MXM65" s="685"/>
      <c r="MXN65" s="685"/>
      <c r="MXO65" s="685"/>
      <c r="MXP65" s="685"/>
      <c r="MXQ65" s="685"/>
      <c r="MXR65" s="685"/>
      <c r="MXS65" s="685"/>
      <c r="MXT65" s="685"/>
      <c r="MXU65" s="685"/>
      <c r="MXV65" s="685"/>
      <c r="MXW65" s="685"/>
      <c r="MXX65" s="685"/>
      <c r="MXY65" s="685"/>
      <c r="MXZ65" s="685"/>
      <c r="MYA65" s="685"/>
      <c r="MYB65" s="685"/>
      <c r="MYC65" s="685"/>
      <c r="MYD65" s="685"/>
      <c r="MYE65" s="685"/>
      <c r="MYF65" s="685"/>
      <c r="MYG65" s="685"/>
      <c r="MYH65" s="685"/>
      <c r="MYI65" s="685"/>
      <c r="MYJ65" s="685"/>
      <c r="MYK65" s="685"/>
      <c r="MYL65" s="685"/>
      <c r="MYM65" s="685"/>
      <c r="MYN65" s="685"/>
      <c r="MYO65" s="685"/>
      <c r="MYP65" s="685"/>
      <c r="MYQ65" s="685"/>
      <c r="MYR65" s="685"/>
      <c r="MYS65" s="685"/>
      <c r="MYT65" s="685"/>
      <c r="MYU65" s="685"/>
      <c r="MYV65" s="685"/>
      <c r="MYW65" s="685"/>
      <c r="MYX65" s="685"/>
      <c r="MYY65" s="685"/>
      <c r="MYZ65" s="685"/>
      <c r="MZA65" s="685"/>
      <c r="MZB65" s="685"/>
      <c r="MZC65" s="685"/>
      <c r="MZD65" s="685"/>
      <c r="MZE65" s="685"/>
      <c r="MZF65" s="685"/>
      <c r="MZG65" s="685"/>
      <c r="MZH65" s="685"/>
      <c r="MZI65" s="685"/>
      <c r="MZJ65" s="685"/>
      <c r="MZK65" s="685"/>
      <c r="MZL65" s="685"/>
      <c r="MZM65" s="685"/>
      <c r="MZN65" s="685"/>
      <c r="MZO65" s="685"/>
      <c r="MZP65" s="685"/>
      <c r="MZQ65" s="685"/>
      <c r="MZR65" s="685"/>
      <c r="MZS65" s="685"/>
      <c r="MZT65" s="685"/>
      <c r="MZU65" s="685"/>
      <c r="MZV65" s="685"/>
      <c r="MZW65" s="685"/>
      <c r="MZX65" s="685"/>
      <c r="MZY65" s="685"/>
      <c r="MZZ65" s="685"/>
      <c r="NAA65" s="685"/>
      <c r="NAB65" s="685"/>
      <c r="NAC65" s="685"/>
      <c r="NAD65" s="685"/>
      <c r="NAE65" s="685"/>
      <c r="NAF65" s="685"/>
      <c r="NAG65" s="685"/>
      <c r="NAH65" s="685"/>
      <c r="NAI65" s="685"/>
      <c r="NAJ65" s="685"/>
      <c r="NAK65" s="685"/>
      <c r="NAL65" s="685"/>
      <c r="NAM65" s="685"/>
      <c r="NAN65" s="685"/>
      <c r="NAO65" s="685"/>
      <c r="NAP65" s="685"/>
      <c r="NAQ65" s="685"/>
      <c r="NAR65" s="685"/>
      <c r="NAS65" s="685"/>
      <c r="NAT65" s="685"/>
      <c r="NAU65" s="685"/>
      <c r="NAV65" s="685"/>
      <c r="NAW65" s="685"/>
      <c r="NAX65" s="685"/>
      <c r="NAY65" s="685"/>
      <c r="NAZ65" s="685"/>
      <c r="NBA65" s="685"/>
      <c r="NBB65" s="685"/>
      <c r="NBC65" s="685"/>
      <c r="NBD65" s="685"/>
      <c r="NBE65" s="685"/>
      <c r="NBF65" s="685"/>
      <c r="NBG65" s="685"/>
      <c r="NBH65" s="685"/>
      <c r="NBI65" s="685"/>
      <c r="NBJ65" s="685"/>
      <c r="NBK65" s="685"/>
      <c r="NBL65" s="685"/>
      <c r="NBM65" s="685"/>
      <c r="NBN65" s="685"/>
      <c r="NBO65" s="685"/>
      <c r="NBP65" s="685"/>
      <c r="NBQ65" s="685"/>
      <c r="NBR65" s="685"/>
      <c r="NBS65" s="685"/>
      <c r="NBT65" s="685"/>
      <c r="NBU65" s="685"/>
      <c r="NBV65" s="685"/>
      <c r="NBW65" s="685"/>
      <c r="NBX65" s="685"/>
      <c r="NBY65" s="685"/>
      <c r="NBZ65" s="685"/>
      <c r="NCA65" s="685"/>
      <c r="NCB65" s="685"/>
      <c r="NCC65" s="685"/>
      <c r="NCD65" s="685"/>
      <c r="NCE65" s="685"/>
      <c r="NCF65" s="685"/>
      <c r="NCG65" s="685"/>
      <c r="NCH65" s="685"/>
      <c r="NCI65" s="685"/>
      <c r="NCJ65" s="685"/>
      <c r="NCK65" s="685"/>
      <c r="NCL65" s="685"/>
      <c r="NCM65" s="685"/>
      <c r="NCN65" s="685"/>
      <c r="NCO65" s="685"/>
      <c r="NCP65" s="685"/>
      <c r="NCQ65" s="685"/>
      <c r="NCR65" s="685"/>
      <c r="NCS65" s="685"/>
      <c r="NCT65" s="685"/>
      <c r="NCU65" s="685"/>
      <c r="NCV65" s="685"/>
      <c r="NCW65" s="685"/>
      <c r="NCX65" s="685"/>
      <c r="NCY65" s="685"/>
      <c r="NCZ65" s="685"/>
      <c r="NDA65" s="685"/>
      <c r="NDB65" s="685"/>
      <c r="NDC65" s="685"/>
      <c r="NDD65" s="685"/>
      <c r="NDE65" s="685"/>
      <c r="NDF65" s="685"/>
      <c r="NDG65" s="685"/>
      <c r="NDH65" s="685"/>
      <c r="NDI65" s="685"/>
      <c r="NDJ65" s="685"/>
      <c r="NDK65" s="685"/>
      <c r="NDL65" s="685"/>
      <c r="NDM65" s="685"/>
      <c r="NDN65" s="685"/>
      <c r="NDO65" s="685"/>
      <c r="NDP65" s="685"/>
      <c r="NDQ65" s="685"/>
      <c r="NDR65" s="685"/>
      <c r="NDS65" s="685"/>
      <c r="NDT65" s="685"/>
      <c r="NDU65" s="685"/>
      <c r="NDV65" s="685"/>
      <c r="NDW65" s="685"/>
      <c r="NDX65" s="685"/>
      <c r="NDY65" s="685"/>
      <c r="NDZ65" s="685"/>
      <c r="NEA65" s="685"/>
      <c r="NEB65" s="685"/>
      <c r="NEC65" s="685"/>
      <c r="NED65" s="685"/>
      <c r="NEE65" s="685"/>
      <c r="NEF65" s="685"/>
      <c r="NEG65" s="685"/>
      <c r="NEH65" s="685"/>
      <c r="NEI65" s="685"/>
      <c r="NEJ65" s="685"/>
      <c r="NEK65" s="685"/>
      <c r="NEL65" s="685"/>
      <c r="NEM65" s="685"/>
      <c r="NEN65" s="685"/>
      <c r="NEO65" s="685"/>
      <c r="NEP65" s="685"/>
      <c r="NEQ65" s="685"/>
      <c r="NER65" s="685"/>
      <c r="NES65" s="685"/>
      <c r="NET65" s="685"/>
      <c r="NEU65" s="685"/>
      <c r="NEV65" s="685"/>
      <c r="NEW65" s="685"/>
      <c r="NEX65" s="685"/>
      <c r="NEY65" s="685"/>
      <c r="NEZ65" s="685"/>
      <c r="NFA65" s="685"/>
      <c r="NFB65" s="685"/>
      <c r="NFC65" s="685"/>
      <c r="NFD65" s="685"/>
      <c r="NFE65" s="685"/>
      <c r="NFF65" s="685"/>
      <c r="NFG65" s="685"/>
      <c r="NFH65" s="685"/>
      <c r="NFI65" s="685"/>
      <c r="NFJ65" s="685"/>
      <c r="NFK65" s="685"/>
      <c r="NFL65" s="685"/>
      <c r="NFM65" s="685"/>
      <c r="NFN65" s="685"/>
      <c r="NFO65" s="685"/>
      <c r="NFP65" s="685"/>
      <c r="NFQ65" s="685"/>
      <c r="NFR65" s="685"/>
      <c r="NFS65" s="685"/>
      <c r="NFT65" s="685"/>
      <c r="NFU65" s="685"/>
      <c r="NFV65" s="685"/>
      <c r="NFW65" s="685"/>
      <c r="NFX65" s="685"/>
      <c r="NFY65" s="685"/>
      <c r="NFZ65" s="685"/>
      <c r="NGA65" s="685"/>
      <c r="NGB65" s="685"/>
      <c r="NGC65" s="685"/>
      <c r="NGD65" s="685"/>
      <c r="NGE65" s="685"/>
      <c r="NGF65" s="685"/>
      <c r="NGG65" s="685"/>
      <c r="NGH65" s="685"/>
      <c r="NGI65" s="685"/>
      <c r="NGJ65" s="685"/>
      <c r="NGK65" s="685"/>
      <c r="NGL65" s="685"/>
      <c r="NGM65" s="685"/>
      <c r="NGN65" s="685"/>
      <c r="NGO65" s="685"/>
      <c r="NGP65" s="685"/>
      <c r="NGQ65" s="685"/>
      <c r="NGR65" s="685"/>
      <c r="NGS65" s="685"/>
      <c r="NGT65" s="685"/>
      <c r="NGU65" s="685"/>
      <c r="NGV65" s="685"/>
      <c r="NGW65" s="685"/>
      <c r="NGX65" s="685"/>
      <c r="NGY65" s="685"/>
      <c r="NGZ65" s="685"/>
      <c r="NHA65" s="685"/>
      <c r="NHB65" s="685"/>
      <c r="NHC65" s="685"/>
      <c r="NHD65" s="685"/>
      <c r="NHE65" s="685"/>
      <c r="NHF65" s="685"/>
      <c r="NHG65" s="685"/>
      <c r="NHH65" s="685"/>
      <c r="NHI65" s="685"/>
      <c r="NHJ65" s="685"/>
      <c r="NHK65" s="685"/>
      <c r="NHL65" s="685"/>
      <c r="NHM65" s="685"/>
      <c r="NHN65" s="685"/>
      <c r="NHO65" s="685"/>
      <c r="NHP65" s="685"/>
      <c r="NHQ65" s="685"/>
      <c r="NHR65" s="685"/>
      <c r="NHS65" s="685"/>
      <c r="NHT65" s="685"/>
      <c r="NHU65" s="685"/>
      <c r="NHV65" s="685"/>
      <c r="NHW65" s="685"/>
      <c r="NHX65" s="685"/>
      <c r="NHY65" s="685"/>
      <c r="NHZ65" s="685"/>
      <c r="NIA65" s="685"/>
      <c r="NIB65" s="685"/>
      <c r="NIC65" s="685"/>
      <c r="NID65" s="685"/>
      <c r="NIE65" s="685"/>
      <c r="NIF65" s="685"/>
      <c r="NIG65" s="685"/>
      <c r="NIH65" s="685"/>
      <c r="NII65" s="685"/>
      <c r="NIJ65" s="685"/>
      <c r="NIK65" s="685"/>
      <c r="NIL65" s="685"/>
      <c r="NIM65" s="685"/>
      <c r="NIN65" s="685"/>
      <c r="NIO65" s="685"/>
      <c r="NIP65" s="685"/>
      <c r="NIQ65" s="685"/>
      <c r="NIR65" s="685"/>
      <c r="NIS65" s="685"/>
      <c r="NIT65" s="685"/>
      <c r="NIU65" s="685"/>
      <c r="NIV65" s="685"/>
      <c r="NIW65" s="685"/>
      <c r="NIX65" s="685"/>
      <c r="NIY65" s="685"/>
      <c r="NIZ65" s="685"/>
      <c r="NJA65" s="685"/>
      <c r="NJB65" s="685"/>
      <c r="NJC65" s="685"/>
      <c r="NJD65" s="685"/>
      <c r="NJE65" s="685"/>
      <c r="NJF65" s="685"/>
      <c r="NJG65" s="685"/>
      <c r="NJH65" s="685"/>
      <c r="NJI65" s="685"/>
      <c r="NJJ65" s="685"/>
      <c r="NJK65" s="685"/>
      <c r="NJL65" s="685"/>
      <c r="NJM65" s="685"/>
      <c r="NJN65" s="685"/>
      <c r="NJO65" s="685"/>
      <c r="NJP65" s="685"/>
      <c r="NJQ65" s="685"/>
      <c r="NJR65" s="685"/>
      <c r="NJS65" s="685"/>
      <c r="NJT65" s="685"/>
      <c r="NJU65" s="685"/>
      <c r="NJV65" s="685"/>
      <c r="NJW65" s="685"/>
      <c r="NJX65" s="685"/>
      <c r="NJY65" s="685"/>
      <c r="NJZ65" s="685"/>
      <c r="NKA65" s="685"/>
      <c r="NKB65" s="685"/>
      <c r="NKC65" s="685"/>
      <c r="NKD65" s="685"/>
      <c r="NKE65" s="685"/>
      <c r="NKF65" s="685"/>
      <c r="NKG65" s="685"/>
      <c r="NKH65" s="685"/>
      <c r="NKI65" s="685"/>
      <c r="NKJ65" s="685"/>
      <c r="NKK65" s="685"/>
      <c r="NKL65" s="685"/>
      <c r="NKM65" s="685"/>
      <c r="NKN65" s="685"/>
      <c r="NKO65" s="685"/>
      <c r="NKP65" s="685"/>
      <c r="NKQ65" s="685"/>
      <c r="NKR65" s="685"/>
      <c r="NKS65" s="685"/>
      <c r="NKT65" s="685"/>
      <c r="NKU65" s="685"/>
      <c r="NKV65" s="685"/>
      <c r="NKW65" s="685"/>
      <c r="NKX65" s="685"/>
      <c r="NKY65" s="685"/>
      <c r="NKZ65" s="685"/>
      <c r="NLA65" s="685"/>
      <c r="NLB65" s="685"/>
      <c r="NLC65" s="685"/>
      <c r="NLD65" s="685"/>
      <c r="NLE65" s="685"/>
      <c r="NLF65" s="685"/>
      <c r="NLG65" s="685"/>
      <c r="NLH65" s="685"/>
      <c r="NLI65" s="685"/>
      <c r="NLJ65" s="685"/>
      <c r="NLK65" s="685"/>
      <c r="NLL65" s="685"/>
      <c r="NLM65" s="685"/>
      <c r="NLN65" s="685"/>
      <c r="NLO65" s="685"/>
      <c r="NLP65" s="685"/>
      <c r="NLQ65" s="685"/>
      <c r="NLR65" s="685"/>
      <c r="NLS65" s="685"/>
      <c r="NLT65" s="685"/>
      <c r="NLU65" s="685"/>
      <c r="NLV65" s="685"/>
      <c r="NLW65" s="685"/>
      <c r="NLX65" s="685"/>
      <c r="NLY65" s="685"/>
      <c r="NLZ65" s="685"/>
      <c r="NMA65" s="685"/>
      <c r="NMB65" s="685"/>
      <c r="NMC65" s="685"/>
      <c r="NMD65" s="685"/>
      <c r="NME65" s="685"/>
      <c r="NMF65" s="685"/>
      <c r="NMG65" s="685"/>
      <c r="NMH65" s="685"/>
      <c r="NMI65" s="685"/>
      <c r="NMJ65" s="685"/>
      <c r="NMK65" s="685"/>
      <c r="NML65" s="685"/>
      <c r="NMM65" s="685"/>
      <c r="NMN65" s="685"/>
      <c r="NMO65" s="685"/>
      <c r="NMP65" s="685"/>
      <c r="NMQ65" s="685"/>
      <c r="NMR65" s="685"/>
      <c r="NMS65" s="685"/>
      <c r="NMT65" s="685"/>
      <c r="NMU65" s="685"/>
      <c r="NMV65" s="685"/>
      <c r="NMW65" s="685"/>
      <c r="NMX65" s="685"/>
      <c r="NMY65" s="685"/>
      <c r="NMZ65" s="685"/>
      <c r="NNA65" s="685"/>
      <c r="NNB65" s="685"/>
      <c r="NNC65" s="685"/>
      <c r="NND65" s="685"/>
      <c r="NNE65" s="685"/>
      <c r="NNF65" s="685"/>
      <c r="NNG65" s="685"/>
      <c r="NNH65" s="685"/>
      <c r="NNI65" s="685"/>
      <c r="NNJ65" s="685"/>
      <c r="NNK65" s="685"/>
      <c r="NNL65" s="685"/>
      <c r="NNM65" s="685"/>
      <c r="NNN65" s="685"/>
      <c r="NNO65" s="685"/>
      <c r="NNP65" s="685"/>
      <c r="NNQ65" s="685"/>
      <c r="NNR65" s="685"/>
      <c r="NNS65" s="685"/>
      <c r="NNT65" s="685"/>
      <c r="NNU65" s="685"/>
      <c r="NNV65" s="685"/>
      <c r="NNW65" s="685"/>
      <c r="NNX65" s="685"/>
      <c r="NNY65" s="685"/>
      <c r="NNZ65" s="685"/>
      <c r="NOA65" s="685"/>
      <c r="NOB65" s="685"/>
      <c r="NOC65" s="685"/>
      <c r="NOD65" s="685"/>
      <c r="NOE65" s="685"/>
      <c r="NOF65" s="685"/>
      <c r="NOG65" s="685"/>
      <c r="NOH65" s="685"/>
      <c r="NOI65" s="685"/>
      <c r="NOJ65" s="685"/>
      <c r="NOK65" s="685"/>
      <c r="NOL65" s="685"/>
      <c r="NOM65" s="685"/>
      <c r="NON65" s="685"/>
      <c r="NOO65" s="685"/>
      <c r="NOP65" s="685"/>
      <c r="NOQ65" s="685"/>
      <c r="NOR65" s="685"/>
      <c r="NOS65" s="685"/>
      <c r="NOT65" s="685"/>
      <c r="NOU65" s="685"/>
      <c r="NOV65" s="685"/>
      <c r="NOW65" s="685"/>
      <c r="NOX65" s="685"/>
      <c r="NOY65" s="685"/>
      <c r="NOZ65" s="685"/>
      <c r="NPA65" s="685"/>
      <c r="NPB65" s="685"/>
      <c r="NPC65" s="685"/>
      <c r="NPD65" s="685"/>
      <c r="NPE65" s="685"/>
      <c r="NPF65" s="685"/>
      <c r="NPG65" s="685"/>
      <c r="NPH65" s="685"/>
      <c r="NPI65" s="685"/>
      <c r="NPJ65" s="685"/>
      <c r="NPK65" s="685"/>
      <c r="NPL65" s="685"/>
      <c r="NPM65" s="685"/>
      <c r="NPN65" s="685"/>
      <c r="NPO65" s="685"/>
      <c r="NPP65" s="685"/>
      <c r="NPQ65" s="685"/>
      <c r="NPR65" s="685"/>
      <c r="NPS65" s="685"/>
      <c r="NPT65" s="685"/>
      <c r="NPU65" s="685"/>
      <c r="NPV65" s="685"/>
      <c r="NPW65" s="685"/>
      <c r="NPX65" s="685"/>
      <c r="NPY65" s="685"/>
      <c r="NPZ65" s="685"/>
      <c r="NQA65" s="685"/>
      <c r="NQB65" s="685"/>
      <c r="NQC65" s="685"/>
      <c r="NQD65" s="685"/>
      <c r="NQE65" s="685"/>
      <c r="NQF65" s="685"/>
      <c r="NQG65" s="685"/>
      <c r="NQH65" s="685"/>
      <c r="NQI65" s="685"/>
      <c r="NQJ65" s="685"/>
      <c r="NQK65" s="685"/>
      <c r="NQL65" s="685"/>
      <c r="NQM65" s="685"/>
      <c r="NQN65" s="685"/>
      <c r="NQO65" s="685"/>
      <c r="NQP65" s="685"/>
      <c r="NQQ65" s="685"/>
      <c r="NQR65" s="685"/>
      <c r="NQS65" s="685"/>
      <c r="NQT65" s="685"/>
      <c r="NQU65" s="685"/>
      <c r="NQV65" s="685"/>
      <c r="NQW65" s="685"/>
      <c r="NQX65" s="685"/>
      <c r="NQY65" s="685"/>
      <c r="NQZ65" s="685"/>
      <c r="NRA65" s="685"/>
      <c r="NRB65" s="685"/>
      <c r="NRC65" s="685"/>
      <c r="NRD65" s="685"/>
      <c r="NRE65" s="685"/>
      <c r="NRF65" s="685"/>
      <c r="NRG65" s="685"/>
      <c r="NRH65" s="685"/>
      <c r="NRI65" s="685"/>
      <c r="NRJ65" s="685"/>
      <c r="NRK65" s="685"/>
      <c r="NRL65" s="685"/>
      <c r="NRM65" s="685"/>
      <c r="NRN65" s="685"/>
      <c r="NRO65" s="685"/>
      <c r="NRP65" s="685"/>
      <c r="NRQ65" s="685"/>
      <c r="NRR65" s="685"/>
      <c r="NRS65" s="685"/>
      <c r="NRT65" s="685"/>
      <c r="NRU65" s="685"/>
      <c r="NRV65" s="685"/>
      <c r="NRW65" s="685"/>
      <c r="NRX65" s="685"/>
      <c r="NRY65" s="685"/>
      <c r="NRZ65" s="685"/>
      <c r="NSA65" s="685"/>
      <c r="NSB65" s="685"/>
      <c r="NSC65" s="685"/>
      <c r="NSD65" s="685"/>
      <c r="NSE65" s="685"/>
      <c r="NSF65" s="685"/>
      <c r="NSG65" s="685"/>
      <c r="NSH65" s="685"/>
      <c r="NSI65" s="685"/>
      <c r="NSJ65" s="685"/>
      <c r="NSK65" s="685"/>
      <c r="NSL65" s="685"/>
      <c r="NSM65" s="685"/>
      <c r="NSN65" s="685"/>
      <c r="NSO65" s="685"/>
      <c r="NSP65" s="685"/>
      <c r="NSQ65" s="685"/>
      <c r="NSR65" s="685"/>
      <c r="NSS65" s="685"/>
      <c r="NST65" s="685"/>
      <c r="NSU65" s="685"/>
      <c r="NSV65" s="685"/>
      <c r="NSW65" s="685"/>
      <c r="NSX65" s="685"/>
      <c r="NSY65" s="685"/>
      <c r="NSZ65" s="685"/>
      <c r="NTA65" s="685"/>
      <c r="NTB65" s="685"/>
      <c r="NTC65" s="685"/>
      <c r="NTD65" s="685"/>
      <c r="NTE65" s="685"/>
      <c r="NTF65" s="685"/>
      <c r="NTG65" s="685"/>
      <c r="NTH65" s="685"/>
      <c r="NTI65" s="685"/>
      <c r="NTJ65" s="685"/>
      <c r="NTK65" s="685"/>
      <c r="NTL65" s="685"/>
      <c r="NTM65" s="685"/>
      <c r="NTN65" s="685"/>
      <c r="NTO65" s="685"/>
      <c r="NTP65" s="685"/>
      <c r="NTQ65" s="685"/>
      <c r="NTR65" s="685"/>
      <c r="NTS65" s="685"/>
      <c r="NTT65" s="685"/>
      <c r="NTU65" s="685"/>
      <c r="NTV65" s="685"/>
      <c r="NTW65" s="685"/>
      <c r="NTX65" s="685"/>
      <c r="NTY65" s="685"/>
      <c r="NTZ65" s="685"/>
      <c r="NUA65" s="685"/>
      <c r="NUB65" s="685"/>
      <c r="NUC65" s="685"/>
      <c r="NUD65" s="685"/>
      <c r="NUE65" s="685"/>
      <c r="NUF65" s="685"/>
      <c r="NUG65" s="685"/>
      <c r="NUH65" s="685"/>
      <c r="NUI65" s="685"/>
      <c r="NUJ65" s="685"/>
      <c r="NUK65" s="685"/>
      <c r="NUL65" s="685"/>
      <c r="NUM65" s="685"/>
      <c r="NUN65" s="685"/>
      <c r="NUO65" s="685"/>
      <c r="NUP65" s="685"/>
      <c r="NUQ65" s="685"/>
      <c r="NUR65" s="685"/>
      <c r="NUS65" s="685"/>
      <c r="NUT65" s="685"/>
      <c r="NUU65" s="685"/>
      <c r="NUV65" s="685"/>
      <c r="NUW65" s="685"/>
      <c r="NUX65" s="685"/>
      <c r="NUY65" s="685"/>
      <c r="NUZ65" s="685"/>
      <c r="NVA65" s="685"/>
      <c r="NVB65" s="685"/>
      <c r="NVC65" s="685"/>
      <c r="NVD65" s="685"/>
      <c r="NVE65" s="685"/>
      <c r="NVF65" s="685"/>
      <c r="NVG65" s="685"/>
      <c r="NVH65" s="685"/>
      <c r="NVI65" s="685"/>
      <c r="NVJ65" s="685"/>
      <c r="NVK65" s="685"/>
      <c r="NVL65" s="685"/>
      <c r="NVM65" s="685"/>
      <c r="NVN65" s="685"/>
      <c r="NVO65" s="685"/>
      <c r="NVP65" s="685"/>
      <c r="NVQ65" s="685"/>
      <c r="NVR65" s="685"/>
      <c r="NVS65" s="685"/>
      <c r="NVT65" s="685"/>
      <c r="NVU65" s="685"/>
      <c r="NVV65" s="685"/>
      <c r="NVW65" s="685"/>
      <c r="NVX65" s="685"/>
      <c r="NVY65" s="685"/>
      <c r="NVZ65" s="685"/>
      <c r="NWA65" s="685"/>
      <c r="NWB65" s="685"/>
      <c r="NWC65" s="685"/>
      <c r="NWD65" s="685"/>
      <c r="NWE65" s="685"/>
      <c r="NWF65" s="685"/>
      <c r="NWG65" s="685"/>
      <c r="NWH65" s="685"/>
      <c r="NWI65" s="685"/>
      <c r="NWJ65" s="685"/>
      <c r="NWK65" s="685"/>
      <c r="NWL65" s="685"/>
      <c r="NWM65" s="685"/>
      <c r="NWN65" s="685"/>
      <c r="NWO65" s="685"/>
      <c r="NWP65" s="685"/>
      <c r="NWQ65" s="685"/>
      <c r="NWR65" s="685"/>
      <c r="NWS65" s="685"/>
      <c r="NWT65" s="685"/>
      <c r="NWU65" s="685"/>
      <c r="NWV65" s="685"/>
      <c r="NWW65" s="685"/>
      <c r="NWX65" s="685"/>
      <c r="NWY65" s="685"/>
      <c r="NWZ65" s="685"/>
      <c r="NXA65" s="685"/>
      <c r="NXB65" s="685"/>
      <c r="NXC65" s="685"/>
      <c r="NXD65" s="685"/>
      <c r="NXE65" s="685"/>
      <c r="NXF65" s="685"/>
      <c r="NXG65" s="685"/>
      <c r="NXH65" s="685"/>
      <c r="NXI65" s="685"/>
      <c r="NXJ65" s="685"/>
      <c r="NXK65" s="685"/>
      <c r="NXL65" s="685"/>
      <c r="NXM65" s="685"/>
      <c r="NXN65" s="685"/>
      <c r="NXO65" s="685"/>
      <c r="NXP65" s="685"/>
      <c r="NXQ65" s="685"/>
      <c r="NXR65" s="685"/>
      <c r="NXS65" s="685"/>
      <c r="NXT65" s="685"/>
      <c r="NXU65" s="685"/>
      <c r="NXV65" s="685"/>
      <c r="NXW65" s="685"/>
      <c r="NXX65" s="685"/>
      <c r="NXY65" s="685"/>
      <c r="NXZ65" s="685"/>
      <c r="NYA65" s="685"/>
      <c r="NYB65" s="685"/>
      <c r="NYC65" s="685"/>
      <c r="NYD65" s="685"/>
      <c r="NYE65" s="685"/>
      <c r="NYF65" s="685"/>
      <c r="NYG65" s="685"/>
      <c r="NYH65" s="685"/>
      <c r="NYI65" s="685"/>
      <c r="NYJ65" s="685"/>
      <c r="NYK65" s="685"/>
      <c r="NYL65" s="685"/>
      <c r="NYM65" s="685"/>
      <c r="NYN65" s="685"/>
      <c r="NYO65" s="685"/>
      <c r="NYP65" s="685"/>
      <c r="NYQ65" s="685"/>
      <c r="NYR65" s="685"/>
      <c r="NYS65" s="685"/>
      <c r="NYT65" s="685"/>
      <c r="NYU65" s="685"/>
      <c r="NYV65" s="685"/>
      <c r="NYW65" s="685"/>
      <c r="NYX65" s="685"/>
      <c r="NYY65" s="685"/>
      <c r="NYZ65" s="685"/>
      <c r="NZA65" s="685"/>
      <c r="NZB65" s="685"/>
      <c r="NZC65" s="685"/>
      <c r="NZD65" s="685"/>
      <c r="NZE65" s="685"/>
      <c r="NZF65" s="685"/>
      <c r="NZG65" s="685"/>
      <c r="NZH65" s="685"/>
      <c r="NZI65" s="685"/>
      <c r="NZJ65" s="685"/>
      <c r="NZK65" s="685"/>
      <c r="NZL65" s="685"/>
      <c r="NZM65" s="685"/>
      <c r="NZN65" s="685"/>
      <c r="NZO65" s="685"/>
      <c r="NZP65" s="685"/>
      <c r="NZQ65" s="685"/>
      <c r="NZR65" s="685"/>
      <c r="NZS65" s="685"/>
      <c r="NZT65" s="685"/>
      <c r="NZU65" s="685"/>
      <c r="NZV65" s="685"/>
      <c r="NZW65" s="685"/>
      <c r="NZX65" s="685"/>
      <c r="NZY65" s="685"/>
      <c r="NZZ65" s="685"/>
      <c r="OAA65" s="685"/>
      <c r="OAB65" s="685"/>
      <c r="OAC65" s="685"/>
      <c r="OAD65" s="685"/>
      <c r="OAE65" s="685"/>
      <c r="OAF65" s="685"/>
      <c r="OAG65" s="685"/>
      <c r="OAH65" s="685"/>
      <c r="OAI65" s="685"/>
      <c r="OAJ65" s="685"/>
      <c r="OAK65" s="685"/>
      <c r="OAL65" s="685"/>
      <c r="OAM65" s="685"/>
      <c r="OAN65" s="685"/>
      <c r="OAO65" s="685"/>
      <c r="OAP65" s="685"/>
      <c r="OAQ65" s="685"/>
      <c r="OAR65" s="685"/>
      <c r="OAS65" s="685"/>
      <c r="OAT65" s="685"/>
      <c r="OAU65" s="685"/>
      <c r="OAV65" s="685"/>
      <c r="OAW65" s="685"/>
      <c r="OAX65" s="685"/>
      <c r="OAY65" s="685"/>
      <c r="OAZ65" s="685"/>
      <c r="OBA65" s="685"/>
      <c r="OBB65" s="685"/>
      <c r="OBC65" s="685"/>
      <c r="OBD65" s="685"/>
      <c r="OBE65" s="685"/>
      <c r="OBF65" s="685"/>
      <c r="OBG65" s="685"/>
      <c r="OBH65" s="685"/>
      <c r="OBI65" s="685"/>
      <c r="OBJ65" s="685"/>
      <c r="OBK65" s="685"/>
      <c r="OBL65" s="685"/>
      <c r="OBM65" s="685"/>
      <c r="OBN65" s="685"/>
      <c r="OBO65" s="685"/>
      <c r="OBP65" s="685"/>
      <c r="OBQ65" s="685"/>
      <c r="OBR65" s="685"/>
      <c r="OBS65" s="685"/>
      <c r="OBT65" s="685"/>
      <c r="OBU65" s="685"/>
      <c r="OBV65" s="685"/>
      <c r="OBW65" s="685"/>
      <c r="OBX65" s="685"/>
      <c r="OBY65" s="685"/>
      <c r="OBZ65" s="685"/>
      <c r="OCA65" s="685"/>
      <c r="OCB65" s="685"/>
      <c r="OCC65" s="685"/>
      <c r="OCD65" s="685"/>
      <c r="OCE65" s="685"/>
      <c r="OCF65" s="685"/>
      <c r="OCG65" s="685"/>
      <c r="OCH65" s="685"/>
      <c r="OCI65" s="685"/>
      <c r="OCJ65" s="685"/>
      <c r="OCK65" s="685"/>
      <c r="OCL65" s="685"/>
      <c r="OCM65" s="685"/>
      <c r="OCN65" s="685"/>
      <c r="OCO65" s="685"/>
      <c r="OCP65" s="685"/>
      <c r="OCQ65" s="685"/>
      <c r="OCR65" s="685"/>
      <c r="OCS65" s="685"/>
      <c r="OCT65" s="685"/>
      <c r="OCU65" s="685"/>
      <c r="OCV65" s="685"/>
      <c r="OCW65" s="685"/>
      <c r="OCX65" s="685"/>
      <c r="OCY65" s="685"/>
      <c r="OCZ65" s="685"/>
      <c r="ODA65" s="685"/>
      <c r="ODB65" s="685"/>
      <c r="ODC65" s="685"/>
      <c r="ODD65" s="685"/>
      <c r="ODE65" s="685"/>
      <c r="ODF65" s="685"/>
      <c r="ODG65" s="685"/>
      <c r="ODH65" s="685"/>
      <c r="ODI65" s="685"/>
      <c r="ODJ65" s="685"/>
      <c r="ODK65" s="685"/>
      <c r="ODL65" s="685"/>
      <c r="ODM65" s="685"/>
      <c r="ODN65" s="685"/>
      <c r="ODO65" s="685"/>
      <c r="ODP65" s="685"/>
      <c r="ODQ65" s="685"/>
      <c r="ODR65" s="685"/>
      <c r="ODS65" s="685"/>
      <c r="ODT65" s="685"/>
      <c r="ODU65" s="685"/>
      <c r="ODV65" s="685"/>
      <c r="ODW65" s="685"/>
      <c r="ODX65" s="685"/>
      <c r="ODY65" s="685"/>
      <c r="ODZ65" s="685"/>
      <c r="OEA65" s="685"/>
      <c r="OEB65" s="685"/>
      <c r="OEC65" s="685"/>
      <c r="OED65" s="685"/>
      <c r="OEE65" s="685"/>
      <c r="OEF65" s="685"/>
      <c r="OEG65" s="685"/>
      <c r="OEH65" s="685"/>
      <c r="OEI65" s="685"/>
      <c r="OEJ65" s="685"/>
      <c r="OEK65" s="685"/>
      <c r="OEL65" s="685"/>
      <c r="OEM65" s="685"/>
      <c r="OEN65" s="685"/>
      <c r="OEO65" s="685"/>
      <c r="OEP65" s="685"/>
      <c r="OEQ65" s="685"/>
      <c r="OER65" s="685"/>
      <c r="OES65" s="685"/>
      <c r="OET65" s="685"/>
      <c r="OEU65" s="685"/>
      <c r="OEV65" s="685"/>
      <c r="OEW65" s="685"/>
      <c r="OEX65" s="685"/>
      <c r="OEY65" s="685"/>
      <c r="OEZ65" s="685"/>
      <c r="OFA65" s="685"/>
      <c r="OFB65" s="685"/>
      <c r="OFC65" s="685"/>
      <c r="OFD65" s="685"/>
      <c r="OFE65" s="685"/>
      <c r="OFF65" s="685"/>
      <c r="OFG65" s="685"/>
      <c r="OFH65" s="685"/>
      <c r="OFI65" s="685"/>
      <c r="OFJ65" s="685"/>
      <c r="OFK65" s="685"/>
      <c r="OFL65" s="685"/>
      <c r="OFM65" s="685"/>
      <c r="OFN65" s="685"/>
      <c r="OFO65" s="685"/>
      <c r="OFP65" s="685"/>
      <c r="OFQ65" s="685"/>
      <c r="OFR65" s="685"/>
      <c r="OFS65" s="685"/>
      <c r="OFT65" s="685"/>
      <c r="OFU65" s="685"/>
      <c r="OFV65" s="685"/>
      <c r="OFW65" s="685"/>
      <c r="OFX65" s="685"/>
      <c r="OFY65" s="685"/>
      <c r="OFZ65" s="685"/>
      <c r="OGA65" s="685"/>
      <c r="OGB65" s="685"/>
      <c r="OGC65" s="685"/>
      <c r="OGD65" s="685"/>
      <c r="OGE65" s="685"/>
      <c r="OGF65" s="685"/>
      <c r="OGG65" s="685"/>
      <c r="OGH65" s="685"/>
      <c r="OGI65" s="685"/>
      <c r="OGJ65" s="685"/>
      <c r="OGK65" s="685"/>
      <c r="OGL65" s="685"/>
      <c r="OGM65" s="685"/>
      <c r="OGN65" s="685"/>
      <c r="OGO65" s="685"/>
      <c r="OGP65" s="685"/>
      <c r="OGQ65" s="685"/>
      <c r="OGR65" s="685"/>
      <c r="OGS65" s="685"/>
      <c r="OGT65" s="685"/>
      <c r="OGU65" s="685"/>
      <c r="OGV65" s="685"/>
      <c r="OGW65" s="685"/>
      <c r="OGX65" s="685"/>
      <c r="OGY65" s="685"/>
      <c r="OGZ65" s="685"/>
      <c r="OHA65" s="685"/>
      <c r="OHB65" s="685"/>
      <c r="OHC65" s="685"/>
      <c r="OHD65" s="685"/>
      <c r="OHE65" s="685"/>
      <c r="OHF65" s="685"/>
      <c r="OHG65" s="685"/>
      <c r="OHH65" s="685"/>
      <c r="OHI65" s="685"/>
      <c r="OHJ65" s="685"/>
      <c r="OHK65" s="685"/>
      <c r="OHL65" s="685"/>
      <c r="OHM65" s="685"/>
      <c r="OHN65" s="685"/>
      <c r="OHO65" s="685"/>
      <c r="OHP65" s="685"/>
      <c r="OHQ65" s="685"/>
      <c r="OHR65" s="685"/>
      <c r="OHS65" s="685"/>
      <c r="OHT65" s="685"/>
      <c r="OHU65" s="685"/>
      <c r="OHV65" s="685"/>
      <c r="OHW65" s="685"/>
      <c r="OHX65" s="685"/>
      <c r="OHY65" s="685"/>
      <c r="OHZ65" s="685"/>
      <c r="OIA65" s="685"/>
      <c r="OIB65" s="685"/>
      <c r="OIC65" s="685"/>
      <c r="OID65" s="685"/>
      <c r="OIE65" s="685"/>
      <c r="OIF65" s="685"/>
      <c r="OIG65" s="685"/>
      <c r="OIH65" s="685"/>
      <c r="OII65" s="685"/>
      <c r="OIJ65" s="685"/>
      <c r="OIK65" s="685"/>
      <c r="OIL65" s="685"/>
      <c r="OIM65" s="685"/>
      <c r="OIN65" s="685"/>
      <c r="OIO65" s="685"/>
      <c r="OIP65" s="685"/>
      <c r="OIQ65" s="685"/>
      <c r="OIR65" s="685"/>
      <c r="OIS65" s="685"/>
      <c r="OIT65" s="685"/>
      <c r="OIU65" s="685"/>
      <c r="OIV65" s="685"/>
      <c r="OIW65" s="685"/>
      <c r="OIX65" s="685"/>
      <c r="OIY65" s="685"/>
      <c r="OIZ65" s="685"/>
      <c r="OJA65" s="685"/>
      <c r="OJB65" s="685"/>
      <c r="OJC65" s="685"/>
      <c r="OJD65" s="685"/>
      <c r="OJE65" s="685"/>
      <c r="OJF65" s="685"/>
      <c r="OJG65" s="685"/>
      <c r="OJH65" s="685"/>
      <c r="OJI65" s="685"/>
      <c r="OJJ65" s="685"/>
      <c r="OJK65" s="685"/>
      <c r="OJL65" s="685"/>
      <c r="OJM65" s="685"/>
      <c r="OJN65" s="685"/>
      <c r="OJO65" s="685"/>
      <c r="OJP65" s="685"/>
      <c r="OJQ65" s="685"/>
      <c r="OJR65" s="685"/>
      <c r="OJS65" s="685"/>
      <c r="OJT65" s="685"/>
      <c r="OJU65" s="685"/>
      <c r="OJV65" s="685"/>
      <c r="OJW65" s="685"/>
      <c r="OJX65" s="685"/>
      <c r="OJY65" s="685"/>
      <c r="OJZ65" s="685"/>
      <c r="OKA65" s="685"/>
      <c r="OKB65" s="685"/>
      <c r="OKC65" s="685"/>
      <c r="OKD65" s="685"/>
      <c r="OKE65" s="685"/>
      <c r="OKF65" s="685"/>
      <c r="OKG65" s="685"/>
      <c r="OKH65" s="685"/>
      <c r="OKI65" s="685"/>
      <c r="OKJ65" s="685"/>
      <c r="OKK65" s="685"/>
      <c r="OKL65" s="685"/>
      <c r="OKM65" s="685"/>
      <c r="OKN65" s="685"/>
      <c r="OKO65" s="685"/>
      <c r="OKP65" s="685"/>
      <c r="OKQ65" s="685"/>
      <c r="OKR65" s="685"/>
      <c r="OKS65" s="685"/>
      <c r="OKT65" s="685"/>
      <c r="OKU65" s="685"/>
      <c r="OKV65" s="685"/>
      <c r="OKW65" s="685"/>
      <c r="OKX65" s="685"/>
      <c r="OKY65" s="685"/>
      <c r="OKZ65" s="685"/>
      <c r="OLA65" s="685"/>
      <c r="OLB65" s="685"/>
      <c r="OLC65" s="685"/>
      <c r="OLD65" s="685"/>
      <c r="OLE65" s="685"/>
      <c r="OLF65" s="685"/>
      <c r="OLG65" s="685"/>
      <c r="OLH65" s="685"/>
      <c r="OLI65" s="685"/>
      <c r="OLJ65" s="685"/>
      <c r="OLK65" s="685"/>
      <c r="OLL65" s="685"/>
      <c r="OLM65" s="685"/>
      <c r="OLN65" s="685"/>
      <c r="OLO65" s="685"/>
      <c r="OLP65" s="685"/>
      <c r="OLQ65" s="685"/>
      <c r="OLR65" s="685"/>
      <c r="OLS65" s="685"/>
      <c r="OLT65" s="685"/>
      <c r="OLU65" s="685"/>
      <c r="OLV65" s="685"/>
      <c r="OLW65" s="685"/>
      <c r="OLX65" s="685"/>
      <c r="OLY65" s="685"/>
      <c r="OLZ65" s="685"/>
      <c r="OMA65" s="685"/>
      <c r="OMB65" s="685"/>
      <c r="OMC65" s="685"/>
      <c r="OMD65" s="685"/>
      <c r="OME65" s="685"/>
      <c r="OMF65" s="685"/>
      <c r="OMG65" s="685"/>
      <c r="OMH65" s="685"/>
      <c r="OMI65" s="685"/>
      <c r="OMJ65" s="685"/>
      <c r="OMK65" s="685"/>
      <c r="OML65" s="685"/>
      <c r="OMM65" s="685"/>
      <c r="OMN65" s="685"/>
      <c r="OMO65" s="685"/>
      <c r="OMP65" s="685"/>
      <c r="OMQ65" s="685"/>
      <c r="OMR65" s="685"/>
      <c r="OMS65" s="685"/>
      <c r="OMT65" s="685"/>
      <c r="OMU65" s="685"/>
      <c r="OMV65" s="685"/>
      <c r="OMW65" s="685"/>
      <c r="OMX65" s="685"/>
      <c r="OMY65" s="685"/>
      <c r="OMZ65" s="685"/>
      <c r="ONA65" s="685"/>
      <c r="ONB65" s="685"/>
      <c r="ONC65" s="685"/>
      <c r="OND65" s="685"/>
      <c r="ONE65" s="685"/>
      <c r="ONF65" s="685"/>
      <c r="ONG65" s="685"/>
      <c r="ONH65" s="685"/>
      <c r="ONI65" s="685"/>
      <c r="ONJ65" s="685"/>
      <c r="ONK65" s="685"/>
      <c r="ONL65" s="685"/>
      <c r="ONM65" s="685"/>
      <c r="ONN65" s="685"/>
      <c r="ONO65" s="685"/>
      <c r="ONP65" s="685"/>
      <c r="ONQ65" s="685"/>
      <c r="ONR65" s="685"/>
      <c r="ONS65" s="685"/>
      <c r="ONT65" s="685"/>
      <c r="ONU65" s="685"/>
      <c r="ONV65" s="685"/>
      <c r="ONW65" s="685"/>
      <c r="ONX65" s="685"/>
      <c r="ONY65" s="685"/>
      <c r="ONZ65" s="685"/>
      <c r="OOA65" s="685"/>
      <c r="OOB65" s="685"/>
      <c r="OOC65" s="685"/>
      <c r="OOD65" s="685"/>
      <c r="OOE65" s="685"/>
      <c r="OOF65" s="685"/>
      <c r="OOG65" s="685"/>
      <c r="OOH65" s="685"/>
      <c r="OOI65" s="685"/>
      <c r="OOJ65" s="685"/>
      <c r="OOK65" s="685"/>
      <c r="OOL65" s="685"/>
      <c r="OOM65" s="685"/>
      <c r="OON65" s="685"/>
      <c r="OOO65" s="685"/>
      <c r="OOP65" s="685"/>
      <c r="OOQ65" s="685"/>
      <c r="OOR65" s="685"/>
      <c r="OOS65" s="685"/>
      <c r="OOT65" s="685"/>
      <c r="OOU65" s="685"/>
      <c r="OOV65" s="685"/>
      <c r="OOW65" s="685"/>
      <c r="OOX65" s="685"/>
      <c r="OOY65" s="685"/>
      <c r="OOZ65" s="685"/>
      <c r="OPA65" s="685"/>
      <c r="OPB65" s="685"/>
      <c r="OPC65" s="685"/>
      <c r="OPD65" s="685"/>
      <c r="OPE65" s="685"/>
      <c r="OPF65" s="685"/>
      <c r="OPG65" s="685"/>
      <c r="OPH65" s="685"/>
      <c r="OPI65" s="685"/>
      <c r="OPJ65" s="685"/>
      <c r="OPK65" s="685"/>
      <c r="OPL65" s="685"/>
      <c r="OPM65" s="685"/>
      <c r="OPN65" s="685"/>
      <c r="OPO65" s="685"/>
      <c r="OPP65" s="685"/>
      <c r="OPQ65" s="685"/>
      <c r="OPR65" s="685"/>
      <c r="OPS65" s="685"/>
      <c r="OPT65" s="685"/>
      <c r="OPU65" s="685"/>
      <c r="OPV65" s="685"/>
      <c r="OPW65" s="685"/>
      <c r="OPX65" s="685"/>
      <c r="OPY65" s="685"/>
      <c r="OPZ65" s="685"/>
      <c r="OQA65" s="685"/>
      <c r="OQB65" s="685"/>
      <c r="OQC65" s="685"/>
      <c r="OQD65" s="685"/>
      <c r="OQE65" s="685"/>
      <c r="OQF65" s="685"/>
      <c r="OQG65" s="685"/>
      <c r="OQH65" s="685"/>
      <c r="OQI65" s="685"/>
      <c r="OQJ65" s="685"/>
      <c r="OQK65" s="685"/>
      <c r="OQL65" s="685"/>
      <c r="OQM65" s="685"/>
      <c r="OQN65" s="685"/>
      <c r="OQO65" s="685"/>
      <c r="OQP65" s="685"/>
      <c r="OQQ65" s="685"/>
      <c r="OQR65" s="685"/>
      <c r="OQS65" s="685"/>
      <c r="OQT65" s="685"/>
      <c r="OQU65" s="685"/>
      <c r="OQV65" s="685"/>
      <c r="OQW65" s="685"/>
      <c r="OQX65" s="685"/>
      <c r="OQY65" s="685"/>
      <c r="OQZ65" s="685"/>
      <c r="ORA65" s="685"/>
      <c r="ORB65" s="685"/>
      <c r="ORC65" s="685"/>
      <c r="ORD65" s="685"/>
      <c r="ORE65" s="685"/>
      <c r="ORF65" s="685"/>
      <c r="ORG65" s="685"/>
      <c r="ORH65" s="685"/>
      <c r="ORI65" s="685"/>
      <c r="ORJ65" s="685"/>
      <c r="ORK65" s="685"/>
      <c r="ORL65" s="685"/>
      <c r="ORM65" s="685"/>
      <c r="ORN65" s="685"/>
      <c r="ORO65" s="685"/>
      <c r="ORP65" s="685"/>
      <c r="ORQ65" s="685"/>
      <c r="ORR65" s="685"/>
      <c r="ORS65" s="685"/>
      <c r="ORT65" s="685"/>
      <c r="ORU65" s="685"/>
      <c r="ORV65" s="685"/>
      <c r="ORW65" s="685"/>
      <c r="ORX65" s="685"/>
      <c r="ORY65" s="685"/>
      <c r="ORZ65" s="685"/>
      <c r="OSA65" s="685"/>
      <c r="OSB65" s="685"/>
      <c r="OSC65" s="685"/>
      <c r="OSD65" s="685"/>
      <c r="OSE65" s="685"/>
      <c r="OSF65" s="685"/>
      <c r="OSG65" s="685"/>
      <c r="OSH65" s="685"/>
      <c r="OSI65" s="685"/>
      <c r="OSJ65" s="685"/>
      <c r="OSK65" s="685"/>
      <c r="OSL65" s="685"/>
      <c r="OSM65" s="685"/>
      <c r="OSN65" s="685"/>
      <c r="OSO65" s="685"/>
      <c r="OSP65" s="685"/>
      <c r="OSQ65" s="685"/>
      <c r="OSR65" s="685"/>
      <c r="OSS65" s="685"/>
      <c r="OST65" s="685"/>
      <c r="OSU65" s="685"/>
      <c r="OSV65" s="685"/>
      <c r="OSW65" s="685"/>
      <c r="OSX65" s="685"/>
      <c r="OSY65" s="685"/>
      <c r="OSZ65" s="685"/>
      <c r="OTA65" s="685"/>
      <c r="OTB65" s="685"/>
      <c r="OTC65" s="685"/>
      <c r="OTD65" s="685"/>
      <c r="OTE65" s="685"/>
      <c r="OTF65" s="685"/>
      <c r="OTG65" s="685"/>
      <c r="OTH65" s="685"/>
      <c r="OTI65" s="685"/>
      <c r="OTJ65" s="685"/>
      <c r="OTK65" s="685"/>
      <c r="OTL65" s="685"/>
      <c r="OTM65" s="685"/>
      <c r="OTN65" s="685"/>
      <c r="OTO65" s="685"/>
      <c r="OTP65" s="685"/>
      <c r="OTQ65" s="685"/>
      <c r="OTR65" s="685"/>
      <c r="OTS65" s="685"/>
      <c r="OTT65" s="685"/>
      <c r="OTU65" s="685"/>
      <c r="OTV65" s="685"/>
      <c r="OTW65" s="685"/>
      <c r="OTX65" s="685"/>
      <c r="OTY65" s="685"/>
      <c r="OTZ65" s="685"/>
      <c r="OUA65" s="685"/>
      <c r="OUB65" s="685"/>
      <c r="OUC65" s="685"/>
      <c r="OUD65" s="685"/>
      <c r="OUE65" s="685"/>
      <c r="OUF65" s="685"/>
      <c r="OUG65" s="685"/>
      <c r="OUH65" s="685"/>
      <c r="OUI65" s="685"/>
      <c r="OUJ65" s="685"/>
      <c r="OUK65" s="685"/>
      <c r="OUL65" s="685"/>
      <c r="OUM65" s="685"/>
      <c r="OUN65" s="685"/>
      <c r="OUO65" s="685"/>
      <c r="OUP65" s="685"/>
      <c r="OUQ65" s="685"/>
      <c r="OUR65" s="685"/>
      <c r="OUS65" s="685"/>
      <c r="OUT65" s="685"/>
      <c r="OUU65" s="685"/>
      <c r="OUV65" s="685"/>
      <c r="OUW65" s="685"/>
      <c r="OUX65" s="685"/>
      <c r="OUY65" s="685"/>
      <c r="OUZ65" s="685"/>
      <c r="OVA65" s="685"/>
      <c r="OVB65" s="685"/>
      <c r="OVC65" s="685"/>
      <c r="OVD65" s="685"/>
      <c r="OVE65" s="685"/>
      <c r="OVF65" s="685"/>
      <c r="OVG65" s="685"/>
      <c r="OVH65" s="685"/>
      <c r="OVI65" s="685"/>
      <c r="OVJ65" s="685"/>
      <c r="OVK65" s="685"/>
      <c r="OVL65" s="685"/>
      <c r="OVM65" s="685"/>
      <c r="OVN65" s="685"/>
      <c r="OVO65" s="685"/>
      <c r="OVP65" s="685"/>
      <c r="OVQ65" s="685"/>
      <c r="OVR65" s="685"/>
      <c r="OVS65" s="685"/>
      <c r="OVT65" s="685"/>
      <c r="OVU65" s="685"/>
      <c r="OVV65" s="685"/>
      <c r="OVW65" s="685"/>
      <c r="OVX65" s="685"/>
      <c r="OVY65" s="685"/>
      <c r="OVZ65" s="685"/>
      <c r="OWA65" s="685"/>
      <c r="OWB65" s="685"/>
      <c r="OWC65" s="685"/>
      <c r="OWD65" s="685"/>
      <c r="OWE65" s="685"/>
      <c r="OWF65" s="685"/>
      <c r="OWG65" s="685"/>
      <c r="OWH65" s="685"/>
      <c r="OWI65" s="685"/>
      <c r="OWJ65" s="685"/>
      <c r="OWK65" s="685"/>
      <c r="OWL65" s="685"/>
      <c r="OWM65" s="685"/>
      <c r="OWN65" s="685"/>
      <c r="OWO65" s="685"/>
      <c r="OWP65" s="685"/>
      <c r="OWQ65" s="685"/>
      <c r="OWR65" s="685"/>
      <c r="OWS65" s="685"/>
      <c r="OWT65" s="685"/>
      <c r="OWU65" s="685"/>
      <c r="OWV65" s="685"/>
      <c r="OWW65" s="685"/>
      <c r="OWX65" s="685"/>
      <c r="OWY65" s="685"/>
      <c r="OWZ65" s="685"/>
      <c r="OXA65" s="685"/>
      <c r="OXB65" s="685"/>
      <c r="OXC65" s="685"/>
      <c r="OXD65" s="685"/>
      <c r="OXE65" s="685"/>
      <c r="OXF65" s="685"/>
      <c r="OXG65" s="685"/>
      <c r="OXH65" s="685"/>
      <c r="OXI65" s="685"/>
      <c r="OXJ65" s="685"/>
      <c r="OXK65" s="685"/>
      <c r="OXL65" s="685"/>
      <c r="OXM65" s="685"/>
      <c r="OXN65" s="685"/>
      <c r="OXO65" s="685"/>
      <c r="OXP65" s="685"/>
      <c r="OXQ65" s="685"/>
      <c r="OXR65" s="685"/>
      <c r="OXS65" s="685"/>
      <c r="OXT65" s="685"/>
      <c r="OXU65" s="685"/>
      <c r="OXV65" s="685"/>
      <c r="OXW65" s="685"/>
      <c r="OXX65" s="685"/>
      <c r="OXY65" s="685"/>
      <c r="OXZ65" s="685"/>
      <c r="OYA65" s="685"/>
      <c r="OYB65" s="685"/>
      <c r="OYC65" s="685"/>
      <c r="OYD65" s="685"/>
      <c r="OYE65" s="685"/>
      <c r="OYF65" s="685"/>
      <c r="OYG65" s="685"/>
      <c r="OYH65" s="685"/>
      <c r="OYI65" s="685"/>
      <c r="OYJ65" s="685"/>
      <c r="OYK65" s="685"/>
      <c r="OYL65" s="685"/>
      <c r="OYM65" s="685"/>
      <c r="OYN65" s="685"/>
      <c r="OYO65" s="685"/>
      <c r="OYP65" s="685"/>
      <c r="OYQ65" s="685"/>
      <c r="OYR65" s="685"/>
      <c r="OYS65" s="685"/>
      <c r="OYT65" s="685"/>
      <c r="OYU65" s="685"/>
      <c r="OYV65" s="685"/>
      <c r="OYW65" s="685"/>
      <c r="OYX65" s="685"/>
      <c r="OYY65" s="685"/>
      <c r="OYZ65" s="685"/>
      <c r="OZA65" s="685"/>
      <c r="OZB65" s="685"/>
      <c r="OZC65" s="685"/>
      <c r="OZD65" s="685"/>
      <c r="OZE65" s="685"/>
      <c r="OZF65" s="685"/>
      <c r="OZG65" s="685"/>
      <c r="OZH65" s="685"/>
      <c r="OZI65" s="685"/>
      <c r="OZJ65" s="685"/>
      <c r="OZK65" s="685"/>
      <c r="OZL65" s="685"/>
      <c r="OZM65" s="685"/>
      <c r="OZN65" s="685"/>
      <c r="OZO65" s="685"/>
      <c r="OZP65" s="685"/>
      <c r="OZQ65" s="685"/>
      <c r="OZR65" s="685"/>
      <c r="OZS65" s="685"/>
      <c r="OZT65" s="685"/>
      <c r="OZU65" s="685"/>
      <c r="OZV65" s="685"/>
      <c r="OZW65" s="685"/>
      <c r="OZX65" s="685"/>
      <c r="OZY65" s="685"/>
      <c r="OZZ65" s="685"/>
      <c r="PAA65" s="685"/>
      <c r="PAB65" s="685"/>
      <c r="PAC65" s="685"/>
      <c r="PAD65" s="685"/>
      <c r="PAE65" s="685"/>
      <c r="PAF65" s="685"/>
      <c r="PAG65" s="685"/>
      <c r="PAH65" s="685"/>
      <c r="PAI65" s="685"/>
      <c r="PAJ65" s="685"/>
      <c r="PAK65" s="685"/>
      <c r="PAL65" s="685"/>
      <c r="PAM65" s="685"/>
      <c r="PAN65" s="685"/>
      <c r="PAO65" s="685"/>
      <c r="PAP65" s="685"/>
      <c r="PAQ65" s="685"/>
      <c r="PAR65" s="685"/>
      <c r="PAS65" s="685"/>
      <c r="PAT65" s="685"/>
      <c r="PAU65" s="685"/>
      <c r="PAV65" s="685"/>
      <c r="PAW65" s="685"/>
      <c r="PAX65" s="685"/>
      <c r="PAY65" s="685"/>
      <c r="PAZ65" s="685"/>
      <c r="PBA65" s="685"/>
      <c r="PBB65" s="685"/>
      <c r="PBC65" s="685"/>
      <c r="PBD65" s="685"/>
      <c r="PBE65" s="685"/>
      <c r="PBF65" s="685"/>
      <c r="PBG65" s="685"/>
      <c r="PBH65" s="685"/>
      <c r="PBI65" s="685"/>
      <c r="PBJ65" s="685"/>
      <c r="PBK65" s="685"/>
      <c r="PBL65" s="685"/>
      <c r="PBM65" s="685"/>
      <c r="PBN65" s="685"/>
      <c r="PBO65" s="685"/>
      <c r="PBP65" s="685"/>
      <c r="PBQ65" s="685"/>
      <c r="PBR65" s="685"/>
      <c r="PBS65" s="685"/>
      <c r="PBT65" s="685"/>
      <c r="PBU65" s="685"/>
      <c r="PBV65" s="685"/>
      <c r="PBW65" s="685"/>
      <c r="PBX65" s="685"/>
      <c r="PBY65" s="685"/>
      <c r="PBZ65" s="685"/>
      <c r="PCA65" s="685"/>
      <c r="PCB65" s="685"/>
      <c r="PCC65" s="685"/>
      <c r="PCD65" s="685"/>
      <c r="PCE65" s="685"/>
      <c r="PCF65" s="685"/>
      <c r="PCG65" s="685"/>
      <c r="PCH65" s="685"/>
      <c r="PCI65" s="685"/>
      <c r="PCJ65" s="685"/>
      <c r="PCK65" s="685"/>
      <c r="PCL65" s="685"/>
      <c r="PCM65" s="685"/>
      <c r="PCN65" s="685"/>
      <c r="PCO65" s="685"/>
      <c r="PCP65" s="685"/>
      <c r="PCQ65" s="685"/>
      <c r="PCR65" s="685"/>
      <c r="PCS65" s="685"/>
      <c r="PCT65" s="685"/>
      <c r="PCU65" s="685"/>
      <c r="PCV65" s="685"/>
      <c r="PCW65" s="685"/>
      <c r="PCX65" s="685"/>
      <c r="PCY65" s="685"/>
      <c r="PCZ65" s="685"/>
      <c r="PDA65" s="685"/>
      <c r="PDB65" s="685"/>
      <c r="PDC65" s="685"/>
      <c r="PDD65" s="685"/>
      <c r="PDE65" s="685"/>
      <c r="PDF65" s="685"/>
      <c r="PDG65" s="685"/>
      <c r="PDH65" s="685"/>
      <c r="PDI65" s="685"/>
      <c r="PDJ65" s="685"/>
      <c r="PDK65" s="685"/>
      <c r="PDL65" s="685"/>
      <c r="PDM65" s="685"/>
      <c r="PDN65" s="685"/>
      <c r="PDO65" s="685"/>
      <c r="PDP65" s="685"/>
      <c r="PDQ65" s="685"/>
      <c r="PDR65" s="685"/>
      <c r="PDS65" s="685"/>
      <c r="PDT65" s="685"/>
      <c r="PDU65" s="685"/>
      <c r="PDV65" s="685"/>
      <c r="PDW65" s="685"/>
      <c r="PDX65" s="685"/>
      <c r="PDY65" s="685"/>
      <c r="PDZ65" s="685"/>
      <c r="PEA65" s="685"/>
      <c r="PEB65" s="685"/>
      <c r="PEC65" s="685"/>
      <c r="PED65" s="685"/>
      <c r="PEE65" s="685"/>
      <c r="PEF65" s="685"/>
      <c r="PEG65" s="685"/>
      <c r="PEH65" s="685"/>
      <c r="PEI65" s="685"/>
      <c r="PEJ65" s="685"/>
      <c r="PEK65" s="685"/>
      <c r="PEL65" s="685"/>
      <c r="PEM65" s="685"/>
      <c r="PEN65" s="685"/>
      <c r="PEO65" s="685"/>
      <c r="PEP65" s="685"/>
      <c r="PEQ65" s="685"/>
      <c r="PER65" s="685"/>
      <c r="PES65" s="685"/>
      <c r="PET65" s="685"/>
      <c r="PEU65" s="685"/>
      <c r="PEV65" s="685"/>
      <c r="PEW65" s="685"/>
      <c r="PEX65" s="685"/>
      <c r="PEY65" s="685"/>
      <c r="PEZ65" s="685"/>
      <c r="PFA65" s="685"/>
      <c r="PFB65" s="685"/>
      <c r="PFC65" s="685"/>
      <c r="PFD65" s="685"/>
      <c r="PFE65" s="685"/>
      <c r="PFF65" s="685"/>
      <c r="PFG65" s="685"/>
      <c r="PFH65" s="685"/>
      <c r="PFI65" s="685"/>
      <c r="PFJ65" s="685"/>
      <c r="PFK65" s="685"/>
      <c r="PFL65" s="685"/>
      <c r="PFM65" s="685"/>
      <c r="PFN65" s="685"/>
      <c r="PFO65" s="685"/>
      <c r="PFP65" s="685"/>
      <c r="PFQ65" s="685"/>
      <c r="PFR65" s="685"/>
      <c r="PFS65" s="685"/>
      <c r="PFT65" s="685"/>
      <c r="PFU65" s="685"/>
      <c r="PFV65" s="685"/>
      <c r="PFW65" s="685"/>
      <c r="PFX65" s="685"/>
      <c r="PFY65" s="685"/>
      <c r="PFZ65" s="685"/>
      <c r="PGA65" s="685"/>
      <c r="PGB65" s="685"/>
      <c r="PGC65" s="685"/>
      <c r="PGD65" s="685"/>
      <c r="PGE65" s="685"/>
      <c r="PGF65" s="685"/>
      <c r="PGG65" s="685"/>
      <c r="PGH65" s="685"/>
      <c r="PGI65" s="685"/>
      <c r="PGJ65" s="685"/>
      <c r="PGK65" s="685"/>
      <c r="PGL65" s="685"/>
      <c r="PGM65" s="685"/>
      <c r="PGN65" s="685"/>
      <c r="PGO65" s="685"/>
      <c r="PGP65" s="685"/>
      <c r="PGQ65" s="685"/>
      <c r="PGR65" s="685"/>
      <c r="PGS65" s="685"/>
      <c r="PGT65" s="685"/>
      <c r="PGU65" s="685"/>
      <c r="PGV65" s="685"/>
      <c r="PGW65" s="685"/>
      <c r="PGX65" s="685"/>
      <c r="PGY65" s="685"/>
      <c r="PGZ65" s="685"/>
      <c r="PHA65" s="685"/>
      <c r="PHB65" s="685"/>
      <c r="PHC65" s="685"/>
      <c r="PHD65" s="685"/>
      <c r="PHE65" s="685"/>
      <c r="PHF65" s="685"/>
      <c r="PHG65" s="685"/>
      <c r="PHH65" s="685"/>
      <c r="PHI65" s="685"/>
      <c r="PHJ65" s="685"/>
      <c r="PHK65" s="685"/>
      <c r="PHL65" s="685"/>
      <c r="PHM65" s="685"/>
      <c r="PHN65" s="685"/>
      <c r="PHO65" s="685"/>
      <c r="PHP65" s="685"/>
      <c r="PHQ65" s="685"/>
      <c r="PHR65" s="685"/>
      <c r="PHS65" s="685"/>
      <c r="PHT65" s="685"/>
      <c r="PHU65" s="685"/>
      <c r="PHV65" s="685"/>
      <c r="PHW65" s="685"/>
      <c r="PHX65" s="685"/>
      <c r="PHY65" s="685"/>
      <c r="PHZ65" s="685"/>
      <c r="PIA65" s="685"/>
      <c r="PIB65" s="685"/>
      <c r="PIC65" s="685"/>
      <c r="PID65" s="685"/>
      <c r="PIE65" s="685"/>
      <c r="PIF65" s="685"/>
      <c r="PIG65" s="685"/>
      <c r="PIH65" s="685"/>
      <c r="PII65" s="685"/>
      <c r="PIJ65" s="685"/>
      <c r="PIK65" s="685"/>
      <c r="PIL65" s="685"/>
      <c r="PIM65" s="685"/>
      <c r="PIN65" s="685"/>
      <c r="PIO65" s="685"/>
      <c r="PIP65" s="685"/>
      <c r="PIQ65" s="685"/>
      <c r="PIR65" s="685"/>
      <c r="PIS65" s="685"/>
      <c r="PIT65" s="685"/>
      <c r="PIU65" s="685"/>
      <c r="PIV65" s="685"/>
      <c r="PIW65" s="685"/>
      <c r="PIX65" s="685"/>
      <c r="PIY65" s="685"/>
      <c r="PIZ65" s="685"/>
      <c r="PJA65" s="685"/>
      <c r="PJB65" s="685"/>
      <c r="PJC65" s="685"/>
      <c r="PJD65" s="685"/>
      <c r="PJE65" s="685"/>
      <c r="PJF65" s="685"/>
      <c r="PJG65" s="685"/>
      <c r="PJH65" s="685"/>
      <c r="PJI65" s="685"/>
      <c r="PJJ65" s="685"/>
      <c r="PJK65" s="685"/>
      <c r="PJL65" s="685"/>
      <c r="PJM65" s="685"/>
      <c r="PJN65" s="685"/>
      <c r="PJO65" s="685"/>
      <c r="PJP65" s="685"/>
      <c r="PJQ65" s="685"/>
      <c r="PJR65" s="685"/>
      <c r="PJS65" s="685"/>
      <c r="PJT65" s="685"/>
      <c r="PJU65" s="685"/>
      <c r="PJV65" s="685"/>
      <c r="PJW65" s="685"/>
      <c r="PJX65" s="685"/>
      <c r="PJY65" s="685"/>
      <c r="PJZ65" s="685"/>
      <c r="PKA65" s="685"/>
      <c r="PKB65" s="685"/>
      <c r="PKC65" s="685"/>
      <c r="PKD65" s="685"/>
      <c r="PKE65" s="685"/>
      <c r="PKF65" s="685"/>
      <c r="PKG65" s="685"/>
      <c r="PKH65" s="685"/>
      <c r="PKI65" s="685"/>
      <c r="PKJ65" s="685"/>
      <c r="PKK65" s="685"/>
      <c r="PKL65" s="685"/>
      <c r="PKM65" s="685"/>
      <c r="PKN65" s="685"/>
      <c r="PKO65" s="685"/>
      <c r="PKP65" s="685"/>
      <c r="PKQ65" s="685"/>
      <c r="PKR65" s="685"/>
      <c r="PKS65" s="685"/>
      <c r="PKT65" s="685"/>
      <c r="PKU65" s="685"/>
      <c r="PKV65" s="685"/>
      <c r="PKW65" s="685"/>
      <c r="PKX65" s="685"/>
      <c r="PKY65" s="685"/>
      <c r="PKZ65" s="685"/>
      <c r="PLA65" s="685"/>
      <c r="PLB65" s="685"/>
      <c r="PLC65" s="685"/>
      <c r="PLD65" s="685"/>
      <c r="PLE65" s="685"/>
      <c r="PLF65" s="685"/>
      <c r="PLG65" s="685"/>
      <c r="PLH65" s="685"/>
      <c r="PLI65" s="685"/>
      <c r="PLJ65" s="685"/>
      <c r="PLK65" s="685"/>
      <c r="PLL65" s="685"/>
      <c r="PLM65" s="685"/>
      <c r="PLN65" s="685"/>
      <c r="PLO65" s="685"/>
      <c r="PLP65" s="685"/>
      <c r="PLQ65" s="685"/>
      <c r="PLR65" s="685"/>
      <c r="PLS65" s="685"/>
      <c r="PLT65" s="685"/>
      <c r="PLU65" s="685"/>
      <c r="PLV65" s="685"/>
      <c r="PLW65" s="685"/>
      <c r="PLX65" s="685"/>
      <c r="PLY65" s="685"/>
      <c r="PLZ65" s="685"/>
      <c r="PMA65" s="685"/>
      <c r="PMB65" s="685"/>
      <c r="PMC65" s="685"/>
      <c r="PMD65" s="685"/>
      <c r="PME65" s="685"/>
      <c r="PMF65" s="685"/>
      <c r="PMG65" s="685"/>
      <c r="PMH65" s="685"/>
      <c r="PMI65" s="685"/>
      <c r="PMJ65" s="685"/>
      <c r="PMK65" s="685"/>
      <c r="PML65" s="685"/>
      <c r="PMM65" s="685"/>
      <c r="PMN65" s="685"/>
      <c r="PMO65" s="685"/>
      <c r="PMP65" s="685"/>
      <c r="PMQ65" s="685"/>
      <c r="PMR65" s="685"/>
      <c r="PMS65" s="685"/>
      <c r="PMT65" s="685"/>
      <c r="PMU65" s="685"/>
      <c r="PMV65" s="685"/>
      <c r="PMW65" s="685"/>
      <c r="PMX65" s="685"/>
      <c r="PMY65" s="685"/>
      <c r="PMZ65" s="685"/>
      <c r="PNA65" s="685"/>
      <c r="PNB65" s="685"/>
      <c r="PNC65" s="685"/>
      <c r="PND65" s="685"/>
      <c r="PNE65" s="685"/>
      <c r="PNF65" s="685"/>
      <c r="PNG65" s="685"/>
      <c r="PNH65" s="685"/>
      <c r="PNI65" s="685"/>
      <c r="PNJ65" s="685"/>
      <c r="PNK65" s="685"/>
      <c r="PNL65" s="685"/>
      <c r="PNM65" s="685"/>
      <c r="PNN65" s="685"/>
      <c r="PNO65" s="685"/>
      <c r="PNP65" s="685"/>
      <c r="PNQ65" s="685"/>
      <c r="PNR65" s="685"/>
      <c r="PNS65" s="685"/>
      <c r="PNT65" s="685"/>
      <c r="PNU65" s="685"/>
      <c r="PNV65" s="685"/>
      <c r="PNW65" s="685"/>
      <c r="PNX65" s="685"/>
      <c r="PNY65" s="685"/>
      <c r="PNZ65" s="685"/>
      <c r="POA65" s="685"/>
      <c r="POB65" s="685"/>
      <c r="POC65" s="685"/>
      <c r="POD65" s="685"/>
      <c r="POE65" s="685"/>
      <c r="POF65" s="685"/>
      <c r="POG65" s="685"/>
      <c r="POH65" s="685"/>
      <c r="POI65" s="685"/>
      <c r="POJ65" s="685"/>
      <c r="POK65" s="685"/>
      <c r="POL65" s="685"/>
      <c r="POM65" s="685"/>
      <c r="PON65" s="685"/>
      <c r="POO65" s="685"/>
      <c r="POP65" s="685"/>
      <c r="POQ65" s="685"/>
      <c r="POR65" s="685"/>
      <c r="POS65" s="685"/>
      <c r="POT65" s="685"/>
      <c r="POU65" s="685"/>
      <c r="POV65" s="685"/>
      <c r="POW65" s="685"/>
      <c r="POX65" s="685"/>
      <c r="POY65" s="685"/>
      <c r="POZ65" s="685"/>
      <c r="PPA65" s="685"/>
      <c r="PPB65" s="685"/>
      <c r="PPC65" s="685"/>
      <c r="PPD65" s="685"/>
      <c r="PPE65" s="685"/>
      <c r="PPF65" s="685"/>
      <c r="PPG65" s="685"/>
      <c r="PPH65" s="685"/>
      <c r="PPI65" s="685"/>
      <c r="PPJ65" s="685"/>
      <c r="PPK65" s="685"/>
      <c r="PPL65" s="685"/>
      <c r="PPM65" s="685"/>
      <c r="PPN65" s="685"/>
      <c r="PPO65" s="685"/>
      <c r="PPP65" s="685"/>
      <c r="PPQ65" s="685"/>
      <c r="PPR65" s="685"/>
      <c r="PPS65" s="685"/>
      <c r="PPT65" s="685"/>
      <c r="PPU65" s="685"/>
      <c r="PPV65" s="685"/>
      <c r="PPW65" s="685"/>
      <c r="PPX65" s="685"/>
      <c r="PPY65" s="685"/>
      <c r="PPZ65" s="685"/>
      <c r="PQA65" s="685"/>
      <c r="PQB65" s="685"/>
      <c r="PQC65" s="685"/>
      <c r="PQD65" s="685"/>
      <c r="PQE65" s="685"/>
      <c r="PQF65" s="685"/>
      <c r="PQG65" s="685"/>
      <c r="PQH65" s="685"/>
      <c r="PQI65" s="685"/>
      <c r="PQJ65" s="685"/>
      <c r="PQK65" s="685"/>
      <c r="PQL65" s="685"/>
      <c r="PQM65" s="685"/>
      <c r="PQN65" s="685"/>
      <c r="PQO65" s="685"/>
      <c r="PQP65" s="685"/>
      <c r="PQQ65" s="685"/>
      <c r="PQR65" s="685"/>
      <c r="PQS65" s="685"/>
      <c r="PQT65" s="685"/>
      <c r="PQU65" s="685"/>
      <c r="PQV65" s="685"/>
      <c r="PQW65" s="685"/>
      <c r="PQX65" s="685"/>
      <c r="PQY65" s="685"/>
      <c r="PQZ65" s="685"/>
      <c r="PRA65" s="685"/>
      <c r="PRB65" s="685"/>
      <c r="PRC65" s="685"/>
      <c r="PRD65" s="685"/>
      <c r="PRE65" s="685"/>
      <c r="PRF65" s="685"/>
      <c r="PRG65" s="685"/>
      <c r="PRH65" s="685"/>
      <c r="PRI65" s="685"/>
      <c r="PRJ65" s="685"/>
      <c r="PRK65" s="685"/>
      <c r="PRL65" s="685"/>
      <c r="PRM65" s="685"/>
      <c r="PRN65" s="685"/>
      <c r="PRO65" s="685"/>
      <c r="PRP65" s="685"/>
      <c r="PRQ65" s="685"/>
      <c r="PRR65" s="685"/>
      <c r="PRS65" s="685"/>
      <c r="PRT65" s="685"/>
      <c r="PRU65" s="685"/>
      <c r="PRV65" s="685"/>
      <c r="PRW65" s="685"/>
      <c r="PRX65" s="685"/>
      <c r="PRY65" s="685"/>
      <c r="PRZ65" s="685"/>
      <c r="PSA65" s="685"/>
      <c r="PSB65" s="685"/>
      <c r="PSC65" s="685"/>
      <c r="PSD65" s="685"/>
      <c r="PSE65" s="685"/>
      <c r="PSF65" s="685"/>
      <c r="PSG65" s="685"/>
      <c r="PSH65" s="685"/>
      <c r="PSI65" s="685"/>
      <c r="PSJ65" s="685"/>
      <c r="PSK65" s="685"/>
      <c r="PSL65" s="685"/>
      <c r="PSM65" s="685"/>
      <c r="PSN65" s="685"/>
      <c r="PSO65" s="685"/>
      <c r="PSP65" s="685"/>
      <c r="PSQ65" s="685"/>
      <c r="PSR65" s="685"/>
      <c r="PSS65" s="685"/>
      <c r="PST65" s="685"/>
      <c r="PSU65" s="685"/>
      <c r="PSV65" s="685"/>
      <c r="PSW65" s="685"/>
      <c r="PSX65" s="685"/>
      <c r="PSY65" s="685"/>
      <c r="PSZ65" s="685"/>
      <c r="PTA65" s="685"/>
      <c r="PTB65" s="685"/>
      <c r="PTC65" s="685"/>
      <c r="PTD65" s="685"/>
      <c r="PTE65" s="685"/>
      <c r="PTF65" s="685"/>
      <c r="PTG65" s="685"/>
      <c r="PTH65" s="685"/>
      <c r="PTI65" s="685"/>
      <c r="PTJ65" s="685"/>
      <c r="PTK65" s="685"/>
      <c r="PTL65" s="685"/>
      <c r="PTM65" s="685"/>
      <c r="PTN65" s="685"/>
      <c r="PTO65" s="685"/>
      <c r="PTP65" s="685"/>
      <c r="PTQ65" s="685"/>
      <c r="PTR65" s="685"/>
      <c r="PTS65" s="685"/>
      <c r="PTT65" s="685"/>
      <c r="PTU65" s="685"/>
      <c r="PTV65" s="685"/>
      <c r="PTW65" s="685"/>
      <c r="PTX65" s="685"/>
      <c r="PTY65" s="685"/>
      <c r="PTZ65" s="685"/>
      <c r="PUA65" s="685"/>
      <c r="PUB65" s="685"/>
      <c r="PUC65" s="685"/>
      <c r="PUD65" s="685"/>
      <c r="PUE65" s="685"/>
      <c r="PUF65" s="685"/>
      <c r="PUG65" s="685"/>
      <c r="PUH65" s="685"/>
      <c r="PUI65" s="685"/>
      <c r="PUJ65" s="685"/>
      <c r="PUK65" s="685"/>
      <c r="PUL65" s="685"/>
      <c r="PUM65" s="685"/>
      <c r="PUN65" s="685"/>
      <c r="PUO65" s="685"/>
      <c r="PUP65" s="685"/>
      <c r="PUQ65" s="685"/>
      <c r="PUR65" s="685"/>
      <c r="PUS65" s="685"/>
      <c r="PUT65" s="685"/>
      <c r="PUU65" s="685"/>
      <c r="PUV65" s="685"/>
      <c r="PUW65" s="685"/>
      <c r="PUX65" s="685"/>
      <c r="PUY65" s="685"/>
      <c r="PUZ65" s="685"/>
      <c r="PVA65" s="685"/>
      <c r="PVB65" s="685"/>
      <c r="PVC65" s="685"/>
      <c r="PVD65" s="685"/>
      <c r="PVE65" s="685"/>
      <c r="PVF65" s="685"/>
      <c r="PVG65" s="685"/>
      <c r="PVH65" s="685"/>
      <c r="PVI65" s="685"/>
      <c r="PVJ65" s="685"/>
      <c r="PVK65" s="685"/>
      <c r="PVL65" s="685"/>
      <c r="PVM65" s="685"/>
      <c r="PVN65" s="685"/>
      <c r="PVO65" s="685"/>
      <c r="PVP65" s="685"/>
      <c r="PVQ65" s="685"/>
      <c r="PVR65" s="685"/>
      <c r="PVS65" s="685"/>
      <c r="PVT65" s="685"/>
      <c r="PVU65" s="685"/>
      <c r="PVV65" s="685"/>
      <c r="PVW65" s="685"/>
      <c r="PVX65" s="685"/>
      <c r="PVY65" s="685"/>
      <c r="PVZ65" s="685"/>
      <c r="PWA65" s="685"/>
      <c r="PWB65" s="685"/>
      <c r="PWC65" s="685"/>
      <c r="PWD65" s="685"/>
      <c r="PWE65" s="685"/>
      <c r="PWF65" s="685"/>
      <c r="PWG65" s="685"/>
      <c r="PWH65" s="685"/>
      <c r="PWI65" s="685"/>
      <c r="PWJ65" s="685"/>
      <c r="PWK65" s="685"/>
      <c r="PWL65" s="685"/>
      <c r="PWM65" s="685"/>
      <c r="PWN65" s="685"/>
      <c r="PWO65" s="685"/>
      <c r="PWP65" s="685"/>
      <c r="PWQ65" s="685"/>
      <c r="PWR65" s="685"/>
      <c r="PWS65" s="685"/>
      <c r="PWT65" s="685"/>
      <c r="PWU65" s="685"/>
      <c r="PWV65" s="685"/>
      <c r="PWW65" s="685"/>
      <c r="PWX65" s="685"/>
      <c r="PWY65" s="685"/>
      <c r="PWZ65" s="685"/>
      <c r="PXA65" s="685"/>
      <c r="PXB65" s="685"/>
      <c r="PXC65" s="685"/>
      <c r="PXD65" s="685"/>
      <c r="PXE65" s="685"/>
      <c r="PXF65" s="685"/>
      <c r="PXG65" s="685"/>
      <c r="PXH65" s="685"/>
      <c r="PXI65" s="685"/>
      <c r="PXJ65" s="685"/>
      <c r="PXK65" s="685"/>
      <c r="PXL65" s="685"/>
      <c r="PXM65" s="685"/>
      <c r="PXN65" s="685"/>
      <c r="PXO65" s="685"/>
      <c r="PXP65" s="685"/>
      <c r="PXQ65" s="685"/>
      <c r="PXR65" s="685"/>
      <c r="PXS65" s="685"/>
      <c r="PXT65" s="685"/>
      <c r="PXU65" s="685"/>
      <c r="PXV65" s="685"/>
      <c r="PXW65" s="685"/>
      <c r="PXX65" s="685"/>
      <c r="PXY65" s="685"/>
      <c r="PXZ65" s="685"/>
      <c r="PYA65" s="685"/>
      <c r="PYB65" s="685"/>
      <c r="PYC65" s="685"/>
      <c r="PYD65" s="685"/>
      <c r="PYE65" s="685"/>
      <c r="PYF65" s="685"/>
      <c r="PYG65" s="685"/>
      <c r="PYH65" s="685"/>
      <c r="PYI65" s="685"/>
      <c r="PYJ65" s="685"/>
      <c r="PYK65" s="685"/>
      <c r="PYL65" s="685"/>
      <c r="PYM65" s="685"/>
      <c r="PYN65" s="685"/>
      <c r="PYO65" s="685"/>
      <c r="PYP65" s="685"/>
      <c r="PYQ65" s="685"/>
      <c r="PYR65" s="685"/>
      <c r="PYS65" s="685"/>
      <c r="PYT65" s="685"/>
      <c r="PYU65" s="685"/>
      <c r="PYV65" s="685"/>
      <c r="PYW65" s="685"/>
      <c r="PYX65" s="685"/>
      <c r="PYY65" s="685"/>
      <c r="PYZ65" s="685"/>
      <c r="PZA65" s="685"/>
      <c r="PZB65" s="685"/>
      <c r="PZC65" s="685"/>
      <c r="PZD65" s="685"/>
      <c r="PZE65" s="685"/>
      <c r="PZF65" s="685"/>
      <c r="PZG65" s="685"/>
      <c r="PZH65" s="685"/>
      <c r="PZI65" s="685"/>
      <c r="PZJ65" s="685"/>
      <c r="PZK65" s="685"/>
      <c r="PZL65" s="685"/>
      <c r="PZM65" s="685"/>
      <c r="PZN65" s="685"/>
      <c r="PZO65" s="685"/>
      <c r="PZP65" s="685"/>
      <c r="PZQ65" s="685"/>
      <c r="PZR65" s="685"/>
      <c r="PZS65" s="685"/>
      <c r="PZT65" s="685"/>
      <c r="PZU65" s="685"/>
      <c r="PZV65" s="685"/>
      <c r="PZW65" s="685"/>
      <c r="PZX65" s="685"/>
      <c r="PZY65" s="685"/>
      <c r="PZZ65" s="685"/>
      <c r="QAA65" s="685"/>
      <c r="QAB65" s="685"/>
      <c r="QAC65" s="685"/>
      <c r="QAD65" s="685"/>
      <c r="QAE65" s="685"/>
      <c r="QAF65" s="685"/>
      <c r="QAG65" s="685"/>
      <c r="QAH65" s="685"/>
      <c r="QAI65" s="685"/>
      <c r="QAJ65" s="685"/>
      <c r="QAK65" s="685"/>
      <c r="QAL65" s="685"/>
      <c r="QAM65" s="685"/>
      <c r="QAN65" s="685"/>
      <c r="QAO65" s="685"/>
      <c r="QAP65" s="685"/>
      <c r="QAQ65" s="685"/>
      <c r="QAR65" s="685"/>
      <c r="QAS65" s="685"/>
      <c r="QAT65" s="685"/>
      <c r="QAU65" s="685"/>
      <c r="QAV65" s="685"/>
      <c r="QAW65" s="685"/>
      <c r="QAX65" s="685"/>
      <c r="QAY65" s="685"/>
      <c r="QAZ65" s="685"/>
      <c r="QBA65" s="685"/>
      <c r="QBB65" s="685"/>
      <c r="QBC65" s="685"/>
      <c r="QBD65" s="685"/>
      <c r="QBE65" s="685"/>
      <c r="QBF65" s="685"/>
      <c r="QBG65" s="685"/>
      <c r="QBH65" s="685"/>
      <c r="QBI65" s="685"/>
      <c r="QBJ65" s="685"/>
      <c r="QBK65" s="685"/>
      <c r="QBL65" s="685"/>
      <c r="QBM65" s="685"/>
      <c r="QBN65" s="685"/>
      <c r="QBO65" s="685"/>
      <c r="QBP65" s="685"/>
      <c r="QBQ65" s="685"/>
      <c r="QBR65" s="685"/>
      <c r="QBS65" s="685"/>
      <c r="QBT65" s="685"/>
      <c r="QBU65" s="685"/>
      <c r="QBV65" s="685"/>
      <c r="QBW65" s="685"/>
      <c r="QBX65" s="685"/>
      <c r="QBY65" s="685"/>
      <c r="QBZ65" s="685"/>
      <c r="QCA65" s="685"/>
      <c r="QCB65" s="685"/>
      <c r="QCC65" s="685"/>
      <c r="QCD65" s="685"/>
      <c r="QCE65" s="685"/>
      <c r="QCF65" s="685"/>
      <c r="QCG65" s="685"/>
      <c r="QCH65" s="685"/>
      <c r="QCI65" s="685"/>
      <c r="QCJ65" s="685"/>
      <c r="QCK65" s="685"/>
      <c r="QCL65" s="685"/>
      <c r="QCM65" s="685"/>
      <c r="QCN65" s="685"/>
      <c r="QCO65" s="685"/>
      <c r="QCP65" s="685"/>
      <c r="QCQ65" s="685"/>
      <c r="QCR65" s="685"/>
      <c r="QCS65" s="685"/>
      <c r="QCT65" s="685"/>
      <c r="QCU65" s="685"/>
      <c r="QCV65" s="685"/>
      <c r="QCW65" s="685"/>
      <c r="QCX65" s="685"/>
      <c r="QCY65" s="685"/>
      <c r="QCZ65" s="685"/>
      <c r="QDA65" s="685"/>
      <c r="QDB65" s="685"/>
      <c r="QDC65" s="685"/>
      <c r="QDD65" s="685"/>
      <c r="QDE65" s="685"/>
      <c r="QDF65" s="685"/>
      <c r="QDG65" s="685"/>
      <c r="QDH65" s="685"/>
      <c r="QDI65" s="685"/>
      <c r="QDJ65" s="685"/>
      <c r="QDK65" s="685"/>
      <c r="QDL65" s="685"/>
      <c r="QDM65" s="685"/>
      <c r="QDN65" s="685"/>
      <c r="QDO65" s="685"/>
      <c r="QDP65" s="685"/>
      <c r="QDQ65" s="685"/>
      <c r="QDR65" s="685"/>
      <c r="QDS65" s="685"/>
      <c r="QDT65" s="685"/>
      <c r="QDU65" s="685"/>
      <c r="QDV65" s="685"/>
      <c r="QDW65" s="685"/>
      <c r="QDX65" s="685"/>
      <c r="QDY65" s="685"/>
      <c r="QDZ65" s="685"/>
      <c r="QEA65" s="685"/>
      <c r="QEB65" s="685"/>
      <c r="QEC65" s="685"/>
      <c r="QED65" s="685"/>
      <c r="QEE65" s="685"/>
      <c r="QEF65" s="685"/>
      <c r="QEG65" s="685"/>
      <c r="QEH65" s="685"/>
      <c r="QEI65" s="685"/>
      <c r="QEJ65" s="685"/>
      <c r="QEK65" s="685"/>
      <c r="QEL65" s="685"/>
      <c r="QEM65" s="685"/>
      <c r="QEN65" s="685"/>
      <c r="QEO65" s="685"/>
      <c r="QEP65" s="685"/>
      <c r="QEQ65" s="685"/>
      <c r="QER65" s="685"/>
      <c r="QES65" s="685"/>
      <c r="QET65" s="685"/>
      <c r="QEU65" s="685"/>
      <c r="QEV65" s="685"/>
      <c r="QEW65" s="685"/>
      <c r="QEX65" s="685"/>
      <c r="QEY65" s="685"/>
      <c r="QEZ65" s="685"/>
      <c r="QFA65" s="685"/>
      <c r="QFB65" s="685"/>
      <c r="QFC65" s="685"/>
      <c r="QFD65" s="685"/>
      <c r="QFE65" s="685"/>
      <c r="QFF65" s="685"/>
      <c r="QFG65" s="685"/>
      <c r="QFH65" s="685"/>
      <c r="QFI65" s="685"/>
      <c r="QFJ65" s="685"/>
      <c r="QFK65" s="685"/>
      <c r="QFL65" s="685"/>
      <c r="QFM65" s="685"/>
      <c r="QFN65" s="685"/>
      <c r="QFO65" s="685"/>
      <c r="QFP65" s="685"/>
      <c r="QFQ65" s="685"/>
      <c r="QFR65" s="685"/>
      <c r="QFS65" s="685"/>
      <c r="QFT65" s="685"/>
      <c r="QFU65" s="685"/>
      <c r="QFV65" s="685"/>
      <c r="QFW65" s="685"/>
      <c r="QFX65" s="685"/>
      <c r="QFY65" s="685"/>
      <c r="QFZ65" s="685"/>
      <c r="QGA65" s="685"/>
      <c r="QGB65" s="685"/>
      <c r="QGC65" s="685"/>
      <c r="QGD65" s="685"/>
      <c r="QGE65" s="685"/>
      <c r="QGF65" s="685"/>
      <c r="QGG65" s="685"/>
      <c r="QGH65" s="685"/>
      <c r="QGI65" s="685"/>
      <c r="QGJ65" s="685"/>
      <c r="QGK65" s="685"/>
      <c r="QGL65" s="685"/>
      <c r="QGM65" s="685"/>
      <c r="QGN65" s="685"/>
      <c r="QGO65" s="685"/>
      <c r="QGP65" s="685"/>
      <c r="QGQ65" s="685"/>
      <c r="QGR65" s="685"/>
      <c r="QGS65" s="685"/>
      <c r="QGT65" s="685"/>
      <c r="QGU65" s="685"/>
      <c r="QGV65" s="685"/>
      <c r="QGW65" s="685"/>
      <c r="QGX65" s="685"/>
      <c r="QGY65" s="685"/>
      <c r="QGZ65" s="685"/>
      <c r="QHA65" s="685"/>
      <c r="QHB65" s="685"/>
      <c r="QHC65" s="685"/>
      <c r="QHD65" s="685"/>
      <c r="QHE65" s="685"/>
      <c r="QHF65" s="685"/>
      <c r="QHG65" s="685"/>
      <c r="QHH65" s="685"/>
      <c r="QHI65" s="685"/>
      <c r="QHJ65" s="685"/>
      <c r="QHK65" s="685"/>
      <c r="QHL65" s="685"/>
      <c r="QHM65" s="685"/>
      <c r="QHN65" s="685"/>
      <c r="QHO65" s="685"/>
      <c r="QHP65" s="685"/>
      <c r="QHQ65" s="685"/>
      <c r="QHR65" s="685"/>
      <c r="QHS65" s="685"/>
      <c r="QHT65" s="685"/>
      <c r="QHU65" s="685"/>
      <c r="QHV65" s="685"/>
      <c r="QHW65" s="685"/>
      <c r="QHX65" s="685"/>
      <c r="QHY65" s="685"/>
      <c r="QHZ65" s="685"/>
      <c r="QIA65" s="685"/>
      <c r="QIB65" s="685"/>
      <c r="QIC65" s="685"/>
      <c r="QID65" s="685"/>
      <c r="QIE65" s="685"/>
      <c r="QIF65" s="685"/>
      <c r="QIG65" s="685"/>
      <c r="QIH65" s="685"/>
      <c r="QII65" s="685"/>
      <c r="QIJ65" s="685"/>
      <c r="QIK65" s="685"/>
      <c r="QIL65" s="685"/>
      <c r="QIM65" s="685"/>
      <c r="QIN65" s="685"/>
      <c r="QIO65" s="685"/>
      <c r="QIP65" s="685"/>
      <c r="QIQ65" s="685"/>
      <c r="QIR65" s="685"/>
      <c r="QIS65" s="685"/>
      <c r="QIT65" s="685"/>
      <c r="QIU65" s="685"/>
      <c r="QIV65" s="685"/>
      <c r="QIW65" s="685"/>
      <c r="QIX65" s="685"/>
      <c r="QIY65" s="685"/>
      <c r="QIZ65" s="685"/>
      <c r="QJA65" s="685"/>
      <c r="QJB65" s="685"/>
      <c r="QJC65" s="685"/>
      <c r="QJD65" s="685"/>
      <c r="QJE65" s="685"/>
      <c r="QJF65" s="685"/>
      <c r="QJG65" s="685"/>
      <c r="QJH65" s="685"/>
      <c r="QJI65" s="685"/>
      <c r="QJJ65" s="685"/>
      <c r="QJK65" s="685"/>
      <c r="QJL65" s="685"/>
      <c r="QJM65" s="685"/>
      <c r="QJN65" s="685"/>
      <c r="QJO65" s="685"/>
      <c r="QJP65" s="685"/>
      <c r="QJQ65" s="685"/>
      <c r="QJR65" s="685"/>
      <c r="QJS65" s="685"/>
      <c r="QJT65" s="685"/>
      <c r="QJU65" s="685"/>
      <c r="QJV65" s="685"/>
      <c r="QJW65" s="685"/>
      <c r="QJX65" s="685"/>
      <c r="QJY65" s="685"/>
      <c r="QJZ65" s="685"/>
      <c r="QKA65" s="685"/>
      <c r="QKB65" s="685"/>
      <c r="QKC65" s="685"/>
      <c r="QKD65" s="685"/>
      <c r="QKE65" s="685"/>
      <c r="QKF65" s="685"/>
      <c r="QKG65" s="685"/>
      <c r="QKH65" s="685"/>
      <c r="QKI65" s="685"/>
      <c r="QKJ65" s="685"/>
      <c r="QKK65" s="685"/>
      <c r="QKL65" s="685"/>
      <c r="QKM65" s="685"/>
      <c r="QKN65" s="685"/>
      <c r="QKO65" s="685"/>
      <c r="QKP65" s="685"/>
      <c r="QKQ65" s="685"/>
      <c r="QKR65" s="685"/>
      <c r="QKS65" s="685"/>
      <c r="QKT65" s="685"/>
      <c r="QKU65" s="685"/>
      <c r="QKV65" s="685"/>
      <c r="QKW65" s="685"/>
      <c r="QKX65" s="685"/>
      <c r="QKY65" s="685"/>
      <c r="QKZ65" s="685"/>
      <c r="QLA65" s="685"/>
      <c r="QLB65" s="685"/>
      <c r="QLC65" s="685"/>
      <c r="QLD65" s="685"/>
      <c r="QLE65" s="685"/>
      <c r="QLF65" s="685"/>
      <c r="QLG65" s="685"/>
      <c r="QLH65" s="685"/>
      <c r="QLI65" s="685"/>
      <c r="QLJ65" s="685"/>
      <c r="QLK65" s="685"/>
      <c r="QLL65" s="685"/>
      <c r="QLM65" s="685"/>
      <c r="QLN65" s="685"/>
      <c r="QLO65" s="685"/>
      <c r="QLP65" s="685"/>
      <c r="QLQ65" s="685"/>
      <c r="QLR65" s="685"/>
      <c r="QLS65" s="685"/>
      <c r="QLT65" s="685"/>
      <c r="QLU65" s="685"/>
      <c r="QLV65" s="685"/>
      <c r="QLW65" s="685"/>
      <c r="QLX65" s="685"/>
      <c r="QLY65" s="685"/>
      <c r="QLZ65" s="685"/>
      <c r="QMA65" s="685"/>
      <c r="QMB65" s="685"/>
      <c r="QMC65" s="685"/>
      <c r="QMD65" s="685"/>
      <c r="QME65" s="685"/>
      <c r="QMF65" s="685"/>
      <c r="QMG65" s="685"/>
      <c r="QMH65" s="685"/>
      <c r="QMI65" s="685"/>
      <c r="QMJ65" s="685"/>
      <c r="QMK65" s="685"/>
      <c r="QML65" s="685"/>
      <c r="QMM65" s="685"/>
      <c r="QMN65" s="685"/>
      <c r="QMO65" s="685"/>
      <c r="QMP65" s="685"/>
      <c r="QMQ65" s="685"/>
      <c r="QMR65" s="685"/>
      <c r="QMS65" s="685"/>
      <c r="QMT65" s="685"/>
      <c r="QMU65" s="685"/>
      <c r="QMV65" s="685"/>
      <c r="QMW65" s="685"/>
      <c r="QMX65" s="685"/>
      <c r="QMY65" s="685"/>
      <c r="QMZ65" s="685"/>
      <c r="QNA65" s="685"/>
      <c r="QNB65" s="685"/>
      <c r="QNC65" s="685"/>
      <c r="QND65" s="685"/>
      <c r="QNE65" s="685"/>
      <c r="QNF65" s="685"/>
      <c r="QNG65" s="685"/>
      <c r="QNH65" s="685"/>
      <c r="QNI65" s="685"/>
      <c r="QNJ65" s="685"/>
      <c r="QNK65" s="685"/>
      <c r="QNL65" s="685"/>
      <c r="QNM65" s="685"/>
      <c r="QNN65" s="685"/>
      <c r="QNO65" s="685"/>
      <c r="QNP65" s="685"/>
      <c r="QNQ65" s="685"/>
      <c r="QNR65" s="685"/>
      <c r="QNS65" s="685"/>
      <c r="QNT65" s="685"/>
      <c r="QNU65" s="685"/>
      <c r="QNV65" s="685"/>
      <c r="QNW65" s="685"/>
      <c r="QNX65" s="685"/>
      <c r="QNY65" s="685"/>
      <c r="QNZ65" s="685"/>
      <c r="QOA65" s="685"/>
      <c r="QOB65" s="685"/>
      <c r="QOC65" s="685"/>
      <c r="QOD65" s="685"/>
      <c r="QOE65" s="685"/>
      <c r="QOF65" s="685"/>
      <c r="QOG65" s="685"/>
      <c r="QOH65" s="685"/>
      <c r="QOI65" s="685"/>
      <c r="QOJ65" s="685"/>
      <c r="QOK65" s="685"/>
      <c r="QOL65" s="685"/>
      <c r="QOM65" s="685"/>
      <c r="QON65" s="685"/>
      <c r="QOO65" s="685"/>
      <c r="QOP65" s="685"/>
      <c r="QOQ65" s="685"/>
      <c r="QOR65" s="685"/>
      <c r="QOS65" s="685"/>
      <c r="QOT65" s="685"/>
      <c r="QOU65" s="685"/>
      <c r="QOV65" s="685"/>
      <c r="QOW65" s="685"/>
      <c r="QOX65" s="685"/>
      <c r="QOY65" s="685"/>
      <c r="QOZ65" s="685"/>
      <c r="QPA65" s="685"/>
      <c r="QPB65" s="685"/>
      <c r="QPC65" s="685"/>
      <c r="QPD65" s="685"/>
      <c r="QPE65" s="685"/>
      <c r="QPF65" s="685"/>
      <c r="QPG65" s="685"/>
      <c r="QPH65" s="685"/>
      <c r="QPI65" s="685"/>
      <c r="QPJ65" s="685"/>
      <c r="QPK65" s="685"/>
      <c r="QPL65" s="685"/>
      <c r="QPM65" s="685"/>
      <c r="QPN65" s="685"/>
      <c r="QPO65" s="685"/>
      <c r="QPP65" s="685"/>
      <c r="QPQ65" s="685"/>
      <c r="QPR65" s="685"/>
      <c r="QPS65" s="685"/>
      <c r="QPT65" s="685"/>
      <c r="QPU65" s="685"/>
      <c r="QPV65" s="685"/>
      <c r="QPW65" s="685"/>
      <c r="QPX65" s="685"/>
      <c r="QPY65" s="685"/>
      <c r="QPZ65" s="685"/>
      <c r="QQA65" s="685"/>
      <c r="QQB65" s="685"/>
      <c r="QQC65" s="685"/>
      <c r="QQD65" s="685"/>
      <c r="QQE65" s="685"/>
      <c r="QQF65" s="685"/>
      <c r="QQG65" s="685"/>
      <c r="QQH65" s="685"/>
      <c r="QQI65" s="685"/>
      <c r="QQJ65" s="685"/>
      <c r="QQK65" s="685"/>
      <c r="QQL65" s="685"/>
      <c r="QQM65" s="685"/>
      <c r="QQN65" s="685"/>
      <c r="QQO65" s="685"/>
      <c r="QQP65" s="685"/>
      <c r="QQQ65" s="685"/>
      <c r="QQR65" s="685"/>
      <c r="QQS65" s="685"/>
      <c r="QQT65" s="685"/>
      <c r="QQU65" s="685"/>
      <c r="QQV65" s="685"/>
      <c r="QQW65" s="685"/>
      <c r="QQX65" s="685"/>
      <c r="QQY65" s="685"/>
      <c r="QQZ65" s="685"/>
      <c r="QRA65" s="685"/>
      <c r="QRB65" s="685"/>
      <c r="QRC65" s="685"/>
      <c r="QRD65" s="685"/>
      <c r="QRE65" s="685"/>
      <c r="QRF65" s="685"/>
      <c r="QRG65" s="685"/>
      <c r="QRH65" s="685"/>
      <c r="QRI65" s="685"/>
      <c r="QRJ65" s="685"/>
      <c r="QRK65" s="685"/>
      <c r="QRL65" s="685"/>
      <c r="QRM65" s="685"/>
      <c r="QRN65" s="685"/>
      <c r="QRO65" s="685"/>
      <c r="QRP65" s="685"/>
      <c r="QRQ65" s="685"/>
      <c r="QRR65" s="685"/>
      <c r="QRS65" s="685"/>
      <c r="QRT65" s="685"/>
      <c r="QRU65" s="685"/>
      <c r="QRV65" s="685"/>
      <c r="QRW65" s="685"/>
      <c r="QRX65" s="685"/>
      <c r="QRY65" s="685"/>
      <c r="QRZ65" s="685"/>
      <c r="QSA65" s="685"/>
      <c r="QSB65" s="685"/>
      <c r="QSC65" s="685"/>
      <c r="QSD65" s="685"/>
      <c r="QSE65" s="685"/>
      <c r="QSF65" s="685"/>
      <c r="QSG65" s="685"/>
      <c r="QSH65" s="685"/>
      <c r="QSI65" s="685"/>
      <c r="QSJ65" s="685"/>
      <c r="QSK65" s="685"/>
      <c r="QSL65" s="685"/>
      <c r="QSM65" s="685"/>
      <c r="QSN65" s="685"/>
      <c r="QSO65" s="685"/>
      <c r="QSP65" s="685"/>
      <c r="QSQ65" s="685"/>
      <c r="QSR65" s="685"/>
      <c r="QSS65" s="685"/>
      <c r="QST65" s="685"/>
      <c r="QSU65" s="685"/>
      <c r="QSV65" s="685"/>
      <c r="QSW65" s="685"/>
      <c r="QSX65" s="685"/>
      <c r="QSY65" s="685"/>
      <c r="QSZ65" s="685"/>
      <c r="QTA65" s="685"/>
      <c r="QTB65" s="685"/>
      <c r="QTC65" s="685"/>
      <c r="QTD65" s="685"/>
      <c r="QTE65" s="685"/>
      <c r="QTF65" s="685"/>
      <c r="QTG65" s="685"/>
      <c r="QTH65" s="685"/>
      <c r="QTI65" s="685"/>
      <c r="QTJ65" s="685"/>
      <c r="QTK65" s="685"/>
      <c r="QTL65" s="685"/>
      <c r="QTM65" s="685"/>
      <c r="QTN65" s="685"/>
      <c r="QTO65" s="685"/>
      <c r="QTP65" s="685"/>
      <c r="QTQ65" s="685"/>
      <c r="QTR65" s="685"/>
      <c r="QTS65" s="685"/>
      <c r="QTT65" s="685"/>
      <c r="QTU65" s="685"/>
      <c r="QTV65" s="685"/>
      <c r="QTW65" s="685"/>
      <c r="QTX65" s="685"/>
      <c r="QTY65" s="685"/>
      <c r="QTZ65" s="685"/>
      <c r="QUA65" s="685"/>
      <c r="QUB65" s="685"/>
      <c r="QUC65" s="685"/>
      <c r="QUD65" s="685"/>
      <c r="QUE65" s="685"/>
      <c r="QUF65" s="685"/>
      <c r="QUG65" s="685"/>
      <c r="QUH65" s="685"/>
      <c r="QUI65" s="685"/>
      <c r="QUJ65" s="685"/>
      <c r="QUK65" s="685"/>
      <c r="QUL65" s="685"/>
      <c r="QUM65" s="685"/>
      <c r="QUN65" s="685"/>
      <c r="QUO65" s="685"/>
      <c r="QUP65" s="685"/>
      <c r="QUQ65" s="685"/>
      <c r="QUR65" s="685"/>
      <c r="QUS65" s="685"/>
      <c r="QUT65" s="685"/>
      <c r="QUU65" s="685"/>
      <c r="QUV65" s="685"/>
      <c r="QUW65" s="685"/>
      <c r="QUX65" s="685"/>
      <c r="QUY65" s="685"/>
      <c r="QUZ65" s="685"/>
      <c r="QVA65" s="685"/>
      <c r="QVB65" s="685"/>
      <c r="QVC65" s="685"/>
      <c r="QVD65" s="685"/>
      <c r="QVE65" s="685"/>
      <c r="QVF65" s="685"/>
      <c r="QVG65" s="685"/>
      <c r="QVH65" s="685"/>
      <c r="QVI65" s="685"/>
      <c r="QVJ65" s="685"/>
      <c r="QVK65" s="685"/>
      <c r="QVL65" s="685"/>
      <c r="QVM65" s="685"/>
      <c r="QVN65" s="685"/>
      <c r="QVO65" s="685"/>
      <c r="QVP65" s="685"/>
      <c r="QVQ65" s="685"/>
      <c r="QVR65" s="685"/>
      <c r="QVS65" s="685"/>
      <c r="QVT65" s="685"/>
      <c r="QVU65" s="685"/>
      <c r="QVV65" s="685"/>
      <c r="QVW65" s="685"/>
      <c r="QVX65" s="685"/>
      <c r="QVY65" s="685"/>
      <c r="QVZ65" s="685"/>
      <c r="QWA65" s="685"/>
      <c r="QWB65" s="685"/>
      <c r="QWC65" s="685"/>
      <c r="QWD65" s="685"/>
      <c r="QWE65" s="685"/>
      <c r="QWF65" s="685"/>
      <c r="QWG65" s="685"/>
      <c r="QWH65" s="685"/>
      <c r="QWI65" s="685"/>
      <c r="QWJ65" s="685"/>
      <c r="QWK65" s="685"/>
      <c r="QWL65" s="685"/>
      <c r="QWM65" s="685"/>
      <c r="QWN65" s="685"/>
      <c r="QWO65" s="685"/>
      <c r="QWP65" s="685"/>
      <c r="QWQ65" s="685"/>
      <c r="QWR65" s="685"/>
      <c r="QWS65" s="685"/>
      <c r="QWT65" s="685"/>
      <c r="QWU65" s="685"/>
      <c r="QWV65" s="685"/>
      <c r="QWW65" s="685"/>
      <c r="QWX65" s="685"/>
      <c r="QWY65" s="685"/>
      <c r="QWZ65" s="685"/>
      <c r="QXA65" s="685"/>
      <c r="QXB65" s="685"/>
      <c r="QXC65" s="685"/>
      <c r="QXD65" s="685"/>
      <c r="QXE65" s="685"/>
      <c r="QXF65" s="685"/>
      <c r="QXG65" s="685"/>
      <c r="QXH65" s="685"/>
      <c r="QXI65" s="685"/>
      <c r="QXJ65" s="685"/>
      <c r="QXK65" s="685"/>
      <c r="QXL65" s="685"/>
      <c r="QXM65" s="685"/>
      <c r="QXN65" s="685"/>
      <c r="QXO65" s="685"/>
      <c r="QXP65" s="685"/>
      <c r="QXQ65" s="685"/>
      <c r="QXR65" s="685"/>
      <c r="QXS65" s="685"/>
      <c r="QXT65" s="685"/>
      <c r="QXU65" s="685"/>
      <c r="QXV65" s="685"/>
      <c r="QXW65" s="685"/>
      <c r="QXX65" s="685"/>
      <c r="QXY65" s="685"/>
      <c r="QXZ65" s="685"/>
      <c r="QYA65" s="685"/>
      <c r="QYB65" s="685"/>
      <c r="QYC65" s="685"/>
      <c r="QYD65" s="685"/>
      <c r="QYE65" s="685"/>
      <c r="QYF65" s="685"/>
      <c r="QYG65" s="685"/>
      <c r="QYH65" s="685"/>
      <c r="QYI65" s="685"/>
      <c r="QYJ65" s="685"/>
      <c r="QYK65" s="685"/>
      <c r="QYL65" s="685"/>
      <c r="QYM65" s="685"/>
      <c r="QYN65" s="685"/>
      <c r="QYO65" s="685"/>
      <c r="QYP65" s="685"/>
      <c r="QYQ65" s="685"/>
      <c r="QYR65" s="685"/>
      <c r="QYS65" s="685"/>
      <c r="QYT65" s="685"/>
      <c r="QYU65" s="685"/>
      <c r="QYV65" s="685"/>
      <c r="QYW65" s="685"/>
      <c r="QYX65" s="685"/>
      <c r="QYY65" s="685"/>
      <c r="QYZ65" s="685"/>
      <c r="QZA65" s="685"/>
      <c r="QZB65" s="685"/>
      <c r="QZC65" s="685"/>
      <c r="QZD65" s="685"/>
      <c r="QZE65" s="685"/>
      <c r="QZF65" s="685"/>
      <c r="QZG65" s="685"/>
      <c r="QZH65" s="685"/>
      <c r="QZI65" s="685"/>
      <c r="QZJ65" s="685"/>
      <c r="QZK65" s="685"/>
      <c r="QZL65" s="685"/>
      <c r="QZM65" s="685"/>
      <c r="QZN65" s="685"/>
      <c r="QZO65" s="685"/>
      <c r="QZP65" s="685"/>
      <c r="QZQ65" s="685"/>
      <c r="QZR65" s="685"/>
      <c r="QZS65" s="685"/>
      <c r="QZT65" s="685"/>
      <c r="QZU65" s="685"/>
      <c r="QZV65" s="685"/>
      <c r="QZW65" s="685"/>
      <c r="QZX65" s="685"/>
      <c r="QZY65" s="685"/>
      <c r="QZZ65" s="685"/>
      <c r="RAA65" s="685"/>
      <c r="RAB65" s="685"/>
      <c r="RAC65" s="685"/>
      <c r="RAD65" s="685"/>
      <c r="RAE65" s="685"/>
      <c r="RAF65" s="685"/>
      <c r="RAG65" s="685"/>
      <c r="RAH65" s="685"/>
      <c r="RAI65" s="685"/>
      <c r="RAJ65" s="685"/>
      <c r="RAK65" s="685"/>
      <c r="RAL65" s="685"/>
      <c r="RAM65" s="685"/>
      <c r="RAN65" s="685"/>
      <c r="RAO65" s="685"/>
      <c r="RAP65" s="685"/>
      <c r="RAQ65" s="685"/>
      <c r="RAR65" s="685"/>
      <c r="RAS65" s="685"/>
      <c r="RAT65" s="685"/>
      <c r="RAU65" s="685"/>
      <c r="RAV65" s="685"/>
      <c r="RAW65" s="685"/>
      <c r="RAX65" s="685"/>
      <c r="RAY65" s="685"/>
      <c r="RAZ65" s="685"/>
      <c r="RBA65" s="685"/>
      <c r="RBB65" s="685"/>
      <c r="RBC65" s="685"/>
      <c r="RBD65" s="685"/>
      <c r="RBE65" s="685"/>
      <c r="RBF65" s="685"/>
      <c r="RBG65" s="685"/>
      <c r="RBH65" s="685"/>
      <c r="RBI65" s="685"/>
      <c r="RBJ65" s="685"/>
      <c r="RBK65" s="685"/>
      <c r="RBL65" s="685"/>
      <c r="RBM65" s="685"/>
      <c r="RBN65" s="685"/>
      <c r="RBO65" s="685"/>
      <c r="RBP65" s="685"/>
      <c r="RBQ65" s="685"/>
      <c r="RBR65" s="685"/>
      <c r="RBS65" s="685"/>
      <c r="RBT65" s="685"/>
      <c r="RBU65" s="685"/>
      <c r="RBV65" s="685"/>
      <c r="RBW65" s="685"/>
      <c r="RBX65" s="685"/>
      <c r="RBY65" s="685"/>
      <c r="RBZ65" s="685"/>
      <c r="RCA65" s="685"/>
      <c r="RCB65" s="685"/>
      <c r="RCC65" s="685"/>
      <c r="RCD65" s="685"/>
      <c r="RCE65" s="685"/>
      <c r="RCF65" s="685"/>
      <c r="RCG65" s="685"/>
      <c r="RCH65" s="685"/>
      <c r="RCI65" s="685"/>
      <c r="RCJ65" s="685"/>
      <c r="RCK65" s="685"/>
      <c r="RCL65" s="685"/>
      <c r="RCM65" s="685"/>
      <c r="RCN65" s="685"/>
      <c r="RCO65" s="685"/>
      <c r="RCP65" s="685"/>
      <c r="RCQ65" s="685"/>
      <c r="RCR65" s="685"/>
      <c r="RCS65" s="685"/>
      <c r="RCT65" s="685"/>
      <c r="RCU65" s="685"/>
      <c r="RCV65" s="685"/>
      <c r="RCW65" s="685"/>
      <c r="RCX65" s="685"/>
      <c r="RCY65" s="685"/>
      <c r="RCZ65" s="685"/>
      <c r="RDA65" s="685"/>
      <c r="RDB65" s="685"/>
      <c r="RDC65" s="685"/>
      <c r="RDD65" s="685"/>
      <c r="RDE65" s="685"/>
      <c r="RDF65" s="685"/>
      <c r="RDG65" s="685"/>
      <c r="RDH65" s="685"/>
      <c r="RDI65" s="685"/>
      <c r="RDJ65" s="685"/>
      <c r="RDK65" s="685"/>
      <c r="RDL65" s="685"/>
      <c r="RDM65" s="685"/>
      <c r="RDN65" s="685"/>
      <c r="RDO65" s="685"/>
      <c r="RDP65" s="685"/>
      <c r="RDQ65" s="685"/>
      <c r="RDR65" s="685"/>
      <c r="RDS65" s="685"/>
      <c r="RDT65" s="685"/>
      <c r="RDU65" s="685"/>
      <c r="RDV65" s="685"/>
      <c r="RDW65" s="685"/>
      <c r="RDX65" s="685"/>
      <c r="RDY65" s="685"/>
      <c r="RDZ65" s="685"/>
      <c r="REA65" s="685"/>
      <c r="REB65" s="685"/>
      <c r="REC65" s="685"/>
      <c r="RED65" s="685"/>
      <c r="REE65" s="685"/>
      <c r="REF65" s="685"/>
      <c r="REG65" s="685"/>
      <c r="REH65" s="685"/>
      <c r="REI65" s="685"/>
      <c r="REJ65" s="685"/>
      <c r="REK65" s="685"/>
      <c r="REL65" s="685"/>
      <c r="REM65" s="685"/>
      <c r="REN65" s="685"/>
      <c r="REO65" s="685"/>
      <c r="REP65" s="685"/>
      <c r="REQ65" s="685"/>
      <c r="RER65" s="685"/>
      <c r="RES65" s="685"/>
      <c r="RET65" s="685"/>
      <c r="REU65" s="685"/>
      <c r="REV65" s="685"/>
      <c r="REW65" s="685"/>
      <c r="REX65" s="685"/>
      <c r="REY65" s="685"/>
      <c r="REZ65" s="685"/>
      <c r="RFA65" s="685"/>
      <c r="RFB65" s="685"/>
      <c r="RFC65" s="685"/>
      <c r="RFD65" s="685"/>
      <c r="RFE65" s="685"/>
      <c r="RFF65" s="685"/>
      <c r="RFG65" s="685"/>
      <c r="RFH65" s="685"/>
      <c r="RFI65" s="685"/>
      <c r="RFJ65" s="685"/>
      <c r="RFK65" s="685"/>
      <c r="RFL65" s="685"/>
      <c r="RFM65" s="685"/>
      <c r="RFN65" s="685"/>
      <c r="RFO65" s="685"/>
      <c r="RFP65" s="685"/>
      <c r="RFQ65" s="685"/>
      <c r="RFR65" s="685"/>
      <c r="RFS65" s="685"/>
      <c r="RFT65" s="685"/>
      <c r="RFU65" s="685"/>
      <c r="RFV65" s="685"/>
      <c r="RFW65" s="685"/>
      <c r="RFX65" s="685"/>
      <c r="RFY65" s="685"/>
      <c r="RFZ65" s="685"/>
      <c r="RGA65" s="685"/>
      <c r="RGB65" s="685"/>
      <c r="RGC65" s="685"/>
      <c r="RGD65" s="685"/>
      <c r="RGE65" s="685"/>
      <c r="RGF65" s="685"/>
      <c r="RGG65" s="685"/>
      <c r="RGH65" s="685"/>
      <c r="RGI65" s="685"/>
      <c r="RGJ65" s="685"/>
      <c r="RGK65" s="685"/>
      <c r="RGL65" s="685"/>
      <c r="RGM65" s="685"/>
      <c r="RGN65" s="685"/>
      <c r="RGO65" s="685"/>
      <c r="RGP65" s="685"/>
      <c r="RGQ65" s="685"/>
      <c r="RGR65" s="685"/>
      <c r="RGS65" s="685"/>
      <c r="RGT65" s="685"/>
      <c r="RGU65" s="685"/>
      <c r="RGV65" s="685"/>
      <c r="RGW65" s="685"/>
      <c r="RGX65" s="685"/>
      <c r="RGY65" s="685"/>
      <c r="RGZ65" s="685"/>
      <c r="RHA65" s="685"/>
      <c r="RHB65" s="685"/>
      <c r="RHC65" s="685"/>
      <c r="RHD65" s="685"/>
      <c r="RHE65" s="685"/>
      <c r="RHF65" s="685"/>
      <c r="RHG65" s="685"/>
      <c r="RHH65" s="685"/>
      <c r="RHI65" s="685"/>
      <c r="RHJ65" s="685"/>
      <c r="RHK65" s="685"/>
      <c r="RHL65" s="685"/>
      <c r="RHM65" s="685"/>
      <c r="RHN65" s="685"/>
      <c r="RHO65" s="685"/>
      <c r="RHP65" s="685"/>
      <c r="RHQ65" s="685"/>
      <c r="RHR65" s="685"/>
      <c r="RHS65" s="685"/>
      <c r="RHT65" s="685"/>
      <c r="RHU65" s="685"/>
      <c r="RHV65" s="685"/>
      <c r="RHW65" s="685"/>
      <c r="RHX65" s="685"/>
      <c r="RHY65" s="685"/>
      <c r="RHZ65" s="685"/>
      <c r="RIA65" s="685"/>
      <c r="RIB65" s="685"/>
      <c r="RIC65" s="685"/>
      <c r="RID65" s="685"/>
      <c r="RIE65" s="685"/>
      <c r="RIF65" s="685"/>
      <c r="RIG65" s="685"/>
      <c r="RIH65" s="685"/>
      <c r="RII65" s="685"/>
      <c r="RIJ65" s="685"/>
      <c r="RIK65" s="685"/>
      <c r="RIL65" s="685"/>
      <c r="RIM65" s="685"/>
      <c r="RIN65" s="685"/>
      <c r="RIO65" s="685"/>
      <c r="RIP65" s="685"/>
      <c r="RIQ65" s="685"/>
      <c r="RIR65" s="685"/>
      <c r="RIS65" s="685"/>
      <c r="RIT65" s="685"/>
      <c r="RIU65" s="685"/>
      <c r="RIV65" s="685"/>
      <c r="RIW65" s="685"/>
      <c r="RIX65" s="685"/>
      <c r="RIY65" s="685"/>
      <c r="RIZ65" s="685"/>
      <c r="RJA65" s="685"/>
      <c r="RJB65" s="685"/>
      <c r="RJC65" s="685"/>
      <c r="RJD65" s="685"/>
      <c r="RJE65" s="685"/>
      <c r="RJF65" s="685"/>
      <c r="RJG65" s="685"/>
      <c r="RJH65" s="685"/>
      <c r="RJI65" s="685"/>
      <c r="RJJ65" s="685"/>
      <c r="RJK65" s="685"/>
      <c r="RJL65" s="685"/>
      <c r="RJM65" s="685"/>
      <c r="RJN65" s="685"/>
      <c r="RJO65" s="685"/>
      <c r="RJP65" s="685"/>
      <c r="RJQ65" s="685"/>
      <c r="RJR65" s="685"/>
      <c r="RJS65" s="685"/>
      <c r="RJT65" s="685"/>
      <c r="RJU65" s="685"/>
      <c r="RJV65" s="685"/>
      <c r="RJW65" s="685"/>
      <c r="RJX65" s="685"/>
      <c r="RJY65" s="685"/>
      <c r="RJZ65" s="685"/>
      <c r="RKA65" s="685"/>
      <c r="RKB65" s="685"/>
      <c r="RKC65" s="685"/>
      <c r="RKD65" s="685"/>
      <c r="RKE65" s="685"/>
      <c r="RKF65" s="685"/>
      <c r="RKG65" s="685"/>
      <c r="RKH65" s="685"/>
      <c r="RKI65" s="685"/>
      <c r="RKJ65" s="685"/>
      <c r="RKK65" s="685"/>
      <c r="RKL65" s="685"/>
      <c r="RKM65" s="685"/>
      <c r="RKN65" s="685"/>
      <c r="RKO65" s="685"/>
      <c r="RKP65" s="685"/>
      <c r="RKQ65" s="685"/>
      <c r="RKR65" s="685"/>
      <c r="RKS65" s="685"/>
      <c r="RKT65" s="685"/>
      <c r="RKU65" s="685"/>
      <c r="RKV65" s="685"/>
      <c r="RKW65" s="685"/>
      <c r="RKX65" s="685"/>
      <c r="RKY65" s="685"/>
      <c r="RKZ65" s="685"/>
      <c r="RLA65" s="685"/>
      <c r="RLB65" s="685"/>
      <c r="RLC65" s="685"/>
      <c r="RLD65" s="685"/>
      <c r="RLE65" s="685"/>
      <c r="RLF65" s="685"/>
      <c r="RLG65" s="685"/>
      <c r="RLH65" s="685"/>
      <c r="RLI65" s="685"/>
      <c r="RLJ65" s="685"/>
      <c r="RLK65" s="685"/>
      <c r="RLL65" s="685"/>
      <c r="RLM65" s="685"/>
      <c r="RLN65" s="685"/>
      <c r="RLO65" s="685"/>
      <c r="RLP65" s="685"/>
      <c r="RLQ65" s="685"/>
      <c r="RLR65" s="685"/>
      <c r="RLS65" s="685"/>
      <c r="RLT65" s="685"/>
      <c r="RLU65" s="685"/>
      <c r="RLV65" s="685"/>
      <c r="RLW65" s="685"/>
      <c r="RLX65" s="685"/>
      <c r="RLY65" s="685"/>
      <c r="RLZ65" s="685"/>
      <c r="RMA65" s="685"/>
      <c r="RMB65" s="685"/>
      <c r="RMC65" s="685"/>
      <c r="RMD65" s="685"/>
      <c r="RME65" s="685"/>
      <c r="RMF65" s="685"/>
      <c r="RMG65" s="685"/>
      <c r="RMH65" s="685"/>
      <c r="RMI65" s="685"/>
      <c r="RMJ65" s="685"/>
      <c r="RMK65" s="685"/>
      <c r="RML65" s="685"/>
      <c r="RMM65" s="685"/>
      <c r="RMN65" s="685"/>
      <c r="RMO65" s="685"/>
      <c r="RMP65" s="685"/>
      <c r="RMQ65" s="685"/>
      <c r="RMR65" s="685"/>
      <c r="RMS65" s="685"/>
      <c r="RMT65" s="685"/>
      <c r="RMU65" s="685"/>
      <c r="RMV65" s="685"/>
      <c r="RMW65" s="685"/>
      <c r="RMX65" s="685"/>
      <c r="RMY65" s="685"/>
      <c r="RMZ65" s="685"/>
      <c r="RNA65" s="685"/>
      <c r="RNB65" s="685"/>
      <c r="RNC65" s="685"/>
      <c r="RND65" s="685"/>
      <c r="RNE65" s="685"/>
      <c r="RNF65" s="685"/>
      <c r="RNG65" s="685"/>
      <c r="RNH65" s="685"/>
      <c r="RNI65" s="685"/>
      <c r="RNJ65" s="685"/>
      <c r="RNK65" s="685"/>
      <c r="RNL65" s="685"/>
      <c r="RNM65" s="685"/>
      <c r="RNN65" s="685"/>
      <c r="RNO65" s="685"/>
      <c r="RNP65" s="685"/>
      <c r="RNQ65" s="685"/>
      <c r="RNR65" s="685"/>
      <c r="RNS65" s="685"/>
      <c r="RNT65" s="685"/>
      <c r="RNU65" s="685"/>
      <c r="RNV65" s="685"/>
      <c r="RNW65" s="685"/>
      <c r="RNX65" s="685"/>
      <c r="RNY65" s="685"/>
      <c r="RNZ65" s="685"/>
      <c r="ROA65" s="685"/>
      <c r="ROB65" s="685"/>
      <c r="ROC65" s="685"/>
      <c r="ROD65" s="685"/>
      <c r="ROE65" s="685"/>
      <c r="ROF65" s="685"/>
      <c r="ROG65" s="685"/>
      <c r="ROH65" s="685"/>
      <c r="ROI65" s="685"/>
      <c r="ROJ65" s="685"/>
      <c r="ROK65" s="685"/>
      <c r="ROL65" s="685"/>
      <c r="ROM65" s="685"/>
      <c r="RON65" s="685"/>
      <c r="ROO65" s="685"/>
      <c r="ROP65" s="685"/>
      <c r="ROQ65" s="685"/>
      <c r="ROR65" s="685"/>
      <c r="ROS65" s="685"/>
      <c r="ROT65" s="685"/>
      <c r="ROU65" s="685"/>
      <c r="ROV65" s="685"/>
      <c r="ROW65" s="685"/>
      <c r="ROX65" s="685"/>
      <c r="ROY65" s="685"/>
      <c r="ROZ65" s="685"/>
      <c r="RPA65" s="685"/>
      <c r="RPB65" s="685"/>
      <c r="RPC65" s="685"/>
      <c r="RPD65" s="685"/>
      <c r="RPE65" s="685"/>
      <c r="RPF65" s="685"/>
      <c r="RPG65" s="685"/>
      <c r="RPH65" s="685"/>
      <c r="RPI65" s="685"/>
      <c r="RPJ65" s="685"/>
      <c r="RPK65" s="685"/>
      <c r="RPL65" s="685"/>
      <c r="RPM65" s="685"/>
      <c r="RPN65" s="685"/>
      <c r="RPO65" s="685"/>
      <c r="RPP65" s="685"/>
      <c r="RPQ65" s="685"/>
      <c r="RPR65" s="685"/>
      <c r="RPS65" s="685"/>
      <c r="RPT65" s="685"/>
      <c r="RPU65" s="685"/>
      <c r="RPV65" s="685"/>
      <c r="RPW65" s="685"/>
      <c r="RPX65" s="685"/>
      <c r="RPY65" s="685"/>
      <c r="RPZ65" s="685"/>
      <c r="RQA65" s="685"/>
      <c r="RQB65" s="685"/>
      <c r="RQC65" s="685"/>
      <c r="RQD65" s="685"/>
      <c r="RQE65" s="685"/>
      <c r="RQF65" s="685"/>
      <c r="RQG65" s="685"/>
      <c r="RQH65" s="685"/>
      <c r="RQI65" s="685"/>
      <c r="RQJ65" s="685"/>
      <c r="RQK65" s="685"/>
      <c r="RQL65" s="685"/>
      <c r="RQM65" s="685"/>
      <c r="RQN65" s="685"/>
      <c r="RQO65" s="685"/>
      <c r="RQP65" s="685"/>
      <c r="RQQ65" s="685"/>
      <c r="RQR65" s="685"/>
      <c r="RQS65" s="685"/>
      <c r="RQT65" s="685"/>
      <c r="RQU65" s="685"/>
      <c r="RQV65" s="685"/>
      <c r="RQW65" s="685"/>
      <c r="RQX65" s="685"/>
      <c r="RQY65" s="685"/>
      <c r="RQZ65" s="685"/>
      <c r="RRA65" s="685"/>
      <c r="RRB65" s="685"/>
      <c r="RRC65" s="685"/>
      <c r="RRD65" s="685"/>
      <c r="RRE65" s="685"/>
      <c r="RRF65" s="685"/>
      <c r="RRG65" s="685"/>
      <c r="RRH65" s="685"/>
      <c r="RRI65" s="685"/>
      <c r="RRJ65" s="685"/>
      <c r="RRK65" s="685"/>
      <c r="RRL65" s="685"/>
      <c r="RRM65" s="685"/>
      <c r="RRN65" s="685"/>
      <c r="RRO65" s="685"/>
      <c r="RRP65" s="685"/>
      <c r="RRQ65" s="685"/>
      <c r="RRR65" s="685"/>
      <c r="RRS65" s="685"/>
      <c r="RRT65" s="685"/>
      <c r="RRU65" s="685"/>
      <c r="RRV65" s="685"/>
      <c r="RRW65" s="685"/>
      <c r="RRX65" s="685"/>
      <c r="RRY65" s="685"/>
      <c r="RRZ65" s="685"/>
      <c r="RSA65" s="685"/>
      <c r="RSB65" s="685"/>
      <c r="RSC65" s="685"/>
      <c r="RSD65" s="685"/>
      <c r="RSE65" s="685"/>
      <c r="RSF65" s="685"/>
      <c r="RSG65" s="685"/>
      <c r="RSH65" s="685"/>
      <c r="RSI65" s="685"/>
      <c r="RSJ65" s="685"/>
      <c r="RSK65" s="685"/>
      <c r="RSL65" s="685"/>
      <c r="RSM65" s="685"/>
      <c r="RSN65" s="685"/>
      <c r="RSO65" s="685"/>
      <c r="RSP65" s="685"/>
      <c r="RSQ65" s="685"/>
      <c r="RSR65" s="685"/>
      <c r="RSS65" s="685"/>
      <c r="RST65" s="685"/>
      <c r="RSU65" s="685"/>
      <c r="RSV65" s="685"/>
      <c r="RSW65" s="685"/>
      <c r="RSX65" s="685"/>
      <c r="RSY65" s="685"/>
      <c r="RSZ65" s="685"/>
      <c r="RTA65" s="685"/>
      <c r="RTB65" s="685"/>
      <c r="RTC65" s="685"/>
      <c r="RTD65" s="685"/>
      <c r="RTE65" s="685"/>
      <c r="RTF65" s="685"/>
      <c r="RTG65" s="685"/>
      <c r="RTH65" s="685"/>
      <c r="RTI65" s="685"/>
      <c r="RTJ65" s="685"/>
      <c r="RTK65" s="685"/>
      <c r="RTL65" s="685"/>
      <c r="RTM65" s="685"/>
      <c r="RTN65" s="685"/>
      <c r="RTO65" s="685"/>
      <c r="RTP65" s="685"/>
      <c r="RTQ65" s="685"/>
      <c r="RTR65" s="685"/>
      <c r="RTS65" s="685"/>
      <c r="RTT65" s="685"/>
      <c r="RTU65" s="685"/>
      <c r="RTV65" s="685"/>
      <c r="RTW65" s="685"/>
      <c r="RTX65" s="685"/>
      <c r="RTY65" s="685"/>
      <c r="RTZ65" s="685"/>
      <c r="RUA65" s="685"/>
      <c r="RUB65" s="685"/>
      <c r="RUC65" s="685"/>
      <c r="RUD65" s="685"/>
      <c r="RUE65" s="685"/>
      <c r="RUF65" s="685"/>
      <c r="RUG65" s="685"/>
      <c r="RUH65" s="685"/>
      <c r="RUI65" s="685"/>
      <c r="RUJ65" s="685"/>
      <c r="RUK65" s="685"/>
      <c r="RUL65" s="685"/>
      <c r="RUM65" s="685"/>
      <c r="RUN65" s="685"/>
      <c r="RUO65" s="685"/>
      <c r="RUP65" s="685"/>
      <c r="RUQ65" s="685"/>
      <c r="RUR65" s="685"/>
      <c r="RUS65" s="685"/>
      <c r="RUT65" s="685"/>
      <c r="RUU65" s="685"/>
      <c r="RUV65" s="685"/>
      <c r="RUW65" s="685"/>
      <c r="RUX65" s="685"/>
      <c r="RUY65" s="685"/>
      <c r="RUZ65" s="685"/>
      <c r="RVA65" s="685"/>
      <c r="RVB65" s="685"/>
      <c r="RVC65" s="685"/>
      <c r="RVD65" s="685"/>
      <c r="RVE65" s="685"/>
      <c r="RVF65" s="685"/>
      <c r="RVG65" s="685"/>
      <c r="RVH65" s="685"/>
      <c r="RVI65" s="685"/>
      <c r="RVJ65" s="685"/>
      <c r="RVK65" s="685"/>
      <c r="RVL65" s="685"/>
      <c r="RVM65" s="685"/>
      <c r="RVN65" s="685"/>
      <c r="RVO65" s="685"/>
      <c r="RVP65" s="685"/>
      <c r="RVQ65" s="685"/>
      <c r="RVR65" s="685"/>
      <c r="RVS65" s="685"/>
      <c r="RVT65" s="685"/>
      <c r="RVU65" s="685"/>
      <c r="RVV65" s="685"/>
      <c r="RVW65" s="685"/>
      <c r="RVX65" s="685"/>
      <c r="RVY65" s="685"/>
      <c r="RVZ65" s="685"/>
      <c r="RWA65" s="685"/>
      <c r="RWB65" s="685"/>
      <c r="RWC65" s="685"/>
      <c r="RWD65" s="685"/>
      <c r="RWE65" s="685"/>
      <c r="RWF65" s="685"/>
      <c r="RWG65" s="685"/>
      <c r="RWH65" s="685"/>
      <c r="RWI65" s="685"/>
      <c r="RWJ65" s="685"/>
      <c r="RWK65" s="685"/>
      <c r="RWL65" s="685"/>
      <c r="RWM65" s="685"/>
      <c r="RWN65" s="685"/>
      <c r="RWO65" s="685"/>
      <c r="RWP65" s="685"/>
      <c r="RWQ65" s="685"/>
      <c r="RWR65" s="685"/>
      <c r="RWS65" s="685"/>
      <c r="RWT65" s="685"/>
      <c r="RWU65" s="685"/>
      <c r="RWV65" s="685"/>
      <c r="RWW65" s="685"/>
      <c r="RWX65" s="685"/>
      <c r="RWY65" s="685"/>
      <c r="RWZ65" s="685"/>
      <c r="RXA65" s="685"/>
      <c r="RXB65" s="685"/>
      <c r="RXC65" s="685"/>
      <c r="RXD65" s="685"/>
      <c r="RXE65" s="685"/>
      <c r="RXF65" s="685"/>
      <c r="RXG65" s="685"/>
      <c r="RXH65" s="685"/>
      <c r="RXI65" s="685"/>
      <c r="RXJ65" s="685"/>
      <c r="RXK65" s="685"/>
      <c r="RXL65" s="685"/>
      <c r="RXM65" s="685"/>
      <c r="RXN65" s="685"/>
      <c r="RXO65" s="685"/>
      <c r="RXP65" s="685"/>
      <c r="RXQ65" s="685"/>
      <c r="RXR65" s="685"/>
      <c r="RXS65" s="685"/>
      <c r="RXT65" s="685"/>
      <c r="RXU65" s="685"/>
      <c r="RXV65" s="685"/>
      <c r="RXW65" s="685"/>
      <c r="RXX65" s="685"/>
      <c r="RXY65" s="685"/>
      <c r="RXZ65" s="685"/>
      <c r="RYA65" s="685"/>
      <c r="RYB65" s="685"/>
      <c r="RYC65" s="685"/>
      <c r="RYD65" s="685"/>
      <c r="RYE65" s="685"/>
      <c r="RYF65" s="685"/>
      <c r="RYG65" s="685"/>
      <c r="RYH65" s="685"/>
      <c r="RYI65" s="685"/>
      <c r="RYJ65" s="685"/>
      <c r="RYK65" s="685"/>
      <c r="RYL65" s="685"/>
      <c r="RYM65" s="685"/>
      <c r="RYN65" s="685"/>
      <c r="RYO65" s="685"/>
      <c r="RYP65" s="685"/>
      <c r="RYQ65" s="685"/>
      <c r="RYR65" s="685"/>
      <c r="RYS65" s="685"/>
      <c r="RYT65" s="685"/>
      <c r="RYU65" s="685"/>
      <c r="RYV65" s="685"/>
      <c r="RYW65" s="685"/>
      <c r="RYX65" s="685"/>
      <c r="RYY65" s="685"/>
      <c r="RYZ65" s="685"/>
      <c r="RZA65" s="685"/>
      <c r="RZB65" s="685"/>
      <c r="RZC65" s="685"/>
      <c r="RZD65" s="685"/>
      <c r="RZE65" s="685"/>
      <c r="RZF65" s="685"/>
      <c r="RZG65" s="685"/>
      <c r="RZH65" s="685"/>
      <c r="RZI65" s="685"/>
      <c r="RZJ65" s="685"/>
      <c r="RZK65" s="685"/>
      <c r="RZL65" s="685"/>
      <c r="RZM65" s="685"/>
      <c r="RZN65" s="685"/>
      <c r="RZO65" s="685"/>
      <c r="RZP65" s="685"/>
      <c r="RZQ65" s="685"/>
      <c r="RZR65" s="685"/>
      <c r="RZS65" s="685"/>
      <c r="RZT65" s="685"/>
      <c r="RZU65" s="685"/>
      <c r="RZV65" s="685"/>
      <c r="RZW65" s="685"/>
      <c r="RZX65" s="685"/>
      <c r="RZY65" s="685"/>
      <c r="RZZ65" s="685"/>
      <c r="SAA65" s="685"/>
      <c r="SAB65" s="685"/>
      <c r="SAC65" s="685"/>
      <c r="SAD65" s="685"/>
      <c r="SAE65" s="685"/>
      <c r="SAF65" s="685"/>
      <c r="SAG65" s="685"/>
      <c r="SAH65" s="685"/>
      <c r="SAI65" s="685"/>
      <c r="SAJ65" s="685"/>
      <c r="SAK65" s="685"/>
      <c r="SAL65" s="685"/>
      <c r="SAM65" s="685"/>
      <c r="SAN65" s="685"/>
      <c r="SAO65" s="685"/>
      <c r="SAP65" s="685"/>
      <c r="SAQ65" s="685"/>
      <c r="SAR65" s="685"/>
      <c r="SAS65" s="685"/>
      <c r="SAT65" s="685"/>
      <c r="SAU65" s="685"/>
      <c r="SAV65" s="685"/>
      <c r="SAW65" s="685"/>
      <c r="SAX65" s="685"/>
      <c r="SAY65" s="685"/>
      <c r="SAZ65" s="685"/>
      <c r="SBA65" s="685"/>
      <c r="SBB65" s="685"/>
      <c r="SBC65" s="685"/>
      <c r="SBD65" s="685"/>
      <c r="SBE65" s="685"/>
      <c r="SBF65" s="685"/>
      <c r="SBG65" s="685"/>
      <c r="SBH65" s="685"/>
      <c r="SBI65" s="685"/>
      <c r="SBJ65" s="685"/>
      <c r="SBK65" s="685"/>
      <c r="SBL65" s="685"/>
      <c r="SBM65" s="685"/>
      <c r="SBN65" s="685"/>
      <c r="SBO65" s="685"/>
      <c r="SBP65" s="685"/>
      <c r="SBQ65" s="685"/>
      <c r="SBR65" s="685"/>
      <c r="SBS65" s="685"/>
      <c r="SBT65" s="685"/>
      <c r="SBU65" s="685"/>
      <c r="SBV65" s="685"/>
      <c r="SBW65" s="685"/>
      <c r="SBX65" s="685"/>
      <c r="SBY65" s="685"/>
      <c r="SBZ65" s="685"/>
      <c r="SCA65" s="685"/>
      <c r="SCB65" s="685"/>
      <c r="SCC65" s="685"/>
      <c r="SCD65" s="685"/>
      <c r="SCE65" s="685"/>
      <c r="SCF65" s="685"/>
      <c r="SCG65" s="685"/>
      <c r="SCH65" s="685"/>
      <c r="SCI65" s="685"/>
      <c r="SCJ65" s="685"/>
      <c r="SCK65" s="685"/>
      <c r="SCL65" s="685"/>
      <c r="SCM65" s="685"/>
      <c r="SCN65" s="685"/>
      <c r="SCO65" s="685"/>
      <c r="SCP65" s="685"/>
      <c r="SCQ65" s="685"/>
      <c r="SCR65" s="685"/>
      <c r="SCS65" s="685"/>
      <c r="SCT65" s="685"/>
      <c r="SCU65" s="685"/>
      <c r="SCV65" s="685"/>
      <c r="SCW65" s="685"/>
      <c r="SCX65" s="685"/>
      <c r="SCY65" s="685"/>
      <c r="SCZ65" s="685"/>
      <c r="SDA65" s="685"/>
      <c r="SDB65" s="685"/>
      <c r="SDC65" s="685"/>
      <c r="SDD65" s="685"/>
      <c r="SDE65" s="685"/>
      <c r="SDF65" s="685"/>
      <c r="SDG65" s="685"/>
      <c r="SDH65" s="685"/>
      <c r="SDI65" s="685"/>
      <c r="SDJ65" s="685"/>
      <c r="SDK65" s="685"/>
      <c r="SDL65" s="685"/>
      <c r="SDM65" s="685"/>
      <c r="SDN65" s="685"/>
      <c r="SDO65" s="685"/>
      <c r="SDP65" s="685"/>
      <c r="SDQ65" s="685"/>
      <c r="SDR65" s="685"/>
      <c r="SDS65" s="685"/>
      <c r="SDT65" s="685"/>
      <c r="SDU65" s="685"/>
      <c r="SDV65" s="685"/>
      <c r="SDW65" s="685"/>
      <c r="SDX65" s="685"/>
      <c r="SDY65" s="685"/>
      <c r="SDZ65" s="685"/>
      <c r="SEA65" s="685"/>
      <c r="SEB65" s="685"/>
      <c r="SEC65" s="685"/>
      <c r="SED65" s="685"/>
      <c r="SEE65" s="685"/>
      <c r="SEF65" s="685"/>
      <c r="SEG65" s="685"/>
      <c r="SEH65" s="685"/>
      <c r="SEI65" s="685"/>
      <c r="SEJ65" s="685"/>
      <c r="SEK65" s="685"/>
      <c r="SEL65" s="685"/>
      <c r="SEM65" s="685"/>
      <c r="SEN65" s="685"/>
      <c r="SEO65" s="685"/>
      <c r="SEP65" s="685"/>
      <c r="SEQ65" s="685"/>
      <c r="SER65" s="685"/>
      <c r="SES65" s="685"/>
      <c r="SET65" s="685"/>
      <c r="SEU65" s="685"/>
      <c r="SEV65" s="685"/>
      <c r="SEW65" s="685"/>
      <c r="SEX65" s="685"/>
      <c r="SEY65" s="685"/>
      <c r="SEZ65" s="685"/>
      <c r="SFA65" s="685"/>
      <c r="SFB65" s="685"/>
      <c r="SFC65" s="685"/>
      <c r="SFD65" s="685"/>
      <c r="SFE65" s="685"/>
      <c r="SFF65" s="685"/>
      <c r="SFG65" s="685"/>
      <c r="SFH65" s="685"/>
      <c r="SFI65" s="685"/>
      <c r="SFJ65" s="685"/>
      <c r="SFK65" s="685"/>
      <c r="SFL65" s="685"/>
      <c r="SFM65" s="685"/>
      <c r="SFN65" s="685"/>
      <c r="SFO65" s="685"/>
      <c r="SFP65" s="685"/>
      <c r="SFQ65" s="685"/>
      <c r="SFR65" s="685"/>
      <c r="SFS65" s="685"/>
      <c r="SFT65" s="685"/>
      <c r="SFU65" s="685"/>
      <c r="SFV65" s="685"/>
      <c r="SFW65" s="685"/>
      <c r="SFX65" s="685"/>
      <c r="SFY65" s="685"/>
      <c r="SFZ65" s="685"/>
      <c r="SGA65" s="685"/>
      <c r="SGB65" s="685"/>
      <c r="SGC65" s="685"/>
      <c r="SGD65" s="685"/>
      <c r="SGE65" s="685"/>
      <c r="SGF65" s="685"/>
      <c r="SGG65" s="685"/>
      <c r="SGH65" s="685"/>
      <c r="SGI65" s="685"/>
      <c r="SGJ65" s="685"/>
      <c r="SGK65" s="685"/>
      <c r="SGL65" s="685"/>
      <c r="SGM65" s="685"/>
      <c r="SGN65" s="685"/>
      <c r="SGO65" s="685"/>
      <c r="SGP65" s="685"/>
      <c r="SGQ65" s="685"/>
      <c r="SGR65" s="685"/>
      <c r="SGS65" s="685"/>
      <c r="SGT65" s="685"/>
      <c r="SGU65" s="685"/>
      <c r="SGV65" s="685"/>
      <c r="SGW65" s="685"/>
      <c r="SGX65" s="685"/>
      <c r="SGY65" s="685"/>
      <c r="SGZ65" s="685"/>
      <c r="SHA65" s="685"/>
      <c r="SHB65" s="685"/>
      <c r="SHC65" s="685"/>
      <c r="SHD65" s="685"/>
      <c r="SHE65" s="685"/>
      <c r="SHF65" s="685"/>
      <c r="SHG65" s="685"/>
      <c r="SHH65" s="685"/>
      <c r="SHI65" s="685"/>
      <c r="SHJ65" s="685"/>
      <c r="SHK65" s="685"/>
      <c r="SHL65" s="685"/>
      <c r="SHM65" s="685"/>
      <c r="SHN65" s="685"/>
      <c r="SHO65" s="685"/>
      <c r="SHP65" s="685"/>
      <c r="SHQ65" s="685"/>
      <c r="SHR65" s="685"/>
      <c r="SHS65" s="685"/>
      <c r="SHT65" s="685"/>
      <c r="SHU65" s="685"/>
      <c r="SHV65" s="685"/>
      <c r="SHW65" s="685"/>
      <c r="SHX65" s="685"/>
      <c r="SHY65" s="685"/>
      <c r="SHZ65" s="685"/>
      <c r="SIA65" s="685"/>
      <c r="SIB65" s="685"/>
      <c r="SIC65" s="685"/>
      <c r="SID65" s="685"/>
      <c r="SIE65" s="685"/>
      <c r="SIF65" s="685"/>
      <c r="SIG65" s="685"/>
      <c r="SIH65" s="685"/>
      <c r="SII65" s="685"/>
      <c r="SIJ65" s="685"/>
      <c r="SIK65" s="685"/>
      <c r="SIL65" s="685"/>
      <c r="SIM65" s="685"/>
      <c r="SIN65" s="685"/>
      <c r="SIO65" s="685"/>
      <c r="SIP65" s="685"/>
      <c r="SIQ65" s="685"/>
      <c r="SIR65" s="685"/>
      <c r="SIS65" s="685"/>
      <c r="SIT65" s="685"/>
      <c r="SIU65" s="685"/>
      <c r="SIV65" s="685"/>
      <c r="SIW65" s="685"/>
      <c r="SIX65" s="685"/>
      <c r="SIY65" s="685"/>
      <c r="SIZ65" s="685"/>
      <c r="SJA65" s="685"/>
      <c r="SJB65" s="685"/>
      <c r="SJC65" s="685"/>
      <c r="SJD65" s="685"/>
      <c r="SJE65" s="685"/>
      <c r="SJF65" s="685"/>
      <c r="SJG65" s="685"/>
      <c r="SJH65" s="685"/>
      <c r="SJI65" s="685"/>
      <c r="SJJ65" s="685"/>
      <c r="SJK65" s="685"/>
      <c r="SJL65" s="685"/>
      <c r="SJM65" s="685"/>
      <c r="SJN65" s="685"/>
      <c r="SJO65" s="685"/>
      <c r="SJP65" s="685"/>
      <c r="SJQ65" s="685"/>
      <c r="SJR65" s="685"/>
      <c r="SJS65" s="685"/>
      <c r="SJT65" s="685"/>
      <c r="SJU65" s="685"/>
      <c r="SJV65" s="685"/>
      <c r="SJW65" s="685"/>
      <c r="SJX65" s="685"/>
      <c r="SJY65" s="685"/>
      <c r="SJZ65" s="685"/>
      <c r="SKA65" s="685"/>
      <c r="SKB65" s="685"/>
      <c r="SKC65" s="685"/>
      <c r="SKD65" s="685"/>
      <c r="SKE65" s="685"/>
      <c r="SKF65" s="685"/>
      <c r="SKG65" s="685"/>
      <c r="SKH65" s="685"/>
      <c r="SKI65" s="685"/>
      <c r="SKJ65" s="685"/>
      <c r="SKK65" s="685"/>
      <c r="SKL65" s="685"/>
      <c r="SKM65" s="685"/>
      <c r="SKN65" s="685"/>
      <c r="SKO65" s="685"/>
      <c r="SKP65" s="685"/>
      <c r="SKQ65" s="685"/>
      <c r="SKR65" s="685"/>
      <c r="SKS65" s="685"/>
      <c r="SKT65" s="685"/>
      <c r="SKU65" s="685"/>
      <c r="SKV65" s="685"/>
      <c r="SKW65" s="685"/>
      <c r="SKX65" s="685"/>
      <c r="SKY65" s="685"/>
      <c r="SKZ65" s="685"/>
      <c r="SLA65" s="685"/>
      <c r="SLB65" s="685"/>
      <c r="SLC65" s="685"/>
      <c r="SLD65" s="685"/>
      <c r="SLE65" s="685"/>
      <c r="SLF65" s="685"/>
      <c r="SLG65" s="685"/>
      <c r="SLH65" s="685"/>
      <c r="SLI65" s="685"/>
      <c r="SLJ65" s="685"/>
      <c r="SLK65" s="685"/>
      <c r="SLL65" s="685"/>
      <c r="SLM65" s="685"/>
      <c r="SLN65" s="685"/>
      <c r="SLO65" s="685"/>
      <c r="SLP65" s="685"/>
      <c r="SLQ65" s="685"/>
      <c r="SLR65" s="685"/>
      <c r="SLS65" s="685"/>
      <c r="SLT65" s="685"/>
      <c r="SLU65" s="685"/>
      <c r="SLV65" s="685"/>
      <c r="SLW65" s="685"/>
      <c r="SLX65" s="685"/>
      <c r="SLY65" s="685"/>
      <c r="SLZ65" s="685"/>
      <c r="SMA65" s="685"/>
      <c r="SMB65" s="685"/>
      <c r="SMC65" s="685"/>
      <c r="SMD65" s="685"/>
      <c r="SME65" s="685"/>
      <c r="SMF65" s="685"/>
      <c r="SMG65" s="685"/>
      <c r="SMH65" s="685"/>
      <c r="SMI65" s="685"/>
      <c r="SMJ65" s="685"/>
      <c r="SMK65" s="685"/>
      <c r="SML65" s="685"/>
      <c r="SMM65" s="685"/>
      <c r="SMN65" s="685"/>
      <c r="SMO65" s="685"/>
      <c r="SMP65" s="685"/>
      <c r="SMQ65" s="685"/>
      <c r="SMR65" s="685"/>
      <c r="SMS65" s="685"/>
      <c r="SMT65" s="685"/>
      <c r="SMU65" s="685"/>
      <c r="SMV65" s="685"/>
      <c r="SMW65" s="685"/>
      <c r="SMX65" s="685"/>
      <c r="SMY65" s="685"/>
      <c r="SMZ65" s="685"/>
      <c r="SNA65" s="685"/>
      <c r="SNB65" s="685"/>
      <c r="SNC65" s="685"/>
      <c r="SND65" s="685"/>
      <c r="SNE65" s="685"/>
      <c r="SNF65" s="685"/>
      <c r="SNG65" s="685"/>
      <c r="SNH65" s="685"/>
      <c r="SNI65" s="685"/>
      <c r="SNJ65" s="685"/>
      <c r="SNK65" s="685"/>
      <c r="SNL65" s="685"/>
      <c r="SNM65" s="685"/>
      <c r="SNN65" s="685"/>
      <c r="SNO65" s="685"/>
      <c r="SNP65" s="685"/>
      <c r="SNQ65" s="685"/>
      <c r="SNR65" s="685"/>
      <c r="SNS65" s="685"/>
      <c r="SNT65" s="685"/>
      <c r="SNU65" s="685"/>
      <c r="SNV65" s="685"/>
      <c r="SNW65" s="685"/>
      <c r="SNX65" s="685"/>
      <c r="SNY65" s="685"/>
      <c r="SNZ65" s="685"/>
      <c r="SOA65" s="685"/>
      <c r="SOB65" s="685"/>
      <c r="SOC65" s="685"/>
      <c r="SOD65" s="685"/>
      <c r="SOE65" s="685"/>
      <c r="SOF65" s="685"/>
      <c r="SOG65" s="685"/>
      <c r="SOH65" s="685"/>
      <c r="SOI65" s="685"/>
      <c r="SOJ65" s="685"/>
      <c r="SOK65" s="685"/>
      <c r="SOL65" s="685"/>
      <c r="SOM65" s="685"/>
      <c r="SON65" s="685"/>
      <c r="SOO65" s="685"/>
      <c r="SOP65" s="685"/>
      <c r="SOQ65" s="685"/>
      <c r="SOR65" s="685"/>
      <c r="SOS65" s="685"/>
      <c r="SOT65" s="685"/>
      <c r="SOU65" s="685"/>
      <c r="SOV65" s="685"/>
      <c r="SOW65" s="685"/>
      <c r="SOX65" s="685"/>
      <c r="SOY65" s="685"/>
      <c r="SOZ65" s="685"/>
      <c r="SPA65" s="685"/>
      <c r="SPB65" s="685"/>
      <c r="SPC65" s="685"/>
      <c r="SPD65" s="685"/>
      <c r="SPE65" s="685"/>
      <c r="SPF65" s="685"/>
      <c r="SPG65" s="685"/>
      <c r="SPH65" s="685"/>
      <c r="SPI65" s="685"/>
      <c r="SPJ65" s="685"/>
      <c r="SPK65" s="685"/>
      <c r="SPL65" s="685"/>
      <c r="SPM65" s="685"/>
      <c r="SPN65" s="685"/>
      <c r="SPO65" s="685"/>
      <c r="SPP65" s="685"/>
      <c r="SPQ65" s="685"/>
      <c r="SPR65" s="685"/>
      <c r="SPS65" s="685"/>
      <c r="SPT65" s="685"/>
      <c r="SPU65" s="685"/>
      <c r="SPV65" s="685"/>
      <c r="SPW65" s="685"/>
      <c r="SPX65" s="685"/>
      <c r="SPY65" s="685"/>
      <c r="SPZ65" s="685"/>
      <c r="SQA65" s="685"/>
      <c r="SQB65" s="685"/>
      <c r="SQC65" s="685"/>
      <c r="SQD65" s="685"/>
      <c r="SQE65" s="685"/>
      <c r="SQF65" s="685"/>
      <c r="SQG65" s="685"/>
      <c r="SQH65" s="685"/>
      <c r="SQI65" s="685"/>
      <c r="SQJ65" s="685"/>
      <c r="SQK65" s="685"/>
      <c r="SQL65" s="685"/>
      <c r="SQM65" s="685"/>
      <c r="SQN65" s="685"/>
      <c r="SQO65" s="685"/>
      <c r="SQP65" s="685"/>
      <c r="SQQ65" s="685"/>
      <c r="SQR65" s="685"/>
      <c r="SQS65" s="685"/>
      <c r="SQT65" s="685"/>
      <c r="SQU65" s="685"/>
      <c r="SQV65" s="685"/>
      <c r="SQW65" s="685"/>
      <c r="SQX65" s="685"/>
      <c r="SQY65" s="685"/>
      <c r="SQZ65" s="685"/>
      <c r="SRA65" s="685"/>
      <c r="SRB65" s="685"/>
      <c r="SRC65" s="685"/>
      <c r="SRD65" s="685"/>
      <c r="SRE65" s="685"/>
      <c r="SRF65" s="685"/>
      <c r="SRG65" s="685"/>
      <c r="SRH65" s="685"/>
      <c r="SRI65" s="685"/>
      <c r="SRJ65" s="685"/>
      <c r="SRK65" s="685"/>
      <c r="SRL65" s="685"/>
      <c r="SRM65" s="685"/>
      <c r="SRN65" s="685"/>
      <c r="SRO65" s="685"/>
      <c r="SRP65" s="685"/>
      <c r="SRQ65" s="685"/>
      <c r="SRR65" s="685"/>
      <c r="SRS65" s="685"/>
      <c r="SRT65" s="685"/>
      <c r="SRU65" s="685"/>
      <c r="SRV65" s="685"/>
      <c r="SRW65" s="685"/>
      <c r="SRX65" s="685"/>
      <c r="SRY65" s="685"/>
      <c r="SRZ65" s="685"/>
      <c r="SSA65" s="685"/>
      <c r="SSB65" s="685"/>
      <c r="SSC65" s="685"/>
      <c r="SSD65" s="685"/>
      <c r="SSE65" s="685"/>
      <c r="SSF65" s="685"/>
      <c r="SSG65" s="685"/>
      <c r="SSH65" s="685"/>
      <c r="SSI65" s="685"/>
      <c r="SSJ65" s="685"/>
      <c r="SSK65" s="685"/>
      <c r="SSL65" s="685"/>
      <c r="SSM65" s="685"/>
      <c r="SSN65" s="685"/>
      <c r="SSO65" s="685"/>
      <c r="SSP65" s="685"/>
      <c r="SSQ65" s="685"/>
      <c r="SSR65" s="685"/>
      <c r="SSS65" s="685"/>
      <c r="SST65" s="685"/>
      <c r="SSU65" s="685"/>
      <c r="SSV65" s="685"/>
      <c r="SSW65" s="685"/>
      <c r="SSX65" s="685"/>
      <c r="SSY65" s="685"/>
      <c r="SSZ65" s="685"/>
      <c r="STA65" s="685"/>
      <c r="STB65" s="685"/>
      <c r="STC65" s="685"/>
      <c r="STD65" s="685"/>
      <c r="STE65" s="685"/>
      <c r="STF65" s="685"/>
      <c r="STG65" s="685"/>
      <c r="STH65" s="685"/>
      <c r="STI65" s="685"/>
      <c r="STJ65" s="685"/>
      <c r="STK65" s="685"/>
      <c r="STL65" s="685"/>
      <c r="STM65" s="685"/>
      <c r="STN65" s="685"/>
      <c r="STO65" s="685"/>
      <c r="STP65" s="685"/>
      <c r="STQ65" s="685"/>
      <c r="STR65" s="685"/>
      <c r="STS65" s="685"/>
      <c r="STT65" s="685"/>
      <c r="STU65" s="685"/>
      <c r="STV65" s="685"/>
      <c r="STW65" s="685"/>
      <c r="STX65" s="685"/>
      <c r="STY65" s="685"/>
      <c r="STZ65" s="685"/>
      <c r="SUA65" s="685"/>
      <c r="SUB65" s="685"/>
      <c r="SUC65" s="685"/>
      <c r="SUD65" s="685"/>
      <c r="SUE65" s="685"/>
      <c r="SUF65" s="685"/>
      <c r="SUG65" s="685"/>
      <c r="SUH65" s="685"/>
      <c r="SUI65" s="685"/>
      <c r="SUJ65" s="685"/>
      <c r="SUK65" s="685"/>
      <c r="SUL65" s="685"/>
      <c r="SUM65" s="685"/>
      <c r="SUN65" s="685"/>
      <c r="SUO65" s="685"/>
      <c r="SUP65" s="685"/>
      <c r="SUQ65" s="685"/>
      <c r="SUR65" s="685"/>
      <c r="SUS65" s="685"/>
      <c r="SUT65" s="685"/>
      <c r="SUU65" s="685"/>
      <c r="SUV65" s="685"/>
      <c r="SUW65" s="685"/>
      <c r="SUX65" s="685"/>
      <c r="SUY65" s="685"/>
      <c r="SUZ65" s="685"/>
      <c r="SVA65" s="685"/>
      <c r="SVB65" s="685"/>
      <c r="SVC65" s="685"/>
      <c r="SVD65" s="685"/>
      <c r="SVE65" s="685"/>
      <c r="SVF65" s="685"/>
      <c r="SVG65" s="685"/>
      <c r="SVH65" s="685"/>
      <c r="SVI65" s="685"/>
      <c r="SVJ65" s="685"/>
      <c r="SVK65" s="685"/>
      <c r="SVL65" s="685"/>
      <c r="SVM65" s="685"/>
      <c r="SVN65" s="685"/>
      <c r="SVO65" s="685"/>
      <c r="SVP65" s="685"/>
      <c r="SVQ65" s="685"/>
      <c r="SVR65" s="685"/>
      <c r="SVS65" s="685"/>
      <c r="SVT65" s="685"/>
      <c r="SVU65" s="685"/>
      <c r="SVV65" s="685"/>
      <c r="SVW65" s="685"/>
      <c r="SVX65" s="685"/>
      <c r="SVY65" s="685"/>
      <c r="SVZ65" s="685"/>
      <c r="SWA65" s="685"/>
      <c r="SWB65" s="685"/>
      <c r="SWC65" s="685"/>
      <c r="SWD65" s="685"/>
      <c r="SWE65" s="685"/>
      <c r="SWF65" s="685"/>
      <c r="SWG65" s="685"/>
      <c r="SWH65" s="685"/>
      <c r="SWI65" s="685"/>
      <c r="SWJ65" s="685"/>
      <c r="SWK65" s="685"/>
      <c r="SWL65" s="685"/>
      <c r="SWM65" s="685"/>
      <c r="SWN65" s="685"/>
      <c r="SWO65" s="685"/>
      <c r="SWP65" s="685"/>
      <c r="SWQ65" s="685"/>
      <c r="SWR65" s="685"/>
      <c r="SWS65" s="685"/>
      <c r="SWT65" s="685"/>
      <c r="SWU65" s="685"/>
      <c r="SWV65" s="685"/>
      <c r="SWW65" s="685"/>
      <c r="SWX65" s="685"/>
      <c r="SWY65" s="685"/>
      <c r="SWZ65" s="685"/>
      <c r="SXA65" s="685"/>
      <c r="SXB65" s="685"/>
      <c r="SXC65" s="685"/>
      <c r="SXD65" s="685"/>
      <c r="SXE65" s="685"/>
      <c r="SXF65" s="685"/>
      <c r="SXG65" s="685"/>
      <c r="SXH65" s="685"/>
      <c r="SXI65" s="685"/>
      <c r="SXJ65" s="685"/>
      <c r="SXK65" s="685"/>
      <c r="SXL65" s="685"/>
      <c r="SXM65" s="685"/>
      <c r="SXN65" s="685"/>
      <c r="SXO65" s="685"/>
      <c r="SXP65" s="685"/>
      <c r="SXQ65" s="685"/>
      <c r="SXR65" s="685"/>
      <c r="SXS65" s="685"/>
      <c r="SXT65" s="685"/>
      <c r="SXU65" s="685"/>
      <c r="SXV65" s="685"/>
      <c r="SXW65" s="685"/>
      <c r="SXX65" s="685"/>
      <c r="SXY65" s="685"/>
      <c r="SXZ65" s="685"/>
      <c r="SYA65" s="685"/>
      <c r="SYB65" s="685"/>
      <c r="SYC65" s="685"/>
      <c r="SYD65" s="685"/>
      <c r="SYE65" s="685"/>
      <c r="SYF65" s="685"/>
      <c r="SYG65" s="685"/>
      <c r="SYH65" s="685"/>
      <c r="SYI65" s="685"/>
      <c r="SYJ65" s="685"/>
      <c r="SYK65" s="685"/>
      <c r="SYL65" s="685"/>
      <c r="SYM65" s="685"/>
      <c r="SYN65" s="685"/>
      <c r="SYO65" s="685"/>
      <c r="SYP65" s="685"/>
      <c r="SYQ65" s="685"/>
      <c r="SYR65" s="685"/>
      <c r="SYS65" s="685"/>
      <c r="SYT65" s="685"/>
      <c r="SYU65" s="685"/>
      <c r="SYV65" s="685"/>
      <c r="SYW65" s="685"/>
      <c r="SYX65" s="685"/>
      <c r="SYY65" s="685"/>
      <c r="SYZ65" s="685"/>
      <c r="SZA65" s="685"/>
      <c r="SZB65" s="685"/>
      <c r="SZC65" s="685"/>
      <c r="SZD65" s="685"/>
      <c r="SZE65" s="685"/>
      <c r="SZF65" s="685"/>
      <c r="SZG65" s="685"/>
      <c r="SZH65" s="685"/>
      <c r="SZI65" s="685"/>
      <c r="SZJ65" s="685"/>
      <c r="SZK65" s="685"/>
      <c r="SZL65" s="685"/>
      <c r="SZM65" s="685"/>
      <c r="SZN65" s="685"/>
      <c r="SZO65" s="685"/>
      <c r="SZP65" s="685"/>
      <c r="SZQ65" s="685"/>
      <c r="SZR65" s="685"/>
      <c r="SZS65" s="685"/>
      <c r="SZT65" s="685"/>
      <c r="SZU65" s="685"/>
      <c r="SZV65" s="685"/>
      <c r="SZW65" s="685"/>
      <c r="SZX65" s="685"/>
      <c r="SZY65" s="685"/>
      <c r="SZZ65" s="685"/>
      <c r="TAA65" s="685"/>
      <c r="TAB65" s="685"/>
      <c r="TAC65" s="685"/>
      <c r="TAD65" s="685"/>
      <c r="TAE65" s="685"/>
      <c r="TAF65" s="685"/>
      <c r="TAG65" s="685"/>
      <c r="TAH65" s="685"/>
      <c r="TAI65" s="685"/>
      <c r="TAJ65" s="685"/>
      <c r="TAK65" s="685"/>
      <c r="TAL65" s="685"/>
      <c r="TAM65" s="685"/>
      <c r="TAN65" s="685"/>
      <c r="TAO65" s="685"/>
      <c r="TAP65" s="685"/>
      <c r="TAQ65" s="685"/>
      <c r="TAR65" s="685"/>
      <c r="TAS65" s="685"/>
      <c r="TAT65" s="685"/>
      <c r="TAU65" s="685"/>
      <c r="TAV65" s="685"/>
      <c r="TAW65" s="685"/>
      <c r="TAX65" s="685"/>
      <c r="TAY65" s="685"/>
      <c r="TAZ65" s="685"/>
      <c r="TBA65" s="685"/>
      <c r="TBB65" s="685"/>
      <c r="TBC65" s="685"/>
      <c r="TBD65" s="685"/>
      <c r="TBE65" s="685"/>
      <c r="TBF65" s="685"/>
      <c r="TBG65" s="685"/>
      <c r="TBH65" s="685"/>
      <c r="TBI65" s="685"/>
      <c r="TBJ65" s="685"/>
      <c r="TBK65" s="685"/>
      <c r="TBL65" s="685"/>
      <c r="TBM65" s="685"/>
      <c r="TBN65" s="685"/>
      <c r="TBO65" s="685"/>
      <c r="TBP65" s="685"/>
      <c r="TBQ65" s="685"/>
      <c r="TBR65" s="685"/>
      <c r="TBS65" s="685"/>
      <c r="TBT65" s="685"/>
      <c r="TBU65" s="685"/>
      <c r="TBV65" s="685"/>
      <c r="TBW65" s="685"/>
      <c r="TBX65" s="685"/>
      <c r="TBY65" s="685"/>
      <c r="TBZ65" s="685"/>
      <c r="TCA65" s="685"/>
      <c r="TCB65" s="685"/>
      <c r="TCC65" s="685"/>
      <c r="TCD65" s="685"/>
      <c r="TCE65" s="685"/>
      <c r="TCF65" s="685"/>
      <c r="TCG65" s="685"/>
      <c r="TCH65" s="685"/>
      <c r="TCI65" s="685"/>
      <c r="TCJ65" s="685"/>
      <c r="TCK65" s="685"/>
      <c r="TCL65" s="685"/>
      <c r="TCM65" s="685"/>
      <c r="TCN65" s="685"/>
      <c r="TCO65" s="685"/>
      <c r="TCP65" s="685"/>
      <c r="TCQ65" s="685"/>
      <c r="TCR65" s="685"/>
      <c r="TCS65" s="685"/>
      <c r="TCT65" s="685"/>
      <c r="TCU65" s="685"/>
      <c r="TCV65" s="685"/>
      <c r="TCW65" s="685"/>
      <c r="TCX65" s="685"/>
      <c r="TCY65" s="685"/>
      <c r="TCZ65" s="685"/>
      <c r="TDA65" s="685"/>
      <c r="TDB65" s="685"/>
      <c r="TDC65" s="685"/>
      <c r="TDD65" s="685"/>
      <c r="TDE65" s="685"/>
      <c r="TDF65" s="685"/>
      <c r="TDG65" s="685"/>
      <c r="TDH65" s="685"/>
      <c r="TDI65" s="685"/>
      <c r="TDJ65" s="685"/>
      <c r="TDK65" s="685"/>
      <c r="TDL65" s="685"/>
      <c r="TDM65" s="685"/>
      <c r="TDN65" s="685"/>
      <c r="TDO65" s="685"/>
      <c r="TDP65" s="685"/>
      <c r="TDQ65" s="685"/>
      <c r="TDR65" s="685"/>
      <c r="TDS65" s="685"/>
      <c r="TDT65" s="685"/>
      <c r="TDU65" s="685"/>
      <c r="TDV65" s="685"/>
      <c r="TDW65" s="685"/>
      <c r="TDX65" s="685"/>
      <c r="TDY65" s="685"/>
      <c r="TDZ65" s="685"/>
      <c r="TEA65" s="685"/>
      <c r="TEB65" s="685"/>
      <c r="TEC65" s="685"/>
      <c r="TED65" s="685"/>
      <c r="TEE65" s="685"/>
      <c r="TEF65" s="685"/>
      <c r="TEG65" s="685"/>
      <c r="TEH65" s="685"/>
      <c r="TEI65" s="685"/>
      <c r="TEJ65" s="685"/>
      <c r="TEK65" s="685"/>
      <c r="TEL65" s="685"/>
      <c r="TEM65" s="685"/>
      <c r="TEN65" s="685"/>
      <c r="TEO65" s="685"/>
      <c r="TEP65" s="685"/>
      <c r="TEQ65" s="685"/>
      <c r="TER65" s="685"/>
      <c r="TES65" s="685"/>
      <c r="TET65" s="685"/>
      <c r="TEU65" s="685"/>
      <c r="TEV65" s="685"/>
      <c r="TEW65" s="685"/>
      <c r="TEX65" s="685"/>
      <c r="TEY65" s="685"/>
      <c r="TEZ65" s="685"/>
      <c r="TFA65" s="685"/>
      <c r="TFB65" s="685"/>
      <c r="TFC65" s="685"/>
      <c r="TFD65" s="685"/>
      <c r="TFE65" s="685"/>
      <c r="TFF65" s="685"/>
      <c r="TFG65" s="685"/>
      <c r="TFH65" s="685"/>
      <c r="TFI65" s="685"/>
      <c r="TFJ65" s="685"/>
      <c r="TFK65" s="685"/>
      <c r="TFL65" s="685"/>
      <c r="TFM65" s="685"/>
      <c r="TFN65" s="685"/>
      <c r="TFO65" s="685"/>
      <c r="TFP65" s="685"/>
      <c r="TFQ65" s="685"/>
      <c r="TFR65" s="685"/>
      <c r="TFS65" s="685"/>
      <c r="TFT65" s="685"/>
      <c r="TFU65" s="685"/>
      <c r="TFV65" s="685"/>
      <c r="TFW65" s="685"/>
      <c r="TFX65" s="685"/>
      <c r="TFY65" s="685"/>
      <c r="TFZ65" s="685"/>
      <c r="TGA65" s="685"/>
      <c r="TGB65" s="685"/>
      <c r="TGC65" s="685"/>
      <c r="TGD65" s="685"/>
      <c r="TGE65" s="685"/>
      <c r="TGF65" s="685"/>
      <c r="TGG65" s="685"/>
      <c r="TGH65" s="685"/>
      <c r="TGI65" s="685"/>
      <c r="TGJ65" s="685"/>
      <c r="TGK65" s="685"/>
      <c r="TGL65" s="685"/>
      <c r="TGM65" s="685"/>
      <c r="TGN65" s="685"/>
      <c r="TGO65" s="685"/>
      <c r="TGP65" s="685"/>
      <c r="TGQ65" s="685"/>
      <c r="TGR65" s="685"/>
      <c r="TGS65" s="685"/>
      <c r="TGT65" s="685"/>
      <c r="TGU65" s="685"/>
      <c r="TGV65" s="685"/>
      <c r="TGW65" s="685"/>
      <c r="TGX65" s="685"/>
      <c r="TGY65" s="685"/>
      <c r="TGZ65" s="685"/>
      <c r="THA65" s="685"/>
      <c r="THB65" s="685"/>
      <c r="THC65" s="685"/>
      <c r="THD65" s="685"/>
      <c r="THE65" s="685"/>
      <c r="THF65" s="685"/>
      <c r="THG65" s="685"/>
      <c r="THH65" s="685"/>
      <c r="THI65" s="685"/>
      <c r="THJ65" s="685"/>
      <c r="THK65" s="685"/>
      <c r="THL65" s="685"/>
      <c r="THM65" s="685"/>
      <c r="THN65" s="685"/>
      <c r="THO65" s="685"/>
      <c r="THP65" s="685"/>
      <c r="THQ65" s="685"/>
      <c r="THR65" s="685"/>
      <c r="THS65" s="685"/>
      <c r="THT65" s="685"/>
      <c r="THU65" s="685"/>
      <c r="THV65" s="685"/>
      <c r="THW65" s="685"/>
      <c r="THX65" s="685"/>
      <c r="THY65" s="685"/>
      <c r="THZ65" s="685"/>
      <c r="TIA65" s="685"/>
      <c r="TIB65" s="685"/>
      <c r="TIC65" s="685"/>
      <c r="TID65" s="685"/>
      <c r="TIE65" s="685"/>
      <c r="TIF65" s="685"/>
      <c r="TIG65" s="685"/>
      <c r="TIH65" s="685"/>
      <c r="TII65" s="685"/>
      <c r="TIJ65" s="685"/>
      <c r="TIK65" s="685"/>
      <c r="TIL65" s="685"/>
      <c r="TIM65" s="685"/>
      <c r="TIN65" s="685"/>
      <c r="TIO65" s="685"/>
      <c r="TIP65" s="685"/>
      <c r="TIQ65" s="685"/>
      <c r="TIR65" s="685"/>
      <c r="TIS65" s="685"/>
      <c r="TIT65" s="685"/>
      <c r="TIU65" s="685"/>
      <c r="TIV65" s="685"/>
      <c r="TIW65" s="685"/>
      <c r="TIX65" s="685"/>
      <c r="TIY65" s="685"/>
      <c r="TIZ65" s="685"/>
      <c r="TJA65" s="685"/>
      <c r="TJB65" s="685"/>
      <c r="TJC65" s="685"/>
      <c r="TJD65" s="685"/>
      <c r="TJE65" s="685"/>
      <c r="TJF65" s="685"/>
      <c r="TJG65" s="685"/>
      <c r="TJH65" s="685"/>
      <c r="TJI65" s="685"/>
      <c r="TJJ65" s="685"/>
      <c r="TJK65" s="685"/>
      <c r="TJL65" s="685"/>
      <c r="TJM65" s="685"/>
      <c r="TJN65" s="685"/>
      <c r="TJO65" s="685"/>
      <c r="TJP65" s="685"/>
      <c r="TJQ65" s="685"/>
      <c r="TJR65" s="685"/>
      <c r="TJS65" s="685"/>
      <c r="TJT65" s="685"/>
      <c r="TJU65" s="685"/>
      <c r="TJV65" s="685"/>
      <c r="TJW65" s="685"/>
      <c r="TJX65" s="685"/>
      <c r="TJY65" s="685"/>
      <c r="TJZ65" s="685"/>
      <c r="TKA65" s="685"/>
      <c r="TKB65" s="685"/>
      <c r="TKC65" s="685"/>
      <c r="TKD65" s="685"/>
      <c r="TKE65" s="685"/>
      <c r="TKF65" s="685"/>
      <c r="TKG65" s="685"/>
      <c r="TKH65" s="685"/>
      <c r="TKI65" s="685"/>
      <c r="TKJ65" s="685"/>
      <c r="TKK65" s="685"/>
      <c r="TKL65" s="685"/>
      <c r="TKM65" s="685"/>
      <c r="TKN65" s="685"/>
      <c r="TKO65" s="685"/>
      <c r="TKP65" s="685"/>
      <c r="TKQ65" s="685"/>
      <c r="TKR65" s="685"/>
      <c r="TKS65" s="685"/>
      <c r="TKT65" s="685"/>
      <c r="TKU65" s="685"/>
      <c r="TKV65" s="685"/>
      <c r="TKW65" s="685"/>
      <c r="TKX65" s="685"/>
      <c r="TKY65" s="685"/>
      <c r="TKZ65" s="685"/>
      <c r="TLA65" s="685"/>
      <c r="TLB65" s="685"/>
      <c r="TLC65" s="685"/>
      <c r="TLD65" s="685"/>
      <c r="TLE65" s="685"/>
      <c r="TLF65" s="685"/>
      <c r="TLG65" s="685"/>
      <c r="TLH65" s="685"/>
      <c r="TLI65" s="685"/>
      <c r="TLJ65" s="685"/>
      <c r="TLK65" s="685"/>
      <c r="TLL65" s="685"/>
      <c r="TLM65" s="685"/>
      <c r="TLN65" s="685"/>
      <c r="TLO65" s="685"/>
      <c r="TLP65" s="685"/>
      <c r="TLQ65" s="685"/>
      <c r="TLR65" s="685"/>
      <c r="TLS65" s="685"/>
      <c r="TLT65" s="685"/>
      <c r="TLU65" s="685"/>
      <c r="TLV65" s="685"/>
      <c r="TLW65" s="685"/>
      <c r="TLX65" s="685"/>
      <c r="TLY65" s="685"/>
      <c r="TLZ65" s="685"/>
      <c r="TMA65" s="685"/>
      <c r="TMB65" s="685"/>
      <c r="TMC65" s="685"/>
      <c r="TMD65" s="685"/>
      <c r="TME65" s="685"/>
      <c r="TMF65" s="685"/>
      <c r="TMG65" s="685"/>
      <c r="TMH65" s="685"/>
      <c r="TMI65" s="685"/>
      <c r="TMJ65" s="685"/>
      <c r="TMK65" s="685"/>
      <c r="TML65" s="685"/>
      <c r="TMM65" s="685"/>
      <c r="TMN65" s="685"/>
      <c r="TMO65" s="685"/>
      <c r="TMP65" s="685"/>
      <c r="TMQ65" s="685"/>
      <c r="TMR65" s="685"/>
      <c r="TMS65" s="685"/>
      <c r="TMT65" s="685"/>
      <c r="TMU65" s="685"/>
      <c r="TMV65" s="685"/>
      <c r="TMW65" s="685"/>
      <c r="TMX65" s="685"/>
      <c r="TMY65" s="685"/>
      <c r="TMZ65" s="685"/>
      <c r="TNA65" s="685"/>
      <c r="TNB65" s="685"/>
      <c r="TNC65" s="685"/>
      <c r="TND65" s="685"/>
      <c r="TNE65" s="685"/>
      <c r="TNF65" s="685"/>
      <c r="TNG65" s="685"/>
      <c r="TNH65" s="685"/>
      <c r="TNI65" s="685"/>
      <c r="TNJ65" s="685"/>
      <c r="TNK65" s="685"/>
      <c r="TNL65" s="685"/>
      <c r="TNM65" s="685"/>
      <c r="TNN65" s="685"/>
      <c r="TNO65" s="685"/>
      <c r="TNP65" s="685"/>
      <c r="TNQ65" s="685"/>
      <c r="TNR65" s="685"/>
      <c r="TNS65" s="685"/>
      <c r="TNT65" s="685"/>
      <c r="TNU65" s="685"/>
      <c r="TNV65" s="685"/>
      <c r="TNW65" s="685"/>
      <c r="TNX65" s="685"/>
      <c r="TNY65" s="685"/>
      <c r="TNZ65" s="685"/>
      <c r="TOA65" s="685"/>
      <c r="TOB65" s="685"/>
      <c r="TOC65" s="685"/>
      <c r="TOD65" s="685"/>
      <c r="TOE65" s="685"/>
      <c r="TOF65" s="685"/>
      <c r="TOG65" s="685"/>
      <c r="TOH65" s="685"/>
      <c r="TOI65" s="685"/>
      <c r="TOJ65" s="685"/>
      <c r="TOK65" s="685"/>
      <c r="TOL65" s="685"/>
      <c r="TOM65" s="685"/>
      <c r="TON65" s="685"/>
      <c r="TOO65" s="685"/>
      <c r="TOP65" s="685"/>
      <c r="TOQ65" s="685"/>
      <c r="TOR65" s="685"/>
      <c r="TOS65" s="685"/>
      <c r="TOT65" s="685"/>
      <c r="TOU65" s="685"/>
      <c r="TOV65" s="685"/>
      <c r="TOW65" s="685"/>
      <c r="TOX65" s="685"/>
      <c r="TOY65" s="685"/>
      <c r="TOZ65" s="685"/>
      <c r="TPA65" s="685"/>
      <c r="TPB65" s="685"/>
      <c r="TPC65" s="685"/>
      <c r="TPD65" s="685"/>
      <c r="TPE65" s="685"/>
      <c r="TPF65" s="685"/>
      <c r="TPG65" s="685"/>
      <c r="TPH65" s="685"/>
      <c r="TPI65" s="685"/>
      <c r="TPJ65" s="685"/>
      <c r="TPK65" s="685"/>
      <c r="TPL65" s="685"/>
      <c r="TPM65" s="685"/>
      <c r="TPN65" s="685"/>
      <c r="TPO65" s="685"/>
      <c r="TPP65" s="685"/>
      <c r="TPQ65" s="685"/>
      <c r="TPR65" s="685"/>
      <c r="TPS65" s="685"/>
      <c r="TPT65" s="685"/>
      <c r="TPU65" s="685"/>
      <c r="TPV65" s="685"/>
      <c r="TPW65" s="685"/>
      <c r="TPX65" s="685"/>
      <c r="TPY65" s="685"/>
      <c r="TPZ65" s="685"/>
      <c r="TQA65" s="685"/>
      <c r="TQB65" s="685"/>
      <c r="TQC65" s="685"/>
      <c r="TQD65" s="685"/>
      <c r="TQE65" s="685"/>
      <c r="TQF65" s="685"/>
      <c r="TQG65" s="685"/>
      <c r="TQH65" s="685"/>
      <c r="TQI65" s="685"/>
      <c r="TQJ65" s="685"/>
      <c r="TQK65" s="685"/>
      <c r="TQL65" s="685"/>
      <c r="TQM65" s="685"/>
      <c r="TQN65" s="685"/>
      <c r="TQO65" s="685"/>
      <c r="TQP65" s="685"/>
      <c r="TQQ65" s="685"/>
      <c r="TQR65" s="685"/>
      <c r="TQS65" s="685"/>
      <c r="TQT65" s="685"/>
      <c r="TQU65" s="685"/>
      <c r="TQV65" s="685"/>
      <c r="TQW65" s="685"/>
      <c r="TQX65" s="685"/>
      <c r="TQY65" s="685"/>
      <c r="TQZ65" s="685"/>
      <c r="TRA65" s="685"/>
      <c r="TRB65" s="685"/>
      <c r="TRC65" s="685"/>
      <c r="TRD65" s="685"/>
      <c r="TRE65" s="685"/>
      <c r="TRF65" s="685"/>
      <c r="TRG65" s="685"/>
      <c r="TRH65" s="685"/>
      <c r="TRI65" s="685"/>
      <c r="TRJ65" s="685"/>
      <c r="TRK65" s="685"/>
      <c r="TRL65" s="685"/>
      <c r="TRM65" s="685"/>
      <c r="TRN65" s="685"/>
      <c r="TRO65" s="685"/>
      <c r="TRP65" s="685"/>
      <c r="TRQ65" s="685"/>
      <c r="TRR65" s="685"/>
      <c r="TRS65" s="685"/>
      <c r="TRT65" s="685"/>
      <c r="TRU65" s="685"/>
      <c r="TRV65" s="685"/>
      <c r="TRW65" s="685"/>
      <c r="TRX65" s="685"/>
      <c r="TRY65" s="685"/>
      <c r="TRZ65" s="685"/>
      <c r="TSA65" s="685"/>
      <c r="TSB65" s="685"/>
      <c r="TSC65" s="685"/>
      <c r="TSD65" s="685"/>
      <c r="TSE65" s="685"/>
      <c r="TSF65" s="685"/>
      <c r="TSG65" s="685"/>
      <c r="TSH65" s="685"/>
      <c r="TSI65" s="685"/>
      <c r="TSJ65" s="685"/>
      <c r="TSK65" s="685"/>
      <c r="TSL65" s="685"/>
      <c r="TSM65" s="685"/>
      <c r="TSN65" s="685"/>
      <c r="TSO65" s="685"/>
      <c r="TSP65" s="685"/>
      <c r="TSQ65" s="685"/>
      <c r="TSR65" s="685"/>
      <c r="TSS65" s="685"/>
      <c r="TST65" s="685"/>
      <c r="TSU65" s="685"/>
      <c r="TSV65" s="685"/>
      <c r="TSW65" s="685"/>
      <c r="TSX65" s="685"/>
      <c r="TSY65" s="685"/>
      <c r="TSZ65" s="685"/>
      <c r="TTA65" s="685"/>
      <c r="TTB65" s="685"/>
      <c r="TTC65" s="685"/>
      <c r="TTD65" s="685"/>
      <c r="TTE65" s="685"/>
      <c r="TTF65" s="685"/>
      <c r="TTG65" s="685"/>
      <c r="TTH65" s="685"/>
      <c r="TTI65" s="685"/>
      <c r="TTJ65" s="685"/>
      <c r="TTK65" s="685"/>
      <c r="TTL65" s="685"/>
      <c r="TTM65" s="685"/>
      <c r="TTN65" s="685"/>
      <c r="TTO65" s="685"/>
      <c r="TTP65" s="685"/>
      <c r="TTQ65" s="685"/>
      <c r="TTR65" s="685"/>
      <c r="TTS65" s="685"/>
      <c r="TTT65" s="685"/>
      <c r="TTU65" s="685"/>
      <c r="TTV65" s="685"/>
      <c r="TTW65" s="685"/>
      <c r="TTX65" s="685"/>
      <c r="TTY65" s="685"/>
      <c r="TTZ65" s="685"/>
      <c r="TUA65" s="685"/>
      <c r="TUB65" s="685"/>
      <c r="TUC65" s="685"/>
      <c r="TUD65" s="685"/>
      <c r="TUE65" s="685"/>
      <c r="TUF65" s="685"/>
      <c r="TUG65" s="685"/>
      <c r="TUH65" s="685"/>
      <c r="TUI65" s="685"/>
      <c r="TUJ65" s="685"/>
      <c r="TUK65" s="685"/>
      <c r="TUL65" s="685"/>
      <c r="TUM65" s="685"/>
      <c r="TUN65" s="685"/>
      <c r="TUO65" s="685"/>
      <c r="TUP65" s="685"/>
      <c r="TUQ65" s="685"/>
      <c r="TUR65" s="685"/>
      <c r="TUS65" s="685"/>
      <c r="TUT65" s="685"/>
      <c r="TUU65" s="685"/>
      <c r="TUV65" s="685"/>
      <c r="TUW65" s="685"/>
      <c r="TUX65" s="685"/>
      <c r="TUY65" s="685"/>
      <c r="TUZ65" s="685"/>
      <c r="TVA65" s="685"/>
      <c r="TVB65" s="685"/>
      <c r="TVC65" s="685"/>
      <c r="TVD65" s="685"/>
      <c r="TVE65" s="685"/>
      <c r="TVF65" s="685"/>
      <c r="TVG65" s="685"/>
      <c r="TVH65" s="685"/>
      <c r="TVI65" s="685"/>
      <c r="TVJ65" s="685"/>
      <c r="TVK65" s="685"/>
      <c r="TVL65" s="685"/>
      <c r="TVM65" s="685"/>
      <c r="TVN65" s="685"/>
      <c r="TVO65" s="685"/>
      <c r="TVP65" s="685"/>
      <c r="TVQ65" s="685"/>
      <c r="TVR65" s="685"/>
      <c r="TVS65" s="685"/>
      <c r="TVT65" s="685"/>
      <c r="TVU65" s="685"/>
      <c r="TVV65" s="685"/>
      <c r="TVW65" s="685"/>
      <c r="TVX65" s="685"/>
      <c r="TVY65" s="685"/>
      <c r="TVZ65" s="685"/>
      <c r="TWA65" s="685"/>
      <c r="TWB65" s="685"/>
      <c r="TWC65" s="685"/>
      <c r="TWD65" s="685"/>
      <c r="TWE65" s="685"/>
      <c r="TWF65" s="685"/>
      <c r="TWG65" s="685"/>
      <c r="TWH65" s="685"/>
      <c r="TWI65" s="685"/>
      <c r="TWJ65" s="685"/>
      <c r="TWK65" s="685"/>
      <c r="TWL65" s="685"/>
      <c r="TWM65" s="685"/>
      <c r="TWN65" s="685"/>
      <c r="TWO65" s="685"/>
      <c r="TWP65" s="685"/>
      <c r="TWQ65" s="685"/>
      <c r="TWR65" s="685"/>
      <c r="TWS65" s="685"/>
      <c r="TWT65" s="685"/>
      <c r="TWU65" s="685"/>
      <c r="TWV65" s="685"/>
      <c r="TWW65" s="685"/>
      <c r="TWX65" s="685"/>
      <c r="TWY65" s="685"/>
      <c r="TWZ65" s="685"/>
      <c r="TXA65" s="685"/>
      <c r="TXB65" s="685"/>
      <c r="TXC65" s="685"/>
      <c r="TXD65" s="685"/>
      <c r="TXE65" s="685"/>
      <c r="TXF65" s="685"/>
      <c r="TXG65" s="685"/>
      <c r="TXH65" s="685"/>
      <c r="TXI65" s="685"/>
      <c r="TXJ65" s="685"/>
      <c r="TXK65" s="685"/>
      <c r="TXL65" s="685"/>
      <c r="TXM65" s="685"/>
      <c r="TXN65" s="685"/>
      <c r="TXO65" s="685"/>
      <c r="TXP65" s="685"/>
      <c r="TXQ65" s="685"/>
      <c r="TXR65" s="685"/>
      <c r="TXS65" s="685"/>
      <c r="TXT65" s="685"/>
      <c r="TXU65" s="685"/>
      <c r="TXV65" s="685"/>
      <c r="TXW65" s="685"/>
      <c r="TXX65" s="685"/>
      <c r="TXY65" s="685"/>
      <c r="TXZ65" s="685"/>
      <c r="TYA65" s="685"/>
      <c r="TYB65" s="685"/>
      <c r="TYC65" s="685"/>
      <c r="TYD65" s="685"/>
      <c r="TYE65" s="685"/>
      <c r="TYF65" s="685"/>
      <c r="TYG65" s="685"/>
      <c r="TYH65" s="685"/>
      <c r="TYI65" s="685"/>
      <c r="TYJ65" s="685"/>
      <c r="TYK65" s="685"/>
      <c r="TYL65" s="685"/>
      <c r="TYM65" s="685"/>
      <c r="TYN65" s="685"/>
      <c r="TYO65" s="685"/>
      <c r="TYP65" s="685"/>
      <c r="TYQ65" s="685"/>
      <c r="TYR65" s="685"/>
      <c r="TYS65" s="685"/>
      <c r="TYT65" s="685"/>
      <c r="TYU65" s="685"/>
      <c r="TYV65" s="685"/>
      <c r="TYW65" s="685"/>
      <c r="TYX65" s="685"/>
      <c r="TYY65" s="685"/>
      <c r="TYZ65" s="685"/>
      <c r="TZA65" s="685"/>
      <c r="TZB65" s="685"/>
      <c r="TZC65" s="685"/>
      <c r="TZD65" s="685"/>
      <c r="TZE65" s="685"/>
      <c r="TZF65" s="685"/>
      <c r="TZG65" s="685"/>
      <c r="TZH65" s="685"/>
      <c r="TZI65" s="685"/>
      <c r="TZJ65" s="685"/>
      <c r="TZK65" s="685"/>
      <c r="TZL65" s="685"/>
      <c r="TZM65" s="685"/>
      <c r="TZN65" s="685"/>
      <c r="TZO65" s="685"/>
      <c r="TZP65" s="685"/>
      <c r="TZQ65" s="685"/>
      <c r="TZR65" s="685"/>
      <c r="TZS65" s="685"/>
      <c r="TZT65" s="685"/>
      <c r="TZU65" s="685"/>
      <c r="TZV65" s="685"/>
      <c r="TZW65" s="685"/>
      <c r="TZX65" s="685"/>
      <c r="TZY65" s="685"/>
      <c r="TZZ65" s="685"/>
      <c r="UAA65" s="685"/>
      <c r="UAB65" s="685"/>
      <c r="UAC65" s="685"/>
      <c r="UAD65" s="685"/>
      <c r="UAE65" s="685"/>
      <c r="UAF65" s="685"/>
      <c r="UAG65" s="685"/>
      <c r="UAH65" s="685"/>
      <c r="UAI65" s="685"/>
      <c r="UAJ65" s="685"/>
      <c r="UAK65" s="685"/>
      <c r="UAL65" s="685"/>
      <c r="UAM65" s="685"/>
      <c r="UAN65" s="685"/>
      <c r="UAO65" s="685"/>
      <c r="UAP65" s="685"/>
      <c r="UAQ65" s="685"/>
      <c r="UAR65" s="685"/>
      <c r="UAS65" s="685"/>
      <c r="UAT65" s="685"/>
      <c r="UAU65" s="685"/>
      <c r="UAV65" s="685"/>
      <c r="UAW65" s="685"/>
      <c r="UAX65" s="685"/>
      <c r="UAY65" s="685"/>
      <c r="UAZ65" s="685"/>
      <c r="UBA65" s="685"/>
      <c r="UBB65" s="685"/>
      <c r="UBC65" s="685"/>
      <c r="UBD65" s="685"/>
      <c r="UBE65" s="685"/>
      <c r="UBF65" s="685"/>
      <c r="UBG65" s="685"/>
      <c r="UBH65" s="685"/>
      <c r="UBI65" s="685"/>
      <c r="UBJ65" s="685"/>
      <c r="UBK65" s="685"/>
      <c r="UBL65" s="685"/>
      <c r="UBM65" s="685"/>
      <c r="UBN65" s="685"/>
      <c r="UBO65" s="685"/>
      <c r="UBP65" s="685"/>
      <c r="UBQ65" s="685"/>
      <c r="UBR65" s="685"/>
      <c r="UBS65" s="685"/>
      <c r="UBT65" s="685"/>
      <c r="UBU65" s="685"/>
      <c r="UBV65" s="685"/>
      <c r="UBW65" s="685"/>
      <c r="UBX65" s="685"/>
      <c r="UBY65" s="685"/>
      <c r="UBZ65" s="685"/>
      <c r="UCA65" s="685"/>
      <c r="UCB65" s="685"/>
      <c r="UCC65" s="685"/>
      <c r="UCD65" s="685"/>
      <c r="UCE65" s="685"/>
      <c r="UCF65" s="685"/>
      <c r="UCG65" s="685"/>
      <c r="UCH65" s="685"/>
      <c r="UCI65" s="685"/>
      <c r="UCJ65" s="685"/>
      <c r="UCK65" s="685"/>
      <c r="UCL65" s="685"/>
      <c r="UCM65" s="685"/>
      <c r="UCN65" s="685"/>
      <c r="UCO65" s="685"/>
      <c r="UCP65" s="685"/>
      <c r="UCQ65" s="685"/>
      <c r="UCR65" s="685"/>
      <c r="UCS65" s="685"/>
      <c r="UCT65" s="685"/>
      <c r="UCU65" s="685"/>
      <c r="UCV65" s="685"/>
      <c r="UCW65" s="685"/>
      <c r="UCX65" s="685"/>
      <c r="UCY65" s="685"/>
      <c r="UCZ65" s="685"/>
      <c r="UDA65" s="685"/>
      <c r="UDB65" s="685"/>
      <c r="UDC65" s="685"/>
      <c r="UDD65" s="685"/>
      <c r="UDE65" s="685"/>
      <c r="UDF65" s="685"/>
      <c r="UDG65" s="685"/>
      <c r="UDH65" s="685"/>
      <c r="UDI65" s="685"/>
      <c r="UDJ65" s="685"/>
      <c r="UDK65" s="685"/>
      <c r="UDL65" s="685"/>
      <c r="UDM65" s="685"/>
      <c r="UDN65" s="685"/>
      <c r="UDO65" s="685"/>
      <c r="UDP65" s="685"/>
      <c r="UDQ65" s="685"/>
      <c r="UDR65" s="685"/>
      <c r="UDS65" s="685"/>
      <c r="UDT65" s="685"/>
      <c r="UDU65" s="685"/>
      <c r="UDV65" s="685"/>
      <c r="UDW65" s="685"/>
      <c r="UDX65" s="685"/>
      <c r="UDY65" s="685"/>
      <c r="UDZ65" s="685"/>
      <c r="UEA65" s="685"/>
      <c r="UEB65" s="685"/>
      <c r="UEC65" s="685"/>
      <c r="UED65" s="685"/>
      <c r="UEE65" s="685"/>
      <c r="UEF65" s="685"/>
      <c r="UEG65" s="685"/>
      <c r="UEH65" s="685"/>
      <c r="UEI65" s="685"/>
      <c r="UEJ65" s="685"/>
      <c r="UEK65" s="685"/>
      <c r="UEL65" s="685"/>
      <c r="UEM65" s="685"/>
      <c r="UEN65" s="685"/>
      <c r="UEO65" s="685"/>
      <c r="UEP65" s="685"/>
      <c r="UEQ65" s="685"/>
      <c r="UER65" s="685"/>
      <c r="UES65" s="685"/>
      <c r="UET65" s="685"/>
      <c r="UEU65" s="685"/>
      <c r="UEV65" s="685"/>
      <c r="UEW65" s="685"/>
      <c r="UEX65" s="685"/>
      <c r="UEY65" s="685"/>
      <c r="UEZ65" s="685"/>
      <c r="UFA65" s="685"/>
      <c r="UFB65" s="685"/>
      <c r="UFC65" s="685"/>
      <c r="UFD65" s="685"/>
      <c r="UFE65" s="685"/>
      <c r="UFF65" s="685"/>
      <c r="UFG65" s="685"/>
      <c r="UFH65" s="685"/>
      <c r="UFI65" s="685"/>
      <c r="UFJ65" s="685"/>
      <c r="UFK65" s="685"/>
      <c r="UFL65" s="685"/>
      <c r="UFM65" s="685"/>
      <c r="UFN65" s="685"/>
      <c r="UFO65" s="685"/>
      <c r="UFP65" s="685"/>
      <c r="UFQ65" s="685"/>
      <c r="UFR65" s="685"/>
      <c r="UFS65" s="685"/>
      <c r="UFT65" s="685"/>
      <c r="UFU65" s="685"/>
      <c r="UFV65" s="685"/>
      <c r="UFW65" s="685"/>
      <c r="UFX65" s="685"/>
      <c r="UFY65" s="685"/>
      <c r="UFZ65" s="685"/>
      <c r="UGA65" s="685"/>
      <c r="UGB65" s="685"/>
      <c r="UGC65" s="685"/>
      <c r="UGD65" s="685"/>
      <c r="UGE65" s="685"/>
      <c r="UGF65" s="685"/>
      <c r="UGG65" s="685"/>
      <c r="UGH65" s="685"/>
      <c r="UGI65" s="685"/>
      <c r="UGJ65" s="685"/>
      <c r="UGK65" s="685"/>
      <c r="UGL65" s="685"/>
      <c r="UGM65" s="685"/>
      <c r="UGN65" s="685"/>
      <c r="UGO65" s="685"/>
      <c r="UGP65" s="685"/>
      <c r="UGQ65" s="685"/>
      <c r="UGR65" s="685"/>
      <c r="UGS65" s="685"/>
      <c r="UGT65" s="685"/>
      <c r="UGU65" s="685"/>
      <c r="UGV65" s="685"/>
      <c r="UGW65" s="685"/>
      <c r="UGX65" s="685"/>
      <c r="UGY65" s="685"/>
      <c r="UGZ65" s="685"/>
      <c r="UHA65" s="685"/>
      <c r="UHB65" s="685"/>
      <c r="UHC65" s="685"/>
      <c r="UHD65" s="685"/>
      <c r="UHE65" s="685"/>
      <c r="UHF65" s="685"/>
      <c r="UHG65" s="685"/>
      <c r="UHH65" s="685"/>
      <c r="UHI65" s="685"/>
      <c r="UHJ65" s="685"/>
      <c r="UHK65" s="685"/>
      <c r="UHL65" s="685"/>
      <c r="UHM65" s="685"/>
      <c r="UHN65" s="685"/>
      <c r="UHO65" s="685"/>
      <c r="UHP65" s="685"/>
      <c r="UHQ65" s="685"/>
      <c r="UHR65" s="685"/>
      <c r="UHS65" s="685"/>
      <c r="UHT65" s="685"/>
      <c r="UHU65" s="685"/>
      <c r="UHV65" s="685"/>
      <c r="UHW65" s="685"/>
      <c r="UHX65" s="685"/>
      <c r="UHY65" s="685"/>
      <c r="UHZ65" s="685"/>
      <c r="UIA65" s="685"/>
      <c r="UIB65" s="685"/>
      <c r="UIC65" s="685"/>
      <c r="UID65" s="685"/>
      <c r="UIE65" s="685"/>
      <c r="UIF65" s="685"/>
      <c r="UIG65" s="685"/>
      <c r="UIH65" s="685"/>
      <c r="UII65" s="685"/>
      <c r="UIJ65" s="685"/>
      <c r="UIK65" s="685"/>
      <c r="UIL65" s="685"/>
      <c r="UIM65" s="685"/>
      <c r="UIN65" s="685"/>
      <c r="UIO65" s="685"/>
      <c r="UIP65" s="685"/>
      <c r="UIQ65" s="685"/>
      <c r="UIR65" s="685"/>
      <c r="UIS65" s="685"/>
      <c r="UIT65" s="685"/>
      <c r="UIU65" s="685"/>
      <c r="UIV65" s="685"/>
      <c r="UIW65" s="685"/>
      <c r="UIX65" s="685"/>
      <c r="UIY65" s="685"/>
      <c r="UIZ65" s="685"/>
      <c r="UJA65" s="685"/>
      <c r="UJB65" s="685"/>
      <c r="UJC65" s="685"/>
      <c r="UJD65" s="685"/>
      <c r="UJE65" s="685"/>
      <c r="UJF65" s="685"/>
      <c r="UJG65" s="685"/>
      <c r="UJH65" s="685"/>
      <c r="UJI65" s="685"/>
      <c r="UJJ65" s="685"/>
      <c r="UJK65" s="685"/>
      <c r="UJL65" s="685"/>
      <c r="UJM65" s="685"/>
      <c r="UJN65" s="685"/>
      <c r="UJO65" s="685"/>
      <c r="UJP65" s="685"/>
      <c r="UJQ65" s="685"/>
      <c r="UJR65" s="685"/>
      <c r="UJS65" s="685"/>
      <c r="UJT65" s="685"/>
      <c r="UJU65" s="685"/>
      <c r="UJV65" s="685"/>
      <c r="UJW65" s="685"/>
      <c r="UJX65" s="685"/>
      <c r="UJY65" s="685"/>
      <c r="UJZ65" s="685"/>
      <c r="UKA65" s="685"/>
      <c r="UKB65" s="685"/>
      <c r="UKC65" s="685"/>
      <c r="UKD65" s="685"/>
      <c r="UKE65" s="685"/>
      <c r="UKF65" s="685"/>
      <c r="UKG65" s="685"/>
      <c r="UKH65" s="685"/>
      <c r="UKI65" s="685"/>
      <c r="UKJ65" s="685"/>
      <c r="UKK65" s="685"/>
      <c r="UKL65" s="685"/>
      <c r="UKM65" s="685"/>
      <c r="UKN65" s="685"/>
      <c r="UKO65" s="685"/>
      <c r="UKP65" s="685"/>
      <c r="UKQ65" s="685"/>
      <c r="UKR65" s="685"/>
      <c r="UKS65" s="685"/>
      <c r="UKT65" s="685"/>
      <c r="UKU65" s="685"/>
      <c r="UKV65" s="685"/>
      <c r="UKW65" s="685"/>
      <c r="UKX65" s="685"/>
      <c r="UKY65" s="685"/>
      <c r="UKZ65" s="685"/>
      <c r="ULA65" s="685"/>
      <c r="ULB65" s="685"/>
      <c r="ULC65" s="685"/>
      <c r="ULD65" s="685"/>
      <c r="ULE65" s="685"/>
      <c r="ULF65" s="685"/>
      <c r="ULG65" s="685"/>
      <c r="ULH65" s="685"/>
      <c r="ULI65" s="685"/>
      <c r="ULJ65" s="685"/>
      <c r="ULK65" s="685"/>
      <c r="ULL65" s="685"/>
      <c r="ULM65" s="685"/>
      <c r="ULN65" s="685"/>
      <c r="ULO65" s="685"/>
      <c r="ULP65" s="685"/>
      <c r="ULQ65" s="685"/>
      <c r="ULR65" s="685"/>
      <c r="ULS65" s="685"/>
      <c r="ULT65" s="685"/>
      <c r="ULU65" s="685"/>
      <c r="ULV65" s="685"/>
      <c r="ULW65" s="685"/>
      <c r="ULX65" s="685"/>
      <c r="ULY65" s="685"/>
      <c r="ULZ65" s="685"/>
      <c r="UMA65" s="685"/>
      <c r="UMB65" s="685"/>
      <c r="UMC65" s="685"/>
      <c r="UMD65" s="685"/>
      <c r="UME65" s="685"/>
      <c r="UMF65" s="685"/>
      <c r="UMG65" s="685"/>
      <c r="UMH65" s="685"/>
      <c r="UMI65" s="685"/>
      <c r="UMJ65" s="685"/>
      <c r="UMK65" s="685"/>
      <c r="UML65" s="685"/>
      <c r="UMM65" s="685"/>
      <c r="UMN65" s="685"/>
      <c r="UMO65" s="685"/>
      <c r="UMP65" s="685"/>
      <c r="UMQ65" s="685"/>
      <c r="UMR65" s="685"/>
      <c r="UMS65" s="685"/>
      <c r="UMT65" s="685"/>
      <c r="UMU65" s="685"/>
      <c r="UMV65" s="685"/>
      <c r="UMW65" s="685"/>
      <c r="UMX65" s="685"/>
      <c r="UMY65" s="685"/>
      <c r="UMZ65" s="685"/>
      <c r="UNA65" s="685"/>
      <c r="UNB65" s="685"/>
      <c r="UNC65" s="685"/>
      <c r="UND65" s="685"/>
      <c r="UNE65" s="685"/>
      <c r="UNF65" s="685"/>
      <c r="UNG65" s="685"/>
      <c r="UNH65" s="685"/>
      <c r="UNI65" s="685"/>
      <c r="UNJ65" s="685"/>
      <c r="UNK65" s="685"/>
      <c r="UNL65" s="685"/>
      <c r="UNM65" s="685"/>
      <c r="UNN65" s="685"/>
      <c r="UNO65" s="685"/>
      <c r="UNP65" s="685"/>
      <c r="UNQ65" s="685"/>
      <c r="UNR65" s="685"/>
      <c r="UNS65" s="685"/>
      <c r="UNT65" s="685"/>
      <c r="UNU65" s="685"/>
      <c r="UNV65" s="685"/>
      <c r="UNW65" s="685"/>
      <c r="UNX65" s="685"/>
      <c r="UNY65" s="685"/>
      <c r="UNZ65" s="685"/>
      <c r="UOA65" s="685"/>
      <c r="UOB65" s="685"/>
      <c r="UOC65" s="685"/>
      <c r="UOD65" s="685"/>
      <c r="UOE65" s="685"/>
      <c r="UOF65" s="685"/>
      <c r="UOG65" s="685"/>
      <c r="UOH65" s="685"/>
      <c r="UOI65" s="685"/>
      <c r="UOJ65" s="685"/>
      <c r="UOK65" s="685"/>
      <c r="UOL65" s="685"/>
      <c r="UOM65" s="685"/>
      <c r="UON65" s="685"/>
      <c r="UOO65" s="685"/>
      <c r="UOP65" s="685"/>
      <c r="UOQ65" s="685"/>
      <c r="UOR65" s="685"/>
      <c r="UOS65" s="685"/>
      <c r="UOT65" s="685"/>
      <c r="UOU65" s="685"/>
      <c r="UOV65" s="685"/>
      <c r="UOW65" s="685"/>
      <c r="UOX65" s="685"/>
      <c r="UOY65" s="685"/>
      <c r="UOZ65" s="685"/>
      <c r="UPA65" s="685"/>
      <c r="UPB65" s="685"/>
      <c r="UPC65" s="685"/>
      <c r="UPD65" s="685"/>
      <c r="UPE65" s="685"/>
      <c r="UPF65" s="685"/>
      <c r="UPG65" s="685"/>
      <c r="UPH65" s="685"/>
      <c r="UPI65" s="685"/>
      <c r="UPJ65" s="685"/>
      <c r="UPK65" s="685"/>
      <c r="UPL65" s="685"/>
      <c r="UPM65" s="685"/>
      <c r="UPN65" s="685"/>
      <c r="UPO65" s="685"/>
      <c r="UPP65" s="685"/>
      <c r="UPQ65" s="685"/>
      <c r="UPR65" s="685"/>
      <c r="UPS65" s="685"/>
      <c r="UPT65" s="685"/>
      <c r="UPU65" s="685"/>
      <c r="UPV65" s="685"/>
      <c r="UPW65" s="685"/>
      <c r="UPX65" s="685"/>
      <c r="UPY65" s="685"/>
      <c r="UPZ65" s="685"/>
      <c r="UQA65" s="685"/>
      <c r="UQB65" s="685"/>
      <c r="UQC65" s="685"/>
      <c r="UQD65" s="685"/>
      <c r="UQE65" s="685"/>
      <c r="UQF65" s="685"/>
      <c r="UQG65" s="685"/>
      <c r="UQH65" s="685"/>
      <c r="UQI65" s="685"/>
      <c r="UQJ65" s="685"/>
      <c r="UQK65" s="685"/>
      <c r="UQL65" s="685"/>
      <c r="UQM65" s="685"/>
      <c r="UQN65" s="685"/>
      <c r="UQO65" s="685"/>
      <c r="UQP65" s="685"/>
      <c r="UQQ65" s="685"/>
      <c r="UQR65" s="685"/>
      <c r="UQS65" s="685"/>
      <c r="UQT65" s="685"/>
      <c r="UQU65" s="685"/>
      <c r="UQV65" s="685"/>
      <c r="UQW65" s="685"/>
      <c r="UQX65" s="685"/>
      <c r="UQY65" s="685"/>
      <c r="UQZ65" s="685"/>
      <c r="URA65" s="685"/>
      <c r="URB65" s="685"/>
      <c r="URC65" s="685"/>
      <c r="URD65" s="685"/>
      <c r="URE65" s="685"/>
      <c r="URF65" s="685"/>
      <c r="URG65" s="685"/>
      <c r="URH65" s="685"/>
      <c r="URI65" s="685"/>
      <c r="URJ65" s="685"/>
      <c r="URK65" s="685"/>
      <c r="URL65" s="685"/>
      <c r="URM65" s="685"/>
      <c r="URN65" s="685"/>
      <c r="URO65" s="685"/>
      <c r="URP65" s="685"/>
      <c r="URQ65" s="685"/>
      <c r="URR65" s="685"/>
      <c r="URS65" s="685"/>
      <c r="URT65" s="685"/>
      <c r="URU65" s="685"/>
      <c r="URV65" s="685"/>
      <c r="URW65" s="685"/>
      <c r="URX65" s="685"/>
      <c r="URY65" s="685"/>
      <c r="URZ65" s="685"/>
      <c r="USA65" s="685"/>
      <c r="USB65" s="685"/>
      <c r="USC65" s="685"/>
      <c r="USD65" s="685"/>
      <c r="USE65" s="685"/>
      <c r="USF65" s="685"/>
      <c r="USG65" s="685"/>
      <c r="USH65" s="685"/>
      <c r="USI65" s="685"/>
      <c r="USJ65" s="685"/>
      <c r="USK65" s="685"/>
      <c r="USL65" s="685"/>
      <c r="USM65" s="685"/>
      <c r="USN65" s="685"/>
      <c r="USO65" s="685"/>
      <c r="USP65" s="685"/>
      <c r="USQ65" s="685"/>
      <c r="USR65" s="685"/>
      <c r="USS65" s="685"/>
      <c r="UST65" s="685"/>
      <c r="USU65" s="685"/>
      <c r="USV65" s="685"/>
      <c r="USW65" s="685"/>
      <c r="USX65" s="685"/>
      <c r="USY65" s="685"/>
      <c r="USZ65" s="685"/>
      <c r="UTA65" s="685"/>
      <c r="UTB65" s="685"/>
      <c r="UTC65" s="685"/>
      <c r="UTD65" s="685"/>
      <c r="UTE65" s="685"/>
      <c r="UTF65" s="685"/>
      <c r="UTG65" s="685"/>
      <c r="UTH65" s="685"/>
      <c r="UTI65" s="685"/>
      <c r="UTJ65" s="685"/>
      <c r="UTK65" s="685"/>
      <c r="UTL65" s="685"/>
      <c r="UTM65" s="685"/>
      <c r="UTN65" s="685"/>
      <c r="UTO65" s="685"/>
      <c r="UTP65" s="685"/>
      <c r="UTQ65" s="685"/>
      <c r="UTR65" s="685"/>
      <c r="UTS65" s="685"/>
      <c r="UTT65" s="685"/>
      <c r="UTU65" s="685"/>
      <c r="UTV65" s="685"/>
      <c r="UTW65" s="685"/>
      <c r="UTX65" s="685"/>
      <c r="UTY65" s="685"/>
      <c r="UTZ65" s="685"/>
      <c r="UUA65" s="685"/>
      <c r="UUB65" s="685"/>
      <c r="UUC65" s="685"/>
      <c r="UUD65" s="685"/>
      <c r="UUE65" s="685"/>
      <c r="UUF65" s="685"/>
      <c r="UUG65" s="685"/>
      <c r="UUH65" s="685"/>
      <c r="UUI65" s="685"/>
      <c r="UUJ65" s="685"/>
      <c r="UUK65" s="685"/>
      <c r="UUL65" s="685"/>
      <c r="UUM65" s="685"/>
      <c r="UUN65" s="685"/>
      <c r="UUO65" s="685"/>
      <c r="UUP65" s="685"/>
      <c r="UUQ65" s="685"/>
      <c r="UUR65" s="685"/>
      <c r="UUS65" s="685"/>
      <c r="UUT65" s="685"/>
      <c r="UUU65" s="685"/>
      <c r="UUV65" s="685"/>
      <c r="UUW65" s="685"/>
      <c r="UUX65" s="685"/>
      <c r="UUY65" s="685"/>
      <c r="UUZ65" s="685"/>
      <c r="UVA65" s="685"/>
      <c r="UVB65" s="685"/>
      <c r="UVC65" s="685"/>
      <c r="UVD65" s="685"/>
      <c r="UVE65" s="685"/>
      <c r="UVF65" s="685"/>
      <c r="UVG65" s="685"/>
      <c r="UVH65" s="685"/>
      <c r="UVI65" s="685"/>
      <c r="UVJ65" s="685"/>
      <c r="UVK65" s="685"/>
      <c r="UVL65" s="685"/>
      <c r="UVM65" s="685"/>
      <c r="UVN65" s="685"/>
      <c r="UVO65" s="685"/>
      <c r="UVP65" s="685"/>
      <c r="UVQ65" s="685"/>
      <c r="UVR65" s="685"/>
      <c r="UVS65" s="685"/>
      <c r="UVT65" s="685"/>
      <c r="UVU65" s="685"/>
      <c r="UVV65" s="685"/>
      <c r="UVW65" s="685"/>
      <c r="UVX65" s="685"/>
      <c r="UVY65" s="685"/>
      <c r="UVZ65" s="685"/>
      <c r="UWA65" s="685"/>
      <c r="UWB65" s="685"/>
      <c r="UWC65" s="685"/>
      <c r="UWD65" s="685"/>
      <c r="UWE65" s="685"/>
      <c r="UWF65" s="685"/>
      <c r="UWG65" s="685"/>
      <c r="UWH65" s="685"/>
      <c r="UWI65" s="685"/>
      <c r="UWJ65" s="685"/>
      <c r="UWK65" s="685"/>
      <c r="UWL65" s="685"/>
      <c r="UWM65" s="685"/>
      <c r="UWN65" s="685"/>
      <c r="UWO65" s="685"/>
      <c r="UWP65" s="685"/>
      <c r="UWQ65" s="685"/>
      <c r="UWR65" s="685"/>
      <c r="UWS65" s="685"/>
      <c r="UWT65" s="685"/>
      <c r="UWU65" s="685"/>
      <c r="UWV65" s="685"/>
      <c r="UWW65" s="685"/>
      <c r="UWX65" s="685"/>
      <c r="UWY65" s="685"/>
      <c r="UWZ65" s="685"/>
      <c r="UXA65" s="685"/>
      <c r="UXB65" s="685"/>
      <c r="UXC65" s="685"/>
      <c r="UXD65" s="685"/>
      <c r="UXE65" s="685"/>
      <c r="UXF65" s="685"/>
      <c r="UXG65" s="685"/>
      <c r="UXH65" s="685"/>
      <c r="UXI65" s="685"/>
      <c r="UXJ65" s="685"/>
      <c r="UXK65" s="685"/>
      <c r="UXL65" s="685"/>
      <c r="UXM65" s="685"/>
      <c r="UXN65" s="685"/>
      <c r="UXO65" s="685"/>
      <c r="UXP65" s="685"/>
      <c r="UXQ65" s="685"/>
      <c r="UXR65" s="685"/>
      <c r="UXS65" s="685"/>
      <c r="UXT65" s="685"/>
      <c r="UXU65" s="685"/>
      <c r="UXV65" s="685"/>
      <c r="UXW65" s="685"/>
      <c r="UXX65" s="685"/>
      <c r="UXY65" s="685"/>
      <c r="UXZ65" s="685"/>
      <c r="UYA65" s="685"/>
      <c r="UYB65" s="685"/>
      <c r="UYC65" s="685"/>
      <c r="UYD65" s="685"/>
      <c r="UYE65" s="685"/>
      <c r="UYF65" s="685"/>
      <c r="UYG65" s="685"/>
      <c r="UYH65" s="685"/>
      <c r="UYI65" s="685"/>
      <c r="UYJ65" s="685"/>
      <c r="UYK65" s="685"/>
      <c r="UYL65" s="685"/>
      <c r="UYM65" s="685"/>
      <c r="UYN65" s="685"/>
      <c r="UYO65" s="685"/>
      <c r="UYP65" s="685"/>
      <c r="UYQ65" s="685"/>
      <c r="UYR65" s="685"/>
      <c r="UYS65" s="685"/>
      <c r="UYT65" s="685"/>
      <c r="UYU65" s="685"/>
      <c r="UYV65" s="685"/>
      <c r="UYW65" s="685"/>
      <c r="UYX65" s="685"/>
      <c r="UYY65" s="685"/>
      <c r="UYZ65" s="685"/>
      <c r="UZA65" s="685"/>
      <c r="UZB65" s="685"/>
      <c r="UZC65" s="685"/>
      <c r="UZD65" s="685"/>
      <c r="UZE65" s="685"/>
      <c r="UZF65" s="685"/>
      <c r="UZG65" s="685"/>
      <c r="UZH65" s="685"/>
      <c r="UZI65" s="685"/>
      <c r="UZJ65" s="685"/>
      <c r="UZK65" s="685"/>
      <c r="UZL65" s="685"/>
      <c r="UZM65" s="685"/>
      <c r="UZN65" s="685"/>
      <c r="UZO65" s="685"/>
      <c r="UZP65" s="685"/>
      <c r="UZQ65" s="685"/>
      <c r="UZR65" s="685"/>
      <c r="UZS65" s="685"/>
      <c r="UZT65" s="685"/>
      <c r="UZU65" s="685"/>
      <c r="UZV65" s="685"/>
      <c r="UZW65" s="685"/>
      <c r="UZX65" s="685"/>
      <c r="UZY65" s="685"/>
      <c r="UZZ65" s="685"/>
      <c r="VAA65" s="685"/>
      <c r="VAB65" s="685"/>
      <c r="VAC65" s="685"/>
      <c r="VAD65" s="685"/>
      <c r="VAE65" s="685"/>
      <c r="VAF65" s="685"/>
      <c r="VAG65" s="685"/>
      <c r="VAH65" s="685"/>
      <c r="VAI65" s="685"/>
      <c r="VAJ65" s="685"/>
      <c r="VAK65" s="685"/>
      <c r="VAL65" s="685"/>
      <c r="VAM65" s="685"/>
      <c r="VAN65" s="685"/>
      <c r="VAO65" s="685"/>
      <c r="VAP65" s="685"/>
      <c r="VAQ65" s="685"/>
      <c r="VAR65" s="685"/>
      <c r="VAS65" s="685"/>
      <c r="VAT65" s="685"/>
      <c r="VAU65" s="685"/>
      <c r="VAV65" s="685"/>
      <c r="VAW65" s="685"/>
      <c r="VAX65" s="685"/>
      <c r="VAY65" s="685"/>
      <c r="VAZ65" s="685"/>
      <c r="VBA65" s="685"/>
      <c r="VBB65" s="685"/>
      <c r="VBC65" s="685"/>
      <c r="VBD65" s="685"/>
      <c r="VBE65" s="685"/>
      <c r="VBF65" s="685"/>
      <c r="VBG65" s="685"/>
      <c r="VBH65" s="685"/>
      <c r="VBI65" s="685"/>
      <c r="VBJ65" s="685"/>
      <c r="VBK65" s="685"/>
      <c r="VBL65" s="685"/>
      <c r="VBM65" s="685"/>
      <c r="VBN65" s="685"/>
      <c r="VBO65" s="685"/>
      <c r="VBP65" s="685"/>
      <c r="VBQ65" s="685"/>
      <c r="VBR65" s="685"/>
      <c r="VBS65" s="685"/>
      <c r="VBT65" s="685"/>
      <c r="VBU65" s="685"/>
      <c r="VBV65" s="685"/>
      <c r="VBW65" s="685"/>
      <c r="VBX65" s="685"/>
      <c r="VBY65" s="685"/>
      <c r="VBZ65" s="685"/>
      <c r="VCA65" s="685"/>
      <c r="VCB65" s="685"/>
      <c r="VCC65" s="685"/>
      <c r="VCD65" s="685"/>
      <c r="VCE65" s="685"/>
      <c r="VCF65" s="685"/>
      <c r="VCG65" s="685"/>
      <c r="VCH65" s="685"/>
      <c r="VCI65" s="685"/>
      <c r="VCJ65" s="685"/>
      <c r="VCK65" s="685"/>
      <c r="VCL65" s="685"/>
      <c r="VCM65" s="685"/>
      <c r="VCN65" s="685"/>
      <c r="VCO65" s="685"/>
      <c r="VCP65" s="685"/>
      <c r="VCQ65" s="685"/>
      <c r="VCR65" s="685"/>
      <c r="VCS65" s="685"/>
      <c r="VCT65" s="685"/>
      <c r="VCU65" s="685"/>
      <c r="VCV65" s="685"/>
      <c r="VCW65" s="685"/>
      <c r="VCX65" s="685"/>
      <c r="VCY65" s="685"/>
      <c r="VCZ65" s="685"/>
      <c r="VDA65" s="685"/>
      <c r="VDB65" s="685"/>
      <c r="VDC65" s="685"/>
      <c r="VDD65" s="685"/>
      <c r="VDE65" s="685"/>
      <c r="VDF65" s="685"/>
      <c r="VDG65" s="685"/>
      <c r="VDH65" s="685"/>
      <c r="VDI65" s="685"/>
      <c r="VDJ65" s="685"/>
      <c r="VDK65" s="685"/>
      <c r="VDL65" s="685"/>
      <c r="VDM65" s="685"/>
      <c r="VDN65" s="685"/>
      <c r="VDO65" s="685"/>
      <c r="VDP65" s="685"/>
      <c r="VDQ65" s="685"/>
      <c r="VDR65" s="685"/>
      <c r="VDS65" s="685"/>
      <c r="VDT65" s="685"/>
      <c r="VDU65" s="685"/>
      <c r="VDV65" s="685"/>
      <c r="VDW65" s="685"/>
      <c r="VDX65" s="685"/>
      <c r="VDY65" s="685"/>
      <c r="VDZ65" s="685"/>
      <c r="VEA65" s="685"/>
      <c r="VEB65" s="685"/>
      <c r="VEC65" s="685"/>
      <c r="VED65" s="685"/>
      <c r="VEE65" s="685"/>
      <c r="VEF65" s="685"/>
      <c r="VEG65" s="685"/>
      <c r="VEH65" s="685"/>
      <c r="VEI65" s="685"/>
      <c r="VEJ65" s="685"/>
      <c r="VEK65" s="685"/>
      <c r="VEL65" s="685"/>
      <c r="VEM65" s="685"/>
      <c r="VEN65" s="685"/>
      <c r="VEO65" s="685"/>
      <c r="VEP65" s="685"/>
      <c r="VEQ65" s="685"/>
      <c r="VER65" s="685"/>
      <c r="VES65" s="685"/>
      <c r="VET65" s="685"/>
      <c r="VEU65" s="685"/>
      <c r="VEV65" s="685"/>
      <c r="VEW65" s="685"/>
      <c r="VEX65" s="685"/>
      <c r="VEY65" s="685"/>
      <c r="VEZ65" s="685"/>
      <c r="VFA65" s="685"/>
      <c r="VFB65" s="685"/>
      <c r="VFC65" s="685"/>
      <c r="VFD65" s="685"/>
      <c r="VFE65" s="685"/>
      <c r="VFF65" s="685"/>
      <c r="VFG65" s="685"/>
      <c r="VFH65" s="685"/>
      <c r="VFI65" s="685"/>
      <c r="VFJ65" s="685"/>
      <c r="VFK65" s="685"/>
      <c r="VFL65" s="685"/>
      <c r="VFM65" s="685"/>
      <c r="VFN65" s="685"/>
      <c r="VFO65" s="685"/>
      <c r="VFP65" s="685"/>
      <c r="VFQ65" s="685"/>
      <c r="VFR65" s="685"/>
      <c r="VFS65" s="685"/>
      <c r="VFT65" s="685"/>
      <c r="VFU65" s="685"/>
      <c r="VFV65" s="685"/>
      <c r="VFW65" s="685"/>
      <c r="VFX65" s="685"/>
      <c r="VFY65" s="685"/>
      <c r="VFZ65" s="685"/>
      <c r="VGA65" s="685"/>
      <c r="VGB65" s="685"/>
      <c r="VGC65" s="685"/>
      <c r="VGD65" s="685"/>
      <c r="VGE65" s="685"/>
      <c r="VGF65" s="685"/>
      <c r="VGG65" s="685"/>
      <c r="VGH65" s="685"/>
      <c r="VGI65" s="685"/>
      <c r="VGJ65" s="685"/>
      <c r="VGK65" s="685"/>
      <c r="VGL65" s="685"/>
      <c r="VGM65" s="685"/>
      <c r="VGN65" s="685"/>
      <c r="VGO65" s="685"/>
      <c r="VGP65" s="685"/>
      <c r="VGQ65" s="685"/>
      <c r="VGR65" s="685"/>
      <c r="VGS65" s="685"/>
      <c r="VGT65" s="685"/>
      <c r="VGU65" s="685"/>
      <c r="VGV65" s="685"/>
      <c r="VGW65" s="685"/>
      <c r="VGX65" s="685"/>
      <c r="VGY65" s="685"/>
      <c r="VGZ65" s="685"/>
      <c r="VHA65" s="685"/>
      <c r="VHB65" s="685"/>
      <c r="VHC65" s="685"/>
      <c r="VHD65" s="685"/>
      <c r="VHE65" s="685"/>
      <c r="VHF65" s="685"/>
      <c r="VHG65" s="685"/>
      <c r="VHH65" s="685"/>
      <c r="VHI65" s="685"/>
      <c r="VHJ65" s="685"/>
      <c r="VHK65" s="685"/>
      <c r="VHL65" s="685"/>
      <c r="VHM65" s="685"/>
      <c r="VHN65" s="685"/>
      <c r="VHO65" s="685"/>
      <c r="VHP65" s="685"/>
      <c r="VHQ65" s="685"/>
      <c r="VHR65" s="685"/>
      <c r="VHS65" s="685"/>
      <c r="VHT65" s="685"/>
      <c r="VHU65" s="685"/>
      <c r="VHV65" s="685"/>
      <c r="VHW65" s="685"/>
      <c r="VHX65" s="685"/>
      <c r="VHY65" s="685"/>
      <c r="VHZ65" s="685"/>
      <c r="VIA65" s="685"/>
      <c r="VIB65" s="685"/>
      <c r="VIC65" s="685"/>
      <c r="VID65" s="685"/>
      <c r="VIE65" s="685"/>
      <c r="VIF65" s="685"/>
      <c r="VIG65" s="685"/>
      <c r="VIH65" s="685"/>
      <c r="VII65" s="685"/>
      <c r="VIJ65" s="685"/>
      <c r="VIK65" s="685"/>
      <c r="VIL65" s="685"/>
      <c r="VIM65" s="685"/>
      <c r="VIN65" s="685"/>
      <c r="VIO65" s="685"/>
      <c r="VIP65" s="685"/>
      <c r="VIQ65" s="685"/>
      <c r="VIR65" s="685"/>
      <c r="VIS65" s="685"/>
      <c r="VIT65" s="685"/>
      <c r="VIU65" s="685"/>
      <c r="VIV65" s="685"/>
      <c r="VIW65" s="685"/>
      <c r="VIX65" s="685"/>
      <c r="VIY65" s="685"/>
      <c r="VIZ65" s="685"/>
      <c r="VJA65" s="685"/>
      <c r="VJB65" s="685"/>
      <c r="VJC65" s="685"/>
      <c r="VJD65" s="685"/>
      <c r="VJE65" s="685"/>
      <c r="VJF65" s="685"/>
      <c r="VJG65" s="685"/>
      <c r="VJH65" s="685"/>
      <c r="VJI65" s="685"/>
      <c r="VJJ65" s="685"/>
      <c r="VJK65" s="685"/>
      <c r="VJL65" s="685"/>
      <c r="VJM65" s="685"/>
      <c r="VJN65" s="685"/>
      <c r="VJO65" s="685"/>
      <c r="VJP65" s="685"/>
      <c r="VJQ65" s="685"/>
      <c r="VJR65" s="685"/>
      <c r="VJS65" s="685"/>
      <c r="VJT65" s="685"/>
      <c r="VJU65" s="685"/>
      <c r="VJV65" s="685"/>
      <c r="VJW65" s="685"/>
      <c r="VJX65" s="685"/>
      <c r="VJY65" s="685"/>
      <c r="VJZ65" s="685"/>
      <c r="VKA65" s="685"/>
      <c r="VKB65" s="685"/>
      <c r="VKC65" s="685"/>
      <c r="VKD65" s="685"/>
      <c r="VKE65" s="685"/>
      <c r="VKF65" s="685"/>
      <c r="VKG65" s="685"/>
      <c r="VKH65" s="685"/>
      <c r="VKI65" s="685"/>
      <c r="VKJ65" s="685"/>
      <c r="VKK65" s="685"/>
      <c r="VKL65" s="685"/>
      <c r="VKM65" s="685"/>
      <c r="VKN65" s="685"/>
      <c r="VKO65" s="685"/>
      <c r="VKP65" s="685"/>
      <c r="VKQ65" s="685"/>
      <c r="VKR65" s="685"/>
      <c r="VKS65" s="685"/>
      <c r="VKT65" s="685"/>
      <c r="VKU65" s="685"/>
      <c r="VKV65" s="685"/>
      <c r="VKW65" s="685"/>
      <c r="VKX65" s="685"/>
      <c r="VKY65" s="685"/>
      <c r="VKZ65" s="685"/>
      <c r="VLA65" s="685"/>
      <c r="VLB65" s="685"/>
      <c r="VLC65" s="685"/>
      <c r="VLD65" s="685"/>
      <c r="VLE65" s="685"/>
      <c r="VLF65" s="685"/>
      <c r="VLG65" s="685"/>
      <c r="VLH65" s="685"/>
      <c r="VLI65" s="685"/>
      <c r="VLJ65" s="685"/>
      <c r="VLK65" s="685"/>
      <c r="VLL65" s="685"/>
      <c r="VLM65" s="685"/>
      <c r="VLN65" s="685"/>
      <c r="VLO65" s="685"/>
      <c r="VLP65" s="685"/>
      <c r="VLQ65" s="685"/>
      <c r="VLR65" s="685"/>
      <c r="VLS65" s="685"/>
      <c r="VLT65" s="685"/>
      <c r="VLU65" s="685"/>
      <c r="VLV65" s="685"/>
      <c r="VLW65" s="685"/>
      <c r="VLX65" s="685"/>
      <c r="VLY65" s="685"/>
      <c r="VLZ65" s="685"/>
      <c r="VMA65" s="685"/>
      <c r="VMB65" s="685"/>
      <c r="VMC65" s="685"/>
      <c r="VMD65" s="685"/>
      <c r="VME65" s="685"/>
      <c r="VMF65" s="685"/>
      <c r="VMG65" s="685"/>
      <c r="VMH65" s="685"/>
      <c r="VMI65" s="685"/>
      <c r="VMJ65" s="685"/>
      <c r="VMK65" s="685"/>
      <c r="VML65" s="685"/>
      <c r="VMM65" s="685"/>
      <c r="VMN65" s="685"/>
      <c r="VMO65" s="685"/>
      <c r="VMP65" s="685"/>
      <c r="VMQ65" s="685"/>
      <c r="VMR65" s="685"/>
      <c r="VMS65" s="685"/>
      <c r="VMT65" s="685"/>
      <c r="VMU65" s="685"/>
      <c r="VMV65" s="685"/>
      <c r="VMW65" s="685"/>
      <c r="VMX65" s="685"/>
      <c r="VMY65" s="685"/>
      <c r="VMZ65" s="685"/>
      <c r="VNA65" s="685"/>
      <c r="VNB65" s="685"/>
      <c r="VNC65" s="685"/>
      <c r="VND65" s="685"/>
      <c r="VNE65" s="685"/>
      <c r="VNF65" s="685"/>
      <c r="VNG65" s="685"/>
      <c r="VNH65" s="685"/>
      <c r="VNI65" s="685"/>
      <c r="VNJ65" s="685"/>
      <c r="VNK65" s="685"/>
      <c r="VNL65" s="685"/>
      <c r="VNM65" s="685"/>
      <c r="VNN65" s="685"/>
      <c r="VNO65" s="685"/>
      <c r="VNP65" s="685"/>
      <c r="VNQ65" s="685"/>
      <c r="VNR65" s="685"/>
      <c r="VNS65" s="685"/>
      <c r="VNT65" s="685"/>
      <c r="VNU65" s="685"/>
      <c r="VNV65" s="685"/>
      <c r="VNW65" s="685"/>
      <c r="VNX65" s="685"/>
      <c r="VNY65" s="685"/>
      <c r="VNZ65" s="685"/>
      <c r="VOA65" s="685"/>
      <c r="VOB65" s="685"/>
      <c r="VOC65" s="685"/>
      <c r="VOD65" s="685"/>
      <c r="VOE65" s="685"/>
      <c r="VOF65" s="685"/>
      <c r="VOG65" s="685"/>
      <c r="VOH65" s="685"/>
      <c r="VOI65" s="685"/>
      <c r="VOJ65" s="685"/>
      <c r="VOK65" s="685"/>
      <c r="VOL65" s="685"/>
      <c r="VOM65" s="685"/>
      <c r="VON65" s="685"/>
      <c r="VOO65" s="685"/>
      <c r="VOP65" s="685"/>
      <c r="VOQ65" s="685"/>
      <c r="VOR65" s="685"/>
      <c r="VOS65" s="685"/>
      <c r="VOT65" s="685"/>
      <c r="VOU65" s="685"/>
      <c r="VOV65" s="685"/>
      <c r="VOW65" s="685"/>
      <c r="VOX65" s="685"/>
      <c r="VOY65" s="685"/>
      <c r="VOZ65" s="685"/>
      <c r="VPA65" s="685"/>
      <c r="VPB65" s="685"/>
      <c r="VPC65" s="685"/>
      <c r="VPD65" s="685"/>
      <c r="VPE65" s="685"/>
      <c r="VPF65" s="685"/>
      <c r="VPG65" s="685"/>
      <c r="VPH65" s="685"/>
      <c r="VPI65" s="685"/>
      <c r="VPJ65" s="685"/>
      <c r="VPK65" s="685"/>
      <c r="VPL65" s="685"/>
      <c r="VPM65" s="685"/>
      <c r="VPN65" s="685"/>
      <c r="VPO65" s="685"/>
      <c r="VPP65" s="685"/>
      <c r="VPQ65" s="685"/>
      <c r="VPR65" s="685"/>
      <c r="VPS65" s="685"/>
      <c r="VPT65" s="685"/>
      <c r="VPU65" s="685"/>
      <c r="VPV65" s="685"/>
      <c r="VPW65" s="685"/>
      <c r="VPX65" s="685"/>
      <c r="VPY65" s="685"/>
      <c r="VPZ65" s="685"/>
      <c r="VQA65" s="685"/>
      <c r="VQB65" s="685"/>
      <c r="VQC65" s="685"/>
      <c r="VQD65" s="685"/>
      <c r="VQE65" s="685"/>
      <c r="VQF65" s="685"/>
      <c r="VQG65" s="685"/>
      <c r="VQH65" s="685"/>
      <c r="VQI65" s="685"/>
      <c r="VQJ65" s="685"/>
      <c r="VQK65" s="685"/>
      <c r="VQL65" s="685"/>
      <c r="VQM65" s="685"/>
      <c r="VQN65" s="685"/>
      <c r="VQO65" s="685"/>
      <c r="VQP65" s="685"/>
      <c r="VQQ65" s="685"/>
      <c r="VQR65" s="685"/>
      <c r="VQS65" s="685"/>
      <c r="VQT65" s="685"/>
      <c r="VQU65" s="685"/>
      <c r="VQV65" s="685"/>
      <c r="VQW65" s="685"/>
      <c r="VQX65" s="685"/>
      <c r="VQY65" s="685"/>
      <c r="VQZ65" s="685"/>
      <c r="VRA65" s="685"/>
      <c r="VRB65" s="685"/>
      <c r="VRC65" s="685"/>
      <c r="VRD65" s="685"/>
      <c r="VRE65" s="685"/>
      <c r="VRF65" s="685"/>
      <c r="VRG65" s="685"/>
      <c r="VRH65" s="685"/>
      <c r="VRI65" s="685"/>
      <c r="VRJ65" s="685"/>
      <c r="VRK65" s="685"/>
      <c r="VRL65" s="685"/>
      <c r="VRM65" s="685"/>
      <c r="VRN65" s="685"/>
      <c r="VRO65" s="685"/>
      <c r="VRP65" s="685"/>
      <c r="VRQ65" s="685"/>
      <c r="VRR65" s="685"/>
      <c r="VRS65" s="685"/>
      <c r="VRT65" s="685"/>
      <c r="VRU65" s="685"/>
      <c r="VRV65" s="685"/>
      <c r="VRW65" s="685"/>
      <c r="VRX65" s="685"/>
      <c r="VRY65" s="685"/>
      <c r="VRZ65" s="685"/>
      <c r="VSA65" s="685"/>
      <c r="VSB65" s="685"/>
      <c r="VSC65" s="685"/>
      <c r="VSD65" s="685"/>
      <c r="VSE65" s="685"/>
      <c r="VSF65" s="685"/>
      <c r="VSG65" s="685"/>
      <c r="VSH65" s="685"/>
      <c r="VSI65" s="685"/>
      <c r="VSJ65" s="685"/>
      <c r="VSK65" s="685"/>
      <c r="VSL65" s="685"/>
      <c r="VSM65" s="685"/>
      <c r="VSN65" s="685"/>
      <c r="VSO65" s="685"/>
      <c r="VSP65" s="685"/>
      <c r="VSQ65" s="685"/>
      <c r="VSR65" s="685"/>
      <c r="VSS65" s="685"/>
      <c r="VST65" s="685"/>
      <c r="VSU65" s="685"/>
      <c r="VSV65" s="685"/>
      <c r="VSW65" s="685"/>
      <c r="VSX65" s="685"/>
      <c r="VSY65" s="685"/>
      <c r="VSZ65" s="685"/>
      <c r="VTA65" s="685"/>
      <c r="VTB65" s="685"/>
      <c r="VTC65" s="685"/>
      <c r="VTD65" s="685"/>
      <c r="VTE65" s="685"/>
      <c r="VTF65" s="685"/>
      <c r="VTG65" s="685"/>
      <c r="VTH65" s="685"/>
      <c r="VTI65" s="685"/>
      <c r="VTJ65" s="685"/>
      <c r="VTK65" s="685"/>
      <c r="VTL65" s="685"/>
      <c r="VTM65" s="685"/>
      <c r="VTN65" s="685"/>
      <c r="VTO65" s="685"/>
      <c r="VTP65" s="685"/>
      <c r="VTQ65" s="685"/>
      <c r="VTR65" s="685"/>
      <c r="VTS65" s="685"/>
      <c r="VTT65" s="685"/>
      <c r="VTU65" s="685"/>
      <c r="VTV65" s="685"/>
      <c r="VTW65" s="685"/>
      <c r="VTX65" s="685"/>
      <c r="VTY65" s="685"/>
      <c r="VTZ65" s="685"/>
      <c r="VUA65" s="685"/>
      <c r="VUB65" s="685"/>
      <c r="VUC65" s="685"/>
      <c r="VUD65" s="685"/>
      <c r="VUE65" s="685"/>
      <c r="VUF65" s="685"/>
      <c r="VUG65" s="685"/>
      <c r="VUH65" s="685"/>
      <c r="VUI65" s="685"/>
      <c r="VUJ65" s="685"/>
      <c r="VUK65" s="685"/>
      <c r="VUL65" s="685"/>
      <c r="VUM65" s="685"/>
      <c r="VUN65" s="685"/>
      <c r="VUO65" s="685"/>
      <c r="VUP65" s="685"/>
      <c r="VUQ65" s="685"/>
      <c r="VUR65" s="685"/>
      <c r="VUS65" s="685"/>
      <c r="VUT65" s="685"/>
      <c r="VUU65" s="685"/>
      <c r="VUV65" s="685"/>
      <c r="VUW65" s="685"/>
      <c r="VUX65" s="685"/>
      <c r="VUY65" s="685"/>
      <c r="VUZ65" s="685"/>
      <c r="VVA65" s="685"/>
      <c r="VVB65" s="685"/>
      <c r="VVC65" s="685"/>
      <c r="VVD65" s="685"/>
      <c r="VVE65" s="685"/>
      <c r="VVF65" s="685"/>
      <c r="VVG65" s="685"/>
      <c r="VVH65" s="685"/>
      <c r="VVI65" s="685"/>
      <c r="VVJ65" s="685"/>
      <c r="VVK65" s="685"/>
      <c r="VVL65" s="685"/>
      <c r="VVM65" s="685"/>
      <c r="VVN65" s="685"/>
      <c r="VVO65" s="685"/>
      <c r="VVP65" s="685"/>
      <c r="VVQ65" s="685"/>
      <c r="VVR65" s="685"/>
      <c r="VVS65" s="685"/>
      <c r="VVT65" s="685"/>
      <c r="VVU65" s="685"/>
      <c r="VVV65" s="685"/>
      <c r="VVW65" s="685"/>
      <c r="VVX65" s="685"/>
      <c r="VVY65" s="685"/>
      <c r="VVZ65" s="685"/>
      <c r="VWA65" s="685"/>
      <c r="VWB65" s="685"/>
      <c r="VWC65" s="685"/>
      <c r="VWD65" s="685"/>
      <c r="VWE65" s="685"/>
      <c r="VWF65" s="685"/>
      <c r="VWG65" s="685"/>
      <c r="VWH65" s="685"/>
      <c r="VWI65" s="685"/>
      <c r="VWJ65" s="685"/>
      <c r="VWK65" s="685"/>
      <c r="VWL65" s="685"/>
      <c r="VWM65" s="685"/>
      <c r="VWN65" s="685"/>
      <c r="VWO65" s="685"/>
      <c r="VWP65" s="685"/>
      <c r="VWQ65" s="685"/>
      <c r="VWR65" s="685"/>
      <c r="VWS65" s="685"/>
      <c r="VWT65" s="685"/>
      <c r="VWU65" s="685"/>
      <c r="VWV65" s="685"/>
      <c r="VWW65" s="685"/>
      <c r="VWX65" s="685"/>
      <c r="VWY65" s="685"/>
      <c r="VWZ65" s="685"/>
      <c r="VXA65" s="685"/>
      <c r="VXB65" s="685"/>
      <c r="VXC65" s="685"/>
      <c r="VXD65" s="685"/>
      <c r="VXE65" s="685"/>
      <c r="VXF65" s="685"/>
      <c r="VXG65" s="685"/>
      <c r="VXH65" s="685"/>
      <c r="VXI65" s="685"/>
      <c r="VXJ65" s="685"/>
      <c r="VXK65" s="685"/>
      <c r="VXL65" s="685"/>
      <c r="VXM65" s="685"/>
      <c r="VXN65" s="685"/>
      <c r="VXO65" s="685"/>
      <c r="VXP65" s="685"/>
      <c r="VXQ65" s="685"/>
      <c r="VXR65" s="685"/>
      <c r="VXS65" s="685"/>
      <c r="VXT65" s="685"/>
      <c r="VXU65" s="685"/>
      <c r="VXV65" s="685"/>
      <c r="VXW65" s="685"/>
      <c r="VXX65" s="685"/>
      <c r="VXY65" s="685"/>
      <c r="VXZ65" s="685"/>
      <c r="VYA65" s="685"/>
      <c r="VYB65" s="685"/>
      <c r="VYC65" s="685"/>
      <c r="VYD65" s="685"/>
      <c r="VYE65" s="685"/>
      <c r="VYF65" s="685"/>
      <c r="VYG65" s="685"/>
      <c r="VYH65" s="685"/>
      <c r="VYI65" s="685"/>
      <c r="VYJ65" s="685"/>
      <c r="VYK65" s="685"/>
      <c r="VYL65" s="685"/>
      <c r="VYM65" s="685"/>
      <c r="VYN65" s="685"/>
      <c r="VYO65" s="685"/>
      <c r="VYP65" s="685"/>
      <c r="VYQ65" s="685"/>
      <c r="VYR65" s="685"/>
      <c r="VYS65" s="685"/>
      <c r="VYT65" s="685"/>
      <c r="VYU65" s="685"/>
      <c r="VYV65" s="685"/>
      <c r="VYW65" s="685"/>
      <c r="VYX65" s="685"/>
      <c r="VYY65" s="685"/>
      <c r="VYZ65" s="685"/>
      <c r="VZA65" s="685"/>
      <c r="VZB65" s="685"/>
      <c r="VZC65" s="685"/>
      <c r="VZD65" s="685"/>
      <c r="VZE65" s="685"/>
      <c r="VZF65" s="685"/>
      <c r="VZG65" s="685"/>
      <c r="VZH65" s="685"/>
      <c r="VZI65" s="685"/>
      <c r="VZJ65" s="685"/>
      <c r="VZK65" s="685"/>
      <c r="VZL65" s="685"/>
      <c r="VZM65" s="685"/>
      <c r="VZN65" s="685"/>
      <c r="VZO65" s="685"/>
      <c r="VZP65" s="685"/>
      <c r="VZQ65" s="685"/>
      <c r="VZR65" s="685"/>
      <c r="VZS65" s="685"/>
      <c r="VZT65" s="685"/>
      <c r="VZU65" s="685"/>
      <c r="VZV65" s="685"/>
      <c r="VZW65" s="685"/>
      <c r="VZX65" s="685"/>
      <c r="VZY65" s="685"/>
      <c r="VZZ65" s="685"/>
      <c r="WAA65" s="685"/>
      <c r="WAB65" s="685"/>
      <c r="WAC65" s="685"/>
      <c r="WAD65" s="685"/>
      <c r="WAE65" s="685"/>
      <c r="WAF65" s="685"/>
      <c r="WAG65" s="685"/>
      <c r="WAH65" s="685"/>
      <c r="WAI65" s="685"/>
      <c r="WAJ65" s="685"/>
      <c r="WAK65" s="685"/>
      <c r="WAL65" s="685"/>
      <c r="WAM65" s="685"/>
      <c r="WAN65" s="685"/>
      <c r="WAO65" s="685"/>
      <c r="WAP65" s="685"/>
      <c r="WAQ65" s="685"/>
      <c r="WAR65" s="685"/>
      <c r="WAS65" s="685"/>
      <c r="WAT65" s="685"/>
      <c r="WAU65" s="685"/>
      <c r="WAV65" s="685"/>
      <c r="WAW65" s="685"/>
      <c r="WAX65" s="685"/>
      <c r="WAY65" s="685"/>
      <c r="WAZ65" s="685"/>
      <c r="WBA65" s="685"/>
      <c r="WBB65" s="685"/>
      <c r="WBC65" s="685"/>
      <c r="WBD65" s="685"/>
      <c r="WBE65" s="685"/>
      <c r="WBF65" s="685"/>
      <c r="WBG65" s="685"/>
      <c r="WBH65" s="685"/>
      <c r="WBI65" s="685"/>
      <c r="WBJ65" s="685"/>
      <c r="WBK65" s="685"/>
      <c r="WBL65" s="685"/>
      <c r="WBM65" s="685"/>
      <c r="WBN65" s="685"/>
      <c r="WBO65" s="685"/>
      <c r="WBP65" s="685"/>
      <c r="WBQ65" s="685"/>
      <c r="WBR65" s="685"/>
      <c r="WBS65" s="685"/>
      <c r="WBT65" s="685"/>
      <c r="WBU65" s="685"/>
      <c r="WBV65" s="685"/>
      <c r="WBW65" s="685"/>
      <c r="WBX65" s="685"/>
      <c r="WBY65" s="685"/>
      <c r="WBZ65" s="685"/>
      <c r="WCA65" s="685"/>
      <c r="WCB65" s="685"/>
      <c r="WCC65" s="685"/>
      <c r="WCD65" s="685"/>
      <c r="WCE65" s="685"/>
      <c r="WCF65" s="685"/>
      <c r="WCG65" s="685"/>
      <c r="WCH65" s="685"/>
      <c r="WCI65" s="685"/>
      <c r="WCJ65" s="685"/>
      <c r="WCK65" s="685"/>
      <c r="WCL65" s="685"/>
      <c r="WCM65" s="685"/>
      <c r="WCN65" s="685"/>
      <c r="WCO65" s="685"/>
      <c r="WCP65" s="685"/>
      <c r="WCQ65" s="685"/>
      <c r="WCR65" s="685"/>
      <c r="WCS65" s="685"/>
      <c r="WCT65" s="685"/>
      <c r="WCU65" s="685"/>
      <c r="WCV65" s="685"/>
      <c r="WCW65" s="685"/>
      <c r="WCX65" s="685"/>
      <c r="WCY65" s="685"/>
      <c r="WCZ65" s="685"/>
      <c r="WDA65" s="685"/>
      <c r="WDB65" s="685"/>
      <c r="WDC65" s="685"/>
      <c r="WDD65" s="685"/>
      <c r="WDE65" s="685"/>
      <c r="WDF65" s="685"/>
      <c r="WDG65" s="685"/>
      <c r="WDH65" s="685"/>
      <c r="WDI65" s="685"/>
      <c r="WDJ65" s="685"/>
      <c r="WDK65" s="685"/>
      <c r="WDL65" s="685"/>
      <c r="WDM65" s="685"/>
      <c r="WDN65" s="685"/>
      <c r="WDO65" s="685"/>
      <c r="WDP65" s="685"/>
      <c r="WDQ65" s="685"/>
      <c r="WDR65" s="685"/>
      <c r="WDS65" s="685"/>
      <c r="WDT65" s="685"/>
      <c r="WDU65" s="685"/>
      <c r="WDV65" s="685"/>
      <c r="WDW65" s="685"/>
      <c r="WDX65" s="685"/>
      <c r="WDY65" s="685"/>
      <c r="WDZ65" s="685"/>
      <c r="WEA65" s="685"/>
      <c r="WEB65" s="685"/>
      <c r="WEC65" s="685"/>
      <c r="WED65" s="685"/>
      <c r="WEE65" s="685"/>
      <c r="WEF65" s="685"/>
      <c r="WEG65" s="685"/>
      <c r="WEH65" s="685"/>
      <c r="WEI65" s="685"/>
      <c r="WEJ65" s="685"/>
      <c r="WEK65" s="685"/>
      <c r="WEL65" s="685"/>
      <c r="WEM65" s="685"/>
      <c r="WEN65" s="685"/>
      <c r="WEO65" s="685"/>
      <c r="WEP65" s="685"/>
      <c r="WEQ65" s="685"/>
      <c r="WER65" s="685"/>
      <c r="WES65" s="685"/>
      <c r="WET65" s="685"/>
      <c r="WEU65" s="685"/>
      <c r="WEV65" s="685"/>
      <c r="WEW65" s="685"/>
      <c r="WEX65" s="685"/>
      <c r="WEY65" s="685"/>
      <c r="WEZ65" s="685"/>
      <c r="WFA65" s="685"/>
      <c r="WFB65" s="685"/>
      <c r="WFC65" s="685"/>
      <c r="WFD65" s="685"/>
      <c r="WFE65" s="685"/>
      <c r="WFF65" s="685"/>
      <c r="WFG65" s="685"/>
      <c r="WFH65" s="685"/>
      <c r="WFI65" s="685"/>
      <c r="WFJ65" s="685"/>
      <c r="WFK65" s="685"/>
      <c r="WFL65" s="685"/>
      <c r="WFM65" s="685"/>
      <c r="WFN65" s="685"/>
      <c r="WFO65" s="685"/>
      <c r="WFP65" s="685"/>
      <c r="WFQ65" s="685"/>
      <c r="WFR65" s="685"/>
      <c r="WFS65" s="685"/>
      <c r="WFT65" s="685"/>
      <c r="WFU65" s="685"/>
      <c r="WFV65" s="685"/>
      <c r="WFW65" s="685"/>
      <c r="WFX65" s="685"/>
      <c r="WFY65" s="685"/>
      <c r="WFZ65" s="685"/>
      <c r="WGA65" s="685"/>
      <c r="WGB65" s="685"/>
      <c r="WGC65" s="685"/>
      <c r="WGD65" s="685"/>
      <c r="WGE65" s="685"/>
      <c r="WGF65" s="685"/>
      <c r="WGG65" s="685"/>
      <c r="WGH65" s="685"/>
      <c r="WGI65" s="685"/>
      <c r="WGJ65" s="685"/>
      <c r="WGK65" s="685"/>
      <c r="WGL65" s="685"/>
      <c r="WGM65" s="685"/>
      <c r="WGN65" s="685"/>
      <c r="WGO65" s="685"/>
      <c r="WGP65" s="685"/>
      <c r="WGQ65" s="685"/>
      <c r="WGR65" s="685"/>
      <c r="WGS65" s="685"/>
      <c r="WGT65" s="685"/>
      <c r="WGU65" s="685"/>
      <c r="WGV65" s="685"/>
      <c r="WGW65" s="685"/>
      <c r="WGX65" s="685"/>
      <c r="WGY65" s="685"/>
      <c r="WGZ65" s="685"/>
      <c r="WHA65" s="685"/>
      <c r="WHB65" s="685"/>
      <c r="WHC65" s="685"/>
      <c r="WHD65" s="685"/>
      <c r="WHE65" s="685"/>
      <c r="WHF65" s="685"/>
      <c r="WHG65" s="685"/>
      <c r="WHH65" s="685"/>
      <c r="WHI65" s="685"/>
      <c r="WHJ65" s="685"/>
      <c r="WHK65" s="685"/>
      <c r="WHL65" s="685"/>
      <c r="WHM65" s="685"/>
      <c r="WHN65" s="685"/>
      <c r="WHO65" s="685"/>
      <c r="WHP65" s="685"/>
      <c r="WHQ65" s="685"/>
      <c r="WHR65" s="685"/>
      <c r="WHS65" s="685"/>
      <c r="WHT65" s="685"/>
      <c r="WHU65" s="685"/>
      <c r="WHV65" s="685"/>
      <c r="WHW65" s="685"/>
      <c r="WHX65" s="685"/>
      <c r="WHY65" s="685"/>
      <c r="WHZ65" s="685"/>
      <c r="WIA65" s="685"/>
      <c r="WIB65" s="685"/>
      <c r="WIC65" s="685"/>
      <c r="WID65" s="685"/>
      <c r="WIE65" s="685"/>
      <c r="WIF65" s="685"/>
      <c r="WIG65" s="685"/>
      <c r="WIH65" s="685"/>
      <c r="WII65" s="685"/>
      <c r="WIJ65" s="685"/>
      <c r="WIK65" s="685"/>
      <c r="WIL65" s="685"/>
      <c r="WIM65" s="685"/>
      <c r="WIN65" s="685"/>
      <c r="WIO65" s="685"/>
      <c r="WIP65" s="685"/>
      <c r="WIQ65" s="685"/>
      <c r="WIR65" s="685"/>
      <c r="WIS65" s="685"/>
      <c r="WIT65" s="685"/>
      <c r="WIU65" s="685"/>
      <c r="WIV65" s="685"/>
      <c r="WIW65" s="685"/>
      <c r="WIX65" s="685"/>
      <c r="WIY65" s="685"/>
      <c r="WIZ65" s="685"/>
      <c r="WJA65" s="685"/>
      <c r="WJB65" s="685"/>
      <c r="WJC65" s="685"/>
      <c r="WJD65" s="685"/>
      <c r="WJE65" s="685"/>
      <c r="WJF65" s="685"/>
      <c r="WJG65" s="685"/>
      <c r="WJH65" s="685"/>
      <c r="WJI65" s="685"/>
      <c r="WJJ65" s="685"/>
      <c r="WJK65" s="685"/>
      <c r="WJL65" s="685"/>
      <c r="WJM65" s="685"/>
      <c r="WJN65" s="685"/>
      <c r="WJO65" s="685"/>
      <c r="WJP65" s="685"/>
      <c r="WJQ65" s="685"/>
      <c r="WJR65" s="685"/>
      <c r="WJS65" s="685"/>
      <c r="WJT65" s="685"/>
      <c r="WJU65" s="685"/>
      <c r="WJV65" s="685"/>
      <c r="WJW65" s="685"/>
      <c r="WJX65" s="685"/>
      <c r="WJY65" s="685"/>
      <c r="WJZ65" s="685"/>
      <c r="WKA65" s="685"/>
      <c r="WKB65" s="685"/>
      <c r="WKC65" s="685"/>
      <c r="WKD65" s="685"/>
      <c r="WKE65" s="685"/>
      <c r="WKF65" s="685"/>
      <c r="WKG65" s="685"/>
      <c r="WKH65" s="685"/>
      <c r="WKI65" s="685"/>
      <c r="WKJ65" s="685"/>
      <c r="WKK65" s="685"/>
      <c r="WKL65" s="685"/>
      <c r="WKM65" s="685"/>
      <c r="WKN65" s="685"/>
      <c r="WKO65" s="685"/>
      <c r="WKP65" s="685"/>
      <c r="WKQ65" s="685"/>
      <c r="WKR65" s="685"/>
      <c r="WKS65" s="685"/>
      <c r="WKT65" s="685"/>
      <c r="WKU65" s="685"/>
      <c r="WKV65" s="685"/>
      <c r="WKW65" s="685"/>
      <c r="WKX65" s="685"/>
      <c r="WKY65" s="685"/>
      <c r="WKZ65" s="685"/>
      <c r="WLA65" s="685"/>
      <c r="WLB65" s="685"/>
      <c r="WLC65" s="685"/>
      <c r="WLD65" s="685"/>
      <c r="WLE65" s="685"/>
      <c r="WLF65" s="685"/>
      <c r="WLG65" s="685"/>
      <c r="WLH65" s="685"/>
      <c r="WLI65" s="685"/>
      <c r="WLJ65" s="685"/>
      <c r="WLK65" s="685"/>
      <c r="WLL65" s="685"/>
      <c r="WLM65" s="685"/>
      <c r="WLN65" s="685"/>
      <c r="WLO65" s="685"/>
      <c r="WLP65" s="685"/>
      <c r="WLQ65" s="685"/>
      <c r="WLR65" s="685"/>
      <c r="WLS65" s="685"/>
      <c r="WLT65" s="685"/>
      <c r="WLU65" s="685"/>
      <c r="WLV65" s="685"/>
      <c r="WLW65" s="685"/>
      <c r="WLX65" s="685"/>
      <c r="WLY65" s="685"/>
      <c r="WLZ65" s="685"/>
      <c r="WMA65" s="685"/>
      <c r="WMB65" s="685"/>
      <c r="WMC65" s="685"/>
      <c r="WMD65" s="685"/>
      <c r="WME65" s="685"/>
      <c r="WMF65" s="685"/>
      <c r="WMG65" s="685"/>
      <c r="WMH65" s="685"/>
      <c r="WMI65" s="685"/>
      <c r="WMJ65" s="685"/>
      <c r="WMK65" s="685"/>
      <c r="WML65" s="685"/>
      <c r="WMM65" s="685"/>
      <c r="WMN65" s="685"/>
      <c r="WMO65" s="685"/>
      <c r="WMP65" s="685"/>
      <c r="WMQ65" s="685"/>
      <c r="WMR65" s="685"/>
      <c r="WMS65" s="685"/>
      <c r="WMT65" s="685"/>
      <c r="WMU65" s="685"/>
      <c r="WMV65" s="685"/>
      <c r="WMW65" s="685"/>
      <c r="WMX65" s="685"/>
      <c r="WMY65" s="685"/>
      <c r="WMZ65" s="685"/>
      <c r="WNA65" s="685"/>
      <c r="WNB65" s="685"/>
      <c r="WNC65" s="685"/>
      <c r="WND65" s="685"/>
      <c r="WNE65" s="685"/>
      <c r="WNF65" s="685"/>
      <c r="WNG65" s="685"/>
      <c r="WNH65" s="685"/>
      <c r="WNI65" s="685"/>
      <c r="WNJ65" s="685"/>
      <c r="WNK65" s="685"/>
      <c r="WNL65" s="685"/>
      <c r="WNM65" s="685"/>
      <c r="WNN65" s="685"/>
      <c r="WNO65" s="685"/>
      <c r="WNP65" s="685"/>
      <c r="WNQ65" s="685"/>
      <c r="WNR65" s="685"/>
      <c r="WNS65" s="685"/>
      <c r="WNT65" s="685"/>
      <c r="WNU65" s="685"/>
      <c r="WNV65" s="685"/>
      <c r="WNW65" s="685"/>
      <c r="WNX65" s="685"/>
      <c r="WNY65" s="685"/>
      <c r="WNZ65" s="685"/>
      <c r="WOA65" s="685"/>
      <c r="WOB65" s="685"/>
      <c r="WOC65" s="685"/>
      <c r="WOD65" s="685"/>
      <c r="WOE65" s="685"/>
      <c r="WOF65" s="685"/>
      <c r="WOG65" s="685"/>
      <c r="WOH65" s="685"/>
      <c r="WOI65" s="685"/>
      <c r="WOJ65" s="685"/>
      <c r="WOK65" s="685"/>
      <c r="WOL65" s="685"/>
      <c r="WOM65" s="685"/>
      <c r="WON65" s="685"/>
      <c r="WOO65" s="685"/>
      <c r="WOP65" s="685"/>
      <c r="WOQ65" s="685"/>
      <c r="WOR65" s="685"/>
      <c r="WOS65" s="685"/>
      <c r="WOT65" s="685"/>
      <c r="WOU65" s="685"/>
      <c r="WOV65" s="685"/>
      <c r="WOW65" s="685"/>
      <c r="WOX65" s="685"/>
      <c r="WOY65" s="685"/>
      <c r="WOZ65" s="685"/>
      <c r="WPA65" s="685"/>
      <c r="WPB65" s="685"/>
      <c r="WPC65" s="685"/>
      <c r="WPD65" s="685"/>
      <c r="WPE65" s="685"/>
      <c r="WPF65" s="685"/>
      <c r="WPG65" s="685"/>
      <c r="WPH65" s="685"/>
      <c r="WPI65" s="685"/>
      <c r="WPJ65" s="685"/>
      <c r="WPK65" s="685"/>
      <c r="WPL65" s="685"/>
      <c r="WPM65" s="685"/>
      <c r="WPN65" s="685"/>
      <c r="WPO65" s="685"/>
      <c r="WPP65" s="685"/>
      <c r="WPQ65" s="685"/>
      <c r="WPR65" s="685"/>
      <c r="WPS65" s="685"/>
      <c r="WPT65" s="685"/>
      <c r="WPU65" s="685"/>
      <c r="WPV65" s="685"/>
      <c r="WPW65" s="685"/>
      <c r="WPX65" s="685"/>
      <c r="WPY65" s="685"/>
      <c r="WPZ65" s="685"/>
      <c r="WQA65" s="685"/>
      <c r="WQB65" s="685"/>
      <c r="WQC65" s="685"/>
      <c r="WQD65" s="685"/>
      <c r="WQE65" s="685"/>
      <c r="WQF65" s="685"/>
      <c r="WQG65" s="685"/>
      <c r="WQH65" s="685"/>
      <c r="WQI65" s="685"/>
      <c r="WQJ65" s="685"/>
      <c r="WQK65" s="685"/>
      <c r="WQL65" s="685"/>
      <c r="WQM65" s="685"/>
      <c r="WQN65" s="685"/>
      <c r="WQO65" s="685"/>
      <c r="WQP65" s="685"/>
      <c r="WQQ65" s="685"/>
      <c r="WQR65" s="685"/>
      <c r="WQS65" s="685"/>
      <c r="WQT65" s="685"/>
      <c r="WQU65" s="685"/>
      <c r="WQV65" s="685"/>
      <c r="WQW65" s="685"/>
      <c r="WQX65" s="685"/>
      <c r="WQY65" s="685"/>
      <c r="WQZ65" s="685"/>
      <c r="WRA65" s="685"/>
      <c r="WRB65" s="685"/>
      <c r="WRC65" s="685"/>
      <c r="WRD65" s="685"/>
      <c r="WRE65" s="685"/>
      <c r="WRF65" s="685"/>
      <c r="WRG65" s="685"/>
      <c r="WRH65" s="685"/>
      <c r="WRI65" s="685"/>
      <c r="WRJ65" s="685"/>
      <c r="WRK65" s="685"/>
      <c r="WRL65" s="685"/>
      <c r="WRM65" s="685"/>
      <c r="WRN65" s="685"/>
      <c r="WRO65" s="685"/>
      <c r="WRP65" s="685"/>
      <c r="WRQ65" s="685"/>
      <c r="WRR65" s="685"/>
      <c r="WRS65" s="685"/>
      <c r="WRT65" s="685"/>
      <c r="WRU65" s="685"/>
      <c r="WRV65" s="685"/>
      <c r="WRW65" s="685"/>
      <c r="WRX65" s="685"/>
      <c r="WRY65" s="685"/>
      <c r="WRZ65" s="685"/>
      <c r="WSA65" s="685"/>
      <c r="WSB65" s="685"/>
      <c r="WSC65" s="685"/>
      <c r="WSD65" s="685"/>
      <c r="WSE65" s="685"/>
      <c r="WSF65" s="685"/>
      <c r="WSG65" s="685"/>
      <c r="WSH65" s="685"/>
      <c r="WSI65" s="685"/>
      <c r="WSJ65" s="685"/>
      <c r="WSK65" s="685"/>
      <c r="WSL65" s="685"/>
      <c r="WSM65" s="685"/>
      <c r="WSN65" s="685"/>
      <c r="WSO65" s="685"/>
      <c r="WSP65" s="685"/>
      <c r="WSQ65" s="685"/>
      <c r="WSR65" s="685"/>
      <c r="WSS65" s="685"/>
      <c r="WST65" s="685"/>
      <c r="WSU65" s="685"/>
      <c r="WSV65" s="685"/>
      <c r="WSW65" s="685"/>
      <c r="WSX65" s="685"/>
      <c r="WSY65" s="685"/>
      <c r="WSZ65" s="685"/>
      <c r="WTA65" s="685"/>
      <c r="WTB65" s="685"/>
      <c r="WTC65" s="685"/>
      <c r="WTD65" s="685"/>
      <c r="WTE65" s="685"/>
      <c r="WTF65" s="685"/>
      <c r="WTG65" s="685"/>
      <c r="WTH65" s="685"/>
      <c r="WTI65" s="685"/>
      <c r="WTJ65" s="685"/>
      <c r="WTK65" s="685"/>
      <c r="WTL65" s="685"/>
      <c r="WTM65" s="685"/>
      <c r="WTN65" s="685"/>
      <c r="WTO65" s="685"/>
      <c r="WTP65" s="685"/>
      <c r="WTQ65" s="685"/>
      <c r="WTR65" s="685"/>
      <c r="WTS65" s="685"/>
      <c r="WTT65" s="685"/>
      <c r="WTU65" s="685"/>
      <c r="WTV65" s="685"/>
      <c r="WTW65" s="685"/>
      <c r="WTX65" s="685"/>
      <c r="WTY65" s="685"/>
      <c r="WTZ65" s="685"/>
      <c r="WUA65" s="685"/>
      <c r="WUB65" s="685"/>
      <c r="WUC65" s="685"/>
      <c r="WUD65" s="685"/>
      <c r="WUE65" s="685"/>
      <c r="WUF65" s="685"/>
      <c r="WUG65" s="685"/>
      <c r="WUH65" s="685"/>
      <c r="WUI65" s="685"/>
      <c r="WUJ65" s="685"/>
      <c r="WUK65" s="685"/>
      <c r="WUL65" s="685"/>
      <c r="WUM65" s="685"/>
      <c r="WUN65" s="685"/>
      <c r="WUO65" s="685"/>
      <c r="WUP65" s="685"/>
      <c r="WUQ65" s="685"/>
      <c r="WUR65" s="685"/>
      <c r="WUS65" s="685"/>
      <c r="WUT65" s="685"/>
      <c r="WUU65" s="685"/>
      <c r="WUV65" s="685"/>
      <c r="WUW65" s="685"/>
      <c r="WUX65" s="685"/>
      <c r="WUY65" s="685"/>
      <c r="WUZ65" s="685"/>
      <c r="WVA65" s="685"/>
      <c r="WVB65" s="685"/>
      <c r="WVC65" s="685"/>
      <c r="WVD65" s="685"/>
      <c r="WVE65" s="685"/>
      <c r="WVF65" s="685"/>
      <c r="WVG65" s="685"/>
      <c r="WVH65" s="685"/>
      <c r="WVI65" s="685"/>
      <c r="WVJ65" s="685"/>
      <c r="WVK65" s="685"/>
      <c r="WVL65" s="685"/>
      <c r="WVM65" s="685"/>
      <c r="WVN65" s="685"/>
      <c r="WVO65" s="685"/>
      <c r="WVP65" s="685"/>
      <c r="WVQ65" s="685"/>
      <c r="WVR65" s="685"/>
      <c r="WVS65" s="685"/>
      <c r="WVT65" s="685"/>
      <c r="WVU65" s="685"/>
      <c r="WVV65" s="685"/>
      <c r="WVW65" s="685"/>
      <c r="WVX65" s="685"/>
      <c r="WVY65" s="685"/>
      <c r="WVZ65" s="685"/>
      <c r="WWA65" s="685"/>
      <c r="WWB65" s="685"/>
      <c r="WWC65" s="685"/>
      <c r="WWD65" s="685"/>
      <c r="WWE65" s="685"/>
      <c r="WWF65" s="685"/>
      <c r="WWG65" s="685"/>
      <c r="WWH65" s="685"/>
      <c r="WWI65" s="685"/>
      <c r="WWJ65" s="685"/>
      <c r="WWK65" s="685"/>
      <c r="WWL65" s="685"/>
      <c r="WWM65" s="685"/>
      <c r="WWN65" s="685"/>
      <c r="WWO65" s="685"/>
      <c r="WWP65" s="685"/>
      <c r="WWQ65" s="685"/>
      <c r="WWR65" s="685"/>
      <c r="WWS65" s="685"/>
      <c r="WWT65" s="685"/>
      <c r="WWU65" s="685"/>
      <c r="WWV65" s="685"/>
      <c r="WWW65" s="685"/>
      <c r="WWX65" s="685"/>
      <c r="WWY65" s="685"/>
      <c r="WWZ65" s="685"/>
      <c r="WXA65" s="685"/>
      <c r="WXB65" s="685"/>
      <c r="WXC65" s="685"/>
      <c r="WXD65" s="685"/>
      <c r="WXE65" s="685"/>
      <c r="WXF65" s="685"/>
      <c r="WXG65" s="685"/>
      <c r="WXH65" s="685"/>
      <c r="WXI65" s="685"/>
      <c r="WXJ65" s="685"/>
      <c r="WXK65" s="685"/>
      <c r="WXL65" s="685"/>
      <c r="WXM65" s="685"/>
      <c r="WXN65" s="685"/>
      <c r="WXO65" s="685"/>
      <c r="WXP65" s="685"/>
      <c r="WXQ65" s="685"/>
      <c r="WXR65" s="685"/>
      <c r="WXS65" s="685"/>
      <c r="WXT65" s="685"/>
      <c r="WXU65" s="685"/>
      <c r="WXV65" s="685"/>
      <c r="WXW65" s="685"/>
      <c r="WXX65" s="685"/>
      <c r="WXY65" s="685"/>
      <c r="WXZ65" s="685"/>
      <c r="WYA65" s="685"/>
      <c r="WYB65" s="685"/>
      <c r="WYC65" s="685"/>
      <c r="WYD65" s="685"/>
      <c r="WYE65" s="685"/>
      <c r="WYF65" s="685"/>
      <c r="WYG65" s="685"/>
      <c r="WYH65" s="685"/>
      <c r="WYI65" s="685"/>
      <c r="WYJ65" s="685"/>
      <c r="WYK65" s="685"/>
      <c r="WYL65" s="685"/>
      <c r="WYM65" s="685"/>
      <c r="WYN65" s="685"/>
      <c r="WYO65" s="685"/>
      <c r="WYP65" s="685"/>
      <c r="WYQ65" s="685"/>
      <c r="WYR65" s="685"/>
      <c r="WYS65" s="685"/>
      <c r="WYT65" s="685"/>
      <c r="WYU65" s="685"/>
      <c r="WYV65" s="685"/>
      <c r="WYW65" s="685"/>
      <c r="WYX65" s="685"/>
      <c r="WYY65" s="685"/>
      <c r="WYZ65" s="685"/>
      <c r="WZA65" s="685"/>
      <c r="WZB65" s="685"/>
      <c r="WZC65" s="685"/>
      <c r="WZD65" s="685"/>
      <c r="WZE65" s="685"/>
      <c r="WZF65" s="685"/>
      <c r="WZG65" s="685"/>
      <c r="WZH65" s="685"/>
      <c r="WZI65" s="685"/>
      <c r="WZJ65" s="685"/>
      <c r="WZK65" s="685"/>
      <c r="WZL65" s="685"/>
      <c r="WZM65" s="685"/>
      <c r="WZN65" s="685"/>
      <c r="WZO65" s="685"/>
      <c r="WZP65" s="685"/>
      <c r="WZQ65" s="685"/>
      <c r="WZR65" s="685"/>
      <c r="WZS65" s="685"/>
      <c r="WZT65" s="685"/>
      <c r="WZU65" s="685"/>
      <c r="WZV65" s="685"/>
      <c r="WZW65" s="685"/>
      <c r="WZX65" s="685"/>
      <c r="WZY65" s="685"/>
      <c r="WZZ65" s="685"/>
      <c r="XAA65" s="685"/>
      <c r="XAB65" s="685"/>
      <c r="XAC65" s="685"/>
      <c r="XAD65" s="685"/>
      <c r="XAE65" s="685"/>
      <c r="XAF65" s="685"/>
      <c r="XAG65" s="685"/>
      <c r="XAH65" s="685"/>
      <c r="XAI65" s="685"/>
      <c r="XAJ65" s="685"/>
      <c r="XAK65" s="685"/>
      <c r="XAL65" s="685"/>
      <c r="XAM65" s="685"/>
      <c r="XAN65" s="685"/>
      <c r="XAO65" s="685"/>
      <c r="XAP65" s="685"/>
      <c r="XAQ65" s="685"/>
      <c r="XAR65" s="685"/>
      <c r="XAS65" s="685"/>
      <c r="XAT65" s="685"/>
      <c r="XAU65" s="685"/>
      <c r="XAV65" s="685"/>
      <c r="XAW65" s="685"/>
      <c r="XAX65" s="685"/>
      <c r="XAY65" s="685"/>
      <c r="XAZ65" s="685"/>
      <c r="XBA65" s="685"/>
      <c r="XBB65" s="685"/>
      <c r="XBC65" s="685"/>
      <c r="XBD65" s="685"/>
      <c r="XBE65" s="685"/>
      <c r="XBF65" s="685"/>
      <c r="XBG65" s="685"/>
      <c r="XBH65" s="685"/>
      <c r="XBI65" s="685"/>
      <c r="XBJ65" s="685"/>
      <c r="XBK65" s="685"/>
      <c r="XBL65" s="685"/>
      <c r="XBM65" s="685"/>
      <c r="XBN65" s="685"/>
      <c r="XBO65" s="685"/>
      <c r="XBP65" s="685"/>
      <c r="XBQ65" s="685"/>
      <c r="XBR65" s="685"/>
      <c r="XBS65" s="685"/>
      <c r="XBT65" s="685"/>
      <c r="XBU65" s="685"/>
      <c r="XBV65" s="685"/>
      <c r="XBW65" s="685"/>
      <c r="XBX65" s="685"/>
      <c r="XBY65" s="685"/>
      <c r="XBZ65" s="685"/>
      <c r="XCA65" s="685"/>
      <c r="XCB65" s="685"/>
      <c r="XCC65" s="685"/>
      <c r="XCD65" s="685"/>
      <c r="XCE65" s="685"/>
      <c r="XCF65" s="685"/>
      <c r="XCG65" s="685"/>
      <c r="XCH65" s="685"/>
      <c r="XCI65" s="685"/>
      <c r="XCJ65" s="685"/>
      <c r="XCK65" s="685"/>
      <c r="XCL65" s="685"/>
      <c r="XCM65" s="685"/>
      <c r="XCN65" s="685"/>
      <c r="XCO65" s="685"/>
      <c r="XCP65" s="685"/>
      <c r="XCQ65" s="685"/>
      <c r="XCR65" s="685"/>
      <c r="XCS65" s="685"/>
      <c r="XCT65" s="685"/>
      <c r="XCU65" s="685"/>
      <c r="XCV65" s="685"/>
      <c r="XCW65" s="685"/>
      <c r="XCX65" s="685"/>
      <c r="XCY65" s="685"/>
      <c r="XCZ65" s="685"/>
      <c r="XDA65" s="685"/>
      <c r="XDB65" s="685"/>
      <c r="XDC65" s="685"/>
      <c r="XDD65" s="685"/>
      <c r="XDE65" s="685"/>
      <c r="XDF65" s="685"/>
      <c r="XDG65" s="685"/>
      <c r="XDH65" s="685"/>
      <c r="XDI65" s="685"/>
      <c r="XDJ65" s="685"/>
      <c r="XDK65" s="685"/>
      <c r="XDL65" s="685"/>
      <c r="XDM65" s="685"/>
      <c r="XDN65" s="685"/>
      <c r="XDO65" s="685"/>
      <c r="XDP65" s="685"/>
      <c r="XDQ65" s="685"/>
      <c r="XDR65" s="685"/>
      <c r="XDS65" s="685"/>
      <c r="XDT65" s="685"/>
      <c r="XDU65" s="685"/>
      <c r="XDV65" s="685"/>
      <c r="XDW65" s="685"/>
      <c r="XDX65" s="685"/>
      <c r="XDY65" s="685"/>
      <c r="XDZ65" s="685"/>
      <c r="XEA65" s="685"/>
      <c r="XEB65" s="685"/>
      <c r="XEC65" s="685"/>
      <c r="XED65" s="685"/>
      <c r="XEE65" s="685"/>
      <c r="XEF65" s="685"/>
      <c r="XEG65" s="685"/>
      <c r="XEH65" s="685"/>
      <c r="XEI65" s="685"/>
      <c r="XEJ65" s="685"/>
      <c r="XEK65" s="685"/>
      <c r="XEL65" s="685"/>
      <c r="XEM65" s="685"/>
      <c r="XEN65" s="685"/>
      <c r="XEO65" s="685"/>
      <c r="XEP65" s="685"/>
      <c r="XEQ65" s="685"/>
      <c r="XER65" s="685"/>
      <c r="XES65" s="685"/>
      <c r="XET65" s="685"/>
      <c r="XEU65" s="685"/>
      <c r="XEV65" s="685"/>
      <c r="XEW65" s="685"/>
      <c r="XEX65" s="685"/>
      <c r="XEY65" s="685"/>
      <c r="XEZ65" s="685"/>
      <c r="XFA65" s="685"/>
      <c r="XFB65" s="685"/>
      <c r="XFC65" s="685"/>
      <c r="XFD65" s="685"/>
    </row>
    <row r="66" spans="1:16384" s="442" customFormat="1" ht="44.25" customHeight="1" x14ac:dyDescent="0.25">
      <c r="A66" s="897" t="s">
        <v>2935</v>
      </c>
      <c r="B66" s="903"/>
      <c r="C66" s="903"/>
      <c r="D66" s="903"/>
      <c r="E66" s="903"/>
      <c r="F66" s="903"/>
      <c r="G66" s="903"/>
      <c r="H66" s="903"/>
      <c r="I66" s="903"/>
      <c r="J66" s="903"/>
      <c r="K66" s="903"/>
      <c r="L66" s="903"/>
      <c r="M66" s="903"/>
      <c r="N66" s="898"/>
      <c r="O66" s="897" t="s">
        <v>2936</v>
      </c>
      <c r="P66" s="903"/>
      <c r="Q66" s="903"/>
      <c r="R66" s="903"/>
      <c r="S66" s="903"/>
      <c r="T66" s="903"/>
      <c r="U66" s="903"/>
      <c r="V66" s="903"/>
      <c r="W66" s="903"/>
      <c r="X66" s="903"/>
      <c r="Y66" s="903"/>
      <c r="Z66" s="903"/>
      <c r="AA66" s="903"/>
      <c r="AB66" s="897" t="s">
        <v>2937</v>
      </c>
      <c r="AC66" s="903"/>
      <c r="AD66" s="903"/>
      <c r="AE66" s="903"/>
      <c r="AF66" s="903"/>
      <c r="AG66" s="903"/>
      <c r="AH66" s="903"/>
      <c r="AI66" s="903"/>
      <c r="AJ66" s="903"/>
      <c r="AK66" s="903"/>
      <c r="AL66" s="903"/>
      <c r="AM66" s="903"/>
      <c r="AN66" s="903"/>
      <c r="AO66" s="898"/>
      <c r="AP66" s="1238" t="s">
        <v>2938</v>
      </c>
      <c r="AQ66" s="1239"/>
      <c r="AR66" s="1239"/>
      <c r="AS66" s="1239"/>
      <c r="AT66" s="1239"/>
      <c r="AU66" s="1239"/>
      <c r="AV66" s="1239"/>
      <c r="AW66" s="1239"/>
      <c r="AX66" s="1239"/>
      <c r="AY66" s="1239"/>
      <c r="AZ66" s="1240"/>
      <c r="BA66" s="686"/>
      <c r="BB66" s="686"/>
      <c r="BC66" s="685"/>
      <c r="BD66" s="685"/>
      <c r="BE66" s="685"/>
      <c r="BF66" s="685"/>
      <c r="BG66" s="685"/>
      <c r="BH66" s="685"/>
      <c r="BI66" s="685"/>
      <c r="BJ66" s="685"/>
      <c r="BK66" s="685"/>
      <c r="BL66" s="685"/>
      <c r="BM66" s="685"/>
      <c r="BN66" s="685"/>
      <c r="BO66" s="685"/>
      <c r="BP66" s="685"/>
      <c r="BQ66" s="685"/>
      <c r="BR66" s="685"/>
      <c r="BS66" s="685"/>
      <c r="BT66" s="685"/>
      <c r="BU66" s="685"/>
      <c r="BV66" s="685"/>
      <c r="BW66" s="685"/>
      <c r="BX66" s="685"/>
      <c r="BY66" s="685"/>
      <c r="BZ66" s="685"/>
      <c r="CA66" s="685"/>
      <c r="CB66" s="685"/>
      <c r="CC66" s="685"/>
      <c r="CD66" s="685"/>
      <c r="CE66" s="685"/>
      <c r="CF66" s="685"/>
      <c r="CG66" s="685"/>
      <c r="CH66" s="685"/>
      <c r="CI66" s="685"/>
      <c r="CJ66" s="685"/>
      <c r="CK66" s="685"/>
      <c r="CL66" s="685"/>
      <c r="CM66" s="685"/>
      <c r="CN66" s="685"/>
      <c r="CO66" s="685"/>
      <c r="CP66" s="685"/>
      <c r="CQ66" s="685"/>
      <c r="CR66" s="685"/>
      <c r="CS66" s="685"/>
      <c r="CT66" s="685"/>
      <c r="CU66" s="685"/>
      <c r="CV66" s="685"/>
      <c r="CW66" s="685"/>
      <c r="CX66" s="685"/>
      <c r="CY66" s="685"/>
      <c r="CZ66" s="685"/>
      <c r="DA66" s="685"/>
      <c r="DB66" s="685"/>
      <c r="DC66" s="685"/>
      <c r="DD66" s="685"/>
      <c r="DE66" s="685"/>
      <c r="DF66" s="685"/>
      <c r="DG66" s="685"/>
      <c r="DH66" s="685"/>
      <c r="DI66" s="685"/>
      <c r="DJ66" s="685"/>
      <c r="DK66" s="685"/>
      <c r="DL66" s="685"/>
      <c r="DM66" s="685"/>
      <c r="DN66" s="685"/>
      <c r="DO66" s="685"/>
      <c r="DP66" s="685"/>
      <c r="DQ66" s="685"/>
      <c r="DR66" s="685"/>
      <c r="DS66" s="685"/>
      <c r="DT66" s="685"/>
      <c r="DU66" s="685"/>
      <c r="DV66" s="685"/>
      <c r="DW66" s="685"/>
      <c r="DX66" s="685"/>
      <c r="DY66" s="685"/>
      <c r="DZ66" s="685"/>
      <c r="EA66" s="685"/>
      <c r="EB66" s="685"/>
      <c r="EC66" s="685"/>
      <c r="ED66" s="685"/>
      <c r="EE66" s="685"/>
      <c r="EF66" s="685"/>
      <c r="EG66" s="685"/>
      <c r="EH66" s="685"/>
      <c r="EI66" s="685"/>
      <c r="EJ66" s="685"/>
      <c r="EK66" s="685"/>
      <c r="EL66" s="685"/>
      <c r="EM66" s="685"/>
      <c r="EN66" s="685"/>
      <c r="EO66" s="685"/>
      <c r="EP66" s="685"/>
      <c r="EQ66" s="685"/>
      <c r="ER66" s="685"/>
      <c r="ES66" s="685"/>
      <c r="ET66" s="685"/>
      <c r="EU66" s="685"/>
      <c r="EV66" s="685"/>
      <c r="EW66" s="685"/>
      <c r="EX66" s="685"/>
      <c r="EY66" s="685"/>
      <c r="EZ66" s="685"/>
      <c r="FA66" s="685"/>
      <c r="FB66" s="685"/>
      <c r="FC66" s="685"/>
      <c r="FD66" s="685"/>
      <c r="FE66" s="685"/>
      <c r="FF66" s="685"/>
      <c r="FG66" s="685"/>
      <c r="FH66" s="685"/>
      <c r="FI66" s="685"/>
      <c r="FJ66" s="685"/>
      <c r="FK66" s="685"/>
      <c r="FL66" s="685"/>
      <c r="FM66" s="685"/>
      <c r="FN66" s="685"/>
      <c r="FO66" s="685"/>
      <c r="FP66" s="685"/>
      <c r="FQ66" s="685"/>
      <c r="FR66" s="685"/>
      <c r="FS66" s="685"/>
      <c r="FT66" s="685"/>
      <c r="FU66" s="685"/>
      <c r="FV66" s="685"/>
      <c r="FW66" s="685"/>
      <c r="FX66" s="685"/>
      <c r="FY66" s="685"/>
      <c r="FZ66" s="685"/>
      <c r="GA66" s="685"/>
      <c r="GB66" s="685"/>
      <c r="GC66" s="685"/>
      <c r="GD66" s="685"/>
      <c r="GE66" s="685"/>
      <c r="GF66" s="685"/>
      <c r="GG66" s="685"/>
      <c r="GH66" s="685"/>
      <c r="GI66" s="685"/>
      <c r="GJ66" s="685"/>
      <c r="GK66" s="685"/>
      <c r="GL66" s="685"/>
      <c r="GM66" s="685"/>
      <c r="GN66" s="685"/>
      <c r="GO66" s="685"/>
      <c r="GP66" s="685"/>
      <c r="GQ66" s="685"/>
      <c r="GR66" s="685"/>
      <c r="GS66" s="685"/>
      <c r="GT66" s="685"/>
      <c r="GU66" s="685"/>
      <c r="GV66" s="685"/>
      <c r="GW66" s="685"/>
      <c r="GX66" s="685"/>
      <c r="GY66" s="685"/>
      <c r="GZ66" s="685"/>
      <c r="HA66" s="685"/>
      <c r="HB66" s="685"/>
      <c r="HC66" s="685"/>
      <c r="HD66" s="685"/>
      <c r="HE66" s="685"/>
      <c r="HF66" s="685"/>
      <c r="HG66" s="685"/>
      <c r="HH66" s="685"/>
      <c r="HI66" s="685"/>
      <c r="HJ66" s="685"/>
      <c r="HK66" s="685"/>
      <c r="HL66" s="685"/>
      <c r="HM66" s="685"/>
      <c r="HN66" s="685"/>
      <c r="HO66" s="685"/>
      <c r="HP66" s="685"/>
      <c r="HQ66" s="685"/>
      <c r="HR66" s="685"/>
      <c r="HS66" s="685"/>
      <c r="HT66" s="685"/>
      <c r="HU66" s="685"/>
      <c r="HV66" s="685"/>
      <c r="HW66" s="685"/>
      <c r="HX66" s="685"/>
      <c r="HY66" s="685"/>
      <c r="HZ66" s="685"/>
      <c r="IA66" s="685"/>
      <c r="IB66" s="685"/>
      <c r="IC66" s="685"/>
      <c r="ID66" s="685"/>
      <c r="IE66" s="685"/>
      <c r="IF66" s="685"/>
      <c r="IG66" s="685"/>
      <c r="IH66" s="685"/>
      <c r="II66" s="685"/>
      <c r="IJ66" s="685"/>
      <c r="IK66" s="685"/>
      <c r="IL66" s="685"/>
      <c r="IM66" s="685"/>
      <c r="IN66" s="685"/>
      <c r="IO66" s="685"/>
      <c r="IP66" s="685"/>
      <c r="IQ66" s="685"/>
      <c r="IR66" s="685"/>
      <c r="IS66" s="685"/>
      <c r="IT66" s="685"/>
      <c r="IU66" s="685"/>
      <c r="IV66" s="685"/>
      <c r="IW66" s="685"/>
      <c r="IX66" s="685"/>
      <c r="IY66" s="685"/>
      <c r="IZ66" s="685"/>
      <c r="JA66" s="685"/>
      <c r="JB66" s="685"/>
      <c r="JC66" s="685"/>
      <c r="JD66" s="685"/>
      <c r="JE66" s="685"/>
      <c r="JF66" s="685"/>
      <c r="JG66" s="685"/>
      <c r="JH66" s="685"/>
      <c r="JI66" s="685"/>
      <c r="JJ66" s="685"/>
      <c r="JK66" s="685"/>
      <c r="JL66" s="685"/>
      <c r="JM66" s="685"/>
      <c r="JN66" s="685"/>
      <c r="JO66" s="685"/>
      <c r="JP66" s="685"/>
      <c r="JQ66" s="685"/>
      <c r="JR66" s="685"/>
      <c r="JS66" s="685"/>
      <c r="JT66" s="685"/>
      <c r="JU66" s="685"/>
      <c r="JV66" s="685"/>
      <c r="JW66" s="685"/>
      <c r="JX66" s="685"/>
      <c r="JY66" s="685"/>
      <c r="JZ66" s="685"/>
      <c r="KA66" s="685"/>
      <c r="KB66" s="685"/>
      <c r="KC66" s="685"/>
      <c r="KD66" s="685"/>
      <c r="KE66" s="685"/>
      <c r="KF66" s="685"/>
      <c r="KG66" s="685"/>
      <c r="KH66" s="685"/>
      <c r="KI66" s="685"/>
      <c r="KJ66" s="685"/>
      <c r="KK66" s="685"/>
      <c r="KL66" s="685"/>
      <c r="KM66" s="685"/>
      <c r="KN66" s="685"/>
      <c r="KO66" s="685"/>
      <c r="KP66" s="685"/>
      <c r="KQ66" s="685"/>
      <c r="KR66" s="685"/>
      <c r="KS66" s="685"/>
      <c r="KT66" s="685"/>
      <c r="KU66" s="685"/>
      <c r="KV66" s="685"/>
      <c r="KW66" s="685"/>
      <c r="KX66" s="685"/>
      <c r="KY66" s="685"/>
      <c r="KZ66" s="685"/>
      <c r="LA66" s="685"/>
      <c r="LB66" s="685"/>
      <c r="LC66" s="685"/>
      <c r="LD66" s="685"/>
      <c r="LE66" s="685"/>
      <c r="LF66" s="685"/>
      <c r="LG66" s="685"/>
      <c r="LH66" s="685"/>
      <c r="LI66" s="685"/>
      <c r="LJ66" s="685"/>
      <c r="LK66" s="685"/>
      <c r="LL66" s="685"/>
      <c r="LM66" s="685"/>
      <c r="LN66" s="685"/>
      <c r="LO66" s="685"/>
      <c r="LP66" s="685"/>
      <c r="LQ66" s="685"/>
      <c r="LR66" s="685"/>
      <c r="LS66" s="685"/>
      <c r="LT66" s="685"/>
      <c r="LU66" s="685"/>
      <c r="LV66" s="685"/>
      <c r="LW66" s="685"/>
      <c r="LX66" s="685"/>
      <c r="LY66" s="685"/>
      <c r="LZ66" s="685"/>
      <c r="MA66" s="685"/>
      <c r="MB66" s="685"/>
      <c r="MC66" s="685"/>
      <c r="MD66" s="685"/>
      <c r="ME66" s="685"/>
      <c r="MF66" s="685"/>
      <c r="MG66" s="685"/>
      <c r="MH66" s="685"/>
      <c r="MI66" s="685"/>
      <c r="MJ66" s="685"/>
      <c r="MK66" s="685"/>
      <c r="ML66" s="685"/>
      <c r="MM66" s="685"/>
      <c r="MN66" s="685"/>
      <c r="MO66" s="685"/>
      <c r="MP66" s="685"/>
      <c r="MQ66" s="685"/>
      <c r="MR66" s="685"/>
      <c r="MS66" s="685"/>
      <c r="MT66" s="685"/>
      <c r="MU66" s="685"/>
      <c r="MV66" s="685"/>
      <c r="MW66" s="685"/>
      <c r="MX66" s="685"/>
      <c r="MY66" s="685"/>
      <c r="MZ66" s="685"/>
      <c r="NA66" s="685"/>
      <c r="NB66" s="685"/>
      <c r="NC66" s="685"/>
      <c r="ND66" s="685"/>
      <c r="NE66" s="685"/>
      <c r="NF66" s="685"/>
      <c r="NG66" s="685"/>
      <c r="NH66" s="685"/>
      <c r="NI66" s="685"/>
      <c r="NJ66" s="685"/>
      <c r="NK66" s="685"/>
      <c r="NL66" s="685"/>
      <c r="NM66" s="685"/>
      <c r="NN66" s="685"/>
      <c r="NO66" s="685"/>
      <c r="NP66" s="685"/>
      <c r="NQ66" s="685"/>
      <c r="NR66" s="685"/>
      <c r="NS66" s="685"/>
      <c r="NT66" s="685"/>
      <c r="NU66" s="685"/>
      <c r="NV66" s="685"/>
      <c r="NW66" s="685"/>
      <c r="NX66" s="685"/>
      <c r="NY66" s="685"/>
      <c r="NZ66" s="685"/>
      <c r="OA66" s="685"/>
      <c r="OB66" s="685"/>
      <c r="OC66" s="685"/>
      <c r="OD66" s="685"/>
      <c r="OE66" s="685"/>
      <c r="OF66" s="685"/>
      <c r="OG66" s="685"/>
      <c r="OH66" s="685"/>
      <c r="OI66" s="685"/>
      <c r="OJ66" s="685"/>
      <c r="OK66" s="685"/>
      <c r="OL66" s="685"/>
      <c r="OM66" s="685"/>
      <c r="ON66" s="685"/>
      <c r="OO66" s="685"/>
      <c r="OP66" s="685"/>
      <c r="OQ66" s="685"/>
      <c r="OR66" s="685"/>
      <c r="OS66" s="685"/>
      <c r="OT66" s="685"/>
      <c r="OU66" s="685"/>
      <c r="OV66" s="685"/>
      <c r="OW66" s="685"/>
      <c r="OX66" s="685"/>
      <c r="OY66" s="685"/>
      <c r="OZ66" s="685"/>
      <c r="PA66" s="685"/>
      <c r="PB66" s="685"/>
      <c r="PC66" s="685"/>
      <c r="PD66" s="685"/>
      <c r="PE66" s="685"/>
      <c r="PF66" s="685"/>
      <c r="PG66" s="685"/>
      <c r="PH66" s="685"/>
      <c r="PI66" s="685"/>
      <c r="PJ66" s="685"/>
      <c r="PK66" s="685"/>
      <c r="PL66" s="685"/>
      <c r="PM66" s="685"/>
      <c r="PN66" s="685"/>
      <c r="PO66" s="685"/>
      <c r="PP66" s="685"/>
      <c r="PQ66" s="685"/>
      <c r="PR66" s="685"/>
      <c r="PS66" s="685"/>
      <c r="PT66" s="685"/>
      <c r="PU66" s="685"/>
      <c r="PV66" s="685"/>
      <c r="PW66" s="685"/>
      <c r="PX66" s="685"/>
      <c r="PY66" s="685"/>
      <c r="PZ66" s="685"/>
      <c r="QA66" s="685"/>
      <c r="QB66" s="685"/>
      <c r="QC66" s="685"/>
      <c r="QD66" s="685"/>
      <c r="QE66" s="685"/>
      <c r="QF66" s="685"/>
      <c r="QG66" s="685"/>
      <c r="QH66" s="685"/>
      <c r="QI66" s="685"/>
      <c r="QJ66" s="685"/>
      <c r="QK66" s="685"/>
      <c r="QL66" s="685"/>
      <c r="QM66" s="685"/>
      <c r="QN66" s="685"/>
      <c r="QO66" s="685"/>
      <c r="QP66" s="685"/>
      <c r="QQ66" s="685"/>
      <c r="QR66" s="685"/>
      <c r="QS66" s="685"/>
      <c r="QT66" s="685"/>
      <c r="QU66" s="685"/>
      <c r="QV66" s="685"/>
      <c r="QW66" s="685"/>
      <c r="QX66" s="685"/>
      <c r="QY66" s="685"/>
      <c r="QZ66" s="685"/>
      <c r="RA66" s="685"/>
      <c r="RB66" s="685"/>
      <c r="RC66" s="685"/>
      <c r="RD66" s="685"/>
      <c r="RE66" s="685"/>
      <c r="RF66" s="685"/>
      <c r="RG66" s="685"/>
      <c r="RH66" s="685"/>
      <c r="RI66" s="685"/>
      <c r="RJ66" s="685"/>
      <c r="RK66" s="685"/>
      <c r="RL66" s="685"/>
      <c r="RM66" s="685"/>
      <c r="RN66" s="685"/>
      <c r="RO66" s="685"/>
      <c r="RP66" s="685"/>
      <c r="RQ66" s="685"/>
      <c r="RR66" s="685"/>
      <c r="RS66" s="685"/>
      <c r="RT66" s="685"/>
      <c r="RU66" s="685"/>
      <c r="RV66" s="685"/>
      <c r="RW66" s="685"/>
      <c r="RX66" s="685"/>
      <c r="RY66" s="685"/>
      <c r="RZ66" s="685"/>
      <c r="SA66" s="685"/>
      <c r="SB66" s="685"/>
      <c r="SC66" s="685"/>
      <c r="SD66" s="685"/>
      <c r="SE66" s="685"/>
      <c r="SF66" s="685"/>
      <c r="SG66" s="685"/>
      <c r="SH66" s="685"/>
      <c r="SI66" s="685"/>
      <c r="SJ66" s="685"/>
      <c r="SK66" s="685"/>
      <c r="SL66" s="685"/>
      <c r="SM66" s="685"/>
      <c r="SN66" s="685"/>
      <c r="SO66" s="685"/>
      <c r="SP66" s="685"/>
      <c r="SQ66" s="685"/>
      <c r="SR66" s="685"/>
      <c r="SS66" s="685"/>
      <c r="ST66" s="685"/>
      <c r="SU66" s="685"/>
      <c r="SV66" s="685"/>
      <c r="SW66" s="685"/>
      <c r="SX66" s="685"/>
      <c r="SY66" s="685"/>
      <c r="SZ66" s="685"/>
      <c r="TA66" s="685"/>
      <c r="TB66" s="685"/>
      <c r="TC66" s="685"/>
      <c r="TD66" s="685"/>
      <c r="TE66" s="685"/>
      <c r="TF66" s="685"/>
      <c r="TG66" s="685"/>
      <c r="TH66" s="685"/>
      <c r="TI66" s="685"/>
      <c r="TJ66" s="685"/>
      <c r="TK66" s="685"/>
      <c r="TL66" s="685"/>
      <c r="TM66" s="685"/>
      <c r="TN66" s="685"/>
      <c r="TO66" s="685"/>
      <c r="TP66" s="685"/>
      <c r="TQ66" s="685"/>
      <c r="TR66" s="685"/>
      <c r="TS66" s="685"/>
      <c r="TT66" s="685"/>
      <c r="TU66" s="685"/>
      <c r="TV66" s="685"/>
      <c r="TW66" s="685"/>
      <c r="TX66" s="685"/>
      <c r="TY66" s="685"/>
      <c r="TZ66" s="685"/>
      <c r="UA66" s="685"/>
      <c r="UB66" s="685"/>
      <c r="UC66" s="685"/>
      <c r="UD66" s="685"/>
      <c r="UE66" s="685"/>
      <c r="UF66" s="685"/>
      <c r="UG66" s="685"/>
      <c r="UH66" s="685"/>
      <c r="UI66" s="685"/>
      <c r="UJ66" s="685"/>
      <c r="UK66" s="685"/>
      <c r="UL66" s="685"/>
      <c r="UM66" s="685"/>
      <c r="UN66" s="685"/>
      <c r="UO66" s="685"/>
      <c r="UP66" s="685"/>
      <c r="UQ66" s="685"/>
      <c r="UR66" s="685"/>
      <c r="US66" s="685"/>
      <c r="UT66" s="685"/>
      <c r="UU66" s="685"/>
      <c r="UV66" s="685"/>
      <c r="UW66" s="685"/>
      <c r="UX66" s="685"/>
      <c r="UY66" s="685"/>
      <c r="UZ66" s="685"/>
      <c r="VA66" s="685"/>
      <c r="VB66" s="685"/>
      <c r="VC66" s="685"/>
      <c r="VD66" s="685"/>
      <c r="VE66" s="685"/>
      <c r="VF66" s="685"/>
      <c r="VG66" s="685"/>
      <c r="VH66" s="685"/>
      <c r="VI66" s="685"/>
      <c r="VJ66" s="685"/>
      <c r="VK66" s="685"/>
      <c r="VL66" s="685"/>
      <c r="VM66" s="685"/>
      <c r="VN66" s="685"/>
      <c r="VO66" s="685"/>
      <c r="VP66" s="685"/>
      <c r="VQ66" s="685"/>
      <c r="VR66" s="685"/>
      <c r="VS66" s="685"/>
      <c r="VT66" s="685"/>
      <c r="VU66" s="685"/>
      <c r="VV66" s="685"/>
      <c r="VW66" s="685"/>
      <c r="VX66" s="685"/>
      <c r="VY66" s="685"/>
      <c r="VZ66" s="685"/>
      <c r="WA66" s="685"/>
      <c r="WB66" s="685"/>
      <c r="WC66" s="685"/>
      <c r="WD66" s="685"/>
      <c r="WE66" s="685"/>
      <c r="WF66" s="685"/>
      <c r="WG66" s="685"/>
      <c r="WH66" s="685"/>
      <c r="WI66" s="685"/>
      <c r="WJ66" s="685"/>
      <c r="WK66" s="685"/>
      <c r="WL66" s="685"/>
      <c r="WM66" s="685"/>
      <c r="WN66" s="685"/>
      <c r="WO66" s="685"/>
      <c r="WP66" s="685"/>
      <c r="WQ66" s="685"/>
      <c r="WR66" s="685"/>
      <c r="WS66" s="685"/>
      <c r="WT66" s="685"/>
      <c r="WU66" s="685"/>
      <c r="WV66" s="685"/>
      <c r="WW66" s="685"/>
      <c r="WX66" s="685"/>
      <c r="WY66" s="685"/>
      <c r="WZ66" s="685"/>
      <c r="XA66" s="685"/>
      <c r="XB66" s="685"/>
      <c r="XC66" s="685"/>
      <c r="XD66" s="685"/>
      <c r="XE66" s="685"/>
      <c r="XF66" s="685"/>
      <c r="XG66" s="685"/>
      <c r="XH66" s="685"/>
      <c r="XI66" s="685"/>
      <c r="XJ66" s="685"/>
      <c r="XK66" s="685"/>
      <c r="XL66" s="685"/>
      <c r="XM66" s="685"/>
      <c r="XN66" s="685"/>
      <c r="XO66" s="685"/>
      <c r="XP66" s="685"/>
      <c r="XQ66" s="685"/>
      <c r="XR66" s="685"/>
      <c r="XS66" s="685"/>
      <c r="XT66" s="685"/>
      <c r="XU66" s="685"/>
      <c r="XV66" s="685"/>
      <c r="XW66" s="685"/>
      <c r="XX66" s="685"/>
      <c r="XY66" s="685"/>
      <c r="XZ66" s="685"/>
      <c r="YA66" s="685"/>
      <c r="YB66" s="685"/>
      <c r="YC66" s="685"/>
      <c r="YD66" s="685"/>
      <c r="YE66" s="685"/>
      <c r="YF66" s="685"/>
      <c r="YG66" s="685"/>
      <c r="YH66" s="685"/>
      <c r="YI66" s="685"/>
      <c r="YJ66" s="685"/>
      <c r="YK66" s="685"/>
      <c r="YL66" s="685"/>
      <c r="YM66" s="685"/>
      <c r="YN66" s="685"/>
      <c r="YO66" s="685"/>
      <c r="YP66" s="685"/>
      <c r="YQ66" s="685"/>
      <c r="YR66" s="685"/>
      <c r="YS66" s="685"/>
      <c r="YT66" s="685"/>
      <c r="YU66" s="685"/>
      <c r="YV66" s="685"/>
      <c r="YW66" s="685"/>
      <c r="YX66" s="685"/>
      <c r="YY66" s="685"/>
      <c r="YZ66" s="685"/>
      <c r="ZA66" s="685"/>
      <c r="ZB66" s="685"/>
      <c r="ZC66" s="685"/>
      <c r="ZD66" s="685"/>
      <c r="ZE66" s="685"/>
      <c r="ZF66" s="685"/>
      <c r="ZG66" s="685"/>
      <c r="ZH66" s="685"/>
      <c r="ZI66" s="685"/>
      <c r="ZJ66" s="685"/>
      <c r="ZK66" s="685"/>
      <c r="ZL66" s="685"/>
      <c r="ZM66" s="685"/>
      <c r="ZN66" s="685"/>
      <c r="ZO66" s="685"/>
      <c r="ZP66" s="685"/>
      <c r="ZQ66" s="685"/>
      <c r="ZR66" s="685"/>
      <c r="ZS66" s="685"/>
      <c r="ZT66" s="685"/>
      <c r="ZU66" s="685"/>
      <c r="ZV66" s="685"/>
      <c r="ZW66" s="685"/>
      <c r="ZX66" s="685"/>
      <c r="ZY66" s="685"/>
      <c r="ZZ66" s="685"/>
      <c r="AAA66" s="685"/>
      <c r="AAB66" s="685"/>
      <c r="AAC66" s="685"/>
      <c r="AAD66" s="685"/>
      <c r="AAE66" s="685"/>
      <c r="AAF66" s="685"/>
      <c r="AAG66" s="685"/>
      <c r="AAH66" s="685"/>
      <c r="AAI66" s="685"/>
      <c r="AAJ66" s="685"/>
      <c r="AAK66" s="685"/>
      <c r="AAL66" s="685"/>
      <c r="AAM66" s="685"/>
      <c r="AAN66" s="685"/>
      <c r="AAO66" s="685"/>
      <c r="AAP66" s="685"/>
      <c r="AAQ66" s="685"/>
      <c r="AAR66" s="685"/>
      <c r="AAS66" s="685"/>
      <c r="AAT66" s="685"/>
      <c r="AAU66" s="685"/>
      <c r="AAV66" s="685"/>
      <c r="AAW66" s="685"/>
      <c r="AAX66" s="685"/>
      <c r="AAY66" s="685"/>
      <c r="AAZ66" s="685"/>
      <c r="ABA66" s="685"/>
      <c r="ABB66" s="685"/>
      <c r="ABC66" s="685"/>
      <c r="ABD66" s="685"/>
      <c r="ABE66" s="685"/>
      <c r="ABF66" s="685"/>
      <c r="ABG66" s="685"/>
      <c r="ABH66" s="685"/>
      <c r="ABI66" s="685"/>
      <c r="ABJ66" s="685"/>
      <c r="ABK66" s="685"/>
      <c r="ABL66" s="685"/>
      <c r="ABM66" s="685"/>
      <c r="ABN66" s="685"/>
      <c r="ABO66" s="685"/>
      <c r="ABP66" s="685"/>
      <c r="ABQ66" s="685"/>
      <c r="ABR66" s="685"/>
      <c r="ABS66" s="685"/>
      <c r="ABT66" s="685"/>
      <c r="ABU66" s="685"/>
      <c r="ABV66" s="685"/>
      <c r="ABW66" s="685"/>
      <c r="ABX66" s="685"/>
      <c r="ABY66" s="685"/>
      <c r="ABZ66" s="685"/>
      <c r="ACA66" s="685"/>
      <c r="ACB66" s="685"/>
      <c r="ACC66" s="685"/>
      <c r="ACD66" s="685"/>
      <c r="ACE66" s="685"/>
      <c r="ACF66" s="685"/>
      <c r="ACG66" s="685"/>
      <c r="ACH66" s="685"/>
      <c r="ACI66" s="685"/>
      <c r="ACJ66" s="685"/>
      <c r="ACK66" s="685"/>
      <c r="ACL66" s="685"/>
      <c r="ACM66" s="685"/>
      <c r="ACN66" s="685"/>
      <c r="ACO66" s="685"/>
      <c r="ACP66" s="685"/>
      <c r="ACQ66" s="685"/>
      <c r="ACR66" s="685"/>
      <c r="ACS66" s="685"/>
      <c r="ACT66" s="685"/>
      <c r="ACU66" s="685"/>
      <c r="ACV66" s="685"/>
      <c r="ACW66" s="685"/>
      <c r="ACX66" s="685"/>
      <c r="ACY66" s="685"/>
      <c r="ACZ66" s="685"/>
      <c r="ADA66" s="685"/>
      <c r="ADB66" s="685"/>
      <c r="ADC66" s="685"/>
      <c r="ADD66" s="685"/>
      <c r="ADE66" s="685"/>
      <c r="ADF66" s="685"/>
      <c r="ADG66" s="685"/>
      <c r="ADH66" s="685"/>
      <c r="ADI66" s="685"/>
      <c r="ADJ66" s="685"/>
      <c r="ADK66" s="685"/>
      <c r="ADL66" s="685"/>
      <c r="ADM66" s="685"/>
      <c r="ADN66" s="685"/>
      <c r="ADO66" s="685"/>
      <c r="ADP66" s="685"/>
      <c r="ADQ66" s="685"/>
      <c r="ADR66" s="685"/>
      <c r="ADS66" s="685"/>
      <c r="ADT66" s="685"/>
      <c r="ADU66" s="685"/>
      <c r="ADV66" s="685"/>
      <c r="ADW66" s="685"/>
      <c r="ADX66" s="685"/>
      <c r="ADY66" s="685"/>
      <c r="ADZ66" s="685"/>
      <c r="AEA66" s="685"/>
      <c r="AEB66" s="685"/>
      <c r="AEC66" s="685"/>
      <c r="AED66" s="685"/>
      <c r="AEE66" s="685"/>
      <c r="AEF66" s="685"/>
      <c r="AEG66" s="685"/>
      <c r="AEH66" s="685"/>
      <c r="AEI66" s="685"/>
      <c r="AEJ66" s="685"/>
      <c r="AEK66" s="685"/>
      <c r="AEL66" s="685"/>
      <c r="AEM66" s="685"/>
      <c r="AEN66" s="685"/>
      <c r="AEO66" s="685"/>
      <c r="AEP66" s="685"/>
      <c r="AEQ66" s="685"/>
      <c r="AER66" s="685"/>
      <c r="AES66" s="685"/>
      <c r="AET66" s="685"/>
      <c r="AEU66" s="685"/>
      <c r="AEV66" s="685"/>
      <c r="AEW66" s="685"/>
      <c r="AEX66" s="685"/>
      <c r="AEY66" s="685"/>
      <c r="AEZ66" s="685"/>
      <c r="AFA66" s="685"/>
      <c r="AFB66" s="685"/>
      <c r="AFC66" s="685"/>
      <c r="AFD66" s="685"/>
      <c r="AFE66" s="685"/>
      <c r="AFF66" s="685"/>
      <c r="AFG66" s="685"/>
      <c r="AFH66" s="685"/>
      <c r="AFI66" s="685"/>
      <c r="AFJ66" s="685"/>
      <c r="AFK66" s="685"/>
      <c r="AFL66" s="685"/>
      <c r="AFM66" s="685"/>
      <c r="AFN66" s="685"/>
      <c r="AFO66" s="685"/>
      <c r="AFP66" s="685"/>
      <c r="AFQ66" s="685"/>
      <c r="AFR66" s="685"/>
      <c r="AFS66" s="685"/>
      <c r="AFT66" s="685"/>
      <c r="AFU66" s="685"/>
      <c r="AFV66" s="685"/>
      <c r="AFW66" s="685"/>
      <c r="AFX66" s="685"/>
      <c r="AFY66" s="685"/>
      <c r="AFZ66" s="685"/>
      <c r="AGA66" s="685"/>
      <c r="AGB66" s="685"/>
      <c r="AGC66" s="685"/>
      <c r="AGD66" s="685"/>
      <c r="AGE66" s="685"/>
      <c r="AGF66" s="685"/>
      <c r="AGG66" s="685"/>
      <c r="AGH66" s="685"/>
      <c r="AGI66" s="685"/>
      <c r="AGJ66" s="685"/>
      <c r="AGK66" s="685"/>
      <c r="AGL66" s="685"/>
      <c r="AGM66" s="685"/>
      <c r="AGN66" s="685"/>
      <c r="AGO66" s="685"/>
      <c r="AGP66" s="685"/>
      <c r="AGQ66" s="685"/>
      <c r="AGR66" s="685"/>
      <c r="AGS66" s="685"/>
      <c r="AGT66" s="685"/>
      <c r="AGU66" s="685"/>
      <c r="AGV66" s="685"/>
      <c r="AGW66" s="685"/>
      <c r="AGX66" s="685"/>
      <c r="AGY66" s="685"/>
      <c r="AGZ66" s="685"/>
      <c r="AHA66" s="685"/>
      <c r="AHB66" s="685"/>
      <c r="AHC66" s="685"/>
      <c r="AHD66" s="685"/>
      <c r="AHE66" s="685"/>
      <c r="AHF66" s="685"/>
      <c r="AHG66" s="685"/>
      <c r="AHH66" s="685"/>
      <c r="AHI66" s="685"/>
      <c r="AHJ66" s="685"/>
      <c r="AHK66" s="685"/>
      <c r="AHL66" s="685"/>
      <c r="AHM66" s="685"/>
      <c r="AHN66" s="685"/>
      <c r="AHO66" s="685"/>
      <c r="AHP66" s="685"/>
      <c r="AHQ66" s="685"/>
      <c r="AHR66" s="685"/>
      <c r="AHS66" s="685"/>
      <c r="AHT66" s="685"/>
      <c r="AHU66" s="685"/>
      <c r="AHV66" s="685"/>
      <c r="AHW66" s="685"/>
      <c r="AHX66" s="685"/>
      <c r="AHY66" s="685"/>
      <c r="AHZ66" s="685"/>
      <c r="AIA66" s="685"/>
      <c r="AIB66" s="685"/>
      <c r="AIC66" s="685"/>
      <c r="AID66" s="685"/>
      <c r="AIE66" s="685"/>
      <c r="AIF66" s="685"/>
      <c r="AIG66" s="685"/>
      <c r="AIH66" s="685"/>
      <c r="AII66" s="685"/>
      <c r="AIJ66" s="685"/>
      <c r="AIK66" s="685"/>
      <c r="AIL66" s="685"/>
      <c r="AIM66" s="685"/>
      <c r="AIN66" s="685"/>
      <c r="AIO66" s="685"/>
      <c r="AIP66" s="685"/>
      <c r="AIQ66" s="685"/>
      <c r="AIR66" s="685"/>
      <c r="AIS66" s="685"/>
      <c r="AIT66" s="685"/>
      <c r="AIU66" s="685"/>
      <c r="AIV66" s="685"/>
      <c r="AIW66" s="685"/>
      <c r="AIX66" s="685"/>
      <c r="AIY66" s="685"/>
      <c r="AIZ66" s="685"/>
      <c r="AJA66" s="685"/>
      <c r="AJB66" s="685"/>
      <c r="AJC66" s="685"/>
      <c r="AJD66" s="685"/>
      <c r="AJE66" s="685"/>
      <c r="AJF66" s="685"/>
      <c r="AJG66" s="685"/>
      <c r="AJH66" s="685"/>
      <c r="AJI66" s="685"/>
      <c r="AJJ66" s="685"/>
      <c r="AJK66" s="685"/>
      <c r="AJL66" s="685"/>
      <c r="AJM66" s="685"/>
      <c r="AJN66" s="685"/>
      <c r="AJO66" s="685"/>
      <c r="AJP66" s="685"/>
      <c r="AJQ66" s="685"/>
      <c r="AJR66" s="685"/>
      <c r="AJS66" s="685"/>
      <c r="AJT66" s="685"/>
      <c r="AJU66" s="685"/>
      <c r="AJV66" s="685"/>
      <c r="AJW66" s="685"/>
      <c r="AJX66" s="685"/>
      <c r="AJY66" s="685"/>
      <c r="AJZ66" s="685"/>
      <c r="AKA66" s="685"/>
      <c r="AKB66" s="685"/>
      <c r="AKC66" s="685"/>
      <c r="AKD66" s="685"/>
      <c r="AKE66" s="685"/>
      <c r="AKF66" s="685"/>
      <c r="AKG66" s="685"/>
      <c r="AKH66" s="685"/>
      <c r="AKI66" s="685"/>
      <c r="AKJ66" s="685"/>
      <c r="AKK66" s="685"/>
      <c r="AKL66" s="685"/>
      <c r="AKM66" s="685"/>
      <c r="AKN66" s="685"/>
      <c r="AKO66" s="685"/>
      <c r="AKP66" s="685"/>
      <c r="AKQ66" s="685"/>
      <c r="AKR66" s="685"/>
      <c r="AKS66" s="685"/>
      <c r="AKT66" s="685"/>
      <c r="AKU66" s="685"/>
      <c r="AKV66" s="685"/>
      <c r="AKW66" s="685"/>
      <c r="AKX66" s="685"/>
      <c r="AKY66" s="685"/>
      <c r="AKZ66" s="685"/>
      <c r="ALA66" s="685"/>
      <c r="ALB66" s="685"/>
      <c r="ALC66" s="685"/>
      <c r="ALD66" s="685"/>
      <c r="ALE66" s="685"/>
      <c r="ALF66" s="685"/>
      <c r="ALG66" s="685"/>
      <c r="ALH66" s="685"/>
      <c r="ALI66" s="685"/>
      <c r="ALJ66" s="685"/>
      <c r="ALK66" s="685"/>
      <c r="ALL66" s="685"/>
      <c r="ALM66" s="685"/>
      <c r="ALN66" s="685"/>
      <c r="ALO66" s="685"/>
      <c r="ALP66" s="685"/>
      <c r="ALQ66" s="685"/>
      <c r="ALR66" s="685"/>
      <c r="ALS66" s="685"/>
      <c r="ALT66" s="685"/>
      <c r="ALU66" s="685"/>
      <c r="ALV66" s="685"/>
      <c r="ALW66" s="685"/>
      <c r="ALX66" s="685"/>
      <c r="ALY66" s="685"/>
      <c r="ALZ66" s="685"/>
      <c r="AMA66" s="685"/>
      <c r="AMB66" s="685"/>
      <c r="AMC66" s="685"/>
      <c r="AMD66" s="685"/>
      <c r="AME66" s="685"/>
      <c r="AMF66" s="685"/>
      <c r="AMG66" s="685"/>
      <c r="AMH66" s="685"/>
      <c r="AMI66" s="685"/>
      <c r="AMJ66" s="685"/>
      <c r="AMK66" s="685"/>
      <c r="AML66" s="685"/>
      <c r="AMM66" s="685"/>
      <c r="AMN66" s="685"/>
      <c r="AMO66" s="685"/>
      <c r="AMP66" s="685"/>
      <c r="AMQ66" s="685"/>
      <c r="AMR66" s="685"/>
      <c r="AMS66" s="685"/>
      <c r="AMT66" s="685"/>
      <c r="AMU66" s="685"/>
      <c r="AMV66" s="685"/>
      <c r="AMW66" s="685"/>
      <c r="AMX66" s="685"/>
      <c r="AMY66" s="685"/>
      <c r="AMZ66" s="685"/>
      <c r="ANA66" s="685"/>
      <c r="ANB66" s="685"/>
      <c r="ANC66" s="685"/>
      <c r="AND66" s="685"/>
      <c r="ANE66" s="685"/>
      <c r="ANF66" s="685"/>
      <c r="ANG66" s="685"/>
      <c r="ANH66" s="685"/>
      <c r="ANI66" s="685"/>
      <c r="ANJ66" s="685"/>
      <c r="ANK66" s="685"/>
      <c r="ANL66" s="685"/>
      <c r="ANM66" s="685"/>
      <c r="ANN66" s="685"/>
      <c r="ANO66" s="685"/>
      <c r="ANP66" s="685"/>
      <c r="ANQ66" s="685"/>
      <c r="ANR66" s="685"/>
      <c r="ANS66" s="685"/>
      <c r="ANT66" s="685"/>
      <c r="ANU66" s="685"/>
      <c r="ANV66" s="685"/>
      <c r="ANW66" s="685"/>
      <c r="ANX66" s="685"/>
      <c r="ANY66" s="685"/>
      <c r="ANZ66" s="685"/>
      <c r="AOA66" s="685"/>
      <c r="AOB66" s="685"/>
      <c r="AOC66" s="685"/>
      <c r="AOD66" s="685"/>
      <c r="AOE66" s="685"/>
      <c r="AOF66" s="685"/>
      <c r="AOG66" s="685"/>
      <c r="AOH66" s="685"/>
      <c r="AOI66" s="685"/>
      <c r="AOJ66" s="685"/>
      <c r="AOK66" s="685"/>
      <c r="AOL66" s="685"/>
      <c r="AOM66" s="685"/>
      <c r="AON66" s="685"/>
      <c r="AOO66" s="685"/>
      <c r="AOP66" s="685"/>
      <c r="AOQ66" s="685"/>
      <c r="AOR66" s="685"/>
      <c r="AOS66" s="685"/>
      <c r="AOT66" s="685"/>
      <c r="AOU66" s="685"/>
      <c r="AOV66" s="685"/>
      <c r="AOW66" s="685"/>
      <c r="AOX66" s="685"/>
      <c r="AOY66" s="685"/>
      <c r="AOZ66" s="685"/>
      <c r="APA66" s="685"/>
      <c r="APB66" s="685"/>
      <c r="APC66" s="685"/>
      <c r="APD66" s="685"/>
      <c r="APE66" s="685"/>
      <c r="APF66" s="685"/>
      <c r="APG66" s="685"/>
      <c r="APH66" s="685"/>
      <c r="API66" s="685"/>
      <c r="APJ66" s="685"/>
      <c r="APK66" s="685"/>
      <c r="APL66" s="685"/>
      <c r="APM66" s="685"/>
      <c r="APN66" s="685"/>
      <c r="APO66" s="685"/>
      <c r="APP66" s="685"/>
      <c r="APQ66" s="685"/>
      <c r="APR66" s="685"/>
      <c r="APS66" s="685"/>
      <c r="APT66" s="685"/>
      <c r="APU66" s="685"/>
      <c r="APV66" s="685"/>
      <c r="APW66" s="685"/>
      <c r="APX66" s="685"/>
      <c r="APY66" s="685"/>
      <c r="APZ66" s="685"/>
      <c r="AQA66" s="685"/>
      <c r="AQB66" s="685"/>
      <c r="AQC66" s="685"/>
      <c r="AQD66" s="685"/>
      <c r="AQE66" s="685"/>
      <c r="AQF66" s="685"/>
      <c r="AQG66" s="685"/>
      <c r="AQH66" s="685"/>
      <c r="AQI66" s="685"/>
      <c r="AQJ66" s="685"/>
      <c r="AQK66" s="685"/>
      <c r="AQL66" s="685"/>
      <c r="AQM66" s="685"/>
      <c r="AQN66" s="685"/>
      <c r="AQO66" s="685"/>
      <c r="AQP66" s="685"/>
      <c r="AQQ66" s="685"/>
      <c r="AQR66" s="685"/>
      <c r="AQS66" s="685"/>
      <c r="AQT66" s="685"/>
      <c r="AQU66" s="685"/>
      <c r="AQV66" s="685"/>
      <c r="AQW66" s="685"/>
      <c r="AQX66" s="685"/>
      <c r="AQY66" s="685"/>
      <c r="AQZ66" s="685"/>
      <c r="ARA66" s="685"/>
      <c r="ARB66" s="685"/>
      <c r="ARC66" s="685"/>
      <c r="ARD66" s="685"/>
      <c r="ARE66" s="685"/>
      <c r="ARF66" s="685"/>
      <c r="ARG66" s="685"/>
      <c r="ARH66" s="685"/>
      <c r="ARI66" s="685"/>
      <c r="ARJ66" s="685"/>
      <c r="ARK66" s="685"/>
      <c r="ARL66" s="685"/>
      <c r="ARM66" s="685"/>
      <c r="ARN66" s="685"/>
      <c r="ARO66" s="685"/>
      <c r="ARP66" s="685"/>
      <c r="ARQ66" s="685"/>
      <c r="ARR66" s="685"/>
      <c r="ARS66" s="685"/>
      <c r="ART66" s="685"/>
      <c r="ARU66" s="685"/>
      <c r="ARV66" s="685"/>
      <c r="ARW66" s="685"/>
      <c r="ARX66" s="685"/>
      <c r="ARY66" s="685"/>
      <c r="ARZ66" s="685"/>
      <c r="ASA66" s="685"/>
      <c r="ASB66" s="685"/>
      <c r="ASC66" s="685"/>
      <c r="ASD66" s="685"/>
      <c r="ASE66" s="685"/>
      <c r="ASF66" s="685"/>
      <c r="ASG66" s="685"/>
      <c r="ASH66" s="685"/>
      <c r="ASI66" s="685"/>
      <c r="ASJ66" s="685"/>
      <c r="ASK66" s="685"/>
      <c r="ASL66" s="685"/>
      <c r="ASM66" s="685"/>
      <c r="ASN66" s="685"/>
      <c r="ASO66" s="685"/>
      <c r="ASP66" s="685"/>
      <c r="ASQ66" s="685"/>
      <c r="ASR66" s="685"/>
      <c r="ASS66" s="685"/>
      <c r="AST66" s="685"/>
      <c r="ASU66" s="685"/>
      <c r="ASV66" s="685"/>
      <c r="ASW66" s="685"/>
      <c r="ASX66" s="685"/>
      <c r="ASY66" s="685"/>
      <c r="ASZ66" s="685"/>
      <c r="ATA66" s="685"/>
      <c r="ATB66" s="685"/>
      <c r="ATC66" s="685"/>
      <c r="ATD66" s="685"/>
      <c r="ATE66" s="685"/>
      <c r="ATF66" s="685"/>
      <c r="ATG66" s="685"/>
      <c r="ATH66" s="685"/>
      <c r="ATI66" s="685"/>
      <c r="ATJ66" s="685"/>
      <c r="ATK66" s="685"/>
      <c r="ATL66" s="685"/>
      <c r="ATM66" s="685"/>
      <c r="ATN66" s="685"/>
      <c r="ATO66" s="685"/>
      <c r="ATP66" s="685"/>
      <c r="ATQ66" s="685"/>
      <c r="ATR66" s="685"/>
      <c r="ATS66" s="685"/>
      <c r="ATT66" s="685"/>
      <c r="ATU66" s="685"/>
      <c r="ATV66" s="685"/>
      <c r="ATW66" s="685"/>
      <c r="ATX66" s="685"/>
      <c r="ATY66" s="685"/>
      <c r="ATZ66" s="685"/>
      <c r="AUA66" s="685"/>
      <c r="AUB66" s="685"/>
      <c r="AUC66" s="685"/>
      <c r="AUD66" s="685"/>
      <c r="AUE66" s="685"/>
      <c r="AUF66" s="685"/>
      <c r="AUG66" s="685"/>
      <c r="AUH66" s="685"/>
      <c r="AUI66" s="685"/>
      <c r="AUJ66" s="685"/>
      <c r="AUK66" s="685"/>
      <c r="AUL66" s="685"/>
      <c r="AUM66" s="685"/>
      <c r="AUN66" s="685"/>
      <c r="AUO66" s="685"/>
      <c r="AUP66" s="685"/>
      <c r="AUQ66" s="685"/>
      <c r="AUR66" s="685"/>
      <c r="AUS66" s="685"/>
      <c r="AUT66" s="685"/>
      <c r="AUU66" s="685"/>
      <c r="AUV66" s="685"/>
      <c r="AUW66" s="685"/>
      <c r="AUX66" s="685"/>
      <c r="AUY66" s="685"/>
      <c r="AUZ66" s="685"/>
      <c r="AVA66" s="685"/>
      <c r="AVB66" s="685"/>
      <c r="AVC66" s="685"/>
      <c r="AVD66" s="685"/>
      <c r="AVE66" s="685"/>
      <c r="AVF66" s="685"/>
      <c r="AVG66" s="685"/>
      <c r="AVH66" s="685"/>
      <c r="AVI66" s="685"/>
      <c r="AVJ66" s="685"/>
      <c r="AVK66" s="685"/>
      <c r="AVL66" s="685"/>
      <c r="AVM66" s="685"/>
      <c r="AVN66" s="685"/>
      <c r="AVO66" s="685"/>
      <c r="AVP66" s="685"/>
      <c r="AVQ66" s="685"/>
      <c r="AVR66" s="685"/>
      <c r="AVS66" s="685"/>
      <c r="AVT66" s="685"/>
      <c r="AVU66" s="685"/>
      <c r="AVV66" s="685"/>
      <c r="AVW66" s="685"/>
      <c r="AVX66" s="685"/>
      <c r="AVY66" s="685"/>
      <c r="AVZ66" s="685"/>
      <c r="AWA66" s="685"/>
      <c r="AWB66" s="685"/>
      <c r="AWC66" s="685"/>
      <c r="AWD66" s="685"/>
      <c r="AWE66" s="685"/>
      <c r="AWF66" s="685"/>
      <c r="AWG66" s="685"/>
      <c r="AWH66" s="685"/>
      <c r="AWI66" s="685"/>
      <c r="AWJ66" s="685"/>
      <c r="AWK66" s="685"/>
      <c r="AWL66" s="685"/>
      <c r="AWM66" s="685"/>
      <c r="AWN66" s="685"/>
      <c r="AWO66" s="685"/>
      <c r="AWP66" s="685"/>
      <c r="AWQ66" s="685"/>
      <c r="AWR66" s="685"/>
      <c r="AWS66" s="685"/>
      <c r="AWT66" s="685"/>
      <c r="AWU66" s="685"/>
      <c r="AWV66" s="685"/>
      <c r="AWW66" s="685"/>
      <c r="AWX66" s="685"/>
      <c r="AWY66" s="685"/>
      <c r="AWZ66" s="685"/>
      <c r="AXA66" s="685"/>
      <c r="AXB66" s="685"/>
      <c r="AXC66" s="685"/>
      <c r="AXD66" s="685"/>
      <c r="AXE66" s="685"/>
      <c r="AXF66" s="685"/>
      <c r="AXG66" s="685"/>
      <c r="AXH66" s="685"/>
      <c r="AXI66" s="685"/>
      <c r="AXJ66" s="685"/>
      <c r="AXK66" s="685"/>
      <c r="AXL66" s="685"/>
      <c r="AXM66" s="685"/>
      <c r="AXN66" s="685"/>
      <c r="AXO66" s="685"/>
      <c r="AXP66" s="685"/>
      <c r="AXQ66" s="685"/>
      <c r="AXR66" s="685"/>
      <c r="AXS66" s="685"/>
      <c r="AXT66" s="685"/>
      <c r="AXU66" s="685"/>
      <c r="AXV66" s="685"/>
      <c r="AXW66" s="685"/>
      <c r="AXX66" s="685"/>
      <c r="AXY66" s="685"/>
      <c r="AXZ66" s="685"/>
      <c r="AYA66" s="685"/>
      <c r="AYB66" s="685"/>
      <c r="AYC66" s="685"/>
      <c r="AYD66" s="685"/>
      <c r="AYE66" s="685"/>
      <c r="AYF66" s="685"/>
      <c r="AYG66" s="685"/>
      <c r="AYH66" s="685"/>
      <c r="AYI66" s="685"/>
      <c r="AYJ66" s="685"/>
      <c r="AYK66" s="685"/>
      <c r="AYL66" s="685"/>
      <c r="AYM66" s="685"/>
      <c r="AYN66" s="685"/>
      <c r="AYO66" s="685"/>
      <c r="AYP66" s="685"/>
      <c r="AYQ66" s="685"/>
      <c r="AYR66" s="685"/>
      <c r="AYS66" s="685"/>
      <c r="AYT66" s="685"/>
      <c r="AYU66" s="685"/>
      <c r="AYV66" s="685"/>
      <c r="AYW66" s="685"/>
      <c r="AYX66" s="685"/>
      <c r="AYY66" s="685"/>
      <c r="AYZ66" s="685"/>
      <c r="AZA66" s="685"/>
      <c r="AZB66" s="685"/>
      <c r="AZC66" s="685"/>
      <c r="AZD66" s="685"/>
      <c r="AZE66" s="685"/>
      <c r="AZF66" s="685"/>
      <c r="AZG66" s="685"/>
      <c r="AZH66" s="685"/>
      <c r="AZI66" s="685"/>
      <c r="AZJ66" s="685"/>
      <c r="AZK66" s="685"/>
      <c r="AZL66" s="685"/>
      <c r="AZM66" s="685"/>
      <c r="AZN66" s="685"/>
      <c r="AZO66" s="685"/>
      <c r="AZP66" s="685"/>
      <c r="AZQ66" s="685"/>
      <c r="AZR66" s="685"/>
      <c r="AZS66" s="685"/>
      <c r="AZT66" s="685"/>
      <c r="AZU66" s="685"/>
      <c r="AZV66" s="685"/>
      <c r="AZW66" s="685"/>
      <c r="AZX66" s="685"/>
      <c r="AZY66" s="685"/>
      <c r="AZZ66" s="685"/>
      <c r="BAA66" s="685"/>
      <c r="BAB66" s="685"/>
      <c r="BAC66" s="685"/>
      <c r="BAD66" s="685"/>
      <c r="BAE66" s="685"/>
      <c r="BAF66" s="685"/>
      <c r="BAG66" s="685"/>
      <c r="BAH66" s="685"/>
      <c r="BAI66" s="685"/>
      <c r="BAJ66" s="685"/>
      <c r="BAK66" s="685"/>
      <c r="BAL66" s="685"/>
      <c r="BAM66" s="685"/>
      <c r="BAN66" s="685"/>
      <c r="BAO66" s="685"/>
      <c r="BAP66" s="685"/>
      <c r="BAQ66" s="685"/>
      <c r="BAR66" s="685"/>
      <c r="BAS66" s="685"/>
      <c r="BAT66" s="685"/>
      <c r="BAU66" s="685"/>
      <c r="BAV66" s="685"/>
      <c r="BAW66" s="685"/>
      <c r="BAX66" s="685"/>
      <c r="BAY66" s="685"/>
      <c r="BAZ66" s="685"/>
      <c r="BBA66" s="685"/>
      <c r="BBB66" s="685"/>
      <c r="BBC66" s="685"/>
      <c r="BBD66" s="685"/>
      <c r="BBE66" s="685"/>
      <c r="BBF66" s="685"/>
      <c r="BBG66" s="685"/>
      <c r="BBH66" s="685"/>
      <c r="BBI66" s="685"/>
      <c r="BBJ66" s="685"/>
      <c r="BBK66" s="685"/>
      <c r="BBL66" s="685"/>
      <c r="BBM66" s="685"/>
      <c r="BBN66" s="685"/>
      <c r="BBO66" s="685"/>
      <c r="BBP66" s="685"/>
      <c r="BBQ66" s="685"/>
      <c r="BBR66" s="685"/>
      <c r="BBS66" s="685"/>
      <c r="BBT66" s="685"/>
      <c r="BBU66" s="685"/>
      <c r="BBV66" s="685"/>
      <c r="BBW66" s="685"/>
      <c r="BBX66" s="685"/>
      <c r="BBY66" s="685"/>
      <c r="BBZ66" s="685"/>
      <c r="BCA66" s="685"/>
      <c r="BCB66" s="685"/>
      <c r="BCC66" s="685"/>
      <c r="BCD66" s="685"/>
      <c r="BCE66" s="685"/>
      <c r="BCF66" s="685"/>
      <c r="BCG66" s="685"/>
      <c r="BCH66" s="685"/>
      <c r="BCI66" s="685"/>
      <c r="BCJ66" s="685"/>
      <c r="BCK66" s="685"/>
      <c r="BCL66" s="685"/>
      <c r="BCM66" s="685"/>
      <c r="BCN66" s="685"/>
      <c r="BCO66" s="685"/>
      <c r="BCP66" s="685"/>
      <c r="BCQ66" s="685"/>
      <c r="BCR66" s="685"/>
      <c r="BCS66" s="685"/>
      <c r="BCT66" s="685"/>
      <c r="BCU66" s="685"/>
      <c r="BCV66" s="685"/>
      <c r="BCW66" s="685"/>
      <c r="BCX66" s="685"/>
      <c r="BCY66" s="685"/>
      <c r="BCZ66" s="685"/>
      <c r="BDA66" s="685"/>
      <c r="BDB66" s="685"/>
      <c r="BDC66" s="685"/>
      <c r="BDD66" s="685"/>
      <c r="BDE66" s="685"/>
      <c r="BDF66" s="685"/>
      <c r="BDG66" s="685"/>
      <c r="BDH66" s="685"/>
      <c r="BDI66" s="685"/>
      <c r="BDJ66" s="685"/>
      <c r="BDK66" s="685"/>
      <c r="BDL66" s="685"/>
      <c r="BDM66" s="685"/>
      <c r="BDN66" s="685"/>
      <c r="BDO66" s="685"/>
      <c r="BDP66" s="685"/>
      <c r="BDQ66" s="685"/>
      <c r="BDR66" s="685"/>
      <c r="BDS66" s="685"/>
      <c r="BDT66" s="685"/>
      <c r="BDU66" s="685"/>
      <c r="BDV66" s="685"/>
      <c r="BDW66" s="685"/>
      <c r="BDX66" s="685"/>
      <c r="BDY66" s="685"/>
      <c r="BDZ66" s="685"/>
      <c r="BEA66" s="685"/>
      <c r="BEB66" s="685"/>
      <c r="BEC66" s="685"/>
      <c r="BED66" s="685"/>
      <c r="BEE66" s="685"/>
      <c r="BEF66" s="685"/>
      <c r="BEG66" s="685"/>
      <c r="BEH66" s="685"/>
      <c r="BEI66" s="685"/>
      <c r="BEJ66" s="685"/>
      <c r="BEK66" s="685"/>
      <c r="BEL66" s="685"/>
      <c r="BEM66" s="685"/>
      <c r="BEN66" s="685"/>
      <c r="BEO66" s="685"/>
      <c r="BEP66" s="685"/>
      <c r="BEQ66" s="685"/>
      <c r="BER66" s="685"/>
      <c r="BES66" s="685"/>
      <c r="BET66" s="685"/>
      <c r="BEU66" s="685"/>
      <c r="BEV66" s="685"/>
      <c r="BEW66" s="685"/>
      <c r="BEX66" s="685"/>
      <c r="BEY66" s="685"/>
      <c r="BEZ66" s="685"/>
      <c r="BFA66" s="685"/>
      <c r="BFB66" s="685"/>
      <c r="BFC66" s="685"/>
      <c r="BFD66" s="685"/>
      <c r="BFE66" s="685"/>
      <c r="BFF66" s="685"/>
      <c r="BFG66" s="685"/>
      <c r="BFH66" s="685"/>
      <c r="BFI66" s="685"/>
      <c r="BFJ66" s="685"/>
      <c r="BFK66" s="685"/>
      <c r="BFL66" s="685"/>
      <c r="BFM66" s="685"/>
      <c r="BFN66" s="685"/>
      <c r="BFO66" s="685"/>
      <c r="BFP66" s="685"/>
      <c r="BFQ66" s="685"/>
      <c r="BFR66" s="685"/>
      <c r="BFS66" s="685"/>
      <c r="BFT66" s="685"/>
      <c r="BFU66" s="685"/>
      <c r="BFV66" s="685"/>
      <c r="BFW66" s="685"/>
      <c r="BFX66" s="685"/>
      <c r="BFY66" s="685"/>
      <c r="BFZ66" s="685"/>
      <c r="BGA66" s="685"/>
      <c r="BGB66" s="685"/>
      <c r="BGC66" s="685"/>
      <c r="BGD66" s="685"/>
      <c r="BGE66" s="685"/>
      <c r="BGF66" s="685"/>
      <c r="BGG66" s="685"/>
      <c r="BGH66" s="685"/>
      <c r="BGI66" s="685"/>
      <c r="BGJ66" s="685"/>
      <c r="BGK66" s="685"/>
      <c r="BGL66" s="685"/>
      <c r="BGM66" s="685"/>
      <c r="BGN66" s="685"/>
      <c r="BGO66" s="685"/>
      <c r="BGP66" s="685"/>
      <c r="BGQ66" s="685"/>
      <c r="BGR66" s="685"/>
      <c r="BGS66" s="685"/>
      <c r="BGT66" s="685"/>
      <c r="BGU66" s="685"/>
      <c r="BGV66" s="685"/>
      <c r="BGW66" s="685"/>
      <c r="BGX66" s="685"/>
      <c r="BGY66" s="685"/>
      <c r="BGZ66" s="685"/>
      <c r="BHA66" s="685"/>
      <c r="BHB66" s="685"/>
      <c r="BHC66" s="685"/>
      <c r="BHD66" s="685"/>
      <c r="BHE66" s="685"/>
      <c r="BHF66" s="685"/>
      <c r="BHG66" s="685"/>
      <c r="BHH66" s="685"/>
      <c r="BHI66" s="685"/>
      <c r="BHJ66" s="685"/>
      <c r="BHK66" s="685"/>
      <c r="BHL66" s="685"/>
      <c r="BHM66" s="685"/>
      <c r="BHN66" s="685"/>
      <c r="BHO66" s="685"/>
      <c r="BHP66" s="685"/>
      <c r="BHQ66" s="685"/>
      <c r="BHR66" s="685"/>
      <c r="BHS66" s="685"/>
      <c r="BHT66" s="685"/>
      <c r="BHU66" s="685"/>
      <c r="BHV66" s="685"/>
      <c r="BHW66" s="685"/>
      <c r="BHX66" s="685"/>
      <c r="BHY66" s="685"/>
      <c r="BHZ66" s="685"/>
      <c r="BIA66" s="685"/>
      <c r="BIB66" s="685"/>
      <c r="BIC66" s="685"/>
      <c r="BID66" s="685"/>
      <c r="BIE66" s="685"/>
      <c r="BIF66" s="685"/>
      <c r="BIG66" s="685"/>
      <c r="BIH66" s="685"/>
      <c r="BII66" s="685"/>
      <c r="BIJ66" s="685"/>
      <c r="BIK66" s="685"/>
      <c r="BIL66" s="685"/>
      <c r="BIM66" s="685"/>
      <c r="BIN66" s="685"/>
      <c r="BIO66" s="685"/>
      <c r="BIP66" s="685"/>
      <c r="BIQ66" s="685"/>
      <c r="BIR66" s="685"/>
      <c r="BIS66" s="685"/>
      <c r="BIT66" s="685"/>
      <c r="BIU66" s="685"/>
      <c r="BIV66" s="685"/>
      <c r="BIW66" s="685"/>
      <c r="BIX66" s="685"/>
      <c r="BIY66" s="685"/>
      <c r="BIZ66" s="685"/>
      <c r="BJA66" s="685"/>
      <c r="BJB66" s="685"/>
      <c r="BJC66" s="685"/>
      <c r="BJD66" s="685"/>
      <c r="BJE66" s="685"/>
      <c r="BJF66" s="685"/>
      <c r="BJG66" s="685"/>
      <c r="BJH66" s="685"/>
      <c r="BJI66" s="685"/>
      <c r="BJJ66" s="685"/>
      <c r="BJK66" s="685"/>
      <c r="BJL66" s="685"/>
      <c r="BJM66" s="685"/>
      <c r="BJN66" s="685"/>
      <c r="BJO66" s="685"/>
      <c r="BJP66" s="685"/>
      <c r="BJQ66" s="685"/>
      <c r="BJR66" s="685"/>
      <c r="BJS66" s="685"/>
      <c r="BJT66" s="685"/>
      <c r="BJU66" s="685"/>
      <c r="BJV66" s="685"/>
      <c r="BJW66" s="685"/>
      <c r="BJX66" s="685"/>
      <c r="BJY66" s="685"/>
      <c r="BJZ66" s="685"/>
      <c r="BKA66" s="685"/>
      <c r="BKB66" s="685"/>
      <c r="BKC66" s="685"/>
      <c r="BKD66" s="685"/>
      <c r="BKE66" s="685"/>
      <c r="BKF66" s="685"/>
      <c r="BKG66" s="685"/>
      <c r="BKH66" s="685"/>
      <c r="BKI66" s="685"/>
      <c r="BKJ66" s="685"/>
      <c r="BKK66" s="685"/>
      <c r="BKL66" s="685"/>
      <c r="BKM66" s="685"/>
      <c r="BKN66" s="685"/>
      <c r="BKO66" s="685"/>
      <c r="BKP66" s="685"/>
      <c r="BKQ66" s="685"/>
      <c r="BKR66" s="685"/>
      <c r="BKS66" s="685"/>
      <c r="BKT66" s="685"/>
      <c r="BKU66" s="685"/>
      <c r="BKV66" s="685"/>
      <c r="BKW66" s="685"/>
      <c r="BKX66" s="685"/>
      <c r="BKY66" s="685"/>
      <c r="BKZ66" s="685"/>
      <c r="BLA66" s="685"/>
      <c r="BLB66" s="685"/>
      <c r="BLC66" s="685"/>
      <c r="BLD66" s="685"/>
      <c r="BLE66" s="685"/>
      <c r="BLF66" s="685"/>
      <c r="BLG66" s="685"/>
      <c r="BLH66" s="685"/>
      <c r="BLI66" s="685"/>
      <c r="BLJ66" s="685"/>
      <c r="BLK66" s="685"/>
      <c r="BLL66" s="685"/>
      <c r="BLM66" s="685"/>
      <c r="BLN66" s="685"/>
      <c r="BLO66" s="685"/>
      <c r="BLP66" s="685"/>
      <c r="BLQ66" s="685"/>
      <c r="BLR66" s="685"/>
      <c r="BLS66" s="685"/>
      <c r="BLT66" s="685"/>
      <c r="BLU66" s="685"/>
      <c r="BLV66" s="685"/>
      <c r="BLW66" s="685"/>
      <c r="BLX66" s="685"/>
      <c r="BLY66" s="685"/>
      <c r="BLZ66" s="685"/>
      <c r="BMA66" s="685"/>
      <c r="BMB66" s="685"/>
      <c r="BMC66" s="685"/>
      <c r="BMD66" s="685"/>
      <c r="BME66" s="685"/>
      <c r="BMF66" s="685"/>
      <c r="BMG66" s="685"/>
      <c r="BMH66" s="685"/>
      <c r="BMI66" s="685"/>
      <c r="BMJ66" s="685"/>
      <c r="BMK66" s="685"/>
      <c r="BML66" s="685"/>
      <c r="BMM66" s="685"/>
      <c r="BMN66" s="685"/>
      <c r="BMO66" s="685"/>
      <c r="BMP66" s="685"/>
      <c r="BMQ66" s="685"/>
      <c r="BMR66" s="685"/>
      <c r="BMS66" s="685"/>
      <c r="BMT66" s="685"/>
      <c r="BMU66" s="685"/>
      <c r="BMV66" s="685"/>
      <c r="BMW66" s="685"/>
      <c r="BMX66" s="685"/>
      <c r="BMY66" s="685"/>
      <c r="BMZ66" s="685"/>
      <c r="BNA66" s="685"/>
      <c r="BNB66" s="685"/>
      <c r="BNC66" s="685"/>
      <c r="BND66" s="685"/>
      <c r="BNE66" s="685"/>
      <c r="BNF66" s="685"/>
      <c r="BNG66" s="685"/>
      <c r="BNH66" s="685"/>
      <c r="BNI66" s="685"/>
      <c r="BNJ66" s="685"/>
      <c r="BNK66" s="685"/>
      <c r="BNL66" s="685"/>
      <c r="BNM66" s="685"/>
      <c r="BNN66" s="685"/>
      <c r="BNO66" s="685"/>
      <c r="BNP66" s="685"/>
      <c r="BNQ66" s="685"/>
      <c r="BNR66" s="685"/>
      <c r="BNS66" s="685"/>
      <c r="BNT66" s="685"/>
      <c r="BNU66" s="685"/>
      <c r="BNV66" s="685"/>
      <c r="BNW66" s="685"/>
      <c r="BNX66" s="685"/>
      <c r="BNY66" s="685"/>
      <c r="BNZ66" s="685"/>
      <c r="BOA66" s="685"/>
      <c r="BOB66" s="685"/>
      <c r="BOC66" s="685"/>
      <c r="BOD66" s="685"/>
      <c r="BOE66" s="685"/>
      <c r="BOF66" s="685"/>
      <c r="BOG66" s="685"/>
      <c r="BOH66" s="685"/>
      <c r="BOI66" s="685"/>
      <c r="BOJ66" s="685"/>
      <c r="BOK66" s="685"/>
      <c r="BOL66" s="685"/>
      <c r="BOM66" s="685"/>
      <c r="BON66" s="685"/>
      <c r="BOO66" s="685"/>
      <c r="BOP66" s="685"/>
      <c r="BOQ66" s="685"/>
      <c r="BOR66" s="685"/>
      <c r="BOS66" s="685"/>
      <c r="BOT66" s="685"/>
      <c r="BOU66" s="685"/>
      <c r="BOV66" s="685"/>
      <c r="BOW66" s="685"/>
      <c r="BOX66" s="685"/>
      <c r="BOY66" s="685"/>
      <c r="BOZ66" s="685"/>
      <c r="BPA66" s="685"/>
      <c r="BPB66" s="685"/>
      <c r="BPC66" s="685"/>
      <c r="BPD66" s="685"/>
      <c r="BPE66" s="685"/>
      <c r="BPF66" s="685"/>
      <c r="BPG66" s="685"/>
      <c r="BPH66" s="685"/>
      <c r="BPI66" s="685"/>
      <c r="BPJ66" s="685"/>
      <c r="BPK66" s="685"/>
      <c r="BPL66" s="685"/>
      <c r="BPM66" s="685"/>
      <c r="BPN66" s="685"/>
      <c r="BPO66" s="685"/>
      <c r="BPP66" s="685"/>
      <c r="BPQ66" s="685"/>
      <c r="BPR66" s="685"/>
      <c r="BPS66" s="685"/>
      <c r="BPT66" s="685"/>
      <c r="BPU66" s="685"/>
      <c r="BPV66" s="685"/>
      <c r="BPW66" s="685"/>
      <c r="BPX66" s="685"/>
      <c r="BPY66" s="685"/>
      <c r="BPZ66" s="685"/>
      <c r="BQA66" s="685"/>
      <c r="BQB66" s="685"/>
      <c r="BQC66" s="685"/>
      <c r="BQD66" s="685"/>
      <c r="BQE66" s="685"/>
      <c r="BQF66" s="685"/>
      <c r="BQG66" s="685"/>
      <c r="BQH66" s="685"/>
      <c r="BQI66" s="685"/>
      <c r="BQJ66" s="685"/>
      <c r="BQK66" s="685"/>
      <c r="BQL66" s="685"/>
      <c r="BQM66" s="685"/>
      <c r="BQN66" s="685"/>
      <c r="BQO66" s="685"/>
      <c r="BQP66" s="685"/>
      <c r="BQQ66" s="685"/>
      <c r="BQR66" s="685"/>
      <c r="BQS66" s="685"/>
      <c r="BQT66" s="685"/>
      <c r="BQU66" s="685"/>
      <c r="BQV66" s="685"/>
      <c r="BQW66" s="685"/>
      <c r="BQX66" s="685"/>
      <c r="BQY66" s="685"/>
      <c r="BQZ66" s="685"/>
      <c r="BRA66" s="685"/>
      <c r="BRB66" s="685"/>
      <c r="BRC66" s="685"/>
      <c r="BRD66" s="685"/>
      <c r="BRE66" s="685"/>
      <c r="BRF66" s="685"/>
      <c r="BRG66" s="685"/>
      <c r="BRH66" s="685"/>
      <c r="BRI66" s="685"/>
      <c r="BRJ66" s="685"/>
      <c r="BRK66" s="685"/>
      <c r="BRL66" s="685"/>
      <c r="BRM66" s="685"/>
      <c r="BRN66" s="685"/>
      <c r="BRO66" s="685"/>
      <c r="BRP66" s="685"/>
      <c r="BRQ66" s="685"/>
      <c r="BRR66" s="685"/>
      <c r="BRS66" s="685"/>
      <c r="BRT66" s="685"/>
      <c r="BRU66" s="685"/>
      <c r="BRV66" s="685"/>
      <c r="BRW66" s="685"/>
      <c r="BRX66" s="685"/>
      <c r="BRY66" s="685"/>
      <c r="BRZ66" s="685"/>
      <c r="BSA66" s="685"/>
      <c r="BSB66" s="685"/>
      <c r="BSC66" s="685"/>
      <c r="BSD66" s="685"/>
      <c r="BSE66" s="685"/>
      <c r="BSF66" s="685"/>
      <c r="BSG66" s="685"/>
      <c r="BSH66" s="685"/>
      <c r="BSI66" s="685"/>
      <c r="BSJ66" s="685"/>
      <c r="BSK66" s="685"/>
      <c r="BSL66" s="685"/>
      <c r="BSM66" s="685"/>
      <c r="BSN66" s="685"/>
      <c r="BSO66" s="685"/>
      <c r="BSP66" s="685"/>
      <c r="BSQ66" s="685"/>
      <c r="BSR66" s="685"/>
      <c r="BSS66" s="685"/>
      <c r="BST66" s="685"/>
      <c r="BSU66" s="685"/>
      <c r="BSV66" s="685"/>
      <c r="BSW66" s="685"/>
      <c r="BSX66" s="685"/>
      <c r="BSY66" s="685"/>
      <c r="BSZ66" s="685"/>
      <c r="BTA66" s="685"/>
      <c r="BTB66" s="685"/>
      <c r="BTC66" s="685"/>
      <c r="BTD66" s="685"/>
      <c r="BTE66" s="685"/>
      <c r="BTF66" s="685"/>
      <c r="BTG66" s="685"/>
      <c r="BTH66" s="685"/>
      <c r="BTI66" s="685"/>
      <c r="BTJ66" s="685"/>
      <c r="BTK66" s="685"/>
      <c r="BTL66" s="685"/>
      <c r="BTM66" s="685"/>
      <c r="BTN66" s="685"/>
      <c r="BTO66" s="685"/>
      <c r="BTP66" s="685"/>
      <c r="BTQ66" s="685"/>
      <c r="BTR66" s="685"/>
      <c r="BTS66" s="685"/>
      <c r="BTT66" s="685"/>
      <c r="BTU66" s="685"/>
      <c r="BTV66" s="685"/>
      <c r="BTW66" s="685"/>
      <c r="BTX66" s="685"/>
      <c r="BTY66" s="685"/>
      <c r="BTZ66" s="685"/>
      <c r="BUA66" s="685"/>
      <c r="BUB66" s="685"/>
      <c r="BUC66" s="685"/>
      <c r="BUD66" s="685"/>
      <c r="BUE66" s="685"/>
      <c r="BUF66" s="685"/>
      <c r="BUG66" s="685"/>
      <c r="BUH66" s="685"/>
      <c r="BUI66" s="685"/>
      <c r="BUJ66" s="685"/>
      <c r="BUK66" s="685"/>
      <c r="BUL66" s="685"/>
      <c r="BUM66" s="685"/>
      <c r="BUN66" s="685"/>
      <c r="BUO66" s="685"/>
      <c r="BUP66" s="685"/>
      <c r="BUQ66" s="685"/>
      <c r="BUR66" s="685"/>
      <c r="BUS66" s="685"/>
      <c r="BUT66" s="685"/>
      <c r="BUU66" s="685"/>
      <c r="BUV66" s="685"/>
      <c r="BUW66" s="685"/>
      <c r="BUX66" s="685"/>
      <c r="BUY66" s="685"/>
      <c r="BUZ66" s="685"/>
      <c r="BVA66" s="685"/>
      <c r="BVB66" s="685"/>
      <c r="BVC66" s="685"/>
      <c r="BVD66" s="685"/>
      <c r="BVE66" s="685"/>
      <c r="BVF66" s="685"/>
      <c r="BVG66" s="685"/>
      <c r="BVH66" s="685"/>
      <c r="BVI66" s="685"/>
      <c r="BVJ66" s="685"/>
      <c r="BVK66" s="685"/>
      <c r="BVL66" s="685"/>
      <c r="BVM66" s="685"/>
      <c r="BVN66" s="685"/>
      <c r="BVO66" s="685"/>
      <c r="BVP66" s="685"/>
      <c r="BVQ66" s="685"/>
      <c r="BVR66" s="685"/>
      <c r="BVS66" s="685"/>
      <c r="BVT66" s="685"/>
      <c r="BVU66" s="685"/>
      <c r="BVV66" s="685"/>
      <c r="BVW66" s="685"/>
      <c r="BVX66" s="685"/>
      <c r="BVY66" s="685"/>
      <c r="BVZ66" s="685"/>
      <c r="BWA66" s="685"/>
      <c r="BWB66" s="685"/>
      <c r="BWC66" s="685"/>
      <c r="BWD66" s="685"/>
      <c r="BWE66" s="685"/>
      <c r="BWF66" s="685"/>
      <c r="BWG66" s="685"/>
      <c r="BWH66" s="685"/>
      <c r="BWI66" s="685"/>
      <c r="BWJ66" s="685"/>
      <c r="BWK66" s="685"/>
      <c r="BWL66" s="685"/>
      <c r="BWM66" s="685"/>
      <c r="BWN66" s="685"/>
      <c r="BWO66" s="685"/>
      <c r="BWP66" s="685"/>
      <c r="BWQ66" s="685"/>
      <c r="BWR66" s="685"/>
      <c r="BWS66" s="685"/>
      <c r="BWT66" s="685"/>
      <c r="BWU66" s="685"/>
      <c r="BWV66" s="685"/>
      <c r="BWW66" s="685"/>
      <c r="BWX66" s="685"/>
      <c r="BWY66" s="685"/>
      <c r="BWZ66" s="685"/>
      <c r="BXA66" s="685"/>
      <c r="BXB66" s="685"/>
      <c r="BXC66" s="685"/>
      <c r="BXD66" s="685"/>
      <c r="BXE66" s="685"/>
      <c r="BXF66" s="685"/>
      <c r="BXG66" s="685"/>
      <c r="BXH66" s="685"/>
      <c r="BXI66" s="685"/>
      <c r="BXJ66" s="685"/>
      <c r="BXK66" s="685"/>
      <c r="BXL66" s="685"/>
      <c r="BXM66" s="685"/>
      <c r="BXN66" s="685"/>
      <c r="BXO66" s="685"/>
      <c r="BXP66" s="685"/>
      <c r="BXQ66" s="685"/>
      <c r="BXR66" s="685"/>
      <c r="BXS66" s="685"/>
      <c r="BXT66" s="685"/>
      <c r="BXU66" s="685"/>
      <c r="BXV66" s="685"/>
      <c r="BXW66" s="685"/>
      <c r="BXX66" s="685"/>
      <c r="BXY66" s="685"/>
      <c r="BXZ66" s="685"/>
      <c r="BYA66" s="685"/>
      <c r="BYB66" s="685"/>
      <c r="BYC66" s="685"/>
      <c r="BYD66" s="685"/>
      <c r="BYE66" s="685"/>
      <c r="BYF66" s="685"/>
      <c r="BYG66" s="685"/>
      <c r="BYH66" s="685"/>
      <c r="BYI66" s="685"/>
      <c r="BYJ66" s="685"/>
      <c r="BYK66" s="685"/>
      <c r="BYL66" s="685"/>
      <c r="BYM66" s="685"/>
      <c r="BYN66" s="685"/>
      <c r="BYO66" s="685"/>
      <c r="BYP66" s="685"/>
      <c r="BYQ66" s="685"/>
      <c r="BYR66" s="685"/>
      <c r="BYS66" s="685"/>
      <c r="BYT66" s="685"/>
      <c r="BYU66" s="685"/>
      <c r="BYV66" s="685"/>
      <c r="BYW66" s="685"/>
      <c r="BYX66" s="685"/>
      <c r="BYY66" s="685"/>
      <c r="BYZ66" s="685"/>
      <c r="BZA66" s="685"/>
      <c r="BZB66" s="685"/>
      <c r="BZC66" s="685"/>
      <c r="BZD66" s="685"/>
      <c r="BZE66" s="685"/>
      <c r="BZF66" s="685"/>
      <c r="BZG66" s="685"/>
      <c r="BZH66" s="685"/>
      <c r="BZI66" s="685"/>
      <c r="BZJ66" s="685"/>
      <c r="BZK66" s="685"/>
      <c r="BZL66" s="685"/>
      <c r="BZM66" s="685"/>
      <c r="BZN66" s="685"/>
      <c r="BZO66" s="685"/>
      <c r="BZP66" s="685"/>
      <c r="BZQ66" s="685"/>
      <c r="BZR66" s="685"/>
      <c r="BZS66" s="685"/>
      <c r="BZT66" s="685"/>
      <c r="BZU66" s="685"/>
      <c r="BZV66" s="685"/>
      <c r="BZW66" s="685"/>
      <c r="BZX66" s="685"/>
      <c r="BZY66" s="685"/>
      <c r="BZZ66" s="685"/>
      <c r="CAA66" s="685"/>
      <c r="CAB66" s="685"/>
      <c r="CAC66" s="685"/>
      <c r="CAD66" s="685"/>
      <c r="CAE66" s="685"/>
      <c r="CAF66" s="685"/>
      <c r="CAG66" s="685"/>
      <c r="CAH66" s="685"/>
      <c r="CAI66" s="685"/>
      <c r="CAJ66" s="685"/>
      <c r="CAK66" s="685"/>
      <c r="CAL66" s="685"/>
      <c r="CAM66" s="685"/>
      <c r="CAN66" s="685"/>
      <c r="CAO66" s="685"/>
      <c r="CAP66" s="685"/>
      <c r="CAQ66" s="685"/>
      <c r="CAR66" s="685"/>
      <c r="CAS66" s="685"/>
      <c r="CAT66" s="685"/>
      <c r="CAU66" s="685"/>
      <c r="CAV66" s="685"/>
      <c r="CAW66" s="685"/>
      <c r="CAX66" s="685"/>
      <c r="CAY66" s="685"/>
      <c r="CAZ66" s="685"/>
      <c r="CBA66" s="685"/>
      <c r="CBB66" s="685"/>
      <c r="CBC66" s="685"/>
      <c r="CBD66" s="685"/>
      <c r="CBE66" s="685"/>
      <c r="CBF66" s="685"/>
      <c r="CBG66" s="685"/>
      <c r="CBH66" s="685"/>
      <c r="CBI66" s="685"/>
      <c r="CBJ66" s="685"/>
      <c r="CBK66" s="685"/>
      <c r="CBL66" s="685"/>
      <c r="CBM66" s="685"/>
      <c r="CBN66" s="685"/>
      <c r="CBO66" s="685"/>
      <c r="CBP66" s="685"/>
      <c r="CBQ66" s="685"/>
      <c r="CBR66" s="685"/>
      <c r="CBS66" s="685"/>
      <c r="CBT66" s="685"/>
      <c r="CBU66" s="685"/>
      <c r="CBV66" s="685"/>
      <c r="CBW66" s="685"/>
      <c r="CBX66" s="685"/>
      <c r="CBY66" s="685"/>
      <c r="CBZ66" s="685"/>
      <c r="CCA66" s="685"/>
      <c r="CCB66" s="685"/>
      <c r="CCC66" s="685"/>
      <c r="CCD66" s="685"/>
      <c r="CCE66" s="685"/>
      <c r="CCF66" s="685"/>
      <c r="CCG66" s="685"/>
      <c r="CCH66" s="685"/>
      <c r="CCI66" s="685"/>
      <c r="CCJ66" s="685"/>
      <c r="CCK66" s="685"/>
      <c r="CCL66" s="685"/>
      <c r="CCM66" s="685"/>
      <c r="CCN66" s="685"/>
      <c r="CCO66" s="685"/>
      <c r="CCP66" s="685"/>
      <c r="CCQ66" s="685"/>
      <c r="CCR66" s="685"/>
      <c r="CCS66" s="685"/>
      <c r="CCT66" s="685"/>
      <c r="CCU66" s="685"/>
      <c r="CCV66" s="685"/>
      <c r="CCW66" s="685"/>
      <c r="CCX66" s="685"/>
      <c r="CCY66" s="685"/>
      <c r="CCZ66" s="685"/>
      <c r="CDA66" s="685"/>
      <c r="CDB66" s="685"/>
      <c r="CDC66" s="685"/>
      <c r="CDD66" s="685"/>
      <c r="CDE66" s="685"/>
      <c r="CDF66" s="685"/>
      <c r="CDG66" s="685"/>
      <c r="CDH66" s="685"/>
      <c r="CDI66" s="685"/>
      <c r="CDJ66" s="685"/>
      <c r="CDK66" s="685"/>
      <c r="CDL66" s="685"/>
      <c r="CDM66" s="685"/>
      <c r="CDN66" s="685"/>
      <c r="CDO66" s="685"/>
      <c r="CDP66" s="685"/>
      <c r="CDQ66" s="685"/>
      <c r="CDR66" s="685"/>
      <c r="CDS66" s="685"/>
      <c r="CDT66" s="685"/>
      <c r="CDU66" s="685"/>
      <c r="CDV66" s="685"/>
      <c r="CDW66" s="685"/>
      <c r="CDX66" s="685"/>
      <c r="CDY66" s="685"/>
      <c r="CDZ66" s="685"/>
      <c r="CEA66" s="685"/>
      <c r="CEB66" s="685"/>
      <c r="CEC66" s="685"/>
      <c r="CED66" s="685"/>
      <c r="CEE66" s="685"/>
      <c r="CEF66" s="685"/>
      <c r="CEG66" s="685"/>
      <c r="CEH66" s="685"/>
      <c r="CEI66" s="685"/>
      <c r="CEJ66" s="685"/>
      <c r="CEK66" s="685"/>
      <c r="CEL66" s="685"/>
      <c r="CEM66" s="685"/>
      <c r="CEN66" s="685"/>
      <c r="CEO66" s="685"/>
      <c r="CEP66" s="685"/>
      <c r="CEQ66" s="685"/>
      <c r="CER66" s="685"/>
      <c r="CES66" s="685"/>
      <c r="CET66" s="685"/>
      <c r="CEU66" s="685"/>
      <c r="CEV66" s="685"/>
      <c r="CEW66" s="685"/>
      <c r="CEX66" s="685"/>
      <c r="CEY66" s="685"/>
      <c r="CEZ66" s="685"/>
      <c r="CFA66" s="685"/>
      <c r="CFB66" s="685"/>
      <c r="CFC66" s="685"/>
      <c r="CFD66" s="685"/>
      <c r="CFE66" s="685"/>
      <c r="CFF66" s="685"/>
      <c r="CFG66" s="685"/>
      <c r="CFH66" s="685"/>
      <c r="CFI66" s="685"/>
      <c r="CFJ66" s="685"/>
      <c r="CFK66" s="685"/>
      <c r="CFL66" s="685"/>
      <c r="CFM66" s="685"/>
      <c r="CFN66" s="685"/>
      <c r="CFO66" s="685"/>
      <c r="CFP66" s="685"/>
      <c r="CFQ66" s="685"/>
      <c r="CFR66" s="685"/>
      <c r="CFS66" s="685"/>
      <c r="CFT66" s="685"/>
      <c r="CFU66" s="685"/>
      <c r="CFV66" s="685"/>
      <c r="CFW66" s="685"/>
      <c r="CFX66" s="685"/>
      <c r="CFY66" s="685"/>
      <c r="CFZ66" s="685"/>
      <c r="CGA66" s="685"/>
      <c r="CGB66" s="685"/>
      <c r="CGC66" s="685"/>
      <c r="CGD66" s="685"/>
      <c r="CGE66" s="685"/>
      <c r="CGF66" s="685"/>
      <c r="CGG66" s="685"/>
      <c r="CGH66" s="685"/>
      <c r="CGI66" s="685"/>
      <c r="CGJ66" s="685"/>
      <c r="CGK66" s="685"/>
      <c r="CGL66" s="685"/>
      <c r="CGM66" s="685"/>
      <c r="CGN66" s="685"/>
      <c r="CGO66" s="685"/>
      <c r="CGP66" s="685"/>
      <c r="CGQ66" s="685"/>
      <c r="CGR66" s="685"/>
      <c r="CGS66" s="685"/>
      <c r="CGT66" s="685"/>
      <c r="CGU66" s="685"/>
      <c r="CGV66" s="685"/>
      <c r="CGW66" s="685"/>
      <c r="CGX66" s="685"/>
      <c r="CGY66" s="685"/>
      <c r="CGZ66" s="685"/>
      <c r="CHA66" s="685"/>
      <c r="CHB66" s="685"/>
      <c r="CHC66" s="685"/>
      <c r="CHD66" s="685"/>
      <c r="CHE66" s="685"/>
      <c r="CHF66" s="685"/>
      <c r="CHG66" s="685"/>
      <c r="CHH66" s="685"/>
      <c r="CHI66" s="685"/>
      <c r="CHJ66" s="685"/>
      <c r="CHK66" s="685"/>
      <c r="CHL66" s="685"/>
      <c r="CHM66" s="685"/>
      <c r="CHN66" s="685"/>
      <c r="CHO66" s="685"/>
      <c r="CHP66" s="685"/>
      <c r="CHQ66" s="685"/>
      <c r="CHR66" s="685"/>
      <c r="CHS66" s="685"/>
      <c r="CHT66" s="685"/>
      <c r="CHU66" s="685"/>
      <c r="CHV66" s="685"/>
      <c r="CHW66" s="685"/>
      <c r="CHX66" s="685"/>
      <c r="CHY66" s="685"/>
      <c r="CHZ66" s="685"/>
      <c r="CIA66" s="685"/>
      <c r="CIB66" s="685"/>
      <c r="CIC66" s="685"/>
      <c r="CID66" s="685"/>
      <c r="CIE66" s="685"/>
      <c r="CIF66" s="685"/>
      <c r="CIG66" s="685"/>
      <c r="CIH66" s="685"/>
      <c r="CII66" s="685"/>
      <c r="CIJ66" s="685"/>
      <c r="CIK66" s="685"/>
      <c r="CIL66" s="685"/>
      <c r="CIM66" s="685"/>
      <c r="CIN66" s="685"/>
      <c r="CIO66" s="685"/>
      <c r="CIP66" s="685"/>
      <c r="CIQ66" s="685"/>
      <c r="CIR66" s="685"/>
      <c r="CIS66" s="685"/>
      <c r="CIT66" s="685"/>
      <c r="CIU66" s="685"/>
      <c r="CIV66" s="685"/>
      <c r="CIW66" s="685"/>
      <c r="CIX66" s="685"/>
      <c r="CIY66" s="685"/>
      <c r="CIZ66" s="685"/>
      <c r="CJA66" s="685"/>
      <c r="CJB66" s="685"/>
      <c r="CJC66" s="685"/>
      <c r="CJD66" s="685"/>
      <c r="CJE66" s="685"/>
      <c r="CJF66" s="685"/>
      <c r="CJG66" s="685"/>
      <c r="CJH66" s="685"/>
      <c r="CJI66" s="685"/>
      <c r="CJJ66" s="685"/>
      <c r="CJK66" s="685"/>
      <c r="CJL66" s="685"/>
      <c r="CJM66" s="685"/>
      <c r="CJN66" s="685"/>
      <c r="CJO66" s="685"/>
      <c r="CJP66" s="685"/>
      <c r="CJQ66" s="685"/>
      <c r="CJR66" s="685"/>
      <c r="CJS66" s="685"/>
      <c r="CJT66" s="685"/>
      <c r="CJU66" s="685"/>
      <c r="CJV66" s="685"/>
      <c r="CJW66" s="685"/>
      <c r="CJX66" s="685"/>
      <c r="CJY66" s="685"/>
      <c r="CJZ66" s="685"/>
      <c r="CKA66" s="685"/>
      <c r="CKB66" s="685"/>
      <c r="CKC66" s="685"/>
      <c r="CKD66" s="685"/>
      <c r="CKE66" s="685"/>
      <c r="CKF66" s="685"/>
      <c r="CKG66" s="685"/>
      <c r="CKH66" s="685"/>
      <c r="CKI66" s="685"/>
      <c r="CKJ66" s="685"/>
      <c r="CKK66" s="685"/>
      <c r="CKL66" s="685"/>
      <c r="CKM66" s="685"/>
      <c r="CKN66" s="685"/>
      <c r="CKO66" s="685"/>
      <c r="CKP66" s="685"/>
      <c r="CKQ66" s="685"/>
      <c r="CKR66" s="685"/>
      <c r="CKS66" s="685"/>
      <c r="CKT66" s="685"/>
      <c r="CKU66" s="685"/>
      <c r="CKV66" s="685"/>
      <c r="CKW66" s="685"/>
      <c r="CKX66" s="685"/>
      <c r="CKY66" s="685"/>
      <c r="CKZ66" s="685"/>
      <c r="CLA66" s="685"/>
      <c r="CLB66" s="685"/>
      <c r="CLC66" s="685"/>
      <c r="CLD66" s="685"/>
      <c r="CLE66" s="685"/>
      <c r="CLF66" s="685"/>
      <c r="CLG66" s="685"/>
      <c r="CLH66" s="685"/>
      <c r="CLI66" s="685"/>
      <c r="CLJ66" s="685"/>
      <c r="CLK66" s="685"/>
      <c r="CLL66" s="685"/>
      <c r="CLM66" s="685"/>
      <c r="CLN66" s="685"/>
      <c r="CLO66" s="685"/>
      <c r="CLP66" s="685"/>
      <c r="CLQ66" s="685"/>
      <c r="CLR66" s="685"/>
      <c r="CLS66" s="685"/>
      <c r="CLT66" s="685"/>
      <c r="CLU66" s="685"/>
      <c r="CLV66" s="685"/>
      <c r="CLW66" s="685"/>
      <c r="CLX66" s="685"/>
      <c r="CLY66" s="685"/>
      <c r="CLZ66" s="685"/>
      <c r="CMA66" s="685"/>
      <c r="CMB66" s="685"/>
      <c r="CMC66" s="685"/>
      <c r="CMD66" s="685"/>
      <c r="CME66" s="685"/>
      <c r="CMF66" s="685"/>
      <c r="CMG66" s="685"/>
      <c r="CMH66" s="685"/>
      <c r="CMI66" s="685"/>
      <c r="CMJ66" s="685"/>
      <c r="CMK66" s="685"/>
      <c r="CML66" s="685"/>
      <c r="CMM66" s="685"/>
      <c r="CMN66" s="685"/>
      <c r="CMO66" s="685"/>
      <c r="CMP66" s="685"/>
      <c r="CMQ66" s="685"/>
      <c r="CMR66" s="685"/>
      <c r="CMS66" s="685"/>
      <c r="CMT66" s="685"/>
      <c r="CMU66" s="685"/>
      <c r="CMV66" s="685"/>
      <c r="CMW66" s="685"/>
      <c r="CMX66" s="685"/>
      <c r="CMY66" s="685"/>
      <c r="CMZ66" s="685"/>
      <c r="CNA66" s="685"/>
      <c r="CNB66" s="685"/>
      <c r="CNC66" s="685"/>
      <c r="CND66" s="685"/>
      <c r="CNE66" s="685"/>
      <c r="CNF66" s="685"/>
      <c r="CNG66" s="685"/>
      <c r="CNH66" s="685"/>
      <c r="CNI66" s="685"/>
      <c r="CNJ66" s="685"/>
      <c r="CNK66" s="685"/>
      <c r="CNL66" s="685"/>
      <c r="CNM66" s="685"/>
      <c r="CNN66" s="685"/>
      <c r="CNO66" s="685"/>
      <c r="CNP66" s="685"/>
      <c r="CNQ66" s="685"/>
      <c r="CNR66" s="685"/>
      <c r="CNS66" s="685"/>
      <c r="CNT66" s="685"/>
      <c r="CNU66" s="685"/>
      <c r="CNV66" s="685"/>
      <c r="CNW66" s="685"/>
      <c r="CNX66" s="685"/>
      <c r="CNY66" s="685"/>
      <c r="CNZ66" s="685"/>
      <c r="COA66" s="685"/>
      <c r="COB66" s="685"/>
      <c r="COC66" s="685"/>
      <c r="COD66" s="685"/>
      <c r="COE66" s="685"/>
      <c r="COF66" s="685"/>
      <c r="COG66" s="685"/>
      <c r="COH66" s="685"/>
      <c r="COI66" s="685"/>
      <c r="COJ66" s="685"/>
      <c r="COK66" s="685"/>
      <c r="COL66" s="685"/>
      <c r="COM66" s="685"/>
      <c r="CON66" s="685"/>
      <c r="COO66" s="685"/>
      <c r="COP66" s="685"/>
      <c r="COQ66" s="685"/>
      <c r="COR66" s="685"/>
      <c r="COS66" s="685"/>
      <c r="COT66" s="685"/>
      <c r="COU66" s="685"/>
      <c r="COV66" s="685"/>
      <c r="COW66" s="685"/>
      <c r="COX66" s="685"/>
      <c r="COY66" s="685"/>
      <c r="COZ66" s="685"/>
      <c r="CPA66" s="685"/>
      <c r="CPB66" s="685"/>
      <c r="CPC66" s="685"/>
      <c r="CPD66" s="685"/>
      <c r="CPE66" s="685"/>
      <c r="CPF66" s="685"/>
      <c r="CPG66" s="685"/>
      <c r="CPH66" s="685"/>
      <c r="CPI66" s="685"/>
      <c r="CPJ66" s="685"/>
      <c r="CPK66" s="685"/>
      <c r="CPL66" s="685"/>
      <c r="CPM66" s="685"/>
      <c r="CPN66" s="685"/>
      <c r="CPO66" s="685"/>
      <c r="CPP66" s="685"/>
      <c r="CPQ66" s="685"/>
      <c r="CPR66" s="685"/>
      <c r="CPS66" s="685"/>
      <c r="CPT66" s="685"/>
      <c r="CPU66" s="685"/>
      <c r="CPV66" s="685"/>
      <c r="CPW66" s="685"/>
      <c r="CPX66" s="685"/>
      <c r="CPY66" s="685"/>
      <c r="CPZ66" s="685"/>
      <c r="CQA66" s="685"/>
      <c r="CQB66" s="685"/>
      <c r="CQC66" s="685"/>
      <c r="CQD66" s="685"/>
      <c r="CQE66" s="685"/>
      <c r="CQF66" s="685"/>
      <c r="CQG66" s="685"/>
      <c r="CQH66" s="685"/>
      <c r="CQI66" s="685"/>
      <c r="CQJ66" s="685"/>
      <c r="CQK66" s="685"/>
      <c r="CQL66" s="685"/>
      <c r="CQM66" s="685"/>
      <c r="CQN66" s="685"/>
      <c r="CQO66" s="685"/>
      <c r="CQP66" s="685"/>
      <c r="CQQ66" s="685"/>
      <c r="CQR66" s="685"/>
      <c r="CQS66" s="685"/>
      <c r="CQT66" s="685"/>
      <c r="CQU66" s="685"/>
      <c r="CQV66" s="685"/>
      <c r="CQW66" s="685"/>
      <c r="CQX66" s="685"/>
      <c r="CQY66" s="685"/>
      <c r="CQZ66" s="685"/>
      <c r="CRA66" s="685"/>
      <c r="CRB66" s="685"/>
      <c r="CRC66" s="685"/>
      <c r="CRD66" s="685"/>
      <c r="CRE66" s="685"/>
      <c r="CRF66" s="685"/>
      <c r="CRG66" s="685"/>
      <c r="CRH66" s="685"/>
      <c r="CRI66" s="685"/>
      <c r="CRJ66" s="685"/>
      <c r="CRK66" s="685"/>
      <c r="CRL66" s="685"/>
      <c r="CRM66" s="685"/>
      <c r="CRN66" s="685"/>
      <c r="CRO66" s="685"/>
      <c r="CRP66" s="685"/>
      <c r="CRQ66" s="685"/>
      <c r="CRR66" s="685"/>
      <c r="CRS66" s="685"/>
      <c r="CRT66" s="685"/>
      <c r="CRU66" s="685"/>
      <c r="CRV66" s="685"/>
      <c r="CRW66" s="685"/>
      <c r="CRX66" s="685"/>
      <c r="CRY66" s="685"/>
      <c r="CRZ66" s="685"/>
      <c r="CSA66" s="685"/>
      <c r="CSB66" s="685"/>
      <c r="CSC66" s="685"/>
      <c r="CSD66" s="685"/>
      <c r="CSE66" s="685"/>
      <c r="CSF66" s="685"/>
      <c r="CSG66" s="685"/>
      <c r="CSH66" s="685"/>
      <c r="CSI66" s="685"/>
      <c r="CSJ66" s="685"/>
      <c r="CSK66" s="685"/>
      <c r="CSL66" s="685"/>
      <c r="CSM66" s="685"/>
      <c r="CSN66" s="685"/>
      <c r="CSO66" s="685"/>
      <c r="CSP66" s="685"/>
      <c r="CSQ66" s="685"/>
      <c r="CSR66" s="685"/>
      <c r="CSS66" s="685"/>
      <c r="CST66" s="685"/>
      <c r="CSU66" s="685"/>
      <c r="CSV66" s="685"/>
      <c r="CSW66" s="685"/>
      <c r="CSX66" s="685"/>
      <c r="CSY66" s="685"/>
      <c r="CSZ66" s="685"/>
      <c r="CTA66" s="685"/>
      <c r="CTB66" s="685"/>
      <c r="CTC66" s="685"/>
      <c r="CTD66" s="685"/>
      <c r="CTE66" s="685"/>
      <c r="CTF66" s="685"/>
      <c r="CTG66" s="685"/>
      <c r="CTH66" s="685"/>
      <c r="CTI66" s="685"/>
      <c r="CTJ66" s="685"/>
      <c r="CTK66" s="685"/>
      <c r="CTL66" s="685"/>
      <c r="CTM66" s="685"/>
      <c r="CTN66" s="685"/>
      <c r="CTO66" s="685"/>
      <c r="CTP66" s="685"/>
      <c r="CTQ66" s="685"/>
      <c r="CTR66" s="685"/>
      <c r="CTS66" s="685"/>
      <c r="CTT66" s="685"/>
      <c r="CTU66" s="685"/>
      <c r="CTV66" s="685"/>
      <c r="CTW66" s="685"/>
      <c r="CTX66" s="685"/>
      <c r="CTY66" s="685"/>
      <c r="CTZ66" s="685"/>
      <c r="CUA66" s="685"/>
      <c r="CUB66" s="685"/>
      <c r="CUC66" s="685"/>
      <c r="CUD66" s="685"/>
      <c r="CUE66" s="685"/>
      <c r="CUF66" s="685"/>
      <c r="CUG66" s="685"/>
      <c r="CUH66" s="685"/>
      <c r="CUI66" s="685"/>
      <c r="CUJ66" s="685"/>
      <c r="CUK66" s="685"/>
      <c r="CUL66" s="685"/>
      <c r="CUM66" s="685"/>
      <c r="CUN66" s="685"/>
      <c r="CUO66" s="685"/>
      <c r="CUP66" s="685"/>
      <c r="CUQ66" s="685"/>
      <c r="CUR66" s="685"/>
      <c r="CUS66" s="685"/>
      <c r="CUT66" s="685"/>
      <c r="CUU66" s="685"/>
      <c r="CUV66" s="685"/>
      <c r="CUW66" s="685"/>
      <c r="CUX66" s="685"/>
      <c r="CUY66" s="685"/>
      <c r="CUZ66" s="685"/>
      <c r="CVA66" s="685"/>
      <c r="CVB66" s="685"/>
      <c r="CVC66" s="685"/>
      <c r="CVD66" s="685"/>
      <c r="CVE66" s="685"/>
      <c r="CVF66" s="685"/>
      <c r="CVG66" s="685"/>
      <c r="CVH66" s="685"/>
      <c r="CVI66" s="685"/>
      <c r="CVJ66" s="685"/>
      <c r="CVK66" s="685"/>
      <c r="CVL66" s="685"/>
      <c r="CVM66" s="685"/>
      <c r="CVN66" s="685"/>
      <c r="CVO66" s="685"/>
      <c r="CVP66" s="685"/>
      <c r="CVQ66" s="685"/>
      <c r="CVR66" s="685"/>
      <c r="CVS66" s="685"/>
      <c r="CVT66" s="685"/>
      <c r="CVU66" s="685"/>
      <c r="CVV66" s="685"/>
      <c r="CVW66" s="685"/>
      <c r="CVX66" s="685"/>
      <c r="CVY66" s="685"/>
      <c r="CVZ66" s="685"/>
      <c r="CWA66" s="685"/>
      <c r="CWB66" s="685"/>
      <c r="CWC66" s="685"/>
      <c r="CWD66" s="685"/>
      <c r="CWE66" s="685"/>
      <c r="CWF66" s="685"/>
      <c r="CWG66" s="685"/>
      <c r="CWH66" s="685"/>
      <c r="CWI66" s="685"/>
      <c r="CWJ66" s="685"/>
      <c r="CWK66" s="685"/>
      <c r="CWL66" s="685"/>
      <c r="CWM66" s="685"/>
      <c r="CWN66" s="685"/>
      <c r="CWO66" s="685"/>
      <c r="CWP66" s="685"/>
      <c r="CWQ66" s="685"/>
      <c r="CWR66" s="685"/>
      <c r="CWS66" s="685"/>
      <c r="CWT66" s="685"/>
      <c r="CWU66" s="685"/>
      <c r="CWV66" s="685"/>
      <c r="CWW66" s="685"/>
      <c r="CWX66" s="685"/>
      <c r="CWY66" s="685"/>
      <c r="CWZ66" s="685"/>
      <c r="CXA66" s="685"/>
      <c r="CXB66" s="685"/>
      <c r="CXC66" s="685"/>
      <c r="CXD66" s="685"/>
      <c r="CXE66" s="685"/>
      <c r="CXF66" s="685"/>
      <c r="CXG66" s="685"/>
      <c r="CXH66" s="685"/>
      <c r="CXI66" s="685"/>
      <c r="CXJ66" s="685"/>
      <c r="CXK66" s="685"/>
      <c r="CXL66" s="685"/>
      <c r="CXM66" s="685"/>
      <c r="CXN66" s="685"/>
      <c r="CXO66" s="685"/>
      <c r="CXP66" s="685"/>
      <c r="CXQ66" s="685"/>
      <c r="CXR66" s="685"/>
      <c r="CXS66" s="685"/>
      <c r="CXT66" s="685"/>
      <c r="CXU66" s="685"/>
      <c r="CXV66" s="685"/>
      <c r="CXW66" s="685"/>
      <c r="CXX66" s="685"/>
      <c r="CXY66" s="685"/>
      <c r="CXZ66" s="685"/>
      <c r="CYA66" s="685"/>
      <c r="CYB66" s="685"/>
      <c r="CYC66" s="685"/>
      <c r="CYD66" s="685"/>
      <c r="CYE66" s="685"/>
      <c r="CYF66" s="685"/>
      <c r="CYG66" s="685"/>
      <c r="CYH66" s="685"/>
      <c r="CYI66" s="685"/>
      <c r="CYJ66" s="685"/>
      <c r="CYK66" s="685"/>
      <c r="CYL66" s="685"/>
      <c r="CYM66" s="685"/>
      <c r="CYN66" s="685"/>
      <c r="CYO66" s="685"/>
      <c r="CYP66" s="685"/>
      <c r="CYQ66" s="685"/>
      <c r="CYR66" s="685"/>
      <c r="CYS66" s="685"/>
      <c r="CYT66" s="685"/>
      <c r="CYU66" s="685"/>
      <c r="CYV66" s="685"/>
      <c r="CYW66" s="685"/>
      <c r="CYX66" s="685"/>
      <c r="CYY66" s="685"/>
      <c r="CYZ66" s="685"/>
      <c r="CZA66" s="685"/>
      <c r="CZB66" s="685"/>
      <c r="CZC66" s="685"/>
      <c r="CZD66" s="685"/>
      <c r="CZE66" s="685"/>
      <c r="CZF66" s="685"/>
      <c r="CZG66" s="685"/>
      <c r="CZH66" s="685"/>
      <c r="CZI66" s="685"/>
      <c r="CZJ66" s="685"/>
      <c r="CZK66" s="685"/>
      <c r="CZL66" s="685"/>
      <c r="CZM66" s="685"/>
      <c r="CZN66" s="685"/>
      <c r="CZO66" s="685"/>
      <c r="CZP66" s="685"/>
      <c r="CZQ66" s="685"/>
      <c r="CZR66" s="685"/>
      <c r="CZS66" s="685"/>
      <c r="CZT66" s="685"/>
      <c r="CZU66" s="685"/>
      <c r="CZV66" s="685"/>
      <c r="CZW66" s="685"/>
      <c r="CZX66" s="685"/>
      <c r="CZY66" s="685"/>
      <c r="CZZ66" s="685"/>
      <c r="DAA66" s="685"/>
      <c r="DAB66" s="685"/>
      <c r="DAC66" s="685"/>
      <c r="DAD66" s="685"/>
      <c r="DAE66" s="685"/>
      <c r="DAF66" s="685"/>
      <c r="DAG66" s="685"/>
      <c r="DAH66" s="685"/>
      <c r="DAI66" s="685"/>
      <c r="DAJ66" s="685"/>
      <c r="DAK66" s="685"/>
      <c r="DAL66" s="685"/>
      <c r="DAM66" s="685"/>
      <c r="DAN66" s="685"/>
      <c r="DAO66" s="685"/>
      <c r="DAP66" s="685"/>
      <c r="DAQ66" s="685"/>
      <c r="DAR66" s="685"/>
      <c r="DAS66" s="685"/>
      <c r="DAT66" s="685"/>
      <c r="DAU66" s="685"/>
      <c r="DAV66" s="685"/>
      <c r="DAW66" s="685"/>
      <c r="DAX66" s="685"/>
      <c r="DAY66" s="685"/>
      <c r="DAZ66" s="685"/>
      <c r="DBA66" s="685"/>
      <c r="DBB66" s="685"/>
      <c r="DBC66" s="685"/>
      <c r="DBD66" s="685"/>
      <c r="DBE66" s="685"/>
      <c r="DBF66" s="685"/>
      <c r="DBG66" s="685"/>
      <c r="DBH66" s="685"/>
      <c r="DBI66" s="685"/>
      <c r="DBJ66" s="685"/>
      <c r="DBK66" s="685"/>
      <c r="DBL66" s="685"/>
      <c r="DBM66" s="685"/>
      <c r="DBN66" s="685"/>
      <c r="DBO66" s="685"/>
      <c r="DBP66" s="685"/>
      <c r="DBQ66" s="685"/>
      <c r="DBR66" s="685"/>
      <c r="DBS66" s="685"/>
      <c r="DBT66" s="685"/>
      <c r="DBU66" s="685"/>
      <c r="DBV66" s="685"/>
      <c r="DBW66" s="685"/>
      <c r="DBX66" s="685"/>
      <c r="DBY66" s="685"/>
      <c r="DBZ66" s="685"/>
      <c r="DCA66" s="685"/>
      <c r="DCB66" s="685"/>
      <c r="DCC66" s="685"/>
      <c r="DCD66" s="685"/>
      <c r="DCE66" s="685"/>
      <c r="DCF66" s="685"/>
      <c r="DCG66" s="685"/>
      <c r="DCH66" s="685"/>
      <c r="DCI66" s="685"/>
      <c r="DCJ66" s="685"/>
      <c r="DCK66" s="685"/>
      <c r="DCL66" s="685"/>
      <c r="DCM66" s="685"/>
      <c r="DCN66" s="685"/>
      <c r="DCO66" s="685"/>
      <c r="DCP66" s="685"/>
      <c r="DCQ66" s="685"/>
      <c r="DCR66" s="685"/>
      <c r="DCS66" s="685"/>
      <c r="DCT66" s="685"/>
      <c r="DCU66" s="685"/>
      <c r="DCV66" s="685"/>
      <c r="DCW66" s="685"/>
      <c r="DCX66" s="685"/>
      <c r="DCY66" s="685"/>
      <c r="DCZ66" s="685"/>
      <c r="DDA66" s="685"/>
      <c r="DDB66" s="685"/>
      <c r="DDC66" s="685"/>
      <c r="DDD66" s="685"/>
      <c r="DDE66" s="685"/>
      <c r="DDF66" s="685"/>
      <c r="DDG66" s="685"/>
      <c r="DDH66" s="685"/>
      <c r="DDI66" s="685"/>
      <c r="DDJ66" s="685"/>
      <c r="DDK66" s="685"/>
      <c r="DDL66" s="685"/>
      <c r="DDM66" s="685"/>
      <c r="DDN66" s="685"/>
      <c r="DDO66" s="685"/>
      <c r="DDP66" s="685"/>
      <c r="DDQ66" s="685"/>
      <c r="DDR66" s="685"/>
      <c r="DDS66" s="685"/>
      <c r="DDT66" s="685"/>
      <c r="DDU66" s="685"/>
      <c r="DDV66" s="685"/>
      <c r="DDW66" s="685"/>
      <c r="DDX66" s="685"/>
      <c r="DDY66" s="685"/>
      <c r="DDZ66" s="685"/>
      <c r="DEA66" s="685"/>
      <c r="DEB66" s="685"/>
      <c r="DEC66" s="685"/>
      <c r="DED66" s="685"/>
      <c r="DEE66" s="685"/>
      <c r="DEF66" s="685"/>
      <c r="DEG66" s="685"/>
      <c r="DEH66" s="685"/>
      <c r="DEI66" s="685"/>
      <c r="DEJ66" s="685"/>
      <c r="DEK66" s="685"/>
      <c r="DEL66" s="685"/>
      <c r="DEM66" s="685"/>
      <c r="DEN66" s="685"/>
      <c r="DEO66" s="685"/>
      <c r="DEP66" s="685"/>
      <c r="DEQ66" s="685"/>
      <c r="DER66" s="685"/>
      <c r="DES66" s="685"/>
      <c r="DET66" s="685"/>
      <c r="DEU66" s="685"/>
      <c r="DEV66" s="685"/>
      <c r="DEW66" s="685"/>
      <c r="DEX66" s="685"/>
      <c r="DEY66" s="685"/>
      <c r="DEZ66" s="685"/>
      <c r="DFA66" s="685"/>
      <c r="DFB66" s="685"/>
      <c r="DFC66" s="685"/>
      <c r="DFD66" s="685"/>
      <c r="DFE66" s="685"/>
      <c r="DFF66" s="685"/>
      <c r="DFG66" s="685"/>
      <c r="DFH66" s="685"/>
      <c r="DFI66" s="685"/>
      <c r="DFJ66" s="685"/>
      <c r="DFK66" s="685"/>
      <c r="DFL66" s="685"/>
      <c r="DFM66" s="685"/>
      <c r="DFN66" s="685"/>
      <c r="DFO66" s="685"/>
      <c r="DFP66" s="685"/>
      <c r="DFQ66" s="685"/>
      <c r="DFR66" s="685"/>
      <c r="DFS66" s="685"/>
      <c r="DFT66" s="685"/>
      <c r="DFU66" s="685"/>
      <c r="DFV66" s="685"/>
      <c r="DFW66" s="685"/>
      <c r="DFX66" s="685"/>
      <c r="DFY66" s="685"/>
      <c r="DFZ66" s="685"/>
      <c r="DGA66" s="685"/>
      <c r="DGB66" s="685"/>
      <c r="DGC66" s="685"/>
      <c r="DGD66" s="685"/>
      <c r="DGE66" s="685"/>
      <c r="DGF66" s="685"/>
      <c r="DGG66" s="685"/>
      <c r="DGH66" s="685"/>
      <c r="DGI66" s="685"/>
      <c r="DGJ66" s="685"/>
      <c r="DGK66" s="685"/>
      <c r="DGL66" s="685"/>
      <c r="DGM66" s="685"/>
      <c r="DGN66" s="685"/>
      <c r="DGO66" s="685"/>
      <c r="DGP66" s="685"/>
      <c r="DGQ66" s="685"/>
      <c r="DGR66" s="685"/>
      <c r="DGS66" s="685"/>
      <c r="DGT66" s="685"/>
      <c r="DGU66" s="685"/>
      <c r="DGV66" s="685"/>
      <c r="DGW66" s="685"/>
      <c r="DGX66" s="685"/>
      <c r="DGY66" s="685"/>
      <c r="DGZ66" s="685"/>
      <c r="DHA66" s="685"/>
      <c r="DHB66" s="685"/>
      <c r="DHC66" s="685"/>
      <c r="DHD66" s="685"/>
      <c r="DHE66" s="685"/>
      <c r="DHF66" s="685"/>
      <c r="DHG66" s="685"/>
      <c r="DHH66" s="685"/>
      <c r="DHI66" s="685"/>
      <c r="DHJ66" s="685"/>
      <c r="DHK66" s="685"/>
      <c r="DHL66" s="685"/>
      <c r="DHM66" s="685"/>
      <c r="DHN66" s="685"/>
      <c r="DHO66" s="685"/>
      <c r="DHP66" s="685"/>
      <c r="DHQ66" s="685"/>
      <c r="DHR66" s="685"/>
      <c r="DHS66" s="685"/>
      <c r="DHT66" s="685"/>
      <c r="DHU66" s="685"/>
      <c r="DHV66" s="685"/>
      <c r="DHW66" s="685"/>
      <c r="DHX66" s="685"/>
      <c r="DHY66" s="685"/>
      <c r="DHZ66" s="685"/>
      <c r="DIA66" s="685"/>
      <c r="DIB66" s="685"/>
      <c r="DIC66" s="685"/>
      <c r="DID66" s="685"/>
      <c r="DIE66" s="685"/>
      <c r="DIF66" s="685"/>
      <c r="DIG66" s="685"/>
      <c r="DIH66" s="685"/>
      <c r="DII66" s="685"/>
      <c r="DIJ66" s="685"/>
      <c r="DIK66" s="685"/>
      <c r="DIL66" s="685"/>
      <c r="DIM66" s="685"/>
      <c r="DIN66" s="685"/>
      <c r="DIO66" s="685"/>
      <c r="DIP66" s="685"/>
      <c r="DIQ66" s="685"/>
      <c r="DIR66" s="685"/>
      <c r="DIS66" s="685"/>
      <c r="DIT66" s="685"/>
      <c r="DIU66" s="685"/>
      <c r="DIV66" s="685"/>
      <c r="DIW66" s="685"/>
      <c r="DIX66" s="685"/>
      <c r="DIY66" s="685"/>
      <c r="DIZ66" s="685"/>
      <c r="DJA66" s="685"/>
      <c r="DJB66" s="685"/>
      <c r="DJC66" s="685"/>
      <c r="DJD66" s="685"/>
      <c r="DJE66" s="685"/>
      <c r="DJF66" s="685"/>
      <c r="DJG66" s="685"/>
      <c r="DJH66" s="685"/>
      <c r="DJI66" s="685"/>
      <c r="DJJ66" s="685"/>
      <c r="DJK66" s="685"/>
      <c r="DJL66" s="685"/>
      <c r="DJM66" s="685"/>
      <c r="DJN66" s="685"/>
      <c r="DJO66" s="685"/>
      <c r="DJP66" s="685"/>
      <c r="DJQ66" s="685"/>
      <c r="DJR66" s="685"/>
      <c r="DJS66" s="685"/>
      <c r="DJT66" s="685"/>
      <c r="DJU66" s="685"/>
      <c r="DJV66" s="685"/>
      <c r="DJW66" s="685"/>
      <c r="DJX66" s="685"/>
      <c r="DJY66" s="685"/>
      <c r="DJZ66" s="685"/>
      <c r="DKA66" s="685"/>
      <c r="DKB66" s="685"/>
      <c r="DKC66" s="685"/>
      <c r="DKD66" s="685"/>
      <c r="DKE66" s="685"/>
      <c r="DKF66" s="685"/>
      <c r="DKG66" s="685"/>
      <c r="DKH66" s="685"/>
      <c r="DKI66" s="685"/>
      <c r="DKJ66" s="685"/>
      <c r="DKK66" s="685"/>
      <c r="DKL66" s="685"/>
      <c r="DKM66" s="685"/>
      <c r="DKN66" s="685"/>
      <c r="DKO66" s="685"/>
      <c r="DKP66" s="685"/>
      <c r="DKQ66" s="685"/>
      <c r="DKR66" s="685"/>
      <c r="DKS66" s="685"/>
      <c r="DKT66" s="685"/>
      <c r="DKU66" s="685"/>
      <c r="DKV66" s="685"/>
      <c r="DKW66" s="685"/>
      <c r="DKX66" s="685"/>
      <c r="DKY66" s="685"/>
      <c r="DKZ66" s="685"/>
      <c r="DLA66" s="685"/>
      <c r="DLB66" s="685"/>
      <c r="DLC66" s="685"/>
      <c r="DLD66" s="685"/>
      <c r="DLE66" s="685"/>
      <c r="DLF66" s="685"/>
      <c r="DLG66" s="685"/>
      <c r="DLH66" s="685"/>
      <c r="DLI66" s="685"/>
      <c r="DLJ66" s="685"/>
      <c r="DLK66" s="685"/>
      <c r="DLL66" s="685"/>
      <c r="DLM66" s="685"/>
      <c r="DLN66" s="685"/>
      <c r="DLO66" s="685"/>
      <c r="DLP66" s="685"/>
      <c r="DLQ66" s="685"/>
      <c r="DLR66" s="685"/>
      <c r="DLS66" s="685"/>
      <c r="DLT66" s="685"/>
      <c r="DLU66" s="685"/>
      <c r="DLV66" s="685"/>
      <c r="DLW66" s="685"/>
      <c r="DLX66" s="685"/>
      <c r="DLY66" s="685"/>
      <c r="DLZ66" s="685"/>
      <c r="DMA66" s="685"/>
      <c r="DMB66" s="685"/>
      <c r="DMC66" s="685"/>
      <c r="DMD66" s="685"/>
      <c r="DME66" s="685"/>
      <c r="DMF66" s="685"/>
      <c r="DMG66" s="685"/>
      <c r="DMH66" s="685"/>
      <c r="DMI66" s="685"/>
      <c r="DMJ66" s="685"/>
      <c r="DMK66" s="685"/>
      <c r="DML66" s="685"/>
      <c r="DMM66" s="685"/>
      <c r="DMN66" s="685"/>
      <c r="DMO66" s="685"/>
      <c r="DMP66" s="685"/>
      <c r="DMQ66" s="685"/>
      <c r="DMR66" s="685"/>
      <c r="DMS66" s="685"/>
      <c r="DMT66" s="685"/>
      <c r="DMU66" s="685"/>
      <c r="DMV66" s="685"/>
      <c r="DMW66" s="685"/>
      <c r="DMX66" s="685"/>
      <c r="DMY66" s="685"/>
      <c r="DMZ66" s="685"/>
      <c r="DNA66" s="685"/>
      <c r="DNB66" s="685"/>
      <c r="DNC66" s="685"/>
      <c r="DND66" s="685"/>
      <c r="DNE66" s="685"/>
      <c r="DNF66" s="685"/>
      <c r="DNG66" s="685"/>
      <c r="DNH66" s="685"/>
      <c r="DNI66" s="685"/>
      <c r="DNJ66" s="685"/>
      <c r="DNK66" s="685"/>
      <c r="DNL66" s="685"/>
      <c r="DNM66" s="685"/>
      <c r="DNN66" s="685"/>
      <c r="DNO66" s="685"/>
      <c r="DNP66" s="685"/>
      <c r="DNQ66" s="685"/>
      <c r="DNR66" s="685"/>
      <c r="DNS66" s="685"/>
      <c r="DNT66" s="685"/>
      <c r="DNU66" s="685"/>
      <c r="DNV66" s="685"/>
      <c r="DNW66" s="685"/>
      <c r="DNX66" s="685"/>
      <c r="DNY66" s="685"/>
      <c r="DNZ66" s="685"/>
      <c r="DOA66" s="685"/>
      <c r="DOB66" s="685"/>
      <c r="DOC66" s="685"/>
      <c r="DOD66" s="685"/>
      <c r="DOE66" s="685"/>
      <c r="DOF66" s="685"/>
      <c r="DOG66" s="685"/>
      <c r="DOH66" s="685"/>
      <c r="DOI66" s="685"/>
      <c r="DOJ66" s="685"/>
      <c r="DOK66" s="685"/>
      <c r="DOL66" s="685"/>
      <c r="DOM66" s="685"/>
      <c r="DON66" s="685"/>
      <c r="DOO66" s="685"/>
      <c r="DOP66" s="685"/>
      <c r="DOQ66" s="685"/>
      <c r="DOR66" s="685"/>
      <c r="DOS66" s="685"/>
      <c r="DOT66" s="685"/>
      <c r="DOU66" s="685"/>
      <c r="DOV66" s="685"/>
      <c r="DOW66" s="685"/>
      <c r="DOX66" s="685"/>
      <c r="DOY66" s="685"/>
      <c r="DOZ66" s="685"/>
      <c r="DPA66" s="685"/>
      <c r="DPB66" s="685"/>
      <c r="DPC66" s="685"/>
      <c r="DPD66" s="685"/>
      <c r="DPE66" s="685"/>
      <c r="DPF66" s="685"/>
      <c r="DPG66" s="685"/>
      <c r="DPH66" s="685"/>
      <c r="DPI66" s="685"/>
      <c r="DPJ66" s="685"/>
      <c r="DPK66" s="685"/>
      <c r="DPL66" s="685"/>
      <c r="DPM66" s="685"/>
      <c r="DPN66" s="685"/>
      <c r="DPO66" s="685"/>
      <c r="DPP66" s="685"/>
      <c r="DPQ66" s="685"/>
      <c r="DPR66" s="685"/>
      <c r="DPS66" s="685"/>
      <c r="DPT66" s="685"/>
      <c r="DPU66" s="685"/>
      <c r="DPV66" s="685"/>
      <c r="DPW66" s="685"/>
      <c r="DPX66" s="685"/>
      <c r="DPY66" s="685"/>
      <c r="DPZ66" s="685"/>
      <c r="DQA66" s="685"/>
      <c r="DQB66" s="685"/>
      <c r="DQC66" s="685"/>
      <c r="DQD66" s="685"/>
      <c r="DQE66" s="685"/>
      <c r="DQF66" s="685"/>
      <c r="DQG66" s="685"/>
      <c r="DQH66" s="685"/>
      <c r="DQI66" s="685"/>
      <c r="DQJ66" s="685"/>
      <c r="DQK66" s="685"/>
      <c r="DQL66" s="685"/>
      <c r="DQM66" s="685"/>
      <c r="DQN66" s="685"/>
      <c r="DQO66" s="685"/>
      <c r="DQP66" s="685"/>
      <c r="DQQ66" s="685"/>
      <c r="DQR66" s="685"/>
      <c r="DQS66" s="685"/>
      <c r="DQT66" s="685"/>
      <c r="DQU66" s="685"/>
      <c r="DQV66" s="685"/>
      <c r="DQW66" s="685"/>
      <c r="DQX66" s="685"/>
      <c r="DQY66" s="685"/>
      <c r="DQZ66" s="685"/>
      <c r="DRA66" s="685"/>
      <c r="DRB66" s="685"/>
      <c r="DRC66" s="685"/>
      <c r="DRD66" s="685"/>
      <c r="DRE66" s="685"/>
      <c r="DRF66" s="685"/>
      <c r="DRG66" s="685"/>
      <c r="DRH66" s="685"/>
      <c r="DRI66" s="685"/>
      <c r="DRJ66" s="685"/>
      <c r="DRK66" s="685"/>
      <c r="DRL66" s="685"/>
      <c r="DRM66" s="685"/>
      <c r="DRN66" s="685"/>
      <c r="DRO66" s="685"/>
      <c r="DRP66" s="685"/>
      <c r="DRQ66" s="685"/>
      <c r="DRR66" s="685"/>
      <c r="DRS66" s="685"/>
      <c r="DRT66" s="685"/>
      <c r="DRU66" s="685"/>
      <c r="DRV66" s="685"/>
      <c r="DRW66" s="685"/>
      <c r="DRX66" s="685"/>
      <c r="DRY66" s="685"/>
      <c r="DRZ66" s="685"/>
      <c r="DSA66" s="685"/>
      <c r="DSB66" s="685"/>
      <c r="DSC66" s="685"/>
      <c r="DSD66" s="685"/>
      <c r="DSE66" s="685"/>
      <c r="DSF66" s="685"/>
      <c r="DSG66" s="685"/>
      <c r="DSH66" s="685"/>
      <c r="DSI66" s="685"/>
      <c r="DSJ66" s="685"/>
      <c r="DSK66" s="685"/>
      <c r="DSL66" s="685"/>
      <c r="DSM66" s="685"/>
      <c r="DSN66" s="685"/>
      <c r="DSO66" s="685"/>
      <c r="DSP66" s="685"/>
      <c r="DSQ66" s="685"/>
      <c r="DSR66" s="685"/>
      <c r="DSS66" s="685"/>
      <c r="DST66" s="685"/>
      <c r="DSU66" s="685"/>
      <c r="DSV66" s="685"/>
      <c r="DSW66" s="685"/>
      <c r="DSX66" s="685"/>
      <c r="DSY66" s="685"/>
      <c r="DSZ66" s="685"/>
      <c r="DTA66" s="685"/>
      <c r="DTB66" s="685"/>
      <c r="DTC66" s="685"/>
      <c r="DTD66" s="685"/>
      <c r="DTE66" s="685"/>
      <c r="DTF66" s="685"/>
      <c r="DTG66" s="685"/>
      <c r="DTH66" s="685"/>
      <c r="DTI66" s="685"/>
      <c r="DTJ66" s="685"/>
      <c r="DTK66" s="685"/>
      <c r="DTL66" s="685"/>
      <c r="DTM66" s="685"/>
      <c r="DTN66" s="685"/>
      <c r="DTO66" s="685"/>
      <c r="DTP66" s="685"/>
      <c r="DTQ66" s="685"/>
      <c r="DTR66" s="685"/>
      <c r="DTS66" s="685"/>
      <c r="DTT66" s="685"/>
      <c r="DTU66" s="685"/>
      <c r="DTV66" s="685"/>
      <c r="DTW66" s="685"/>
      <c r="DTX66" s="685"/>
      <c r="DTY66" s="685"/>
      <c r="DTZ66" s="685"/>
      <c r="DUA66" s="685"/>
      <c r="DUB66" s="685"/>
      <c r="DUC66" s="685"/>
      <c r="DUD66" s="685"/>
      <c r="DUE66" s="685"/>
      <c r="DUF66" s="685"/>
      <c r="DUG66" s="685"/>
      <c r="DUH66" s="685"/>
      <c r="DUI66" s="685"/>
      <c r="DUJ66" s="685"/>
      <c r="DUK66" s="685"/>
      <c r="DUL66" s="685"/>
      <c r="DUM66" s="685"/>
      <c r="DUN66" s="685"/>
      <c r="DUO66" s="685"/>
      <c r="DUP66" s="685"/>
      <c r="DUQ66" s="685"/>
      <c r="DUR66" s="685"/>
      <c r="DUS66" s="685"/>
      <c r="DUT66" s="685"/>
      <c r="DUU66" s="685"/>
      <c r="DUV66" s="685"/>
      <c r="DUW66" s="685"/>
      <c r="DUX66" s="685"/>
      <c r="DUY66" s="685"/>
      <c r="DUZ66" s="685"/>
      <c r="DVA66" s="685"/>
      <c r="DVB66" s="685"/>
      <c r="DVC66" s="685"/>
      <c r="DVD66" s="685"/>
      <c r="DVE66" s="685"/>
      <c r="DVF66" s="685"/>
      <c r="DVG66" s="685"/>
      <c r="DVH66" s="685"/>
      <c r="DVI66" s="685"/>
      <c r="DVJ66" s="685"/>
      <c r="DVK66" s="685"/>
      <c r="DVL66" s="685"/>
      <c r="DVM66" s="685"/>
      <c r="DVN66" s="685"/>
      <c r="DVO66" s="685"/>
      <c r="DVP66" s="685"/>
      <c r="DVQ66" s="685"/>
      <c r="DVR66" s="685"/>
      <c r="DVS66" s="685"/>
      <c r="DVT66" s="685"/>
      <c r="DVU66" s="685"/>
      <c r="DVV66" s="685"/>
      <c r="DVW66" s="685"/>
      <c r="DVX66" s="685"/>
      <c r="DVY66" s="685"/>
      <c r="DVZ66" s="685"/>
      <c r="DWA66" s="685"/>
      <c r="DWB66" s="685"/>
      <c r="DWC66" s="685"/>
      <c r="DWD66" s="685"/>
      <c r="DWE66" s="685"/>
      <c r="DWF66" s="685"/>
      <c r="DWG66" s="685"/>
      <c r="DWH66" s="685"/>
      <c r="DWI66" s="685"/>
      <c r="DWJ66" s="685"/>
      <c r="DWK66" s="685"/>
      <c r="DWL66" s="685"/>
      <c r="DWM66" s="685"/>
      <c r="DWN66" s="685"/>
      <c r="DWO66" s="685"/>
      <c r="DWP66" s="685"/>
      <c r="DWQ66" s="685"/>
      <c r="DWR66" s="685"/>
      <c r="DWS66" s="685"/>
      <c r="DWT66" s="685"/>
      <c r="DWU66" s="685"/>
      <c r="DWV66" s="685"/>
      <c r="DWW66" s="685"/>
      <c r="DWX66" s="685"/>
      <c r="DWY66" s="685"/>
      <c r="DWZ66" s="685"/>
      <c r="DXA66" s="685"/>
      <c r="DXB66" s="685"/>
      <c r="DXC66" s="685"/>
      <c r="DXD66" s="685"/>
      <c r="DXE66" s="685"/>
      <c r="DXF66" s="685"/>
      <c r="DXG66" s="685"/>
      <c r="DXH66" s="685"/>
      <c r="DXI66" s="685"/>
      <c r="DXJ66" s="685"/>
      <c r="DXK66" s="685"/>
      <c r="DXL66" s="685"/>
      <c r="DXM66" s="685"/>
      <c r="DXN66" s="685"/>
      <c r="DXO66" s="685"/>
      <c r="DXP66" s="685"/>
      <c r="DXQ66" s="685"/>
      <c r="DXR66" s="685"/>
      <c r="DXS66" s="685"/>
      <c r="DXT66" s="685"/>
      <c r="DXU66" s="685"/>
      <c r="DXV66" s="685"/>
      <c r="DXW66" s="685"/>
      <c r="DXX66" s="685"/>
      <c r="DXY66" s="685"/>
      <c r="DXZ66" s="685"/>
      <c r="DYA66" s="685"/>
      <c r="DYB66" s="685"/>
      <c r="DYC66" s="685"/>
      <c r="DYD66" s="685"/>
      <c r="DYE66" s="685"/>
      <c r="DYF66" s="685"/>
      <c r="DYG66" s="685"/>
      <c r="DYH66" s="685"/>
      <c r="DYI66" s="685"/>
      <c r="DYJ66" s="685"/>
      <c r="DYK66" s="685"/>
      <c r="DYL66" s="685"/>
      <c r="DYM66" s="685"/>
      <c r="DYN66" s="685"/>
      <c r="DYO66" s="685"/>
      <c r="DYP66" s="685"/>
      <c r="DYQ66" s="685"/>
      <c r="DYR66" s="685"/>
      <c r="DYS66" s="685"/>
      <c r="DYT66" s="685"/>
      <c r="DYU66" s="685"/>
      <c r="DYV66" s="685"/>
      <c r="DYW66" s="685"/>
      <c r="DYX66" s="685"/>
      <c r="DYY66" s="685"/>
      <c r="DYZ66" s="685"/>
      <c r="DZA66" s="685"/>
      <c r="DZB66" s="685"/>
      <c r="DZC66" s="685"/>
      <c r="DZD66" s="685"/>
      <c r="DZE66" s="685"/>
      <c r="DZF66" s="685"/>
      <c r="DZG66" s="685"/>
      <c r="DZH66" s="685"/>
      <c r="DZI66" s="685"/>
      <c r="DZJ66" s="685"/>
      <c r="DZK66" s="685"/>
      <c r="DZL66" s="685"/>
      <c r="DZM66" s="685"/>
      <c r="DZN66" s="685"/>
      <c r="DZO66" s="685"/>
      <c r="DZP66" s="685"/>
      <c r="DZQ66" s="685"/>
      <c r="DZR66" s="685"/>
      <c r="DZS66" s="685"/>
      <c r="DZT66" s="685"/>
      <c r="DZU66" s="685"/>
      <c r="DZV66" s="685"/>
      <c r="DZW66" s="685"/>
      <c r="DZX66" s="685"/>
      <c r="DZY66" s="685"/>
      <c r="DZZ66" s="685"/>
      <c r="EAA66" s="685"/>
      <c r="EAB66" s="685"/>
      <c r="EAC66" s="685"/>
      <c r="EAD66" s="685"/>
      <c r="EAE66" s="685"/>
      <c r="EAF66" s="685"/>
      <c r="EAG66" s="685"/>
      <c r="EAH66" s="685"/>
      <c r="EAI66" s="685"/>
      <c r="EAJ66" s="685"/>
      <c r="EAK66" s="685"/>
      <c r="EAL66" s="685"/>
      <c r="EAM66" s="685"/>
      <c r="EAN66" s="685"/>
      <c r="EAO66" s="685"/>
      <c r="EAP66" s="685"/>
      <c r="EAQ66" s="685"/>
      <c r="EAR66" s="685"/>
      <c r="EAS66" s="685"/>
      <c r="EAT66" s="685"/>
      <c r="EAU66" s="685"/>
      <c r="EAV66" s="685"/>
      <c r="EAW66" s="685"/>
      <c r="EAX66" s="685"/>
      <c r="EAY66" s="685"/>
      <c r="EAZ66" s="685"/>
      <c r="EBA66" s="685"/>
      <c r="EBB66" s="685"/>
      <c r="EBC66" s="685"/>
      <c r="EBD66" s="685"/>
      <c r="EBE66" s="685"/>
      <c r="EBF66" s="685"/>
      <c r="EBG66" s="685"/>
      <c r="EBH66" s="685"/>
      <c r="EBI66" s="685"/>
      <c r="EBJ66" s="685"/>
      <c r="EBK66" s="685"/>
      <c r="EBL66" s="685"/>
      <c r="EBM66" s="685"/>
      <c r="EBN66" s="685"/>
      <c r="EBO66" s="685"/>
      <c r="EBP66" s="685"/>
      <c r="EBQ66" s="685"/>
      <c r="EBR66" s="685"/>
      <c r="EBS66" s="685"/>
      <c r="EBT66" s="685"/>
      <c r="EBU66" s="685"/>
      <c r="EBV66" s="685"/>
      <c r="EBW66" s="685"/>
      <c r="EBX66" s="685"/>
      <c r="EBY66" s="685"/>
      <c r="EBZ66" s="685"/>
      <c r="ECA66" s="685"/>
      <c r="ECB66" s="685"/>
      <c r="ECC66" s="685"/>
      <c r="ECD66" s="685"/>
      <c r="ECE66" s="685"/>
      <c r="ECF66" s="685"/>
      <c r="ECG66" s="685"/>
      <c r="ECH66" s="685"/>
      <c r="ECI66" s="685"/>
      <c r="ECJ66" s="685"/>
      <c r="ECK66" s="685"/>
      <c r="ECL66" s="685"/>
      <c r="ECM66" s="685"/>
      <c r="ECN66" s="685"/>
      <c r="ECO66" s="685"/>
      <c r="ECP66" s="685"/>
      <c r="ECQ66" s="685"/>
      <c r="ECR66" s="685"/>
      <c r="ECS66" s="685"/>
      <c r="ECT66" s="685"/>
      <c r="ECU66" s="685"/>
      <c r="ECV66" s="685"/>
      <c r="ECW66" s="685"/>
      <c r="ECX66" s="685"/>
      <c r="ECY66" s="685"/>
      <c r="ECZ66" s="685"/>
      <c r="EDA66" s="685"/>
      <c r="EDB66" s="685"/>
      <c r="EDC66" s="685"/>
      <c r="EDD66" s="685"/>
      <c r="EDE66" s="685"/>
      <c r="EDF66" s="685"/>
      <c r="EDG66" s="685"/>
      <c r="EDH66" s="685"/>
      <c r="EDI66" s="685"/>
      <c r="EDJ66" s="685"/>
      <c r="EDK66" s="685"/>
      <c r="EDL66" s="685"/>
      <c r="EDM66" s="685"/>
      <c r="EDN66" s="685"/>
      <c r="EDO66" s="685"/>
      <c r="EDP66" s="685"/>
      <c r="EDQ66" s="685"/>
      <c r="EDR66" s="685"/>
      <c r="EDS66" s="685"/>
      <c r="EDT66" s="685"/>
      <c r="EDU66" s="685"/>
      <c r="EDV66" s="685"/>
      <c r="EDW66" s="685"/>
      <c r="EDX66" s="685"/>
      <c r="EDY66" s="685"/>
      <c r="EDZ66" s="685"/>
      <c r="EEA66" s="685"/>
      <c r="EEB66" s="685"/>
      <c r="EEC66" s="685"/>
      <c r="EED66" s="685"/>
      <c r="EEE66" s="685"/>
      <c r="EEF66" s="685"/>
      <c r="EEG66" s="685"/>
      <c r="EEH66" s="685"/>
      <c r="EEI66" s="685"/>
      <c r="EEJ66" s="685"/>
      <c r="EEK66" s="685"/>
      <c r="EEL66" s="685"/>
      <c r="EEM66" s="685"/>
      <c r="EEN66" s="685"/>
      <c r="EEO66" s="685"/>
      <c r="EEP66" s="685"/>
      <c r="EEQ66" s="685"/>
      <c r="EER66" s="685"/>
      <c r="EES66" s="685"/>
      <c r="EET66" s="685"/>
      <c r="EEU66" s="685"/>
      <c r="EEV66" s="685"/>
      <c r="EEW66" s="685"/>
      <c r="EEX66" s="685"/>
      <c r="EEY66" s="685"/>
      <c r="EEZ66" s="685"/>
      <c r="EFA66" s="685"/>
      <c r="EFB66" s="685"/>
      <c r="EFC66" s="685"/>
      <c r="EFD66" s="685"/>
      <c r="EFE66" s="685"/>
      <c r="EFF66" s="685"/>
      <c r="EFG66" s="685"/>
      <c r="EFH66" s="685"/>
      <c r="EFI66" s="685"/>
      <c r="EFJ66" s="685"/>
      <c r="EFK66" s="685"/>
      <c r="EFL66" s="685"/>
      <c r="EFM66" s="685"/>
      <c r="EFN66" s="685"/>
      <c r="EFO66" s="685"/>
      <c r="EFP66" s="685"/>
      <c r="EFQ66" s="685"/>
      <c r="EFR66" s="685"/>
      <c r="EFS66" s="685"/>
      <c r="EFT66" s="685"/>
      <c r="EFU66" s="685"/>
      <c r="EFV66" s="685"/>
      <c r="EFW66" s="685"/>
      <c r="EFX66" s="685"/>
      <c r="EFY66" s="685"/>
      <c r="EFZ66" s="685"/>
      <c r="EGA66" s="685"/>
      <c r="EGB66" s="685"/>
      <c r="EGC66" s="685"/>
      <c r="EGD66" s="685"/>
      <c r="EGE66" s="685"/>
      <c r="EGF66" s="685"/>
      <c r="EGG66" s="685"/>
      <c r="EGH66" s="685"/>
      <c r="EGI66" s="685"/>
      <c r="EGJ66" s="685"/>
      <c r="EGK66" s="685"/>
      <c r="EGL66" s="685"/>
      <c r="EGM66" s="685"/>
      <c r="EGN66" s="685"/>
      <c r="EGO66" s="685"/>
      <c r="EGP66" s="685"/>
      <c r="EGQ66" s="685"/>
      <c r="EGR66" s="685"/>
      <c r="EGS66" s="685"/>
      <c r="EGT66" s="685"/>
      <c r="EGU66" s="685"/>
      <c r="EGV66" s="685"/>
      <c r="EGW66" s="685"/>
      <c r="EGX66" s="685"/>
      <c r="EGY66" s="685"/>
      <c r="EGZ66" s="685"/>
      <c r="EHA66" s="685"/>
      <c r="EHB66" s="685"/>
      <c r="EHC66" s="685"/>
      <c r="EHD66" s="685"/>
      <c r="EHE66" s="685"/>
      <c r="EHF66" s="685"/>
      <c r="EHG66" s="685"/>
      <c r="EHH66" s="685"/>
      <c r="EHI66" s="685"/>
      <c r="EHJ66" s="685"/>
      <c r="EHK66" s="685"/>
      <c r="EHL66" s="685"/>
      <c r="EHM66" s="685"/>
      <c r="EHN66" s="685"/>
      <c r="EHO66" s="685"/>
      <c r="EHP66" s="685"/>
      <c r="EHQ66" s="685"/>
      <c r="EHR66" s="685"/>
      <c r="EHS66" s="685"/>
      <c r="EHT66" s="685"/>
      <c r="EHU66" s="685"/>
      <c r="EHV66" s="685"/>
      <c r="EHW66" s="685"/>
      <c r="EHX66" s="685"/>
      <c r="EHY66" s="685"/>
      <c r="EHZ66" s="685"/>
      <c r="EIA66" s="685"/>
      <c r="EIB66" s="685"/>
      <c r="EIC66" s="685"/>
      <c r="EID66" s="685"/>
      <c r="EIE66" s="685"/>
      <c r="EIF66" s="685"/>
      <c r="EIG66" s="685"/>
      <c r="EIH66" s="685"/>
      <c r="EII66" s="685"/>
      <c r="EIJ66" s="685"/>
      <c r="EIK66" s="685"/>
      <c r="EIL66" s="685"/>
      <c r="EIM66" s="685"/>
      <c r="EIN66" s="685"/>
      <c r="EIO66" s="685"/>
      <c r="EIP66" s="685"/>
      <c r="EIQ66" s="685"/>
      <c r="EIR66" s="685"/>
      <c r="EIS66" s="685"/>
      <c r="EIT66" s="685"/>
      <c r="EIU66" s="685"/>
      <c r="EIV66" s="685"/>
      <c r="EIW66" s="685"/>
      <c r="EIX66" s="685"/>
      <c r="EIY66" s="685"/>
      <c r="EIZ66" s="685"/>
      <c r="EJA66" s="685"/>
      <c r="EJB66" s="685"/>
      <c r="EJC66" s="685"/>
      <c r="EJD66" s="685"/>
      <c r="EJE66" s="685"/>
      <c r="EJF66" s="685"/>
      <c r="EJG66" s="685"/>
      <c r="EJH66" s="685"/>
      <c r="EJI66" s="685"/>
      <c r="EJJ66" s="685"/>
      <c r="EJK66" s="685"/>
      <c r="EJL66" s="685"/>
      <c r="EJM66" s="685"/>
      <c r="EJN66" s="685"/>
      <c r="EJO66" s="685"/>
      <c r="EJP66" s="685"/>
      <c r="EJQ66" s="685"/>
      <c r="EJR66" s="685"/>
      <c r="EJS66" s="685"/>
      <c r="EJT66" s="685"/>
      <c r="EJU66" s="685"/>
      <c r="EJV66" s="685"/>
      <c r="EJW66" s="685"/>
      <c r="EJX66" s="685"/>
      <c r="EJY66" s="685"/>
      <c r="EJZ66" s="685"/>
      <c r="EKA66" s="685"/>
      <c r="EKB66" s="685"/>
      <c r="EKC66" s="685"/>
      <c r="EKD66" s="685"/>
      <c r="EKE66" s="685"/>
      <c r="EKF66" s="685"/>
      <c r="EKG66" s="685"/>
      <c r="EKH66" s="685"/>
      <c r="EKI66" s="685"/>
      <c r="EKJ66" s="685"/>
      <c r="EKK66" s="685"/>
      <c r="EKL66" s="685"/>
      <c r="EKM66" s="685"/>
      <c r="EKN66" s="685"/>
      <c r="EKO66" s="685"/>
      <c r="EKP66" s="685"/>
      <c r="EKQ66" s="685"/>
      <c r="EKR66" s="685"/>
      <c r="EKS66" s="685"/>
      <c r="EKT66" s="685"/>
      <c r="EKU66" s="685"/>
      <c r="EKV66" s="685"/>
      <c r="EKW66" s="685"/>
      <c r="EKX66" s="685"/>
      <c r="EKY66" s="685"/>
      <c r="EKZ66" s="685"/>
      <c r="ELA66" s="685"/>
      <c r="ELB66" s="685"/>
      <c r="ELC66" s="685"/>
      <c r="ELD66" s="685"/>
      <c r="ELE66" s="685"/>
      <c r="ELF66" s="685"/>
      <c r="ELG66" s="685"/>
      <c r="ELH66" s="685"/>
      <c r="ELI66" s="685"/>
      <c r="ELJ66" s="685"/>
      <c r="ELK66" s="685"/>
      <c r="ELL66" s="685"/>
      <c r="ELM66" s="685"/>
      <c r="ELN66" s="685"/>
      <c r="ELO66" s="685"/>
      <c r="ELP66" s="685"/>
      <c r="ELQ66" s="685"/>
      <c r="ELR66" s="685"/>
      <c r="ELS66" s="685"/>
      <c r="ELT66" s="685"/>
      <c r="ELU66" s="685"/>
      <c r="ELV66" s="685"/>
      <c r="ELW66" s="685"/>
      <c r="ELX66" s="685"/>
      <c r="ELY66" s="685"/>
      <c r="ELZ66" s="685"/>
      <c r="EMA66" s="685"/>
      <c r="EMB66" s="685"/>
      <c r="EMC66" s="685"/>
      <c r="EMD66" s="685"/>
      <c r="EME66" s="685"/>
      <c r="EMF66" s="685"/>
      <c r="EMG66" s="685"/>
      <c r="EMH66" s="685"/>
      <c r="EMI66" s="685"/>
      <c r="EMJ66" s="685"/>
      <c r="EMK66" s="685"/>
      <c r="EML66" s="685"/>
      <c r="EMM66" s="685"/>
      <c r="EMN66" s="685"/>
      <c r="EMO66" s="685"/>
      <c r="EMP66" s="685"/>
      <c r="EMQ66" s="685"/>
      <c r="EMR66" s="685"/>
      <c r="EMS66" s="685"/>
      <c r="EMT66" s="685"/>
      <c r="EMU66" s="685"/>
      <c r="EMV66" s="685"/>
      <c r="EMW66" s="685"/>
      <c r="EMX66" s="685"/>
      <c r="EMY66" s="685"/>
      <c r="EMZ66" s="685"/>
      <c r="ENA66" s="685"/>
      <c r="ENB66" s="685"/>
      <c r="ENC66" s="685"/>
      <c r="END66" s="685"/>
      <c r="ENE66" s="685"/>
      <c r="ENF66" s="685"/>
      <c r="ENG66" s="685"/>
      <c r="ENH66" s="685"/>
      <c r="ENI66" s="685"/>
      <c r="ENJ66" s="685"/>
      <c r="ENK66" s="685"/>
      <c r="ENL66" s="685"/>
      <c r="ENM66" s="685"/>
      <c r="ENN66" s="685"/>
      <c r="ENO66" s="685"/>
      <c r="ENP66" s="685"/>
      <c r="ENQ66" s="685"/>
      <c r="ENR66" s="685"/>
      <c r="ENS66" s="685"/>
      <c r="ENT66" s="685"/>
      <c r="ENU66" s="685"/>
      <c r="ENV66" s="685"/>
      <c r="ENW66" s="685"/>
      <c r="ENX66" s="685"/>
      <c r="ENY66" s="685"/>
      <c r="ENZ66" s="685"/>
      <c r="EOA66" s="685"/>
      <c r="EOB66" s="685"/>
      <c r="EOC66" s="685"/>
      <c r="EOD66" s="685"/>
      <c r="EOE66" s="685"/>
      <c r="EOF66" s="685"/>
      <c r="EOG66" s="685"/>
      <c r="EOH66" s="685"/>
      <c r="EOI66" s="685"/>
      <c r="EOJ66" s="685"/>
      <c r="EOK66" s="685"/>
      <c r="EOL66" s="685"/>
      <c r="EOM66" s="685"/>
      <c r="EON66" s="685"/>
      <c r="EOO66" s="685"/>
      <c r="EOP66" s="685"/>
      <c r="EOQ66" s="685"/>
      <c r="EOR66" s="685"/>
      <c r="EOS66" s="685"/>
      <c r="EOT66" s="685"/>
      <c r="EOU66" s="685"/>
      <c r="EOV66" s="685"/>
      <c r="EOW66" s="685"/>
      <c r="EOX66" s="685"/>
      <c r="EOY66" s="685"/>
      <c r="EOZ66" s="685"/>
      <c r="EPA66" s="685"/>
      <c r="EPB66" s="685"/>
      <c r="EPC66" s="685"/>
      <c r="EPD66" s="685"/>
      <c r="EPE66" s="685"/>
      <c r="EPF66" s="685"/>
      <c r="EPG66" s="685"/>
      <c r="EPH66" s="685"/>
      <c r="EPI66" s="685"/>
      <c r="EPJ66" s="685"/>
      <c r="EPK66" s="685"/>
      <c r="EPL66" s="685"/>
      <c r="EPM66" s="685"/>
      <c r="EPN66" s="685"/>
      <c r="EPO66" s="685"/>
      <c r="EPP66" s="685"/>
      <c r="EPQ66" s="685"/>
      <c r="EPR66" s="685"/>
      <c r="EPS66" s="685"/>
      <c r="EPT66" s="685"/>
      <c r="EPU66" s="685"/>
      <c r="EPV66" s="685"/>
      <c r="EPW66" s="685"/>
      <c r="EPX66" s="685"/>
      <c r="EPY66" s="685"/>
      <c r="EPZ66" s="685"/>
      <c r="EQA66" s="685"/>
      <c r="EQB66" s="685"/>
      <c r="EQC66" s="685"/>
      <c r="EQD66" s="685"/>
      <c r="EQE66" s="685"/>
      <c r="EQF66" s="685"/>
      <c r="EQG66" s="685"/>
      <c r="EQH66" s="685"/>
      <c r="EQI66" s="685"/>
      <c r="EQJ66" s="685"/>
      <c r="EQK66" s="685"/>
      <c r="EQL66" s="685"/>
      <c r="EQM66" s="685"/>
      <c r="EQN66" s="685"/>
      <c r="EQO66" s="685"/>
      <c r="EQP66" s="685"/>
      <c r="EQQ66" s="685"/>
      <c r="EQR66" s="685"/>
      <c r="EQS66" s="685"/>
      <c r="EQT66" s="685"/>
      <c r="EQU66" s="685"/>
      <c r="EQV66" s="685"/>
      <c r="EQW66" s="685"/>
      <c r="EQX66" s="685"/>
      <c r="EQY66" s="685"/>
      <c r="EQZ66" s="685"/>
      <c r="ERA66" s="685"/>
      <c r="ERB66" s="685"/>
      <c r="ERC66" s="685"/>
      <c r="ERD66" s="685"/>
      <c r="ERE66" s="685"/>
      <c r="ERF66" s="685"/>
      <c r="ERG66" s="685"/>
      <c r="ERH66" s="685"/>
      <c r="ERI66" s="685"/>
      <c r="ERJ66" s="685"/>
      <c r="ERK66" s="685"/>
      <c r="ERL66" s="685"/>
      <c r="ERM66" s="685"/>
      <c r="ERN66" s="685"/>
      <c r="ERO66" s="685"/>
      <c r="ERP66" s="685"/>
      <c r="ERQ66" s="685"/>
      <c r="ERR66" s="685"/>
      <c r="ERS66" s="685"/>
      <c r="ERT66" s="685"/>
      <c r="ERU66" s="685"/>
      <c r="ERV66" s="685"/>
      <c r="ERW66" s="685"/>
      <c r="ERX66" s="685"/>
      <c r="ERY66" s="685"/>
      <c r="ERZ66" s="685"/>
      <c r="ESA66" s="685"/>
      <c r="ESB66" s="685"/>
      <c r="ESC66" s="685"/>
      <c r="ESD66" s="685"/>
      <c r="ESE66" s="685"/>
      <c r="ESF66" s="685"/>
      <c r="ESG66" s="685"/>
      <c r="ESH66" s="685"/>
      <c r="ESI66" s="685"/>
      <c r="ESJ66" s="685"/>
      <c r="ESK66" s="685"/>
      <c r="ESL66" s="685"/>
      <c r="ESM66" s="685"/>
      <c r="ESN66" s="685"/>
      <c r="ESO66" s="685"/>
      <c r="ESP66" s="685"/>
      <c r="ESQ66" s="685"/>
      <c r="ESR66" s="685"/>
      <c r="ESS66" s="685"/>
      <c r="EST66" s="685"/>
      <c r="ESU66" s="685"/>
      <c r="ESV66" s="685"/>
      <c r="ESW66" s="685"/>
      <c r="ESX66" s="685"/>
      <c r="ESY66" s="685"/>
      <c r="ESZ66" s="685"/>
      <c r="ETA66" s="685"/>
      <c r="ETB66" s="685"/>
      <c r="ETC66" s="685"/>
      <c r="ETD66" s="685"/>
      <c r="ETE66" s="685"/>
      <c r="ETF66" s="685"/>
      <c r="ETG66" s="685"/>
      <c r="ETH66" s="685"/>
      <c r="ETI66" s="685"/>
      <c r="ETJ66" s="685"/>
      <c r="ETK66" s="685"/>
      <c r="ETL66" s="685"/>
      <c r="ETM66" s="685"/>
      <c r="ETN66" s="685"/>
      <c r="ETO66" s="685"/>
      <c r="ETP66" s="685"/>
      <c r="ETQ66" s="685"/>
      <c r="ETR66" s="685"/>
      <c r="ETS66" s="685"/>
      <c r="ETT66" s="685"/>
      <c r="ETU66" s="685"/>
      <c r="ETV66" s="685"/>
      <c r="ETW66" s="685"/>
      <c r="ETX66" s="685"/>
      <c r="ETY66" s="685"/>
      <c r="ETZ66" s="685"/>
      <c r="EUA66" s="685"/>
      <c r="EUB66" s="685"/>
      <c r="EUC66" s="685"/>
      <c r="EUD66" s="685"/>
      <c r="EUE66" s="685"/>
      <c r="EUF66" s="685"/>
      <c r="EUG66" s="685"/>
      <c r="EUH66" s="685"/>
      <c r="EUI66" s="685"/>
      <c r="EUJ66" s="685"/>
      <c r="EUK66" s="685"/>
      <c r="EUL66" s="685"/>
      <c r="EUM66" s="685"/>
      <c r="EUN66" s="685"/>
      <c r="EUO66" s="685"/>
      <c r="EUP66" s="685"/>
      <c r="EUQ66" s="685"/>
      <c r="EUR66" s="685"/>
      <c r="EUS66" s="685"/>
      <c r="EUT66" s="685"/>
      <c r="EUU66" s="685"/>
      <c r="EUV66" s="685"/>
      <c r="EUW66" s="685"/>
      <c r="EUX66" s="685"/>
      <c r="EUY66" s="685"/>
      <c r="EUZ66" s="685"/>
      <c r="EVA66" s="685"/>
      <c r="EVB66" s="685"/>
      <c r="EVC66" s="685"/>
      <c r="EVD66" s="685"/>
      <c r="EVE66" s="685"/>
      <c r="EVF66" s="685"/>
      <c r="EVG66" s="685"/>
      <c r="EVH66" s="685"/>
      <c r="EVI66" s="685"/>
      <c r="EVJ66" s="685"/>
      <c r="EVK66" s="685"/>
      <c r="EVL66" s="685"/>
      <c r="EVM66" s="685"/>
      <c r="EVN66" s="685"/>
      <c r="EVO66" s="685"/>
      <c r="EVP66" s="685"/>
      <c r="EVQ66" s="685"/>
      <c r="EVR66" s="685"/>
      <c r="EVS66" s="685"/>
      <c r="EVT66" s="685"/>
      <c r="EVU66" s="685"/>
      <c r="EVV66" s="685"/>
      <c r="EVW66" s="685"/>
      <c r="EVX66" s="685"/>
      <c r="EVY66" s="685"/>
      <c r="EVZ66" s="685"/>
      <c r="EWA66" s="685"/>
      <c r="EWB66" s="685"/>
      <c r="EWC66" s="685"/>
      <c r="EWD66" s="685"/>
      <c r="EWE66" s="685"/>
      <c r="EWF66" s="685"/>
      <c r="EWG66" s="685"/>
      <c r="EWH66" s="685"/>
      <c r="EWI66" s="685"/>
      <c r="EWJ66" s="685"/>
      <c r="EWK66" s="685"/>
      <c r="EWL66" s="685"/>
      <c r="EWM66" s="685"/>
      <c r="EWN66" s="685"/>
      <c r="EWO66" s="685"/>
      <c r="EWP66" s="685"/>
      <c r="EWQ66" s="685"/>
      <c r="EWR66" s="685"/>
      <c r="EWS66" s="685"/>
      <c r="EWT66" s="685"/>
      <c r="EWU66" s="685"/>
      <c r="EWV66" s="685"/>
      <c r="EWW66" s="685"/>
      <c r="EWX66" s="685"/>
      <c r="EWY66" s="685"/>
      <c r="EWZ66" s="685"/>
      <c r="EXA66" s="685"/>
      <c r="EXB66" s="685"/>
      <c r="EXC66" s="685"/>
      <c r="EXD66" s="685"/>
      <c r="EXE66" s="685"/>
      <c r="EXF66" s="685"/>
      <c r="EXG66" s="685"/>
      <c r="EXH66" s="685"/>
      <c r="EXI66" s="685"/>
      <c r="EXJ66" s="685"/>
      <c r="EXK66" s="685"/>
      <c r="EXL66" s="685"/>
      <c r="EXM66" s="685"/>
      <c r="EXN66" s="685"/>
      <c r="EXO66" s="685"/>
      <c r="EXP66" s="685"/>
      <c r="EXQ66" s="685"/>
      <c r="EXR66" s="685"/>
      <c r="EXS66" s="685"/>
      <c r="EXT66" s="685"/>
      <c r="EXU66" s="685"/>
      <c r="EXV66" s="685"/>
      <c r="EXW66" s="685"/>
      <c r="EXX66" s="685"/>
      <c r="EXY66" s="685"/>
      <c r="EXZ66" s="685"/>
      <c r="EYA66" s="685"/>
      <c r="EYB66" s="685"/>
      <c r="EYC66" s="685"/>
      <c r="EYD66" s="685"/>
      <c r="EYE66" s="685"/>
      <c r="EYF66" s="685"/>
      <c r="EYG66" s="685"/>
      <c r="EYH66" s="685"/>
      <c r="EYI66" s="685"/>
      <c r="EYJ66" s="685"/>
      <c r="EYK66" s="685"/>
      <c r="EYL66" s="685"/>
      <c r="EYM66" s="685"/>
      <c r="EYN66" s="685"/>
      <c r="EYO66" s="685"/>
      <c r="EYP66" s="685"/>
      <c r="EYQ66" s="685"/>
      <c r="EYR66" s="685"/>
      <c r="EYS66" s="685"/>
      <c r="EYT66" s="685"/>
      <c r="EYU66" s="685"/>
      <c r="EYV66" s="685"/>
      <c r="EYW66" s="685"/>
      <c r="EYX66" s="685"/>
      <c r="EYY66" s="685"/>
      <c r="EYZ66" s="685"/>
      <c r="EZA66" s="685"/>
      <c r="EZB66" s="685"/>
      <c r="EZC66" s="685"/>
      <c r="EZD66" s="685"/>
      <c r="EZE66" s="685"/>
      <c r="EZF66" s="685"/>
      <c r="EZG66" s="685"/>
      <c r="EZH66" s="685"/>
      <c r="EZI66" s="685"/>
      <c r="EZJ66" s="685"/>
      <c r="EZK66" s="685"/>
      <c r="EZL66" s="685"/>
      <c r="EZM66" s="685"/>
      <c r="EZN66" s="685"/>
      <c r="EZO66" s="685"/>
      <c r="EZP66" s="685"/>
      <c r="EZQ66" s="685"/>
      <c r="EZR66" s="685"/>
      <c r="EZS66" s="685"/>
      <c r="EZT66" s="685"/>
      <c r="EZU66" s="685"/>
      <c r="EZV66" s="685"/>
      <c r="EZW66" s="685"/>
      <c r="EZX66" s="685"/>
      <c r="EZY66" s="685"/>
      <c r="EZZ66" s="685"/>
      <c r="FAA66" s="685"/>
      <c r="FAB66" s="685"/>
      <c r="FAC66" s="685"/>
      <c r="FAD66" s="685"/>
      <c r="FAE66" s="685"/>
      <c r="FAF66" s="685"/>
      <c r="FAG66" s="685"/>
      <c r="FAH66" s="685"/>
      <c r="FAI66" s="685"/>
      <c r="FAJ66" s="685"/>
      <c r="FAK66" s="685"/>
      <c r="FAL66" s="685"/>
      <c r="FAM66" s="685"/>
      <c r="FAN66" s="685"/>
      <c r="FAO66" s="685"/>
      <c r="FAP66" s="685"/>
      <c r="FAQ66" s="685"/>
      <c r="FAR66" s="685"/>
      <c r="FAS66" s="685"/>
      <c r="FAT66" s="685"/>
      <c r="FAU66" s="685"/>
      <c r="FAV66" s="685"/>
      <c r="FAW66" s="685"/>
      <c r="FAX66" s="685"/>
      <c r="FAY66" s="685"/>
      <c r="FAZ66" s="685"/>
      <c r="FBA66" s="685"/>
      <c r="FBB66" s="685"/>
      <c r="FBC66" s="685"/>
      <c r="FBD66" s="685"/>
      <c r="FBE66" s="685"/>
      <c r="FBF66" s="685"/>
      <c r="FBG66" s="685"/>
      <c r="FBH66" s="685"/>
      <c r="FBI66" s="685"/>
      <c r="FBJ66" s="685"/>
      <c r="FBK66" s="685"/>
      <c r="FBL66" s="685"/>
      <c r="FBM66" s="685"/>
      <c r="FBN66" s="685"/>
      <c r="FBO66" s="685"/>
      <c r="FBP66" s="685"/>
      <c r="FBQ66" s="685"/>
      <c r="FBR66" s="685"/>
      <c r="FBS66" s="685"/>
      <c r="FBT66" s="685"/>
      <c r="FBU66" s="685"/>
      <c r="FBV66" s="685"/>
      <c r="FBW66" s="685"/>
      <c r="FBX66" s="685"/>
      <c r="FBY66" s="685"/>
      <c r="FBZ66" s="685"/>
      <c r="FCA66" s="685"/>
      <c r="FCB66" s="685"/>
      <c r="FCC66" s="685"/>
      <c r="FCD66" s="685"/>
      <c r="FCE66" s="685"/>
      <c r="FCF66" s="685"/>
      <c r="FCG66" s="685"/>
      <c r="FCH66" s="685"/>
      <c r="FCI66" s="685"/>
      <c r="FCJ66" s="685"/>
      <c r="FCK66" s="685"/>
      <c r="FCL66" s="685"/>
      <c r="FCM66" s="685"/>
      <c r="FCN66" s="685"/>
      <c r="FCO66" s="685"/>
      <c r="FCP66" s="685"/>
      <c r="FCQ66" s="685"/>
      <c r="FCR66" s="685"/>
      <c r="FCS66" s="685"/>
      <c r="FCT66" s="685"/>
      <c r="FCU66" s="685"/>
      <c r="FCV66" s="685"/>
      <c r="FCW66" s="685"/>
      <c r="FCX66" s="685"/>
      <c r="FCY66" s="685"/>
      <c r="FCZ66" s="685"/>
      <c r="FDA66" s="685"/>
      <c r="FDB66" s="685"/>
      <c r="FDC66" s="685"/>
      <c r="FDD66" s="685"/>
      <c r="FDE66" s="685"/>
      <c r="FDF66" s="685"/>
      <c r="FDG66" s="685"/>
      <c r="FDH66" s="685"/>
      <c r="FDI66" s="685"/>
      <c r="FDJ66" s="685"/>
      <c r="FDK66" s="685"/>
      <c r="FDL66" s="685"/>
      <c r="FDM66" s="685"/>
      <c r="FDN66" s="685"/>
      <c r="FDO66" s="685"/>
      <c r="FDP66" s="685"/>
      <c r="FDQ66" s="685"/>
      <c r="FDR66" s="685"/>
      <c r="FDS66" s="685"/>
      <c r="FDT66" s="685"/>
      <c r="FDU66" s="685"/>
      <c r="FDV66" s="685"/>
      <c r="FDW66" s="685"/>
      <c r="FDX66" s="685"/>
      <c r="FDY66" s="685"/>
      <c r="FDZ66" s="685"/>
      <c r="FEA66" s="685"/>
      <c r="FEB66" s="685"/>
      <c r="FEC66" s="685"/>
      <c r="FED66" s="685"/>
      <c r="FEE66" s="685"/>
      <c r="FEF66" s="685"/>
      <c r="FEG66" s="685"/>
      <c r="FEH66" s="685"/>
      <c r="FEI66" s="685"/>
      <c r="FEJ66" s="685"/>
      <c r="FEK66" s="685"/>
      <c r="FEL66" s="685"/>
      <c r="FEM66" s="685"/>
      <c r="FEN66" s="685"/>
      <c r="FEO66" s="685"/>
      <c r="FEP66" s="685"/>
      <c r="FEQ66" s="685"/>
      <c r="FER66" s="685"/>
      <c r="FES66" s="685"/>
      <c r="FET66" s="685"/>
      <c r="FEU66" s="685"/>
      <c r="FEV66" s="685"/>
      <c r="FEW66" s="685"/>
      <c r="FEX66" s="685"/>
      <c r="FEY66" s="685"/>
      <c r="FEZ66" s="685"/>
      <c r="FFA66" s="685"/>
      <c r="FFB66" s="685"/>
      <c r="FFC66" s="685"/>
      <c r="FFD66" s="685"/>
      <c r="FFE66" s="685"/>
      <c r="FFF66" s="685"/>
      <c r="FFG66" s="685"/>
      <c r="FFH66" s="685"/>
      <c r="FFI66" s="685"/>
      <c r="FFJ66" s="685"/>
      <c r="FFK66" s="685"/>
      <c r="FFL66" s="685"/>
      <c r="FFM66" s="685"/>
      <c r="FFN66" s="685"/>
      <c r="FFO66" s="685"/>
      <c r="FFP66" s="685"/>
      <c r="FFQ66" s="685"/>
      <c r="FFR66" s="685"/>
      <c r="FFS66" s="685"/>
      <c r="FFT66" s="685"/>
      <c r="FFU66" s="685"/>
      <c r="FFV66" s="685"/>
      <c r="FFW66" s="685"/>
      <c r="FFX66" s="685"/>
      <c r="FFY66" s="685"/>
      <c r="FFZ66" s="685"/>
      <c r="FGA66" s="685"/>
      <c r="FGB66" s="685"/>
      <c r="FGC66" s="685"/>
      <c r="FGD66" s="685"/>
      <c r="FGE66" s="685"/>
      <c r="FGF66" s="685"/>
      <c r="FGG66" s="685"/>
      <c r="FGH66" s="685"/>
      <c r="FGI66" s="685"/>
      <c r="FGJ66" s="685"/>
      <c r="FGK66" s="685"/>
      <c r="FGL66" s="685"/>
      <c r="FGM66" s="685"/>
      <c r="FGN66" s="685"/>
      <c r="FGO66" s="685"/>
      <c r="FGP66" s="685"/>
      <c r="FGQ66" s="685"/>
      <c r="FGR66" s="685"/>
      <c r="FGS66" s="685"/>
      <c r="FGT66" s="685"/>
      <c r="FGU66" s="685"/>
      <c r="FGV66" s="685"/>
      <c r="FGW66" s="685"/>
      <c r="FGX66" s="685"/>
      <c r="FGY66" s="685"/>
      <c r="FGZ66" s="685"/>
      <c r="FHA66" s="685"/>
      <c r="FHB66" s="685"/>
      <c r="FHC66" s="685"/>
      <c r="FHD66" s="685"/>
      <c r="FHE66" s="685"/>
      <c r="FHF66" s="685"/>
      <c r="FHG66" s="685"/>
      <c r="FHH66" s="685"/>
      <c r="FHI66" s="685"/>
      <c r="FHJ66" s="685"/>
      <c r="FHK66" s="685"/>
      <c r="FHL66" s="685"/>
      <c r="FHM66" s="685"/>
      <c r="FHN66" s="685"/>
      <c r="FHO66" s="685"/>
      <c r="FHP66" s="685"/>
      <c r="FHQ66" s="685"/>
      <c r="FHR66" s="685"/>
      <c r="FHS66" s="685"/>
      <c r="FHT66" s="685"/>
      <c r="FHU66" s="685"/>
      <c r="FHV66" s="685"/>
      <c r="FHW66" s="685"/>
      <c r="FHX66" s="685"/>
      <c r="FHY66" s="685"/>
      <c r="FHZ66" s="685"/>
      <c r="FIA66" s="685"/>
      <c r="FIB66" s="685"/>
      <c r="FIC66" s="685"/>
      <c r="FID66" s="685"/>
      <c r="FIE66" s="685"/>
      <c r="FIF66" s="685"/>
      <c r="FIG66" s="685"/>
      <c r="FIH66" s="685"/>
      <c r="FII66" s="685"/>
      <c r="FIJ66" s="685"/>
      <c r="FIK66" s="685"/>
      <c r="FIL66" s="685"/>
      <c r="FIM66" s="685"/>
      <c r="FIN66" s="685"/>
      <c r="FIO66" s="685"/>
      <c r="FIP66" s="685"/>
      <c r="FIQ66" s="685"/>
      <c r="FIR66" s="685"/>
      <c r="FIS66" s="685"/>
      <c r="FIT66" s="685"/>
      <c r="FIU66" s="685"/>
      <c r="FIV66" s="685"/>
      <c r="FIW66" s="685"/>
      <c r="FIX66" s="685"/>
      <c r="FIY66" s="685"/>
      <c r="FIZ66" s="685"/>
      <c r="FJA66" s="685"/>
      <c r="FJB66" s="685"/>
      <c r="FJC66" s="685"/>
      <c r="FJD66" s="685"/>
      <c r="FJE66" s="685"/>
      <c r="FJF66" s="685"/>
      <c r="FJG66" s="685"/>
      <c r="FJH66" s="685"/>
      <c r="FJI66" s="685"/>
      <c r="FJJ66" s="685"/>
      <c r="FJK66" s="685"/>
      <c r="FJL66" s="685"/>
      <c r="FJM66" s="685"/>
      <c r="FJN66" s="685"/>
      <c r="FJO66" s="685"/>
      <c r="FJP66" s="685"/>
      <c r="FJQ66" s="685"/>
      <c r="FJR66" s="685"/>
      <c r="FJS66" s="685"/>
      <c r="FJT66" s="685"/>
      <c r="FJU66" s="685"/>
      <c r="FJV66" s="685"/>
      <c r="FJW66" s="685"/>
      <c r="FJX66" s="685"/>
      <c r="FJY66" s="685"/>
      <c r="FJZ66" s="685"/>
      <c r="FKA66" s="685"/>
      <c r="FKB66" s="685"/>
      <c r="FKC66" s="685"/>
      <c r="FKD66" s="685"/>
      <c r="FKE66" s="685"/>
      <c r="FKF66" s="685"/>
      <c r="FKG66" s="685"/>
      <c r="FKH66" s="685"/>
      <c r="FKI66" s="685"/>
      <c r="FKJ66" s="685"/>
      <c r="FKK66" s="685"/>
      <c r="FKL66" s="685"/>
      <c r="FKM66" s="685"/>
      <c r="FKN66" s="685"/>
      <c r="FKO66" s="685"/>
      <c r="FKP66" s="685"/>
      <c r="FKQ66" s="685"/>
      <c r="FKR66" s="685"/>
      <c r="FKS66" s="685"/>
      <c r="FKT66" s="685"/>
      <c r="FKU66" s="685"/>
      <c r="FKV66" s="685"/>
      <c r="FKW66" s="685"/>
      <c r="FKX66" s="685"/>
      <c r="FKY66" s="685"/>
      <c r="FKZ66" s="685"/>
      <c r="FLA66" s="685"/>
      <c r="FLB66" s="685"/>
      <c r="FLC66" s="685"/>
      <c r="FLD66" s="685"/>
      <c r="FLE66" s="685"/>
      <c r="FLF66" s="685"/>
      <c r="FLG66" s="685"/>
      <c r="FLH66" s="685"/>
      <c r="FLI66" s="685"/>
      <c r="FLJ66" s="685"/>
      <c r="FLK66" s="685"/>
      <c r="FLL66" s="685"/>
      <c r="FLM66" s="685"/>
      <c r="FLN66" s="685"/>
      <c r="FLO66" s="685"/>
      <c r="FLP66" s="685"/>
      <c r="FLQ66" s="685"/>
      <c r="FLR66" s="685"/>
      <c r="FLS66" s="685"/>
      <c r="FLT66" s="685"/>
      <c r="FLU66" s="685"/>
      <c r="FLV66" s="685"/>
      <c r="FLW66" s="685"/>
      <c r="FLX66" s="685"/>
      <c r="FLY66" s="685"/>
      <c r="FLZ66" s="685"/>
      <c r="FMA66" s="685"/>
      <c r="FMB66" s="685"/>
      <c r="FMC66" s="685"/>
      <c r="FMD66" s="685"/>
      <c r="FME66" s="685"/>
      <c r="FMF66" s="685"/>
      <c r="FMG66" s="685"/>
      <c r="FMH66" s="685"/>
      <c r="FMI66" s="685"/>
      <c r="FMJ66" s="685"/>
      <c r="FMK66" s="685"/>
      <c r="FML66" s="685"/>
      <c r="FMM66" s="685"/>
      <c r="FMN66" s="685"/>
      <c r="FMO66" s="685"/>
      <c r="FMP66" s="685"/>
      <c r="FMQ66" s="685"/>
      <c r="FMR66" s="685"/>
      <c r="FMS66" s="685"/>
      <c r="FMT66" s="685"/>
      <c r="FMU66" s="685"/>
      <c r="FMV66" s="685"/>
      <c r="FMW66" s="685"/>
      <c r="FMX66" s="685"/>
      <c r="FMY66" s="685"/>
      <c r="FMZ66" s="685"/>
      <c r="FNA66" s="685"/>
      <c r="FNB66" s="685"/>
      <c r="FNC66" s="685"/>
      <c r="FND66" s="685"/>
      <c r="FNE66" s="685"/>
      <c r="FNF66" s="685"/>
      <c r="FNG66" s="685"/>
      <c r="FNH66" s="685"/>
      <c r="FNI66" s="685"/>
      <c r="FNJ66" s="685"/>
      <c r="FNK66" s="685"/>
      <c r="FNL66" s="685"/>
      <c r="FNM66" s="685"/>
      <c r="FNN66" s="685"/>
      <c r="FNO66" s="685"/>
      <c r="FNP66" s="685"/>
      <c r="FNQ66" s="685"/>
      <c r="FNR66" s="685"/>
      <c r="FNS66" s="685"/>
      <c r="FNT66" s="685"/>
      <c r="FNU66" s="685"/>
      <c r="FNV66" s="685"/>
      <c r="FNW66" s="685"/>
      <c r="FNX66" s="685"/>
      <c r="FNY66" s="685"/>
      <c r="FNZ66" s="685"/>
      <c r="FOA66" s="685"/>
      <c r="FOB66" s="685"/>
      <c r="FOC66" s="685"/>
      <c r="FOD66" s="685"/>
      <c r="FOE66" s="685"/>
      <c r="FOF66" s="685"/>
      <c r="FOG66" s="685"/>
      <c r="FOH66" s="685"/>
      <c r="FOI66" s="685"/>
      <c r="FOJ66" s="685"/>
      <c r="FOK66" s="685"/>
      <c r="FOL66" s="685"/>
      <c r="FOM66" s="685"/>
      <c r="FON66" s="685"/>
      <c r="FOO66" s="685"/>
      <c r="FOP66" s="685"/>
      <c r="FOQ66" s="685"/>
      <c r="FOR66" s="685"/>
      <c r="FOS66" s="685"/>
      <c r="FOT66" s="685"/>
      <c r="FOU66" s="685"/>
      <c r="FOV66" s="685"/>
      <c r="FOW66" s="685"/>
      <c r="FOX66" s="685"/>
      <c r="FOY66" s="685"/>
      <c r="FOZ66" s="685"/>
      <c r="FPA66" s="685"/>
      <c r="FPB66" s="685"/>
      <c r="FPC66" s="685"/>
      <c r="FPD66" s="685"/>
      <c r="FPE66" s="685"/>
      <c r="FPF66" s="685"/>
      <c r="FPG66" s="685"/>
      <c r="FPH66" s="685"/>
      <c r="FPI66" s="685"/>
      <c r="FPJ66" s="685"/>
      <c r="FPK66" s="685"/>
      <c r="FPL66" s="685"/>
      <c r="FPM66" s="685"/>
      <c r="FPN66" s="685"/>
      <c r="FPO66" s="685"/>
      <c r="FPP66" s="685"/>
      <c r="FPQ66" s="685"/>
      <c r="FPR66" s="685"/>
      <c r="FPS66" s="685"/>
      <c r="FPT66" s="685"/>
      <c r="FPU66" s="685"/>
      <c r="FPV66" s="685"/>
      <c r="FPW66" s="685"/>
      <c r="FPX66" s="685"/>
      <c r="FPY66" s="685"/>
      <c r="FPZ66" s="685"/>
      <c r="FQA66" s="685"/>
      <c r="FQB66" s="685"/>
      <c r="FQC66" s="685"/>
      <c r="FQD66" s="685"/>
      <c r="FQE66" s="685"/>
      <c r="FQF66" s="685"/>
      <c r="FQG66" s="685"/>
      <c r="FQH66" s="685"/>
      <c r="FQI66" s="685"/>
      <c r="FQJ66" s="685"/>
      <c r="FQK66" s="685"/>
      <c r="FQL66" s="685"/>
      <c r="FQM66" s="685"/>
      <c r="FQN66" s="685"/>
      <c r="FQO66" s="685"/>
      <c r="FQP66" s="685"/>
      <c r="FQQ66" s="685"/>
      <c r="FQR66" s="685"/>
      <c r="FQS66" s="685"/>
      <c r="FQT66" s="685"/>
      <c r="FQU66" s="685"/>
      <c r="FQV66" s="685"/>
      <c r="FQW66" s="685"/>
      <c r="FQX66" s="685"/>
      <c r="FQY66" s="685"/>
      <c r="FQZ66" s="685"/>
      <c r="FRA66" s="685"/>
      <c r="FRB66" s="685"/>
      <c r="FRC66" s="685"/>
      <c r="FRD66" s="685"/>
      <c r="FRE66" s="685"/>
      <c r="FRF66" s="685"/>
      <c r="FRG66" s="685"/>
      <c r="FRH66" s="685"/>
      <c r="FRI66" s="685"/>
      <c r="FRJ66" s="685"/>
      <c r="FRK66" s="685"/>
      <c r="FRL66" s="685"/>
      <c r="FRM66" s="685"/>
      <c r="FRN66" s="685"/>
      <c r="FRO66" s="685"/>
      <c r="FRP66" s="685"/>
      <c r="FRQ66" s="685"/>
      <c r="FRR66" s="685"/>
      <c r="FRS66" s="685"/>
      <c r="FRT66" s="685"/>
      <c r="FRU66" s="685"/>
      <c r="FRV66" s="685"/>
      <c r="FRW66" s="685"/>
      <c r="FRX66" s="685"/>
      <c r="FRY66" s="685"/>
      <c r="FRZ66" s="685"/>
      <c r="FSA66" s="685"/>
      <c r="FSB66" s="685"/>
      <c r="FSC66" s="685"/>
      <c r="FSD66" s="685"/>
      <c r="FSE66" s="685"/>
      <c r="FSF66" s="685"/>
      <c r="FSG66" s="685"/>
      <c r="FSH66" s="685"/>
      <c r="FSI66" s="685"/>
      <c r="FSJ66" s="685"/>
      <c r="FSK66" s="685"/>
      <c r="FSL66" s="685"/>
      <c r="FSM66" s="685"/>
      <c r="FSN66" s="685"/>
      <c r="FSO66" s="685"/>
      <c r="FSP66" s="685"/>
      <c r="FSQ66" s="685"/>
      <c r="FSR66" s="685"/>
      <c r="FSS66" s="685"/>
      <c r="FST66" s="685"/>
      <c r="FSU66" s="685"/>
      <c r="FSV66" s="685"/>
      <c r="FSW66" s="685"/>
      <c r="FSX66" s="685"/>
      <c r="FSY66" s="685"/>
      <c r="FSZ66" s="685"/>
      <c r="FTA66" s="685"/>
      <c r="FTB66" s="685"/>
      <c r="FTC66" s="685"/>
      <c r="FTD66" s="685"/>
      <c r="FTE66" s="685"/>
      <c r="FTF66" s="685"/>
      <c r="FTG66" s="685"/>
      <c r="FTH66" s="685"/>
      <c r="FTI66" s="685"/>
      <c r="FTJ66" s="685"/>
      <c r="FTK66" s="685"/>
      <c r="FTL66" s="685"/>
      <c r="FTM66" s="685"/>
      <c r="FTN66" s="685"/>
      <c r="FTO66" s="685"/>
      <c r="FTP66" s="685"/>
      <c r="FTQ66" s="685"/>
      <c r="FTR66" s="685"/>
      <c r="FTS66" s="685"/>
      <c r="FTT66" s="685"/>
      <c r="FTU66" s="685"/>
      <c r="FTV66" s="685"/>
      <c r="FTW66" s="685"/>
      <c r="FTX66" s="685"/>
      <c r="FTY66" s="685"/>
      <c r="FTZ66" s="685"/>
      <c r="FUA66" s="685"/>
      <c r="FUB66" s="685"/>
      <c r="FUC66" s="685"/>
      <c r="FUD66" s="685"/>
      <c r="FUE66" s="685"/>
      <c r="FUF66" s="685"/>
      <c r="FUG66" s="685"/>
      <c r="FUH66" s="685"/>
      <c r="FUI66" s="685"/>
      <c r="FUJ66" s="685"/>
      <c r="FUK66" s="685"/>
      <c r="FUL66" s="685"/>
      <c r="FUM66" s="685"/>
      <c r="FUN66" s="685"/>
      <c r="FUO66" s="685"/>
      <c r="FUP66" s="685"/>
      <c r="FUQ66" s="685"/>
      <c r="FUR66" s="685"/>
      <c r="FUS66" s="685"/>
      <c r="FUT66" s="685"/>
      <c r="FUU66" s="685"/>
      <c r="FUV66" s="685"/>
      <c r="FUW66" s="685"/>
      <c r="FUX66" s="685"/>
      <c r="FUY66" s="685"/>
      <c r="FUZ66" s="685"/>
      <c r="FVA66" s="685"/>
      <c r="FVB66" s="685"/>
      <c r="FVC66" s="685"/>
      <c r="FVD66" s="685"/>
      <c r="FVE66" s="685"/>
      <c r="FVF66" s="685"/>
      <c r="FVG66" s="685"/>
      <c r="FVH66" s="685"/>
      <c r="FVI66" s="685"/>
      <c r="FVJ66" s="685"/>
      <c r="FVK66" s="685"/>
      <c r="FVL66" s="685"/>
      <c r="FVM66" s="685"/>
      <c r="FVN66" s="685"/>
      <c r="FVO66" s="685"/>
      <c r="FVP66" s="685"/>
      <c r="FVQ66" s="685"/>
      <c r="FVR66" s="685"/>
      <c r="FVS66" s="685"/>
      <c r="FVT66" s="685"/>
      <c r="FVU66" s="685"/>
      <c r="FVV66" s="685"/>
      <c r="FVW66" s="685"/>
      <c r="FVX66" s="685"/>
      <c r="FVY66" s="685"/>
      <c r="FVZ66" s="685"/>
      <c r="FWA66" s="685"/>
      <c r="FWB66" s="685"/>
      <c r="FWC66" s="685"/>
      <c r="FWD66" s="685"/>
      <c r="FWE66" s="685"/>
      <c r="FWF66" s="685"/>
      <c r="FWG66" s="685"/>
      <c r="FWH66" s="685"/>
      <c r="FWI66" s="685"/>
      <c r="FWJ66" s="685"/>
      <c r="FWK66" s="685"/>
      <c r="FWL66" s="685"/>
      <c r="FWM66" s="685"/>
      <c r="FWN66" s="685"/>
      <c r="FWO66" s="685"/>
      <c r="FWP66" s="685"/>
      <c r="FWQ66" s="685"/>
      <c r="FWR66" s="685"/>
      <c r="FWS66" s="685"/>
      <c r="FWT66" s="685"/>
      <c r="FWU66" s="685"/>
      <c r="FWV66" s="685"/>
      <c r="FWW66" s="685"/>
      <c r="FWX66" s="685"/>
      <c r="FWY66" s="685"/>
      <c r="FWZ66" s="685"/>
      <c r="FXA66" s="685"/>
      <c r="FXB66" s="685"/>
      <c r="FXC66" s="685"/>
      <c r="FXD66" s="685"/>
      <c r="FXE66" s="685"/>
      <c r="FXF66" s="685"/>
      <c r="FXG66" s="685"/>
      <c r="FXH66" s="685"/>
      <c r="FXI66" s="685"/>
      <c r="FXJ66" s="685"/>
      <c r="FXK66" s="685"/>
      <c r="FXL66" s="685"/>
      <c r="FXM66" s="685"/>
      <c r="FXN66" s="685"/>
      <c r="FXO66" s="685"/>
      <c r="FXP66" s="685"/>
      <c r="FXQ66" s="685"/>
      <c r="FXR66" s="685"/>
      <c r="FXS66" s="685"/>
      <c r="FXT66" s="685"/>
      <c r="FXU66" s="685"/>
      <c r="FXV66" s="685"/>
      <c r="FXW66" s="685"/>
      <c r="FXX66" s="685"/>
      <c r="FXY66" s="685"/>
      <c r="FXZ66" s="685"/>
      <c r="FYA66" s="685"/>
      <c r="FYB66" s="685"/>
      <c r="FYC66" s="685"/>
      <c r="FYD66" s="685"/>
      <c r="FYE66" s="685"/>
      <c r="FYF66" s="685"/>
      <c r="FYG66" s="685"/>
      <c r="FYH66" s="685"/>
      <c r="FYI66" s="685"/>
      <c r="FYJ66" s="685"/>
      <c r="FYK66" s="685"/>
      <c r="FYL66" s="685"/>
      <c r="FYM66" s="685"/>
      <c r="FYN66" s="685"/>
      <c r="FYO66" s="685"/>
      <c r="FYP66" s="685"/>
      <c r="FYQ66" s="685"/>
      <c r="FYR66" s="685"/>
      <c r="FYS66" s="685"/>
      <c r="FYT66" s="685"/>
      <c r="FYU66" s="685"/>
      <c r="FYV66" s="685"/>
      <c r="FYW66" s="685"/>
      <c r="FYX66" s="685"/>
      <c r="FYY66" s="685"/>
      <c r="FYZ66" s="685"/>
      <c r="FZA66" s="685"/>
      <c r="FZB66" s="685"/>
      <c r="FZC66" s="685"/>
      <c r="FZD66" s="685"/>
      <c r="FZE66" s="685"/>
      <c r="FZF66" s="685"/>
      <c r="FZG66" s="685"/>
      <c r="FZH66" s="685"/>
      <c r="FZI66" s="685"/>
      <c r="FZJ66" s="685"/>
      <c r="FZK66" s="685"/>
      <c r="FZL66" s="685"/>
      <c r="FZM66" s="685"/>
      <c r="FZN66" s="685"/>
      <c r="FZO66" s="685"/>
      <c r="FZP66" s="685"/>
      <c r="FZQ66" s="685"/>
      <c r="FZR66" s="685"/>
      <c r="FZS66" s="685"/>
      <c r="FZT66" s="685"/>
      <c r="FZU66" s="685"/>
      <c r="FZV66" s="685"/>
      <c r="FZW66" s="685"/>
      <c r="FZX66" s="685"/>
      <c r="FZY66" s="685"/>
      <c r="FZZ66" s="685"/>
      <c r="GAA66" s="685"/>
      <c r="GAB66" s="685"/>
      <c r="GAC66" s="685"/>
      <c r="GAD66" s="685"/>
      <c r="GAE66" s="685"/>
      <c r="GAF66" s="685"/>
      <c r="GAG66" s="685"/>
      <c r="GAH66" s="685"/>
      <c r="GAI66" s="685"/>
      <c r="GAJ66" s="685"/>
      <c r="GAK66" s="685"/>
      <c r="GAL66" s="685"/>
      <c r="GAM66" s="685"/>
      <c r="GAN66" s="685"/>
      <c r="GAO66" s="685"/>
      <c r="GAP66" s="685"/>
      <c r="GAQ66" s="685"/>
      <c r="GAR66" s="685"/>
      <c r="GAS66" s="685"/>
      <c r="GAT66" s="685"/>
      <c r="GAU66" s="685"/>
      <c r="GAV66" s="685"/>
      <c r="GAW66" s="685"/>
      <c r="GAX66" s="685"/>
      <c r="GAY66" s="685"/>
      <c r="GAZ66" s="685"/>
      <c r="GBA66" s="685"/>
      <c r="GBB66" s="685"/>
      <c r="GBC66" s="685"/>
      <c r="GBD66" s="685"/>
      <c r="GBE66" s="685"/>
      <c r="GBF66" s="685"/>
      <c r="GBG66" s="685"/>
      <c r="GBH66" s="685"/>
      <c r="GBI66" s="685"/>
      <c r="GBJ66" s="685"/>
      <c r="GBK66" s="685"/>
      <c r="GBL66" s="685"/>
      <c r="GBM66" s="685"/>
      <c r="GBN66" s="685"/>
      <c r="GBO66" s="685"/>
      <c r="GBP66" s="685"/>
      <c r="GBQ66" s="685"/>
      <c r="GBR66" s="685"/>
      <c r="GBS66" s="685"/>
      <c r="GBT66" s="685"/>
      <c r="GBU66" s="685"/>
      <c r="GBV66" s="685"/>
      <c r="GBW66" s="685"/>
      <c r="GBX66" s="685"/>
      <c r="GBY66" s="685"/>
      <c r="GBZ66" s="685"/>
      <c r="GCA66" s="685"/>
      <c r="GCB66" s="685"/>
      <c r="GCC66" s="685"/>
      <c r="GCD66" s="685"/>
      <c r="GCE66" s="685"/>
      <c r="GCF66" s="685"/>
      <c r="GCG66" s="685"/>
      <c r="GCH66" s="685"/>
      <c r="GCI66" s="685"/>
      <c r="GCJ66" s="685"/>
      <c r="GCK66" s="685"/>
      <c r="GCL66" s="685"/>
      <c r="GCM66" s="685"/>
      <c r="GCN66" s="685"/>
      <c r="GCO66" s="685"/>
      <c r="GCP66" s="685"/>
      <c r="GCQ66" s="685"/>
      <c r="GCR66" s="685"/>
      <c r="GCS66" s="685"/>
      <c r="GCT66" s="685"/>
      <c r="GCU66" s="685"/>
      <c r="GCV66" s="685"/>
      <c r="GCW66" s="685"/>
      <c r="GCX66" s="685"/>
      <c r="GCY66" s="685"/>
      <c r="GCZ66" s="685"/>
      <c r="GDA66" s="685"/>
      <c r="GDB66" s="685"/>
      <c r="GDC66" s="685"/>
      <c r="GDD66" s="685"/>
      <c r="GDE66" s="685"/>
      <c r="GDF66" s="685"/>
      <c r="GDG66" s="685"/>
      <c r="GDH66" s="685"/>
      <c r="GDI66" s="685"/>
      <c r="GDJ66" s="685"/>
      <c r="GDK66" s="685"/>
      <c r="GDL66" s="685"/>
      <c r="GDM66" s="685"/>
      <c r="GDN66" s="685"/>
      <c r="GDO66" s="685"/>
      <c r="GDP66" s="685"/>
      <c r="GDQ66" s="685"/>
      <c r="GDR66" s="685"/>
      <c r="GDS66" s="685"/>
      <c r="GDT66" s="685"/>
      <c r="GDU66" s="685"/>
      <c r="GDV66" s="685"/>
      <c r="GDW66" s="685"/>
      <c r="GDX66" s="685"/>
      <c r="GDY66" s="685"/>
      <c r="GDZ66" s="685"/>
      <c r="GEA66" s="685"/>
      <c r="GEB66" s="685"/>
      <c r="GEC66" s="685"/>
      <c r="GED66" s="685"/>
      <c r="GEE66" s="685"/>
      <c r="GEF66" s="685"/>
      <c r="GEG66" s="685"/>
      <c r="GEH66" s="685"/>
      <c r="GEI66" s="685"/>
      <c r="GEJ66" s="685"/>
      <c r="GEK66" s="685"/>
      <c r="GEL66" s="685"/>
      <c r="GEM66" s="685"/>
      <c r="GEN66" s="685"/>
      <c r="GEO66" s="685"/>
      <c r="GEP66" s="685"/>
      <c r="GEQ66" s="685"/>
      <c r="GER66" s="685"/>
      <c r="GES66" s="685"/>
      <c r="GET66" s="685"/>
      <c r="GEU66" s="685"/>
      <c r="GEV66" s="685"/>
      <c r="GEW66" s="685"/>
      <c r="GEX66" s="685"/>
      <c r="GEY66" s="685"/>
      <c r="GEZ66" s="685"/>
      <c r="GFA66" s="685"/>
      <c r="GFB66" s="685"/>
      <c r="GFC66" s="685"/>
      <c r="GFD66" s="685"/>
      <c r="GFE66" s="685"/>
      <c r="GFF66" s="685"/>
      <c r="GFG66" s="685"/>
      <c r="GFH66" s="685"/>
      <c r="GFI66" s="685"/>
      <c r="GFJ66" s="685"/>
      <c r="GFK66" s="685"/>
      <c r="GFL66" s="685"/>
      <c r="GFM66" s="685"/>
      <c r="GFN66" s="685"/>
      <c r="GFO66" s="685"/>
      <c r="GFP66" s="685"/>
      <c r="GFQ66" s="685"/>
      <c r="GFR66" s="685"/>
      <c r="GFS66" s="685"/>
      <c r="GFT66" s="685"/>
      <c r="GFU66" s="685"/>
      <c r="GFV66" s="685"/>
      <c r="GFW66" s="685"/>
      <c r="GFX66" s="685"/>
      <c r="GFY66" s="685"/>
      <c r="GFZ66" s="685"/>
      <c r="GGA66" s="685"/>
      <c r="GGB66" s="685"/>
      <c r="GGC66" s="685"/>
      <c r="GGD66" s="685"/>
      <c r="GGE66" s="685"/>
      <c r="GGF66" s="685"/>
      <c r="GGG66" s="685"/>
      <c r="GGH66" s="685"/>
      <c r="GGI66" s="685"/>
      <c r="GGJ66" s="685"/>
      <c r="GGK66" s="685"/>
      <c r="GGL66" s="685"/>
      <c r="GGM66" s="685"/>
      <c r="GGN66" s="685"/>
      <c r="GGO66" s="685"/>
      <c r="GGP66" s="685"/>
      <c r="GGQ66" s="685"/>
      <c r="GGR66" s="685"/>
      <c r="GGS66" s="685"/>
      <c r="GGT66" s="685"/>
      <c r="GGU66" s="685"/>
      <c r="GGV66" s="685"/>
      <c r="GGW66" s="685"/>
      <c r="GGX66" s="685"/>
      <c r="GGY66" s="685"/>
      <c r="GGZ66" s="685"/>
      <c r="GHA66" s="685"/>
      <c r="GHB66" s="685"/>
      <c r="GHC66" s="685"/>
      <c r="GHD66" s="685"/>
      <c r="GHE66" s="685"/>
      <c r="GHF66" s="685"/>
      <c r="GHG66" s="685"/>
      <c r="GHH66" s="685"/>
      <c r="GHI66" s="685"/>
      <c r="GHJ66" s="685"/>
      <c r="GHK66" s="685"/>
      <c r="GHL66" s="685"/>
      <c r="GHM66" s="685"/>
      <c r="GHN66" s="685"/>
      <c r="GHO66" s="685"/>
      <c r="GHP66" s="685"/>
      <c r="GHQ66" s="685"/>
      <c r="GHR66" s="685"/>
      <c r="GHS66" s="685"/>
      <c r="GHT66" s="685"/>
      <c r="GHU66" s="685"/>
      <c r="GHV66" s="685"/>
      <c r="GHW66" s="685"/>
      <c r="GHX66" s="685"/>
      <c r="GHY66" s="685"/>
      <c r="GHZ66" s="685"/>
      <c r="GIA66" s="685"/>
      <c r="GIB66" s="685"/>
      <c r="GIC66" s="685"/>
      <c r="GID66" s="685"/>
      <c r="GIE66" s="685"/>
      <c r="GIF66" s="685"/>
      <c r="GIG66" s="685"/>
      <c r="GIH66" s="685"/>
      <c r="GII66" s="685"/>
      <c r="GIJ66" s="685"/>
      <c r="GIK66" s="685"/>
      <c r="GIL66" s="685"/>
      <c r="GIM66" s="685"/>
      <c r="GIN66" s="685"/>
      <c r="GIO66" s="685"/>
      <c r="GIP66" s="685"/>
      <c r="GIQ66" s="685"/>
      <c r="GIR66" s="685"/>
      <c r="GIS66" s="685"/>
      <c r="GIT66" s="685"/>
      <c r="GIU66" s="685"/>
      <c r="GIV66" s="685"/>
      <c r="GIW66" s="685"/>
      <c r="GIX66" s="685"/>
      <c r="GIY66" s="685"/>
      <c r="GIZ66" s="685"/>
      <c r="GJA66" s="685"/>
      <c r="GJB66" s="685"/>
      <c r="GJC66" s="685"/>
      <c r="GJD66" s="685"/>
      <c r="GJE66" s="685"/>
      <c r="GJF66" s="685"/>
      <c r="GJG66" s="685"/>
      <c r="GJH66" s="685"/>
      <c r="GJI66" s="685"/>
      <c r="GJJ66" s="685"/>
      <c r="GJK66" s="685"/>
      <c r="GJL66" s="685"/>
      <c r="GJM66" s="685"/>
      <c r="GJN66" s="685"/>
      <c r="GJO66" s="685"/>
      <c r="GJP66" s="685"/>
      <c r="GJQ66" s="685"/>
      <c r="GJR66" s="685"/>
      <c r="GJS66" s="685"/>
      <c r="GJT66" s="685"/>
      <c r="GJU66" s="685"/>
      <c r="GJV66" s="685"/>
      <c r="GJW66" s="685"/>
      <c r="GJX66" s="685"/>
      <c r="GJY66" s="685"/>
      <c r="GJZ66" s="685"/>
      <c r="GKA66" s="685"/>
      <c r="GKB66" s="685"/>
      <c r="GKC66" s="685"/>
      <c r="GKD66" s="685"/>
      <c r="GKE66" s="685"/>
      <c r="GKF66" s="685"/>
      <c r="GKG66" s="685"/>
      <c r="GKH66" s="685"/>
      <c r="GKI66" s="685"/>
      <c r="GKJ66" s="685"/>
      <c r="GKK66" s="685"/>
      <c r="GKL66" s="685"/>
      <c r="GKM66" s="685"/>
      <c r="GKN66" s="685"/>
      <c r="GKO66" s="685"/>
      <c r="GKP66" s="685"/>
      <c r="GKQ66" s="685"/>
      <c r="GKR66" s="685"/>
      <c r="GKS66" s="685"/>
      <c r="GKT66" s="685"/>
      <c r="GKU66" s="685"/>
      <c r="GKV66" s="685"/>
      <c r="GKW66" s="685"/>
      <c r="GKX66" s="685"/>
      <c r="GKY66" s="685"/>
      <c r="GKZ66" s="685"/>
      <c r="GLA66" s="685"/>
      <c r="GLB66" s="685"/>
      <c r="GLC66" s="685"/>
      <c r="GLD66" s="685"/>
      <c r="GLE66" s="685"/>
      <c r="GLF66" s="685"/>
      <c r="GLG66" s="685"/>
      <c r="GLH66" s="685"/>
      <c r="GLI66" s="685"/>
      <c r="GLJ66" s="685"/>
      <c r="GLK66" s="685"/>
      <c r="GLL66" s="685"/>
      <c r="GLM66" s="685"/>
      <c r="GLN66" s="685"/>
      <c r="GLO66" s="685"/>
      <c r="GLP66" s="685"/>
      <c r="GLQ66" s="685"/>
      <c r="GLR66" s="685"/>
      <c r="GLS66" s="685"/>
      <c r="GLT66" s="685"/>
      <c r="GLU66" s="685"/>
      <c r="GLV66" s="685"/>
      <c r="GLW66" s="685"/>
      <c r="GLX66" s="685"/>
      <c r="GLY66" s="685"/>
      <c r="GLZ66" s="685"/>
      <c r="GMA66" s="685"/>
      <c r="GMB66" s="685"/>
      <c r="GMC66" s="685"/>
      <c r="GMD66" s="685"/>
      <c r="GME66" s="685"/>
      <c r="GMF66" s="685"/>
      <c r="GMG66" s="685"/>
      <c r="GMH66" s="685"/>
      <c r="GMI66" s="685"/>
      <c r="GMJ66" s="685"/>
      <c r="GMK66" s="685"/>
      <c r="GML66" s="685"/>
      <c r="GMM66" s="685"/>
      <c r="GMN66" s="685"/>
      <c r="GMO66" s="685"/>
      <c r="GMP66" s="685"/>
      <c r="GMQ66" s="685"/>
      <c r="GMR66" s="685"/>
      <c r="GMS66" s="685"/>
      <c r="GMT66" s="685"/>
      <c r="GMU66" s="685"/>
      <c r="GMV66" s="685"/>
      <c r="GMW66" s="685"/>
      <c r="GMX66" s="685"/>
      <c r="GMY66" s="685"/>
      <c r="GMZ66" s="685"/>
      <c r="GNA66" s="685"/>
      <c r="GNB66" s="685"/>
      <c r="GNC66" s="685"/>
      <c r="GND66" s="685"/>
      <c r="GNE66" s="685"/>
      <c r="GNF66" s="685"/>
      <c r="GNG66" s="685"/>
      <c r="GNH66" s="685"/>
      <c r="GNI66" s="685"/>
      <c r="GNJ66" s="685"/>
      <c r="GNK66" s="685"/>
      <c r="GNL66" s="685"/>
      <c r="GNM66" s="685"/>
      <c r="GNN66" s="685"/>
      <c r="GNO66" s="685"/>
      <c r="GNP66" s="685"/>
      <c r="GNQ66" s="685"/>
      <c r="GNR66" s="685"/>
      <c r="GNS66" s="685"/>
      <c r="GNT66" s="685"/>
      <c r="GNU66" s="685"/>
      <c r="GNV66" s="685"/>
      <c r="GNW66" s="685"/>
      <c r="GNX66" s="685"/>
      <c r="GNY66" s="685"/>
      <c r="GNZ66" s="685"/>
      <c r="GOA66" s="685"/>
      <c r="GOB66" s="685"/>
      <c r="GOC66" s="685"/>
      <c r="GOD66" s="685"/>
      <c r="GOE66" s="685"/>
      <c r="GOF66" s="685"/>
      <c r="GOG66" s="685"/>
      <c r="GOH66" s="685"/>
      <c r="GOI66" s="685"/>
      <c r="GOJ66" s="685"/>
      <c r="GOK66" s="685"/>
      <c r="GOL66" s="685"/>
      <c r="GOM66" s="685"/>
      <c r="GON66" s="685"/>
      <c r="GOO66" s="685"/>
      <c r="GOP66" s="685"/>
      <c r="GOQ66" s="685"/>
      <c r="GOR66" s="685"/>
      <c r="GOS66" s="685"/>
      <c r="GOT66" s="685"/>
      <c r="GOU66" s="685"/>
      <c r="GOV66" s="685"/>
      <c r="GOW66" s="685"/>
      <c r="GOX66" s="685"/>
      <c r="GOY66" s="685"/>
      <c r="GOZ66" s="685"/>
      <c r="GPA66" s="685"/>
      <c r="GPB66" s="685"/>
      <c r="GPC66" s="685"/>
      <c r="GPD66" s="685"/>
      <c r="GPE66" s="685"/>
      <c r="GPF66" s="685"/>
      <c r="GPG66" s="685"/>
      <c r="GPH66" s="685"/>
      <c r="GPI66" s="685"/>
      <c r="GPJ66" s="685"/>
      <c r="GPK66" s="685"/>
      <c r="GPL66" s="685"/>
      <c r="GPM66" s="685"/>
      <c r="GPN66" s="685"/>
      <c r="GPO66" s="685"/>
      <c r="GPP66" s="685"/>
      <c r="GPQ66" s="685"/>
      <c r="GPR66" s="685"/>
      <c r="GPS66" s="685"/>
      <c r="GPT66" s="685"/>
      <c r="GPU66" s="685"/>
      <c r="GPV66" s="685"/>
      <c r="GPW66" s="685"/>
      <c r="GPX66" s="685"/>
      <c r="GPY66" s="685"/>
      <c r="GPZ66" s="685"/>
      <c r="GQA66" s="685"/>
      <c r="GQB66" s="685"/>
      <c r="GQC66" s="685"/>
      <c r="GQD66" s="685"/>
      <c r="GQE66" s="685"/>
      <c r="GQF66" s="685"/>
      <c r="GQG66" s="685"/>
      <c r="GQH66" s="685"/>
      <c r="GQI66" s="685"/>
      <c r="GQJ66" s="685"/>
      <c r="GQK66" s="685"/>
      <c r="GQL66" s="685"/>
      <c r="GQM66" s="685"/>
      <c r="GQN66" s="685"/>
      <c r="GQO66" s="685"/>
      <c r="GQP66" s="685"/>
      <c r="GQQ66" s="685"/>
      <c r="GQR66" s="685"/>
      <c r="GQS66" s="685"/>
      <c r="GQT66" s="685"/>
      <c r="GQU66" s="685"/>
      <c r="GQV66" s="685"/>
      <c r="GQW66" s="685"/>
      <c r="GQX66" s="685"/>
      <c r="GQY66" s="685"/>
      <c r="GQZ66" s="685"/>
      <c r="GRA66" s="685"/>
      <c r="GRB66" s="685"/>
      <c r="GRC66" s="685"/>
      <c r="GRD66" s="685"/>
      <c r="GRE66" s="685"/>
      <c r="GRF66" s="685"/>
      <c r="GRG66" s="685"/>
      <c r="GRH66" s="685"/>
      <c r="GRI66" s="685"/>
      <c r="GRJ66" s="685"/>
      <c r="GRK66" s="685"/>
      <c r="GRL66" s="685"/>
      <c r="GRM66" s="685"/>
      <c r="GRN66" s="685"/>
      <c r="GRO66" s="685"/>
      <c r="GRP66" s="685"/>
      <c r="GRQ66" s="685"/>
      <c r="GRR66" s="685"/>
      <c r="GRS66" s="685"/>
      <c r="GRT66" s="685"/>
      <c r="GRU66" s="685"/>
      <c r="GRV66" s="685"/>
      <c r="GRW66" s="685"/>
      <c r="GRX66" s="685"/>
      <c r="GRY66" s="685"/>
      <c r="GRZ66" s="685"/>
      <c r="GSA66" s="685"/>
      <c r="GSB66" s="685"/>
      <c r="GSC66" s="685"/>
      <c r="GSD66" s="685"/>
      <c r="GSE66" s="685"/>
      <c r="GSF66" s="685"/>
      <c r="GSG66" s="685"/>
      <c r="GSH66" s="685"/>
      <c r="GSI66" s="685"/>
      <c r="GSJ66" s="685"/>
      <c r="GSK66" s="685"/>
      <c r="GSL66" s="685"/>
      <c r="GSM66" s="685"/>
      <c r="GSN66" s="685"/>
      <c r="GSO66" s="685"/>
      <c r="GSP66" s="685"/>
      <c r="GSQ66" s="685"/>
      <c r="GSR66" s="685"/>
      <c r="GSS66" s="685"/>
      <c r="GST66" s="685"/>
      <c r="GSU66" s="685"/>
      <c r="GSV66" s="685"/>
      <c r="GSW66" s="685"/>
      <c r="GSX66" s="685"/>
      <c r="GSY66" s="685"/>
      <c r="GSZ66" s="685"/>
      <c r="GTA66" s="685"/>
      <c r="GTB66" s="685"/>
      <c r="GTC66" s="685"/>
      <c r="GTD66" s="685"/>
      <c r="GTE66" s="685"/>
      <c r="GTF66" s="685"/>
      <c r="GTG66" s="685"/>
      <c r="GTH66" s="685"/>
      <c r="GTI66" s="685"/>
      <c r="GTJ66" s="685"/>
      <c r="GTK66" s="685"/>
      <c r="GTL66" s="685"/>
      <c r="GTM66" s="685"/>
      <c r="GTN66" s="685"/>
      <c r="GTO66" s="685"/>
      <c r="GTP66" s="685"/>
      <c r="GTQ66" s="685"/>
      <c r="GTR66" s="685"/>
      <c r="GTS66" s="685"/>
      <c r="GTT66" s="685"/>
      <c r="GTU66" s="685"/>
      <c r="GTV66" s="685"/>
      <c r="GTW66" s="685"/>
      <c r="GTX66" s="685"/>
      <c r="GTY66" s="685"/>
      <c r="GTZ66" s="685"/>
      <c r="GUA66" s="685"/>
      <c r="GUB66" s="685"/>
      <c r="GUC66" s="685"/>
      <c r="GUD66" s="685"/>
      <c r="GUE66" s="685"/>
      <c r="GUF66" s="685"/>
      <c r="GUG66" s="685"/>
      <c r="GUH66" s="685"/>
      <c r="GUI66" s="685"/>
      <c r="GUJ66" s="685"/>
      <c r="GUK66" s="685"/>
      <c r="GUL66" s="685"/>
      <c r="GUM66" s="685"/>
      <c r="GUN66" s="685"/>
      <c r="GUO66" s="685"/>
      <c r="GUP66" s="685"/>
      <c r="GUQ66" s="685"/>
      <c r="GUR66" s="685"/>
      <c r="GUS66" s="685"/>
      <c r="GUT66" s="685"/>
      <c r="GUU66" s="685"/>
      <c r="GUV66" s="685"/>
      <c r="GUW66" s="685"/>
      <c r="GUX66" s="685"/>
      <c r="GUY66" s="685"/>
      <c r="GUZ66" s="685"/>
      <c r="GVA66" s="685"/>
      <c r="GVB66" s="685"/>
      <c r="GVC66" s="685"/>
      <c r="GVD66" s="685"/>
      <c r="GVE66" s="685"/>
      <c r="GVF66" s="685"/>
      <c r="GVG66" s="685"/>
      <c r="GVH66" s="685"/>
      <c r="GVI66" s="685"/>
      <c r="GVJ66" s="685"/>
      <c r="GVK66" s="685"/>
      <c r="GVL66" s="685"/>
      <c r="GVM66" s="685"/>
      <c r="GVN66" s="685"/>
      <c r="GVO66" s="685"/>
      <c r="GVP66" s="685"/>
      <c r="GVQ66" s="685"/>
      <c r="GVR66" s="685"/>
      <c r="GVS66" s="685"/>
      <c r="GVT66" s="685"/>
      <c r="GVU66" s="685"/>
      <c r="GVV66" s="685"/>
      <c r="GVW66" s="685"/>
      <c r="GVX66" s="685"/>
      <c r="GVY66" s="685"/>
      <c r="GVZ66" s="685"/>
      <c r="GWA66" s="685"/>
      <c r="GWB66" s="685"/>
      <c r="GWC66" s="685"/>
      <c r="GWD66" s="685"/>
      <c r="GWE66" s="685"/>
      <c r="GWF66" s="685"/>
      <c r="GWG66" s="685"/>
      <c r="GWH66" s="685"/>
      <c r="GWI66" s="685"/>
      <c r="GWJ66" s="685"/>
      <c r="GWK66" s="685"/>
      <c r="GWL66" s="685"/>
      <c r="GWM66" s="685"/>
      <c r="GWN66" s="685"/>
      <c r="GWO66" s="685"/>
      <c r="GWP66" s="685"/>
      <c r="GWQ66" s="685"/>
      <c r="GWR66" s="685"/>
      <c r="GWS66" s="685"/>
      <c r="GWT66" s="685"/>
      <c r="GWU66" s="685"/>
      <c r="GWV66" s="685"/>
      <c r="GWW66" s="685"/>
      <c r="GWX66" s="685"/>
      <c r="GWY66" s="685"/>
      <c r="GWZ66" s="685"/>
      <c r="GXA66" s="685"/>
      <c r="GXB66" s="685"/>
      <c r="GXC66" s="685"/>
      <c r="GXD66" s="685"/>
      <c r="GXE66" s="685"/>
      <c r="GXF66" s="685"/>
      <c r="GXG66" s="685"/>
      <c r="GXH66" s="685"/>
      <c r="GXI66" s="685"/>
      <c r="GXJ66" s="685"/>
      <c r="GXK66" s="685"/>
      <c r="GXL66" s="685"/>
      <c r="GXM66" s="685"/>
      <c r="GXN66" s="685"/>
      <c r="GXO66" s="685"/>
      <c r="GXP66" s="685"/>
      <c r="GXQ66" s="685"/>
      <c r="GXR66" s="685"/>
      <c r="GXS66" s="685"/>
      <c r="GXT66" s="685"/>
      <c r="GXU66" s="685"/>
      <c r="GXV66" s="685"/>
      <c r="GXW66" s="685"/>
      <c r="GXX66" s="685"/>
      <c r="GXY66" s="685"/>
      <c r="GXZ66" s="685"/>
      <c r="GYA66" s="685"/>
      <c r="GYB66" s="685"/>
      <c r="GYC66" s="685"/>
      <c r="GYD66" s="685"/>
      <c r="GYE66" s="685"/>
      <c r="GYF66" s="685"/>
      <c r="GYG66" s="685"/>
      <c r="GYH66" s="685"/>
      <c r="GYI66" s="685"/>
      <c r="GYJ66" s="685"/>
      <c r="GYK66" s="685"/>
      <c r="GYL66" s="685"/>
      <c r="GYM66" s="685"/>
      <c r="GYN66" s="685"/>
      <c r="GYO66" s="685"/>
      <c r="GYP66" s="685"/>
      <c r="GYQ66" s="685"/>
      <c r="GYR66" s="685"/>
      <c r="GYS66" s="685"/>
      <c r="GYT66" s="685"/>
      <c r="GYU66" s="685"/>
      <c r="GYV66" s="685"/>
      <c r="GYW66" s="685"/>
      <c r="GYX66" s="685"/>
      <c r="GYY66" s="685"/>
      <c r="GYZ66" s="685"/>
      <c r="GZA66" s="685"/>
      <c r="GZB66" s="685"/>
      <c r="GZC66" s="685"/>
      <c r="GZD66" s="685"/>
      <c r="GZE66" s="685"/>
      <c r="GZF66" s="685"/>
      <c r="GZG66" s="685"/>
      <c r="GZH66" s="685"/>
      <c r="GZI66" s="685"/>
      <c r="GZJ66" s="685"/>
      <c r="GZK66" s="685"/>
      <c r="GZL66" s="685"/>
      <c r="GZM66" s="685"/>
      <c r="GZN66" s="685"/>
      <c r="GZO66" s="685"/>
      <c r="GZP66" s="685"/>
      <c r="GZQ66" s="685"/>
      <c r="GZR66" s="685"/>
      <c r="GZS66" s="685"/>
      <c r="GZT66" s="685"/>
      <c r="GZU66" s="685"/>
      <c r="GZV66" s="685"/>
      <c r="GZW66" s="685"/>
      <c r="GZX66" s="685"/>
      <c r="GZY66" s="685"/>
      <c r="GZZ66" s="685"/>
      <c r="HAA66" s="685"/>
      <c r="HAB66" s="685"/>
      <c r="HAC66" s="685"/>
      <c r="HAD66" s="685"/>
      <c r="HAE66" s="685"/>
      <c r="HAF66" s="685"/>
      <c r="HAG66" s="685"/>
      <c r="HAH66" s="685"/>
      <c r="HAI66" s="685"/>
      <c r="HAJ66" s="685"/>
      <c r="HAK66" s="685"/>
      <c r="HAL66" s="685"/>
      <c r="HAM66" s="685"/>
      <c r="HAN66" s="685"/>
      <c r="HAO66" s="685"/>
      <c r="HAP66" s="685"/>
      <c r="HAQ66" s="685"/>
      <c r="HAR66" s="685"/>
      <c r="HAS66" s="685"/>
      <c r="HAT66" s="685"/>
      <c r="HAU66" s="685"/>
      <c r="HAV66" s="685"/>
      <c r="HAW66" s="685"/>
      <c r="HAX66" s="685"/>
      <c r="HAY66" s="685"/>
      <c r="HAZ66" s="685"/>
      <c r="HBA66" s="685"/>
      <c r="HBB66" s="685"/>
      <c r="HBC66" s="685"/>
      <c r="HBD66" s="685"/>
      <c r="HBE66" s="685"/>
      <c r="HBF66" s="685"/>
      <c r="HBG66" s="685"/>
      <c r="HBH66" s="685"/>
      <c r="HBI66" s="685"/>
      <c r="HBJ66" s="685"/>
      <c r="HBK66" s="685"/>
      <c r="HBL66" s="685"/>
      <c r="HBM66" s="685"/>
      <c r="HBN66" s="685"/>
      <c r="HBO66" s="685"/>
      <c r="HBP66" s="685"/>
      <c r="HBQ66" s="685"/>
      <c r="HBR66" s="685"/>
      <c r="HBS66" s="685"/>
      <c r="HBT66" s="685"/>
      <c r="HBU66" s="685"/>
      <c r="HBV66" s="685"/>
      <c r="HBW66" s="685"/>
      <c r="HBX66" s="685"/>
      <c r="HBY66" s="685"/>
      <c r="HBZ66" s="685"/>
      <c r="HCA66" s="685"/>
      <c r="HCB66" s="685"/>
      <c r="HCC66" s="685"/>
      <c r="HCD66" s="685"/>
      <c r="HCE66" s="685"/>
      <c r="HCF66" s="685"/>
      <c r="HCG66" s="685"/>
      <c r="HCH66" s="685"/>
      <c r="HCI66" s="685"/>
      <c r="HCJ66" s="685"/>
      <c r="HCK66" s="685"/>
      <c r="HCL66" s="685"/>
      <c r="HCM66" s="685"/>
      <c r="HCN66" s="685"/>
      <c r="HCO66" s="685"/>
      <c r="HCP66" s="685"/>
      <c r="HCQ66" s="685"/>
      <c r="HCR66" s="685"/>
      <c r="HCS66" s="685"/>
      <c r="HCT66" s="685"/>
      <c r="HCU66" s="685"/>
      <c r="HCV66" s="685"/>
      <c r="HCW66" s="685"/>
      <c r="HCX66" s="685"/>
      <c r="HCY66" s="685"/>
      <c r="HCZ66" s="685"/>
      <c r="HDA66" s="685"/>
      <c r="HDB66" s="685"/>
      <c r="HDC66" s="685"/>
      <c r="HDD66" s="685"/>
      <c r="HDE66" s="685"/>
      <c r="HDF66" s="685"/>
      <c r="HDG66" s="685"/>
      <c r="HDH66" s="685"/>
      <c r="HDI66" s="685"/>
      <c r="HDJ66" s="685"/>
      <c r="HDK66" s="685"/>
      <c r="HDL66" s="685"/>
      <c r="HDM66" s="685"/>
      <c r="HDN66" s="685"/>
      <c r="HDO66" s="685"/>
      <c r="HDP66" s="685"/>
      <c r="HDQ66" s="685"/>
      <c r="HDR66" s="685"/>
      <c r="HDS66" s="685"/>
      <c r="HDT66" s="685"/>
      <c r="HDU66" s="685"/>
      <c r="HDV66" s="685"/>
      <c r="HDW66" s="685"/>
      <c r="HDX66" s="685"/>
      <c r="HDY66" s="685"/>
      <c r="HDZ66" s="685"/>
      <c r="HEA66" s="685"/>
      <c r="HEB66" s="685"/>
      <c r="HEC66" s="685"/>
      <c r="HED66" s="685"/>
      <c r="HEE66" s="685"/>
      <c r="HEF66" s="685"/>
      <c r="HEG66" s="685"/>
      <c r="HEH66" s="685"/>
      <c r="HEI66" s="685"/>
      <c r="HEJ66" s="685"/>
      <c r="HEK66" s="685"/>
      <c r="HEL66" s="685"/>
      <c r="HEM66" s="685"/>
      <c r="HEN66" s="685"/>
      <c r="HEO66" s="685"/>
      <c r="HEP66" s="685"/>
      <c r="HEQ66" s="685"/>
      <c r="HER66" s="685"/>
      <c r="HES66" s="685"/>
      <c r="HET66" s="685"/>
      <c r="HEU66" s="685"/>
      <c r="HEV66" s="685"/>
      <c r="HEW66" s="685"/>
      <c r="HEX66" s="685"/>
      <c r="HEY66" s="685"/>
      <c r="HEZ66" s="685"/>
      <c r="HFA66" s="685"/>
      <c r="HFB66" s="685"/>
      <c r="HFC66" s="685"/>
      <c r="HFD66" s="685"/>
      <c r="HFE66" s="685"/>
      <c r="HFF66" s="685"/>
      <c r="HFG66" s="685"/>
      <c r="HFH66" s="685"/>
      <c r="HFI66" s="685"/>
      <c r="HFJ66" s="685"/>
      <c r="HFK66" s="685"/>
      <c r="HFL66" s="685"/>
      <c r="HFM66" s="685"/>
      <c r="HFN66" s="685"/>
      <c r="HFO66" s="685"/>
      <c r="HFP66" s="685"/>
      <c r="HFQ66" s="685"/>
      <c r="HFR66" s="685"/>
      <c r="HFS66" s="685"/>
      <c r="HFT66" s="685"/>
      <c r="HFU66" s="685"/>
      <c r="HFV66" s="685"/>
      <c r="HFW66" s="685"/>
      <c r="HFX66" s="685"/>
      <c r="HFY66" s="685"/>
      <c r="HFZ66" s="685"/>
      <c r="HGA66" s="685"/>
      <c r="HGB66" s="685"/>
      <c r="HGC66" s="685"/>
      <c r="HGD66" s="685"/>
      <c r="HGE66" s="685"/>
      <c r="HGF66" s="685"/>
      <c r="HGG66" s="685"/>
      <c r="HGH66" s="685"/>
      <c r="HGI66" s="685"/>
      <c r="HGJ66" s="685"/>
      <c r="HGK66" s="685"/>
      <c r="HGL66" s="685"/>
      <c r="HGM66" s="685"/>
      <c r="HGN66" s="685"/>
      <c r="HGO66" s="685"/>
      <c r="HGP66" s="685"/>
      <c r="HGQ66" s="685"/>
      <c r="HGR66" s="685"/>
      <c r="HGS66" s="685"/>
      <c r="HGT66" s="685"/>
      <c r="HGU66" s="685"/>
      <c r="HGV66" s="685"/>
      <c r="HGW66" s="685"/>
      <c r="HGX66" s="685"/>
      <c r="HGY66" s="685"/>
      <c r="HGZ66" s="685"/>
      <c r="HHA66" s="685"/>
      <c r="HHB66" s="685"/>
      <c r="HHC66" s="685"/>
      <c r="HHD66" s="685"/>
      <c r="HHE66" s="685"/>
      <c r="HHF66" s="685"/>
      <c r="HHG66" s="685"/>
      <c r="HHH66" s="685"/>
      <c r="HHI66" s="685"/>
      <c r="HHJ66" s="685"/>
      <c r="HHK66" s="685"/>
      <c r="HHL66" s="685"/>
      <c r="HHM66" s="685"/>
      <c r="HHN66" s="685"/>
      <c r="HHO66" s="685"/>
      <c r="HHP66" s="685"/>
      <c r="HHQ66" s="685"/>
      <c r="HHR66" s="685"/>
      <c r="HHS66" s="685"/>
      <c r="HHT66" s="685"/>
      <c r="HHU66" s="685"/>
      <c r="HHV66" s="685"/>
      <c r="HHW66" s="685"/>
      <c r="HHX66" s="685"/>
      <c r="HHY66" s="685"/>
      <c r="HHZ66" s="685"/>
      <c r="HIA66" s="685"/>
      <c r="HIB66" s="685"/>
      <c r="HIC66" s="685"/>
      <c r="HID66" s="685"/>
      <c r="HIE66" s="685"/>
      <c r="HIF66" s="685"/>
      <c r="HIG66" s="685"/>
      <c r="HIH66" s="685"/>
      <c r="HII66" s="685"/>
      <c r="HIJ66" s="685"/>
      <c r="HIK66" s="685"/>
      <c r="HIL66" s="685"/>
      <c r="HIM66" s="685"/>
      <c r="HIN66" s="685"/>
      <c r="HIO66" s="685"/>
      <c r="HIP66" s="685"/>
      <c r="HIQ66" s="685"/>
      <c r="HIR66" s="685"/>
      <c r="HIS66" s="685"/>
      <c r="HIT66" s="685"/>
      <c r="HIU66" s="685"/>
      <c r="HIV66" s="685"/>
      <c r="HIW66" s="685"/>
      <c r="HIX66" s="685"/>
      <c r="HIY66" s="685"/>
      <c r="HIZ66" s="685"/>
      <c r="HJA66" s="685"/>
      <c r="HJB66" s="685"/>
      <c r="HJC66" s="685"/>
      <c r="HJD66" s="685"/>
      <c r="HJE66" s="685"/>
      <c r="HJF66" s="685"/>
      <c r="HJG66" s="685"/>
      <c r="HJH66" s="685"/>
      <c r="HJI66" s="685"/>
      <c r="HJJ66" s="685"/>
      <c r="HJK66" s="685"/>
      <c r="HJL66" s="685"/>
      <c r="HJM66" s="685"/>
      <c r="HJN66" s="685"/>
      <c r="HJO66" s="685"/>
      <c r="HJP66" s="685"/>
      <c r="HJQ66" s="685"/>
      <c r="HJR66" s="685"/>
      <c r="HJS66" s="685"/>
      <c r="HJT66" s="685"/>
      <c r="HJU66" s="685"/>
      <c r="HJV66" s="685"/>
      <c r="HJW66" s="685"/>
      <c r="HJX66" s="685"/>
      <c r="HJY66" s="685"/>
      <c r="HJZ66" s="685"/>
      <c r="HKA66" s="685"/>
      <c r="HKB66" s="685"/>
      <c r="HKC66" s="685"/>
      <c r="HKD66" s="685"/>
      <c r="HKE66" s="685"/>
      <c r="HKF66" s="685"/>
      <c r="HKG66" s="685"/>
      <c r="HKH66" s="685"/>
      <c r="HKI66" s="685"/>
      <c r="HKJ66" s="685"/>
      <c r="HKK66" s="685"/>
      <c r="HKL66" s="685"/>
      <c r="HKM66" s="685"/>
      <c r="HKN66" s="685"/>
      <c r="HKO66" s="685"/>
      <c r="HKP66" s="685"/>
      <c r="HKQ66" s="685"/>
      <c r="HKR66" s="685"/>
      <c r="HKS66" s="685"/>
      <c r="HKT66" s="685"/>
      <c r="HKU66" s="685"/>
      <c r="HKV66" s="685"/>
      <c r="HKW66" s="685"/>
      <c r="HKX66" s="685"/>
      <c r="HKY66" s="685"/>
      <c r="HKZ66" s="685"/>
      <c r="HLA66" s="685"/>
      <c r="HLB66" s="685"/>
      <c r="HLC66" s="685"/>
      <c r="HLD66" s="685"/>
      <c r="HLE66" s="685"/>
      <c r="HLF66" s="685"/>
      <c r="HLG66" s="685"/>
      <c r="HLH66" s="685"/>
      <c r="HLI66" s="685"/>
      <c r="HLJ66" s="685"/>
      <c r="HLK66" s="685"/>
      <c r="HLL66" s="685"/>
      <c r="HLM66" s="685"/>
      <c r="HLN66" s="685"/>
      <c r="HLO66" s="685"/>
      <c r="HLP66" s="685"/>
      <c r="HLQ66" s="685"/>
      <c r="HLR66" s="685"/>
      <c r="HLS66" s="685"/>
      <c r="HLT66" s="685"/>
      <c r="HLU66" s="685"/>
      <c r="HLV66" s="685"/>
      <c r="HLW66" s="685"/>
      <c r="HLX66" s="685"/>
      <c r="HLY66" s="685"/>
      <c r="HLZ66" s="685"/>
      <c r="HMA66" s="685"/>
      <c r="HMB66" s="685"/>
      <c r="HMC66" s="685"/>
      <c r="HMD66" s="685"/>
      <c r="HME66" s="685"/>
      <c r="HMF66" s="685"/>
      <c r="HMG66" s="685"/>
      <c r="HMH66" s="685"/>
      <c r="HMI66" s="685"/>
      <c r="HMJ66" s="685"/>
      <c r="HMK66" s="685"/>
      <c r="HML66" s="685"/>
      <c r="HMM66" s="685"/>
      <c r="HMN66" s="685"/>
      <c r="HMO66" s="685"/>
      <c r="HMP66" s="685"/>
      <c r="HMQ66" s="685"/>
      <c r="HMR66" s="685"/>
      <c r="HMS66" s="685"/>
      <c r="HMT66" s="685"/>
      <c r="HMU66" s="685"/>
      <c r="HMV66" s="685"/>
      <c r="HMW66" s="685"/>
      <c r="HMX66" s="685"/>
      <c r="HMY66" s="685"/>
      <c r="HMZ66" s="685"/>
      <c r="HNA66" s="685"/>
      <c r="HNB66" s="685"/>
      <c r="HNC66" s="685"/>
      <c r="HND66" s="685"/>
      <c r="HNE66" s="685"/>
      <c r="HNF66" s="685"/>
      <c r="HNG66" s="685"/>
      <c r="HNH66" s="685"/>
      <c r="HNI66" s="685"/>
      <c r="HNJ66" s="685"/>
      <c r="HNK66" s="685"/>
      <c r="HNL66" s="685"/>
      <c r="HNM66" s="685"/>
      <c r="HNN66" s="685"/>
      <c r="HNO66" s="685"/>
      <c r="HNP66" s="685"/>
      <c r="HNQ66" s="685"/>
      <c r="HNR66" s="685"/>
      <c r="HNS66" s="685"/>
      <c r="HNT66" s="685"/>
      <c r="HNU66" s="685"/>
      <c r="HNV66" s="685"/>
      <c r="HNW66" s="685"/>
      <c r="HNX66" s="685"/>
      <c r="HNY66" s="685"/>
      <c r="HNZ66" s="685"/>
      <c r="HOA66" s="685"/>
      <c r="HOB66" s="685"/>
      <c r="HOC66" s="685"/>
      <c r="HOD66" s="685"/>
      <c r="HOE66" s="685"/>
      <c r="HOF66" s="685"/>
      <c r="HOG66" s="685"/>
      <c r="HOH66" s="685"/>
      <c r="HOI66" s="685"/>
      <c r="HOJ66" s="685"/>
      <c r="HOK66" s="685"/>
      <c r="HOL66" s="685"/>
      <c r="HOM66" s="685"/>
      <c r="HON66" s="685"/>
      <c r="HOO66" s="685"/>
      <c r="HOP66" s="685"/>
      <c r="HOQ66" s="685"/>
      <c r="HOR66" s="685"/>
      <c r="HOS66" s="685"/>
      <c r="HOT66" s="685"/>
      <c r="HOU66" s="685"/>
      <c r="HOV66" s="685"/>
      <c r="HOW66" s="685"/>
      <c r="HOX66" s="685"/>
      <c r="HOY66" s="685"/>
      <c r="HOZ66" s="685"/>
      <c r="HPA66" s="685"/>
      <c r="HPB66" s="685"/>
      <c r="HPC66" s="685"/>
      <c r="HPD66" s="685"/>
      <c r="HPE66" s="685"/>
      <c r="HPF66" s="685"/>
      <c r="HPG66" s="685"/>
      <c r="HPH66" s="685"/>
      <c r="HPI66" s="685"/>
      <c r="HPJ66" s="685"/>
      <c r="HPK66" s="685"/>
      <c r="HPL66" s="685"/>
      <c r="HPM66" s="685"/>
      <c r="HPN66" s="685"/>
      <c r="HPO66" s="685"/>
      <c r="HPP66" s="685"/>
      <c r="HPQ66" s="685"/>
      <c r="HPR66" s="685"/>
      <c r="HPS66" s="685"/>
      <c r="HPT66" s="685"/>
      <c r="HPU66" s="685"/>
      <c r="HPV66" s="685"/>
      <c r="HPW66" s="685"/>
      <c r="HPX66" s="685"/>
      <c r="HPY66" s="685"/>
      <c r="HPZ66" s="685"/>
      <c r="HQA66" s="685"/>
      <c r="HQB66" s="685"/>
      <c r="HQC66" s="685"/>
      <c r="HQD66" s="685"/>
      <c r="HQE66" s="685"/>
      <c r="HQF66" s="685"/>
      <c r="HQG66" s="685"/>
      <c r="HQH66" s="685"/>
      <c r="HQI66" s="685"/>
      <c r="HQJ66" s="685"/>
      <c r="HQK66" s="685"/>
      <c r="HQL66" s="685"/>
      <c r="HQM66" s="685"/>
      <c r="HQN66" s="685"/>
      <c r="HQO66" s="685"/>
      <c r="HQP66" s="685"/>
      <c r="HQQ66" s="685"/>
      <c r="HQR66" s="685"/>
      <c r="HQS66" s="685"/>
      <c r="HQT66" s="685"/>
      <c r="HQU66" s="685"/>
      <c r="HQV66" s="685"/>
      <c r="HQW66" s="685"/>
      <c r="HQX66" s="685"/>
      <c r="HQY66" s="685"/>
      <c r="HQZ66" s="685"/>
      <c r="HRA66" s="685"/>
      <c r="HRB66" s="685"/>
      <c r="HRC66" s="685"/>
      <c r="HRD66" s="685"/>
      <c r="HRE66" s="685"/>
      <c r="HRF66" s="685"/>
      <c r="HRG66" s="685"/>
      <c r="HRH66" s="685"/>
      <c r="HRI66" s="685"/>
      <c r="HRJ66" s="685"/>
      <c r="HRK66" s="685"/>
      <c r="HRL66" s="685"/>
      <c r="HRM66" s="685"/>
      <c r="HRN66" s="685"/>
      <c r="HRO66" s="685"/>
      <c r="HRP66" s="685"/>
      <c r="HRQ66" s="685"/>
      <c r="HRR66" s="685"/>
      <c r="HRS66" s="685"/>
      <c r="HRT66" s="685"/>
      <c r="HRU66" s="685"/>
      <c r="HRV66" s="685"/>
      <c r="HRW66" s="685"/>
      <c r="HRX66" s="685"/>
      <c r="HRY66" s="685"/>
      <c r="HRZ66" s="685"/>
      <c r="HSA66" s="685"/>
      <c r="HSB66" s="685"/>
      <c r="HSC66" s="685"/>
      <c r="HSD66" s="685"/>
      <c r="HSE66" s="685"/>
      <c r="HSF66" s="685"/>
      <c r="HSG66" s="685"/>
      <c r="HSH66" s="685"/>
      <c r="HSI66" s="685"/>
      <c r="HSJ66" s="685"/>
      <c r="HSK66" s="685"/>
      <c r="HSL66" s="685"/>
      <c r="HSM66" s="685"/>
      <c r="HSN66" s="685"/>
      <c r="HSO66" s="685"/>
      <c r="HSP66" s="685"/>
      <c r="HSQ66" s="685"/>
      <c r="HSR66" s="685"/>
      <c r="HSS66" s="685"/>
      <c r="HST66" s="685"/>
      <c r="HSU66" s="685"/>
      <c r="HSV66" s="685"/>
      <c r="HSW66" s="685"/>
      <c r="HSX66" s="685"/>
      <c r="HSY66" s="685"/>
      <c r="HSZ66" s="685"/>
      <c r="HTA66" s="685"/>
      <c r="HTB66" s="685"/>
      <c r="HTC66" s="685"/>
      <c r="HTD66" s="685"/>
      <c r="HTE66" s="685"/>
      <c r="HTF66" s="685"/>
      <c r="HTG66" s="685"/>
      <c r="HTH66" s="685"/>
      <c r="HTI66" s="685"/>
      <c r="HTJ66" s="685"/>
      <c r="HTK66" s="685"/>
      <c r="HTL66" s="685"/>
      <c r="HTM66" s="685"/>
      <c r="HTN66" s="685"/>
      <c r="HTO66" s="685"/>
      <c r="HTP66" s="685"/>
      <c r="HTQ66" s="685"/>
      <c r="HTR66" s="685"/>
      <c r="HTS66" s="685"/>
      <c r="HTT66" s="685"/>
      <c r="HTU66" s="685"/>
      <c r="HTV66" s="685"/>
      <c r="HTW66" s="685"/>
      <c r="HTX66" s="685"/>
      <c r="HTY66" s="685"/>
      <c r="HTZ66" s="685"/>
      <c r="HUA66" s="685"/>
      <c r="HUB66" s="685"/>
      <c r="HUC66" s="685"/>
      <c r="HUD66" s="685"/>
      <c r="HUE66" s="685"/>
      <c r="HUF66" s="685"/>
      <c r="HUG66" s="685"/>
      <c r="HUH66" s="685"/>
      <c r="HUI66" s="685"/>
      <c r="HUJ66" s="685"/>
      <c r="HUK66" s="685"/>
      <c r="HUL66" s="685"/>
      <c r="HUM66" s="685"/>
      <c r="HUN66" s="685"/>
      <c r="HUO66" s="685"/>
      <c r="HUP66" s="685"/>
      <c r="HUQ66" s="685"/>
      <c r="HUR66" s="685"/>
      <c r="HUS66" s="685"/>
      <c r="HUT66" s="685"/>
      <c r="HUU66" s="685"/>
      <c r="HUV66" s="685"/>
      <c r="HUW66" s="685"/>
      <c r="HUX66" s="685"/>
      <c r="HUY66" s="685"/>
      <c r="HUZ66" s="685"/>
      <c r="HVA66" s="685"/>
      <c r="HVB66" s="685"/>
      <c r="HVC66" s="685"/>
      <c r="HVD66" s="685"/>
      <c r="HVE66" s="685"/>
      <c r="HVF66" s="685"/>
      <c r="HVG66" s="685"/>
      <c r="HVH66" s="685"/>
      <c r="HVI66" s="685"/>
      <c r="HVJ66" s="685"/>
      <c r="HVK66" s="685"/>
      <c r="HVL66" s="685"/>
      <c r="HVM66" s="685"/>
      <c r="HVN66" s="685"/>
      <c r="HVO66" s="685"/>
      <c r="HVP66" s="685"/>
      <c r="HVQ66" s="685"/>
      <c r="HVR66" s="685"/>
      <c r="HVS66" s="685"/>
      <c r="HVT66" s="685"/>
      <c r="HVU66" s="685"/>
      <c r="HVV66" s="685"/>
      <c r="HVW66" s="685"/>
      <c r="HVX66" s="685"/>
      <c r="HVY66" s="685"/>
      <c r="HVZ66" s="685"/>
      <c r="HWA66" s="685"/>
      <c r="HWB66" s="685"/>
      <c r="HWC66" s="685"/>
      <c r="HWD66" s="685"/>
      <c r="HWE66" s="685"/>
      <c r="HWF66" s="685"/>
      <c r="HWG66" s="685"/>
      <c r="HWH66" s="685"/>
      <c r="HWI66" s="685"/>
      <c r="HWJ66" s="685"/>
      <c r="HWK66" s="685"/>
      <c r="HWL66" s="685"/>
      <c r="HWM66" s="685"/>
      <c r="HWN66" s="685"/>
      <c r="HWO66" s="685"/>
      <c r="HWP66" s="685"/>
      <c r="HWQ66" s="685"/>
      <c r="HWR66" s="685"/>
      <c r="HWS66" s="685"/>
      <c r="HWT66" s="685"/>
      <c r="HWU66" s="685"/>
      <c r="HWV66" s="685"/>
      <c r="HWW66" s="685"/>
      <c r="HWX66" s="685"/>
      <c r="HWY66" s="685"/>
      <c r="HWZ66" s="685"/>
      <c r="HXA66" s="685"/>
      <c r="HXB66" s="685"/>
      <c r="HXC66" s="685"/>
      <c r="HXD66" s="685"/>
      <c r="HXE66" s="685"/>
      <c r="HXF66" s="685"/>
      <c r="HXG66" s="685"/>
      <c r="HXH66" s="685"/>
      <c r="HXI66" s="685"/>
      <c r="HXJ66" s="685"/>
      <c r="HXK66" s="685"/>
      <c r="HXL66" s="685"/>
      <c r="HXM66" s="685"/>
      <c r="HXN66" s="685"/>
      <c r="HXO66" s="685"/>
      <c r="HXP66" s="685"/>
      <c r="HXQ66" s="685"/>
      <c r="HXR66" s="685"/>
      <c r="HXS66" s="685"/>
      <c r="HXT66" s="685"/>
      <c r="HXU66" s="685"/>
      <c r="HXV66" s="685"/>
      <c r="HXW66" s="685"/>
      <c r="HXX66" s="685"/>
      <c r="HXY66" s="685"/>
      <c r="HXZ66" s="685"/>
      <c r="HYA66" s="685"/>
      <c r="HYB66" s="685"/>
      <c r="HYC66" s="685"/>
      <c r="HYD66" s="685"/>
      <c r="HYE66" s="685"/>
      <c r="HYF66" s="685"/>
      <c r="HYG66" s="685"/>
      <c r="HYH66" s="685"/>
      <c r="HYI66" s="685"/>
      <c r="HYJ66" s="685"/>
      <c r="HYK66" s="685"/>
      <c r="HYL66" s="685"/>
      <c r="HYM66" s="685"/>
      <c r="HYN66" s="685"/>
      <c r="HYO66" s="685"/>
      <c r="HYP66" s="685"/>
      <c r="HYQ66" s="685"/>
      <c r="HYR66" s="685"/>
      <c r="HYS66" s="685"/>
      <c r="HYT66" s="685"/>
      <c r="HYU66" s="685"/>
      <c r="HYV66" s="685"/>
      <c r="HYW66" s="685"/>
      <c r="HYX66" s="685"/>
      <c r="HYY66" s="685"/>
      <c r="HYZ66" s="685"/>
      <c r="HZA66" s="685"/>
      <c r="HZB66" s="685"/>
      <c r="HZC66" s="685"/>
      <c r="HZD66" s="685"/>
      <c r="HZE66" s="685"/>
      <c r="HZF66" s="685"/>
      <c r="HZG66" s="685"/>
      <c r="HZH66" s="685"/>
      <c r="HZI66" s="685"/>
      <c r="HZJ66" s="685"/>
      <c r="HZK66" s="685"/>
      <c r="HZL66" s="685"/>
      <c r="HZM66" s="685"/>
      <c r="HZN66" s="685"/>
      <c r="HZO66" s="685"/>
      <c r="HZP66" s="685"/>
      <c r="HZQ66" s="685"/>
      <c r="HZR66" s="685"/>
      <c r="HZS66" s="685"/>
      <c r="HZT66" s="685"/>
      <c r="HZU66" s="685"/>
      <c r="HZV66" s="685"/>
      <c r="HZW66" s="685"/>
      <c r="HZX66" s="685"/>
      <c r="HZY66" s="685"/>
      <c r="HZZ66" s="685"/>
      <c r="IAA66" s="685"/>
      <c r="IAB66" s="685"/>
      <c r="IAC66" s="685"/>
      <c r="IAD66" s="685"/>
      <c r="IAE66" s="685"/>
      <c r="IAF66" s="685"/>
      <c r="IAG66" s="685"/>
      <c r="IAH66" s="685"/>
      <c r="IAI66" s="685"/>
      <c r="IAJ66" s="685"/>
      <c r="IAK66" s="685"/>
      <c r="IAL66" s="685"/>
      <c r="IAM66" s="685"/>
      <c r="IAN66" s="685"/>
      <c r="IAO66" s="685"/>
      <c r="IAP66" s="685"/>
      <c r="IAQ66" s="685"/>
      <c r="IAR66" s="685"/>
      <c r="IAS66" s="685"/>
      <c r="IAT66" s="685"/>
      <c r="IAU66" s="685"/>
      <c r="IAV66" s="685"/>
      <c r="IAW66" s="685"/>
      <c r="IAX66" s="685"/>
      <c r="IAY66" s="685"/>
      <c r="IAZ66" s="685"/>
      <c r="IBA66" s="685"/>
      <c r="IBB66" s="685"/>
      <c r="IBC66" s="685"/>
      <c r="IBD66" s="685"/>
      <c r="IBE66" s="685"/>
      <c r="IBF66" s="685"/>
      <c r="IBG66" s="685"/>
      <c r="IBH66" s="685"/>
      <c r="IBI66" s="685"/>
      <c r="IBJ66" s="685"/>
      <c r="IBK66" s="685"/>
      <c r="IBL66" s="685"/>
      <c r="IBM66" s="685"/>
      <c r="IBN66" s="685"/>
      <c r="IBO66" s="685"/>
      <c r="IBP66" s="685"/>
      <c r="IBQ66" s="685"/>
      <c r="IBR66" s="685"/>
      <c r="IBS66" s="685"/>
      <c r="IBT66" s="685"/>
      <c r="IBU66" s="685"/>
      <c r="IBV66" s="685"/>
      <c r="IBW66" s="685"/>
      <c r="IBX66" s="685"/>
      <c r="IBY66" s="685"/>
      <c r="IBZ66" s="685"/>
      <c r="ICA66" s="685"/>
      <c r="ICB66" s="685"/>
      <c r="ICC66" s="685"/>
      <c r="ICD66" s="685"/>
      <c r="ICE66" s="685"/>
      <c r="ICF66" s="685"/>
      <c r="ICG66" s="685"/>
      <c r="ICH66" s="685"/>
      <c r="ICI66" s="685"/>
      <c r="ICJ66" s="685"/>
      <c r="ICK66" s="685"/>
      <c r="ICL66" s="685"/>
      <c r="ICM66" s="685"/>
      <c r="ICN66" s="685"/>
      <c r="ICO66" s="685"/>
      <c r="ICP66" s="685"/>
      <c r="ICQ66" s="685"/>
      <c r="ICR66" s="685"/>
      <c r="ICS66" s="685"/>
      <c r="ICT66" s="685"/>
      <c r="ICU66" s="685"/>
      <c r="ICV66" s="685"/>
      <c r="ICW66" s="685"/>
      <c r="ICX66" s="685"/>
      <c r="ICY66" s="685"/>
      <c r="ICZ66" s="685"/>
      <c r="IDA66" s="685"/>
      <c r="IDB66" s="685"/>
      <c r="IDC66" s="685"/>
      <c r="IDD66" s="685"/>
      <c r="IDE66" s="685"/>
      <c r="IDF66" s="685"/>
      <c r="IDG66" s="685"/>
      <c r="IDH66" s="685"/>
      <c r="IDI66" s="685"/>
      <c r="IDJ66" s="685"/>
      <c r="IDK66" s="685"/>
      <c r="IDL66" s="685"/>
      <c r="IDM66" s="685"/>
      <c r="IDN66" s="685"/>
      <c r="IDO66" s="685"/>
      <c r="IDP66" s="685"/>
      <c r="IDQ66" s="685"/>
      <c r="IDR66" s="685"/>
      <c r="IDS66" s="685"/>
      <c r="IDT66" s="685"/>
      <c r="IDU66" s="685"/>
      <c r="IDV66" s="685"/>
      <c r="IDW66" s="685"/>
      <c r="IDX66" s="685"/>
      <c r="IDY66" s="685"/>
      <c r="IDZ66" s="685"/>
      <c r="IEA66" s="685"/>
      <c r="IEB66" s="685"/>
      <c r="IEC66" s="685"/>
      <c r="IED66" s="685"/>
      <c r="IEE66" s="685"/>
      <c r="IEF66" s="685"/>
      <c r="IEG66" s="685"/>
      <c r="IEH66" s="685"/>
      <c r="IEI66" s="685"/>
      <c r="IEJ66" s="685"/>
      <c r="IEK66" s="685"/>
      <c r="IEL66" s="685"/>
      <c r="IEM66" s="685"/>
      <c r="IEN66" s="685"/>
      <c r="IEO66" s="685"/>
      <c r="IEP66" s="685"/>
      <c r="IEQ66" s="685"/>
      <c r="IER66" s="685"/>
      <c r="IES66" s="685"/>
      <c r="IET66" s="685"/>
      <c r="IEU66" s="685"/>
      <c r="IEV66" s="685"/>
      <c r="IEW66" s="685"/>
      <c r="IEX66" s="685"/>
      <c r="IEY66" s="685"/>
      <c r="IEZ66" s="685"/>
      <c r="IFA66" s="685"/>
      <c r="IFB66" s="685"/>
      <c r="IFC66" s="685"/>
      <c r="IFD66" s="685"/>
      <c r="IFE66" s="685"/>
      <c r="IFF66" s="685"/>
      <c r="IFG66" s="685"/>
      <c r="IFH66" s="685"/>
      <c r="IFI66" s="685"/>
      <c r="IFJ66" s="685"/>
      <c r="IFK66" s="685"/>
      <c r="IFL66" s="685"/>
      <c r="IFM66" s="685"/>
      <c r="IFN66" s="685"/>
      <c r="IFO66" s="685"/>
      <c r="IFP66" s="685"/>
      <c r="IFQ66" s="685"/>
      <c r="IFR66" s="685"/>
      <c r="IFS66" s="685"/>
      <c r="IFT66" s="685"/>
      <c r="IFU66" s="685"/>
      <c r="IFV66" s="685"/>
      <c r="IFW66" s="685"/>
      <c r="IFX66" s="685"/>
      <c r="IFY66" s="685"/>
      <c r="IFZ66" s="685"/>
      <c r="IGA66" s="685"/>
      <c r="IGB66" s="685"/>
      <c r="IGC66" s="685"/>
      <c r="IGD66" s="685"/>
      <c r="IGE66" s="685"/>
      <c r="IGF66" s="685"/>
      <c r="IGG66" s="685"/>
      <c r="IGH66" s="685"/>
      <c r="IGI66" s="685"/>
      <c r="IGJ66" s="685"/>
      <c r="IGK66" s="685"/>
      <c r="IGL66" s="685"/>
      <c r="IGM66" s="685"/>
      <c r="IGN66" s="685"/>
      <c r="IGO66" s="685"/>
      <c r="IGP66" s="685"/>
      <c r="IGQ66" s="685"/>
      <c r="IGR66" s="685"/>
      <c r="IGS66" s="685"/>
      <c r="IGT66" s="685"/>
      <c r="IGU66" s="685"/>
      <c r="IGV66" s="685"/>
      <c r="IGW66" s="685"/>
      <c r="IGX66" s="685"/>
      <c r="IGY66" s="685"/>
      <c r="IGZ66" s="685"/>
      <c r="IHA66" s="685"/>
      <c r="IHB66" s="685"/>
      <c r="IHC66" s="685"/>
      <c r="IHD66" s="685"/>
      <c r="IHE66" s="685"/>
      <c r="IHF66" s="685"/>
      <c r="IHG66" s="685"/>
      <c r="IHH66" s="685"/>
      <c r="IHI66" s="685"/>
      <c r="IHJ66" s="685"/>
      <c r="IHK66" s="685"/>
      <c r="IHL66" s="685"/>
      <c r="IHM66" s="685"/>
      <c r="IHN66" s="685"/>
      <c r="IHO66" s="685"/>
      <c r="IHP66" s="685"/>
      <c r="IHQ66" s="685"/>
      <c r="IHR66" s="685"/>
      <c r="IHS66" s="685"/>
      <c r="IHT66" s="685"/>
      <c r="IHU66" s="685"/>
      <c r="IHV66" s="685"/>
      <c r="IHW66" s="685"/>
      <c r="IHX66" s="685"/>
      <c r="IHY66" s="685"/>
      <c r="IHZ66" s="685"/>
      <c r="IIA66" s="685"/>
      <c r="IIB66" s="685"/>
      <c r="IIC66" s="685"/>
      <c r="IID66" s="685"/>
      <c r="IIE66" s="685"/>
      <c r="IIF66" s="685"/>
      <c r="IIG66" s="685"/>
      <c r="IIH66" s="685"/>
      <c r="III66" s="685"/>
      <c r="IIJ66" s="685"/>
      <c r="IIK66" s="685"/>
      <c r="IIL66" s="685"/>
      <c r="IIM66" s="685"/>
      <c r="IIN66" s="685"/>
      <c r="IIO66" s="685"/>
      <c r="IIP66" s="685"/>
      <c r="IIQ66" s="685"/>
      <c r="IIR66" s="685"/>
      <c r="IIS66" s="685"/>
      <c r="IIT66" s="685"/>
      <c r="IIU66" s="685"/>
      <c r="IIV66" s="685"/>
      <c r="IIW66" s="685"/>
      <c r="IIX66" s="685"/>
      <c r="IIY66" s="685"/>
      <c r="IIZ66" s="685"/>
      <c r="IJA66" s="685"/>
      <c r="IJB66" s="685"/>
      <c r="IJC66" s="685"/>
      <c r="IJD66" s="685"/>
      <c r="IJE66" s="685"/>
      <c r="IJF66" s="685"/>
      <c r="IJG66" s="685"/>
      <c r="IJH66" s="685"/>
      <c r="IJI66" s="685"/>
      <c r="IJJ66" s="685"/>
      <c r="IJK66" s="685"/>
      <c r="IJL66" s="685"/>
      <c r="IJM66" s="685"/>
      <c r="IJN66" s="685"/>
      <c r="IJO66" s="685"/>
      <c r="IJP66" s="685"/>
      <c r="IJQ66" s="685"/>
      <c r="IJR66" s="685"/>
      <c r="IJS66" s="685"/>
      <c r="IJT66" s="685"/>
      <c r="IJU66" s="685"/>
      <c r="IJV66" s="685"/>
      <c r="IJW66" s="685"/>
      <c r="IJX66" s="685"/>
      <c r="IJY66" s="685"/>
      <c r="IJZ66" s="685"/>
      <c r="IKA66" s="685"/>
      <c r="IKB66" s="685"/>
      <c r="IKC66" s="685"/>
      <c r="IKD66" s="685"/>
      <c r="IKE66" s="685"/>
      <c r="IKF66" s="685"/>
      <c r="IKG66" s="685"/>
      <c r="IKH66" s="685"/>
      <c r="IKI66" s="685"/>
      <c r="IKJ66" s="685"/>
      <c r="IKK66" s="685"/>
      <c r="IKL66" s="685"/>
      <c r="IKM66" s="685"/>
      <c r="IKN66" s="685"/>
      <c r="IKO66" s="685"/>
      <c r="IKP66" s="685"/>
      <c r="IKQ66" s="685"/>
      <c r="IKR66" s="685"/>
      <c r="IKS66" s="685"/>
      <c r="IKT66" s="685"/>
      <c r="IKU66" s="685"/>
      <c r="IKV66" s="685"/>
      <c r="IKW66" s="685"/>
      <c r="IKX66" s="685"/>
      <c r="IKY66" s="685"/>
      <c r="IKZ66" s="685"/>
      <c r="ILA66" s="685"/>
      <c r="ILB66" s="685"/>
      <c r="ILC66" s="685"/>
      <c r="ILD66" s="685"/>
      <c r="ILE66" s="685"/>
      <c r="ILF66" s="685"/>
      <c r="ILG66" s="685"/>
      <c r="ILH66" s="685"/>
      <c r="ILI66" s="685"/>
      <c r="ILJ66" s="685"/>
      <c r="ILK66" s="685"/>
      <c r="ILL66" s="685"/>
      <c r="ILM66" s="685"/>
      <c r="ILN66" s="685"/>
      <c r="ILO66" s="685"/>
      <c r="ILP66" s="685"/>
      <c r="ILQ66" s="685"/>
      <c r="ILR66" s="685"/>
      <c r="ILS66" s="685"/>
      <c r="ILT66" s="685"/>
      <c r="ILU66" s="685"/>
      <c r="ILV66" s="685"/>
      <c r="ILW66" s="685"/>
      <c r="ILX66" s="685"/>
      <c r="ILY66" s="685"/>
      <c r="ILZ66" s="685"/>
      <c r="IMA66" s="685"/>
      <c r="IMB66" s="685"/>
      <c r="IMC66" s="685"/>
      <c r="IMD66" s="685"/>
      <c r="IME66" s="685"/>
      <c r="IMF66" s="685"/>
      <c r="IMG66" s="685"/>
      <c r="IMH66" s="685"/>
      <c r="IMI66" s="685"/>
      <c r="IMJ66" s="685"/>
      <c r="IMK66" s="685"/>
      <c r="IML66" s="685"/>
      <c r="IMM66" s="685"/>
      <c r="IMN66" s="685"/>
      <c r="IMO66" s="685"/>
      <c r="IMP66" s="685"/>
      <c r="IMQ66" s="685"/>
      <c r="IMR66" s="685"/>
      <c r="IMS66" s="685"/>
      <c r="IMT66" s="685"/>
      <c r="IMU66" s="685"/>
      <c r="IMV66" s="685"/>
      <c r="IMW66" s="685"/>
      <c r="IMX66" s="685"/>
      <c r="IMY66" s="685"/>
      <c r="IMZ66" s="685"/>
      <c r="INA66" s="685"/>
      <c r="INB66" s="685"/>
      <c r="INC66" s="685"/>
      <c r="IND66" s="685"/>
      <c r="INE66" s="685"/>
      <c r="INF66" s="685"/>
      <c r="ING66" s="685"/>
      <c r="INH66" s="685"/>
      <c r="INI66" s="685"/>
      <c r="INJ66" s="685"/>
      <c r="INK66" s="685"/>
      <c r="INL66" s="685"/>
      <c r="INM66" s="685"/>
      <c r="INN66" s="685"/>
      <c r="INO66" s="685"/>
      <c r="INP66" s="685"/>
      <c r="INQ66" s="685"/>
      <c r="INR66" s="685"/>
      <c r="INS66" s="685"/>
      <c r="INT66" s="685"/>
      <c r="INU66" s="685"/>
      <c r="INV66" s="685"/>
      <c r="INW66" s="685"/>
      <c r="INX66" s="685"/>
      <c r="INY66" s="685"/>
      <c r="INZ66" s="685"/>
      <c r="IOA66" s="685"/>
      <c r="IOB66" s="685"/>
      <c r="IOC66" s="685"/>
      <c r="IOD66" s="685"/>
      <c r="IOE66" s="685"/>
      <c r="IOF66" s="685"/>
      <c r="IOG66" s="685"/>
      <c r="IOH66" s="685"/>
      <c r="IOI66" s="685"/>
      <c r="IOJ66" s="685"/>
      <c r="IOK66" s="685"/>
      <c r="IOL66" s="685"/>
      <c r="IOM66" s="685"/>
      <c r="ION66" s="685"/>
      <c r="IOO66" s="685"/>
      <c r="IOP66" s="685"/>
      <c r="IOQ66" s="685"/>
      <c r="IOR66" s="685"/>
      <c r="IOS66" s="685"/>
      <c r="IOT66" s="685"/>
      <c r="IOU66" s="685"/>
      <c r="IOV66" s="685"/>
      <c r="IOW66" s="685"/>
      <c r="IOX66" s="685"/>
      <c r="IOY66" s="685"/>
      <c r="IOZ66" s="685"/>
      <c r="IPA66" s="685"/>
      <c r="IPB66" s="685"/>
      <c r="IPC66" s="685"/>
      <c r="IPD66" s="685"/>
      <c r="IPE66" s="685"/>
      <c r="IPF66" s="685"/>
      <c r="IPG66" s="685"/>
      <c r="IPH66" s="685"/>
      <c r="IPI66" s="685"/>
      <c r="IPJ66" s="685"/>
      <c r="IPK66" s="685"/>
      <c r="IPL66" s="685"/>
      <c r="IPM66" s="685"/>
      <c r="IPN66" s="685"/>
      <c r="IPO66" s="685"/>
      <c r="IPP66" s="685"/>
      <c r="IPQ66" s="685"/>
      <c r="IPR66" s="685"/>
      <c r="IPS66" s="685"/>
      <c r="IPT66" s="685"/>
      <c r="IPU66" s="685"/>
      <c r="IPV66" s="685"/>
      <c r="IPW66" s="685"/>
      <c r="IPX66" s="685"/>
      <c r="IPY66" s="685"/>
      <c r="IPZ66" s="685"/>
      <c r="IQA66" s="685"/>
      <c r="IQB66" s="685"/>
      <c r="IQC66" s="685"/>
      <c r="IQD66" s="685"/>
      <c r="IQE66" s="685"/>
      <c r="IQF66" s="685"/>
      <c r="IQG66" s="685"/>
      <c r="IQH66" s="685"/>
      <c r="IQI66" s="685"/>
      <c r="IQJ66" s="685"/>
      <c r="IQK66" s="685"/>
      <c r="IQL66" s="685"/>
      <c r="IQM66" s="685"/>
      <c r="IQN66" s="685"/>
      <c r="IQO66" s="685"/>
      <c r="IQP66" s="685"/>
      <c r="IQQ66" s="685"/>
      <c r="IQR66" s="685"/>
      <c r="IQS66" s="685"/>
      <c r="IQT66" s="685"/>
      <c r="IQU66" s="685"/>
      <c r="IQV66" s="685"/>
      <c r="IQW66" s="685"/>
      <c r="IQX66" s="685"/>
      <c r="IQY66" s="685"/>
      <c r="IQZ66" s="685"/>
      <c r="IRA66" s="685"/>
      <c r="IRB66" s="685"/>
      <c r="IRC66" s="685"/>
      <c r="IRD66" s="685"/>
      <c r="IRE66" s="685"/>
      <c r="IRF66" s="685"/>
      <c r="IRG66" s="685"/>
      <c r="IRH66" s="685"/>
      <c r="IRI66" s="685"/>
      <c r="IRJ66" s="685"/>
      <c r="IRK66" s="685"/>
      <c r="IRL66" s="685"/>
      <c r="IRM66" s="685"/>
      <c r="IRN66" s="685"/>
      <c r="IRO66" s="685"/>
      <c r="IRP66" s="685"/>
      <c r="IRQ66" s="685"/>
      <c r="IRR66" s="685"/>
      <c r="IRS66" s="685"/>
      <c r="IRT66" s="685"/>
      <c r="IRU66" s="685"/>
      <c r="IRV66" s="685"/>
      <c r="IRW66" s="685"/>
      <c r="IRX66" s="685"/>
      <c r="IRY66" s="685"/>
      <c r="IRZ66" s="685"/>
      <c r="ISA66" s="685"/>
      <c r="ISB66" s="685"/>
      <c r="ISC66" s="685"/>
      <c r="ISD66" s="685"/>
      <c r="ISE66" s="685"/>
      <c r="ISF66" s="685"/>
      <c r="ISG66" s="685"/>
      <c r="ISH66" s="685"/>
      <c r="ISI66" s="685"/>
      <c r="ISJ66" s="685"/>
      <c r="ISK66" s="685"/>
      <c r="ISL66" s="685"/>
      <c r="ISM66" s="685"/>
      <c r="ISN66" s="685"/>
      <c r="ISO66" s="685"/>
      <c r="ISP66" s="685"/>
      <c r="ISQ66" s="685"/>
      <c r="ISR66" s="685"/>
      <c r="ISS66" s="685"/>
      <c r="IST66" s="685"/>
      <c r="ISU66" s="685"/>
      <c r="ISV66" s="685"/>
      <c r="ISW66" s="685"/>
      <c r="ISX66" s="685"/>
      <c r="ISY66" s="685"/>
      <c r="ISZ66" s="685"/>
      <c r="ITA66" s="685"/>
      <c r="ITB66" s="685"/>
      <c r="ITC66" s="685"/>
      <c r="ITD66" s="685"/>
      <c r="ITE66" s="685"/>
      <c r="ITF66" s="685"/>
      <c r="ITG66" s="685"/>
      <c r="ITH66" s="685"/>
      <c r="ITI66" s="685"/>
      <c r="ITJ66" s="685"/>
      <c r="ITK66" s="685"/>
      <c r="ITL66" s="685"/>
      <c r="ITM66" s="685"/>
      <c r="ITN66" s="685"/>
      <c r="ITO66" s="685"/>
      <c r="ITP66" s="685"/>
      <c r="ITQ66" s="685"/>
      <c r="ITR66" s="685"/>
      <c r="ITS66" s="685"/>
      <c r="ITT66" s="685"/>
      <c r="ITU66" s="685"/>
      <c r="ITV66" s="685"/>
      <c r="ITW66" s="685"/>
      <c r="ITX66" s="685"/>
      <c r="ITY66" s="685"/>
      <c r="ITZ66" s="685"/>
      <c r="IUA66" s="685"/>
      <c r="IUB66" s="685"/>
      <c r="IUC66" s="685"/>
      <c r="IUD66" s="685"/>
      <c r="IUE66" s="685"/>
      <c r="IUF66" s="685"/>
      <c r="IUG66" s="685"/>
      <c r="IUH66" s="685"/>
      <c r="IUI66" s="685"/>
      <c r="IUJ66" s="685"/>
      <c r="IUK66" s="685"/>
      <c r="IUL66" s="685"/>
      <c r="IUM66" s="685"/>
      <c r="IUN66" s="685"/>
      <c r="IUO66" s="685"/>
      <c r="IUP66" s="685"/>
      <c r="IUQ66" s="685"/>
      <c r="IUR66" s="685"/>
      <c r="IUS66" s="685"/>
      <c r="IUT66" s="685"/>
      <c r="IUU66" s="685"/>
      <c r="IUV66" s="685"/>
      <c r="IUW66" s="685"/>
      <c r="IUX66" s="685"/>
      <c r="IUY66" s="685"/>
      <c r="IUZ66" s="685"/>
      <c r="IVA66" s="685"/>
      <c r="IVB66" s="685"/>
      <c r="IVC66" s="685"/>
      <c r="IVD66" s="685"/>
      <c r="IVE66" s="685"/>
      <c r="IVF66" s="685"/>
      <c r="IVG66" s="685"/>
      <c r="IVH66" s="685"/>
      <c r="IVI66" s="685"/>
      <c r="IVJ66" s="685"/>
      <c r="IVK66" s="685"/>
      <c r="IVL66" s="685"/>
      <c r="IVM66" s="685"/>
      <c r="IVN66" s="685"/>
      <c r="IVO66" s="685"/>
      <c r="IVP66" s="685"/>
      <c r="IVQ66" s="685"/>
      <c r="IVR66" s="685"/>
      <c r="IVS66" s="685"/>
      <c r="IVT66" s="685"/>
      <c r="IVU66" s="685"/>
      <c r="IVV66" s="685"/>
      <c r="IVW66" s="685"/>
      <c r="IVX66" s="685"/>
      <c r="IVY66" s="685"/>
      <c r="IVZ66" s="685"/>
      <c r="IWA66" s="685"/>
      <c r="IWB66" s="685"/>
      <c r="IWC66" s="685"/>
      <c r="IWD66" s="685"/>
      <c r="IWE66" s="685"/>
      <c r="IWF66" s="685"/>
      <c r="IWG66" s="685"/>
      <c r="IWH66" s="685"/>
      <c r="IWI66" s="685"/>
      <c r="IWJ66" s="685"/>
      <c r="IWK66" s="685"/>
      <c r="IWL66" s="685"/>
      <c r="IWM66" s="685"/>
      <c r="IWN66" s="685"/>
      <c r="IWO66" s="685"/>
      <c r="IWP66" s="685"/>
      <c r="IWQ66" s="685"/>
      <c r="IWR66" s="685"/>
      <c r="IWS66" s="685"/>
      <c r="IWT66" s="685"/>
      <c r="IWU66" s="685"/>
      <c r="IWV66" s="685"/>
      <c r="IWW66" s="685"/>
      <c r="IWX66" s="685"/>
      <c r="IWY66" s="685"/>
      <c r="IWZ66" s="685"/>
      <c r="IXA66" s="685"/>
      <c r="IXB66" s="685"/>
      <c r="IXC66" s="685"/>
      <c r="IXD66" s="685"/>
      <c r="IXE66" s="685"/>
      <c r="IXF66" s="685"/>
      <c r="IXG66" s="685"/>
      <c r="IXH66" s="685"/>
      <c r="IXI66" s="685"/>
      <c r="IXJ66" s="685"/>
      <c r="IXK66" s="685"/>
      <c r="IXL66" s="685"/>
      <c r="IXM66" s="685"/>
      <c r="IXN66" s="685"/>
      <c r="IXO66" s="685"/>
      <c r="IXP66" s="685"/>
      <c r="IXQ66" s="685"/>
      <c r="IXR66" s="685"/>
      <c r="IXS66" s="685"/>
      <c r="IXT66" s="685"/>
      <c r="IXU66" s="685"/>
      <c r="IXV66" s="685"/>
      <c r="IXW66" s="685"/>
      <c r="IXX66" s="685"/>
      <c r="IXY66" s="685"/>
      <c r="IXZ66" s="685"/>
      <c r="IYA66" s="685"/>
      <c r="IYB66" s="685"/>
      <c r="IYC66" s="685"/>
      <c r="IYD66" s="685"/>
      <c r="IYE66" s="685"/>
      <c r="IYF66" s="685"/>
      <c r="IYG66" s="685"/>
      <c r="IYH66" s="685"/>
      <c r="IYI66" s="685"/>
      <c r="IYJ66" s="685"/>
      <c r="IYK66" s="685"/>
      <c r="IYL66" s="685"/>
      <c r="IYM66" s="685"/>
      <c r="IYN66" s="685"/>
      <c r="IYO66" s="685"/>
      <c r="IYP66" s="685"/>
      <c r="IYQ66" s="685"/>
      <c r="IYR66" s="685"/>
      <c r="IYS66" s="685"/>
      <c r="IYT66" s="685"/>
      <c r="IYU66" s="685"/>
      <c r="IYV66" s="685"/>
      <c r="IYW66" s="685"/>
      <c r="IYX66" s="685"/>
      <c r="IYY66" s="685"/>
      <c r="IYZ66" s="685"/>
      <c r="IZA66" s="685"/>
      <c r="IZB66" s="685"/>
      <c r="IZC66" s="685"/>
      <c r="IZD66" s="685"/>
      <c r="IZE66" s="685"/>
      <c r="IZF66" s="685"/>
      <c r="IZG66" s="685"/>
      <c r="IZH66" s="685"/>
      <c r="IZI66" s="685"/>
      <c r="IZJ66" s="685"/>
      <c r="IZK66" s="685"/>
      <c r="IZL66" s="685"/>
      <c r="IZM66" s="685"/>
      <c r="IZN66" s="685"/>
      <c r="IZO66" s="685"/>
      <c r="IZP66" s="685"/>
      <c r="IZQ66" s="685"/>
      <c r="IZR66" s="685"/>
      <c r="IZS66" s="685"/>
      <c r="IZT66" s="685"/>
      <c r="IZU66" s="685"/>
      <c r="IZV66" s="685"/>
      <c r="IZW66" s="685"/>
      <c r="IZX66" s="685"/>
      <c r="IZY66" s="685"/>
      <c r="IZZ66" s="685"/>
      <c r="JAA66" s="685"/>
      <c r="JAB66" s="685"/>
      <c r="JAC66" s="685"/>
      <c r="JAD66" s="685"/>
      <c r="JAE66" s="685"/>
      <c r="JAF66" s="685"/>
      <c r="JAG66" s="685"/>
      <c r="JAH66" s="685"/>
      <c r="JAI66" s="685"/>
      <c r="JAJ66" s="685"/>
      <c r="JAK66" s="685"/>
      <c r="JAL66" s="685"/>
      <c r="JAM66" s="685"/>
      <c r="JAN66" s="685"/>
      <c r="JAO66" s="685"/>
      <c r="JAP66" s="685"/>
      <c r="JAQ66" s="685"/>
      <c r="JAR66" s="685"/>
      <c r="JAS66" s="685"/>
      <c r="JAT66" s="685"/>
      <c r="JAU66" s="685"/>
      <c r="JAV66" s="685"/>
      <c r="JAW66" s="685"/>
      <c r="JAX66" s="685"/>
      <c r="JAY66" s="685"/>
      <c r="JAZ66" s="685"/>
      <c r="JBA66" s="685"/>
      <c r="JBB66" s="685"/>
      <c r="JBC66" s="685"/>
      <c r="JBD66" s="685"/>
      <c r="JBE66" s="685"/>
      <c r="JBF66" s="685"/>
      <c r="JBG66" s="685"/>
      <c r="JBH66" s="685"/>
      <c r="JBI66" s="685"/>
      <c r="JBJ66" s="685"/>
      <c r="JBK66" s="685"/>
      <c r="JBL66" s="685"/>
      <c r="JBM66" s="685"/>
      <c r="JBN66" s="685"/>
      <c r="JBO66" s="685"/>
      <c r="JBP66" s="685"/>
      <c r="JBQ66" s="685"/>
      <c r="JBR66" s="685"/>
      <c r="JBS66" s="685"/>
      <c r="JBT66" s="685"/>
      <c r="JBU66" s="685"/>
      <c r="JBV66" s="685"/>
      <c r="JBW66" s="685"/>
      <c r="JBX66" s="685"/>
      <c r="JBY66" s="685"/>
      <c r="JBZ66" s="685"/>
      <c r="JCA66" s="685"/>
      <c r="JCB66" s="685"/>
      <c r="JCC66" s="685"/>
      <c r="JCD66" s="685"/>
      <c r="JCE66" s="685"/>
      <c r="JCF66" s="685"/>
      <c r="JCG66" s="685"/>
      <c r="JCH66" s="685"/>
      <c r="JCI66" s="685"/>
      <c r="JCJ66" s="685"/>
      <c r="JCK66" s="685"/>
      <c r="JCL66" s="685"/>
      <c r="JCM66" s="685"/>
      <c r="JCN66" s="685"/>
      <c r="JCO66" s="685"/>
      <c r="JCP66" s="685"/>
      <c r="JCQ66" s="685"/>
      <c r="JCR66" s="685"/>
      <c r="JCS66" s="685"/>
      <c r="JCT66" s="685"/>
      <c r="JCU66" s="685"/>
      <c r="JCV66" s="685"/>
      <c r="JCW66" s="685"/>
      <c r="JCX66" s="685"/>
      <c r="JCY66" s="685"/>
      <c r="JCZ66" s="685"/>
      <c r="JDA66" s="685"/>
      <c r="JDB66" s="685"/>
      <c r="JDC66" s="685"/>
      <c r="JDD66" s="685"/>
      <c r="JDE66" s="685"/>
      <c r="JDF66" s="685"/>
      <c r="JDG66" s="685"/>
      <c r="JDH66" s="685"/>
      <c r="JDI66" s="685"/>
      <c r="JDJ66" s="685"/>
      <c r="JDK66" s="685"/>
      <c r="JDL66" s="685"/>
      <c r="JDM66" s="685"/>
      <c r="JDN66" s="685"/>
      <c r="JDO66" s="685"/>
      <c r="JDP66" s="685"/>
      <c r="JDQ66" s="685"/>
      <c r="JDR66" s="685"/>
      <c r="JDS66" s="685"/>
      <c r="JDT66" s="685"/>
      <c r="JDU66" s="685"/>
      <c r="JDV66" s="685"/>
      <c r="JDW66" s="685"/>
      <c r="JDX66" s="685"/>
      <c r="JDY66" s="685"/>
      <c r="JDZ66" s="685"/>
      <c r="JEA66" s="685"/>
      <c r="JEB66" s="685"/>
      <c r="JEC66" s="685"/>
      <c r="JED66" s="685"/>
      <c r="JEE66" s="685"/>
      <c r="JEF66" s="685"/>
      <c r="JEG66" s="685"/>
      <c r="JEH66" s="685"/>
      <c r="JEI66" s="685"/>
      <c r="JEJ66" s="685"/>
      <c r="JEK66" s="685"/>
      <c r="JEL66" s="685"/>
      <c r="JEM66" s="685"/>
      <c r="JEN66" s="685"/>
      <c r="JEO66" s="685"/>
      <c r="JEP66" s="685"/>
      <c r="JEQ66" s="685"/>
      <c r="JER66" s="685"/>
      <c r="JES66" s="685"/>
      <c r="JET66" s="685"/>
      <c r="JEU66" s="685"/>
      <c r="JEV66" s="685"/>
      <c r="JEW66" s="685"/>
      <c r="JEX66" s="685"/>
      <c r="JEY66" s="685"/>
      <c r="JEZ66" s="685"/>
      <c r="JFA66" s="685"/>
      <c r="JFB66" s="685"/>
      <c r="JFC66" s="685"/>
      <c r="JFD66" s="685"/>
      <c r="JFE66" s="685"/>
      <c r="JFF66" s="685"/>
      <c r="JFG66" s="685"/>
      <c r="JFH66" s="685"/>
      <c r="JFI66" s="685"/>
      <c r="JFJ66" s="685"/>
      <c r="JFK66" s="685"/>
      <c r="JFL66" s="685"/>
      <c r="JFM66" s="685"/>
      <c r="JFN66" s="685"/>
      <c r="JFO66" s="685"/>
      <c r="JFP66" s="685"/>
      <c r="JFQ66" s="685"/>
      <c r="JFR66" s="685"/>
      <c r="JFS66" s="685"/>
      <c r="JFT66" s="685"/>
      <c r="JFU66" s="685"/>
      <c r="JFV66" s="685"/>
      <c r="JFW66" s="685"/>
      <c r="JFX66" s="685"/>
      <c r="JFY66" s="685"/>
      <c r="JFZ66" s="685"/>
      <c r="JGA66" s="685"/>
      <c r="JGB66" s="685"/>
      <c r="JGC66" s="685"/>
      <c r="JGD66" s="685"/>
      <c r="JGE66" s="685"/>
      <c r="JGF66" s="685"/>
      <c r="JGG66" s="685"/>
      <c r="JGH66" s="685"/>
      <c r="JGI66" s="685"/>
      <c r="JGJ66" s="685"/>
      <c r="JGK66" s="685"/>
      <c r="JGL66" s="685"/>
      <c r="JGM66" s="685"/>
      <c r="JGN66" s="685"/>
      <c r="JGO66" s="685"/>
      <c r="JGP66" s="685"/>
      <c r="JGQ66" s="685"/>
      <c r="JGR66" s="685"/>
      <c r="JGS66" s="685"/>
      <c r="JGT66" s="685"/>
      <c r="JGU66" s="685"/>
      <c r="JGV66" s="685"/>
      <c r="JGW66" s="685"/>
      <c r="JGX66" s="685"/>
      <c r="JGY66" s="685"/>
      <c r="JGZ66" s="685"/>
      <c r="JHA66" s="685"/>
      <c r="JHB66" s="685"/>
      <c r="JHC66" s="685"/>
      <c r="JHD66" s="685"/>
      <c r="JHE66" s="685"/>
      <c r="JHF66" s="685"/>
      <c r="JHG66" s="685"/>
      <c r="JHH66" s="685"/>
      <c r="JHI66" s="685"/>
      <c r="JHJ66" s="685"/>
      <c r="JHK66" s="685"/>
      <c r="JHL66" s="685"/>
      <c r="JHM66" s="685"/>
      <c r="JHN66" s="685"/>
      <c r="JHO66" s="685"/>
      <c r="JHP66" s="685"/>
      <c r="JHQ66" s="685"/>
      <c r="JHR66" s="685"/>
      <c r="JHS66" s="685"/>
      <c r="JHT66" s="685"/>
      <c r="JHU66" s="685"/>
      <c r="JHV66" s="685"/>
      <c r="JHW66" s="685"/>
      <c r="JHX66" s="685"/>
      <c r="JHY66" s="685"/>
      <c r="JHZ66" s="685"/>
      <c r="JIA66" s="685"/>
      <c r="JIB66" s="685"/>
      <c r="JIC66" s="685"/>
      <c r="JID66" s="685"/>
      <c r="JIE66" s="685"/>
      <c r="JIF66" s="685"/>
      <c r="JIG66" s="685"/>
      <c r="JIH66" s="685"/>
      <c r="JII66" s="685"/>
      <c r="JIJ66" s="685"/>
      <c r="JIK66" s="685"/>
      <c r="JIL66" s="685"/>
      <c r="JIM66" s="685"/>
      <c r="JIN66" s="685"/>
      <c r="JIO66" s="685"/>
      <c r="JIP66" s="685"/>
      <c r="JIQ66" s="685"/>
      <c r="JIR66" s="685"/>
      <c r="JIS66" s="685"/>
      <c r="JIT66" s="685"/>
      <c r="JIU66" s="685"/>
      <c r="JIV66" s="685"/>
      <c r="JIW66" s="685"/>
      <c r="JIX66" s="685"/>
      <c r="JIY66" s="685"/>
      <c r="JIZ66" s="685"/>
      <c r="JJA66" s="685"/>
      <c r="JJB66" s="685"/>
      <c r="JJC66" s="685"/>
      <c r="JJD66" s="685"/>
      <c r="JJE66" s="685"/>
      <c r="JJF66" s="685"/>
      <c r="JJG66" s="685"/>
      <c r="JJH66" s="685"/>
      <c r="JJI66" s="685"/>
      <c r="JJJ66" s="685"/>
      <c r="JJK66" s="685"/>
      <c r="JJL66" s="685"/>
      <c r="JJM66" s="685"/>
      <c r="JJN66" s="685"/>
      <c r="JJO66" s="685"/>
      <c r="JJP66" s="685"/>
      <c r="JJQ66" s="685"/>
      <c r="JJR66" s="685"/>
      <c r="JJS66" s="685"/>
      <c r="JJT66" s="685"/>
      <c r="JJU66" s="685"/>
      <c r="JJV66" s="685"/>
      <c r="JJW66" s="685"/>
      <c r="JJX66" s="685"/>
      <c r="JJY66" s="685"/>
      <c r="JJZ66" s="685"/>
      <c r="JKA66" s="685"/>
      <c r="JKB66" s="685"/>
      <c r="JKC66" s="685"/>
      <c r="JKD66" s="685"/>
      <c r="JKE66" s="685"/>
      <c r="JKF66" s="685"/>
      <c r="JKG66" s="685"/>
      <c r="JKH66" s="685"/>
      <c r="JKI66" s="685"/>
      <c r="JKJ66" s="685"/>
      <c r="JKK66" s="685"/>
      <c r="JKL66" s="685"/>
      <c r="JKM66" s="685"/>
      <c r="JKN66" s="685"/>
      <c r="JKO66" s="685"/>
      <c r="JKP66" s="685"/>
      <c r="JKQ66" s="685"/>
      <c r="JKR66" s="685"/>
      <c r="JKS66" s="685"/>
      <c r="JKT66" s="685"/>
      <c r="JKU66" s="685"/>
      <c r="JKV66" s="685"/>
      <c r="JKW66" s="685"/>
      <c r="JKX66" s="685"/>
      <c r="JKY66" s="685"/>
      <c r="JKZ66" s="685"/>
      <c r="JLA66" s="685"/>
      <c r="JLB66" s="685"/>
      <c r="JLC66" s="685"/>
      <c r="JLD66" s="685"/>
      <c r="JLE66" s="685"/>
      <c r="JLF66" s="685"/>
      <c r="JLG66" s="685"/>
      <c r="JLH66" s="685"/>
      <c r="JLI66" s="685"/>
      <c r="JLJ66" s="685"/>
      <c r="JLK66" s="685"/>
      <c r="JLL66" s="685"/>
      <c r="JLM66" s="685"/>
      <c r="JLN66" s="685"/>
      <c r="JLO66" s="685"/>
      <c r="JLP66" s="685"/>
      <c r="JLQ66" s="685"/>
      <c r="JLR66" s="685"/>
      <c r="JLS66" s="685"/>
      <c r="JLT66" s="685"/>
      <c r="JLU66" s="685"/>
      <c r="JLV66" s="685"/>
      <c r="JLW66" s="685"/>
      <c r="JLX66" s="685"/>
      <c r="JLY66" s="685"/>
      <c r="JLZ66" s="685"/>
      <c r="JMA66" s="685"/>
      <c r="JMB66" s="685"/>
      <c r="JMC66" s="685"/>
      <c r="JMD66" s="685"/>
      <c r="JME66" s="685"/>
      <c r="JMF66" s="685"/>
      <c r="JMG66" s="685"/>
      <c r="JMH66" s="685"/>
      <c r="JMI66" s="685"/>
      <c r="JMJ66" s="685"/>
      <c r="JMK66" s="685"/>
      <c r="JML66" s="685"/>
      <c r="JMM66" s="685"/>
      <c r="JMN66" s="685"/>
      <c r="JMO66" s="685"/>
      <c r="JMP66" s="685"/>
      <c r="JMQ66" s="685"/>
      <c r="JMR66" s="685"/>
      <c r="JMS66" s="685"/>
      <c r="JMT66" s="685"/>
      <c r="JMU66" s="685"/>
      <c r="JMV66" s="685"/>
      <c r="JMW66" s="685"/>
      <c r="JMX66" s="685"/>
      <c r="JMY66" s="685"/>
      <c r="JMZ66" s="685"/>
      <c r="JNA66" s="685"/>
      <c r="JNB66" s="685"/>
      <c r="JNC66" s="685"/>
      <c r="JND66" s="685"/>
      <c r="JNE66" s="685"/>
      <c r="JNF66" s="685"/>
      <c r="JNG66" s="685"/>
      <c r="JNH66" s="685"/>
      <c r="JNI66" s="685"/>
      <c r="JNJ66" s="685"/>
      <c r="JNK66" s="685"/>
      <c r="JNL66" s="685"/>
      <c r="JNM66" s="685"/>
      <c r="JNN66" s="685"/>
      <c r="JNO66" s="685"/>
      <c r="JNP66" s="685"/>
      <c r="JNQ66" s="685"/>
      <c r="JNR66" s="685"/>
      <c r="JNS66" s="685"/>
      <c r="JNT66" s="685"/>
      <c r="JNU66" s="685"/>
      <c r="JNV66" s="685"/>
      <c r="JNW66" s="685"/>
      <c r="JNX66" s="685"/>
      <c r="JNY66" s="685"/>
      <c r="JNZ66" s="685"/>
      <c r="JOA66" s="685"/>
      <c r="JOB66" s="685"/>
      <c r="JOC66" s="685"/>
      <c r="JOD66" s="685"/>
      <c r="JOE66" s="685"/>
      <c r="JOF66" s="685"/>
      <c r="JOG66" s="685"/>
      <c r="JOH66" s="685"/>
      <c r="JOI66" s="685"/>
      <c r="JOJ66" s="685"/>
      <c r="JOK66" s="685"/>
      <c r="JOL66" s="685"/>
      <c r="JOM66" s="685"/>
      <c r="JON66" s="685"/>
      <c r="JOO66" s="685"/>
      <c r="JOP66" s="685"/>
      <c r="JOQ66" s="685"/>
      <c r="JOR66" s="685"/>
      <c r="JOS66" s="685"/>
      <c r="JOT66" s="685"/>
      <c r="JOU66" s="685"/>
      <c r="JOV66" s="685"/>
      <c r="JOW66" s="685"/>
      <c r="JOX66" s="685"/>
      <c r="JOY66" s="685"/>
      <c r="JOZ66" s="685"/>
      <c r="JPA66" s="685"/>
      <c r="JPB66" s="685"/>
      <c r="JPC66" s="685"/>
      <c r="JPD66" s="685"/>
      <c r="JPE66" s="685"/>
      <c r="JPF66" s="685"/>
      <c r="JPG66" s="685"/>
      <c r="JPH66" s="685"/>
      <c r="JPI66" s="685"/>
      <c r="JPJ66" s="685"/>
      <c r="JPK66" s="685"/>
      <c r="JPL66" s="685"/>
      <c r="JPM66" s="685"/>
      <c r="JPN66" s="685"/>
      <c r="JPO66" s="685"/>
      <c r="JPP66" s="685"/>
      <c r="JPQ66" s="685"/>
      <c r="JPR66" s="685"/>
      <c r="JPS66" s="685"/>
      <c r="JPT66" s="685"/>
      <c r="JPU66" s="685"/>
      <c r="JPV66" s="685"/>
      <c r="JPW66" s="685"/>
      <c r="JPX66" s="685"/>
      <c r="JPY66" s="685"/>
      <c r="JPZ66" s="685"/>
      <c r="JQA66" s="685"/>
      <c r="JQB66" s="685"/>
      <c r="JQC66" s="685"/>
      <c r="JQD66" s="685"/>
      <c r="JQE66" s="685"/>
      <c r="JQF66" s="685"/>
      <c r="JQG66" s="685"/>
      <c r="JQH66" s="685"/>
      <c r="JQI66" s="685"/>
      <c r="JQJ66" s="685"/>
      <c r="JQK66" s="685"/>
      <c r="JQL66" s="685"/>
      <c r="JQM66" s="685"/>
      <c r="JQN66" s="685"/>
      <c r="JQO66" s="685"/>
      <c r="JQP66" s="685"/>
      <c r="JQQ66" s="685"/>
      <c r="JQR66" s="685"/>
      <c r="JQS66" s="685"/>
      <c r="JQT66" s="685"/>
      <c r="JQU66" s="685"/>
      <c r="JQV66" s="685"/>
      <c r="JQW66" s="685"/>
      <c r="JQX66" s="685"/>
      <c r="JQY66" s="685"/>
      <c r="JQZ66" s="685"/>
      <c r="JRA66" s="685"/>
      <c r="JRB66" s="685"/>
      <c r="JRC66" s="685"/>
      <c r="JRD66" s="685"/>
      <c r="JRE66" s="685"/>
      <c r="JRF66" s="685"/>
      <c r="JRG66" s="685"/>
      <c r="JRH66" s="685"/>
      <c r="JRI66" s="685"/>
      <c r="JRJ66" s="685"/>
      <c r="JRK66" s="685"/>
      <c r="JRL66" s="685"/>
      <c r="JRM66" s="685"/>
      <c r="JRN66" s="685"/>
      <c r="JRO66" s="685"/>
      <c r="JRP66" s="685"/>
      <c r="JRQ66" s="685"/>
      <c r="JRR66" s="685"/>
      <c r="JRS66" s="685"/>
      <c r="JRT66" s="685"/>
      <c r="JRU66" s="685"/>
      <c r="JRV66" s="685"/>
      <c r="JRW66" s="685"/>
      <c r="JRX66" s="685"/>
      <c r="JRY66" s="685"/>
      <c r="JRZ66" s="685"/>
      <c r="JSA66" s="685"/>
      <c r="JSB66" s="685"/>
      <c r="JSC66" s="685"/>
      <c r="JSD66" s="685"/>
      <c r="JSE66" s="685"/>
      <c r="JSF66" s="685"/>
      <c r="JSG66" s="685"/>
      <c r="JSH66" s="685"/>
      <c r="JSI66" s="685"/>
      <c r="JSJ66" s="685"/>
      <c r="JSK66" s="685"/>
      <c r="JSL66" s="685"/>
      <c r="JSM66" s="685"/>
      <c r="JSN66" s="685"/>
      <c r="JSO66" s="685"/>
      <c r="JSP66" s="685"/>
      <c r="JSQ66" s="685"/>
      <c r="JSR66" s="685"/>
      <c r="JSS66" s="685"/>
      <c r="JST66" s="685"/>
      <c r="JSU66" s="685"/>
      <c r="JSV66" s="685"/>
      <c r="JSW66" s="685"/>
      <c r="JSX66" s="685"/>
      <c r="JSY66" s="685"/>
      <c r="JSZ66" s="685"/>
      <c r="JTA66" s="685"/>
      <c r="JTB66" s="685"/>
      <c r="JTC66" s="685"/>
      <c r="JTD66" s="685"/>
      <c r="JTE66" s="685"/>
      <c r="JTF66" s="685"/>
      <c r="JTG66" s="685"/>
      <c r="JTH66" s="685"/>
      <c r="JTI66" s="685"/>
      <c r="JTJ66" s="685"/>
      <c r="JTK66" s="685"/>
      <c r="JTL66" s="685"/>
      <c r="JTM66" s="685"/>
      <c r="JTN66" s="685"/>
      <c r="JTO66" s="685"/>
      <c r="JTP66" s="685"/>
      <c r="JTQ66" s="685"/>
      <c r="JTR66" s="685"/>
      <c r="JTS66" s="685"/>
      <c r="JTT66" s="685"/>
      <c r="JTU66" s="685"/>
      <c r="JTV66" s="685"/>
      <c r="JTW66" s="685"/>
      <c r="JTX66" s="685"/>
      <c r="JTY66" s="685"/>
      <c r="JTZ66" s="685"/>
      <c r="JUA66" s="685"/>
      <c r="JUB66" s="685"/>
      <c r="JUC66" s="685"/>
      <c r="JUD66" s="685"/>
      <c r="JUE66" s="685"/>
      <c r="JUF66" s="685"/>
      <c r="JUG66" s="685"/>
      <c r="JUH66" s="685"/>
      <c r="JUI66" s="685"/>
      <c r="JUJ66" s="685"/>
      <c r="JUK66" s="685"/>
      <c r="JUL66" s="685"/>
      <c r="JUM66" s="685"/>
      <c r="JUN66" s="685"/>
      <c r="JUO66" s="685"/>
      <c r="JUP66" s="685"/>
      <c r="JUQ66" s="685"/>
      <c r="JUR66" s="685"/>
      <c r="JUS66" s="685"/>
      <c r="JUT66" s="685"/>
      <c r="JUU66" s="685"/>
      <c r="JUV66" s="685"/>
      <c r="JUW66" s="685"/>
      <c r="JUX66" s="685"/>
      <c r="JUY66" s="685"/>
      <c r="JUZ66" s="685"/>
      <c r="JVA66" s="685"/>
      <c r="JVB66" s="685"/>
      <c r="JVC66" s="685"/>
      <c r="JVD66" s="685"/>
      <c r="JVE66" s="685"/>
      <c r="JVF66" s="685"/>
      <c r="JVG66" s="685"/>
      <c r="JVH66" s="685"/>
      <c r="JVI66" s="685"/>
      <c r="JVJ66" s="685"/>
      <c r="JVK66" s="685"/>
      <c r="JVL66" s="685"/>
      <c r="JVM66" s="685"/>
      <c r="JVN66" s="685"/>
      <c r="JVO66" s="685"/>
      <c r="JVP66" s="685"/>
      <c r="JVQ66" s="685"/>
      <c r="JVR66" s="685"/>
      <c r="JVS66" s="685"/>
      <c r="JVT66" s="685"/>
      <c r="JVU66" s="685"/>
      <c r="JVV66" s="685"/>
      <c r="JVW66" s="685"/>
      <c r="JVX66" s="685"/>
      <c r="JVY66" s="685"/>
      <c r="JVZ66" s="685"/>
      <c r="JWA66" s="685"/>
      <c r="JWB66" s="685"/>
      <c r="JWC66" s="685"/>
      <c r="JWD66" s="685"/>
      <c r="JWE66" s="685"/>
      <c r="JWF66" s="685"/>
      <c r="JWG66" s="685"/>
      <c r="JWH66" s="685"/>
      <c r="JWI66" s="685"/>
      <c r="JWJ66" s="685"/>
      <c r="JWK66" s="685"/>
      <c r="JWL66" s="685"/>
      <c r="JWM66" s="685"/>
      <c r="JWN66" s="685"/>
      <c r="JWO66" s="685"/>
      <c r="JWP66" s="685"/>
      <c r="JWQ66" s="685"/>
      <c r="JWR66" s="685"/>
      <c r="JWS66" s="685"/>
      <c r="JWT66" s="685"/>
      <c r="JWU66" s="685"/>
      <c r="JWV66" s="685"/>
      <c r="JWW66" s="685"/>
      <c r="JWX66" s="685"/>
      <c r="JWY66" s="685"/>
      <c r="JWZ66" s="685"/>
      <c r="JXA66" s="685"/>
      <c r="JXB66" s="685"/>
      <c r="JXC66" s="685"/>
      <c r="JXD66" s="685"/>
      <c r="JXE66" s="685"/>
      <c r="JXF66" s="685"/>
      <c r="JXG66" s="685"/>
      <c r="JXH66" s="685"/>
      <c r="JXI66" s="685"/>
      <c r="JXJ66" s="685"/>
      <c r="JXK66" s="685"/>
      <c r="JXL66" s="685"/>
      <c r="JXM66" s="685"/>
      <c r="JXN66" s="685"/>
      <c r="JXO66" s="685"/>
      <c r="JXP66" s="685"/>
      <c r="JXQ66" s="685"/>
      <c r="JXR66" s="685"/>
      <c r="JXS66" s="685"/>
      <c r="JXT66" s="685"/>
      <c r="JXU66" s="685"/>
      <c r="JXV66" s="685"/>
      <c r="JXW66" s="685"/>
      <c r="JXX66" s="685"/>
      <c r="JXY66" s="685"/>
      <c r="JXZ66" s="685"/>
      <c r="JYA66" s="685"/>
      <c r="JYB66" s="685"/>
      <c r="JYC66" s="685"/>
      <c r="JYD66" s="685"/>
      <c r="JYE66" s="685"/>
      <c r="JYF66" s="685"/>
      <c r="JYG66" s="685"/>
      <c r="JYH66" s="685"/>
      <c r="JYI66" s="685"/>
      <c r="JYJ66" s="685"/>
      <c r="JYK66" s="685"/>
      <c r="JYL66" s="685"/>
      <c r="JYM66" s="685"/>
      <c r="JYN66" s="685"/>
      <c r="JYO66" s="685"/>
      <c r="JYP66" s="685"/>
      <c r="JYQ66" s="685"/>
      <c r="JYR66" s="685"/>
      <c r="JYS66" s="685"/>
      <c r="JYT66" s="685"/>
      <c r="JYU66" s="685"/>
      <c r="JYV66" s="685"/>
      <c r="JYW66" s="685"/>
      <c r="JYX66" s="685"/>
      <c r="JYY66" s="685"/>
      <c r="JYZ66" s="685"/>
      <c r="JZA66" s="685"/>
      <c r="JZB66" s="685"/>
      <c r="JZC66" s="685"/>
      <c r="JZD66" s="685"/>
      <c r="JZE66" s="685"/>
      <c r="JZF66" s="685"/>
      <c r="JZG66" s="685"/>
      <c r="JZH66" s="685"/>
      <c r="JZI66" s="685"/>
      <c r="JZJ66" s="685"/>
      <c r="JZK66" s="685"/>
      <c r="JZL66" s="685"/>
      <c r="JZM66" s="685"/>
      <c r="JZN66" s="685"/>
      <c r="JZO66" s="685"/>
      <c r="JZP66" s="685"/>
      <c r="JZQ66" s="685"/>
      <c r="JZR66" s="685"/>
      <c r="JZS66" s="685"/>
      <c r="JZT66" s="685"/>
      <c r="JZU66" s="685"/>
      <c r="JZV66" s="685"/>
      <c r="JZW66" s="685"/>
      <c r="JZX66" s="685"/>
      <c r="JZY66" s="685"/>
      <c r="JZZ66" s="685"/>
      <c r="KAA66" s="685"/>
      <c r="KAB66" s="685"/>
      <c r="KAC66" s="685"/>
      <c r="KAD66" s="685"/>
      <c r="KAE66" s="685"/>
      <c r="KAF66" s="685"/>
      <c r="KAG66" s="685"/>
      <c r="KAH66" s="685"/>
      <c r="KAI66" s="685"/>
      <c r="KAJ66" s="685"/>
      <c r="KAK66" s="685"/>
      <c r="KAL66" s="685"/>
      <c r="KAM66" s="685"/>
      <c r="KAN66" s="685"/>
      <c r="KAO66" s="685"/>
      <c r="KAP66" s="685"/>
      <c r="KAQ66" s="685"/>
      <c r="KAR66" s="685"/>
      <c r="KAS66" s="685"/>
      <c r="KAT66" s="685"/>
      <c r="KAU66" s="685"/>
      <c r="KAV66" s="685"/>
      <c r="KAW66" s="685"/>
      <c r="KAX66" s="685"/>
      <c r="KAY66" s="685"/>
      <c r="KAZ66" s="685"/>
      <c r="KBA66" s="685"/>
      <c r="KBB66" s="685"/>
      <c r="KBC66" s="685"/>
      <c r="KBD66" s="685"/>
      <c r="KBE66" s="685"/>
      <c r="KBF66" s="685"/>
      <c r="KBG66" s="685"/>
      <c r="KBH66" s="685"/>
      <c r="KBI66" s="685"/>
      <c r="KBJ66" s="685"/>
      <c r="KBK66" s="685"/>
      <c r="KBL66" s="685"/>
      <c r="KBM66" s="685"/>
      <c r="KBN66" s="685"/>
      <c r="KBO66" s="685"/>
      <c r="KBP66" s="685"/>
      <c r="KBQ66" s="685"/>
      <c r="KBR66" s="685"/>
      <c r="KBS66" s="685"/>
      <c r="KBT66" s="685"/>
      <c r="KBU66" s="685"/>
      <c r="KBV66" s="685"/>
      <c r="KBW66" s="685"/>
      <c r="KBX66" s="685"/>
      <c r="KBY66" s="685"/>
      <c r="KBZ66" s="685"/>
      <c r="KCA66" s="685"/>
      <c r="KCB66" s="685"/>
      <c r="KCC66" s="685"/>
      <c r="KCD66" s="685"/>
      <c r="KCE66" s="685"/>
      <c r="KCF66" s="685"/>
      <c r="KCG66" s="685"/>
      <c r="KCH66" s="685"/>
      <c r="KCI66" s="685"/>
      <c r="KCJ66" s="685"/>
      <c r="KCK66" s="685"/>
      <c r="KCL66" s="685"/>
      <c r="KCM66" s="685"/>
      <c r="KCN66" s="685"/>
      <c r="KCO66" s="685"/>
      <c r="KCP66" s="685"/>
      <c r="KCQ66" s="685"/>
      <c r="KCR66" s="685"/>
      <c r="KCS66" s="685"/>
      <c r="KCT66" s="685"/>
      <c r="KCU66" s="685"/>
      <c r="KCV66" s="685"/>
      <c r="KCW66" s="685"/>
      <c r="KCX66" s="685"/>
      <c r="KCY66" s="685"/>
      <c r="KCZ66" s="685"/>
      <c r="KDA66" s="685"/>
      <c r="KDB66" s="685"/>
      <c r="KDC66" s="685"/>
      <c r="KDD66" s="685"/>
      <c r="KDE66" s="685"/>
      <c r="KDF66" s="685"/>
      <c r="KDG66" s="685"/>
      <c r="KDH66" s="685"/>
      <c r="KDI66" s="685"/>
      <c r="KDJ66" s="685"/>
      <c r="KDK66" s="685"/>
      <c r="KDL66" s="685"/>
      <c r="KDM66" s="685"/>
      <c r="KDN66" s="685"/>
      <c r="KDO66" s="685"/>
      <c r="KDP66" s="685"/>
      <c r="KDQ66" s="685"/>
      <c r="KDR66" s="685"/>
      <c r="KDS66" s="685"/>
      <c r="KDT66" s="685"/>
      <c r="KDU66" s="685"/>
      <c r="KDV66" s="685"/>
      <c r="KDW66" s="685"/>
      <c r="KDX66" s="685"/>
      <c r="KDY66" s="685"/>
      <c r="KDZ66" s="685"/>
      <c r="KEA66" s="685"/>
      <c r="KEB66" s="685"/>
      <c r="KEC66" s="685"/>
      <c r="KED66" s="685"/>
      <c r="KEE66" s="685"/>
      <c r="KEF66" s="685"/>
      <c r="KEG66" s="685"/>
      <c r="KEH66" s="685"/>
      <c r="KEI66" s="685"/>
      <c r="KEJ66" s="685"/>
      <c r="KEK66" s="685"/>
      <c r="KEL66" s="685"/>
      <c r="KEM66" s="685"/>
      <c r="KEN66" s="685"/>
      <c r="KEO66" s="685"/>
      <c r="KEP66" s="685"/>
      <c r="KEQ66" s="685"/>
      <c r="KER66" s="685"/>
      <c r="KES66" s="685"/>
      <c r="KET66" s="685"/>
      <c r="KEU66" s="685"/>
      <c r="KEV66" s="685"/>
      <c r="KEW66" s="685"/>
      <c r="KEX66" s="685"/>
      <c r="KEY66" s="685"/>
      <c r="KEZ66" s="685"/>
      <c r="KFA66" s="685"/>
      <c r="KFB66" s="685"/>
      <c r="KFC66" s="685"/>
      <c r="KFD66" s="685"/>
      <c r="KFE66" s="685"/>
      <c r="KFF66" s="685"/>
      <c r="KFG66" s="685"/>
      <c r="KFH66" s="685"/>
      <c r="KFI66" s="685"/>
      <c r="KFJ66" s="685"/>
      <c r="KFK66" s="685"/>
      <c r="KFL66" s="685"/>
      <c r="KFM66" s="685"/>
      <c r="KFN66" s="685"/>
      <c r="KFO66" s="685"/>
      <c r="KFP66" s="685"/>
      <c r="KFQ66" s="685"/>
      <c r="KFR66" s="685"/>
      <c r="KFS66" s="685"/>
      <c r="KFT66" s="685"/>
      <c r="KFU66" s="685"/>
      <c r="KFV66" s="685"/>
      <c r="KFW66" s="685"/>
      <c r="KFX66" s="685"/>
      <c r="KFY66" s="685"/>
      <c r="KFZ66" s="685"/>
      <c r="KGA66" s="685"/>
      <c r="KGB66" s="685"/>
      <c r="KGC66" s="685"/>
      <c r="KGD66" s="685"/>
      <c r="KGE66" s="685"/>
      <c r="KGF66" s="685"/>
      <c r="KGG66" s="685"/>
      <c r="KGH66" s="685"/>
      <c r="KGI66" s="685"/>
      <c r="KGJ66" s="685"/>
      <c r="KGK66" s="685"/>
      <c r="KGL66" s="685"/>
      <c r="KGM66" s="685"/>
      <c r="KGN66" s="685"/>
      <c r="KGO66" s="685"/>
      <c r="KGP66" s="685"/>
      <c r="KGQ66" s="685"/>
      <c r="KGR66" s="685"/>
      <c r="KGS66" s="685"/>
      <c r="KGT66" s="685"/>
      <c r="KGU66" s="685"/>
      <c r="KGV66" s="685"/>
      <c r="KGW66" s="685"/>
      <c r="KGX66" s="685"/>
      <c r="KGY66" s="685"/>
      <c r="KGZ66" s="685"/>
      <c r="KHA66" s="685"/>
      <c r="KHB66" s="685"/>
      <c r="KHC66" s="685"/>
      <c r="KHD66" s="685"/>
      <c r="KHE66" s="685"/>
      <c r="KHF66" s="685"/>
      <c r="KHG66" s="685"/>
      <c r="KHH66" s="685"/>
      <c r="KHI66" s="685"/>
      <c r="KHJ66" s="685"/>
      <c r="KHK66" s="685"/>
      <c r="KHL66" s="685"/>
      <c r="KHM66" s="685"/>
      <c r="KHN66" s="685"/>
      <c r="KHO66" s="685"/>
      <c r="KHP66" s="685"/>
      <c r="KHQ66" s="685"/>
      <c r="KHR66" s="685"/>
      <c r="KHS66" s="685"/>
      <c r="KHT66" s="685"/>
      <c r="KHU66" s="685"/>
      <c r="KHV66" s="685"/>
      <c r="KHW66" s="685"/>
      <c r="KHX66" s="685"/>
      <c r="KHY66" s="685"/>
      <c r="KHZ66" s="685"/>
      <c r="KIA66" s="685"/>
      <c r="KIB66" s="685"/>
      <c r="KIC66" s="685"/>
      <c r="KID66" s="685"/>
      <c r="KIE66" s="685"/>
      <c r="KIF66" s="685"/>
      <c r="KIG66" s="685"/>
      <c r="KIH66" s="685"/>
      <c r="KII66" s="685"/>
      <c r="KIJ66" s="685"/>
      <c r="KIK66" s="685"/>
      <c r="KIL66" s="685"/>
      <c r="KIM66" s="685"/>
      <c r="KIN66" s="685"/>
      <c r="KIO66" s="685"/>
      <c r="KIP66" s="685"/>
      <c r="KIQ66" s="685"/>
      <c r="KIR66" s="685"/>
      <c r="KIS66" s="685"/>
      <c r="KIT66" s="685"/>
      <c r="KIU66" s="685"/>
      <c r="KIV66" s="685"/>
      <c r="KIW66" s="685"/>
      <c r="KIX66" s="685"/>
      <c r="KIY66" s="685"/>
      <c r="KIZ66" s="685"/>
      <c r="KJA66" s="685"/>
      <c r="KJB66" s="685"/>
      <c r="KJC66" s="685"/>
      <c r="KJD66" s="685"/>
      <c r="KJE66" s="685"/>
      <c r="KJF66" s="685"/>
      <c r="KJG66" s="685"/>
      <c r="KJH66" s="685"/>
      <c r="KJI66" s="685"/>
      <c r="KJJ66" s="685"/>
      <c r="KJK66" s="685"/>
      <c r="KJL66" s="685"/>
      <c r="KJM66" s="685"/>
      <c r="KJN66" s="685"/>
      <c r="KJO66" s="685"/>
      <c r="KJP66" s="685"/>
      <c r="KJQ66" s="685"/>
      <c r="KJR66" s="685"/>
      <c r="KJS66" s="685"/>
      <c r="KJT66" s="685"/>
      <c r="KJU66" s="685"/>
      <c r="KJV66" s="685"/>
      <c r="KJW66" s="685"/>
      <c r="KJX66" s="685"/>
      <c r="KJY66" s="685"/>
      <c r="KJZ66" s="685"/>
      <c r="KKA66" s="685"/>
      <c r="KKB66" s="685"/>
      <c r="KKC66" s="685"/>
      <c r="KKD66" s="685"/>
      <c r="KKE66" s="685"/>
      <c r="KKF66" s="685"/>
      <c r="KKG66" s="685"/>
      <c r="KKH66" s="685"/>
      <c r="KKI66" s="685"/>
      <c r="KKJ66" s="685"/>
      <c r="KKK66" s="685"/>
      <c r="KKL66" s="685"/>
      <c r="KKM66" s="685"/>
      <c r="KKN66" s="685"/>
      <c r="KKO66" s="685"/>
      <c r="KKP66" s="685"/>
      <c r="KKQ66" s="685"/>
      <c r="KKR66" s="685"/>
      <c r="KKS66" s="685"/>
      <c r="KKT66" s="685"/>
      <c r="KKU66" s="685"/>
      <c r="KKV66" s="685"/>
      <c r="KKW66" s="685"/>
      <c r="KKX66" s="685"/>
      <c r="KKY66" s="685"/>
      <c r="KKZ66" s="685"/>
      <c r="KLA66" s="685"/>
      <c r="KLB66" s="685"/>
      <c r="KLC66" s="685"/>
      <c r="KLD66" s="685"/>
      <c r="KLE66" s="685"/>
      <c r="KLF66" s="685"/>
      <c r="KLG66" s="685"/>
      <c r="KLH66" s="685"/>
      <c r="KLI66" s="685"/>
      <c r="KLJ66" s="685"/>
      <c r="KLK66" s="685"/>
      <c r="KLL66" s="685"/>
      <c r="KLM66" s="685"/>
      <c r="KLN66" s="685"/>
      <c r="KLO66" s="685"/>
      <c r="KLP66" s="685"/>
      <c r="KLQ66" s="685"/>
      <c r="KLR66" s="685"/>
      <c r="KLS66" s="685"/>
      <c r="KLT66" s="685"/>
      <c r="KLU66" s="685"/>
      <c r="KLV66" s="685"/>
      <c r="KLW66" s="685"/>
      <c r="KLX66" s="685"/>
      <c r="KLY66" s="685"/>
      <c r="KLZ66" s="685"/>
      <c r="KMA66" s="685"/>
      <c r="KMB66" s="685"/>
      <c r="KMC66" s="685"/>
      <c r="KMD66" s="685"/>
      <c r="KME66" s="685"/>
      <c r="KMF66" s="685"/>
      <c r="KMG66" s="685"/>
      <c r="KMH66" s="685"/>
      <c r="KMI66" s="685"/>
      <c r="KMJ66" s="685"/>
      <c r="KMK66" s="685"/>
      <c r="KML66" s="685"/>
      <c r="KMM66" s="685"/>
      <c r="KMN66" s="685"/>
      <c r="KMO66" s="685"/>
      <c r="KMP66" s="685"/>
      <c r="KMQ66" s="685"/>
      <c r="KMR66" s="685"/>
      <c r="KMS66" s="685"/>
      <c r="KMT66" s="685"/>
      <c r="KMU66" s="685"/>
      <c r="KMV66" s="685"/>
      <c r="KMW66" s="685"/>
      <c r="KMX66" s="685"/>
      <c r="KMY66" s="685"/>
      <c r="KMZ66" s="685"/>
      <c r="KNA66" s="685"/>
      <c r="KNB66" s="685"/>
      <c r="KNC66" s="685"/>
      <c r="KND66" s="685"/>
      <c r="KNE66" s="685"/>
      <c r="KNF66" s="685"/>
      <c r="KNG66" s="685"/>
      <c r="KNH66" s="685"/>
      <c r="KNI66" s="685"/>
      <c r="KNJ66" s="685"/>
      <c r="KNK66" s="685"/>
      <c r="KNL66" s="685"/>
      <c r="KNM66" s="685"/>
      <c r="KNN66" s="685"/>
      <c r="KNO66" s="685"/>
      <c r="KNP66" s="685"/>
      <c r="KNQ66" s="685"/>
      <c r="KNR66" s="685"/>
      <c r="KNS66" s="685"/>
      <c r="KNT66" s="685"/>
      <c r="KNU66" s="685"/>
      <c r="KNV66" s="685"/>
      <c r="KNW66" s="685"/>
      <c r="KNX66" s="685"/>
      <c r="KNY66" s="685"/>
      <c r="KNZ66" s="685"/>
      <c r="KOA66" s="685"/>
      <c r="KOB66" s="685"/>
      <c r="KOC66" s="685"/>
      <c r="KOD66" s="685"/>
      <c r="KOE66" s="685"/>
      <c r="KOF66" s="685"/>
      <c r="KOG66" s="685"/>
      <c r="KOH66" s="685"/>
      <c r="KOI66" s="685"/>
      <c r="KOJ66" s="685"/>
      <c r="KOK66" s="685"/>
      <c r="KOL66" s="685"/>
      <c r="KOM66" s="685"/>
      <c r="KON66" s="685"/>
      <c r="KOO66" s="685"/>
      <c r="KOP66" s="685"/>
      <c r="KOQ66" s="685"/>
      <c r="KOR66" s="685"/>
      <c r="KOS66" s="685"/>
      <c r="KOT66" s="685"/>
      <c r="KOU66" s="685"/>
      <c r="KOV66" s="685"/>
      <c r="KOW66" s="685"/>
      <c r="KOX66" s="685"/>
      <c r="KOY66" s="685"/>
      <c r="KOZ66" s="685"/>
      <c r="KPA66" s="685"/>
      <c r="KPB66" s="685"/>
      <c r="KPC66" s="685"/>
      <c r="KPD66" s="685"/>
      <c r="KPE66" s="685"/>
      <c r="KPF66" s="685"/>
      <c r="KPG66" s="685"/>
      <c r="KPH66" s="685"/>
      <c r="KPI66" s="685"/>
      <c r="KPJ66" s="685"/>
      <c r="KPK66" s="685"/>
      <c r="KPL66" s="685"/>
      <c r="KPM66" s="685"/>
      <c r="KPN66" s="685"/>
      <c r="KPO66" s="685"/>
      <c r="KPP66" s="685"/>
      <c r="KPQ66" s="685"/>
      <c r="KPR66" s="685"/>
      <c r="KPS66" s="685"/>
      <c r="KPT66" s="685"/>
      <c r="KPU66" s="685"/>
      <c r="KPV66" s="685"/>
      <c r="KPW66" s="685"/>
      <c r="KPX66" s="685"/>
      <c r="KPY66" s="685"/>
      <c r="KPZ66" s="685"/>
      <c r="KQA66" s="685"/>
      <c r="KQB66" s="685"/>
      <c r="KQC66" s="685"/>
      <c r="KQD66" s="685"/>
      <c r="KQE66" s="685"/>
      <c r="KQF66" s="685"/>
      <c r="KQG66" s="685"/>
      <c r="KQH66" s="685"/>
      <c r="KQI66" s="685"/>
      <c r="KQJ66" s="685"/>
      <c r="KQK66" s="685"/>
      <c r="KQL66" s="685"/>
      <c r="KQM66" s="685"/>
      <c r="KQN66" s="685"/>
      <c r="KQO66" s="685"/>
      <c r="KQP66" s="685"/>
      <c r="KQQ66" s="685"/>
      <c r="KQR66" s="685"/>
      <c r="KQS66" s="685"/>
      <c r="KQT66" s="685"/>
      <c r="KQU66" s="685"/>
      <c r="KQV66" s="685"/>
      <c r="KQW66" s="685"/>
      <c r="KQX66" s="685"/>
      <c r="KQY66" s="685"/>
      <c r="KQZ66" s="685"/>
      <c r="KRA66" s="685"/>
      <c r="KRB66" s="685"/>
      <c r="KRC66" s="685"/>
      <c r="KRD66" s="685"/>
      <c r="KRE66" s="685"/>
      <c r="KRF66" s="685"/>
      <c r="KRG66" s="685"/>
      <c r="KRH66" s="685"/>
      <c r="KRI66" s="685"/>
      <c r="KRJ66" s="685"/>
      <c r="KRK66" s="685"/>
      <c r="KRL66" s="685"/>
      <c r="KRM66" s="685"/>
      <c r="KRN66" s="685"/>
      <c r="KRO66" s="685"/>
      <c r="KRP66" s="685"/>
      <c r="KRQ66" s="685"/>
      <c r="KRR66" s="685"/>
      <c r="KRS66" s="685"/>
      <c r="KRT66" s="685"/>
      <c r="KRU66" s="685"/>
      <c r="KRV66" s="685"/>
      <c r="KRW66" s="685"/>
      <c r="KRX66" s="685"/>
      <c r="KRY66" s="685"/>
      <c r="KRZ66" s="685"/>
      <c r="KSA66" s="685"/>
      <c r="KSB66" s="685"/>
      <c r="KSC66" s="685"/>
      <c r="KSD66" s="685"/>
      <c r="KSE66" s="685"/>
      <c r="KSF66" s="685"/>
      <c r="KSG66" s="685"/>
      <c r="KSH66" s="685"/>
      <c r="KSI66" s="685"/>
      <c r="KSJ66" s="685"/>
      <c r="KSK66" s="685"/>
      <c r="KSL66" s="685"/>
      <c r="KSM66" s="685"/>
      <c r="KSN66" s="685"/>
      <c r="KSO66" s="685"/>
      <c r="KSP66" s="685"/>
      <c r="KSQ66" s="685"/>
      <c r="KSR66" s="685"/>
      <c r="KSS66" s="685"/>
      <c r="KST66" s="685"/>
      <c r="KSU66" s="685"/>
      <c r="KSV66" s="685"/>
      <c r="KSW66" s="685"/>
      <c r="KSX66" s="685"/>
      <c r="KSY66" s="685"/>
      <c r="KSZ66" s="685"/>
      <c r="KTA66" s="685"/>
      <c r="KTB66" s="685"/>
      <c r="KTC66" s="685"/>
      <c r="KTD66" s="685"/>
      <c r="KTE66" s="685"/>
      <c r="KTF66" s="685"/>
      <c r="KTG66" s="685"/>
      <c r="KTH66" s="685"/>
      <c r="KTI66" s="685"/>
      <c r="KTJ66" s="685"/>
      <c r="KTK66" s="685"/>
      <c r="KTL66" s="685"/>
      <c r="KTM66" s="685"/>
      <c r="KTN66" s="685"/>
      <c r="KTO66" s="685"/>
      <c r="KTP66" s="685"/>
      <c r="KTQ66" s="685"/>
      <c r="KTR66" s="685"/>
      <c r="KTS66" s="685"/>
      <c r="KTT66" s="685"/>
      <c r="KTU66" s="685"/>
      <c r="KTV66" s="685"/>
      <c r="KTW66" s="685"/>
      <c r="KTX66" s="685"/>
      <c r="KTY66" s="685"/>
      <c r="KTZ66" s="685"/>
      <c r="KUA66" s="685"/>
      <c r="KUB66" s="685"/>
      <c r="KUC66" s="685"/>
      <c r="KUD66" s="685"/>
      <c r="KUE66" s="685"/>
      <c r="KUF66" s="685"/>
      <c r="KUG66" s="685"/>
      <c r="KUH66" s="685"/>
      <c r="KUI66" s="685"/>
      <c r="KUJ66" s="685"/>
      <c r="KUK66" s="685"/>
      <c r="KUL66" s="685"/>
      <c r="KUM66" s="685"/>
      <c r="KUN66" s="685"/>
      <c r="KUO66" s="685"/>
      <c r="KUP66" s="685"/>
      <c r="KUQ66" s="685"/>
      <c r="KUR66" s="685"/>
      <c r="KUS66" s="685"/>
      <c r="KUT66" s="685"/>
      <c r="KUU66" s="685"/>
      <c r="KUV66" s="685"/>
      <c r="KUW66" s="685"/>
      <c r="KUX66" s="685"/>
      <c r="KUY66" s="685"/>
      <c r="KUZ66" s="685"/>
      <c r="KVA66" s="685"/>
      <c r="KVB66" s="685"/>
      <c r="KVC66" s="685"/>
      <c r="KVD66" s="685"/>
      <c r="KVE66" s="685"/>
      <c r="KVF66" s="685"/>
      <c r="KVG66" s="685"/>
      <c r="KVH66" s="685"/>
      <c r="KVI66" s="685"/>
      <c r="KVJ66" s="685"/>
      <c r="KVK66" s="685"/>
      <c r="KVL66" s="685"/>
      <c r="KVM66" s="685"/>
      <c r="KVN66" s="685"/>
      <c r="KVO66" s="685"/>
      <c r="KVP66" s="685"/>
      <c r="KVQ66" s="685"/>
      <c r="KVR66" s="685"/>
      <c r="KVS66" s="685"/>
      <c r="KVT66" s="685"/>
      <c r="KVU66" s="685"/>
      <c r="KVV66" s="685"/>
      <c r="KVW66" s="685"/>
      <c r="KVX66" s="685"/>
      <c r="KVY66" s="685"/>
      <c r="KVZ66" s="685"/>
      <c r="KWA66" s="685"/>
      <c r="KWB66" s="685"/>
      <c r="KWC66" s="685"/>
      <c r="KWD66" s="685"/>
      <c r="KWE66" s="685"/>
      <c r="KWF66" s="685"/>
      <c r="KWG66" s="685"/>
      <c r="KWH66" s="685"/>
      <c r="KWI66" s="685"/>
      <c r="KWJ66" s="685"/>
      <c r="KWK66" s="685"/>
      <c r="KWL66" s="685"/>
      <c r="KWM66" s="685"/>
      <c r="KWN66" s="685"/>
      <c r="KWO66" s="685"/>
      <c r="KWP66" s="685"/>
      <c r="KWQ66" s="685"/>
      <c r="KWR66" s="685"/>
      <c r="KWS66" s="685"/>
      <c r="KWT66" s="685"/>
      <c r="KWU66" s="685"/>
      <c r="KWV66" s="685"/>
      <c r="KWW66" s="685"/>
      <c r="KWX66" s="685"/>
      <c r="KWY66" s="685"/>
      <c r="KWZ66" s="685"/>
      <c r="KXA66" s="685"/>
      <c r="KXB66" s="685"/>
      <c r="KXC66" s="685"/>
      <c r="KXD66" s="685"/>
      <c r="KXE66" s="685"/>
      <c r="KXF66" s="685"/>
      <c r="KXG66" s="685"/>
      <c r="KXH66" s="685"/>
      <c r="KXI66" s="685"/>
      <c r="KXJ66" s="685"/>
      <c r="KXK66" s="685"/>
      <c r="KXL66" s="685"/>
      <c r="KXM66" s="685"/>
      <c r="KXN66" s="685"/>
      <c r="KXO66" s="685"/>
      <c r="KXP66" s="685"/>
      <c r="KXQ66" s="685"/>
      <c r="KXR66" s="685"/>
      <c r="KXS66" s="685"/>
      <c r="KXT66" s="685"/>
      <c r="KXU66" s="685"/>
      <c r="KXV66" s="685"/>
      <c r="KXW66" s="685"/>
      <c r="KXX66" s="685"/>
      <c r="KXY66" s="685"/>
      <c r="KXZ66" s="685"/>
      <c r="KYA66" s="685"/>
      <c r="KYB66" s="685"/>
      <c r="KYC66" s="685"/>
      <c r="KYD66" s="685"/>
      <c r="KYE66" s="685"/>
      <c r="KYF66" s="685"/>
      <c r="KYG66" s="685"/>
      <c r="KYH66" s="685"/>
      <c r="KYI66" s="685"/>
      <c r="KYJ66" s="685"/>
      <c r="KYK66" s="685"/>
      <c r="KYL66" s="685"/>
      <c r="KYM66" s="685"/>
      <c r="KYN66" s="685"/>
      <c r="KYO66" s="685"/>
      <c r="KYP66" s="685"/>
      <c r="KYQ66" s="685"/>
      <c r="KYR66" s="685"/>
      <c r="KYS66" s="685"/>
      <c r="KYT66" s="685"/>
      <c r="KYU66" s="685"/>
      <c r="KYV66" s="685"/>
      <c r="KYW66" s="685"/>
      <c r="KYX66" s="685"/>
      <c r="KYY66" s="685"/>
      <c r="KYZ66" s="685"/>
      <c r="KZA66" s="685"/>
      <c r="KZB66" s="685"/>
      <c r="KZC66" s="685"/>
      <c r="KZD66" s="685"/>
      <c r="KZE66" s="685"/>
      <c r="KZF66" s="685"/>
      <c r="KZG66" s="685"/>
      <c r="KZH66" s="685"/>
      <c r="KZI66" s="685"/>
      <c r="KZJ66" s="685"/>
      <c r="KZK66" s="685"/>
      <c r="KZL66" s="685"/>
      <c r="KZM66" s="685"/>
      <c r="KZN66" s="685"/>
      <c r="KZO66" s="685"/>
      <c r="KZP66" s="685"/>
      <c r="KZQ66" s="685"/>
      <c r="KZR66" s="685"/>
      <c r="KZS66" s="685"/>
      <c r="KZT66" s="685"/>
      <c r="KZU66" s="685"/>
      <c r="KZV66" s="685"/>
      <c r="KZW66" s="685"/>
      <c r="KZX66" s="685"/>
      <c r="KZY66" s="685"/>
      <c r="KZZ66" s="685"/>
      <c r="LAA66" s="685"/>
      <c r="LAB66" s="685"/>
      <c r="LAC66" s="685"/>
      <c r="LAD66" s="685"/>
      <c r="LAE66" s="685"/>
      <c r="LAF66" s="685"/>
      <c r="LAG66" s="685"/>
      <c r="LAH66" s="685"/>
      <c r="LAI66" s="685"/>
      <c r="LAJ66" s="685"/>
      <c r="LAK66" s="685"/>
      <c r="LAL66" s="685"/>
      <c r="LAM66" s="685"/>
      <c r="LAN66" s="685"/>
      <c r="LAO66" s="685"/>
      <c r="LAP66" s="685"/>
      <c r="LAQ66" s="685"/>
      <c r="LAR66" s="685"/>
      <c r="LAS66" s="685"/>
      <c r="LAT66" s="685"/>
      <c r="LAU66" s="685"/>
      <c r="LAV66" s="685"/>
      <c r="LAW66" s="685"/>
      <c r="LAX66" s="685"/>
      <c r="LAY66" s="685"/>
      <c r="LAZ66" s="685"/>
      <c r="LBA66" s="685"/>
      <c r="LBB66" s="685"/>
      <c r="LBC66" s="685"/>
      <c r="LBD66" s="685"/>
      <c r="LBE66" s="685"/>
      <c r="LBF66" s="685"/>
      <c r="LBG66" s="685"/>
      <c r="LBH66" s="685"/>
      <c r="LBI66" s="685"/>
      <c r="LBJ66" s="685"/>
      <c r="LBK66" s="685"/>
      <c r="LBL66" s="685"/>
      <c r="LBM66" s="685"/>
      <c r="LBN66" s="685"/>
      <c r="LBO66" s="685"/>
      <c r="LBP66" s="685"/>
      <c r="LBQ66" s="685"/>
      <c r="LBR66" s="685"/>
      <c r="LBS66" s="685"/>
      <c r="LBT66" s="685"/>
      <c r="LBU66" s="685"/>
      <c r="LBV66" s="685"/>
      <c r="LBW66" s="685"/>
      <c r="LBX66" s="685"/>
      <c r="LBY66" s="685"/>
      <c r="LBZ66" s="685"/>
      <c r="LCA66" s="685"/>
      <c r="LCB66" s="685"/>
      <c r="LCC66" s="685"/>
      <c r="LCD66" s="685"/>
      <c r="LCE66" s="685"/>
      <c r="LCF66" s="685"/>
      <c r="LCG66" s="685"/>
      <c r="LCH66" s="685"/>
      <c r="LCI66" s="685"/>
      <c r="LCJ66" s="685"/>
      <c r="LCK66" s="685"/>
      <c r="LCL66" s="685"/>
      <c r="LCM66" s="685"/>
      <c r="LCN66" s="685"/>
      <c r="LCO66" s="685"/>
      <c r="LCP66" s="685"/>
      <c r="LCQ66" s="685"/>
      <c r="LCR66" s="685"/>
      <c r="LCS66" s="685"/>
      <c r="LCT66" s="685"/>
      <c r="LCU66" s="685"/>
      <c r="LCV66" s="685"/>
      <c r="LCW66" s="685"/>
      <c r="LCX66" s="685"/>
      <c r="LCY66" s="685"/>
      <c r="LCZ66" s="685"/>
      <c r="LDA66" s="685"/>
      <c r="LDB66" s="685"/>
      <c r="LDC66" s="685"/>
      <c r="LDD66" s="685"/>
      <c r="LDE66" s="685"/>
      <c r="LDF66" s="685"/>
      <c r="LDG66" s="685"/>
      <c r="LDH66" s="685"/>
      <c r="LDI66" s="685"/>
      <c r="LDJ66" s="685"/>
      <c r="LDK66" s="685"/>
      <c r="LDL66" s="685"/>
      <c r="LDM66" s="685"/>
      <c r="LDN66" s="685"/>
      <c r="LDO66" s="685"/>
      <c r="LDP66" s="685"/>
      <c r="LDQ66" s="685"/>
      <c r="LDR66" s="685"/>
      <c r="LDS66" s="685"/>
      <c r="LDT66" s="685"/>
      <c r="LDU66" s="685"/>
      <c r="LDV66" s="685"/>
      <c r="LDW66" s="685"/>
      <c r="LDX66" s="685"/>
      <c r="LDY66" s="685"/>
      <c r="LDZ66" s="685"/>
      <c r="LEA66" s="685"/>
      <c r="LEB66" s="685"/>
      <c r="LEC66" s="685"/>
      <c r="LED66" s="685"/>
      <c r="LEE66" s="685"/>
      <c r="LEF66" s="685"/>
      <c r="LEG66" s="685"/>
      <c r="LEH66" s="685"/>
      <c r="LEI66" s="685"/>
      <c r="LEJ66" s="685"/>
      <c r="LEK66" s="685"/>
      <c r="LEL66" s="685"/>
      <c r="LEM66" s="685"/>
      <c r="LEN66" s="685"/>
      <c r="LEO66" s="685"/>
      <c r="LEP66" s="685"/>
      <c r="LEQ66" s="685"/>
      <c r="LER66" s="685"/>
      <c r="LES66" s="685"/>
      <c r="LET66" s="685"/>
      <c r="LEU66" s="685"/>
      <c r="LEV66" s="685"/>
      <c r="LEW66" s="685"/>
      <c r="LEX66" s="685"/>
      <c r="LEY66" s="685"/>
      <c r="LEZ66" s="685"/>
      <c r="LFA66" s="685"/>
      <c r="LFB66" s="685"/>
      <c r="LFC66" s="685"/>
      <c r="LFD66" s="685"/>
      <c r="LFE66" s="685"/>
      <c r="LFF66" s="685"/>
      <c r="LFG66" s="685"/>
      <c r="LFH66" s="685"/>
      <c r="LFI66" s="685"/>
      <c r="LFJ66" s="685"/>
      <c r="LFK66" s="685"/>
      <c r="LFL66" s="685"/>
      <c r="LFM66" s="685"/>
      <c r="LFN66" s="685"/>
      <c r="LFO66" s="685"/>
      <c r="LFP66" s="685"/>
      <c r="LFQ66" s="685"/>
      <c r="LFR66" s="685"/>
      <c r="LFS66" s="685"/>
      <c r="LFT66" s="685"/>
      <c r="LFU66" s="685"/>
      <c r="LFV66" s="685"/>
      <c r="LFW66" s="685"/>
      <c r="LFX66" s="685"/>
      <c r="LFY66" s="685"/>
      <c r="LFZ66" s="685"/>
      <c r="LGA66" s="685"/>
      <c r="LGB66" s="685"/>
      <c r="LGC66" s="685"/>
      <c r="LGD66" s="685"/>
      <c r="LGE66" s="685"/>
      <c r="LGF66" s="685"/>
      <c r="LGG66" s="685"/>
      <c r="LGH66" s="685"/>
      <c r="LGI66" s="685"/>
      <c r="LGJ66" s="685"/>
      <c r="LGK66" s="685"/>
      <c r="LGL66" s="685"/>
      <c r="LGM66" s="685"/>
      <c r="LGN66" s="685"/>
      <c r="LGO66" s="685"/>
      <c r="LGP66" s="685"/>
      <c r="LGQ66" s="685"/>
      <c r="LGR66" s="685"/>
      <c r="LGS66" s="685"/>
      <c r="LGT66" s="685"/>
      <c r="LGU66" s="685"/>
      <c r="LGV66" s="685"/>
      <c r="LGW66" s="685"/>
      <c r="LGX66" s="685"/>
      <c r="LGY66" s="685"/>
      <c r="LGZ66" s="685"/>
      <c r="LHA66" s="685"/>
      <c r="LHB66" s="685"/>
      <c r="LHC66" s="685"/>
      <c r="LHD66" s="685"/>
      <c r="LHE66" s="685"/>
      <c r="LHF66" s="685"/>
      <c r="LHG66" s="685"/>
      <c r="LHH66" s="685"/>
      <c r="LHI66" s="685"/>
      <c r="LHJ66" s="685"/>
      <c r="LHK66" s="685"/>
      <c r="LHL66" s="685"/>
      <c r="LHM66" s="685"/>
      <c r="LHN66" s="685"/>
      <c r="LHO66" s="685"/>
      <c r="LHP66" s="685"/>
      <c r="LHQ66" s="685"/>
      <c r="LHR66" s="685"/>
      <c r="LHS66" s="685"/>
      <c r="LHT66" s="685"/>
      <c r="LHU66" s="685"/>
      <c r="LHV66" s="685"/>
      <c r="LHW66" s="685"/>
      <c r="LHX66" s="685"/>
      <c r="LHY66" s="685"/>
      <c r="LHZ66" s="685"/>
      <c r="LIA66" s="685"/>
      <c r="LIB66" s="685"/>
      <c r="LIC66" s="685"/>
      <c r="LID66" s="685"/>
      <c r="LIE66" s="685"/>
      <c r="LIF66" s="685"/>
      <c r="LIG66" s="685"/>
      <c r="LIH66" s="685"/>
      <c r="LII66" s="685"/>
      <c r="LIJ66" s="685"/>
      <c r="LIK66" s="685"/>
      <c r="LIL66" s="685"/>
      <c r="LIM66" s="685"/>
      <c r="LIN66" s="685"/>
      <c r="LIO66" s="685"/>
      <c r="LIP66" s="685"/>
      <c r="LIQ66" s="685"/>
      <c r="LIR66" s="685"/>
      <c r="LIS66" s="685"/>
      <c r="LIT66" s="685"/>
      <c r="LIU66" s="685"/>
      <c r="LIV66" s="685"/>
      <c r="LIW66" s="685"/>
      <c r="LIX66" s="685"/>
      <c r="LIY66" s="685"/>
      <c r="LIZ66" s="685"/>
      <c r="LJA66" s="685"/>
      <c r="LJB66" s="685"/>
      <c r="LJC66" s="685"/>
      <c r="LJD66" s="685"/>
      <c r="LJE66" s="685"/>
      <c r="LJF66" s="685"/>
      <c r="LJG66" s="685"/>
      <c r="LJH66" s="685"/>
      <c r="LJI66" s="685"/>
      <c r="LJJ66" s="685"/>
      <c r="LJK66" s="685"/>
      <c r="LJL66" s="685"/>
      <c r="LJM66" s="685"/>
      <c r="LJN66" s="685"/>
      <c r="LJO66" s="685"/>
      <c r="LJP66" s="685"/>
      <c r="LJQ66" s="685"/>
      <c r="LJR66" s="685"/>
      <c r="LJS66" s="685"/>
      <c r="LJT66" s="685"/>
      <c r="LJU66" s="685"/>
      <c r="LJV66" s="685"/>
      <c r="LJW66" s="685"/>
      <c r="LJX66" s="685"/>
      <c r="LJY66" s="685"/>
      <c r="LJZ66" s="685"/>
      <c r="LKA66" s="685"/>
      <c r="LKB66" s="685"/>
      <c r="LKC66" s="685"/>
      <c r="LKD66" s="685"/>
      <c r="LKE66" s="685"/>
      <c r="LKF66" s="685"/>
      <c r="LKG66" s="685"/>
      <c r="LKH66" s="685"/>
      <c r="LKI66" s="685"/>
      <c r="LKJ66" s="685"/>
      <c r="LKK66" s="685"/>
      <c r="LKL66" s="685"/>
      <c r="LKM66" s="685"/>
      <c r="LKN66" s="685"/>
      <c r="LKO66" s="685"/>
      <c r="LKP66" s="685"/>
      <c r="LKQ66" s="685"/>
      <c r="LKR66" s="685"/>
      <c r="LKS66" s="685"/>
      <c r="LKT66" s="685"/>
      <c r="LKU66" s="685"/>
      <c r="LKV66" s="685"/>
      <c r="LKW66" s="685"/>
      <c r="LKX66" s="685"/>
      <c r="LKY66" s="685"/>
      <c r="LKZ66" s="685"/>
      <c r="LLA66" s="685"/>
      <c r="LLB66" s="685"/>
      <c r="LLC66" s="685"/>
      <c r="LLD66" s="685"/>
      <c r="LLE66" s="685"/>
      <c r="LLF66" s="685"/>
      <c r="LLG66" s="685"/>
      <c r="LLH66" s="685"/>
      <c r="LLI66" s="685"/>
      <c r="LLJ66" s="685"/>
      <c r="LLK66" s="685"/>
      <c r="LLL66" s="685"/>
      <c r="LLM66" s="685"/>
      <c r="LLN66" s="685"/>
      <c r="LLO66" s="685"/>
      <c r="LLP66" s="685"/>
      <c r="LLQ66" s="685"/>
      <c r="LLR66" s="685"/>
      <c r="LLS66" s="685"/>
      <c r="LLT66" s="685"/>
      <c r="LLU66" s="685"/>
      <c r="LLV66" s="685"/>
      <c r="LLW66" s="685"/>
      <c r="LLX66" s="685"/>
      <c r="LLY66" s="685"/>
      <c r="LLZ66" s="685"/>
      <c r="LMA66" s="685"/>
      <c r="LMB66" s="685"/>
      <c r="LMC66" s="685"/>
      <c r="LMD66" s="685"/>
      <c r="LME66" s="685"/>
      <c r="LMF66" s="685"/>
      <c r="LMG66" s="685"/>
      <c r="LMH66" s="685"/>
      <c r="LMI66" s="685"/>
      <c r="LMJ66" s="685"/>
      <c r="LMK66" s="685"/>
      <c r="LML66" s="685"/>
      <c r="LMM66" s="685"/>
      <c r="LMN66" s="685"/>
      <c r="LMO66" s="685"/>
      <c r="LMP66" s="685"/>
      <c r="LMQ66" s="685"/>
      <c r="LMR66" s="685"/>
      <c r="LMS66" s="685"/>
      <c r="LMT66" s="685"/>
      <c r="LMU66" s="685"/>
      <c r="LMV66" s="685"/>
      <c r="LMW66" s="685"/>
      <c r="LMX66" s="685"/>
      <c r="LMY66" s="685"/>
      <c r="LMZ66" s="685"/>
      <c r="LNA66" s="685"/>
      <c r="LNB66" s="685"/>
      <c r="LNC66" s="685"/>
      <c r="LND66" s="685"/>
      <c r="LNE66" s="685"/>
      <c r="LNF66" s="685"/>
      <c r="LNG66" s="685"/>
      <c r="LNH66" s="685"/>
      <c r="LNI66" s="685"/>
      <c r="LNJ66" s="685"/>
      <c r="LNK66" s="685"/>
      <c r="LNL66" s="685"/>
      <c r="LNM66" s="685"/>
      <c r="LNN66" s="685"/>
      <c r="LNO66" s="685"/>
      <c r="LNP66" s="685"/>
      <c r="LNQ66" s="685"/>
      <c r="LNR66" s="685"/>
      <c r="LNS66" s="685"/>
      <c r="LNT66" s="685"/>
      <c r="LNU66" s="685"/>
      <c r="LNV66" s="685"/>
      <c r="LNW66" s="685"/>
      <c r="LNX66" s="685"/>
      <c r="LNY66" s="685"/>
      <c r="LNZ66" s="685"/>
      <c r="LOA66" s="685"/>
      <c r="LOB66" s="685"/>
      <c r="LOC66" s="685"/>
      <c r="LOD66" s="685"/>
      <c r="LOE66" s="685"/>
      <c r="LOF66" s="685"/>
      <c r="LOG66" s="685"/>
      <c r="LOH66" s="685"/>
      <c r="LOI66" s="685"/>
      <c r="LOJ66" s="685"/>
      <c r="LOK66" s="685"/>
      <c r="LOL66" s="685"/>
      <c r="LOM66" s="685"/>
      <c r="LON66" s="685"/>
      <c r="LOO66" s="685"/>
      <c r="LOP66" s="685"/>
      <c r="LOQ66" s="685"/>
      <c r="LOR66" s="685"/>
      <c r="LOS66" s="685"/>
      <c r="LOT66" s="685"/>
      <c r="LOU66" s="685"/>
      <c r="LOV66" s="685"/>
      <c r="LOW66" s="685"/>
      <c r="LOX66" s="685"/>
      <c r="LOY66" s="685"/>
      <c r="LOZ66" s="685"/>
      <c r="LPA66" s="685"/>
      <c r="LPB66" s="685"/>
      <c r="LPC66" s="685"/>
      <c r="LPD66" s="685"/>
      <c r="LPE66" s="685"/>
      <c r="LPF66" s="685"/>
      <c r="LPG66" s="685"/>
      <c r="LPH66" s="685"/>
      <c r="LPI66" s="685"/>
      <c r="LPJ66" s="685"/>
      <c r="LPK66" s="685"/>
      <c r="LPL66" s="685"/>
      <c r="LPM66" s="685"/>
      <c r="LPN66" s="685"/>
      <c r="LPO66" s="685"/>
      <c r="LPP66" s="685"/>
      <c r="LPQ66" s="685"/>
      <c r="LPR66" s="685"/>
      <c r="LPS66" s="685"/>
      <c r="LPT66" s="685"/>
      <c r="LPU66" s="685"/>
      <c r="LPV66" s="685"/>
      <c r="LPW66" s="685"/>
      <c r="LPX66" s="685"/>
      <c r="LPY66" s="685"/>
      <c r="LPZ66" s="685"/>
      <c r="LQA66" s="685"/>
      <c r="LQB66" s="685"/>
      <c r="LQC66" s="685"/>
      <c r="LQD66" s="685"/>
      <c r="LQE66" s="685"/>
      <c r="LQF66" s="685"/>
      <c r="LQG66" s="685"/>
      <c r="LQH66" s="685"/>
      <c r="LQI66" s="685"/>
      <c r="LQJ66" s="685"/>
      <c r="LQK66" s="685"/>
      <c r="LQL66" s="685"/>
      <c r="LQM66" s="685"/>
      <c r="LQN66" s="685"/>
      <c r="LQO66" s="685"/>
      <c r="LQP66" s="685"/>
      <c r="LQQ66" s="685"/>
      <c r="LQR66" s="685"/>
      <c r="LQS66" s="685"/>
      <c r="LQT66" s="685"/>
      <c r="LQU66" s="685"/>
      <c r="LQV66" s="685"/>
      <c r="LQW66" s="685"/>
      <c r="LQX66" s="685"/>
      <c r="LQY66" s="685"/>
      <c r="LQZ66" s="685"/>
      <c r="LRA66" s="685"/>
      <c r="LRB66" s="685"/>
      <c r="LRC66" s="685"/>
      <c r="LRD66" s="685"/>
      <c r="LRE66" s="685"/>
      <c r="LRF66" s="685"/>
      <c r="LRG66" s="685"/>
      <c r="LRH66" s="685"/>
      <c r="LRI66" s="685"/>
      <c r="LRJ66" s="685"/>
      <c r="LRK66" s="685"/>
      <c r="LRL66" s="685"/>
      <c r="LRM66" s="685"/>
      <c r="LRN66" s="685"/>
      <c r="LRO66" s="685"/>
      <c r="LRP66" s="685"/>
      <c r="LRQ66" s="685"/>
      <c r="LRR66" s="685"/>
      <c r="LRS66" s="685"/>
      <c r="LRT66" s="685"/>
      <c r="LRU66" s="685"/>
      <c r="LRV66" s="685"/>
      <c r="LRW66" s="685"/>
      <c r="LRX66" s="685"/>
      <c r="LRY66" s="685"/>
      <c r="LRZ66" s="685"/>
      <c r="LSA66" s="685"/>
      <c r="LSB66" s="685"/>
      <c r="LSC66" s="685"/>
      <c r="LSD66" s="685"/>
      <c r="LSE66" s="685"/>
      <c r="LSF66" s="685"/>
      <c r="LSG66" s="685"/>
      <c r="LSH66" s="685"/>
      <c r="LSI66" s="685"/>
      <c r="LSJ66" s="685"/>
      <c r="LSK66" s="685"/>
      <c r="LSL66" s="685"/>
      <c r="LSM66" s="685"/>
      <c r="LSN66" s="685"/>
      <c r="LSO66" s="685"/>
      <c r="LSP66" s="685"/>
      <c r="LSQ66" s="685"/>
      <c r="LSR66" s="685"/>
      <c r="LSS66" s="685"/>
      <c r="LST66" s="685"/>
      <c r="LSU66" s="685"/>
      <c r="LSV66" s="685"/>
      <c r="LSW66" s="685"/>
      <c r="LSX66" s="685"/>
      <c r="LSY66" s="685"/>
      <c r="LSZ66" s="685"/>
      <c r="LTA66" s="685"/>
      <c r="LTB66" s="685"/>
      <c r="LTC66" s="685"/>
      <c r="LTD66" s="685"/>
      <c r="LTE66" s="685"/>
      <c r="LTF66" s="685"/>
      <c r="LTG66" s="685"/>
      <c r="LTH66" s="685"/>
      <c r="LTI66" s="685"/>
      <c r="LTJ66" s="685"/>
      <c r="LTK66" s="685"/>
      <c r="LTL66" s="685"/>
      <c r="LTM66" s="685"/>
      <c r="LTN66" s="685"/>
      <c r="LTO66" s="685"/>
      <c r="LTP66" s="685"/>
      <c r="LTQ66" s="685"/>
      <c r="LTR66" s="685"/>
      <c r="LTS66" s="685"/>
      <c r="LTT66" s="685"/>
      <c r="LTU66" s="685"/>
      <c r="LTV66" s="685"/>
      <c r="LTW66" s="685"/>
      <c r="LTX66" s="685"/>
      <c r="LTY66" s="685"/>
      <c r="LTZ66" s="685"/>
      <c r="LUA66" s="685"/>
      <c r="LUB66" s="685"/>
      <c r="LUC66" s="685"/>
      <c r="LUD66" s="685"/>
      <c r="LUE66" s="685"/>
      <c r="LUF66" s="685"/>
      <c r="LUG66" s="685"/>
      <c r="LUH66" s="685"/>
      <c r="LUI66" s="685"/>
      <c r="LUJ66" s="685"/>
      <c r="LUK66" s="685"/>
      <c r="LUL66" s="685"/>
      <c r="LUM66" s="685"/>
      <c r="LUN66" s="685"/>
      <c r="LUO66" s="685"/>
      <c r="LUP66" s="685"/>
      <c r="LUQ66" s="685"/>
      <c r="LUR66" s="685"/>
      <c r="LUS66" s="685"/>
      <c r="LUT66" s="685"/>
      <c r="LUU66" s="685"/>
      <c r="LUV66" s="685"/>
      <c r="LUW66" s="685"/>
      <c r="LUX66" s="685"/>
      <c r="LUY66" s="685"/>
      <c r="LUZ66" s="685"/>
      <c r="LVA66" s="685"/>
      <c r="LVB66" s="685"/>
      <c r="LVC66" s="685"/>
      <c r="LVD66" s="685"/>
      <c r="LVE66" s="685"/>
      <c r="LVF66" s="685"/>
      <c r="LVG66" s="685"/>
      <c r="LVH66" s="685"/>
      <c r="LVI66" s="685"/>
      <c r="LVJ66" s="685"/>
      <c r="LVK66" s="685"/>
      <c r="LVL66" s="685"/>
      <c r="LVM66" s="685"/>
      <c r="LVN66" s="685"/>
      <c r="LVO66" s="685"/>
      <c r="LVP66" s="685"/>
      <c r="LVQ66" s="685"/>
      <c r="LVR66" s="685"/>
      <c r="LVS66" s="685"/>
      <c r="LVT66" s="685"/>
      <c r="LVU66" s="685"/>
      <c r="LVV66" s="685"/>
      <c r="LVW66" s="685"/>
      <c r="LVX66" s="685"/>
      <c r="LVY66" s="685"/>
      <c r="LVZ66" s="685"/>
      <c r="LWA66" s="685"/>
      <c r="LWB66" s="685"/>
      <c r="LWC66" s="685"/>
      <c r="LWD66" s="685"/>
      <c r="LWE66" s="685"/>
      <c r="LWF66" s="685"/>
      <c r="LWG66" s="685"/>
      <c r="LWH66" s="685"/>
      <c r="LWI66" s="685"/>
      <c r="LWJ66" s="685"/>
      <c r="LWK66" s="685"/>
      <c r="LWL66" s="685"/>
      <c r="LWM66" s="685"/>
      <c r="LWN66" s="685"/>
      <c r="LWO66" s="685"/>
      <c r="LWP66" s="685"/>
      <c r="LWQ66" s="685"/>
      <c r="LWR66" s="685"/>
      <c r="LWS66" s="685"/>
      <c r="LWT66" s="685"/>
      <c r="LWU66" s="685"/>
      <c r="LWV66" s="685"/>
      <c r="LWW66" s="685"/>
      <c r="LWX66" s="685"/>
      <c r="LWY66" s="685"/>
      <c r="LWZ66" s="685"/>
      <c r="LXA66" s="685"/>
      <c r="LXB66" s="685"/>
      <c r="LXC66" s="685"/>
      <c r="LXD66" s="685"/>
      <c r="LXE66" s="685"/>
      <c r="LXF66" s="685"/>
      <c r="LXG66" s="685"/>
      <c r="LXH66" s="685"/>
      <c r="LXI66" s="685"/>
      <c r="LXJ66" s="685"/>
      <c r="LXK66" s="685"/>
      <c r="LXL66" s="685"/>
      <c r="LXM66" s="685"/>
      <c r="LXN66" s="685"/>
      <c r="LXO66" s="685"/>
      <c r="LXP66" s="685"/>
      <c r="LXQ66" s="685"/>
      <c r="LXR66" s="685"/>
      <c r="LXS66" s="685"/>
      <c r="LXT66" s="685"/>
      <c r="LXU66" s="685"/>
      <c r="LXV66" s="685"/>
      <c r="LXW66" s="685"/>
      <c r="LXX66" s="685"/>
      <c r="LXY66" s="685"/>
      <c r="LXZ66" s="685"/>
      <c r="LYA66" s="685"/>
      <c r="LYB66" s="685"/>
      <c r="LYC66" s="685"/>
      <c r="LYD66" s="685"/>
      <c r="LYE66" s="685"/>
      <c r="LYF66" s="685"/>
      <c r="LYG66" s="685"/>
      <c r="LYH66" s="685"/>
      <c r="LYI66" s="685"/>
      <c r="LYJ66" s="685"/>
      <c r="LYK66" s="685"/>
      <c r="LYL66" s="685"/>
      <c r="LYM66" s="685"/>
      <c r="LYN66" s="685"/>
      <c r="LYO66" s="685"/>
      <c r="LYP66" s="685"/>
      <c r="LYQ66" s="685"/>
      <c r="LYR66" s="685"/>
      <c r="LYS66" s="685"/>
      <c r="LYT66" s="685"/>
      <c r="LYU66" s="685"/>
      <c r="LYV66" s="685"/>
      <c r="LYW66" s="685"/>
      <c r="LYX66" s="685"/>
      <c r="LYY66" s="685"/>
      <c r="LYZ66" s="685"/>
      <c r="LZA66" s="685"/>
      <c r="LZB66" s="685"/>
      <c r="LZC66" s="685"/>
      <c r="LZD66" s="685"/>
      <c r="LZE66" s="685"/>
      <c r="LZF66" s="685"/>
      <c r="LZG66" s="685"/>
      <c r="LZH66" s="685"/>
      <c r="LZI66" s="685"/>
      <c r="LZJ66" s="685"/>
      <c r="LZK66" s="685"/>
      <c r="LZL66" s="685"/>
      <c r="LZM66" s="685"/>
      <c r="LZN66" s="685"/>
      <c r="LZO66" s="685"/>
      <c r="LZP66" s="685"/>
      <c r="LZQ66" s="685"/>
      <c r="LZR66" s="685"/>
      <c r="LZS66" s="685"/>
      <c r="LZT66" s="685"/>
      <c r="LZU66" s="685"/>
      <c r="LZV66" s="685"/>
      <c r="LZW66" s="685"/>
      <c r="LZX66" s="685"/>
      <c r="LZY66" s="685"/>
      <c r="LZZ66" s="685"/>
      <c r="MAA66" s="685"/>
      <c r="MAB66" s="685"/>
      <c r="MAC66" s="685"/>
      <c r="MAD66" s="685"/>
      <c r="MAE66" s="685"/>
      <c r="MAF66" s="685"/>
      <c r="MAG66" s="685"/>
      <c r="MAH66" s="685"/>
      <c r="MAI66" s="685"/>
      <c r="MAJ66" s="685"/>
      <c r="MAK66" s="685"/>
      <c r="MAL66" s="685"/>
      <c r="MAM66" s="685"/>
      <c r="MAN66" s="685"/>
      <c r="MAO66" s="685"/>
      <c r="MAP66" s="685"/>
      <c r="MAQ66" s="685"/>
      <c r="MAR66" s="685"/>
      <c r="MAS66" s="685"/>
      <c r="MAT66" s="685"/>
      <c r="MAU66" s="685"/>
      <c r="MAV66" s="685"/>
      <c r="MAW66" s="685"/>
      <c r="MAX66" s="685"/>
      <c r="MAY66" s="685"/>
      <c r="MAZ66" s="685"/>
      <c r="MBA66" s="685"/>
      <c r="MBB66" s="685"/>
      <c r="MBC66" s="685"/>
      <c r="MBD66" s="685"/>
      <c r="MBE66" s="685"/>
      <c r="MBF66" s="685"/>
      <c r="MBG66" s="685"/>
      <c r="MBH66" s="685"/>
      <c r="MBI66" s="685"/>
      <c r="MBJ66" s="685"/>
      <c r="MBK66" s="685"/>
      <c r="MBL66" s="685"/>
      <c r="MBM66" s="685"/>
      <c r="MBN66" s="685"/>
      <c r="MBO66" s="685"/>
      <c r="MBP66" s="685"/>
      <c r="MBQ66" s="685"/>
      <c r="MBR66" s="685"/>
      <c r="MBS66" s="685"/>
      <c r="MBT66" s="685"/>
      <c r="MBU66" s="685"/>
      <c r="MBV66" s="685"/>
      <c r="MBW66" s="685"/>
      <c r="MBX66" s="685"/>
      <c r="MBY66" s="685"/>
      <c r="MBZ66" s="685"/>
      <c r="MCA66" s="685"/>
      <c r="MCB66" s="685"/>
      <c r="MCC66" s="685"/>
      <c r="MCD66" s="685"/>
      <c r="MCE66" s="685"/>
      <c r="MCF66" s="685"/>
      <c r="MCG66" s="685"/>
      <c r="MCH66" s="685"/>
      <c r="MCI66" s="685"/>
      <c r="MCJ66" s="685"/>
      <c r="MCK66" s="685"/>
      <c r="MCL66" s="685"/>
      <c r="MCM66" s="685"/>
      <c r="MCN66" s="685"/>
      <c r="MCO66" s="685"/>
      <c r="MCP66" s="685"/>
      <c r="MCQ66" s="685"/>
      <c r="MCR66" s="685"/>
      <c r="MCS66" s="685"/>
      <c r="MCT66" s="685"/>
      <c r="MCU66" s="685"/>
      <c r="MCV66" s="685"/>
      <c r="MCW66" s="685"/>
      <c r="MCX66" s="685"/>
      <c r="MCY66" s="685"/>
      <c r="MCZ66" s="685"/>
      <c r="MDA66" s="685"/>
      <c r="MDB66" s="685"/>
      <c r="MDC66" s="685"/>
      <c r="MDD66" s="685"/>
      <c r="MDE66" s="685"/>
      <c r="MDF66" s="685"/>
      <c r="MDG66" s="685"/>
      <c r="MDH66" s="685"/>
      <c r="MDI66" s="685"/>
      <c r="MDJ66" s="685"/>
      <c r="MDK66" s="685"/>
      <c r="MDL66" s="685"/>
      <c r="MDM66" s="685"/>
      <c r="MDN66" s="685"/>
      <c r="MDO66" s="685"/>
      <c r="MDP66" s="685"/>
      <c r="MDQ66" s="685"/>
      <c r="MDR66" s="685"/>
      <c r="MDS66" s="685"/>
      <c r="MDT66" s="685"/>
      <c r="MDU66" s="685"/>
      <c r="MDV66" s="685"/>
      <c r="MDW66" s="685"/>
      <c r="MDX66" s="685"/>
      <c r="MDY66" s="685"/>
      <c r="MDZ66" s="685"/>
      <c r="MEA66" s="685"/>
      <c r="MEB66" s="685"/>
      <c r="MEC66" s="685"/>
      <c r="MED66" s="685"/>
      <c r="MEE66" s="685"/>
      <c r="MEF66" s="685"/>
      <c r="MEG66" s="685"/>
      <c r="MEH66" s="685"/>
      <c r="MEI66" s="685"/>
      <c r="MEJ66" s="685"/>
      <c r="MEK66" s="685"/>
      <c r="MEL66" s="685"/>
      <c r="MEM66" s="685"/>
      <c r="MEN66" s="685"/>
      <c r="MEO66" s="685"/>
      <c r="MEP66" s="685"/>
      <c r="MEQ66" s="685"/>
      <c r="MER66" s="685"/>
      <c r="MES66" s="685"/>
      <c r="MET66" s="685"/>
      <c r="MEU66" s="685"/>
      <c r="MEV66" s="685"/>
      <c r="MEW66" s="685"/>
      <c r="MEX66" s="685"/>
      <c r="MEY66" s="685"/>
      <c r="MEZ66" s="685"/>
      <c r="MFA66" s="685"/>
      <c r="MFB66" s="685"/>
      <c r="MFC66" s="685"/>
      <c r="MFD66" s="685"/>
      <c r="MFE66" s="685"/>
      <c r="MFF66" s="685"/>
      <c r="MFG66" s="685"/>
      <c r="MFH66" s="685"/>
      <c r="MFI66" s="685"/>
      <c r="MFJ66" s="685"/>
      <c r="MFK66" s="685"/>
      <c r="MFL66" s="685"/>
      <c r="MFM66" s="685"/>
      <c r="MFN66" s="685"/>
      <c r="MFO66" s="685"/>
      <c r="MFP66" s="685"/>
      <c r="MFQ66" s="685"/>
      <c r="MFR66" s="685"/>
      <c r="MFS66" s="685"/>
      <c r="MFT66" s="685"/>
      <c r="MFU66" s="685"/>
      <c r="MFV66" s="685"/>
      <c r="MFW66" s="685"/>
      <c r="MFX66" s="685"/>
      <c r="MFY66" s="685"/>
      <c r="MFZ66" s="685"/>
      <c r="MGA66" s="685"/>
      <c r="MGB66" s="685"/>
      <c r="MGC66" s="685"/>
      <c r="MGD66" s="685"/>
      <c r="MGE66" s="685"/>
      <c r="MGF66" s="685"/>
      <c r="MGG66" s="685"/>
      <c r="MGH66" s="685"/>
      <c r="MGI66" s="685"/>
      <c r="MGJ66" s="685"/>
      <c r="MGK66" s="685"/>
      <c r="MGL66" s="685"/>
      <c r="MGM66" s="685"/>
      <c r="MGN66" s="685"/>
      <c r="MGO66" s="685"/>
      <c r="MGP66" s="685"/>
      <c r="MGQ66" s="685"/>
      <c r="MGR66" s="685"/>
      <c r="MGS66" s="685"/>
      <c r="MGT66" s="685"/>
      <c r="MGU66" s="685"/>
      <c r="MGV66" s="685"/>
      <c r="MGW66" s="685"/>
      <c r="MGX66" s="685"/>
      <c r="MGY66" s="685"/>
      <c r="MGZ66" s="685"/>
      <c r="MHA66" s="685"/>
      <c r="MHB66" s="685"/>
      <c r="MHC66" s="685"/>
      <c r="MHD66" s="685"/>
      <c r="MHE66" s="685"/>
      <c r="MHF66" s="685"/>
      <c r="MHG66" s="685"/>
      <c r="MHH66" s="685"/>
      <c r="MHI66" s="685"/>
      <c r="MHJ66" s="685"/>
      <c r="MHK66" s="685"/>
      <c r="MHL66" s="685"/>
      <c r="MHM66" s="685"/>
      <c r="MHN66" s="685"/>
      <c r="MHO66" s="685"/>
      <c r="MHP66" s="685"/>
      <c r="MHQ66" s="685"/>
      <c r="MHR66" s="685"/>
      <c r="MHS66" s="685"/>
      <c r="MHT66" s="685"/>
      <c r="MHU66" s="685"/>
      <c r="MHV66" s="685"/>
      <c r="MHW66" s="685"/>
      <c r="MHX66" s="685"/>
      <c r="MHY66" s="685"/>
      <c r="MHZ66" s="685"/>
      <c r="MIA66" s="685"/>
      <c r="MIB66" s="685"/>
      <c r="MIC66" s="685"/>
      <c r="MID66" s="685"/>
      <c r="MIE66" s="685"/>
      <c r="MIF66" s="685"/>
      <c r="MIG66" s="685"/>
      <c r="MIH66" s="685"/>
      <c r="MII66" s="685"/>
      <c r="MIJ66" s="685"/>
      <c r="MIK66" s="685"/>
      <c r="MIL66" s="685"/>
      <c r="MIM66" s="685"/>
      <c r="MIN66" s="685"/>
      <c r="MIO66" s="685"/>
      <c r="MIP66" s="685"/>
      <c r="MIQ66" s="685"/>
      <c r="MIR66" s="685"/>
      <c r="MIS66" s="685"/>
      <c r="MIT66" s="685"/>
      <c r="MIU66" s="685"/>
      <c r="MIV66" s="685"/>
      <c r="MIW66" s="685"/>
      <c r="MIX66" s="685"/>
      <c r="MIY66" s="685"/>
      <c r="MIZ66" s="685"/>
      <c r="MJA66" s="685"/>
      <c r="MJB66" s="685"/>
      <c r="MJC66" s="685"/>
      <c r="MJD66" s="685"/>
      <c r="MJE66" s="685"/>
      <c r="MJF66" s="685"/>
      <c r="MJG66" s="685"/>
      <c r="MJH66" s="685"/>
      <c r="MJI66" s="685"/>
      <c r="MJJ66" s="685"/>
      <c r="MJK66" s="685"/>
      <c r="MJL66" s="685"/>
      <c r="MJM66" s="685"/>
      <c r="MJN66" s="685"/>
      <c r="MJO66" s="685"/>
      <c r="MJP66" s="685"/>
      <c r="MJQ66" s="685"/>
      <c r="MJR66" s="685"/>
      <c r="MJS66" s="685"/>
      <c r="MJT66" s="685"/>
      <c r="MJU66" s="685"/>
      <c r="MJV66" s="685"/>
      <c r="MJW66" s="685"/>
      <c r="MJX66" s="685"/>
      <c r="MJY66" s="685"/>
      <c r="MJZ66" s="685"/>
      <c r="MKA66" s="685"/>
      <c r="MKB66" s="685"/>
      <c r="MKC66" s="685"/>
      <c r="MKD66" s="685"/>
      <c r="MKE66" s="685"/>
      <c r="MKF66" s="685"/>
      <c r="MKG66" s="685"/>
      <c r="MKH66" s="685"/>
      <c r="MKI66" s="685"/>
      <c r="MKJ66" s="685"/>
      <c r="MKK66" s="685"/>
      <c r="MKL66" s="685"/>
      <c r="MKM66" s="685"/>
      <c r="MKN66" s="685"/>
      <c r="MKO66" s="685"/>
      <c r="MKP66" s="685"/>
      <c r="MKQ66" s="685"/>
      <c r="MKR66" s="685"/>
      <c r="MKS66" s="685"/>
      <c r="MKT66" s="685"/>
      <c r="MKU66" s="685"/>
      <c r="MKV66" s="685"/>
      <c r="MKW66" s="685"/>
      <c r="MKX66" s="685"/>
      <c r="MKY66" s="685"/>
      <c r="MKZ66" s="685"/>
      <c r="MLA66" s="685"/>
      <c r="MLB66" s="685"/>
      <c r="MLC66" s="685"/>
      <c r="MLD66" s="685"/>
      <c r="MLE66" s="685"/>
      <c r="MLF66" s="685"/>
      <c r="MLG66" s="685"/>
      <c r="MLH66" s="685"/>
      <c r="MLI66" s="685"/>
      <c r="MLJ66" s="685"/>
      <c r="MLK66" s="685"/>
      <c r="MLL66" s="685"/>
      <c r="MLM66" s="685"/>
      <c r="MLN66" s="685"/>
      <c r="MLO66" s="685"/>
      <c r="MLP66" s="685"/>
      <c r="MLQ66" s="685"/>
      <c r="MLR66" s="685"/>
      <c r="MLS66" s="685"/>
      <c r="MLT66" s="685"/>
      <c r="MLU66" s="685"/>
      <c r="MLV66" s="685"/>
      <c r="MLW66" s="685"/>
      <c r="MLX66" s="685"/>
      <c r="MLY66" s="685"/>
      <c r="MLZ66" s="685"/>
      <c r="MMA66" s="685"/>
      <c r="MMB66" s="685"/>
      <c r="MMC66" s="685"/>
      <c r="MMD66" s="685"/>
      <c r="MME66" s="685"/>
      <c r="MMF66" s="685"/>
      <c r="MMG66" s="685"/>
      <c r="MMH66" s="685"/>
      <c r="MMI66" s="685"/>
      <c r="MMJ66" s="685"/>
      <c r="MMK66" s="685"/>
      <c r="MML66" s="685"/>
      <c r="MMM66" s="685"/>
      <c r="MMN66" s="685"/>
      <c r="MMO66" s="685"/>
      <c r="MMP66" s="685"/>
      <c r="MMQ66" s="685"/>
      <c r="MMR66" s="685"/>
      <c r="MMS66" s="685"/>
      <c r="MMT66" s="685"/>
      <c r="MMU66" s="685"/>
      <c r="MMV66" s="685"/>
      <c r="MMW66" s="685"/>
      <c r="MMX66" s="685"/>
      <c r="MMY66" s="685"/>
      <c r="MMZ66" s="685"/>
      <c r="MNA66" s="685"/>
      <c r="MNB66" s="685"/>
      <c r="MNC66" s="685"/>
      <c r="MND66" s="685"/>
      <c r="MNE66" s="685"/>
      <c r="MNF66" s="685"/>
      <c r="MNG66" s="685"/>
      <c r="MNH66" s="685"/>
      <c r="MNI66" s="685"/>
      <c r="MNJ66" s="685"/>
      <c r="MNK66" s="685"/>
      <c r="MNL66" s="685"/>
      <c r="MNM66" s="685"/>
      <c r="MNN66" s="685"/>
      <c r="MNO66" s="685"/>
      <c r="MNP66" s="685"/>
      <c r="MNQ66" s="685"/>
      <c r="MNR66" s="685"/>
      <c r="MNS66" s="685"/>
      <c r="MNT66" s="685"/>
      <c r="MNU66" s="685"/>
      <c r="MNV66" s="685"/>
      <c r="MNW66" s="685"/>
      <c r="MNX66" s="685"/>
      <c r="MNY66" s="685"/>
      <c r="MNZ66" s="685"/>
      <c r="MOA66" s="685"/>
      <c r="MOB66" s="685"/>
      <c r="MOC66" s="685"/>
      <c r="MOD66" s="685"/>
      <c r="MOE66" s="685"/>
      <c r="MOF66" s="685"/>
      <c r="MOG66" s="685"/>
      <c r="MOH66" s="685"/>
      <c r="MOI66" s="685"/>
      <c r="MOJ66" s="685"/>
      <c r="MOK66" s="685"/>
      <c r="MOL66" s="685"/>
      <c r="MOM66" s="685"/>
      <c r="MON66" s="685"/>
      <c r="MOO66" s="685"/>
      <c r="MOP66" s="685"/>
      <c r="MOQ66" s="685"/>
      <c r="MOR66" s="685"/>
      <c r="MOS66" s="685"/>
      <c r="MOT66" s="685"/>
      <c r="MOU66" s="685"/>
      <c r="MOV66" s="685"/>
      <c r="MOW66" s="685"/>
      <c r="MOX66" s="685"/>
      <c r="MOY66" s="685"/>
      <c r="MOZ66" s="685"/>
      <c r="MPA66" s="685"/>
      <c r="MPB66" s="685"/>
      <c r="MPC66" s="685"/>
      <c r="MPD66" s="685"/>
      <c r="MPE66" s="685"/>
      <c r="MPF66" s="685"/>
      <c r="MPG66" s="685"/>
      <c r="MPH66" s="685"/>
      <c r="MPI66" s="685"/>
      <c r="MPJ66" s="685"/>
      <c r="MPK66" s="685"/>
      <c r="MPL66" s="685"/>
      <c r="MPM66" s="685"/>
      <c r="MPN66" s="685"/>
      <c r="MPO66" s="685"/>
      <c r="MPP66" s="685"/>
      <c r="MPQ66" s="685"/>
      <c r="MPR66" s="685"/>
      <c r="MPS66" s="685"/>
      <c r="MPT66" s="685"/>
      <c r="MPU66" s="685"/>
      <c r="MPV66" s="685"/>
      <c r="MPW66" s="685"/>
      <c r="MPX66" s="685"/>
      <c r="MPY66" s="685"/>
      <c r="MPZ66" s="685"/>
      <c r="MQA66" s="685"/>
      <c r="MQB66" s="685"/>
      <c r="MQC66" s="685"/>
      <c r="MQD66" s="685"/>
      <c r="MQE66" s="685"/>
      <c r="MQF66" s="685"/>
      <c r="MQG66" s="685"/>
      <c r="MQH66" s="685"/>
      <c r="MQI66" s="685"/>
      <c r="MQJ66" s="685"/>
      <c r="MQK66" s="685"/>
      <c r="MQL66" s="685"/>
      <c r="MQM66" s="685"/>
      <c r="MQN66" s="685"/>
      <c r="MQO66" s="685"/>
      <c r="MQP66" s="685"/>
      <c r="MQQ66" s="685"/>
      <c r="MQR66" s="685"/>
      <c r="MQS66" s="685"/>
      <c r="MQT66" s="685"/>
      <c r="MQU66" s="685"/>
      <c r="MQV66" s="685"/>
      <c r="MQW66" s="685"/>
      <c r="MQX66" s="685"/>
      <c r="MQY66" s="685"/>
      <c r="MQZ66" s="685"/>
      <c r="MRA66" s="685"/>
      <c r="MRB66" s="685"/>
      <c r="MRC66" s="685"/>
      <c r="MRD66" s="685"/>
      <c r="MRE66" s="685"/>
      <c r="MRF66" s="685"/>
      <c r="MRG66" s="685"/>
      <c r="MRH66" s="685"/>
      <c r="MRI66" s="685"/>
      <c r="MRJ66" s="685"/>
      <c r="MRK66" s="685"/>
      <c r="MRL66" s="685"/>
      <c r="MRM66" s="685"/>
      <c r="MRN66" s="685"/>
      <c r="MRO66" s="685"/>
      <c r="MRP66" s="685"/>
      <c r="MRQ66" s="685"/>
      <c r="MRR66" s="685"/>
      <c r="MRS66" s="685"/>
      <c r="MRT66" s="685"/>
      <c r="MRU66" s="685"/>
      <c r="MRV66" s="685"/>
      <c r="MRW66" s="685"/>
      <c r="MRX66" s="685"/>
      <c r="MRY66" s="685"/>
      <c r="MRZ66" s="685"/>
      <c r="MSA66" s="685"/>
      <c r="MSB66" s="685"/>
      <c r="MSC66" s="685"/>
      <c r="MSD66" s="685"/>
      <c r="MSE66" s="685"/>
      <c r="MSF66" s="685"/>
      <c r="MSG66" s="685"/>
      <c r="MSH66" s="685"/>
      <c r="MSI66" s="685"/>
      <c r="MSJ66" s="685"/>
      <c r="MSK66" s="685"/>
      <c r="MSL66" s="685"/>
      <c r="MSM66" s="685"/>
      <c r="MSN66" s="685"/>
      <c r="MSO66" s="685"/>
      <c r="MSP66" s="685"/>
      <c r="MSQ66" s="685"/>
      <c r="MSR66" s="685"/>
      <c r="MSS66" s="685"/>
      <c r="MST66" s="685"/>
      <c r="MSU66" s="685"/>
      <c r="MSV66" s="685"/>
      <c r="MSW66" s="685"/>
      <c r="MSX66" s="685"/>
      <c r="MSY66" s="685"/>
      <c r="MSZ66" s="685"/>
      <c r="MTA66" s="685"/>
      <c r="MTB66" s="685"/>
      <c r="MTC66" s="685"/>
      <c r="MTD66" s="685"/>
      <c r="MTE66" s="685"/>
      <c r="MTF66" s="685"/>
      <c r="MTG66" s="685"/>
      <c r="MTH66" s="685"/>
      <c r="MTI66" s="685"/>
      <c r="MTJ66" s="685"/>
      <c r="MTK66" s="685"/>
      <c r="MTL66" s="685"/>
      <c r="MTM66" s="685"/>
      <c r="MTN66" s="685"/>
      <c r="MTO66" s="685"/>
      <c r="MTP66" s="685"/>
      <c r="MTQ66" s="685"/>
      <c r="MTR66" s="685"/>
      <c r="MTS66" s="685"/>
      <c r="MTT66" s="685"/>
      <c r="MTU66" s="685"/>
      <c r="MTV66" s="685"/>
      <c r="MTW66" s="685"/>
      <c r="MTX66" s="685"/>
      <c r="MTY66" s="685"/>
      <c r="MTZ66" s="685"/>
      <c r="MUA66" s="685"/>
      <c r="MUB66" s="685"/>
      <c r="MUC66" s="685"/>
      <c r="MUD66" s="685"/>
      <c r="MUE66" s="685"/>
      <c r="MUF66" s="685"/>
      <c r="MUG66" s="685"/>
      <c r="MUH66" s="685"/>
      <c r="MUI66" s="685"/>
      <c r="MUJ66" s="685"/>
      <c r="MUK66" s="685"/>
      <c r="MUL66" s="685"/>
      <c r="MUM66" s="685"/>
      <c r="MUN66" s="685"/>
      <c r="MUO66" s="685"/>
      <c r="MUP66" s="685"/>
      <c r="MUQ66" s="685"/>
      <c r="MUR66" s="685"/>
      <c r="MUS66" s="685"/>
      <c r="MUT66" s="685"/>
      <c r="MUU66" s="685"/>
      <c r="MUV66" s="685"/>
      <c r="MUW66" s="685"/>
      <c r="MUX66" s="685"/>
      <c r="MUY66" s="685"/>
      <c r="MUZ66" s="685"/>
      <c r="MVA66" s="685"/>
      <c r="MVB66" s="685"/>
      <c r="MVC66" s="685"/>
      <c r="MVD66" s="685"/>
      <c r="MVE66" s="685"/>
      <c r="MVF66" s="685"/>
      <c r="MVG66" s="685"/>
      <c r="MVH66" s="685"/>
      <c r="MVI66" s="685"/>
      <c r="MVJ66" s="685"/>
      <c r="MVK66" s="685"/>
      <c r="MVL66" s="685"/>
      <c r="MVM66" s="685"/>
      <c r="MVN66" s="685"/>
      <c r="MVO66" s="685"/>
      <c r="MVP66" s="685"/>
      <c r="MVQ66" s="685"/>
      <c r="MVR66" s="685"/>
      <c r="MVS66" s="685"/>
      <c r="MVT66" s="685"/>
      <c r="MVU66" s="685"/>
      <c r="MVV66" s="685"/>
      <c r="MVW66" s="685"/>
      <c r="MVX66" s="685"/>
      <c r="MVY66" s="685"/>
      <c r="MVZ66" s="685"/>
      <c r="MWA66" s="685"/>
      <c r="MWB66" s="685"/>
      <c r="MWC66" s="685"/>
      <c r="MWD66" s="685"/>
      <c r="MWE66" s="685"/>
      <c r="MWF66" s="685"/>
      <c r="MWG66" s="685"/>
      <c r="MWH66" s="685"/>
      <c r="MWI66" s="685"/>
      <c r="MWJ66" s="685"/>
      <c r="MWK66" s="685"/>
      <c r="MWL66" s="685"/>
      <c r="MWM66" s="685"/>
      <c r="MWN66" s="685"/>
      <c r="MWO66" s="685"/>
      <c r="MWP66" s="685"/>
      <c r="MWQ66" s="685"/>
      <c r="MWR66" s="685"/>
      <c r="MWS66" s="685"/>
      <c r="MWT66" s="685"/>
      <c r="MWU66" s="685"/>
      <c r="MWV66" s="685"/>
      <c r="MWW66" s="685"/>
      <c r="MWX66" s="685"/>
      <c r="MWY66" s="685"/>
      <c r="MWZ66" s="685"/>
      <c r="MXA66" s="685"/>
      <c r="MXB66" s="685"/>
      <c r="MXC66" s="685"/>
      <c r="MXD66" s="685"/>
      <c r="MXE66" s="685"/>
      <c r="MXF66" s="685"/>
      <c r="MXG66" s="685"/>
      <c r="MXH66" s="685"/>
      <c r="MXI66" s="685"/>
      <c r="MXJ66" s="685"/>
      <c r="MXK66" s="685"/>
      <c r="MXL66" s="685"/>
      <c r="MXM66" s="685"/>
      <c r="MXN66" s="685"/>
      <c r="MXO66" s="685"/>
      <c r="MXP66" s="685"/>
      <c r="MXQ66" s="685"/>
      <c r="MXR66" s="685"/>
      <c r="MXS66" s="685"/>
      <c r="MXT66" s="685"/>
      <c r="MXU66" s="685"/>
      <c r="MXV66" s="685"/>
      <c r="MXW66" s="685"/>
      <c r="MXX66" s="685"/>
      <c r="MXY66" s="685"/>
      <c r="MXZ66" s="685"/>
      <c r="MYA66" s="685"/>
      <c r="MYB66" s="685"/>
      <c r="MYC66" s="685"/>
      <c r="MYD66" s="685"/>
      <c r="MYE66" s="685"/>
      <c r="MYF66" s="685"/>
      <c r="MYG66" s="685"/>
      <c r="MYH66" s="685"/>
      <c r="MYI66" s="685"/>
      <c r="MYJ66" s="685"/>
      <c r="MYK66" s="685"/>
      <c r="MYL66" s="685"/>
      <c r="MYM66" s="685"/>
      <c r="MYN66" s="685"/>
      <c r="MYO66" s="685"/>
      <c r="MYP66" s="685"/>
      <c r="MYQ66" s="685"/>
      <c r="MYR66" s="685"/>
      <c r="MYS66" s="685"/>
      <c r="MYT66" s="685"/>
      <c r="MYU66" s="685"/>
      <c r="MYV66" s="685"/>
      <c r="MYW66" s="685"/>
      <c r="MYX66" s="685"/>
      <c r="MYY66" s="685"/>
      <c r="MYZ66" s="685"/>
      <c r="MZA66" s="685"/>
      <c r="MZB66" s="685"/>
      <c r="MZC66" s="685"/>
      <c r="MZD66" s="685"/>
      <c r="MZE66" s="685"/>
      <c r="MZF66" s="685"/>
      <c r="MZG66" s="685"/>
      <c r="MZH66" s="685"/>
      <c r="MZI66" s="685"/>
      <c r="MZJ66" s="685"/>
      <c r="MZK66" s="685"/>
      <c r="MZL66" s="685"/>
      <c r="MZM66" s="685"/>
      <c r="MZN66" s="685"/>
      <c r="MZO66" s="685"/>
      <c r="MZP66" s="685"/>
      <c r="MZQ66" s="685"/>
      <c r="MZR66" s="685"/>
      <c r="MZS66" s="685"/>
      <c r="MZT66" s="685"/>
      <c r="MZU66" s="685"/>
      <c r="MZV66" s="685"/>
      <c r="MZW66" s="685"/>
      <c r="MZX66" s="685"/>
      <c r="MZY66" s="685"/>
      <c r="MZZ66" s="685"/>
      <c r="NAA66" s="685"/>
      <c r="NAB66" s="685"/>
      <c r="NAC66" s="685"/>
      <c r="NAD66" s="685"/>
      <c r="NAE66" s="685"/>
      <c r="NAF66" s="685"/>
      <c r="NAG66" s="685"/>
      <c r="NAH66" s="685"/>
      <c r="NAI66" s="685"/>
      <c r="NAJ66" s="685"/>
      <c r="NAK66" s="685"/>
      <c r="NAL66" s="685"/>
      <c r="NAM66" s="685"/>
      <c r="NAN66" s="685"/>
      <c r="NAO66" s="685"/>
      <c r="NAP66" s="685"/>
      <c r="NAQ66" s="685"/>
      <c r="NAR66" s="685"/>
      <c r="NAS66" s="685"/>
      <c r="NAT66" s="685"/>
      <c r="NAU66" s="685"/>
      <c r="NAV66" s="685"/>
      <c r="NAW66" s="685"/>
      <c r="NAX66" s="685"/>
      <c r="NAY66" s="685"/>
      <c r="NAZ66" s="685"/>
      <c r="NBA66" s="685"/>
      <c r="NBB66" s="685"/>
      <c r="NBC66" s="685"/>
      <c r="NBD66" s="685"/>
      <c r="NBE66" s="685"/>
      <c r="NBF66" s="685"/>
      <c r="NBG66" s="685"/>
      <c r="NBH66" s="685"/>
      <c r="NBI66" s="685"/>
      <c r="NBJ66" s="685"/>
      <c r="NBK66" s="685"/>
      <c r="NBL66" s="685"/>
      <c r="NBM66" s="685"/>
      <c r="NBN66" s="685"/>
      <c r="NBO66" s="685"/>
      <c r="NBP66" s="685"/>
      <c r="NBQ66" s="685"/>
      <c r="NBR66" s="685"/>
      <c r="NBS66" s="685"/>
      <c r="NBT66" s="685"/>
      <c r="NBU66" s="685"/>
      <c r="NBV66" s="685"/>
      <c r="NBW66" s="685"/>
      <c r="NBX66" s="685"/>
      <c r="NBY66" s="685"/>
      <c r="NBZ66" s="685"/>
      <c r="NCA66" s="685"/>
      <c r="NCB66" s="685"/>
      <c r="NCC66" s="685"/>
      <c r="NCD66" s="685"/>
      <c r="NCE66" s="685"/>
      <c r="NCF66" s="685"/>
      <c r="NCG66" s="685"/>
      <c r="NCH66" s="685"/>
      <c r="NCI66" s="685"/>
      <c r="NCJ66" s="685"/>
      <c r="NCK66" s="685"/>
      <c r="NCL66" s="685"/>
      <c r="NCM66" s="685"/>
      <c r="NCN66" s="685"/>
      <c r="NCO66" s="685"/>
      <c r="NCP66" s="685"/>
      <c r="NCQ66" s="685"/>
      <c r="NCR66" s="685"/>
      <c r="NCS66" s="685"/>
      <c r="NCT66" s="685"/>
      <c r="NCU66" s="685"/>
      <c r="NCV66" s="685"/>
      <c r="NCW66" s="685"/>
      <c r="NCX66" s="685"/>
      <c r="NCY66" s="685"/>
      <c r="NCZ66" s="685"/>
      <c r="NDA66" s="685"/>
      <c r="NDB66" s="685"/>
      <c r="NDC66" s="685"/>
      <c r="NDD66" s="685"/>
      <c r="NDE66" s="685"/>
      <c r="NDF66" s="685"/>
      <c r="NDG66" s="685"/>
      <c r="NDH66" s="685"/>
      <c r="NDI66" s="685"/>
      <c r="NDJ66" s="685"/>
      <c r="NDK66" s="685"/>
      <c r="NDL66" s="685"/>
      <c r="NDM66" s="685"/>
      <c r="NDN66" s="685"/>
      <c r="NDO66" s="685"/>
      <c r="NDP66" s="685"/>
      <c r="NDQ66" s="685"/>
      <c r="NDR66" s="685"/>
      <c r="NDS66" s="685"/>
      <c r="NDT66" s="685"/>
      <c r="NDU66" s="685"/>
      <c r="NDV66" s="685"/>
      <c r="NDW66" s="685"/>
      <c r="NDX66" s="685"/>
      <c r="NDY66" s="685"/>
      <c r="NDZ66" s="685"/>
      <c r="NEA66" s="685"/>
      <c r="NEB66" s="685"/>
      <c r="NEC66" s="685"/>
      <c r="NED66" s="685"/>
      <c r="NEE66" s="685"/>
      <c r="NEF66" s="685"/>
      <c r="NEG66" s="685"/>
      <c r="NEH66" s="685"/>
      <c r="NEI66" s="685"/>
      <c r="NEJ66" s="685"/>
      <c r="NEK66" s="685"/>
      <c r="NEL66" s="685"/>
      <c r="NEM66" s="685"/>
      <c r="NEN66" s="685"/>
      <c r="NEO66" s="685"/>
      <c r="NEP66" s="685"/>
      <c r="NEQ66" s="685"/>
      <c r="NER66" s="685"/>
      <c r="NES66" s="685"/>
      <c r="NET66" s="685"/>
      <c r="NEU66" s="685"/>
      <c r="NEV66" s="685"/>
      <c r="NEW66" s="685"/>
      <c r="NEX66" s="685"/>
      <c r="NEY66" s="685"/>
      <c r="NEZ66" s="685"/>
      <c r="NFA66" s="685"/>
      <c r="NFB66" s="685"/>
      <c r="NFC66" s="685"/>
      <c r="NFD66" s="685"/>
      <c r="NFE66" s="685"/>
      <c r="NFF66" s="685"/>
      <c r="NFG66" s="685"/>
      <c r="NFH66" s="685"/>
      <c r="NFI66" s="685"/>
      <c r="NFJ66" s="685"/>
      <c r="NFK66" s="685"/>
      <c r="NFL66" s="685"/>
      <c r="NFM66" s="685"/>
      <c r="NFN66" s="685"/>
      <c r="NFO66" s="685"/>
      <c r="NFP66" s="685"/>
      <c r="NFQ66" s="685"/>
      <c r="NFR66" s="685"/>
      <c r="NFS66" s="685"/>
      <c r="NFT66" s="685"/>
      <c r="NFU66" s="685"/>
      <c r="NFV66" s="685"/>
      <c r="NFW66" s="685"/>
      <c r="NFX66" s="685"/>
      <c r="NFY66" s="685"/>
      <c r="NFZ66" s="685"/>
      <c r="NGA66" s="685"/>
      <c r="NGB66" s="685"/>
      <c r="NGC66" s="685"/>
      <c r="NGD66" s="685"/>
      <c r="NGE66" s="685"/>
      <c r="NGF66" s="685"/>
      <c r="NGG66" s="685"/>
      <c r="NGH66" s="685"/>
      <c r="NGI66" s="685"/>
      <c r="NGJ66" s="685"/>
      <c r="NGK66" s="685"/>
      <c r="NGL66" s="685"/>
      <c r="NGM66" s="685"/>
      <c r="NGN66" s="685"/>
      <c r="NGO66" s="685"/>
      <c r="NGP66" s="685"/>
      <c r="NGQ66" s="685"/>
      <c r="NGR66" s="685"/>
      <c r="NGS66" s="685"/>
      <c r="NGT66" s="685"/>
      <c r="NGU66" s="685"/>
      <c r="NGV66" s="685"/>
      <c r="NGW66" s="685"/>
      <c r="NGX66" s="685"/>
      <c r="NGY66" s="685"/>
      <c r="NGZ66" s="685"/>
      <c r="NHA66" s="685"/>
      <c r="NHB66" s="685"/>
      <c r="NHC66" s="685"/>
      <c r="NHD66" s="685"/>
      <c r="NHE66" s="685"/>
      <c r="NHF66" s="685"/>
      <c r="NHG66" s="685"/>
      <c r="NHH66" s="685"/>
      <c r="NHI66" s="685"/>
      <c r="NHJ66" s="685"/>
      <c r="NHK66" s="685"/>
      <c r="NHL66" s="685"/>
      <c r="NHM66" s="685"/>
      <c r="NHN66" s="685"/>
      <c r="NHO66" s="685"/>
      <c r="NHP66" s="685"/>
      <c r="NHQ66" s="685"/>
      <c r="NHR66" s="685"/>
      <c r="NHS66" s="685"/>
      <c r="NHT66" s="685"/>
      <c r="NHU66" s="685"/>
      <c r="NHV66" s="685"/>
      <c r="NHW66" s="685"/>
      <c r="NHX66" s="685"/>
      <c r="NHY66" s="685"/>
      <c r="NHZ66" s="685"/>
      <c r="NIA66" s="685"/>
      <c r="NIB66" s="685"/>
      <c r="NIC66" s="685"/>
      <c r="NID66" s="685"/>
      <c r="NIE66" s="685"/>
      <c r="NIF66" s="685"/>
      <c r="NIG66" s="685"/>
      <c r="NIH66" s="685"/>
      <c r="NII66" s="685"/>
      <c r="NIJ66" s="685"/>
      <c r="NIK66" s="685"/>
      <c r="NIL66" s="685"/>
      <c r="NIM66" s="685"/>
      <c r="NIN66" s="685"/>
      <c r="NIO66" s="685"/>
      <c r="NIP66" s="685"/>
      <c r="NIQ66" s="685"/>
      <c r="NIR66" s="685"/>
      <c r="NIS66" s="685"/>
      <c r="NIT66" s="685"/>
      <c r="NIU66" s="685"/>
      <c r="NIV66" s="685"/>
      <c r="NIW66" s="685"/>
      <c r="NIX66" s="685"/>
      <c r="NIY66" s="685"/>
      <c r="NIZ66" s="685"/>
      <c r="NJA66" s="685"/>
      <c r="NJB66" s="685"/>
      <c r="NJC66" s="685"/>
      <c r="NJD66" s="685"/>
      <c r="NJE66" s="685"/>
      <c r="NJF66" s="685"/>
      <c r="NJG66" s="685"/>
      <c r="NJH66" s="685"/>
      <c r="NJI66" s="685"/>
      <c r="NJJ66" s="685"/>
      <c r="NJK66" s="685"/>
      <c r="NJL66" s="685"/>
      <c r="NJM66" s="685"/>
      <c r="NJN66" s="685"/>
      <c r="NJO66" s="685"/>
      <c r="NJP66" s="685"/>
      <c r="NJQ66" s="685"/>
      <c r="NJR66" s="685"/>
      <c r="NJS66" s="685"/>
      <c r="NJT66" s="685"/>
      <c r="NJU66" s="685"/>
      <c r="NJV66" s="685"/>
      <c r="NJW66" s="685"/>
      <c r="NJX66" s="685"/>
      <c r="NJY66" s="685"/>
      <c r="NJZ66" s="685"/>
      <c r="NKA66" s="685"/>
      <c r="NKB66" s="685"/>
      <c r="NKC66" s="685"/>
      <c r="NKD66" s="685"/>
      <c r="NKE66" s="685"/>
      <c r="NKF66" s="685"/>
      <c r="NKG66" s="685"/>
      <c r="NKH66" s="685"/>
      <c r="NKI66" s="685"/>
      <c r="NKJ66" s="685"/>
      <c r="NKK66" s="685"/>
      <c r="NKL66" s="685"/>
      <c r="NKM66" s="685"/>
      <c r="NKN66" s="685"/>
      <c r="NKO66" s="685"/>
      <c r="NKP66" s="685"/>
      <c r="NKQ66" s="685"/>
      <c r="NKR66" s="685"/>
      <c r="NKS66" s="685"/>
      <c r="NKT66" s="685"/>
      <c r="NKU66" s="685"/>
      <c r="NKV66" s="685"/>
      <c r="NKW66" s="685"/>
      <c r="NKX66" s="685"/>
      <c r="NKY66" s="685"/>
      <c r="NKZ66" s="685"/>
      <c r="NLA66" s="685"/>
      <c r="NLB66" s="685"/>
      <c r="NLC66" s="685"/>
      <c r="NLD66" s="685"/>
      <c r="NLE66" s="685"/>
      <c r="NLF66" s="685"/>
      <c r="NLG66" s="685"/>
      <c r="NLH66" s="685"/>
      <c r="NLI66" s="685"/>
      <c r="NLJ66" s="685"/>
      <c r="NLK66" s="685"/>
      <c r="NLL66" s="685"/>
      <c r="NLM66" s="685"/>
      <c r="NLN66" s="685"/>
      <c r="NLO66" s="685"/>
      <c r="NLP66" s="685"/>
      <c r="NLQ66" s="685"/>
      <c r="NLR66" s="685"/>
      <c r="NLS66" s="685"/>
      <c r="NLT66" s="685"/>
      <c r="NLU66" s="685"/>
      <c r="NLV66" s="685"/>
      <c r="NLW66" s="685"/>
      <c r="NLX66" s="685"/>
      <c r="NLY66" s="685"/>
      <c r="NLZ66" s="685"/>
      <c r="NMA66" s="685"/>
      <c r="NMB66" s="685"/>
      <c r="NMC66" s="685"/>
      <c r="NMD66" s="685"/>
      <c r="NME66" s="685"/>
      <c r="NMF66" s="685"/>
      <c r="NMG66" s="685"/>
      <c r="NMH66" s="685"/>
      <c r="NMI66" s="685"/>
      <c r="NMJ66" s="685"/>
      <c r="NMK66" s="685"/>
      <c r="NML66" s="685"/>
      <c r="NMM66" s="685"/>
      <c r="NMN66" s="685"/>
      <c r="NMO66" s="685"/>
      <c r="NMP66" s="685"/>
      <c r="NMQ66" s="685"/>
      <c r="NMR66" s="685"/>
      <c r="NMS66" s="685"/>
      <c r="NMT66" s="685"/>
      <c r="NMU66" s="685"/>
      <c r="NMV66" s="685"/>
      <c r="NMW66" s="685"/>
      <c r="NMX66" s="685"/>
      <c r="NMY66" s="685"/>
      <c r="NMZ66" s="685"/>
      <c r="NNA66" s="685"/>
      <c r="NNB66" s="685"/>
      <c r="NNC66" s="685"/>
      <c r="NND66" s="685"/>
      <c r="NNE66" s="685"/>
      <c r="NNF66" s="685"/>
      <c r="NNG66" s="685"/>
      <c r="NNH66" s="685"/>
      <c r="NNI66" s="685"/>
      <c r="NNJ66" s="685"/>
      <c r="NNK66" s="685"/>
      <c r="NNL66" s="685"/>
      <c r="NNM66" s="685"/>
      <c r="NNN66" s="685"/>
      <c r="NNO66" s="685"/>
      <c r="NNP66" s="685"/>
      <c r="NNQ66" s="685"/>
      <c r="NNR66" s="685"/>
      <c r="NNS66" s="685"/>
      <c r="NNT66" s="685"/>
      <c r="NNU66" s="685"/>
      <c r="NNV66" s="685"/>
      <c r="NNW66" s="685"/>
      <c r="NNX66" s="685"/>
      <c r="NNY66" s="685"/>
      <c r="NNZ66" s="685"/>
      <c r="NOA66" s="685"/>
      <c r="NOB66" s="685"/>
      <c r="NOC66" s="685"/>
      <c r="NOD66" s="685"/>
      <c r="NOE66" s="685"/>
      <c r="NOF66" s="685"/>
      <c r="NOG66" s="685"/>
      <c r="NOH66" s="685"/>
      <c r="NOI66" s="685"/>
      <c r="NOJ66" s="685"/>
      <c r="NOK66" s="685"/>
      <c r="NOL66" s="685"/>
      <c r="NOM66" s="685"/>
      <c r="NON66" s="685"/>
      <c r="NOO66" s="685"/>
      <c r="NOP66" s="685"/>
      <c r="NOQ66" s="685"/>
      <c r="NOR66" s="685"/>
      <c r="NOS66" s="685"/>
      <c r="NOT66" s="685"/>
      <c r="NOU66" s="685"/>
      <c r="NOV66" s="685"/>
      <c r="NOW66" s="685"/>
      <c r="NOX66" s="685"/>
      <c r="NOY66" s="685"/>
      <c r="NOZ66" s="685"/>
      <c r="NPA66" s="685"/>
      <c r="NPB66" s="685"/>
      <c r="NPC66" s="685"/>
      <c r="NPD66" s="685"/>
      <c r="NPE66" s="685"/>
      <c r="NPF66" s="685"/>
      <c r="NPG66" s="685"/>
      <c r="NPH66" s="685"/>
      <c r="NPI66" s="685"/>
      <c r="NPJ66" s="685"/>
      <c r="NPK66" s="685"/>
      <c r="NPL66" s="685"/>
      <c r="NPM66" s="685"/>
      <c r="NPN66" s="685"/>
      <c r="NPO66" s="685"/>
      <c r="NPP66" s="685"/>
      <c r="NPQ66" s="685"/>
      <c r="NPR66" s="685"/>
      <c r="NPS66" s="685"/>
      <c r="NPT66" s="685"/>
      <c r="NPU66" s="685"/>
      <c r="NPV66" s="685"/>
      <c r="NPW66" s="685"/>
      <c r="NPX66" s="685"/>
      <c r="NPY66" s="685"/>
      <c r="NPZ66" s="685"/>
      <c r="NQA66" s="685"/>
      <c r="NQB66" s="685"/>
      <c r="NQC66" s="685"/>
      <c r="NQD66" s="685"/>
      <c r="NQE66" s="685"/>
      <c r="NQF66" s="685"/>
      <c r="NQG66" s="685"/>
      <c r="NQH66" s="685"/>
      <c r="NQI66" s="685"/>
      <c r="NQJ66" s="685"/>
      <c r="NQK66" s="685"/>
      <c r="NQL66" s="685"/>
      <c r="NQM66" s="685"/>
      <c r="NQN66" s="685"/>
      <c r="NQO66" s="685"/>
      <c r="NQP66" s="685"/>
      <c r="NQQ66" s="685"/>
      <c r="NQR66" s="685"/>
      <c r="NQS66" s="685"/>
      <c r="NQT66" s="685"/>
      <c r="NQU66" s="685"/>
      <c r="NQV66" s="685"/>
      <c r="NQW66" s="685"/>
      <c r="NQX66" s="685"/>
      <c r="NQY66" s="685"/>
      <c r="NQZ66" s="685"/>
      <c r="NRA66" s="685"/>
      <c r="NRB66" s="685"/>
      <c r="NRC66" s="685"/>
      <c r="NRD66" s="685"/>
      <c r="NRE66" s="685"/>
      <c r="NRF66" s="685"/>
      <c r="NRG66" s="685"/>
      <c r="NRH66" s="685"/>
      <c r="NRI66" s="685"/>
      <c r="NRJ66" s="685"/>
      <c r="NRK66" s="685"/>
      <c r="NRL66" s="685"/>
      <c r="NRM66" s="685"/>
      <c r="NRN66" s="685"/>
      <c r="NRO66" s="685"/>
      <c r="NRP66" s="685"/>
      <c r="NRQ66" s="685"/>
      <c r="NRR66" s="685"/>
      <c r="NRS66" s="685"/>
      <c r="NRT66" s="685"/>
      <c r="NRU66" s="685"/>
      <c r="NRV66" s="685"/>
      <c r="NRW66" s="685"/>
      <c r="NRX66" s="685"/>
      <c r="NRY66" s="685"/>
      <c r="NRZ66" s="685"/>
      <c r="NSA66" s="685"/>
      <c r="NSB66" s="685"/>
      <c r="NSC66" s="685"/>
      <c r="NSD66" s="685"/>
      <c r="NSE66" s="685"/>
      <c r="NSF66" s="685"/>
      <c r="NSG66" s="685"/>
      <c r="NSH66" s="685"/>
      <c r="NSI66" s="685"/>
      <c r="NSJ66" s="685"/>
      <c r="NSK66" s="685"/>
      <c r="NSL66" s="685"/>
      <c r="NSM66" s="685"/>
      <c r="NSN66" s="685"/>
      <c r="NSO66" s="685"/>
      <c r="NSP66" s="685"/>
      <c r="NSQ66" s="685"/>
      <c r="NSR66" s="685"/>
      <c r="NSS66" s="685"/>
      <c r="NST66" s="685"/>
      <c r="NSU66" s="685"/>
      <c r="NSV66" s="685"/>
      <c r="NSW66" s="685"/>
      <c r="NSX66" s="685"/>
      <c r="NSY66" s="685"/>
      <c r="NSZ66" s="685"/>
      <c r="NTA66" s="685"/>
      <c r="NTB66" s="685"/>
      <c r="NTC66" s="685"/>
      <c r="NTD66" s="685"/>
      <c r="NTE66" s="685"/>
      <c r="NTF66" s="685"/>
      <c r="NTG66" s="685"/>
      <c r="NTH66" s="685"/>
      <c r="NTI66" s="685"/>
      <c r="NTJ66" s="685"/>
      <c r="NTK66" s="685"/>
      <c r="NTL66" s="685"/>
      <c r="NTM66" s="685"/>
      <c r="NTN66" s="685"/>
      <c r="NTO66" s="685"/>
      <c r="NTP66" s="685"/>
      <c r="NTQ66" s="685"/>
      <c r="NTR66" s="685"/>
      <c r="NTS66" s="685"/>
      <c r="NTT66" s="685"/>
      <c r="NTU66" s="685"/>
      <c r="NTV66" s="685"/>
      <c r="NTW66" s="685"/>
      <c r="NTX66" s="685"/>
      <c r="NTY66" s="685"/>
      <c r="NTZ66" s="685"/>
      <c r="NUA66" s="685"/>
      <c r="NUB66" s="685"/>
      <c r="NUC66" s="685"/>
      <c r="NUD66" s="685"/>
      <c r="NUE66" s="685"/>
      <c r="NUF66" s="685"/>
      <c r="NUG66" s="685"/>
      <c r="NUH66" s="685"/>
      <c r="NUI66" s="685"/>
      <c r="NUJ66" s="685"/>
      <c r="NUK66" s="685"/>
      <c r="NUL66" s="685"/>
      <c r="NUM66" s="685"/>
      <c r="NUN66" s="685"/>
      <c r="NUO66" s="685"/>
      <c r="NUP66" s="685"/>
      <c r="NUQ66" s="685"/>
      <c r="NUR66" s="685"/>
      <c r="NUS66" s="685"/>
      <c r="NUT66" s="685"/>
      <c r="NUU66" s="685"/>
      <c r="NUV66" s="685"/>
      <c r="NUW66" s="685"/>
      <c r="NUX66" s="685"/>
      <c r="NUY66" s="685"/>
      <c r="NUZ66" s="685"/>
      <c r="NVA66" s="685"/>
      <c r="NVB66" s="685"/>
      <c r="NVC66" s="685"/>
      <c r="NVD66" s="685"/>
      <c r="NVE66" s="685"/>
      <c r="NVF66" s="685"/>
      <c r="NVG66" s="685"/>
      <c r="NVH66" s="685"/>
      <c r="NVI66" s="685"/>
      <c r="NVJ66" s="685"/>
      <c r="NVK66" s="685"/>
      <c r="NVL66" s="685"/>
      <c r="NVM66" s="685"/>
      <c r="NVN66" s="685"/>
      <c r="NVO66" s="685"/>
      <c r="NVP66" s="685"/>
      <c r="NVQ66" s="685"/>
      <c r="NVR66" s="685"/>
      <c r="NVS66" s="685"/>
      <c r="NVT66" s="685"/>
      <c r="NVU66" s="685"/>
      <c r="NVV66" s="685"/>
      <c r="NVW66" s="685"/>
      <c r="NVX66" s="685"/>
      <c r="NVY66" s="685"/>
      <c r="NVZ66" s="685"/>
      <c r="NWA66" s="685"/>
      <c r="NWB66" s="685"/>
      <c r="NWC66" s="685"/>
      <c r="NWD66" s="685"/>
      <c r="NWE66" s="685"/>
      <c r="NWF66" s="685"/>
      <c r="NWG66" s="685"/>
      <c r="NWH66" s="685"/>
      <c r="NWI66" s="685"/>
      <c r="NWJ66" s="685"/>
      <c r="NWK66" s="685"/>
      <c r="NWL66" s="685"/>
      <c r="NWM66" s="685"/>
      <c r="NWN66" s="685"/>
      <c r="NWO66" s="685"/>
      <c r="NWP66" s="685"/>
      <c r="NWQ66" s="685"/>
      <c r="NWR66" s="685"/>
      <c r="NWS66" s="685"/>
      <c r="NWT66" s="685"/>
      <c r="NWU66" s="685"/>
      <c r="NWV66" s="685"/>
      <c r="NWW66" s="685"/>
      <c r="NWX66" s="685"/>
      <c r="NWY66" s="685"/>
      <c r="NWZ66" s="685"/>
      <c r="NXA66" s="685"/>
      <c r="NXB66" s="685"/>
      <c r="NXC66" s="685"/>
      <c r="NXD66" s="685"/>
      <c r="NXE66" s="685"/>
      <c r="NXF66" s="685"/>
      <c r="NXG66" s="685"/>
      <c r="NXH66" s="685"/>
      <c r="NXI66" s="685"/>
      <c r="NXJ66" s="685"/>
      <c r="NXK66" s="685"/>
      <c r="NXL66" s="685"/>
      <c r="NXM66" s="685"/>
      <c r="NXN66" s="685"/>
      <c r="NXO66" s="685"/>
      <c r="NXP66" s="685"/>
      <c r="NXQ66" s="685"/>
      <c r="NXR66" s="685"/>
      <c r="NXS66" s="685"/>
      <c r="NXT66" s="685"/>
      <c r="NXU66" s="685"/>
      <c r="NXV66" s="685"/>
      <c r="NXW66" s="685"/>
      <c r="NXX66" s="685"/>
      <c r="NXY66" s="685"/>
      <c r="NXZ66" s="685"/>
      <c r="NYA66" s="685"/>
      <c r="NYB66" s="685"/>
      <c r="NYC66" s="685"/>
      <c r="NYD66" s="685"/>
      <c r="NYE66" s="685"/>
      <c r="NYF66" s="685"/>
      <c r="NYG66" s="685"/>
      <c r="NYH66" s="685"/>
      <c r="NYI66" s="685"/>
      <c r="NYJ66" s="685"/>
      <c r="NYK66" s="685"/>
      <c r="NYL66" s="685"/>
      <c r="NYM66" s="685"/>
      <c r="NYN66" s="685"/>
      <c r="NYO66" s="685"/>
      <c r="NYP66" s="685"/>
      <c r="NYQ66" s="685"/>
      <c r="NYR66" s="685"/>
      <c r="NYS66" s="685"/>
      <c r="NYT66" s="685"/>
      <c r="NYU66" s="685"/>
      <c r="NYV66" s="685"/>
      <c r="NYW66" s="685"/>
      <c r="NYX66" s="685"/>
      <c r="NYY66" s="685"/>
      <c r="NYZ66" s="685"/>
      <c r="NZA66" s="685"/>
      <c r="NZB66" s="685"/>
      <c r="NZC66" s="685"/>
      <c r="NZD66" s="685"/>
      <c r="NZE66" s="685"/>
      <c r="NZF66" s="685"/>
      <c r="NZG66" s="685"/>
      <c r="NZH66" s="685"/>
      <c r="NZI66" s="685"/>
      <c r="NZJ66" s="685"/>
      <c r="NZK66" s="685"/>
      <c r="NZL66" s="685"/>
      <c r="NZM66" s="685"/>
      <c r="NZN66" s="685"/>
      <c r="NZO66" s="685"/>
      <c r="NZP66" s="685"/>
      <c r="NZQ66" s="685"/>
      <c r="NZR66" s="685"/>
      <c r="NZS66" s="685"/>
      <c r="NZT66" s="685"/>
      <c r="NZU66" s="685"/>
      <c r="NZV66" s="685"/>
      <c r="NZW66" s="685"/>
      <c r="NZX66" s="685"/>
      <c r="NZY66" s="685"/>
      <c r="NZZ66" s="685"/>
      <c r="OAA66" s="685"/>
      <c r="OAB66" s="685"/>
      <c r="OAC66" s="685"/>
      <c r="OAD66" s="685"/>
      <c r="OAE66" s="685"/>
      <c r="OAF66" s="685"/>
      <c r="OAG66" s="685"/>
      <c r="OAH66" s="685"/>
      <c r="OAI66" s="685"/>
      <c r="OAJ66" s="685"/>
      <c r="OAK66" s="685"/>
      <c r="OAL66" s="685"/>
      <c r="OAM66" s="685"/>
      <c r="OAN66" s="685"/>
      <c r="OAO66" s="685"/>
      <c r="OAP66" s="685"/>
      <c r="OAQ66" s="685"/>
      <c r="OAR66" s="685"/>
      <c r="OAS66" s="685"/>
      <c r="OAT66" s="685"/>
      <c r="OAU66" s="685"/>
      <c r="OAV66" s="685"/>
      <c r="OAW66" s="685"/>
      <c r="OAX66" s="685"/>
      <c r="OAY66" s="685"/>
      <c r="OAZ66" s="685"/>
      <c r="OBA66" s="685"/>
      <c r="OBB66" s="685"/>
      <c r="OBC66" s="685"/>
      <c r="OBD66" s="685"/>
      <c r="OBE66" s="685"/>
      <c r="OBF66" s="685"/>
      <c r="OBG66" s="685"/>
      <c r="OBH66" s="685"/>
      <c r="OBI66" s="685"/>
      <c r="OBJ66" s="685"/>
      <c r="OBK66" s="685"/>
      <c r="OBL66" s="685"/>
      <c r="OBM66" s="685"/>
      <c r="OBN66" s="685"/>
      <c r="OBO66" s="685"/>
      <c r="OBP66" s="685"/>
      <c r="OBQ66" s="685"/>
      <c r="OBR66" s="685"/>
      <c r="OBS66" s="685"/>
      <c r="OBT66" s="685"/>
      <c r="OBU66" s="685"/>
      <c r="OBV66" s="685"/>
      <c r="OBW66" s="685"/>
      <c r="OBX66" s="685"/>
      <c r="OBY66" s="685"/>
      <c r="OBZ66" s="685"/>
      <c r="OCA66" s="685"/>
      <c r="OCB66" s="685"/>
      <c r="OCC66" s="685"/>
      <c r="OCD66" s="685"/>
      <c r="OCE66" s="685"/>
      <c r="OCF66" s="685"/>
      <c r="OCG66" s="685"/>
      <c r="OCH66" s="685"/>
      <c r="OCI66" s="685"/>
      <c r="OCJ66" s="685"/>
      <c r="OCK66" s="685"/>
      <c r="OCL66" s="685"/>
      <c r="OCM66" s="685"/>
      <c r="OCN66" s="685"/>
      <c r="OCO66" s="685"/>
      <c r="OCP66" s="685"/>
      <c r="OCQ66" s="685"/>
      <c r="OCR66" s="685"/>
      <c r="OCS66" s="685"/>
      <c r="OCT66" s="685"/>
      <c r="OCU66" s="685"/>
      <c r="OCV66" s="685"/>
      <c r="OCW66" s="685"/>
      <c r="OCX66" s="685"/>
      <c r="OCY66" s="685"/>
      <c r="OCZ66" s="685"/>
      <c r="ODA66" s="685"/>
      <c r="ODB66" s="685"/>
      <c r="ODC66" s="685"/>
      <c r="ODD66" s="685"/>
      <c r="ODE66" s="685"/>
      <c r="ODF66" s="685"/>
      <c r="ODG66" s="685"/>
      <c r="ODH66" s="685"/>
      <c r="ODI66" s="685"/>
      <c r="ODJ66" s="685"/>
      <c r="ODK66" s="685"/>
      <c r="ODL66" s="685"/>
      <c r="ODM66" s="685"/>
      <c r="ODN66" s="685"/>
      <c r="ODO66" s="685"/>
      <c r="ODP66" s="685"/>
      <c r="ODQ66" s="685"/>
      <c r="ODR66" s="685"/>
      <c r="ODS66" s="685"/>
      <c r="ODT66" s="685"/>
      <c r="ODU66" s="685"/>
      <c r="ODV66" s="685"/>
      <c r="ODW66" s="685"/>
      <c r="ODX66" s="685"/>
      <c r="ODY66" s="685"/>
      <c r="ODZ66" s="685"/>
      <c r="OEA66" s="685"/>
      <c r="OEB66" s="685"/>
      <c r="OEC66" s="685"/>
      <c r="OED66" s="685"/>
      <c r="OEE66" s="685"/>
      <c r="OEF66" s="685"/>
      <c r="OEG66" s="685"/>
      <c r="OEH66" s="685"/>
      <c r="OEI66" s="685"/>
      <c r="OEJ66" s="685"/>
      <c r="OEK66" s="685"/>
      <c r="OEL66" s="685"/>
      <c r="OEM66" s="685"/>
      <c r="OEN66" s="685"/>
      <c r="OEO66" s="685"/>
      <c r="OEP66" s="685"/>
      <c r="OEQ66" s="685"/>
      <c r="OER66" s="685"/>
      <c r="OES66" s="685"/>
      <c r="OET66" s="685"/>
      <c r="OEU66" s="685"/>
      <c r="OEV66" s="685"/>
      <c r="OEW66" s="685"/>
      <c r="OEX66" s="685"/>
      <c r="OEY66" s="685"/>
      <c r="OEZ66" s="685"/>
      <c r="OFA66" s="685"/>
      <c r="OFB66" s="685"/>
      <c r="OFC66" s="685"/>
      <c r="OFD66" s="685"/>
      <c r="OFE66" s="685"/>
      <c r="OFF66" s="685"/>
      <c r="OFG66" s="685"/>
      <c r="OFH66" s="685"/>
      <c r="OFI66" s="685"/>
      <c r="OFJ66" s="685"/>
      <c r="OFK66" s="685"/>
      <c r="OFL66" s="685"/>
      <c r="OFM66" s="685"/>
      <c r="OFN66" s="685"/>
      <c r="OFO66" s="685"/>
      <c r="OFP66" s="685"/>
      <c r="OFQ66" s="685"/>
      <c r="OFR66" s="685"/>
      <c r="OFS66" s="685"/>
      <c r="OFT66" s="685"/>
      <c r="OFU66" s="685"/>
      <c r="OFV66" s="685"/>
      <c r="OFW66" s="685"/>
      <c r="OFX66" s="685"/>
      <c r="OFY66" s="685"/>
      <c r="OFZ66" s="685"/>
      <c r="OGA66" s="685"/>
      <c r="OGB66" s="685"/>
      <c r="OGC66" s="685"/>
      <c r="OGD66" s="685"/>
      <c r="OGE66" s="685"/>
      <c r="OGF66" s="685"/>
      <c r="OGG66" s="685"/>
      <c r="OGH66" s="685"/>
      <c r="OGI66" s="685"/>
      <c r="OGJ66" s="685"/>
      <c r="OGK66" s="685"/>
      <c r="OGL66" s="685"/>
      <c r="OGM66" s="685"/>
      <c r="OGN66" s="685"/>
      <c r="OGO66" s="685"/>
      <c r="OGP66" s="685"/>
      <c r="OGQ66" s="685"/>
      <c r="OGR66" s="685"/>
      <c r="OGS66" s="685"/>
      <c r="OGT66" s="685"/>
      <c r="OGU66" s="685"/>
      <c r="OGV66" s="685"/>
      <c r="OGW66" s="685"/>
      <c r="OGX66" s="685"/>
      <c r="OGY66" s="685"/>
      <c r="OGZ66" s="685"/>
      <c r="OHA66" s="685"/>
      <c r="OHB66" s="685"/>
      <c r="OHC66" s="685"/>
      <c r="OHD66" s="685"/>
      <c r="OHE66" s="685"/>
      <c r="OHF66" s="685"/>
      <c r="OHG66" s="685"/>
      <c r="OHH66" s="685"/>
      <c r="OHI66" s="685"/>
      <c r="OHJ66" s="685"/>
      <c r="OHK66" s="685"/>
      <c r="OHL66" s="685"/>
      <c r="OHM66" s="685"/>
      <c r="OHN66" s="685"/>
      <c r="OHO66" s="685"/>
      <c r="OHP66" s="685"/>
      <c r="OHQ66" s="685"/>
      <c r="OHR66" s="685"/>
      <c r="OHS66" s="685"/>
      <c r="OHT66" s="685"/>
      <c r="OHU66" s="685"/>
      <c r="OHV66" s="685"/>
      <c r="OHW66" s="685"/>
      <c r="OHX66" s="685"/>
      <c r="OHY66" s="685"/>
      <c r="OHZ66" s="685"/>
      <c r="OIA66" s="685"/>
      <c r="OIB66" s="685"/>
      <c r="OIC66" s="685"/>
      <c r="OID66" s="685"/>
      <c r="OIE66" s="685"/>
      <c r="OIF66" s="685"/>
      <c r="OIG66" s="685"/>
      <c r="OIH66" s="685"/>
      <c r="OII66" s="685"/>
      <c r="OIJ66" s="685"/>
      <c r="OIK66" s="685"/>
      <c r="OIL66" s="685"/>
      <c r="OIM66" s="685"/>
      <c r="OIN66" s="685"/>
      <c r="OIO66" s="685"/>
      <c r="OIP66" s="685"/>
      <c r="OIQ66" s="685"/>
      <c r="OIR66" s="685"/>
      <c r="OIS66" s="685"/>
      <c r="OIT66" s="685"/>
      <c r="OIU66" s="685"/>
      <c r="OIV66" s="685"/>
      <c r="OIW66" s="685"/>
      <c r="OIX66" s="685"/>
      <c r="OIY66" s="685"/>
      <c r="OIZ66" s="685"/>
      <c r="OJA66" s="685"/>
      <c r="OJB66" s="685"/>
      <c r="OJC66" s="685"/>
      <c r="OJD66" s="685"/>
      <c r="OJE66" s="685"/>
      <c r="OJF66" s="685"/>
      <c r="OJG66" s="685"/>
      <c r="OJH66" s="685"/>
      <c r="OJI66" s="685"/>
      <c r="OJJ66" s="685"/>
      <c r="OJK66" s="685"/>
      <c r="OJL66" s="685"/>
      <c r="OJM66" s="685"/>
      <c r="OJN66" s="685"/>
      <c r="OJO66" s="685"/>
      <c r="OJP66" s="685"/>
      <c r="OJQ66" s="685"/>
      <c r="OJR66" s="685"/>
      <c r="OJS66" s="685"/>
      <c r="OJT66" s="685"/>
      <c r="OJU66" s="685"/>
      <c r="OJV66" s="685"/>
      <c r="OJW66" s="685"/>
      <c r="OJX66" s="685"/>
      <c r="OJY66" s="685"/>
      <c r="OJZ66" s="685"/>
      <c r="OKA66" s="685"/>
      <c r="OKB66" s="685"/>
      <c r="OKC66" s="685"/>
      <c r="OKD66" s="685"/>
      <c r="OKE66" s="685"/>
      <c r="OKF66" s="685"/>
      <c r="OKG66" s="685"/>
      <c r="OKH66" s="685"/>
      <c r="OKI66" s="685"/>
      <c r="OKJ66" s="685"/>
      <c r="OKK66" s="685"/>
      <c r="OKL66" s="685"/>
      <c r="OKM66" s="685"/>
      <c r="OKN66" s="685"/>
      <c r="OKO66" s="685"/>
      <c r="OKP66" s="685"/>
      <c r="OKQ66" s="685"/>
      <c r="OKR66" s="685"/>
      <c r="OKS66" s="685"/>
      <c r="OKT66" s="685"/>
      <c r="OKU66" s="685"/>
      <c r="OKV66" s="685"/>
      <c r="OKW66" s="685"/>
      <c r="OKX66" s="685"/>
      <c r="OKY66" s="685"/>
      <c r="OKZ66" s="685"/>
      <c r="OLA66" s="685"/>
      <c r="OLB66" s="685"/>
      <c r="OLC66" s="685"/>
      <c r="OLD66" s="685"/>
      <c r="OLE66" s="685"/>
      <c r="OLF66" s="685"/>
      <c r="OLG66" s="685"/>
      <c r="OLH66" s="685"/>
      <c r="OLI66" s="685"/>
      <c r="OLJ66" s="685"/>
      <c r="OLK66" s="685"/>
      <c r="OLL66" s="685"/>
      <c r="OLM66" s="685"/>
      <c r="OLN66" s="685"/>
      <c r="OLO66" s="685"/>
      <c r="OLP66" s="685"/>
      <c r="OLQ66" s="685"/>
      <c r="OLR66" s="685"/>
      <c r="OLS66" s="685"/>
      <c r="OLT66" s="685"/>
      <c r="OLU66" s="685"/>
      <c r="OLV66" s="685"/>
      <c r="OLW66" s="685"/>
      <c r="OLX66" s="685"/>
      <c r="OLY66" s="685"/>
      <c r="OLZ66" s="685"/>
      <c r="OMA66" s="685"/>
      <c r="OMB66" s="685"/>
      <c r="OMC66" s="685"/>
      <c r="OMD66" s="685"/>
      <c r="OME66" s="685"/>
      <c r="OMF66" s="685"/>
      <c r="OMG66" s="685"/>
      <c r="OMH66" s="685"/>
      <c r="OMI66" s="685"/>
      <c r="OMJ66" s="685"/>
      <c r="OMK66" s="685"/>
      <c r="OML66" s="685"/>
      <c r="OMM66" s="685"/>
      <c r="OMN66" s="685"/>
      <c r="OMO66" s="685"/>
      <c r="OMP66" s="685"/>
      <c r="OMQ66" s="685"/>
      <c r="OMR66" s="685"/>
      <c r="OMS66" s="685"/>
      <c r="OMT66" s="685"/>
      <c r="OMU66" s="685"/>
      <c r="OMV66" s="685"/>
      <c r="OMW66" s="685"/>
      <c r="OMX66" s="685"/>
      <c r="OMY66" s="685"/>
      <c r="OMZ66" s="685"/>
      <c r="ONA66" s="685"/>
      <c r="ONB66" s="685"/>
      <c r="ONC66" s="685"/>
      <c r="OND66" s="685"/>
      <c r="ONE66" s="685"/>
      <c r="ONF66" s="685"/>
      <c r="ONG66" s="685"/>
      <c r="ONH66" s="685"/>
      <c r="ONI66" s="685"/>
      <c r="ONJ66" s="685"/>
      <c r="ONK66" s="685"/>
      <c r="ONL66" s="685"/>
      <c r="ONM66" s="685"/>
      <c r="ONN66" s="685"/>
      <c r="ONO66" s="685"/>
      <c r="ONP66" s="685"/>
      <c r="ONQ66" s="685"/>
      <c r="ONR66" s="685"/>
      <c r="ONS66" s="685"/>
      <c r="ONT66" s="685"/>
      <c r="ONU66" s="685"/>
      <c r="ONV66" s="685"/>
      <c r="ONW66" s="685"/>
      <c r="ONX66" s="685"/>
      <c r="ONY66" s="685"/>
      <c r="ONZ66" s="685"/>
      <c r="OOA66" s="685"/>
      <c r="OOB66" s="685"/>
      <c r="OOC66" s="685"/>
      <c r="OOD66" s="685"/>
      <c r="OOE66" s="685"/>
      <c r="OOF66" s="685"/>
      <c r="OOG66" s="685"/>
      <c r="OOH66" s="685"/>
      <c r="OOI66" s="685"/>
      <c r="OOJ66" s="685"/>
      <c r="OOK66" s="685"/>
      <c r="OOL66" s="685"/>
      <c r="OOM66" s="685"/>
      <c r="OON66" s="685"/>
      <c r="OOO66" s="685"/>
      <c r="OOP66" s="685"/>
      <c r="OOQ66" s="685"/>
      <c r="OOR66" s="685"/>
      <c r="OOS66" s="685"/>
      <c r="OOT66" s="685"/>
      <c r="OOU66" s="685"/>
      <c r="OOV66" s="685"/>
      <c r="OOW66" s="685"/>
      <c r="OOX66" s="685"/>
      <c r="OOY66" s="685"/>
      <c r="OOZ66" s="685"/>
      <c r="OPA66" s="685"/>
      <c r="OPB66" s="685"/>
      <c r="OPC66" s="685"/>
      <c r="OPD66" s="685"/>
      <c r="OPE66" s="685"/>
      <c r="OPF66" s="685"/>
      <c r="OPG66" s="685"/>
      <c r="OPH66" s="685"/>
      <c r="OPI66" s="685"/>
      <c r="OPJ66" s="685"/>
      <c r="OPK66" s="685"/>
      <c r="OPL66" s="685"/>
      <c r="OPM66" s="685"/>
      <c r="OPN66" s="685"/>
      <c r="OPO66" s="685"/>
      <c r="OPP66" s="685"/>
      <c r="OPQ66" s="685"/>
      <c r="OPR66" s="685"/>
      <c r="OPS66" s="685"/>
      <c r="OPT66" s="685"/>
      <c r="OPU66" s="685"/>
      <c r="OPV66" s="685"/>
      <c r="OPW66" s="685"/>
      <c r="OPX66" s="685"/>
      <c r="OPY66" s="685"/>
      <c r="OPZ66" s="685"/>
      <c r="OQA66" s="685"/>
      <c r="OQB66" s="685"/>
      <c r="OQC66" s="685"/>
      <c r="OQD66" s="685"/>
      <c r="OQE66" s="685"/>
      <c r="OQF66" s="685"/>
      <c r="OQG66" s="685"/>
      <c r="OQH66" s="685"/>
      <c r="OQI66" s="685"/>
      <c r="OQJ66" s="685"/>
      <c r="OQK66" s="685"/>
      <c r="OQL66" s="685"/>
      <c r="OQM66" s="685"/>
      <c r="OQN66" s="685"/>
      <c r="OQO66" s="685"/>
      <c r="OQP66" s="685"/>
      <c r="OQQ66" s="685"/>
      <c r="OQR66" s="685"/>
      <c r="OQS66" s="685"/>
      <c r="OQT66" s="685"/>
      <c r="OQU66" s="685"/>
      <c r="OQV66" s="685"/>
      <c r="OQW66" s="685"/>
      <c r="OQX66" s="685"/>
      <c r="OQY66" s="685"/>
      <c r="OQZ66" s="685"/>
      <c r="ORA66" s="685"/>
      <c r="ORB66" s="685"/>
      <c r="ORC66" s="685"/>
      <c r="ORD66" s="685"/>
      <c r="ORE66" s="685"/>
      <c r="ORF66" s="685"/>
      <c r="ORG66" s="685"/>
      <c r="ORH66" s="685"/>
      <c r="ORI66" s="685"/>
      <c r="ORJ66" s="685"/>
      <c r="ORK66" s="685"/>
      <c r="ORL66" s="685"/>
      <c r="ORM66" s="685"/>
      <c r="ORN66" s="685"/>
      <c r="ORO66" s="685"/>
      <c r="ORP66" s="685"/>
      <c r="ORQ66" s="685"/>
      <c r="ORR66" s="685"/>
      <c r="ORS66" s="685"/>
      <c r="ORT66" s="685"/>
      <c r="ORU66" s="685"/>
      <c r="ORV66" s="685"/>
      <c r="ORW66" s="685"/>
      <c r="ORX66" s="685"/>
      <c r="ORY66" s="685"/>
      <c r="ORZ66" s="685"/>
      <c r="OSA66" s="685"/>
      <c r="OSB66" s="685"/>
      <c r="OSC66" s="685"/>
      <c r="OSD66" s="685"/>
      <c r="OSE66" s="685"/>
      <c r="OSF66" s="685"/>
      <c r="OSG66" s="685"/>
      <c r="OSH66" s="685"/>
      <c r="OSI66" s="685"/>
      <c r="OSJ66" s="685"/>
      <c r="OSK66" s="685"/>
      <c r="OSL66" s="685"/>
      <c r="OSM66" s="685"/>
      <c r="OSN66" s="685"/>
      <c r="OSO66" s="685"/>
      <c r="OSP66" s="685"/>
      <c r="OSQ66" s="685"/>
      <c r="OSR66" s="685"/>
      <c r="OSS66" s="685"/>
      <c r="OST66" s="685"/>
      <c r="OSU66" s="685"/>
      <c r="OSV66" s="685"/>
      <c r="OSW66" s="685"/>
      <c r="OSX66" s="685"/>
      <c r="OSY66" s="685"/>
      <c r="OSZ66" s="685"/>
      <c r="OTA66" s="685"/>
      <c r="OTB66" s="685"/>
      <c r="OTC66" s="685"/>
      <c r="OTD66" s="685"/>
      <c r="OTE66" s="685"/>
      <c r="OTF66" s="685"/>
      <c r="OTG66" s="685"/>
      <c r="OTH66" s="685"/>
      <c r="OTI66" s="685"/>
      <c r="OTJ66" s="685"/>
      <c r="OTK66" s="685"/>
      <c r="OTL66" s="685"/>
      <c r="OTM66" s="685"/>
      <c r="OTN66" s="685"/>
      <c r="OTO66" s="685"/>
      <c r="OTP66" s="685"/>
      <c r="OTQ66" s="685"/>
      <c r="OTR66" s="685"/>
      <c r="OTS66" s="685"/>
      <c r="OTT66" s="685"/>
      <c r="OTU66" s="685"/>
      <c r="OTV66" s="685"/>
      <c r="OTW66" s="685"/>
      <c r="OTX66" s="685"/>
      <c r="OTY66" s="685"/>
      <c r="OTZ66" s="685"/>
      <c r="OUA66" s="685"/>
      <c r="OUB66" s="685"/>
      <c r="OUC66" s="685"/>
      <c r="OUD66" s="685"/>
      <c r="OUE66" s="685"/>
      <c r="OUF66" s="685"/>
      <c r="OUG66" s="685"/>
      <c r="OUH66" s="685"/>
      <c r="OUI66" s="685"/>
      <c r="OUJ66" s="685"/>
      <c r="OUK66" s="685"/>
      <c r="OUL66" s="685"/>
      <c r="OUM66" s="685"/>
      <c r="OUN66" s="685"/>
      <c r="OUO66" s="685"/>
      <c r="OUP66" s="685"/>
      <c r="OUQ66" s="685"/>
      <c r="OUR66" s="685"/>
      <c r="OUS66" s="685"/>
      <c r="OUT66" s="685"/>
      <c r="OUU66" s="685"/>
      <c r="OUV66" s="685"/>
      <c r="OUW66" s="685"/>
      <c r="OUX66" s="685"/>
      <c r="OUY66" s="685"/>
      <c r="OUZ66" s="685"/>
      <c r="OVA66" s="685"/>
      <c r="OVB66" s="685"/>
      <c r="OVC66" s="685"/>
      <c r="OVD66" s="685"/>
      <c r="OVE66" s="685"/>
      <c r="OVF66" s="685"/>
      <c r="OVG66" s="685"/>
      <c r="OVH66" s="685"/>
      <c r="OVI66" s="685"/>
      <c r="OVJ66" s="685"/>
      <c r="OVK66" s="685"/>
      <c r="OVL66" s="685"/>
      <c r="OVM66" s="685"/>
      <c r="OVN66" s="685"/>
      <c r="OVO66" s="685"/>
      <c r="OVP66" s="685"/>
      <c r="OVQ66" s="685"/>
      <c r="OVR66" s="685"/>
      <c r="OVS66" s="685"/>
      <c r="OVT66" s="685"/>
      <c r="OVU66" s="685"/>
      <c r="OVV66" s="685"/>
      <c r="OVW66" s="685"/>
      <c r="OVX66" s="685"/>
      <c r="OVY66" s="685"/>
      <c r="OVZ66" s="685"/>
      <c r="OWA66" s="685"/>
      <c r="OWB66" s="685"/>
      <c r="OWC66" s="685"/>
      <c r="OWD66" s="685"/>
      <c r="OWE66" s="685"/>
      <c r="OWF66" s="685"/>
      <c r="OWG66" s="685"/>
      <c r="OWH66" s="685"/>
      <c r="OWI66" s="685"/>
      <c r="OWJ66" s="685"/>
      <c r="OWK66" s="685"/>
      <c r="OWL66" s="685"/>
      <c r="OWM66" s="685"/>
      <c r="OWN66" s="685"/>
      <c r="OWO66" s="685"/>
      <c r="OWP66" s="685"/>
      <c r="OWQ66" s="685"/>
      <c r="OWR66" s="685"/>
      <c r="OWS66" s="685"/>
      <c r="OWT66" s="685"/>
      <c r="OWU66" s="685"/>
      <c r="OWV66" s="685"/>
      <c r="OWW66" s="685"/>
      <c r="OWX66" s="685"/>
      <c r="OWY66" s="685"/>
      <c r="OWZ66" s="685"/>
      <c r="OXA66" s="685"/>
      <c r="OXB66" s="685"/>
      <c r="OXC66" s="685"/>
      <c r="OXD66" s="685"/>
      <c r="OXE66" s="685"/>
      <c r="OXF66" s="685"/>
      <c r="OXG66" s="685"/>
      <c r="OXH66" s="685"/>
      <c r="OXI66" s="685"/>
      <c r="OXJ66" s="685"/>
      <c r="OXK66" s="685"/>
      <c r="OXL66" s="685"/>
      <c r="OXM66" s="685"/>
      <c r="OXN66" s="685"/>
      <c r="OXO66" s="685"/>
      <c r="OXP66" s="685"/>
      <c r="OXQ66" s="685"/>
      <c r="OXR66" s="685"/>
      <c r="OXS66" s="685"/>
      <c r="OXT66" s="685"/>
      <c r="OXU66" s="685"/>
      <c r="OXV66" s="685"/>
      <c r="OXW66" s="685"/>
      <c r="OXX66" s="685"/>
      <c r="OXY66" s="685"/>
      <c r="OXZ66" s="685"/>
      <c r="OYA66" s="685"/>
      <c r="OYB66" s="685"/>
      <c r="OYC66" s="685"/>
      <c r="OYD66" s="685"/>
      <c r="OYE66" s="685"/>
      <c r="OYF66" s="685"/>
      <c r="OYG66" s="685"/>
      <c r="OYH66" s="685"/>
      <c r="OYI66" s="685"/>
      <c r="OYJ66" s="685"/>
      <c r="OYK66" s="685"/>
      <c r="OYL66" s="685"/>
      <c r="OYM66" s="685"/>
      <c r="OYN66" s="685"/>
      <c r="OYO66" s="685"/>
      <c r="OYP66" s="685"/>
      <c r="OYQ66" s="685"/>
      <c r="OYR66" s="685"/>
      <c r="OYS66" s="685"/>
      <c r="OYT66" s="685"/>
      <c r="OYU66" s="685"/>
      <c r="OYV66" s="685"/>
      <c r="OYW66" s="685"/>
      <c r="OYX66" s="685"/>
      <c r="OYY66" s="685"/>
      <c r="OYZ66" s="685"/>
      <c r="OZA66" s="685"/>
      <c r="OZB66" s="685"/>
      <c r="OZC66" s="685"/>
      <c r="OZD66" s="685"/>
      <c r="OZE66" s="685"/>
      <c r="OZF66" s="685"/>
      <c r="OZG66" s="685"/>
      <c r="OZH66" s="685"/>
      <c r="OZI66" s="685"/>
      <c r="OZJ66" s="685"/>
      <c r="OZK66" s="685"/>
      <c r="OZL66" s="685"/>
      <c r="OZM66" s="685"/>
      <c r="OZN66" s="685"/>
      <c r="OZO66" s="685"/>
      <c r="OZP66" s="685"/>
      <c r="OZQ66" s="685"/>
      <c r="OZR66" s="685"/>
      <c r="OZS66" s="685"/>
      <c r="OZT66" s="685"/>
      <c r="OZU66" s="685"/>
      <c r="OZV66" s="685"/>
      <c r="OZW66" s="685"/>
      <c r="OZX66" s="685"/>
      <c r="OZY66" s="685"/>
      <c r="OZZ66" s="685"/>
      <c r="PAA66" s="685"/>
      <c r="PAB66" s="685"/>
      <c r="PAC66" s="685"/>
      <c r="PAD66" s="685"/>
      <c r="PAE66" s="685"/>
      <c r="PAF66" s="685"/>
      <c r="PAG66" s="685"/>
      <c r="PAH66" s="685"/>
      <c r="PAI66" s="685"/>
      <c r="PAJ66" s="685"/>
      <c r="PAK66" s="685"/>
      <c r="PAL66" s="685"/>
      <c r="PAM66" s="685"/>
      <c r="PAN66" s="685"/>
      <c r="PAO66" s="685"/>
      <c r="PAP66" s="685"/>
      <c r="PAQ66" s="685"/>
      <c r="PAR66" s="685"/>
      <c r="PAS66" s="685"/>
      <c r="PAT66" s="685"/>
      <c r="PAU66" s="685"/>
      <c r="PAV66" s="685"/>
      <c r="PAW66" s="685"/>
      <c r="PAX66" s="685"/>
      <c r="PAY66" s="685"/>
      <c r="PAZ66" s="685"/>
      <c r="PBA66" s="685"/>
      <c r="PBB66" s="685"/>
      <c r="PBC66" s="685"/>
      <c r="PBD66" s="685"/>
      <c r="PBE66" s="685"/>
      <c r="PBF66" s="685"/>
      <c r="PBG66" s="685"/>
      <c r="PBH66" s="685"/>
      <c r="PBI66" s="685"/>
      <c r="PBJ66" s="685"/>
      <c r="PBK66" s="685"/>
      <c r="PBL66" s="685"/>
      <c r="PBM66" s="685"/>
      <c r="PBN66" s="685"/>
      <c r="PBO66" s="685"/>
      <c r="PBP66" s="685"/>
      <c r="PBQ66" s="685"/>
      <c r="PBR66" s="685"/>
      <c r="PBS66" s="685"/>
      <c r="PBT66" s="685"/>
      <c r="PBU66" s="685"/>
      <c r="PBV66" s="685"/>
      <c r="PBW66" s="685"/>
      <c r="PBX66" s="685"/>
      <c r="PBY66" s="685"/>
      <c r="PBZ66" s="685"/>
      <c r="PCA66" s="685"/>
      <c r="PCB66" s="685"/>
      <c r="PCC66" s="685"/>
      <c r="PCD66" s="685"/>
      <c r="PCE66" s="685"/>
      <c r="PCF66" s="685"/>
      <c r="PCG66" s="685"/>
      <c r="PCH66" s="685"/>
      <c r="PCI66" s="685"/>
      <c r="PCJ66" s="685"/>
      <c r="PCK66" s="685"/>
      <c r="PCL66" s="685"/>
      <c r="PCM66" s="685"/>
      <c r="PCN66" s="685"/>
      <c r="PCO66" s="685"/>
      <c r="PCP66" s="685"/>
      <c r="PCQ66" s="685"/>
      <c r="PCR66" s="685"/>
      <c r="PCS66" s="685"/>
      <c r="PCT66" s="685"/>
      <c r="PCU66" s="685"/>
      <c r="PCV66" s="685"/>
      <c r="PCW66" s="685"/>
      <c r="PCX66" s="685"/>
      <c r="PCY66" s="685"/>
      <c r="PCZ66" s="685"/>
      <c r="PDA66" s="685"/>
      <c r="PDB66" s="685"/>
      <c r="PDC66" s="685"/>
      <c r="PDD66" s="685"/>
      <c r="PDE66" s="685"/>
      <c r="PDF66" s="685"/>
      <c r="PDG66" s="685"/>
      <c r="PDH66" s="685"/>
      <c r="PDI66" s="685"/>
      <c r="PDJ66" s="685"/>
      <c r="PDK66" s="685"/>
      <c r="PDL66" s="685"/>
      <c r="PDM66" s="685"/>
      <c r="PDN66" s="685"/>
      <c r="PDO66" s="685"/>
      <c r="PDP66" s="685"/>
      <c r="PDQ66" s="685"/>
      <c r="PDR66" s="685"/>
      <c r="PDS66" s="685"/>
      <c r="PDT66" s="685"/>
      <c r="PDU66" s="685"/>
      <c r="PDV66" s="685"/>
      <c r="PDW66" s="685"/>
      <c r="PDX66" s="685"/>
      <c r="PDY66" s="685"/>
      <c r="PDZ66" s="685"/>
      <c r="PEA66" s="685"/>
      <c r="PEB66" s="685"/>
      <c r="PEC66" s="685"/>
      <c r="PED66" s="685"/>
      <c r="PEE66" s="685"/>
      <c r="PEF66" s="685"/>
      <c r="PEG66" s="685"/>
      <c r="PEH66" s="685"/>
      <c r="PEI66" s="685"/>
      <c r="PEJ66" s="685"/>
      <c r="PEK66" s="685"/>
      <c r="PEL66" s="685"/>
      <c r="PEM66" s="685"/>
      <c r="PEN66" s="685"/>
      <c r="PEO66" s="685"/>
      <c r="PEP66" s="685"/>
      <c r="PEQ66" s="685"/>
      <c r="PER66" s="685"/>
      <c r="PES66" s="685"/>
      <c r="PET66" s="685"/>
      <c r="PEU66" s="685"/>
      <c r="PEV66" s="685"/>
      <c r="PEW66" s="685"/>
      <c r="PEX66" s="685"/>
      <c r="PEY66" s="685"/>
      <c r="PEZ66" s="685"/>
      <c r="PFA66" s="685"/>
      <c r="PFB66" s="685"/>
      <c r="PFC66" s="685"/>
      <c r="PFD66" s="685"/>
      <c r="PFE66" s="685"/>
      <c r="PFF66" s="685"/>
      <c r="PFG66" s="685"/>
      <c r="PFH66" s="685"/>
      <c r="PFI66" s="685"/>
      <c r="PFJ66" s="685"/>
      <c r="PFK66" s="685"/>
      <c r="PFL66" s="685"/>
      <c r="PFM66" s="685"/>
      <c r="PFN66" s="685"/>
      <c r="PFO66" s="685"/>
      <c r="PFP66" s="685"/>
      <c r="PFQ66" s="685"/>
      <c r="PFR66" s="685"/>
      <c r="PFS66" s="685"/>
      <c r="PFT66" s="685"/>
      <c r="PFU66" s="685"/>
      <c r="PFV66" s="685"/>
      <c r="PFW66" s="685"/>
      <c r="PFX66" s="685"/>
      <c r="PFY66" s="685"/>
      <c r="PFZ66" s="685"/>
      <c r="PGA66" s="685"/>
      <c r="PGB66" s="685"/>
      <c r="PGC66" s="685"/>
      <c r="PGD66" s="685"/>
      <c r="PGE66" s="685"/>
      <c r="PGF66" s="685"/>
      <c r="PGG66" s="685"/>
      <c r="PGH66" s="685"/>
      <c r="PGI66" s="685"/>
      <c r="PGJ66" s="685"/>
      <c r="PGK66" s="685"/>
      <c r="PGL66" s="685"/>
      <c r="PGM66" s="685"/>
      <c r="PGN66" s="685"/>
      <c r="PGO66" s="685"/>
      <c r="PGP66" s="685"/>
      <c r="PGQ66" s="685"/>
      <c r="PGR66" s="685"/>
      <c r="PGS66" s="685"/>
      <c r="PGT66" s="685"/>
      <c r="PGU66" s="685"/>
      <c r="PGV66" s="685"/>
      <c r="PGW66" s="685"/>
      <c r="PGX66" s="685"/>
      <c r="PGY66" s="685"/>
      <c r="PGZ66" s="685"/>
      <c r="PHA66" s="685"/>
      <c r="PHB66" s="685"/>
      <c r="PHC66" s="685"/>
      <c r="PHD66" s="685"/>
      <c r="PHE66" s="685"/>
      <c r="PHF66" s="685"/>
      <c r="PHG66" s="685"/>
      <c r="PHH66" s="685"/>
      <c r="PHI66" s="685"/>
      <c r="PHJ66" s="685"/>
      <c r="PHK66" s="685"/>
      <c r="PHL66" s="685"/>
      <c r="PHM66" s="685"/>
      <c r="PHN66" s="685"/>
      <c r="PHO66" s="685"/>
      <c r="PHP66" s="685"/>
      <c r="PHQ66" s="685"/>
      <c r="PHR66" s="685"/>
      <c r="PHS66" s="685"/>
      <c r="PHT66" s="685"/>
      <c r="PHU66" s="685"/>
      <c r="PHV66" s="685"/>
      <c r="PHW66" s="685"/>
      <c r="PHX66" s="685"/>
      <c r="PHY66" s="685"/>
      <c r="PHZ66" s="685"/>
      <c r="PIA66" s="685"/>
      <c r="PIB66" s="685"/>
      <c r="PIC66" s="685"/>
      <c r="PID66" s="685"/>
      <c r="PIE66" s="685"/>
      <c r="PIF66" s="685"/>
      <c r="PIG66" s="685"/>
      <c r="PIH66" s="685"/>
      <c r="PII66" s="685"/>
      <c r="PIJ66" s="685"/>
      <c r="PIK66" s="685"/>
      <c r="PIL66" s="685"/>
      <c r="PIM66" s="685"/>
      <c r="PIN66" s="685"/>
      <c r="PIO66" s="685"/>
      <c r="PIP66" s="685"/>
      <c r="PIQ66" s="685"/>
      <c r="PIR66" s="685"/>
      <c r="PIS66" s="685"/>
      <c r="PIT66" s="685"/>
      <c r="PIU66" s="685"/>
      <c r="PIV66" s="685"/>
      <c r="PIW66" s="685"/>
      <c r="PIX66" s="685"/>
      <c r="PIY66" s="685"/>
      <c r="PIZ66" s="685"/>
      <c r="PJA66" s="685"/>
      <c r="PJB66" s="685"/>
      <c r="PJC66" s="685"/>
      <c r="PJD66" s="685"/>
      <c r="PJE66" s="685"/>
      <c r="PJF66" s="685"/>
      <c r="PJG66" s="685"/>
      <c r="PJH66" s="685"/>
      <c r="PJI66" s="685"/>
      <c r="PJJ66" s="685"/>
      <c r="PJK66" s="685"/>
      <c r="PJL66" s="685"/>
      <c r="PJM66" s="685"/>
      <c r="PJN66" s="685"/>
      <c r="PJO66" s="685"/>
      <c r="PJP66" s="685"/>
      <c r="PJQ66" s="685"/>
      <c r="PJR66" s="685"/>
      <c r="PJS66" s="685"/>
      <c r="PJT66" s="685"/>
      <c r="PJU66" s="685"/>
      <c r="PJV66" s="685"/>
      <c r="PJW66" s="685"/>
      <c r="PJX66" s="685"/>
      <c r="PJY66" s="685"/>
      <c r="PJZ66" s="685"/>
      <c r="PKA66" s="685"/>
      <c r="PKB66" s="685"/>
      <c r="PKC66" s="685"/>
      <c r="PKD66" s="685"/>
      <c r="PKE66" s="685"/>
      <c r="PKF66" s="685"/>
      <c r="PKG66" s="685"/>
      <c r="PKH66" s="685"/>
      <c r="PKI66" s="685"/>
      <c r="PKJ66" s="685"/>
      <c r="PKK66" s="685"/>
      <c r="PKL66" s="685"/>
      <c r="PKM66" s="685"/>
      <c r="PKN66" s="685"/>
      <c r="PKO66" s="685"/>
      <c r="PKP66" s="685"/>
      <c r="PKQ66" s="685"/>
      <c r="PKR66" s="685"/>
      <c r="PKS66" s="685"/>
      <c r="PKT66" s="685"/>
      <c r="PKU66" s="685"/>
      <c r="PKV66" s="685"/>
      <c r="PKW66" s="685"/>
      <c r="PKX66" s="685"/>
      <c r="PKY66" s="685"/>
      <c r="PKZ66" s="685"/>
      <c r="PLA66" s="685"/>
      <c r="PLB66" s="685"/>
      <c r="PLC66" s="685"/>
      <c r="PLD66" s="685"/>
      <c r="PLE66" s="685"/>
      <c r="PLF66" s="685"/>
      <c r="PLG66" s="685"/>
      <c r="PLH66" s="685"/>
      <c r="PLI66" s="685"/>
      <c r="PLJ66" s="685"/>
      <c r="PLK66" s="685"/>
      <c r="PLL66" s="685"/>
      <c r="PLM66" s="685"/>
      <c r="PLN66" s="685"/>
      <c r="PLO66" s="685"/>
      <c r="PLP66" s="685"/>
      <c r="PLQ66" s="685"/>
      <c r="PLR66" s="685"/>
      <c r="PLS66" s="685"/>
      <c r="PLT66" s="685"/>
      <c r="PLU66" s="685"/>
      <c r="PLV66" s="685"/>
      <c r="PLW66" s="685"/>
      <c r="PLX66" s="685"/>
      <c r="PLY66" s="685"/>
      <c r="PLZ66" s="685"/>
      <c r="PMA66" s="685"/>
      <c r="PMB66" s="685"/>
      <c r="PMC66" s="685"/>
      <c r="PMD66" s="685"/>
      <c r="PME66" s="685"/>
      <c r="PMF66" s="685"/>
      <c r="PMG66" s="685"/>
      <c r="PMH66" s="685"/>
      <c r="PMI66" s="685"/>
      <c r="PMJ66" s="685"/>
      <c r="PMK66" s="685"/>
      <c r="PML66" s="685"/>
      <c r="PMM66" s="685"/>
      <c r="PMN66" s="685"/>
      <c r="PMO66" s="685"/>
      <c r="PMP66" s="685"/>
      <c r="PMQ66" s="685"/>
      <c r="PMR66" s="685"/>
      <c r="PMS66" s="685"/>
      <c r="PMT66" s="685"/>
      <c r="PMU66" s="685"/>
      <c r="PMV66" s="685"/>
      <c r="PMW66" s="685"/>
      <c r="PMX66" s="685"/>
      <c r="PMY66" s="685"/>
      <c r="PMZ66" s="685"/>
      <c r="PNA66" s="685"/>
      <c r="PNB66" s="685"/>
      <c r="PNC66" s="685"/>
      <c r="PND66" s="685"/>
      <c r="PNE66" s="685"/>
      <c r="PNF66" s="685"/>
      <c r="PNG66" s="685"/>
      <c r="PNH66" s="685"/>
      <c r="PNI66" s="685"/>
      <c r="PNJ66" s="685"/>
      <c r="PNK66" s="685"/>
      <c r="PNL66" s="685"/>
      <c r="PNM66" s="685"/>
      <c r="PNN66" s="685"/>
      <c r="PNO66" s="685"/>
      <c r="PNP66" s="685"/>
      <c r="PNQ66" s="685"/>
      <c r="PNR66" s="685"/>
      <c r="PNS66" s="685"/>
      <c r="PNT66" s="685"/>
      <c r="PNU66" s="685"/>
      <c r="PNV66" s="685"/>
      <c r="PNW66" s="685"/>
      <c r="PNX66" s="685"/>
      <c r="PNY66" s="685"/>
      <c r="PNZ66" s="685"/>
      <c r="POA66" s="685"/>
      <c r="POB66" s="685"/>
      <c r="POC66" s="685"/>
      <c r="POD66" s="685"/>
      <c r="POE66" s="685"/>
      <c r="POF66" s="685"/>
      <c r="POG66" s="685"/>
      <c r="POH66" s="685"/>
      <c r="POI66" s="685"/>
      <c r="POJ66" s="685"/>
      <c r="POK66" s="685"/>
      <c r="POL66" s="685"/>
      <c r="POM66" s="685"/>
      <c r="PON66" s="685"/>
      <c r="POO66" s="685"/>
      <c r="POP66" s="685"/>
      <c r="POQ66" s="685"/>
      <c r="POR66" s="685"/>
      <c r="POS66" s="685"/>
      <c r="POT66" s="685"/>
      <c r="POU66" s="685"/>
      <c r="POV66" s="685"/>
      <c r="POW66" s="685"/>
      <c r="POX66" s="685"/>
      <c r="POY66" s="685"/>
      <c r="POZ66" s="685"/>
      <c r="PPA66" s="685"/>
      <c r="PPB66" s="685"/>
      <c r="PPC66" s="685"/>
      <c r="PPD66" s="685"/>
      <c r="PPE66" s="685"/>
      <c r="PPF66" s="685"/>
      <c r="PPG66" s="685"/>
      <c r="PPH66" s="685"/>
      <c r="PPI66" s="685"/>
      <c r="PPJ66" s="685"/>
      <c r="PPK66" s="685"/>
      <c r="PPL66" s="685"/>
      <c r="PPM66" s="685"/>
      <c r="PPN66" s="685"/>
      <c r="PPO66" s="685"/>
      <c r="PPP66" s="685"/>
      <c r="PPQ66" s="685"/>
      <c r="PPR66" s="685"/>
      <c r="PPS66" s="685"/>
      <c r="PPT66" s="685"/>
      <c r="PPU66" s="685"/>
      <c r="PPV66" s="685"/>
      <c r="PPW66" s="685"/>
      <c r="PPX66" s="685"/>
      <c r="PPY66" s="685"/>
      <c r="PPZ66" s="685"/>
      <c r="PQA66" s="685"/>
      <c r="PQB66" s="685"/>
      <c r="PQC66" s="685"/>
      <c r="PQD66" s="685"/>
      <c r="PQE66" s="685"/>
      <c r="PQF66" s="685"/>
      <c r="PQG66" s="685"/>
      <c r="PQH66" s="685"/>
      <c r="PQI66" s="685"/>
      <c r="PQJ66" s="685"/>
      <c r="PQK66" s="685"/>
      <c r="PQL66" s="685"/>
      <c r="PQM66" s="685"/>
      <c r="PQN66" s="685"/>
      <c r="PQO66" s="685"/>
      <c r="PQP66" s="685"/>
      <c r="PQQ66" s="685"/>
      <c r="PQR66" s="685"/>
      <c r="PQS66" s="685"/>
      <c r="PQT66" s="685"/>
      <c r="PQU66" s="685"/>
      <c r="PQV66" s="685"/>
      <c r="PQW66" s="685"/>
      <c r="PQX66" s="685"/>
      <c r="PQY66" s="685"/>
      <c r="PQZ66" s="685"/>
      <c r="PRA66" s="685"/>
      <c r="PRB66" s="685"/>
      <c r="PRC66" s="685"/>
      <c r="PRD66" s="685"/>
      <c r="PRE66" s="685"/>
      <c r="PRF66" s="685"/>
      <c r="PRG66" s="685"/>
      <c r="PRH66" s="685"/>
      <c r="PRI66" s="685"/>
      <c r="PRJ66" s="685"/>
      <c r="PRK66" s="685"/>
      <c r="PRL66" s="685"/>
      <c r="PRM66" s="685"/>
      <c r="PRN66" s="685"/>
      <c r="PRO66" s="685"/>
      <c r="PRP66" s="685"/>
      <c r="PRQ66" s="685"/>
      <c r="PRR66" s="685"/>
      <c r="PRS66" s="685"/>
      <c r="PRT66" s="685"/>
      <c r="PRU66" s="685"/>
      <c r="PRV66" s="685"/>
      <c r="PRW66" s="685"/>
      <c r="PRX66" s="685"/>
      <c r="PRY66" s="685"/>
      <c r="PRZ66" s="685"/>
      <c r="PSA66" s="685"/>
      <c r="PSB66" s="685"/>
      <c r="PSC66" s="685"/>
      <c r="PSD66" s="685"/>
      <c r="PSE66" s="685"/>
      <c r="PSF66" s="685"/>
      <c r="PSG66" s="685"/>
      <c r="PSH66" s="685"/>
      <c r="PSI66" s="685"/>
      <c r="PSJ66" s="685"/>
      <c r="PSK66" s="685"/>
      <c r="PSL66" s="685"/>
      <c r="PSM66" s="685"/>
      <c r="PSN66" s="685"/>
      <c r="PSO66" s="685"/>
      <c r="PSP66" s="685"/>
      <c r="PSQ66" s="685"/>
      <c r="PSR66" s="685"/>
      <c r="PSS66" s="685"/>
      <c r="PST66" s="685"/>
      <c r="PSU66" s="685"/>
      <c r="PSV66" s="685"/>
      <c r="PSW66" s="685"/>
      <c r="PSX66" s="685"/>
      <c r="PSY66" s="685"/>
      <c r="PSZ66" s="685"/>
      <c r="PTA66" s="685"/>
      <c r="PTB66" s="685"/>
      <c r="PTC66" s="685"/>
      <c r="PTD66" s="685"/>
      <c r="PTE66" s="685"/>
      <c r="PTF66" s="685"/>
      <c r="PTG66" s="685"/>
      <c r="PTH66" s="685"/>
      <c r="PTI66" s="685"/>
      <c r="PTJ66" s="685"/>
      <c r="PTK66" s="685"/>
      <c r="PTL66" s="685"/>
      <c r="PTM66" s="685"/>
      <c r="PTN66" s="685"/>
      <c r="PTO66" s="685"/>
      <c r="PTP66" s="685"/>
      <c r="PTQ66" s="685"/>
      <c r="PTR66" s="685"/>
      <c r="PTS66" s="685"/>
      <c r="PTT66" s="685"/>
      <c r="PTU66" s="685"/>
      <c r="PTV66" s="685"/>
      <c r="PTW66" s="685"/>
      <c r="PTX66" s="685"/>
      <c r="PTY66" s="685"/>
      <c r="PTZ66" s="685"/>
      <c r="PUA66" s="685"/>
      <c r="PUB66" s="685"/>
      <c r="PUC66" s="685"/>
      <c r="PUD66" s="685"/>
      <c r="PUE66" s="685"/>
      <c r="PUF66" s="685"/>
      <c r="PUG66" s="685"/>
      <c r="PUH66" s="685"/>
      <c r="PUI66" s="685"/>
      <c r="PUJ66" s="685"/>
      <c r="PUK66" s="685"/>
      <c r="PUL66" s="685"/>
      <c r="PUM66" s="685"/>
      <c r="PUN66" s="685"/>
      <c r="PUO66" s="685"/>
      <c r="PUP66" s="685"/>
      <c r="PUQ66" s="685"/>
      <c r="PUR66" s="685"/>
      <c r="PUS66" s="685"/>
      <c r="PUT66" s="685"/>
      <c r="PUU66" s="685"/>
      <c r="PUV66" s="685"/>
      <c r="PUW66" s="685"/>
      <c r="PUX66" s="685"/>
      <c r="PUY66" s="685"/>
      <c r="PUZ66" s="685"/>
      <c r="PVA66" s="685"/>
      <c r="PVB66" s="685"/>
      <c r="PVC66" s="685"/>
      <c r="PVD66" s="685"/>
      <c r="PVE66" s="685"/>
      <c r="PVF66" s="685"/>
      <c r="PVG66" s="685"/>
      <c r="PVH66" s="685"/>
      <c r="PVI66" s="685"/>
      <c r="PVJ66" s="685"/>
      <c r="PVK66" s="685"/>
      <c r="PVL66" s="685"/>
      <c r="PVM66" s="685"/>
      <c r="PVN66" s="685"/>
      <c r="PVO66" s="685"/>
      <c r="PVP66" s="685"/>
      <c r="PVQ66" s="685"/>
      <c r="PVR66" s="685"/>
      <c r="PVS66" s="685"/>
      <c r="PVT66" s="685"/>
      <c r="PVU66" s="685"/>
      <c r="PVV66" s="685"/>
      <c r="PVW66" s="685"/>
      <c r="PVX66" s="685"/>
      <c r="PVY66" s="685"/>
      <c r="PVZ66" s="685"/>
      <c r="PWA66" s="685"/>
      <c r="PWB66" s="685"/>
      <c r="PWC66" s="685"/>
      <c r="PWD66" s="685"/>
      <c r="PWE66" s="685"/>
      <c r="PWF66" s="685"/>
      <c r="PWG66" s="685"/>
      <c r="PWH66" s="685"/>
      <c r="PWI66" s="685"/>
      <c r="PWJ66" s="685"/>
      <c r="PWK66" s="685"/>
      <c r="PWL66" s="685"/>
      <c r="PWM66" s="685"/>
      <c r="PWN66" s="685"/>
      <c r="PWO66" s="685"/>
      <c r="PWP66" s="685"/>
      <c r="PWQ66" s="685"/>
      <c r="PWR66" s="685"/>
      <c r="PWS66" s="685"/>
      <c r="PWT66" s="685"/>
      <c r="PWU66" s="685"/>
      <c r="PWV66" s="685"/>
      <c r="PWW66" s="685"/>
      <c r="PWX66" s="685"/>
      <c r="PWY66" s="685"/>
      <c r="PWZ66" s="685"/>
      <c r="PXA66" s="685"/>
      <c r="PXB66" s="685"/>
      <c r="PXC66" s="685"/>
      <c r="PXD66" s="685"/>
      <c r="PXE66" s="685"/>
      <c r="PXF66" s="685"/>
      <c r="PXG66" s="685"/>
      <c r="PXH66" s="685"/>
      <c r="PXI66" s="685"/>
      <c r="PXJ66" s="685"/>
      <c r="PXK66" s="685"/>
      <c r="PXL66" s="685"/>
      <c r="PXM66" s="685"/>
      <c r="PXN66" s="685"/>
      <c r="PXO66" s="685"/>
      <c r="PXP66" s="685"/>
      <c r="PXQ66" s="685"/>
      <c r="PXR66" s="685"/>
      <c r="PXS66" s="685"/>
      <c r="PXT66" s="685"/>
      <c r="PXU66" s="685"/>
      <c r="PXV66" s="685"/>
      <c r="PXW66" s="685"/>
      <c r="PXX66" s="685"/>
      <c r="PXY66" s="685"/>
      <c r="PXZ66" s="685"/>
      <c r="PYA66" s="685"/>
      <c r="PYB66" s="685"/>
      <c r="PYC66" s="685"/>
      <c r="PYD66" s="685"/>
      <c r="PYE66" s="685"/>
      <c r="PYF66" s="685"/>
      <c r="PYG66" s="685"/>
      <c r="PYH66" s="685"/>
      <c r="PYI66" s="685"/>
      <c r="PYJ66" s="685"/>
      <c r="PYK66" s="685"/>
      <c r="PYL66" s="685"/>
      <c r="PYM66" s="685"/>
      <c r="PYN66" s="685"/>
      <c r="PYO66" s="685"/>
      <c r="PYP66" s="685"/>
      <c r="PYQ66" s="685"/>
      <c r="PYR66" s="685"/>
      <c r="PYS66" s="685"/>
      <c r="PYT66" s="685"/>
      <c r="PYU66" s="685"/>
      <c r="PYV66" s="685"/>
      <c r="PYW66" s="685"/>
      <c r="PYX66" s="685"/>
      <c r="PYY66" s="685"/>
      <c r="PYZ66" s="685"/>
      <c r="PZA66" s="685"/>
      <c r="PZB66" s="685"/>
      <c r="PZC66" s="685"/>
      <c r="PZD66" s="685"/>
      <c r="PZE66" s="685"/>
      <c r="PZF66" s="685"/>
      <c r="PZG66" s="685"/>
      <c r="PZH66" s="685"/>
      <c r="PZI66" s="685"/>
      <c r="PZJ66" s="685"/>
      <c r="PZK66" s="685"/>
      <c r="PZL66" s="685"/>
      <c r="PZM66" s="685"/>
      <c r="PZN66" s="685"/>
      <c r="PZO66" s="685"/>
      <c r="PZP66" s="685"/>
      <c r="PZQ66" s="685"/>
      <c r="PZR66" s="685"/>
      <c r="PZS66" s="685"/>
      <c r="PZT66" s="685"/>
      <c r="PZU66" s="685"/>
      <c r="PZV66" s="685"/>
      <c r="PZW66" s="685"/>
      <c r="PZX66" s="685"/>
      <c r="PZY66" s="685"/>
      <c r="PZZ66" s="685"/>
      <c r="QAA66" s="685"/>
      <c r="QAB66" s="685"/>
      <c r="QAC66" s="685"/>
      <c r="QAD66" s="685"/>
      <c r="QAE66" s="685"/>
      <c r="QAF66" s="685"/>
      <c r="QAG66" s="685"/>
      <c r="QAH66" s="685"/>
      <c r="QAI66" s="685"/>
      <c r="QAJ66" s="685"/>
      <c r="QAK66" s="685"/>
      <c r="QAL66" s="685"/>
      <c r="QAM66" s="685"/>
      <c r="QAN66" s="685"/>
      <c r="QAO66" s="685"/>
      <c r="QAP66" s="685"/>
      <c r="QAQ66" s="685"/>
      <c r="QAR66" s="685"/>
      <c r="QAS66" s="685"/>
      <c r="QAT66" s="685"/>
      <c r="QAU66" s="685"/>
      <c r="QAV66" s="685"/>
      <c r="QAW66" s="685"/>
      <c r="QAX66" s="685"/>
      <c r="QAY66" s="685"/>
      <c r="QAZ66" s="685"/>
      <c r="QBA66" s="685"/>
      <c r="QBB66" s="685"/>
      <c r="QBC66" s="685"/>
      <c r="QBD66" s="685"/>
      <c r="QBE66" s="685"/>
      <c r="QBF66" s="685"/>
      <c r="QBG66" s="685"/>
      <c r="QBH66" s="685"/>
      <c r="QBI66" s="685"/>
      <c r="QBJ66" s="685"/>
      <c r="QBK66" s="685"/>
      <c r="QBL66" s="685"/>
      <c r="QBM66" s="685"/>
      <c r="QBN66" s="685"/>
      <c r="QBO66" s="685"/>
      <c r="QBP66" s="685"/>
      <c r="QBQ66" s="685"/>
      <c r="QBR66" s="685"/>
      <c r="QBS66" s="685"/>
      <c r="QBT66" s="685"/>
      <c r="QBU66" s="685"/>
      <c r="QBV66" s="685"/>
      <c r="QBW66" s="685"/>
      <c r="QBX66" s="685"/>
      <c r="QBY66" s="685"/>
      <c r="QBZ66" s="685"/>
      <c r="QCA66" s="685"/>
      <c r="QCB66" s="685"/>
      <c r="QCC66" s="685"/>
      <c r="QCD66" s="685"/>
      <c r="QCE66" s="685"/>
      <c r="QCF66" s="685"/>
      <c r="QCG66" s="685"/>
      <c r="QCH66" s="685"/>
      <c r="QCI66" s="685"/>
      <c r="QCJ66" s="685"/>
      <c r="QCK66" s="685"/>
      <c r="QCL66" s="685"/>
      <c r="QCM66" s="685"/>
      <c r="QCN66" s="685"/>
      <c r="QCO66" s="685"/>
      <c r="QCP66" s="685"/>
      <c r="QCQ66" s="685"/>
      <c r="QCR66" s="685"/>
      <c r="QCS66" s="685"/>
      <c r="QCT66" s="685"/>
      <c r="QCU66" s="685"/>
      <c r="QCV66" s="685"/>
      <c r="QCW66" s="685"/>
      <c r="QCX66" s="685"/>
      <c r="QCY66" s="685"/>
      <c r="QCZ66" s="685"/>
      <c r="QDA66" s="685"/>
      <c r="QDB66" s="685"/>
      <c r="QDC66" s="685"/>
      <c r="QDD66" s="685"/>
      <c r="QDE66" s="685"/>
      <c r="QDF66" s="685"/>
      <c r="QDG66" s="685"/>
      <c r="QDH66" s="685"/>
      <c r="QDI66" s="685"/>
      <c r="QDJ66" s="685"/>
      <c r="QDK66" s="685"/>
      <c r="QDL66" s="685"/>
      <c r="QDM66" s="685"/>
      <c r="QDN66" s="685"/>
      <c r="QDO66" s="685"/>
      <c r="QDP66" s="685"/>
      <c r="QDQ66" s="685"/>
      <c r="QDR66" s="685"/>
      <c r="QDS66" s="685"/>
      <c r="QDT66" s="685"/>
      <c r="QDU66" s="685"/>
      <c r="QDV66" s="685"/>
      <c r="QDW66" s="685"/>
      <c r="QDX66" s="685"/>
      <c r="QDY66" s="685"/>
      <c r="QDZ66" s="685"/>
      <c r="QEA66" s="685"/>
      <c r="QEB66" s="685"/>
      <c r="QEC66" s="685"/>
      <c r="QED66" s="685"/>
      <c r="QEE66" s="685"/>
      <c r="QEF66" s="685"/>
      <c r="QEG66" s="685"/>
      <c r="QEH66" s="685"/>
      <c r="QEI66" s="685"/>
      <c r="QEJ66" s="685"/>
      <c r="QEK66" s="685"/>
      <c r="QEL66" s="685"/>
      <c r="QEM66" s="685"/>
      <c r="QEN66" s="685"/>
      <c r="QEO66" s="685"/>
      <c r="QEP66" s="685"/>
      <c r="QEQ66" s="685"/>
      <c r="QER66" s="685"/>
      <c r="QES66" s="685"/>
      <c r="QET66" s="685"/>
      <c r="QEU66" s="685"/>
      <c r="QEV66" s="685"/>
      <c r="QEW66" s="685"/>
      <c r="QEX66" s="685"/>
      <c r="QEY66" s="685"/>
      <c r="QEZ66" s="685"/>
      <c r="QFA66" s="685"/>
      <c r="QFB66" s="685"/>
      <c r="QFC66" s="685"/>
      <c r="QFD66" s="685"/>
      <c r="QFE66" s="685"/>
      <c r="QFF66" s="685"/>
      <c r="QFG66" s="685"/>
      <c r="QFH66" s="685"/>
      <c r="QFI66" s="685"/>
      <c r="QFJ66" s="685"/>
      <c r="QFK66" s="685"/>
      <c r="QFL66" s="685"/>
      <c r="QFM66" s="685"/>
      <c r="QFN66" s="685"/>
      <c r="QFO66" s="685"/>
      <c r="QFP66" s="685"/>
      <c r="QFQ66" s="685"/>
      <c r="QFR66" s="685"/>
      <c r="QFS66" s="685"/>
      <c r="QFT66" s="685"/>
      <c r="QFU66" s="685"/>
      <c r="QFV66" s="685"/>
      <c r="QFW66" s="685"/>
      <c r="QFX66" s="685"/>
      <c r="QFY66" s="685"/>
      <c r="QFZ66" s="685"/>
      <c r="QGA66" s="685"/>
      <c r="QGB66" s="685"/>
      <c r="QGC66" s="685"/>
      <c r="QGD66" s="685"/>
      <c r="QGE66" s="685"/>
      <c r="QGF66" s="685"/>
      <c r="QGG66" s="685"/>
      <c r="QGH66" s="685"/>
      <c r="QGI66" s="685"/>
      <c r="QGJ66" s="685"/>
      <c r="QGK66" s="685"/>
      <c r="QGL66" s="685"/>
      <c r="QGM66" s="685"/>
      <c r="QGN66" s="685"/>
      <c r="QGO66" s="685"/>
      <c r="QGP66" s="685"/>
      <c r="QGQ66" s="685"/>
      <c r="QGR66" s="685"/>
      <c r="QGS66" s="685"/>
      <c r="QGT66" s="685"/>
      <c r="QGU66" s="685"/>
      <c r="QGV66" s="685"/>
      <c r="QGW66" s="685"/>
      <c r="QGX66" s="685"/>
      <c r="QGY66" s="685"/>
      <c r="QGZ66" s="685"/>
      <c r="QHA66" s="685"/>
      <c r="QHB66" s="685"/>
      <c r="QHC66" s="685"/>
      <c r="QHD66" s="685"/>
      <c r="QHE66" s="685"/>
      <c r="QHF66" s="685"/>
      <c r="QHG66" s="685"/>
      <c r="QHH66" s="685"/>
      <c r="QHI66" s="685"/>
      <c r="QHJ66" s="685"/>
      <c r="QHK66" s="685"/>
      <c r="QHL66" s="685"/>
      <c r="QHM66" s="685"/>
      <c r="QHN66" s="685"/>
      <c r="QHO66" s="685"/>
      <c r="QHP66" s="685"/>
      <c r="QHQ66" s="685"/>
      <c r="QHR66" s="685"/>
      <c r="QHS66" s="685"/>
      <c r="QHT66" s="685"/>
      <c r="QHU66" s="685"/>
      <c r="QHV66" s="685"/>
      <c r="QHW66" s="685"/>
      <c r="QHX66" s="685"/>
      <c r="QHY66" s="685"/>
      <c r="QHZ66" s="685"/>
      <c r="QIA66" s="685"/>
      <c r="QIB66" s="685"/>
      <c r="QIC66" s="685"/>
      <c r="QID66" s="685"/>
      <c r="QIE66" s="685"/>
      <c r="QIF66" s="685"/>
      <c r="QIG66" s="685"/>
      <c r="QIH66" s="685"/>
      <c r="QII66" s="685"/>
      <c r="QIJ66" s="685"/>
      <c r="QIK66" s="685"/>
      <c r="QIL66" s="685"/>
      <c r="QIM66" s="685"/>
      <c r="QIN66" s="685"/>
      <c r="QIO66" s="685"/>
      <c r="QIP66" s="685"/>
      <c r="QIQ66" s="685"/>
      <c r="QIR66" s="685"/>
      <c r="QIS66" s="685"/>
      <c r="QIT66" s="685"/>
      <c r="QIU66" s="685"/>
      <c r="QIV66" s="685"/>
      <c r="QIW66" s="685"/>
      <c r="QIX66" s="685"/>
      <c r="QIY66" s="685"/>
      <c r="QIZ66" s="685"/>
      <c r="QJA66" s="685"/>
      <c r="QJB66" s="685"/>
      <c r="QJC66" s="685"/>
      <c r="QJD66" s="685"/>
      <c r="QJE66" s="685"/>
      <c r="QJF66" s="685"/>
      <c r="QJG66" s="685"/>
      <c r="QJH66" s="685"/>
      <c r="QJI66" s="685"/>
      <c r="QJJ66" s="685"/>
      <c r="QJK66" s="685"/>
      <c r="QJL66" s="685"/>
      <c r="QJM66" s="685"/>
      <c r="QJN66" s="685"/>
      <c r="QJO66" s="685"/>
      <c r="QJP66" s="685"/>
      <c r="QJQ66" s="685"/>
      <c r="QJR66" s="685"/>
      <c r="QJS66" s="685"/>
      <c r="QJT66" s="685"/>
      <c r="QJU66" s="685"/>
      <c r="QJV66" s="685"/>
      <c r="QJW66" s="685"/>
      <c r="QJX66" s="685"/>
      <c r="QJY66" s="685"/>
      <c r="QJZ66" s="685"/>
      <c r="QKA66" s="685"/>
      <c r="QKB66" s="685"/>
      <c r="QKC66" s="685"/>
      <c r="QKD66" s="685"/>
      <c r="QKE66" s="685"/>
      <c r="QKF66" s="685"/>
      <c r="QKG66" s="685"/>
      <c r="QKH66" s="685"/>
      <c r="QKI66" s="685"/>
      <c r="QKJ66" s="685"/>
      <c r="QKK66" s="685"/>
      <c r="QKL66" s="685"/>
      <c r="QKM66" s="685"/>
      <c r="QKN66" s="685"/>
      <c r="QKO66" s="685"/>
      <c r="QKP66" s="685"/>
      <c r="QKQ66" s="685"/>
      <c r="QKR66" s="685"/>
      <c r="QKS66" s="685"/>
      <c r="QKT66" s="685"/>
      <c r="QKU66" s="685"/>
      <c r="QKV66" s="685"/>
      <c r="QKW66" s="685"/>
      <c r="QKX66" s="685"/>
      <c r="QKY66" s="685"/>
      <c r="QKZ66" s="685"/>
      <c r="QLA66" s="685"/>
      <c r="QLB66" s="685"/>
      <c r="QLC66" s="685"/>
      <c r="QLD66" s="685"/>
      <c r="QLE66" s="685"/>
      <c r="QLF66" s="685"/>
      <c r="QLG66" s="685"/>
      <c r="QLH66" s="685"/>
      <c r="QLI66" s="685"/>
      <c r="QLJ66" s="685"/>
      <c r="QLK66" s="685"/>
      <c r="QLL66" s="685"/>
      <c r="QLM66" s="685"/>
      <c r="QLN66" s="685"/>
      <c r="QLO66" s="685"/>
      <c r="QLP66" s="685"/>
      <c r="QLQ66" s="685"/>
      <c r="QLR66" s="685"/>
      <c r="QLS66" s="685"/>
      <c r="QLT66" s="685"/>
      <c r="QLU66" s="685"/>
      <c r="QLV66" s="685"/>
      <c r="QLW66" s="685"/>
      <c r="QLX66" s="685"/>
      <c r="QLY66" s="685"/>
      <c r="QLZ66" s="685"/>
      <c r="QMA66" s="685"/>
      <c r="QMB66" s="685"/>
      <c r="QMC66" s="685"/>
      <c r="QMD66" s="685"/>
      <c r="QME66" s="685"/>
      <c r="QMF66" s="685"/>
      <c r="QMG66" s="685"/>
      <c r="QMH66" s="685"/>
      <c r="QMI66" s="685"/>
      <c r="QMJ66" s="685"/>
      <c r="QMK66" s="685"/>
      <c r="QML66" s="685"/>
      <c r="QMM66" s="685"/>
      <c r="QMN66" s="685"/>
      <c r="QMO66" s="685"/>
      <c r="QMP66" s="685"/>
      <c r="QMQ66" s="685"/>
      <c r="QMR66" s="685"/>
      <c r="QMS66" s="685"/>
      <c r="QMT66" s="685"/>
      <c r="QMU66" s="685"/>
      <c r="QMV66" s="685"/>
      <c r="QMW66" s="685"/>
      <c r="QMX66" s="685"/>
      <c r="QMY66" s="685"/>
      <c r="QMZ66" s="685"/>
      <c r="QNA66" s="685"/>
      <c r="QNB66" s="685"/>
      <c r="QNC66" s="685"/>
      <c r="QND66" s="685"/>
      <c r="QNE66" s="685"/>
      <c r="QNF66" s="685"/>
      <c r="QNG66" s="685"/>
      <c r="QNH66" s="685"/>
      <c r="QNI66" s="685"/>
      <c r="QNJ66" s="685"/>
      <c r="QNK66" s="685"/>
      <c r="QNL66" s="685"/>
      <c r="QNM66" s="685"/>
      <c r="QNN66" s="685"/>
      <c r="QNO66" s="685"/>
      <c r="QNP66" s="685"/>
      <c r="QNQ66" s="685"/>
      <c r="QNR66" s="685"/>
      <c r="QNS66" s="685"/>
      <c r="QNT66" s="685"/>
      <c r="QNU66" s="685"/>
      <c r="QNV66" s="685"/>
      <c r="QNW66" s="685"/>
      <c r="QNX66" s="685"/>
      <c r="QNY66" s="685"/>
      <c r="QNZ66" s="685"/>
      <c r="QOA66" s="685"/>
      <c r="QOB66" s="685"/>
      <c r="QOC66" s="685"/>
      <c r="QOD66" s="685"/>
      <c r="QOE66" s="685"/>
      <c r="QOF66" s="685"/>
      <c r="QOG66" s="685"/>
      <c r="QOH66" s="685"/>
      <c r="QOI66" s="685"/>
      <c r="QOJ66" s="685"/>
      <c r="QOK66" s="685"/>
      <c r="QOL66" s="685"/>
      <c r="QOM66" s="685"/>
      <c r="QON66" s="685"/>
      <c r="QOO66" s="685"/>
      <c r="QOP66" s="685"/>
      <c r="QOQ66" s="685"/>
      <c r="QOR66" s="685"/>
      <c r="QOS66" s="685"/>
      <c r="QOT66" s="685"/>
      <c r="QOU66" s="685"/>
      <c r="QOV66" s="685"/>
      <c r="QOW66" s="685"/>
      <c r="QOX66" s="685"/>
      <c r="QOY66" s="685"/>
      <c r="QOZ66" s="685"/>
      <c r="QPA66" s="685"/>
      <c r="QPB66" s="685"/>
      <c r="QPC66" s="685"/>
      <c r="QPD66" s="685"/>
      <c r="QPE66" s="685"/>
      <c r="QPF66" s="685"/>
      <c r="QPG66" s="685"/>
      <c r="QPH66" s="685"/>
      <c r="QPI66" s="685"/>
      <c r="QPJ66" s="685"/>
      <c r="QPK66" s="685"/>
      <c r="QPL66" s="685"/>
      <c r="QPM66" s="685"/>
      <c r="QPN66" s="685"/>
      <c r="QPO66" s="685"/>
      <c r="QPP66" s="685"/>
      <c r="QPQ66" s="685"/>
      <c r="QPR66" s="685"/>
      <c r="QPS66" s="685"/>
      <c r="QPT66" s="685"/>
      <c r="QPU66" s="685"/>
      <c r="QPV66" s="685"/>
      <c r="QPW66" s="685"/>
      <c r="QPX66" s="685"/>
      <c r="QPY66" s="685"/>
      <c r="QPZ66" s="685"/>
      <c r="QQA66" s="685"/>
      <c r="QQB66" s="685"/>
      <c r="QQC66" s="685"/>
      <c r="QQD66" s="685"/>
      <c r="QQE66" s="685"/>
      <c r="QQF66" s="685"/>
      <c r="QQG66" s="685"/>
      <c r="QQH66" s="685"/>
      <c r="QQI66" s="685"/>
      <c r="QQJ66" s="685"/>
      <c r="QQK66" s="685"/>
      <c r="QQL66" s="685"/>
      <c r="QQM66" s="685"/>
      <c r="QQN66" s="685"/>
      <c r="QQO66" s="685"/>
      <c r="QQP66" s="685"/>
      <c r="QQQ66" s="685"/>
      <c r="QQR66" s="685"/>
      <c r="QQS66" s="685"/>
      <c r="QQT66" s="685"/>
      <c r="QQU66" s="685"/>
      <c r="QQV66" s="685"/>
      <c r="QQW66" s="685"/>
      <c r="QQX66" s="685"/>
      <c r="QQY66" s="685"/>
      <c r="QQZ66" s="685"/>
      <c r="QRA66" s="685"/>
      <c r="QRB66" s="685"/>
      <c r="QRC66" s="685"/>
      <c r="QRD66" s="685"/>
      <c r="QRE66" s="685"/>
      <c r="QRF66" s="685"/>
      <c r="QRG66" s="685"/>
      <c r="QRH66" s="685"/>
      <c r="QRI66" s="685"/>
      <c r="QRJ66" s="685"/>
      <c r="QRK66" s="685"/>
      <c r="QRL66" s="685"/>
      <c r="QRM66" s="685"/>
      <c r="QRN66" s="685"/>
      <c r="QRO66" s="685"/>
      <c r="QRP66" s="685"/>
      <c r="QRQ66" s="685"/>
      <c r="QRR66" s="685"/>
      <c r="QRS66" s="685"/>
      <c r="QRT66" s="685"/>
      <c r="QRU66" s="685"/>
      <c r="QRV66" s="685"/>
      <c r="QRW66" s="685"/>
      <c r="QRX66" s="685"/>
      <c r="QRY66" s="685"/>
      <c r="QRZ66" s="685"/>
      <c r="QSA66" s="685"/>
      <c r="QSB66" s="685"/>
      <c r="QSC66" s="685"/>
      <c r="QSD66" s="685"/>
      <c r="QSE66" s="685"/>
      <c r="QSF66" s="685"/>
      <c r="QSG66" s="685"/>
      <c r="QSH66" s="685"/>
      <c r="QSI66" s="685"/>
      <c r="QSJ66" s="685"/>
      <c r="QSK66" s="685"/>
      <c r="QSL66" s="685"/>
      <c r="QSM66" s="685"/>
      <c r="QSN66" s="685"/>
      <c r="QSO66" s="685"/>
      <c r="QSP66" s="685"/>
      <c r="QSQ66" s="685"/>
      <c r="QSR66" s="685"/>
      <c r="QSS66" s="685"/>
      <c r="QST66" s="685"/>
      <c r="QSU66" s="685"/>
      <c r="QSV66" s="685"/>
      <c r="QSW66" s="685"/>
      <c r="QSX66" s="685"/>
      <c r="QSY66" s="685"/>
      <c r="QSZ66" s="685"/>
      <c r="QTA66" s="685"/>
      <c r="QTB66" s="685"/>
      <c r="QTC66" s="685"/>
      <c r="QTD66" s="685"/>
      <c r="QTE66" s="685"/>
      <c r="QTF66" s="685"/>
      <c r="QTG66" s="685"/>
      <c r="QTH66" s="685"/>
      <c r="QTI66" s="685"/>
      <c r="QTJ66" s="685"/>
      <c r="QTK66" s="685"/>
      <c r="QTL66" s="685"/>
      <c r="QTM66" s="685"/>
      <c r="QTN66" s="685"/>
      <c r="QTO66" s="685"/>
      <c r="QTP66" s="685"/>
      <c r="QTQ66" s="685"/>
      <c r="QTR66" s="685"/>
      <c r="QTS66" s="685"/>
      <c r="QTT66" s="685"/>
      <c r="QTU66" s="685"/>
      <c r="QTV66" s="685"/>
      <c r="QTW66" s="685"/>
      <c r="QTX66" s="685"/>
      <c r="QTY66" s="685"/>
      <c r="QTZ66" s="685"/>
      <c r="QUA66" s="685"/>
      <c r="QUB66" s="685"/>
      <c r="QUC66" s="685"/>
      <c r="QUD66" s="685"/>
      <c r="QUE66" s="685"/>
      <c r="QUF66" s="685"/>
      <c r="QUG66" s="685"/>
      <c r="QUH66" s="685"/>
      <c r="QUI66" s="685"/>
      <c r="QUJ66" s="685"/>
      <c r="QUK66" s="685"/>
      <c r="QUL66" s="685"/>
      <c r="QUM66" s="685"/>
      <c r="QUN66" s="685"/>
      <c r="QUO66" s="685"/>
      <c r="QUP66" s="685"/>
      <c r="QUQ66" s="685"/>
      <c r="QUR66" s="685"/>
      <c r="QUS66" s="685"/>
      <c r="QUT66" s="685"/>
      <c r="QUU66" s="685"/>
      <c r="QUV66" s="685"/>
      <c r="QUW66" s="685"/>
      <c r="QUX66" s="685"/>
      <c r="QUY66" s="685"/>
      <c r="QUZ66" s="685"/>
      <c r="QVA66" s="685"/>
      <c r="QVB66" s="685"/>
      <c r="QVC66" s="685"/>
      <c r="QVD66" s="685"/>
      <c r="QVE66" s="685"/>
      <c r="QVF66" s="685"/>
      <c r="QVG66" s="685"/>
      <c r="QVH66" s="685"/>
      <c r="QVI66" s="685"/>
      <c r="QVJ66" s="685"/>
      <c r="QVK66" s="685"/>
      <c r="QVL66" s="685"/>
      <c r="QVM66" s="685"/>
      <c r="QVN66" s="685"/>
      <c r="QVO66" s="685"/>
      <c r="QVP66" s="685"/>
      <c r="QVQ66" s="685"/>
      <c r="QVR66" s="685"/>
      <c r="QVS66" s="685"/>
      <c r="QVT66" s="685"/>
      <c r="QVU66" s="685"/>
      <c r="QVV66" s="685"/>
      <c r="QVW66" s="685"/>
      <c r="QVX66" s="685"/>
      <c r="QVY66" s="685"/>
      <c r="QVZ66" s="685"/>
      <c r="QWA66" s="685"/>
      <c r="QWB66" s="685"/>
      <c r="QWC66" s="685"/>
      <c r="QWD66" s="685"/>
      <c r="QWE66" s="685"/>
      <c r="QWF66" s="685"/>
      <c r="QWG66" s="685"/>
      <c r="QWH66" s="685"/>
      <c r="QWI66" s="685"/>
      <c r="QWJ66" s="685"/>
      <c r="QWK66" s="685"/>
      <c r="QWL66" s="685"/>
      <c r="QWM66" s="685"/>
      <c r="QWN66" s="685"/>
      <c r="QWO66" s="685"/>
      <c r="QWP66" s="685"/>
      <c r="QWQ66" s="685"/>
      <c r="QWR66" s="685"/>
      <c r="QWS66" s="685"/>
      <c r="QWT66" s="685"/>
      <c r="QWU66" s="685"/>
      <c r="QWV66" s="685"/>
      <c r="QWW66" s="685"/>
      <c r="QWX66" s="685"/>
      <c r="QWY66" s="685"/>
      <c r="QWZ66" s="685"/>
      <c r="QXA66" s="685"/>
      <c r="QXB66" s="685"/>
      <c r="QXC66" s="685"/>
      <c r="QXD66" s="685"/>
      <c r="QXE66" s="685"/>
      <c r="QXF66" s="685"/>
      <c r="QXG66" s="685"/>
      <c r="QXH66" s="685"/>
      <c r="QXI66" s="685"/>
      <c r="QXJ66" s="685"/>
      <c r="QXK66" s="685"/>
      <c r="QXL66" s="685"/>
      <c r="QXM66" s="685"/>
      <c r="QXN66" s="685"/>
      <c r="QXO66" s="685"/>
      <c r="QXP66" s="685"/>
      <c r="QXQ66" s="685"/>
      <c r="QXR66" s="685"/>
      <c r="QXS66" s="685"/>
      <c r="QXT66" s="685"/>
      <c r="QXU66" s="685"/>
      <c r="QXV66" s="685"/>
      <c r="QXW66" s="685"/>
      <c r="QXX66" s="685"/>
      <c r="QXY66" s="685"/>
      <c r="QXZ66" s="685"/>
      <c r="QYA66" s="685"/>
      <c r="QYB66" s="685"/>
      <c r="QYC66" s="685"/>
      <c r="QYD66" s="685"/>
      <c r="QYE66" s="685"/>
      <c r="QYF66" s="685"/>
      <c r="QYG66" s="685"/>
      <c r="QYH66" s="685"/>
      <c r="QYI66" s="685"/>
      <c r="QYJ66" s="685"/>
      <c r="QYK66" s="685"/>
      <c r="QYL66" s="685"/>
      <c r="QYM66" s="685"/>
      <c r="QYN66" s="685"/>
      <c r="QYO66" s="685"/>
      <c r="QYP66" s="685"/>
      <c r="QYQ66" s="685"/>
      <c r="QYR66" s="685"/>
      <c r="QYS66" s="685"/>
      <c r="QYT66" s="685"/>
      <c r="QYU66" s="685"/>
      <c r="QYV66" s="685"/>
      <c r="QYW66" s="685"/>
      <c r="QYX66" s="685"/>
      <c r="QYY66" s="685"/>
      <c r="QYZ66" s="685"/>
      <c r="QZA66" s="685"/>
      <c r="QZB66" s="685"/>
      <c r="QZC66" s="685"/>
      <c r="QZD66" s="685"/>
      <c r="QZE66" s="685"/>
      <c r="QZF66" s="685"/>
      <c r="QZG66" s="685"/>
      <c r="QZH66" s="685"/>
      <c r="QZI66" s="685"/>
      <c r="QZJ66" s="685"/>
      <c r="QZK66" s="685"/>
      <c r="QZL66" s="685"/>
      <c r="QZM66" s="685"/>
      <c r="QZN66" s="685"/>
      <c r="QZO66" s="685"/>
      <c r="QZP66" s="685"/>
      <c r="QZQ66" s="685"/>
      <c r="QZR66" s="685"/>
      <c r="QZS66" s="685"/>
      <c r="QZT66" s="685"/>
      <c r="QZU66" s="685"/>
      <c r="QZV66" s="685"/>
      <c r="QZW66" s="685"/>
      <c r="QZX66" s="685"/>
      <c r="QZY66" s="685"/>
      <c r="QZZ66" s="685"/>
      <c r="RAA66" s="685"/>
      <c r="RAB66" s="685"/>
      <c r="RAC66" s="685"/>
      <c r="RAD66" s="685"/>
      <c r="RAE66" s="685"/>
      <c r="RAF66" s="685"/>
      <c r="RAG66" s="685"/>
      <c r="RAH66" s="685"/>
      <c r="RAI66" s="685"/>
      <c r="RAJ66" s="685"/>
      <c r="RAK66" s="685"/>
      <c r="RAL66" s="685"/>
      <c r="RAM66" s="685"/>
      <c r="RAN66" s="685"/>
      <c r="RAO66" s="685"/>
      <c r="RAP66" s="685"/>
      <c r="RAQ66" s="685"/>
      <c r="RAR66" s="685"/>
      <c r="RAS66" s="685"/>
      <c r="RAT66" s="685"/>
      <c r="RAU66" s="685"/>
      <c r="RAV66" s="685"/>
      <c r="RAW66" s="685"/>
      <c r="RAX66" s="685"/>
      <c r="RAY66" s="685"/>
      <c r="RAZ66" s="685"/>
      <c r="RBA66" s="685"/>
      <c r="RBB66" s="685"/>
      <c r="RBC66" s="685"/>
      <c r="RBD66" s="685"/>
      <c r="RBE66" s="685"/>
      <c r="RBF66" s="685"/>
      <c r="RBG66" s="685"/>
      <c r="RBH66" s="685"/>
      <c r="RBI66" s="685"/>
      <c r="RBJ66" s="685"/>
      <c r="RBK66" s="685"/>
      <c r="RBL66" s="685"/>
      <c r="RBM66" s="685"/>
      <c r="RBN66" s="685"/>
      <c r="RBO66" s="685"/>
      <c r="RBP66" s="685"/>
      <c r="RBQ66" s="685"/>
      <c r="RBR66" s="685"/>
      <c r="RBS66" s="685"/>
      <c r="RBT66" s="685"/>
      <c r="RBU66" s="685"/>
      <c r="RBV66" s="685"/>
      <c r="RBW66" s="685"/>
      <c r="RBX66" s="685"/>
      <c r="RBY66" s="685"/>
      <c r="RBZ66" s="685"/>
      <c r="RCA66" s="685"/>
      <c r="RCB66" s="685"/>
      <c r="RCC66" s="685"/>
      <c r="RCD66" s="685"/>
      <c r="RCE66" s="685"/>
      <c r="RCF66" s="685"/>
      <c r="RCG66" s="685"/>
      <c r="RCH66" s="685"/>
      <c r="RCI66" s="685"/>
      <c r="RCJ66" s="685"/>
      <c r="RCK66" s="685"/>
      <c r="RCL66" s="685"/>
      <c r="RCM66" s="685"/>
      <c r="RCN66" s="685"/>
      <c r="RCO66" s="685"/>
      <c r="RCP66" s="685"/>
      <c r="RCQ66" s="685"/>
      <c r="RCR66" s="685"/>
      <c r="RCS66" s="685"/>
      <c r="RCT66" s="685"/>
      <c r="RCU66" s="685"/>
      <c r="RCV66" s="685"/>
      <c r="RCW66" s="685"/>
      <c r="RCX66" s="685"/>
      <c r="RCY66" s="685"/>
      <c r="RCZ66" s="685"/>
      <c r="RDA66" s="685"/>
      <c r="RDB66" s="685"/>
      <c r="RDC66" s="685"/>
      <c r="RDD66" s="685"/>
      <c r="RDE66" s="685"/>
      <c r="RDF66" s="685"/>
      <c r="RDG66" s="685"/>
      <c r="RDH66" s="685"/>
      <c r="RDI66" s="685"/>
      <c r="RDJ66" s="685"/>
      <c r="RDK66" s="685"/>
      <c r="RDL66" s="685"/>
      <c r="RDM66" s="685"/>
      <c r="RDN66" s="685"/>
      <c r="RDO66" s="685"/>
      <c r="RDP66" s="685"/>
      <c r="RDQ66" s="685"/>
      <c r="RDR66" s="685"/>
      <c r="RDS66" s="685"/>
      <c r="RDT66" s="685"/>
      <c r="RDU66" s="685"/>
      <c r="RDV66" s="685"/>
      <c r="RDW66" s="685"/>
      <c r="RDX66" s="685"/>
      <c r="RDY66" s="685"/>
      <c r="RDZ66" s="685"/>
      <c r="REA66" s="685"/>
      <c r="REB66" s="685"/>
      <c r="REC66" s="685"/>
      <c r="RED66" s="685"/>
      <c r="REE66" s="685"/>
      <c r="REF66" s="685"/>
      <c r="REG66" s="685"/>
      <c r="REH66" s="685"/>
      <c r="REI66" s="685"/>
      <c r="REJ66" s="685"/>
      <c r="REK66" s="685"/>
      <c r="REL66" s="685"/>
      <c r="REM66" s="685"/>
      <c r="REN66" s="685"/>
      <c r="REO66" s="685"/>
      <c r="REP66" s="685"/>
      <c r="REQ66" s="685"/>
      <c r="RER66" s="685"/>
      <c r="RES66" s="685"/>
      <c r="RET66" s="685"/>
      <c r="REU66" s="685"/>
      <c r="REV66" s="685"/>
      <c r="REW66" s="685"/>
      <c r="REX66" s="685"/>
      <c r="REY66" s="685"/>
      <c r="REZ66" s="685"/>
      <c r="RFA66" s="685"/>
      <c r="RFB66" s="685"/>
      <c r="RFC66" s="685"/>
      <c r="RFD66" s="685"/>
      <c r="RFE66" s="685"/>
      <c r="RFF66" s="685"/>
      <c r="RFG66" s="685"/>
      <c r="RFH66" s="685"/>
      <c r="RFI66" s="685"/>
      <c r="RFJ66" s="685"/>
      <c r="RFK66" s="685"/>
      <c r="RFL66" s="685"/>
      <c r="RFM66" s="685"/>
      <c r="RFN66" s="685"/>
      <c r="RFO66" s="685"/>
      <c r="RFP66" s="685"/>
      <c r="RFQ66" s="685"/>
      <c r="RFR66" s="685"/>
      <c r="RFS66" s="685"/>
      <c r="RFT66" s="685"/>
      <c r="RFU66" s="685"/>
      <c r="RFV66" s="685"/>
      <c r="RFW66" s="685"/>
      <c r="RFX66" s="685"/>
      <c r="RFY66" s="685"/>
      <c r="RFZ66" s="685"/>
      <c r="RGA66" s="685"/>
      <c r="RGB66" s="685"/>
      <c r="RGC66" s="685"/>
      <c r="RGD66" s="685"/>
      <c r="RGE66" s="685"/>
      <c r="RGF66" s="685"/>
      <c r="RGG66" s="685"/>
      <c r="RGH66" s="685"/>
      <c r="RGI66" s="685"/>
      <c r="RGJ66" s="685"/>
      <c r="RGK66" s="685"/>
      <c r="RGL66" s="685"/>
      <c r="RGM66" s="685"/>
      <c r="RGN66" s="685"/>
      <c r="RGO66" s="685"/>
      <c r="RGP66" s="685"/>
      <c r="RGQ66" s="685"/>
      <c r="RGR66" s="685"/>
      <c r="RGS66" s="685"/>
      <c r="RGT66" s="685"/>
      <c r="RGU66" s="685"/>
      <c r="RGV66" s="685"/>
      <c r="RGW66" s="685"/>
      <c r="RGX66" s="685"/>
      <c r="RGY66" s="685"/>
      <c r="RGZ66" s="685"/>
      <c r="RHA66" s="685"/>
      <c r="RHB66" s="685"/>
      <c r="RHC66" s="685"/>
      <c r="RHD66" s="685"/>
      <c r="RHE66" s="685"/>
      <c r="RHF66" s="685"/>
      <c r="RHG66" s="685"/>
      <c r="RHH66" s="685"/>
      <c r="RHI66" s="685"/>
      <c r="RHJ66" s="685"/>
      <c r="RHK66" s="685"/>
      <c r="RHL66" s="685"/>
      <c r="RHM66" s="685"/>
      <c r="RHN66" s="685"/>
      <c r="RHO66" s="685"/>
      <c r="RHP66" s="685"/>
      <c r="RHQ66" s="685"/>
      <c r="RHR66" s="685"/>
      <c r="RHS66" s="685"/>
      <c r="RHT66" s="685"/>
      <c r="RHU66" s="685"/>
      <c r="RHV66" s="685"/>
      <c r="RHW66" s="685"/>
      <c r="RHX66" s="685"/>
      <c r="RHY66" s="685"/>
      <c r="RHZ66" s="685"/>
      <c r="RIA66" s="685"/>
      <c r="RIB66" s="685"/>
      <c r="RIC66" s="685"/>
      <c r="RID66" s="685"/>
      <c r="RIE66" s="685"/>
      <c r="RIF66" s="685"/>
      <c r="RIG66" s="685"/>
      <c r="RIH66" s="685"/>
      <c r="RII66" s="685"/>
      <c r="RIJ66" s="685"/>
      <c r="RIK66" s="685"/>
      <c r="RIL66" s="685"/>
      <c r="RIM66" s="685"/>
      <c r="RIN66" s="685"/>
      <c r="RIO66" s="685"/>
      <c r="RIP66" s="685"/>
      <c r="RIQ66" s="685"/>
      <c r="RIR66" s="685"/>
      <c r="RIS66" s="685"/>
      <c r="RIT66" s="685"/>
      <c r="RIU66" s="685"/>
      <c r="RIV66" s="685"/>
      <c r="RIW66" s="685"/>
      <c r="RIX66" s="685"/>
      <c r="RIY66" s="685"/>
      <c r="RIZ66" s="685"/>
      <c r="RJA66" s="685"/>
      <c r="RJB66" s="685"/>
      <c r="RJC66" s="685"/>
      <c r="RJD66" s="685"/>
      <c r="RJE66" s="685"/>
      <c r="RJF66" s="685"/>
      <c r="RJG66" s="685"/>
      <c r="RJH66" s="685"/>
      <c r="RJI66" s="685"/>
      <c r="RJJ66" s="685"/>
      <c r="RJK66" s="685"/>
      <c r="RJL66" s="685"/>
      <c r="RJM66" s="685"/>
      <c r="RJN66" s="685"/>
      <c r="RJO66" s="685"/>
      <c r="RJP66" s="685"/>
      <c r="RJQ66" s="685"/>
      <c r="RJR66" s="685"/>
      <c r="RJS66" s="685"/>
      <c r="RJT66" s="685"/>
      <c r="RJU66" s="685"/>
      <c r="RJV66" s="685"/>
      <c r="RJW66" s="685"/>
      <c r="RJX66" s="685"/>
      <c r="RJY66" s="685"/>
      <c r="RJZ66" s="685"/>
      <c r="RKA66" s="685"/>
      <c r="RKB66" s="685"/>
      <c r="RKC66" s="685"/>
      <c r="RKD66" s="685"/>
      <c r="RKE66" s="685"/>
      <c r="RKF66" s="685"/>
      <c r="RKG66" s="685"/>
      <c r="RKH66" s="685"/>
      <c r="RKI66" s="685"/>
      <c r="RKJ66" s="685"/>
      <c r="RKK66" s="685"/>
      <c r="RKL66" s="685"/>
      <c r="RKM66" s="685"/>
      <c r="RKN66" s="685"/>
      <c r="RKO66" s="685"/>
      <c r="RKP66" s="685"/>
      <c r="RKQ66" s="685"/>
      <c r="RKR66" s="685"/>
      <c r="RKS66" s="685"/>
      <c r="RKT66" s="685"/>
      <c r="RKU66" s="685"/>
      <c r="RKV66" s="685"/>
      <c r="RKW66" s="685"/>
      <c r="RKX66" s="685"/>
      <c r="RKY66" s="685"/>
      <c r="RKZ66" s="685"/>
      <c r="RLA66" s="685"/>
      <c r="RLB66" s="685"/>
      <c r="RLC66" s="685"/>
      <c r="RLD66" s="685"/>
      <c r="RLE66" s="685"/>
      <c r="RLF66" s="685"/>
      <c r="RLG66" s="685"/>
      <c r="RLH66" s="685"/>
      <c r="RLI66" s="685"/>
      <c r="RLJ66" s="685"/>
      <c r="RLK66" s="685"/>
      <c r="RLL66" s="685"/>
      <c r="RLM66" s="685"/>
      <c r="RLN66" s="685"/>
      <c r="RLO66" s="685"/>
      <c r="RLP66" s="685"/>
      <c r="RLQ66" s="685"/>
      <c r="RLR66" s="685"/>
      <c r="RLS66" s="685"/>
      <c r="RLT66" s="685"/>
      <c r="RLU66" s="685"/>
      <c r="RLV66" s="685"/>
      <c r="RLW66" s="685"/>
      <c r="RLX66" s="685"/>
      <c r="RLY66" s="685"/>
      <c r="RLZ66" s="685"/>
      <c r="RMA66" s="685"/>
      <c r="RMB66" s="685"/>
      <c r="RMC66" s="685"/>
      <c r="RMD66" s="685"/>
      <c r="RME66" s="685"/>
      <c r="RMF66" s="685"/>
      <c r="RMG66" s="685"/>
      <c r="RMH66" s="685"/>
      <c r="RMI66" s="685"/>
      <c r="RMJ66" s="685"/>
      <c r="RMK66" s="685"/>
      <c r="RML66" s="685"/>
      <c r="RMM66" s="685"/>
      <c r="RMN66" s="685"/>
      <c r="RMO66" s="685"/>
      <c r="RMP66" s="685"/>
      <c r="RMQ66" s="685"/>
      <c r="RMR66" s="685"/>
      <c r="RMS66" s="685"/>
      <c r="RMT66" s="685"/>
      <c r="RMU66" s="685"/>
      <c r="RMV66" s="685"/>
      <c r="RMW66" s="685"/>
      <c r="RMX66" s="685"/>
      <c r="RMY66" s="685"/>
      <c r="RMZ66" s="685"/>
      <c r="RNA66" s="685"/>
      <c r="RNB66" s="685"/>
      <c r="RNC66" s="685"/>
      <c r="RND66" s="685"/>
      <c r="RNE66" s="685"/>
      <c r="RNF66" s="685"/>
      <c r="RNG66" s="685"/>
      <c r="RNH66" s="685"/>
      <c r="RNI66" s="685"/>
      <c r="RNJ66" s="685"/>
      <c r="RNK66" s="685"/>
      <c r="RNL66" s="685"/>
      <c r="RNM66" s="685"/>
      <c r="RNN66" s="685"/>
      <c r="RNO66" s="685"/>
      <c r="RNP66" s="685"/>
      <c r="RNQ66" s="685"/>
      <c r="RNR66" s="685"/>
      <c r="RNS66" s="685"/>
      <c r="RNT66" s="685"/>
      <c r="RNU66" s="685"/>
      <c r="RNV66" s="685"/>
      <c r="RNW66" s="685"/>
      <c r="RNX66" s="685"/>
      <c r="RNY66" s="685"/>
      <c r="RNZ66" s="685"/>
      <c r="ROA66" s="685"/>
      <c r="ROB66" s="685"/>
      <c r="ROC66" s="685"/>
      <c r="ROD66" s="685"/>
      <c r="ROE66" s="685"/>
      <c r="ROF66" s="685"/>
      <c r="ROG66" s="685"/>
      <c r="ROH66" s="685"/>
      <c r="ROI66" s="685"/>
      <c r="ROJ66" s="685"/>
      <c r="ROK66" s="685"/>
      <c r="ROL66" s="685"/>
      <c r="ROM66" s="685"/>
      <c r="RON66" s="685"/>
      <c r="ROO66" s="685"/>
      <c r="ROP66" s="685"/>
      <c r="ROQ66" s="685"/>
      <c r="ROR66" s="685"/>
      <c r="ROS66" s="685"/>
      <c r="ROT66" s="685"/>
      <c r="ROU66" s="685"/>
      <c r="ROV66" s="685"/>
      <c r="ROW66" s="685"/>
      <c r="ROX66" s="685"/>
      <c r="ROY66" s="685"/>
      <c r="ROZ66" s="685"/>
      <c r="RPA66" s="685"/>
      <c r="RPB66" s="685"/>
      <c r="RPC66" s="685"/>
      <c r="RPD66" s="685"/>
      <c r="RPE66" s="685"/>
      <c r="RPF66" s="685"/>
      <c r="RPG66" s="685"/>
      <c r="RPH66" s="685"/>
      <c r="RPI66" s="685"/>
      <c r="RPJ66" s="685"/>
      <c r="RPK66" s="685"/>
      <c r="RPL66" s="685"/>
      <c r="RPM66" s="685"/>
      <c r="RPN66" s="685"/>
      <c r="RPO66" s="685"/>
      <c r="RPP66" s="685"/>
      <c r="RPQ66" s="685"/>
      <c r="RPR66" s="685"/>
      <c r="RPS66" s="685"/>
      <c r="RPT66" s="685"/>
      <c r="RPU66" s="685"/>
      <c r="RPV66" s="685"/>
      <c r="RPW66" s="685"/>
      <c r="RPX66" s="685"/>
      <c r="RPY66" s="685"/>
      <c r="RPZ66" s="685"/>
      <c r="RQA66" s="685"/>
      <c r="RQB66" s="685"/>
      <c r="RQC66" s="685"/>
      <c r="RQD66" s="685"/>
      <c r="RQE66" s="685"/>
      <c r="RQF66" s="685"/>
      <c r="RQG66" s="685"/>
      <c r="RQH66" s="685"/>
      <c r="RQI66" s="685"/>
      <c r="RQJ66" s="685"/>
      <c r="RQK66" s="685"/>
      <c r="RQL66" s="685"/>
      <c r="RQM66" s="685"/>
      <c r="RQN66" s="685"/>
      <c r="RQO66" s="685"/>
      <c r="RQP66" s="685"/>
      <c r="RQQ66" s="685"/>
      <c r="RQR66" s="685"/>
      <c r="RQS66" s="685"/>
      <c r="RQT66" s="685"/>
      <c r="RQU66" s="685"/>
      <c r="RQV66" s="685"/>
      <c r="RQW66" s="685"/>
      <c r="RQX66" s="685"/>
      <c r="RQY66" s="685"/>
      <c r="RQZ66" s="685"/>
      <c r="RRA66" s="685"/>
      <c r="RRB66" s="685"/>
      <c r="RRC66" s="685"/>
      <c r="RRD66" s="685"/>
      <c r="RRE66" s="685"/>
      <c r="RRF66" s="685"/>
      <c r="RRG66" s="685"/>
      <c r="RRH66" s="685"/>
      <c r="RRI66" s="685"/>
      <c r="RRJ66" s="685"/>
      <c r="RRK66" s="685"/>
      <c r="RRL66" s="685"/>
      <c r="RRM66" s="685"/>
      <c r="RRN66" s="685"/>
      <c r="RRO66" s="685"/>
      <c r="RRP66" s="685"/>
      <c r="RRQ66" s="685"/>
      <c r="RRR66" s="685"/>
      <c r="RRS66" s="685"/>
      <c r="RRT66" s="685"/>
      <c r="RRU66" s="685"/>
      <c r="RRV66" s="685"/>
      <c r="RRW66" s="685"/>
      <c r="RRX66" s="685"/>
      <c r="RRY66" s="685"/>
      <c r="RRZ66" s="685"/>
      <c r="RSA66" s="685"/>
      <c r="RSB66" s="685"/>
      <c r="RSC66" s="685"/>
      <c r="RSD66" s="685"/>
      <c r="RSE66" s="685"/>
      <c r="RSF66" s="685"/>
      <c r="RSG66" s="685"/>
      <c r="RSH66" s="685"/>
      <c r="RSI66" s="685"/>
      <c r="RSJ66" s="685"/>
      <c r="RSK66" s="685"/>
      <c r="RSL66" s="685"/>
      <c r="RSM66" s="685"/>
      <c r="RSN66" s="685"/>
      <c r="RSO66" s="685"/>
      <c r="RSP66" s="685"/>
      <c r="RSQ66" s="685"/>
      <c r="RSR66" s="685"/>
      <c r="RSS66" s="685"/>
      <c r="RST66" s="685"/>
      <c r="RSU66" s="685"/>
      <c r="RSV66" s="685"/>
      <c r="RSW66" s="685"/>
      <c r="RSX66" s="685"/>
      <c r="RSY66" s="685"/>
      <c r="RSZ66" s="685"/>
      <c r="RTA66" s="685"/>
      <c r="RTB66" s="685"/>
      <c r="RTC66" s="685"/>
      <c r="RTD66" s="685"/>
      <c r="RTE66" s="685"/>
      <c r="RTF66" s="685"/>
      <c r="RTG66" s="685"/>
      <c r="RTH66" s="685"/>
      <c r="RTI66" s="685"/>
      <c r="RTJ66" s="685"/>
      <c r="RTK66" s="685"/>
      <c r="RTL66" s="685"/>
      <c r="RTM66" s="685"/>
      <c r="RTN66" s="685"/>
      <c r="RTO66" s="685"/>
      <c r="RTP66" s="685"/>
      <c r="RTQ66" s="685"/>
      <c r="RTR66" s="685"/>
      <c r="RTS66" s="685"/>
      <c r="RTT66" s="685"/>
      <c r="RTU66" s="685"/>
      <c r="RTV66" s="685"/>
      <c r="RTW66" s="685"/>
      <c r="RTX66" s="685"/>
      <c r="RTY66" s="685"/>
      <c r="RTZ66" s="685"/>
      <c r="RUA66" s="685"/>
      <c r="RUB66" s="685"/>
      <c r="RUC66" s="685"/>
      <c r="RUD66" s="685"/>
      <c r="RUE66" s="685"/>
      <c r="RUF66" s="685"/>
      <c r="RUG66" s="685"/>
      <c r="RUH66" s="685"/>
      <c r="RUI66" s="685"/>
      <c r="RUJ66" s="685"/>
      <c r="RUK66" s="685"/>
      <c r="RUL66" s="685"/>
      <c r="RUM66" s="685"/>
      <c r="RUN66" s="685"/>
      <c r="RUO66" s="685"/>
      <c r="RUP66" s="685"/>
      <c r="RUQ66" s="685"/>
      <c r="RUR66" s="685"/>
      <c r="RUS66" s="685"/>
      <c r="RUT66" s="685"/>
      <c r="RUU66" s="685"/>
      <c r="RUV66" s="685"/>
      <c r="RUW66" s="685"/>
      <c r="RUX66" s="685"/>
      <c r="RUY66" s="685"/>
      <c r="RUZ66" s="685"/>
      <c r="RVA66" s="685"/>
      <c r="RVB66" s="685"/>
      <c r="RVC66" s="685"/>
      <c r="RVD66" s="685"/>
      <c r="RVE66" s="685"/>
      <c r="RVF66" s="685"/>
      <c r="RVG66" s="685"/>
      <c r="RVH66" s="685"/>
      <c r="RVI66" s="685"/>
      <c r="RVJ66" s="685"/>
      <c r="RVK66" s="685"/>
      <c r="RVL66" s="685"/>
      <c r="RVM66" s="685"/>
      <c r="RVN66" s="685"/>
      <c r="RVO66" s="685"/>
      <c r="RVP66" s="685"/>
      <c r="RVQ66" s="685"/>
      <c r="RVR66" s="685"/>
      <c r="RVS66" s="685"/>
      <c r="RVT66" s="685"/>
      <c r="RVU66" s="685"/>
      <c r="RVV66" s="685"/>
      <c r="RVW66" s="685"/>
      <c r="RVX66" s="685"/>
      <c r="RVY66" s="685"/>
      <c r="RVZ66" s="685"/>
      <c r="RWA66" s="685"/>
      <c r="RWB66" s="685"/>
      <c r="RWC66" s="685"/>
      <c r="RWD66" s="685"/>
      <c r="RWE66" s="685"/>
      <c r="RWF66" s="685"/>
      <c r="RWG66" s="685"/>
      <c r="RWH66" s="685"/>
      <c r="RWI66" s="685"/>
      <c r="RWJ66" s="685"/>
      <c r="RWK66" s="685"/>
      <c r="RWL66" s="685"/>
      <c r="RWM66" s="685"/>
      <c r="RWN66" s="685"/>
      <c r="RWO66" s="685"/>
      <c r="RWP66" s="685"/>
      <c r="RWQ66" s="685"/>
      <c r="RWR66" s="685"/>
      <c r="RWS66" s="685"/>
      <c r="RWT66" s="685"/>
      <c r="RWU66" s="685"/>
      <c r="RWV66" s="685"/>
      <c r="RWW66" s="685"/>
      <c r="RWX66" s="685"/>
      <c r="RWY66" s="685"/>
      <c r="RWZ66" s="685"/>
      <c r="RXA66" s="685"/>
      <c r="RXB66" s="685"/>
      <c r="RXC66" s="685"/>
      <c r="RXD66" s="685"/>
      <c r="RXE66" s="685"/>
      <c r="RXF66" s="685"/>
      <c r="RXG66" s="685"/>
      <c r="RXH66" s="685"/>
      <c r="RXI66" s="685"/>
      <c r="RXJ66" s="685"/>
      <c r="RXK66" s="685"/>
      <c r="RXL66" s="685"/>
      <c r="RXM66" s="685"/>
      <c r="RXN66" s="685"/>
      <c r="RXO66" s="685"/>
      <c r="RXP66" s="685"/>
      <c r="RXQ66" s="685"/>
      <c r="RXR66" s="685"/>
      <c r="RXS66" s="685"/>
      <c r="RXT66" s="685"/>
      <c r="RXU66" s="685"/>
      <c r="RXV66" s="685"/>
      <c r="RXW66" s="685"/>
      <c r="RXX66" s="685"/>
      <c r="RXY66" s="685"/>
      <c r="RXZ66" s="685"/>
      <c r="RYA66" s="685"/>
      <c r="RYB66" s="685"/>
      <c r="RYC66" s="685"/>
      <c r="RYD66" s="685"/>
      <c r="RYE66" s="685"/>
      <c r="RYF66" s="685"/>
      <c r="RYG66" s="685"/>
      <c r="RYH66" s="685"/>
      <c r="RYI66" s="685"/>
      <c r="RYJ66" s="685"/>
      <c r="RYK66" s="685"/>
      <c r="RYL66" s="685"/>
      <c r="RYM66" s="685"/>
      <c r="RYN66" s="685"/>
      <c r="RYO66" s="685"/>
      <c r="RYP66" s="685"/>
      <c r="RYQ66" s="685"/>
      <c r="RYR66" s="685"/>
      <c r="RYS66" s="685"/>
      <c r="RYT66" s="685"/>
      <c r="RYU66" s="685"/>
      <c r="RYV66" s="685"/>
      <c r="RYW66" s="685"/>
      <c r="RYX66" s="685"/>
      <c r="RYY66" s="685"/>
      <c r="RYZ66" s="685"/>
      <c r="RZA66" s="685"/>
      <c r="RZB66" s="685"/>
      <c r="RZC66" s="685"/>
      <c r="RZD66" s="685"/>
      <c r="RZE66" s="685"/>
      <c r="RZF66" s="685"/>
      <c r="RZG66" s="685"/>
      <c r="RZH66" s="685"/>
      <c r="RZI66" s="685"/>
      <c r="RZJ66" s="685"/>
      <c r="RZK66" s="685"/>
      <c r="RZL66" s="685"/>
      <c r="RZM66" s="685"/>
      <c r="RZN66" s="685"/>
      <c r="RZO66" s="685"/>
      <c r="RZP66" s="685"/>
      <c r="RZQ66" s="685"/>
      <c r="RZR66" s="685"/>
      <c r="RZS66" s="685"/>
      <c r="RZT66" s="685"/>
      <c r="RZU66" s="685"/>
      <c r="RZV66" s="685"/>
      <c r="RZW66" s="685"/>
      <c r="RZX66" s="685"/>
      <c r="RZY66" s="685"/>
      <c r="RZZ66" s="685"/>
      <c r="SAA66" s="685"/>
      <c r="SAB66" s="685"/>
      <c r="SAC66" s="685"/>
      <c r="SAD66" s="685"/>
      <c r="SAE66" s="685"/>
      <c r="SAF66" s="685"/>
      <c r="SAG66" s="685"/>
      <c r="SAH66" s="685"/>
      <c r="SAI66" s="685"/>
      <c r="SAJ66" s="685"/>
      <c r="SAK66" s="685"/>
      <c r="SAL66" s="685"/>
      <c r="SAM66" s="685"/>
      <c r="SAN66" s="685"/>
      <c r="SAO66" s="685"/>
      <c r="SAP66" s="685"/>
      <c r="SAQ66" s="685"/>
      <c r="SAR66" s="685"/>
      <c r="SAS66" s="685"/>
      <c r="SAT66" s="685"/>
      <c r="SAU66" s="685"/>
      <c r="SAV66" s="685"/>
      <c r="SAW66" s="685"/>
      <c r="SAX66" s="685"/>
      <c r="SAY66" s="685"/>
      <c r="SAZ66" s="685"/>
      <c r="SBA66" s="685"/>
      <c r="SBB66" s="685"/>
      <c r="SBC66" s="685"/>
      <c r="SBD66" s="685"/>
      <c r="SBE66" s="685"/>
      <c r="SBF66" s="685"/>
      <c r="SBG66" s="685"/>
      <c r="SBH66" s="685"/>
      <c r="SBI66" s="685"/>
      <c r="SBJ66" s="685"/>
      <c r="SBK66" s="685"/>
      <c r="SBL66" s="685"/>
      <c r="SBM66" s="685"/>
      <c r="SBN66" s="685"/>
      <c r="SBO66" s="685"/>
      <c r="SBP66" s="685"/>
      <c r="SBQ66" s="685"/>
      <c r="SBR66" s="685"/>
      <c r="SBS66" s="685"/>
      <c r="SBT66" s="685"/>
      <c r="SBU66" s="685"/>
      <c r="SBV66" s="685"/>
      <c r="SBW66" s="685"/>
      <c r="SBX66" s="685"/>
      <c r="SBY66" s="685"/>
      <c r="SBZ66" s="685"/>
      <c r="SCA66" s="685"/>
      <c r="SCB66" s="685"/>
      <c r="SCC66" s="685"/>
      <c r="SCD66" s="685"/>
      <c r="SCE66" s="685"/>
      <c r="SCF66" s="685"/>
      <c r="SCG66" s="685"/>
      <c r="SCH66" s="685"/>
      <c r="SCI66" s="685"/>
      <c r="SCJ66" s="685"/>
      <c r="SCK66" s="685"/>
      <c r="SCL66" s="685"/>
      <c r="SCM66" s="685"/>
      <c r="SCN66" s="685"/>
      <c r="SCO66" s="685"/>
      <c r="SCP66" s="685"/>
      <c r="SCQ66" s="685"/>
      <c r="SCR66" s="685"/>
      <c r="SCS66" s="685"/>
      <c r="SCT66" s="685"/>
      <c r="SCU66" s="685"/>
      <c r="SCV66" s="685"/>
      <c r="SCW66" s="685"/>
      <c r="SCX66" s="685"/>
      <c r="SCY66" s="685"/>
      <c r="SCZ66" s="685"/>
      <c r="SDA66" s="685"/>
      <c r="SDB66" s="685"/>
      <c r="SDC66" s="685"/>
      <c r="SDD66" s="685"/>
      <c r="SDE66" s="685"/>
      <c r="SDF66" s="685"/>
      <c r="SDG66" s="685"/>
      <c r="SDH66" s="685"/>
      <c r="SDI66" s="685"/>
      <c r="SDJ66" s="685"/>
      <c r="SDK66" s="685"/>
      <c r="SDL66" s="685"/>
      <c r="SDM66" s="685"/>
      <c r="SDN66" s="685"/>
      <c r="SDO66" s="685"/>
      <c r="SDP66" s="685"/>
      <c r="SDQ66" s="685"/>
      <c r="SDR66" s="685"/>
      <c r="SDS66" s="685"/>
      <c r="SDT66" s="685"/>
      <c r="SDU66" s="685"/>
      <c r="SDV66" s="685"/>
      <c r="SDW66" s="685"/>
      <c r="SDX66" s="685"/>
      <c r="SDY66" s="685"/>
      <c r="SDZ66" s="685"/>
      <c r="SEA66" s="685"/>
      <c r="SEB66" s="685"/>
      <c r="SEC66" s="685"/>
      <c r="SED66" s="685"/>
      <c r="SEE66" s="685"/>
      <c r="SEF66" s="685"/>
      <c r="SEG66" s="685"/>
      <c r="SEH66" s="685"/>
      <c r="SEI66" s="685"/>
      <c r="SEJ66" s="685"/>
      <c r="SEK66" s="685"/>
      <c r="SEL66" s="685"/>
      <c r="SEM66" s="685"/>
      <c r="SEN66" s="685"/>
      <c r="SEO66" s="685"/>
      <c r="SEP66" s="685"/>
      <c r="SEQ66" s="685"/>
      <c r="SER66" s="685"/>
      <c r="SES66" s="685"/>
      <c r="SET66" s="685"/>
      <c r="SEU66" s="685"/>
      <c r="SEV66" s="685"/>
      <c r="SEW66" s="685"/>
      <c r="SEX66" s="685"/>
      <c r="SEY66" s="685"/>
      <c r="SEZ66" s="685"/>
      <c r="SFA66" s="685"/>
      <c r="SFB66" s="685"/>
      <c r="SFC66" s="685"/>
      <c r="SFD66" s="685"/>
      <c r="SFE66" s="685"/>
      <c r="SFF66" s="685"/>
      <c r="SFG66" s="685"/>
      <c r="SFH66" s="685"/>
      <c r="SFI66" s="685"/>
      <c r="SFJ66" s="685"/>
      <c r="SFK66" s="685"/>
      <c r="SFL66" s="685"/>
      <c r="SFM66" s="685"/>
      <c r="SFN66" s="685"/>
      <c r="SFO66" s="685"/>
      <c r="SFP66" s="685"/>
      <c r="SFQ66" s="685"/>
      <c r="SFR66" s="685"/>
      <c r="SFS66" s="685"/>
      <c r="SFT66" s="685"/>
      <c r="SFU66" s="685"/>
      <c r="SFV66" s="685"/>
      <c r="SFW66" s="685"/>
      <c r="SFX66" s="685"/>
      <c r="SFY66" s="685"/>
      <c r="SFZ66" s="685"/>
      <c r="SGA66" s="685"/>
      <c r="SGB66" s="685"/>
      <c r="SGC66" s="685"/>
      <c r="SGD66" s="685"/>
      <c r="SGE66" s="685"/>
      <c r="SGF66" s="685"/>
      <c r="SGG66" s="685"/>
      <c r="SGH66" s="685"/>
      <c r="SGI66" s="685"/>
      <c r="SGJ66" s="685"/>
      <c r="SGK66" s="685"/>
      <c r="SGL66" s="685"/>
      <c r="SGM66" s="685"/>
      <c r="SGN66" s="685"/>
      <c r="SGO66" s="685"/>
      <c r="SGP66" s="685"/>
      <c r="SGQ66" s="685"/>
      <c r="SGR66" s="685"/>
      <c r="SGS66" s="685"/>
      <c r="SGT66" s="685"/>
      <c r="SGU66" s="685"/>
      <c r="SGV66" s="685"/>
      <c r="SGW66" s="685"/>
      <c r="SGX66" s="685"/>
      <c r="SGY66" s="685"/>
      <c r="SGZ66" s="685"/>
      <c r="SHA66" s="685"/>
      <c r="SHB66" s="685"/>
      <c r="SHC66" s="685"/>
      <c r="SHD66" s="685"/>
      <c r="SHE66" s="685"/>
      <c r="SHF66" s="685"/>
      <c r="SHG66" s="685"/>
      <c r="SHH66" s="685"/>
      <c r="SHI66" s="685"/>
      <c r="SHJ66" s="685"/>
      <c r="SHK66" s="685"/>
      <c r="SHL66" s="685"/>
      <c r="SHM66" s="685"/>
      <c r="SHN66" s="685"/>
      <c r="SHO66" s="685"/>
      <c r="SHP66" s="685"/>
      <c r="SHQ66" s="685"/>
      <c r="SHR66" s="685"/>
      <c r="SHS66" s="685"/>
      <c r="SHT66" s="685"/>
      <c r="SHU66" s="685"/>
      <c r="SHV66" s="685"/>
      <c r="SHW66" s="685"/>
      <c r="SHX66" s="685"/>
      <c r="SHY66" s="685"/>
      <c r="SHZ66" s="685"/>
      <c r="SIA66" s="685"/>
      <c r="SIB66" s="685"/>
      <c r="SIC66" s="685"/>
      <c r="SID66" s="685"/>
      <c r="SIE66" s="685"/>
      <c r="SIF66" s="685"/>
      <c r="SIG66" s="685"/>
      <c r="SIH66" s="685"/>
      <c r="SII66" s="685"/>
      <c r="SIJ66" s="685"/>
      <c r="SIK66" s="685"/>
      <c r="SIL66" s="685"/>
      <c r="SIM66" s="685"/>
      <c r="SIN66" s="685"/>
      <c r="SIO66" s="685"/>
      <c r="SIP66" s="685"/>
      <c r="SIQ66" s="685"/>
      <c r="SIR66" s="685"/>
      <c r="SIS66" s="685"/>
      <c r="SIT66" s="685"/>
      <c r="SIU66" s="685"/>
      <c r="SIV66" s="685"/>
      <c r="SIW66" s="685"/>
      <c r="SIX66" s="685"/>
      <c r="SIY66" s="685"/>
      <c r="SIZ66" s="685"/>
      <c r="SJA66" s="685"/>
      <c r="SJB66" s="685"/>
      <c r="SJC66" s="685"/>
      <c r="SJD66" s="685"/>
      <c r="SJE66" s="685"/>
      <c r="SJF66" s="685"/>
      <c r="SJG66" s="685"/>
      <c r="SJH66" s="685"/>
      <c r="SJI66" s="685"/>
      <c r="SJJ66" s="685"/>
      <c r="SJK66" s="685"/>
      <c r="SJL66" s="685"/>
      <c r="SJM66" s="685"/>
      <c r="SJN66" s="685"/>
      <c r="SJO66" s="685"/>
      <c r="SJP66" s="685"/>
      <c r="SJQ66" s="685"/>
      <c r="SJR66" s="685"/>
      <c r="SJS66" s="685"/>
      <c r="SJT66" s="685"/>
      <c r="SJU66" s="685"/>
      <c r="SJV66" s="685"/>
      <c r="SJW66" s="685"/>
      <c r="SJX66" s="685"/>
      <c r="SJY66" s="685"/>
      <c r="SJZ66" s="685"/>
      <c r="SKA66" s="685"/>
      <c r="SKB66" s="685"/>
      <c r="SKC66" s="685"/>
      <c r="SKD66" s="685"/>
      <c r="SKE66" s="685"/>
      <c r="SKF66" s="685"/>
      <c r="SKG66" s="685"/>
      <c r="SKH66" s="685"/>
      <c r="SKI66" s="685"/>
      <c r="SKJ66" s="685"/>
      <c r="SKK66" s="685"/>
      <c r="SKL66" s="685"/>
      <c r="SKM66" s="685"/>
      <c r="SKN66" s="685"/>
      <c r="SKO66" s="685"/>
      <c r="SKP66" s="685"/>
      <c r="SKQ66" s="685"/>
      <c r="SKR66" s="685"/>
      <c r="SKS66" s="685"/>
      <c r="SKT66" s="685"/>
      <c r="SKU66" s="685"/>
      <c r="SKV66" s="685"/>
      <c r="SKW66" s="685"/>
      <c r="SKX66" s="685"/>
      <c r="SKY66" s="685"/>
      <c r="SKZ66" s="685"/>
      <c r="SLA66" s="685"/>
      <c r="SLB66" s="685"/>
      <c r="SLC66" s="685"/>
      <c r="SLD66" s="685"/>
      <c r="SLE66" s="685"/>
      <c r="SLF66" s="685"/>
      <c r="SLG66" s="685"/>
      <c r="SLH66" s="685"/>
      <c r="SLI66" s="685"/>
      <c r="SLJ66" s="685"/>
      <c r="SLK66" s="685"/>
      <c r="SLL66" s="685"/>
      <c r="SLM66" s="685"/>
      <c r="SLN66" s="685"/>
      <c r="SLO66" s="685"/>
      <c r="SLP66" s="685"/>
      <c r="SLQ66" s="685"/>
      <c r="SLR66" s="685"/>
      <c r="SLS66" s="685"/>
      <c r="SLT66" s="685"/>
      <c r="SLU66" s="685"/>
      <c r="SLV66" s="685"/>
      <c r="SLW66" s="685"/>
      <c r="SLX66" s="685"/>
      <c r="SLY66" s="685"/>
      <c r="SLZ66" s="685"/>
      <c r="SMA66" s="685"/>
      <c r="SMB66" s="685"/>
      <c r="SMC66" s="685"/>
      <c r="SMD66" s="685"/>
      <c r="SME66" s="685"/>
      <c r="SMF66" s="685"/>
      <c r="SMG66" s="685"/>
      <c r="SMH66" s="685"/>
      <c r="SMI66" s="685"/>
      <c r="SMJ66" s="685"/>
      <c r="SMK66" s="685"/>
      <c r="SML66" s="685"/>
      <c r="SMM66" s="685"/>
      <c r="SMN66" s="685"/>
      <c r="SMO66" s="685"/>
      <c r="SMP66" s="685"/>
      <c r="SMQ66" s="685"/>
      <c r="SMR66" s="685"/>
      <c r="SMS66" s="685"/>
      <c r="SMT66" s="685"/>
      <c r="SMU66" s="685"/>
      <c r="SMV66" s="685"/>
      <c r="SMW66" s="685"/>
      <c r="SMX66" s="685"/>
      <c r="SMY66" s="685"/>
      <c r="SMZ66" s="685"/>
      <c r="SNA66" s="685"/>
      <c r="SNB66" s="685"/>
      <c r="SNC66" s="685"/>
      <c r="SND66" s="685"/>
      <c r="SNE66" s="685"/>
      <c r="SNF66" s="685"/>
      <c r="SNG66" s="685"/>
      <c r="SNH66" s="685"/>
      <c r="SNI66" s="685"/>
      <c r="SNJ66" s="685"/>
      <c r="SNK66" s="685"/>
      <c r="SNL66" s="685"/>
      <c r="SNM66" s="685"/>
      <c r="SNN66" s="685"/>
      <c r="SNO66" s="685"/>
      <c r="SNP66" s="685"/>
      <c r="SNQ66" s="685"/>
      <c r="SNR66" s="685"/>
      <c r="SNS66" s="685"/>
      <c r="SNT66" s="685"/>
      <c r="SNU66" s="685"/>
      <c r="SNV66" s="685"/>
      <c r="SNW66" s="685"/>
      <c r="SNX66" s="685"/>
      <c r="SNY66" s="685"/>
      <c r="SNZ66" s="685"/>
      <c r="SOA66" s="685"/>
      <c r="SOB66" s="685"/>
      <c r="SOC66" s="685"/>
      <c r="SOD66" s="685"/>
      <c r="SOE66" s="685"/>
      <c r="SOF66" s="685"/>
      <c r="SOG66" s="685"/>
      <c r="SOH66" s="685"/>
      <c r="SOI66" s="685"/>
      <c r="SOJ66" s="685"/>
      <c r="SOK66" s="685"/>
      <c r="SOL66" s="685"/>
      <c r="SOM66" s="685"/>
      <c r="SON66" s="685"/>
      <c r="SOO66" s="685"/>
      <c r="SOP66" s="685"/>
      <c r="SOQ66" s="685"/>
      <c r="SOR66" s="685"/>
      <c r="SOS66" s="685"/>
      <c r="SOT66" s="685"/>
      <c r="SOU66" s="685"/>
      <c r="SOV66" s="685"/>
      <c r="SOW66" s="685"/>
      <c r="SOX66" s="685"/>
      <c r="SOY66" s="685"/>
      <c r="SOZ66" s="685"/>
      <c r="SPA66" s="685"/>
      <c r="SPB66" s="685"/>
      <c r="SPC66" s="685"/>
      <c r="SPD66" s="685"/>
      <c r="SPE66" s="685"/>
      <c r="SPF66" s="685"/>
      <c r="SPG66" s="685"/>
      <c r="SPH66" s="685"/>
      <c r="SPI66" s="685"/>
      <c r="SPJ66" s="685"/>
      <c r="SPK66" s="685"/>
      <c r="SPL66" s="685"/>
      <c r="SPM66" s="685"/>
      <c r="SPN66" s="685"/>
      <c r="SPO66" s="685"/>
      <c r="SPP66" s="685"/>
      <c r="SPQ66" s="685"/>
      <c r="SPR66" s="685"/>
      <c r="SPS66" s="685"/>
      <c r="SPT66" s="685"/>
      <c r="SPU66" s="685"/>
      <c r="SPV66" s="685"/>
      <c r="SPW66" s="685"/>
      <c r="SPX66" s="685"/>
      <c r="SPY66" s="685"/>
      <c r="SPZ66" s="685"/>
      <c r="SQA66" s="685"/>
      <c r="SQB66" s="685"/>
      <c r="SQC66" s="685"/>
      <c r="SQD66" s="685"/>
      <c r="SQE66" s="685"/>
      <c r="SQF66" s="685"/>
      <c r="SQG66" s="685"/>
      <c r="SQH66" s="685"/>
      <c r="SQI66" s="685"/>
      <c r="SQJ66" s="685"/>
      <c r="SQK66" s="685"/>
      <c r="SQL66" s="685"/>
      <c r="SQM66" s="685"/>
      <c r="SQN66" s="685"/>
      <c r="SQO66" s="685"/>
      <c r="SQP66" s="685"/>
      <c r="SQQ66" s="685"/>
      <c r="SQR66" s="685"/>
      <c r="SQS66" s="685"/>
      <c r="SQT66" s="685"/>
      <c r="SQU66" s="685"/>
      <c r="SQV66" s="685"/>
      <c r="SQW66" s="685"/>
      <c r="SQX66" s="685"/>
      <c r="SQY66" s="685"/>
      <c r="SQZ66" s="685"/>
      <c r="SRA66" s="685"/>
      <c r="SRB66" s="685"/>
      <c r="SRC66" s="685"/>
      <c r="SRD66" s="685"/>
      <c r="SRE66" s="685"/>
      <c r="SRF66" s="685"/>
      <c r="SRG66" s="685"/>
      <c r="SRH66" s="685"/>
      <c r="SRI66" s="685"/>
      <c r="SRJ66" s="685"/>
      <c r="SRK66" s="685"/>
      <c r="SRL66" s="685"/>
      <c r="SRM66" s="685"/>
      <c r="SRN66" s="685"/>
      <c r="SRO66" s="685"/>
      <c r="SRP66" s="685"/>
      <c r="SRQ66" s="685"/>
      <c r="SRR66" s="685"/>
      <c r="SRS66" s="685"/>
      <c r="SRT66" s="685"/>
      <c r="SRU66" s="685"/>
      <c r="SRV66" s="685"/>
      <c r="SRW66" s="685"/>
      <c r="SRX66" s="685"/>
      <c r="SRY66" s="685"/>
      <c r="SRZ66" s="685"/>
      <c r="SSA66" s="685"/>
      <c r="SSB66" s="685"/>
      <c r="SSC66" s="685"/>
      <c r="SSD66" s="685"/>
      <c r="SSE66" s="685"/>
      <c r="SSF66" s="685"/>
      <c r="SSG66" s="685"/>
      <c r="SSH66" s="685"/>
      <c r="SSI66" s="685"/>
      <c r="SSJ66" s="685"/>
      <c r="SSK66" s="685"/>
      <c r="SSL66" s="685"/>
      <c r="SSM66" s="685"/>
      <c r="SSN66" s="685"/>
      <c r="SSO66" s="685"/>
      <c r="SSP66" s="685"/>
      <c r="SSQ66" s="685"/>
      <c r="SSR66" s="685"/>
      <c r="SSS66" s="685"/>
      <c r="SST66" s="685"/>
      <c r="SSU66" s="685"/>
      <c r="SSV66" s="685"/>
      <c r="SSW66" s="685"/>
      <c r="SSX66" s="685"/>
      <c r="SSY66" s="685"/>
      <c r="SSZ66" s="685"/>
      <c r="STA66" s="685"/>
      <c r="STB66" s="685"/>
      <c r="STC66" s="685"/>
      <c r="STD66" s="685"/>
      <c r="STE66" s="685"/>
      <c r="STF66" s="685"/>
      <c r="STG66" s="685"/>
      <c r="STH66" s="685"/>
      <c r="STI66" s="685"/>
      <c r="STJ66" s="685"/>
      <c r="STK66" s="685"/>
      <c r="STL66" s="685"/>
      <c r="STM66" s="685"/>
      <c r="STN66" s="685"/>
      <c r="STO66" s="685"/>
      <c r="STP66" s="685"/>
      <c r="STQ66" s="685"/>
      <c r="STR66" s="685"/>
      <c r="STS66" s="685"/>
      <c r="STT66" s="685"/>
      <c r="STU66" s="685"/>
      <c r="STV66" s="685"/>
      <c r="STW66" s="685"/>
      <c r="STX66" s="685"/>
      <c r="STY66" s="685"/>
      <c r="STZ66" s="685"/>
      <c r="SUA66" s="685"/>
      <c r="SUB66" s="685"/>
      <c r="SUC66" s="685"/>
      <c r="SUD66" s="685"/>
      <c r="SUE66" s="685"/>
      <c r="SUF66" s="685"/>
      <c r="SUG66" s="685"/>
      <c r="SUH66" s="685"/>
      <c r="SUI66" s="685"/>
      <c r="SUJ66" s="685"/>
      <c r="SUK66" s="685"/>
      <c r="SUL66" s="685"/>
      <c r="SUM66" s="685"/>
      <c r="SUN66" s="685"/>
      <c r="SUO66" s="685"/>
      <c r="SUP66" s="685"/>
      <c r="SUQ66" s="685"/>
      <c r="SUR66" s="685"/>
      <c r="SUS66" s="685"/>
      <c r="SUT66" s="685"/>
      <c r="SUU66" s="685"/>
      <c r="SUV66" s="685"/>
      <c r="SUW66" s="685"/>
      <c r="SUX66" s="685"/>
      <c r="SUY66" s="685"/>
      <c r="SUZ66" s="685"/>
      <c r="SVA66" s="685"/>
      <c r="SVB66" s="685"/>
      <c r="SVC66" s="685"/>
      <c r="SVD66" s="685"/>
      <c r="SVE66" s="685"/>
      <c r="SVF66" s="685"/>
      <c r="SVG66" s="685"/>
      <c r="SVH66" s="685"/>
      <c r="SVI66" s="685"/>
      <c r="SVJ66" s="685"/>
      <c r="SVK66" s="685"/>
      <c r="SVL66" s="685"/>
      <c r="SVM66" s="685"/>
      <c r="SVN66" s="685"/>
      <c r="SVO66" s="685"/>
      <c r="SVP66" s="685"/>
      <c r="SVQ66" s="685"/>
      <c r="SVR66" s="685"/>
      <c r="SVS66" s="685"/>
      <c r="SVT66" s="685"/>
      <c r="SVU66" s="685"/>
      <c r="SVV66" s="685"/>
      <c r="SVW66" s="685"/>
      <c r="SVX66" s="685"/>
      <c r="SVY66" s="685"/>
      <c r="SVZ66" s="685"/>
      <c r="SWA66" s="685"/>
      <c r="SWB66" s="685"/>
      <c r="SWC66" s="685"/>
      <c r="SWD66" s="685"/>
      <c r="SWE66" s="685"/>
      <c r="SWF66" s="685"/>
      <c r="SWG66" s="685"/>
      <c r="SWH66" s="685"/>
      <c r="SWI66" s="685"/>
      <c r="SWJ66" s="685"/>
      <c r="SWK66" s="685"/>
      <c r="SWL66" s="685"/>
      <c r="SWM66" s="685"/>
      <c r="SWN66" s="685"/>
      <c r="SWO66" s="685"/>
      <c r="SWP66" s="685"/>
      <c r="SWQ66" s="685"/>
      <c r="SWR66" s="685"/>
      <c r="SWS66" s="685"/>
      <c r="SWT66" s="685"/>
      <c r="SWU66" s="685"/>
      <c r="SWV66" s="685"/>
      <c r="SWW66" s="685"/>
      <c r="SWX66" s="685"/>
      <c r="SWY66" s="685"/>
      <c r="SWZ66" s="685"/>
      <c r="SXA66" s="685"/>
      <c r="SXB66" s="685"/>
      <c r="SXC66" s="685"/>
      <c r="SXD66" s="685"/>
      <c r="SXE66" s="685"/>
      <c r="SXF66" s="685"/>
      <c r="SXG66" s="685"/>
      <c r="SXH66" s="685"/>
      <c r="SXI66" s="685"/>
      <c r="SXJ66" s="685"/>
      <c r="SXK66" s="685"/>
      <c r="SXL66" s="685"/>
      <c r="SXM66" s="685"/>
      <c r="SXN66" s="685"/>
      <c r="SXO66" s="685"/>
      <c r="SXP66" s="685"/>
      <c r="SXQ66" s="685"/>
      <c r="SXR66" s="685"/>
      <c r="SXS66" s="685"/>
      <c r="SXT66" s="685"/>
      <c r="SXU66" s="685"/>
      <c r="SXV66" s="685"/>
      <c r="SXW66" s="685"/>
      <c r="SXX66" s="685"/>
      <c r="SXY66" s="685"/>
      <c r="SXZ66" s="685"/>
      <c r="SYA66" s="685"/>
      <c r="SYB66" s="685"/>
      <c r="SYC66" s="685"/>
      <c r="SYD66" s="685"/>
      <c r="SYE66" s="685"/>
      <c r="SYF66" s="685"/>
      <c r="SYG66" s="685"/>
      <c r="SYH66" s="685"/>
      <c r="SYI66" s="685"/>
      <c r="SYJ66" s="685"/>
      <c r="SYK66" s="685"/>
      <c r="SYL66" s="685"/>
      <c r="SYM66" s="685"/>
      <c r="SYN66" s="685"/>
      <c r="SYO66" s="685"/>
      <c r="SYP66" s="685"/>
      <c r="SYQ66" s="685"/>
      <c r="SYR66" s="685"/>
      <c r="SYS66" s="685"/>
      <c r="SYT66" s="685"/>
      <c r="SYU66" s="685"/>
      <c r="SYV66" s="685"/>
      <c r="SYW66" s="685"/>
      <c r="SYX66" s="685"/>
      <c r="SYY66" s="685"/>
      <c r="SYZ66" s="685"/>
      <c r="SZA66" s="685"/>
      <c r="SZB66" s="685"/>
      <c r="SZC66" s="685"/>
      <c r="SZD66" s="685"/>
      <c r="SZE66" s="685"/>
      <c r="SZF66" s="685"/>
      <c r="SZG66" s="685"/>
      <c r="SZH66" s="685"/>
      <c r="SZI66" s="685"/>
      <c r="SZJ66" s="685"/>
      <c r="SZK66" s="685"/>
      <c r="SZL66" s="685"/>
      <c r="SZM66" s="685"/>
      <c r="SZN66" s="685"/>
      <c r="SZO66" s="685"/>
      <c r="SZP66" s="685"/>
      <c r="SZQ66" s="685"/>
      <c r="SZR66" s="685"/>
      <c r="SZS66" s="685"/>
      <c r="SZT66" s="685"/>
      <c r="SZU66" s="685"/>
      <c r="SZV66" s="685"/>
      <c r="SZW66" s="685"/>
      <c r="SZX66" s="685"/>
      <c r="SZY66" s="685"/>
      <c r="SZZ66" s="685"/>
      <c r="TAA66" s="685"/>
      <c r="TAB66" s="685"/>
      <c r="TAC66" s="685"/>
      <c r="TAD66" s="685"/>
      <c r="TAE66" s="685"/>
      <c r="TAF66" s="685"/>
      <c r="TAG66" s="685"/>
      <c r="TAH66" s="685"/>
      <c r="TAI66" s="685"/>
      <c r="TAJ66" s="685"/>
      <c r="TAK66" s="685"/>
      <c r="TAL66" s="685"/>
      <c r="TAM66" s="685"/>
      <c r="TAN66" s="685"/>
      <c r="TAO66" s="685"/>
      <c r="TAP66" s="685"/>
      <c r="TAQ66" s="685"/>
      <c r="TAR66" s="685"/>
      <c r="TAS66" s="685"/>
      <c r="TAT66" s="685"/>
      <c r="TAU66" s="685"/>
      <c r="TAV66" s="685"/>
      <c r="TAW66" s="685"/>
      <c r="TAX66" s="685"/>
      <c r="TAY66" s="685"/>
      <c r="TAZ66" s="685"/>
      <c r="TBA66" s="685"/>
      <c r="TBB66" s="685"/>
      <c r="TBC66" s="685"/>
      <c r="TBD66" s="685"/>
      <c r="TBE66" s="685"/>
      <c r="TBF66" s="685"/>
      <c r="TBG66" s="685"/>
      <c r="TBH66" s="685"/>
      <c r="TBI66" s="685"/>
      <c r="TBJ66" s="685"/>
      <c r="TBK66" s="685"/>
      <c r="TBL66" s="685"/>
      <c r="TBM66" s="685"/>
      <c r="TBN66" s="685"/>
      <c r="TBO66" s="685"/>
      <c r="TBP66" s="685"/>
      <c r="TBQ66" s="685"/>
      <c r="TBR66" s="685"/>
      <c r="TBS66" s="685"/>
      <c r="TBT66" s="685"/>
      <c r="TBU66" s="685"/>
      <c r="TBV66" s="685"/>
      <c r="TBW66" s="685"/>
      <c r="TBX66" s="685"/>
      <c r="TBY66" s="685"/>
      <c r="TBZ66" s="685"/>
      <c r="TCA66" s="685"/>
      <c r="TCB66" s="685"/>
      <c r="TCC66" s="685"/>
      <c r="TCD66" s="685"/>
      <c r="TCE66" s="685"/>
      <c r="TCF66" s="685"/>
      <c r="TCG66" s="685"/>
      <c r="TCH66" s="685"/>
      <c r="TCI66" s="685"/>
      <c r="TCJ66" s="685"/>
      <c r="TCK66" s="685"/>
      <c r="TCL66" s="685"/>
      <c r="TCM66" s="685"/>
      <c r="TCN66" s="685"/>
      <c r="TCO66" s="685"/>
      <c r="TCP66" s="685"/>
      <c r="TCQ66" s="685"/>
      <c r="TCR66" s="685"/>
      <c r="TCS66" s="685"/>
      <c r="TCT66" s="685"/>
      <c r="TCU66" s="685"/>
      <c r="TCV66" s="685"/>
      <c r="TCW66" s="685"/>
      <c r="TCX66" s="685"/>
      <c r="TCY66" s="685"/>
      <c r="TCZ66" s="685"/>
      <c r="TDA66" s="685"/>
      <c r="TDB66" s="685"/>
      <c r="TDC66" s="685"/>
      <c r="TDD66" s="685"/>
      <c r="TDE66" s="685"/>
      <c r="TDF66" s="685"/>
      <c r="TDG66" s="685"/>
      <c r="TDH66" s="685"/>
      <c r="TDI66" s="685"/>
      <c r="TDJ66" s="685"/>
      <c r="TDK66" s="685"/>
      <c r="TDL66" s="685"/>
      <c r="TDM66" s="685"/>
      <c r="TDN66" s="685"/>
      <c r="TDO66" s="685"/>
      <c r="TDP66" s="685"/>
      <c r="TDQ66" s="685"/>
      <c r="TDR66" s="685"/>
      <c r="TDS66" s="685"/>
      <c r="TDT66" s="685"/>
      <c r="TDU66" s="685"/>
      <c r="TDV66" s="685"/>
      <c r="TDW66" s="685"/>
      <c r="TDX66" s="685"/>
      <c r="TDY66" s="685"/>
      <c r="TDZ66" s="685"/>
      <c r="TEA66" s="685"/>
      <c r="TEB66" s="685"/>
      <c r="TEC66" s="685"/>
      <c r="TED66" s="685"/>
      <c r="TEE66" s="685"/>
      <c r="TEF66" s="685"/>
      <c r="TEG66" s="685"/>
      <c r="TEH66" s="685"/>
      <c r="TEI66" s="685"/>
      <c r="TEJ66" s="685"/>
      <c r="TEK66" s="685"/>
      <c r="TEL66" s="685"/>
      <c r="TEM66" s="685"/>
      <c r="TEN66" s="685"/>
      <c r="TEO66" s="685"/>
      <c r="TEP66" s="685"/>
      <c r="TEQ66" s="685"/>
      <c r="TER66" s="685"/>
      <c r="TES66" s="685"/>
      <c r="TET66" s="685"/>
      <c r="TEU66" s="685"/>
      <c r="TEV66" s="685"/>
      <c r="TEW66" s="685"/>
      <c r="TEX66" s="685"/>
      <c r="TEY66" s="685"/>
      <c r="TEZ66" s="685"/>
      <c r="TFA66" s="685"/>
      <c r="TFB66" s="685"/>
      <c r="TFC66" s="685"/>
      <c r="TFD66" s="685"/>
      <c r="TFE66" s="685"/>
      <c r="TFF66" s="685"/>
      <c r="TFG66" s="685"/>
      <c r="TFH66" s="685"/>
      <c r="TFI66" s="685"/>
      <c r="TFJ66" s="685"/>
      <c r="TFK66" s="685"/>
      <c r="TFL66" s="685"/>
      <c r="TFM66" s="685"/>
      <c r="TFN66" s="685"/>
      <c r="TFO66" s="685"/>
      <c r="TFP66" s="685"/>
      <c r="TFQ66" s="685"/>
      <c r="TFR66" s="685"/>
      <c r="TFS66" s="685"/>
      <c r="TFT66" s="685"/>
      <c r="TFU66" s="685"/>
      <c r="TFV66" s="685"/>
      <c r="TFW66" s="685"/>
      <c r="TFX66" s="685"/>
      <c r="TFY66" s="685"/>
      <c r="TFZ66" s="685"/>
      <c r="TGA66" s="685"/>
      <c r="TGB66" s="685"/>
      <c r="TGC66" s="685"/>
      <c r="TGD66" s="685"/>
      <c r="TGE66" s="685"/>
      <c r="TGF66" s="685"/>
      <c r="TGG66" s="685"/>
      <c r="TGH66" s="685"/>
      <c r="TGI66" s="685"/>
      <c r="TGJ66" s="685"/>
      <c r="TGK66" s="685"/>
      <c r="TGL66" s="685"/>
      <c r="TGM66" s="685"/>
      <c r="TGN66" s="685"/>
      <c r="TGO66" s="685"/>
      <c r="TGP66" s="685"/>
      <c r="TGQ66" s="685"/>
      <c r="TGR66" s="685"/>
      <c r="TGS66" s="685"/>
      <c r="TGT66" s="685"/>
      <c r="TGU66" s="685"/>
      <c r="TGV66" s="685"/>
      <c r="TGW66" s="685"/>
      <c r="TGX66" s="685"/>
      <c r="TGY66" s="685"/>
      <c r="TGZ66" s="685"/>
      <c r="THA66" s="685"/>
      <c r="THB66" s="685"/>
      <c r="THC66" s="685"/>
      <c r="THD66" s="685"/>
      <c r="THE66" s="685"/>
      <c r="THF66" s="685"/>
      <c r="THG66" s="685"/>
      <c r="THH66" s="685"/>
      <c r="THI66" s="685"/>
      <c r="THJ66" s="685"/>
      <c r="THK66" s="685"/>
      <c r="THL66" s="685"/>
      <c r="THM66" s="685"/>
      <c r="THN66" s="685"/>
      <c r="THO66" s="685"/>
      <c r="THP66" s="685"/>
      <c r="THQ66" s="685"/>
      <c r="THR66" s="685"/>
      <c r="THS66" s="685"/>
      <c r="THT66" s="685"/>
      <c r="THU66" s="685"/>
      <c r="THV66" s="685"/>
      <c r="THW66" s="685"/>
      <c r="THX66" s="685"/>
      <c r="THY66" s="685"/>
      <c r="THZ66" s="685"/>
      <c r="TIA66" s="685"/>
      <c r="TIB66" s="685"/>
      <c r="TIC66" s="685"/>
      <c r="TID66" s="685"/>
      <c r="TIE66" s="685"/>
      <c r="TIF66" s="685"/>
      <c r="TIG66" s="685"/>
      <c r="TIH66" s="685"/>
      <c r="TII66" s="685"/>
      <c r="TIJ66" s="685"/>
      <c r="TIK66" s="685"/>
      <c r="TIL66" s="685"/>
      <c r="TIM66" s="685"/>
      <c r="TIN66" s="685"/>
      <c r="TIO66" s="685"/>
      <c r="TIP66" s="685"/>
      <c r="TIQ66" s="685"/>
      <c r="TIR66" s="685"/>
      <c r="TIS66" s="685"/>
      <c r="TIT66" s="685"/>
      <c r="TIU66" s="685"/>
      <c r="TIV66" s="685"/>
      <c r="TIW66" s="685"/>
      <c r="TIX66" s="685"/>
      <c r="TIY66" s="685"/>
      <c r="TIZ66" s="685"/>
      <c r="TJA66" s="685"/>
      <c r="TJB66" s="685"/>
      <c r="TJC66" s="685"/>
      <c r="TJD66" s="685"/>
      <c r="TJE66" s="685"/>
      <c r="TJF66" s="685"/>
      <c r="TJG66" s="685"/>
      <c r="TJH66" s="685"/>
      <c r="TJI66" s="685"/>
      <c r="TJJ66" s="685"/>
      <c r="TJK66" s="685"/>
      <c r="TJL66" s="685"/>
      <c r="TJM66" s="685"/>
      <c r="TJN66" s="685"/>
      <c r="TJO66" s="685"/>
      <c r="TJP66" s="685"/>
      <c r="TJQ66" s="685"/>
      <c r="TJR66" s="685"/>
      <c r="TJS66" s="685"/>
      <c r="TJT66" s="685"/>
      <c r="TJU66" s="685"/>
      <c r="TJV66" s="685"/>
      <c r="TJW66" s="685"/>
      <c r="TJX66" s="685"/>
      <c r="TJY66" s="685"/>
      <c r="TJZ66" s="685"/>
      <c r="TKA66" s="685"/>
      <c r="TKB66" s="685"/>
      <c r="TKC66" s="685"/>
      <c r="TKD66" s="685"/>
      <c r="TKE66" s="685"/>
      <c r="TKF66" s="685"/>
      <c r="TKG66" s="685"/>
      <c r="TKH66" s="685"/>
      <c r="TKI66" s="685"/>
      <c r="TKJ66" s="685"/>
      <c r="TKK66" s="685"/>
      <c r="TKL66" s="685"/>
      <c r="TKM66" s="685"/>
      <c r="TKN66" s="685"/>
      <c r="TKO66" s="685"/>
      <c r="TKP66" s="685"/>
      <c r="TKQ66" s="685"/>
      <c r="TKR66" s="685"/>
      <c r="TKS66" s="685"/>
      <c r="TKT66" s="685"/>
      <c r="TKU66" s="685"/>
      <c r="TKV66" s="685"/>
      <c r="TKW66" s="685"/>
      <c r="TKX66" s="685"/>
      <c r="TKY66" s="685"/>
      <c r="TKZ66" s="685"/>
      <c r="TLA66" s="685"/>
      <c r="TLB66" s="685"/>
      <c r="TLC66" s="685"/>
      <c r="TLD66" s="685"/>
      <c r="TLE66" s="685"/>
      <c r="TLF66" s="685"/>
      <c r="TLG66" s="685"/>
      <c r="TLH66" s="685"/>
      <c r="TLI66" s="685"/>
      <c r="TLJ66" s="685"/>
      <c r="TLK66" s="685"/>
      <c r="TLL66" s="685"/>
      <c r="TLM66" s="685"/>
      <c r="TLN66" s="685"/>
      <c r="TLO66" s="685"/>
      <c r="TLP66" s="685"/>
      <c r="TLQ66" s="685"/>
      <c r="TLR66" s="685"/>
      <c r="TLS66" s="685"/>
      <c r="TLT66" s="685"/>
      <c r="TLU66" s="685"/>
      <c r="TLV66" s="685"/>
      <c r="TLW66" s="685"/>
      <c r="TLX66" s="685"/>
      <c r="TLY66" s="685"/>
      <c r="TLZ66" s="685"/>
      <c r="TMA66" s="685"/>
      <c r="TMB66" s="685"/>
      <c r="TMC66" s="685"/>
      <c r="TMD66" s="685"/>
      <c r="TME66" s="685"/>
      <c r="TMF66" s="685"/>
      <c r="TMG66" s="685"/>
      <c r="TMH66" s="685"/>
      <c r="TMI66" s="685"/>
      <c r="TMJ66" s="685"/>
      <c r="TMK66" s="685"/>
      <c r="TML66" s="685"/>
      <c r="TMM66" s="685"/>
      <c r="TMN66" s="685"/>
      <c r="TMO66" s="685"/>
      <c r="TMP66" s="685"/>
      <c r="TMQ66" s="685"/>
      <c r="TMR66" s="685"/>
      <c r="TMS66" s="685"/>
      <c r="TMT66" s="685"/>
      <c r="TMU66" s="685"/>
      <c r="TMV66" s="685"/>
      <c r="TMW66" s="685"/>
      <c r="TMX66" s="685"/>
      <c r="TMY66" s="685"/>
      <c r="TMZ66" s="685"/>
      <c r="TNA66" s="685"/>
      <c r="TNB66" s="685"/>
      <c r="TNC66" s="685"/>
      <c r="TND66" s="685"/>
      <c r="TNE66" s="685"/>
      <c r="TNF66" s="685"/>
      <c r="TNG66" s="685"/>
      <c r="TNH66" s="685"/>
      <c r="TNI66" s="685"/>
      <c r="TNJ66" s="685"/>
      <c r="TNK66" s="685"/>
      <c r="TNL66" s="685"/>
      <c r="TNM66" s="685"/>
      <c r="TNN66" s="685"/>
      <c r="TNO66" s="685"/>
      <c r="TNP66" s="685"/>
      <c r="TNQ66" s="685"/>
      <c r="TNR66" s="685"/>
      <c r="TNS66" s="685"/>
      <c r="TNT66" s="685"/>
      <c r="TNU66" s="685"/>
      <c r="TNV66" s="685"/>
      <c r="TNW66" s="685"/>
      <c r="TNX66" s="685"/>
      <c r="TNY66" s="685"/>
      <c r="TNZ66" s="685"/>
      <c r="TOA66" s="685"/>
      <c r="TOB66" s="685"/>
      <c r="TOC66" s="685"/>
      <c r="TOD66" s="685"/>
      <c r="TOE66" s="685"/>
      <c r="TOF66" s="685"/>
      <c r="TOG66" s="685"/>
      <c r="TOH66" s="685"/>
      <c r="TOI66" s="685"/>
      <c r="TOJ66" s="685"/>
      <c r="TOK66" s="685"/>
      <c r="TOL66" s="685"/>
      <c r="TOM66" s="685"/>
      <c r="TON66" s="685"/>
      <c r="TOO66" s="685"/>
      <c r="TOP66" s="685"/>
      <c r="TOQ66" s="685"/>
      <c r="TOR66" s="685"/>
      <c r="TOS66" s="685"/>
      <c r="TOT66" s="685"/>
      <c r="TOU66" s="685"/>
      <c r="TOV66" s="685"/>
      <c r="TOW66" s="685"/>
      <c r="TOX66" s="685"/>
      <c r="TOY66" s="685"/>
      <c r="TOZ66" s="685"/>
      <c r="TPA66" s="685"/>
      <c r="TPB66" s="685"/>
      <c r="TPC66" s="685"/>
      <c r="TPD66" s="685"/>
      <c r="TPE66" s="685"/>
      <c r="TPF66" s="685"/>
      <c r="TPG66" s="685"/>
      <c r="TPH66" s="685"/>
      <c r="TPI66" s="685"/>
      <c r="TPJ66" s="685"/>
      <c r="TPK66" s="685"/>
      <c r="TPL66" s="685"/>
      <c r="TPM66" s="685"/>
      <c r="TPN66" s="685"/>
      <c r="TPO66" s="685"/>
      <c r="TPP66" s="685"/>
      <c r="TPQ66" s="685"/>
      <c r="TPR66" s="685"/>
      <c r="TPS66" s="685"/>
      <c r="TPT66" s="685"/>
      <c r="TPU66" s="685"/>
      <c r="TPV66" s="685"/>
      <c r="TPW66" s="685"/>
      <c r="TPX66" s="685"/>
      <c r="TPY66" s="685"/>
      <c r="TPZ66" s="685"/>
      <c r="TQA66" s="685"/>
      <c r="TQB66" s="685"/>
      <c r="TQC66" s="685"/>
      <c r="TQD66" s="685"/>
      <c r="TQE66" s="685"/>
      <c r="TQF66" s="685"/>
      <c r="TQG66" s="685"/>
      <c r="TQH66" s="685"/>
      <c r="TQI66" s="685"/>
      <c r="TQJ66" s="685"/>
      <c r="TQK66" s="685"/>
      <c r="TQL66" s="685"/>
      <c r="TQM66" s="685"/>
      <c r="TQN66" s="685"/>
      <c r="TQO66" s="685"/>
      <c r="TQP66" s="685"/>
      <c r="TQQ66" s="685"/>
      <c r="TQR66" s="685"/>
      <c r="TQS66" s="685"/>
      <c r="TQT66" s="685"/>
      <c r="TQU66" s="685"/>
      <c r="TQV66" s="685"/>
      <c r="TQW66" s="685"/>
      <c r="TQX66" s="685"/>
      <c r="TQY66" s="685"/>
      <c r="TQZ66" s="685"/>
      <c r="TRA66" s="685"/>
      <c r="TRB66" s="685"/>
      <c r="TRC66" s="685"/>
      <c r="TRD66" s="685"/>
      <c r="TRE66" s="685"/>
      <c r="TRF66" s="685"/>
      <c r="TRG66" s="685"/>
      <c r="TRH66" s="685"/>
      <c r="TRI66" s="685"/>
      <c r="TRJ66" s="685"/>
      <c r="TRK66" s="685"/>
      <c r="TRL66" s="685"/>
      <c r="TRM66" s="685"/>
      <c r="TRN66" s="685"/>
      <c r="TRO66" s="685"/>
      <c r="TRP66" s="685"/>
      <c r="TRQ66" s="685"/>
      <c r="TRR66" s="685"/>
      <c r="TRS66" s="685"/>
      <c r="TRT66" s="685"/>
      <c r="TRU66" s="685"/>
      <c r="TRV66" s="685"/>
      <c r="TRW66" s="685"/>
      <c r="TRX66" s="685"/>
      <c r="TRY66" s="685"/>
      <c r="TRZ66" s="685"/>
      <c r="TSA66" s="685"/>
      <c r="TSB66" s="685"/>
      <c r="TSC66" s="685"/>
      <c r="TSD66" s="685"/>
      <c r="TSE66" s="685"/>
      <c r="TSF66" s="685"/>
      <c r="TSG66" s="685"/>
      <c r="TSH66" s="685"/>
      <c r="TSI66" s="685"/>
      <c r="TSJ66" s="685"/>
      <c r="TSK66" s="685"/>
      <c r="TSL66" s="685"/>
      <c r="TSM66" s="685"/>
      <c r="TSN66" s="685"/>
      <c r="TSO66" s="685"/>
      <c r="TSP66" s="685"/>
      <c r="TSQ66" s="685"/>
      <c r="TSR66" s="685"/>
      <c r="TSS66" s="685"/>
      <c r="TST66" s="685"/>
      <c r="TSU66" s="685"/>
      <c r="TSV66" s="685"/>
      <c r="TSW66" s="685"/>
      <c r="TSX66" s="685"/>
      <c r="TSY66" s="685"/>
      <c r="TSZ66" s="685"/>
      <c r="TTA66" s="685"/>
      <c r="TTB66" s="685"/>
      <c r="TTC66" s="685"/>
      <c r="TTD66" s="685"/>
      <c r="TTE66" s="685"/>
      <c r="TTF66" s="685"/>
      <c r="TTG66" s="685"/>
      <c r="TTH66" s="685"/>
      <c r="TTI66" s="685"/>
      <c r="TTJ66" s="685"/>
      <c r="TTK66" s="685"/>
      <c r="TTL66" s="685"/>
      <c r="TTM66" s="685"/>
      <c r="TTN66" s="685"/>
      <c r="TTO66" s="685"/>
      <c r="TTP66" s="685"/>
      <c r="TTQ66" s="685"/>
      <c r="TTR66" s="685"/>
      <c r="TTS66" s="685"/>
      <c r="TTT66" s="685"/>
      <c r="TTU66" s="685"/>
      <c r="TTV66" s="685"/>
      <c r="TTW66" s="685"/>
      <c r="TTX66" s="685"/>
      <c r="TTY66" s="685"/>
      <c r="TTZ66" s="685"/>
      <c r="TUA66" s="685"/>
      <c r="TUB66" s="685"/>
      <c r="TUC66" s="685"/>
      <c r="TUD66" s="685"/>
      <c r="TUE66" s="685"/>
      <c r="TUF66" s="685"/>
      <c r="TUG66" s="685"/>
      <c r="TUH66" s="685"/>
      <c r="TUI66" s="685"/>
      <c r="TUJ66" s="685"/>
      <c r="TUK66" s="685"/>
      <c r="TUL66" s="685"/>
      <c r="TUM66" s="685"/>
      <c r="TUN66" s="685"/>
      <c r="TUO66" s="685"/>
      <c r="TUP66" s="685"/>
      <c r="TUQ66" s="685"/>
      <c r="TUR66" s="685"/>
      <c r="TUS66" s="685"/>
      <c r="TUT66" s="685"/>
      <c r="TUU66" s="685"/>
      <c r="TUV66" s="685"/>
      <c r="TUW66" s="685"/>
      <c r="TUX66" s="685"/>
      <c r="TUY66" s="685"/>
      <c r="TUZ66" s="685"/>
      <c r="TVA66" s="685"/>
      <c r="TVB66" s="685"/>
      <c r="TVC66" s="685"/>
      <c r="TVD66" s="685"/>
      <c r="TVE66" s="685"/>
      <c r="TVF66" s="685"/>
      <c r="TVG66" s="685"/>
      <c r="TVH66" s="685"/>
      <c r="TVI66" s="685"/>
      <c r="TVJ66" s="685"/>
      <c r="TVK66" s="685"/>
      <c r="TVL66" s="685"/>
      <c r="TVM66" s="685"/>
      <c r="TVN66" s="685"/>
      <c r="TVO66" s="685"/>
      <c r="TVP66" s="685"/>
      <c r="TVQ66" s="685"/>
      <c r="TVR66" s="685"/>
      <c r="TVS66" s="685"/>
      <c r="TVT66" s="685"/>
      <c r="TVU66" s="685"/>
      <c r="TVV66" s="685"/>
      <c r="TVW66" s="685"/>
      <c r="TVX66" s="685"/>
      <c r="TVY66" s="685"/>
      <c r="TVZ66" s="685"/>
      <c r="TWA66" s="685"/>
      <c r="TWB66" s="685"/>
      <c r="TWC66" s="685"/>
      <c r="TWD66" s="685"/>
      <c r="TWE66" s="685"/>
      <c r="TWF66" s="685"/>
      <c r="TWG66" s="685"/>
      <c r="TWH66" s="685"/>
      <c r="TWI66" s="685"/>
      <c r="TWJ66" s="685"/>
      <c r="TWK66" s="685"/>
      <c r="TWL66" s="685"/>
      <c r="TWM66" s="685"/>
      <c r="TWN66" s="685"/>
      <c r="TWO66" s="685"/>
      <c r="TWP66" s="685"/>
      <c r="TWQ66" s="685"/>
      <c r="TWR66" s="685"/>
      <c r="TWS66" s="685"/>
      <c r="TWT66" s="685"/>
      <c r="TWU66" s="685"/>
      <c r="TWV66" s="685"/>
      <c r="TWW66" s="685"/>
      <c r="TWX66" s="685"/>
      <c r="TWY66" s="685"/>
      <c r="TWZ66" s="685"/>
      <c r="TXA66" s="685"/>
      <c r="TXB66" s="685"/>
      <c r="TXC66" s="685"/>
      <c r="TXD66" s="685"/>
      <c r="TXE66" s="685"/>
      <c r="TXF66" s="685"/>
      <c r="TXG66" s="685"/>
      <c r="TXH66" s="685"/>
      <c r="TXI66" s="685"/>
      <c r="TXJ66" s="685"/>
      <c r="TXK66" s="685"/>
      <c r="TXL66" s="685"/>
      <c r="TXM66" s="685"/>
      <c r="TXN66" s="685"/>
      <c r="TXO66" s="685"/>
      <c r="TXP66" s="685"/>
      <c r="TXQ66" s="685"/>
      <c r="TXR66" s="685"/>
      <c r="TXS66" s="685"/>
      <c r="TXT66" s="685"/>
      <c r="TXU66" s="685"/>
      <c r="TXV66" s="685"/>
      <c r="TXW66" s="685"/>
      <c r="TXX66" s="685"/>
      <c r="TXY66" s="685"/>
      <c r="TXZ66" s="685"/>
      <c r="TYA66" s="685"/>
      <c r="TYB66" s="685"/>
      <c r="TYC66" s="685"/>
      <c r="TYD66" s="685"/>
      <c r="TYE66" s="685"/>
      <c r="TYF66" s="685"/>
      <c r="TYG66" s="685"/>
      <c r="TYH66" s="685"/>
      <c r="TYI66" s="685"/>
      <c r="TYJ66" s="685"/>
      <c r="TYK66" s="685"/>
      <c r="TYL66" s="685"/>
      <c r="TYM66" s="685"/>
      <c r="TYN66" s="685"/>
      <c r="TYO66" s="685"/>
      <c r="TYP66" s="685"/>
      <c r="TYQ66" s="685"/>
      <c r="TYR66" s="685"/>
      <c r="TYS66" s="685"/>
      <c r="TYT66" s="685"/>
      <c r="TYU66" s="685"/>
      <c r="TYV66" s="685"/>
      <c r="TYW66" s="685"/>
      <c r="TYX66" s="685"/>
      <c r="TYY66" s="685"/>
      <c r="TYZ66" s="685"/>
      <c r="TZA66" s="685"/>
      <c r="TZB66" s="685"/>
      <c r="TZC66" s="685"/>
      <c r="TZD66" s="685"/>
      <c r="TZE66" s="685"/>
      <c r="TZF66" s="685"/>
      <c r="TZG66" s="685"/>
      <c r="TZH66" s="685"/>
      <c r="TZI66" s="685"/>
      <c r="TZJ66" s="685"/>
      <c r="TZK66" s="685"/>
      <c r="TZL66" s="685"/>
      <c r="TZM66" s="685"/>
      <c r="TZN66" s="685"/>
      <c r="TZO66" s="685"/>
      <c r="TZP66" s="685"/>
      <c r="TZQ66" s="685"/>
      <c r="TZR66" s="685"/>
      <c r="TZS66" s="685"/>
      <c r="TZT66" s="685"/>
      <c r="TZU66" s="685"/>
      <c r="TZV66" s="685"/>
      <c r="TZW66" s="685"/>
      <c r="TZX66" s="685"/>
      <c r="TZY66" s="685"/>
      <c r="TZZ66" s="685"/>
      <c r="UAA66" s="685"/>
      <c r="UAB66" s="685"/>
      <c r="UAC66" s="685"/>
      <c r="UAD66" s="685"/>
      <c r="UAE66" s="685"/>
      <c r="UAF66" s="685"/>
      <c r="UAG66" s="685"/>
      <c r="UAH66" s="685"/>
      <c r="UAI66" s="685"/>
      <c r="UAJ66" s="685"/>
      <c r="UAK66" s="685"/>
      <c r="UAL66" s="685"/>
      <c r="UAM66" s="685"/>
      <c r="UAN66" s="685"/>
      <c r="UAO66" s="685"/>
      <c r="UAP66" s="685"/>
      <c r="UAQ66" s="685"/>
      <c r="UAR66" s="685"/>
      <c r="UAS66" s="685"/>
      <c r="UAT66" s="685"/>
      <c r="UAU66" s="685"/>
      <c r="UAV66" s="685"/>
      <c r="UAW66" s="685"/>
      <c r="UAX66" s="685"/>
      <c r="UAY66" s="685"/>
      <c r="UAZ66" s="685"/>
      <c r="UBA66" s="685"/>
      <c r="UBB66" s="685"/>
      <c r="UBC66" s="685"/>
      <c r="UBD66" s="685"/>
      <c r="UBE66" s="685"/>
      <c r="UBF66" s="685"/>
      <c r="UBG66" s="685"/>
      <c r="UBH66" s="685"/>
      <c r="UBI66" s="685"/>
      <c r="UBJ66" s="685"/>
      <c r="UBK66" s="685"/>
      <c r="UBL66" s="685"/>
      <c r="UBM66" s="685"/>
      <c r="UBN66" s="685"/>
      <c r="UBO66" s="685"/>
      <c r="UBP66" s="685"/>
      <c r="UBQ66" s="685"/>
      <c r="UBR66" s="685"/>
      <c r="UBS66" s="685"/>
      <c r="UBT66" s="685"/>
      <c r="UBU66" s="685"/>
      <c r="UBV66" s="685"/>
      <c r="UBW66" s="685"/>
      <c r="UBX66" s="685"/>
      <c r="UBY66" s="685"/>
      <c r="UBZ66" s="685"/>
      <c r="UCA66" s="685"/>
      <c r="UCB66" s="685"/>
      <c r="UCC66" s="685"/>
      <c r="UCD66" s="685"/>
      <c r="UCE66" s="685"/>
      <c r="UCF66" s="685"/>
      <c r="UCG66" s="685"/>
      <c r="UCH66" s="685"/>
      <c r="UCI66" s="685"/>
      <c r="UCJ66" s="685"/>
      <c r="UCK66" s="685"/>
      <c r="UCL66" s="685"/>
      <c r="UCM66" s="685"/>
      <c r="UCN66" s="685"/>
      <c r="UCO66" s="685"/>
      <c r="UCP66" s="685"/>
      <c r="UCQ66" s="685"/>
      <c r="UCR66" s="685"/>
      <c r="UCS66" s="685"/>
      <c r="UCT66" s="685"/>
      <c r="UCU66" s="685"/>
      <c r="UCV66" s="685"/>
      <c r="UCW66" s="685"/>
      <c r="UCX66" s="685"/>
      <c r="UCY66" s="685"/>
      <c r="UCZ66" s="685"/>
      <c r="UDA66" s="685"/>
      <c r="UDB66" s="685"/>
      <c r="UDC66" s="685"/>
      <c r="UDD66" s="685"/>
      <c r="UDE66" s="685"/>
      <c r="UDF66" s="685"/>
      <c r="UDG66" s="685"/>
      <c r="UDH66" s="685"/>
      <c r="UDI66" s="685"/>
      <c r="UDJ66" s="685"/>
      <c r="UDK66" s="685"/>
      <c r="UDL66" s="685"/>
      <c r="UDM66" s="685"/>
      <c r="UDN66" s="685"/>
      <c r="UDO66" s="685"/>
      <c r="UDP66" s="685"/>
      <c r="UDQ66" s="685"/>
      <c r="UDR66" s="685"/>
      <c r="UDS66" s="685"/>
      <c r="UDT66" s="685"/>
      <c r="UDU66" s="685"/>
      <c r="UDV66" s="685"/>
      <c r="UDW66" s="685"/>
      <c r="UDX66" s="685"/>
      <c r="UDY66" s="685"/>
      <c r="UDZ66" s="685"/>
      <c r="UEA66" s="685"/>
      <c r="UEB66" s="685"/>
      <c r="UEC66" s="685"/>
      <c r="UED66" s="685"/>
      <c r="UEE66" s="685"/>
      <c r="UEF66" s="685"/>
      <c r="UEG66" s="685"/>
      <c r="UEH66" s="685"/>
      <c r="UEI66" s="685"/>
      <c r="UEJ66" s="685"/>
      <c r="UEK66" s="685"/>
      <c r="UEL66" s="685"/>
      <c r="UEM66" s="685"/>
      <c r="UEN66" s="685"/>
      <c r="UEO66" s="685"/>
      <c r="UEP66" s="685"/>
      <c r="UEQ66" s="685"/>
      <c r="UER66" s="685"/>
      <c r="UES66" s="685"/>
      <c r="UET66" s="685"/>
      <c r="UEU66" s="685"/>
      <c r="UEV66" s="685"/>
      <c r="UEW66" s="685"/>
      <c r="UEX66" s="685"/>
      <c r="UEY66" s="685"/>
      <c r="UEZ66" s="685"/>
      <c r="UFA66" s="685"/>
      <c r="UFB66" s="685"/>
      <c r="UFC66" s="685"/>
      <c r="UFD66" s="685"/>
      <c r="UFE66" s="685"/>
      <c r="UFF66" s="685"/>
      <c r="UFG66" s="685"/>
      <c r="UFH66" s="685"/>
      <c r="UFI66" s="685"/>
      <c r="UFJ66" s="685"/>
      <c r="UFK66" s="685"/>
      <c r="UFL66" s="685"/>
      <c r="UFM66" s="685"/>
      <c r="UFN66" s="685"/>
      <c r="UFO66" s="685"/>
      <c r="UFP66" s="685"/>
      <c r="UFQ66" s="685"/>
      <c r="UFR66" s="685"/>
      <c r="UFS66" s="685"/>
      <c r="UFT66" s="685"/>
      <c r="UFU66" s="685"/>
      <c r="UFV66" s="685"/>
      <c r="UFW66" s="685"/>
      <c r="UFX66" s="685"/>
      <c r="UFY66" s="685"/>
      <c r="UFZ66" s="685"/>
      <c r="UGA66" s="685"/>
      <c r="UGB66" s="685"/>
      <c r="UGC66" s="685"/>
      <c r="UGD66" s="685"/>
      <c r="UGE66" s="685"/>
      <c r="UGF66" s="685"/>
      <c r="UGG66" s="685"/>
      <c r="UGH66" s="685"/>
      <c r="UGI66" s="685"/>
      <c r="UGJ66" s="685"/>
      <c r="UGK66" s="685"/>
      <c r="UGL66" s="685"/>
      <c r="UGM66" s="685"/>
      <c r="UGN66" s="685"/>
      <c r="UGO66" s="685"/>
      <c r="UGP66" s="685"/>
      <c r="UGQ66" s="685"/>
      <c r="UGR66" s="685"/>
      <c r="UGS66" s="685"/>
      <c r="UGT66" s="685"/>
      <c r="UGU66" s="685"/>
      <c r="UGV66" s="685"/>
      <c r="UGW66" s="685"/>
      <c r="UGX66" s="685"/>
      <c r="UGY66" s="685"/>
      <c r="UGZ66" s="685"/>
      <c r="UHA66" s="685"/>
      <c r="UHB66" s="685"/>
      <c r="UHC66" s="685"/>
      <c r="UHD66" s="685"/>
      <c r="UHE66" s="685"/>
      <c r="UHF66" s="685"/>
      <c r="UHG66" s="685"/>
      <c r="UHH66" s="685"/>
      <c r="UHI66" s="685"/>
      <c r="UHJ66" s="685"/>
      <c r="UHK66" s="685"/>
      <c r="UHL66" s="685"/>
      <c r="UHM66" s="685"/>
      <c r="UHN66" s="685"/>
      <c r="UHO66" s="685"/>
      <c r="UHP66" s="685"/>
      <c r="UHQ66" s="685"/>
      <c r="UHR66" s="685"/>
      <c r="UHS66" s="685"/>
      <c r="UHT66" s="685"/>
      <c r="UHU66" s="685"/>
      <c r="UHV66" s="685"/>
      <c r="UHW66" s="685"/>
      <c r="UHX66" s="685"/>
      <c r="UHY66" s="685"/>
      <c r="UHZ66" s="685"/>
      <c r="UIA66" s="685"/>
      <c r="UIB66" s="685"/>
      <c r="UIC66" s="685"/>
      <c r="UID66" s="685"/>
      <c r="UIE66" s="685"/>
      <c r="UIF66" s="685"/>
      <c r="UIG66" s="685"/>
      <c r="UIH66" s="685"/>
      <c r="UII66" s="685"/>
      <c r="UIJ66" s="685"/>
      <c r="UIK66" s="685"/>
      <c r="UIL66" s="685"/>
      <c r="UIM66" s="685"/>
      <c r="UIN66" s="685"/>
      <c r="UIO66" s="685"/>
      <c r="UIP66" s="685"/>
      <c r="UIQ66" s="685"/>
      <c r="UIR66" s="685"/>
      <c r="UIS66" s="685"/>
      <c r="UIT66" s="685"/>
      <c r="UIU66" s="685"/>
      <c r="UIV66" s="685"/>
      <c r="UIW66" s="685"/>
      <c r="UIX66" s="685"/>
      <c r="UIY66" s="685"/>
      <c r="UIZ66" s="685"/>
      <c r="UJA66" s="685"/>
      <c r="UJB66" s="685"/>
      <c r="UJC66" s="685"/>
      <c r="UJD66" s="685"/>
      <c r="UJE66" s="685"/>
      <c r="UJF66" s="685"/>
      <c r="UJG66" s="685"/>
      <c r="UJH66" s="685"/>
      <c r="UJI66" s="685"/>
      <c r="UJJ66" s="685"/>
      <c r="UJK66" s="685"/>
      <c r="UJL66" s="685"/>
      <c r="UJM66" s="685"/>
      <c r="UJN66" s="685"/>
      <c r="UJO66" s="685"/>
      <c r="UJP66" s="685"/>
      <c r="UJQ66" s="685"/>
      <c r="UJR66" s="685"/>
      <c r="UJS66" s="685"/>
      <c r="UJT66" s="685"/>
      <c r="UJU66" s="685"/>
      <c r="UJV66" s="685"/>
      <c r="UJW66" s="685"/>
      <c r="UJX66" s="685"/>
      <c r="UJY66" s="685"/>
      <c r="UJZ66" s="685"/>
      <c r="UKA66" s="685"/>
      <c r="UKB66" s="685"/>
      <c r="UKC66" s="685"/>
      <c r="UKD66" s="685"/>
      <c r="UKE66" s="685"/>
      <c r="UKF66" s="685"/>
      <c r="UKG66" s="685"/>
      <c r="UKH66" s="685"/>
      <c r="UKI66" s="685"/>
      <c r="UKJ66" s="685"/>
      <c r="UKK66" s="685"/>
      <c r="UKL66" s="685"/>
      <c r="UKM66" s="685"/>
      <c r="UKN66" s="685"/>
      <c r="UKO66" s="685"/>
      <c r="UKP66" s="685"/>
      <c r="UKQ66" s="685"/>
      <c r="UKR66" s="685"/>
      <c r="UKS66" s="685"/>
      <c r="UKT66" s="685"/>
      <c r="UKU66" s="685"/>
      <c r="UKV66" s="685"/>
      <c r="UKW66" s="685"/>
      <c r="UKX66" s="685"/>
      <c r="UKY66" s="685"/>
      <c r="UKZ66" s="685"/>
      <c r="ULA66" s="685"/>
      <c r="ULB66" s="685"/>
      <c r="ULC66" s="685"/>
      <c r="ULD66" s="685"/>
      <c r="ULE66" s="685"/>
      <c r="ULF66" s="685"/>
      <c r="ULG66" s="685"/>
      <c r="ULH66" s="685"/>
      <c r="ULI66" s="685"/>
      <c r="ULJ66" s="685"/>
      <c r="ULK66" s="685"/>
      <c r="ULL66" s="685"/>
      <c r="ULM66" s="685"/>
      <c r="ULN66" s="685"/>
      <c r="ULO66" s="685"/>
      <c r="ULP66" s="685"/>
      <c r="ULQ66" s="685"/>
      <c r="ULR66" s="685"/>
      <c r="ULS66" s="685"/>
      <c r="ULT66" s="685"/>
      <c r="ULU66" s="685"/>
      <c r="ULV66" s="685"/>
      <c r="ULW66" s="685"/>
      <c r="ULX66" s="685"/>
      <c r="ULY66" s="685"/>
      <c r="ULZ66" s="685"/>
      <c r="UMA66" s="685"/>
      <c r="UMB66" s="685"/>
      <c r="UMC66" s="685"/>
      <c r="UMD66" s="685"/>
      <c r="UME66" s="685"/>
      <c r="UMF66" s="685"/>
      <c r="UMG66" s="685"/>
      <c r="UMH66" s="685"/>
      <c r="UMI66" s="685"/>
      <c r="UMJ66" s="685"/>
      <c r="UMK66" s="685"/>
      <c r="UML66" s="685"/>
      <c r="UMM66" s="685"/>
      <c r="UMN66" s="685"/>
      <c r="UMO66" s="685"/>
      <c r="UMP66" s="685"/>
      <c r="UMQ66" s="685"/>
      <c r="UMR66" s="685"/>
      <c r="UMS66" s="685"/>
      <c r="UMT66" s="685"/>
      <c r="UMU66" s="685"/>
      <c r="UMV66" s="685"/>
      <c r="UMW66" s="685"/>
      <c r="UMX66" s="685"/>
      <c r="UMY66" s="685"/>
      <c r="UMZ66" s="685"/>
      <c r="UNA66" s="685"/>
      <c r="UNB66" s="685"/>
      <c r="UNC66" s="685"/>
      <c r="UND66" s="685"/>
      <c r="UNE66" s="685"/>
      <c r="UNF66" s="685"/>
      <c r="UNG66" s="685"/>
      <c r="UNH66" s="685"/>
      <c r="UNI66" s="685"/>
      <c r="UNJ66" s="685"/>
      <c r="UNK66" s="685"/>
      <c r="UNL66" s="685"/>
      <c r="UNM66" s="685"/>
      <c r="UNN66" s="685"/>
      <c r="UNO66" s="685"/>
      <c r="UNP66" s="685"/>
      <c r="UNQ66" s="685"/>
      <c r="UNR66" s="685"/>
      <c r="UNS66" s="685"/>
      <c r="UNT66" s="685"/>
      <c r="UNU66" s="685"/>
      <c r="UNV66" s="685"/>
      <c r="UNW66" s="685"/>
      <c r="UNX66" s="685"/>
      <c r="UNY66" s="685"/>
      <c r="UNZ66" s="685"/>
      <c r="UOA66" s="685"/>
      <c r="UOB66" s="685"/>
      <c r="UOC66" s="685"/>
      <c r="UOD66" s="685"/>
      <c r="UOE66" s="685"/>
      <c r="UOF66" s="685"/>
      <c r="UOG66" s="685"/>
      <c r="UOH66" s="685"/>
      <c r="UOI66" s="685"/>
      <c r="UOJ66" s="685"/>
      <c r="UOK66" s="685"/>
      <c r="UOL66" s="685"/>
      <c r="UOM66" s="685"/>
      <c r="UON66" s="685"/>
      <c r="UOO66" s="685"/>
      <c r="UOP66" s="685"/>
      <c r="UOQ66" s="685"/>
      <c r="UOR66" s="685"/>
      <c r="UOS66" s="685"/>
      <c r="UOT66" s="685"/>
      <c r="UOU66" s="685"/>
      <c r="UOV66" s="685"/>
      <c r="UOW66" s="685"/>
      <c r="UOX66" s="685"/>
      <c r="UOY66" s="685"/>
      <c r="UOZ66" s="685"/>
      <c r="UPA66" s="685"/>
      <c r="UPB66" s="685"/>
      <c r="UPC66" s="685"/>
      <c r="UPD66" s="685"/>
      <c r="UPE66" s="685"/>
      <c r="UPF66" s="685"/>
      <c r="UPG66" s="685"/>
      <c r="UPH66" s="685"/>
      <c r="UPI66" s="685"/>
      <c r="UPJ66" s="685"/>
      <c r="UPK66" s="685"/>
      <c r="UPL66" s="685"/>
      <c r="UPM66" s="685"/>
      <c r="UPN66" s="685"/>
      <c r="UPO66" s="685"/>
      <c r="UPP66" s="685"/>
      <c r="UPQ66" s="685"/>
      <c r="UPR66" s="685"/>
      <c r="UPS66" s="685"/>
      <c r="UPT66" s="685"/>
      <c r="UPU66" s="685"/>
      <c r="UPV66" s="685"/>
      <c r="UPW66" s="685"/>
      <c r="UPX66" s="685"/>
      <c r="UPY66" s="685"/>
      <c r="UPZ66" s="685"/>
      <c r="UQA66" s="685"/>
      <c r="UQB66" s="685"/>
      <c r="UQC66" s="685"/>
      <c r="UQD66" s="685"/>
      <c r="UQE66" s="685"/>
      <c r="UQF66" s="685"/>
      <c r="UQG66" s="685"/>
      <c r="UQH66" s="685"/>
      <c r="UQI66" s="685"/>
      <c r="UQJ66" s="685"/>
      <c r="UQK66" s="685"/>
      <c r="UQL66" s="685"/>
      <c r="UQM66" s="685"/>
      <c r="UQN66" s="685"/>
      <c r="UQO66" s="685"/>
      <c r="UQP66" s="685"/>
      <c r="UQQ66" s="685"/>
      <c r="UQR66" s="685"/>
      <c r="UQS66" s="685"/>
      <c r="UQT66" s="685"/>
      <c r="UQU66" s="685"/>
      <c r="UQV66" s="685"/>
      <c r="UQW66" s="685"/>
      <c r="UQX66" s="685"/>
      <c r="UQY66" s="685"/>
      <c r="UQZ66" s="685"/>
      <c r="URA66" s="685"/>
      <c r="URB66" s="685"/>
      <c r="URC66" s="685"/>
      <c r="URD66" s="685"/>
      <c r="URE66" s="685"/>
      <c r="URF66" s="685"/>
      <c r="URG66" s="685"/>
      <c r="URH66" s="685"/>
      <c r="URI66" s="685"/>
      <c r="URJ66" s="685"/>
      <c r="URK66" s="685"/>
      <c r="URL66" s="685"/>
      <c r="URM66" s="685"/>
      <c r="URN66" s="685"/>
      <c r="URO66" s="685"/>
      <c r="URP66" s="685"/>
      <c r="URQ66" s="685"/>
      <c r="URR66" s="685"/>
      <c r="URS66" s="685"/>
      <c r="URT66" s="685"/>
      <c r="URU66" s="685"/>
      <c r="URV66" s="685"/>
      <c r="URW66" s="685"/>
      <c r="URX66" s="685"/>
      <c r="URY66" s="685"/>
      <c r="URZ66" s="685"/>
      <c r="USA66" s="685"/>
      <c r="USB66" s="685"/>
      <c r="USC66" s="685"/>
      <c r="USD66" s="685"/>
      <c r="USE66" s="685"/>
      <c r="USF66" s="685"/>
      <c r="USG66" s="685"/>
      <c r="USH66" s="685"/>
      <c r="USI66" s="685"/>
      <c r="USJ66" s="685"/>
      <c r="USK66" s="685"/>
      <c r="USL66" s="685"/>
      <c r="USM66" s="685"/>
      <c r="USN66" s="685"/>
      <c r="USO66" s="685"/>
      <c r="USP66" s="685"/>
      <c r="USQ66" s="685"/>
      <c r="USR66" s="685"/>
      <c r="USS66" s="685"/>
      <c r="UST66" s="685"/>
      <c r="USU66" s="685"/>
      <c r="USV66" s="685"/>
      <c r="USW66" s="685"/>
      <c r="USX66" s="685"/>
      <c r="USY66" s="685"/>
      <c r="USZ66" s="685"/>
      <c r="UTA66" s="685"/>
      <c r="UTB66" s="685"/>
      <c r="UTC66" s="685"/>
      <c r="UTD66" s="685"/>
      <c r="UTE66" s="685"/>
      <c r="UTF66" s="685"/>
      <c r="UTG66" s="685"/>
      <c r="UTH66" s="685"/>
      <c r="UTI66" s="685"/>
      <c r="UTJ66" s="685"/>
      <c r="UTK66" s="685"/>
      <c r="UTL66" s="685"/>
      <c r="UTM66" s="685"/>
      <c r="UTN66" s="685"/>
      <c r="UTO66" s="685"/>
      <c r="UTP66" s="685"/>
      <c r="UTQ66" s="685"/>
      <c r="UTR66" s="685"/>
      <c r="UTS66" s="685"/>
      <c r="UTT66" s="685"/>
      <c r="UTU66" s="685"/>
      <c r="UTV66" s="685"/>
      <c r="UTW66" s="685"/>
      <c r="UTX66" s="685"/>
      <c r="UTY66" s="685"/>
      <c r="UTZ66" s="685"/>
      <c r="UUA66" s="685"/>
      <c r="UUB66" s="685"/>
      <c r="UUC66" s="685"/>
      <c r="UUD66" s="685"/>
      <c r="UUE66" s="685"/>
      <c r="UUF66" s="685"/>
      <c r="UUG66" s="685"/>
      <c r="UUH66" s="685"/>
      <c r="UUI66" s="685"/>
      <c r="UUJ66" s="685"/>
      <c r="UUK66" s="685"/>
      <c r="UUL66" s="685"/>
      <c r="UUM66" s="685"/>
      <c r="UUN66" s="685"/>
      <c r="UUO66" s="685"/>
      <c r="UUP66" s="685"/>
      <c r="UUQ66" s="685"/>
      <c r="UUR66" s="685"/>
      <c r="UUS66" s="685"/>
      <c r="UUT66" s="685"/>
      <c r="UUU66" s="685"/>
      <c r="UUV66" s="685"/>
      <c r="UUW66" s="685"/>
      <c r="UUX66" s="685"/>
      <c r="UUY66" s="685"/>
      <c r="UUZ66" s="685"/>
      <c r="UVA66" s="685"/>
      <c r="UVB66" s="685"/>
      <c r="UVC66" s="685"/>
      <c r="UVD66" s="685"/>
      <c r="UVE66" s="685"/>
      <c r="UVF66" s="685"/>
      <c r="UVG66" s="685"/>
      <c r="UVH66" s="685"/>
      <c r="UVI66" s="685"/>
      <c r="UVJ66" s="685"/>
      <c r="UVK66" s="685"/>
      <c r="UVL66" s="685"/>
      <c r="UVM66" s="685"/>
      <c r="UVN66" s="685"/>
      <c r="UVO66" s="685"/>
      <c r="UVP66" s="685"/>
      <c r="UVQ66" s="685"/>
      <c r="UVR66" s="685"/>
      <c r="UVS66" s="685"/>
      <c r="UVT66" s="685"/>
      <c r="UVU66" s="685"/>
      <c r="UVV66" s="685"/>
      <c r="UVW66" s="685"/>
      <c r="UVX66" s="685"/>
      <c r="UVY66" s="685"/>
      <c r="UVZ66" s="685"/>
      <c r="UWA66" s="685"/>
      <c r="UWB66" s="685"/>
      <c r="UWC66" s="685"/>
      <c r="UWD66" s="685"/>
      <c r="UWE66" s="685"/>
      <c r="UWF66" s="685"/>
      <c r="UWG66" s="685"/>
      <c r="UWH66" s="685"/>
      <c r="UWI66" s="685"/>
      <c r="UWJ66" s="685"/>
      <c r="UWK66" s="685"/>
      <c r="UWL66" s="685"/>
      <c r="UWM66" s="685"/>
      <c r="UWN66" s="685"/>
      <c r="UWO66" s="685"/>
      <c r="UWP66" s="685"/>
      <c r="UWQ66" s="685"/>
      <c r="UWR66" s="685"/>
      <c r="UWS66" s="685"/>
      <c r="UWT66" s="685"/>
      <c r="UWU66" s="685"/>
      <c r="UWV66" s="685"/>
      <c r="UWW66" s="685"/>
      <c r="UWX66" s="685"/>
      <c r="UWY66" s="685"/>
      <c r="UWZ66" s="685"/>
      <c r="UXA66" s="685"/>
      <c r="UXB66" s="685"/>
      <c r="UXC66" s="685"/>
      <c r="UXD66" s="685"/>
      <c r="UXE66" s="685"/>
      <c r="UXF66" s="685"/>
      <c r="UXG66" s="685"/>
      <c r="UXH66" s="685"/>
      <c r="UXI66" s="685"/>
      <c r="UXJ66" s="685"/>
      <c r="UXK66" s="685"/>
      <c r="UXL66" s="685"/>
      <c r="UXM66" s="685"/>
      <c r="UXN66" s="685"/>
      <c r="UXO66" s="685"/>
      <c r="UXP66" s="685"/>
      <c r="UXQ66" s="685"/>
      <c r="UXR66" s="685"/>
      <c r="UXS66" s="685"/>
      <c r="UXT66" s="685"/>
      <c r="UXU66" s="685"/>
      <c r="UXV66" s="685"/>
      <c r="UXW66" s="685"/>
      <c r="UXX66" s="685"/>
      <c r="UXY66" s="685"/>
      <c r="UXZ66" s="685"/>
      <c r="UYA66" s="685"/>
      <c r="UYB66" s="685"/>
      <c r="UYC66" s="685"/>
      <c r="UYD66" s="685"/>
      <c r="UYE66" s="685"/>
      <c r="UYF66" s="685"/>
      <c r="UYG66" s="685"/>
      <c r="UYH66" s="685"/>
      <c r="UYI66" s="685"/>
      <c r="UYJ66" s="685"/>
      <c r="UYK66" s="685"/>
      <c r="UYL66" s="685"/>
      <c r="UYM66" s="685"/>
      <c r="UYN66" s="685"/>
      <c r="UYO66" s="685"/>
      <c r="UYP66" s="685"/>
      <c r="UYQ66" s="685"/>
      <c r="UYR66" s="685"/>
      <c r="UYS66" s="685"/>
      <c r="UYT66" s="685"/>
      <c r="UYU66" s="685"/>
      <c r="UYV66" s="685"/>
      <c r="UYW66" s="685"/>
      <c r="UYX66" s="685"/>
      <c r="UYY66" s="685"/>
      <c r="UYZ66" s="685"/>
      <c r="UZA66" s="685"/>
      <c r="UZB66" s="685"/>
      <c r="UZC66" s="685"/>
      <c r="UZD66" s="685"/>
      <c r="UZE66" s="685"/>
      <c r="UZF66" s="685"/>
      <c r="UZG66" s="685"/>
      <c r="UZH66" s="685"/>
      <c r="UZI66" s="685"/>
      <c r="UZJ66" s="685"/>
      <c r="UZK66" s="685"/>
      <c r="UZL66" s="685"/>
      <c r="UZM66" s="685"/>
      <c r="UZN66" s="685"/>
      <c r="UZO66" s="685"/>
      <c r="UZP66" s="685"/>
      <c r="UZQ66" s="685"/>
      <c r="UZR66" s="685"/>
      <c r="UZS66" s="685"/>
      <c r="UZT66" s="685"/>
      <c r="UZU66" s="685"/>
      <c r="UZV66" s="685"/>
      <c r="UZW66" s="685"/>
      <c r="UZX66" s="685"/>
      <c r="UZY66" s="685"/>
      <c r="UZZ66" s="685"/>
      <c r="VAA66" s="685"/>
      <c r="VAB66" s="685"/>
      <c r="VAC66" s="685"/>
      <c r="VAD66" s="685"/>
      <c r="VAE66" s="685"/>
      <c r="VAF66" s="685"/>
      <c r="VAG66" s="685"/>
      <c r="VAH66" s="685"/>
      <c r="VAI66" s="685"/>
      <c r="VAJ66" s="685"/>
      <c r="VAK66" s="685"/>
      <c r="VAL66" s="685"/>
      <c r="VAM66" s="685"/>
      <c r="VAN66" s="685"/>
      <c r="VAO66" s="685"/>
      <c r="VAP66" s="685"/>
      <c r="VAQ66" s="685"/>
      <c r="VAR66" s="685"/>
      <c r="VAS66" s="685"/>
      <c r="VAT66" s="685"/>
      <c r="VAU66" s="685"/>
      <c r="VAV66" s="685"/>
      <c r="VAW66" s="685"/>
      <c r="VAX66" s="685"/>
      <c r="VAY66" s="685"/>
      <c r="VAZ66" s="685"/>
      <c r="VBA66" s="685"/>
      <c r="VBB66" s="685"/>
      <c r="VBC66" s="685"/>
      <c r="VBD66" s="685"/>
      <c r="VBE66" s="685"/>
      <c r="VBF66" s="685"/>
      <c r="VBG66" s="685"/>
      <c r="VBH66" s="685"/>
      <c r="VBI66" s="685"/>
      <c r="VBJ66" s="685"/>
      <c r="VBK66" s="685"/>
      <c r="VBL66" s="685"/>
      <c r="VBM66" s="685"/>
      <c r="VBN66" s="685"/>
      <c r="VBO66" s="685"/>
      <c r="VBP66" s="685"/>
      <c r="VBQ66" s="685"/>
      <c r="VBR66" s="685"/>
      <c r="VBS66" s="685"/>
      <c r="VBT66" s="685"/>
      <c r="VBU66" s="685"/>
      <c r="VBV66" s="685"/>
      <c r="VBW66" s="685"/>
      <c r="VBX66" s="685"/>
      <c r="VBY66" s="685"/>
      <c r="VBZ66" s="685"/>
      <c r="VCA66" s="685"/>
      <c r="VCB66" s="685"/>
      <c r="VCC66" s="685"/>
      <c r="VCD66" s="685"/>
      <c r="VCE66" s="685"/>
      <c r="VCF66" s="685"/>
      <c r="VCG66" s="685"/>
      <c r="VCH66" s="685"/>
      <c r="VCI66" s="685"/>
      <c r="VCJ66" s="685"/>
      <c r="VCK66" s="685"/>
      <c r="VCL66" s="685"/>
      <c r="VCM66" s="685"/>
      <c r="VCN66" s="685"/>
      <c r="VCO66" s="685"/>
      <c r="VCP66" s="685"/>
      <c r="VCQ66" s="685"/>
      <c r="VCR66" s="685"/>
      <c r="VCS66" s="685"/>
      <c r="VCT66" s="685"/>
      <c r="VCU66" s="685"/>
      <c r="VCV66" s="685"/>
      <c r="VCW66" s="685"/>
      <c r="VCX66" s="685"/>
      <c r="VCY66" s="685"/>
      <c r="VCZ66" s="685"/>
      <c r="VDA66" s="685"/>
      <c r="VDB66" s="685"/>
      <c r="VDC66" s="685"/>
      <c r="VDD66" s="685"/>
      <c r="VDE66" s="685"/>
      <c r="VDF66" s="685"/>
      <c r="VDG66" s="685"/>
      <c r="VDH66" s="685"/>
      <c r="VDI66" s="685"/>
      <c r="VDJ66" s="685"/>
      <c r="VDK66" s="685"/>
      <c r="VDL66" s="685"/>
      <c r="VDM66" s="685"/>
      <c r="VDN66" s="685"/>
      <c r="VDO66" s="685"/>
      <c r="VDP66" s="685"/>
      <c r="VDQ66" s="685"/>
      <c r="VDR66" s="685"/>
      <c r="VDS66" s="685"/>
      <c r="VDT66" s="685"/>
      <c r="VDU66" s="685"/>
      <c r="VDV66" s="685"/>
      <c r="VDW66" s="685"/>
      <c r="VDX66" s="685"/>
      <c r="VDY66" s="685"/>
      <c r="VDZ66" s="685"/>
      <c r="VEA66" s="685"/>
      <c r="VEB66" s="685"/>
      <c r="VEC66" s="685"/>
      <c r="VED66" s="685"/>
      <c r="VEE66" s="685"/>
      <c r="VEF66" s="685"/>
      <c r="VEG66" s="685"/>
      <c r="VEH66" s="685"/>
      <c r="VEI66" s="685"/>
      <c r="VEJ66" s="685"/>
      <c r="VEK66" s="685"/>
      <c r="VEL66" s="685"/>
      <c r="VEM66" s="685"/>
      <c r="VEN66" s="685"/>
      <c r="VEO66" s="685"/>
      <c r="VEP66" s="685"/>
      <c r="VEQ66" s="685"/>
      <c r="VER66" s="685"/>
      <c r="VES66" s="685"/>
      <c r="VET66" s="685"/>
      <c r="VEU66" s="685"/>
      <c r="VEV66" s="685"/>
      <c r="VEW66" s="685"/>
      <c r="VEX66" s="685"/>
      <c r="VEY66" s="685"/>
      <c r="VEZ66" s="685"/>
      <c r="VFA66" s="685"/>
      <c r="VFB66" s="685"/>
      <c r="VFC66" s="685"/>
      <c r="VFD66" s="685"/>
      <c r="VFE66" s="685"/>
      <c r="VFF66" s="685"/>
      <c r="VFG66" s="685"/>
      <c r="VFH66" s="685"/>
      <c r="VFI66" s="685"/>
      <c r="VFJ66" s="685"/>
      <c r="VFK66" s="685"/>
      <c r="VFL66" s="685"/>
      <c r="VFM66" s="685"/>
      <c r="VFN66" s="685"/>
      <c r="VFO66" s="685"/>
      <c r="VFP66" s="685"/>
      <c r="VFQ66" s="685"/>
      <c r="VFR66" s="685"/>
      <c r="VFS66" s="685"/>
      <c r="VFT66" s="685"/>
      <c r="VFU66" s="685"/>
      <c r="VFV66" s="685"/>
      <c r="VFW66" s="685"/>
      <c r="VFX66" s="685"/>
      <c r="VFY66" s="685"/>
      <c r="VFZ66" s="685"/>
      <c r="VGA66" s="685"/>
      <c r="VGB66" s="685"/>
      <c r="VGC66" s="685"/>
      <c r="VGD66" s="685"/>
      <c r="VGE66" s="685"/>
      <c r="VGF66" s="685"/>
      <c r="VGG66" s="685"/>
      <c r="VGH66" s="685"/>
      <c r="VGI66" s="685"/>
      <c r="VGJ66" s="685"/>
      <c r="VGK66" s="685"/>
      <c r="VGL66" s="685"/>
      <c r="VGM66" s="685"/>
      <c r="VGN66" s="685"/>
      <c r="VGO66" s="685"/>
      <c r="VGP66" s="685"/>
      <c r="VGQ66" s="685"/>
      <c r="VGR66" s="685"/>
      <c r="VGS66" s="685"/>
      <c r="VGT66" s="685"/>
      <c r="VGU66" s="685"/>
      <c r="VGV66" s="685"/>
      <c r="VGW66" s="685"/>
      <c r="VGX66" s="685"/>
      <c r="VGY66" s="685"/>
      <c r="VGZ66" s="685"/>
      <c r="VHA66" s="685"/>
      <c r="VHB66" s="685"/>
      <c r="VHC66" s="685"/>
      <c r="VHD66" s="685"/>
      <c r="VHE66" s="685"/>
      <c r="VHF66" s="685"/>
      <c r="VHG66" s="685"/>
      <c r="VHH66" s="685"/>
      <c r="VHI66" s="685"/>
      <c r="VHJ66" s="685"/>
      <c r="VHK66" s="685"/>
      <c r="VHL66" s="685"/>
      <c r="VHM66" s="685"/>
      <c r="VHN66" s="685"/>
      <c r="VHO66" s="685"/>
      <c r="VHP66" s="685"/>
      <c r="VHQ66" s="685"/>
      <c r="VHR66" s="685"/>
      <c r="VHS66" s="685"/>
      <c r="VHT66" s="685"/>
      <c r="VHU66" s="685"/>
      <c r="VHV66" s="685"/>
      <c r="VHW66" s="685"/>
      <c r="VHX66" s="685"/>
      <c r="VHY66" s="685"/>
      <c r="VHZ66" s="685"/>
      <c r="VIA66" s="685"/>
      <c r="VIB66" s="685"/>
      <c r="VIC66" s="685"/>
      <c r="VID66" s="685"/>
      <c r="VIE66" s="685"/>
      <c r="VIF66" s="685"/>
      <c r="VIG66" s="685"/>
      <c r="VIH66" s="685"/>
      <c r="VII66" s="685"/>
      <c r="VIJ66" s="685"/>
      <c r="VIK66" s="685"/>
      <c r="VIL66" s="685"/>
      <c r="VIM66" s="685"/>
      <c r="VIN66" s="685"/>
      <c r="VIO66" s="685"/>
      <c r="VIP66" s="685"/>
      <c r="VIQ66" s="685"/>
      <c r="VIR66" s="685"/>
      <c r="VIS66" s="685"/>
      <c r="VIT66" s="685"/>
      <c r="VIU66" s="685"/>
      <c r="VIV66" s="685"/>
      <c r="VIW66" s="685"/>
      <c r="VIX66" s="685"/>
      <c r="VIY66" s="685"/>
      <c r="VIZ66" s="685"/>
      <c r="VJA66" s="685"/>
      <c r="VJB66" s="685"/>
      <c r="VJC66" s="685"/>
      <c r="VJD66" s="685"/>
      <c r="VJE66" s="685"/>
      <c r="VJF66" s="685"/>
      <c r="VJG66" s="685"/>
      <c r="VJH66" s="685"/>
      <c r="VJI66" s="685"/>
      <c r="VJJ66" s="685"/>
      <c r="VJK66" s="685"/>
      <c r="VJL66" s="685"/>
      <c r="VJM66" s="685"/>
      <c r="VJN66" s="685"/>
      <c r="VJO66" s="685"/>
      <c r="VJP66" s="685"/>
      <c r="VJQ66" s="685"/>
      <c r="VJR66" s="685"/>
      <c r="VJS66" s="685"/>
      <c r="VJT66" s="685"/>
      <c r="VJU66" s="685"/>
      <c r="VJV66" s="685"/>
      <c r="VJW66" s="685"/>
      <c r="VJX66" s="685"/>
      <c r="VJY66" s="685"/>
      <c r="VJZ66" s="685"/>
      <c r="VKA66" s="685"/>
      <c r="VKB66" s="685"/>
      <c r="VKC66" s="685"/>
      <c r="VKD66" s="685"/>
      <c r="VKE66" s="685"/>
      <c r="VKF66" s="685"/>
      <c r="VKG66" s="685"/>
      <c r="VKH66" s="685"/>
      <c r="VKI66" s="685"/>
      <c r="VKJ66" s="685"/>
      <c r="VKK66" s="685"/>
      <c r="VKL66" s="685"/>
      <c r="VKM66" s="685"/>
      <c r="VKN66" s="685"/>
      <c r="VKO66" s="685"/>
      <c r="VKP66" s="685"/>
      <c r="VKQ66" s="685"/>
      <c r="VKR66" s="685"/>
      <c r="VKS66" s="685"/>
      <c r="VKT66" s="685"/>
      <c r="VKU66" s="685"/>
      <c r="VKV66" s="685"/>
      <c r="VKW66" s="685"/>
      <c r="VKX66" s="685"/>
      <c r="VKY66" s="685"/>
      <c r="VKZ66" s="685"/>
      <c r="VLA66" s="685"/>
      <c r="VLB66" s="685"/>
      <c r="VLC66" s="685"/>
      <c r="VLD66" s="685"/>
      <c r="VLE66" s="685"/>
      <c r="VLF66" s="685"/>
      <c r="VLG66" s="685"/>
      <c r="VLH66" s="685"/>
      <c r="VLI66" s="685"/>
      <c r="VLJ66" s="685"/>
      <c r="VLK66" s="685"/>
      <c r="VLL66" s="685"/>
      <c r="VLM66" s="685"/>
      <c r="VLN66" s="685"/>
      <c r="VLO66" s="685"/>
      <c r="VLP66" s="685"/>
      <c r="VLQ66" s="685"/>
      <c r="VLR66" s="685"/>
      <c r="VLS66" s="685"/>
      <c r="VLT66" s="685"/>
      <c r="VLU66" s="685"/>
      <c r="VLV66" s="685"/>
      <c r="VLW66" s="685"/>
      <c r="VLX66" s="685"/>
      <c r="VLY66" s="685"/>
      <c r="VLZ66" s="685"/>
      <c r="VMA66" s="685"/>
      <c r="VMB66" s="685"/>
      <c r="VMC66" s="685"/>
      <c r="VMD66" s="685"/>
      <c r="VME66" s="685"/>
      <c r="VMF66" s="685"/>
      <c r="VMG66" s="685"/>
      <c r="VMH66" s="685"/>
      <c r="VMI66" s="685"/>
      <c r="VMJ66" s="685"/>
      <c r="VMK66" s="685"/>
      <c r="VML66" s="685"/>
      <c r="VMM66" s="685"/>
      <c r="VMN66" s="685"/>
      <c r="VMO66" s="685"/>
      <c r="VMP66" s="685"/>
      <c r="VMQ66" s="685"/>
      <c r="VMR66" s="685"/>
      <c r="VMS66" s="685"/>
      <c r="VMT66" s="685"/>
      <c r="VMU66" s="685"/>
      <c r="VMV66" s="685"/>
      <c r="VMW66" s="685"/>
      <c r="VMX66" s="685"/>
      <c r="VMY66" s="685"/>
      <c r="VMZ66" s="685"/>
      <c r="VNA66" s="685"/>
      <c r="VNB66" s="685"/>
      <c r="VNC66" s="685"/>
      <c r="VND66" s="685"/>
      <c r="VNE66" s="685"/>
      <c r="VNF66" s="685"/>
      <c r="VNG66" s="685"/>
      <c r="VNH66" s="685"/>
      <c r="VNI66" s="685"/>
      <c r="VNJ66" s="685"/>
      <c r="VNK66" s="685"/>
      <c r="VNL66" s="685"/>
      <c r="VNM66" s="685"/>
      <c r="VNN66" s="685"/>
      <c r="VNO66" s="685"/>
      <c r="VNP66" s="685"/>
      <c r="VNQ66" s="685"/>
      <c r="VNR66" s="685"/>
      <c r="VNS66" s="685"/>
      <c r="VNT66" s="685"/>
      <c r="VNU66" s="685"/>
      <c r="VNV66" s="685"/>
      <c r="VNW66" s="685"/>
      <c r="VNX66" s="685"/>
      <c r="VNY66" s="685"/>
      <c r="VNZ66" s="685"/>
      <c r="VOA66" s="685"/>
      <c r="VOB66" s="685"/>
      <c r="VOC66" s="685"/>
      <c r="VOD66" s="685"/>
      <c r="VOE66" s="685"/>
      <c r="VOF66" s="685"/>
      <c r="VOG66" s="685"/>
      <c r="VOH66" s="685"/>
      <c r="VOI66" s="685"/>
      <c r="VOJ66" s="685"/>
      <c r="VOK66" s="685"/>
      <c r="VOL66" s="685"/>
      <c r="VOM66" s="685"/>
      <c r="VON66" s="685"/>
      <c r="VOO66" s="685"/>
      <c r="VOP66" s="685"/>
      <c r="VOQ66" s="685"/>
      <c r="VOR66" s="685"/>
      <c r="VOS66" s="685"/>
      <c r="VOT66" s="685"/>
      <c r="VOU66" s="685"/>
      <c r="VOV66" s="685"/>
      <c r="VOW66" s="685"/>
      <c r="VOX66" s="685"/>
      <c r="VOY66" s="685"/>
      <c r="VOZ66" s="685"/>
      <c r="VPA66" s="685"/>
      <c r="VPB66" s="685"/>
      <c r="VPC66" s="685"/>
      <c r="VPD66" s="685"/>
      <c r="VPE66" s="685"/>
      <c r="VPF66" s="685"/>
      <c r="VPG66" s="685"/>
      <c r="VPH66" s="685"/>
      <c r="VPI66" s="685"/>
      <c r="VPJ66" s="685"/>
      <c r="VPK66" s="685"/>
      <c r="VPL66" s="685"/>
      <c r="VPM66" s="685"/>
      <c r="VPN66" s="685"/>
      <c r="VPO66" s="685"/>
      <c r="VPP66" s="685"/>
      <c r="VPQ66" s="685"/>
      <c r="VPR66" s="685"/>
      <c r="VPS66" s="685"/>
      <c r="VPT66" s="685"/>
      <c r="VPU66" s="685"/>
      <c r="VPV66" s="685"/>
      <c r="VPW66" s="685"/>
      <c r="VPX66" s="685"/>
      <c r="VPY66" s="685"/>
      <c r="VPZ66" s="685"/>
      <c r="VQA66" s="685"/>
      <c r="VQB66" s="685"/>
      <c r="VQC66" s="685"/>
      <c r="VQD66" s="685"/>
      <c r="VQE66" s="685"/>
      <c r="VQF66" s="685"/>
      <c r="VQG66" s="685"/>
      <c r="VQH66" s="685"/>
      <c r="VQI66" s="685"/>
      <c r="VQJ66" s="685"/>
      <c r="VQK66" s="685"/>
      <c r="VQL66" s="685"/>
      <c r="VQM66" s="685"/>
      <c r="VQN66" s="685"/>
      <c r="VQO66" s="685"/>
      <c r="VQP66" s="685"/>
      <c r="VQQ66" s="685"/>
      <c r="VQR66" s="685"/>
      <c r="VQS66" s="685"/>
      <c r="VQT66" s="685"/>
      <c r="VQU66" s="685"/>
      <c r="VQV66" s="685"/>
      <c r="VQW66" s="685"/>
      <c r="VQX66" s="685"/>
      <c r="VQY66" s="685"/>
      <c r="VQZ66" s="685"/>
      <c r="VRA66" s="685"/>
      <c r="VRB66" s="685"/>
      <c r="VRC66" s="685"/>
      <c r="VRD66" s="685"/>
      <c r="VRE66" s="685"/>
      <c r="VRF66" s="685"/>
      <c r="VRG66" s="685"/>
      <c r="VRH66" s="685"/>
      <c r="VRI66" s="685"/>
      <c r="VRJ66" s="685"/>
      <c r="VRK66" s="685"/>
      <c r="VRL66" s="685"/>
      <c r="VRM66" s="685"/>
      <c r="VRN66" s="685"/>
      <c r="VRO66" s="685"/>
      <c r="VRP66" s="685"/>
      <c r="VRQ66" s="685"/>
      <c r="VRR66" s="685"/>
      <c r="VRS66" s="685"/>
      <c r="VRT66" s="685"/>
      <c r="VRU66" s="685"/>
      <c r="VRV66" s="685"/>
      <c r="VRW66" s="685"/>
      <c r="VRX66" s="685"/>
      <c r="VRY66" s="685"/>
      <c r="VRZ66" s="685"/>
      <c r="VSA66" s="685"/>
      <c r="VSB66" s="685"/>
      <c r="VSC66" s="685"/>
      <c r="VSD66" s="685"/>
      <c r="VSE66" s="685"/>
      <c r="VSF66" s="685"/>
      <c r="VSG66" s="685"/>
      <c r="VSH66" s="685"/>
      <c r="VSI66" s="685"/>
      <c r="VSJ66" s="685"/>
      <c r="VSK66" s="685"/>
      <c r="VSL66" s="685"/>
      <c r="VSM66" s="685"/>
      <c r="VSN66" s="685"/>
      <c r="VSO66" s="685"/>
      <c r="VSP66" s="685"/>
      <c r="VSQ66" s="685"/>
      <c r="VSR66" s="685"/>
      <c r="VSS66" s="685"/>
      <c r="VST66" s="685"/>
      <c r="VSU66" s="685"/>
      <c r="VSV66" s="685"/>
      <c r="VSW66" s="685"/>
      <c r="VSX66" s="685"/>
      <c r="VSY66" s="685"/>
      <c r="VSZ66" s="685"/>
      <c r="VTA66" s="685"/>
      <c r="VTB66" s="685"/>
      <c r="VTC66" s="685"/>
      <c r="VTD66" s="685"/>
      <c r="VTE66" s="685"/>
      <c r="VTF66" s="685"/>
      <c r="VTG66" s="685"/>
      <c r="VTH66" s="685"/>
      <c r="VTI66" s="685"/>
      <c r="VTJ66" s="685"/>
      <c r="VTK66" s="685"/>
      <c r="VTL66" s="685"/>
      <c r="VTM66" s="685"/>
      <c r="VTN66" s="685"/>
      <c r="VTO66" s="685"/>
      <c r="VTP66" s="685"/>
      <c r="VTQ66" s="685"/>
      <c r="VTR66" s="685"/>
      <c r="VTS66" s="685"/>
      <c r="VTT66" s="685"/>
      <c r="VTU66" s="685"/>
      <c r="VTV66" s="685"/>
      <c r="VTW66" s="685"/>
      <c r="VTX66" s="685"/>
      <c r="VTY66" s="685"/>
      <c r="VTZ66" s="685"/>
      <c r="VUA66" s="685"/>
      <c r="VUB66" s="685"/>
      <c r="VUC66" s="685"/>
      <c r="VUD66" s="685"/>
      <c r="VUE66" s="685"/>
      <c r="VUF66" s="685"/>
      <c r="VUG66" s="685"/>
      <c r="VUH66" s="685"/>
      <c r="VUI66" s="685"/>
      <c r="VUJ66" s="685"/>
      <c r="VUK66" s="685"/>
      <c r="VUL66" s="685"/>
      <c r="VUM66" s="685"/>
      <c r="VUN66" s="685"/>
      <c r="VUO66" s="685"/>
      <c r="VUP66" s="685"/>
      <c r="VUQ66" s="685"/>
      <c r="VUR66" s="685"/>
      <c r="VUS66" s="685"/>
      <c r="VUT66" s="685"/>
      <c r="VUU66" s="685"/>
      <c r="VUV66" s="685"/>
      <c r="VUW66" s="685"/>
      <c r="VUX66" s="685"/>
      <c r="VUY66" s="685"/>
      <c r="VUZ66" s="685"/>
      <c r="VVA66" s="685"/>
      <c r="VVB66" s="685"/>
      <c r="VVC66" s="685"/>
      <c r="VVD66" s="685"/>
      <c r="VVE66" s="685"/>
      <c r="VVF66" s="685"/>
      <c r="VVG66" s="685"/>
      <c r="VVH66" s="685"/>
      <c r="VVI66" s="685"/>
      <c r="VVJ66" s="685"/>
      <c r="VVK66" s="685"/>
      <c r="VVL66" s="685"/>
      <c r="VVM66" s="685"/>
      <c r="VVN66" s="685"/>
      <c r="VVO66" s="685"/>
      <c r="VVP66" s="685"/>
      <c r="VVQ66" s="685"/>
      <c r="VVR66" s="685"/>
      <c r="VVS66" s="685"/>
      <c r="VVT66" s="685"/>
      <c r="VVU66" s="685"/>
      <c r="VVV66" s="685"/>
      <c r="VVW66" s="685"/>
      <c r="VVX66" s="685"/>
      <c r="VVY66" s="685"/>
      <c r="VVZ66" s="685"/>
      <c r="VWA66" s="685"/>
      <c r="VWB66" s="685"/>
      <c r="VWC66" s="685"/>
      <c r="VWD66" s="685"/>
      <c r="VWE66" s="685"/>
      <c r="VWF66" s="685"/>
      <c r="VWG66" s="685"/>
      <c r="VWH66" s="685"/>
      <c r="VWI66" s="685"/>
      <c r="VWJ66" s="685"/>
      <c r="VWK66" s="685"/>
      <c r="VWL66" s="685"/>
      <c r="VWM66" s="685"/>
      <c r="VWN66" s="685"/>
      <c r="VWO66" s="685"/>
      <c r="VWP66" s="685"/>
      <c r="VWQ66" s="685"/>
      <c r="VWR66" s="685"/>
      <c r="VWS66" s="685"/>
      <c r="VWT66" s="685"/>
      <c r="VWU66" s="685"/>
      <c r="VWV66" s="685"/>
      <c r="VWW66" s="685"/>
      <c r="VWX66" s="685"/>
      <c r="VWY66" s="685"/>
      <c r="VWZ66" s="685"/>
      <c r="VXA66" s="685"/>
      <c r="VXB66" s="685"/>
      <c r="VXC66" s="685"/>
      <c r="VXD66" s="685"/>
      <c r="VXE66" s="685"/>
      <c r="VXF66" s="685"/>
      <c r="VXG66" s="685"/>
      <c r="VXH66" s="685"/>
      <c r="VXI66" s="685"/>
      <c r="VXJ66" s="685"/>
      <c r="VXK66" s="685"/>
      <c r="VXL66" s="685"/>
      <c r="VXM66" s="685"/>
      <c r="VXN66" s="685"/>
      <c r="VXO66" s="685"/>
      <c r="VXP66" s="685"/>
      <c r="VXQ66" s="685"/>
      <c r="VXR66" s="685"/>
      <c r="VXS66" s="685"/>
      <c r="VXT66" s="685"/>
      <c r="VXU66" s="685"/>
      <c r="VXV66" s="685"/>
      <c r="VXW66" s="685"/>
      <c r="VXX66" s="685"/>
      <c r="VXY66" s="685"/>
      <c r="VXZ66" s="685"/>
      <c r="VYA66" s="685"/>
      <c r="VYB66" s="685"/>
      <c r="VYC66" s="685"/>
      <c r="VYD66" s="685"/>
      <c r="VYE66" s="685"/>
      <c r="VYF66" s="685"/>
      <c r="VYG66" s="685"/>
      <c r="VYH66" s="685"/>
      <c r="VYI66" s="685"/>
      <c r="VYJ66" s="685"/>
      <c r="VYK66" s="685"/>
      <c r="VYL66" s="685"/>
      <c r="VYM66" s="685"/>
      <c r="VYN66" s="685"/>
      <c r="VYO66" s="685"/>
      <c r="VYP66" s="685"/>
      <c r="VYQ66" s="685"/>
      <c r="VYR66" s="685"/>
      <c r="VYS66" s="685"/>
      <c r="VYT66" s="685"/>
      <c r="VYU66" s="685"/>
      <c r="VYV66" s="685"/>
      <c r="VYW66" s="685"/>
      <c r="VYX66" s="685"/>
      <c r="VYY66" s="685"/>
      <c r="VYZ66" s="685"/>
      <c r="VZA66" s="685"/>
      <c r="VZB66" s="685"/>
      <c r="VZC66" s="685"/>
      <c r="VZD66" s="685"/>
      <c r="VZE66" s="685"/>
      <c r="VZF66" s="685"/>
      <c r="VZG66" s="685"/>
      <c r="VZH66" s="685"/>
      <c r="VZI66" s="685"/>
      <c r="VZJ66" s="685"/>
      <c r="VZK66" s="685"/>
      <c r="VZL66" s="685"/>
      <c r="VZM66" s="685"/>
      <c r="VZN66" s="685"/>
      <c r="VZO66" s="685"/>
      <c r="VZP66" s="685"/>
      <c r="VZQ66" s="685"/>
      <c r="VZR66" s="685"/>
      <c r="VZS66" s="685"/>
      <c r="VZT66" s="685"/>
      <c r="VZU66" s="685"/>
      <c r="VZV66" s="685"/>
      <c r="VZW66" s="685"/>
      <c r="VZX66" s="685"/>
      <c r="VZY66" s="685"/>
      <c r="VZZ66" s="685"/>
      <c r="WAA66" s="685"/>
      <c r="WAB66" s="685"/>
      <c r="WAC66" s="685"/>
      <c r="WAD66" s="685"/>
      <c r="WAE66" s="685"/>
      <c r="WAF66" s="685"/>
      <c r="WAG66" s="685"/>
      <c r="WAH66" s="685"/>
      <c r="WAI66" s="685"/>
      <c r="WAJ66" s="685"/>
      <c r="WAK66" s="685"/>
      <c r="WAL66" s="685"/>
      <c r="WAM66" s="685"/>
      <c r="WAN66" s="685"/>
      <c r="WAO66" s="685"/>
      <c r="WAP66" s="685"/>
      <c r="WAQ66" s="685"/>
      <c r="WAR66" s="685"/>
      <c r="WAS66" s="685"/>
      <c r="WAT66" s="685"/>
      <c r="WAU66" s="685"/>
      <c r="WAV66" s="685"/>
      <c r="WAW66" s="685"/>
      <c r="WAX66" s="685"/>
      <c r="WAY66" s="685"/>
      <c r="WAZ66" s="685"/>
      <c r="WBA66" s="685"/>
      <c r="WBB66" s="685"/>
      <c r="WBC66" s="685"/>
      <c r="WBD66" s="685"/>
      <c r="WBE66" s="685"/>
      <c r="WBF66" s="685"/>
      <c r="WBG66" s="685"/>
      <c r="WBH66" s="685"/>
      <c r="WBI66" s="685"/>
      <c r="WBJ66" s="685"/>
      <c r="WBK66" s="685"/>
      <c r="WBL66" s="685"/>
      <c r="WBM66" s="685"/>
      <c r="WBN66" s="685"/>
      <c r="WBO66" s="685"/>
      <c r="WBP66" s="685"/>
      <c r="WBQ66" s="685"/>
      <c r="WBR66" s="685"/>
      <c r="WBS66" s="685"/>
      <c r="WBT66" s="685"/>
      <c r="WBU66" s="685"/>
      <c r="WBV66" s="685"/>
      <c r="WBW66" s="685"/>
      <c r="WBX66" s="685"/>
      <c r="WBY66" s="685"/>
      <c r="WBZ66" s="685"/>
      <c r="WCA66" s="685"/>
      <c r="WCB66" s="685"/>
      <c r="WCC66" s="685"/>
      <c r="WCD66" s="685"/>
      <c r="WCE66" s="685"/>
      <c r="WCF66" s="685"/>
      <c r="WCG66" s="685"/>
      <c r="WCH66" s="685"/>
      <c r="WCI66" s="685"/>
      <c r="WCJ66" s="685"/>
      <c r="WCK66" s="685"/>
      <c r="WCL66" s="685"/>
      <c r="WCM66" s="685"/>
      <c r="WCN66" s="685"/>
      <c r="WCO66" s="685"/>
      <c r="WCP66" s="685"/>
      <c r="WCQ66" s="685"/>
      <c r="WCR66" s="685"/>
      <c r="WCS66" s="685"/>
      <c r="WCT66" s="685"/>
      <c r="WCU66" s="685"/>
      <c r="WCV66" s="685"/>
      <c r="WCW66" s="685"/>
      <c r="WCX66" s="685"/>
      <c r="WCY66" s="685"/>
      <c r="WCZ66" s="685"/>
      <c r="WDA66" s="685"/>
      <c r="WDB66" s="685"/>
      <c r="WDC66" s="685"/>
      <c r="WDD66" s="685"/>
      <c r="WDE66" s="685"/>
      <c r="WDF66" s="685"/>
      <c r="WDG66" s="685"/>
      <c r="WDH66" s="685"/>
      <c r="WDI66" s="685"/>
      <c r="WDJ66" s="685"/>
      <c r="WDK66" s="685"/>
      <c r="WDL66" s="685"/>
      <c r="WDM66" s="685"/>
      <c r="WDN66" s="685"/>
      <c r="WDO66" s="685"/>
      <c r="WDP66" s="685"/>
      <c r="WDQ66" s="685"/>
      <c r="WDR66" s="685"/>
      <c r="WDS66" s="685"/>
      <c r="WDT66" s="685"/>
      <c r="WDU66" s="685"/>
      <c r="WDV66" s="685"/>
      <c r="WDW66" s="685"/>
      <c r="WDX66" s="685"/>
      <c r="WDY66" s="685"/>
      <c r="WDZ66" s="685"/>
      <c r="WEA66" s="685"/>
      <c r="WEB66" s="685"/>
      <c r="WEC66" s="685"/>
      <c r="WED66" s="685"/>
      <c r="WEE66" s="685"/>
      <c r="WEF66" s="685"/>
      <c r="WEG66" s="685"/>
      <c r="WEH66" s="685"/>
      <c r="WEI66" s="685"/>
      <c r="WEJ66" s="685"/>
      <c r="WEK66" s="685"/>
      <c r="WEL66" s="685"/>
      <c r="WEM66" s="685"/>
      <c r="WEN66" s="685"/>
      <c r="WEO66" s="685"/>
      <c r="WEP66" s="685"/>
      <c r="WEQ66" s="685"/>
      <c r="WER66" s="685"/>
      <c r="WES66" s="685"/>
      <c r="WET66" s="685"/>
      <c r="WEU66" s="685"/>
      <c r="WEV66" s="685"/>
      <c r="WEW66" s="685"/>
      <c r="WEX66" s="685"/>
      <c r="WEY66" s="685"/>
      <c r="WEZ66" s="685"/>
      <c r="WFA66" s="685"/>
      <c r="WFB66" s="685"/>
      <c r="WFC66" s="685"/>
      <c r="WFD66" s="685"/>
      <c r="WFE66" s="685"/>
      <c r="WFF66" s="685"/>
      <c r="WFG66" s="685"/>
      <c r="WFH66" s="685"/>
      <c r="WFI66" s="685"/>
      <c r="WFJ66" s="685"/>
      <c r="WFK66" s="685"/>
      <c r="WFL66" s="685"/>
      <c r="WFM66" s="685"/>
      <c r="WFN66" s="685"/>
      <c r="WFO66" s="685"/>
      <c r="WFP66" s="685"/>
      <c r="WFQ66" s="685"/>
      <c r="WFR66" s="685"/>
      <c r="WFS66" s="685"/>
      <c r="WFT66" s="685"/>
      <c r="WFU66" s="685"/>
      <c r="WFV66" s="685"/>
      <c r="WFW66" s="685"/>
      <c r="WFX66" s="685"/>
      <c r="WFY66" s="685"/>
      <c r="WFZ66" s="685"/>
      <c r="WGA66" s="685"/>
      <c r="WGB66" s="685"/>
      <c r="WGC66" s="685"/>
      <c r="WGD66" s="685"/>
      <c r="WGE66" s="685"/>
      <c r="WGF66" s="685"/>
      <c r="WGG66" s="685"/>
      <c r="WGH66" s="685"/>
      <c r="WGI66" s="685"/>
      <c r="WGJ66" s="685"/>
      <c r="WGK66" s="685"/>
      <c r="WGL66" s="685"/>
      <c r="WGM66" s="685"/>
      <c r="WGN66" s="685"/>
      <c r="WGO66" s="685"/>
      <c r="WGP66" s="685"/>
      <c r="WGQ66" s="685"/>
      <c r="WGR66" s="685"/>
      <c r="WGS66" s="685"/>
      <c r="WGT66" s="685"/>
      <c r="WGU66" s="685"/>
      <c r="WGV66" s="685"/>
      <c r="WGW66" s="685"/>
      <c r="WGX66" s="685"/>
      <c r="WGY66" s="685"/>
      <c r="WGZ66" s="685"/>
      <c r="WHA66" s="685"/>
      <c r="WHB66" s="685"/>
      <c r="WHC66" s="685"/>
      <c r="WHD66" s="685"/>
      <c r="WHE66" s="685"/>
      <c r="WHF66" s="685"/>
      <c r="WHG66" s="685"/>
      <c r="WHH66" s="685"/>
      <c r="WHI66" s="685"/>
      <c r="WHJ66" s="685"/>
      <c r="WHK66" s="685"/>
      <c r="WHL66" s="685"/>
      <c r="WHM66" s="685"/>
      <c r="WHN66" s="685"/>
      <c r="WHO66" s="685"/>
      <c r="WHP66" s="685"/>
      <c r="WHQ66" s="685"/>
      <c r="WHR66" s="685"/>
      <c r="WHS66" s="685"/>
      <c r="WHT66" s="685"/>
      <c r="WHU66" s="685"/>
      <c r="WHV66" s="685"/>
      <c r="WHW66" s="685"/>
      <c r="WHX66" s="685"/>
      <c r="WHY66" s="685"/>
      <c r="WHZ66" s="685"/>
      <c r="WIA66" s="685"/>
      <c r="WIB66" s="685"/>
      <c r="WIC66" s="685"/>
      <c r="WID66" s="685"/>
      <c r="WIE66" s="685"/>
      <c r="WIF66" s="685"/>
      <c r="WIG66" s="685"/>
      <c r="WIH66" s="685"/>
      <c r="WII66" s="685"/>
      <c r="WIJ66" s="685"/>
      <c r="WIK66" s="685"/>
      <c r="WIL66" s="685"/>
      <c r="WIM66" s="685"/>
      <c r="WIN66" s="685"/>
      <c r="WIO66" s="685"/>
      <c r="WIP66" s="685"/>
      <c r="WIQ66" s="685"/>
      <c r="WIR66" s="685"/>
      <c r="WIS66" s="685"/>
      <c r="WIT66" s="685"/>
      <c r="WIU66" s="685"/>
      <c r="WIV66" s="685"/>
      <c r="WIW66" s="685"/>
      <c r="WIX66" s="685"/>
      <c r="WIY66" s="685"/>
      <c r="WIZ66" s="685"/>
      <c r="WJA66" s="685"/>
      <c r="WJB66" s="685"/>
      <c r="WJC66" s="685"/>
      <c r="WJD66" s="685"/>
      <c r="WJE66" s="685"/>
      <c r="WJF66" s="685"/>
      <c r="WJG66" s="685"/>
      <c r="WJH66" s="685"/>
      <c r="WJI66" s="685"/>
      <c r="WJJ66" s="685"/>
      <c r="WJK66" s="685"/>
      <c r="WJL66" s="685"/>
      <c r="WJM66" s="685"/>
      <c r="WJN66" s="685"/>
      <c r="WJO66" s="685"/>
      <c r="WJP66" s="685"/>
      <c r="WJQ66" s="685"/>
      <c r="WJR66" s="685"/>
      <c r="WJS66" s="685"/>
      <c r="WJT66" s="685"/>
      <c r="WJU66" s="685"/>
      <c r="WJV66" s="685"/>
      <c r="WJW66" s="685"/>
      <c r="WJX66" s="685"/>
      <c r="WJY66" s="685"/>
      <c r="WJZ66" s="685"/>
      <c r="WKA66" s="685"/>
      <c r="WKB66" s="685"/>
      <c r="WKC66" s="685"/>
      <c r="WKD66" s="685"/>
      <c r="WKE66" s="685"/>
      <c r="WKF66" s="685"/>
      <c r="WKG66" s="685"/>
      <c r="WKH66" s="685"/>
      <c r="WKI66" s="685"/>
      <c r="WKJ66" s="685"/>
      <c r="WKK66" s="685"/>
      <c r="WKL66" s="685"/>
      <c r="WKM66" s="685"/>
      <c r="WKN66" s="685"/>
      <c r="WKO66" s="685"/>
      <c r="WKP66" s="685"/>
      <c r="WKQ66" s="685"/>
      <c r="WKR66" s="685"/>
      <c r="WKS66" s="685"/>
      <c r="WKT66" s="685"/>
      <c r="WKU66" s="685"/>
      <c r="WKV66" s="685"/>
      <c r="WKW66" s="685"/>
      <c r="WKX66" s="685"/>
      <c r="WKY66" s="685"/>
      <c r="WKZ66" s="685"/>
      <c r="WLA66" s="685"/>
      <c r="WLB66" s="685"/>
      <c r="WLC66" s="685"/>
      <c r="WLD66" s="685"/>
      <c r="WLE66" s="685"/>
      <c r="WLF66" s="685"/>
      <c r="WLG66" s="685"/>
      <c r="WLH66" s="685"/>
      <c r="WLI66" s="685"/>
      <c r="WLJ66" s="685"/>
      <c r="WLK66" s="685"/>
      <c r="WLL66" s="685"/>
      <c r="WLM66" s="685"/>
      <c r="WLN66" s="685"/>
      <c r="WLO66" s="685"/>
      <c r="WLP66" s="685"/>
      <c r="WLQ66" s="685"/>
      <c r="WLR66" s="685"/>
      <c r="WLS66" s="685"/>
      <c r="WLT66" s="685"/>
      <c r="WLU66" s="685"/>
      <c r="WLV66" s="685"/>
      <c r="WLW66" s="685"/>
      <c r="WLX66" s="685"/>
      <c r="WLY66" s="685"/>
      <c r="WLZ66" s="685"/>
      <c r="WMA66" s="685"/>
      <c r="WMB66" s="685"/>
      <c r="WMC66" s="685"/>
      <c r="WMD66" s="685"/>
      <c r="WME66" s="685"/>
      <c r="WMF66" s="685"/>
      <c r="WMG66" s="685"/>
      <c r="WMH66" s="685"/>
      <c r="WMI66" s="685"/>
      <c r="WMJ66" s="685"/>
      <c r="WMK66" s="685"/>
      <c r="WML66" s="685"/>
      <c r="WMM66" s="685"/>
      <c r="WMN66" s="685"/>
      <c r="WMO66" s="685"/>
      <c r="WMP66" s="685"/>
      <c r="WMQ66" s="685"/>
      <c r="WMR66" s="685"/>
      <c r="WMS66" s="685"/>
      <c r="WMT66" s="685"/>
      <c r="WMU66" s="685"/>
      <c r="WMV66" s="685"/>
      <c r="WMW66" s="685"/>
      <c r="WMX66" s="685"/>
      <c r="WMY66" s="685"/>
      <c r="WMZ66" s="685"/>
      <c r="WNA66" s="685"/>
      <c r="WNB66" s="685"/>
      <c r="WNC66" s="685"/>
      <c r="WND66" s="685"/>
      <c r="WNE66" s="685"/>
      <c r="WNF66" s="685"/>
      <c r="WNG66" s="685"/>
      <c r="WNH66" s="685"/>
      <c r="WNI66" s="685"/>
      <c r="WNJ66" s="685"/>
      <c r="WNK66" s="685"/>
      <c r="WNL66" s="685"/>
      <c r="WNM66" s="685"/>
      <c r="WNN66" s="685"/>
      <c r="WNO66" s="685"/>
      <c r="WNP66" s="685"/>
      <c r="WNQ66" s="685"/>
      <c r="WNR66" s="685"/>
      <c r="WNS66" s="685"/>
      <c r="WNT66" s="685"/>
      <c r="WNU66" s="685"/>
      <c r="WNV66" s="685"/>
      <c r="WNW66" s="685"/>
      <c r="WNX66" s="685"/>
      <c r="WNY66" s="685"/>
      <c r="WNZ66" s="685"/>
      <c r="WOA66" s="685"/>
      <c r="WOB66" s="685"/>
      <c r="WOC66" s="685"/>
      <c r="WOD66" s="685"/>
      <c r="WOE66" s="685"/>
      <c r="WOF66" s="685"/>
      <c r="WOG66" s="685"/>
      <c r="WOH66" s="685"/>
      <c r="WOI66" s="685"/>
      <c r="WOJ66" s="685"/>
      <c r="WOK66" s="685"/>
      <c r="WOL66" s="685"/>
      <c r="WOM66" s="685"/>
      <c r="WON66" s="685"/>
      <c r="WOO66" s="685"/>
      <c r="WOP66" s="685"/>
      <c r="WOQ66" s="685"/>
      <c r="WOR66" s="685"/>
      <c r="WOS66" s="685"/>
      <c r="WOT66" s="685"/>
      <c r="WOU66" s="685"/>
      <c r="WOV66" s="685"/>
      <c r="WOW66" s="685"/>
      <c r="WOX66" s="685"/>
      <c r="WOY66" s="685"/>
      <c r="WOZ66" s="685"/>
      <c r="WPA66" s="685"/>
      <c r="WPB66" s="685"/>
      <c r="WPC66" s="685"/>
      <c r="WPD66" s="685"/>
      <c r="WPE66" s="685"/>
      <c r="WPF66" s="685"/>
      <c r="WPG66" s="685"/>
      <c r="WPH66" s="685"/>
      <c r="WPI66" s="685"/>
      <c r="WPJ66" s="685"/>
      <c r="WPK66" s="685"/>
      <c r="WPL66" s="685"/>
      <c r="WPM66" s="685"/>
      <c r="WPN66" s="685"/>
      <c r="WPO66" s="685"/>
      <c r="WPP66" s="685"/>
      <c r="WPQ66" s="685"/>
      <c r="WPR66" s="685"/>
      <c r="WPS66" s="685"/>
      <c r="WPT66" s="685"/>
      <c r="WPU66" s="685"/>
      <c r="WPV66" s="685"/>
      <c r="WPW66" s="685"/>
      <c r="WPX66" s="685"/>
      <c r="WPY66" s="685"/>
      <c r="WPZ66" s="685"/>
      <c r="WQA66" s="685"/>
      <c r="WQB66" s="685"/>
      <c r="WQC66" s="685"/>
      <c r="WQD66" s="685"/>
      <c r="WQE66" s="685"/>
      <c r="WQF66" s="685"/>
      <c r="WQG66" s="685"/>
      <c r="WQH66" s="685"/>
      <c r="WQI66" s="685"/>
      <c r="WQJ66" s="685"/>
      <c r="WQK66" s="685"/>
      <c r="WQL66" s="685"/>
      <c r="WQM66" s="685"/>
      <c r="WQN66" s="685"/>
      <c r="WQO66" s="685"/>
      <c r="WQP66" s="685"/>
      <c r="WQQ66" s="685"/>
      <c r="WQR66" s="685"/>
      <c r="WQS66" s="685"/>
      <c r="WQT66" s="685"/>
      <c r="WQU66" s="685"/>
      <c r="WQV66" s="685"/>
      <c r="WQW66" s="685"/>
      <c r="WQX66" s="685"/>
      <c r="WQY66" s="685"/>
      <c r="WQZ66" s="685"/>
      <c r="WRA66" s="685"/>
      <c r="WRB66" s="685"/>
      <c r="WRC66" s="685"/>
      <c r="WRD66" s="685"/>
      <c r="WRE66" s="685"/>
      <c r="WRF66" s="685"/>
      <c r="WRG66" s="685"/>
      <c r="WRH66" s="685"/>
      <c r="WRI66" s="685"/>
      <c r="WRJ66" s="685"/>
      <c r="WRK66" s="685"/>
      <c r="WRL66" s="685"/>
      <c r="WRM66" s="685"/>
      <c r="WRN66" s="685"/>
      <c r="WRO66" s="685"/>
      <c r="WRP66" s="685"/>
      <c r="WRQ66" s="685"/>
      <c r="WRR66" s="685"/>
      <c r="WRS66" s="685"/>
      <c r="WRT66" s="685"/>
      <c r="WRU66" s="685"/>
      <c r="WRV66" s="685"/>
      <c r="WRW66" s="685"/>
      <c r="WRX66" s="685"/>
      <c r="WRY66" s="685"/>
      <c r="WRZ66" s="685"/>
      <c r="WSA66" s="685"/>
      <c r="WSB66" s="685"/>
      <c r="WSC66" s="685"/>
      <c r="WSD66" s="685"/>
      <c r="WSE66" s="685"/>
      <c r="WSF66" s="685"/>
      <c r="WSG66" s="685"/>
      <c r="WSH66" s="685"/>
      <c r="WSI66" s="685"/>
      <c r="WSJ66" s="685"/>
      <c r="WSK66" s="685"/>
      <c r="WSL66" s="685"/>
      <c r="WSM66" s="685"/>
      <c r="WSN66" s="685"/>
      <c r="WSO66" s="685"/>
      <c r="WSP66" s="685"/>
      <c r="WSQ66" s="685"/>
      <c r="WSR66" s="685"/>
      <c r="WSS66" s="685"/>
      <c r="WST66" s="685"/>
      <c r="WSU66" s="685"/>
      <c r="WSV66" s="685"/>
      <c r="WSW66" s="685"/>
      <c r="WSX66" s="685"/>
      <c r="WSY66" s="685"/>
      <c r="WSZ66" s="685"/>
      <c r="WTA66" s="685"/>
      <c r="WTB66" s="685"/>
      <c r="WTC66" s="685"/>
      <c r="WTD66" s="685"/>
      <c r="WTE66" s="685"/>
      <c r="WTF66" s="685"/>
      <c r="WTG66" s="685"/>
      <c r="WTH66" s="685"/>
      <c r="WTI66" s="685"/>
      <c r="WTJ66" s="685"/>
      <c r="WTK66" s="685"/>
      <c r="WTL66" s="685"/>
      <c r="WTM66" s="685"/>
      <c r="WTN66" s="685"/>
      <c r="WTO66" s="685"/>
      <c r="WTP66" s="685"/>
      <c r="WTQ66" s="685"/>
      <c r="WTR66" s="685"/>
      <c r="WTS66" s="685"/>
      <c r="WTT66" s="685"/>
      <c r="WTU66" s="685"/>
      <c r="WTV66" s="685"/>
      <c r="WTW66" s="685"/>
      <c r="WTX66" s="685"/>
      <c r="WTY66" s="685"/>
      <c r="WTZ66" s="685"/>
      <c r="WUA66" s="685"/>
      <c r="WUB66" s="685"/>
      <c r="WUC66" s="685"/>
      <c r="WUD66" s="685"/>
      <c r="WUE66" s="685"/>
      <c r="WUF66" s="685"/>
      <c r="WUG66" s="685"/>
      <c r="WUH66" s="685"/>
      <c r="WUI66" s="685"/>
      <c r="WUJ66" s="685"/>
      <c r="WUK66" s="685"/>
      <c r="WUL66" s="685"/>
      <c r="WUM66" s="685"/>
      <c r="WUN66" s="685"/>
      <c r="WUO66" s="685"/>
      <c r="WUP66" s="685"/>
      <c r="WUQ66" s="685"/>
      <c r="WUR66" s="685"/>
      <c r="WUS66" s="685"/>
      <c r="WUT66" s="685"/>
      <c r="WUU66" s="685"/>
      <c r="WUV66" s="685"/>
      <c r="WUW66" s="685"/>
      <c r="WUX66" s="685"/>
      <c r="WUY66" s="685"/>
      <c r="WUZ66" s="685"/>
      <c r="WVA66" s="685"/>
      <c r="WVB66" s="685"/>
      <c r="WVC66" s="685"/>
      <c r="WVD66" s="685"/>
      <c r="WVE66" s="685"/>
      <c r="WVF66" s="685"/>
      <c r="WVG66" s="685"/>
      <c r="WVH66" s="685"/>
      <c r="WVI66" s="685"/>
      <c r="WVJ66" s="685"/>
      <c r="WVK66" s="685"/>
      <c r="WVL66" s="685"/>
      <c r="WVM66" s="685"/>
      <c r="WVN66" s="685"/>
      <c r="WVO66" s="685"/>
      <c r="WVP66" s="685"/>
      <c r="WVQ66" s="685"/>
      <c r="WVR66" s="685"/>
      <c r="WVS66" s="685"/>
      <c r="WVT66" s="685"/>
      <c r="WVU66" s="685"/>
      <c r="WVV66" s="685"/>
      <c r="WVW66" s="685"/>
      <c r="WVX66" s="685"/>
      <c r="WVY66" s="685"/>
      <c r="WVZ66" s="685"/>
      <c r="WWA66" s="685"/>
      <c r="WWB66" s="685"/>
      <c r="WWC66" s="685"/>
      <c r="WWD66" s="685"/>
      <c r="WWE66" s="685"/>
      <c r="WWF66" s="685"/>
      <c r="WWG66" s="685"/>
      <c r="WWH66" s="685"/>
      <c r="WWI66" s="685"/>
      <c r="WWJ66" s="685"/>
      <c r="WWK66" s="685"/>
      <c r="WWL66" s="685"/>
      <c r="WWM66" s="685"/>
      <c r="WWN66" s="685"/>
      <c r="WWO66" s="685"/>
      <c r="WWP66" s="685"/>
      <c r="WWQ66" s="685"/>
      <c r="WWR66" s="685"/>
      <c r="WWS66" s="685"/>
      <c r="WWT66" s="685"/>
      <c r="WWU66" s="685"/>
      <c r="WWV66" s="685"/>
      <c r="WWW66" s="685"/>
      <c r="WWX66" s="685"/>
      <c r="WWY66" s="685"/>
      <c r="WWZ66" s="685"/>
      <c r="WXA66" s="685"/>
      <c r="WXB66" s="685"/>
      <c r="WXC66" s="685"/>
      <c r="WXD66" s="685"/>
      <c r="WXE66" s="685"/>
      <c r="WXF66" s="685"/>
      <c r="WXG66" s="685"/>
      <c r="WXH66" s="685"/>
      <c r="WXI66" s="685"/>
      <c r="WXJ66" s="685"/>
      <c r="WXK66" s="685"/>
      <c r="WXL66" s="685"/>
      <c r="WXM66" s="685"/>
      <c r="WXN66" s="685"/>
      <c r="WXO66" s="685"/>
      <c r="WXP66" s="685"/>
      <c r="WXQ66" s="685"/>
      <c r="WXR66" s="685"/>
      <c r="WXS66" s="685"/>
      <c r="WXT66" s="685"/>
      <c r="WXU66" s="685"/>
      <c r="WXV66" s="685"/>
      <c r="WXW66" s="685"/>
      <c r="WXX66" s="685"/>
      <c r="WXY66" s="685"/>
      <c r="WXZ66" s="685"/>
      <c r="WYA66" s="685"/>
      <c r="WYB66" s="685"/>
      <c r="WYC66" s="685"/>
      <c r="WYD66" s="685"/>
      <c r="WYE66" s="685"/>
      <c r="WYF66" s="685"/>
      <c r="WYG66" s="685"/>
      <c r="WYH66" s="685"/>
      <c r="WYI66" s="685"/>
      <c r="WYJ66" s="685"/>
      <c r="WYK66" s="685"/>
      <c r="WYL66" s="685"/>
      <c r="WYM66" s="685"/>
      <c r="WYN66" s="685"/>
      <c r="WYO66" s="685"/>
      <c r="WYP66" s="685"/>
      <c r="WYQ66" s="685"/>
      <c r="WYR66" s="685"/>
      <c r="WYS66" s="685"/>
      <c r="WYT66" s="685"/>
      <c r="WYU66" s="685"/>
      <c r="WYV66" s="685"/>
      <c r="WYW66" s="685"/>
      <c r="WYX66" s="685"/>
      <c r="WYY66" s="685"/>
      <c r="WYZ66" s="685"/>
      <c r="WZA66" s="685"/>
      <c r="WZB66" s="685"/>
      <c r="WZC66" s="685"/>
      <c r="WZD66" s="685"/>
      <c r="WZE66" s="685"/>
      <c r="WZF66" s="685"/>
      <c r="WZG66" s="685"/>
      <c r="WZH66" s="685"/>
      <c r="WZI66" s="685"/>
      <c r="WZJ66" s="685"/>
      <c r="WZK66" s="685"/>
      <c r="WZL66" s="685"/>
      <c r="WZM66" s="685"/>
      <c r="WZN66" s="685"/>
      <c r="WZO66" s="685"/>
      <c r="WZP66" s="685"/>
      <c r="WZQ66" s="685"/>
      <c r="WZR66" s="685"/>
      <c r="WZS66" s="685"/>
      <c r="WZT66" s="685"/>
      <c r="WZU66" s="685"/>
      <c r="WZV66" s="685"/>
      <c r="WZW66" s="685"/>
      <c r="WZX66" s="685"/>
      <c r="WZY66" s="685"/>
      <c r="WZZ66" s="685"/>
      <c r="XAA66" s="685"/>
      <c r="XAB66" s="685"/>
      <c r="XAC66" s="685"/>
      <c r="XAD66" s="685"/>
      <c r="XAE66" s="685"/>
      <c r="XAF66" s="685"/>
      <c r="XAG66" s="685"/>
      <c r="XAH66" s="685"/>
      <c r="XAI66" s="685"/>
      <c r="XAJ66" s="685"/>
      <c r="XAK66" s="685"/>
      <c r="XAL66" s="685"/>
      <c r="XAM66" s="685"/>
      <c r="XAN66" s="685"/>
      <c r="XAO66" s="685"/>
      <c r="XAP66" s="685"/>
      <c r="XAQ66" s="685"/>
      <c r="XAR66" s="685"/>
      <c r="XAS66" s="685"/>
      <c r="XAT66" s="685"/>
      <c r="XAU66" s="685"/>
      <c r="XAV66" s="685"/>
      <c r="XAW66" s="685"/>
      <c r="XAX66" s="685"/>
      <c r="XAY66" s="685"/>
      <c r="XAZ66" s="685"/>
      <c r="XBA66" s="685"/>
      <c r="XBB66" s="685"/>
      <c r="XBC66" s="685"/>
      <c r="XBD66" s="685"/>
      <c r="XBE66" s="685"/>
      <c r="XBF66" s="685"/>
      <c r="XBG66" s="685"/>
      <c r="XBH66" s="685"/>
      <c r="XBI66" s="685"/>
      <c r="XBJ66" s="685"/>
      <c r="XBK66" s="685"/>
      <c r="XBL66" s="685"/>
      <c r="XBM66" s="685"/>
      <c r="XBN66" s="685"/>
      <c r="XBO66" s="685"/>
      <c r="XBP66" s="685"/>
      <c r="XBQ66" s="685"/>
      <c r="XBR66" s="685"/>
      <c r="XBS66" s="685"/>
      <c r="XBT66" s="685"/>
      <c r="XBU66" s="685"/>
      <c r="XBV66" s="685"/>
      <c r="XBW66" s="685"/>
      <c r="XBX66" s="685"/>
      <c r="XBY66" s="685"/>
      <c r="XBZ66" s="685"/>
      <c r="XCA66" s="685"/>
      <c r="XCB66" s="685"/>
      <c r="XCC66" s="685"/>
      <c r="XCD66" s="685"/>
      <c r="XCE66" s="685"/>
      <c r="XCF66" s="685"/>
      <c r="XCG66" s="685"/>
      <c r="XCH66" s="685"/>
      <c r="XCI66" s="685"/>
      <c r="XCJ66" s="685"/>
      <c r="XCK66" s="685"/>
      <c r="XCL66" s="685"/>
      <c r="XCM66" s="685"/>
      <c r="XCN66" s="685"/>
      <c r="XCO66" s="685"/>
      <c r="XCP66" s="685"/>
      <c r="XCQ66" s="685"/>
      <c r="XCR66" s="685"/>
      <c r="XCS66" s="685"/>
      <c r="XCT66" s="685"/>
      <c r="XCU66" s="685"/>
      <c r="XCV66" s="685"/>
      <c r="XCW66" s="685"/>
      <c r="XCX66" s="685"/>
      <c r="XCY66" s="685"/>
      <c r="XCZ66" s="685"/>
      <c r="XDA66" s="685"/>
      <c r="XDB66" s="685"/>
      <c r="XDC66" s="685"/>
      <c r="XDD66" s="685"/>
      <c r="XDE66" s="685"/>
      <c r="XDF66" s="685"/>
      <c r="XDG66" s="685"/>
      <c r="XDH66" s="685"/>
      <c r="XDI66" s="685"/>
      <c r="XDJ66" s="685"/>
      <c r="XDK66" s="685"/>
      <c r="XDL66" s="685"/>
      <c r="XDM66" s="685"/>
      <c r="XDN66" s="685"/>
      <c r="XDO66" s="685"/>
      <c r="XDP66" s="685"/>
      <c r="XDQ66" s="685"/>
      <c r="XDR66" s="685"/>
      <c r="XDS66" s="685"/>
      <c r="XDT66" s="685"/>
      <c r="XDU66" s="685"/>
      <c r="XDV66" s="685"/>
      <c r="XDW66" s="685"/>
      <c r="XDX66" s="685"/>
      <c r="XDY66" s="685"/>
      <c r="XDZ66" s="685"/>
      <c r="XEA66" s="685"/>
      <c r="XEB66" s="685"/>
      <c r="XEC66" s="685"/>
      <c r="XED66" s="685"/>
      <c r="XEE66" s="685"/>
      <c r="XEF66" s="685"/>
      <c r="XEG66" s="685"/>
      <c r="XEH66" s="685"/>
      <c r="XEI66" s="685"/>
      <c r="XEJ66" s="685"/>
      <c r="XEK66" s="685"/>
      <c r="XEL66" s="685"/>
      <c r="XEM66" s="685"/>
      <c r="XEN66" s="685"/>
      <c r="XEO66" s="685"/>
      <c r="XEP66" s="685"/>
      <c r="XEQ66" s="685"/>
      <c r="XER66" s="685"/>
      <c r="XES66" s="685"/>
      <c r="XET66" s="685"/>
      <c r="XEU66" s="685"/>
      <c r="XEV66" s="685"/>
      <c r="XEW66" s="685"/>
      <c r="XEX66" s="685"/>
      <c r="XEY66" s="685"/>
      <c r="XEZ66" s="685"/>
      <c r="XFA66" s="685"/>
      <c r="XFB66" s="685"/>
      <c r="XFC66" s="685"/>
      <c r="XFD66" s="685"/>
    </row>
    <row r="67" spans="1:16384" s="442" customFormat="1" ht="13.5" x14ac:dyDescent="0.25">
      <c r="A67" s="901" t="s">
        <v>2934</v>
      </c>
      <c r="B67" s="902"/>
      <c r="C67" s="902"/>
      <c r="D67" s="902"/>
      <c r="E67" s="902"/>
      <c r="F67" s="902"/>
      <c r="G67" s="902"/>
      <c r="H67" s="902"/>
      <c r="I67" s="902"/>
      <c r="J67" s="902"/>
      <c r="K67" s="902"/>
      <c r="L67" s="902"/>
      <c r="M67" s="902"/>
      <c r="N67" s="904"/>
      <c r="O67" s="1241" t="s">
        <v>2943</v>
      </c>
      <c r="P67" s="1242"/>
      <c r="Q67" s="1242"/>
      <c r="R67" s="1242"/>
      <c r="S67" s="1242"/>
      <c r="T67" s="1242"/>
      <c r="U67" s="1242"/>
      <c r="V67" s="1242"/>
      <c r="W67" s="1242"/>
      <c r="X67" s="1242"/>
      <c r="Y67" s="1242"/>
      <c r="Z67" s="1242"/>
      <c r="AA67" s="1243"/>
      <c r="AB67" s="1244"/>
      <c r="AC67" s="1245"/>
      <c r="AD67" s="1245"/>
      <c r="AE67" s="1245"/>
      <c r="AF67" s="1245"/>
      <c r="AG67" s="1245"/>
      <c r="AH67" s="1245"/>
      <c r="AI67" s="1245"/>
      <c r="AJ67" s="1245"/>
      <c r="AK67" s="1245"/>
      <c r="AL67" s="1245"/>
      <c r="AM67" s="1245"/>
      <c r="AN67" s="1245"/>
      <c r="AO67" s="1246"/>
      <c r="AP67" s="1244"/>
      <c r="AQ67" s="1245"/>
      <c r="AR67" s="1245"/>
      <c r="AS67" s="1245"/>
      <c r="AT67" s="1245"/>
      <c r="AU67" s="1245"/>
      <c r="AV67" s="1245"/>
      <c r="AW67" s="1245"/>
      <c r="AX67" s="1245"/>
      <c r="AY67" s="1245"/>
      <c r="AZ67" s="1246"/>
      <c r="BA67" s="686"/>
      <c r="BB67" s="686"/>
      <c r="BC67" s="685"/>
      <c r="BD67" s="685"/>
      <c r="BE67" s="685"/>
      <c r="BF67" s="685"/>
      <c r="BG67" s="685"/>
      <c r="BH67" s="685"/>
      <c r="BI67" s="685"/>
      <c r="BJ67" s="685"/>
      <c r="BK67" s="685"/>
      <c r="BL67" s="685"/>
      <c r="BM67" s="685"/>
      <c r="BN67" s="685"/>
      <c r="BO67" s="685"/>
      <c r="BP67" s="685"/>
      <c r="BQ67" s="685"/>
      <c r="BR67" s="685"/>
      <c r="BS67" s="685"/>
      <c r="BT67" s="685"/>
      <c r="BU67" s="685"/>
      <c r="BV67" s="685"/>
      <c r="BW67" s="685"/>
      <c r="BX67" s="685"/>
      <c r="BY67" s="685"/>
      <c r="BZ67" s="685"/>
      <c r="CA67" s="685"/>
      <c r="CB67" s="685"/>
      <c r="CC67" s="685"/>
      <c r="CD67" s="685"/>
      <c r="CE67" s="685"/>
      <c r="CF67" s="685"/>
      <c r="CG67" s="685"/>
      <c r="CH67" s="685"/>
      <c r="CI67" s="685"/>
      <c r="CJ67" s="685"/>
      <c r="CK67" s="685"/>
      <c r="CL67" s="685"/>
      <c r="CM67" s="685"/>
      <c r="CN67" s="685"/>
      <c r="CO67" s="685"/>
      <c r="CP67" s="685"/>
      <c r="CQ67" s="685"/>
      <c r="CR67" s="685"/>
      <c r="CS67" s="685"/>
      <c r="CT67" s="685"/>
      <c r="CU67" s="685"/>
      <c r="CV67" s="685"/>
      <c r="CW67" s="685"/>
      <c r="CX67" s="685"/>
      <c r="CY67" s="685"/>
      <c r="CZ67" s="685"/>
      <c r="DA67" s="685"/>
      <c r="DB67" s="685"/>
      <c r="DC67" s="685"/>
      <c r="DD67" s="685"/>
      <c r="DE67" s="685"/>
      <c r="DF67" s="685"/>
      <c r="DG67" s="685"/>
      <c r="DH67" s="685"/>
      <c r="DI67" s="685"/>
      <c r="DJ67" s="685"/>
      <c r="DK67" s="685"/>
      <c r="DL67" s="685"/>
      <c r="DM67" s="685"/>
      <c r="DN67" s="685"/>
      <c r="DO67" s="685"/>
      <c r="DP67" s="685"/>
      <c r="DQ67" s="685"/>
      <c r="DR67" s="685"/>
      <c r="DS67" s="685"/>
      <c r="DT67" s="685"/>
      <c r="DU67" s="685"/>
      <c r="DV67" s="685"/>
      <c r="DW67" s="685"/>
      <c r="DX67" s="685"/>
      <c r="DY67" s="685"/>
      <c r="DZ67" s="685"/>
      <c r="EA67" s="685"/>
      <c r="EB67" s="685"/>
      <c r="EC67" s="685"/>
      <c r="ED67" s="685"/>
      <c r="EE67" s="685"/>
      <c r="EF67" s="685"/>
      <c r="EG67" s="685"/>
      <c r="EH67" s="685"/>
      <c r="EI67" s="685"/>
      <c r="EJ67" s="685"/>
      <c r="EK67" s="685"/>
      <c r="EL67" s="685"/>
      <c r="EM67" s="685"/>
      <c r="EN67" s="685"/>
      <c r="EO67" s="685"/>
      <c r="EP67" s="685"/>
      <c r="EQ67" s="685"/>
      <c r="ER67" s="685"/>
      <c r="ES67" s="685"/>
      <c r="ET67" s="685"/>
      <c r="EU67" s="685"/>
      <c r="EV67" s="685"/>
      <c r="EW67" s="685"/>
      <c r="EX67" s="685"/>
      <c r="EY67" s="685"/>
      <c r="EZ67" s="685"/>
      <c r="FA67" s="685"/>
      <c r="FB67" s="685"/>
      <c r="FC67" s="685"/>
      <c r="FD67" s="685"/>
      <c r="FE67" s="685"/>
      <c r="FF67" s="685"/>
      <c r="FG67" s="685"/>
      <c r="FH67" s="685"/>
      <c r="FI67" s="685"/>
      <c r="FJ67" s="685"/>
      <c r="FK67" s="685"/>
      <c r="FL67" s="685"/>
      <c r="FM67" s="685"/>
      <c r="FN67" s="685"/>
      <c r="FO67" s="685"/>
      <c r="FP67" s="685"/>
      <c r="FQ67" s="685"/>
      <c r="FR67" s="685"/>
      <c r="FS67" s="685"/>
      <c r="FT67" s="685"/>
      <c r="FU67" s="685"/>
      <c r="FV67" s="685"/>
      <c r="FW67" s="685"/>
      <c r="FX67" s="685"/>
      <c r="FY67" s="685"/>
      <c r="FZ67" s="685"/>
      <c r="GA67" s="685"/>
      <c r="GB67" s="685"/>
      <c r="GC67" s="685"/>
      <c r="GD67" s="685"/>
      <c r="GE67" s="685"/>
      <c r="GF67" s="685"/>
      <c r="GG67" s="685"/>
      <c r="GH67" s="685"/>
      <c r="GI67" s="685"/>
      <c r="GJ67" s="685"/>
      <c r="GK67" s="685"/>
      <c r="GL67" s="685"/>
      <c r="GM67" s="685"/>
      <c r="GN67" s="685"/>
      <c r="GO67" s="685"/>
      <c r="GP67" s="685"/>
      <c r="GQ67" s="685"/>
      <c r="GR67" s="685"/>
      <c r="GS67" s="685"/>
      <c r="GT67" s="685"/>
      <c r="GU67" s="685"/>
      <c r="GV67" s="685"/>
      <c r="GW67" s="685"/>
      <c r="GX67" s="685"/>
      <c r="GY67" s="685"/>
      <c r="GZ67" s="685"/>
      <c r="HA67" s="685"/>
      <c r="HB67" s="685"/>
      <c r="HC67" s="685"/>
      <c r="HD67" s="685"/>
      <c r="HE67" s="685"/>
      <c r="HF67" s="685"/>
      <c r="HG67" s="685"/>
      <c r="HH67" s="685"/>
      <c r="HI67" s="685"/>
      <c r="HJ67" s="685"/>
      <c r="HK67" s="685"/>
      <c r="HL67" s="685"/>
      <c r="HM67" s="685"/>
      <c r="HN67" s="685"/>
      <c r="HO67" s="685"/>
      <c r="HP67" s="685"/>
      <c r="HQ67" s="685"/>
      <c r="HR67" s="685"/>
      <c r="HS67" s="685"/>
      <c r="HT67" s="685"/>
      <c r="HU67" s="685"/>
      <c r="HV67" s="685"/>
      <c r="HW67" s="685"/>
      <c r="HX67" s="685"/>
      <c r="HY67" s="685"/>
      <c r="HZ67" s="685"/>
      <c r="IA67" s="685"/>
      <c r="IB67" s="685"/>
      <c r="IC67" s="685"/>
      <c r="ID67" s="685"/>
      <c r="IE67" s="685"/>
      <c r="IF67" s="685"/>
      <c r="IG67" s="685"/>
      <c r="IH67" s="685"/>
      <c r="II67" s="685"/>
      <c r="IJ67" s="685"/>
      <c r="IK67" s="685"/>
      <c r="IL67" s="685"/>
      <c r="IM67" s="685"/>
      <c r="IN67" s="685"/>
      <c r="IO67" s="685"/>
      <c r="IP67" s="685"/>
      <c r="IQ67" s="685"/>
      <c r="IR67" s="685"/>
      <c r="IS67" s="685"/>
      <c r="IT67" s="685"/>
      <c r="IU67" s="685"/>
      <c r="IV67" s="685"/>
      <c r="IW67" s="685"/>
      <c r="IX67" s="685"/>
      <c r="IY67" s="685"/>
      <c r="IZ67" s="685"/>
      <c r="JA67" s="685"/>
      <c r="JB67" s="685"/>
      <c r="JC67" s="685"/>
      <c r="JD67" s="685"/>
      <c r="JE67" s="685"/>
      <c r="JF67" s="685"/>
      <c r="JG67" s="685"/>
      <c r="JH67" s="685"/>
      <c r="JI67" s="685"/>
      <c r="JJ67" s="685"/>
      <c r="JK67" s="685"/>
      <c r="JL67" s="685"/>
      <c r="JM67" s="685"/>
      <c r="JN67" s="685"/>
      <c r="JO67" s="685"/>
      <c r="JP67" s="685"/>
      <c r="JQ67" s="685"/>
      <c r="JR67" s="685"/>
      <c r="JS67" s="685"/>
      <c r="JT67" s="685"/>
      <c r="JU67" s="685"/>
      <c r="JV67" s="685"/>
      <c r="JW67" s="685"/>
      <c r="JX67" s="685"/>
      <c r="JY67" s="685"/>
      <c r="JZ67" s="685"/>
      <c r="KA67" s="685"/>
      <c r="KB67" s="685"/>
      <c r="KC67" s="685"/>
      <c r="KD67" s="685"/>
      <c r="KE67" s="685"/>
      <c r="KF67" s="685"/>
      <c r="KG67" s="685"/>
      <c r="KH67" s="685"/>
      <c r="KI67" s="685"/>
      <c r="KJ67" s="685"/>
      <c r="KK67" s="685"/>
      <c r="KL67" s="685"/>
      <c r="KM67" s="685"/>
      <c r="KN67" s="685"/>
      <c r="KO67" s="685"/>
      <c r="KP67" s="685"/>
      <c r="KQ67" s="685"/>
      <c r="KR67" s="685"/>
      <c r="KS67" s="685"/>
      <c r="KT67" s="685"/>
      <c r="KU67" s="685"/>
      <c r="KV67" s="685"/>
      <c r="KW67" s="685"/>
      <c r="KX67" s="685"/>
      <c r="KY67" s="685"/>
      <c r="KZ67" s="685"/>
      <c r="LA67" s="685"/>
      <c r="LB67" s="685"/>
      <c r="LC67" s="685"/>
      <c r="LD67" s="685"/>
      <c r="LE67" s="685"/>
      <c r="LF67" s="685"/>
      <c r="LG67" s="685"/>
      <c r="LH67" s="685"/>
      <c r="LI67" s="685"/>
      <c r="LJ67" s="685"/>
      <c r="LK67" s="685"/>
      <c r="LL67" s="685"/>
      <c r="LM67" s="685"/>
      <c r="LN67" s="685"/>
      <c r="LO67" s="685"/>
      <c r="LP67" s="685"/>
      <c r="LQ67" s="685"/>
      <c r="LR67" s="685"/>
      <c r="LS67" s="685"/>
      <c r="LT67" s="685"/>
      <c r="LU67" s="685"/>
      <c r="LV67" s="685"/>
      <c r="LW67" s="685"/>
      <c r="LX67" s="685"/>
      <c r="LY67" s="685"/>
      <c r="LZ67" s="685"/>
      <c r="MA67" s="685"/>
      <c r="MB67" s="685"/>
      <c r="MC67" s="685"/>
      <c r="MD67" s="685"/>
      <c r="ME67" s="685"/>
      <c r="MF67" s="685"/>
      <c r="MG67" s="685"/>
      <c r="MH67" s="685"/>
      <c r="MI67" s="685"/>
      <c r="MJ67" s="685"/>
      <c r="MK67" s="685"/>
      <c r="ML67" s="685"/>
      <c r="MM67" s="685"/>
      <c r="MN67" s="685"/>
      <c r="MO67" s="685"/>
      <c r="MP67" s="685"/>
      <c r="MQ67" s="685"/>
      <c r="MR67" s="685"/>
      <c r="MS67" s="685"/>
      <c r="MT67" s="685"/>
      <c r="MU67" s="685"/>
      <c r="MV67" s="685"/>
      <c r="MW67" s="685"/>
      <c r="MX67" s="685"/>
      <c r="MY67" s="685"/>
      <c r="MZ67" s="685"/>
      <c r="NA67" s="685"/>
      <c r="NB67" s="685"/>
      <c r="NC67" s="685"/>
      <c r="ND67" s="685"/>
      <c r="NE67" s="685"/>
      <c r="NF67" s="685"/>
      <c r="NG67" s="685"/>
      <c r="NH67" s="685"/>
      <c r="NI67" s="685"/>
      <c r="NJ67" s="685"/>
      <c r="NK67" s="685"/>
      <c r="NL67" s="685"/>
      <c r="NM67" s="685"/>
      <c r="NN67" s="685"/>
      <c r="NO67" s="685"/>
      <c r="NP67" s="685"/>
      <c r="NQ67" s="685"/>
      <c r="NR67" s="685"/>
      <c r="NS67" s="685"/>
      <c r="NT67" s="685"/>
      <c r="NU67" s="685"/>
      <c r="NV67" s="685"/>
      <c r="NW67" s="685"/>
      <c r="NX67" s="685"/>
      <c r="NY67" s="685"/>
      <c r="NZ67" s="685"/>
      <c r="OA67" s="685"/>
      <c r="OB67" s="685"/>
      <c r="OC67" s="685"/>
      <c r="OD67" s="685"/>
      <c r="OE67" s="685"/>
      <c r="OF67" s="685"/>
      <c r="OG67" s="685"/>
      <c r="OH67" s="685"/>
      <c r="OI67" s="685"/>
      <c r="OJ67" s="685"/>
      <c r="OK67" s="685"/>
      <c r="OL67" s="685"/>
      <c r="OM67" s="685"/>
      <c r="ON67" s="685"/>
      <c r="OO67" s="685"/>
      <c r="OP67" s="685"/>
      <c r="OQ67" s="685"/>
      <c r="OR67" s="685"/>
      <c r="OS67" s="685"/>
      <c r="OT67" s="685"/>
      <c r="OU67" s="685"/>
      <c r="OV67" s="685"/>
      <c r="OW67" s="685"/>
      <c r="OX67" s="685"/>
      <c r="OY67" s="685"/>
      <c r="OZ67" s="685"/>
      <c r="PA67" s="685"/>
      <c r="PB67" s="685"/>
      <c r="PC67" s="685"/>
      <c r="PD67" s="685"/>
      <c r="PE67" s="685"/>
      <c r="PF67" s="685"/>
      <c r="PG67" s="685"/>
      <c r="PH67" s="685"/>
      <c r="PI67" s="685"/>
      <c r="PJ67" s="685"/>
      <c r="PK67" s="685"/>
      <c r="PL67" s="685"/>
      <c r="PM67" s="685"/>
      <c r="PN67" s="685"/>
      <c r="PO67" s="685"/>
      <c r="PP67" s="685"/>
      <c r="PQ67" s="685"/>
      <c r="PR67" s="685"/>
      <c r="PS67" s="685"/>
      <c r="PT67" s="685"/>
      <c r="PU67" s="685"/>
      <c r="PV67" s="685"/>
      <c r="PW67" s="685"/>
      <c r="PX67" s="685"/>
      <c r="PY67" s="685"/>
      <c r="PZ67" s="685"/>
      <c r="QA67" s="685"/>
      <c r="QB67" s="685"/>
      <c r="QC67" s="685"/>
      <c r="QD67" s="685"/>
      <c r="QE67" s="685"/>
      <c r="QF67" s="685"/>
      <c r="QG67" s="685"/>
      <c r="QH67" s="685"/>
      <c r="QI67" s="685"/>
      <c r="QJ67" s="685"/>
      <c r="QK67" s="685"/>
      <c r="QL67" s="685"/>
      <c r="QM67" s="685"/>
      <c r="QN67" s="685"/>
      <c r="QO67" s="685"/>
      <c r="QP67" s="685"/>
      <c r="QQ67" s="685"/>
      <c r="QR67" s="685"/>
      <c r="QS67" s="685"/>
      <c r="QT67" s="685"/>
      <c r="QU67" s="685"/>
      <c r="QV67" s="685"/>
      <c r="QW67" s="685"/>
      <c r="QX67" s="685"/>
      <c r="QY67" s="685"/>
      <c r="QZ67" s="685"/>
      <c r="RA67" s="685"/>
      <c r="RB67" s="685"/>
      <c r="RC67" s="685"/>
      <c r="RD67" s="685"/>
      <c r="RE67" s="685"/>
      <c r="RF67" s="685"/>
      <c r="RG67" s="685"/>
      <c r="RH67" s="685"/>
      <c r="RI67" s="685"/>
      <c r="RJ67" s="685"/>
      <c r="RK67" s="685"/>
      <c r="RL67" s="685"/>
      <c r="RM67" s="685"/>
      <c r="RN67" s="685"/>
      <c r="RO67" s="685"/>
      <c r="RP67" s="685"/>
      <c r="RQ67" s="685"/>
      <c r="RR67" s="685"/>
      <c r="RS67" s="685"/>
      <c r="RT67" s="685"/>
      <c r="RU67" s="685"/>
      <c r="RV67" s="685"/>
      <c r="RW67" s="685"/>
      <c r="RX67" s="685"/>
      <c r="RY67" s="685"/>
      <c r="RZ67" s="685"/>
      <c r="SA67" s="685"/>
      <c r="SB67" s="685"/>
      <c r="SC67" s="685"/>
      <c r="SD67" s="685"/>
      <c r="SE67" s="685"/>
      <c r="SF67" s="685"/>
      <c r="SG67" s="685"/>
      <c r="SH67" s="685"/>
      <c r="SI67" s="685"/>
      <c r="SJ67" s="685"/>
      <c r="SK67" s="685"/>
      <c r="SL67" s="685"/>
      <c r="SM67" s="685"/>
      <c r="SN67" s="685"/>
      <c r="SO67" s="685"/>
      <c r="SP67" s="685"/>
      <c r="SQ67" s="685"/>
      <c r="SR67" s="685"/>
      <c r="SS67" s="685"/>
      <c r="ST67" s="685"/>
      <c r="SU67" s="685"/>
      <c r="SV67" s="685"/>
      <c r="SW67" s="685"/>
      <c r="SX67" s="685"/>
      <c r="SY67" s="685"/>
      <c r="SZ67" s="685"/>
      <c r="TA67" s="685"/>
      <c r="TB67" s="685"/>
      <c r="TC67" s="685"/>
      <c r="TD67" s="685"/>
      <c r="TE67" s="685"/>
      <c r="TF67" s="685"/>
      <c r="TG67" s="685"/>
      <c r="TH67" s="685"/>
      <c r="TI67" s="685"/>
      <c r="TJ67" s="685"/>
      <c r="TK67" s="685"/>
      <c r="TL67" s="685"/>
      <c r="TM67" s="685"/>
      <c r="TN67" s="685"/>
      <c r="TO67" s="685"/>
      <c r="TP67" s="685"/>
      <c r="TQ67" s="685"/>
      <c r="TR67" s="685"/>
      <c r="TS67" s="685"/>
      <c r="TT67" s="685"/>
      <c r="TU67" s="685"/>
      <c r="TV67" s="685"/>
      <c r="TW67" s="685"/>
      <c r="TX67" s="685"/>
      <c r="TY67" s="685"/>
      <c r="TZ67" s="685"/>
      <c r="UA67" s="685"/>
      <c r="UB67" s="685"/>
      <c r="UC67" s="685"/>
      <c r="UD67" s="685"/>
      <c r="UE67" s="685"/>
      <c r="UF67" s="685"/>
      <c r="UG67" s="685"/>
      <c r="UH67" s="685"/>
      <c r="UI67" s="685"/>
      <c r="UJ67" s="685"/>
      <c r="UK67" s="685"/>
      <c r="UL67" s="685"/>
      <c r="UM67" s="685"/>
      <c r="UN67" s="685"/>
      <c r="UO67" s="685"/>
      <c r="UP67" s="685"/>
      <c r="UQ67" s="685"/>
      <c r="UR67" s="685"/>
      <c r="US67" s="685"/>
      <c r="UT67" s="685"/>
      <c r="UU67" s="685"/>
      <c r="UV67" s="685"/>
      <c r="UW67" s="685"/>
      <c r="UX67" s="685"/>
      <c r="UY67" s="685"/>
      <c r="UZ67" s="685"/>
      <c r="VA67" s="685"/>
      <c r="VB67" s="685"/>
      <c r="VC67" s="685"/>
      <c r="VD67" s="685"/>
      <c r="VE67" s="685"/>
      <c r="VF67" s="685"/>
      <c r="VG67" s="685"/>
      <c r="VH67" s="685"/>
      <c r="VI67" s="685"/>
      <c r="VJ67" s="685"/>
      <c r="VK67" s="685"/>
      <c r="VL67" s="685"/>
      <c r="VM67" s="685"/>
      <c r="VN67" s="685"/>
      <c r="VO67" s="685"/>
      <c r="VP67" s="685"/>
      <c r="VQ67" s="685"/>
      <c r="VR67" s="685"/>
      <c r="VS67" s="685"/>
      <c r="VT67" s="685"/>
      <c r="VU67" s="685"/>
      <c r="VV67" s="685"/>
      <c r="VW67" s="685"/>
      <c r="VX67" s="685"/>
      <c r="VY67" s="685"/>
      <c r="VZ67" s="685"/>
      <c r="WA67" s="685"/>
      <c r="WB67" s="685"/>
      <c r="WC67" s="685"/>
      <c r="WD67" s="685"/>
      <c r="WE67" s="685"/>
      <c r="WF67" s="685"/>
      <c r="WG67" s="685"/>
      <c r="WH67" s="685"/>
      <c r="WI67" s="685"/>
      <c r="WJ67" s="685"/>
      <c r="WK67" s="685"/>
      <c r="WL67" s="685"/>
      <c r="WM67" s="685"/>
      <c r="WN67" s="685"/>
      <c r="WO67" s="685"/>
      <c r="WP67" s="685"/>
      <c r="WQ67" s="685"/>
      <c r="WR67" s="685"/>
      <c r="WS67" s="685"/>
      <c r="WT67" s="685"/>
      <c r="WU67" s="685"/>
      <c r="WV67" s="685"/>
      <c r="WW67" s="685"/>
      <c r="WX67" s="685"/>
      <c r="WY67" s="685"/>
      <c r="WZ67" s="685"/>
      <c r="XA67" s="685"/>
      <c r="XB67" s="685"/>
      <c r="XC67" s="685"/>
      <c r="XD67" s="685"/>
      <c r="XE67" s="685"/>
      <c r="XF67" s="685"/>
      <c r="XG67" s="685"/>
      <c r="XH67" s="685"/>
      <c r="XI67" s="685"/>
      <c r="XJ67" s="685"/>
      <c r="XK67" s="685"/>
      <c r="XL67" s="685"/>
      <c r="XM67" s="685"/>
      <c r="XN67" s="685"/>
      <c r="XO67" s="685"/>
      <c r="XP67" s="685"/>
      <c r="XQ67" s="685"/>
      <c r="XR67" s="685"/>
      <c r="XS67" s="685"/>
      <c r="XT67" s="685"/>
      <c r="XU67" s="685"/>
      <c r="XV67" s="685"/>
      <c r="XW67" s="685"/>
      <c r="XX67" s="685"/>
      <c r="XY67" s="685"/>
      <c r="XZ67" s="685"/>
      <c r="YA67" s="685"/>
      <c r="YB67" s="685"/>
      <c r="YC67" s="685"/>
      <c r="YD67" s="685"/>
      <c r="YE67" s="685"/>
      <c r="YF67" s="685"/>
      <c r="YG67" s="685"/>
      <c r="YH67" s="685"/>
      <c r="YI67" s="685"/>
      <c r="YJ67" s="685"/>
      <c r="YK67" s="685"/>
      <c r="YL67" s="685"/>
      <c r="YM67" s="685"/>
      <c r="YN67" s="685"/>
      <c r="YO67" s="685"/>
      <c r="YP67" s="685"/>
      <c r="YQ67" s="685"/>
      <c r="YR67" s="685"/>
      <c r="YS67" s="685"/>
      <c r="YT67" s="685"/>
      <c r="YU67" s="685"/>
      <c r="YV67" s="685"/>
      <c r="YW67" s="685"/>
      <c r="YX67" s="685"/>
      <c r="YY67" s="685"/>
      <c r="YZ67" s="685"/>
      <c r="ZA67" s="685"/>
      <c r="ZB67" s="685"/>
      <c r="ZC67" s="685"/>
      <c r="ZD67" s="685"/>
      <c r="ZE67" s="685"/>
      <c r="ZF67" s="685"/>
      <c r="ZG67" s="685"/>
      <c r="ZH67" s="685"/>
      <c r="ZI67" s="685"/>
      <c r="ZJ67" s="685"/>
      <c r="ZK67" s="685"/>
      <c r="ZL67" s="685"/>
      <c r="ZM67" s="685"/>
      <c r="ZN67" s="685"/>
      <c r="ZO67" s="685"/>
      <c r="ZP67" s="685"/>
      <c r="ZQ67" s="685"/>
      <c r="ZR67" s="685"/>
      <c r="ZS67" s="685"/>
      <c r="ZT67" s="685"/>
      <c r="ZU67" s="685"/>
      <c r="ZV67" s="685"/>
      <c r="ZW67" s="685"/>
      <c r="ZX67" s="685"/>
      <c r="ZY67" s="685"/>
      <c r="ZZ67" s="685"/>
      <c r="AAA67" s="685"/>
      <c r="AAB67" s="685"/>
      <c r="AAC67" s="685"/>
      <c r="AAD67" s="685"/>
      <c r="AAE67" s="685"/>
      <c r="AAF67" s="685"/>
      <c r="AAG67" s="685"/>
      <c r="AAH67" s="685"/>
      <c r="AAI67" s="685"/>
      <c r="AAJ67" s="685"/>
      <c r="AAK67" s="685"/>
      <c r="AAL67" s="685"/>
      <c r="AAM67" s="685"/>
      <c r="AAN67" s="685"/>
      <c r="AAO67" s="685"/>
      <c r="AAP67" s="685"/>
      <c r="AAQ67" s="685"/>
      <c r="AAR67" s="685"/>
      <c r="AAS67" s="685"/>
      <c r="AAT67" s="685"/>
      <c r="AAU67" s="685"/>
      <c r="AAV67" s="685"/>
      <c r="AAW67" s="685"/>
      <c r="AAX67" s="685"/>
      <c r="AAY67" s="685"/>
      <c r="AAZ67" s="685"/>
      <c r="ABA67" s="685"/>
      <c r="ABB67" s="685"/>
      <c r="ABC67" s="685"/>
      <c r="ABD67" s="685"/>
      <c r="ABE67" s="685"/>
      <c r="ABF67" s="685"/>
      <c r="ABG67" s="685"/>
      <c r="ABH67" s="685"/>
      <c r="ABI67" s="685"/>
      <c r="ABJ67" s="685"/>
      <c r="ABK67" s="685"/>
      <c r="ABL67" s="685"/>
      <c r="ABM67" s="685"/>
      <c r="ABN67" s="685"/>
      <c r="ABO67" s="685"/>
      <c r="ABP67" s="685"/>
      <c r="ABQ67" s="685"/>
      <c r="ABR67" s="685"/>
      <c r="ABS67" s="685"/>
      <c r="ABT67" s="685"/>
      <c r="ABU67" s="685"/>
      <c r="ABV67" s="685"/>
      <c r="ABW67" s="685"/>
      <c r="ABX67" s="685"/>
      <c r="ABY67" s="685"/>
      <c r="ABZ67" s="685"/>
      <c r="ACA67" s="685"/>
      <c r="ACB67" s="685"/>
      <c r="ACC67" s="685"/>
      <c r="ACD67" s="685"/>
      <c r="ACE67" s="685"/>
      <c r="ACF67" s="685"/>
      <c r="ACG67" s="685"/>
      <c r="ACH67" s="685"/>
      <c r="ACI67" s="685"/>
      <c r="ACJ67" s="685"/>
      <c r="ACK67" s="685"/>
      <c r="ACL67" s="685"/>
      <c r="ACM67" s="685"/>
      <c r="ACN67" s="685"/>
      <c r="ACO67" s="685"/>
      <c r="ACP67" s="685"/>
      <c r="ACQ67" s="685"/>
      <c r="ACR67" s="685"/>
      <c r="ACS67" s="685"/>
      <c r="ACT67" s="685"/>
      <c r="ACU67" s="685"/>
      <c r="ACV67" s="685"/>
      <c r="ACW67" s="685"/>
      <c r="ACX67" s="685"/>
      <c r="ACY67" s="685"/>
      <c r="ACZ67" s="685"/>
      <c r="ADA67" s="685"/>
      <c r="ADB67" s="685"/>
      <c r="ADC67" s="685"/>
      <c r="ADD67" s="685"/>
      <c r="ADE67" s="685"/>
      <c r="ADF67" s="685"/>
      <c r="ADG67" s="685"/>
      <c r="ADH67" s="685"/>
      <c r="ADI67" s="685"/>
      <c r="ADJ67" s="685"/>
      <c r="ADK67" s="685"/>
      <c r="ADL67" s="685"/>
      <c r="ADM67" s="685"/>
      <c r="ADN67" s="685"/>
      <c r="ADO67" s="685"/>
      <c r="ADP67" s="685"/>
      <c r="ADQ67" s="685"/>
      <c r="ADR67" s="685"/>
      <c r="ADS67" s="685"/>
      <c r="ADT67" s="685"/>
      <c r="ADU67" s="685"/>
      <c r="ADV67" s="685"/>
      <c r="ADW67" s="685"/>
      <c r="ADX67" s="685"/>
      <c r="ADY67" s="685"/>
      <c r="ADZ67" s="685"/>
      <c r="AEA67" s="685"/>
      <c r="AEB67" s="685"/>
      <c r="AEC67" s="685"/>
      <c r="AED67" s="685"/>
      <c r="AEE67" s="685"/>
      <c r="AEF67" s="685"/>
      <c r="AEG67" s="685"/>
      <c r="AEH67" s="685"/>
      <c r="AEI67" s="685"/>
      <c r="AEJ67" s="685"/>
      <c r="AEK67" s="685"/>
      <c r="AEL67" s="685"/>
      <c r="AEM67" s="685"/>
      <c r="AEN67" s="685"/>
      <c r="AEO67" s="685"/>
      <c r="AEP67" s="685"/>
      <c r="AEQ67" s="685"/>
      <c r="AER67" s="685"/>
      <c r="AES67" s="685"/>
      <c r="AET67" s="685"/>
      <c r="AEU67" s="685"/>
      <c r="AEV67" s="685"/>
      <c r="AEW67" s="685"/>
      <c r="AEX67" s="685"/>
      <c r="AEY67" s="685"/>
      <c r="AEZ67" s="685"/>
      <c r="AFA67" s="685"/>
      <c r="AFB67" s="685"/>
      <c r="AFC67" s="685"/>
      <c r="AFD67" s="685"/>
      <c r="AFE67" s="685"/>
      <c r="AFF67" s="685"/>
      <c r="AFG67" s="685"/>
      <c r="AFH67" s="685"/>
      <c r="AFI67" s="685"/>
      <c r="AFJ67" s="685"/>
      <c r="AFK67" s="685"/>
      <c r="AFL67" s="685"/>
      <c r="AFM67" s="685"/>
      <c r="AFN67" s="685"/>
      <c r="AFO67" s="685"/>
      <c r="AFP67" s="685"/>
      <c r="AFQ67" s="685"/>
      <c r="AFR67" s="685"/>
      <c r="AFS67" s="685"/>
      <c r="AFT67" s="685"/>
      <c r="AFU67" s="685"/>
      <c r="AFV67" s="685"/>
      <c r="AFW67" s="685"/>
      <c r="AFX67" s="685"/>
      <c r="AFY67" s="685"/>
      <c r="AFZ67" s="685"/>
      <c r="AGA67" s="685"/>
      <c r="AGB67" s="685"/>
      <c r="AGC67" s="685"/>
      <c r="AGD67" s="685"/>
      <c r="AGE67" s="685"/>
      <c r="AGF67" s="685"/>
      <c r="AGG67" s="685"/>
      <c r="AGH67" s="685"/>
      <c r="AGI67" s="685"/>
      <c r="AGJ67" s="685"/>
      <c r="AGK67" s="685"/>
      <c r="AGL67" s="685"/>
      <c r="AGM67" s="685"/>
      <c r="AGN67" s="685"/>
      <c r="AGO67" s="685"/>
      <c r="AGP67" s="685"/>
      <c r="AGQ67" s="685"/>
      <c r="AGR67" s="685"/>
      <c r="AGS67" s="685"/>
      <c r="AGT67" s="685"/>
      <c r="AGU67" s="685"/>
      <c r="AGV67" s="685"/>
      <c r="AGW67" s="685"/>
      <c r="AGX67" s="685"/>
      <c r="AGY67" s="685"/>
      <c r="AGZ67" s="685"/>
      <c r="AHA67" s="685"/>
      <c r="AHB67" s="685"/>
      <c r="AHC67" s="685"/>
      <c r="AHD67" s="685"/>
      <c r="AHE67" s="685"/>
      <c r="AHF67" s="685"/>
      <c r="AHG67" s="685"/>
      <c r="AHH67" s="685"/>
      <c r="AHI67" s="685"/>
      <c r="AHJ67" s="685"/>
      <c r="AHK67" s="685"/>
      <c r="AHL67" s="685"/>
      <c r="AHM67" s="685"/>
      <c r="AHN67" s="685"/>
      <c r="AHO67" s="685"/>
      <c r="AHP67" s="685"/>
      <c r="AHQ67" s="685"/>
      <c r="AHR67" s="685"/>
      <c r="AHS67" s="685"/>
      <c r="AHT67" s="685"/>
      <c r="AHU67" s="685"/>
      <c r="AHV67" s="685"/>
      <c r="AHW67" s="685"/>
      <c r="AHX67" s="685"/>
      <c r="AHY67" s="685"/>
      <c r="AHZ67" s="685"/>
      <c r="AIA67" s="685"/>
      <c r="AIB67" s="685"/>
      <c r="AIC67" s="685"/>
      <c r="AID67" s="685"/>
      <c r="AIE67" s="685"/>
      <c r="AIF67" s="685"/>
      <c r="AIG67" s="685"/>
      <c r="AIH67" s="685"/>
      <c r="AII67" s="685"/>
      <c r="AIJ67" s="685"/>
      <c r="AIK67" s="685"/>
      <c r="AIL67" s="685"/>
      <c r="AIM67" s="685"/>
      <c r="AIN67" s="685"/>
      <c r="AIO67" s="685"/>
      <c r="AIP67" s="685"/>
      <c r="AIQ67" s="685"/>
      <c r="AIR67" s="685"/>
      <c r="AIS67" s="685"/>
      <c r="AIT67" s="685"/>
      <c r="AIU67" s="685"/>
      <c r="AIV67" s="685"/>
      <c r="AIW67" s="685"/>
      <c r="AIX67" s="685"/>
      <c r="AIY67" s="685"/>
      <c r="AIZ67" s="685"/>
      <c r="AJA67" s="685"/>
      <c r="AJB67" s="685"/>
      <c r="AJC67" s="685"/>
      <c r="AJD67" s="685"/>
      <c r="AJE67" s="685"/>
      <c r="AJF67" s="685"/>
      <c r="AJG67" s="685"/>
      <c r="AJH67" s="685"/>
      <c r="AJI67" s="685"/>
      <c r="AJJ67" s="685"/>
      <c r="AJK67" s="685"/>
      <c r="AJL67" s="685"/>
      <c r="AJM67" s="685"/>
      <c r="AJN67" s="685"/>
      <c r="AJO67" s="685"/>
      <c r="AJP67" s="685"/>
      <c r="AJQ67" s="685"/>
      <c r="AJR67" s="685"/>
      <c r="AJS67" s="685"/>
      <c r="AJT67" s="685"/>
      <c r="AJU67" s="685"/>
      <c r="AJV67" s="685"/>
      <c r="AJW67" s="685"/>
      <c r="AJX67" s="685"/>
      <c r="AJY67" s="685"/>
      <c r="AJZ67" s="685"/>
      <c r="AKA67" s="685"/>
      <c r="AKB67" s="685"/>
      <c r="AKC67" s="685"/>
      <c r="AKD67" s="685"/>
      <c r="AKE67" s="685"/>
      <c r="AKF67" s="685"/>
      <c r="AKG67" s="685"/>
      <c r="AKH67" s="685"/>
      <c r="AKI67" s="685"/>
      <c r="AKJ67" s="685"/>
      <c r="AKK67" s="685"/>
      <c r="AKL67" s="685"/>
      <c r="AKM67" s="685"/>
      <c r="AKN67" s="685"/>
      <c r="AKO67" s="685"/>
      <c r="AKP67" s="685"/>
      <c r="AKQ67" s="685"/>
      <c r="AKR67" s="685"/>
      <c r="AKS67" s="685"/>
      <c r="AKT67" s="685"/>
      <c r="AKU67" s="685"/>
      <c r="AKV67" s="685"/>
      <c r="AKW67" s="685"/>
      <c r="AKX67" s="685"/>
      <c r="AKY67" s="685"/>
      <c r="AKZ67" s="685"/>
      <c r="ALA67" s="685"/>
      <c r="ALB67" s="685"/>
      <c r="ALC67" s="685"/>
      <c r="ALD67" s="685"/>
      <c r="ALE67" s="685"/>
      <c r="ALF67" s="685"/>
      <c r="ALG67" s="685"/>
      <c r="ALH67" s="685"/>
      <c r="ALI67" s="685"/>
      <c r="ALJ67" s="685"/>
      <c r="ALK67" s="685"/>
      <c r="ALL67" s="685"/>
      <c r="ALM67" s="685"/>
      <c r="ALN67" s="685"/>
      <c r="ALO67" s="685"/>
      <c r="ALP67" s="685"/>
      <c r="ALQ67" s="685"/>
      <c r="ALR67" s="685"/>
      <c r="ALS67" s="685"/>
      <c r="ALT67" s="685"/>
      <c r="ALU67" s="685"/>
      <c r="ALV67" s="685"/>
      <c r="ALW67" s="685"/>
      <c r="ALX67" s="685"/>
      <c r="ALY67" s="685"/>
      <c r="ALZ67" s="685"/>
      <c r="AMA67" s="685"/>
      <c r="AMB67" s="685"/>
      <c r="AMC67" s="685"/>
      <c r="AMD67" s="685"/>
      <c r="AME67" s="685"/>
      <c r="AMF67" s="685"/>
      <c r="AMG67" s="685"/>
      <c r="AMH67" s="685"/>
      <c r="AMI67" s="685"/>
      <c r="AMJ67" s="685"/>
      <c r="AMK67" s="685"/>
      <c r="AML67" s="685"/>
      <c r="AMM67" s="685"/>
      <c r="AMN67" s="685"/>
      <c r="AMO67" s="685"/>
      <c r="AMP67" s="685"/>
      <c r="AMQ67" s="685"/>
      <c r="AMR67" s="685"/>
      <c r="AMS67" s="685"/>
      <c r="AMT67" s="685"/>
      <c r="AMU67" s="685"/>
      <c r="AMV67" s="685"/>
      <c r="AMW67" s="685"/>
      <c r="AMX67" s="685"/>
      <c r="AMY67" s="685"/>
      <c r="AMZ67" s="685"/>
      <c r="ANA67" s="685"/>
      <c r="ANB67" s="685"/>
      <c r="ANC67" s="685"/>
      <c r="AND67" s="685"/>
      <c r="ANE67" s="685"/>
      <c r="ANF67" s="685"/>
      <c r="ANG67" s="685"/>
      <c r="ANH67" s="685"/>
      <c r="ANI67" s="685"/>
      <c r="ANJ67" s="685"/>
      <c r="ANK67" s="685"/>
      <c r="ANL67" s="685"/>
      <c r="ANM67" s="685"/>
      <c r="ANN67" s="685"/>
      <c r="ANO67" s="685"/>
      <c r="ANP67" s="685"/>
      <c r="ANQ67" s="685"/>
      <c r="ANR67" s="685"/>
      <c r="ANS67" s="685"/>
      <c r="ANT67" s="685"/>
      <c r="ANU67" s="685"/>
      <c r="ANV67" s="685"/>
      <c r="ANW67" s="685"/>
      <c r="ANX67" s="685"/>
      <c r="ANY67" s="685"/>
      <c r="ANZ67" s="685"/>
      <c r="AOA67" s="685"/>
      <c r="AOB67" s="685"/>
      <c r="AOC67" s="685"/>
      <c r="AOD67" s="685"/>
      <c r="AOE67" s="685"/>
      <c r="AOF67" s="685"/>
      <c r="AOG67" s="685"/>
      <c r="AOH67" s="685"/>
      <c r="AOI67" s="685"/>
      <c r="AOJ67" s="685"/>
      <c r="AOK67" s="685"/>
      <c r="AOL67" s="685"/>
      <c r="AOM67" s="685"/>
      <c r="AON67" s="685"/>
      <c r="AOO67" s="685"/>
      <c r="AOP67" s="685"/>
      <c r="AOQ67" s="685"/>
      <c r="AOR67" s="685"/>
      <c r="AOS67" s="685"/>
      <c r="AOT67" s="685"/>
      <c r="AOU67" s="685"/>
      <c r="AOV67" s="685"/>
      <c r="AOW67" s="685"/>
      <c r="AOX67" s="685"/>
      <c r="AOY67" s="685"/>
      <c r="AOZ67" s="685"/>
      <c r="APA67" s="685"/>
      <c r="APB67" s="685"/>
      <c r="APC67" s="685"/>
      <c r="APD67" s="685"/>
      <c r="APE67" s="685"/>
      <c r="APF67" s="685"/>
      <c r="APG67" s="685"/>
      <c r="APH67" s="685"/>
      <c r="API67" s="685"/>
      <c r="APJ67" s="685"/>
      <c r="APK67" s="685"/>
      <c r="APL67" s="685"/>
      <c r="APM67" s="685"/>
      <c r="APN67" s="685"/>
      <c r="APO67" s="685"/>
      <c r="APP67" s="685"/>
      <c r="APQ67" s="685"/>
      <c r="APR67" s="685"/>
      <c r="APS67" s="685"/>
      <c r="APT67" s="685"/>
      <c r="APU67" s="685"/>
      <c r="APV67" s="685"/>
      <c r="APW67" s="685"/>
      <c r="APX67" s="685"/>
      <c r="APY67" s="685"/>
      <c r="APZ67" s="685"/>
      <c r="AQA67" s="685"/>
      <c r="AQB67" s="685"/>
      <c r="AQC67" s="685"/>
      <c r="AQD67" s="685"/>
      <c r="AQE67" s="685"/>
      <c r="AQF67" s="685"/>
      <c r="AQG67" s="685"/>
      <c r="AQH67" s="685"/>
      <c r="AQI67" s="685"/>
      <c r="AQJ67" s="685"/>
      <c r="AQK67" s="685"/>
      <c r="AQL67" s="685"/>
      <c r="AQM67" s="685"/>
      <c r="AQN67" s="685"/>
      <c r="AQO67" s="685"/>
      <c r="AQP67" s="685"/>
      <c r="AQQ67" s="685"/>
      <c r="AQR67" s="685"/>
      <c r="AQS67" s="685"/>
      <c r="AQT67" s="685"/>
      <c r="AQU67" s="685"/>
      <c r="AQV67" s="685"/>
      <c r="AQW67" s="685"/>
      <c r="AQX67" s="685"/>
      <c r="AQY67" s="685"/>
      <c r="AQZ67" s="685"/>
      <c r="ARA67" s="685"/>
      <c r="ARB67" s="685"/>
      <c r="ARC67" s="685"/>
      <c r="ARD67" s="685"/>
      <c r="ARE67" s="685"/>
      <c r="ARF67" s="685"/>
      <c r="ARG67" s="685"/>
      <c r="ARH67" s="685"/>
      <c r="ARI67" s="685"/>
      <c r="ARJ67" s="685"/>
      <c r="ARK67" s="685"/>
      <c r="ARL67" s="685"/>
      <c r="ARM67" s="685"/>
      <c r="ARN67" s="685"/>
      <c r="ARO67" s="685"/>
      <c r="ARP67" s="685"/>
      <c r="ARQ67" s="685"/>
      <c r="ARR67" s="685"/>
      <c r="ARS67" s="685"/>
      <c r="ART67" s="685"/>
      <c r="ARU67" s="685"/>
      <c r="ARV67" s="685"/>
      <c r="ARW67" s="685"/>
      <c r="ARX67" s="685"/>
      <c r="ARY67" s="685"/>
      <c r="ARZ67" s="685"/>
      <c r="ASA67" s="685"/>
      <c r="ASB67" s="685"/>
      <c r="ASC67" s="685"/>
      <c r="ASD67" s="685"/>
      <c r="ASE67" s="685"/>
      <c r="ASF67" s="685"/>
      <c r="ASG67" s="685"/>
      <c r="ASH67" s="685"/>
      <c r="ASI67" s="685"/>
      <c r="ASJ67" s="685"/>
      <c r="ASK67" s="685"/>
      <c r="ASL67" s="685"/>
      <c r="ASM67" s="685"/>
      <c r="ASN67" s="685"/>
      <c r="ASO67" s="685"/>
      <c r="ASP67" s="685"/>
      <c r="ASQ67" s="685"/>
      <c r="ASR67" s="685"/>
      <c r="ASS67" s="685"/>
      <c r="AST67" s="685"/>
      <c r="ASU67" s="685"/>
      <c r="ASV67" s="685"/>
      <c r="ASW67" s="685"/>
      <c r="ASX67" s="685"/>
      <c r="ASY67" s="685"/>
      <c r="ASZ67" s="685"/>
      <c r="ATA67" s="685"/>
      <c r="ATB67" s="685"/>
      <c r="ATC67" s="685"/>
      <c r="ATD67" s="685"/>
      <c r="ATE67" s="685"/>
      <c r="ATF67" s="685"/>
      <c r="ATG67" s="685"/>
      <c r="ATH67" s="685"/>
      <c r="ATI67" s="685"/>
      <c r="ATJ67" s="685"/>
      <c r="ATK67" s="685"/>
      <c r="ATL67" s="685"/>
      <c r="ATM67" s="685"/>
      <c r="ATN67" s="685"/>
      <c r="ATO67" s="685"/>
      <c r="ATP67" s="685"/>
      <c r="ATQ67" s="685"/>
      <c r="ATR67" s="685"/>
      <c r="ATS67" s="685"/>
      <c r="ATT67" s="685"/>
      <c r="ATU67" s="685"/>
      <c r="ATV67" s="685"/>
      <c r="ATW67" s="685"/>
      <c r="ATX67" s="685"/>
      <c r="ATY67" s="685"/>
      <c r="ATZ67" s="685"/>
      <c r="AUA67" s="685"/>
      <c r="AUB67" s="685"/>
      <c r="AUC67" s="685"/>
      <c r="AUD67" s="685"/>
      <c r="AUE67" s="685"/>
      <c r="AUF67" s="685"/>
      <c r="AUG67" s="685"/>
      <c r="AUH67" s="685"/>
      <c r="AUI67" s="685"/>
      <c r="AUJ67" s="685"/>
      <c r="AUK67" s="685"/>
      <c r="AUL67" s="685"/>
      <c r="AUM67" s="685"/>
      <c r="AUN67" s="685"/>
      <c r="AUO67" s="685"/>
      <c r="AUP67" s="685"/>
      <c r="AUQ67" s="685"/>
      <c r="AUR67" s="685"/>
      <c r="AUS67" s="685"/>
      <c r="AUT67" s="685"/>
      <c r="AUU67" s="685"/>
      <c r="AUV67" s="685"/>
      <c r="AUW67" s="685"/>
      <c r="AUX67" s="685"/>
      <c r="AUY67" s="685"/>
      <c r="AUZ67" s="685"/>
      <c r="AVA67" s="685"/>
      <c r="AVB67" s="685"/>
      <c r="AVC67" s="685"/>
      <c r="AVD67" s="685"/>
      <c r="AVE67" s="685"/>
      <c r="AVF67" s="685"/>
      <c r="AVG67" s="685"/>
      <c r="AVH67" s="685"/>
      <c r="AVI67" s="685"/>
      <c r="AVJ67" s="685"/>
      <c r="AVK67" s="685"/>
      <c r="AVL67" s="685"/>
      <c r="AVM67" s="685"/>
      <c r="AVN67" s="685"/>
      <c r="AVO67" s="685"/>
      <c r="AVP67" s="685"/>
      <c r="AVQ67" s="685"/>
      <c r="AVR67" s="685"/>
      <c r="AVS67" s="685"/>
      <c r="AVT67" s="685"/>
      <c r="AVU67" s="685"/>
      <c r="AVV67" s="685"/>
      <c r="AVW67" s="685"/>
      <c r="AVX67" s="685"/>
      <c r="AVY67" s="685"/>
      <c r="AVZ67" s="685"/>
      <c r="AWA67" s="685"/>
      <c r="AWB67" s="685"/>
      <c r="AWC67" s="685"/>
      <c r="AWD67" s="685"/>
      <c r="AWE67" s="685"/>
      <c r="AWF67" s="685"/>
      <c r="AWG67" s="685"/>
      <c r="AWH67" s="685"/>
      <c r="AWI67" s="685"/>
      <c r="AWJ67" s="685"/>
      <c r="AWK67" s="685"/>
      <c r="AWL67" s="685"/>
      <c r="AWM67" s="685"/>
      <c r="AWN67" s="685"/>
      <c r="AWO67" s="685"/>
      <c r="AWP67" s="685"/>
      <c r="AWQ67" s="685"/>
      <c r="AWR67" s="685"/>
      <c r="AWS67" s="685"/>
      <c r="AWT67" s="685"/>
      <c r="AWU67" s="685"/>
      <c r="AWV67" s="685"/>
      <c r="AWW67" s="685"/>
      <c r="AWX67" s="685"/>
      <c r="AWY67" s="685"/>
      <c r="AWZ67" s="685"/>
      <c r="AXA67" s="685"/>
      <c r="AXB67" s="685"/>
      <c r="AXC67" s="685"/>
      <c r="AXD67" s="685"/>
      <c r="AXE67" s="685"/>
      <c r="AXF67" s="685"/>
      <c r="AXG67" s="685"/>
      <c r="AXH67" s="685"/>
      <c r="AXI67" s="685"/>
      <c r="AXJ67" s="685"/>
      <c r="AXK67" s="685"/>
      <c r="AXL67" s="685"/>
      <c r="AXM67" s="685"/>
      <c r="AXN67" s="685"/>
      <c r="AXO67" s="685"/>
      <c r="AXP67" s="685"/>
      <c r="AXQ67" s="685"/>
      <c r="AXR67" s="685"/>
      <c r="AXS67" s="685"/>
      <c r="AXT67" s="685"/>
      <c r="AXU67" s="685"/>
      <c r="AXV67" s="685"/>
      <c r="AXW67" s="685"/>
      <c r="AXX67" s="685"/>
      <c r="AXY67" s="685"/>
      <c r="AXZ67" s="685"/>
      <c r="AYA67" s="685"/>
      <c r="AYB67" s="685"/>
      <c r="AYC67" s="685"/>
      <c r="AYD67" s="685"/>
      <c r="AYE67" s="685"/>
      <c r="AYF67" s="685"/>
      <c r="AYG67" s="685"/>
      <c r="AYH67" s="685"/>
      <c r="AYI67" s="685"/>
      <c r="AYJ67" s="685"/>
      <c r="AYK67" s="685"/>
      <c r="AYL67" s="685"/>
      <c r="AYM67" s="685"/>
      <c r="AYN67" s="685"/>
      <c r="AYO67" s="685"/>
      <c r="AYP67" s="685"/>
      <c r="AYQ67" s="685"/>
      <c r="AYR67" s="685"/>
      <c r="AYS67" s="685"/>
      <c r="AYT67" s="685"/>
      <c r="AYU67" s="685"/>
      <c r="AYV67" s="685"/>
      <c r="AYW67" s="685"/>
      <c r="AYX67" s="685"/>
      <c r="AYY67" s="685"/>
      <c r="AYZ67" s="685"/>
      <c r="AZA67" s="685"/>
      <c r="AZB67" s="685"/>
      <c r="AZC67" s="685"/>
      <c r="AZD67" s="685"/>
      <c r="AZE67" s="685"/>
      <c r="AZF67" s="685"/>
      <c r="AZG67" s="685"/>
      <c r="AZH67" s="685"/>
      <c r="AZI67" s="685"/>
      <c r="AZJ67" s="685"/>
      <c r="AZK67" s="685"/>
      <c r="AZL67" s="685"/>
      <c r="AZM67" s="685"/>
      <c r="AZN67" s="685"/>
      <c r="AZO67" s="685"/>
      <c r="AZP67" s="685"/>
      <c r="AZQ67" s="685"/>
      <c r="AZR67" s="685"/>
      <c r="AZS67" s="685"/>
      <c r="AZT67" s="685"/>
      <c r="AZU67" s="685"/>
      <c r="AZV67" s="685"/>
      <c r="AZW67" s="685"/>
      <c r="AZX67" s="685"/>
      <c r="AZY67" s="685"/>
      <c r="AZZ67" s="685"/>
      <c r="BAA67" s="685"/>
      <c r="BAB67" s="685"/>
      <c r="BAC67" s="685"/>
      <c r="BAD67" s="685"/>
      <c r="BAE67" s="685"/>
      <c r="BAF67" s="685"/>
      <c r="BAG67" s="685"/>
      <c r="BAH67" s="685"/>
      <c r="BAI67" s="685"/>
      <c r="BAJ67" s="685"/>
      <c r="BAK67" s="685"/>
      <c r="BAL67" s="685"/>
      <c r="BAM67" s="685"/>
      <c r="BAN67" s="685"/>
      <c r="BAO67" s="685"/>
      <c r="BAP67" s="685"/>
      <c r="BAQ67" s="685"/>
      <c r="BAR67" s="685"/>
      <c r="BAS67" s="685"/>
      <c r="BAT67" s="685"/>
      <c r="BAU67" s="685"/>
      <c r="BAV67" s="685"/>
      <c r="BAW67" s="685"/>
      <c r="BAX67" s="685"/>
      <c r="BAY67" s="685"/>
      <c r="BAZ67" s="685"/>
      <c r="BBA67" s="685"/>
      <c r="BBB67" s="685"/>
      <c r="BBC67" s="685"/>
      <c r="BBD67" s="685"/>
      <c r="BBE67" s="685"/>
      <c r="BBF67" s="685"/>
      <c r="BBG67" s="685"/>
      <c r="BBH67" s="685"/>
      <c r="BBI67" s="685"/>
      <c r="BBJ67" s="685"/>
      <c r="BBK67" s="685"/>
      <c r="BBL67" s="685"/>
      <c r="BBM67" s="685"/>
      <c r="BBN67" s="685"/>
      <c r="BBO67" s="685"/>
      <c r="BBP67" s="685"/>
      <c r="BBQ67" s="685"/>
      <c r="BBR67" s="685"/>
      <c r="BBS67" s="685"/>
      <c r="BBT67" s="685"/>
      <c r="BBU67" s="685"/>
      <c r="BBV67" s="685"/>
      <c r="BBW67" s="685"/>
      <c r="BBX67" s="685"/>
      <c r="BBY67" s="685"/>
      <c r="BBZ67" s="685"/>
      <c r="BCA67" s="685"/>
      <c r="BCB67" s="685"/>
      <c r="BCC67" s="685"/>
      <c r="BCD67" s="685"/>
      <c r="BCE67" s="685"/>
      <c r="BCF67" s="685"/>
      <c r="BCG67" s="685"/>
      <c r="BCH67" s="685"/>
      <c r="BCI67" s="685"/>
      <c r="BCJ67" s="685"/>
      <c r="BCK67" s="685"/>
      <c r="BCL67" s="685"/>
      <c r="BCM67" s="685"/>
      <c r="BCN67" s="685"/>
      <c r="BCO67" s="685"/>
      <c r="BCP67" s="685"/>
      <c r="BCQ67" s="685"/>
      <c r="BCR67" s="685"/>
      <c r="BCS67" s="685"/>
      <c r="BCT67" s="685"/>
      <c r="BCU67" s="685"/>
      <c r="BCV67" s="685"/>
      <c r="BCW67" s="685"/>
      <c r="BCX67" s="685"/>
      <c r="BCY67" s="685"/>
      <c r="BCZ67" s="685"/>
      <c r="BDA67" s="685"/>
      <c r="BDB67" s="685"/>
      <c r="BDC67" s="685"/>
      <c r="BDD67" s="685"/>
      <c r="BDE67" s="685"/>
      <c r="BDF67" s="685"/>
      <c r="BDG67" s="685"/>
      <c r="BDH67" s="685"/>
      <c r="BDI67" s="685"/>
      <c r="BDJ67" s="685"/>
      <c r="BDK67" s="685"/>
      <c r="BDL67" s="685"/>
      <c r="BDM67" s="685"/>
      <c r="BDN67" s="685"/>
      <c r="BDO67" s="685"/>
      <c r="BDP67" s="685"/>
      <c r="BDQ67" s="685"/>
      <c r="BDR67" s="685"/>
      <c r="BDS67" s="685"/>
      <c r="BDT67" s="685"/>
      <c r="BDU67" s="685"/>
      <c r="BDV67" s="685"/>
      <c r="BDW67" s="685"/>
      <c r="BDX67" s="685"/>
      <c r="BDY67" s="685"/>
      <c r="BDZ67" s="685"/>
      <c r="BEA67" s="685"/>
      <c r="BEB67" s="685"/>
      <c r="BEC67" s="685"/>
      <c r="BED67" s="685"/>
      <c r="BEE67" s="685"/>
      <c r="BEF67" s="685"/>
      <c r="BEG67" s="685"/>
      <c r="BEH67" s="685"/>
      <c r="BEI67" s="685"/>
      <c r="BEJ67" s="685"/>
      <c r="BEK67" s="685"/>
      <c r="BEL67" s="685"/>
      <c r="BEM67" s="685"/>
      <c r="BEN67" s="685"/>
      <c r="BEO67" s="685"/>
      <c r="BEP67" s="685"/>
      <c r="BEQ67" s="685"/>
      <c r="BER67" s="685"/>
      <c r="BES67" s="685"/>
      <c r="BET67" s="685"/>
      <c r="BEU67" s="685"/>
      <c r="BEV67" s="685"/>
      <c r="BEW67" s="685"/>
      <c r="BEX67" s="685"/>
      <c r="BEY67" s="685"/>
      <c r="BEZ67" s="685"/>
      <c r="BFA67" s="685"/>
      <c r="BFB67" s="685"/>
      <c r="BFC67" s="685"/>
      <c r="BFD67" s="685"/>
      <c r="BFE67" s="685"/>
      <c r="BFF67" s="685"/>
      <c r="BFG67" s="685"/>
      <c r="BFH67" s="685"/>
      <c r="BFI67" s="685"/>
      <c r="BFJ67" s="685"/>
      <c r="BFK67" s="685"/>
      <c r="BFL67" s="685"/>
      <c r="BFM67" s="685"/>
      <c r="BFN67" s="685"/>
      <c r="BFO67" s="685"/>
      <c r="BFP67" s="685"/>
      <c r="BFQ67" s="685"/>
      <c r="BFR67" s="685"/>
      <c r="BFS67" s="685"/>
      <c r="BFT67" s="685"/>
      <c r="BFU67" s="685"/>
      <c r="BFV67" s="685"/>
      <c r="BFW67" s="685"/>
      <c r="BFX67" s="685"/>
      <c r="BFY67" s="685"/>
      <c r="BFZ67" s="685"/>
      <c r="BGA67" s="685"/>
      <c r="BGB67" s="685"/>
      <c r="BGC67" s="685"/>
      <c r="BGD67" s="685"/>
      <c r="BGE67" s="685"/>
      <c r="BGF67" s="685"/>
      <c r="BGG67" s="685"/>
      <c r="BGH67" s="685"/>
      <c r="BGI67" s="685"/>
      <c r="BGJ67" s="685"/>
      <c r="BGK67" s="685"/>
      <c r="BGL67" s="685"/>
      <c r="BGM67" s="685"/>
      <c r="BGN67" s="685"/>
      <c r="BGO67" s="685"/>
      <c r="BGP67" s="685"/>
      <c r="BGQ67" s="685"/>
      <c r="BGR67" s="685"/>
      <c r="BGS67" s="685"/>
      <c r="BGT67" s="685"/>
      <c r="BGU67" s="685"/>
      <c r="BGV67" s="685"/>
      <c r="BGW67" s="685"/>
      <c r="BGX67" s="685"/>
      <c r="BGY67" s="685"/>
      <c r="BGZ67" s="685"/>
      <c r="BHA67" s="685"/>
      <c r="BHB67" s="685"/>
      <c r="BHC67" s="685"/>
      <c r="BHD67" s="685"/>
      <c r="BHE67" s="685"/>
      <c r="BHF67" s="685"/>
      <c r="BHG67" s="685"/>
      <c r="BHH67" s="685"/>
      <c r="BHI67" s="685"/>
      <c r="BHJ67" s="685"/>
      <c r="BHK67" s="685"/>
      <c r="BHL67" s="685"/>
      <c r="BHM67" s="685"/>
      <c r="BHN67" s="685"/>
      <c r="BHO67" s="685"/>
      <c r="BHP67" s="685"/>
      <c r="BHQ67" s="685"/>
      <c r="BHR67" s="685"/>
      <c r="BHS67" s="685"/>
      <c r="BHT67" s="685"/>
      <c r="BHU67" s="685"/>
      <c r="BHV67" s="685"/>
      <c r="BHW67" s="685"/>
      <c r="BHX67" s="685"/>
      <c r="BHY67" s="685"/>
      <c r="BHZ67" s="685"/>
      <c r="BIA67" s="685"/>
      <c r="BIB67" s="685"/>
      <c r="BIC67" s="685"/>
      <c r="BID67" s="685"/>
      <c r="BIE67" s="685"/>
      <c r="BIF67" s="685"/>
      <c r="BIG67" s="685"/>
      <c r="BIH67" s="685"/>
      <c r="BII67" s="685"/>
      <c r="BIJ67" s="685"/>
      <c r="BIK67" s="685"/>
      <c r="BIL67" s="685"/>
      <c r="BIM67" s="685"/>
      <c r="BIN67" s="685"/>
      <c r="BIO67" s="685"/>
      <c r="BIP67" s="685"/>
      <c r="BIQ67" s="685"/>
      <c r="BIR67" s="685"/>
      <c r="BIS67" s="685"/>
      <c r="BIT67" s="685"/>
      <c r="BIU67" s="685"/>
      <c r="BIV67" s="685"/>
      <c r="BIW67" s="685"/>
      <c r="BIX67" s="685"/>
      <c r="BIY67" s="685"/>
      <c r="BIZ67" s="685"/>
      <c r="BJA67" s="685"/>
      <c r="BJB67" s="685"/>
      <c r="BJC67" s="685"/>
      <c r="BJD67" s="685"/>
      <c r="BJE67" s="685"/>
      <c r="BJF67" s="685"/>
      <c r="BJG67" s="685"/>
      <c r="BJH67" s="685"/>
      <c r="BJI67" s="685"/>
      <c r="BJJ67" s="685"/>
      <c r="BJK67" s="685"/>
      <c r="BJL67" s="685"/>
      <c r="BJM67" s="685"/>
      <c r="BJN67" s="685"/>
      <c r="BJO67" s="685"/>
      <c r="BJP67" s="685"/>
      <c r="BJQ67" s="685"/>
      <c r="BJR67" s="685"/>
      <c r="BJS67" s="685"/>
      <c r="BJT67" s="685"/>
      <c r="BJU67" s="685"/>
      <c r="BJV67" s="685"/>
      <c r="BJW67" s="685"/>
      <c r="BJX67" s="685"/>
      <c r="BJY67" s="685"/>
      <c r="BJZ67" s="685"/>
      <c r="BKA67" s="685"/>
      <c r="BKB67" s="685"/>
      <c r="BKC67" s="685"/>
      <c r="BKD67" s="685"/>
      <c r="BKE67" s="685"/>
      <c r="BKF67" s="685"/>
      <c r="BKG67" s="685"/>
      <c r="BKH67" s="685"/>
      <c r="BKI67" s="685"/>
      <c r="BKJ67" s="685"/>
      <c r="BKK67" s="685"/>
      <c r="BKL67" s="685"/>
      <c r="BKM67" s="685"/>
      <c r="BKN67" s="685"/>
      <c r="BKO67" s="685"/>
      <c r="BKP67" s="685"/>
      <c r="BKQ67" s="685"/>
      <c r="BKR67" s="685"/>
      <c r="BKS67" s="685"/>
      <c r="BKT67" s="685"/>
      <c r="BKU67" s="685"/>
      <c r="BKV67" s="685"/>
      <c r="BKW67" s="685"/>
      <c r="BKX67" s="685"/>
      <c r="BKY67" s="685"/>
      <c r="BKZ67" s="685"/>
      <c r="BLA67" s="685"/>
      <c r="BLB67" s="685"/>
      <c r="BLC67" s="685"/>
      <c r="BLD67" s="685"/>
      <c r="BLE67" s="685"/>
      <c r="BLF67" s="685"/>
      <c r="BLG67" s="685"/>
      <c r="BLH67" s="685"/>
      <c r="BLI67" s="685"/>
      <c r="BLJ67" s="685"/>
      <c r="BLK67" s="685"/>
      <c r="BLL67" s="685"/>
      <c r="BLM67" s="685"/>
      <c r="BLN67" s="685"/>
      <c r="BLO67" s="685"/>
      <c r="BLP67" s="685"/>
      <c r="BLQ67" s="685"/>
      <c r="BLR67" s="685"/>
      <c r="BLS67" s="685"/>
      <c r="BLT67" s="685"/>
      <c r="BLU67" s="685"/>
      <c r="BLV67" s="685"/>
      <c r="BLW67" s="685"/>
      <c r="BLX67" s="685"/>
      <c r="BLY67" s="685"/>
      <c r="BLZ67" s="685"/>
      <c r="BMA67" s="685"/>
      <c r="BMB67" s="685"/>
      <c r="BMC67" s="685"/>
      <c r="BMD67" s="685"/>
      <c r="BME67" s="685"/>
      <c r="BMF67" s="685"/>
      <c r="BMG67" s="685"/>
      <c r="BMH67" s="685"/>
      <c r="BMI67" s="685"/>
      <c r="BMJ67" s="685"/>
      <c r="BMK67" s="685"/>
      <c r="BML67" s="685"/>
      <c r="BMM67" s="685"/>
      <c r="BMN67" s="685"/>
      <c r="BMO67" s="685"/>
      <c r="BMP67" s="685"/>
      <c r="BMQ67" s="685"/>
      <c r="BMR67" s="685"/>
      <c r="BMS67" s="685"/>
      <c r="BMT67" s="685"/>
      <c r="BMU67" s="685"/>
      <c r="BMV67" s="685"/>
      <c r="BMW67" s="685"/>
      <c r="BMX67" s="685"/>
      <c r="BMY67" s="685"/>
      <c r="BMZ67" s="685"/>
      <c r="BNA67" s="685"/>
      <c r="BNB67" s="685"/>
      <c r="BNC67" s="685"/>
      <c r="BND67" s="685"/>
      <c r="BNE67" s="685"/>
      <c r="BNF67" s="685"/>
      <c r="BNG67" s="685"/>
      <c r="BNH67" s="685"/>
      <c r="BNI67" s="685"/>
      <c r="BNJ67" s="685"/>
      <c r="BNK67" s="685"/>
      <c r="BNL67" s="685"/>
      <c r="BNM67" s="685"/>
      <c r="BNN67" s="685"/>
      <c r="BNO67" s="685"/>
      <c r="BNP67" s="685"/>
      <c r="BNQ67" s="685"/>
      <c r="BNR67" s="685"/>
      <c r="BNS67" s="685"/>
      <c r="BNT67" s="685"/>
      <c r="BNU67" s="685"/>
      <c r="BNV67" s="685"/>
      <c r="BNW67" s="685"/>
      <c r="BNX67" s="685"/>
      <c r="BNY67" s="685"/>
      <c r="BNZ67" s="685"/>
      <c r="BOA67" s="685"/>
      <c r="BOB67" s="685"/>
      <c r="BOC67" s="685"/>
      <c r="BOD67" s="685"/>
      <c r="BOE67" s="685"/>
      <c r="BOF67" s="685"/>
      <c r="BOG67" s="685"/>
      <c r="BOH67" s="685"/>
      <c r="BOI67" s="685"/>
      <c r="BOJ67" s="685"/>
      <c r="BOK67" s="685"/>
      <c r="BOL67" s="685"/>
      <c r="BOM67" s="685"/>
      <c r="BON67" s="685"/>
      <c r="BOO67" s="685"/>
      <c r="BOP67" s="685"/>
      <c r="BOQ67" s="685"/>
      <c r="BOR67" s="685"/>
      <c r="BOS67" s="685"/>
      <c r="BOT67" s="685"/>
      <c r="BOU67" s="685"/>
      <c r="BOV67" s="685"/>
      <c r="BOW67" s="685"/>
      <c r="BOX67" s="685"/>
      <c r="BOY67" s="685"/>
      <c r="BOZ67" s="685"/>
      <c r="BPA67" s="685"/>
      <c r="BPB67" s="685"/>
      <c r="BPC67" s="685"/>
      <c r="BPD67" s="685"/>
      <c r="BPE67" s="685"/>
      <c r="BPF67" s="685"/>
      <c r="BPG67" s="685"/>
      <c r="BPH67" s="685"/>
      <c r="BPI67" s="685"/>
      <c r="BPJ67" s="685"/>
      <c r="BPK67" s="685"/>
      <c r="BPL67" s="685"/>
      <c r="BPM67" s="685"/>
      <c r="BPN67" s="685"/>
      <c r="BPO67" s="685"/>
      <c r="BPP67" s="685"/>
      <c r="BPQ67" s="685"/>
      <c r="BPR67" s="685"/>
      <c r="BPS67" s="685"/>
      <c r="BPT67" s="685"/>
      <c r="BPU67" s="685"/>
      <c r="BPV67" s="685"/>
      <c r="BPW67" s="685"/>
      <c r="BPX67" s="685"/>
      <c r="BPY67" s="685"/>
      <c r="BPZ67" s="685"/>
      <c r="BQA67" s="685"/>
      <c r="BQB67" s="685"/>
      <c r="BQC67" s="685"/>
      <c r="BQD67" s="685"/>
      <c r="BQE67" s="685"/>
      <c r="BQF67" s="685"/>
      <c r="BQG67" s="685"/>
      <c r="BQH67" s="685"/>
      <c r="BQI67" s="685"/>
      <c r="BQJ67" s="685"/>
      <c r="BQK67" s="685"/>
      <c r="BQL67" s="685"/>
      <c r="BQM67" s="685"/>
      <c r="BQN67" s="685"/>
      <c r="BQO67" s="685"/>
      <c r="BQP67" s="685"/>
      <c r="BQQ67" s="685"/>
      <c r="BQR67" s="685"/>
      <c r="BQS67" s="685"/>
      <c r="BQT67" s="685"/>
      <c r="BQU67" s="685"/>
      <c r="BQV67" s="685"/>
      <c r="BQW67" s="685"/>
      <c r="BQX67" s="685"/>
      <c r="BQY67" s="685"/>
      <c r="BQZ67" s="685"/>
      <c r="BRA67" s="685"/>
      <c r="BRB67" s="685"/>
      <c r="BRC67" s="685"/>
      <c r="BRD67" s="685"/>
      <c r="BRE67" s="685"/>
      <c r="BRF67" s="685"/>
      <c r="BRG67" s="685"/>
      <c r="BRH67" s="685"/>
      <c r="BRI67" s="685"/>
      <c r="BRJ67" s="685"/>
      <c r="BRK67" s="685"/>
      <c r="BRL67" s="685"/>
      <c r="BRM67" s="685"/>
      <c r="BRN67" s="685"/>
      <c r="BRO67" s="685"/>
      <c r="BRP67" s="685"/>
      <c r="BRQ67" s="685"/>
      <c r="BRR67" s="685"/>
      <c r="BRS67" s="685"/>
      <c r="BRT67" s="685"/>
      <c r="BRU67" s="685"/>
      <c r="BRV67" s="685"/>
      <c r="BRW67" s="685"/>
      <c r="BRX67" s="685"/>
      <c r="BRY67" s="685"/>
      <c r="BRZ67" s="685"/>
      <c r="BSA67" s="685"/>
      <c r="BSB67" s="685"/>
      <c r="BSC67" s="685"/>
      <c r="BSD67" s="685"/>
      <c r="BSE67" s="685"/>
      <c r="BSF67" s="685"/>
      <c r="BSG67" s="685"/>
      <c r="BSH67" s="685"/>
      <c r="BSI67" s="685"/>
      <c r="BSJ67" s="685"/>
      <c r="BSK67" s="685"/>
      <c r="BSL67" s="685"/>
      <c r="BSM67" s="685"/>
      <c r="BSN67" s="685"/>
      <c r="BSO67" s="685"/>
      <c r="BSP67" s="685"/>
      <c r="BSQ67" s="685"/>
      <c r="BSR67" s="685"/>
      <c r="BSS67" s="685"/>
      <c r="BST67" s="685"/>
      <c r="BSU67" s="685"/>
      <c r="BSV67" s="685"/>
      <c r="BSW67" s="685"/>
      <c r="BSX67" s="685"/>
      <c r="BSY67" s="685"/>
      <c r="BSZ67" s="685"/>
      <c r="BTA67" s="685"/>
      <c r="BTB67" s="685"/>
      <c r="BTC67" s="685"/>
      <c r="BTD67" s="685"/>
      <c r="BTE67" s="685"/>
      <c r="BTF67" s="685"/>
      <c r="BTG67" s="685"/>
      <c r="BTH67" s="685"/>
      <c r="BTI67" s="685"/>
      <c r="BTJ67" s="685"/>
      <c r="BTK67" s="685"/>
      <c r="BTL67" s="685"/>
      <c r="BTM67" s="685"/>
      <c r="BTN67" s="685"/>
      <c r="BTO67" s="685"/>
      <c r="BTP67" s="685"/>
      <c r="BTQ67" s="685"/>
      <c r="BTR67" s="685"/>
      <c r="BTS67" s="685"/>
      <c r="BTT67" s="685"/>
      <c r="BTU67" s="685"/>
      <c r="BTV67" s="685"/>
      <c r="BTW67" s="685"/>
      <c r="BTX67" s="685"/>
      <c r="BTY67" s="685"/>
      <c r="BTZ67" s="685"/>
      <c r="BUA67" s="685"/>
      <c r="BUB67" s="685"/>
      <c r="BUC67" s="685"/>
      <c r="BUD67" s="685"/>
      <c r="BUE67" s="685"/>
      <c r="BUF67" s="685"/>
      <c r="BUG67" s="685"/>
      <c r="BUH67" s="685"/>
      <c r="BUI67" s="685"/>
      <c r="BUJ67" s="685"/>
      <c r="BUK67" s="685"/>
      <c r="BUL67" s="685"/>
      <c r="BUM67" s="685"/>
      <c r="BUN67" s="685"/>
      <c r="BUO67" s="685"/>
      <c r="BUP67" s="685"/>
      <c r="BUQ67" s="685"/>
      <c r="BUR67" s="685"/>
      <c r="BUS67" s="685"/>
      <c r="BUT67" s="685"/>
      <c r="BUU67" s="685"/>
      <c r="BUV67" s="685"/>
      <c r="BUW67" s="685"/>
      <c r="BUX67" s="685"/>
      <c r="BUY67" s="685"/>
      <c r="BUZ67" s="685"/>
      <c r="BVA67" s="685"/>
      <c r="BVB67" s="685"/>
      <c r="BVC67" s="685"/>
      <c r="BVD67" s="685"/>
      <c r="BVE67" s="685"/>
      <c r="BVF67" s="685"/>
      <c r="BVG67" s="685"/>
      <c r="BVH67" s="685"/>
      <c r="BVI67" s="685"/>
      <c r="BVJ67" s="685"/>
      <c r="BVK67" s="685"/>
      <c r="BVL67" s="685"/>
      <c r="BVM67" s="685"/>
      <c r="BVN67" s="685"/>
      <c r="BVO67" s="685"/>
      <c r="BVP67" s="685"/>
      <c r="BVQ67" s="685"/>
      <c r="BVR67" s="685"/>
      <c r="BVS67" s="685"/>
      <c r="BVT67" s="685"/>
      <c r="BVU67" s="685"/>
      <c r="BVV67" s="685"/>
      <c r="BVW67" s="685"/>
      <c r="BVX67" s="685"/>
      <c r="BVY67" s="685"/>
      <c r="BVZ67" s="685"/>
      <c r="BWA67" s="685"/>
      <c r="BWB67" s="685"/>
      <c r="BWC67" s="685"/>
      <c r="BWD67" s="685"/>
      <c r="BWE67" s="685"/>
      <c r="BWF67" s="685"/>
      <c r="BWG67" s="685"/>
      <c r="BWH67" s="685"/>
      <c r="BWI67" s="685"/>
      <c r="BWJ67" s="685"/>
      <c r="BWK67" s="685"/>
      <c r="BWL67" s="685"/>
      <c r="BWM67" s="685"/>
      <c r="BWN67" s="685"/>
      <c r="BWO67" s="685"/>
      <c r="BWP67" s="685"/>
      <c r="BWQ67" s="685"/>
      <c r="BWR67" s="685"/>
      <c r="BWS67" s="685"/>
      <c r="BWT67" s="685"/>
      <c r="BWU67" s="685"/>
      <c r="BWV67" s="685"/>
      <c r="BWW67" s="685"/>
      <c r="BWX67" s="685"/>
      <c r="BWY67" s="685"/>
      <c r="BWZ67" s="685"/>
      <c r="BXA67" s="685"/>
      <c r="BXB67" s="685"/>
      <c r="BXC67" s="685"/>
      <c r="BXD67" s="685"/>
      <c r="BXE67" s="685"/>
      <c r="BXF67" s="685"/>
      <c r="BXG67" s="685"/>
      <c r="BXH67" s="685"/>
      <c r="BXI67" s="685"/>
      <c r="BXJ67" s="685"/>
      <c r="BXK67" s="685"/>
      <c r="BXL67" s="685"/>
      <c r="BXM67" s="685"/>
      <c r="BXN67" s="685"/>
      <c r="BXO67" s="685"/>
      <c r="BXP67" s="685"/>
      <c r="BXQ67" s="685"/>
      <c r="BXR67" s="685"/>
      <c r="BXS67" s="685"/>
      <c r="BXT67" s="685"/>
      <c r="BXU67" s="685"/>
      <c r="BXV67" s="685"/>
      <c r="BXW67" s="685"/>
      <c r="BXX67" s="685"/>
      <c r="BXY67" s="685"/>
      <c r="BXZ67" s="685"/>
      <c r="BYA67" s="685"/>
      <c r="BYB67" s="685"/>
      <c r="BYC67" s="685"/>
      <c r="BYD67" s="685"/>
      <c r="BYE67" s="685"/>
      <c r="BYF67" s="685"/>
      <c r="BYG67" s="685"/>
      <c r="BYH67" s="685"/>
      <c r="BYI67" s="685"/>
      <c r="BYJ67" s="685"/>
      <c r="BYK67" s="685"/>
      <c r="BYL67" s="685"/>
      <c r="BYM67" s="685"/>
      <c r="BYN67" s="685"/>
      <c r="BYO67" s="685"/>
      <c r="BYP67" s="685"/>
      <c r="BYQ67" s="685"/>
      <c r="BYR67" s="685"/>
      <c r="BYS67" s="685"/>
      <c r="BYT67" s="685"/>
      <c r="BYU67" s="685"/>
      <c r="BYV67" s="685"/>
      <c r="BYW67" s="685"/>
      <c r="BYX67" s="685"/>
      <c r="BYY67" s="685"/>
      <c r="BYZ67" s="685"/>
      <c r="BZA67" s="685"/>
      <c r="BZB67" s="685"/>
      <c r="BZC67" s="685"/>
      <c r="BZD67" s="685"/>
      <c r="BZE67" s="685"/>
      <c r="BZF67" s="685"/>
      <c r="BZG67" s="685"/>
      <c r="BZH67" s="685"/>
      <c r="BZI67" s="685"/>
      <c r="BZJ67" s="685"/>
      <c r="BZK67" s="685"/>
      <c r="BZL67" s="685"/>
      <c r="BZM67" s="685"/>
      <c r="BZN67" s="685"/>
      <c r="BZO67" s="685"/>
      <c r="BZP67" s="685"/>
      <c r="BZQ67" s="685"/>
      <c r="BZR67" s="685"/>
      <c r="BZS67" s="685"/>
      <c r="BZT67" s="685"/>
      <c r="BZU67" s="685"/>
      <c r="BZV67" s="685"/>
      <c r="BZW67" s="685"/>
      <c r="BZX67" s="685"/>
      <c r="BZY67" s="685"/>
      <c r="BZZ67" s="685"/>
      <c r="CAA67" s="685"/>
      <c r="CAB67" s="685"/>
      <c r="CAC67" s="685"/>
      <c r="CAD67" s="685"/>
      <c r="CAE67" s="685"/>
      <c r="CAF67" s="685"/>
      <c r="CAG67" s="685"/>
      <c r="CAH67" s="685"/>
      <c r="CAI67" s="685"/>
      <c r="CAJ67" s="685"/>
      <c r="CAK67" s="685"/>
      <c r="CAL67" s="685"/>
      <c r="CAM67" s="685"/>
      <c r="CAN67" s="685"/>
      <c r="CAO67" s="685"/>
      <c r="CAP67" s="685"/>
      <c r="CAQ67" s="685"/>
      <c r="CAR67" s="685"/>
      <c r="CAS67" s="685"/>
      <c r="CAT67" s="685"/>
      <c r="CAU67" s="685"/>
      <c r="CAV67" s="685"/>
      <c r="CAW67" s="685"/>
      <c r="CAX67" s="685"/>
      <c r="CAY67" s="685"/>
      <c r="CAZ67" s="685"/>
      <c r="CBA67" s="685"/>
      <c r="CBB67" s="685"/>
      <c r="CBC67" s="685"/>
      <c r="CBD67" s="685"/>
      <c r="CBE67" s="685"/>
      <c r="CBF67" s="685"/>
      <c r="CBG67" s="685"/>
      <c r="CBH67" s="685"/>
      <c r="CBI67" s="685"/>
      <c r="CBJ67" s="685"/>
      <c r="CBK67" s="685"/>
      <c r="CBL67" s="685"/>
      <c r="CBM67" s="685"/>
      <c r="CBN67" s="685"/>
      <c r="CBO67" s="685"/>
      <c r="CBP67" s="685"/>
      <c r="CBQ67" s="685"/>
      <c r="CBR67" s="685"/>
      <c r="CBS67" s="685"/>
      <c r="CBT67" s="685"/>
      <c r="CBU67" s="685"/>
      <c r="CBV67" s="685"/>
      <c r="CBW67" s="685"/>
      <c r="CBX67" s="685"/>
      <c r="CBY67" s="685"/>
      <c r="CBZ67" s="685"/>
      <c r="CCA67" s="685"/>
      <c r="CCB67" s="685"/>
      <c r="CCC67" s="685"/>
      <c r="CCD67" s="685"/>
      <c r="CCE67" s="685"/>
      <c r="CCF67" s="685"/>
      <c r="CCG67" s="685"/>
      <c r="CCH67" s="685"/>
      <c r="CCI67" s="685"/>
      <c r="CCJ67" s="685"/>
      <c r="CCK67" s="685"/>
      <c r="CCL67" s="685"/>
      <c r="CCM67" s="685"/>
      <c r="CCN67" s="685"/>
      <c r="CCO67" s="685"/>
      <c r="CCP67" s="685"/>
      <c r="CCQ67" s="685"/>
      <c r="CCR67" s="685"/>
      <c r="CCS67" s="685"/>
      <c r="CCT67" s="685"/>
      <c r="CCU67" s="685"/>
      <c r="CCV67" s="685"/>
      <c r="CCW67" s="685"/>
      <c r="CCX67" s="685"/>
      <c r="CCY67" s="685"/>
      <c r="CCZ67" s="685"/>
      <c r="CDA67" s="685"/>
      <c r="CDB67" s="685"/>
      <c r="CDC67" s="685"/>
      <c r="CDD67" s="685"/>
      <c r="CDE67" s="685"/>
      <c r="CDF67" s="685"/>
      <c r="CDG67" s="685"/>
      <c r="CDH67" s="685"/>
      <c r="CDI67" s="685"/>
      <c r="CDJ67" s="685"/>
      <c r="CDK67" s="685"/>
      <c r="CDL67" s="685"/>
      <c r="CDM67" s="685"/>
      <c r="CDN67" s="685"/>
      <c r="CDO67" s="685"/>
      <c r="CDP67" s="685"/>
      <c r="CDQ67" s="685"/>
      <c r="CDR67" s="685"/>
      <c r="CDS67" s="685"/>
      <c r="CDT67" s="685"/>
      <c r="CDU67" s="685"/>
      <c r="CDV67" s="685"/>
      <c r="CDW67" s="685"/>
      <c r="CDX67" s="685"/>
      <c r="CDY67" s="685"/>
      <c r="CDZ67" s="685"/>
      <c r="CEA67" s="685"/>
      <c r="CEB67" s="685"/>
      <c r="CEC67" s="685"/>
      <c r="CED67" s="685"/>
      <c r="CEE67" s="685"/>
      <c r="CEF67" s="685"/>
      <c r="CEG67" s="685"/>
      <c r="CEH67" s="685"/>
      <c r="CEI67" s="685"/>
      <c r="CEJ67" s="685"/>
      <c r="CEK67" s="685"/>
      <c r="CEL67" s="685"/>
      <c r="CEM67" s="685"/>
      <c r="CEN67" s="685"/>
      <c r="CEO67" s="685"/>
      <c r="CEP67" s="685"/>
      <c r="CEQ67" s="685"/>
      <c r="CER67" s="685"/>
      <c r="CES67" s="685"/>
      <c r="CET67" s="685"/>
      <c r="CEU67" s="685"/>
      <c r="CEV67" s="685"/>
      <c r="CEW67" s="685"/>
      <c r="CEX67" s="685"/>
      <c r="CEY67" s="685"/>
      <c r="CEZ67" s="685"/>
      <c r="CFA67" s="685"/>
      <c r="CFB67" s="685"/>
      <c r="CFC67" s="685"/>
      <c r="CFD67" s="685"/>
      <c r="CFE67" s="685"/>
      <c r="CFF67" s="685"/>
      <c r="CFG67" s="685"/>
      <c r="CFH67" s="685"/>
      <c r="CFI67" s="685"/>
      <c r="CFJ67" s="685"/>
      <c r="CFK67" s="685"/>
      <c r="CFL67" s="685"/>
      <c r="CFM67" s="685"/>
      <c r="CFN67" s="685"/>
      <c r="CFO67" s="685"/>
      <c r="CFP67" s="685"/>
      <c r="CFQ67" s="685"/>
      <c r="CFR67" s="685"/>
      <c r="CFS67" s="685"/>
      <c r="CFT67" s="685"/>
      <c r="CFU67" s="685"/>
      <c r="CFV67" s="685"/>
      <c r="CFW67" s="685"/>
      <c r="CFX67" s="685"/>
      <c r="CFY67" s="685"/>
      <c r="CFZ67" s="685"/>
      <c r="CGA67" s="685"/>
      <c r="CGB67" s="685"/>
      <c r="CGC67" s="685"/>
      <c r="CGD67" s="685"/>
      <c r="CGE67" s="685"/>
      <c r="CGF67" s="685"/>
      <c r="CGG67" s="685"/>
      <c r="CGH67" s="685"/>
      <c r="CGI67" s="685"/>
      <c r="CGJ67" s="685"/>
      <c r="CGK67" s="685"/>
      <c r="CGL67" s="685"/>
      <c r="CGM67" s="685"/>
      <c r="CGN67" s="685"/>
      <c r="CGO67" s="685"/>
      <c r="CGP67" s="685"/>
      <c r="CGQ67" s="685"/>
      <c r="CGR67" s="685"/>
      <c r="CGS67" s="685"/>
      <c r="CGT67" s="685"/>
      <c r="CGU67" s="685"/>
      <c r="CGV67" s="685"/>
      <c r="CGW67" s="685"/>
      <c r="CGX67" s="685"/>
      <c r="CGY67" s="685"/>
      <c r="CGZ67" s="685"/>
      <c r="CHA67" s="685"/>
      <c r="CHB67" s="685"/>
      <c r="CHC67" s="685"/>
      <c r="CHD67" s="685"/>
      <c r="CHE67" s="685"/>
      <c r="CHF67" s="685"/>
      <c r="CHG67" s="685"/>
      <c r="CHH67" s="685"/>
      <c r="CHI67" s="685"/>
      <c r="CHJ67" s="685"/>
      <c r="CHK67" s="685"/>
      <c r="CHL67" s="685"/>
      <c r="CHM67" s="685"/>
      <c r="CHN67" s="685"/>
      <c r="CHO67" s="685"/>
      <c r="CHP67" s="685"/>
      <c r="CHQ67" s="685"/>
      <c r="CHR67" s="685"/>
      <c r="CHS67" s="685"/>
      <c r="CHT67" s="685"/>
      <c r="CHU67" s="685"/>
      <c r="CHV67" s="685"/>
      <c r="CHW67" s="685"/>
      <c r="CHX67" s="685"/>
      <c r="CHY67" s="685"/>
      <c r="CHZ67" s="685"/>
      <c r="CIA67" s="685"/>
      <c r="CIB67" s="685"/>
      <c r="CIC67" s="685"/>
      <c r="CID67" s="685"/>
      <c r="CIE67" s="685"/>
      <c r="CIF67" s="685"/>
      <c r="CIG67" s="685"/>
      <c r="CIH67" s="685"/>
      <c r="CII67" s="685"/>
      <c r="CIJ67" s="685"/>
      <c r="CIK67" s="685"/>
      <c r="CIL67" s="685"/>
      <c r="CIM67" s="685"/>
      <c r="CIN67" s="685"/>
      <c r="CIO67" s="685"/>
      <c r="CIP67" s="685"/>
      <c r="CIQ67" s="685"/>
      <c r="CIR67" s="685"/>
      <c r="CIS67" s="685"/>
      <c r="CIT67" s="685"/>
      <c r="CIU67" s="685"/>
      <c r="CIV67" s="685"/>
      <c r="CIW67" s="685"/>
      <c r="CIX67" s="685"/>
      <c r="CIY67" s="685"/>
      <c r="CIZ67" s="685"/>
      <c r="CJA67" s="685"/>
      <c r="CJB67" s="685"/>
      <c r="CJC67" s="685"/>
      <c r="CJD67" s="685"/>
      <c r="CJE67" s="685"/>
      <c r="CJF67" s="685"/>
      <c r="CJG67" s="685"/>
      <c r="CJH67" s="685"/>
      <c r="CJI67" s="685"/>
      <c r="CJJ67" s="685"/>
      <c r="CJK67" s="685"/>
      <c r="CJL67" s="685"/>
      <c r="CJM67" s="685"/>
      <c r="CJN67" s="685"/>
      <c r="CJO67" s="685"/>
      <c r="CJP67" s="685"/>
      <c r="CJQ67" s="685"/>
      <c r="CJR67" s="685"/>
      <c r="CJS67" s="685"/>
      <c r="CJT67" s="685"/>
      <c r="CJU67" s="685"/>
      <c r="CJV67" s="685"/>
      <c r="CJW67" s="685"/>
      <c r="CJX67" s="685"/>
      <c r="CJY67" s="685"/>
      <c r="CJZ67" s="685"/>
      <c r="CKA67" s="685"/>
      <c r="CKB67" s="685"/>
      <c r="CKC67" s="685"/>
      <c r="CKD67" s="685"/>
      <c r="CKE67" s="685"/>
      <c r="CKF67" s="685"/>
      <c r="CKG67" s="685"/>
      <c r="CKH67" s="685"/>
      <c r="CKI67" s="685"/>
      <c r="CKJ67" s="685"/>
      <c r="CKK67" s="685"/>
      <c r="CKL67" s="685"/>
      <c r="CKM67" s="685"/>
      <c r="CKN67" s="685"/>
      <c r="CKO67" s="685"/>
      <c r="CKP67" s="685"/>
      <c r="CKQ67" s="685"/>
      <c r="CKR67" s="685"/>
      <c r="CKS67" s="685"/>
      <c r="CKT67" s="685"/>
      <c r="CKU67" s="685"/>
      <c r="CKV67" s="685"/>
      <c r="CKW67" s="685"/>
      <c r="CKX67" s="685"/>
      <c r="CKY67" s="685"/>
      <c r="CKZ67" s="685"/>
      <c r="CLA67" s="685"/>
      <c r="CLB67" s="685"/>
      <c r="CLC67" s="685"/>
      <c r="CLD67" s="685"/>
      <c r="CLE67" s="685"/>
      <c r="CLF67" s="685"/>
      <c r="CLG67" s="685"/>
      <c r="CLH67" s="685"/>
      <c r="CLI67" s="685"/>
      <c r="CLJ67" s="685"/>
      <c r="CLK67" s="685"/>
      <c r="CLL67" s="685"/>
      <c r="CLM67" s="685"/>
      <c r="CLN67" s="685"/>
      <c r="CLO67" s="685"/>
      <c r="CLP67" s="685"/>
      <c r="CLQ67" s="685"/>
      <c r="CLR67" s="685"/>
      <c r="CLS67" s="685"/>
      <c r="CLT67" s="685"/>
      <c r="CLU67" s="685"/>
      <c r="CLV67" s="685"/>
      <c r="CLW67" s="685"/>
      <c r="CLX67" s="685"/>
      <c r="CLY67" s="685"/>
      <c r="CLZ67" s="685"/>
      <c r="CMA67" s="685"/>
      <c r="CMB67" s="685"/>
      <c r="CMC67" s="685"/>
      <c r="CMD67" s="685"/>
      <c r="CME67" s="685"/>
      <c r="CMF67" s="685"/>
      <c r="CMG67" s="685"/>
      <c r="CMH67" s="685"/>
      <c r="CMI67" s="685"/>
      <c r="CMJ67" s="685"/>
      <c r="CMK67" s="685"/>
      <c r="CML67" s="685"/>
      <c r="CMM67" s="685"/>
      <c r="CMN67" s="685"/>
      <c r="CMO67" s="685"/>
      <c r="CMP67" s="685"/>
      <c r="CMQ67" s="685"/>
      <c r="CMR67" s="685"/>
      <c r="CMS67" s="685"/>
      <c r="CMT67" s="685"/>
      <c r="CMU67" s="685"/>
      <c r="CMV67" s="685"/>
      <c r="CMW67" s="685"/>
      <c r="CMX67" s="685"/>
      <c r="CMY67" s="685"/>
      <c r="CMZ67" s="685"/>
      <c r="CNA67" s="685"/>
      <c r="CNB67" s="685"/>
      <c r="CNC67" s="685"/>
      <c r="CND67" s="685"/>
      <c r="CNE67" s="685"/>
      <c r="CNF67" s="685"/>
      <c r="CNG67" s="685"/>
      <c r="CNH67" s="685"/>
      <c r="CNI67" s="685"/>
      <c r="CNJ67" s="685"/>
      <c r="CNK67" s="685"/>
      <c r="CNL67" s="685"/>
      <c r="CNM67" s="685"/>
      <c r="CNN67" s="685"/>
      <c r="CNO67" s="685"/>
      <c r="CNP67" s="685"/>
      <c r="CNQ67" s="685"/>
      <c r="CNR67" s="685"/>
      <c r="CNS67" s="685"/>
      <c r="CNT67" s="685"/>
      <c r="CNU67" s="685"/>
      <c r="CNV67" s="685"/>
      <c r="CNW67" s="685"/>
      <c r="CNX67" s="685"/>
      <c r="CNY67" s="685"/>
      <c r="CNZ67" s="685"/>
      <c r="COA67" s="685"/>
      <c r="COB67" s="685"/>
      <c r="COC67" s="685"/>
      <c r="COD67" s="685"/>
      <c r="COE67" s="685"/>
      <c r="COF67" s="685"/>
      <c r="COG67" s="685"/>
      <c r="COH67" s="685"/>
      <c r="COI67" s="685"/>
      <c r="COJ67" s="685"/>
      <c r="COK67" s="685"/>
      <c r="COL67" s="685"/>
      <c r="COM67" s="685"/>
      <c r="CON67" s="685"/>
      <c r="COO67" s="685"/>
      <c r="COP67" s="685"/>
      <c r="COQ67" s="685"/>
      <c r="COR67" s="685"/>
      <c r="COS67" s="685"/>
      <c r="COT67" s="685"/>
      <c r="COU67" s="685"/>
      <c r="COV67" s="685"/>
      <c r="COW67" s="685"/>
      <c r="COX67" s="685"/>
      <c r="COY67" s="685"/>
      <c r="COZ67" s="685"/>
      <c r="CPA67" s="685"/>
      <c r="CPB67" s="685"/>
      <c r="CPC67" s="685"/>
      <c r="CPD67" s="685"/>
      <c r="CPE67" s="685"/>
      <c r="CPF67" s="685"/>
      <c r="CPG67" s="685"/>
      <c r="CPH67" s="685"/>
      <c r="CPI67" s="685"/>
      <c r="CPJ67" s="685"/>
      <c r="CPK67" s="685"/>
      <c r="CPL67" s="685"/>
      <c r="CPM67" s="685"/>
      <c r="CPN67" s="685"/>
      <c r="CPO67" s="685"/>
      <c r="CPP67" s="685"/>
      <c r="CPQ67" s="685"/>
      <c r="CPR67" s="685"/>
      <c r="CPS67" s="685"/>
      <c r="CPT67" s="685"/>
      <c r="CPU67" s="685"/>
      <c r="CPV67" s="685"/>
      <c r="CPW67" s="685"/>
      <c r="CPX67" s="685"/>
      <c r="CPY67" s="685"/>
      <c r="CPZ67" s="685"/>
      <c r="CQA67" s="685"/>
      <c r="CQB67" s="685"/>
      <c r="CQC67" s="685"/>
      <c r="CQD67" s="685"/>
      <c r="CQE67" s="685"/>
      <c r="CQF67" s="685"/>
      <c r="CQG67" s="685"/>
      <c r="CQH67" s="685"/>
      <c r="CQI67" s="685"/>
      <c r="CQJ67" s="685"/>
      <c r="CQK67" s="685"/>
      <c r="CQL67" s="685"/>
      <c r="CQM67" s="685"/>
      <c r="CQN67" s="685"/>
      <c r="CQO67" s="685"/>
      <c r="CQP67" s="685"/>
      <c r="CQQ67" s="685"/>
      <c r="CQR67" s="685"/>
      <c r="CQS67" s="685"/>
      <c r="CQT67" s="685"/>
      <c r="CQU67" s="685"/>
      <c r="CQV67" s="685"/>
      <c r="CQW67" s="685"/>
      <c r="CQX67" s="685"/>
      <c r="CQY67" s="685"/>
      <c r="CQZ67" s="685"/>
      <c r="CRA67" s="685"/>
      <c r="CRB67" s="685"/>
      <c r="CRC67" s="685"/>
      <c r="CRD67" s="685"/>
      <c r="CRE67" s="685"/>
      <c r="CRF67" s="685"/>
      <c r="CRG67" s="685"/>
      <c r="CRH67" s="685"/>
      <c r="CRI67" s="685"/>
      <c r="CRJ67" s="685"/>
      <c r="CRK67" s="685"/>
      <c r="CRL67" s="685"/>
      <c r="CRM67" s="685"/>
      <c r="CRN67" s="685"/>
      <c r="CRO67" s="685"/>
      <c r="CRP67" s="685"/>
      <c r="CRQ67" s="685"/>
      <c r="CRR67" s="685"/>
      <c r="CRS67" s="685"/>
      <c r="CRT67" s="685"/>
      <c r="CRU67" s="685"/>
      <c r="CRV67" s="685"/>
      <c r="CRW67" s="685"/>
      <c r="CRX67" s="685"/>
      <c r="CRY67" s="685"/>
      <c r="CRZ67" s="685"/>
      <c r="CSA67" s="685"/>
      <c r="CSB67" s="685"/>
      <c r="CSC67" s="685"/>
      <c r="CSD67" s="685"/>
      <c r="CSE67" s="685"/>
      <c r="CSF67" s="685"/>
      <c r="CSG67" s="685"/>
      <c r="CSH67" s="685"/>
      <c r="CSI67" s="685"/>
      <c r="CSJ67" s="685"/>
      <c r="CSK67" s="685"/>
      <c r="CSL67" s="685"/>
      <c r="CSM67" s="685"/>
      <c r="CSN67" s="685"/>
      <c r="CSO67" s="685"/>
      <c r="CSP67" s="685"/>
      <c r="CSQ67" s="685"/>
      <c r="CSR67" s="685"/>
      <c r="CSS67" s="685"/>
      <c r="CST67" s="685"/>
      <c r="CSU67" s="685"/>
      <c r="CSV67" s="685"/>
      <c r="CSW67" s="685"/>
      <c r="CSX67" s="685"/>
      <c r="CSY67" s="685"/>
      <c r="CSZ67" s="685"/>
      <c r="CTA67" s="685"/>
      <c r="CTB67" s="685"/>
      <c r="CTC67" s="685"/>
      <c r="CTD67" s="685"/>
      <c r="CTE67" s="685"/>
      <c r="CTF67" s="685"/>
      <c r="CTG67" s="685"/>
      <c r="CTH67" s="685"/>
      <c r="CTI67" s="685"/>
      <c r="CTJ67" s="685"/>
      <c r="CTK67" s="685"/>
      <c r="CTL67" s="685"/>
      <c r="CTM67" s="685"/>
      <c r="CTN67" s="685"/>
      <c r="CTO67" s="685"/>
      <c r="CTP67" s="685"/>
      <c r="CTQ67" s="685"/>
      <c r="CTR67" s="685"/>
      <c r="CTS67" s="685"/>
      <c r="CTT67" s="685"/>
      <c r="CTU67" s="685"/>
      <c r="CTV67" s="685"/>
      <c r="CTW67" s="685"/>
      <c r="CTX67" s="685"/>
      <c r="CTY67" s="685"/>
      <c r="CTZ67" s="685"/>
      <c r="CUA67" s="685"/>
      <c r="CUB67" s="685"/>
      <c r="CUC67" s="685"/>
      <c r="CUD67" s="685"/>
      <c r="CUE67" s="685"/>
      <c r="CUF67" s="685"/>
      <c r="CUG67" s="685"/>
      <c r="CUH67" s="685"/>
      <c r="CUI67" s="685"/>
      <c r="CUJ67" s="685"/>
      <c r="CUK67" s="685"/>
      <c r="CUL67" s="685"/>
      <c r="CUM67" s="685"/>
      <c r="CUN67" s="685"/>
      <c r="CUO67" s="685"/>
      <c r="CUP67" s="685"/>
      <c r="CUQ67" s="685"/>
      <c r="CUR67" s="685"/>
      <c r="CUS67" s="685"/>
      <c r="CUT67" s="685"/>
      <c r="CUU67" s="685"/>
      <c r="CUV67" s="685"/>
      <c r="CUW67" s="685"/>
      <c r="CUX67" s="685"/>
      <c r="CUY67" s="685"/>
      <c r="CUZ67" s="685"/>
      <c r="CVA67" s="685"/>
      <c r="CVB67" s="685"/>
      <c r="CVC67" s="685"/>
      <c r="CVD67" s="685"/>
      <c r="CVE67" s="685"/>
      <c r="CVF67" s="685"/>
      <c r="CVG67" s="685"/>
      <c r="CVH67" s="685"/>
      <c r="CVI67" s="685"/>
      <c r="CVJ67" s="685"/>
      <c r="CVK67" s="685"/>
      <c r="CVL67" s="685"/>
      <c r="CVM67" s="685"/>
      <c r="CVN67" s="685"/>
      <c r="CVO67" s="685"/>
      <c r="CVP67" s="685"/>
      <c r="CVQ67" s="685"/>
      <c r="CVR67" s="685"/>
      <c r="CVS67" s="685"/>
      <c r="CVT67" s="685"/>
      <c r="CVU67" s="685"/>
      <c r="CVV67" s="685"/>
      <c r="CVW67" s="685"/>
      <c r="CVX67" s="685"/>
      <c r="CVY67" s="685"/>
      <c r="CVZ67" s="685"/>
      <c r="CWA67" s="685"/>
      <c r="CWB67" s="685"/>
      <c r="CWC67" s="685"/>
      <c r="CWD67" s="685"/>
      <c r="CWE67" s="685"/>
      <c r="CWF67" s="685"/>
      <c r="CWG67" s="685"/>
      <c r="CWH67" s="685"/>
      <c r="CWI67" s="685"/>
      <c r="CWJ67" s="685"/>
      <c r="CWK67" s="685"/>
      <c r="CWL67" s="685"/>
      <c r="CWM67" s="685"/>
      <c r="CWN67" s="685"/>
      <c r="CWO67" s="685"/>
      <c r="CWP67" s="685"/>
      <c r="CWQ67" s="685"/>
      <c r="CWR67" s="685"/>
      <c r="CWS67" s="685"/>
      <c r="CWT67" s="685"/>
      <c r="CWU67" s="685"/>
      <c r="CWV67" s="685"/>
      <c r="CWW67" s="685"/>
      <c r="CWX67" s="685"/>
      <c r="CWY67" s="685"/>
      <c r="CWZ67" s="685"/>
      <c r="CXA67" s="685"/>
      <c r="CXB67" s="685"/>
      <c r="CXC67" s="685"/>
      <c r="CXD67" s="685"/>
      <c r="CXE67" s="685"/>
      <c r="CXF67" s="685"/>
      <c r="CXG67" s="685"/>
      <c r="CXH67" s="685"/>
      <c r="CXI67" s="685"/>
      <c r="CXJ67" s="685"/>
      <c r="CXK67" s="685"/>
      <c r="CXL67" s="685"/>
      <c r="CXM67" s="685"/>
      <c r="CXN67" s="685"/>
      <c r="CXO67" s="685"/>
      <c r="CXP67" s="685"/>
      <c r="CXQ67" s="685"/>
      <c r="CXR67" s="685"/>
      <c r="CXS67" s="685"/>
      <c r="CXT67" s="685"/>
      <c r="CXU67" s="685"/>
      <c r="CXV67" s="685"/>
      <c r="CXW67" s="685"/>
      <c r="CXX67" s="685"/>
      <c r="CXY67" s="685"/>
      <c r="CXZ67" s="685"/>
      <c r="CYA67" s="685"/>
      <c r="CYB67" s="685"/>
      <c r="CYC67" s="685"/>
      <c r="CYD67" s="685"/>
      <c r="CYE67" s="685"/>
      <c r="CYF67" s="685"/>
      <c r="CYG67" s="685"/>
      <c r="CYH67" s="685"/>
      <c r="CYI67" s="685"/>
      <c r="CYJ67" s="685"/>
      <c r="CYK67" s="685"/>
      <c r="CYL67" s="685"/>
      <c r="CYM67" s="685"/>
      <c r="CYN67" s="685"/>
      <c r="CYO67" s="685"/>
      <c r="CYP67" s="685"/>
      <c r="CYQ67" s="685"/>
      <c r="CYR67" s="685"/>
      <c r="CYS67" s="685"/>
      <c r="CYT67" s="685"/>
      <c r="CYU67" s="685"/>
      <c r="CYV67" s="685"/>
      <c r="CYW67" s="685"/>
      <c r="CYX67" s="685"/>
      <c r="CYY67" s="685"/>
      <c r="CYZ67" s="685"/>
      <c r="CZA67" s="685"/>
      <c r="CZB67" s="685"/>
      <c r="CZC67" s="685"/>
      <c r="CZD67" s="685"/>
      <c r="CZE67" s="685"/>
      <c r="CZF67" s="685"/>
      <c r="CZG67" s="685"/>
      <c r="CZH67" s="685"/>
      <c r="CZI67" s="685"/>
      <c r="CZJ67" s="685"/>
      <c r="CZK67" s="685"/>
      <c r="CZL67" s="685"/>
      <c r="CZM67" s="685"/>
      <c r="CZN67" s="685"/>
      <c r="CZO67" s="685"/>
      <c r="CZP67" s="685"/>
      <c r="CZQ67" s="685"/>
      <c r="CZR67" s="685"/>
      <c r="CZS67" s="685"/>
      <c r="CZT67" s="685"/>
      <c r="CZU67" s="685"/>
      <c r="CZV67" s="685"/>
      <c r="CZW67" s="685"/>
      <c r="CZX67" s="685"/>
      <c r="CZY67" s="685"/>
      <c r="CZZ67" s="685"/>
      <c r="DAA67" s="685"/>
      <c r="DAB67" s="685"/>
      <c r="DAC67" s="685"/>
      <c r="DAD67" s="685"/>
      <c r="DAE67" s="685"/>
      <c r="DAF67" s="685"/>
      <c r="DAG67" s="685"/>
      <c r="DAH67" s="685"/>
      <c r="DAI67" s="685"/>
      <c r="DAJ67" s="685"/>
      <c r="DAK67" s="685"/>
      <c r="DAL67" s="685"/>
      <c r="DAM67" s="685"/>
      <c r="DAN67" s="685"/>
      <c r="DAO67" s="685"/>
      <c r="DAP67" s="685"/>
      <c r="DAQ67" s="685"/>
      <c r="DAR67" s="685"/>
      <c r="DAS67" s="685"/>
      <c r="DAT67" s="685"/>
      <c r="DAU67" s="685"/>
      <c r="DAV67" s="685"/>
      <c r="DAW67" s="685"/>
      <c r="DAX67" s="685"/>
      <c r="DAY67" s="685"/>
      <c r="DAZ67" s="685"/>
      <c r="DBA67" s="685"/>
      <c r="DBB67" s="685"/>
      <c r="DBC67" s="685"/>
      <c r="DBD67" s="685"/>
      <c r="DBE67" s="685"/>
      <c r="DBF67" s="685"/>
      <c r="DBG67" s="685"/>
      <c r="DBH67" s="685"/>
      <c r="DBI67" s="685"/>
      <c r="DBJ67" s="685"/>
      <c r="DBK67" s="685"/>
      <c r="DBL67" s="685"/>
      <c r="DBM67" s="685"/>
      <c r="DBN67" s="685"/>
      <c r="DBO67" s="685"/>
      <c r="DBP67" s="685"/>
      <c r="DBQ67" s="685"/>
      <c r="DBR67" s="685"/>
      <c r="DBS67" s="685"/>
      <c r="DBT67" s="685"/>
      <c r="DBU67" s="685"/>
      <c r="DBV67" s="685"/>
      <c r="DBW67" s="685"/>
      <c r="DBX67" s="685"/>
      <c r="DBY67" s="685"/>
      <c r="DBZ67" s="685"/>
      <c r="DCA67" s="685"/>
      <c r="DCB67" s="685"/>
      <c r="DCC67" s="685"/>
      <c r="DCD67" s="685"/>
      <c r="DCE67" s="685"/>
      <c r="DCF67" s="685"/>
      <c r="DCG67" s="685"/>
      <c r="DCH67" s="685"/>
      <c r="DCI67" s="685"/>
      <c r="DCJ67" s="685"/>
      <c r="DCK67" s="685"/>
      <c r="DCL67" s="685"/>
      <c r="DCM67" s="685"/>
      <c r="DCN67" s="685"/>
      <c r="DCO67" s="685"/>
      <c r="DCP67" s="685"/>
      <c r="DCQ67" s="685"/>
      <c r="DCR67" s="685"/>
      <c r="DCS67" s="685"/>
      <c r="DCT67" s="685"/>
      <c r="DCU67" s="685"/>
      <c r="DCV67" s="685"/>
      <c r="DCW67" s="685"/>
      <c r="DCX67" s="685"/>
      <c r="DCY67" s="685"/>
      <c r="DCZ67" s="685"/>
      <c r="DDA67" s="685"/>
      <c r="DDB67" s="685"/>
      <c r="DDC67" s="685"/>
      <c r="DDD67" s="685"/>
      <c r="DDE67" s="685"/>
      <c r="DDF67" s="685"/>
      <c r="DDG67" s="685"/>
      <c r="DDH67" s="685"/>
      <c r="DDI67" s="685"/>
      <c r="DDJ67" s="685"/>
      <c r="DDK67" s="685"/>
      <c r="DDL67" s="685"/>
      <c r="DDM67" s="685"/>
      <c r="DDN67" s="685"/>
      <c r="DDO67" s="685"/>
      <c r="DDP67" s="685"/>
      <c r="DDQ67" s="685"/>
      <c r="DDR67" s="685"/>
      <c r="DDS67" s="685"/>
      <c r="DDT67" s="685"/>
      <c r="DDU67" s="685"/>
      <c r="DDV67" s="685"/>
      <c r="DDW67" s="685"/>
      <c r="DDX67" s="685"/>
      <c r="DDY67" s="685"/>
      <c r="DDZ67" s="685"/>
      <c r="DEA67" s="685"/>
      <c r="DEB67" s="685"/>
      <c r="DEC67" s="685"/>
      <c r="DED67" s="685"/>
      <c r="DEE67" s="685"/>
      <c r="DEF67" s="685"/>
      <c r="DEG67" s="685"/>
      <c r="DEH67" s="685"/>
      <c r="DEI67" s="685"/>
      <c r="DEJ67" s="685"/>
      <c r="DEK67" s="685"/>
      <c r="DEL67" s="685"/>
      <c r="DEM67" s="685"/>
      <c r="DEN67" s="685"/>
      <c r="DEO67" s="685"/>
      <c r="DEP67" s="685"/>
      <c r="DEQ67" s="685"/>
      <c r="DER67" s="685"/>
      <c r="DES67" s="685"/>
      <c r="DET67" s="685"/>
      <c r="DEU67" s="685"/>
      <c r="DEV67" s="685"/>
      <c r="DEW67" s="685"/>
      <c r="DEX67" s="685"/>
      <c r="DEY67" s="685"/>
      <c r="DEZ67" s="685"/>
      <c r="DFA67" s="685"/>
      <c r="DFB67" s="685"/>
      <c r="DFC67" s="685"/>
      <c r="DFD67" s="685"/>
      <c r="DFE67" s="685"/>
      <c r="DFF67" s="685"/>
      <c r="DFG67" s="685"/>
      <c r="DFH67" s="685"/>
      <c r="DFI67" s="685"/>
      <c r="DFJ67" s="685"/>
      <c r="DFK67" s="685"/>
      <c r="DFL67" s="685"/>
      <c r="DFM67" s="685"/>
      <c r="DFN67" s="685"/>
      <c r="DFO67" s="685"/>
      <c r="DFP67" s="685"/>
      <c r="DFQ67" s="685"/>
      <c r="DFR67" s="685"/>
      <c r="DFS67" s="685"/>
      <c r="DFT67" s="685"/>
      <c r="DFU67" s="685"/>
      <c r="DFV67" s="685"/>
      <c r="DFW67" s="685"/>
      <c r="DFX67" s="685"/>
      <c r="DFY67" s="685"/>
      <c r="DFZ67" s="685"/>
      <c r="DGA67" s="685"/>
      <c r="DGB67" s="685"/>
      <c r="DGC67" s="685"/>
      <c r="DGD67" s="685"/>
      <c r="DGE67" s="685"/>
      <c r="DGF67" s="685"/>
      <c r="DGG67" s="685"/>
      <c r="DGH67" s="685"/>
      <c r="DGI67" s="685"/>
      <c r="DGJ67" s="685"/>
      <c r="DGK67" s="685"/>
      <c r="DGL67" s="685"/>
      <c r="DGM67" s="685"/>
      <c r="DGN67" s="685"/>
      <c r="DGO67" s="685"/>
      <c r="DGP67" s="685"/>
      <c r="DGQ67" s="685"/>
      <c r="DGR67" s="685"/>
      <c r="DGS67" s="685"/>
      <c r="DGT67" s="685"/>
      <c r="DGU67" s="685"/>
      <c r="DGV67" s="685"/>
      <c r="DGW67" s="685"/>
      <c r="DGX67" s="685"/>
      <c r="DGY67" s="685"/>
      <c r="DGZ67" s="685"/>
      <c r="DHA67" s="685"/>
      <c r="DHB67" s="685"/>
      <c r="DHC67" s="685"/>
      <c r="DHD67" s="685"/>
      <c r="DHE67" s="685"/>
      <c r="DHF67" s="685"/>
      <c r="DHG67" s="685"/>
      <c r="DHH67" s="685"/>
      <c r="DHI67" s="685"/>
      <c r="DHJ67" s="685"/>
      <c r="DHK67" s="685"/>
      <c r="DHL67" s="685"/>
      <c r="DHM67" s="685"/>
      <c r="DHN67" s="685"/>
      <c r="DHO67" s="685"/>
      <c r="DHP67" s="685"/>
      <c r="DHQ67" s="685"/>
      <c r="DHR67" s="685"/>
      <c r="DHS67" s="685"/>
      <c r="DHT67" s="685"/>
      <c r="DHU67" s="685"/>
      <c r="DHV67" s="685"/>
      <c r="DHW67" s="685"/>
      <c r="DHX67" s="685"/>
      <c r="DHY67" s="685"/>
      <c r="DHZ67" s="685"/>
      <c r="DIA67" s="685"/>
      <c r="DIB67" s="685"/>
      <c r="DIC67" s="685"/>
      <c r="DID67" s="685"/>
      <c r="DIE67" s="685"/>
      <c r="DIF67" s="685"/>
      <c r="DIG67" s="685"/>
      <c r="DIH67" s="685"/>
      <c r="DII67" s="685"/>
      <c r="DIJ67" s="685"/>
      <c r="DIK67" s="685"/>
      <c r="DIL67" s="685"/>
      <c r="DIM67" s="685"/>
      <c r="DIN67" s="685"/>
      <c r="DIO67" s="685"/>
      <c r="DIP67" s="685"/>
      <c r="DIQ67" s="685"/>
      <c r="DIR67" s="685"/>
      <c r="DIS67" s="685"/>
      <c r="DIT67" s="685"/>
      <c r="DIU67" s="685"/>
      <c r="DIV67" s="685"/>
      <c r="DIW67" s="685"/>
      <c r="DIX67" s="685"/>
      <c r="DIY67" s="685"/>
      <c r="DIZ67" s="685"/>
      <c r="DJA67" s="685"/>
      <c r="DJB67" s="685"/>
      <c r="DJC67" s="685"/>
      <c r="DJD67" s="685"/>
      <c r="DJE67" s="685"/>
      <c r="DJF67" s="685"/>
      <c r="DJG67" s="685"/>
      <c r="DJH67" s="685"/>
      <c r="DJI67" s="685"/>
      <c r="DJJ67" s="685"/>
      <c r="DJK67" s="685"/>
      <c r="DJL67" s="685"/>
      <c r="DJM67" s="685"/>
      <c r="DJN67" s="685"/>
      <c r="DJO67" s="685"/>
      <c r="DJP67" s="685"/>
      <c r="DJQ67" s="685"/>
      <c r="DJR67" s="685"/>
      <c r="DJS67" s="685"/>
      <c r="DJT67" s="685"/>
      <c r="DJU67" s="685"/>
      <c r="DJV67" s="685"/>
      <c r="DJW67" s="685"/>
      <c r="DJX67" s="685"/>
      <c r="DJY67" s="685"/>
      <c r="DJZ67" s="685"/>
      <c r="DKA67" s="685"/>
      <c r="DKB67" s="685"/>
      <c r="DKC67" s="685"/>
      <c r="DKD67" s="685"/>
      <c r="DKE67" s="685"/>
      <c r="DKF67" s="685"/>
      <c r="DKG67" s="685"/>
      <c r="DKH67" s="685"/>
      <c r="DKI67" s="685"/>
      <c r="DKJ67" s="685"/>
      <c r="DKK67" s="685"/>
      <c r="DKL67" s="685"/>
      <c r="DKM67" s="685"/>
      <c r="DKN67" s="685"/>
      <c r="DKO67" s="685"/>
      <c r="DKP67" s="685"/>
      <c r="DKQ67" s="685"/>
      <c r="DKR67" s="685"/>
      <c r="DKS67" s="685"/>
      <c r="DKT67" s="685"/>
      <c r="DKU67" s="685"/>
      <c r="DKV67" s="685"/>
      <c r="DKW67" s="685"/>
      <c r="DKX67" s="685"/>
      <c r="DKY67" s="685"/>
      <c r="DKZ67" s="685"/>
      <c r="DLA67" s="685"/>
      <c r="DLB67" s="685"/>
      <c r="DLC67" s="685"/>
      <c r="DLD67" s="685"/>
      <c r="DLE67" s="685"/>
      <c r="DLF67" s="685"/>
      <c r="DLG67" s="685"/>
      <c r="DLH67" s="685"/>
      <c r="DLI67" s="685"/>
      <c r="DLJ67" s="685"/>
      <c r="DLK67" s="685"/>
      <c r="DLL67" s="685"/>
      <c r="DLM67" s="685"/>
      <c r="DLN67" s="685"/>
      <c r="DLO67" s="685"/>
      <c r="DLP67" s="685"/>
      <c r="DLQ67" s="685"/>
      <c r="DLR67" s="685"/>
      <c r="DLS67" s="685"/>
      <c r="DLT67" s="685"/>
      <c r="DLU67" s="685"/>
      <c r="DLV67" s="685"/>
      <c r="DLW67" s="685"/>
      <c r="DLX67" s="685"/>
      <c r="DLY67" s="685"/>
      <c r="DLZ67" s="685"/>
      <c r="DMA67" s="685"/>
      <c r="DMB67" s="685"/>
      <c r="DMC67" s="685"/>
      <c r="DMD67" s="685"/>
      <c r="DME67" s="685"/>
      <c r="DMF67" s="685"/>
      <c r="DMG67" s="685"/>
      <c r="DMH67" s="685"/>
      <c r="DMI67" s="685"/>
      <c r="DMJ67" s="685"/>
      <c r="DMK67" s="685"/>
      <c r="DML67" s="685"/>
      <c r="DMM67" s="685"/>
      <c r="DMN67" s="685"/>
      <c r="DMO67" s="685"/>
      <c r="DMP67" s="685"/>
      <c r="DMQ67" s="685"/>
      <c r="DMR67" s="685"/>
      <c r="DMS67" s="685"/>
      <c r="DMT67" s="685"/>
      <c r="DMU67" s="685"/>
      <c r="DMV67" s="685"/>
      <c r="DMW67" s="685"/>
      <c r="DMX67" s="685"/>
      <c r="DMY67" s="685"/>
      <c r="DMZ67" s="685"/>
      <c r="DNA67" s="685"/>
      <c r="DNB67" s="685"/>
      <c r="DNC67" s="685"/>
      <c r="DND67" s="685"/>
      <c r="DNE67" s="685"/>
      <c r="DNF67" s="685"/>
      <c r="DNG67" s="685"/>
      <c r="DNH67" s="685"/>
      <c r="DNI67" s="685"/>
      <c r="DNJ67" s="685"/>
      <c r="DNK67" s="685"/>
      <c r="DNL67" s="685"/>
      <c r="DNM67" s="685"/>
      <c r="DNN67" s="685"/>
      <c r="DNO67" s="685"/>
      <c r="DNP67" s="685"/>
      <c r="DNQ67" s="685"/>
      <c r="DNR67" s="685"/>
      <c r="DNS67" s="685"/>
      <c r="DNT67" s="685"/>
      <c r="DNU67" s="685"/>
      <c r="DNV67" s="685"/>
      <c r="DNW67" s="685"/>
      <c r="DNX67" s="685"/>
      <c r="DNY67" s="685"/>
      <c r="DNZ67" s="685"/>
      <c r="DOA67" s="685"/>
      <c r="DOB67" s="685"/>
      <c r="DOC67" s="685"/>
      <c r="DOD67" s="685"/>
      <c r="DOE67" s="685"/>
      <c r="DOF67" s="685"/>
      <c r="DOG67" s="685"/>
      <c r="DOH67" s="685"/>
      <c r="DOI67" s="685"/>
      <c r="DOJ67" s="685"/>
      <c r="DOK67" s="685"/>
      <c r="DOL67" s="685"/>
      <c r="DOM67" s="685"/>
      <c r="DON67" s="685"/>
      <c r="DOO67" s="685"/>
      <c r="DOP67" s="685"/>
      <c r="DOQ67" s="685"/>
      <c r="DOR67" s="685"/>
      <c r="DOS67" s="685"/>
      <c r="DOT67" s="685"/>
      <c r="DOU67" s="685"/>
      <c r="DOV67" s="685"/>
      <c r="DOW67" s="685"/>
      <c r="DOX67" s="685"/>
      <c r="DOY67" s="685"/>
      <c r="DOZ67" s="685"/>
      <c r="DPA67" s="685"/>
      <c r="DPB67" s="685"/>
      <c r="DPC67" s="685"/>
      <c r="DPD67" s="685"/>
      <c r="DPE67" s="685"/>
      <c r="DPF67" s="685"/>
      <c r="DPG67" s="685"/>
      <c r="DPH67" s="685"/>
      <c r="DPI67" s="685"/>
      <c r="DPJ67" s="685"/>
      <c r="DPK67" s="685"/>
      <c r="DPL67" s="685"/>
      <c r="DPM67" s="685"/>
      <c r="DPN67" s="685"/>
      <c r="DPO67" s="685"/>
      <c r="DPP67" s="685"/>
      <c r="DPQ67" s="685"/>
      <c r="DPR67" s="685"/>
      <c r="DPS67" s="685"/>
      <c r="DPT67" s="685"/>
      <c r="DPU67" s="685"/>
      <c r="DPV67" s="685"/>
      <c r="DPW67" s="685"/>
      <c r="DPX67" s="685"/>
      <c r="DPY67" s="685"/>
      <c r="DPZ67" s="685"/>
      <c r="DQA67" s="685"/>
      <c r="DQB67" s="685"/>
      <c r="DQC67" s="685"/>
      <c r="DQD67" s="685"/>
      <c r="DQE67" s="685"/>
      <c r="DQF67" s="685"/>
      <c r="DQG67" s="685"/>
      <c r="DQH67" s="685"/>
      <c r="DQI67" s="685"/>
      <c r="DQJ67" s="685"/>
      <c r="DQK67" s="685"/>
      <c r="DQL67" s="685"/>
      <c r="DQM67" s="685"/>
      <c r="DQN67" s="685"/>
      <c r="DQO67" s="685"/>
      <c r="DQP67" s="685"/>
      <c r="DQQ67" s="685"/>
      <c r="DQR67" s="685"/>
      <c r="DQS67" s="685"/>
      <c r="DQT67" s="685"/>
      <c r="DQU67" s="685"/>
      <c r="DQV67" s="685"/>
      <c r="DQW67" s="685"/>
      <c r="DQX67" s="685"/>
      <c r="DQY67" s="685"/>
      <c r="DQZ67" s="685"/>
      <c r="DRA67" s="685"/>
      <c r="DRB67" s="685"/>
      <c r="DRC67" s="685"/>
      <c r="DRD67" s="685"/>
      <c r="DRE67" s="685"/>
      <c r="DRF67" s="685"/>
      <c r="DRG67" s="685"/>
      <c r="DRH67" s="685"/>
      <c r="DRI67" s="685"/>
      <c r="DRJ67" s="685"/>
      <c r="DRK67" s="685"/>
      <c r="DRL67" s="685"/>
      <c r="DRM67" s="685"/>
      <c r="DRN67" s="685"/>
      <c r="DRO67" s="685"/>
      <c r="DRP67" s="685"/>
      <c r="DRQ67" s="685"/>
      <c r="DRR67" s="685"/>
      <c r="DRS67" s="685"/>
      <c r="DRT67" s="685"/>
      <c r="DRU67" s="685"/>
      <c r="DRV67" s="685"/>
      <c r="DRW67" s="685"/>
      <c r="DRX67" s="685"/>
      <c r="DRY67" s="685"/>
      <c r="DRZ67" s="685"/>
      <c r="DSA67" s="685"/>
      <c r="DSB67" s="685"/>
      <c r="DSC67" s="685"/>
      <c r="DSD67" s="685"/>
      <c r="DSE67" s="685"/>
      <c r="DSF67" s="685"/>
      <c r="DSG67" s="685"/>
      <c r="DSH67" s="685"/>
      <c r="DSI67" s="685"/>
      <c r="DSJ67" s="685"/>
      <c r="DSK67" s="685"/>
      <c r="DSL67" s="685"/>
      <c r="DSM67" s="685"/>
      <c r="DSN67" s="685"/>
      <c r="DSO67" s="685"/>
      <c r="DSP67" s="685"/>
      <c r="DSQ67" s="685"/>
      <c r="DSR67" s="685"/>
      <c r="DSS67" s="685"/>
      <c r="DST67" s="685"/>
      <c r="DSU67" s="685"/>
      <c r="DSV67" s="685"/>
      <c r="DSW67" s="685"/>
      <c r="DSX67" s="685"/>
      <c r="DSY67" s="685"/>
      <c r="DSZ67" s="685"/>
      <c r="DTA67" s="685"/>
      <c r="DTB67" s="685"/>
      <c r="DTC67" s="685"/>
      <c r="DTD67" s="685"/>
      <c r="DTE67" s="685"/>
      <c r="DTF67" s="685"/>
      <c r="DTG67" s="685"/>
      <c r="DTH67" s="685"/>
      <c r="DTI67" s="685"/>
      <c r="DTJ67" s="685"/>
      <c r="DTK67" s="685"/>
      <c r="DTL67" s="685"/>
      <c r="DTM67" s="685"/>
      <c r="DTN67" s="685"/>
      <c r="DTO67" s="685"/>
      <c r="DTP67" s="685"/>
      <c r="DTQ67" s="685"/>
      <c r="DTR67" s="685"/>
      <c r="DTS67" s="685"/>
      <c r="DTT67" s="685"/>
      <c r="DTU67" s="685"/>
      <c r="DTV67" s="685"/>
      <c r="DTW67" s="685"/>
      <c r="DTX67" s="685"/>
      <c r="DTY67" s="685"/>
      <c r="DTZ67" s="685"/>
      <c r="DUA67" s="685"/>
      <c r="DUB67" s="685"/>
      <c r="DUC67" s="685"/>
      <c r="DUD67" s="685"/>
      <c r="DUE67" s="685"/>
      <c r="DUF67" s="685"/>
      <c r="DUG67" s="685"/>
      <c r="DUH67" s="685"/>
      <c r="DUI67" s="685"/>
      <c r="DUJ67" s="685"/>
      <c r="DUK67" s="685"/>
      <c r="DUL67" s="685"/>
      <c r="DUM67" s="685"/>
      <c r="DUN67" s="685"/>
      <c r="DUO67" s="685"/>
      <c r="DUP67" s="685"/>
      <c r="DUQ67" s="685"/>
      <c r="DUR67" s="685"/>
      <c r="DUS67" s="685"/>
      <c r="DUT67" s="685"/>
      <c r="DUU67" s="685"/>
      <c r="DUV67" s="685"/>
      <c r="DUW67" s="685"/>
      <c r="DUX67" s="685"/>
      <c r="DUY67" s="685"/>
      <c r="DUZ67" s="685"/>
      <c r="DVA67" s="685"/>
      <c r="DVB67" s="685"/>
      <c r="DVC67" s="685"/>
      <c r="DVD67" s="685"/>
      <c r="DVE67" s="685"/>
      <c r="DVF67" s="685"/>
      <c r="DVG67" s="685"/>
      <c r="DVH67" s="685"/>
      <c r="DVI67" s="685"/>
      <c r="DVJ67" s="685"/>
      <c r="DVK67" s="685"/>
      <c r="DVL67" s="685"/>
      <c r="DVM67" s="685"/>
      <c r="DVN67" s="685"/>
      <c r="DVO67" s="685"/>
      <c r="DVP67" s="685"/>
      <c r="DVQ67" s="685"/>
      <c r="DVR67" s="685"/>
      <c r="DVS67" s="685"/>
      <c r="DVT67" s="685"/>
      <c r="DVU67" s="685"/>
      <c r="DVV67" s="685"/>
      <c r="DVW67" s="685"/>
      <c r="DVX67" s="685"/>
      <c r="DVY67" s="685"/>
      <c r="DVZ67" s="685"/>
      <c r="DWA67" s="685"/>
      <c r="DWB67" s="685"/>
      <c r="DWC67" s="685"/>
      <c r="DWD67" s="685"/>
      <c r="DWE67" s="685"/>
      <c r="DWF67" s="685"/>
      <c r="DWG67" s="685"/>
      <c r="DWH67" s="685"/>
      <c r="DWI67" s="685"/>
      <c r="DWJ67" s="685"/>
      <c r="DWK67" s="685"/>
      <c r="DWL67" s="685"/>
      <c r="DWM67" s="685"/>
      <c r="DWN67" s="685"/>
      <c r="DWO67" s="685"/>
      <c r="DWP67" s="685"/>
      <c r="DWQ67" s="685"/>
      <c r="DWR67" s="685"/>
      <c r="DWS67" s="685"/>
      <c r="DWT67" s="685"/>
      <c r="DWU67" s="685"/>
      <c r="DWV67" s="685"/>
      <c r="DWW67" s="685"/>
      <c r="DWX67" s="685"/>
      <c r="DWY67" s="685"/>
      <c r="DWZ67" s="685"/>
      <c r="DXA67" s="685"/>
      <c r="DXB67" s="685"/>
      <c r="DXC67" s="685"/>
      <c r="DXD67" s="685"/>
      <c r="DXE67" s="685"/>
      <c r="DXF67" s="685"/>
      <c r="DXG67" s="685"/>
      <c r="DXH67" s="685"/>
      <c r="DXI67" s="685"/>
      <c r="DXJ67" s="685"/>
      <c r="DXK67" s="685"/>
      <c r="DXL67" s="685"/>
      <c r="DXM67" s="685"/>
      <c r="DXN67" s="685"/>
      <c r="DXO67" s="685"/>
      <c r="DXP67" s="685"/>
      <c r="DXQ67" s="685"/>
      <c r="DXR67" s="685"/>
      <c r="DXS67" s="685"/>
      <c r="DXT67" s="685"/>
      <c r="DXU67" s="685"/>
      <c r="DXV67" s="685"/>
      <c r="DXW67" s="685"/>
      <c r="DXX67" s="685"/>
      <c r="DXY67" s="685"/>
      <c r="DXZ67" s="685"/>
      <c r="DYA67" s="685"/>
      <c r="DYB67" s="685"/>
      <c r="DYC67" s="685"/>
      <c r="DYD67" s="685"/>
      <c r="DYE67" s="685"/>
      <c r="DYF67" s="685"/>
      <c r="DYG67" s="685"/>
      <c r="DYH67" s="685"/>
      <c r="DYI67" s="685"/>
      <c r="DYJ67" s="685"/>
      <c r="DYK67" s="685"/>
      <c r="DYL67" s="685"/>
      <c r="DYM67" s="685"/>
      <c r="DYN67" s="685"/>
      <c r="DYO67" s="685"/>
      <c r="DYP67" s="685"/>
      <c r="DYQ67" s="685"/>
      <c r="DYR67" s="685"/>
      <c r="DYS67" s="685"/>
      <c r="DYT67" s="685"/>
      <c r="DYU67" s="685"/>
      <c r="DYV67" s="685"/>
      <c r="DYW67" s="685"/>
      <c r="DYX67" s="685"/>
      <c r="DYY67" s="685"/>
      <c r="DYZ67" s="685"/>
      <c r="DZA67" s="685"/>
      <c r="DZB67" s="685"/>
      <c r="DZC67" s="685"/>
      <c r="DZD67" s="685"/>
      <c r="DZE67" s="685"/>
      <c r="DZF67" s="685"/>
      <c r="DZG67" s="685"/>
      <c r="DZH67" s="685"/>
      <c r="DZI67" s="685"/>
      <c r="DZJ67" s="685"/>
      <c r="DZK67" s="685"/>
      <c r="DZL67" s="685"/>
      <c r="DZM67" s="685"/>
      <c r="DZN67" s="685"/>
      <c r="DZO67" s="685"/>
      <c r="DZP67" s="685"/>
      <c r="DZQ67" s="685"/>
      <c r="DZR67" s="685"/>
      <c r="DZS67" s="685"/>
      <c r="DZT67" s="685"/>
      <c r="DZU67" s="685"/>
      <c r="DZV67" s="685"/>
      <c r="DZW67" s="685"/>
      <c r="DZX67" s="685"/>
      <c r="DZY67" s="685"/>
      <c r="DZZ67" s="685"/>
      <c r="EAA67" s="685"/>
      <c r="EAB67" s="685"/>
      <c r="EAC67" s="685"/>
      <c r="EAD67" s="685"/>
      <c r="EAE67" s="685"/>
      <c r="EAF67" s="685"/>
      <c r="EAG67" s="685"/>
      <c r="EAH67" s="685"/>
      <c r="EAI67" s="685"/>
      <c r="EAJ67" s="685"/>
      <c r="EAK67" s="685"/>
      <c r="EAL67" s="685"/>
      <c r="EAM67" s="685"/>
      <c r="EAN67" s="685"/>
      <c r="EAO67" s="685"/>
      <c r="EAP67" s="685"/>
      <c r="EAQ67" s="685"/>
      <c r="EAR67" s="685"/>
      <c r="EAS67" s="685"/>
      <c r="EAT67" s="685"/>
      <c r="EAU67" s="685"/>
      <c r="EAV67" s="685"/>
      <c r="EAW67" s="685"/>
      <c r="EAX67" s="685"/>
      <c r="EAY67" s="685"/>
      <c r="EAZ67" s="685"/>
      <c r="EBA67" s="685"/>
      <c r="EBB67" s="685"/>
      <c r="EBC67" s="685"/>
      <c r="EBD67" s="685"/>
      <c r="EBE67" s="685"/>
      <c r="EBF67" s="685"/>
      <c r="EBG67" s="685"/>
      <c r="EBH67" s="685"/>
      <c r="EBI67" s="685"/>
      <c r="EBJ67" s="685"/>
      <c r="EBK67" s="685"/>
      <c r="EBL67" s="685"/>
      <c r="EBM67" s="685"/>
      <c r="EBN67" s="685"/>
      <c r="EBO67" s="685"/>
      <c r="EBP67" s="685"/>
      <c r="EBQ67" s="685"/>
      <c r="EBR67" s="685"/>
      <c r="EBS67" s="685"/>
      <c r="EBT67" s="685"/>
      <c r="EBU67" s="685"/>
      <c r="EBV67" s="685"/>
      <c r="EBW67" s="685"/>
      <c r="EBX67" s="685"/>
      <c r="EBY67" s="685"/>
      <c r="EBZ67" s="685"/>
      <c r="ECA67" s="685"/>
      <c r="ECB67" s="685"/>
      <c r="ECC67" s="685"/>
      <c r="ECD67" s="685"/>
      <c r="ECE67" s="685"/>
      <c r="ECF67" s="685"/>
      <c r="ECG67" s="685"/>
      <c r="ECH67" s="685"/>
      <c r="ECI67" s="685"/>
      <c r="ECJ67" s="685"/>
      <c r="ECK67" s="685"/>
      <c r="ECL67" s="685"/>
      <c r="ECM67" s="685"/>
      <c r="ECN67" s="685"/>
      <c r="ECO67" s="685"/>
      <c r="ECP67" s="685"/>
      <c r="ECQ67" s="685"/>
      <c r="ECR67" s="685"/>
      <c r="ECS67" s="685"/>
      <c r="ECT67" s="685"/>
      <c r="ECU67" s="685"/>
      <c r="ECV67" s="685"/>
      <c r="ECW67" s="685"/>
      <c r="ECX67" s="685"/>
      <c r="ECY67" s="685"/>
      <c r="ECZ67" s="685"/>
      <c r="EDA67" s="685"/>
      <c r="EDB67" s="685"/>
      <c r="EDC67" s="685"/>
      <c r="EDD67" s="685"/>
      <c r="EDE67" s="685"/>
      <c r="EDF67" s="685"/>
      <c r="EDG67" s="685"/>
      <c r="EDH67" s="685"/>
      <c r="EDI67" s="685"/>
      <c r="EDJ67" s="685"/>
      <c r="EDK67" s="685"/>
      <c r="EDL67" s="685"/>
      <c r="EDM67" s="685"/>
      <c r="EDN67" s="685"/>
      <c r="EDO67" s="685"/>
      <c r="EDP67" s="685"/>
      <c r="EDQ67" s="685"/>
      <c r="EDR67" s="685"/>
      <c r="EDS67" s="685"/>
      <c r="EDT67" s="685"/>
      <c r="EDU67" s="685"/>
      <c r="EDV67" s="685"/>
      <c r="EDW67" s="685"/>
      <c r="EDX67" s="685"/>
      <c r="EDY67" s="685"/>
      <c r="EDZ67" s="685"/>
      <c r="EEA67" s="685"/>
      <c r="EEB67" s="685"/>
      <c r="EEC67" s="685"/>
      <c r="EED67" s="685"/>
      <c r="EEE67" s="685"/>
      <c r="EEF67" s="685"/>
      <c r="EEG67" s="685"/>
      <c r="EEH67" s="685"/>
      <c r="EEI67" s="685"/>
      <c r="EEJ67" s="685"/>
      <c r="EEK67" s="685"/>
      <c r="EEL67" s="685"/>
      <c r="EEM67" s="685"/>
      <c r="EEN67" s="685"/>
      <c r="EEO67" s="685"/>
      <c r="EEP67" s="685"/>
      <c r="EEQ67" s="685"/>
      <c r="EER67" s="685"/>
      <c r="EES67" s="685"/>
      <c r="EET67" s="685"/>
      <c r="EEU67" s="685"/>
      <c r="EEV67" s="685"/>
      <c r="EEW67" s="685"/>
      <c r="EEX67" s="685"/>
      <c r="EEY67" s="685"/>
      <c r="EEZ67" s="685"/>
      <c r="EFA67" s="685"/>
      <c r="EFB67" s="685"/>
      <c r="EFC67" s="685"/>
      <c r="EFD67" s="685"/>
      <c r="EFE67" s="685"/>
      <c r="EFF67" s="685"/>
      <c r="EFG67" s="685"/>
      <c r="EFH67" s="685"/>
      <c r="EFI67" s="685"/>
      <c r="EFJ67" s="685"/>
      <c r="EFK67" s="685"/>
      <c r="EFL67" s="685"/>
      <c r="EFM67" s="685"/>
      <c r="EFN67" s="685"/>
      <c r="EFO67" s="685"/>
      <c r="EFP67" s="685"/>
      <c r="EFQ67" s="685"/>
      <c r="EFR67" s="685"/>
      <c r="EFS67" s="685"/>
      <c r="EFT67" s="685"/>
      <c r="EFU67" s="685"/>
      <c r="EFV67" s="685"/>
      <c r="EFW67" s="685"/>
      <c r="EFX67" s="685"/>
      <c r="EFY67" s="685"/>
      <c r="EFZ67" s="685"/>
      <c r="EGA67" s="685"/>
      <c r="EGB67" s="685"/>
      <c r="EGC67" s="685"/>
      <c r="EGD67" s="685"/>
      <c r="EGE67" s="685"/>
      <c r="EGF67" s="685"/>
      <c r="EGG67" s="685"/>
      <c r="EGH67" s="685"/>
      <c r="EGI67" s="685"/>
      <c r="EGJ67" s="685"/>
      <c r="EGK67" s="685"/>
      <c r="EGL67" s="685"/>
      <c r="EGM67" s="685"/>
      <c r="EGN67" s="685"/>
      <c r="EGO67" s="685"/>
      <c r="EGP67" s="685"/>
      <c r="EGQ67" s="685"/>
      <c r="EGR67" s="685"/>
      <c r="EGS67" s="685"/>
      <c r="EGT67" s="685"/>
      <c r="EGU67" s="685"/>
      <c r="EGV67" s="685"/>
      <c r="EGW67" s="685"/>
      <c r="EGX67" s="685"/>
      <c r="EGY67" s="685"/>
      <c r="EGZ67" s="685"/>
      <c r="EHA67" s="685"/>
      <c r="EHB67" s="685"/>
      <c r="EHC67" s="685"/>
      <c r="EHD67" s="685"/>
      <c r="EHE67" s="685"/>
      <c r="EHF67" s="685"/>
      <c r="EHG67" s="685"/>
      <c r="EHH67" s="685"/>
      <c r="EHI67" s="685"/>
      <c r="EHJ67" s="685"/>
      <c r="EHK67" s="685"/>
      <c r="EHL67" s="685"/>
      <c r="EHM67" s="685"/>
      <c r="EHN67" s="685"/>
      <c r="EHO67" s="685"/>
      <c r="EHP67" s="685"/>
      <c r="EHQ67" s="685"/>
      <c r="EHR67" s="685"/>
      <c r="EHS67" s="685"/>
      <c r="EHT67" s="685"/>
      <c r="EHU67" s="685"/>
      <c r="EHV67" s="685"/>
      <c r="EHW67" s="685"/>
      <c r="EHX67" s="685"/>
      <c r="EHY67" s="685"/>
      <c r="EHZ67" s="685"/>
      <c r="EIA67" s="685"/>
      <c r="EIB67" s="685"/>
      <c r="EIC67" s="685"/>
      <c r="EID67" s="685"/>
      <c r="EIE67" s="685"/>
      <c r="EIF67" s="685"/>
      <c r="EIG67" s="685"/>
      <c r="EIH67" s="685"/>
      <c r="EII67" s="685"/>
      <c r="EIJ67" s="685"/>
      <c r="EIK67" s="685"/>
      <c r="EIL67" s="685"/>
      <c r="EIM67" s="685"/>
      <c r="EIN67" s="685"/>
      <c r="EIO67" s="685"/>
      <c r="EIP67" s="685"/>
      <c r="EIQ67" s="685"/>
      <c r="EIR67" s="685"/>
      <c r="EIS67" s="685"/>
      <c r="EIT67" s="685"/>
      <c r="EIU67" s="685"/>
      <c r="EIV67" s="685"/>
      <c r="EIW67" s="685"/>
      <c r="EIX67" s="685"/>
      <c r="EIY67" s="685"/>
      <c r="EIZ67" s="685"/>
      <c r="EJA67" s="685"/>
      <c r="EJB67" s="685"/>
      <c r="EJC67" s="685"/>
      <c r="EJD67" s="685"/>
      <c r="EJE67" s="685"/>
      <c r="EJF67" s="685"/>
      <c r="EJG67" s="685"/>
      <c r="EJH67" s="685"/>
      <c r="EJI67" s="685"/>
      <c r="EJJ67" s="685"/>
      <c r="EJK67" s="685"/>
      <c r="EJL67" s="685"/>
      <c r="EJM67" s="685"/>
      <c r="EJN67" s="685"/>
      <c r="EJO67" s="685"/>
      <c r="EJP67" s="685"/>
      <c r="EJQ67" s="685"/>
      <c r="EJR67" s="685"/>
      <c r="EJS67" s="685"/>
      <c r="EJT67" s="685"/>
      <c r="EJU67" s="685"/>
      <c r="EJV67" s="685"/>
      <c r="EJW67" s="685"/>
      <c r="EJX67" s="685"/>
      <c r="EJY67" s="685"/>
      <c r="EJZ67" s="685"/>
      <c r="EKA67" s="685"/>
      <c r="EKB67" s="685"/>
      <c r="EKC67" s="685"/>
      <c r="EKD67" s="685"/>
      <c r="EKE67" s="685"/>
      <c r="EKF67" s="685"/>
      <c r="EKG67" s="685"/>
      <c r="EKH67" s="685"/>
      <c r="EKI67" s="685"/>
      <c r="EKJ67" s="685"/>
      <c r="EKK67" s="685"/>
      <c r="EKL67" s="685"/>
      <c r="EKM67" s="685"/>
      <c r="EKN67" s="685"/>
      <c r="EKO67" s="685"/>
      <c r="EKP67" s="685"/>
      <c r="EKQ67" s="685"/>
      <c r="EKR67" s="685"/>
      <c r="EKS67" s="685"/>
      <c r="EKT67" s="685"/>
      <c r="EKU67" s="685"/>
      <c r="EKV67" s="685"/>
      <c r="EKW67" s="685"/>
      <c r="EKX67" s="685"/>
      <c r="EKY67" s="685"/>
      <c r="EKZ67" s="685"/>
      <c r="ELA67" s="685"/>
      <c r="ELB67" s="685"/>
      <c r="ELC67" s="685"/>
      <c r="ELD67" s="685"/>
      <c r="ELE67" s="685"/>
      <c r="ELF67" s="685"/>
      <c r="ELG67" s="685"/>
      <c r="ELH67" s="685"/>
      <c r="ELI67" s="685"/>
      <c r="ELJ67" s="685"/>
      <c r="ELK67" s="685"/>
      <c r="ELL67" s="685"/>
      <c r="ELM67" s="685"/>
      <c r="ELN67" s="685"/>
      <c r="ELO67" s="685"/>
      <c r="ELP67" s="685"/>
      <c r="ELQ67" s="685"/>
      <c r="ELR67" s="685"/>
      <c r="ELS67" s="685"/>
      <c r="ELT67" s="685"/>
      <c r="ELU67" s="685"/>
      <c r="ELV67" s="685"/>
      <c r="ELW67" s="685"/>
      <c r="ELX67" s="685"/>
      <c r="ELY67" s="685"/>
      <c r="ELZ67" s="685"/>
      <c r="EMA67" s="685"/>
      <c r="EMB67" s="685"/>
      <c r="EMC67" s="685"/>
      <c r="EMD67" s="685"/>
      <c r="EME67" s="685"/>
      <c r="EMF67" s="685"/>
      <c r="EMG67" s="685"/>
      <c r="EMH67" s="685"/>
      <c r="EMI67" s="685"/>
      <c r="EMJ67" s="685"/>
      <c r="EMK67" s="685"/>
      <c r="EML67" s="685"/>
      <c r="EMM67" s="685"/>
      <c r="EMN67" s="685"/>
      <c r="EMO67" s="685"/>
      <c r="EMP67" s="685"/>
      <c r="EMQ67" s="685"/>
      <c r="EMR67" s="685"/>
      <c r="EMS67" s="685"/>
      <c r="EMT67" s="685"/>
      <c r="EMU67" s="685"/>
      <c r="EMV67" s="685"/>
      <c r="EMW67" s="685"/>
      <c r="EMX67" s="685"/>
      <c r="EMY67" s="685"/>
      <c r="EMZ67" s="685"/>
      <c r="ENA67" s="685"/>
      <c r="ENB67" s="685"/>
      <c r="ENC67" s="685"/>
      <c r="END67" s="685"/>
      <c r="ENE67" s="685"/>
      <c r="ENF67" s="685"/>
      <c r="ENG67" s="685"/>
      <c r="ENH67" s="685"/>
      <c r="ENI67" s="685"/>
      <c r="ENJ67" s="685"/>
      <c r="ENK67" s="685"/>
      <c r="ENL67" s="685"/>
      <c r="ENM67" s="685"/>
      <c r="ENN67" s="685"/>
      <c r="ENO67" s="685"/>
      <c r="ENP67" s="685"/>
      <c r="ENQ67" s="685"/>
      <c r="ENR67" s="685"/>
      <c r="ENS67" s="685"/>
      <c r="ENT67" s="685"/>
      <c r="ENU67" s="685"/>
      <c r="ENV67" s="685"/>
      <c r="ENW67" s="685"/>
      <c r="ENX67" s="685"/>
      <c r="ENY67" s="685"/>
      <c r="ENZ67" s="685"/>
      <c r="EOA67" s="685"/>
      <c r="EOB67" s="685"/>
      <c r="EOC67" s="685"/>
      <c r="EOD67" s="685"/>
      <c r="EOE67" s="685"/>
      <c r="EOF67" s="685"/>
      <c r="EOG67" s="685"/>
      <c r="EOH67" s="685"/>
      <c r="EOI67" s="685"/>
      <c r="EOJ67" s="685"/>
      <c r="EOK67" s="685"/>
      <c r="EOL67" s="685"/>
      <c r="EOM67" s="685"/>
      <c r="EON67" s="685"/>
      <c r="EOO67" s="685"/>
      <c r="EOP67" s="685"/>
      <c r="EOQ67" s="685"/>
      <c r="EOR67" s="685"/>
      <c r="EOS67" s="685"/>
      <c r="EOT67" s="685"/>
      <c r="EOU67" s="685"/>
      <c r="EOV67" s="685"/>
      <c r="EOW67" s="685"/>
      <c r="EOX67" s="685"/>
      <c r="EOY67" s="685"/>
      <c r="EOZ67" s="685"/>
      <c r="EPA67" s="685"/>
      <c r="EPB67" s="685"/>
      <c r="EPC67" s="685"/>
      <c r="EPD67" s="685"/>
      <c r="EPE67" s="685"/>
      <c r="EPF67" s="685"/>
      <c r="EPG67" s="685"/>
      <c r="EPH67" s="685"/>
      <c r="EPI67" s="685"/>
      <c r="EPJ67" s="685"/>
      <c r="EPK67" s="685"/>
      <c r="EPL67" s="685"/>
      <c r="EPM67" s="685"/>
      <c r="EPN67" s="685"/>
      <c r="EPO67" s="685"/>
      <c r="EPP67" s="685"/>
      <c r="EPQ67" s="685"/>
      <c r="EPR67" s="685"/>
      <c r="EPS67" s="685"/>
      <c r="EPT67" s="685"/>
      <c r="EPU67" s="685"/>
      <c r="EPV67" s="685"/>
      <c r="EPW67" s="685"/>
      <c r="EPX67" s="685"/>
      <c r="EPY67" s="685"/>
      <c r="EPZ67" s="685"/>
      <c r="EQA67" s="685"/>
      <c r="EQB67" s="685"/>
      <c r="EQC67" s="685"/>
      <c r="EQD67" s="685"/>
      <c r="EQE67" s="685"/>
      <c r="EQF67" s="685"/>
      <c r="EQG67" s="685"/>
      <c r="EQH67" s="685"/>
      <c r="EQI67" s="685"/>
      <c r="EQJ67" s="685"/>
      <c r="EQK67" s="685"/>
      <c r="EQL67" s="685"/>
      <c r="EQM67" s="685"/>
      <c r="EQN67" s="685"/>
      <c r="EQO67" s="685"/>
      <c r="EQP67" s="685"/>
      <c r="EQQ67" s="685"/>
      <c r="EQR67" s="685"/>
      <c r="EQS67" s="685"/>
      <c r="EQT67" s="685"/>
      <c r="EQU67" s="685"/>
      <c r="EQV67" s="685"/>
      <c r="EQW67" s="685"/>
      <c r="EQX67" s="685"/>
      <c r="EQY67" s="685"/>
      <c r="EQZ67" s="685"/>
      <c r="ERA67" s="685"/>
      <c r="ERB67" s="685"/>
      <c r="ERC67" s="685"/>
      <c r="ERD67" s="685"/>
      <c r="ERE67" s="685"/>
      <c r="ERF67" s="685"/>
      <c r="ERG67" s="685"/>
      <c r="ERH67" s="685"/>
      <c r="ERI67" s="685"/>
      <c r="ERJ67" s="685"/>
      <c r="ERK67" s="685"/>
      <c r="ERL67" s="685"/>
      <c r="ERM67" s="685"/>
      <c r="ERN67" s="685"/>
      <c r="ERO67" s="685"/>
      <c r="ERP67" s="685"/>
      <c r="ERQ67" s="685"/>
      <c r="ERR67" s="685"/>
      <c r="ERS67" s="685"/>
      <c r="ERT67" s="685"/>
      <c r="ERU67" s="685"/>
      <c r="ERV67" s="685"/>
      <c r="ERW67" s="685"/>
      <c r="ERX67" s="685"/>
      <c r="ERY67" s="685"/>
      <c r="ERZ67" s="685"/>
      <c r="ESA67" s="685"/>
      <c r="ESB67" s="685"/>
      <c r="ESC67" s="685"/>
      <c r="ESD67" s="685"/>
      <c r="ESE67" s="685"/>
      <c r="ESF67" s="685"/>
      <c r="ESG67" s="685"/>
      <c r="ESH67" s="685"/>
      <c r="ESI67" s="685"/>
      <c r="ESJ67" s="685"/>
      <c r="ESK67" s="685"/>
      <c r="ESL67" s="685"/>
      <c r="ESM67" s="685"/>
      <c r="ESN67" s="685"/>
      <c r="ESO67" s="685"/>
      <c r="ESP67" s="685"/>
      <c r="ESQ67" s="685"/>
      <c r="ESR67" s="685"/>
      <c r="ESS67" s="685"/>
      <c r="EST67" s="685"/>
      <c r="ESU67" s="685"/>
      <c r="ESV67" s="685"/>
      <c r="ESW67" s="685"/>
      <c r="ESX67" s="685"/>
      <c r="ESY67" s="685"/>
      <c r="ESZ67" s="685"/>
      <c r="ETA67" s="685"/>
      <c r="ETB67" s="685"/>
      <c r="ETC67" s="685"/>
      <c r="ETD67" s="685"/>
      <c r="ETE67" s="685"/>
      <c r="ETF67" s="685"/>
      <c r="ETG67" s="685"/>
      <c r="ETH67" s="685"/>
      <c r="ETI67" s="685"/>
      <c r="ETJ67" s="685"/>
      <c r="ETK67" s="685"/>
      <c r="ETL67" s="685"/>
      <c r="ETM67" s="685"/>
      <c r="ETN67" s="685"/>
      <c r="ETO67" s="685"/>
      <c r="ETP67" s="685"/>
      <c r="ETQ67" s="685"/>
      <c r="ETR67" s="685"/>
      <c r="ETS67" s="685"/>
      <c r="ETT67" s="685"/>
      <c r="ETU67" s="685"/>
      <c r="ETV67" s="685"/>
      <c r="ETW67" s="685"/>
      <c r="ETX67" s="685"/>
      <c r="ETY67" s="685"/>
      <c r="ETZ67" s="685"/>
      <c r="EUA67" s="685"/>
      <c r="EUB67" s="685"/>
      <c r="EUC67" s="685"/>
      <c r="EUD67" s="685"/>
      <c r="EUE67" s="685"/>
      <c r="EUF67" s="685"/>
      <c r="EUG67" s="685"/>
      <c r="EUH67" s="685"/>
      <c r="EUI67" s="685"/>
      <c r="EUJ67" s="685"/>
      <c r="EUK67" s="685"/>
      <c r="EUL67" s="685"/>
      <c r="EUM67" s="685"/>
      <c r="EUN67" s="685"/>
      <c r="EUO67" s="685"/>
      <c r="EUP67" s="685"/>
      <c r="EUQ67" s="685"/>
      <c r="EUR67" s="685"/>
      <c r="EUS67" s="685"/>
      <c r="EUT67" s="685"/>
      <c r="EUU67" s="685"/>
      <c r="EUV67" s="685"/>
      <c r="EUW67" s="685"/>
      <c r="EUX67" s="685"/>
      <c r="EUY67" s="685"/>
      <c r="EUZ67" s="685"/>
      <c r="EVA67" s="685"/>
      <c r="EVB67" s="685"/>
      <c r="EVC67" s="685"/>
      <c r="EVD67" s="685"/>
      <c r="EVE67" s="685"/>
      <c r="EVF67" s="685"/>
      <c r="EVG67" s="685"/>
      <c r="EVH67" s="685"/>
      <c r="EVI67" s="685"/>
      <c r="EVJ67" s="685"/>
      <c r="EVK67" s="685"/>
      <c r="EVL67" s="685"/>
      <c r="EVM67" s="685"/>
      <c r="EVN67" s="685"/>
      <c r="EVO67" s="685"/>
      <c r="EVP67" s="685"/>
      <c r="EVQ67" s="685"/>
      <c r="EVR67" s="685"/>
      <c r="EVS67" s="685"/>
      <c r="EVT67" s="685"/>
      <c r="EVU67" s="685"/>
      <c r="EVV67" s="685"/>
      <c r="EVW67" s="685"/>
      <c r="EVX67" s="685"/>
      <c r="EVY67" s="685"/>
      <c r="EVZ67" s="685"/>
      <c r="EWA67" s="685"/>
      <c r="EWB67" s="685"/>
      <c r="EWC67" s="685"/>
      <c r="EWD67" s="685"/>
      <c r="EWE67" s="685"/>
      <c r="EWF67" s="685"/>
      <c r="EWG67" s="685"/>
      <c r="EWH67" s="685"/>
      <c r="EWI67" s="685"/>
      <c r="EWJ67" s="685"/>
      <c r="EWK67" s="685"/>
      <c r="EWL67" s="685"/>
      <c r="EWM67" s="685"/>
      <c r="EWN67" s="685"/>
      <c r="EWO67" s="685"/>
      <c r="EWP67" s="685"/>
      <c r="EWQ67" s="685"/>
      <c r="EWR67" s="685"/>
      <c r="EWS67" s="685"/>
      <c r="EWT67" s="685"/>
      <c r="EWU67" s="685"/>
      <c r="EWV67" s="685"/>
      <c r="EWW67" s="685"/>
      <c r="EWX67" s="685"/>
      <c r="EWY67" s="685"/>
      <c r="EWZ67" s="685"/>
      <c r="EXA67" s="685"/>
      <c r="EXB67" s="685"/>
      <c r="EXC67" s="685"/>
      <c r="EXD67" s="685"/>
      <c r="EXE67" s="685"/>
      <c r="EXF67" s="685"/>
      <c r="EXG67" s="685"/>
      <c r="EXH67" s="685"/>
      <c r="EXI67" s="685"/>
      <c r="EXJ67" s="685"/>
      <c r="EXK67" s="685"/>
      <c r="EXL67" s="685"/>
      <c r="EXM67" s="685"/>
      <c r="EXN67" s="685"/>
      <c r="EXO67" s="685"/>
      <c r="EXP67" s="685"/>
      <c r="EXQ67" s="685"/>
      <c r="EXR67" s="685"/>
      <c r="EXS67" s="685"/>
      <c r="EXT67" s="685"/>
      <c r="EXU67" s="685"/>
      <c r="EXV67" s="685"/>
      <c r="EXW67" s="685"/>
      <c r="EXX67" s="685"/>
      <c r="EXY67" s="685"/>
      <c r="EXZ67" s="685"/>
      <c r="EYA67" s="685"/>
      <c r="EYB67" s="685"/>
      <c r="EYC67" s="685"/>
      <c r="EYD67" s="685"/>
      <c r="EYE67" s="685"/>
      <c r="EYF67" s="685"/>
      <c r="EYG67" s="685"/>
      <c r="EYH67" s="685"/>
      <c r="EYI67" s="685"/>
      <c r="EYJ67" s="685"/>
      <c r="EYK67" s="685"/>
      <c r="EYL67" s="685"/>
      <c r="EYM67" s="685"/>
      <c r="EYN67" s="685"/>
      <c r="EYO67" s="685"/>
      <c r="EYP67" s="685"/>
      <c r="EYQ67" s="685"/>
      <c r="EYR67" s="685"/>
      <c r="EYS67" s="685"/>
      <c r="EYT67" s="685"/>
      <c r="EYU67" s="685"/>
      <c r="EYV67" s="685"/>
      <c r="EYW67" s="685"/>
      <c r="EYX67" s="685"/>
      <c r="EYY67" s="685"/>
      <c r="EYZ67" s="685"/>
      <c r="EZA67" s="685"/>
      <c r="EZB67" s="685"/>
      <c r="EZC67" s="685"/>
      <c r="EZD67" s="685"/>
      <c r="EZE67" s="685"/>
      <c r="EZF67" s="685"/>
      <c r="EZG67" s="685"/>
      <c r="EZH67" s="685"/>
      <c r="EZI67" s="685"/>
      <c r="EZJ67" s="685"/>
      <c r="EZK67" s="685"/>
      <c r="EZL67" s="685"/>
      <c r="EZM67" s="685"/>
      <c r="EZN67" s="685"/>
      <c r="EZO67" s="685"/>
      <c r="EZP67" s="685"/>
      <c r="EZQ67" s="685"/>
      <c r="EZR67" s="685"/>
      <c r="EZS67" s="685"/>
      <c r="EZT67" s="685"/>
      <c r="EZU67" s="685"/>
      <c r="EZV67" s="685"/>
      <c r="EZW67" s="685"/>
      <c r="EZX67" s="685"/>
      <c r="EZY67" s="685"/>
      <c r="EZZ67" s="685"/>
      <c r="FAA67" s="685"/>
      <c r="FAB67" s="685"/>
      <c r="FAC67" s="685"/>
      <c r="FAD67" s="685"/>
      <c r="FAE67" s="685"/>
      <c r="FAF67" s="685"/>
      <c r="FAG67" s="685"/>
      <c r="FAH67" s="685"/>
      <c r="FAI67" s="685"/>
      <c r="FAJ67" s="685"/>
      <c r="FAK67" s="685"/>
      <c r="FAL67" s="685"/>
      <c r="FAM67" s="685"/>
      <c r="FAN67" s="685"/>
      <c r="FAO67" s="685"/>
      <c r="FAP67" s="685"/>
      <c r="FAQ67" s="685"/>
      <c r="FAR67" s="685"/>
      <c r="FAS67" s="685"/>
      <c r="FAT67" s="685"/>
      <c r="FAU67" s="685"/>
      <c r="FAV67" s="685"/>
      <c r="FAW67" s="685"/>
      <c r="FAX67" s="685"/>
      <c r="FAY67" s="685"/>
      <c r="FAZ67" s="685"/>
      <c r="FBA67" s="685"/>
      <c r="FBB67" s="685"/>
      <c r="FBC67" s="685"/>
      <c r="FBD67" s="685"/>
      <c r="FBE67" s="685"/>
      <c r="FBF67" s="685"/>
      <c r="FBG67" s="685"/>
      <c r="FBH67" s="685"/>
      <c r="FBI67" s="685"/>
      <c r="FBJ67" s="685"/>
      <c r="FBK67" s="685"/>
      <c r="FBL67" s="685"/>
      <c r="FBM67" s="685"/>
      <c r="FBN67" s="685"/>
      <c r="FBO67" s="685"/>
      <c r="FBP67" s="685"/>
      <c r="FBQ67" s="685"/>
      <c r="FBR67" s="685"/>
      <c r="FBS67" s="685"/>
      <c r="FBT67" s="685"/>
      <c r="FBU67" s="685"/>
      <c r="FBV67" s="685"/>
      <c r="FBW67" s="685"/>
      <c r="FBX67" s="685"/>
      <c r="FBY67" s="685"/>
      <c r="FBZ67" s="685"/>
      <c r="FCA67" s="685"/>
      <c r="FCB67" s="685"/>
      <c r="FCC67" s="685"/>
      <c r="FCD67" s="685"/>
      <c r="FCE67" s="685"/>
      <c r="FCF67" s="685"/>
      <c r="FCG67" s="685"/>
      <c r="FCH67" s="685"/>
      <c r="FCI67" s="685"/>
      <c r="FCJ67" s="685"/>
      <c r="FCK67" s="685"/>
      <c r="FCL67" s="685"/>
      <c r="FCM67" s="685"/>
      <c r="FCN67" s="685"/>
      <c r="FCO67" s="685"/>
      <c r="FCP67" s="685"/>
      <c r="FCQ67" s="685"/>
      <c r="FCR67" s="685"/>
      <c r="FCS67" s="685"/>
      <c r="FCT67" s="685"/>
      <c r="FCU67" s="685"/>
      <c r="FCV67" s="685"/>
      <c r="FCW67" s="685"/>
      <c r="FCX67" s="685"/>
      <c r="FCY67" s="685"/>
      <c r="FCZ67" s="685"/>
      <c r="FDA67" s="685"/>
      <c r="FDB67" s="685"/>
      <c r="FDC67" s="685"/>
      <c r="FDD67" s="685"/>
      <c r="FDE67" s="685"/>
      <c r="FDF67" s="685"/>
      <c r="FDG67" s="685"/>
      <c r="FDH67" s="685"/>
      <c r="FDI67" s="685"/>
      <c r="FDJ67" s="685"/>
      <c r="FDK67" s="685"/>
      <c r="FDL67" s="685"/>
      <c r="FDM67" s="685"/>
      <c r="FDN67" s="685"/>
      <c r="FDO67" s="685"/>
      <c r="FDP67" s="685"/>
      <c r="FDQ67" s="685"/>
      <c r="FDR67" s="685"/>
      <c r="FDS67" s="685"/>
      <c r="FDT67" s="685"/>
      <c r="FDU67" s="685"/>
      <c r="FDV67" s="685"/>
      <c r="FDW67" s="685"/>
      <c r="FDX67" s="685"/>
      <c r="FDY67" s="685"/>
      <c r="FDZ67" s="685"/>
      <c r="FEA67" s="685"/>
      <c r="FEB67" s="685"/>
      <c r="FEC67" s="685"/>
      <c r="FED67" s="685"/>
      <c r="FEE67" s="685"/>
      <c r="FEF67" s="685"/>
      <c r="FEG67" s="685"/>
      <c r="FEH67" s="685"/>
      <c r="FEI67" s="685"/>
      <c r="FEJ67" s="685"/>
      <c r="FEK67" s="685"/>
      <c r="FEL67" s="685"/>
      <c r="FEM67" s="685"/>
      <c r="FEN67" s="685"/>
      <c r="FEO67" s="685"/>
      <c r="FEP67" s="685"/>
      <c r="FEQ67" s="685"/>
      <c r="FER67" s="685"/>
      <c r="FES67" s="685"/>
      <c r="FET67" s="685"/>
      <c r="FEU67" s="685"/>
      <c r="FEV67" s="685"/>
      <c r="FEW67" s="685"/>
      <c r="FEX67" s="685"/>
      <c r="FEY67" s="685"/>
      <c r="FEZ67" s="685"/>
      <c r="FFA67" s="685"/>
      <c r="FFB67" s="685"/>
      <c r="FFC67" s="685"/>
      <c r="FFD67" s="685"/>
      <c r="FFE67" s="685"/>
      <c r="FFF67" s="685"/>
      <c r="FFG67" s="685"/>
      <c r="FFH67" s="685"/>
      <c r="FFI67" s="685"/>
      <c r="FFJ67" s="685"/>
      <c r="FFK67" s="685"/>
      <c r="FFL67" s="685"/>
      <c r="FFM67" s="685"/>
      <c r="FFN67" s="685"/>
      <c r="FFO67" s="685"/>
      <c r="FFP67" s="685"/>
      <c r="FFQ67" s="685"/>
      <c r="FFR67" s="685"/>
      <c r="FFS67" s="685"/>
      <c r="FFT67" s="685"/>
      <c r="FFU67" s="685"/>
      <c r="FFV67" s="685"/>
      <c r="FFW67" s="685"/>
      <c r="FFX67" s="685"/>
      <c r="FFY67" s="685"/>
      <c r="FFZ67" s="685"/>
      <c r="FGA67" s="685"/>
      <c r="FGB67" s="685"/>
      <c r="FGC67" s="685"/>
      <c r="FGD67" s="685"/>
      <c r="FGE67" s="685"/>
      <c r="FGF67" s="685"/>
      <c r="FGG67" s="685"/>
      <c r="FGH67" s="685"/>
      <c r="FGI67" s="685"/>
      <c r="FGJ67" s="685"/>
      <c r="FGK67" s="685"/>
      <c r="FGL67" s="685"/>
      <c r="FGM67" s="685"/>
      <c r="FGN67" s="685"/>
      <c r="FGO67" s="685"/>
      <c r="FGP67" s="685"/>
      <c r="FGQ67" s="685"/>
      <c r="FGR67" s="685"/>
      <c r="FGS67" s="685"/>
      <c r="FGT67" s="685"/>
      <c r="FGU67" s="685"/>
      <c r="FGV67" s="685"/>
      <c r="FGW67" s="685"/>
      <c r="FGX67" s="685"/>
      <c r="FGY67" s="685"/>
      <c r="FGZ67" s="685"/>
      <c r="FHA67" s="685"/>
      <c r="FHB67" s="685"/>
      <c r="FHC67" s="685"/>
      <c r="FHD67" s="685"/>
      <c r="FHE67" s="685"/>
      <c r="FHF67" s="685"/>
      <c r="FHG67" s="685"/>
      <c r="FHH67" s="685"/>
      <c r="FHI67" s="685"/>
      <c r="FHJ67" s="685"/>
      <c r="FHK67" s="685"/>
      <c r="FHL67" s="685"/>
      <c r="FHM67" s="685"/>
      <c r="FHN67" s="685"/>
      <c r="FHO67" s="685"/>
      <c r="FHP67" s="685"/>
      <c r="FHQ67" s="685"/>
      <c r="FHR67" s="685"/>
      <c r="FHS67" s="685"/>
      <c r="FHT67" s="685"/>
      <c r="FHU67" s="685"/>
      <c r="FHV67" s="685"/>
      <c r="FHW67" s="685"/>
      <c r="FHX67" s="685"/>
      <c r="FHY67" s="685"/>
      <c r="FHZ67" s="685"/>
      <c r="FIA67" s="685"/>
      <c r="FIB67" s="685"/>
      <c r="FIC67" s="685"/>
      <c r="FID67" s="685"/>
      <c r="FIE67" s="685"/>
      <c r="FIF67" s="685"/>
      <c r="FIG67" s="685"/>
      <c r="FIH67" s="685"/>
      <c r="FII67" s="685"/>
      <c r="FIJ67" s="685"/>
      <c r="FIK67" s="685"/>
      <c r="FIL67" s="685"/>
      <c r="FIM67" s="685"/>
      <c r="FIN67" s="685"/>
      <c r="FIO67" s="685"/>
      <c r="FIP67" s="685"/>
      <c r="FIQ67" s="685"/>
      <c r="FIR67" s="685"/>
      <c r="FIS67" s="685"/>
      <c r="FIT67" s="685"/>
      <c r="FIU67" s="685"/>
      <c r="FIV67" s="685"/>
      <c r="FIW67" s="685"/>
      <c r="FIX67" s="685"/>
      <c r="FIY67" s="685"/>
      <c r="FIZ67" s="685"/>
      <c r="FJA67" s="685"/>
      <c r="FJB67" s="685"/>
      <c r="FJC67" s="685"/>
      <c r="FJD67" s="685"/>
      <c r="FJE67" s="685"/>
      <c r="FJF67" s="685"/>
      <c r="FJG67" s="685"/>
      <c r="FJH67" s="685"/>
      <c r="FJI67" s="685"/>
      <c r="FJJ67" s="685"/>
      <c r="FJK67" s="685"/>
      <c r="FJL67" s="685"/>
      <c r="FJM67" s="685"/>
      <c r="FJN67" s="685"/>
      <c r="FJO67" s="685"/>
      <c r="FJP67" s="685"/>
      <c r="FJQ67" s="685"/>
      <c r="FJR67" s="685"/>
      <c r="FJS67" s="685"/>
      <c r="FJT67" s="685"/>
      <c r="FJU67" s="685"/>
      <c r="FJV67" s="685"/>
      <c r="FJW67" s="685"/>
      <c r="FJX67" s="685"/>
      <c r="FJY67" s="685"/>
      <c r="FJZ67" s="685"/>
      <c r="FKA67" s="685"/>
      <c r="FKB67" s="685"/>
      <c r="FKC67" s="685"/>
      <c r="FKD67" s="685"/>
      <c r="FKE67" s="685"/>
      <c r="FKF67" s="685"/>
      <c r="FKG67" s="685"/>
      <c r="FKH67" s="685"/>
      <c r="FKI67" s="685"/>
      <c r="FKJ67" s="685"/>
      <c r="FKK67" s="685"/>
      <c r="FKL67" s="685"/>
      <c r="FKM67" s="685"/>
      <c r="FKN67" s="685"/>
      <c r="FKO67" s="685"/>
      <c r="FKP67" s="685"/>
      <c r="FKQ67" s="685"/>
      <c r="FKR67" s="685"/>
      <c r="FKS67" s="685"/>
      <c r="FKT67" s="685"/>
      <c r="FKU67" s="685"/>
      <c r="FKV67" s="685"/>
      <c r="FKW67" s="685"/>
      <c r="FKX67" s="685"/>
      <c r="FKY67" s="685"/>
      <c r="FKZ67" s="685"/>
      <c r="FLA67" s="685"/>
      <c r="FLB67" s="685"/>
      <c r="FLC67" s="685"/>
      <c r="FLD67" s="685"/>
      <c r="FLE67" s="685"/>
      <c r="FLF67" s="685"/>
      <c r="FLG67" s="685"/>
      <c r="FLH67" s="685"/>
      <c r="FLI67" s="685"/>
      <c r="FLJ67" s="685"/>
      <c r="FLK67" s="685"/>
      <c r="FLL67" s="685"/>
      <c r="FLM67" s="685"/>
      <c r="FLN67" s="685"/>
      <c r="FLO67" s="685"/>
      <c r="FLP67" s="685"/>
      <c r="FLQ67" s="685"/>
      <c r="FLR67" s="685"/>
      <c r="FLS67" s="685"/>
      <c r="FLT67" s="685"/>
      <c r="FLU67" s="685"/>
      <c r="FLV67" s="685"/>
      <c r="FLW67" s="685"/>
      <c r="FLX67" s="685"/>
      <c r="FLY67" s="685"/>
      <c r="FLZ67" s="685"/>
      <c r="FMA67" s="685"/>
      <c r="FMB67" s="685"/>
      <c r="FMC67" s="685"/>
      <c r="FMD67" s="685"/>
      <c r="FME67" s="685"/>
      <c r="FMF67" s="685"/>
      <c r="FMG67" s="685"/>
      <c r="FMH67" s="685"/>
      <c r="FMI67" s="685"/>
      <c r="FMJ67" s="685"/>
      <c r="FMK67" s="685"/>
      <c r="FML67" s="685"/>
      <c r="FMM67" s="685"/>
      <c r="FMN67" s="685"/>
      <c r="FMO67" s="685"/>
      <c r="FMP67" s="685"/>
      <c r="FMQ67" s="685"/>
      <c r="FMR67" s="685"/>
      <c r="FMS67" s="685"/>
      <c r="FMT67" s="685"/>
      <c r="FMU67" s="685"/>
      <c r="FMV67" s="685"/>
      <c r="FMW67" s="685"/>
      <c r="FMX67" s="685"/>
      <c r="FMY67" s="685"/>
      <c r="FMZ67" s="685"/>
      <c r="FNA67" s="685"/>
      <c r="FNB67" s="685"/>
      <c r="FNC67" s="685"/>
      <c r="FND67" s="685"/>
      <c r="FNE67" s="685"/>
      <c r="FNF67" s="685"/>
      <c r="FNG67" s="685"/>
      <c r="FNH67" s="685"/>
      <c r="FNI67" s="685"/>
      <c r="FNJ67" s="685"/>
      <c r="FNK67" s="685"/>
      <c r="FNL67" s="685"/>
      <c r="FNM67" s="685"/>
      <c r="FNN67" s="685"/>
      <c r="FNO67" s="685"/>
      <c r="FNP67" s="685"/>
      <c r="FNQ67" s="685"/>
      <c r="FNR67" s="685"/>
      <c r="FNS67" s="685"/>
      <c r="FNT67" s="685"/>
      <c r="FNU67" s="685"/>
      <c r="FNV67" s="685"/>
      <c r="FNW67" s="685"/>
      <c r="FNX67" s="685"/>
      <c r="FNY67" s="685"/>
      <c r="FNZ67" s="685"/>
      <c r="FOA67" s="685"/>
      <c r="FOB67" s="685"/>
      <c r="FOC67" s="685"/>
      <c r="FOD67" s="685"/>
      <c r="FOE67" s="685"/>
      <c r="FOF67" s="685"/>
      <c r="FOG67" s="685"/>
      <c r="FOH67" s="685"/>
      <c r="FOI67" s="685"/>
      <c r="FOJ67" s="685"/>
      <c r="FOK67" s="685"/>
      <c r="FOL67" s="685"/>
      <c r="FOM67" s="685"/>
      <c r="FON67" s="685"/>
      <c r="FOO67" s="685"/>
      <c r="FOP67" s="685"/>
      <c r="FOQ67" s="685"/>
      <c r="FOR67" s="685"/>
      <c r="FOS67" s="685"/>
      <c r="FOT67" s="685"/>
      <c r="FOU67" s="685"/>
      <c r="FOV67" s="685"/>
      <c r="FOW67" s="685"/>
      <c r="FOX67" s="685"/>
      <c r="FOY67" s="685"/>
      <c r="FOZ67" s="685"/>
      <c r="FPA67" s="685"/>
      <c r="FPB67" s="685"/>
      <c r="FPC67" s="685"/>
      <c r="FPD67" s="685"/>
      <c r="FPE67" s="685"/>
      <c r="FPF67" s="685"/>
      <c r="FPG67" s="685"/>
      <c r="FPH67" s="685"/>
      <c r="FPI67" s="685"/>
      <c r="FPJ67" s="685"/>
      <c r="FPK67" s="685"/>
      <c r="FPL67" s="685"/>
      <c r="FPM67" s="685"/>
      <c r="FPN67" s="685"/>
      <c r="FPO67" s="685"/>
      <c r="FPP67" s="685"/>
      <c r="FPQ67" s="685"/>
      <c r="FPR67" s="685"/>
      <c r="FPS67" s="685"/>
      <c r="FPT67" s="685"/>
      <c r="FPU67" s="685"/>
      <c r="FPV67" s="685"/>
      <c r="FPW67" s="685"/>
      <c r="FPX67" s="685"/>
      <c r="FPY67" s="685"/>
      <c r="FPZ67" s="685"/>
      <c r="FQA67" s="685"/>
      <c r="FQB67" s="685"/>
      <c r="FQC67" s="685"/>
      <c r="FQD67" s="685"/>
      <c r="FQE67" s="685"/>
      <c r="FQF67" s="685"/>
      <c r="FQG67" s="685"/>
      <c r="FQH67" s="685"/>
      <c r="FQI67" s="685"/>
      <c r="FQJ67" s="685"/>
      <c r="FQK67" s="685"/>
      <c r="FQL67" s="685"/>
      <c r="FQM67" s="685"/>
      <c r="FQN67" s="685"/>
      <c r="FQO67" s="685"/>
      <c r="FQP67" s="685"/>
      <c r="FQQ67" s="685"/>
      <c r="FQR67" s="685"/>
      <c r="FQS67" s="685"/>
      <c r="FQT67" s="685"/>
      <c r="FQU67" s="685"/>
      <c r="FQV67" s="685"/>
      <c r="FQW67" s="685"/>
      <c r="FQX67" s="685"/>
      <c r="FQY67" s="685"/>
      <c r="FQZ67" s="685"/>
      <c r="FRA67" s="685"/>
      <c r="FRB67" s="685"/>
      <c r="FRC67" s="685"/>
      <c r="FRD67" s="685"/>
      <c r="FRE67" s="685"/>
      <c r="FRF67" s="685"/>
      <c r="FRG67" s="685"/>
      <c r="FRH67" s="685"/>
      <c r="FRI67" s="685"/>
      <c r="FRJ67" s="685"/>
      <c r="FRK67" s="685"/>
      <c r="FRL67" s="685"/>
      <c r="FRM67" s="685"/>
      <c r="FRN67" s="685"/>
      <c r="FRO67" s="685"/>
      <c r="FRP67" s="685"/>
      <c r="FRQ67" s="685"/>
      <c r="FRR67" s="685"/>
      <c r="FRS67" s="685"/>
      <c r="FRT67" s="685"/>
      <c r="FRU67" s="685"/>
      <c r="FRV67" s="685"/>
      <c r="FRW67" s="685"/>
      <c r="FRX67" s="685"/>
      <c r="FRY67" s="685"/>
      <c r="FRZ67" s="685"/>
      <c r="FSA67" s="685"/>
      <c r="FSB67" s="685"/>
      <c r="FSC67" s="685"/>
      <c r="FSD67" s="685"/>
      <c r="FSE67" s="685"/>
      <c r="FSF67" s="685"/>
      <c r="FSG67" s="685"/>
      <c r="FSH67" s="685"/>
      <c r="FSI67" s="685"/>
      <c r="FSJ67" s="685"/>
      <c r="FSK67" s="685"/>
      <c r="FSL67" s="685"/>
      <c r="FSM67" s="685"/>
      <c r="FSN67" s="685"/>
      <c r="FSO67" s="685"/>
      <c r="FSP67" s="685"/>
      <c r="FSQ67" s="685"/>
      <c r="FSR67" s="685"/>
      <c r="FSS67" s="685"/>
      <c r="FST67" s="685"/>
      <c r="FSU67" s="685"/>
      <c r="FSV67" s="685"/>
      <c r="FSW67" s="685"/>
      <c r="FSX67" s="685"/>
      <c r="FSY67" s="685"/>
      <c r="FSZ67" s="685"/>
      <c r="FTA67" s="685"/>
      <c r="FTB67" s="685"/>
      <c r="FTC67" s="685"/>
      <c r="FTD67" s="685"/>
      <c r="FTE67" s="685"/>
      <c r="FTF67" s="685"/>
      <c r="FTG67" s="685"/>
      <c r="FTH67" s="685"/>
      <c r="FTI67" s="685"/>
      <c r="FTJ67" s="685"/>
      <c r="FTK67" s="685"/>
      <c r="FTL67" s="685"/>
      <c r="FTM67" s="685"/>
      <c r="FTN67" s="685"/>
      <c r="FTO67" s="685"/>
      <c r="FTP67" s="685"/>
      <c r="FTQ67" s="685"/>
      <c r="FTR67" s="685"/>
      <c r="FTS67" s="685"/>
      <c r="FTT67" s="685"/>
      <c r="FTU67" s="685"/>
      <c r="FTV67" s="685"/>
      <c r="FTW67" s="685"/>
      <c r="FTX67" s="685"/>
      <c r="FTY67" s="685"/>
      <c r="FTZ67" s="685"/>
      <c r="FUA67" s="685"/>
      <c r="FUB67" s="685"/>
      <c r="FUC67" s="685"/>
      <c r="FUD67" s="685"/>
      <c r="FUE67" s="685"/>
      <c r="FUF67" s="685"/>
      <c r="FUG67" s="685"/>
      <c r="FUH67" s="685"/>
      <c r="FUI67" s="685"/>
      <c r="FUJ67" s="685"/>
      <c r="FUK67" s="685"/>
      <c r="FUL67" s="685"/>
      <c r="FUM67" s="685"/>
      <c r="FUN67" s="685"/>
      <c r="FUO67" s="685"/>
      <c r="FUP67" s="685"/>
      <c r="FUQ67" s="685"/>
      <c r="FUR67" s="685"/>
      <c r="FUS67" s="685"/>
      <c r="FUT67" s="685"/>
      <c r="FUU67" s="685"/>
      <c r="FUV67" s="685"/>
      <c r="FUW67" s="685"/>
      <c r="FUX67" s="685"/>
      <c r="FUY67" s="685"/>
      <c r="FUZ67" s="685"/>
      <c r="FVA67" s="685"/>
      <c r="FVB67" s="685"/>
      <c r="FVC67" s="685"/>
      <c r="FVD67" s="685"/>
      <c r="FVE67" s="685"/>
      <c r="FVF67" s="685"/>
      <c r="FVG67" s="685"/>
      <c r="FVH67" s="685"/>
      <c r="FVI67" s="685"/>
      <c r="FVJ67" s="685"/>
      <c r="FVK67" s="685"/>
      <c r="FVL67" s="685"/>
      <c r="FVM67" s="685"/>
      <c r="FVN67" s="685"/>
      <c r="FVO67" s="685"/>
      <c r="FVP67" s="685"/>
      <c r="FVQ67" s="685"/>
      <c r="FVR67" s="685"/>
      <c r="FVS67" s="685"/>
      <c r="FVT67" s="685"/>
      <c r="FVU67" s="685"/>
      <c r="FVV67" s="685"/>
      <c r="FVW67" s="685"/>
      <c r="FVX67" s="685"/>
      <c r="FVY67" s="685"/>
      <c r="FVZ67" s="685"/>
      <c r="FWA67" s="685"/>
      <c r="FWB67" s="685"/>
      <c r="FWC67" s="685"/>
      <c r="FWD67" s="685"/>
      <c r="FWE67" s="685"/>
      <c r="FWF67" s="685"/>
      <c r="FWG67" s="685"/>
      <c r="FWH67" s="685"/>
      <c r="FWI67" s="685"/>
      <c r="FWJ67" s="685"/>
      <c r="FWK67" s="685"/>
      <c r="FWL67" s="685"/>
      <c r="FWM67" s="685"/>
      <c r="FWN67" s="685"/>
      <c r="FWO67" s="685"/>
      <c r="FWP67" s="685"/>
      <c r="FWQ67" s="685"/>
      <c r="FWR67" s="685"/>
      <c r="FWS67" s="685"/>
      <c r="FWT67" s="685"/>
      <c r="FWU67" s="685"/>
      <c r="FWV67" s="685"/>
      <c r="FWW67" s="685"/>
      <c r="FWX67" s="685"/>
      <c r="FWY67" s="685"/>
      <c r="FWZ67" s="685"/>
      <c r="FXA67" s="685"/>
      <c r="FXB67" s="685"/>
      <c r="FXC67" s="685"/>
      <c r="FXD67" s="685"/>
      <c r="FXE67" s="685"/>
      <c r="FXF67" s="685"/>
      <c r="FXG67" s="685"/>
      <c r="FXH67" s="685"/>
      <c r="FXI67" s="685"/>
      <c r="FXJ67" s="685"/>
      <c r="FXK67" s="685"/>
      <c r="FXL67" s="685"/>
      <c r="FXM67" s="685"/>
      <c r="FXN67" s="685"/>
      <c r="FXO67" s="685"/>
      <c r="FXP67" s="685"/>
      <c r="FXQ67" s="685"/>
      <c r="FXR67" s="685"/>
      <c r="FXS67" s="685"/>
      <c r="FXT67" s="685"/>
      <c r="FXU67" s="685"/>
      <c r="FXV67" s="685"/>
      <c r="FXW67" s="685"/>
      <c r="FXX67" s="685"/>
      <c r="FXY67" s="685"/>
      <c r="FXZ67" s="685"/>
      <c r="FYA67" s="685"/>
      <c r="FYB67" s="685"/>
      <c r="FYC67" s="685"/>
      <c r="FYD67" s="685"/>
      <c r="FYE67" s="685"/>
      <c r="FYF67" s="685"/>
      <c r="FYG67" s="685"/>
      <c r="FYH67" s="685"/>
      <c r="FYI67" s="685"/>
      <c r="FYJ67" s="685"/>
      <c r="FYK67" s="685"/>
      <c r="FYL67" s="685"/>
      <c r="FYM67" s="685"/>
      <c r="FYN67" s="685"/>
      <c r="FYO67" s="685"/>
      <c r="FYP67" s="685"/>
      <c r="FYQ67" s="685"/>
      <c r="FYR67" s="685"/>
      <c r="FYS67" s="685"/>
      <c r="FYT67" s="685"/>
      <c r="FYU67" s="685"/>
      <c r="FYV67" s="685"/>
      <c r="FYW67" s="685"/>
      <c r="FYX67" s="685"/>
      <c r="FYY67" s="685"/>
      <c r="FYZ67" s="685"/>
      <c r="FZA67" s="685"/>
      <c r="FZB67" s="685"/>
      <c r="FZC67" s="685"/>
      <c r="FZD67" s="685"/>
      <c r="FZE67" s="685"/>
      <c r="FZF67" s="685"/>
      <c r="FZG67" s="685"/>
      <c r="FZH67" s="685"/>
      <c r="FZI67" s="685"/>
      <c r="FZJ67" s="685"/>
      <c r="FZK67" s="685"/>
      <c r="FZL67" s="685"/>
      <c r="FZM67" s="685"/>
      <c r="FZN67" s="685"/>
      <c r="FZO67" s="685"/>
      <c r="FZP67" s="685"/>
      <c r="FZQ67" s="685"/>
      <c r="FZR67" s="685"/>
      <c r="FZS67" s="685"/>
      <c r="FZT67" s="685"/>
      <c r="FZU67" s="685"/>
      <c r="FZV67" s="685"/>
      <c r="FZW67" s="685"/>
      <c r="FZX67" s="685"/>
      <c r="FZY67" s="685"/>
      <c r="FZZ67" s="685"/>
      <c r="GAA67" s="685"/>
      <c r="GAB67" s="685"/>
      <c r="GAC67" s="685"/>
      <c r="GAD67" s="685"/>
      <c r="GAE67" s="685"/>
      <c r="GAF67" s="685"/>
      <c r="GAG67" s="685"/>
      <c r="GAH67" s="685"/>
      <c r="GAI67" s="685"/>
      <c r="GAJ67" s="685"/>
      <c r="GAK67" s="685"/>
      <c r="GAL67" s="685"/>
      <c r="GAM67" s="685"/>
      <c r="GAN67" s="685"/>
      <c r="GAO67" s="685"/>
      <c r="GAP67" s="685"/>
      <c r="GAQ67" s="685"/>
      <c r="GAR67" s="685"/>
      <c r="GAS67" s="685"/>
      <c r="GAT67" s="685"/>
      <c r="GAU67" s="685"/>
      <c r="GAV67" s="685"/>
      <c r="GAW67" s="685"/>
      <c r="GAX67" s="685"/>
      <c r="GAY67" s="685"/>
      <c r="GAZ67" s="685"/>
      <c r="GBA67" s="685"/>
      <c r="GBB67" s="685"/>
      <c r="GBC67" s="685"/>
      <c r="GBD67" s="685"/>
      <c r="GBE67" s="685"/>
      <c r="GBF67" s="685"/>
      <c r="GBG67" s="685"/>
      <c r="GBH67" s="685"/>
      <c r="GBI67" s="685"/>
      <c r="GBJ67" s="685"/>
      <c r="GBK67" s="685"/>
      <c r="GBL67" s="685"/>
      <c r="GBM67" s="685"/>
      <c r="GBN67" s="685"/>
      <c r="GBO67" s="685"/>
      <c r="GBP67" s="685"/>
      <c r="GBQ67" s="685"/>
      <c r="GBR67" s="685"/>
      <c r="GBS67" s="685"/>
      <c r="GBT67" s="685"/>
      <c r="GBU67" s="685"/>
      <c r="GBV67" s="685"/>
      <c r="GBW67" s="685"/>
      <c r="GBX67" s="685"/>
      <c r="GBY67" s="685"/>
      <c r="GBZ67" s="685"/>
      <c r="GCA67" s="685"/>
      <c r="GCB67" s="685"/>
      <c r="GCC67" s="685"/>
      <c r="GCD67" s="685"/>
      <c r="GCE67" s="685"/>
      <c r="GCF67" s="685"/>
      <c r="GCG67" s="685"/>
      <c r="GCH67" s="685"/>
      <c r="GCI67" s="685"/>
      <c r="GCJ67" s="685"/>
      <c r="GCK67" s="685"/>
      <c r="GCL67" s="685"/>
      <c r="GCM67" s="685"/>
      <c r="GCN67" s="685"/>
      <c r="GCO67" s="685"/>
      <c r="GCP67" s="685"/>
      <c r="GCQ67" s="685"/>
      <c r="GCR67" s="685"/>
      <c r="GCS67" s="685"/>
      <c r="GCT67" s="685"/>
      <c r="GCU67" s="685"/>
      <c r="GCV67" s="685"/>
      <c r="GCW67" s="685"/>
      <c r="GCX67" s="685"/>
      <c r="GCY67" s="685"/>
      <c r="GCZ67" s="685"/>
      <c r="GDA67" s="685"/>
      <c r="GDB67" s="685"/>
      <c r="GDC67" s="685"/>
      <c r="GDD67" s="685"/>
      <c r="GDE67" s="685"/>
      <c r="GDF67" s="685"/>
      <c r="GDG67" s="685"/>
      <c r="GDH67" s="685"/>
      <c r="GDI67" s="685"/>
      <c r="GDJ67" s="685"/>
      <c r="GDK67" s="685"/>
      <c r="GDL67" s="685"/>
      <c r="GDM67" s="685"/>
      <c r="GDN67" s="685"/>
      <c r="GDO67" s="685"/>
      <c r="GDP67" s="685"/>
      <c r="GDQ67" s="685"/>
      <c r="GDR67" s="685"/>
      <c r="GDS67" s="685"/>
      <c r="GDT67" s="685"/>
      <c r="GDU67" s="685"/>
      <c r="GDV67" s="685"/>
      <c r="GDW67" s="685"/>
      <c r="GDX67" s="685"/>
      <c r="GDY67" s="685"/>
      <c r="GDZ67" s="685"/>
      <c r="GEA67" s="685"/>
      <c r="GEB67" s="685"/>
      <c r="GEC67" s="685"/>
      <c r="GED67" s="685"/>
      <c r="GEE67" s="685"/>
      <c r="GEF67" s="685"/>
      <c r="GEG67" s="685"/>
      <c r="GEH67" s="685"/>
      <c r="GEI67" s="685"/>
      <c r="GEJ67" s="685"/>
      <c r="GEK67" s="685"/>
      <c r="GEL67" s="685"/>
      <c r="GEM67" s="685"/>
      <c r="GEN67" s="685"/>
      <c r="GEO67" s="685"/>
      <c r="GEP67" s="685"/>
      <c r="GEQ67" s="685"/>
      <c r="GER67" s="685"/>
      <c r="GES67" s="685"/>
      <c r="GET67" s="685"/>
      <c r="GEU67" s="685"/>
      <c r="GEV67" s="685"/>
      <c r="GEW67" s="685"/>
      <c r="GEX67" s="685"/>
      <c r="GEY67" s="685"/>
      <c r="GEZ67" s="685"/>
      <c r="GFA67" s="685"/>
      <c r="GFB67" s="685"/>
      <c r="GFC67" s="685"/>
      <c r="GFD67" s="685"/>
      <c r="GFE67" s="685"/>
      <c r="GFF67" s="685"/>
      <c r="GFG67" s="685"/>
      <c r="GFH67" s="685"/>
      <c r="GFI67" s="685"/>
      <c r="GFJ67" s="685"/>
      <c r="GFK67" s="685"/>
      <c r="GFL67" s="685"/>
      <c r="GFM67" s="685"/>
      <c r="GFN67" s="685"/>
      <c r="GFO67" s="685"/>
      <c r="GFP67" s="685"/>
      <c r="GFQ67" s="685"/>
      <c r="GFR67" s="685"/>
      <c r="GFS67" s="685"/>
      <c r="GFT67" s="685"/>
      <c r="GFU67" s="685"/>
      <c r="GFV67" s="685"/>
      <c r="GFW67" s="685"/>
      <c r="GFX67" s="685"/>
      <c r="GFY67" s="685"/>
      <c r="GFZ67" s="685"/>
      <c r="GGA67" s="685"/>
      <c r="GGB67" s="685"/>
      <c r="GGC67" s="685"/>
      <c r="GGD67" s="685"/>
      <c r="GGE67" s="685"/>
      <c r="GGF67" s="685"/>
      <c r="GGG67" s="685"/>
      <c r="GGH67" s="685"/>
      <c r="GGI67" s="685"/>
      <c r="GGJ67" s="685"/>
      <c r="GGK67" s="685"/>
      <c r="GGL67" s="685"/>
      <c r="GGM67" s="685"/>
      <c r="GGN67" s="685"/>
      <c r="GGO67" s="685"/>
      <c r="GGP67" s="685"/>
      <c r="GGQ67" s="685"/>
      <c r="GGR67" s="685"/>
      <c r="GGS67" s="685"/>
      <c r="GGT67" s="685"/>
      <c r="GGU67" s="685"/>
      <c r="GGV67" s="685"/>
      <c r="GGW67" s="685"/>
      <c r="GGX67" s="685"/>
      <c r="GGY67" s="685"/>
      <c r="GGZ67" s="685"/>
      <c r="GHA67" s="685"/>
      <c r="GHB67" s="685"/>
      <c r="GHC67" s="685"/>
      <c r="GHD67" s="685"/>
      <c r="GHE67" s="685"/>
      <c r="GHF67" s="685"/>
      <c r="GHG67" s="685"/>
      <c r="GHH67" s="685"/>
      <c r="GHI67" s="685"/>
      <c r="GHJ67" s="685"/>
      <c r="GHK67" s="685"/>
      <c r="GHL67" s="685"/>
      <c r="GHM67" s="685"/>
      <c r="GHN67" s="685"/>
      <c r="GHO67" s="685"/>
      <c r="GHP67" s="685"/>
      <c r="GHQ67" s="685"/>
      <c r="GHR67" s="685"/>
      <c r="GHS67" s="685"/>
      <c r="GHT67" s="685"/>
      <c r="GHU67" s="685"/>
      <c r="GHV67" s="685"/>
      <c r="GHW67" s="685"/>
      <c r="GHX67" s="685"/>
      <c r="GHY67" s="685"/>
      <c r="GHZ67" s="685"/>
      <c r="GIA67" s="685"/>
      <c r="GIB67" s="685"/>
      <c r="GIC67" s="685"/>
      <c r="GID67" s="685"/>
      <c r="GIE67" s="685"/>
      <c r="GIF67" s="685"/>
      <c r="GIG67" s="685"/>
      <c r="GIH67" s="685"/>
      <c r="GII67" s="685"/>
      <c r="GIJ67" s="685"/>
      <c r="GIK67" s="685"/>
      <c r="GIL67" s="685"/>
      <c r="GIM67" s="685"/>
      <c r="GIN67" s="685"/>
      <c r="GIO67" s="685"/>
      <c r="GIP67" s="685"/>
      <c r="GIQ67" s="685"/>
      <c r="GIR67" s="685"/>
      <c r="GIS67" s="685"/>
      <c r="GIT67" s="685"/>
      <c r="GIU67" s="685"/>
      <c r="GIV67" s="685"/>
      <c r="GIW67" s="685"/>
      <c r="GIX67" s="685"/>
      <c r="GIY67" s="685"/>
      <c r="GIZ67" s="685"/>
      <c r="GJA67" s="685"/>
      <c r="GJB67" s="685"/>
      <c r="GJC67" s="685"/>
      <c r="GJD67" s="685"/>
      <c r="GJE67" s="685"/>
      <c r="GJF67" s="685"/>
      <c r="GJG67" s="685"/>
      <c r="GJH67" s="685"/>
      <c r="GJI67" s="685"/>
      <c r="GJJ67" s="685"/>
      <c r="GJK67" s="685"/>
      <c r="GJL67" s="685"/>
      <c r="GJM67" s="685"/>
      <c r="GJN67" s="685"/>
      <c r="GJO67" s="685"/>
      <c r="GJP67" s="685"/>
      <c r="GJQ67" s="685"/>
      <c r="GJR67" s="685"/>
      <c r="GJS67" s="685"/>
      <c r="GJT67" s="685"/>
      <c r="GJU67" s="685"/>
      <c r="GJV67" s="685"/>
      <c r="GJW67" s="685"/>
      <c r="GJX67" s="685"/>
      <c r="GJY67" s="685"/>
      <c r="GJZ67" s="685"/>
      <c r="GKA67" s="685"/>
      <c r="GKB67" s="685"/>
      <c r="GKC67" s="685"/>
      <c r="GKD67" s="685"/>
      <c r="GKE67" s="685"/>
      <c r="GKF67" s="685"/>
      <c r="GKG67" s="685"/>
      <c r="GKH67" s="685"/>
      <c r="GKI67" s="685"/>
      <c r="GKJ67" s="685"/>
      <c r="GKK67" s="685"/>
      <c r="GKL67" s="685"/>
      <c r="GKM67" s="685"/>
      <c r="GKN67" s="685"/>
      <c r="GKO67" s="685"/>
      <c r="GKP67" s="685"/>
      <c r="GKQ67" s="685"/>
      <c r="GKR67" s="685"/>
      <c r="GKS67" s="685"/>
      <c r="GKT67" s="685"/>
      <c r="GKU67" s="685"/>
      <c r="GKV67" s="685"/>
      <c r="GKW67" s="685"/>
      <c r="GKX67" s="685"/>
      <c r="GKY67" s="685"/>
      <c r="GKZ67" s="685"/>
      <c r="GLA67" s="685"/>
      <c r="GLB67" s="685"/>
      <c r="GLC67" s="685"/>
      <c r="GLD67" s="685"/>
      <c r="GLE67" s="685"/>
      <c r="GLF67" s="685"/>
      <c r="GLG67" s="685"/>
      <c r="GLH67" s="685"/>
      <c r="GLI67" s="685"/>
      <c r="GLJ67" s="685"/>
      <c r="GLK67" s="685"/>
      <c r="GLL67" s="685"/>
      <c r="GLM67" s="685"/>
      <c r="GLN67" s="685"/>
      <c r="GLO67" s="685"/>
      <c r="GLP67" s="685"/>
      <c r="GLQ67" s="685"/>
      <c r="GLR67" s="685"/>
      <c r="GLS67" s="685"/>
      <c r="GLT67" s="685"/>
      <c r="GLU67" s="685"/>
      <c r="GLV67" s="685"/>
      <c r="GLW67" s="685"/>
      <c r="GLX67" s="685"/>
      <c r="GLY67" s="685"/>
      <c r="GLZ67" s="685"/>
      <c r="GMA67" s="685"/>
      <c r="GMB67" s="685"/>
      <c r="GMC67" s="685"/>
      <c r="GMD67" s="685"/>
      <c r="GME67" s="685"/>
      <c r="GMF67" s="685"/>
      <c r="GMG67" s="685"/>
      <c r="GMH67" s="685"/>
      <c r="GMI67" s="685"/>
      <c r="GMJ67" s="685"/>
      <c r="GMK67" s="685"/>
      <c r="GML67" s="685"/>
      <c r="GMM67" s="685"/>
      <c r="GMN67" s="685"/>
      <c r="GMO67" s="685"/>
      <c r="GMP67" s="685"/>
      <c r="GMQ67" s="685"/>
      <c r="GMR67" s="685"/>
      <c r="GMS67" s="685"/>
      <c r="GMT67" s="685"/>
      <c r="GMU67" s="685"/>
      <c r="GMV67" s="685"/>
      <c r="GMW67" s="685"/>
      <c r="GMX67" s="685"/>
      <c r="GMY67" s="685"/>
      <c r="GMZ67" s="685"/>
      <c r="GNA67" s="685"/>
      <c r="GNB67" s="685"/>
      <c r="GNC67" s="685"/>
      <c r="GND67" s="685"/>
      <c r="GNE67" s="685"/>
      <c r="GNF67" s="685"/>
      <c r="GNG67" s="685"/>
      <c r="GNH67" s="685"/>
      <c r="GNI67" s="685"/>
      <c r="GNJ67" s="685"/>
      <c r="GNK67" s="685"/>
      <c r="GNL67" s="685"/>
      <c r="GNM67" s="685"/>
      <c r="GNN67" s="685"/>
      <c r="GNO67" s="685"/>
      <c r="GNP67" s="685"/>
      <c r="GNQ67" s="685"/>
      <c r="GNR67" s="685"/>
      <c r="GNS67" s="685"/>
      <c r="GNT67" s="685"/>
      <c r="GNU67" s="685"/>
      <c r="GNV67" s="685"/>
      <c r="GNW67" s="685"/>
      <c r="GNX67" s="685"/>
      <c r="GNY67" s="685"/>
      <c r="GNZ67" s="685"/>
      <c r="GOA67" s="685"/>
      <c r="GOB67" s="685"/>
      <c r="GOC67" s="685"/>
      <c r="GOD67" s="685"/>
      <c r="GOE67" s="685"/>
      <c r="GOF67" s="685"/>
      <c r="GOG67" s="685"/>
      <c r="GOH67" s="685"/>
      <c r="GOI67" s="685"/>
      <c r="GOJ67" s="685"/>
      <c r="GOK67" s="685"/>
      <c r="GOL67" s="685"/>
      <c r="GOM67" s="685"/>
      <c r="GON67" s="685"/>
      <c r="GOO67" s="685"/>
      <c r="GOP67" s="685"/>
      <c r="GOQ67" s="685"/>
      <c r="GOR67" s="685"/>
      <c r="GOS67" s="685"/>
      <c r="GOT67" s="685"/>
      <c r="GOU67" s="685"/>
      <c r="GOV67" s="685"/>
      <c r="GOW67" s="685"/>
      <c r="GOX67" s="685"/>
      <c r="GOY67" s="685"/>
      <c r="GOZ67" s="685"/>
      <c r="GPA67" s="685"/>
      <c r="GPB67" s="685"/>
      <c r="GPC67" s="685"/>
      <c r="GPD67" s="685"/>
      <c r="GPE67" s="685"/>
      <c r="GPF67" s="685"/>
      <c r="GPG67" s="685"/>
      <c r="GPH67" s="685"/>
      <c r="GPI67" s="685"/>
      <c r="GPJ67" s="685"/>
      <c r="GPK67" s="685"/>
      <c r="GPL67" s="685"/>
      <c r="GPM67" s="685"/>
      <c r="GPN67" s="685"/>
      <c r="GPO67" s="685"/>
      <c r="GPP67" s="685"/>
      <c r="GPQ67" s="685"/>
      <c r="GPR67" s="685"/>
      <c r="GPS67" s="685"/>
      <c r="GPT67" s="685"/>
      <c r="GPU67" s="685"/>
      <c r="GPV67" s="685"/>
      <c r="GPW67" s="685"/>
      <c r="GPX67" s="685"/>
      <c r="GPY67" s="685"/>
      <c r="GPZ67" s="685"/>
      <c r="GQA67" s="685"/>
      <c r="GQB67" s="685"/>
      <c r="GQC67" s="685"/>
      <c r="GQD67" s="685"/>
      <c r="GQE67" s="685"/>
      <c r="GQF67" s="685"/>
      <c r="GQG67" s="685"/>
      <c r="GQH67" s="685"/>
      <c r="GQI67" s="685"/>
      <c r="GQJ67" s="685"/>
      <c r="GQK67" s="685"/>
      <c r="GQL67" s="685"/>
      <c r="GQM67" s="685"/>
      <c r="GQN67" s="685"/>
      <c r="GQO67" s="685"/>
      <c r="GQP67" s="685"/>
      <c r="GQQ67" s="685"/>
      <c r="GQR67" s="685"/>
      <c r="GQS67" s="685"/>
      <c r="GQT67" s="685"/>
      <c r="GQU67" s="685"/>
      <c r="GQV67" s="685"/>
      <c r="GQW67" s="685"/>
      <c r="GQX67" s="685"/>
      <c r="GQY67" s="685"/>
      <c r="GQZ67" s="685"/>
      <c r="GRA67" s="685"/>
      <c r="GRB67" s="685"/>
      <c r="GRC67" s="685"/>
      <c r="GRD67" s="685"/>
      <c r="GRE67" s="685"/>
      <c r="GRF67" s="685"/>
      <c r="GRG67" s="685"/>
      <c r="GRH67" s="685"/>
      <c r="GRI67" s="685"/>
      <c r="GRJ67" s="685"/>
      <c r="GRK67" s="685"/>
      <c r="GRL67" s="685"/>
      <c r="GRM67" s="685"/>
      <c r="GRN67" s="685"/>
      <c r="GRO67" s="685"/>
      <c r="GRP67" s="685"/>
      <c r="GRQ67" s="685"/>
      <c r="GRR67" s="685"/>
      <c r="GRS67" s="685"/>
      <c r="GRT67" s="685"/>
      <c r="GRU67" s="685"/>
      <c r="GRV67" s="685"/>
      <c r="GRW67" s="685"/>
      <c r="GRX67" s="685"/>
      <c r="GRY67" s="685"/>
      <c r="GRZ67" s="685"/>
      <c r="GSA67" s="685"/>
      <c r="GSB67" s="685"/>
      <c r="GSC67" s="685"/>
      <c r="GSD67" s="685"/>
      <c r="GSE67" s="685"/>
      <c r="GSF67" s="685"/>
      <c r="GSG67" s="685"/>
      <c r="GSH67" s="685"/>
      <c r="GSI67" s="685"/>
      <c r="GSJ67" s="685"/>
      <c r="GSK67" s="685"/>
      <c r="GSL67" s="685"/>
      <c r="GSM67" s="685"/>
      <c r="GSN67" s="685"/>
      <c r="GSO67" s="685"/>
      <c r="GSP67" s="685"/>
      <c r="GSQ67" s="685"/>
      <c r="GSR67" s="685"/>
      <c r="GSS67" s="685"/>
      <c r="GST67" s="685"/>
      <c r="GSU67" s="685"/>
      <c r="GSV67" s="685"/>
      <c r="GSW67" s="685"/>
      <c r="GSX67" s="685"/>
      <c r="GSY67" s="685"/>
      <c r="GSZ67" s="685"/>
      <c r="GTA67" s="685"/>
      <c r="GTB67" s="685"/>
      <c r="GTC67" s="685"/>
      <c r="GTD67" s="685"/>
      <c r="GTE67" s="685"/>
      <c r="GTF67" s="685"/>
      <c r="GTG67" s="685"/>
      <c r="GTH67" s="685"/>
      <c r="GTI67" s="685"/>
      <c r="GTJ67" s="685"/>
      <c r="GTK67" s="685"/>
      <c r="GTL67" s="685"/>
      <c r="GTM67" s="685"/>
      <c r="GTN67" s="685"/>
      <c r="GTO67" s="685"/>
      <c r="GTP67" s="685"/>
      <c r="GTQ67" s="685"/>
      <c r="GTR67" s="685"/>
      <c r="GTS67" s="685"/>
      <c r="GTT67" s="685"/>
      <c r="GTU67" s="685"/>
      <c r="GTV67" s="685"/>
      <c r="GTW67" s="685"/>
      <c r="GTX67" s="685"/>
      <c r="GTY67" s="685"/>
      <c r="GTZ67" s="685"/>
      <c r="GUA67" s="685"/>
      <c r="GUB67" s="685"/>
      <c r="GUC67" s="685"/>
      <c r="GUD67" s="685"/>
      <c r="GUE67" s="685"/>
      <c r="GUF67" s="685"/>
      <c r="GUG67" s="685"/>
      <c r="GUH67" s="685"/>
      <c r="GUI67" s="685"/>
      <c r="GUJ67" s="685"/>
      <c r="GUK67" s="685"/>
      <c r="GUL67" s="685"/>
      <c r="GUM67" s="685"/>
      <c r="GUN67" s="685"/>
      <c r="GUO67" s="685"/>
      <c r="GUP67" s="685"/>
      <c r="GUQ67" s="685"/>
      <c r="GUR67" s="685"/>
      <c r="GUS67" s="685"/>
      <c r="GUT67" s="685"/>
      <c r="GUU67" s="685"/>
      <c r="GUV67" s="685"/>
      <c r="GUW67" s="685"/>
      <c r="GUX67" s="685"/>
      <c r="GUY67" s="685"/>
      <c r="GUZ67" s="685"/>
      <c r="GVA67" s="685"/>
      <c r="GVB67" s="685"/>
      <c r="GVC67" s="685"/>
      <c r="GVD67" s="685"/>
      <c r="GVE67" s="685"/>
      <c r="GVF67" s="685"/>
      <c r="GVG67" s="685"/>
      <c r="GVH67" s="685"/>
      <c r="GVI67" s="685"/>
      <c r="GVJ67" s="685"/>
      <c r="GVK67" s="685"/>
      <c r="GVL67" s="685"/>
      <c r="GVM67" s="685"/>
      <c r="GVN67" s="685"/>
      <c r="GVO67" s="685"/>
      <c r="GVP67" s="685"/>
      <c r="GVQ67" s="685"/>
      <c r="GVR67" s="685"/>
      <c r="GVS67" s="685"/>
      <c r="GVT67" s="685"/>
      <c r="GVU67" s="685"/>
      <c r="GVV67" s="685"/>
      <c r="GVW67" s="685"/>
      <c r="GVX67" s="685"/>
      <c r="GVY67" s="685"/>
      <c r="GVZ67" s="685"/>
      <c r="GWA67" s="685"/>
      <c r="GWB67" s="685"/>
      <c r="GWC67" s="685"/>
      <c r="GWD67" s="685"/>
      <c r="GWE67" s="685"/>
      <c r="GWF67" s="685"/>
      <c r="GWG67" s="685"/>
      <c r="GWH67" s="685"/>
      <c r="GWI67" s="685"/>
      <c r="GWJ67" s="685"/>
      <c r="GWK67" s="685"/>
      <c r="GWL67" s="685"/>
      <c r="GWM67" s="685"/>
      <c r="GWN67" s="685"/>
      <c r="GWO67" s="685"/>
      <c r="GWP67" s="685"/>
      <c r="GWQ67" s="685"/>
      <c r="GWR67" s="685"/>
      <c r="GWS67" s="685"/>
      <c r="GWT67" s="685"/>
      <c r="GWU67" s="685"/>
      <c r="GWV67" s="685"/>
      <c r="GWW67" s="685"/>
      <c r="GWX67" s="685"/>
      <c r="GWY67" s="685"/>
      <c r="GWZ67" s="685"/>
      <c r="GXA67" s="685"/>
      <c r="GXB67" s="685"/>
      <c r="GXC67" s="685"/>
      <c r="GXD67" s="685"/>
      <c r="GXE67" s="685"/>
      <c r="GXF67" s="685"/>
      <c r="GXG67" s="685"/>
      <c r="GXH67" s="685"/>
      <c r="GXI67" s="685"/>
      <c r="GXJ67" s="685"/>
      <c r="GXK67" s="685"/>
      <c r="GXL67" s="685"/>
      <c r="GXM67" s="685"/>
      <c r="GXN67" s="685"/>
      <c r="GXO67" s="685"/>
      <c r="GXP67" s="685"/>
      <c r="GXQ67" s="685"/>
      <c r="GXR67" s="685"/>
      <c r="GXS67" s="685"/>
      <c r="GXT67" s="685"/>
      <c r="GXU67" s="685"/>
      <c r="GXV67" s="685"/>
      <c r="GXW67" s="685"/>
      <c r="GXX67" s="685"/>
      <c r="GXY67" s="685"/>
      <c r="GXZ67" s="685"/>
      <c r="GYA67" s="685"/>
      <c r="GYB67" s="685"/>
      <c r="GYC67" s="685"/>
      <c r="GYD67" s="685"/>
      <c r="GYE67" s="685"/>
      <c r="GYF67" s="685"/>
      <c r="GYG67" s="685"/>
      <c r="GYH67" s="685"/>
      <c r="GYI67" s="685"/>
      <c r="GYJ67" s="685"/>
      <c r="GYK67" s="685"/>
      <c r="GYL67" s="685"/>
      <c r="GYM67" s="685"/>
      <c r="GYN67" s="685"/>
      <c r="GYO67" s="685"/>
      <c r="GYP67" s="685"/>
      <c r="GYQ67" s="685"/>
      <c r="GYR67" s="685"/>
      <c r="GYS67" s="685"/>
      <c r="GYT67" s="685"/>
      <c r="GYU67" s="685"/>
      <c r="GYV67" s="685"/>
      <c r="GYW67" s="685"/>
      <c r="GYX67" s="685"/>
      <c r="GYY67" s="685"/>
      <c r="GYZ67" s="685"/>
      <c r="GZA67" s="685"/>
      <c r="GZB67" s="685"/>
      <c r="GZC67" s="685"/>
      <c r="GZD67" s="685"/>
      <c r="GZE67" s="685"/>
      <c r="GZF67" s="685"/>
      <c r="GZG67" s="685"/>
      <c r="GZH67" s="685"/>
      <c r="GZI67" s="685"/>
      <c r="GZJ67" s="685"/>
      <c r="GZK67" s="685"/>
      <c r="GZL67" s="685"/>
      <c r="GZM67" s="685"/>
      <c r="GZN67" s="685"/>
      <c r="GZO67" s="685"/>
      <c r="GZP67" s="685"/>
      <c r="GZQ67" s="685"/>
      <c r="GZR67" s="685"/>
      <c r="GZS67" s="685"/>
      <c r="GZT67" s="685"/>
      <c r="GZU67" s="685"/>
      <c r="GZV67" s="685"/>
      <c r="GZW67" s="685"/>
      <c r="GZX67" s="685"/>
      <c r="GZY67" s="685"/>
      <c r="GZZ67" s="685"/>
      <c r="HAA67" s="685"/>
      <c r="HAB67" s="685"/>
      <c r="HAC67" s="685"/>
      <c r="HAD67" s="685"/>
      <c r="HAE67" s="685"/>
      <c r="HAF67" s="685"/>
      <c r="HAG67" s="685"/>
      <c r="HAH67" s="685"/>
      <c r="HAI67" s="685"/>
      <c r="HAJ67" s="685"/>
      <c r="HAK67" s="685"/>
      <c r="HAL67" s="685"/>
      <c r="HAM67" s="685"/>
      <c r="HAN67" s="685"/>
      <c r="HAO67" s="685"/>
      <c r="HAP67" s="685"/>
      <c r="HAQ67" s="685"/>
      <c r="HAR67" s="685"/>
      <c r="HAS67" s="685"/>
      <c r="HAT67" s="685"/>
      <c r="HAU67" s="685"/>
      <c r="HAV67" s="685"/>
      <c r="HAW67" s="685"/>
      <c r="HAX67" s="685"/>
      <c r="HAY67" s="685"/>
      <c r="HAZ67" s="685"/>
      <c r="HBA67" s="685"/>
      <c r="HBB67" s="685"/>
      <c r="HBC67" s="685"/>
      <c r="HBD67" s="685"/>
      <c r="HBE67" s="685"/>
      <c r="HBF67" s="685"/>
      <c r="HBG67" s="685"/>
      <c r="HBH67" s="685"/>
      <c r="HBI67" s="685"/>
      <c r="HBJ67" s="685"/>
      <c r="HBK67" s="685"/>
      <c r="HBL67" s="685"/>
      <c r="HBM67" s="685"/>
      <c r="HBN67" s="685"/>
      <c r="HBO67" s="685"/>
      <c r="HBP67" s="685"/>
      <c r="HBQ67" s="685"/>
      <c r="HBR67" s="685"/>
      <c r="HBS67" s="685"/>
      <c r="HBT67" s="685"/>
      <c r="HBU67" s="685"/>
      <c r="HBV67" s="685"/>
      <c r="HBW67" s="685"/>
      <c r="HBX67" s="685"/>
      <c r="HBY67" s="685"/>
      <c r="HBZ67" s="685"/>
      <c r="HCA67" s="685"/>
      <c r="HCB67" s="685"/>
      <c r="HCC67" s="685"/>
      <c r="HCD67" s="685"/>
      <c r="HCE67" s="685"/>
      <c r="HCF67" s="685"/>
      <c r="HCG67" s="685"/>
      <c r="HCH67" s="685"/>
      <c r="HCI67" s="685"/>
      <c r="HCJ67" s="685"/>
      <c r="HCK67" s="685"/>
      <c r="HCL67" s="685"/>
      <c r="HCM67" s="685"/>
      <c r="HCN67" s="685"/>
      <c r="HCO67" s="685"/>
      <c r="HCP67" s="685"/>
      <c r="HCQ67" s="685"/>
      <c r="HCR67" s="685"/>
      <c r="HCS67" s="685"/>
      <c r="HCT67" s="685"/>
      <c r="HCU67" s="685"/>
      <c r="HCV67" s="685"/>
      <c r="HCW67" s="685"/>
      <c r="HCX67" s="685"/>
      <c r="HCY67" s="685"/>
      <c r="HCZ67" s="685"/>
      <c r="HDA67" s="685"/>
      <c r="HDB67" s="685"/>
      <c r="HDC67" s="685"/>
      <c r="HDD67" s="685"/>
      <c r="HDE67" s="685"/>
      <c r="HDF67" s="685"/>
      <c r="HDG67" s="685"/>
      <c r="HDH67" s="685"/>
      <c r="HDI67" s="685"/>
      <c r="HDJ67" s="685"/>
      <c r="HDK67" s="685"/>
      <c r="HDL67" s="685"/>
      <c r="HDM67" s="685"/>
      <c r="HDN67" s="685"/>
      <c r="HDO67" s="685"/>
      <c r="HDP67" s="685"/>
      <c r="HDQ67" s="685"/>
      <c r="HDR67" s="685"/>
      <c r="HDS67" s="685"/>
      <c r="HDT67" s="685"/>
      <c r="HDU67" s="685"/>
      <c r="HDV67" s="685"/>
      <c r="HDW67" s="685"/>
      <c r="HDX67" s="685"/>
      <c r="HDY67" s="685"/>
      <c r="HDZ67" s="685"/>
      <c r="HEA67" s="685"/>
      <c r="HEB67" s="685"/>
      <c r="HEC67" s="685"/>
      <c r="HED67" s="685"/>
      <c r="HEE67" s="685"/>
      <c r="HEF67" s="685"/>
      <c r="HEG67" s="685"/>
      <c r="HEH67" s="685"/>
      <c r="HEI67" s="685"/>
      <c r="HEJ67" s="685"/>
      <c r="HEK67" s="685"/>
      <c r="HEL67" s="685"/>
      <c r="HEM67" s="685"/>
      <c r="HEN67" s="685"/>
      <c r="HEO67" s="685"/>
      <c r="HEP67" s="685"/>
      <c r="HEQ67" s="685"/>
      <c r="HER67" s="685"/>
      <c r="HES67" s="685"/>
      <c r="HET67" s="685"/>
      <c r="HEU67" s="685"/>
      <c r="HEV67" s="685"/>
      <c r="HEW67" s="685"/>
      <c r="HEX67" s="685"/>
      <c r="HEY67" s="685"/>
      <c r="HEZ67" s="685"/>
      <c r="HFA67" s="685"/>
      <c r="HFB67" s="685"/>
      <c r="HFC67" s="685"/>
      <c r="HFD67" s="685"/>
      <c r="HFE67" s="685"/>
      <c r="HFF67" s="685"/>
      <c r="HFG67" s="685"/>
      <c r="HFH67" s="685"/>
      <c r="HFI67" s="685"/>
      <c r="HFJ67" s="685"/>
      <c r="HFK67" s="685"/>
      <c r="HFL67" s="685"/>
      <c r="HFM67" s="685"/>
      <c r="HFN67" s="685"/>
      <c r="HFO67" s="685"/>
      <c r="HFP67" s="685"/>
      <c r="HFQ67" s="685"/>
      <c r="HFR67" s="685"/>
      <c r="HFS67" s="685"/>
      <c r="HFT67" s="685"/>
      <c r="HFU67" s="685"/>
      <c r="HFV67" s="685"/>
      <c r="HFW67" s="685"/>
      <c r="HFX67" s="685"/>
      <c r="HFY67" s="685"/>
      <c r="HFZ67" s="685"/>
      <c r="HGA67" s="685"/>
      <c r="HGB67" s="685"/>
      <c r="HGC67" s="685"/>
      <c r="HGD67" s="685"/>
      <c r="HGE67" s="685"/>
      <c r="HGF67" s="685"/>
      <c r="HGG67" s="685"/>
      <c r="HGH67" s="685"/>
      <c r="HGI67" s="685"/>
      <c r="HGJ67" s="685"/>
      <c r="HGK67" s="685"/>
      <c r="HGL67" s="685"/>
      <c r="HGM67" s="685"/>
      <c r="HGN67" s="685"/>
      <c r="HGO67" s="685"/>
      <c r="HGP67" s="685"/>
      <c r="HGQ67" s="685"/>
      <c r="HGR67" s="685"/>
      <c r="HGS67" s="685"/>
      <c r="HGT67" s="685"/>
      <c r="HGU67" s="685"/>
      <c r="HGV67" s="685"/>
      <c r="HGW67" s="685"/>
      <c r="HGX67" s="685"/>
      <c r="HGY67" s="685"/>
      <c r="HGZ67" s="685"/>
      <c r="HHA67" s="685"/>
      <c r="HHB67" s="685"/>
      <c r="HHC67" s="685"/>
      <c r="HHD67" s="685"/>
      <c r="HHE67" s="685"/>
      <c r="HHF67" s="685"/>
      <c r="HHG67" s="685"/>
      <c r="HHH67" s="685"/>
      <c r="HHI67" s="685"/>
      <c r="HHJ67" s="685"/>
      <c r="HHK67" s="685"/>
      <c r="HHL67" s="685"/>
      <c r="HHM67" s="685"/>
      <c r="HHN67" s="685"/>
      <c r="HHO67" s="685"/>
      <c r="HHP67" s="685"/>
      <c r="HHQ67" s="685"/>
      <c r="HHR67" s="685"/>
      <c r="HHS67" s="685"/>
      <c r="HHT67" s="685"/>
      <c r="HHU67" s="685"/>
      <c r="HHV67" s="685"/>
      <c r="HHW67" s="685"/>
      <c r="HHX67" s="685"/>
      <c r="HHY67" s="685"/>
      <c r="HHZ67" s="685"/>
      <c r="HIA67" s="685"/>
      <c r="HIB67" s="685"/>
      <c r="HIC67" s="685"/>
      <c r="HID67" s="685"/>
      <c r="HIE67" s="685"/>
      <c r="HIF67" s="685"/>
      <c r="HIG67" s="685"/>
      <c r="HIH67" s="685"/>
      <c r="HII67" s="685"/>
      <c r="HIJ67" s="685"/>
      <c r="HIK67" s="685"/>
      <c r="HIL67" s="685"/>
      <c r="HIM67" s="685"/>
      <c r="HIN67" s="685"/>
      <c r="HIO67" s="685"/>
      <c r="HIP67" s="685"/>
      <c r="HIQ67" s="685"/>
      <c r="HIR67" s="685"/>
      <c r="HIS67" s="685"/>
      <c r="HIT67" s="685"/>
      <c r="HIU67" s="685"/>
      <c r="HIV67" s="685"/>
      <c r="HIW67" s="685"/>
      <c r="HIX67" s="685"/>
      <c r="HIY67" s="685"/>
      <c r="HIZ67" s="685"/>
      <c r="HJA67" s="685"/>
      <c r="HJB67" s="685"/>
      <c r="HJC67" s="685"/>
      <c r="HJD67" s="685"/>
      <c r="HJE67" s="685"/>
      <c r="HJF67" s="685"/>
      <c r="HJG67" s="685"/>
      <c r="HJH67" s="685"/>
      <c r="HJI67" s="685"/>
      <c r="HJJ67" s="685"/>
      <c r="HJK67" s="685"/>
      <c r="HJL67" s="685"/>
      <c r="HJM67" s="685"/>
      <c r="HJN67" s="685"/>
      <c r="HJO67" s="685"/>
      <c r="HJP67" s="685"/>
      <c r="HJQ67" s="685"/>
      <c r="HJR67" s="685"/>
      <c r="HJS67" s="685"/>
      <c r="HJT67" s="685"/>
      <c r="HJU67" s="685"/>
      <c r="HJV67" s="685"/>
      <c r="HJW67" s="685"/>
      <c r="HJX67" s="685"/>
      <c r="HJY67" s="685"/>
      <c r="HJZ67" s="685"/>
      <c r="HKA67" s="685"/>
      <c r="HKB67" s="685"/>
      <c r="HKC67" s="685"/>
      <c r="HKD67" s="685"/>
      <c r="HKE67" s="685"/>
      <c r="HKF67" s="685"/>
      <c r="HKG67" s="685"/>
      <c r="HKH67" s="685"/>
      <c r="HKI67" s="685"/>
      <c r="HKJ67" s="685"/>
      <c r="HKK67" s="685"/>
      <c r="HKL67" s="685"/>
      <c r="HKM67" s="685"/>
      <c r="HKN67" s="685"/>
      <c r="HKO67" s="685"/>
      <c r="HKP67" s="685"/>
      <c r="HKQ67" s="685"/>
      <c r="HKR67" s="685"/>
      <c r="HKS67" s="685"/>
      <c r="HKT67" s="685"/>
      <c r="HKU67" s="685"/>
      <c r="HKV67" s="685"/>
      <c r="HKW67" s="685"/>
      <c r="HKX67" s="685"/>
      <c r="HKY67" s="685"/>
      <c r="HKZ67" s="685"/>
      <c r="HLA67" s="685"/>
      <c r="HLB67" s="685"/>
      <c r="HLC67" s="685"/>
      <c r="HLD67" s="685"/>
      <c r="HLE67" s="685"/>
      <c r="HLF67" s="685"/>
      <c r="HLG67" s="685"/>
      <c r="HLH67" s="685"/>
      <c r="HLI67" s="685"/>
      <c r="HLJ67" s="685"/>
      <c r="HLK67" s="685"/>
      <c r="HLL67" s="685"/>
      <c r="HLM67" s="685"/>
      <c r="HLN67" s="685"/>
      <c r="HLO67" s="685"/>
      <c r="HLP67" s="685"/>
      <c r="HLQ67" s="685"/>
      <c r="HLR67" s="685"/>
      <c r="HLS67" s="685"/>
      <c r="HLT67" s="685"/>
      <c r="HLU67" s="685"/>
      <c r="HLV67" s="685"/>
      <c r="HLW67" s="685"/>
      <c r="HLX67" s="685"/>
      <c r="HLY67" s="685"/>
      <c r="HLZ67" s="685"/>
      <c r="HMA67" s="685"/>
      <c r="HMB67" s="685"/>
      <c r="HMC67" s="685"/>
      <c r="HMD67" s="685"/>
      <c r="HME67" s="685"/>
      <c r="HMF67" s="685"/>
      <c r="HMG67" s="685"/>
      <c r="HMH67" s="685"/>
      <c r="HMI67" s="685"/>
      <c r="HMJ67" s="685"/>
      <c r="HMK67" s="685"/>
      <c r="HML67" s="685"/>
      <c r="HMM67" s="685"/>
      <c r="HMN67" s="685"/>
      <c r="HMO67" s="685"/>
      <c r="HMP67" s="685"/>
      <c r="HMQ67" s="685"/>
      <c r="HMR67" s="685"/>
      <c r="HMS67" s="685"/>
      <c r="HMT67" s="685"/>
      <c r="HMU67" s="685"/>
      <c r="HMV67" s="685"/>
      <c r="HMW67" s="685"/>
      <c r="HMX67" s="685"/>
      <c r="HMY67" s="685"/>
      <c r="HMZ67" s="685"/>
      <c r="HNA67" s="685"/>
      <c r="HNB67" s="685"/>
      <c r="HNC67" s="685"/>
      <c r="HND67" s="685"/>
      <c r="HNE67" s="685"/>
      <c r="HNF67" s="685"/>
      <c r="HNG67" s="685"/>
      <c r="HNH67" s="685"/>
      <c r="HNI67" s="685"/>
      <c r="HNJ67" s="685"/>
      <c r="HNK67" s="685"/>
      <c r="HNL67" s="685"/>
      <c r="HNM67" s="685"/>
      <c r="HNN67" s="685"/>
      <c r="HNO67" s="685"/>
      <c r="HNP67" s="685"/>
      <c r="HNQ67" s="685"/>
      <c r="HNR67" s="685"/>
      <c r="HNS67" s="685"/>
      <c r="HNT67" s="685"/>
      <c r="HNU67" s="685"/>
      <c r="HNV67" s="685"/>
      <c r="HNW67" s="685"/>
      <c r="HNX67" s="685"/>
      <c r="HNY67" s="685"/>
      <c r="HNZ67" s="685"/>
      <c r="HOA67" s="685"/>
      <c r="HOB67" s="685"/>
      <c r="HOC67" s="685"/>
      <c r="HOD67" s="685"/>
      <c r="HOE67" s="685"/>
      <c r="HOF67" s="685"/>
      <c r="HOG67" s="685"/>
      <c r="HOH67" s="685"/>
      <c r="HOI67" s="685"/>
      <c r="HOJ67" s="685"/>
      <c r="HOK67" s="685"/>
      <c r="HOL67" s="685"/>
      <c r="HOM67" s="685"/>
      <c r="HON67" s="685"/>
      <c r="HOO67" s="685"/>
      <c r="HOP67" s="685"/>
      <c r="HOQ67" s="685"/>
      <c r="HOR67" s="685"/>
      <c r="HOS67" s="685"/>
      <c r="HOT67" s="685"/>
      <c r="HOU67" s="685"/>
      <c r="HOV67" s="685"/>
      <c r="HOW67" s="685"/>
      <c r="HOX67" s="685"/>
      <c r="HOY67" s="685"/>
      <c r="HOZ67" s="685"/>
      <c r="HPA67" s="685"/>
      <c r="HPB67" s="685"/>
      <c r="HPC67" s="685"/>
      <c r="HPD67" s="685"/>
      <c r="HPE67" s="685"/>
      <c r="HPF67" s="685"/>
      <c r="HPG67" s="685"/>
      <c r="HPH67" s="685"/>
      <c r="HPI67" s="685"/>
      <c r="HPJ67" s="685"/>
      <c r="HPK67" s="685"/>
      <c r="HPL67" s="685"/>
      <c r="HPM67" s="685"/>
      <c r="HPN67" s="685"/>
      <c r="HPO67" s="685"/>
      <c r="HPP67" s="685"/>
      <c r="HPQ67" s="685"/>
      <c r="HPR67" s="685"/>
      <c r="HPS67" s="685"/>
      <c r="HPT67" s="685"/>
      <c r="HPU67" s="685"/>
      <c r="HPV67" s="685"/>
      <c r="HPW67" s="685"/>
      <c r="HPX67" s="685"/>
      <c r="HPY67" s="685"/>
      <c r="HPZ67" s="685"/>
      <c r="HQA67" s="685"/>
      <c r="HQB67" s="685"/>
      <c r="HQC67" s="685"/>
      <c r="HQD67" s="685"/>
      <c r="HQE67" s="685"/>
      <c r="HQF67" s="685"/>
      <c r="HQG67" s="685"/>
      <c r="HQH67" s="685"/>
      <c r="HQI67" s="685"/>
      <c r="HQJ67" s="685"/>
      <c r="HQK67" s="685"/>
      <c r="HQL67" s="685"/>
      <c r="HQM67" s="685"/>
      <c r="HQN67" s="685"/>
      <c r="HQO67" s="685"/>
      <c r="HQP67" s="685"/>
      <c r="HQQ67" s="685"/>
      <c r="HQR67" s="685"/>
      <c r="HQS67" s="685"/>
      <c r="HQT67" s="685"/>
      <c r="HQU67" s="685"/>
      <c r="HQV67" s="685"/>
      <c r="HQW67" s="685"/>
      <c r="HQX67" s="685"/>
      <c r="HQY67" s="685"/>
      <c r="HQZ67" s="685"/>
      <c r="HRA67" s="685"/>
      <c r="HRB67" s="685"/>
      <c r="HRC67" s="685"/>
      <c r="HRD67" s="685"/>
      <c r="HRE67" s="685"/>
      <c r="HRF67" s="685"/>
      <c r="HRG67" s="685"/>
      <c r="HRH67" s="685"/>
      <c r="HRI67" s="685"/>
      <c r="HRJ67" s="685"/>
      <c r="HRK67" s="685"/>
      <c r="HRL67" s="685"/>
      <c r="HRM67" s="685"/>
      <c r="HRN67" s="685"/>
      <c r="HRO67" s="685"/>
      <c r="HRP67" s="685"/>
      <c r="HRQ67" s="685"/>
      <c r="HRR67" s="685"/>
      <c r="HRS67" s="685"/>
      <c r="HRT67" s="685"/>
      <c r="HRU67" s="685"/>
      <c r="HRV67" s="685"/>
      <c r="HRW67" s="685"/>
      <c r="HRX67" s="685"/>
      <c r="HRY67" s="685"/>
      <c r="HRZ67" s="685"/>
      <c r="HSA67" s="685"/>
      <c r="HSB67" s="685"/>
      <c r="HSC67" s="685"/>
      <c r="HSD67" s="685"/>
      <c r="HSE67" s="685"/>
      <c r="HSF67" s="685"/>
      <c r="HSG67" s="685"/>
      <c r="HSH67" s="685"/>
      <c r="HSI67" s="685"/>
      <c r="HSJ67" s="685"/>
      <c r="HSK67" s="685"/>
      <c r="HSL67" s="685"/>
      <c r="HSM67" s="685"/>
      <c r="HSN67" s="685"/>
      <c r="HSO67" s="685"/>
      <c r="HSP67" s="685"/>
      <c r="HSQ67" s="685"/>
      <c r="HSR67" s="685"/>
      <c r="HSS67" s="685"/>
      <c r="HST67" s="685"/>
      <c r="HSU67" s="685"/>
      <c r="HSV67" s="685"/>
      <c r="HSW67" s="685"/>
      <c r="HSX67" s="685"/>
      <c r="HSY67" s="685"/>
      <c r="HSZ67" s="685"/>
      <c r="HTA67" s="685"/>
      <c r="HTB67" s="685"/>
      <c r="HTC67" s="685"/>
      <c r="HTD67" s="685"/>
      <c r="HTE67" s="685"/>
      <c r="HTF67" s="685"/>
      <c r="HTG67" s="685"/>
      <c r="HTH67" s="685"/>
      <c r="HTI67" s="685"/>
      <c r="HTJ67" s="685"/>
      <c r="HTK67" s="685"/>
      <c r="HTL67" s="685"/>
      <c r="HTM67" s="685"/>
      <c r="HTN67" s="685"/>
      <c r="HTO67" s="685"/>
      <c r="HTP67" s="685"/>
      <c r="HTQ67" s="685"/>
      <c r="HTR67" s="685"/>
      <c r="HTS67" s="685"/>
      <c r="HTT67" s="685"/>
      <c r="HTU67" s="685"/>
      <c r="HTV67" s="685"/>
      <c r="HTW67" s="685"/>
      <c r="HTX67" s="685"/>
      <c r="HTY67" s="685"/>
      <c r="HTZ67" s="685"/>
      <c r="HUA67" s="685"/>
      <c r="HUB67" s="685"/>
      <c r="HUC67" s="685"/>
      <c r="HUD67" s="685"/>
      <c r="HUE67" s="685"/>
      <c r="HUF67" s="685"/>
      <c r="HUG67" s="685"/>
      <c r="HUH67" s="685"/>
      <c r="HUI67" s="685"/>
      <c r="HUJ67" s="685"/>
      <c r="HUK67" s="685"/>
      <c r="HUL67" s="685"/>
      <c r="HUM67" s="685"/>
      <c r="HUN67" s="685"/>
      <c r="HUO67" s="685"/>
      <c r="HUP67" s="685"/>
      <c r="HUQ67" s="685"/>
      <c r="HUR67" s="685"/>
      <c r="HUS67" s="685"/>
      <c r="HUT67" s="685"/>
      <c r="HUU67" s="685"/>
      <c r="HUV67" s="685"/>
      <c r="HUW67" s="685"/>
      <c r="HUX67" s="685"/>
      <c r="HUY67" s="685"/>
      <c r="HUZ67" s="685"/>
      <c r="HVA67" s="685"/>
      <c r="HVB67" s="685"/>
      <c r="HVC67" s="685"/>
      <c r="HVD67" s="685"/>
      <c r="HVE67" s="685"/>
      <c r="HVF67" s="685"/>
      <c r="HVG67" s="685"/>
      <c r="HVH67" s="685"/>
      <c r="HVI67" s="685"/>
      <c r="HVJ67" s="685"/>
      <c r="HVK67" s="685"/>
      <c r="HVL67" s="685"/>
      <c r="HVM67" s="685"/>
      <c r="HVN67" s="685"/>
      <c r="HVO67" s="685"/>
      <c r="HVP67" s="685"/>
      <c r="HVQ67" s="685"/>
      <c r="HVR67" s="685"/>
      <c r="HVS67" s="685"/>
      <c r="HVT67" s="685"/>
      <c r="HVU67" s="685"/>
      <c r="HVV67" s="685"/>
      <c r="HVW67" s="685"/>
      <c r="HVX67" s="685"/>
      <c r="HVY67" s="685"/>
      <c r="HVZ67" s="685"/>
      <c r="HWA67" s="685"/>
      <c r="HWB67" s="685"/>
      <c r="HWC67" s="685"/>
      <c r="HWD67" s="685"/>
      <c r="HWE67" s="685"/>
      <c r="HWF67" s="685"/>
      <c r="HWG67" s="685"/>
      <c r="HWH67" s="685"/>
      <c r="HWI67" s="685"/>
      <c r="HWJ67" s="685"/>
      <c r="HWK67" s="685"/>
      <c r="HWL67" s="685"/>
      <c r="HWM67" s="685"/>
      <c r="HWN67" s="685"/>
      <c r="HWO67" s="685"/>
      <c r="HWP67" s="685"/>
      <c r="HWQ67" s="685"/>
      <c r="HWR67" s="685"/>
      <c r="HWS67" s="685"/>
      <c r="HWT67" s="685"/>
      <c r="HWU67" s="685"/>
      <c r="HWV67" s="685"/>
      <c r="HWW67" s="685"/>
      <c r="HWX67" s="685"/>
      <c r="HWY67" s="685"/>
      <c r="HWZ67" s="685"/>
      <c r="HXA67" s="685"/>
      <c r="HXB67" s="685"/>
      <c r="HXC67" s="685"/>
      <c r="HXD67" s="685"/>
      <c r="HXE67" s="685"/>
      <c r="HXF67" s="685"/>
      <c r="HXG67" s="685"/>
      <c r="HXH67" s="685"/>
      <c r="HXI67" s="685"/>
      <c r="HXJ67" s="685"/>
      <c r="HXK67" s="685"/>
      <c r="HXL67" s="685"/>
      <c r="HXM67" s="685"/>
      <c r="HXN67" s="685"/>
      <c r="HXO67" s="685"/>
      <c r="HXP67" s="685"/>
      <c r="HXQ67" s="685"/>
      <c r="HXR67" s="685"/>
      <c r="HXS67" s="685"/>
      <c r="HXT67" s="685"/>
      <c r="HXU67" s="685"/>
      <c r="HXV67" s="685"/>
      <c r="HXW67" s="685"/>
      <c r="HXX67" s="685"/>
      <c r="HXY67" s="685"/>
      <c r="HXZ67" s="685"/>
      <c r="HYA67" s="685"/>
      <c r="HYB67" s="685"/>
      <c r="HYC67" s="685"/>
      <c r="HYD67" s="685"/>
      <c r="HYE67" s="685"/>
      <c r="HYF67" s="685"/>
      <c r="HYG67" s="685"/>
      <c r="HYH67" s="685"/>
      <c r="HYI67" s="685"/>
      <c r="HYJ67" s="685"/>
      <c r="HYK67" s="685"/>
      <c r="HYL67" s="685"/>
      <c r="HYM67" s="685"/>
      <c r="HYN67" s="685"/>
      <c r="HYO67" s="685"/>
      <c r="HYP67" s="685"/>
      <c r="HYQ67" s="685"/>
      <c r="HYR67" s="685"/>
      <c r="HYS67" s="685"/>
      <c r="HYT67" s="685"/>
      <c r="HYU67" s="685"/>
      <c r="HYV67" s="685"/>
      <c r="HYW67" s="685"/>
      <c r="HYX67" s="685"/>
      <c r="HYY67" s="685"/>
      <c r="HYZ67" s="685"/>
      <c r="HZA67" s="685"/>
      <c r="HZB67" s="685"/>
      <c r="HZC67" s="685"/>
      <c r="HZD67" s="685"/>
      <c r="HZE67" s="685"/>
      <c r="HZF67" s="685"/>
      <c r="HZG67" s="685"/>
      <c r="HZH67" s="685"/>
      <c r="HZI67" s="685"/>
      <c r="HZJ67" s="685"/>
      <c r="HZK67" s="685"/>
      <c r="HZL67" s="685"/>
      <c r="HZM67" s="685"/>
      <c r="HZN67" s="685"/>
      <c r="HZO67" s="685"/>
      <c r="HZP67" s="685"/>
      <c r="HZQ67" s="685"/>
      <c r="HZR67" s="685"/>
      <c r="HZS67" s="685"/>
      <c r="HZT67" s="685"/>
      <c r="HZU67" s="685"/>
      <c r="HZV67" s="685"/>
      <c r="HZW67" s="685"/>
      <c r="HZX67" s="685"/>
      <c r="HZY67" s="685"/>
      <c r="HZZ67" s="685"/>
      <c r="IAA67" s="685"/>
      <c r="IAB67" s="685"/>
      <c r="IAC67" s="685"/>
      <c r="IAD67" s="685"/>
      <c r="IAE67" s="685"/>
      <c r="IAF67" s="685"/>
      <c r="IAG67" s="685"/>
      <c r="IAH67" s="685"/>
      <c r="IAI67" s="685"/>
      <c r="IAJ67" s="685"/>
      <c r="IAK67" s="685"/>
      <c r="IAL67" s="685"/>
      <c r="IAM67" s="685"/>
      <c r="IAN67" s="685"/>
      <c r="IAO67" s="685"/>
      <c r="IAP67" s="685"/>
      <c r="IAQ67" s="685"/>
      <c r="IAR67" s="685"/>
      <c r="IAS67" s="685"/>
      <c r="IAT67" s="685"/>
      <c r="IAU67" s="685"/>
      <c r="IAV67" s="685"/>
      <c r="IAW67" s="685"/>
      <c r="IAX67" s="685"/>
      <c r="IAY67" s="685"/>
      <c r="IAZ67" s="685"/>
      <c r="IBA67" s="685"/>
      <c r="IBB67" s="685"/>
      <c r="IBC67" s="685"/>
      <c r="IBD67" s="685"/>
      <c r="IBE67" s="685"/>
      <c r="IBF67" s="685"/>
      <c r="IBG67" s="685"/>
      <c r="IBH67" s="685"/>
      <c r="IBI67" s="685"/>
      <c r="IBJ67" s="685"/>
      <c r="IBK67" s="685"/>
      <c r="IBL67" s="685"/>
      <c r="IBM67" s="685"/>
      <c r="IBN67" s="685"/>
      <c r="IBO67" s="685"/>
      <c r="IBP67" s="685"/>
      <c r="IBQ67" s="685"/>
      <c r="IBR67" s="685"/>
      <c r="IBS67" s="685"/>
      <c r="IBT67" s="685"/>
      <c r="IBU67" s="685"/>
      <c r="IBV67" s="685"/>
      <c r="IBW67" s="685"/>
      <c r="IBX67" s="685"/>
      <c r="IBY67" s="685"/>
      <c r="IBZ67" s="685"/>
      <c r="ICA67" s="685"/>
      <c r="ICB67" s="685"/>
      <c r="ICC67" s="685"/>
      <c r="ICD67" s="685"/>
      <c r="ICE67" s="685"/>
      <c r="ICF67" s="685"/>
      <c r="ICG67" s="685"/>
      <c r="ICH67" s="685"/>
      <c r="ICI67" s="685"/>
      <c r="ICJ67" s="685"/>
      <c r="ICK67" s="685"/>
      <c r="ICL67" s="685"/>
      <c r="ICM67" s="685"/>
      <c r="ICN67" s="685"/>
      <c r="ICO67" s="685"/>
      <c r="ICP67" s="685"/>
      <c r="ICQ67" s="685"/>
      <c r="ICR67" s="685"/>
      <c r="ICS67" s="685"/>
      <c r="ICT67" s="685"/>
      <c r="ICU67" s="685"/>
      <c r="ICV67" s="685"/>
      <c r="ICW67" s="685"/>
      <c r="ICX67" s="685"/>
      <c r="ICY67" s="685"/>
      <c r="ICZ67" s="685"/>
      <c r="IDA67" s="685"/>
      <c r="IDB67" s="685"/>
      <c r="IDC67" s="685"/>
      <c r="IDD67" s="685"/>
      <c r="IDE67" s="685"/>
      <c r="IDF67" s="685"/>
      <c r="IDG67" s="685"/>
      <c r="IDH67" s="685"/>
      <c r="IDI67" s="685"/>
      <c r="IDJ67" s="685"/>
      <c r="IDK67" s="685"/>
      <c r="IDL67" s="685"/>
      <c r="IDM67" s="685"/>
      <c r="IDN67" s="685"/>
      <c r="IDO67" s="685"/>
      <c r="IDP67" s="685"/>
      <c r="IDQ67" s="685"/>
      <c r="IDR67" s="685"/>
      <c r="IDS67" s="685"/>
      <c r="IDT67" s="685"/>
      <c r="IDU67" s="685"/>
      <c r="IDV67" s="685"/>
      <c r="IDW67" s="685"/>
      <c r="IDX67" s="685"/>
      <c r="IDY67" s="685"/>
      <c r="IDZ67" s="685"/>
      <c r="IEA67" s="685"/>
      <c r="IEB67" s="685"/>
      <c r="IEC67" s="685"/>
      <c r="IED67" s="685"/>
      <c r="IEE67" s="685"/>
      <c r="IEF67" s="685"/>
      <c r="IEG67" s="685"/>
      <c r="IEH67" s="685"/>
      <c r="IEI67" s="685"/>
      <c r="IEJ67" s="685"/>
      <c r="IEK67" s="685"/>
      <c r="IEL67" s="685"/>
      <c r="IEM67" s="685"/>
      <c r="IEN67" s="685"/>
      <c r="IEO67" s="685"/>
      <c r="IEP67" s="685"/>
      <c r="IEQ67" s="685"/>
      <c r="IER67" s="685"/>
      <c r="IES67" s="685"/>
      <c r="IET67" s="685"/>
      <c r="IEU67" s="685"/>
      <c r="IEV67" s="685"/>
      <c r="IEW67" s="685"/>
      <c r="IEX67" s="685"/>
      <c r="IEY67" s="685"/>
      <c r="IEZ67" s="685"/>
      <c r="IFA67" s="685"/>
      <c r="IFB67" s="685"/>
      <c r="IFC67" s="685"/>
      <c r="IFD67" s="685"/>
      <c r="IFE67" s="685"/>
      <c r="IFF67" s="685"/>
      <c r="IFG67" s="685"/>
      <c r="IFH67" s="685"/>
      <c r="IFI67" s="685"/>
      <c r="IFJ67" s="685"/>
      <c r="IFK67" s="685"/>
      <c r="IFL67" s="685"/>
      <c r="IFM67" s="685"/>
      <c r="IFN67" s="685"/>
      <c r="IFO67" s="685"/>
      <c r="IFP67" s="685"/>
      <c r="IFQ67" s="685"/>
      <c r="IFR67" s="685"/>
      <c r="IFS67" s="685"/>
      <c r="IFT67" s="685"/>
      <c r="IFU67" s="685"/>
      <c r="IFV67" s="685"/>
      <c r="IFW67" s="685"/>
      <c r="IFX67" s="685"/>
      <c r="IFY67" s="685"/>
      <c r="IFZ67" s="685"/>
      <c r="IGA67" s="685"/>
      <c r="IGB67" s="685"/>
      <c r="IGC67" s="685"/>
      <c r="IGD67" s="685"/>
      <c r="IGE67" s="685"/>
      <c r="IGF67" s="685"/>
      <c r="IGG67" s="685"/>
      <c r="IGH67" s="685"/>
      <c r="IGI67" s="685"/>
      <c r="IGJ67" s="685"/>
      <c r="IGK67" s="685"/>
      <c r="IGL67" s="685"/>
      <c r="IGM67" s="685"/>
      <c r="IGN67" s="685"/>
      <c r="IGO67" s="685"/>
      <c r="IGP67" s="685"/>
      <c r="IGQ67" s="685"/>
      <c r="IGR67" s="685"/>
      <c r="IGS67" s="685"/>
      <c r="IGT67" s="685"/>
      <c r="IGU67" s="685"/>
      <c r="IGV67" s="685"/>
      <c r="IGW67" s="685"/>
      <c r="IGX67" s="685"/>
      <c r="IGY67" s="685"/>
      <c r="IGZ67" s="685"/>
      <c r="IHA67" s="685"/>
      <c r="IHB67" s="685"/>
      <c r="IHC67" s="685"/>
      <c r="IHD67" s="685"/>
      <c r="IHE67" s="685"/>
      <c r="IHF67" s="685"/>
      <c r="IHG67" s="685"/>
      <c r="IHH67" s="685"/>
      <c r="IHI67" s="685"/>
      <c r="IHJ67" s="685"/>
      <c r="IHK67" s="685"/>
      <c r="IHL67" s="685"/>
      <c r="IHM67" s="685"/>
      <c r="IHN67" s="685"/>
      <c r="IHO67" s="685"/>
      <c r="IHP67" s="685"/>
      <c r="IHQ67" s="685"/>
      <c r="IHR67" s="685"/>
      <c r="IHS67" s="685"/>
      <c r="IHT67" s="685"/>
      <c r="IHU67" s="685"/>
      <c r="IHV67" s="685"/>
      <c r="IHW67" s="685"/>
      <c r="IHX67" s="685"/>
      <c r="IHY67" s="685"/>
      <c r="IHZ67" s="685"/>
      <c r="IIA67" s="685"/>
      <c r="IIB67" s="685"/>
      <c r="IIC67" s="685"/>
      <c r="IID67" s="685"/>
      <c r="IIE67" s="685"/>
      <c r="IIF67" s="685"/>
      <c r="IIG67" s="685"/>
      <c r="IIH67" s="685"/>
      <c r="III67" s="685"/>
      <c r="IIJ67" s="685"/>
      <c r="IIK67" s="685"/>
      <c r="IIL67" s="685"/>
      <c r="IIM67" s="685"/>
      <c r="IIN67" s="685"/>
      <c r="IIO67" s="685"/>
      <c r="IIP67" s="685"/>
      <c r="IIQ67" s="685"/>
      <c r="IIR67" s="685"/>
      <c r="IIS67" s="685"/>
      <c r="IIT67" s="685"/>
      <c r="IIU67" s="685"/>
      <c r="IIV67" s="685"/>
      <c r="IIW67" s="685"/>
      <c r="IIX67" s="685"/>
      <c r="IIY67" s="685"/>
      <c r="IIZ67" s="685"/>
      <c r="IJA67" s="685"/>
      <c r="IJB67" s="685"/>
      <c r="IJC67" s="685"/>
      <c r="IJD67" s="685"/>
      <c r="IJE67" s="685"/>
      <c r="IJF67" s="685"/>
      <c r="IJG67" s="685"/>
      <c r="IJH67" s="685"/>
      <c r="IJI67" s="685"/>
      <c r="IJJ67" s="685"/>
      <c r="IJK67" s="685"/>
      <c r="IJL67" s="685"/>
      <c r="IJM67" s="685"/>
      <c r="IJN67" s="685"/>
      <c r="IJO67" s="685"/>
      <c r="IJP67" s="685"/>
      <c r="IJQ67" s="685"/>
      <c r="IJR67" s="685"/>
      <c r="IJS67" s="685"/>
      <c r="IJT67" s="685"/>
      <c r="IJU67" s="685"/>
      <c r="IJV67" s="685"/>
      <c r="IJW67" s="685"/>
      <c r="IJX67" s="685"/>
      <c r="IJY67" s="685"/>
      <c r="IJZ67" s="685"/>
      <c r="IKA67" s="685"/>
      <c r="IKB67" s="685"/>
      <c r="IKC67" s="685"/>
      <c r="IKD67" s="685"/>
      <c r="IKE67" s="685"/>
      <c r="IKF67" s="685"/>
      <c r="IKG67" s="685"/>
      <c r="IKH67" s="685"/>
      <c r="IKI67" s="685"/>
      <c r="IKJ67" s="685"/>
      <c r="IKK67" s="685"/>
      <c r="IKL67" s="685"/>
      <c r="IKM67" s="685"/>
      <c r="IKN67" s="685"/>
      <c r="IKO67" s="685"/>
      <c r="IKP67" s="685"/>
      <c r="IKQ67" s="685"/>
      <c r="IKR67" s="685"/>
      <c r="IKS67" s="685"/>
      <c r="IKT67" s="685"/>
      <c r="IKU67" s="685"/>
      <c r="IKV67" s="685"/>
      <c r="IKW67" s="685"/>
      <c r="IKX67" s="685"/>
      <c r="IKY67" s="685"/>
      <c r="IKZ67" s="685"/>
      <c r="ILA67" s="685"/>
      <c r="ILB67" s="685"/>
      <c r="ILC67" s="685"/>
      <c r="ILD67" s="685"/>
      <c r="ILE67" s="685"/>
      <c r="ILF67" s="685"/>
      <c r="ILG67" s="685"/>
      <c r="ILH67" s="685"/>
      <c r="ILI67" s="685"/>
      <c r="ILJ67" s="685"/>
      <c r="ILK67" s="685"/>
      <c r="ILL67" s="685"/>
      <c r="ILM67" s="685"/>
      <c r="ILN67" s="685"/>
      <c r="ILO67" s="685"/>
      <c r="ILP67" s="685"/>
      <c r="ILQ67" s="685"/>
      <c r="ILR67" s="685"/>
      <c r="ILS67" s="685"/>
      <c r="ILT67" s="685"/>
      <c r="ILU67" s="685"/>
      <c r="ILV67" s="685"/>
      <c r="ILW67" s="685"/>
      <c r="ILX67" s="685"/>
      <c r="ILY67" s="685"/>
      <c r="ILZ67" s="685"/>
      <c r="IMA67" s="685"/>
      <c r="IMB67" s="685"/>
      <c r="IMC67" s="685"/>
      <c r="IMD67" s="685"/>
      <c r="IME67" s="685"/>
      <c r="IMF67" s="685"/>
      <c r="IMG67" s="685"/>
      <c r="IMH67" s="685"/>
      <c r="IMI67" s="685"/>
      <c r="IMJ67" s="685"/>
      <c r="IMK67" s="685"/>
      <c r="IML67" s="685"/>
      <c r="IMM67" s="685"/>
      <c r="IMN67" s="685"/>
      <c r="IMO67" s="685"/>
      <c r="IMP67" s="685"/>
      <c r="IMQ67" s="685"/>
      <c r="IMR67" s="685"/>
      <c r="IMS67" s="685"/>
      <c r="IMT67" s="685"/>
      <c r="IMU67" s="685"/>
      <c r="IMV67" s="685"/>
      <c r="IMW67" s="685"/>
      <c r="IMX67" s="685"/>
      <c r="IMY67" s="685"/>
      <c r="IMZ67" s="685"/>
      <c r="INA67" s="685"/>
      <c r="INB67" s="685"/>
      <c r="INC67" s="685"/>
      <c r="IND67" s="685"/>
      <c r="INE67" s="685"/>
      <c r="INF67" s="685"/>
      <c r="ING67" s="685"/>
      <c r="INH67" s="685"/>
      <c r="INI67" s="685"/>
      <c r="INJ67" s="685"/>
      <c r="INK67" s="685"/>
      <c r="INL67" s="685"/>
      <c r="INM67" s="685"/>
      <c r="INN67" s="685"/>
      <c r="INO67" s="685"/>
      <c r="INP67" s="685"/>
      <c r="INQ67" s="685"/>
      <c r="INR67" s="685"/>
      <c r="INS67" s="685"/>
      <c r="INT67" s="685"/>
      <c r="INU67" s="685"/>
      <c r="INV67" s="685"/>
      <c r="INW67" s="685"/>
      <c r="INX67" s="685"/>
      <c r="INY67" s="685"/>
      <c r="INZ67" s="685"/>
      <c r="IOA67" s="685"/>
      <c r="IOB67" s="685"/>
      <c r="IOC67" s="685"/>
      <c r="IOD67" s="685"/>
      <c r="IOE67" s="685"/>
      <c r="IOF67" s="685"/>
      <c r="IOG67" s="685"/>
      <c r="IOH67" s="685"/>
      <c r="IOI67" s="685"/>
      <c r="IOJ67" s="685"/>
      <c r="IOK67" s="685"/>
      <c r="IOL67" s="685"/>
      <c r="IOM67" s="685"/>
      <c r="ION67" s="685"/>
      <c r="IOO67" s="685"/>
      <c r="IOP67" s="685"/>
      <c r="IOQ67" s="685"/>
      <c r="IOR67" s="685"/>
      <c r="IOS67" s="685"/>
      <c r="IOT67" s="685"/>
      <c r="IOU67" s="685"/>
      <c r="IOV67" s="685"/>
      <c r="IOW67" s="685"/>
      <c r="IOX67" s="685"/>
      <c r="IOY67" s="685"/>
      <c r="IOZ67" s="685"/>
      <c r="IPA67" s="685"/>
      <c r="IPB67" s="685"/>
      <c r="IPC67" s="685"/>
      <c r="IPD67" s="685"/>
      <c r="IPE67" s="685"/>
      <c r="IPF67" s="685"/>
      <c r="IPG67" s="685"/>
      <c r="IPH67" s="685"/>
      <c r="IPI67" s="685"/>
      <c r="IPJ67" s="685"/>
      <c r="IPK67" s="685"/>
      <c r="IPL67" s="685"/>
      <c r="IPM67" s="685"/>
      <c r="IPN67" s="685"/>
      <c r="IPO67" s="685"/>
      <c r="IPP67" s="685"/>
      <c r="IPQ67" s="685"/>
      <c r="IPR67" s="685"/>
      <c r="IPS67" s="685"/>
      <c r="IPT67" s="685"/>
      <c r="IPU67" s="685"/>
      <c r="IPV67" s="685"/>
      <c r="IPW67" s="685"/>
      <c r="IPX67" s="685"/>
      <c r="IPY67" s="685"/>
      <c r="IPZ67" s="685"/>
      <c r="IQA67" s="685"/>
      <c r="IQB67" s="685"/>
      <c r="IQC67" s="685"/>
      <c r="IQD67" s="685"/>
      <c r="IQE67" s="685"/>
      <c r="IQF67" s="685"/>
      <c r="IQG67" s="685"/>
      <c r="IQH67" s="685"/>
      <c r="IQI67" s="685"/>
      <c r="IQJ67" s="685"/>
      <c r="IQK67" s="685"/>
      <c r="IQL67" s="685"/>
      <c r="IQM67" s="685"/>
      <c r="IQN67" s="685"/>
      <c r="IQO67" s="685"/>
      <c r="IQP67" s="685"/>
      <c r="IQQ67" s="685"/>
      <c r="IQR67" s="685"/>
      <c r="IQS67" s="685"/>
      <c r="IQT67" s="685"/>
      <c r="IQU67" s="685"/>
      <c r="IQV67" s="685"/>
      <c r="IQW67" s="685"/>
      <c r="IQX67" s="685"/>
      <c r="IQY67" s="685"/>
      <c r="IQZ67" s="685"/>
      <c r="IRA67" s="685"/>
      <c r="IRB67" s="685"/>
      <c r="IRC67" s="685"/>
      <c r="IRD67" s="685"/>
      <c r="IRE67" s="685"/>
      <c r="IRF67" s="685"/>
      <c r="IRG67" s="685"/>
      <c r="IRH67" s="685"/>
      <c r="IRI67" s="685"/>
      <c r="IRJ67" s="685"/>
      <c r="IRK67" s="685"/>
      <c r="IRL67" s="685"/>
      <c r="IRM67" s="685"/>
      <c r="IRN67" s="685"/>
      <c r="IRO67" s="685"/>
      <c r="IRP67" s="685"/>
      <c r="IRQ67" s="685"/>
      <c r="IRR67" s="685"/>
      <c r="IRS67" s="685"/>
      <c r="IRT67" s="685"/>
      <c r="IRU67" s="685"/>
      <c r="IRV67" s="685"/>
      <c r="IRW67" s="685"/>
      <c r="IRX67" s="685"/>
      <c r="IRY67" s="685"/>
      <c r="IRZ67" s="685"/>
      <c r="ISA67" s="685"/>
      <c r="ISB67" s="685"/>
      <c r="ISC67" s="685"/>
      <c r="ISD67" s="685"/>
      <c r="ISE67" s="685"/>
      <c r="ISF67" s="685"/>
      <c r="ISG67" s="685"/>
      <c r="ISH67" s="685"/>
      <c r="ISI67" s="685"/>
      <c r="ISJ67" s="685"/>
      <c r="ISK67" s="685"/>
      <c r="ISL67" s="685"/>
      <c r="ISM67" s="685"/>
      <c r="ISN67" s="685"/>
      <c r="ISO67" s="685"/>
      <c r="ISP67" s="685"/>
      <c r="ISQ67" s="685"/>
      <c r="ISR67" s="685"/>
      <c r="ISS67" s="685"/>
      <c r="IST67" s="685"/>
      <c r="ISU67" s="685"/>
      <c r="ISV67" s="685"/>
      <c r="ISW67" s="685"/>
      <c r="ISX67" s="685"/>
      <c r="ISY67" s="685"/>
      <c r="ISZ67" s="685"/>
      <c r="ITA67" s="685"/>
      <c r="ITB67" s="685"/>
      <c r="ITC67" s="685"/>
      <c r="ITD67" s="685"/>
      <c r="ITE67" s="685"/>
      <c r="ITF67" s="685"/>
      <c r="ITG67" s="685"/>
      <c r="ITH67" s="685"/>
      <c r="ITI67" s="685"/>
      <c r="ITJ67" s="685"/>
      <c r="ITK67" s="685"/>
      <c r="ITL67" s="685"/>
      <c r="ITM67" s="685"/>
      <c r="ITN67" s="685"/>
      <c r="ITO67" s="685"/>
      <c r="ITP67" s="685"/>
      <c r="ITQ67" s="685"/>
      <c r="ITR67" s="685"/>
      <c r="ITS67" s="685"/>
      <c r="ITT67" s="685"/>
      <c r="ITU67" s="685"/>
      <c r="ITV67" s="685"/>
      <c r="ITW67" s="685"/>
      <c r="ITX67" s="685"/>
      <c r="ITY67" s="685"/>
      <c r="ITZ67" s="685"/>
      <c r="IUA67" s="685"/>
      <c r="IUB67" s="685"/>
      <c r="IUC67" s="685"/>
      <c r="IUD67" s="685"/>
      <c r="IUE67" s="685"/>
      <c r="IUF67" s="685"/>
      <c r="IUG67" s="685"/>
      <c r="IUH67" s="685"/>
      <c r="IUI67" s="685"/>
      <c r="IUJ67" s="685"/>
      <c r="IUK67" s="685"/>
      <c r="IUL67" s="685"/>
      <c r="IUM67" s="685"/>
      <c r="IUN67" s="685"/>
      <c r="IUO67" s="685"/>
      <c r="IUP67" s="685"/>
      <c r="IUQ67" s="685"/>
      <c r="IUR67" s="685"/>
      <c r="IUS67" s="685"/>
      <c r="IUT67" s="685"/>
      <c r="IUU67" s="685"/>
      <c r="IUV67" s="685"/>
      <c r="IUW67" s="685"/>
      <c r="IUX67" s="685"/>
      <c r="IUY67" s="685"/>
      <c r="IUZ67" s="685"/>
      <c r="IVA67" s="685"/>
      <c r="IVB67" s="685"/>
      <c r="IVC67" s="685"/>
      <c r="IVD67" s="685"/>
      <c r="IVE67" s="685"/>
      <c r="IVF67" s="685"/>
      <c r="IVG67" s="685"/>
      <c r="IVH67" s="685"/>
      <c r="IVI67" s="685"/>
      <c r="IVJ67" s="685"/>
      <c r="IVK67" s="685"/>
      <c r="IVL67" s="685"/>
      <c r="IVM67" s="685"/>
      <c r="IVN67" s="685"/>
      <c r="IVO67" s="685"/>
      <c r="IVP67" s="685"/>
      <c r="IVQ67" s="685"/>
      <c r="IVR67" s="685"/>
      <c r="IVS67" s="685"/>
      <c r="IVT67" s="685"/>
      <c r="IVU67" s="685"/>
      <c r="IVV67" s="685"/>
      <c r="IVW67" s="685"/>
      <c r="IVX67" s="685"/>
      <c r="IVY67" s="685"/>
      <c r="IVZ67" s="685"/>
      <c r="IWA67" s="685"/>
      <c r="IWB67" s="685"/>
      <c r="IWC67" s="685"/>
      <c r="IWD67" s="685"/>
      <c r="IWE67" s="685"/>
      <c r="IWF67" s="685"/>
      <c r="IWG67" s="685"/>
      <c r="IWH67" s="685"/>
      <c r="IWI67" s="685"/>
      <c r="IWJ67" s="685"/>
      <c r="IWK67" s="685"/>
      <c r="IWL67" s="685"/>
      <c r="IWM67" s="685"/>
      <c r="IWN67" s="685"/>
      <c r="IWO67" s="685"/>
      <c r="IWP67" s="685"/>
      <c r="IWQ67" s="685"/>
      <c r="IWR67" s="685"/>
      <c r="IWS67" s="685"/>
      <c r="IWT67" s="685"/>
      <c r="IWU67" s="685"/>
      <c r="IWV67" s="685"/>
      <c r="IWW67" s="685"/>
      <c r="IWX67" s="685"/>
      <c r="IWY67" s="685"/>
      <c r="IWZ67" s="685"/>
      <c r="IXA67" s="685"/>
      <c r="IXB67" s="685"/>
      <c r="IXC67" s="685"/>
      <c r="IXD67" s="685"/>
      <c r="IXE67" s="685"/>
      <c r="IXF67" s="685"/>
      <c r="IXG67" s="685"/>
      <c r="IXH67" s="685"/>
      <c r="IXI67" s="685"/>
      <c r="IXJ67" s="685"/>
      <c r="IXK67" s="685"/>
      <c r="IXL67" s="685"/>
      <c r="IXM67" s="685"/>
      <c r="IXN67" s="685"/>
      <c r="IXO67" s="685"/>
      <c r="IXP67" s="685"/>
      <c r="IXQ67" s="685"/>
      <c r="IXR67" s="685"/>
      <c r="IXS67" s="685"/>
      <c r="IXT67" s="685"/>
      <c r="IXU67" s="685"/>
      <c r="IXV67" s="685"/>
      <c r="IXW67" s="685"/>
      <c r="IXX67" s="685"/>
      <c r="IXY67" s="685"/>
      <c r="IXZ67" s="685"/>
      <c r="IYA67" s="685"/>
      <c r="IYB67" s="685"/>
      <c r="IYC67" s="685"/>
      <c r="IYD67" s="685"/>
      <c r="IYE67" s="685"/>
      <c r="IYF67" s="685"/>
      <c r="IYG67" s="685"/>
      <c r="IYH67" s="685"/>
      <c r="IYI67" s="685"/>
      <c r="IYJ67" s="685"/>
      <c r="IYK67" s="685"/>
      <c r="IYL67" s="685"/>
      <c r="IYM67" s="685"/>
      <c r="IYN67" s="685"/>
      <c r="IYO67" s="685"/>
      <c r="IYP67" s="685"/>
      <c r="IYQ67" s="685"/>
      <c r="IYR67" s="685"/>
      <c r="IYS67" s="685"/>
      <c r="IYT67" s="685"/>
      <c r="IYU67" s="685"/>
      <c r="IYV67" s="685"/>
      <c r="IYW67" s="685"/>
      <c r="IYX67" s="685"/>
      <c r="IYY67" s="685"/>
      <c r="IYZ67" s="685"/>
      <c r="IZA67" s="685"/>
      <c r="IZB67" s="685"/>
      <c r="IZC67" s="685"/>
      <c r="IZD67" s="685"/>
      <c r="IZE67" s="685"/>
      <c r="IZF67" s="685"/>
      <c r="IZG67" s="685"/>
      <c r="IZH67" s="685"/>
      <c r="IZI67" s="685"/>
      <c r="IZJ67" s="685"/>
      <c r="IZK67" s="685"/>
      <c r="IZL67" s="685"/>
      <c r="IZM67" s="685"/>
      <c r="IZN67" s="685"/>
      <c r="IZO67" s="685"/>
      <c r="IZP67" s="685"/>
      <c r="IZQ67" s="685"/>
      <c r="IZR67" s="685"/>
      <c r="IZS67" s="685"/>
      <c r="IZT67" s="685"/>
      <c r="IZU67" s="685"/>
      <c r="IZV67" s="685"/>
      <c r="IZW67" s="685"/>
      <c r="IZX67" s="685"/>
      <c r="IZY67" s="685"/>
      <c r="IZZ67" s="685"/>
      <c r="JAA67" s="685"/>
      <c r="JAB67" s="685"/>
      <c r="JAC67" s="685"/>
      <c r="JAD67" s="685"/>
      <c r="JAE67" s="685"/>
      <c r="JAF67" s="685"/>
      <c r="JAG67" s="685"/>
      <c r="JAH67" s="685"/>
      <c r="JAI67" s="685"/>
      <c r="JAJ67" s="685"/>
      <c r="JAK67" s="685"/>
      <c r="JAL67" s="685"/>
      <c r="JAM67" s="685"/>
      <c r="JAN67" s="685"/>
      <c r="JAO67" s="685"/>
      <c r="JAP67" s="685"/>
      <c r="JAQ67" s="685"/>
      <c r="JAR67" s="685"/>
      <c r="JAS67" s="685"/>
      <c r="JAT67" s="685"/>
      <c r="JAU67" s="685"/>
      <c r="JAV67" s="685"/>
      <c r="JAW67" s="685"/>
      <c r="JAX67" s="685"/>
      <c r="JAY67" s="685"/>
      <c r="JAZ67" s="685"/>
      <c r="JBA67" s="685"/>
      <c r="JBB67" s="685"/>
      <c r="JBC67" s="685"/>
      <c r="JBD67" s="685"/>
      <c r="JBE67" s="685"/>
      <c r="JBF67" s="685"/>
      <c r="JBG67" s="685"/>
      <c r="JBH67" s="685"/>
      <c r="JBI67" s="685"/>
      <c r="JBJ67" s="685"/>
      <c r="JBK67" s="685"/>
      <c r="JBL67" s="685"/>
      <c r="JBM67" s="685"/>
      <c r="JBN67" s="685"/>
      <c r="JBO67" s="685"/>
      <c r="JBP67" s="685"/>
      <c r="JBQ67" s="685"/>
      <c r="JBR67" s="685"/>
      <c r="JBS67" s="685"/>
      <c r="JBT67" s="685"/>
      <c r="JBU67" s="685"/>
      <c r="JBV67" s="685"/>
      <c r="JBW67" s="685"/>
      <c r="JBX67" s="685"/>
      <c r="JBY67" s="685"/>
      <c r="JBZ67" s="685"/>
      <c r="JCA67" s="685"/>
      <c r="JCB67" s="685"/>
      <c r="JCC67" s="685"/>
      <c r="JCD67" s="685"/>
      <c r="JCE67" s="685"/>
      <c r="JCF67" s="685"/>
      <c r="JCG67" s="685"/>
      <c r="JCH67" s="685"/>
      <c r="JCI67" s="685"/>
      <c r="JCJ67" s="685"/>
      <c r="JCK67" s="685"/>
      <c r="JCL67" s="685"/>
      <c r="JCM67" s="685"/>
      <c r="JCN67" s="685"/>
      <c r="JCO67" s="685"/>
      <c r="JCP67" s="685"/>
      <c r="JCQ67" s="685"/>
      <c r="JCR67" s="685"/>
      <c r="JCS67" s="685"/>
      <c r="JCT67" s="685"/>
      <c r="JCU67" s="685"/>
      <c r="JCV67" s="685"/>
      <c r="JCW67" s="685"/>
      <c r="JCX67" s="685"/>
      <c r="JCY67" s="685"/>
      <c r="JCZ67" s="685"/>
      <c r="JDA67" s="685"/>
      <c r="JDB67" s="685"/>
      <c r="JDC67" s="685"/>
      <c r="JDD67" s="685"/>
      <c r="JDE67" s="685"/>
      <c r="JDF67" s="685"/>
      <c r="JDG67" s="685"/>
      <c r="JDH67" s="685"/>
      <c r="JDI67" s="685"/>
      <c r="JDJ67" s="685"/>
      <c r="JDK67" s="685"/>
      <c r="JDL67" s="685"/>
      <c r="JDM67" s="685"/>
      <c r="JDN67" s="685"/>
      <c r="JDO67" s="685"/>
      <c r="JDP67" s="685"/>
      <c r="JDQ67" s="685"/>
      <c r="JDR67" s="685"/>
      <c r="JDS67" s="685"/>
      <c r="JDT67" s="685"/>
      <c r="JDU67" s="685"/>
      <c r="JDV67" s="685"/>
      <c r="JDW67" s="685"/>
      <c r="JDX67" s="685"/>
      <c r="JDY67" s="685"/>
      <c r="JDZ67" s="685"/>
      <c r="JEA67" s="685"/>
      <c r="JEB67" s="685"/>
      <c r="JEC67" s="685"/>
      <c r="JED67" s="685"/>
      <c r="JEE67" s="685"/>
      <c r="JEF67" s="685"/>
      <c r="JEG67" s="685"/>
      <c r="JEH67" s="685"/>
      <c r="JEI67" s="685"/>
      <c r="JEJ67" s="685"/>
      <c r="JEK67" s="685"/>
      <c r="JEL67" s="685"/>
      <c r="JEM67" s="685"/>
      <c r="JEN67" s="685"/>
      <c r="JEO67" s="685"/>
      <c r="JEP67" s="685"/>
      <c r="JEQ67" s="685"/>
      <c r="JER67" s="685"/>
      <c r="JES67" s="685"/>
      <c r="JET67" s="685"/>
      <c r="JEU67" s="685"/>
      <c r="JEV67" s="685"/>
      <c r="JEW67" s="685"/>
      <c r="JEX67" s="685"/>
      <c r="JEY67" s="685"/>
      <c r="JEZ67" s="685"/>
      <c r="JFA67" s="685"/>
      <c r="JFB67" s="685"/>
      <c r="JFC67" s="685"/>
      <c r="JFD67" s="685"/>
      <c r="JFE67" s="685"/>
      <c r="JFF67" s="685"/>
      <c r="JFG67" s="685"/>
      <c r="JFH67" s="685"/>
      <c r="JFI67" s="685"/>
      <c r="JFJ67" s="685"/>
      <c r="JFK67" s="685"/>
      <c r="JFL67" s="685"/>
      <c r="JFM67" s="685"/>
      <c r="JFN67" s="685"/>
      <c r="JFO67" s="685"/>
      <c r="JFP67" s="685"/>
      <c r="JFQ67" s="685"/>
      <c r="JFR67" s="685"/>
      <c r="JFS67" s="685"/>
      <c r="JFT67" s="685"/>
      <c r="JFU67" s="685"/>
      <c r="JFV67" s="685"/>
      <c r="JFW67" s="685"/>
      <c r="JFX67" s="685"/>
      <c r="JFY67" s="685"/>
      <c r="JFZ67" s="685"/>
      <c r="JGA67" s="685"/>
      <c r="JGB67" s="685"/>
      <c r="JGC67" s="685"/>
      <c r="JGD67" s="685"/>
      <c r="JGE67" s="685"/>
      <c r="JGF67" s="685"/>
      <c r="JGG67" s="685"/>
      <c r="JGH67" s="685"/>
      <c r="JGI67" s="685"/>
      <c r="JGJ67" s="685"/>
      <c r="JGK67" s="685"/>
      <c r="JGL67" s="685"/>
      <c r="JGM67" s="685"/>
      <c r="JGN67" s="685"/>
      <c r="JGO67" s="685"/>
      <c r="JGP67" s="685"/>
      <c r="JGQ67" s="685"/>
      <c r="JGR67" s="685"/>
      <c r="JGS67" s="685"/>
      <c r="JGT67" s="685"/>
      <c r="JGU67" s="685"/>
      <c r="JGV67" s="685"/>
      <c r="JGW67" s="685"/>
      <c r="JGX67" s="685"/>
      <c r="JGY67" s="685"/>
      <c r="JGZ67" s="685"/>
      <c r="JHA67" s="685"/>
      <c r="JHB67" s="685"/>
      <c r="JHC67" s="685"/>
      <c r="JHD67" s="685"/>
      <c r="JHE67" s="685"/>
      <c r="JHF67" s="685"/>
      <c r="JHG67" s="685"/>
      <c r="JHH67" s="685"/>
      <c r="JHI67" s="685"/>
      <c r="JHJ67" s="685"/>
      <c r="JHK67" s="685"/>
      <c r="JHL67" s="685"/>
      <c r="JHM67" s="685"/>
      <c r="JHN67" s="685"/>
      <c r="JHO67" s="685"/>
      <c r="JHP67" s="685"/>
      <c r="JHQ67" s="685"/>
      <c r="JHR67" s="685"/>
      <c r="JHS67" s="685"/>
      <c r="JHT67" s="685"/>
      <c r="JHU67" s="685"/>
      <c r="JHV67" s="685"/>
      <c r="JHW67" s="685"/>
      <c r="JHX67" s="685"/>
      <c r="JHY67" s="685"/>
      <c r="JHZ67" s="685"/>
      <c r="JIA67" s="685"/>
      <c r="JIB67" s="685"/>
      <c r="JIC67" s="685"/>
      <c r="JID67" s="685"/>
      <c r="JIE67" s="685"/>
      <c r="JIF67" s="685"/>
      <c r="JIG67" s="685"/>
      <c r="JIH67" s="685"/>
      <c r="JII67" s="685"/>
      <c r="JIJ67" s="685"/>
      <c r="JIK67" s="685"/>
      <c r="JIL67" s="685"/>
      <c r="JIM67" s="685"/>
      <c r="JIN67" s="685"/>
      <c r="JIO67" s="685"/>
      <c r="JIP67" s="685"/>
      <c r="JIQ67" s="685"/>
      <c r="JIR67" s="685"/>
      <c r="JIS67" s="685"/>
      <c r="JIT67" s="685"/>
      <c r="JIU67" s="685"/>
      <c r="JIV67" s="685"/>
      <c r="JIW67" s="685"/>
      <c r="JIX67" s="685"/>
      <c r="JIY67" s="685"/>
      <c r="JIZ67" s="685"/>
      <c r="JJA67" s="685"/>
      <c r="JJB67" s="685"/>
      <c r="JJC67" s="685"/>
      <c r="JJD67" s="685"/>
      <c r="JJE67" s="685"/>
      <c r="JJF67" s="685"/>
      <c r="JJG67" s="685"/>
      <c r="JJH67" s="685"/>
      <c r="JJI67" s="685"/>
      <c r="JJJ67" s="685"/>
      <c r="JJK67" s="685"/>
      <c r="JJL67" s="685"/>
      <c r="JJM67" s="685"/>
      <c r="JJN67" s="685"/>
      <c r="JJO67" s="685"/>
      <c r="JJP67" s="685"/>
      <c r="JJQ67" s="685"/>
      <c r="JJR67" s="685"/>
      <c r="JJS67" s="685"/>
      <c r="JJT67" s="685"/>
      <c r="JJU67" s="685"/>
      <c r="JJV67" s="685"/>
      <c r="JJW67" s="685"/>
      <c r="JJX67" s="685"/>
      <c r="JJY67" s="685"/>
      <c r="JJZ67" s="685"/>
      <c r="JKA67" s="685"/>
      <c r="JKB67" s="685"/>
      <c r="JKC67" s="685"/>
      <c r="JKD67" s="685"/>
      <c r="JKE67" s="685"/>
      <c r="JKF67" s="685"/>
      <c r="JKG67" s="685"/>
      <c r="JKH67" s="685"/>
      <c r="JKI67" s="685"/>
      <c r="JKJ67" s="685"/>
      <c r="JKK67" s="685"/>
      <c r="JKL67" s="685"/>
      <c r="JKM67" s="685"/>
      <c r="JKN67" s="685"/>
      <c r="JKO67" s="685"/>
      <c r="JKP67" s="685"/>
      <c r="JKQ67" s="685"/>
      <c r="JKR67" s="685"/>
      <c r="JKS67" s="685"/>
      <c r="JKT67" s="685"/>
      <c r="JKU67" s="685"/>
      <c r="JKV67" s="685"/>
      <c r="JKW67" s="685"/>
      <c r="JKX67" s="685"/>
      <c r="JKY67" s="685"/>
      <c r="JKZ67" s="685"/>
      <c r="JLA67" s="685"/>
      <c r="JLB67" s="685"/>
      <c r="JLC67" s="685"/>
      <c r="JLD67" s="685"/>
      <c r="JLE67" s="685"/>
      <c r="JLF67" s="685"/>
      <c r="JLG67" s="685"/>
      <c r="JLH67" s="685"/>
      <c r="JLI67" s="685"/>
      <c r="JLJ67" s="685"/>
      <c r="JLK67" s="685"/>
      <c r="JLL67" s="685"/>
      <c r="JLM67" s="685"/>
      <c r="JLN67" s="685"/>
      <c r="JLO67" s="685"/>
      <c r="JLP67" s="685"/>
      <c r="JLQ67" s="685"/>
      <c r="JLR67" s="685"/>
      <c r="JLS67" s="685"/>
      <c r="JLT67" s="685"/>
      <c r="JLU67" s="685"/>
      <c r="JLV67" s="685"/>
      <c r="JLW67" s="685"/>
      <c r="JLX67" s="685"/>
      <c r="JLY67" s="685"/>
      <c r="JLZ67" s="685"/>
      <c r="JMA67" s="685"/>
      <c r="JMB67" s="685"/>
      <c r="JMC67" s="685"/>
      <c r="JMD67" s="685"/>
      <c r="JME67" s="685"/>
      <c r="JMF67" s="685"/>
      <c r="JMG67" s="685"/>
      <c r="JMH67" s="685"/>
      <c r="JMI67" s="685"/>
      <c r="JMJ67" s="685"/>
      <c r="JMK67" s="685"/>
      <c r="JML67" s="685"/>
      <c r="JMM67" s="685"/>
      <c r="JMN67" s="685"/>
      <c r="JMO67" s="685"/>
      <c r="JMP67" s="685"/>
      <c r="JMQ67" s="685"/>
      <c r="JMR67" s="685"/>
      <c r="JMS67" s="685"/>
      <c r="JMT67" s="685"/>
      <c r="JMU67" s="685"/>
      <c r="JMV67" s="685"/>
      <c r="JMW67" s="685"/>
      <c r="JMX67" s="685"/>
      <c r="JMY67" s="685"/>
      <c r="JMZ67" s="685"/>
      <c r="JNA67" s="685"/>
      <c r="JNB67" s="685"/>
      <c r="JNC67" s="685"/>
      <c r="JND67" s="685"/>
      <c r="JNE67" s="685"/>
      <c r="JNF67" s="685"/>
      <c r="JNG67" s="685"/>
      <c r="JNH67" s="685"/>
      <c r="JNI67" s="685"/>
      <c r="JNJ67" s="685"/>
      <c r="JNK67" s="685"/>
      <c r="JNL67" s="685"/>
      <c r="JNM67" s="685"/>
      <c r="JNN67" s="685"/>
      <c r="JNO67" s="685"/>
      <c r="JNP67" s="685"/>
      <c r="JNQ67" s="685"/>
      <c r="JNR67" s="685"/>
      <c r="JNS67" s="685"/>
      <c r="JNT67" s="685"/>
      <c r="JNU67" s="685"/>
      <c r="JNV67" s="685"/>
      <c r="JNW67" s="685"/>
      <c r="JNX67" s="685"/>
      <c r="JNY67" s="685"/>
      <c r="JNZ67" s="685"/>
      <c r="JOA67" s="685"/>
      <c r="JOB67" s="685"/>
      <c r="JOC67" s="685"/>
      <c r="JOD67" s="685"/>
      <c r="JOE67" s="685"/>
      <c r="JOF67" s="685"/>
      <c r="JOG67" s="685"/>
      <c r="JOH67" s="685"/>
      <c r="JOI67" s="685"/>
      <c r="JOJ67" s="685"/>
      <c r="JOK67" s="685"/>
      <c r="JOL67" s="685"/>
      <c r="JOM67" s="685"/>
      <c r="JON67" s="685"/>
      <c r="JOO67" s="685"/>
      <c r="JOP67" s="685"/>
      <c r="JOQ67" s="685"/>
      <c r="JOR67" s="685"/>
      <c r="JOS67" s="685"/>
      <c r="JOT67" s="685"/>
      <c r="JOU67" s="685"/>
      <c r="JOV67" s="685"/>
      <c r="JOW67" s="685"/>
      <c r="JOX67" s="685"/>
      <c r="JOY67" s="685"/>
      <c r="JOZ67" s="685"/>
      <c r="JPA67" s="685"/>
      <c r="JPB67" s="685"/>
      <c r="JPC67" s="685"/>
      <c r="JPD67" s="685"/>
      <c r="JPE67" s="685"/>
      <c r="JPF67" s="685"/>
      <c r="JPG67" s="685"/>
      <c r="JPH67" s="685"/>
      <c r="JPI67" s="685"/>
      <c r="JPJ67" s="685"/>
      <c r="JPK67" s="685"/>
      <c r="JPL67" s="685"/>
      <c r="JPM67" s="685"/>
      <c r="JPN67" s="685"/>
      <c r="JPO67" s="685"/>
      <c r="JPP67" s="685"/>
      <c r="JPQ67" s="685"/>
      <c r="JPR67" s="685"/>
      <c r="JPS67" s="685"/>
      <c r="JPT67" s="685"/>
      <c r="JPU67" s="685"/>
      <c r="JPV67" s="685"/>
      <c r="JPW67" s="685"/>
      <c r="JPX67" s="685"/>
      <c r="JPY67" s="685"/>
      <c r="JPZ67" s="685"/>
      <c r="JQA67" s="685"/>
      <c r="JQB67" s="685"/>
      <c r="JQC67" s="685"/>
      <c r="JQD67" s="685"/>
      <c r="JQE67" s="685"/>
      <c r="JQF67" s="685"/>
      <c r="JQG67" s="685"/>
      <c r="JQH67" s="685"/>
      <c r="JQI67" s="685"/>
      <c r="JQJ67" s="685"/>
      <c r="JQK67" s="685"/>
      <c r="JQL67" s="685"/>
      <c r="JQM67" s="685"/>
      <c r="JQN67" s="685"/>
      <c r="JQO67" s="685"/>
      <c r="JQP67" s="685"/>
      <c r="JQQ67" s="685"/>
      <c r="JQR67" s="685"/>
      <c r="JQS67" s="685"/>
      <c r="JQT67" s="685"/>
      <c r="JQU67" s="685"/>
      <c r="JQV67" s="685"/>
      <c r="JQW67" s="685"/>
      <c r="JQX67" s="685"/>
      <c r="JQY67" s="685"/>
      <c r="JQZ67" s="685"/>
      <c r="JRA67" s="685"/>
      <c r="JRB67" s="685"/>
      <c r="JRC67" s="685"/>
      <c r="JRD67" s="685"/>
      <c r="JRE67" s="685"/>
      <c r="JRF67" s="685"/>
      <c r="JRG67" s="685"/>
      <c r="JRH67" s="685"/>
      <c r="JRI67" s="685"/>
      <c r="JRJ67" s="685"/>
      <c r="JRK67" s="685"/>
      <c r="JRL67" s="685"/>
      <c r="JRM67" s="685"/>
      <c r="JRN67" s="685"/>
      <c r="JRO67" s="685"/>
      <c r="JRP67" s="685"/>
      <c r="JRQ67" s="685"/>
      <c r="JRR67" s="685"/>
      <c r="JRS67" s="685"/>
      <c r="JRT67" s="685"/>
      <c r="JRU67" s="685"/>
      <c r="JRV67" s="685"/>
      <c r="JRW67" s="685"/>
      <c r="JRX67" s="685"/>
      <c r="JRY67" s="685"/>
      <c r="JRZ67" s="685"/>
      <c r="JSA67" s="685"/>
      <c r="JSB67" s="685"/>
      <c r="JSC67" s="685"/>
      <c r="JSD67" s="685"/>
      <c r="JSE67" s="685"/>
      <c r="JSF67" s="685"/>
      <c r="JSG67" s="685"/>
      <c r="JSH67" s="685"/>
      <c r="JSI67" s="685"/>
      <c r="JSJ67" s="685"/>
      <c r="JSK67" s="685"/>
      <c r="JSL67" s="685"/>
      <c r="JSM67" s="685"/>
      <c r="JSN67" s="685"/>
      <c r="JSO67" s="685"/>
      <c r="JSP67" s="685"/>
      <c r="JSQ67" s="685"/>
      <c r="JSR67" s="685"/>
      <c r="JSS67" s="685"/>
      <c r="JST67" s="685"/>
      <c r="JSU67" s="685"/>
      <c r="JSV67" s="685"/>
      <c r="JSW67" s="685"/>
      <c r="JSX67" s="685"/>
      <c r="JSY67" s="685"/>
      <c r="JSZ67" s="685"/>
      <c r="JTA67" s="685"/>
      <c r="JTB67" s="685"/>
      <c r="JTC67" s="685"/>
      <c r="JTD67" s="685"/>
      <c r="JTE67" s="685"/>
      <c r="JTF67" s="685"/>
      <c r="JTG67" s="685"/>
      <c r="JTH67" s="685"/>
      <c r="JTI67" s="685"/>
      <c r="JTJ67" s="685"/>
      <c r="JTK67" s="685"/>
      <c r="JTL67" s="685"/>
      <c r="JTM67" s="685"/>
      <c r="JTN67" s="685"/>
      <c r="JTO67" s="685"/>
      <c r="JTP67" s="685"/>
      <c r="JTQ67" s="685"/>
      <c r="JTR67" s="685"/>
      <c r="JTS67" s="685"/>
      <c r="JTT67" s="685"/>
      <c r="JTU67" s="685"/>
      <c r="JTV67" s="685"/>
      <c r="JTW67" s="685"/>
      <c r="JTX67" s="685"/>
      <c r="JTY67" s="685"/>
      <c r="JTZ67" s="685"/>
      <c r="JUA67" s="685"/>
      <c r="JUB67" s="685"/>
      <c r="JUC67" s="685"/>
      <c r="JUD67" s="685"/>
      <c r="JUE67" s="685"/>
      <c r="JUF67" s="685"/>
      <c r="JUG67" s="685"/>
      <c r="JUH67" s="685"/>
      <c r="JUI67" s="685"/>
      <c r="JUJ67" s="685"/>
      <c r="JUK67" s="685"/>
      <c r="JUL67" s="685"/>
      <c r="JUM67" s="685"/>
      <c r="JUN67" s="685"/>
      <c r="JUO67" s="685"/>
      <c r="JUP67" s="685"/>
      <c r="JUQ67" s="685"/>
      <c r="JUR67" s="685"/>
      <c r="JUS67" s="685"/>
      <c r="JUT67" s="685"/>
      <c r="JUU67" s="685"/>
      <c r="JUV67" s="685"/>
      <c r="JUW67" s="685"/>
      <c r="JUX67" s="685"/>
      <c r="JUY67" s="685"/>
      <c r="JUZ67" s="685"/>
      <c r="JVA67" s="685"/>
      <c r="JVB67" s="685"/>
      <c r="JVC67" s="685"/>
      <c r="JVD67" s="685"/>
      <c r="JVE67" s="685"/>
      <c r="JVF67" s="685"/>
      <c r="JVG67" s="685"/>
      <c r="JVH67" s="685"/>
      <c r="JVI67" s="685"/>
      <c r="JVJ67" s="685"/>
      <c r="JVK67" s="685"/>
      <c r="JVL67" s="685"/>
      <c r="JVM67" s="685"/>
      <c r="JVN67" s="685"/>
      <c r="JVO67" s="685"/>
      <c r="JVP67" s="685"/>
      <c r="JVQ67" s="685"/>
      <c r="JVR67" s="685"/>
      <c r="JVS67" s="685"/>
      <c r="JVT67" s="685"/>
      <c r="JVU67" s="685"/>
      <c r="JVV67" s="685"/>
      <c r="JVW67" s="685"/>
      <c r="JVX67" s="685"/>
      <c r="JVY67" s="685"/>
      <c r="JVZ67" s="685"/>
      <c r="JWA67" s="685"/>
      <c r="JWB67" s="685"/>
      <c r="JWC67" s="685"/>
      <c r="JWD67" s="685"/>
      <c r="JWE67" s="685"/>
      <c r="JWF67" s="685"/>
      <c r="JWG67" s="685"/>
      <c r="JWH67" s="685"/>
      <c r="JWI67" s="685"/>
      <c r="JWJ67" s="685"/>
      <c r="JWK67" s="685"/>
      <c r="JWL67" s="685"/>
      <c r="JWM67" s="685"/>
      <c r="JWN67" s="685"/>
      <c r="JWO67" s="685"/>
      <c r="JWP67" s="685"/>
      <c r="JWQ67" s="685"/>
      <c r="JWR67" s="685"/>
      <c r="JWS67" s="685"/>
      <c r="JWT67" s="685"/>
      <c r="JWU67" s="685"/>
      <c r="JWV67" s="685"/>
      <c r="JWW67" s="685"/>
      <c r="JWX67" s="685"/>
      <c r="JWY67" s="685"/>
      <c r="JWZ67" s="685"/>
      <c r="JXA67" s="685"/>
      <c r="JXB67" s="685"/>
      <c r="JXC67" s="685"/>
      <c r="JXD67" s="685"/>
      <c r="JXE67" s="685"/>
      <c r="JXF67" s="685"/>
      <c r="JXG67" s="685"/>
      <c r="JXH67" s="685"/>
      <c r="JXI67" s="685"/>
      <c r="JXJ67" s="685"/>
      <c r="JXK67" s="685"/>
      <c r="JXL67" s="685"/>
      <c r="JXM67" s="685"/>
      <c r="JXN67" s="685"/>
      <c r="JXO67" s="685"/>
      <c r="JXP67" s="685"/>
      <c r="JXQ67" s="685"/>
      <c r="JXR67" s="685"/>
      <c r="JXS67" s="685"/>
      <c r="JXT67" s="685"/>
      <c r="JXU67" s="685"/>
      <c r="JXV67" s="685"/>
      <c r="JXW67" s="685"/>
      <c r="JXX67" s="685"/>
      <c r="JXY67" s="685"/>
      <c r="JXZ67" s="685"/>
      <c r="JYA67" s="685"/>
      <c r="JYB67" s="685"/>
      <c r="JYC67" s="685"/>
      <c r="JYD67" s="685"/>
      <c r="JYE67" s="685"/>
      <c r="JYF67" s="685"/>
      <c r="JYG67" s="685"/>
      <c r="JYH67" s="685"/>
      <c r="JYI67" s="685"/>
      <c r="JYJ67" s="685"/>
      <c r="JYK67" s="685"/>
      <c r="JYL67" s="685"/>
      <c r="JYM67" s="685"/>
      <c r="JYN67" s="685"/>
      <c r="JYO67" s="685"/>
      <c r="JYP67" s="685"/>
      <c r="JYQ67" s="685"/>
      <c r="JYR67" s="685"/>
      <c r="JYS67" s="685"/>
      <c r="JYT67" s="685"/>
      <c r="JYU67" s="685"/>
      <c r="JYV67" s="685"/>
      <c r="JYW67" s="685"/>
      <c r="JYX67" s="685"/>
      <c r="JYY67" s="685"/>
      <c r="JYZ67" s="685"/>
      <c r="JZA67" s="685"/>
      <c r="JZB67" s="685"/>
      <c r="JZC67" s="685"/>
      <c r="JZD67" s="685"/>
      <c r="JZE67" s="685"/>
      <c r="JZF67" s="685"/>
      <c r="JZG67" s="685"/>
      <c r="JZH67" s="685"/>
      <c r="JZI67" s="685"/>
      <c r="JZJ67" s="685"/>
      <c r="JZK67" s="685"/>
      <c r="JZL67" s="685"/>
      <c r="JZM67" s="685"/>
      <c r="JZN67" s="685"/>
      <c r="JZO67" s="685"/>
      <c r="JZP67" s="685"/>
      <c r="JZQ67" s="685"/>
      <c r="JZR67" s="685"/>
      <c r="JZS67" s="685"/>
      <c r="JZT67" s="685"/>
      <c r="JZU67" s="685"/>
      <c r="JZV67" s="685"/>
      <c r="JZW67" s="685"/>
      <c r="JZX67" s="685"/>
      <c r="JZY67" s="685"/>
      <c r="JZZ67" s="685"/>
      <c r="KAA67" s="685"/>
      <c r="KAB67" s="685"/>
      <c r="KAC67" s="685"/>
      <c r="KAD67" s="685"/>
      <c r="KAE67" s="685"/>
      <c r="KAF67" s="685"/>
      <c r="KAG67" s="685"/>
      <c r="KAH67" s="685"/>
      <c r="KAI67" s="685"/>
      <c r="KAJ67" s="685"/>
      <c r="KAK67" s="685"/>
      <c r="KAL67" s="685"/>
      <c r="KAM67" s="685"/>
      <c r="KAN67" s="685"/>
      <c r="KAO67" s="685"/>
      <c r="KAP67" s="685"/>
      <c r="KAQ67" s="685"/>
      <c r="KAR67" s="685"/>
      <c r="KAS67" s="685"/>
      <c r="KAT67" s="685"/>
      <c r="KAU67" s="685"/>
      <c r="KAV67" s="685"/>
      <c r="KAW67" s="685"/>
      <c r="KAX67" s="685"/>
      <c r="KAY67" s="685"/>
      <c r="KAZ67" s="685"/>
      <c r="KBA67" s="685"/>
      <c r="KBB67" s="685"/>
      <c r="KBC67" s="685"/>
      <c r="KBD67" s="685"/>
      <c r="KBE67" s="685"/>
      <c r="KBF67" s="685"/>
      <c r="KBG67" s="685"/>
      <c r="KBH67" s="685"/>
      <c r="KBI67" s="685"/>
      <c r="KBJ67" s="685"/>
      <c r="KBK67" s="685"/>
      <c r="KBL67" s="685"/>
      <c r="KBM67" s="685"/>
      <c r="KBN67" s="685"/>
      <c r="KBO67" s="685"/>
      <c r="KBP67" s="685"/>
      <c r="KBQ67" s="685"/>
      <c r="KBR67" s="685"/>
      <c r="KBS67" s="685"/>
      <c r="KBT67" s="685"/>
      <c r="KBU67" s="685"/>
      <c r="KBV67" s="685"/>
      <c r="KBW67" s="685"/>
      <c r="KBX67" s="685"/>
      <c r="KBY67" s="685"/>
      <c r="KBZ67" s="685"/>
      <c r="KCA67" s="685"/>
      <c r="KCB67" s="685"/>
      <c r="KCC67" s="685"/>
      <c r="KCD67" s="685"/>
      <c r="KCE67" s="685"/>
      <c r="KCF67" s="685"/>
      <c r="KCG67" s="685"/>
      <c r="KCH67" s="685"/>
      <c r="KCI67" s="685"/>
      <c r="KCJ67" s="685"/>
      <c r="KCK67" s="685"/>
      <c r="KCL67" s="685"/>
      <c r="KCM67" s="685"/>
      <c r="KCN67" s="685"/>
      <c r="KCO67" s="685"/>
      <c r="KCP67" s="685"/>
      <c r="KCQ67" s="685"/>
      <c r="KCR67" s="685"/>
      <c r="KCS67" s="685"/>
      <c r="KCT67" s="685"/>
      <c r="KCU67" s="685"/>
      <c r="KCV67" s="685"/>
      <c r="KCW67" s="685"/>
      <c r="KCX67" s="685"/>
      <c r="KCY67" s="685"/>
      <c r="KCZ67" s="685"/>
      <c r="KDA67" s="685"/>
      <c r="KDB67" s="685"/>
      <c r="KDC67" s="685"/>
      <c r="KDD67" s="685"/>
      <c r="KDE67" s="685"/>
      <c r="KDF67" s="685"/>
      <c r="KDG67" s="685"/>
      <c r="KDH67" s="685"/>
      <c r="KDI67" s="685"/>
      <c r="KDJ67" s="685"/>
      <c r="KDK67" s="685"/>
      <c r="KDL67" s="685"/>
      <c r="KDM67" s="685"/>
      <c r="KDN67" s="685"/>
      <c r="KDO67" s="685"/>
      <c r="KDP67" s="685"/>
      <c r="KDQ67" s="685"/>
      <c r="KDR67" s="685"/>
      <c r="KDS67" s="685"/>
      <c r="KDT67" s="685"/>
      <c r="KDU67" s="685"/>
      <c r="KDV67" s="685"/>
      <c r="KDW67" s="685"/>
      <c r="KDX67" s="685"/>
      <c r="KDY67" s="685"/>
      <c r="KDZ67" s="685"/>
      <c r="KEA67" s="685"/>
      <c r="KEB67" s="685"/>
      <c r="KEC67" s="685"/>
      <c r="KED67" s="685"/>
      <c r="KEE67" s="685"/>
      <c r="KEF67" s="685"/>
      <c r="KEG67" s="685"/>
      <c r="KEH67" s="685"/>
      <c r="KEI67" s="685"/>
      <c r="KEJ67" s="685"/>
      <c r="KEK67" s="685"/>
      <c r="KEL67" s="685"/>
      <c r="KEM67" s="685"/>
      <c r="KEN67" s="685"/>
      <c r="KEO67" s="685"/>
      <c r="KEP67" s="685"/>
      <c r="KEQ67" s="685"/>
      <c r="KER67" s="685"/>
      <c r="KES67" s="685"/>
      <c r="KET67" s="685"/>
      <c r="KEU67" s="685"/>
      <c r="KEV67" s="685"/>
      <c r="KEW67" s="685"/>
      <c r="KEX67" s="685"/>
      <c r="KEY67" s="685"/>
      <c r="KEZ67" s="685"/>
      <c r="KFA67" s="685"/>
      <c r="KFB67" s="685"/>
      <c r="KFC67" s="685"/>
      <c r="KFD67" s="685"/>
      <c r="KFE67" s="685"/>
      <c r="KFF67" s="685"/>
      <c r="KFG67" s="685"/>
      <c r="KFH67" s="685"/>
      <c r="KFI67" s="685"/>
      <c r="KFJ67" s="685"/>
      <c r="KFK67" s="685"/>
      <c r="KFL67" s="685"/>
      <c r="KFM67" s="685"/>
      <c r="KFN67" s="685"/>
      <c r="KFO67" s="685"/>
      <c r="KFP67" s="685"/>
      <c r="KFQ67" s="685"/>
      <c r="KFR67" s="685"/>
      <c r="KFS67" s="685"/>
      <c r="KFT67" s="685"/>
      <c r="KFU67" s="685"/>
      <c r="KFV67" s="685"/>
      <c r="KFW67" s="685"/>
      <c r="KFX67" s="685"/>
      <c r="KFY67" s="685"/>
      <c r="KFZ67" s="685"/>
      <c r="KGA67" s="685"/>
      <c r="KGB67" s="685"/>
      <c r="KGC67" s="685"/>
      <c r="KGD67" s="685"/>
      <c r="KGE67" s="685"/>
      <c r="KGF67" s="685"/>
      <c r="KGG67" s="685"/>
      <c r="KGH67" s="685"/>
      <c r="KGI67" s="685"/>
      <c r="KGJ67" s="685"/>
      <c r="KGK67" s="685"/>
      <c r="KGL67" s="685"/>
      <c r="KGM67" s="685"/>
      <c r="KGN67" s="685"/>
      <c r="KGO67" s="685"/>
      <c r="KGP67" s="685"/>
      <c r="KGQ67" s="685"/>
      <c r="KGR67" s="685"/>
      <c r="KGS67" s="685"/>
      <c r="KGT67" s="685"/>
      <c r="KGU67" s="685"/>
      <c r="KGV67" s="685"/>
      <c r="KGW67" s="685"/>
      <c r="KGX67" s="685"/>
      <c r="KGY67" s="685"/>
      <c r="KGZ67" s="685"/>
      <c r="KHA67" s="685"/>
      <c r="KHB67" s="685"/>
      <c r="KHC67" s="685"/>
      <c r="KHD67" s="685"/>
      <c r="KHE67" s="685"/>
      <c r="KHF67" s="685"/>
      <c r="KHG67" s="685"/>
      <c r="KHH67" s="685"/>
      <c r="KHI67" s="685"/>
      <c r="KHJ67" s="685"/>
      <c r="KHK67" s="685"/>
      <c r="KHL67" s="685"/>
      <c r="KHM67" s="685"/>
      <c r="KHN67" s="685"/>
      <c r="KHO67" s="685"/>
      <c r="KHP67" s="685"/>
      <c r="KHQ67" s="685"/>
      <c r="KHR67" s="685"/>
      <c r="KHS67" s="685"/>
      <c r="KHT67" s="685"/>
      <c r="KHU67" s="685"/>
      <c r="KHV67" s="685"/>
      <c r="KHW67" s="685"/>
      <c r="KHX67" s="685"/>
      <c r="KHY67" s="685"/>
      <c r="KHZ67" s="685"/>
      <c r="KIA67" s="685"/>
      <c r="KIB67" s="685"/>
      <c r="KIC67" s="685"/>
      <c r="KID67" s="685"/>
      <c r="KIE67" s="685"/>
      <c r="KIF67" s="685"/>
      <c r="KIG67" s="685"/>
      <c r="KIH67" s="685"/>
      <c r="KII67" s="685"/>
      <c r="KIJ67" s="685"/>
      <c r="KIK67" s="685"/>
      <c r="KIL67" s="685"/>
      <c r="KIM67" s="685"/>
      <c r="KIN67" s="685"/>
      <c r="KIO67" s="685"/>
      <c r="KIP67" s="685"/>
      <c r="KIQ67" s="685"/>
      <c r="KIR67" s="685"/>
      <c r="KIS67" s="685"/>
      <c r="KIT67" s="685"/>
      <c r="KIU67" s="685"/>
      <c r="KIV67" s="685"/>
      <c r="KIW67" s="685"/>
      <c r="KIX67" s="685"/>
      <c r="KIY67" s="685"/>
      <c r="KIZ67" s="685"/>
      <c r="KJA67" s="685"/>
      <c r="KJB67" s="685"/>
      <c r="KJC67" s="685"/>
      <c r="KJD67" s="685"/>
      <c r="KJE67" s="685"/>
      <c r="KJF67" s="685"/>
      <c r="KJG67" s="685"/>
      <c r="KJH67" s="685"/>
      <c r="KJI67" s="685"/>
      <c r="KJJ67" s="685"/>
      <c r="KJK67" s="685"/>
      <c r="KJL67" s="685"/>
      <c r="KJM67" s="685"/>
      <c r="KJN67" s="685"/>
      <c r="KJO67" s="685"/>
      <c r="KJP67" s="685"/>
      <c r="KJQ67" s="685"/>
      <c r="KJR67" s="685"/>
      <c r="KJS67" s="685"/>
      <c r="KJT67" s="685"/>
      <c r="KJU67" s="685"/>
      <c r="KJV67" s="685"/>
      <c r="KJW67" s="685"/>
      <c r="KJX67" s="685"/>
      <c r="KJY67" s="685"/>
      <c r="KJZ67" s="685"/>
      <c r="KKA67" s="685"/>
      <c r="KKB67" s="685"/>
      <c r="KKC67" s="685"/>
      <c r="KKD67" s="685"/>
      <c r="KKE67" s="685"/>
      <c r="KKF67" s="685"/>
      <c r="KKG67" s="685"/>
      <c r="KKH67" s="685"/>
      <c r="KKI67" s="685"/>
      <c r="KKJ67" s="685"/>
      <c r="KKK67" s="685"/>
      <c r="KKL67" s="685"/>
      <c r="KKM67" s="685"/>
      <c r="KKN67" s="685"/>
      <c r="KKO67" s="685"/>
      <c r="KKP67" s="685"/>
      <c r="KKQ67" s="685"/>
      <c r="KKR67" s="685"/>
      <c r="KKS67" s="685"/>
      <c r="KKT67" s="685"/>
      <c r="KKU67" s="685"/>
      <c r="KKV67" s="685"/>
      <c r="KKW67" s="685"/>
      <c r="KKX67" s="685"/>
      <c r="KKY67" s="685"/>
      <c r="KKZ67" s="685"/>
      <c r="KLA67" s="685"/>
      <c r="KLB67" s="685"/>
      <c r="KLC67" s="685"/>
      <c r="KLD67" s="685"/>
      <c r="KLE67" s="685"/>
      <c r="KLF67" s="685"/>
      <c r="KLG67" s="685"/>
      <c r="KLH67" s="685"/>
      <c r="KLI67" s="685"/>
      <c r="KLJ67" s="685"/>
      <c r="KLK67" s="685"/>
      <c r="KLL67" s="685"/>
      <c r="KLM67" s="685"/>
      <c r="KLN67" s="685"/>
      <c r="KLO67" s="685"/>
      <c r="KLP67" s="685"/>
      <c r="KLQ67" s="685"/>
      <c r="KLR67" s="685"/>
      <c r="KLS67" s="685"/>
      <c r="KLT67" s="685"/>
      <c r="KLU67" s="685"/>
      <c r="KLV67" s="685"/>
      <c r="KLW67" s="685"/>
      <c r="KLX67" s="685"/>
      <c r="KLY67" s="685"/>
      <c r="KLZ67" s="685"/>
      <c r="KMA67" s="685"/>
      <c r="KMB67" s="685"/>
      <c r="KMC67" s="685"/>
      <c r="KMD67" s="685"/>
      <c r="KME67" s="685"/>
      <c r="KMF67" s="685"/>
      <c r="KMG67" s="685"/>
      <c r="KMH67" s="685"/>
      <c r="KMI67" s="685"/>
      <c r="KMJ67" s="685"/>
      <c r="KMK67" s="685"/>
      <c r="KML67" s="685"/>
      <c r="KMM67" s="685"/>
      <c r="KMN67" s="685"/>
      <c r="KMO67" s="685"/>
      <c r="KMP67" s="685"/>
      <c r="KMQ67" s="685"/>
      <c r="KMR67" s="685"/>
      <c r="KMS67" s="685"/>
      <c r="KMT67" s="685"/>
      <c r="KMU67" s="685"/>
      <c r="KMV67" s="685"/>
      <c r="KMW67" s="685"/>
      <c r="KMX67" s="685"/>
      <c r="KMY67" s="685"/>
      <c r="KMZ67" s="685"/>
      <c r="KNA67" s="685"/>
      <c r="KNB67" s="685"/>
      <c r="KNC67" s="685"/>
      <c r="KND67" s="685"/>
      <c r="KNE67" s="685"/>
      <c r="KNF67" s="685"/>
      <c r="KNG67" s="685"/>
      <c r="KNH67" s="685"/>
      <c r="KNI67" s="685"/>
      <c r="KNJ67" s="685"/>
      <c r="KNK67" s="685"/>
      <c r="KNL67" s="685"/>
      <c r="KNM67" s="685"/>
      <c r="KNN67" s="685"/>
      <c r="KNO67" s="685"/>
      <c r="KNP67" s="685"/>
      <c r="KNQ67" s="685"/>
      <c r="KNR67" s="685"/>
      <c r="KNS67" s="685"/>
      <c r="KNT67" s="685"/>
      <c r="KNU67" s="685"/>
      <c r="KNV67" s="685"/>
      <c r="KNW67" s="685"/>
      <c r="KNX67" s="685"/>
      <c r="KNY67" s="685"/>
      <c r="KNZ67" s="685"/>
      <c r="KOA67" s="685"/>
      <c r="KOB67" s="685"/>
      <c r="KOC67" s="685"/>
      <c r="KOD67" s="685"/>
      <c r="KOE67" s="685"/>
      <c r="KOF67" s="685"/>
      <c r="KOG67" s="685"/>
      <c r="KOH67" s="685"/>
      <c r="KOI67" s="685"/>
      <c r="KOJ67" s="685"/>
      <c r="KOK67" s="685"/>
      <c r="KOL67" s="685"/>
      <c r="KOM67" s="685"/>
      <c r="KON67" s="685"/>
      <c r="KOO67" s="685"/>
      <c r="KOP67" s="685"/>
      <c r="KOQ67" s="685"/>
      <c r="KOR67" s="685"/>
      <c r="KOS67" s="685"/>
      <c r="KOT67" s="685"/>
      <c r="KOU67" s="685"/>
      <c r="KOV67" s="685"/>
      <c r="KOW67" s="685"/>
      <c r="KOX67" s="685"/>
      <c r="KOY67" s="685"/>
      <c r="KOZ67" s="685"/>
      <c r="KPA67" s="685"/>
      <c r="KPB67" s="685"/>
      <c r="KPC67" s="685"/>
      <c r="KPD67" s="685"/>
      <c r="KPE67" s="685"/>
      <c r="KPF67" s="685"/>
      <c r="KPG67" s="685"/>
      <c r="KPH67" s="685"/>
      <c r="KPI67" s="685"/>
      <c r="KPJ67" s="685"/>
      <c r="KPK67" s="685"/>
      <c r="KPL67" s="685"/>
      <c r="KPM67" s="685"/>
      <c r="KPN67" s="685"/>
      <c r="KPO67" s="685"/>
      <c r="KPP67" s="685"/>
      <c r="KPQ67" s="685"/>
      <c r="KPR67" s="685"/>
      <c r="KPS67" s="685"/>
      <c r="KPT67" s="685"/>
      <c r="KPU67" s="685"/>
      <c r="KPV67" s="685"/>
      <c r="KPW67" s="685"/>
      <c r="KPX67" s="685"/>
      <c r="KPY67" s="685"/>
      <c r="KPZ67" s="685"/>
      <c r="KQA67" s="685"/>
      <c r="KQB67" s="685"/>
      <c r="KQC67" s="685"/>
      <c r="KQD67" s="685"/>
      <c r="KQE67" s="685"/>
      <c r="KQF67" s="685"/>
      <c r="KQG67" s="685"/>
      <c r="KQH67" s="685"/>
      <c r="KQI67" s="685"/>
      <c r="KQJ67" s="685"/>
      <c r="KQK67" s="685"/>
      <c r="KQL67" s="685"/>
      <c r="KQM67" s="685"/>
      <c r="KQN67" s="685"/>
      <c r="KQO67" s="685"/>
      <c r="KQP67" s="685"/>
      <c r="KQQ67" s="685"/>
      <c r="KQR67" s="685"/>
      <c r="KQS67" s="685"/>
      <c r="KQT67" s="685"/>
      <c r="KQU67" s="685"/>
      <c r="KQV67" s="685"/>
      <c r="KQW67" s="685"/>
      <c r="KQX67" s="685"/>
      <c r="KQY67" s="685"/>
      <c r="KQZ67" s="685"/>
      <c r="KRA67" s="685"/>
      <c r="KRB67" s="685"/>
      <c r="KRC67" s="685"/>
      <c r="KRD67" s="685"/>
      <c r="KRE67" s="685"/>
      <c r="KRF67" s="685"/>
      <c r="KRG67" s="685"/>
      <c r="KRH67" s="685"/>
      <c r="KRI67" s="685"/>
      <c r="KRJ67" s="685"/>
      <c r="KRK67" s="685"/>
      <c r="KRL67" s="685"/>
      <c r="KRM67" s="685"/>
      <c r="KRN67" s="685"/>
      <c r="KRO67" s="685"/>
      <c r="KRP67" s="685"/>
      <c r="KRQ67" s="685"/>
      <c r="KRR67" s="685"/>
      <c r="KRS67" s="685"/>
      <c r="KRT67" s="685"/>
      <c r="KRU67" s="685"/>
      <c r="KRV67" s="685"/>
      <c r="KRW67" s="685"/>
      <c r="KRX67" s="685"/>
      <c r="KRY67" s="685"/>
      <c r="KRZ67" s="685"/>
      <c r="KSA67" s="685"/>
      <c r="KSB67" s="685"/>
      <c r="KSC67" s="685"/>
      <c r="KSD67" s="685"/>
      <c r="KSE67" s="685"/>
      <c r="KSF67" s="685"/>
      <c r="KSG67" s="685"/>
      <c r="KSH67" s="685"/>
      <c r="KSI67" s="685"/>
      <c r="KSJ67" s="685"/>
      <c r="KSK67" s="685"/>
      <c r="KSL67" s="685"/>
      <c r="KSM67" s="685"/>
      <c r="KSN67" s="685"/>
      <c r="KSO67" s="685"/>
      <c r="KSP67" s="685"/>
      <c r="KSQ67" s="685"/>
      <c r="KSR67" s="685"/>
      <c r="KSS67" s="685"/>
      <c r="KST67" s="685"/>
      <c r="KSU67" s="685"/>
      <c r="KSV67" s="685"/>
      <c r="KSW67" s="685"/>
      <c r="KSX67" s="685"/>
      <c r="KSY67" s="685"/>
      <c r="KSZ67" s="685"/>
      <c r="KTA67" s="685"/>
      <c r="KTB67" s="685"/>
      <c r="KTC67" s="685"/>
      <c r="KTD67" s="685"/>
      <c r="KTE67" s="685"/>
      <c r="KTF67" s="685"/>
      <c r="KTG67" s="685"/>
      <c r="KTH67" s="685"/>
      <c r="KTI67" s="685"/>
      <c r="KTJ67" s="685"/>
      <c r="KTK67" s="685"/>
      <c r="KTL67" s="685"/>
      <c r="KTM67" s="685"/>
      <c r="KTN67" s="685"/>
      <c r="KTO67" s="685"/>
      <c r="KTP67" s="685"/>
      <c r="KTQ67" s="685"/>
      <c r="KTR67" s="685"/>
      <c r="KTS67" s="685"/>
      <c r="KTT67" s="685"/>
      <c r="KTU67" s="685"/>
      <c r="KTV67" s="685"/>
      <c r="KTW67" s="685"/>
      <c r="KTX67" s="685"/>
      <c r="KTY67" s="685"/>
      <c r="KTZ67" s="685"/>
      <c r="KUA67" s="685"/>
      <c r="KUB67" s="685"/>
      <c r="KUC67" s="685"/>
      <c r="KUD67" s="685"/>
      <c r="KUE67" s="685"/>
      <c r="KUF67" s="685"/>
      <c r="KUG67" s="685"/>
      <c r="KUH67" s="685"/>
      <c r="KUI67" s="685"/>
      <c r="KUJ67" s="685"/>
      <c r="KUK67" s="685"/>
      <c r="KUL67" s="685"/>
      <c r="KUM67" s="685"/>
      <c r="KUN67" s="685"/>
      <c r="KUO67" s="685"/>
      <c r="KUP67" s="685"/>
      <c r="KUQ67" s="685"/>
      <c r="KUR67" s="685"/>
      <c r="KUS67" s="685"/>
      <c r="KUT67" s="685"/>
      <c r="KUU67" s="685"/>
      <c r="KUV67" s="685"/>
      <c r="KUW67" s="685"/>
      <c r="KUX67" s="685"/>
      <c r="KUY67" s="685"/>
      <c r="KUZ67" s="685"/>
      <c r="KVA67" s="685"/>
      <c r="KVB67" s="685"/>
      <c r="KVC67" s="685"/>
      <c r="KVD67" s="685"/>
      <c r="KVE67" s="685"/>
      <c r="KVF67" s="685"/>
      <c r="KVG67" s="685"/>
      <c r="KVH67" s="685"/>
      <c r="KVI67" s="685"/>
      <c r="KVJ67" s="685"/>
      <c r="KVK67" s="685"/>
      <c r="KVL67" s="685"/>
      <c r="KVM67" s="685"/>
      <c r="KVN67" s="685"/>
      <c r="KVO67" s="685"/>
      <c r="KVP67" s="685"/>
      <c r="KVQ67" s="685"/>
      <c r="KVR67" s="685"/>
      <c r="KVS67" s="685"/>
      <c r="KVT67" s="685"/>
      <c r="KVU67" s="685"/>
      <c r="KVV67" s="685"/>
      <c r="KVW67" s="685"/>
      <c r="KVX67" s="685"/>
      <c r="KVY67" s="685"/>
      <c r="KVZ67" s="685"/>
      <c r="KWA67" s="685"/>
      <c r="KWB67" s="685"/>
      <c r="KWC67" s="685"/>
      <c r="KWD67" s="685"/>
      <c r="KWE67" s="685"/>
      <c r="KWF67" s="685"/>
      <c r="KWG67" s="685"/>
      <c r="KWH67" s="685"/>
      <c r="KWI67" s="685"/>
      <c r="KWJ67" s="685"/>
      <c r="KWK67" s="685"/>
      <c r="KWL67" s="685"/>
      <c r="KWM67" s="685"/>
      <c r="KWN67" s="685"/>
      <c r="KWO67" s="685"/>
      <c r="KWP67" s="685"/>
      <c r="KWQ67" s="685"/>
      <c r="KWR67" s="685"/>
      <c r="KWS67" s="685"/>
      <c r="KWT67" s="685"/>
      <c r="KWU67" s="685"/>
      <c r="KWV67" s="685"/>
      <c r="KWW67" s="685"/>
      <c r="KWX67" s="685"/>
      <c r="KWY67" s="685"/>
      <c r="KWZ67" s="685"/>
      <c r="KXA67" s="685"/>
      <c r="KXB67" s="685"/>
      <c r="KXC67" s="685"/>
      <c r="KXD67" s="685"/>
      <c r="KXE67" s="685"/>
      <c r="KXF67" s="685"/>
      <c r="KXG67" s="685"/>
      <c r="KXH67" s="685"/>
      <c r="KXI67" s="685"/>
      <c r="KXJ67" s="685"/>
      <c r="KXK67" s="685"/>
      <c r="KXL67" s="685"/>
      <c r="KXM67" s="685"/>
      <c r="KXN67" s="685"/>
      <c r="KXO67" s="685"/>
      <c r="KXP67" s="685"/>
      <c r="KXQ67" s="685"/>
      <c r="KXR67" s="685"/>
      <c r="KXS67" s="685"/>
      <c r="KXT67" s="685"/>
      <c r="KXU67" s="685"/>
      <c r="KXV67" s="685"/>
      <c r="KXW67" s="685"/>
      <c r="KXX67" s="685"/>
      <c r="KXY67" s="685"/>
      <c r="KXZ67" s="685"/>
      <c r="KYA67" s="685"/>
      <c r="KYB67" s="685"/>
      <c r="KYC67" s="685"/>
      <c r="KYD67" s="685"/>
      <c r="KYE67" s="685"/>
      <c r="KYF67" s="685"/>
      <c r="KYG67" s="685"/>
      <c r="KYH67" s="685"/>
      <c r="KYI67" s="685"/>
      <c r="KYJ67" s="685"/>
      <c r="KYK67" s="685"/>
      <c r="KYL67" s="685"/>
      <c r="KYM67" s="685"/>
      <c r="KYN67" s="685"/>
      <c r="KYO67" s="685"/>
      <c r="KYP67" s="685"/>
      <c r="KYQ67" s="685"/>
      <c r="KYR67" s="685"/>
      <c r="KYS67" s="685"/>
      <c r="KYT67" s="685"/>
      <c r="KYU67" s="685"/>
      <c r="KYV67" s="685"/>
      <c r="KYW67" s="685"/>
      <c r="KYX67" s="685"/>
      <c r="KYY67" s="685"/>
      <c r="KYZ67" s="685"/>
      <c r="KZA67" s="685"/>
      <c r="KZB67" s="685"/>
      <c r="KZC67" s="685"/>
      <c r="KZD67" s="685"/>
      <c r="KZE67" s="685"/>
      <c r="KZF67" s="685"/>
      <c r="KZG67" s="685"/>
      <c r="KZH67" s="685"/>
      <c r="KZI67" s="685"/>
      <c r="KZJ67" s="685"/>
      <c r="KZK67" s="685"/>
      <c r="KZL67" s="685"/>
      <c r="KZM67" s="685"/>
      <c r="KZN67" s="685"/>
      <c r="KZO67" s="685"/>
      <c r="KZP67" s="685"/>
      <c r="KZQ67" s="685"/>
      <c r="KZR67" s="685"/>
      <c r="KZS67" s="685"/>
      <c r="KZT67" s="685"/>
      <c r="KZU67" s="685"/>
      <c r="KZV67" s="685"/>
      <c r="KZW67" s="685"/>
      <c r="KZX67" s="685"/>
      <c r="KZY67" s="685"/>
      <c r="KZZ67" s="685"/>
      <c r="LAA67" s="685"/>
      <c r="LAB67" s="685"/>
      <c r="LAC67" s="685"/>
      <c r="LAD67" s="685"/>
      <c r="LAE67" s="685"/>
      <c r="LAF67" s="685"/>
      <c r="LAG67" s="685"/>
      <c r="LAH67" s="685"/>
      <c r="LAI67" s="685"/>
      <c r="LAJ67" s="685"/>
      <c r="LAK67" s="685"/>
      <c r="LAL67" s="685"/>
      <c r="LAM67" s="685"/>
      <c r="LAN67" s="685"/>
      <c r="LAO67" s="685"/>
      <c r="LAP67" s="685"/>
      <c r="LAQ67" s="685"/>
      <c r="LAR67" s="685"/>
      <c r="LAS67" s="685"/>
      <c r="LAT67" s="685"/>
      <c r="LAU67" s="685"/>
      <c r="LAV67" s="685"/>
      <c r="LAW67" s="685"/>
      <c r="LAX67" s="685"/>
      <c r="LAY67" s="685"/>
      <c r="LAZ67" s="685"/>
      <c r="LBA67" s="685"/>
      <c r="LBB67" s="685"/>
      <c r="LBC67" s="685"/>
      <c r="LBD67" s="685"/>
      <c r="LBE67" s="685"/>
      <c r="LBF67" s="685"/>
      <c r="LBG67" s="685"/>
      <c r="LBH67" s="685"/>
      <c r="LBI67" s="685"/>
      <c r="LBJ67" s="685"/>
      <c r="LBK67" s="685"/>
      <c r="LBL67" s="685"/>
      <c r="LBM67" s="685"/>
      <c r="LBN67" s="685"/>
      <c r="LBO67" s="685"/>
      <c r="LBP67" s="685"/>
      <c r="LBQ67" s="685"/>
      <c r="LBR67" s="685"/>
      <c r="LBS67" s="685"/>
      <c r="LBT67" s="685"/>
      <c r="LBU67" s="685"/>
      <c r="LBV67" s="685"/>
      <c r="LBW67" s="685"/>
      <c r="LBX67" s="685"/>
      <c r="LBY67" s="685"/>
      <c r="LBZ67" s="685"/>
      <c r="LCA67" s="685"/>
      <c r="LCB67" s="685"/>
      <c r="LCC67" s="685"/>
      <c r="LCD67" s="685"/>
      <c r="LCE67" s="685"/>
      <c r="LCF67" s="685"/>
      <c r="LCG67" s="685"/>
      <c r="LCH67" s="685"/>
      <c r="LCI67" s="685"/>
      <c r="LCJ67" s="685"/>
      <c r="LCK67" s="685"/>
      <c r="LCL67" s="685"/>
      <c r="LCM67" s="685"/>
      <c r="LCN67" s="685"/>
      <c r="LCO67" s="685"/>
      <c r="LCP67" s="685"/>
      <c r="LCQ67" s="685"/>
      <c r="LCR67" s="685"/>
      <c r="LCS67" s="685"/>
      <c r="LCT67" s="685"/>
      <c r="LCU67" s="685"/>
      <c r="LCV67" s="685"/>
      <c r="LCW67" s="685"/>
      <c r="LCX67" s="685"/>
      <c r="LCY67" s="685"/>
      <c r="LCZ67" s="685"/>
      <c r="LDA67" s="685"/>
      <c r="LDB67" s="685"/>
      <c r="LDC67" s="685"/>
      <c r="LDD67" s="685"/>
      <c r="LDE67" s="685"/>
      <c r="LDF67" s="685"/>
      <c r="LDG67" s="685"/>
      <c r="LDH67" s="685"/>
      <c r="LDI67" s="685"/>
      <c r="LDJ67" s="685"/>
      <c r="LDK67" s="685"/>
      <c r="LDL67" s="685"/>
      <c r="LDM67" s="685"/>
      <c r="LDN67" s="685"/>
      <c r="LDO67" s="685"/>
      <c r="LDP67" s="685"/>
      <c r="LDQ67" s="685"/>
      <c r="LDR67" s="685"/>
      <c r="LDS67" s="685"/>
      <c r="LDT67" s="685"/>
      <c r="LDU67" s="685"/>
      <c r="LDV67" s="685"/>
      <c r="LDW67" s="685"/>
      <c r="LDX67" s="685"/>
      <c r="LDY67" s="685"/>
      <c r="LDZ67" s="685"/>
      <c r="LEA67" s="685"/>
      <c r="LEB67" s="685"/>
      <c r="LEC67" s="685"/>
      <c r="LED67" s="685"/>
      <c r="LEE67" s="685"/>
      <c r="LEF67" s="685"/>
      <c r="LEG67" s="685"/>
      <c r="LEH67" s="685"/>
      <c r="LEI67" s="685"/>
      <c r="LEJ67" s="685"/>
      <c r="LEK67" s="685"/>
      <c r="LEL67" s="685"/>
      <c r="LEM67" s="685"/>
      <c r="LEN67" s="685"/>
      <c r="LEO67" s="685"/>
      <c r="LEP67" s="685"/>
      <c r="LEQ67" s="685"/>
      <c r="LER67" s="685"/>
      <c r="LES67" s="685"/>
      <c r="LET67" s="685"/>
      <c r="LEU67" s="685"/>
      <c r="LEV67" s="685"/>
      <c r="LEW67" s="685"/>
      <c r="LEX67" s="685"/>
      <c r="LEY67" s="685"/>
      <c r="LEZ67" s="685"/>
      <c r="LFA67" s="685"/>
      <c r="LFB67" s="685"/>
      <c r="LFC67" s="685"/>
      <c r="LFD67" s="685"/>
      <c r="LFE67" s="685"/>
      <c r="LFF67" s="685"/>
      <c r="LFG67" s="685"/>
      <c r="LFH67" s="685"/>
      <c r="LFI67" s="685"/>
      <c r="LFJ67" s="685"/>
      <c r="LFK67" s="685"/>
      <c r="LFL67" s="685"/>
      <c r="LFM67" s="685"/>
      <c r="LFN67" s="685"/>
      <c r="LFO67" s="685"/>
      <c r="LFP67" s="685"/>
      <c r="LFQ67" s="685"/>
      <c r="LFR67" s="685"/>
      <c r="LFS67" s="685"/>
      <c r="LFT67" s="685"/>
      <c r="LFU67" s="685"/>
      <c r="LFV67" s="685"/>
      <c r="LFW67" s="685"/>
      <c r="LFX67" s="685"/>
      <c r="LFY67" s="685"/>
      <c r="LFZ67" s="685"/>
      <c r="LGA67" s="685"/>
      <c r="LGB67" s="685"/>
      <c r="LGC67" s="685"/>
      <c r="LGD67" s="685"/>
      <c r="LGE67" s="685"/>
      <c r="LGF67" s="685"/>
      <c r="LGG67" s="685"/>
      <c r="LGH67" s="685"/>
      <c r="LGI67" s="685"/>
      <c r="LGJ67" s="685"/>
      <c r="LGK67" s="685"/>
      <c r="LGL67" s="685"/>
      <c r="LGM67" s="685"/>
      <c r="LGN67" s="685"/>
      <c r="LGO67" s="685"/>
      <c r="LGP67" s="685"/>
      <c r="LGQ67" s="685"/>
      <c r="LGR67" s="685"/>
      <c r="LGS67" s="685"/>
      <c r="LGT67" s="685"/>
      <c r="LGU67" s="685"/>
      <c r="LGV67" s="685"/>
      <c r="LGW67" s="685"/>
      <c r="LGX67" s="685"/>
      <c r="LGY67" s="685"/>
      <c r="LGZ67" s="685"/>
      <c r="LHA67" s="685"/>
      <c r="LHB67" s="685"/>
      <c r="LHC67" s="685"/>
      <c r="LHD67" s="685"/>
      <c r="LHE67" s="685"/>
      <c r="LHF67" s="685"/>
      <c r="LHG67" s="685"/>
      <c r="LHH67" s="685"/>
      <c r="LHI67" s="685"/>
      <c r="LHJ67" s="685"/>
      <c r="LHK67" s="685"/>
      <c r="LHL67" s="685"/>
      <c r="LHM67" s="685"/>
      <c r="LHN67" s="685"/>
      <c r="LHO67" s="685"/>
      <c r="LHP67" s="685"/>
      <c r="LHQ67" s="685"/>
      <c r="LHR67" s="685"/>
      <c r="LHS67" s="685"/>
      <c r="LHT67" s="685"/>
      <c r="LHU67" s="685"/>
      <c r="LHV67" s="685"/>
      <c r="LHW67" s="685"/>
      <c r="LHX67" s="685"/>
      <c r="LHY67" s="685"/>
      <c r="LHZ67" s="685"/>
      <c r="LIA67" s="685"/>
      <c r="LIB67" s="685"/>
      <c r="LIC67" s="685"/>
      <c r="LID67" s="685"/>
      <c r="LIE67" s="685"/>
      <c r="LIF67" s="685"/>
      <c r="LIG67" s="685"/>
      <c r="LIH67" s="685"/>
      <c r="LII67" s="685"/>
      <c r="LIJ67" s="685"/>
      <c r="LIK67" s="685"/>
      <c r="LIL67" s="685"/>
      <c r="LIM67" s="685"/>
      <c r="LIN67" s="685"/>
      <c r="LIO67" s="685"/>
      <c r="LIP67" s="685"/>
      <c r="LIQ67" s="685"/>
      <c r="LIR67" s="685"/>
      <c r="LIS67" s="685"/>
      <c r="LIT67" s="685"/>
      <c r="LIU67" s="685"/>
      <c r="LIV67" s="685"/>
      <c r="LIW67" s="685"/>
      <c r="LIX67" s="685"/>
      <c r="LIY67" s="685"/>
      <c r="LIZ67" s="685"/>
      <c r="LJA67" s="685"/>
      <c r="LJB67" s="685"/>
      <c r="LJC67" s="685"/>
      <c r="LJD67" s="685"/>
      <c r="LJE67" s="685"/>
      <c r="LJF67" s="685"/>
      <c r="LJG67" s="685"/>
      <c r="LJH67" s="685"/>
      <c r="LJI67" s="685"/>
      <c r="LJJ67" s="685"/>
      <c r="LJK67" s="685"/>
      <c r="LJL67" s="685"/>
      <c r="LJM67" s="685"/>
      <c r="LJN67" s="685"/>
      <c r="LJO67" s="685"/>
      <c r="LJP67" s="685"/>
      <c r="LJQ67" s="685"/>
      <c r="LJR67" s="685"/>
      <c r="LJS67" s="685"/>
      <c r="LJT67" s="685"/>
      <c r="LJU67" s="685"/>
      <c r="LJV67" s="685"/>
      <c r="LJW67" s="685"/>
      <c r="LJX67" s="685"/>
      <c r="LJY67" s="685"/>
      <c r="LJZ67" s="685"/>
      <c r="LKA67" s="685"/>
      <c r="LKB67" s="685"/>
      <c r="LKC67" s="685"/>
      <c r="LKD67" s="685"/>
      <c r="LKE67" s="685"/>
      <c r="LKF67" s="685"/>
      <c r="LKG67" s="685"/>
      <c r="LKH67" s="685"/>
      <c r="LKI67" s="685"/>
      <c r="LKJ67" s="685"/>
      <c r="LKK67" s="685"/>
      <c r="LKL67" s="685"/>
      <c r="LKM67" s="685"/>
      <c r="LKN67" s="685"/>
      <c r="LKO67" s="685"/>
      <c r="LKP67" s="685"/>
      <c r="LKQ67" s="685"/>
      <c r="LKR67" s="685"/>
      <c r="LKS67" s="685"/>
      <c r="LKT67" s="685"/>
      <c r="LKU67" s="685"/>
      <c r="LKV67" s="685"/>
      <c r="LKW67" s="685"/>
      <c r="LKX67" s="685"/>
      <c r="LKY67" s="685"/>
      <c r="LKZ67" s="685"/>
      <c r="LLA67" s="685"/>
      <c r="LLB67" s="685"/>
      <c r="LLC67" s="685"/>
      <c r="LLD67" s="685"/>
      <c r="LLE67" s="685"/>
      <c r="LLF67" s="685"/>
      <c r="LLG67" s="685"/>
      <c r="LLH67" s="685"/>
      <c r="LLI67" s="685"/>
      <c r="LLJ67" s="685"/>
      <c r="LLK67" s="685"/>
      <c r="LLL67" s="685"/>
      <c r="LLM67" s="685"/>
      <c r="LLN67" s="685"/>
      <c r="LLO67" s="685"/>
      <c r="LLP67" s="685"/>
      <c r="LLQ67" s="685"/>
      <c r="LLR67" s="685"/>
      <c r="LLS67" s="685"/>
      <c r="LLT67" s="685"/>
      <c r="LLU67" s="685"/>
      <c r="LLV67" s="685"/>
      <c r="LLW67" s="685"/>
      <c r="LLX67" s="685"/>
      <c r="LLY67" s="685"/>
      <c r="LLZ67" s="685"/>
      <c r="LMA67" s="685"/>
      <c r="LMB67" s="685"/>
      <c r="LMC67" s="685"/>
      <c r="LMD67" s="685"/>
      <c r="LME67" s="685"/>
      <c r="LMF67" s="685"/>
      <c r="LMG67" s="685"/>
      <c r="LMH67" s="685"/>
      <c r="LMI67" s="685"/>
      <c r="LMJ67" s="685"/>
      <c r="LMK67" s="685"/>
      <c r="LML67" s="685"/>
      <c r="LMM67" s="685"/>
      <c r="LMN67" s="685"/>
      <c r="LMO67" s="685"/>
      <c r="LMP67" s="685"/>
      <c r="LMQ67" s="685"/>
      <c r="LMR67" s="685"/>
      <c r="LMS67" s="685"/>
      <c r="LMT67" s="685"/>
      <c r="LMU67" s="685"/>
      <c r="LMV67" s="685"/>
      <c r="LMW67" s="685"/>
      <c r="LMX67" s="685"/>
      <c r="LMY67" s="685"/>
      <c r="LMZ67" s="685"/>
      <c r="LNA67" s="685"/>
      <c r="LNB67" s="685"/>
      <c r="LNC67" s="685"/>
      <c r="LND67" s="685"/>
      <c r="LNE67" s="685"/>
      <c r="LNF67" s="685"/>
      <c r="LNG67" s="685"/>
      <c r="LNH67" s="685"/>
      <c r="LNI67" s="685"/>
      <c r="LNJ67" s="685"/>
      <c r="LNK67" s="685"/>
      <c r="LNL67" s="685"/>
      <c r="LNM67" s="685"/>
      <c r="LNN67" s="685"/>
      <c r="LNO67" s="685"/>
      <c r="LNP67" s="685"/>
      <c r="LNQ67" s="685"/>
      <c r="LNR67" s="685"/>
      <c r="LNS67" s="685"/>
      <c r="LNT67" s="685"/>
      <c r="LNU67" s="685"/>
      <c r="LNV67" s="685"/>
      <c r="LNW67" s="685"/>
      <c r="LNX67" s="685"/>
      <c r="LNY67" s="685"/>
      <c r="LNZ67" s="685"/>
      <c r="LOA67" s="685"/>
      <c r="LOB67" s="685"/>
      <c r="LOC67" s="685"/>
      <c r="LOD67" s="685"/>
      <c r="LOE67" s="685"/>
      <c r="LOF67" s="685"/>
      <c r="LOG67" s="685"/>
      <c r="LOH67" s="685"/>
      <c r="LOI67" s="685"/>
      <c r="LOJ67" s="685"/>
      <c r="LOK67" s="685"/>
      <c r="LOL67" s="685"/>
      <c r="LOM67" s="685"/>
      <c r="LON67" s="685"/>
      <c r="LOO67" s="685"/>
      <c r="LOP67" s="685"/>
      <c r="LOQ67" s="685"/>
      <c r="LOR67" s="685"/>
      <c r="LOS67" s="685"/>
      <c r="LOT67" s="685"/>
      <c r="LOU67" s="685"/>
      <c r="LOV67" s="685"/>
      <c r="LOW67" s="685"/>
      <c r="LOX67" s="685"/>
      <c r="LOY67" s="685"/>
      <c r="LOZ67" s="685"/>
      <c r="LPA67" s="685"/>
      <c r="LPB67" s="685"/>
      <c r="LPC67" s="685"/>
      <c r="LPD67" s="685"/>
      <c r="LPE67" s="685"/>
      <c r="LPF67" s="685"/>
      <c r="LPG67" s="685"/>
      <c r="LPH67" s="685"/>
      <c r="LPI67" s="685"/>
      <c r="LPJ67" s="685"/>
      <c r="LPK67" s="685"/>
      <c r="LPL67" s="685"/>
      <c r="LPM67" s="685"/>
      <c r="LPN67" s="685"/>
      <c r="LPO67" s="685"/>
      <c r="LPP67" s="685"/>
      <c r="LPQ67" s="685"/>
      <c r="LPR67" s="685"/>
      <c r="LPS67" s="685"/>
      <c r="LPT67" s="685"/>
      <c r="LPU67" s="685"/>
      <c r="LPV67" s="685"/>
      <c r="LPW67" s="685"/>
      <c r="LPX67" s="685"/>
      <c r="LPY67" s="685"/>
      <c r="LPZ67" s="685"/>
      <c r="LQA67" s="685"/>
      <c r="LQB67" s="685"/>
      <c r="LQC67" s="685"/>
      <c r="LQD67" s="685"/>
      <c r="LQE67" s="685"/>
      <c r="LQF67" s="685"/>
      <c r="LQG67" s="685"/>
      <c r="LQH67" s="685"/>
      <c r="LQI67" s="685"/>
      <c r="LQJ67" s="685"/>
      <c r="LQK67" s="685"/>
      <c r="LQL67" s="685"/>
      <c r="LQM67" s="685"/>
      <c r="LQN67" s="685"/>
      <c r="LQO67" s="685"/>
      <c r="LQP67" s="685"/>
      <c r="LQQ67" s="685"/>
      <c r="LQR67" s="685"/>
      <c r="LQS67" s="685"/>
      <c r="LQT67" s="685"/>
      <c r="LQU67" s="685"/>
      <c r="LQV67" s="685"/>
      <c r="LQW67" s="685"/>
      <c r="LQX67" s="685"/>
      <c r="LQY67" s="685"/>
      <c r="LQZ67" s="685"/>
      <c r="LRA67" s="685"/>
      <c r="LRB67" s="685"/>
      <c r="LRC67" s="685"/>
      <c r="LRD67" s="685"/>
      <c r="LRE67" s="685"/>
      <c r="LRF67" s="685"/>
      <c r="LRG67" s="685"/>
      <c r="LRH67" s="685"/>
      <c r="LRI67" s="685"/>
      <c r="LRJ67" s="685"/>
      <c r="LRK67" s="685"/>
      <c r="LRL67" s="685"/>
      <c r="LRM67" s="685"/>
      <c r="LRN67" s="685"/>
      <c r="LRO67" s="685"/>
      <c r="LRP67" s="685"/>
      <c r="LRQ67" s="685"/>
      <c r="LRR67" s="685"/>
      <c r="LRS67" s="685"/>
      <c r="LRT67" s="685"/>
      <c r="LRU67" s="685"/>
      <c r="LRV67" s="685"/>
      <c r="LRW67" s="685"/>
      <c r="LRX67" s="685"/>
      <c r="LRY67" s="685"/>
      <c r="LRZ67" s="685"/>
      <c r="LSA67" s="685"/>
      <c r="LSB67" s="685"/>
      <c r="LSC67" s="685"/>
      <c r="LSD67" s="685"/>
      <c r="LSE67" s="685"/>
      <c r="LSF67" s="685"/>
      <c r="LSG67" s="685"/>
      <c r="LSH67" s="685"/>
      <c r="LSI67" s="685"/>
      <c r="LSJ67" s="685"/>
      <c r="LSK67" s="685"/>
      <c r="LSL67" s="685"/>
      <c r="LSM67" s="685"/>
      <c r="LSN67" s="685"/>
      <c r="LSO67" s="685"/>
      <c r="LSP67" s="685"/>
      <c r="LSQ67" s="685"/>
      <c r="LSR67" s="685"/>
      <c r="LSS67" s="685"/>
      <c r="LST67" s="685"/>
      <c r="LSU67" s="685"/>
      <c r="LSV67" s="685"/>
      <c r="LSW67" s="685"/>
      <c r="LSX67" s="685"/>
      <c r="LSY67" s="685"/>
      <c r="LSZ67" s="685"/>
      <c r="LTA67" s="685"/>
      <c r="LTB67" s="685"/>
      <c r="LTC67" s="685"/>
      <c r="LTD67" s="685"/>
      <c r="LTE67" s="685"/>
      <c r="LTF67" s="685"/>
      <c r="LTG67" s="685"/>
      <c r="LTH67" s="685"/>
      <c r="LTI67" s="685"/>
      <c r="LTJ67" s="685"/>
      <c r="LTK67" s="685"/>
      <c r="LTL67" s="685"/>
      <c r="LTM67" s="685"/>
      <c r="LTN67" s="685"/>
      <c r="LTO67" s="685"/>
      <c r="LTP67" s="685"/>
      <c r="LTQ67" s="685"/>
      <c r="LTR67" s="685"/>
      <c r="LTS67" s="685"/>
      <c r="LTT67" s="685"/>
      <c r="LTU67" s="685"/>
      <c r="LTV67" s="685"/>
      <c r="LTW67" s="685"/>
      <c r="LTX67" s="685"/>
      <c r="LTY67" s="685"/>
      <c r="LTZ67" s="685"/>
      <c r="LUA67" s="685"/>
      <c r="LUB67" s="685"/>
      <c r="LUC67" s="685"/>
      <c r="LUD67" s="685"/>
      <c r="LUE67" s="685"/>
      <c r="LUF67" s="685"/>
      <c r="LUG67" s="685"/>
      <c r="LUH67" s="685"/>
      <c r="LUI67" s="685"/>
      <c r="LUJ67" s="685"/>
      <c r="LUK67" s="685"/>
      <c r="LUL67" s="685"/>
      <c r="LUM67" s="685"/>
      <c r="LUN67" s="685"/>
      <c r="LUO67" s="685"/>
      <c r="LUP67" s="685"/>
      <c r="LUQ67" s="685"/>
      <c r="LUR67" s="685"/>
      <c r="LUS67" s="685"/>
      <c r="LUT67" s="685"/>
      <c r="LUU67" s="685"/>
      <c r="LUV67" s="685"/>
      <c r="LUW67" s="685"/>
      <c r="LUX67" s="685"/>
      <c r="LUY67" s="685"/>
      <c r="LUZ67" s="685"/>
      <c r="LVA67" s="685"/>
      <c r="LVB67" s="685"/>
      <c r="LVC67" s="685"/>
      <c r="LVD67" s="685"/>
      <c r="LVE67" s="685"/>
      <c r="LVF67" s="685"/>
      <c r="LVG67" s="685"/>
      <c r="LVH67" s="685"/>
      <c r="LVI67" s="685"/>
      <c r="LVJ67" s="685"/>
      <c r="LVK67" s="685"/>
      <c r="LVL67" s="685"/>
      <c r="LVM67" s="685"/>
      <c r="LVN67" s="685"/>
      <c r="LVO67" s="685"/>
      <c r="LVP67" s="685"/>
      <c r="LVQ67" s="685"/>
      <c r="LVR67" s="685"/>
      <c r="LVS67" s="685"/>
      <c r="LVT67" s="685"/>
      <c r="LVU67" s="685"/>
      <c r="LVV67" s="685"/>
      <c r="LVW67" s="685"/>
      <c r="LVX67" s="685"/>
      <c r="LVY67" s="685"/>
      <c r="LVZ67" s="685"/>
      <c r="LWA67" s="685"/>
      <c r="LWB67" s="685"/>
      <c r="LWC67" s="685"/>
      <c r="LWD67" s="685"/>
      <c r="LWE67" s="685"/>
      <c r="LWF67" s="685"/>
      <c r="LWG67" s="685"/>
      <c r="LWH67" s="685"/>
      <c r="LWI67" s="685"/>
      <c r="LWJ67" s="685"/>
      <c r="LWK67" s="685"/>
      <c r="LWL67" s="685"/>
      <c r="LWM67" s="685"/>
      <c r="LWN67" s="685"/>
      <c r="LWO67" s="685"/>
      <c r="LWP67" s="685"/>
      <c r="LWQ67" s="685"/>
      <c r="LWR67" s="685"/>
      <c r="LWS67" s="685"/>
      <c r="LWT67" s="685"/>
      <c r="LWU67" s="685"/>
      <c r="LWV67" s="685"/>
      <c r="LWW67" s="685"/>
      <c r="LWX67" s="685"/>
      <c r="LWY67" s="685"/>
      <c r="LWZ67" s="685"/>
      <c r="LXA67" s="685"/>
      <c r="LXB67" s="685"/>
      <c r="LXC67" s="685"/>
      <c r="LXD67" s="685"/>
      <c r="LXE67" s="685"/>
      <c r="LXF67" s="685"/>
      <c r="LXG67" s="685"/>
      <c r="LXH67" s="685"/>
      <c r="LXI67" s="685"/>
      <c r="LXJ67" s="685"/>
      <c r="LXK67" s="685"/>
      <c r="LXL67" s="685"/>
      <c r="LXM67" s="685"/>
      <c r="LXN67" s="685"/>
      <c r="LXO67" s="685"/>
      <c r="LXP67" s="685"/>
      <c r="LXQ67" s="685"/>
      <c r="LXR67" s="685"/>
      <c r="LXS67" s="685"/>
      <c r="LXT67" s="685"/>
      <c r="LXU67" s="685"/>
      <c r="LXV67" s="685"/>
      <c r="LXW67" s="685"/>
      <c r="LXX67" s="685"/>
      <c r="LXY67" s="685"/>
      <c r="LXZ67" s="685"/>
      <c r="LYA67" s="685"/>
      <c r="LYB67" s="685"/>
      <c r="LYC67" s="685"/>
      <c r="LYD67" s="685"/>
      <c r="LYE67" s="685"/>
      <c r="LYF67" s="685"/>
      <c r="LYG67" s="685"/>
      <c r="LYH67" s="685"/>
      <c r="LYI67" s="685"/>
      <c r="LYJ67" s="685"/>
      <c r="LYK67" s="685"/>
      <c r="LYL67" s="685"/>
      <c r="LYM67" s="685"/>
      <c r="LYN67" s="685"/>
      <c r="LYO67" s="685"/>
      <c r="LYP67" s="685"/>
      <c r="LYQ67" s="685"/>
      <c r="LYR67" s="685"/>
      <c r="LYS67" s="685"/>
      <c r="LYT67" s="685"/>
      <c r="LYU67" s="685"/>
      <c r="LYV67" s="685"/>
      <c r="LYW67" s="685"/>
      <c r="LYX67" s="685"/>
      <c r="LYY67" s="685"/>
      <c r="LYZ67" s="685"/>
      <c r="LZA67" s="685"/>
      <c r="LZB67" s="685"/>
      <c r="LZC67" s="685"/>
      <c r="LZD67" s="685"/>
      <c r="LZE67" s="685"/>
      <c r="LZF67" s="685"/>
      <c r="LZG67" s="685"/>
      <c r="LZH67" s="685"/>
      <c r="LZI67" s="685"/>
      <c r="LZJ67" s="685"/>
      <c r="LZK67" s="685"/>
      <c r="LZL67" s="685"/>
      <c r="LZM67" s="685"/>
      <c r="LZN67" s="685"/>
      <c r="LZO67" s="685"/>
      <c r="LZP67" s="685"/>
      <c r="LZQ67" s="685"/>
      <c r="LZR67" s="685"/>
      <c r="LZS67" s="685"/>
      <c r="LZT67" s="685"/>
      <c r="LZU67" s="685"/>
      <c r="LZV67" s="685"/>
      <c r="LZW67" s="685"/>
      <c r="LZX67" s="685"/>
      <c r="LZY67" s="685"/>
      <c r="LZZ67" s="685"/>
      <c r="MAA67" s="685"/>
      <c r="MAB67" s="685"/>
      <c r="MAC67" s="685"/>
      <c r="MAD67" s="685"/>
      <c r="MAE67" s="685"/>
      <c r="MAF67" s="685"/>
      <c r="MAG67" s="685"/>
      <c r="MAH67" s="685"/>
      <c r="MAI67" s="685"/>
      <c r="MAJ67" s="685"/>
      <c r="MAK67" s="685"/>
      <c r="MAL67" s="685"/>
      <c r="MAM67" s="685"/>
      <c r="MAN67" s="685"/>
      <c r="MAO67" s="685"/>
      <c r="MAP67" s="685"/>
      <c r="MAQ67" s="685"/>
      <c r="MAR67" s="685"/>
      <c r="MAS67" s="685"/>
      <c r="MAT67" s="685"/>
      <c r="MAU67" s="685"/>
      <c r="MAV67" s="685"/>
      <c r="MAW67" s="685"/>
      <c r="MAX67" s="685"/>
      <c r="MAY67" s="685"/>
      <c r="MAZ67" s="685"/>
      <c r="MBA67" s="685"/>
      <c r="MBB67" s="685"/>
      <c r="MBC67" s="685"/>
      <c r="MBD67" s="685"/>
      <c r="MBE67" s="685"/>
      <c r="MBF67" s="685"/>
      <c r="MBG67" s="685"/>
      <c r="MBH67" s="685"/>
      <c r="MBI67" s="685"/>
      <c r="MBJ67" s="685"/>
      <c r="MBK67" s="685"/>
      <c r="MBL67" s="685"/>
      <c r="MBM67" s="685"/>
      <c r="MBN67" s="685"/>
      <c r="MBO67" s="685"/>
      <c r="MBP67" s="685"/>
      <c r="MBQ67" s="685"/>
      <c r="MBR67" s="685"/>
      <c r="MBS67" s="685"/>
      <c r="MBT67" s="685"/>
      <c r="MBU67" s="685"/>
      <c r="MBV67" s="685"/>
      <c r="MBW67" s="685"/>
      <c r="MBX67" s="685"/>
      <c r="MBY67" s="685"/>
      <c r="MBZ67" s="685"/>
      <c r="MCA67" s="685"/>
      <c r="MCB67" s="685"/>
      <c r="MCC67" s="685"/>
      <c r="MCD67" s="685"/>
      <c r="MCE67" s="685"/>
      <c r="MCF67" s="685"/>
      <c r="MCG67" s="685"/>
      <c r="MCH67" s="685"/>
      <c r="MCI67" s="685"/>
      <c r="MCJ67" s="685"/>
      <c r="MCK67" s="685"/>
      <c r="MCL67" s="685"/>
      <c r="MCM67" s="685"/>
      <c r="MCN67" s="685"/>
      <c r="MCO67" s="685"/>
      <c r="MCP67" s="685"/>
      <c r="MCQ67" s="685"/>
      <c r="MCR67" s="685"/>
      <c r="MCS67" s="685"/>
      <c r="MCT67" s="685"/>
      <c r="MCU67" s="685"/>
      <c r="MCV67" s="685"/>
      <c r="MCW67" s="685"/>
      <c r="MCX67" s="685"/>
      <c r="MCY67" s="685"/>
      <c r="MCZ67" s="685"/>
      <c r="MDA67" s="685"/>
      <c r="MDB67" s="685"/>
      <c r="MDC67" s="685"/>
      <c r="MDD67" s="685"/>
      <c r="MDE67" s="685"/>
      <c r="MDF67" s="685"/>
      <c r="MDG67" s="685"/>
      <c r="MDH67" s="685"/>
      <c r="MDI67" s="685"/>
      <c r="MDJ67" s="685"/>
      <c r="MDK67" s="685"/>
      <c r="MDL67" s="685"/>
      <c r="MDM67" s="685"/>
      <c r="MDN67" s="685"/>
      <c r="MDO67" s="685"/>
      <c r="MDP67" s="685"/>
      <c r="MDQ67" s="685"/>
      <c r="MDR67" s="685"/>
      <c r="MDS67" s="685"/>
      <c r="MDT67" s="685"/>
      <c r="MDU67" s="685"/>
      <c r="MDV67" s="685"/>
      <c r="MDW67" s="685"/>
      <c r="MDX67" s="685"/>
      <c r="MDY67" s="685"/>
      <c r="MDZ67" s="685"/>
      <c r="MEA67" s="685"/>
      <c r="MEB67" s="685"/>
      <c r="MEC67" s="685"/>
      <c r="MED67" s="685"/>
      <c r="MEE67" s="685"/>
      <c r="MEF67" s="685"/>
      <c r="MEG67" s="685"/>
      <c r="MEH67" s="685"/>
      <c r="MEI67" s="685"/>
      <c r="MEJ67" s="685"/>
      <c r="MEK67" s="685"/>
      <c r="MEL67" s="685"/>
      <c r="MEM67" s="685"/>
      <c r="MEN67" s="685"/>
      <c r="MEO67" s="685"/>
      <c r="MEP67" s="685"/>
      <c r="MEQ67" s="685"/>
      <c r="MER67" s="685"/>
      <c r="MES67" s="685"/>
      <c r="MET67" s="685"/>
      <c r="MEU67" s="685"/>
      <c r="MEV67" s="685"/>
      <c r="MEW67" s="685"/>
      <c r="MEX67" s="685"/>
      <c r="MEY67" s="685"/>
      <c r="MEZ67" s="685"/>
      <c r="MFA67" s="685"/>
      <c r="MFB67" s="685"/>
      <c r="MFC67" s="685"/>
      <c r="MFD67" s="685"/>
      <c r="MFE67" s="685"/>
      <c r="MFF67" s="685"/>
      <c r="MFG67" s="685"/>
      <c r="MFH67" s="685"/>
      <c r="MFI67" s="685"/>
      <c r="MFJ67" s="685"/>
      <c r="MFK67" s="685"/>
      <c r="MFL67" s="685"/>
      <c r="MFM67" s="685"/>
      <c r="MFN67" s="685"/>
      <c r="MFO67" s="685"/>
      <c r="MFP67" s="685"/>
      <c r="MFQ67" s="685"/>
      <c r="MFR67" s="685"/>
      <c r="MFS67" s="685"/>
      <c r="MFT67" s="685"/>
      <c r="MFU67" s="685"/>
      <c r="MFV67" s="685"/>
      <c r="MFW67" s="685"/>
      <c r="MFX67" s="685"/>
      <c r="MFY67" s="685"/>
      <c r="MFZ67" s="685"/>
      <c r="MGA67" s="685"/>
      <c r="MGB67" s="685"/>
      <c r="MGC67" s="685"/>
      <c r="MGD67" s="685"/>
      <c r="MGE67" s="685"/>
      <c r="MGF67" s="685"/>
      <c r="MGG67" s="685"/>
      <c r="MGH67" s="685"/>
      <c r="MGI67" s="685"/>
      <c r="MGJ67" s="685"/>
      <c r="MGK67" s="685"/>
      <c r="MGL67" s="685"/>
      <c r="MGM67" s="685"/>
      <c r="MGN67" s="685"/>
      <c r="MGO67" s="685"/>
      <c r="MGP67" s="685"/>
      <c r="MGQ67" s="685"/>
      <c r="MGR67" s="685"/>
      <c r="MGS67" s="685"/>
      <c r="MGT67" s="685"/>
      <c r="MGU67" s="685"/>
      <c r="MGV67" s="685"/>
      <c r="MGW67" s="685"/>
      <c r="MGX67" s="685"/>
      <c r="MGY67" s="685"/>
      <c r="MGZ67" s="685"/>
      <c r="MHA67" s="685"/>
      <c r="MHB67" s="685"/>
      <c r="MHC67" s="685"/>
      <c r="MHD67" s="685"/>
      <c r="MHE67" s="685"/>
      <c r="MHF67" s="685"/>
      <c r="MHG67" s="685"/>
      <c r="MHH67" s="685"/>
      <c r="MHI67" s="685"/>
      <c r="MHJ67" s="685"/>
      <c r="MHK67" s="685"/>
      <c r="MHL67" s="685"/>
      <c r="MHM67" s="685"/>
      <c r="MHN67" s="685"/>
      <c r="MHO67" s="685"/>
      <c r="MHP67" s="685"/>
      <c r="MHQ67" s="685"/>
      <c r="MHR67" s="685"/>
      <c r="MHS67" s="685"/>
      <c r="MHT67" s="685"/>
      <c r="MHU67" s="685"/>
      <c r="MHV67" s="685"/>
      <c r="MHW67" s="685"/>
      <c r="MHX67" s="685"/>
      <c r="MHY67" s="685"/>
      <c r="MHZ67" s="685"/>
      <c r="MIA67" s="685"/>
      <c r="MIB67" s="685"/>
      <c r="MIC67" s="685"/>
      <c r="MID67" s="685"/>
      <c r="MIE67" s="685"/>
      <c r="MIF67" s="685"/>
      <c r="MIG67" s="685"/>
      <c r="MIH67" s="685"/>
      <c r="MII67" s="685"/>
      <c r="MIJ67" s="685"/>
      <c r="MIK67" s="685"/>
      <c r="MIL67" s="685"/>
      <c r="MIM67" s="685"/>
      <c r="MIN67" s="685"/>
      <c r="MIO67" s="685"/>
      <c r="MIP67" s="685"/>
      <c r="MIQ67" s="685"/>
      <c r="MIR67" s="685"/>
      <c r="MIS67" s="685"/>
      <c r="MIT67" s="685"/>
      <c r="MIU67" s="685"/>
      <c r="MIV67" s="685"/>
      <c r="MIW67" s="685"/>
      <c r="MIX67" s="685"/>
      <c r="MIY67" s="685"/>
      <c r="MIZ67" s="685"/>
      <c r="MJA67" s="685"/>
      <c r="MJB67" s="685"/>
      <c r="MJC67" s="685"/>
      <c r="MJD67" s="685"/>
      <c r="MJE67" s="685"/>
      <c r="MJF67" s="685"/>
      <c r="MJG67" s="685"/>
      <c r="MJH67" s="685"/>
      <c r="MJI67" s="685"/>
      <c r="MJJ67" s="685"/>
      <c r="MJK67" s="685"/>
      <c r="MJL67" s="685"/>
      <c r="MJM67" s="685"/>
      <c r="MJN67" s="685"/>
      <c r="MJO67" s="685"/>
      <c r="MJP67" s="685"/>
      <c r="MJQ67" s="685"/>
      <c r="MJR67" s="685"/>
      <c r="MJS67" s="685"/>
      <c r="MJT67" s="685"/>
      <c r="MJU67" s="685"/>
      <c r="MJV67" s="685"/>
      <c r="MJW67" s="685"/>
      <c r="MJX67" s="685"/>
      <c r="MJY67" s="685"/>
      <c r="MJZ67" s="685"/>
      <c r="MKA67" s="685"/>
      <c r="MKB67" s="685"/>
      <c r="MKC67" s="685"/>
      <c r="MKD67" s="685"/>
      <c r="MKE67" s="685"/>
      <c r="MKF67" s="685"/>
      <c r="MKG67" s="685"/>
      <c r="MKH67" s="685"/>
      <c r="MKI67" s="685"/>
      <c r="MKJ67" s="685"/>
      <c r="MKK67" s="685"/>
      <c r="MKL67" s="685"/>
      <c r="MKM67" s="685"/>
      <c r="MKN67" s="685"/>
      <c r="MKO67" s="685"/>
      <c r="MKP67" s="685"/>
      <c r="MKQ67" s="685"/>
      <c r="MKR67" s="685"/>
      <c r="MKS67" s="685"/>
      <c r="MKT67" s="685"/>
      <c r="MKU67" s="685"/>
      <c r="MKV67" s="685"/>
      <c r="MKW67" s="685"/>
      <c r="MKX67" s="685"/>
      <c r="MKY67" s="685"/>
      <c r="MKZ67" s="685"/>
      <c r="MLA67" s="685"/>
      <c r="MLB67" s="685"/>
      <c r="MLC67" s="685"/>
      <c r="MLD67" s="685"/>
      <c r="MLE67" s="685"/>
      <c r="MLF67" s="685"/>
      <c r="MLG67" s="685"/>
      <c r="MLH67" s="685"/>
      <c r="MLI67" s="685"/>
      <c r="MLJ67" s="685"/>
      <c r="MLK67" s="685"/>
      <c r="MLL67" s="685"/>
      <c r="MLM67" s="685"/>
      <c r="MLN67" s="685"/>
      <c r="MLO67" s="685"/>
      <c r="MLP67" s="685"/>
      <c r="MLQ67" s="685"/>
      <c r="MLR67" s="685"/>
      <c r="MLS67" s="685"/>
      <c r="MLT67" s="685"/>
      <c r="MLU67" s="685"/>
      <c r="MLV67" s="685"/>
      <c r="MLW67" s="685"/>
      <c r="MLX67" s="685"/>
      <c r="MLY67" s="685"/>
      <c r="MLZ67" s="685"/>
      <c r="MMA67" s="685"/>
      <c r="MMB67" s="685"/>
      <c r="MMC67" s="685"/>
      <c r="MMD67" s="685"/>
      <c r="MME67" s="685"/>
      <c r="MMF67" s="685"/>
      <c r="MMG67" s="685"/>
      <c r="MMH67" s="685"/>
      <c r="MMI67" s="685"/>
      <c r="MMJ67" s="685"/>
      <c r="MMK67" s="685"/>
      <c r="MML67" s="685"/>
      <c r="MMM67" s="685"/>
      <c r="MMN67" s="685"/>
      <c r="MMO67" s="685"/>
      <c r="MMP67" s="685"/>
      <c r="MMQ67" s="685"/>
      <c r="MMR67" s="685"/>
      <c r="MMS67" s="685"/>
      <c r="MMT67" s="685"/>
      <c r="MMU67" s="685"/>
      <c r="MMV67" s="685"/>
      <c r="MMW67" s="685"/>
      <c r="MMX67" s="685"/>
      <c r="MMY67" s="685"/>
      <c r="MMZ67" s="685"/>
      <c r="MNA67" s="685"/>
      <c r="MNB67" s="685"/>
      <c r="MNC67" s="685"/>
      <c r="MND67" s="685"/>
      <c r="MNE67" s="685"/>
      <c r="MNF67" s="685"/>
      <c r="MNG67" s="685"/>
      <c r="MNH67" s="685"/>
      <c r="MNI67" s="685"/>
      <c r="MNJ67" s="685"/>
      <c r="MNK67" s="685"/>
      <c r="MNL67" s="685"/>
      <c r="MNM67" s="685"/>
      <c r="MNN67" s="685"/>
      <c r="MNO67" s="685"/>
      <c r="MNP67" s="685"/>
      <c r="MNQ67" s="685"/>
      <c r="MNR67" s="685"/>
      <c r="MNS67" s="685"/>
      <c r="MNT67" s="685"/>
      <c r="MNU67" s="685"/>
      <c r="MNV67" s="685"/>
      <c r="MNW67" s="685"/>
      <c r="MNX67" s="685"/>
      <c r="MNY67" s="685"/>
      <c r="MNZ67" s="685"/>
      <c r="MOA67" s="685"/>
      <c r="MOB67" s="685"/>
      <c r="MOC67" s="685"/>
      <c r="MOD67" s="685"/>
      <c r="MOE67" s="685"/>
      <c r="MOF67" s="685"/>
      <c r="MOG67" s="685"/>
      <c r="MOH67" s="685"/>
      <c r="MOI67" s="685"/>
      <c r="MOJ67" s="685"/>
      <c r="MOK67" s="685"/>
      <c r="MOL67" s="685"/>
      <c r="MOM67" s="685"/>
      <c r="MON67" s="685"/>
      <c r="MOO67" s="685"/>
      <c r="MOP67" s="685"/>
      <c r="MOQ67" s="685"/>
      <c r="MOR67" s="685"/>
      <c r="MOS67" s="685"/>
      <c r="MOT67" s="685"/>
      <c r="MOU67" s="685"/>
      <c r="MOV67" s="685"/>
      <c r="MOW67" s="685"/>
      <c r="MOX67" s="685"/>
      <c r="MOY67" s="685"/>
      <c r="MOZ67" s="685"/>
      <c r="MPA67" s="685"/>
      <c r="MPB67" s="685"/>
      <c r="MPC67" s="685"/>
      <c r="MPD67" s="685"/>
      <c r="MPE67" s="685"/>
      <c r="MPF67" s="685"/>
      <c r="MPG67" s="685"/>
      <c r="MPH67" s="685"/>
      <c r="MPI67" s="685"/>
      <c r="MPJ67" s="685"/>
      <c r="MPK67" s="685"/>
      <c r="MPL67" s="685"/>
      <c r="MPM67" s="685"/>
      <c r="MPN67" s="685"/>
      <c r="MPO67" s="685"/>
      <c r="MPP67" s="685"/>
      <c r="MPQ67" s="685"/>
      <c r="MPR67" s="685"/>
      <c r="MPS67" s="685"/>
      <c r="MPT67" s="685"/>
      <c r="MPU67" s="685"/>
      <c r="MPV67" s="685"/>
      <c r="MPW67" s="685"/>
      <c r="MPX67" s="685"/>
      <c r="MPY67" s="685"/>
      <c r="MPZ67" s="685"/>
      <c r="MQA67" s="685"/>
      <c r="MQB67" s="685"/>
      <c r="MQC67" s="685"/>
      <c r="MQD67" s="685"/>
      <c r="MQE67" s="685"/>
      <c r="MQF67" s="685"/>
      <c r="MQG67" s="685"/>
      <c r="MQH67" s="685"/>
      <c r="MQI67" s="685"/>
      <c r="MQJ67" s="685"/>
      <c r="MQK67" s="685"/>
      <c r="MQL67" s="685"/>
      <c r="MQM67" s="685"/>
      <c r="MQN67" s="685"/>
      <c r="MQO67" s="685"/>
      <c r="MQP67" s="685"/>
      <c r="MQQ67" s="685"/>
      <c r="MQR67" s="685"/>
      <c r="MQS67" s="685"/>
      <c r="MQT67" s="685"/>
      <c r="MQU67" s="685"/>
      <c r="MQV67" s="685"/>
      <c r="MQW67" s="685"/>
      <c r="MQX67" s="685"/>
      <c r="MQY67" s="685"/>
      <c r="MQZ67" s="685"/>
      <c r="MRA67" s="685"/>
      <c r="MRB67" s="685"/>
      <c r="MRC67" s="685"/>
      <c r="MRD67" s="685"/>
      <c r="MRE67" s="685"/>
      <c r="MRF67" s="685"/>
      <c r="MRG67" s="685"/>
      <c r="MRH67" s="685"/>
      <c r="MRI67" s="685"/>
      <c r="MRJ67" s="685"/>
      <c r="MRK67" s="685"/>
      <c r="MRL67" s="685"/>
      <c r="MRM67" s="685"/>
      <c r="MRN67" s="685"/>
      <c r="MRO67" s="685"/>
      <c r="MRP67" s="685"/>
      <c r="MRQ67" s="685"/>
      <c r="MRR67" s="685"/>
      <c r="MRS67" s="685"/>
      <c r="MRT67" s="685"/>
      <c r="MRU67" s="685"/>
      <c r="MRV67" s="685"/>
      <c r="MRW67" s="685"/>
      <c r="MRX67" s="685"/>
      <c r="MRY67" s="685"/>
      <c r="MRZ67" s="685"/>
      <c r="MSA67" s="685"/>
      <c r="MSB67" s="685"/>
      <c r="MSC67" s="685"/>
      <c r="MSD67" s="685"/>
      <c r="MSE67" s="685"/>
      <c r="MSF67" s="685"/>
      <c r="MSG67" s="685"/>
      <c r="MSH67" s="685"/>
      <c r="MSI67" s="685"/>
      <c r="MSJ67" s="685"/>
      <c r="MSK67" s="685"/>
      <c r="MSL67" s="685"/>
      <c r="MSM67" s="685"/>
      <c r="MSN67" s="685"/>
      <c r="MSO67" s="685"/>
      <c r="MSP67" s="685"/>
      <c r="MSQ67" s="685"/>
      <c r="MSR67" s="685"/>
      <c r="MSS67" s="685"/>
      <c r="MST67" s="685"/>
      <c r="MSU67" s="685"/>
      <c r="MSV67" s="685"/>
      <c r="MSW67" s="685"/>
      <c r="MSX67" s="685"/>
      <c r="MSY67" s="685"/>
      <c r="MSZ67" s="685"/>
      <c r="MTA67" s="685"/>
      <c r="MTB67" s="685"/>
      <c r="MTC67" s="685"/>
      <c r="MTD67" s="685"/>
      <c r="MTE67" s="685"/>
      <c r="MTF67" s="685"/>
      <c r="MTG67" s="685"/>
      <c r="MTH67" s="685"/>
      <c r="MTI67" s="685"/>
      <c r="MTJ67" s="685"/>
      <c r="MTK67" s="685"/>
      <c r="MTL67" s="685"/>
      <c r="MTM67" s="685"/>
      <c r="MTN67" s="685"/>
      <c r="MTO67" s="685"/>
      <c r="MTP67" s="685"/>
      <c r="MTQ67" s="685"/>
      <c r="MTR67" s="685"/>
      <c r="MTS67" s="685"/>
      <c r="MTT67" s="685"/>
      <c r="MTU67" s="685"/>
      <c r="MTV67" s="685"/>
      <c r="MTW67" s="685"/>
      <c r="MTX67" s="685"/>
      <c r="MTY67" s="685"/>
      <c r="MTZ67" s="685"/>
      <c r="MUA67" s="685"/>
      <c r="MUB67" s="685"/>
      <c r="MUC67" s="685"/>
      <c r="MUD67" s="685"/>
      <c r="MUE67" s="685"/>
      <c r="MUF67" s="685"/>
      <c r="MUG67" s="685"/>
      <c r="MUH67" s="685"/>
      <c r="MUI67" s="685"/>
      <c r="MUJ67" s="685"/>
      <c r="MUK67" s="685"/>
      <c r="MUL67" s="685"/>
      <c r="MUM67" s="685"/>
      <c r="MUN67" s="685"/>
      <c r="MUO67" s="685"/>
      <c r="MUP67" s="685"/>
      <c r="MUQ67" s="685"/>
      <c r="MUR67" s="685"/>
      <c r="MUS67" s="685"/>
      <c r="MUT67" s="685"/>
      <c r="MUU67" s="685"/>
      <c r="MUV67" s="685"/>
      <c r="MUW67" s="685"/>
      <c r="MUX67" s="685"/>
      <c r="MUY67" s="685"/>
      <c r="MUZ67" s="685"/>
      <c r="MVA67" s="685"/>
      <c r="MVB67" s="685"/>
      <c r="MVC67" s="685"/>
      <c r="MVD67" s="685"/>
      <c r="MVE67" s="685"/>
      <c r="MVF67" s="685"/>
      <c r="MVG67" s="685"/>
      <c r="MVH67" s="685"/>
      <c r="MVI67" s="685"/>
      <c r="MVJ67" s="685"/>
      <c r="MVK67" s="685"/>
      <c r="MVL67" s="685"/>
      <c r="MVM67" s="685"/>
      <c r="MVN67" s="685"/>
      <c r="MVO67" s="685"/>
      <c r="MVP67" s="685"/>
      <c r="MVQ67" s="685"/>
      <c r="MVR67" s="685"/>
      <c r="MVS67" s="685"/>
      <c r="MVT67" s="685"/>
      <c r="MVU67" s="685"/>
      <c r="MVV67" s="685"/>
      <c r="MVW67" s="685"/>
      <c r="MVX67" s="685"/>
      <c r="MVY67" s="685"/>
      <c r="MVZ67" s="685"/>
      <c r="MWA67" s="685"/>
      <c r="MWB67" s="685"/>
      <c r="MWC67" s="685"/>
      <c r="MWD67" s="685"/>
      <c r="MWE67" s="685"/>
      <c r="MWF67" s="685"/>
      <c r="MWG67" s="685"/>
      <c r="MWH67" s="685"/>
      <c r="MWI67" s="685"/>
      <c r="MWJ67" s="685"/>
      <c r="MWK67" s="685"/>
      <c r="MWL67" s="685"/>
      <c r="MWM67" s="685"/>
      <c r="MWN67" s="685"/>
      <c r="MWO67" s="685"/>
      <c r="MWP67" s="685"/>
      <c r="MWQ67" s="685"/>
      <c r="MWR67" s="685"/>
      <c r="MWS67" s="685"/>
      <c r="MWT67" s="685"/>
      <c r="MWU67" s="685"/>
      <c r="MWV67" s="685"/>
      <c r="MWW67" s="685"/>
      <c r="MWX67" s="685"/>
      <c r="MWY67" s="685"/>
      <c r="MWZ67" s="685"/>
      <c r="MXA67" s="685"/>
      <c r="MXB67" s="685"/>
      <c r="MXC67" s="685"/>
      <c r="MXD67" s="685"/>
      <c r="MXE67" s="685"/>
      <c r="MXF67" s="685"/>
      <c r="MXG67" s="685"/>
      <c r="MXH67" s="685"/>
      <c r="MXI67" s="685"/>
      <c r="MXJ67" s="685"/>
      <c r="MXK67" s="685"/>
      <c r="MXL67" s="685"/>
      <c r="MXM67" s="685"/>
      <c r="MXN67" s="685"/>
      <c r="MXO67" s="685"/>
      <c r="MXP67" s="685"/>
      <c r="MXQ67" s="685"/>
      <c r="MXR67" s="685"/>
      <c r="MXS67" s="685"/>
      <c r="MXT67" s="685"/>
      <c r="MXU67" s="685"/>
      <c r="MXV67" s="685"/>
      <c r="MXW67" s="685"/>
      <c r="MXX67" s="685"/>
      <c r="MXY67" s="685"/>
      <c r="MXZ67" s="685"/>
      <c r="MYA67" s="685"/>
      <c r="MYB67" s="685"/>
      <c r="MYC67" s="685"/>
      <c r="MYD67" s="685"/>
      <c r="MYE67" s="685"/>
      <c r="MYF67" s="685"/>
      <c r="MYG67" s="685"/>
      <c r="MYH67" s="685"/>
      <c r="MYI67" s="685"/>
      <c r="MYJ67" s="685"/>
      <c r="MYK67" s="685"/>
      <c r="MYL67" s="685"/>
      <c r="MYM67" s="685"/>
      <c r="MYN67" s="685"/>
      <c r="MYO67" s="685"/>
      <c r="MYP67" s="685"/>
      <c r="MYQ67" s="685"/>
      <c r="MYR67" s="685"/>
      <c r="MYS67" s="685"/>
      <c r="MYT67" s="685"/>
      <c r="MYU67" s="685"/>
      <c r="MYV67" s="685"/>
      <c r="MYW67" s="685"/>
      <c r="MYX67" s="685"/>
      <c r="MYY67" s="685"/>
      <c r="MYZ67" s="685"/>
      <c r="MZA67" s="685"/>
      <c r="MZB67" s="685"/>
      <c r="MZC67" s="685"/>
      <c r="MZD67" s="685"/>
      <c r="MZE67" s="685"/>
      <c r="MZF67" s="685"/>
      <c r="MZG67" s="685"/>
      <c r="MZH67" s="685"/>
      <c r="MZI67" s="685"/>
      <c r="MZJ67" s="685"/>
      <c r="MZK67" s="685"/>
      <c r="MZL67" s="685"/>
      <c r="MZM67" s="685"/>
      <c r="MZN67" s="685"/>
      <c r="MZO67" s="685"/>
      <c r="MZP67" s="685"/>
      <c r="MZQ67" s="685"/>
      <c r="MZR67" s="685"/>
      <c r="MZS67" s="685"/>
      <c r="MZT67" s="685"/>
      <c r="MZU67" s="685"/>
      <c r="MZV67" s="685"/>
      <c r="MZW67" s="685"/>
      <c r="MZX67" s="685"/>
      <c r="MZY67" s="685"/>
      <c r="MZZ67" s="685"/>
      <c r="NAA67" s="685"/>
      <c r="NAB67" s="685"/>
      <c r="NAC67" s="685"/>
      <c r="NAD67" s="685"/>
      <c r="NAE67" s="685"/>
      <c r="NAF67" s="685"/>
      <c r="NAG67" s="685"/>
      <c r="NAH67" s="685"/>
      <c r="NAI67" s="685"/>
      <c r="NAJ67" s="685"/>
      <c r="NAK67" s="685"/>
      <c r="NAL67" s="685"/>
      <c r="NAM67" s="685"/>
      <c r="NAN67" s="685"/>
      <c r="NAO67" s="685"/>
      <c r="NAP67" s="685"/>
      <c r="NAQ67" s="685"/>
      <c r="NAR67" s="685"/>
      <c r="NAS67" s="685"/>
      <c r="NAT67" s="685"/>
      <c r="NAU67" s="685"/>
      <c r="NAV67" s="685"/>
      <c r="NAW67" s="685"/>
      <c r="NAX67" s="685"/>
      <c r="NAY67" s="685"/>
      <c r="NAZ67" s="685"/>
      <c r="NBA67" s="685"/>
      <c r="NBB67" s="685"/>
      <c r="NBC67" s="685"/>
      <c r="NBD67" s="685"/>
      <c r="NBE67" s="685"/>
      <c r="NBF67" s="685"/>
      <c r="NBG67" s="685"/>
      <c r="NBH67" s="685"/>
      <c r="NBI67" s="685"/>
      <c r="NBJ67" s="685"/>
      <c r="NBK67" s="685"/>
      <c r="NBL67" s="685"/>
      <c r="NBM67" s="685"/>
      <c r="NBN67" s="685"/>
      <c r="NBO67" s="685"/>
      <c r="NBP67" s="685"/>
      <c r="NBQ67" s="685"/>
      <c r="NBR67" s="685"/>
      <c r="NBS67" s="685"/>
      <c r="NBT67" s="685"/>
      <c r="NBU67" s="685"/>
      <c r="NBV67" s="685"/>
      <c r="NBW67" s="685"/>
      <c r="NBX67" s="685"/>
      <c r="NBY67" s="685"/>
      <c r="NBZ67" s="685"/>
      <c r="NCA67" s="685"/>
      <c r="NCB67" s="685"/>
      <c r="NCC67" s="685"/>
      <c r="NCD67" s="685"/>
      <c r="NCE67" s="685"/>
      <c r="NCF67" s="685"/>
      <c r="NCG67" s="685"/>
      <c r="NCH67" s="685"/>
      <c r="NCI67" s="685"/>
      <c r="NCJ67" s="685"/>
      <c r="NCK67" s="685"/>
      <c r="NCL67" s="685"/>
      <c r="NCM67" s="685"/>
      <c r="NCN67" s="685"/>
      <c r="NCO67" s="685"/>
      <c r="NCP67" s="685"/>
      <c r="NCQ67" s="685"/>
      <c r="NCR67" s="685"/>
      <c r="NCS67" s="685"/>
      <c r="NCT67" s="685"/>
      <c r="NCU67" s="685"/>
      <c r="NCV67" s="685"/>
      <c r="NCW67" s="685"/>
      <c r="NCX67" s="685"/>
      <c r="NCY67" s="685"/>
      <c r="NCZ67" s="685"/>
      <c r="NDA67" s="685"/>
      <c r="NDB67" s="685"/>
      <c r="NDC67" s="685"/>
      <c r="NDD67" s="685"/>
      <c r="NDE67" s="685"/>
      <c r="NDF67" s="685"/>
      <c r="NDG67" s="685"/>
      <c r="NDH67" s="685"/>
      <c r="NDI67" s="685"/>
      <c r="NDJ67" s="685"/>
      <c r="NDK67" s="685"/>
      <c r="NDL67" s="685"/>
      <c r="NDM67" s="685"/>
      <c r="NDN67" s="685"/>
      <c r="NDO67" s="685"/>
      <c r="NDP67" s="685"/>
      <c r="NDQ67" s="685"/>
      <c r="NDR67" s="685"/>
      <c r="NDS67" s="685"/>
      <c r="NDT67" s="685"/>
      <c r="NDU67" s="685"/>
      <c r="NDV67" s="685"/>
      <c r="NDW67" s="685"/>
      <c r="NDX67" s="685"/>
      <c r="NDY67" s="685"/>
      <c r="NDZ67" s="685"/>
      <c r="NEA67" s="685"/>
      <c r="NEB67" s="685"/>
      <c r="NEC67" s="685"/>
      <c r="NED67" s="685"/>
      <c r="NEE67" s="685"/>
      <c r="NEF67" s="685"/>
      <c r="NEG67" s="685"/>
      <c r="NEH67" s="685"/>
      <c r="NEI67" s="685"/>
      <c r="NEJ67" s="685"/>
      <c r="NEK67" s="685"/>
      <c r="NEL67" s="685"/>
      <c r="NEM67" s="685"/>
      <c r="NEN67" s="685"/>
      <c r="NEO67" s="685"/>
      <c r="NEP67" s="685"/>
      <c r="NEQ67" s="685"/>
      <c r="NER67" s="685"/>
      <c r="NES67" s="685"/>
      <c r="NET67" s="685"/>
      <c r="NEU67" s="685"/>
      <c r="NEV67" s="685"/>
      <c r="NEW67" s="685"/>
      <c r="NEX67" s="685"/>
      <c r="NEY67" s="685"/>
      <c r="NEZ67" s="685"/>
      <c r="NFA67" s="685"/>
      <c r="NFB67" s="685"/>
      <c r="NFC67" s="685"/>
      <c r="NFD67" s="685"/>
      <c r="NFE67" s="685"/>
      <c r="NFF67" s="685"/>
      <c r="NFG67" s="685"/>
      <c r="NFH67" s="685"/>
      <c r="NFI67" s="685"/>
      <c r="NFJ67" s="685"/>
      <c r="NFK67" s="685"/>
      <c r="NFL67" s="685"/>
      <c r="NFM67" s="685"/>
      <c r="NFN67" s="685"/>
      <c r="NFO67" s="685"/>
      <c r="NFP67" s="685"/>
      <c r="NFQ67" s="685"/>
      <c r="NFR67" s="685"/>
      <c r="NFS67" s="685"/>
      <c r="NFT67" s="685"/>
      <c r="NFU67" s="685"/>
      <c r="NFV67" s="685"/>
      <c r="NFW67" s="685"/>
      <c r="NFX67" s="685"/>
      <c r="NFY67" s="685"/>
      <c r="NFZ67" s="685"/>
      <c r="NGA67" s="685"/>
      <c r="NGB67" s="685"/>
      <c r="NGC67" s="685"/>
      <c r="NGD67" s="685"/>
      <c r="NGE67" s="685"/>
      <c r="NGF67" s="685"/>
      <c r="NGG67" s="685"/>
      <c r="NGH67" s="685"/>
      <c r="NGI67" s="685"/>
      <c r="NGJ67" s="685"/>
      <c r="NGK67" s="685"/>
      <c r="NGL67" s="685"/>
      <c r="NGM67" s="685"/>
      <c r="NGN67" s="685"/>
      <c r="NGO67" s="685"/>
      <c r="NGP67" s="685"/>
      <c r="NGQ67" s="685"/>
      <c r="NGR67" s="685"/>
      <c r="NGS67" s="685"/>
      <c r="NGT67" s="685"/>
      <c r="NGU67" s="685"/>
      <c r="NGV67" s="685"/>
      <c r="NGW67" s="685"/>
      <c r="NGX67" s="685"/>
      <c r="NGY67" s="685"/>
      <c r="NGZ67" s="685"/>
      <c r="NHA67" s="685"/>
      <c r="NHB67" s="685"/>
      <c r="NHC67" s="685"/>
      <c r="NHD67" s="685"/>
      <c r="NHE67" s="685"/>
      <c r="NHF67" s="685"/>
      <c r="NHG67" s="685"/>
      <c r="NHH67" s="685"/>
      <c r="NHI67" s="685"/>
      <c r="NHJ67" s="685"/>
      <c r="NHK67" s="685"/>
      <c r="NHL67" s="685"/>
      <c r="NHM67" s="685"/>
      <c r="NHN67" s="685"/>
      <c r="NHO67" s="685"/>
      <c r="NHP67" s="685"/>
      <c r="NHQ67" s="685"/>
      <c r="NHR67" s="685"/>
      <c r="NHS67" s="685"/>
      <c r="NHT67" s="685"/>
      <c r="NHU67" s="685"/>
      <c r="NHV67" s="685"/>
      <c r="NHW67" s="685"/>
      <c r="NHX67" s="685"/>
      <c r="NHY67" s="685"/>
      <c r="NHZ67" s="685"/>
      <c r="NIA67" s="685"/>
      <c r="NIB67" s="685"/>
      <c r="NIC67" s="685"/>
      <c r="NID67" s="685"/>
      <c r="NIE67" s="685"/>
      <c r="NIF67" s="685"/>
      <c r="NIG67" s="685"/>
      <c r="NIH67" s="685"/>
      <c r="NII67" s="685"/>
      <c r="NIJ67" s="685"/>
      <c r="NIK67" s="685"/>
      <c r="NIL67" s="685"/>
      <c r="NIM67" s="685"/>
      <c r="NIN67" s="685"/>
      <c r="NIO67" s="685"/>
      <c r="NIP67" s="685"/>
      <c r="NIQ67" s="685"/>
      <c r="NIR67" s="685"/>
      <c r="NIS67" s="685"/>
      <c r="NIT67" s="685"/>
      <c r="NIU67" s="685"/>
      <c r="NIV67" s="685"/>
      <c r="NIW67" s="685"/>
      <c r="NIX67" s="685"/>
      <c r="NIY67" s="685"/>
      <c r="NIZ67" s="685"/>
      <c r="NJA67" s="685"/>
      <c r="NJB67" s="685"/>
      <c r="NJC67" s="685"/>
      <c r="NJD67" s="685"/>
      <c r="NJE67" s="685"/>
      <c r="NJF67" s="685"/>
      <c r="NJG67" s="685"/>
      <c r="NJH67" s="685"/>
      <c r="NJI67" s="685"/>
      <c r="NJJ67" s="685"/>
      <c r="NJK67" s="685"/>
      <c r="NJL67" s="685"/>
      <c r="NJM67" s="685"/>
      <c r="NJN67" s="685"/>
      <c r="NJO67" s="685"/>
      <c r="NJP67" s="685"/>
      <c r="NJQ67" s="685"/>
      <c r="NJR67" s="685"/>
      <c r="NJS67" s="685"/>
      <c r="NJT67" s="685"/>
      <c r="NJU67" s="685"/>
      <c r="NJV67" s="685"/>
      <c r="NJW67" s="685"/>
      <c r="NJX67" s="685"/>
      <c r="NJY67" s="685"/>
      <c r="NJZ67" s="685"/>
      <c r="NKA67" s="685"/>
      <c r="NKB67" s="685"/>
      <c r="NKC67" s="685"/>
      <c r="NKD67" s="685"/>
      <c r="NKE67" s="685"/>
      <c r="NKF67" s="685"/>
      <c r="NKG67" s="685"/>
      <c r="NKH67" s="685"/>
      <c r="NKI67" s="685"/>
      <c r="NKJ67" s="685"/>
      <c r="NKK67" s="685"/>
      <c r="NKL67" s="685"/>
      <c r="NKM67" s="685"/>
      <c r="NKN67" s="685"/>
      <c r="NKO67" s="685"/>
      <c r="NKP67" s="685"/>
      <c r="NKQ67" s="685"/>
      <c r="NKR67" s="685"/>
      <c r="NKS67" s="685"/>
      <c r="NKT67" s="685"/>
      <c r="NKU67" s="685"/>
      <c r="NKV67" s="685"/>
      <c r="NKW67" s="685"/>
      <c r="NKX67" s="685"/>
      <c r="NKY67" s="685"/>
      <c r="NKZ67" s="685"/>
      <c r="NLA67" s="685"/>
      <c r="NLB67" s="685"/>
      <c r="NLC67" s="685"/>
      <c r="NLD67" s="685"/>
      <c r="NLE67" s="685"/>
      <c r="NLF67" s="685"/>
      <c r="NLG67" s="685"/>
      <c r="NLH67" s="685"/>
      <c r="NLI67" s="685"/>
      <c r="NLJ67" s="685"/>
      <c r="NLK67" s="685"/>
      <c r="NLL67" s="685"/>
      <c r="NLM67" s="685"/>
      <c r="NLN67" s="685"/>
      <c r="NLO67" s="685"/>
      <c r="NLP67" s="685"/>
      <c r="NLQ67" s="685"/>
      <c r="NLR67" s="685"/>
      <c r="NLS67" s="685"/>
      <c r="NLT67" s="685"/>
      <c r="NLU67" s="685"/>
      <c r="NLV67" s="685"/>
      <c r="NLW67" s="685"/>
      <c r="NLX67" s="685"/>
      <c r="NLY67" s="685"/>
      <c r="NLZ67" s="685"/>
      <c r="NMA67" s="685"/>
      <c r="NMB67" s="685"/>
      <c r="NMC67" s="685"/>
      <c r="NMD67" s="685"/>
      <c r="NME67" s="685"/>
      <c r="NMF67" s="685"/>
      <c r="NMG67" s="685"/>
      <c r="NMH67" s="685"/>
      <c r="NMI67" s="685"/>
      <c r="NMJ67" s="685"/>
      <c r="NMK67" s="685"/>
      <c r="NML67" s="685"/>
      <c r="NMM67" s="685"/>
      <c r="NMN67" s="685"/>
      <c r="NMO67" s="685"/>
      <c r="NMP67" s="685"/>
      <c r="NMQ67" s="685"/>
      <c r="NMR67" s="685"/>
      <c r="NMS67" s="685"/>
      <c r="NMT67" s="685"/>
      <c r="NMU67" s="685"/>
      <c r="NMV67" s="685"/>
      <c r="NMW67" s="685"/>
      <c r="NMX67" s="685"/>
      <c r="NMY67" s="685"/>
      <c r="NMZ67" s="685"/>
      <c r="NNA67" s="685"/>
      <c r="NNB67" s="685"/>
      <c r="NNC67" s="685"/>
      <c r="NND67" s="685"/>
      <c r="NNE67" s="685"/>
      <c r="NNF67" s="685"/>
      <c r="NNG67" s="685"/>
      <c r="NNH67" s="685"/>
      <c r="NNI67" s="685"/>
      <c r="NNJ67" s="685"/>
      <c r="NNK67" s="685"/>
      <c r="NNL67" s="685"/>
      <c r="NNM67" s="685"/>
      <c r="NNN67" s="685"/>
      <c r="NNO67" s="685"/>
      <c r="NNP67" s="685"/>
      <c r="NNQ67" s="685"/>
      <c r="NNR67" s="685"/>
      <c r="NNS67" s="685"/>
      <c r="NNT67" s="685"/>
      <c r="NNU67" s="685"/>
      <c r="NNV67" s="685"/>
      <c r="NNW67" s="685"/>
      <c r="NNX67" s="685"/>
      <c r="NNY67" s="685"/>
      <c r="NNZ67" s="685"/>
      <c r="NOA67" s="685"/>
      <c r="NOB67" s="685"/>
      <c r="NOC67" s="685"/>
      <c r="NOD67" s="685"/>
      <c r="NOE67" s="685"/>
      <c r="NOF67" s="685"/>
      <c r="NOG67" s="685"/>
      <c r="NOH67" s="685"/>
      <c r="NOI67" s="685"/>
      <c r="NOJ67" s="685"/>
      <c r="NOK67" s="685"/>
      <c r="NOL67" s="685"/>
      <c r="NOM67" s="685"/>
      <c r="NON67" s="685"/>
      <c r="NOO67" s="685"/>
      <c r="NOP67" s="685"/>
      <c r="NOQ67" s="685"/>
      <c r="NOR67" s="685"/>
      <c r="NOS67" s="685"/>
      <c r="NOT67" s="685"/>
      <c r="NOU67" s="685"/>
      <c r="NOV67" s="685"/>
      <c r="NOW67" s="685"/>
      <c r="NOX67" s="685"/>
      <c r="NOY67" s="685"/>
      <c r="NOZ67" s="685"/>
      <c r="NPA67" s="685"/>
      <c r="NPB67" s="685"/>
      <c r="NPC67" s="685"/>
      <c r="NPD67" s="685"/>
      <c r="NPE67" s="685"/>
      <c r="NPF67" s="685"/>
      <c r="NPG67" s="685"/>
      <c r="NPH67" s="685"/>
      <c r="NPI67" s="685"/>
      <c r="NPJ67" s="685"/>
      <c r="NPK67" s="685"/>
      <c r="NPL67" s="685"/>
      <c r="NPM67" s="685"/>
      <c r="NPN67" s="685"/>
      <c r="NPO67" s="685"/>
      <c r="NPP67" s="685"/>
      <c r="NPQ67" s="685"/>
      <c r="NPR67" s="685"/>
      <c r="NPS67" s="685"/>
      <c r="NPT67" s="685"/>
      <c r="NPU67" s="685"/>
      <c r="NPV67" s="685"/>
      <c r="NPW67" s="685"/>
      <c r="NPX67" s="685"/>
      <c r="NPY67" s="685"/>
      <c r="NPZ67" s="685"/>
      <c r="NQA67" s="685"/>
      <c r="NQB67" s="685"/>
      <c r="NQC67" s="685"/>
      <c r="NQD67" s="685"/>
      <c r="NQE67" s="685"/>
      <c r="NQF67" s="685"/>
      <c r="NQG67" s="685"/>
      <c r="NQH67" s="685"/>
      <c r="NQI67" s="685"/>
      <c r="NQJ67" s="685"/>
      <c r="NQK67" s="685"/>
      <c r="NQL67" s="685"/>
      <c r="NQM67" s="685"/>
      <c r="NQN67" s="685"/>
      <c r="NQO67" s="685"/>
      <c r="NQP67" s="685"/>
      <c r="NQQ67" s="685"/>
      <c r="NQR67" s="685"/>
      <c r="NQS67" s="685"/>
      <c r="NQT67" s="685"/>
      <c r="NQU67" s="685"/>
      <c r="NQV67" s="685"/>
      <c r="NQW67" s="685"/>
      <c r="NQX67" s="685"/>
      <c r="NQY67" s="685"/>
      <c r="NQZ67" s="685"/>
      <c r="NRA67" s="685"/>
      <c r="NRB67" s="685"/>
      <c r="NRC67" s="685"/>
      <c r="NRD67" s="685"/>
      <c r="NRE67" s="685"/>
      <c r="NRF67" s="685"/>
      <c r="NRG67" s="685"/>
      <c r="NRH67" s="685"/>
      <c r="NRI67" s="685"/>
      <c r="NRJ67" s="685"/>
      <c r="NRK67" s="685"/>
      <c r="NRL67" s="685"/>
      <c r="NRM67" s="685"/>
      <c r="NRN67" s="685"/>
      <c r="NRO67" s="685"/>
      <c r="NRP67" s="685"/>
      <c r="NRQ67" s="685"/>
      <c r="NRR67" s="685"/>
      <c r="NRS67" s="685"/>
      <c r="NRT67" s="685"/>
      <c r="NRU67" s="685"/>
      <c r="NRV67" s="685"/>
      <c r="NRW67" s="685"/>
      <c r="NRX67" s="685"/>
      <c r="NRY67" s="685"/>
      <c r="NRZ67" s="685"/>
      <c r="NSA67" s="685"/>
      <c r="NSB67" s="685"/>
      <c r="NSC67" s="685"/>
      <c r="NSD67" s="685"/>
      <c r="NSE67" s="685"/>
      <c r="NSF67" s="685"/>
      <c r="NSG67" s="685"/>
      <c r="NSH67" s="685"/>
      <c r="NSI67" s="685"/>
      <c r="NSJ67" s="685"/>
      <c r="NSK67" s="685"/>
      <c r="NSL67" s="685"/>
      <c r="NSM67" s="685"/>
      <c r="NSN67" s="685"/>
      <c r="NSO67" s="685"/>
      <c r="NSP67" s="685"/>
      <c r="NSQ67" s="685"/>
      <c r="NSR67" s="685"/>
      <c r="NSS67" s="685"/>
      <c r="NST67" s="685"/>
      <c r="NSU67" s="685"/>
      <c r="NSV67" s="685"/>
      <c r="NSW67" s="685"/>
      <c r="NSX67" s="685"/>
      <c r="NSY67" s="685"/>
      <c r="NSZ67" s="685"/>
      <c r="NTA67" s="685"/>
      <c r="NTB67" s="685"/>
      <c r="NTC67" s="685"/>
      <c r="NTD67" s="685"/>
      <c r="NTE67" s="685"/>
      <c r="NTF67" s="685"/>
      <c r="NTG67" s="685"/>
      <c r="NTH67" s="685"/>
      <c r="NTI67" s="685"/>
      <c r="NTJ67" s="685"/>
      <c r="NTK67" s="685"/>
      <c r="NTL67" s="685"/>
      <c r="NTM67" s="685"/>
      <c r="NTN67" s="685"/>
      <c r="NTO67" s="685"/>
      <c r="NTP67" s="685"/>
      <c r="NTQ67" s="685"/>
      <c r="NTR67" s="685"/>
      <c r="NTS67" s="685"/>
      <c r="NTT67" s="685"/>
      <c r="NTU67" s="685"/>
      <c r="NTV67" s="685"/>
      <c r="NTW67" s="685"/>
      <c r="NTX67" s="685"/>
      <c r="NTY67" s="685"/>
      <c r="NTZ67" s="685"/>
      <c r="NUA67" s="685"/>
      <c r="NUB67" s="685"/>
      <c r="NUC67" s="685"/>
      <c r="NUD67" s="685"/>
      <c r="NUE67" s="685"/>
      <c r="NUF67" s="685"/>
      <c r="NUG67" s="685"/>
      <c r="NUH67" s="685"/>
      <c r="NUI67" s="685"/>
      <c r="NUJ67" s="685"/>
      <c r="NUK67" s="685"/>
      <c r="NUL67" s="685"/>
      <c r="NUM67" s="685"/>
      <c r="NUN67" s="685"/>
      <c r="NUO67" s="685"/>
      <c r="NUP67" s="685"/>
      <c r="NUQ67" s="685"/>
      <c r="NUR67" s="685"/>
      <c r="NUS67" s="685"/>
      <c r="NUT67" s="685"/>
      <c r="NUU67" s="685"/>
      <c r="NUV67" s="685"/>
      <c r="NUW67" s="685"/>
      <c r="NUX67" s="685"/>
      <c r="NUY67" s="685"/>
      <c r="NUZ67" s="685"/>
      <c r="NVA67" s="685"/>
      <c r="NVB67" s="685"/>
      <c r="NVC67" s="685"/>
      <c r="NVD67" s="685"/>
      <c r="NVE67" s="685"/>
      <c r="NVF67" s="685"/>
      <c r="NVG67" s="685"/>
      <c r="NVH67" s="685"/>
      <c r="NVI67" s="685"/>
      <c r="NVJ67" s="685"/>
      <c r="NVK67" s="685"/>
      <c r="NVL67" s="685"/>
      <c r="NVM67" s="685"/>
      <c r="NVN67" s="685"/>
      <c r="NVO67" s="685"/>
      <c r="NVP67" s="685"/>
      <c r="NVQ67" s="685"/>
      <c r="NVR67" s="685"/>
      <c r="NVS67" s="685"/>
      <c r="NVT67" s="685"/>
      <c r="NVU67" s="685"/>
      <c r="NVV67" s="685"/>
      <c r="NVW67" s="685"/>
      <c r="NVX67" s="685"/>
      <c r="NVY67" s="685"/>
      <c r="NVZ67" s="685"/>
      <c r="NWA67" s="685"/>
      <c r="NWB67" s="685"/>
      <c r="NWC67" s="685"/>
      <c r="NWD67" s="685"/>
      <c r="NWE67" s="685"/>
      <c r="NWF67" s="685"/>
      <c r="NWG67" s="685"/>
      <c r="NWH67" s="685"/>
      <c r="NWI67" s="685"/>
      <c r="NWJ67" s="685"/>
      <c r="NWK67" s="685"/>
      <c r="NWL67" s="685"/>
      <c r="NWM67" s="685"/>
      <c r="NWN67" s="685"/>
      <c r="NWO67" s="685"/>
      <c r="NWP67" s="685"/>
      <c r="NWQ67" s="685"/>
      <c r="NWR67" s="685"/>
      <c r="NWS67" s="685"/>
      <c r="NWT67" s="685"/>
      <c r="NWU67" s="685"/>
      <c r="NWV67" s="685"/>
      <c r="NWW67" s="685"/>
      <c r="NWX67" s="685"/>
      <c r="NWY67" s="685"/>
      <c r="NWZ67" s="685"/>
      <c r="NXA67" s="685"/>
      <c r="NXB67" s="685"/>
      <c r="NXC67" s="685"/>
      <c r="NXD67" s="685"/>
      <c r="NXE67" s="685"/>
      <c r="NXF67" s="685"/>
      <c r="NXG67" s="685"/>
      <c r="NXH67" s="685"/>
      <c r="NXI67" s="685"/>
      <c r="NXJ67" s="685"/>
      <c r="NXK67" s="685"/>
      <c r="NXL67" s="685"/>
      <c r="NXM67" s="685"/>
      <c r="NXN67" s="685"/>
      <c r="NXO67" s="685"/>
      <c r="NXP67" s="685"/>
      <c r="NXQ67" s="685"/>
      <c r="NXR67" s="685"/>
      <c r="NXS67" s="685"/>
      <c r="NXT67" s="685"/>
      <c r="NXU67" s="685"/>
      <c r="NXV67" s="685"/>
      <c r="NXW67" s="685"/>
      <c r="NXX67" s="685"/>
      <c r="NXY67" s="685"/>
      <c r="NXZ67" s="685"/>
      <c r="NYA67" s="685"/>
      <c r="NYB67" s="685"/>
      <c r="NYC67" s="685"/>
      <c r="NYD67" s="685"/>
      <c r="NYE67" s="685"/>
      <c r="NYF67" s="685"/>
      <c r="NYG67" s="685"/>
      <c r="NYH67" s="685"/>
      <c r="NYI67" s="685"/>
      <c r="NYJ67" s="685"/>
      <c r="NYK67" s="685"/>
      <c r="NYL67" s="685"/>
      <c r="NYM67" s="685"/>
      <c r="NYN67" s="685"/>
      <c r="NYO67" s="685"/>
      <c r="NYP67" s="685"/>
      <c r="NYQ67" s="685"/>
      <c r="NYR67" s="685"/>
      <c r="NYS67" s="685"/>
      <c r="NYT67" s="685"/>
      <c r="NYU67" s="685"/>
      <c r="NYV67" s="685"/>
      <c r="NYW67" s="685"/>
      <c r="NYX67" s="685"/>
      <c r="NYY67" s="685"/>
      <c r="NYZ67" s="685"/>
      <c r="NZA67" s="685"/>
      <c r="NZB67" s="685"/>
      <c r="NZC67" s="685"/>
      <c r="NZD67" s="685"/>
      <c r="NZE67" s="685"/>
      <c r="NZF67" s="685"/>
      <c r="NZG67" s="685"/>
      <c r="NZH67" s="685"/>
      <c r="NZI67" s="685"/>
      <c r="NZJ67" s="685"/>
      <c r="NZK67" s="685"/>
      <c r="NZL67" s="685"/>
      <c r="NZM67" s="685"/>
      <c r="NZN67" s="685"/>
      <c r="NZO67" s="685"/>
      <c r="NZP67" s="685"/>
      <c r="NZQ67" s="685"/>
      <c r="NZR67" s="685"/>
      <c r="NZS67" s="685"/>
      <c r="NZT67" s="685"/>
      <c r="NZU67" s="685"/>
      <c r="NZV67" s="685"/>
      <c r="NZW67" s="685"/>
      <c r="NZX67" s="685"/>
      <c r="NZY67" s="685"/>
      <c r="NZZ67" s="685"/>
      <c r="OAA67" s="685"/>
      <c r="OAB67" s="685"/>
      <c r="OAC67" s="685"/>
      <c r="OAD67" s="685"/>
      <c r="OAE67" s="685"/>
      <c r="OAF67" s="685"/>
      <c r="OAG67" s="685"/>
      <c r="OAH67" s="685"/>
      <c r="OAI67" s="685"/>
      <c r="OAJ67" s="685"/>
      <c r="OAK67" s="685"/>
      <c r="OAL67" s="685"/>
      <c r="OAM67" s="685"/>
      <c r="OAN67" s="685"/>
      <c r="OAO67" s="685"/>
      <c r="OAP67" s="685"/>
      <c r="OAQ67" s="685"/>
      <c r="OAR67" s="685"/>
      <c r="OAS67" s="685"/>
      <c r="OAT67" s="685"/>
      <c r="OAU67" s="685"/>
      <c r="OAV67" s="685"/>
      <c r="OAW67" s="685"/>
      <c r="OAX67" s="685"/>
      <c r="OAY67" s="685"/>
      <c r="OAZ67" s="685"/>
      <c r="OBA67" s="685"/>
      <c r="OBB67" s="685"/>
      <c r="OBC67" s="685"/>
      <c r="OBD67" s="685"/>
      <c r="OBE67" s="685"/>
      <c r="OBF67" s="685"/>
      <c r="OBG67" s="685"/>
      <c r="OBH67" s="685"/>
      <c r="OBI67" s="685"/>
      <c r="OBJ67" s="685"/>
      <c r="OBK67" s="685"/>
      <c r="OBL67" s="685"/>
      <c r="OBM67" s="685"/>
      <c r="OBN67" s="685"/>
      <c r="OBO67" s="685"/>
      <c r="OBP67" s="685"/>
      <c r="OBQ67" s="685"/>
      <c r="OBR67" s="685"/>
      <c r="OBS67" s="685"/>
      <c r="OBT67" s="685"/>
      <c r="OBU67" s="685"/>
      <c r="OBV67" s="685"/>
      <c r="OBW67" s="685"/>
      <c r="OBX67" s="685"/>
      <c r="OBY67" s="685"/>
      <c r="OBZ67" s="685"/>
      <c r="OCA67" s="685"/>
      <c r="OCB67" s="685"/>
      <c r="OCC67" s="685"/>
      <c r="OCD67" s="685"/>
      <c r="OCE67" s="685"/>
      <c r="OCF67" s="685"/>
      <c r="OCG67" s="685"/>
      <c r="OCH67" s="685"/>
      <c r="OCI67" s="685"/>
      <c r="OCJ67" s="685"/>
      <c r="OCK67" s="685"/>
      <c r="OCL67" s="685"/>
      <c r="OCM67" s="685"/>
      <c r="OCN67" s="685"/>
      <c r="OCO67" s="685"/>
      <c r="OCP67" s="685"/>
      <c r="OCQ67" s="685"/>
      <c r="OCR67" s="685"/>
      <c r="OCS67" s="685"/>
      <c r="OCT67" s="685"/>
      <c r="OCU67" s="685"/>
      <c r="OCV67" s="685"/>
      <c r="OCW67" s="685"/>
      <c r="OCX67" s="685"/>
      <c r="OCY67" s="685"/>
      <c r="OCZ67" s="685"/>
      <c r="ODA67" s="685"/>
      <c r="ODB67" s="685"/>
      <c r="ODC67" s="685"/>
      <c r="ODD67" s="685"/>
      <c r="ODE67" s="685"/>
      <c r="ODF67" s="685"/>
      <c r="ODG67" s="685"/>
      <c r="ODH67" s="685"/>
      <c r="ODI67" s="685"/>
      <c r="ODJ67" s="685"/>
      <c r="ODK67" s="685"/>
      <c r="ODL67" s="685"/>
      <c r="ODM67" s="685"/>
      <c r="ODN67" s="685"/>
      <c r="ODO67" s="685"/>
      <c r="ODP67" s="685"/>
      <c r="ODQ67" s="685"/>
      <c r="ODR67" s="685"/>
      <c r="ODS67" s="685"/>
      <c r="ODT67" s="685"/>
      <c r="ODU67" s="685"/>
      <c r="ODV67" s="685"/>
      <c r="ODW67" s="685"/>
      <c r="ODX67" s="685"/>
      <c r="ODY67" s="685"/>
      <c r="ODZ67" s="685"/>
      <c r="OEA67" s="685"/>
      <c r="OEB67" s="685"/>
      <c r="OEC67" s="685"/>
      <c r="OED67" s="685"/>
      <c r="OEE67" s="685"/>
      <c r="OEF67" s="685"/>
      <c r="OEG67" s="685"/>
      <c r="OEH67" s="685"/>
      <c r="OEI67" s="685"/>
      <c r="OEJ67" s="685"/>
      <c r="OEK67" s="685"/>
      <c r="OEL67" s="685"/>
      <c r="OEM67" s="685"/>
      <c r="OEN67" s="685"/>
      <c r="OEO67" s="685"/>
      <c r="OEP67" s="685"/>
      <c r="OEQ67" s="685"/>
      <c r="OER67" s="685"/>
      <c r="OES67" s="685"/>
      <c r="OET67" s="685"/>
      <c r="OEU67" s="685"/>
      <c r="OEV67" s="685"/>
      <c r="OEW67" s="685"/>
      <c r="OEX67" s="685"/>
      <c r="OEY67" s="685"/>
      <c r="OEZ67" s="685"/>
      <c r="OFA67" s="685"/>
      <c r="OFB67" s="685"/>
      <c r="OFC67" s="685"/>
      <c r="OFD67" s="685"/>
      <c r="OFE67" s="685"/>
      <c r="OFF67" s="685"/>
      <c r="OFG67" s="685"/>
      <c r="OFH67" s="685"/>
      <c r="OFI67" s="685"/>
      <c r="OFJ67" s="685"/>
      <c r="OFK67" s="685"/>
      <c r="OFL67" s="685"/>
      <c r="OFM67" s="685"/>
      <c r="OFN67" s="685"/>
      <c r="OFO67" s="685"/>
      <c r="OFP67" s="685"/>
      <c r="OFQ67" s="685"/>
      <c r="OFR67" s="685"/>
      <c r="OFS67" s="685"/>
      <c r="OFT67" s="685"/>
      <c r="OFU67" s="685"/>
      <c r="OFV67" s="685"/>
      <c r="OFW67" s="685"/>
      <c r="OFX67" s="685"/>
      <c r="OFY67" s="685"/>
      <c r="OFZ67" s="685"/>
      <c r="OGA67" s="685"/>
      <c r="OGB67" s="685"/>
      <c r="OGC67" s="685"/>
      <c r="OGD67" s="685"/>
      <c r="OGE67" s="685"/>
      <c r="OGF67" s="685"/>
      <c r="OGG67" s="685"/>
      <c r="OGH67" s="685"/>
      <c r="OGI67" s="685"/>
      <c r="OGJ67" s="685"/>
      <c r="OGK67" s="685"/>
      <c r="OGL67" s="685"/>
      <c r="OGM67" s="685"/>
      <c r="OGN67" s="685"/>
      <c r="OGO67" s="685"/>
      <c r="OGP67" s="685"/>
      <c r="OGQ67" s="685"/>
      <c r="OGR67" s="685"/>
      <c r="OGS67" s="685"/>
      <c r="OGT67" s="685"/>
      <c r="OGU67" s="685"/>
      <c r="OGV67" s="685"/>
      <c r="OGW67" s="685"/>
      <c r="OGX67" s="685"/>
      <c r="OGY67" s="685"/>
      <c r="OGZ67" s="685"/>
      <c r="OHA67" s="685"/>
      <c r="OHB67" s="685"/>
      <c r="OHC67" s="685"/>
      <c r="OHD67" s="685"/>
      <c r="OHE67" s="685"/>
      <c r="OHF67" s="685"/>
      <c r="OHG67" s="685"/>
      <c r="OHH67" s="685"/>
      <c r="OHI67" s="685"/>
      <c r="OHJ67" s="685"/>
      <c r="OHK67" s="685"/>
      <c r="OHL67" s="685"/>
      <c r="OHM67" s="685"/>
      <c r="OHN67" s="685"/>
      <c r="OHO67" s="685"/>
      <c r="OHP67" s="685"/>
      <c r="OHQ67" s="685"/>
      <c r="OHR67" s="685"/>
      <c r="OHS67" s="685"/>
      <c r="OHT67" s="685"/>
      <c r="OHU67" s="685"/>
      <c r="OHV67" s="685"/>
      <c r="OHW67" s="685"/>
      <c r="OHX67" s="685"/>
      <c r="OHY67" s="685"/>
      <c r="OHZ67" s="685"/>
      <c r="OIA67" s="685"/>
      <c r="OIB67" s="685"/>
      <c r="OIC67" s="685"/>
      <c r="OID67" s="685"/>
      <c r="OIE67" s="685"/>
      <c r="OIF67" s="685"/>
      <c r="OIG67" s="685"/>
      <c r="OIH67" s="685"/>
      <c r="OII67" s="685"/>
      <c r="OIJ67" s="685"/>
      <c r="OIK67" s="685"/>
      <c r="OIL67" s="685"/>
      <c r="OIM67" s="685"/>
      <c r="OIN67" s="685"/>
      <c r="OIO67" s="685"/>
      <c r="OIP67" s="685"/>
      <c r="OIQ67" s="685"/>
      <c r="OIR67" s="685"/>
      <c r="OIS67" s="685"/>
      <c r="OIT67" s="685"/>
      <c r="OIU67" s="685"/>
      <c r="OIV67" s="685"/>
      <c r="OIW67" s="685"/>
      <c r="OIX67" s="685"/>
      <c r="OIY67" s="685"/>
      <c r="OIZ67" s="685"/>
      <c r="OJA67" s="685"/>
      <c r="OJB67" s="685"/>
      <c r="OJC67" s="685"/>
      <c r="OJD67" s="685"/>
      <c r="OJE67" s="685"/>
      <c r="OJF67" s="685"/>
      <c r="OJG67" s="685"/>
      <c r="OJH67" s="685"/>
      <c r="OJI67" s="685"/>
      <c r="OJJ67" s="685"/>
      <c r="OJK67" s="685"/>
      <c r="OJL67" s="685"/>
      <c r="OJM67" s="685"/>
      <c r="OJN67" s="685"/>
      <c r="OJO67" s="685"/>
      <c r="OJP67" s="685"/>
      <c r="OJQ67" s="685"/>
      <c r="OJR67" s="685"/>
      <c r="OJS67" s="685"/>
      <c r="OJT67" s="685"/>
      <c r="OJU67" s="685"/>
      <c r="OJV67" s="685"/>
      <c r="OJW67" s="685"/>
      <c r="OJX67" s="685"/>
      <c r="OJY67" s="685"/>
      <c r="OJZ67" s="685"/>
      <c r="OKA67" s="685"/>
      <c r="OKB67" s="685"/>
      <c r="OKC67" s="685"/>
      <c r="OKD67" s="685"/>
      <c r="OKE67" s="685"/>
      <c r="OKF67" s="685"/>
      <c r="OKG67" s="685"/>
      <c r="OKH67" s="685"/>
      <c r="OKI67" s="685"/>
      <c r="OKJ67" s="685"/>
      <c r="OKK67" s="685"/>
      <c r="OKL67" s="685"/>
      <c r="OKM67" s="685"/>
      <c r="OKN67" s="685"/>
      <c r="OKO67" s="685"/>
      <c r="OKP67" s="685"/>
      <c r="OKQ67" s="685"/>
      <c r="OKR67" s="685"/>
      <c r="OKS67" s="685"/>
      <c r="OKT67" s="685"/>
      <c r="OKU67" s="685"/>
      <c r="OKV67" s="685"/>
      <c r="OKW67" s="685"/>
      <c r="OKX67" s="685"/>
      <c r="OKY67" s="685"/>
      <c r="OKZ67" s="685"/>
      <c r="OLA67" s="685"/>
      <c r="OLB67" s="685"/>
      <c r="OLC67" s="685"/>
      <c r="OLD67" s="685"/>
      <c r="OLE67" s="685"/>
      <c r="OLF67" s="685"/>
      <c r="OLG67" s="685"/>
      <c r="OLH67" s="685"/>
      <c r="OLI67" s="685"/>
      <c r="OLJ67" s="685"/>
      <c r="OLK67" s="685"/>
      <c r="OLL67" s="685"/>
      <c r="OLM67" s="685"/>
      <c r="OLN67" s="685"/>
      <c r="OLO67" s="685"/>
      <c r="OLP67" s="685"/>
      <c r="OLQ67" s="685"/>
      <c r="OLR67" s="685"/>
      <c r="OLS67" s="685"/>
      <c r="OLT67" s="685"/>
      <c r="OLU67" s="685"/>
      <c r="OLV67" s="685"/>
      <c r="OLW67" s="685"/>
      <c r="OLX67" s="685"/>
      <c r="OLY67" s="685"/>
      <c r="OLZ67" s="685"/>
      <c r="OMA67" s="685"/>
      <c r="OMB67" s="685"/>
      <c r="OMC67" s="685"/>
      <c r="OMD67" s="685"/>
      <c r="OME67" s="685"/>
      <c r="OMF67" s="685"/>
      <c r="OMG67" s="685"/>
      <c r="OMH67" s="685"/>
      <c r="OMI67" s="685"/>
      <c r="OMJ67" s="685"/>
      <c r="OMK67" s="685"/>
      <c r="OML67" s="685"/>
      <c r="OMM67" s="685"/>
      <c r="OMN67" s="685"/>
      <c r="OMO67" s="685"/>
      <c r="OMP67" s="685"/>
      <c r="OMQ67" s="685"/>
      <c r="OMR67" s="685"/>
      <c r="OMS67" s="685"/>
      <c r="OMT67" s="685"/>
      <c r="OMU67" s="685"/>
      <c r="OMV67" s="685"/>
      <c r="OMW67" s="685"/>
      <c r="OMX67" s="685"/>
      <c r="OMY67" s="685"/>
      <c r="OMZ67" s="685"/>
      <c r="ONA67" s="685"/>
      <c r="ONB67" s="685"/>
      <c r="ONC67" s="685"/>
      <c r="OND67" s="685"/>
      <c r="ONE67" s="685"/>
      <c r="ONF67" s="685"/>
      <c r="ONG67" s="685"/>
      <c r="ONH67" s="685"/>
      <c r="ONI67" s="685"/>
      <c r="ONJ67" s="685"/>
      <c r="ONK67" s="685"/>
      <c r="ONL67" s="685"/>
      <c r="ONM67" s="685"/>
      <c r="ONN67" s="685"/>
      <c r="ONO67" s="685"/>
      <c r="ONP67" s="685"/>
      <c r="ONQ67" s="685"/>
      <c r="ONR67" s="685"/>
      <c r="ONS67" s="685"/>
      <c r="ONT67" s="685"/>
      <c r="ONU67" s="685"/>
      <c r="ONV67" s="685"/>
      <c r="ONW67" s="685"/>
      <c r="ONX67" s="685"/>
      <c r="ONY67" s="685"/>
      <c r="ONZ67" s="685"/>
      <c r="OOA67" s="685"/>
      <c r="OOB67" s="685"/>
      <c r="OOC67" s="685"/>
      <c r="OOD67" s="685"/>
      <c r="OOE67" s="685"/>
      <c r="OOF67" s="685"/>
      <c r="OOG67" s="685"/>
      <c r="OOH67" s="685"/>
      <c r="OOI67" s="685"/>
      <c r="OOJ67" s="685"/>
      <c r="OOK67" s="685"/>
      <c r="OOL67" s="685"/>
      <c r="OOM67" s="685"/>
      <c r="OON67" s="685"/>
      <c r="OOO67" s="685"/>
      <c r="OOP67" s="685"/>
      <c r="OOQ67" s="685"/>
      <c r="OOR67" s="685"/>
      <c r="OOS67" s="685"/>
      <c r="OOT67" s="685"/>
      <c r="OOU67" s="685"/>
      <c r="OOV67" s="685"/>
      <c r="OOW67" s="685"/>
      <c r="OOX67" s="685"/>
      <c r="OOY67" s="685"/>
      <c r="OOZ67" s="685"/>
      <c r="OPA67" s="685"/>
      <c r="OPB67" s="685"/>
      <c r="OPC67" s="685"/>
      <c r="OPD67" s="685"/>
      <c r="OPE67" s="685"/>
      <c r="OPF67" s="685"/>
      <c r="OPG67" s="685"/>
      <c r="OPH67" s="685"/>
      <c r="OPI67" s="685"/>
      <c r="OPJ67" s="685"/>
      <c r="OPK67" s="685"/>
      <c r="OPL67" s="685"/>
      <c r="OPM67" s="685"/>
      <c r="OPN67" s="685"/>
      <c r="OPO67" s="685"/>
      <c r="OPP67" s="685"/>
      <c r="OPQ67" s="685"/>
      <c r="OPR67" s="685"/>
      <c r="OPS67" s="685"/>
      <c r="OPT67" s="685"/>
      <c r="OPU67" s="685"/>
      <c r="OPV67" s="685"/>
      <c r="OPW67" s="685"/>
      <c r="OPX67" s="685"/>
      <c r="OPY67" s="685"/>
      <c r="OPZ67" s="685"/>
      <c r="OQA67" s="685"/>
      <c r="OQB67" s="685"/>
      <c r="OQC67" s="685"/>
      <c r="OQD67" s="685"/>
      <c r="OQE67" s="685"/>
      <c r="OQF67" s="685"/>
      <c r="OQG67" s="685"/>
      <c r="OQH67" s="685"/>
      <c r="OQI67" s="685"/>
      <c r="OQJ67" s="685"/>
      <c r="OQK67" s="685"/>
      <c r="OQL67" s="685"/>
      <c r="OQM67" s="685"/>
      <c r="OQN67" s="685"/>
      <c r="OQO67" s="685"/>
      <c r="OQP67" s="685"/>
      <c r="OQQ67" s="685"/>
      <c r="OQR67" s="685"/>
      <c r="OQS67" s="685"/>
      <c r="OQT67" s="685"/>
      <c r="OQU67" s="685"/>
      <c r="OQV67" s="685"/>
      <c r="OQW67" s="685"/>
      <c r="OQX67" s="685"/>
      <c r="OQY67" s="685"/>
      <c r="OQZ67" s="685"/>
      <c r="ORA67" s="685"/>
      <c r="ORB67" s="685"/>
      <c r="ORC67" s="685"/>
      <c r="ORD67" s="685"/>
      <c r="ORE67" s="685"/>
      <c r="ORF67" s="685"/>
      <c r="ORG67" s="685"/>
      <c r="ORH67" s="685"/>
      <c r="ORI67" s="685"/>
      <c r="ORJ67" s="685"/>
      <c r="ORK67" s="685"/>
      <c r="ORL67" s="685"/>
      <c r="ORM67" s="685"/>
      <c r="ORN67" s="685"/>
      <c r="ORO67" s="685"/>
      <c r="ORP67" s="685"/>
      <c r="ORQ67" s="685"/>
      <c r="ORR67" s="685"/>
      <c r="ORS67" s="685"/>
      <c r="ORT67" s="685"/>
      <c r="ORU67" s="685"/>
      <c r="ORV67" s="685"/>
      <c r="ORW67" s="685"/>
      <c r="ORX67" s="685"/>
      <c r="ORY67" s="685"/>
      <c r="ORZ67" s="685"/>
      <c r="OSA67" s="685"/>
      <c r="OSB67" s="685"/>
      <c r="OSC67" s="685"/>
      <c r="OSD67" s="685"/>
      <c r="OSE67" s="685"/>
      <c r="OSF67" s="685"/>
      <c r="OSG67" s="685"/>
      <c r="OSH67" s="685"/>
      <c r="OSI67" s="685"/>
      <c r="OSJ67" s="685"/>
      <c r="OSK67" s="685"/>
      <c r="OSL67" s="685"/>
      <c r="OSM67" s="685"/>
      <c r="OSN67" s="685"/>
      <c r="OSO67" s="685"/>
      <c r="OSP67" s="685"/>
      <c r="OSQ67" s="685"/>
      <c r="OSR67" s="685"/>
      <c r="OSS67" s="685"/>
      <c r="OST67" s="685"/>
      <c r="OSU67" s="685"/>
      <c r="OSV67" s="685"/>
      <c r="OSW67" s="685"/>
      <c r="OSX67" s="685"/>
      <c r="OSY67" s="685"/>
      <c r="OSZ67" s="685"/>
      <c r="OTA67" s="685"/>
      <c r="OTB67" s="685"/>
      <c r="OTC67" s="685"/>
      <c r="OTD67" s="685"/>
      <c r="OTE67" s="685"/>
      <c r="OTF67" s="685"/>
      <c r="OTG67" s="685"/>
      <c r="OTH67" s="685"/>
      <c r="OTI67" s="685"/>
      <c r="OTJ67" s="685"/>
      <c r="OTK67" s="685"/>
      <c r="OTL67" s="685"/>
      <c r="OTM67" s="685"/>
      <c r="OTN67" s="685"/>
      <c r="OTO67" s="685"/>
      <c r="OTP67" s="685"/>
      <c r="OTQ67" s="685"/>
      <c r="OTR67" s="685"/>
      <c r="OTS67" s="685"/>
      <c r="OTT67" s="685"/>
      <c r="OTU67" s="685"/>
      <c r="OTV67" s="685"/>
      <c r="OTW67" s="685"/>
      <c r="OTX67" s="685"/>
      <c r="OTY67" s="685"/>
      <c r="OTZ67" s="685"/>
      <c r="OUA67" s="685"/>
      <c r="OUB67" s="685"/>
      <c r="OUC67" s="685"/>
      <c r="OUD67" s="685"/>
      <c r="OUE67" s="685"/>
      <c r="OUF67" s="685"/>
      <c r="OUG67" s="685"/>
      <c r="OUH67" s="685"/>
      <c r="OUI67" s="685"/>
      <c r="OUJ67" s="685"/>
      <c r="OUK67" s="685"/>
      <c r="OUL67" s="685"/>
      <c r="OUM67" s="685"/>
      <c r="OUN67" s="685"/>
      <c r="OUO67" s="685"/>
      <c r="OUP67" s="685"/>
      <c r="OUQ67" s="685"/>
      <c r="OUR67" s="685"/>
      <c r="OUS67" s="685"/>
      <c r="OUT67" s="685"/>
      <c r="OUU67" s="685"/>
      <c r="OUV67" s="685"/>
      <c r="OUW67" s="685"/>
      <c r="OUX67" s="685"/>
      <c r="OUY67" s="685"/>
      <c r="OUZ67" s="685"/>
      <c r="OVA67" s="685"/>
      <c r="OVB67" s="685"/>
      <c r="OVC67" s="685"/>
      <c r="OVD67" s="685"/>
      <c r="OVE67" s="685"/>
      <c r="OVF67" s="685"/>
      <c r="OVG67" s="685"/>
      <c r="OVH67" s="685"/>
      <c r="OVI67" s="685"/>
      <c r="OVJ67" s="685"/>
      <c r="OVK67" s="685"/>
      <c r="OVL67" s="685"/>
      <c r="OVM67" s="685"/>
      <c r="OVN67" s="685"/>
      <c r="OVO67" s="685"/>
      <c r="OVP67" s="685"/>
      <c r="OVQ67" s="685"/>
      <c r="OVR67" s="685"/>
      <c r="OVS67" s="685"/>
      <c r="OVT67" s="685"/>
      <c r="OVU67" s="685"/>
      <c r="OVV67" s="685"/>
      <c r="OVW67" s="685"/>
      <c r="OVX67" s="685"/>
      <c r="OVY67" s="685"/>
      <c r="OVZ67" s="685"/>
      <c r="OWA67" s="685"/>
      <c r="OWB67" s="685"/>
      <c r="OWC67" s="685"/>
      <c r="OWD67" s="685"/>
      <c r="OWE67" s="685"/>
      <c r="OWF67" s="685"/>
      <c r="OWG67" s="685"/>
      <c r="OWH67" s="685"/>
      <c r="OWI67" s="685"/>
      <c r="OWJ67" s="685"/>
      <c r="OWK67" s="685"/>
      <c r="OWL67" s="685"/>
      <c r="OWM67" s="685"/>
      <c r="OWN67" s="685"/>
      <c r="OWO67" s="685"/>
      <c r="OWP67" s="685"/>
      <c r="OWQ67" s="685"/>
      <c r="OWR67" s="685"/>
      <c r="OWS67" s="685"/>
      <c r="OWT67" s="685"/>
      <c r="OWU67" s="685"/>
      <c r="OWV67" s="685"/>
      <c r="OWW67" s="685"/>
      <c r="OWX67" s="685"/>
      <c r="OWY67" s="685"/>
      <c r="OWZ67" s="685"/>
      <c r="OXA67" s="685"/>
      <c r="OXB67" s="685"/>
      <c r="OXC67" s="685"/>
      <c r="OXD67" s="685"/>
      <c r="OXE67" s="685"/>
      <c r="OXF67" s="685"/>
      <c r="OXG67" s="685"/>
      <c r="OXH67" s="685"/>
      <c r="OXI67" s="685"/>
      <c r="OXJ67" s="685"/>
      <c r="OXK67" s="685"/>
      <c r="OXL67" s="685"/>
      <c r="OXM67" s="685"/>
      <c r="OXN67" s="685"/>
      <c r="OXO67" s="685"/>
      <c r="OXP67" s="685"/>
      <c r="OXQ67" s="685"/>
      <c r="OXR67" s="685"/>
      <c r="OXS67" s="685"/>
      <c r="OXT67" s="685"/>
      <c r="OXU67" s="685"/>
      <c r="OXV67" s="685"/>
      <c r="OXW67" s="685"/>
      <c r="OXX67" s="685"/>
      <c r="OXY67" s="685"/>
      <c r="OXZ67" s="685"/>
      <c r="OYA67" s="685"/>
      <c r="OYB67" s="685"/>
      <c r="OYC67" s="685"/>
      <c r="OYD67" s="685"/>
      <c r="OYE67" s="685"/>
      <c r="OYF67" s="685"/>
      <c r="OYG67" s="685"/>
      <c r="OYH67" s="685"/>
      <c r="OYI67" s="685"/>
      <c r="OYJ67" s="685"/>
      <c r="OYK67" s="685"/>
      <c r="OYL67" s="685"/>
      <c r="OYM67" s="685"/>
      <c r="OYN67" s="685"/>
      <c r="OYO67" s="685"/>
      <c r="OYP67" s="685"/>
      <c r="OYQ67" s="685"/>
      <c r="OYR67" s="685"/>
      <c r="OYS67" s="685"/>
      <c r="OYT67" s="685"/>
      <c r="OYU67" s="685"/>
      <c r="OYV67" s="685"/>
      <c r="OYW67" s="685"/>
      <c r="OYX67" s="685"/>
      <c r="OYY67" s="685"/>
      <c r="OYZ67" s="685"/>
      <c r="OZA67" s="685"/>
      <c r="OZB67" s="685"/>
      <c r="OZC67" s="685"/>
      <c r="OZD67" s="685"/>
      <c r="OZE67" s="685"/>
      <c r="OZF67" s="685"/>
      <c r="OZG67" s="685"/>
      <c r="OZH67" s="685"/>
      <c r="OZI67" s="685"/>
      <c r="OZJ67" s="685"/>
      <c r="OZK67" s="685"/>
      <c r="OZL67" s="685"/>
      <c r="OZM67" s="685"/>
      <c r="OZN67" s="685"/>
      <c r="OZO67" s="685"/>
      <c r="OZP67" s="685"/>
      <c r="OZQ67" s="685"/>
      <c r="OZR67" s="685"/>
      <c r="OZS67" s="685"/>
      <c r="OZT67" s="685"/>
      <c r="OZU67" s="685"/>
      <c r="OZV67" s="685"/>
      <c r="OZW67" s="685"/>
      <c r="OZX67" s="685"/>
      <c r="OZY67" s="685"/>
      <c r="OZZ67" s="685"/>
      <c r="PAA67" s="685"/>
      <c r="PAB67" s="685"/>
      <c r="PAC67" s="685"/>
      <c r="PAD67" s="685"/>
      <c r="PAE67" s="685"/>
      <c r="PAF67" s="685"/>
      <c r="PAG67" s="685"/>
      <c r="PAH67" s="685"/>
      <c r="PAI67" s="685"/>
      <c r="PAJ67" s="685"/>
      <c r="PAK67" s="685"/>
      <c r="PAL67" s="685"/>
      <c r="PAM67" s="685"/>
      <c r="PAN67" s="685"/>
      <c r="PAO67" s="685"/>
      <c r="PAP67" s="685"/>
      <c r="PAQ67" s="685"/>
      <c r="PAR67" s="685"/>
      <c r="PAS67" s="685"/>
      <c r="PAT67" s="685"/>
      <c r="PAU67" s="685"/>
      <c r="PAV67" s="685"/>
      <c r="PAW67" s="685"/>
      <c r="PAX67" s="685"/>
      <c r="PAY67" s="685"/>
      <c r="PAZ67" s="685"/>
      <c r="PBA67" s="685"/>
      <c r="PBB67" s="685"/>
      <c r="PBC67" s="685"/>
      <c r="PBD67" s="685"/>
      <c r="PBE67" s="685"/>
      <c r="PBF67" s="685"/>
      <c r="PBG67" s="685"/>
      <c r="PBH67" s="685"/>
      <c r="PBI67" s="685"/>
      <c r="PBJ67" s="685"/>
      <c r="PBK67" s="685"/>
      <c r="PBL67" s="685"/>
      <c r="PBM67" s="685"/>
      <c r="PBN67" s="685"/>
      <c r="PBO67" s="685"/>
      <c r="PBP67" s="685"/>
      <c r="PBQ67" s="685"/>
      <c r="PBR67" s="685"/>
      <c r="PBS67" s="685"/>
      <c r="PBT67" s="685"/>
      <c r="PBU67" s="685"/>
      <c r="PBV67" s="685"/>
      <c r="PBW67" s="685"/>
      <c r="PBX67" s="685"/>
      <c r="PBY67" s="685"/>
      <c r="PBZ67" s="685"/>
      <c r="PCA67" s="685"/>
      <c r="PCB67" s="685"/>
      <c r="PCC67" s="685"/>
      <c r="PCD67" s="685"/>
      <c r="PCE67" s="685"/>
      <c r="PCF67" s="685"/>
      <c r="PCG67" s="685"/>
      <c r="PCH67" s="685"/>
      <c r="PCI67" s="685"/>
      <c r="PCJ67" s="685"/>
      <c r="PCK67" s="685"/>
      <c r="PCL67" s="685"/>
      <c r="PCM67" s="685"/>
      <c r="PCN67" s="685"/>
      <c r="PCO67" s="685"/>
      <c r="PCP67" s="685"/>
      <c r="PCQ67" s="685"/>
      <c r="PCR67" s="685"/>
      <c r="PCS67" s="685"/>
      <c r="PCT67" s="685"/>
      <c r="PCU67" s="685"/>
      <c r="PCV67" s="685"/>
      <c r="PCW67" s="685"/>
      <c r="PCX67" s="685"/>
      <c r="PCY67" s="685"/>
      <c r="PCZ67" s="685"/>
      <c r="PDA67" s="685"/>
      <c r="PDB67" s="685"/>
      <c r="PDC67" s="685"/>
      <c r="PDD67" s="685"/>
      <c r="PDE67" s="685"/>
      <c r="PDF67" s="685"/>
      <c r="PDG67" s="685"/>
      <c r="PDH67" s="685"/>
      <c r="PDI67" s="685"/>
      <c r="PDJ67" s="685"/>
      <c r="PDK67" s="685"/>
      <c r="PDL67" s="685"/>
      <c r="PDM67" s="685"/>
      <c r="PDN67" s="685"/>
      <c r="PDO67" s="685"/>
      <c r="PDP67" s="685"/>
      <c r="PDQ67" s="685"/>
      <c r="PDR67" s="685"/>
      <c r="PDS67" s="685"/>
      <c r="PDT67" s="685"/>
      <c r="PDU67" s="685"/>
      <c r="PDV67" s="685"/>
      <c r="PDW67" s="685"/>
      <c r="PDX67" s="685"/>
      <c r="PDY67" s="685"/>
      <c r="PDZ67" s="685"/>
      <c r="PEA67" s="685"/>
      <c r="PEB67" s="685"/>
      <c r="PEC67" s="685"/>
      <c r="PED67" s="685"/>
      <c r="PEE67" s="685"/>
      <c r="PEF67" s="685"/>
      <c r="PEG67" s="685"/>
      <c r="PEH67" s="685"/>
      <c r="PEI67" s="685"/>
      <c r="PEJ67" s="685"/>
      <c r="PEK67" s="685"/>
      <c r="PEL67" s="685"/>
      <c r="PEM67" s="685"/>
      <c r="PEN67" s="685"/>
      <c r="PEO67" s="685"/>
      <c r="PEP67" s="685"/>
      <c r="PEQ67" s="685"/>
      <c r="PER67" s="685"/>
      <c r="PES67" s="685"/>
      <c r="PET67" s="685"/>
      <c r="PEU67" s="685"/>
      <c r="PEV67" s="685"/>
      <c r="PEW67" s="685"/>
      <c r="PEX67" s="685"/>
      <c r="PEY67" s="685"/>
      <c r="PEZ67" s="685"/>
      <c r="PFA67" s="685"/>
      <c r="PFB67" s="685"/>
      <c r="PFC67" s="685"/>
      <c r="PFD67" s="685"/>
      <c r="PFE67" s="685"/>
      <c r="PFF67" s="685"/>
      <c r="PFG67" s="685"/>
      <c r="PFH67" s="685"/>
      <c r="PFI67" s="685"/>
      <c r="PFJ67" s="685"/>
      <c r="PFK67" s="685"/>
      <c r="PFL67" s="685"/>
      <c r="PFM67" s="685"/>
      <c r="PFN67" s="685"/>
      <c r="PFO67" s="685"/>
      <c r="PFP67" s="685"/>
      <c r="PFQ67" s="685"/>
      <c r="PFR67" s="685"/>
      <c r="PFS67" s="685"/>
      <c r="PFT67" s="685"/>
      <c r="PFU67" s="685"/>
      <c r="PFV67" s="685"/>
      <c r="PFW67" s="685"/>
      <c r="PFX67" s="685"/>
      <c r="PFY67" s="685"/>
      <c r="PFZ67" s="685"/>
      <c r="PGA67" s="685"/>
      <c r="PGB67" s="685"/>
      <c r="PGC67" s="685"/>
      <c r="PGD67" s="685"/>
      <c r="PGE67" s="685"/>
      <c r="PGF67" s="685"/>
      <c r="PGG67" s="685"/>
      <c r="PGH67" s="685"/>
      <c r="PGI67" s="685"/>
      <c r="PGJ67" s="685"/>
      <c r="PGK67" s="685"/>
      <c r="PGL67" s="685"/>
      <c r="PGM67" s="685"/>
      <c r="PGN67" s="685"/>
      <c r="PGO67" s="685"/>
      <c r="PGP67" s="685"/>
      <c r="PGQ67" s="685"/>
      <c r="PGR67" s="685"/>
      <c r="PGS67" s="685"/>
      <c r="PGT67" s="685"/>
      <c r="PGU67" s="685"/>
      <c r="PGV67" s="685"/>
      <c r="PGW67" s="685"/>
      <c r="PGX67" s="685"/>
      <c r="PGY67" s="685"/>
      <c r="PGZ67" s="685"/>
      <c r="PHA67" s="685"/>
      <c r="PHB67" s="685"/>
      <c r="PHC67" s="685"/>
      <c r="PHD67" s="685"/>
      <c r="PHE67" s="685"/>
      <c r="PHF67" s="685"/>
      <c r="PHG67" s="685"/>
      <c r="PHH67" s="685"/>
      <c r="PHI67" s="685"/>
      <c r="PHJ67" s="685"/>
      <c r="PHK67" s="685"/>
      <c r="PHL67" s="685"/>
      <c r="PHM67" s="685"/>
      <c r="PHN67" s="685"/>
      <c r="PHO67" s="685"/>
      <c r="PHP67" s="685"/>
      <c r="PHQ67" s="685"/>
      <c r="PHR67" s="685"/>
      <c r="PHS67" s="685"/>
      <c r="PHT67" s="685"/>
      <c r="PHU67" s="685"/>
      <c r="PHV67" s="685"/>
      <c r="PHW67" s="685"/>
      <c r="PHX67" s="685"/>
      <c r="PHY67" s="685"/>
      <c r="PHZ67" s="685"/>
      <c r="PIA67" s="685"/>
      <c r="PIB67" s="685"/>
      <c r="PIC67" s="685"/>
      <c r="PID67" s="685"/>
      <c r="PIE67" s="685"/>
      <c r="PIF67" s="685"/>
      <c r="PIG67" s="685"/>
      <c r="PIH67" s="685"/>
      <c r="PII67" s="685"/>
      <c r="PIJ67" s="685"/>
      <c r="PIK67" s="685"/>
      <c r="PIL67" s="685"/>
      <c r="PIM67" s="685"/>
      <c r="PIN67" s="685"/>
      <c r="PIO67" s="685"/>
      <c r="PIP67" s="685"/>
      <c r="PIQ67" s="685"/>
      <c r="PIR67" s="685"/>
      <c r="PIS67" s="685"/>
      <c r="PIT67" s="685"/>
      <c r="PIU67" s="685"/>
      <c r="PIV67" s="685"/>
      <c r="PIW67" s="685"/>
      <c r="PIX67" s="685"/>
      <c r="PIY67" s="685"/>
      <c r="PIZ67" s="685"/>
      <c r="PJA67" s="685"/>
      <c r="PJB67" s="685"/>
      <c r="PJC67" s="685"/>
      <c r="PJD67" s="685"/>
      <c r="PJE67" s="685"/>
      <c r="PJF67" s="685"/>
      <c r="PJG67" s="685"/>
      <c r="PJH67" s="685"/>
      <c r="PJI67" s="685"/>
      <c r="PJJ67" s="685"/>
      <c r="PJK67" s="685"/>
      <c r="PJL67" s="685"/>
      <c r="PJM67" s="685"/>
      <c r="PJN67" s="685"/>
      <c r="PJO67" s="685"/>
      <c r="PJP67" s="685"/>
      <c r="PJQ67" s="685"/>
      <c r="PJR67" s="685"/>
      <c r="PJS67" s="685"/>
      <c r="PJT67" s="685"/>
      <c r="PJU67" s="685"/>
      <c r="PJV67" s="685"/>
      <c r="PJW67" s="685"/>
      <c r="PJX67" s="685"/>
      <c r="PJY67" s="685"/>
      <c r="PJZ67" s="685"/>
      <c r="PKA67" s="685"/>
      <c r="PKB67" s="685"/>
      <c r="PKC67" s="685"/>
      <c r="PKD67" s="685"/>
      <c r="PKE67" s="685"/>
      <c r="PKF67" s="685"/>
      <c r="PKG67" s="685"/>
      <c r="PKH67" s="685"/>
      <c r="PKI67" s="685"/>
      <c r="PKJ67" s="685"/>
      <c r="PKK67" s="685"/>
      <c r="PKL67" s="685"/>
      <c r="PKM67" s="685"/>
      <c r="PKN67" s="685"/>
      <c r="PKO67" s="685"/>
      <c r="PKP67" s="685"/>
      <c r="PKQ67" s="685"/>
      <c r="PKR67" s="685"/>
      <c r="PKS67" s="685"/>
      <c r="PKT67" s="685"/>
      <c r="PKU67" s="685"/>
      <c r="PKV67" s="685"/>
      <c r="PKW67" s="685"/>
      <c r="PKX67" s="685"/>
      <c r="PKY67" s="685"/>
      <c r="PKZ67" s="685"/>
      <c r="PLA67" s="685"/>
      <c r="PLB67" s="685"/>
      <c r="PLC67" s="685"/>
      <c r="PLD67" s="685"/>
      <c r="PLE67" s="685"/>
      <c r="PLF67" s="685"/>
      <c r="PLG67" s="685"/>
      <c r="PLH67" s="685"/>
      <c r="PLI67" s="685"/>
      <c r="PLJ67" s="685"/>
      <c r="PLK67" s="685"/>
      <c r="PLL67" s="685"/>
      <c r="PLM67" s="685"/>
      <c r="PLN67" s="685"/>
      <c r="PLO67" s="685"/>
      <c r="PLP67" s="685"/>
      <c r="PLQ67" s="685"/>
      <c r="PLR67" s="685"/>
      <c r="PLS67" s="685"/>
      <c r="PLT67" s="685"/>
      <c r="PLU67" s="685"/>
      <c r="PLV67" s="685"/>
      <c r="PLW67" s="685"/>
      <c r="PLX67" s="685"/>
      <c r="PLY67" s="685"/>
      <c r="PLZ67" s="685"/>
      <c r="PMA67" s="685"/>
      <c r="PMB67" s="685"/>
      <c r="PMC67" s="685"/>
      <c r="PMD67" s="685"/>
      <c r="PME67" s="685"/>
      <c r="PMF67" s="685"/>
      <c r="PMG67" s="685"/>
      <c r="PMH67" s="685"/>
      <c r="PMI67" s="685"/>
      <c r="PMJ67" s="685"/>
      <c r="PMK67" s="685"/>
      <c r="PML67" s="685"/>
      <c r="PMM67" s="685"/>
      <c r="PMN67" s="685"/>
      <c r="PMO67" s="685"/>
      <c r="PMP67" s="685"/>
      <c r="PMQ67" s="685"/>
      <c r="PMR67" s="685"/>
      <c r="PMS67" s="685"/>
      <c r="PMT67" s="685"/>
      <c r="PMU67" s="685"/>
      <c r="PMV67" s="685"/>
      <c r="PMW67" s="685"/>
      <c r="PMX67" s="685"/>
      <c r="PMY67" s="685"/>
      <c r="PMZ67" s="685"/>
      <c r="PNA67" s="685"/>
      <c r="PNB67" s="685"/>
      <c r="PNC67" s="685"/>
      <c r="PND67" s="685"/>
      <c r="PNE67" s="685"/>
      <c r="PNF67" s="685"/>
      <c r="PNG67" s="685"/>
      <c r="PNH67" s="685"/>
      <c r="PNI67" s="685"/>
      <c r="PNJ67" s="685"/>
      <c r="PNK67" s="685"/>
      <c r="PNL67" s="685"/>
      <c r="PNM67" s="685"/>
      <c r="PNN67" s="685"/>
      <c r="PNO67" s="685"/>
      <c r="PNP67" s="685"/>
      <c r="PNQ67" s="685"/>
      <c r="PNR67" s="685"/>
      <c r="PNS67" s="685"/>
      <c r="PNT67" s="685"/>
      <c r="PNU67" s="685"/>
      <c r="PNV67" s="685"/>
      <c r="PNW67" s="685"/>
      <c r="PNX67" s="685"/>
      <c r="PNY67" s="685"/>
      <c r="PNZ67" s="685"/>
      <c r="POA67" s="685"/>
      <c r="POB67" s="685"/>
      <c r="POC67" s="685"/>
      <c r="POD67" s="685"/>
      <c r="POE67" s="685"/>
      <c r="POF67" s="685"/>
      <c r="POG67" s="685"/>
      <c r="POH67" s="685"/>
      <c r="POI67" s="685"/>
      <c r="POJ67" s="685"/>
      <c r="POK67" s="685"/>
      <c r="POL67" s="685"/>
      <c r="POM67" s="685"/>
      <c r="PON67" s="685"/>
      <c r="POO67" s="685"/>
      <c r="POP67" s="685"/>
      <c r="POQ67" s="685"/>
      <c r="POR67" s="685"/>
      <c r="POS67" s="685"/>
      <c r="POT67" s="685"/>
      <c r="POU67" s="685"/>
      <c r="POV67" s="685"/>
      <c r="POW67" s="685"/>
      <c r="POX67" s="685"/>
      <c r="POY67" s="685"/>
      <c r="POZ67" s="685"/>
      <c r="PPA67" s="685"/>
      <c r="PPB67" s="685"/>
      <c r="PPC67" s="685"/>
      <c r="PPD67" s="685"/>
      <c r="PPE67" s="685"/>
      <c r="PPF67" s="685"/>
      <c r="PPG67" s="685"/>
      <c r="PPH67" s="685"/>
      <c r="PPI67" s="685"/>
      <c r="PPJ67" s="685"/>
      <c r="PPK67" s="685"/>
      <c r="PPL67" s="685"/>
      <c r="PPM67" s="685"/>
      <c r="PPN67" s="685"/>
      <c r="PPO67" s="685"/>
      <c r="PPP67" s="685"/>
      <c r="PPQ67" s="685"/>
      <c r="PPR67" s="685"/>
      <c r="PPS67" s="685"/>
      <c r="PPT67" s="685"/>
      <c r="PPU67" s="685"/>
      <c r="PPV67" s="685"/>
      <c r="PPW67" s="685"/>
      <c r="PPX67" s="685"/>
      <c r="PPY67" s="685"/>
      <c r="PPZ67" s="685"/>
      <c r="PQA67" s="685"/>
      <c r="PQB67" s="685"/>
      <c r="PQC67" s="685"/>
      <c r="PQD67" s="685"/>
      <c r="PQE67" s="685"/>
      <c r="PQF67" s="685"/>
      <c r="PQG67" s="685"/>
      <c r="PQH67" s="685"/>
      <c r="PQI67" s="685"/>
      <c r="PQJ67" s="685"/>
      <c r="PQK67" s="685"/>
      <c r="PQL67" s="685"/>
      <c r="PQM67" s="685"/>
      <c r="PQN67" s="685"/>
      <c r="PQO67" s="685"/>
      <c r="PQP67" s="685"/>
      <c r="PQQ67" s="685"/>
      <c r="PQR67" s="685"/>
      <c r="PQS67" s="685"/>
      <c r="PQT67" s="685"/>
      <c r="PQU67" s="685"/>
      <c r="PQV67" s="685"/>
      <c r="PQW67" s="685"/>
      <c r="PQX67" s="685"/>
      <c r="PQY67" s="685"/>
      <c r="PQZ67" s="685"/>
      <c r="PRA67" s="685"/>
      <c r="PRB67" s="685"/>
      <c r="PRC67" s="685"/>
      <c r="PRD67" s="685"/>
      <c r="PRE67" s="685"/>
      <c r="PRF67" s="685"/>
      <c r="PRG67" s="685"/>
      <c r="PRH67" s="685"/>
      <c r="PRI67" s="685"/>
      <c r="PRJ67" s="685"/>
      <c r="PRK67" s="685"/>
      <c r="PRL67" s="685"/>
      <c r="PRM67" s="685"/>
      <c r="PRN67" s="685"/>
      <c r="PRO67" s="685"/>
      <c r="PRP67" s="685"/>
      <c r="PRQ67" s="685"/>
      <c r="PRR67" s="685"/>
      <c r="PRS67" s="685"/>
      <c r="PRT67" s="685"/>
      <c r="PRU67" s="685"/>
      <c r="PRV67" s="685"/>
      <c r="PRW67" s="685"/>
      <c r="PRX67" s="685"/>
      <c r="PRY67" s="685"/>
      <c r="PRZ67" s="685"/>
      <c r="PSA67" s="685"/>
      <c r="PSB67" s="685"/>
      <c r="PSC67" s="685"/>
      <c r="PSD67" s="685"/>
      <c r="PSE67" s="685"/>
      <c r="PSF67" s="685"/>
      <c r="PSG67" s="685"/>
      <c r="PSH67" s="685"/>
      <c r="PSI67" s="685"/>
      <c r="PSJ67" s="685"/>
      <c r="PSK67" s="685"/>
      <c r="PSL67" s="685"/>
      <c r="PSM67" s="685"/>
      <c r="PSN67" s="685"/>
      <c r="PSO67" s="685"/>
      <c r="PSP67" s="685"/>
      <c r="PSQ67" s="685"/>
      <c r="PSR67" s="685"/>
      <c r="PSS67" s="685"/>
      <c r="PST67" s="685"/>
      <c r="PSU67" s="685"/>
      <c r="PSV67" s="685"/>
      <c r="PSW67" s="685"/>
      <c r="PSX67" s="685"/>
      <c r="PSY67" s="685"/>
      <c r="PSZ67" s="685"/>
      <c r="PTA67" s="685"/>
      <c r="PTB67" s="685"/>
      <c r="PTC67" s="685"/>
      <c r="PTD67" s="685"/>
      <c r="PTE67" s="685"/>
      <c r="PTF67" s="685"/>
      <c r="PTG67" s="685"/>
      <c r="PTH67" s="685"/>
      <c r="PTI67" s="685"/>
      <c r="PTJ67" s="685"/>
      <c r="PTK67" s="685"/>
      <c r="PTL67" s="685"/>
      <c r="PTM67" s="685"/>
      <c r="PTN67" s="685"/>
      <c r="PTO67" s="685"/>
      <c r="PTP67" s="685"/>
      <c r="PTQ67" s="685"/>
      <c r="PTR67" s="685"/>
      <c r="PTS67" s="685"/>
      <c r="PTT67" s="685"/>
      <c r="PTU67" s="685"/>
      <c r="PTV67" s="685"/>
      <c r="PTW67" s="685"/>
      <c r="PTX67" s="685"/>
      <c r="PTY67" s="685"/>
      <c r="PTZ67" s="685"/>
      <c r="PUA67" s="685"/>
      <c r="PUB67" s="685"/>
      <c r="PUC67" s="685"/>
      <c r="PUD67" s="685"/>
      <c r="PUE67" s="685"/>
      <c r="PUF67" s="685"/>
      <c r="PUG67" s="685"/>
      <c r="PUH67" s="685"/>
      <c r="PUI67" s="685"/>
      <c r="PUJ67" s="685"/>
      <c r="PUK67" s="685"/>
      <c r="PUL67" s="685"/>
      <c r="PUM67" s="685"/>
      <c r="PUN67" s="685"/>
      <c r="PUO67" s="685"/>
      <c r="PUP67" s="685"/>
      <c r="PUQ67" s="685"/>
      <c r="PUR67" s="685"/>
      <c r="PUS67" s="685"/>
      <c r="PUT67" s="685"/>
      <c r="PUU67" s="685"/>
      <c r="PUV67" s="685"/>
      <c r="PUW67" s="685"/>
      <c r="PUX67" s="685"/>
      <c r="PUY67" s="685"/>
      <c r="PUZ67" s="685"/>
      <c r="PVA67" s="685"/>
      <c r="PVB67" s="685"/>
      <c r="PVC67" s="685"/>
      <c r="PVD67" s="685"/>
      <c r="PVE67" s="685"/>
      <c r="PVF67" s="685"/>
      <c r="PVG67" s="685"/>
      <c r="PVH67" s="685"/>
      <c r="PVI67" s="685"/>
      <c r="PVJ67" s="685"/>
      <c r="PVK67" s="685"/>
      <c r="PVL67" s="685"/>
      <c r="PVM67" s="685"/>
      <c r="PVN67" s="685"/>
      <c r="PVO67" s="685"/>
      <c r="PVP67" s="685"/>
      <c r="PVQ67" s="685"/>
      <c r="PVR67" s="685"/>
      <c r="PVS67" s="685"/>
      <c r="PVT67" s="685"/>
      <c r="PVU67" s="685"/>
      <c r="PVV67" s="685"/>
      <c r="PVW67" s="685"/>
      <c r="PVX67" s="685"/>
      <c r="PVY67" s="685"/>
      <c r="PVZ67" s="685"/>
      <c r="PWA67" s="685"/>
      <c r="PWB67" s="685"/>
      <c r="PWC67" s="685"/>
      <c r="PWD67" s="685"/>
      <c r="PWE67" s="685"/>
      <c r="PWF67" s="685"/>
      <c r="PWG67" s="685"/>
      <c r="PWH67" s="685"/>
      <c r="PWI67" s="685"/>
      <c r="PWJ67" s="685"/>
      <c r="PWK67" s="685"/>
      <c r="PWL67" s="685"/>
      <c r="PWM67" s="685"/>
      <c r="PWN67" s="685"/>
      <c r="PWO67" s="685"/>
      <c r="PWP67" s="685"/>
      <c r="PWQ67" s="685"/>
      <c r="PWR67" s="685"/>
      <c r="PWS67" s="685"/>
      <c r="PWT67" s="685"/>
      <c r="PWU67" s="685"/>
      <c r="PWV67" s="685"/>
      <c r="PWW67" s="685"/>
      <c r="PWX67" s="685"/>
      <c r="PWY67" s="685"/>
      <c r="PWZ67" s="685"/>
      <c r="PXA67" s="685"/>
      <c r="PXB67" s="685"/>
      <c r="PXC67" s="685"/>
      <c r="PXD67" s="685"/>
      <c r="PXE67" s="685"/>
      <c r="PXF67" s="685"/>
      <c r="PXG67" s="685"/>
      <c r="PXH67" s="685"/>
      <c r="PXI67" s="685"/>
      <c r="PXJ67" s="685"/>
      <c r="PXK67" s="685"/>
      <c r="PXL67" s="685"/>
      <c r="PXM67" s="685"/>
      <c r="PXN67" s="685"/>
      <c r="PXO67" s="685"/>
      <c r="PXP67" s="685"/>
      <c r="PXQ67" s="685"/>
      <c r="PXR67" s="685"/>
      <c r="PXS67" s="685"/>
      <c r="PXT67" s="685"/>
      <c r="PXU67" s="685"/>
      <c r="PXV67" s="685"/>
      <c r="PXW67" s="685"/>
      <c r="PXX67" s="685"/>
      <c r="PXY67" s="685"/>
      <c r="PXZ67" s="685"/>
      <c r="PYA67" s="685"/>
      <c r="PYB67" s="685"/>
      <c r="PYC67" s="685"/>
      <c r="PYD67" s="685"/>
      <c r="PYE67" s="685"/>
      <c r="PYF67" s="685"/>
      <c r="PYG67" s="685"/>
      <c r="PYH67" s="685"/>
      <c r="PYI67" s="685"/>
      <c r="PYJ67" s="685"/>
      <c r="PYK67" s="685"/>
      <c r="PYL67" s="685"/>
      <c r="PYM67" s="685"/>
      <c r="PYN67" s="685"/>
      <c r="PYO67" s="685"/>
      <c r="PYP67" s="685"/>
      <c r="PYQ67" s="685"/>
      <c r="PYR67" s="685"/>
      <c r="PYS67" s="685"/>
      <c r="PYT67" s="685"/>
      <c r="PYU67" s="685"/>
      <c r="PYV67" s="685"/>
      <c r="PYW67" s="685"/>
      <c r="PYX67" s="685"/>
      <c r="PYY67" s="685"/>
      <c r="PYZ67" s="685"/>
      <c r="PZA67" s="685"/>
      <c r="PZB67" s="685"/>
      <c r="PZC67" s="685"/>
      <c r="PZD67" s="685"/>
      <c r="PZE67" s="685"/>
      <c r="PZF67" s="685"/>
      <c r="PZG67" s="685"/>
      <c r="PZH67" s="685"/>
      <c r="PZI67" s="685"/>
      <c r="PZJ67" s="685"/>
      <c r="PZK67" s="685"/>
      <c r="PZL67" s="685"/>
      <c r="PZM67" s="685"/>
      <c r="PZN67" s="685"/>
      <c r="PZO67" s="685"/>
      <c r="PZP67" s="685"/>
      <c r="PZQ67" s="685"/>
      <c r="PZR67" s="685"/>
      <c r="PZS67" s="685"/>
      <c r="PZT67" s="685"/>
      <c r="PZU67" s="685"/>
      <c r="PZV67" s="685"/>
      <c r="PZW67" s="685"/>
      <c r="PZX67" s="685"/>
      <c r="PZY67" s="685"/>
      <c r="PZZ67" s="685"/>
      <c r="QAA67" s="685"/>
      <c r="QAB67" s="685"/>
      <c r="QAC67" s="685"/>
      <c r="QAD67" s="685"/>
      <c r="QAE67" s="685"/>
      <c r="QAF67" s="685"/>
      <c r="QAG67" s="685"/>
      <c r="QAH67" s="685"/>
      <c r="QAI67" s="685"/>
      <c r="QAJ67" s="685"/>
      <c r="QAK67" s="685"/>
      <c r="QAL67" s="685"/>
      <c r="QAM67" s="685"/>
      <c r="QAN67" s="685"/>
      <c r="QAO67" s="685"/>
      <c r="QAP67" s="685"/>
      <c r="QAQ67" s="685"/>
      <c r="QAR67" s="685"/>
      <c r="QAS67" s="685"/>
      <c r="QAT67" s="685"/>
      <c r="QAU67" s="685"/>
      <c r="QAV67" s="685"/>
      <c r="QAW67" s="685"/>
      <c r="QAX67" s="685"/>
      <c r="QAY67" s="685"/>
      <c r="QAZ67" s="685"/>
      <c r="QBA67" s="685"/>
      <c r="QBB67" s="685"/>
      <c r="QBC67" s="685"/>
      <c r="QBD67" s="685"/>
      <c r="QBE67" s="685"/>
      <c r="QBF67" s="685"/>
      <c r="QBG67" s="685"/>
      <c r="QBH67" s="685"/>
      <c r="QBI67" s="685"/>
      <c r="QBJ67" s="685"/>
      <c r="QBK67" s="685"/>
      <c r="QBL67" s="685"/>
      <c r="QBM67" s="685"/>
      <c r="QBN67" s="685"/>
      <c r="QBO67" s="685"/>
      <c r="QBP67" s="685"/>
      <c r="QBQ67" s="685"/>
      <c r="QBR67" s="685"/>
      <c r="QBS67" s="685"/>
      <c r="QBT67" s="685"/>
      <c r="QBU67" s="685"/>
      <c r="QBV67" s="685"/>
      <c r="QBW67" s="685"/>
      <c r="QBX67" s="685"/>
      <c r="QBY67" s="685"/>
      <c r="QBZ67" s="685"/>
      <c r="QCA67" s="685"/>
      <c r="QCB67" s="685"/>
      <c r="QCC67" s="685"/>
      <c r="QCD67" s="685"/>
      <c r="QCE67" s="685"/>
      <c r="QCF67" s="685"/>
      <c r="QCG67" s="685"/>
      <c r="QCH67" s="685"/>
      <c r="QCI67" s="685"/>
      <c r="QCJ67" s="685"/>
      <c r="QCK67" s="685"/>
      <c r="QCL67" s="685"/>
      <c r="QCM67" s="685"/>
      <c r="QCN67" s="685"/>
      <c r="QCO67" s="685"/>
      <c r="QCP67" s="685"/>
      <c r="QCQ67" s="685"/>
      <c r="QCR67" s="685"/>
      <c r="QCS67" s="685"/>
      <c r="QCT67" s="685"/>
      <c r="QCU67" s="685"/>
      <c r="QCV67" s="685"/>
      <c r="QCW67" s="685"/>
      <c r="QCX67" s="685"/>
      <c r="QCY67" s="685"/>
      <c r="QCZ67" s="685"/>
      <c r="QDA67" s="685"/>
      <c r="QDB67" s="685"/>
      <c r="QDC67" s="685"/>
      <c r="QDD67" s="685"/>
      <c r="QDE67" s="685"/>
      <c r="QDF67" s="685"/>
      <c r="QDG67" s="685"/>
      <c r="QDH67" s="685"/>
      <c r="QDI67" s="685"/>
      <c r="QDJ67" s="685"/>
      <c r="QDK67" s="685"/>
      <c r="QDL67" s="685"/>
      <c r="QDM67" s="685"/>
      <c r="QDN67" s="685"/>
      <c r="QDO67" s="685"/>
      <c r="QDP67" s="685"/>
      <c r="QDQ67" s="685"/>
      <c r="QDR67" s="685"/>
      <c r="QDS67" s="685"/>
      <c r="QDT67" s="685"/>
      <c r="QDU67" s="685"/>
      <c r="QDV67" s="685"/>
      <c r="QDW67" s="685"/>
      <c r="QDX67" s="685"/>
      <c r="QDY67" s="685"/>
      <c r="QDZ67" s="685"/>
      <c r="QEA67" s="685"/>
      <c r="QEB67" s="685"/>
      <c r="QEC67" s="685"/>
      <c r="QED67" s="685"/>
      <c r="QEE67" s="685"/>
      <c r="QEF67" s="685"/>
      <c r="QEG67" s="685"/>
      <c r="QEH67" s="685"/>
      <c r="QEI67" s="685"/>
      <c r="QEJ67" s="685"/>
      <c r="QEK67" s="685"/>
      <c r="QEL67" s="685"/>
      <c r="QEM67" s="685"/>
      <c r="QEN67" s="685"/>
      <c r="QEO67" s="685"/>
      <c r="QEP67" s="685"/>
      <c r="QEQ67" s="685"/>
      <c r="QER67" s="685"/>
      <c r="QES67" s="685"/>
      <c r="QET67" s="685"/>
      <c r="QEU67" s="685"/>
      <c r="QEV67" s="685"/>
      <c r="QEW67" s="685"/>
      <c r="QEX67" s="685"/>
      <c r="QEY67" s="685"/>
      <c r="QEZ67" s="685"/>
      <c r="QFA67" s="685"/>
      <c r="QFB67" s="685"/>
      <c r="QFC67" s="685"/>
      <c r="QFD67" s="685"/>
      <c r="QFE67" s="685"/>
      <c r="QFF67" s="685"/>
      <c r="QFG67" s="685"/>
      <c r="QFH67" s="685"/>
      <c r="QFI67" s="685"/>
      <c r="QFJ67" s="685"/>
      <c r="QFK67" s="685"/>
      <c r="QFL67" s="685"/>
      <c r="QFM67" s="685"/>
      <c r="QFN67" s="685"/>
      <c r="QFO67" s="685"/>
      <c r="QFP67" s="685"/>
      <c r="QFQ67" s="685"/>
      <c r="QFR67" s="685"/>
      <c r="QFS67" s="685"/>
      <c r="QFT67" s="685"/>
      <c r="QFU67" s="685"/>
      <c r="QFV67" s="685"/>
      <c r="QFW67" s="685"/>
      <c r="QFX67" s="685"/>
      <c r="QFY67" s="685"/>
      <c r="QFZ67" s="685"/>
      <c r="QGA67" s="685"/>
      <c r="QGB67" s="685"/>
      <c r="QGC67" s="685"/>
      <c r="QGD67" s="685"/>
      <c r="QGE67" s="685"/>
      <c r="QGF67" s="685"/>
      <c r="QGG67" s="685"/>
      <c r="QGH67" s="685"/>
      <c r="QGI67" s="685"/>
      <c r="QGJ67" s="685"/>
      <c r="QGK67" s="685"/>
      <c r="QGL67" s="685"/>
      <c r="QGM67" s="685"/>
      <c r="QGN67" s="685"/>
      <c r="QGO67" s="685"/>
      <c r="QGP67" s="685"/>
      <c r="QGQ67" s="685"/>
      <c r="QGR67" s="685"/>
      <c r="QGS67" s="685"/>
      <c r="QGT67" s="685"/>
      <c r="QGU67" s="685"/>
      <c r="QGV67" s="685"/>
      <c r="QGW67" s="685"/>
      <c r="QGX67" s="685"/>
      <c r="QGY67" s="685"/>
      <c r="QGZ67" s="685"/>
      <c r="QHA67" s="685"/>
      <c r="QHB67" s="685"/>
      <c r="QHC67" s="685"/>
      <c r="QHD67" s="685"/>
      <c r="QHE67" s="685"/>
      <c r="QHF67" s="685"/>
      <c r="QHG67" s="685"/>
      <c r="QHH67" s="685"/>
      <c r="QHI67" s="685"/>
      <c r="QHJ67" s="685"/>
      <c r="QHK67" s="685"/>
      <c r="QHL67" s="685"/>
      <c r="QHM67" s="685"/>
      <c r="QHN67" s="685"/>
      <c r="QHO67" s="685"/>
      <c r="QHP67" s="685"/>
      <c r="QHQ67" s="685"/>
      <c r="QHR67" s="685"/>
      <c r="QHS67" s="685"/>
      <c r="QHT67" s="685"/>
      <c r="QHU67" s="685"/>
      <c r="QHV67" s="685"/>
      <c r="QHW67" s="685"/>
      <c r="QHX67" s="685"/>
      <c r="QHY67" s="685"/>
      <c r="QHZ67" s="685"/>
      <c r="QIA67" s="685"/>
      <c r="QIB67" s="685"/>
      <c r="QIC67" s="685"/>
      <c r="QID67" s="685"/>
      <c r="QIE67" s="685"/>
      <c r="QIF67" s="685"/>
      <c r="QIG67" s="685"/>
      <c r="QIH67" s="685"/>
      <c r="QII67" s="685"/>
      <c r="QIJ67" s="685"/>
      <c r="QIK67" s="685"/>
      <c r="QIL67" s="685"/>
      <c r="QIM67" s="685"/>
      <c r="QIN67" s="685"/>
      <c r="QIO67" s="685"/>
      <c r="QIP67" s="685"/>
      <c r="QIQ67" s="685"/>
      <c r="QIR67" s="685"/>
      <c r="QIS67" s="685"/>
      <c r="QIT67" s="685"/>
      <c r="QIU67" s="685"/>
      <c r="QIV67" s="685"/>
      <c r="QIW67" s="685"/>
      <c r="QIX67" s="685"/>
      <c r="QIY67" s="685"/>
      <c r="QIZ67" s="685"/>
      <c r="QJA67" s="685"/>
      <c r="QJB67" s="685"/>
      <c r="QJC67" s="685"/>
      <c r="QJD67" s="685"/>
      <c r="QJE67" s="685"/>
      <c r="QJF67" s="685"/>
      <c r="QJG67" s="685"/>
      <c r="QJH67" s="685"/>
      <c r="QJI67" s="685"/>
      <c r="QJJ67" s="685"/>
      <c r="QJK67" s="685"/>
      <c r="QJL67" s="685"/>
      <c r="QJM67" s="685"/>
      <c r="QJN67" s="685"/>
      <c r="QJO67" s="685"/>
      <c r="QJP67" s="685"/>
      <c r="QJQ67" s="685"/>
      <c r="QJR67" s="685"/>
      <c r="QJS67" s="685"/>
      <c r="QJT67" s="685"/>
      <c r="QJU67" s="685"/>
      <c r="QJV67" s="685"/>
      <c r="QJW67" s="685"/>
      <c r="QJX67" s="685"/>
      <c r="QJY67" s="685"/>
      <c r="QJZ67" s="685"/>
      <c r="QKA67" s="685"/>
      <c r="QKB67" s="685"/>
      <c r="QKC67" s="685"/>
      <c r="QKD67" s="685"/>
      <c r="QKE67" s="685"/>
      <c r="QKF67" s="685"/>
      <c r="QKG67" s="685"/>
      <c r="QKH67" s="685"/>
      <c r="QKI67" s="685"/>
      <c r="QKJ67" s="685"/>
      <c r="QKK67" s="685"/>
      <c r="QKL67" s="685"/>
      <c r="QKM67" s="685"/>
      <c r="QKN67" s="685"/>
      <c r="QKO67" s="685"/>
      <c r="QKP67" s="685"/>
      <c r="QKQ67" s="685"/>
      <c r="QKR67" s="685"/>
      <c r="QKS67" s="685"/>
      <c r="QKT67" s="685"/>
      <c r="QKU67" s="685"/>
      <c r="QKV67" s="685"/>
      <c r="QKW67" s="685"/>
      <c r="QKX67" s="685"/>
      <c r="QKY67" s="685"/>
      <c r="QKZ67" s="685"/>
      <c r="QLA67" s="685"/>
      <c r="QLB67" s="685"/>
      <c r="QLC67" s="685"/>
      <c r="QLD67" s="685"/>
      <c r="QLE67" s="685"/>
      <c r="QLF67" s="685"/>
      <c r="QLG67" s="685"/>
      <c r="QLH67" s="685"/>
      <c r="QLI67" s="685"/>
      <c r="QLJ67" s="685"/>
      <c r="QLK67" s="685"/>
      <c r="QLL67" s="685"/>
      <c r="QLM67" s="685"/>
      <c r="QLN67" s="685"/>
      <c r="QLO67" s="685"/>
      <c r="QLP67" s="685"/>
      <c r="QLQ67" s="685"/>
      <c r="QLR67" s="685"/>
      <c r="QLS67" s="685"/>
      <c r="QLT67" s="685"/>
      <c r="QLU67" s="685"/>
      <c r="QLV67" s="685"/>
      <c r="QLW67" s="685"/>
      <c r="QLX67" s="685"/>
      <c r="QLY67" s="685"/>
      <c r="QLZ67" s="685"/>
      <c r="QMA67" s="685"/>
      <c r="QMB67" s="685"/>
      <c r="QMC67" s="685"/>
      <c r="QMD67" s="685"/>
      <c r="QME67" s="685"/>
      <c r="QMF67" s="685"/>
      <c r="QMG67" s="685"/>
      <c r="QMH67" s="685"/>
      <c r="QMI67" s="685"/>
      <c r="QMJ67" s="685"/>
      <c r="QMK67" s="685"/>
      <c r="QML67" s="685"/>
      <c r="QMM67" s="685"/>
      <c r="QMN67" s="685"/>
      <c r="QMO67" s="685"/>
      <c r="QMP67" s="685"/>
      <c r="QMQ67" s="685"/>
      <c r="QMR67" s="685"/>
      <c r="QMS67" s="685"/>
      <c r="QMT67" s="685"/>
      <c r="QMU67" s="685"/>
      <c r="QMV67" s="685"/>
      <c r="QMW67" s="685"/>
      <c r="QMX67" s="685"/>
      <c r="QMY67" s="685"/>
      <c r="QMZ67" s="685"/>
      <c r="QNA67" s="685"/>
      <c r="QNB67" s="685"/>
      <c r="QNC67" s="685"/>
      <c r="QND67" s="685"/>
      <c r="QNE67" s="685"/>
      <c r="QNF67" s="685"/>
      <c r="QNG67" s="685"/>
      <c r="QNH67" s="685"/>
      <c r="QNI67" s="685"/>
      <c r="QNJ67" s="685"/>
      <c r="QNK67" s="685"/>
      <c r="QNL67" s="685"/>
      <c r="QNM67" s="685"/>
      <c r="QNN67" s="685"/>
      <c r="QNO67" s="685"/>
      <c r="QNP67" s="685"/>
      <c r="QNQ67" s="685"/>
      <c r="QNR67" s="685"/>
      <c r="QNS67" s="685"/>
      <c r="QNT67" s="685"/>
      <c r="QNU67" s="685"/>
      <c r="QNV67" s="685"/>
      <c r="QNW67" s="685"/>
      <c r="QNX67" s="685"/>
      <c r="QNY67" s="685"/>
      <c r="QNZ67" s="685"/>
      <c r="QOA67" s="685"/>
      <c r="QOB67" s="685"/>
      <c r="QOC67" s="685"/>
      <c r="QOD67" s="685"/>
      <c r="QOE67" s="685"/>
      <c r="QOF67" s="685"/>
      <c r="QOG67" s="685"/>
      <c r="QOH67" s="685"/>
      <c r="QOI67" s="685"/>
      <c r="QOJ67" s="685"/>
      <c r="QOK67" s="685"/>
      <c r="QOL67" s="685"/>
      <c r="QOM67" s="685"/>
      <c r="QON67" s="685"/>
      <c r="QOO67" s="685"/>
      <c r="QOP67" s="685"/>
      <c r="QOQ67" s="685"/>
      <c r="QOR67" s="685"/>
      <c r="QOS67" s="685"/>
      <c r="QOT67" s="685"/>
      <c r="QOU67" s="685"/>
      <c r="QOV67" s="685"/>
      <c r="QOW67" s="685"/>
      <c r="QOX67" s="685"/>
      <c r="QOY67" s="685"/>
      <c r="QOZ67" s="685"/>
      <c r="QPA67" s="685"/>
      <c r="QPB67" s="685"/>
      <c r="QPC67" s="685"/>
      <c r="QPD67" s="685"/>
      <c r="QPE67" s="685"/>
      <c r="QPF67" s="685"/>
      <c r="QPG67" s="685"/>
      <c r="QPH67" s="685"/>
      <c r="QPI67" s="685"/>
      <c r="QPJ67" s="685"/>
      <c r="QPK67" s="685"/>
      <c r="QPL67" s="685"/>
      <c r="QPM67" s="685"/>
      <c r="QPN67" s="685"/>
      <c r="QPO67" s="685"/>
      <c r="QPP67" s="685"/>
      <c r="QPQ67" s="685"/>
      <c r="QPR67" s="685"/>
      <c r="QPS67" s="685"/>
      <c r="QPT67" s="685"/>
      <c r="QPU67" s="685"/>
      <c r="QPV67" s="685"/>
      <c r="QPW67" s="685"/>
      <c r="QPX67" s="685"/>
      <c r="QPY67" s="685"/>
      <c r="QPZ67" s="685"/>
      <c r="QQA67" s="685"/>
      <c r="QQB67" s="685"/>
      <c r="QQC67" s="685"/>
      <c r="QQD67" s="685"/>
      <c r="QQE67" s="685"/>
      <c r="QQF67" s="685"/>
      <c r="QQG67" s="685"/>
      <c r="QQH67" s="685"/>
      <c r="QQI67" s="685"/>
      <c r="QQJ67" s="685"/>
      <c r="QQK67" s="685"/>
      <c r="QQL67" s="685"/>
      <c r="QQM67" s="685"/>
      <c r="QQN67" s="685"/>
      <c r="QQO67" s="685"/>
      <c r="QQP67" s="685"/>
      <c r="QQQ67" s="685"/>
      <c r="QQR67" s="685"/>
      <c r="QQS67" s="685"/>
      <c r="QQT67" s="685"/>
      <c r="QQU67" s="685"/>
      <c r="QQV67" s="685"/>
      <c r="QQW67" s="685"/>
      <c r="QQX67" s="685"/>
      <c r="QQY67" s="685"/>
      <c r="QQZ67" s="685"/>
      <c r="QRA67" s="685"/>
      <c r="QRB67" s="685"/>
      <c r="QRC67" s="685"/>
      <c r="QRD67" s="685"/>
      <c r="QRE67" s="685"/>
      <c r="QRF67" s="685"/>
      <c r="QRG67" s="685"/>
      <c r="QRH67" s="685"/>
      <c r="QRI67" s="685"/>
      <c r="QRJ67" s="685"/>
      <c r="QRK67" s="685"/>
      <c r="QRL67" s="685"/>
      <c r="QRM67" s="685"/>
      <c r="QRN67" s="685"/>
      <c r="QRO67" s="685"/>
      <c r="QRP67" s="685"/>
      <c r="QRQ67" s="685"/>
      <c r="QRR67" s="685"/>
      <c r="QRS67" s="685"/>
      <c r="QRT67" s="685"/>
      <c r="QRU67" s="685"/>
      <c r="QRV67" s="685"/>
      <c r="QRW67" s="685"/>
      <c r="QRX67" s="685"/>
      <c r="QRY67" s="685"/>
      <c r="QRZ67" s="685"/>
      <c r="QSA67" s="685"/>
      <c r="QSB67" s="685"/>
      <c r="QSC67" s="685"/>
      <c r="QSD67" s="685"/>
      <c r="QSE67" s="685"/>
      <c r="QSF67" s="685"/>
      <c r="QSG67" s="685"/>
      <c r="QSH67" s="685"/>
      <c r="QSI67" s="685"/>
      <c r="QSJ67" s="685"/>
      <c r="QSK67" s="685"/>
      <c r="QSL67" s="685"/>
      <c r="QSM67" s="685"/>
      <c r="QSN67" s="685"/>
      <c r="QSO67" s="685"/>
      <c r="QSP67" s="685"/>
      <c r="QSQ67" s="685"/>
      <c r="QSR67" s="685"/>
      <c r="QSS67" s="685"/>
      <c r="QST67" s="685"/>
      <c r="QSU67" s="685"/>
      <c r="QSV67" s="685"/>
      <c r="QSW67" s="685"/>
      <c r="QSX67" s="685"/>
      <c r="QSY67" s="685"/>
      <c r="QSZ67" s="685"/>
      <c r="QTA67" s="685"/>
      <c r="QTB67" s="685"/>
      <c r="QTC67" s="685"/>
      <c r="QTD67" s="685"/>
      <c r="QTE67" s="685"/>
      <c r="QTF67" s="685"/>
      <c r="QTG67" s="685"/>
      <c r="QTH67" s="685"/>
      <c r="QTI67" s="685"/>
      <c r="QTJ67" s="685"/>
      <c r="QTK67" s="685"/>
      <c r="QTL67" s="685"/>
      <c r="QTM67" s="685"/>
      <c r="QTN67" s="685"/>
      <c r="QTO67" s="685"/>
      <c r="QTP67" s="685"/>
      <c r="QTQ67" s="685"/>
      <c r="QTR67" s="685"/>
      <c r="QTS67" s="685"/>
      <c r="QTT67" s="685"/>
      <c r="QTU67" s="685"/>
      <c r="QTV67" s="685"/>
      <c r="QTW67" s="685"/>
      <c r="QTX67" s="685"/>
      <c r="QTY67" s="685"/>
      <c r="QTZ67" s="685"/>
      <c r="QUA67" s="685"/>
      <c r="QUB67" s="685"/>
      <c r="QUC67" s="685"/>
      <c r="QUD67" s="685"/>
      <c r="QUE67" s="685"/>
      <c r="QUF67" s="685"/>
      <c r="QUG67" s="685"/>
      <c r="QUH67" s="685"/>
      <c r="QUI67" s="685"/>
      <c r="QUJ67" s="685"/>
      <c r="QUK67" s="685"/>
      <c r="QUL67" s="685"/>
      <c r="QUM67" s="685"/>
      <c r="QUN67" s="685"/>
      <c r="QUO67" s="685"/>
      <c r="QUP67" s="685"/>
      <c r="QUQ67" s="685"/>
      <c r="QUR67" s="685"/>
      <c r="QUS67" s="685"/>
      <c r="QUT67" s="685"/>
      <c r="QUU67" s="685"/>
      <c r="QUV67" s="685"/>
      <c r="QUW67" s="685"/>
      <c r="QUX67" s="685"/>
      <c r="QUY67" s="685"/>
      <c r="QUZ67" s="685"/>
      <c r="QVA67" s="685"/>
      <c r="QVB67" s="685"/>
      <c r="QVC67" s="685"/>
      <c r="QVD67" s="685"/>
      <c r="QVE67" s="685"/>
      <c r="QVF67" s="685"/>
      <c r="QVG67" s="685"/>
      <c r="QVH67" s="685"/>
      <c r="QVI67" s="685"/>
      <c r="QVJ67" s="685"/>
      <c r="QVK67" s="685"/>
      <c r="QVL67" s="685"/>
      <c r="QVM67" s="685"/>
      <c r="QVN67" s="685"/>
      <c r="QVO67" s="685"/>
      <c r="QVP67" s="685"/>
      <c r="QVQ67" s="685"/>
      <c r="QVR67" s="685"/>
      <c r="QVS67" s="685"/>
      <c r="QVT67" s="685"/>
      <c r="QVU67" s="685"/>
      <c r="QVV67" s="685"/>
      <c r="QVW67" s="685"/>
      <c r="QVX67" s="685"/>
      <c r="QVY67" s="685"/>
      <c r="QVZ67" s="685"/>
      <c r="QWA67" s="685"/>
      <c r="QWB67" s="685"/>
      <c r="QWC67" s="685"/>
      <c r="QWD67" s="685"/>
      <c r="QWE67" s="685"/>
      <c r="QWF67" s="685"/>
      <c r="QWG67" s="685"/>
      <c r="QWH67" s="685"/>
      <c r="QWI67" s="685"/>
      <c r="QWJ67" s="685"/>
      <c r="QWK67" s="685"/>
      <c r="QWL67" s="685"/>
      <c r="QWM67" s="685"/>
      <c r="QWN67" s="685"/>
      <c r="QWO67" s="685"/>
      <c r="QWP67" s="685"/>
      <c r="QWQ67" s="685"/>
      <c r="QWR67" s="685"/>
      <c r="QWS67" s="685"/>
      <c r="QWT67" s="685"/>
      <c r="QWU67" s="685"/>
      <c r="QWV67" s="685"/>
      <c r="QWW67" s="685"/>
      <c r="QWX67" s="685"/>
      <c r="QWY67" s="685"/>
      <c r="QWZ67" s="685"/>
      <c r="QXA67" s="685"/>
      <c r="QXB67" s="685"/>
      <c r="QXC67" s="685"/>
      <c r="QXD67" s="685"/>
      <c r="QXE67" s="685"/>
      <c r="QXF67" s="685"/>
      <c r="QXG67" s="685"/>
      <c r="QXH67" s="685"/>
      <c r="QXI67" s="685"/>
      <c r="QXJ67" s="685"/>
      <c r="QXK67" s="685"/>
      <c r="QXL67" s="685"/>
      <c r="QXM67" s="685"/>
      <c r="QXN67" s="685"/>
      <c r="QXO67" s="685"/>
      <c r="QXP67" s="685"/>
      <c r="QXQ67" s="685"/>
      <c r="QXR67" s="685"/>
      <c r="QXS67" s="685"/>
      <c r="QXT67" s="685"/>
      <c r="QXU67" s="685"/>
      <c r="QXV67" s="685"/>
      <c r="QXW67" s="685"/>
      <c r="QXX67" s="685"/>
      <c r="QXY67" s="685"/>
      <c r="QXZ67" s="685"/>
      <c r="QYA67" s="685"/>
      <c r="QYB67" s="685"/>
      <c r="QYC67" s="685"/>
      <c r="QYD67" s="685"/>
      <c r="QYE67" s="685"/>
      <c r="QYF67" s="685"/>
      <c r="QYG67" s="685"/>
      <c r="QYH67" s="685"/>
      <c r="QYI67" s="685"/>
      <c r="QYJ67" s="685"/>
      <c r="QYK67" s="685"/>
      <c r="QYL67" s="685"/>
      <c r="QYM67" s="685"/>
      <c r="QYN67" s="685"/>
      <c r="QYO67" s="685"/>
      <c r="QYP67" s="685"/>
      <c r="QYQ67" s="685"/>
      <c r="QYR67" s="685"/>
      <c r="QYS67" s="685"/>
      <c r="QYT67" s="685"/>
      <c r="QYU67" s="685"/>
      <c r="QYV67" s="685"/>
      <c r="QYW67" s="685"/>
      <c r="QYX67" s="685"/>
      <c r="QYY67" s="685"/>
      <c r="QYZ67" s="685"/>
      <c r="QZA67" s="685"/>
      <c r="QZB67" s="685"/>
      <c r="QZC67" s="685"/>
      <c r="QZD67" s="685"/>
      <c r="QZE67" s="685"/>
      <c r="QZF67" s="685"/>
      <c r="QZG67" s="685"/>
      <c r="QZH67" s="685"/>
      <c r="QZI67" s="685"/>
      <c r="QZJ67" s="685"/>
      <c r="QZK67" s="685"/>
      <c r="QZL67" s="685"/>
      <c r="QZM67" s="685"/>
      <c r="QZN67" s="685"/>
      <c r="QZO67" s="685"/>
      <c r="QZP67" s="685"/>
      <c r="QZQ67" s="685"/>
      <c r="QZR67" s="685"/>
      <c r="QZS67" s="685"/>
      <c r="QZT67" s="685"/>
      <c r="QZU67" s="685"/>
      <c r="QZV67" s="685"/>
      <c r="QZW67" s="685"/>
      <c r="QZX67" s="685"/>
      <c r="QZY67" s="685"/>
      <c r="QZZ67" s="685"/>
      <c r="RAA67" s="685"/>
      <c r="RAB67" s="685"/>
      <c r="RAC67" s="685"/>
      <c r="RAD67" s="685"/>
      <c r="RAE67" s="685"/>
      <c r="RAF67" s="685"/>
      <c r="RAG67" s="685"/>
      <c r="RAH67" s="685"/>
      <c r="RAI67" s="685"/>
      <c r="RAJ67" s="685"/>
      <c r="RAK67" s="685"/>
      <c r="RAL67" s="685"/>
      <c r="RAM67" s="685"/>
      <c r="RAN67" s="685"/>
      <c r="RAO67" s="685"/>
      <c r="RAP67" s="685"/>
      <c r="RAQ67" s="685"/>
      <c r="RAR67" s="685"/>
      <c r="RAS67" s="685"/>
      <c r="RAT67" s="685"/>
      <c r="RAU67" s="685"/>
      <c r="RAV67" s="685"/>
      <c r="RAW67" s="685"/>
      <c r="RAX67" s="685"/>
      <c r="RAY67" s="685"/>
      <c r="RAZ67" s="685"/>
      <c r="RBA67" s="685"/>
      <c r="RBB67" s="685"/>
      <c r="RBC67" s="685"/>
      <c r="RBD67" s="685"/>
      <c r="RBE67" s="685"/>
      <c r="RBF67" s="685"/>
      <c r="RBG67" s="685"/>
      <c r="RBH67" s="685"/>
      <c r="RBI67" s="685"/>
      <c r="RBJ67" s="685"/>
      <c r="RBK67" s="685"/>
      <c r="RBL67" s="685"/>
      <c r="RBM67" s="685"/>
      <c r="RBN67" s="685"/>
      <c r="RBO67" s="685"/>
      <c r="RBP67" s="685"/>
      <c r="RBQ67" s="685"/>
      <c r="RBR67" s="685"/>
      <c r="RBS67" s="685"/>
      <c r="RBT67" s="685"/>
      <c r="RBU67" s="685"/>
      <c r="RBV67" s="685"/>
      <c r="RBW67" s="685"/>
      <c r="RBX67" s="685"/>
      <c r="RBY67" s="685"/>
      <c r="RBZ67" s="685"/>
      <c r="RCA67" s="685"/>
      <c r="RCB67" s="685"/>
      <c r="RCC67" s="685"/>
      <c r="RCD67" s="685"/>
      <c r="RCE67" s="685"/>
      <c r="RCF67" s="685"/>
      <c r="RCG67" s="685"/>
      <c r="RCH67" s="685"/>
      <c r="RCI67" s="685"/>
      <c r="RCJ67" s="685"/>
      <c r="RCK67" s="685"/>
      <c r="RCL67" s="685"/>
      <c r="RCM67" s="685"/>
      <c r="RCN67" s="685"/>
      <c r="RCO67" s="685"/>
      <c r="RCP67" s="685"/>
      <c r="RCQ67" s="685"/>
      <c r="RCR67" s="685"/>
      <c r="RCS67" s="685"/>
      <c r="RCT67" s="685"/>
      <c r="RCU67" s="685"/>
      <c r="RCV67" s="685"/>
      <c r="RCW67" s="685"/>
      <c r="RCX67" s="685"/>
      <c r="RCY67" s="685"/>
      <c r="RCZ67" s="685"/>
      <c r="RDA67" s="685"/>
      <c r="RDB67" s="685"/>
      <c r="RDC67" s="685"/>
      <c r="RDD67" s="685"/>
      <c r="RDE67" s="685"/>
      <c r="RDF67" s="685"/>
      <c r="RDG67" s="685"/>
      <c r="RDH67" s="685"/>
      <c r="RDI67" s="685"/>
      <c r="RDJ67" s="685"/>
      <c r="RDK67" s="685"/>
      <c r="RDL67" s="685"/>
      <c r="RDM67" s="685"/>
      <c r="RDN67" s="685"/>
      <c r="RDO67" s="685"/>
      <c r="RDP67" s="685"/>
      <c r="RDQ67" s="685"/>
      <c r="RDR67" s="685"/>
      <c r="RDS67" s="685"/>
      <c r="RDT67" s="685"/>
      <c r="RDU67" s="685"/>
      <c r="RDV67" s="685"/>
      <c r="RDW67" s="685"/>
      <c r="RDX67" s="685"/>
      <c r="RDY67" s="685"/>
      <c r="RDZ67" s="685"/>
      <c r="REA67" s="685"/>
      <c r="REB67" s="685"/>
      <c r="REC67" s="685"/>
      <c r="RED67" s="685"/>
      <c r="REE67" s="685"/>
      <c r="REF67" s="685"/>
      <c r="REG67" s="685"/>
      <c r="REH67" s="685"/>
      <c r="REI67" s="685"/>
      <c r="REJ67" s="685"/>
      <c r="REK67" s="685"/>
      <c r="REL67" s="685"/>
      <c r="REM67" s="685"/>
      <c r="REN67" s="685"/>
      <c r="REO67" s="685"/>
      <c r="REP67" s="685"/>
      <c r="REQ67" s="685"/>
      <c r="RER67" s="685"/>
      <c r="RES67" s="685"/>
      <c r="RET67" s="685"/>
      <c r="REU67" s="685"/>
      <c r="REV67" s="685"/>
      <c r="REW67" s="685"/>
      <c r="REX67" s="685"/>
      <c r="REY67" s="685"/>
      <c r="REZ67" s="685"/>
      <c r="RFA67" s="685"/>
      <c r="RFB67" s="685"/>
      <c r="RFC67" s="685"/>
      <c r="RFD67" s="685"/>
      <c r="RFE67" s="685"/>
      <c r="RFF67" s="685"/>
      <c r="RFG67" s="685"/>
      <c r="RFH67" s="685"/>
      <c r="RFI67" s="685"/>
      <c r="RFJ67" s="685"/>
      <c r="RFK67" s="685"/>
      <c r="RFL67" s="685"/>
      <c r="RFM67" s="685"/>
      <c r="RFN67" s="685"/>
      <c r="RFO67" s="685"/>
      <c r="RFP67" s="685"/>
      <c r="RFQ67" s="685"/>
      <c r="RFR67" s="685"/>
      <c r="RFS67" s="685"/>
      <c r="RFT67" s="685"/>
      <c r="RFU67" s="685"/>
      <c r="RFV67" s="685"/>
      <c r="RFW67" s="685"/>
      <c r="RFX67" s="685"/>
      <c r="RFY67" s="685"/>
      <c r="RFZ67" s="685"/>
      <c r="RGA67" s="685"/>
      <c r="RGB67" s="685"/>
      <c r="RGC67" s="685"/>
      <c r="RGD67" s="685"/>
      <c r="RGE67" s="685"/>
      <c r="RGF67" s="685"/>
      <c r="RGG67" s="685"/>
      <c r="RGH67" s="685"/>
      <c r="RGI67" s="685"/>
      <c r="RGJ67" s="685"/>
      <c r="RGK67" s="685"/>
      <c r="RGL67" s="685"/>
      <c r="RGM67" s="685"/>
      <c r="RGN67" s="685"/>
      <c r="RGO67" s="685"/>
      <c r="RGP67" s="685"/>
      <c r="RGQ67" s="685"/>
      <c r="RGR67" s="685"/>
      <c r="RGS67" s="685"/>
      <c r="RGT67" s="685"/>
      <c r="RGU67" s="685"/>
      <c r="RGV67" s="685"/>
      <c r="RGW67" s="685"/>
      <c r="RGX67" s="685"/>
      <c r="RGY67" s="685"/>
      <c r="RGZ67" s="685"/>
      <c r="RHA67" s="685"/>
      <c r="RHB67" s="685"/>
      <c r="RHC67" s="685"/>
      <c r="RHD67" s="685"/>
      <c r="RHE67" s="685"/>
      <c r="RHF67" s="685"/>
      <c r="RHG67" s="685"/>
      <c r="RHH67" s="685"/>
      <c r="RHI67" s="685"/>
      <c r="RHJ67" s="685"/>
      <c r="RHK67" s="685"/>
      <c r="RHL67" s="685"/>
      <c r="RHM67" s="685"/>
      <c r="RHN67" s="685"/>
      <c r="RHO67" s="685"/>
      <c r="RHP67" s="685"/>
      <c r="RHQ67" s="685"/>
      <c r="RHR67" s="685"/>
      <c r="RHS67" s="685"/>
      <c r="RHT67" s="685"/>
      <c r="RHU67" s="685"/>
      <c r="RHV67" s="685"/>
      <c r="RHW67" s="685"/>
      <c r="RHX67" s="685"/>
      <c r="RHY67" s="685"/>
      <c r="RHZ67" s="685"/>
      <c r="RIA67" s="685"/>
      <c r="RIB67" s="685"/>
      <c r="RIC67" s="685"/>
      <c r="RID67" s="685"/>
      <c r="RIE67" s="685"/>
      <c r="RIF67" s="685"/>
      <c r="RIG67" s="685"/>
      <c r="RIH67" s="685"/>
      <c r="RII67" s="685"/>
      <c r="RIJ67" s="685"/>
      <c r="RIK67" s="685"/>
      <c r="RIL67" s="685"/>
      <c r="RIM67" s="685"/>
      <c r="RIN67" s="685"/>
      <c r="RIO67" s="685"/>
      <c r="RIP67" s="685"/>
      <c r="RIQ67" s="685"/>
      <c r="RIR67" s="685"/>
      <c r="RIS67" s="685"/>
      <c r="RIT67" s="685"/>
      <c r="RIU67" s="685"/>
      <c r="RIV67" s="685"/>
      <c r="RIW67" s="685"/>
      <c r="RIX67" s="685"/>
      <c r="RIY67" s="685"/>
      <c r="RIZ67" s="685"/>
      <c r="RJA67" s="685"/>
      <c r="RJB67" s="685"/>
      <c r="RJC67" s="685"/>
      <c r="RJD67" s="685"/>
      <c r="RJE67" s="685"/>
      <c r="RJF67" s="685"/>
      <c r="RJG67" s="685"/>
      <c r="RJH67" s="685"/>
      <c r="RJI67" s="685"/>
      <c r="RJJ67" s="685"/>
      <c r="RJK67" s="685"/>
      <c r="RJL67" s="685"/>
      <c r="RJM67" s="685"/>
      <c r="RJN67" s="685"/>
      <c r="RJO67" s="685"/>
      <c r="RJP67" s="685"/>
      <c r="RJQ67" s="685"/>
      <c r="RJR67" s="685"/>
      <c r="RJS67" s="685"/>
      <c r="RJT67" s="685"/>
      <c r="RJU67" s="685"/>
      <c r="RJV67" s="685"/>
      <c r="RJW67" s="685"/>
      <c r="RJX67" s="685"/>
      <c r="RJY67" s="685"/>
      <c r="RJZ67" s="685"/>
      <c r="RKA67" s="685"/>
      <c r="RKB67" s="685"/>
      <c r="RKC67" s="685"/>
      <c r="RKD67" s="685"/>
      <c r="RKE67" s="685"/>
      <c r="RKF67" s="685"/>
      <c r="RKG67" s="685"/>
      <c r="RKH67" s="685"/>
      <c r="RKI67" s="685"/>
      <c r="RKJ67" s="685"/>
      <c r="RKK67" s="685"/>
      <c r="RKL67" s="685"/>
      <c r="RKM67" s="685"/>
      <c r="RKN67" s="685"/>
      <c r="RKO67" s="685"/>
      <c r="RKP67" s="685"/>
      <c r="RKQ67" s="685"/>
      <c r="RKR67" s="685"/>
      <c r="RKS67" s="685"/>
      <c r="RKT67" s="685"/>
      <c r="RKU67" s="685"/>
      <c r="RKV67" s="685"/>
      <c r="RKW67" s="685"/>
      <c r="RKX67" s="685"/>
      <c r="RKY67" s="685"/>
      <c r="RKZ67" s="685"/>
      <c r="RLA67" s="685"/>
      <c r="RLB67" s="685"/>
      <c r="RLC67" s="685"/>
      <c r="RLD67" s="685"/>
      <c r="RLE67" s="685"/>
      <c r="RLF67" s="685"/>
      <c r="RLG67" s="685"/>
      <c r="RLH67" s="685"/>
      <c r="RLI67" s="685"/>
      <c r="RLJ67" s="685"/>
      <c r="RLK67" s="685"/>
      <c r="RLL67" s="685"/>
      <c r="RLM67" s="685"/>
      <c r="RLN67" s="685"/>
      <c r="RLO67" s="685"/>
      <c r="RLP67" s="685"/>
      <c r="RLQ67" s="685"/>
      <c r="RLR67" s="685"/>
      <c r="RLS67" s="685"/>
      <c r="RLT67" s="685"/>
      <c r="RLU67" s="685"/>
      <c r="RLV67" s="685"/>
      <c r="RLW67" s="685"/>
      <c r="RLX67" s="685"/>
      <c r="RLY67" s="685"/>
      <c r="RLZ67" s="685"/>
      <c r="RMA67" s="685"/>
      <c r="RMB67" s="685"/>
      <c r="RMC67" s="685"/>
      <c r="RMD67" s="685"/>
      <c r="RME67" s="685"/>
      <c r="RMF67" s="685"/>
      <c r="RMG67" s="685"/>
      <c r="RMH67" s="685"/>
      <c r="RMI67" s="685"/>
      <c r="RMJ67" s="685"/>
      <c r="RMK67" s="685"/>
      <c r="RML67" s="685"/>
      <c r="RMM67" s="685"/>
      <c r="RMN67" s="685"/>
      <c r="RMO67" s="685"/>
      <c r="RMP67" s="685"/>
      <c r="RMQ67" s="685"/>
      <c r="RMR67" s="685"/>
      <c r="RMS67" s="685"/>
      <c r="RMT67" s="685"/>
      <c r="RMU67" s="685"/>
      <c r="RMV67" s="685"/>
      <c r="RMW67" s="685"/>
      <c r="RMX67" s="685"/>
      <c r="RMY67" s="685"/>
      <c r="RMZ67" s="685"/>
      <c r="RNA67" s="685"/>
      <c r="RNB67" s="685"/>
      <c r="RNC67" s="685"/>
      <c r="RND67" s="685"/>
      <c r="RNE67" s="685"/>
      <c r="RNF67" s="685"/>
      <c r="RNG67" s="685"/>
      <c r="RNH67" s="685"/>
      <c r="RNI67" s="685"/>
      <c r="RNJ67" s="685"/>
      <c r="RNK67" s="685"/>
      <c r="RNL67" s="685"/>
      <c r="RNM67" s="685"/>
      <c r="RNN67" s="685"/>
      <c r="RNO67" s="685"/>
      <c r="RNP67" s="685"/>
      <c r="RNQ67" s="685"/>
      <c r="RNR67" s="685"/>
      <c r="RNS67" s="685"/>
      <c r="RNT67" s="685"/>
      <c r="RNU67" s="685"/>
      <c r="RNV67" s="685"/>
      <c r="RNW67" s="685"/>
      <c r="RNX67" s="685"/>
      <c r="RNY67" s="685"/>
      <c r="RNZ67" s="685"/>
      <c r="ROA67" s="685"/>
      <c r="ROB67" s="685"/>
      <c r="ROC67" s="685"/>
      <c r="ROD67" s="685"/>
      <c r="ROE67" s="685"/>
      <c r="ROF67" s="685"/>
      <c r="ROG67" s="685"/>
      <c r="ROH67" s="685"/>
      <c r="ROI67" s="685"/>
      <c r="ROJ67" s="685"/>
      <c r="ROK67" s="685"/>
      <c r="ROL67" s="685"/>
      <c r="ROM67" s="685"/>
      <c r="RON67" s="685"/>
      <c r="ROO67" s="685"/>
      <c r="ROP67" s="685"/>
      <c r="ROQ67" s="685"/>
      <c r="ROR67" s="685"/>
      <c r="ROS67" s="685"/>
      <c r="ROT67" s="685"/>
      <c r="ROU67" s="685"/>
      <c r="ROV67" s="685"/>
      <c r="ROW67" s="685"/>
      <c r="ROX67" s="685"/>
      <c r="ROY67" s="685"/>
      <c r="ROZ67" s="685"/>
      <c r="RPA67" s="685"/>
      <c r="RPB67" s="685"/>
      <c r="RPC67" s="685"/>
      <c r="RPD67" s="685"/>
      <c r="RPE67" s="685"/>
      <c r="RPF67" s="685"/>
      <c r="RPG67" s="685"/>
      <c r="RPH67" s="685"/>
      <c r="RPI67" s="685"/>
      <c r="RPJ67" s="685"/>
      <c r="RPK67" s="685"/>
      <c r="RPL67" s="685"/>
      <c r="RPM67" s="685"/>
      <c r="RPN67" s="685"/>
      <c r="RPO67" s="685"/>
      <c r="RPP67" s="685"/>
      <c r="RPQ67" s="685"/>
      <c r="RPR67" s="685"/>
      <c r="RPS67" s="685"/>
      <c r="RPT67" s="685"/>
      <c r="RPU67" s="685"/>
      <c r="RPV67" s="685"/>
      <c r="RPW67" s="685"/>
      <c r="RPX67" s="685"/>
      <c r="RPY67" s="685"/>
      <c r="RPZ67" s="685"/>
      <c r="RQA67" s="685"/>
      <c r="RQB67" s="685"/>
      <c r="RQC67" s="685"/>
      <c r="RQD67" s="685"/>
      <c r="RQE67" s="685"/>
      <c r="RQF67" s="685"/>
      <c r="RQG67" s="685"/>
      <c r="RQH67" s="685"/>
      <c r="RQI67" s="685"/>
      <c r="RQJ67" s="685"/>
      <c r="RQK67" s="685"/>
      <c r="RQL67" s="685"/>
      <c r="RQM67" s="685"/>
      <c r="RQN67" s="685"/>
      <c r="RQO67" s="685"/>
      <c r="RQP67" s="685"/>
      <c r="RQQ67" s="685"/>
      <c r="RQR67" s="685"/>
      <c r="RQS67" s="685"/>
      <c r="RQT67" s="685"/>
      <c r="RQU67" s="685"/>
      <c r="RQV67" s="685"/>
      <c r="RQW67" s="685"/>
      <c r="RQX67" s="685"/>
      <c r="RQY67" s="685"/>
      <c r="RQZ67" s="685"/>
      <c r="RRA67" s="685"/>
      <c r="RRB67" s="685"/>
      <c r="RRC67" s="685"/>
      <c r="RRD67" s="685"/>
      <c r="RRE67" s="685"/>
      <c r="RRF67" s="685"/>
      <c r="RRG67" s="685"/>
      <c r="RRH67" s="685"/>
      <c r="RRI67" s="685"/>
      <c r="RRJ67" s="685"/>
      <c r="RRK67" s="685"/>
      <c r="RRL67" s="685"/>
      <c r="RRM67" s="685"/>
      <c r="RRN67" s="685"/>
      <c r="RRO67" s="685"/>
      <c r="RRP67" s="685"/>
      <c r="RRQ67" s="685"/>
      <c r="RRR67" s="685"/>
      <c r="RRS67" s="685"/>
      <c r="RRT67" s="685"/>
      <c r="RRU67" s="685"/>
      <c r="RRV67" s="685"/>
      <c r="RRW67" s="685"/>
      <c r="RRX67" s="685"/>
      <c r="RRY67" s="685"/>
      <c r="RRZ67" s="685"/>
      <c r="RSA67" s="685"/>
      <c r="RSB67" s="685"/>
      <c r="RSC67" s="685"/>
      <c r="RSD67" s="685"/>
      <c r="RSE67" s="685"/>
      <c r="RSF67" s="685"/>
      <c r="RSG67" s="685"/>
      <c r="RSH67" s="685"/>
      <c r="RSI67" s="685"/>
      <c r="RSJ67" s="685"/>
      <c r="RSK67" s="685"/>
      <c r="RSL67" s="685"/>
      <c r="RSM67" s="685"/>
      <c r="RSN67" s="685"/>
      <c r="RSO67" s="685"/>
      <c r="RSP67" s="685"/>
      <c r="RSQ67" s="685"/>
      <c r="RSR67" s="685"/>
      <c r="RSS67" s="685"/>
      <c r="RST67" s="685"/>
      <c r="RSU67" s="685"/>
      <c r="RSV67" s="685"/>
      <c r="RSW67" s="685"/>
      <c r="RSX67" s="685"/>
      <c r="RSY67" s="685"/>
      <c r="RSZ67" s="685"/>
      <c r="RTA67" s="685"/>
      <c r="RTB67" s="685"/>
      <c r="RTC67" s="685"/>
      <c r="RTD67" s="685"/>
      <c r="RTE67" s="685"/>
      <c r="RTF67" s="685"/>
      <c r="RTG67" s="685"/>
      <c r="RTH67" s="685"/>
      <c r="RTI67" s="685"/>
      <c r="RTJ67" s="685"/>
      <c r="RTK67" s="685"/>
      <c r="RTL67" s="685"/>
      <c r="RTM67" s="685"/>
      <c r="RTN67" s="685"/>
      <c r="RTO67" s="685"/>
      <c r="RTP67" s="685"/>
      <c r="RTQ67" s="685"/>
      <c r="RTR67" s="685"/>
      <c r="RTS67" s="685"/>
      <c r="RTT67" s="685"/>
      <c r="RTU67" s="685"/>
      <c r="RTV67" s="685"/>
      <c r="RTW67" s="685"/>
      <c r="RTX67" s="685"/>
      <c r="RTY67" s="685"/>
      <c r="RTZ67" s="685"/>
      <c r="RUA67" s="685"/>
      <c r="RUB67" s="685"/>
      <c r="RUC67" s="685"/>
      <c r="RUD67" s="685"/>
      <c r="RUE67" s="685"/>
      <c r="RUF67" s="685"/>
      <c r="RUG67" s="685"/>
      <c r="RUH67" s="685"/>
      <c r="RUI67" s="685"/>
      <c r="RUJ67" s="685"/>
      <c r="RUK67" s="685"/>
      <c r="RUL67" s="685"/>
      <c r="RUM67" s="685"/>
      <c r="RUN67" s="685"/>
      <c r="RUO67" s="685"/>
      <c r="RUP67" s="685"/>
      <c r="RUQ67" s="685"/>
      <c r="RUR67" s="685"/>
      <c r="RUS67" s="685"/>
      <c r="RUT67" s="685"/>
      <c r="RUU67" s="685"/>
      <c r="RUV67" s="685"/>
      <c r="RUW67" s="685"/>
      <c r="RUX67" s="685"/>
      <c r="RUY67" s="685"/>
      <c r="RUZ67" s="685"/>
      <c r="RVA67" s="685"/>
      <c r="RVB67" s="685"/>
      <c r="RVC67" s="685"/>
      <c r="RVD67" s="685"/>
      <c r="RVE67" s="685"/>
      <c r="RVF67" s="685"/>
      <c r="RVG67" s="685"/>
      <c r="RVH67" s="685"/>
      <c r="RVI67" s="685"/>
      <c r="RVJ67" s="685"/>
      <c r="RVK67" s="685"/>
      <c r="RVL67" s="685"/>
      <c r="RVM67" s="685"/>
      <c r="RVN67" s="685"/>
      <c r="RVO67" s="685"/>
      <c r="RVP67" s="685"/>
      <c r="RVQ67" s="685"/>
      <c r="RVR67" s="685"/>
      <c r="RVS67" s="685"/>
      <c r="RVT67" s="685"/>
      <c r="RVU67" s="685"/>
      <c r="RVV67" s="685"/>
      <c r="RVW67" s="685"/>
      <c r="RVX67" s="685"/>
      <c r="RVY67" s="685"/>
      <c r="RVZ67" s="685"/>
      <c r="RWA67" s="685"/>
      <c r="RWB67" s="685"/>
      <c r="RWC67" s="685"/>
      <c r="RWD67" s="685"/>
      <c r="RWE67" s="685"/>
      <c r="RWF67" s="685"/>
      <c r="RWG67" s="685"/>
      <c r="RWH67" s="685"/>
      <c r="RWI67" s="685"/>
      <c r="RWJ67" s="685"/>
      <c r="RWK67" s="685"/>
      <c r="RWL67" s="685"/>
      <c r="RWM67" s="685"/>
      <c r="RWN67" s="685"/>
      <c r="RWO67" s="685"/>
      <c r="RWP67" s="685"/>
      <c r="RWQ67" s="685"/>
      <c r="RWR67" s="685"/>
      <c r="RWS67" s="685"/>
      <c r="RWT67" s="685"/>
      <c r="RWU67" s="685"/>
      <c r="RWV67" s="685"/>
      <c r="RWW67" s="685"/>
      <c r="RWX67" s="685"/>
      <c r="RWY67" s="685"/>
      <c r="RWZ67" s="685"/>
      <c r="RXA67" s="685"/>
      <c r="RXB67" s="685"/>
      <c r="RXC67" s="685"/>
      <c r="RXD67" s="685"/>
      <c r="RXE67" s="685"/>
      <c r="RXF67" s="685"/>
      <c r="RXG67" s="685"/>
      <c r="RXH67" s="685"/>
      <c r="RXI67" s="685"/>
      <c r="RXJ67" s="685"/>
      <c r="RXK67" s="685"/>
      <c r="RXL67" s="685"/>
      <c r="RXM67" s="685"/>
      <c r="RXN67" s="685"/>
      <c r="RXO67" s="685"/>
      <c r="RXP67" s="685"/>
      <c r="RXQ67" s="685"/>
      <c r="RXR67" s="685"/>
      <c r="RXS67" s="685"/>
      <c r="RXT67" s="685"/>
      <c r="RXU67" s="685"/>
      <c r="RXV67" s="685"/>
      <c r="RXW67" s="685"/>
      <c r="RXX67" s="685"/>
      <c r="RXY67" s="685"/>
      <c r="RXZ67" s="685"/>
      <c r="RYA67" s="685"/>
      <c r="RYB67" s="685"/>
      <c r="RYC67" s="685"/>
      <c r="RYD67" s="685"/>
      <c r="RYE67" s="685"/>
      <c r="RYF67" s="685"/>
      <c r="RYG67" s="685"/>
      <c r="RYH67" s="685"/>
      <c r="RYI67" s="685"/>
      <c r="RYJ67" s="685"/>
      <c r="RYK67" s="685"/>
      <c r="RYL67" s="685"/>
      <c r="RYM67" s="685"/>
      <c r="RYN67" s="685"/>
      <c r="RYO67" s="685"/>
      <c r="RYP67" s="685"/>
      <c r="RYQ67" s="685"/>
      <c r="RYR67" s="685"/>
      <c r="RYS67" s="685"/>
      <c r="RYT67" s="685"/>
      <c r="RYU67" s="685"/>
      <c r="RYV67" s="685"/>
      <c r="RYW67" s="685"/>
      <c r="RYX67" s="685"/>
      <c r="RYY67" s="685"/>
      <c r="RYZ67" s="685"/>
      <c r="RZA67" s="685"/>
      <c r="RZB67" s="685"/>
      <c r="RZC67" s="685"/>
      <c r="RZD67" s="685"/>
      <c r="RZE67" s="685"/>
      <c r="RZF67" s="685"/>
      <c r="RZG67" s="685"/>
      <c r="RZH67" s="685"/>
      <c r="RZI67" s="685"/>
      <c r="RZJ67" s="685"/>
      <c r="RZK67" s="685"/>
      <c r="RZL67" s="685"/>
      <c r="RZM67" s="685"/>
      <c r="RZN67" s="685"/>
      <c r="RZO67" s="685"/>
      <c r="RZP67" s="685"/>
      <c r="RZQ67" s="685"/>
      <c r="RZR67" s="685"/>
      <c r="RZS67" s="685"/>
      <c r="RZT67" s="685"/>
      <c r="RZU67" s="685"/>
      <c r="RZV67" s="685"/>
      <c r="RZW67" s="685"/>
      <c r="RZX67" s="685"/>
      <c r="RZY67" s="685"/>
      <c r="RZZ67" s="685"/>
      <c r="SAA67" s="685"/>
      <c r="SAB67" s="685"/>
      <c r="SAC67" s="685"/>
      <c r="SAD67" s="685"/>
      <c r="SAE67" s="685"/>
      <c r="SAF67" s="685"/>
      <c r="SAG67" s="685"/>
      <c r="SAH67" s="685"/>
      <c r="SAI67" s="685"/>
      <c r="SAJ67" s="685"/>
      <c r="SAK67" s="685"/>
      <c r="SAL67" s="685"/>
      <c r="SAM67" s="685"/>
      <c r="SAN67" s="685"/>
      <c r="SAO67" s="685"/>
      <c r="SAP67" s="685"/>
      <c r="SAQ67" s="685"/>
      <c r="SAR67" s="685"/>
      <c r="SAS67" s="685"/>
      <c r="SAT67" s="685"/>
      <c r="SAU67" s="685"/>
      <c r="SAV67" s="685"/>
      <c r="SAW67" s="685"/>
      <c r="SAX67" s="685"/>
      <c r="SAY67" s="685"/>
      <c r="SAZ67" s="685"/>
      <c r="SBA67" s="685"/>
      <c r="SBB67" s="685"/>
      <c r="SBC67" s="685"/>
      <c r="SBD67" s="685"/>
      <c r="SBE67" s="685"/>
      <c r="SBF67" s="685"/>
      <c r="SBG67" s="685"/>
      <c r="SBH67" s="685"/>
      <c r="SBI67" s="685"/>
      <c r="SBJ67" s="685"/>
      <c r="SBK67" s="685"/>
      <c r="SBL67" s="685"/>
      <c r="SBM67" s="685"/>
      <c r="SBN67" s="685"/>
      <c r="SBO67" s="685"/>
      <c r="SBP67" s="685"/>
      <c r="SBQ67" s="685"/>
      <c r="SBR67" s="685"/>
      <c r="SBS67" s="685"/>
      <c r="SBT67" s="685"/>
      <c r="SBU67" s="685"/>
      <c r="SBV67" s="685"/>
      <c r="SBW67" s="685"/>
      <c r="SBX67" s="685"/>
      <c r="SBY67" s="685"/>
      <c r="SBZ67" s="685"/>
      <c r="SCA67" s="685"/>
      <c r="SCB67" s="685"/>
      <c r="SCC67" s="685"/>
      <c r="SCD67" s="685"/>
      <c r="SCE67" s="685"/>
      <c r="SCF67" s="685"/>
      <c r="SCG67" s="685"/>
      <c r="SCH67" s="685"/>
      <c r="SCI67" s="685"/>
      <c r="SCJ67" s="685"/>
      <c r="SCK67" s="685"/>
      <c r="SCL67" s="685"/>
      <c r="SCM67" s="685"/>
      <c r="SCN67" s="685"/>
      <c r="SCO67" s="685"/>
      <c r="SCP67" s="685"/>
      <c r="SCQ67" s="685"/>
      <c r="SCR67" s="685"/>
      <c r="SCS67" s="685"/>
      <c r="SCT67" s="685"/>
      <c r="SCU67" s="685"/>
      <c r="SCV67" s="685"/>
      <c r="SCW67" s="685"/>
      <c r="SCX67" s="685"/>
      <c r="SCY67" s="685"/>
      <c r="SCZ67" s="685"/>
      <c r="SDA67" s="685"/>
      <c r="SDB67" s="685"/>
      <c r="SDC67" s="685"/>
      <c r="SDD67" s="685"/>
      <c r="SDE67" s="685"/>
      <c r="SDF67" s="685"/>
      <c r="SDG67" s="685"/>
      <c r="SDH67" s="685"/>
      <c r="SDI67" s="685"/>
      <c r="SDJ67" s="685"/>
      <c r="SDK67" s="685"/>
      <c r="SDL67" s="685"/>
      <c r="SDM67" s="685"/>
      <c r="SDN67" s="685"/>
      <c r="SDO67" s="685"/>
      <c r="SDP67" s="685"/>
      <c r="SDQ67" s="685"/>
      <c r="SDR67" s="685"/>
      <c r="SDS67" s="685"/>
      <c r="SDT67" s="685"/>
      <c r="SDU67" s="685"/>
      <c r="SDV67" s="685"/>
      <c r="SDW67" s="685"/>
      <c r="SDX67" s="685"/>
      <c r="SDY67" s="685"/>
      <c r="SDZ67" s="685"/>
      <c r="SEA67" s="685"/>
      <c r="SEB67" s="685"/>
      <c r="SEC67" s="685"/>
      <c r="SED67" s="685"/>
      <c r="SEE67" s="685"/>
      <c r="SEF67" s="685"/>
      <c r="SEG67" s="685"/>
      <c r="SEH67" s="685"/>
      <c r="SEI67" s="685"/>
      <c r="SEJ67" s="685"/>
      <c r="SEK67" s="685"/>
      <c r="SEL67" s="685"/>
      <c r="SEM67" s="685"/>
      <c r="SEN67" s="685"/>
      <c r="SEO67" s="685"/>
      <c r="SEP67" s="685"/>
      <c r="SEQ67" s="685"/>
      <c r="SER67" s="685"/>
      <c r="SES67" s="685"/>
      <c r="SET67" s="685"/>
      <c r="SEU67" s="685"/>
      <c r="SEV67" s="685"/>
      <c r="SEW67" s="685"/>
      <c r="SEX67" s="685"/>
      <c r="SEY67" s="685"/>
      <c r="SEZ67" s="685"/>
      <c r="SFA67" s="685"/>
      <c r="SFB67" s="685"/>
      <c r="SFC67" s="685"/>
      <c r="SFD67" s="685"/>
      <c r="SFE67" s="685"/>
      <c r="SFF67" s="685"/>
      <c r="SFG67" s="685"/>
      <c r="SFH67" s="685"/>
      <c r="SFI67" s="685"/>
      <c r="SFJ67" s="685"/>
      <c r="SFK67" s="685"/>
      <c r="SFL67" s="685"/>
      <c r="SFM67" s="685"/>
      <c r="SFN67" s="685"/>
      <c r="SFO67" s="685"/>
      <c r="SFP67" s="685"/>
      <c r="SFQ67" s="685"/>
      <c r="SFR67" s="685"/>
      <c r="SFS67" s="685"/>
      <c r="SFT67" s="685"/>
      <c r="SFU67" s="685"/>
      <c r="SFV67" s="685"/>
      <c r="SFW67" s="685"/>
      <c r="SFX67" s="685"/>
      <c r="SFY67" s="685"/>
      <c r="SFZ67" s="685"/>
      <c r="SGA67" s="685"/>
      <c r="SGB67" s="685"/>
      <c r="SGC67" s="685"/>
      <c r="SGD67" s="685"/>
      <c r="SGE67" s="685"/>
      <c r="SGF67" s="685"/>
      <c r="SGG67" s="685"/>
      <c r="SGH67" s="685"/>
      <c r="SGI67" s="685"/>
      <c r="SGJ67" s="685"/>
      <c r="SGK67" s="685"/>
      <c r="SGL67" s="685"/>
      <c r="SGM67" s="685"/>
      <c r="SGN67" s="685"/>
      <c r="SGO67" s="685"/>
      <c r="SGP67" s="685"/>
      <c r="SGQ67" s="685"/>
      <c r="SGR67" s="685"/>
      <c r="SGS67" s="685"/>
      <c r="SGT67" s="685"/>
      <c r="SGU67" s="685"/>
      <c r="SGV67" s="685"/>
      <c r="SGW67" s="685"/>
      <c r="SGX67" s="685"/>
      <c r="SGY67" s="685"/>
      <c r="SGZ67" s="685"/>
      <c r="SHA67" s="685"/>
      <c r="SHB67" s="685"/>
      <c r="SHC67" s="685"/>
      <c r="SHD67" s="685"/>
      <c r="SHE67" s="685"/>
      <c r="SHF67" s="685"/>
      <c r="SHG67" s="685"/>
      <c r="SHH67" s="685"/>
      <c r="SHI67" s="685"/>
      <c r="SHJ67" s="685"/>
      <c r="SHK67" s="685"/>
      <c r="SHL67" s="685"/>
      <c r="SHM67" s="685"/>
      <c r="SHN67" s="685"/>
      <c r="SHO67" s="685"/>
      <c r="SHP67" s="685"/>
      <c r="SHQ67" s="685"/>
      <c r="SHR67" s="685"/>
      <c r="SHS67" s="685"/>
      <c r="SHT67" s="685"/>
      <c r="SHU67" s="685"/>
      <c r="SHV67" s="685"/>
      <c r="SHW67" s="685"/>
      <c r="SHX67" s="685"/>
      <c r="SHY67" s="685"/>
      <c r="SHZ67" s="685"/>
      <c r="SIA67" s="685"/>
      <c r="SIB67" s="685"/>
      <c r="SIC67" s="685"/>
      <c r="SID67" s="685"/>
      <c r="SIE67" s="685"/>
      <c r="SIF67" s="685"/>
      <c r="SIG67" s="685"/>
      <c r="SIH67" s="685"/>
      <c r="SII67" s="685"/>
      <c r="SIJ67" s="685"/>
      <c r="SIK67" s="685"/>
      <c r="SIL67" s="685"/>
      <c r="SIM67" s="685"/>
      <c r="SIN67" s="685"/>
      <c r="SIO67" s="685"/>
      <c r="SIP67" s="685"/>
      <c r="SIQ67" s="685"/>
      <c r="SIR67" s="685"/>
      <c r="SIS67" s="685"/>
      <c r="SIT67" s="685"/>
      <c r="SIU67" s="685"/>
      <c r="SIV67" s="685"/>
      <c r="SIW67" s="685"/>
      <c r="SIX67" s="685"/>
      <c r="SIY67" s="685"/>
      <c r="SIZ67" s="685"/>
      <c r="SJA67" s="685"/>
      <c r="SJB67" s="685"/>
      <c r="SJC67" s="685"/>
      <c r="SJD67" s="685"/>
      <c r="SJE67" s="685"/>
      <c r="SJF67" s="685"/>
      <c r="SJG67" s="685"/>
      <c r="SJH67" s="685"/>
      <c r="SJI67" s="685"/>
      <c r="SJJ67" s="685"/>
      <c r="SJK67" s="685"/>
      <c r="SJL67" s="685"/>
      <c r="SJM67" s="685"/>
      <c r="SJN67" s="685"/>
      <c r="SJO67" s="685"/>
      <c r="SJP67" s="685"/>
      <c r="SJQ67" s="685"/>
      <c r="SJR67" s="685"/>
      <c r="SJS67" s="685"/>
      <c r="SJT67" s="685"/>
      <c r="SJU67" s="685"/>
      <c r="SJV67" s="685"/>
      <c r="SJW67" s="685"/>
      <c r="SJX67" s="685"/>
      <c r="SJY67" s="685"/>
      <c r="SJZ67" s="685"/>
      <c r="SKA67" s="685"/>
      <c r="SKB67" s="685"/>
      <c r="SKC67" s="685"/>
      <c r="SKD67" s="685"/>
      <c r="SKE67" s="685"/>
      <c r="SKF67" s="685"/>
      <c r="SKG67" s="685"/>
      <c r="SKH67" s="685"/>
      <c r="SKI67" s="685"/>
      <c r="SKJ67" s="685"/>
      <c r="SKK67" s="685"/>
      <c r="SKL67" s="685"/>
      <c r="SKM67" s="685"/>
      <c r="SKN67" s="685"/>
      <c r="SKO67" s="685"/>
      <c r="SKP67" s="685"/>
      <c r="SKQ67" s="685"/>
      <c r="SKR67" s="685"/>
      <c r="SKS67" s="685"/>
      <c r="SKT67" s="685"/>
      <c r="SKU67" s="685"/>
      <c r="SKV67" s="685"/>
      <c r="SKW67" s="685"/>
      <c r="SKX67" s="685"/>
      <c r="SKY67" s="685"/>
      <c r="SKZ67" s="685"/>
      <c r="SLA67" s="685"/>
      <c r="SLB67" s="685"/>
      <c r="SLC67" s="685"/>
      <c r="SLD67" s="685"/>
      <c r="SLE67" s="685"/>
      <c r="SLF67" s="685"/>
      <c r="SLG67" s="685"/>
      <c r="SLH67" s="685"/>
      <c r="SLI67" s="685"/>
      <c r="SLJ67" s="685"/>
      <c r="SLK67" s="685"/>
      <c r="SLL67" s="685"/>
      <c r="SLM67" s="685"/>
      <c r="SLN67" s="685"/>
      <c r="SLO67" s="685"/>
      <c r="SLP67" s="685"/>
      <c r="SLQ67" s="685"/>
      <c r="SLR67" s="685"/>
      <c r="SLS67" s="685"/>
      <c r="SLT67" s="685"/>
      <c r="SLU67" s="685"/>
      <c r="SLV67" s="685"/>
      <c r="SLW67" s="685"/>
      <c r="SLX67" s="685"/>
      <c r="SLY67" s="685"/>
      <c r="SLZ67" s="685"/>
      <c r="SMA67" s="685"/>
      <c r="SMB67" s="685"/>
      <c r="SMC67" s="685"/>
      <c r="SMD67" s="685"/>
      <c r="SME67" s="685"/>
      <c r="SMF67" s="685"/>
      <c r="SMG67" s="685"/>
      <c r="SMH67" s="685"/>
      <c r="SMI67" s="685"/>
      <c r="SMJ67" s="685"/>
      <c r="SMK67" s="685"/>
      <c r="SML67" s="685"/>
      <c r="SMM67" s="685"/>
      <c r="SMN67" s="685"/>
      <c r="SMO67" s="685"/>
      <c r="SMP67" s="685"/>
      <c r="SMQ67" s="685"/>
      <c r="SMR67" s="685"/>
      <c r="SMS67" s="685"/>
      <c r="SMT67" s="685"/>
      <c r="SMU67" s="685"/>
      <c r="SMV67" s="685"/>
      <c r="SMW67" s="685"/>
      <c r="SMX67" s="685"/>
      <c r="SMY67" s="685"/>
      <c r="SMZ67" s="685"/>
      <c r="SNA67" s="685"/>
      <c r="SNB67" s="685"/>
      <c r="SNC67" s="685"/>
      <c r="SND67" s="685"/>
      <c r="SNE67" s="685"/>
      <c r="SNF67" s="685"/>
      <c r="SNG67" s="685"/>
      <c r="SNH67" s="685"/>
      <c r="SNI67" s="685"/>
      <c r="SNJ67" s="685"/>
      <c r="SNK67" s="685"/>
      <c r="SNL67" s="685"/>
      <c r="SNM67" s="685"/>
      <c r="SNN67" s="685"/>
      <c r="SNO67" s="685"/>
      <c r="SNP67" s="685"/>
      <c r="SNQ67" s="685"/>
      <c r="SNR67" s="685"/>
      <c r="SNS67" s="685"/>
      <c r="SNT67" s="685"/>
      <c r="SNU67" s="685"/>
      <c r="SNV67" s="685"/>
      <c r="SNW67" s="685"/>
      <c r="SNX67" s="685"/>
      <c r="SNY67" s="685"/>
      <c r="SNZ67" s="685"/>
      <c r="SOA67" s="685"/>
      <c r="SOB67" s="685"/>
      <c r="SOC67" s="685"/>
      <c r="SOD67" s="685"/>
      <c r="SOE67" s="685"/>
      <c r="SOF67" s="685"/>
      <c r="SOG67" s="685"/>
      <c r="SOH67" s="685"/>
      <c r="SOI67" s="685"/>
      <c r="SOJ67" s="685"/>
      <c r="SOK67" s="685"/>
      <c r="SOL67" s="685"/>
      <c r="SOM67" s="685"/>
      <c r="SON67" s="685"/>
      <c r="SOO67" s="685"/>
      <c r="SOP67" s="685"/>
      <c r="SOQ67" s="685"/>
      <c r="SOR67" s="685"/>
      <c r="SOS67" s="685"/>
      <c r="SOT67" s="685"/>
      <c r="SOU67" s="685"/>
      <c r="SOV67" s="685"/>
      <c r="SOW67" s="685"/>
      <c r="SOX67" s="685"/>
      <c r="SOY67" s="685"/>
      <c r="SOZ67" s="685"/>
      <c r="SPA67" s="685"/>
      <c r="SPB67" s="685"/>
      <c r="SPC67" s="685"/>
      <c r="SPD67" s="685"/>
      <c r="SPE67" s="685"/>
      <c r="SPF67" s="685"/>
      <c r="SPG67" s="685"/>
      <c r="SPH67" s="685"/>
      <c r="SPI67" s="685"/>
      <c r="SPJ67" s="685"/>
      <c r="SPK67" s="685"/>
      <c r="SPL67" s="685"/>
      <c r="SPM67" s="685"/>
      <c r="SPN67" s="685"/>
      <c r="SPO67" s="685"/>
      <c r="SPP67" s="685"/>
      <c r="SPQ67" s="685"/>
      <c r="SPR67" s="685"/>
      <c r="SPS67" s="685"/>
      <c r="SPT67" s="685"/>
      <c r="SPU67" s="685"/>
      <c r="SPV67" s="685"/>
      <c r="SPW67" s="685"/>
      <c r="SPX67" s="685"/>
      <c r="SPY67" s="685"/>
      <c r="SPZ67" s="685"/>
      <c r="SQA67" s="685"/>
      <c r="SQB67" s="685"/>
      <c r="SQC67" s="685"/>
      <c r="SQD67" s="685"/>
      <c r="SQE67" s="685"/>
      <c r="SQF67" s="685"/>
      <c r="SQG67" s="685"/>
      <c r="SQH67" s="685"/>
      <c r="SQI67" s="685"/>
      <c r="SQJ67" s="685"/>
      <c r="SQK67" s="685"/>
      <c r="SQL67" s="685"/>
      <c r="SQM67" s="685"/>
      <c r="SQN67" s="685"/>
      <c r="SQO67" s="685"/>
      <c r="SQP67" s="685"/>
      <c r="SQQ67" s="685"/>
      <c r="SQR67" s="685"/>
      <c r="SQS67" s="685"/>
      <c r="SQT67" s="685"/>
      <c r="SQU67" s="685"/>
      <c r="SQV67" s="685"/>
      <c r="SQW67" s="685"/>
      <c r="SQX67" s="685"/>
      <c r="SQY67" s="685"/>
      <c r="SQZ67" s="685"/>
      <c r="SRA67" s="685"/>
      <c r="SRB67" s="685"/>
      <c r="SRC67" s="685"/>
      <c r="SRD67" s="685"/>
      <c r="SRE67" s="685"/>
      <c r="SRF67" s="685"/>
      <c r="SRG67" s="685"/>
      <c r="SRH67" s="685"/>
      <c r="SRI67" s="685"/>
      <c r="SRJ67" s="685"/>
      <c r="SRK67" s="685"/>
      <c r="SRL67" s="685"/>
      <c r="SRM67" s="685"/>
      <c r="SRN67" s="685"/>
      <c r="SRO67" s="685"/>
      <c r="SRP67" s="685"/>
      <c r="SRQ67" s="685"/>
      <c r="SRR67" s="685"/>
      <c r="SRS67" s="685"/>
      <c r="SRT67" s="685"/>
      <c r="SRU67" s="685"/>
      <c r="SRV67" s="685"/>
      <c r="SRW67" s="685"/>
      <c r="SRX67" s="685"/>
      <c r="SRY67" s="685"/>
      <c r="SRZ67" s="685"/>
      <c r="SSA67" s="685"/>
      <c r="SSB67" s="685"/>
      <c r="SSC67" s="685"/>
      <c r="SSD67" s="685"/>
      <c r="SSE67" s="685"/>
      <c r="SSF67" s="685"/>
      <c r="SSG67" s="685"/>
      <c r="SSH67" s="685"/>
      <c r="SSI67" s="685"/>
      <c r="SSJ67" s="685"/>
      <c r="SSK67" s="685"/>
      <c r="SSL67" s="685"/>
      <c r="SSM67" s="685"/>
      <c r="SSN67" s="685"/>
      <c r="SSO67" s="685"/>
      <c r="SSP67" s="685"/>
      <c r="SSQ67" s="685"/>
      <c r="SSR67" s="685"/>
      <c r="SSS67" s="685"/>
      <c r="SST67" s="685"/>
      <c r="SSU67" s="685"/>
      <c r="SSV67" s="685"/>
      <c r="SSW67" s="685"/>
      <c r="SSX67" s="685"/>
      <c r="SSY67" s="685"/>
      <c r="SSZ67" s="685"/>
      <c r="STA67" s="685"/>
      <c r="STB67" s="685"/>
      <c r="STC67" s="685"/>
      <c r="STD67" s="685"/>
      <c r="STE67" s="685"/>
      <c r="STF67" s="685"/>
      <c r="STG67" s="685"/>
      <c r="STH67" s="685"/>
      <c r="STI67" s="685"/>
      <c r="STJ67" s="685"/>
      <c r="STK67" s="685"/>
      <c r="STL67" s="685"/>
      <c r="STM67" s="685"/>
      <c r="STN67" s="685"/>
      <c r="STO67" s="685"/>
      <c r="STP67" s="685"/>
      <c r="STQ67" s="685"/>
      <c r="STR67" s="685"/>
      <c r="STS67" s="685"/>
      <c r="STT67" s="685"/>
      <c r="STU67" s="685"/>
      <c r="STV67" s="685"/>
      <c r="STW67" s="685"/>
      <c r="STX67" s="685"/>
      <c r="STY67" s="685"/>
      <c r="STZ67" s="685"/>
      <c r="SUA67" s="685"/>
      <c r="SUB67" s="685"/>
      <c r="SUC67" s="685"/>
      <c r="SUD67" s="685"/>
      <c r="SUE67" s="685"/>
      <c r="SUF67" s="685"/>
      <c r="SUG67" s="685"/>
      <c r="SUH67" s="685"/>
      <c r="SUI67" s="685"/>
      <c r="SUJ67" s="685"/>
      <c r="SUK67" s="685"/>
      <c r="SUL67" s="685"/>
      <c r="SUM67" s="685"/>
      <c r="SUN67" s="685"/>
      <c r="SUO67" s="685"/>
      <c r="SUP67" s="685"/>
      <c r="SUQ67" s="685"/>
      <c r="SUR67" s="685"/>
      <c r="SUS67" s="685"/>
      <c r="SUT67" s="685"/>
      <c r="SUU67" s="685"/>
      <c r="SUV67" s="685"/>
      <c r="SUW67" s="685"/>
      <c r="SUX67" s="685"/>
      <c r="SUY67" s="685"/>
      <c r="SUZ67" s="685"/>
      <c r="SVA67" s="685"/>
      <c r="SVB67" s="685"/>
      <c r="SVC67" s="685"/>
      <c r="SVD67" s="685"/>
      <c r="SVE67" s="685"/>
      <c r="SVF67" s="685"/>
      <c r="SVG67" s="685"/>
      <c r="SVH67" s="685"/>
      <c r="SVI67" s="685"/>
      <c r="SVJ67" s="685"/>
      <c r="SVK67" s="685"/>
      <c r="SVL67" s="685"/>
      <c r="SVM67" s="685"/>
      <c r="SVN67" s="685"/>
      <c r="SVO67" s="685"/>
      <c r="SVP67" s="685"/>
      <c r="SVQ67" s="685"/>
      <c r="SVR67" s="685"/>
      <c r="SVS67" s="685"/>
      <c r="SVT67" s="685"/>
      <c r="SVU67" s="685"/>
      <c r="SVV67" s="685"/>
      <c r="SVW67" s="685"/>
      <c r="SVX67" s="685"/>
      <c r="SVY67" s="685"/>
      <c r="SVZ67" s="685"/>
      <c r="SWA67" s="685"/>
      <c r="SWB67" s="685"/>
      <c r="SWC67" s="685"/>
      <c r="SWD67" s="685"/>
      <c r="SWE67" s="685"/>
      <c r="SWF67" s="685"/>
      <c r="SWG67" s="685"/>
      <c r="SWH67" s="685"/>
      <c r="SWI67" s="685"/>
      <c r="SWJ67" s="685"/>
      <c r="SWK67" s="685"/>
      <c r="SWL67" s="685"/>
      <c r="SWM67" s="685"/>
      <c r="SWN67" s="685"/>
      <c r="SWO67" s="685"/>
      <c r="SWP67" s="685"/>
      <c r="SWQ67" s="685"/>
      <c r="SWR67" s="685"/>
      <c r="SWS67" s="685"/>
      <c r="SWT67" s="685"/>
      <c r="SWU67" s="685"/>
      <c r="SWV67" s="685"/>
      <c r="SWW67" s="685"/>
      <c r="SWX67" s="685"/>
      <c r="SWY67" s="685"/>
      <c r="SWZ67" s="685"/>
      <c r="SXA67" s="685"/>
      <c r="SXB67" s="685"/>
      <c r="SXC67" s="685"/>
      <c r="SXD67" s="685"/>
      <c r="SXE67" s="685"/>
      <c r="SXF67" s="685"/>
      <c r="SXG67" s="685"/>
      <c r="SXH67" s="685"/>
      <c r="SXI67" s="685"/>
      <c r="SXJ67" s="685"/>
      <c r="SXK67" s="685"/>
      <c r="SXL67" s="685"/>
      <c r="SXM67" s="685"/>
      <c r="SXN67" s="685"/>
      <c r="SXO67" s="685"/>
      <c r="SXP67" s="685"/>
      <c r="SXQ67" s="685"/>
      <c r="SXR67" s="685"/>
      <c r="SXS67" s="685"/>
      <c r="SXT67" s="685"/>
      <c r="SXU67" s="685"/>
      <c r="SXV67" s="685"/>
      <c r="SXW67" s="685"/>
      <c r="SXX67" s="685"/>
      <c r="SXY67" s="685"/>
      <c r="SXZ67" s="685"/>
      <c r="SYA67" s="685"/>
      <c r="SYB67" s="685"/>
      <c r="SYC67" s="685"/>
      <c r="SYD67" s="685"/>
      <c r="SYE67" s="685"/>
      <c r="SYF67" s="685"/>
      <c r="SYG67" s="685"/>
      <c r="SYH67" s="685"/>
      <c r="SYI67" s="685"/>
      <c r="SYJ67" s="685"/>
      <c r="SYK67" s="685"/>
      <c r="SYL67" s="685"/>
      <c r="SYM67" s="685"/>
      <c r="SYN67" s="685"/>
      <c r="SYO67" s="685"/>
      <c r="SYP67" s="685"/>
      <c r="SYQ67" s="685"/>
      <c r="SYR67" s="685"/>
      <c r="SYS67" s="685"/>
      <c r="SYT67" s="685"/>
      <c r="SYU67" s="685"/>
      <c r="SYV67" s="685"/>
      <c r="SYW67" s="685"/>
      <c r="SYX67" s="685"/>
      <c r="SYY67" s="685"/>
      <c r="SYZ67" s="685"/>
      <c r="SZA67" s="685"/>
      <c r="SZB67" s="685"/>
      <c r="SZC67" s="685"/>
      <c r="SZD67" s="685"/>
      <c r="SZE67" s="685"/>
      <c r="SZF67" s="685"/>
      <c r="SZG67" s="685"/>
      <c r="SZH67" s="685"/>
      <c r="SZI67" s="685"/>
      <c r="SZJ67" s="685"/>
      <c r="SZK67" s="685"/>
      <c r="SZL67" s="685"/>
      <c r="SZM67" s="685"/>
      <c r="SZN67" s="685"/>
      <c r="SZO67" s="685"/>
      <c r="SZP67" s="685"/>
      <c r="SZQ67" s="685"/>
      <c r="SZR67" s="685"/>
      <c r="SZS67" s="685"/>
      <c r="SZT67" s="685"/>
      <c r="SZU67" s="685"/>
      <c r="SZV67" s="685"/>
      <c r="SZW67" s="685"/>
      <c r="SZX67" s="685"/>
      <c r="SZY67" s="685"/>
      <c r="SZZ67" s="685"/>
      <c r="TAA67" s="685"/>
      <c r="TAB67" s="685"/>
      <c r="TAC67" s="685"/>
      <c r="TAD67" s="685"/>
      <c r="TAE67" s="685"/>
      <c r="TAF67" s="685"/>
      <c r="TAG67" s="685"/>
      <c r="TAH67" s="685"/>
      <c r="TAI67" s="685"/>
      <c r="TAJ67" s="685"/>
      <c r="TAK67" s="685"/>
      <c r="TAL67" s="685"/>
      <c r="TAM67" s="685"/>
      <c r="TAN67" s="685"/>
      <c r="TAO67" s="685"/>
      <c r="TAP67" s="685"/>
      <c r="TAQ67" s="685"/>
      <c r="TAR67" s="685"/>
      <c r="TAS67" s="685"/>
      <c r="TAT67" s="685"/>
      <c r="TAU67" s="685"/>
      <c r="TAV67" s="685"/>
      <c r="TAW67" s="685"/>
      <c r="TAX67" s="685"/>
      <c r="TAY67" s="685"/>
      <c r="TAZ67" s="685"/>
      <c r="TBA67" s="685"/>
      <c r="TBB67" s="685"/>
      <c r="TBC67" s="685"/>
      <c r="TBD67" s="685"/>
      <c r="TBE67" s="685"/>
      <c r="TBF67" s="685"/>
      <c r="TBG67" s="685"/>
      <c r="TBH67" s="685"/>
      <c r="TBI67" s="685"/>
      <c r="TBJ67" s="685"/>
      <c r="TBK67" s="685"/>
      <c r="TBL67" s="685"/>
      <c r="TBM67" s="685"/>
      <c r="TBN67" s="685"/>
      <c r="TBO67" s="685"/>
      <c r="TBP67" s="685"/>
      <c r="TBQ67" s="685"/>
      <c r="TBR67" s="685"/>
      <c r="TBS67" s="685"/>
      <c r="TBT67" s="685"/>
      <c r="TBU67" s="685"/>
      <c r="TBV67" s="685"/>
      <c r="TBW67" s="685"/>
      <c r="TBX67" s="685"/>
      <c r="TBY67" s="685"/>
      <c r="TBZ67" s="685"/>
      <c r="TCA67" s="685"/>
      <c r="TCB67" s="685"/>
      <c r="TCC67" s="685"/>
      <c r="TCD67" s="685"/>
      <c r="TCE67" s="685"/>
      <c r="TCF67" s="685"/>
      <c r="TCG67" s="685"/>
      <c r="TCH67" s="685"/>
      <c r="TCI67" s="685"/>
      <c r="TCJ67" s="685"/>
      <c r="TCK67" s="685"/>
      <c r="TCL67" s="685"/>
      <c r="TCM67" s="685"/>
      <c r="TCN67" s="685"/>
      <c r="TCO67" s="685"/>
      <c r="TCP67" s="685"/>
      <c r="TCQ67" s="685"/>
      <c r="TCR67" s="685"/>
      <c r="TCS67" s="685"/>
      <c r="TCT67" s="685"/>
      <c r="TCU67" s="685"/>
      <c r="TCV67" s="685"/>
      <c r="TCW67" s="685"/>
      <c r="TCX67" s="685"/>
      <c r="TCY67" s="685"/>
      <c r="TCZ67" s="685"/>
      <c r="TDA67" s="685"/>
      <c r="TDB67" s="685"/>
      <c r="TDC67" s="685"/>
      <c r="TDD67" s="685"/>
      <c r="TDE67" s="685"/>
      <c r="TDF67" s="685"/>
      <c r="TDG67" s="685"/>
      <c r="TDH67" s="685"/>
      <c r="TDI67" s="685"/>
      <c r="TDJ67" s="685"/>
      <c r="TDK67" s="685"/>
      <c r="TDL67" s="685"/>
      <c r="TDM67" s="685"/>
      <c r="TDN67" s="685"/>
      <c r="TDO67" s="685"/>
      <c r="TDP67" s="685"/>
      <c r="TDQ67" s="685"/>
      <c r="TDR67" s="685"/>
      <c r="TDS67" s="685"/>
      <c r="TDT67" s="685"/>
      <c r="TDU67" s="685"/>
      <c r="TDV67" s="685"/>
      <c r="TDW67" s="685"/>
      <c r="TDX67" s="685"/>
      <c r="TDY67" s="685"/>
      <c r="TDZ67" s="685"/>
      <c r="TEA67" s="685"/>
      <c r="TEB67" s="685"/>
      <c r="TEC67" s="685"/>
      <c r="TED67" s="685"/>
      <c r="TEE67" s="685"/>
      <c r="TEF67" s="685"/>
      <c r="TEG67" s="685"/>
      <c r="TEH67" s="685"/>
      <c r="TEI67" s="685"/>
      <c r="TEJ67" s="685"/>
      <c r="TEK67" s="685"/>
      <c r="TEL67" s="685"/>
      <c r="TEM67" s="685"/>
      <c r="TEN67" s="685"/>
      <c r="TEO67" s="685"/>
      <c r="TEP67" s="685"/>
      <c r="TEQ67" s="685"/>
      <c r="TER67" s="685"/>
      <c r="TES67" s="685"/>
      <c r="TET67" s="685"/>
      <c r="TEU67" s="685"/>
      <c r="TEV67" s="685"/>
      <c r="TEW67" s="685"/>
      <c r="TEX67" s="685"/>
      <c r="TEY67" s="685"/>
      <c r="TEZ67" s="685"/>
      <c r="TFA67" s="685"/>
      <c r="TFB67" s="685"/>
      <c r="TFC67" s="685"/>
      <c r="TFD67" s="685"/>
      <c r="TFE67" s="685"/>
      <c r="TFF67" s="685"/>
      <c r="TFG67" s="685"/>
      <c r="TFH67" s="685"/>
      <c r="TFI67" s="685"/>
      <c r="TFJ67" s="685"/>
      <c r="TFK67" s="685"/>
      <c r="TFL67" s="685"/>
      <c r="TFM67" s="685"/>
      <c r="TFN67" s="685"/>
      <c r="TFO67" s="685"/>
      <c r="TFP67" s="685"/>
      <c r="TFQ67" s="685"/>
      <c r="TFR67" s="685"/>
      <c r="TFS67" s="685"/>
      <c r="TFT67" s="685"/>
      <c r="TFU67" s="685"/>
      <c r="TFV67" s="685"/>
      <c r="TFW67" s="685"/>
      <c r="TFX67" s="685"/>
      <c r="TFY67" s="685"/>
      <c r="TFZ67" s="685"/>
      <c r="TGA67" s="685"/>
      <c r="TGB67" s="685"/>
      <c r="TGC67" s="685"/>
      <c r="TGD67" s="685"/>
      <c r="TGE67" s="685"/>
      <c r="TGF67" s="685"/>
      <c r="TGG67" s="685"/>
      <c r="TGH67" s="685"/>
      <c r="TGI67" s="685"/>
      <c r="TGJ67" s="685"/>
      <c r="TGK67" s="685"/>
      <c r="TGL67" s="685"/>
      <c r="TGM67" s="685"/>
      <c r="TGN67" s="685"/>
      <c r="TGO67" s="685"/>
      <c r="TGP67" s="685"/>
      <c r="TGQ67" s="685"/>
      <c r="TGR67" s="685"/>
      <c r="TGS67" s="685"/>
      <c r="TGT67" s="685"/>
      <c r="TGU67" s="685"/>
      <c r="TGV67" s="685"/>
      <c r="TGW67" s="685"/>
      <c r="TGX67" s="685"/>
      <c r="TGY67" s="685"/>
      <c r="TGZ67" s="685"/>
      <c r="THA67" s="685"/>
      <c r="THB67" s="685"/>
      <c r="THC67" s="685"/>
      <c r="THD67" s="685"/>
      <c r="THE67" s="685"/>
      <c r="THF67" s="685"/>
      <c r="THG67" s="685"/>
      <c r="THH67" s="685"/>
      <c r="THI67" s="685"/>
      <c r="THJ67" s="685"/>
      <c r="THK67" s="685"/>
      <c r="THL67" s="685"/>
      <c r="THM67" s="685"/>
      <c r="THN67" s="685"/>
      <c r="THO67" s="685"/>
      <c r="THP67" s="685"/>
      <c r="THQ67" s="685"/>
      <c r="THR67" s="685"/>
      <c r="THS67" s="685"/>
      <c r="THT67" s="685"/>
      <c r="THU67" s="685"/>
      <c r="THV67" s="685"/>
      <c r="THW67" s="685"/>
      <c r="THX67" s="685"/>
      <c r="THY67" s="685"/>
      <c r="THZ67" s="685"/>
      <c r="TIA67" s="685"/>
      <c r="TIB67" s="685"/>
      <c r="TIC67" s="685"/>
      <c r="TID67" s="685"/>
      <c r="TIE67" s="685"/>
      <c r="TIF67" s="685"/>
      <c r="TIG67" s="685"/>
      <c r="TIH67" s="685"/>
      <c r="TII67" s="685"/>
      <c r="TIJ67" s="685"/>
      <c r="TIK67" s="685"/>
      <c r="TIL67" s="685"/>
      <c r="TIM67" s="685"/>
      <c r="TIN67" s="685"/>
      <c r="TIO67" s="685"/>
      <c r="TIP67" s="685"/>
      <c r="TIQ67" s="685"/>
      <c r="TIR67" s="685"/>
      <c r="TIS67" s="685"/>
      <c r="TIT67" s="685"/>
      <c r="TIU67" s="685"/>
      <c r="TIV67" s="685"/>
      <c r="TIW67" s="685"/>
      <c r="TIX67" s="685"/>
      <c r="TIY67" s="685"/>
      <c r="TIZ67" s="685"/>
      <c r="TJA67" s="685"/>
      <c r="TJB67" s="685"/>
      <c r="TJC67" s="685"/>
      <c r="TJD67" s="685"/>
      <c r="TJE67" s="685"/>
      <c r="TJF67" s="685"/>
      <c r="TJG67" s="685"/>
      <c r="TJH67" s="685"/>
      <c r="TJI67" s="685"/>
      <c r="TJJ67" s="685"/>
      <c r="TJK67" s="685"/>
      <c r="TJL67" s="685"/>
      <c r="TJM67" s="685"/>
      <c r="TJN67" s="685"/>
      <c r="TJO67" s="685"/>
      <c r="TJP67" s="685"/>
      <c r="TJQ67" s="685"/>
      <c r="TJR67" s="685"/>
      <c r="TJS67" s="685"/>
      <c r="TJT67" s="685"/>
      <c r="TJU67" s="685"/>
      <c r="TJV67" s="685"/>
      <c r="TJW67" s="685"/>
      <c r="TJX67" s="685"/>
      <c r="TJY67" s="685"/>
      <c r="TJZ67" s="685"/>
      <c r="TKA67" s="685"/>
      <c r="TKB67" s="685"/>
      <c r="TKC67" s="685"/>
      <c r="TKD67" s="685"/>
      <c r="TKE67" s="685"/>
      <c r="TKF67" s="685"/>
      <c r="TKG67" s="685"/>
      <c r="TKH67" s="685"/>
      <c r="TKI67" s="685"/>
      <c r="TKJ67" s="685"/>
      <c r="TKK67" s="685"/>
      <c r="TKL67" s="685"/>
      <c r="TKM67" s="685"/>
      <c r="TKN67" s="685"/>
      <c r="TKO67" s="685"/>
      <c r="TKP67" s="685"/>
      <c r="TKQ67" s="685"/>
      <c r="TKR67" s="685"/>
      <c r="TKS67" s="685"/>
      <c r="TKT67" s="685"/>
      <c r="TKU67" s="685"/>
      <c r="TKV67" s="685"/>
      <c r="TKW67" s="685"/>
      <c r="TKX67" s="685"/>
      <c r="TKY67" s="685"/>
      <c r="TKZ67" s="685"/>
      <c r="TLA67" s="685"/>
      <c r="TLB67" s="685"/>
      <c r="TLC67" s="685"/>
      <c r="TLD67" s="685"/>
      <c r="TLE67" s="685"/>
      <c r="TLF67" s="685"/>
      <c r="TLG67" s="685"/>
      <c r="TLH67" s="685"/>
      <c r="TLI67" s="685"/>
      <c r="TLJ67" s="685"/>
      <c r="TLK67" s="685"/>
      <c r="TLL67" s="685"/>
      <c r="TLM67" s="685"/>
      <c r="TLN67" s="685"/>
      <c r="TLO67" s="685"/>
      <c r="TLP67" s="685"/>
      <c r="TLQ67" s="685"/>
      <c r="TLR67" s="685"/>
      <c r="TLS67" s="685"/>
      <c r="TLT67" s="685"/>
      <c r="TLU67" s="685"/>
      <c r="TLV67" s="685"/>
      <c r="TLW67" s="685"/>
      <c r="TLX67" s="685"/>
      <c r="TLY67" s="685"/>
      <c r="TLZ67" s="685"/>
      <c r="TMA67" s="685"/>
      <c r="TMB67" s="685"/>
      <c r="TMC67" s="685"/>
      <c r="TMD67" s="685"/>
      <c r="TME67" s="685"/>
      <c r="TMF67" s="685"/>
      <c r="TMG67" s="685"/>
      <c r="TMH67" s="685"/>
      <c r="TMI67" s="685"/>
      <c r="TMJ67" s="685"/>
      <c r="TMK67" s="685"/>
      <c r="TML67" s="685"/>
      <c r="TMM67" s="685"/>
      <c r="TMN67" s="685"/>
      <c r="TMO67" s="685"/>
      <c r="TMP67" s="685"/>
      <c r="TMQ67" s="685"/>
      <c r="TMR67" s="685"/>
      <c r="TMS67" s="685"/>
      <c r="TMT67" s="685"/>
      <c r="TMU67" s="685"/>
      <c r="TMV67" s="685"/>
      <c r="TMW67" s="685"/>
      <c r="TMX67" s="685"/>
      <c r="TMY67" s="685"/>
      <c r="TMZ67" s="685"/>
      <c r="TNA67" s="685"/>
      <c r="TNB67" s="685"/>
      <c r="TNC67" s="685"/>
      <c r="TND67" s="685"/>
      <c r="TNE67" s="685"/>
      <c r="TNF67" s="685"/>
      <c r="TNG67" s="685"/>
      <c r="TNH67" s="685"/>
      <c r="TNI67" s="685"/>
      <c r="TNJ67" s="685"/>
      <c r="TNK67" s="685"/>
      <c r="TNL67" s="685"/>
      <c r="TNM67" s="685"/>
      <c r="TNN67" s="685"/>
      <c r="TNO67" s="685"/>
      <c r="TNP67" s="685"/>
      <c r="TNQ67" s="685"/>
      <c r="TNR67" s="685"/>
      <c r="TNS67" s="685"/>
      <c r="TNT67" s="685"/>
      <c r="TNU67" s="685"/>
      <c r="TNV67" s="685"/>
      <c r="TNW67" s="685"/>
      <c r="TNX67" s="685"/>
      <c r="TNY67" s="685"/>
      <c r="TNZ67" s="685"/>
      <c r="TOA67" s="685"/>
      <c r="TOB67" s="685"/>
      <c r="TOC67" s="685"/>
      <c r="TOD67" s="685"/>
      <c r="TOE67" s="685"/>
      <c r="TOF67" s="685"/>
      <c r="TOG67" s="685"/>
      <c r="TOH67" s="685"/>
      <c r="TOI67" s="685"/>
      <c r="TOJ67" s="685"/>
      <c r="TOK67" s="685"/>
      <c r="TOL67" s="685"/>
      <c r="TOM67" s="685"/>
      <c r="TON67" s="685"/>
      <c r="TOO67" s="685"/>
      <c r="TOP67" s="685"/>
      <c r="TOQ67" s="685"/>
      <c r="TOR67" s="685"/>
      <c r="TOS67" s="685"/>
      <c r="TOT67" s="685"/>
      <c r="TOU67" s="685"/>
      <c r="TOV67" s="685"/>
      <c r="TOW67" s="685"/>
      <c r="TOX67" s="685"/>
      <c r="TOY67" s="685"/>
      <c r="TOZ67" s="685"/>
      <c r="TPA67" s="685"/>
      <c r="TPB67" s="685"/>
      <c r="TPC67" s="685"/>
      <c r="TPD67" s="685"/>
      <c r="TPE67" s="685"/>
      <c r="TPF67" s="685"/>
      <c r="TPG67" s="685"/>
      <c r="TPH67" s="685"/>
      <c r="TPI67" s="685"/>
      <c r="TPJ67" s="685"/>
      <c r="TPK67" s="685"/>
      <c r="TPL67" s="685"/>
      <c r="TPM67" s="685"/>
      <c r="TPN67" s="685"/>
      <c r="TPO67" s="685"/>
      <c r="TPP67" s="685"/>
      <c r="TPQ67" s="685"/>
      <c r="TPR67" s="685"/>
      <c r="TPS67" s="685"/>
      <c r="TPT67" s="685"/>
      <c r="TPU67" s="685"/>
      <c r="TPV67" s="685"/>
      <c r="TPW67" s="685"/>
      <c r="TPX67" s="685"/>
      <c r="TPY67" s="685"/>
      <c r="TPZ67" s="685"/>
      <c r="TQA67" s="685"/>
      <c r="TQB67" s="685"/>
      <c r="TQC67" s="685"/>
      <c r="TQD67" s="685"/>
      <c r="TQE67" s="685"/>
      <c r="TQF67" s="685"/>
      <c r="TQG67" s="685"/>
      <c r="TQH67" s="685"/>
      <c r="TQI67" s="685"/>
      <c r="TQJ67" s="685"/>
      <c r="TQK67" s="685"/>
      <c r="TQL67" s="685"/>
      <c r="TQM67" s="685"/>
      <c r="TQN67" s="685"/>
      <c r="TQO67" s="685"/>
      <c r="TQP67" s="685"/>
      <c r="TQQ67" s="685"/>
      <c r="TQR67" s="685"/>
      <c r="TQS67" s="685"/>
      <c r="TQT67" s="685"/>
      <c r="TQU67" s="685"/>
      <c r="TQV67" s="685"/>
      <c r="TQW67" s="685"/>
      <c r="TQX67" s="685"/>
      <c r="TQY67" s="685"/>
      <c r="TQZ67" s="685"/>
      <c r="TRA67" s="685"/>
      <c r="TRB67" s="685"/>
      <c r="TRC67" s="685"/>
      <c r="TRD67" s="685"/>
      <c r="TRE67" s="685"/>
      <c r="TRF67" s="685"/>
      <c r="TRG67" s="685"/>
      <c r="TRH67" s="685"/>
      <c r="TRI67" s="685"/>
      <c r="TRJ67" s="685"/>
      <c r="TRK67" s="685"/>
      <c r="TRL67" s="685"/>
      <c r="TRM67" s="685"/>
      <c r="TRN67" s="685"/>
      <c r="TRO67" s="685"/>
      <c r="TRP67" s="685"/>
      <c r="TRQ67" s="685"/>
      <c r="TRR67" s="685"/>
      <c r="TRS67" s="685"/>
      <c r="TRT67" s="685"/>
      <c r="TRU67" s="685"/>
      <c r="TRV67" s="685"/>
      <c r="TRW67" s="685"/>
      <c r="TRX67" s="685"/>
      <c r="TRY67" s="685"/>
      <c r="TRZ67" s="685"/>
      <c r="TSA67" s="685"/>
      <c r="TSB67" s="685"/>
      <c r="TSC67" s="685"/>
      <c r="TSD67" s="685"/>
      <c r="TSE67" s="685"/>
      <c r="TSF67" s="685"/>
      <c r="TSG67" s="685"/>
      <c r="TSH67" s="685"/>
      <c r="TSI67" s="685"/>
      <c r="TSJ67" s="685"/>
      <c r="TSK67" s="685"/>
      <c r="TSL67" s="685"/>
      <c r="TSM67" s="685"/>
      <c r="TSN67" s="685"/>
      <c r="TSO67" s="685"/>
      <c r="TSP67" s="685"/>
      <c r="TSQ67" s="685"/>
      <c r="TSR67" s="685"/>
      <c r="TSS67" s="685"/>
      <c r="TST67" s="685"/>
      <c r="TSU67" s="685"/>
      <c r="TSV67" s="685"/>
      <c r="TSW67" s="685"/>
      <c r="TSX67" s="685"/>
      <c r="TSY67" s="685"/>
      <c r="TSZ67" s="685"/>
      <c r="TTA67" s="685"/>
      <c r="TTB67" s="685"/>
      <c r="TTC67" s="685"/>
      <c r="TTD67" s="685"/>
      <c r="TTE67" s="685"/>
      <c r="TTF67" s="685"/>
      <c r="TTG67" s="685"/>
      <c r="TTH67" s="685"/>
      <c r="TTI67" s="685"/>
      <c r="TTJ67" s="685"/>
      <c r="TTK67" s="685"/>
      <c r="TTL67" s="685"/>
      <c r="TTM67" s="685"/>
      <c r="TTN67" s="685"/>
      <c r="TTO67" s="685"/>
      <c r="TTP67" s="685"/>
      <c r="TTQ67" s="685"/>
      <c r="TTR67" s="685"/>
      <c r="TTS67" s="685"/>
      <c r="TTT67" s="685"/>
      <c r="TTU67" s="685"/>
      <c r="TTV67" s="685"/>
      <c r="TTW67" s="685"/>
      <c r="TTX67" s="685"/>
      <c r="TTY67" s="685"/>
      <c r="TTZ67" s="685"/>
      <c r="TUA67" s="685"/>
      <c r="TUB67" s="685"/>
      <c r="TUC67" s="685"/>
      <c r="TUD67" s="685"/>
      <c r="TUE67" s="685"/>
      <c r="TUF67" s="685"/>
      <c r="TUG67" s="685"/>
      <c r="TUH67" s="685"/>
      <c r="TUI67" s="685"/>
      <c r="TUJ67" s="685"/>
      <c r="TUK67" s="685"/>
      <c r="TUL67" s="685"/>
      <c r="TUM67" s="685"/>
      <c r="TUN67" s="685"/>
      <c r="TUO67" s="685"/>
      <c r="TUP67" s="685"/>
      <c r="TUQ67" s="685"/>
      <c r="TUR67" s="685"/>
      <c r="TUS67" s="685"/>
      <c r="TUT67" s="685"/>
      <c r="TUU67" s="685"/>
      <c r="TUV67" s="685"/>
      <c r="TUW67" s="685"/>
      <c r="TUX67" s="685"/>
      <c r="TUY67" s="685"/>
      <c r="TUZ67" s="685"/>
      <c r="TVA67" s="685"/>
      <c r="TVB67" s="685"/>
      <c r="TVC67" s="685"/>
      <c r="TVD67" s="685"/>
      <c r="TVE67" s="685"/>
      <c r="TVF67" s="685"/>
      <c r="TVG67" s="685"/>
      <c r="TVH67" s="685"/>
      <c r="TVI67" s="685"/>
      <c r="TVJ67" s="685"/>
      <c r="TVK67" s="685"/>
      <c r="TVL67" s="685"/>
      <c r="TVM67" s="685"/>
      <c r="TVN67" s="685"/>
      <c r="TVO67" s="685"/>
      <c r="TVP67" s="685"/>
      <c r="TVQ67" s="685"/>
      <c r="TVR67" s="685"/>
      <c r="TVS67" s="685"/>
      <c r="TVT67" s="685"/>
      <c r="TVU67" s="685"/>
      <c r="TVV67" s="685"/>
      <c r="TVW67" s="685"/>
      <c r="TVX67" s="685"/>
      <c r="TVY67" s="685"/>
      <c r="TVZ67" s="685"/>
      <c r="TWA67" s="685"/>
      <c r="TWB67" s="685"/>
      <c r="TWC67" s="685"/>
      <c r="TWD67" s="685"/>
      <c r="TWE67" s="685"/>
      <c r="TWF67" s="685"/>
      <c r="TWG67" s="685"/>
      <c r="TWH67" s="685"/>
      <c r="TWI67" s="685"/>
      <c r="TWJ67" s="685"/>
      <c r="TWK67" s="685"/>
      <c r="TWL67" s="685"/>
      <c r="TWM67" s="685"/>
      <c r="TWN67" s="685"/>
      <c r="TWO67" s="685"/>
      <c r="TWP67" s="685"/>
      <c r="TWQ67" s="685"/>
      <c r="TWR67" s="685"/>
      <c r="TWS67" s="685"/>
      <c r="TWT67" s="685"/>
      <c r="TWU67" s="685"/>
      <c r="TWV67" s="685"/>
      <c r="TWW67" s="685"/>
      <c r="TWX67" s="685"/>
      <c r="TWY67" s="685"/>
      <c r="TWZ67" s="685"/>
      <c r="TXA67" s="685"/>
      <c r="TXB67" s="685"/>
      <c r="TXC67" s="685"/>
      <c r="TXD67" s="685"/>
      <c r="TXE67" s="685"/>
      <c r="TXF67" s="685"/>
      <c r="TXG67" s="685"/>
      <c r="TXH67" s="685"/>
      <c r="TXI67" s="685"/>
      <c r="TXJ67" s="685"/>
      <c r="TXK67" s="685"/>
      <c r="TXL67" s="685"/>
      <c r="TXM67" s="685"/>
      <c r="TXN67" s="685"/>
      <c r="TXO67" s="685"/>
      <c r="TXP67" s="685"/>
      <c r="TXQ67" s="685"/>
      <c r="TXR67" s="685"/>
      <c r="TXS67" s="685"/>
      <c r="TXT67" s="685"/>
      <c r="TXU67" s="685"/>
      <c r="TXV67" s="685"/>
      <c r="TXW67" s="685"/>
      <c r="TXX67" s="685"/>
      <c r="TXY67" s="685"/>
      <c r="TXZ67" s="685"/>
      <c r="TYA67" s="685"/>
      <c r="TYB67" s="685"/>
      <c r="TYC67" s="685"/>
      <c r="TYD67" s="685"/>
      <c r="TYE67" s="685"/>
      <c r="TYF67" s="685"/>
      <c r="TYG67" s="685"/>
      <c r="TYH67" s="685"/>
      <c r="TYI67" s="685"/>
      <c r="TYJ67" s="685"/>
      <c r="TYK67" s="685"/>
      <c r="TYL67" s="685"/>
      <c r="TYM67" s="685"/>
      <c r="TYN67" s="685"/>
      <c r="TYO67" s="685"/>
      <c r="TYP67" s="685"/>
      <c r="TYQ67" s="685"/>
      <c r="TYR67" s="685"/>
      <c r="TYS67" s="685"/>
      <c r="TYT67" s="685"/>
      <c r="TYU67" s="685"/>
      <c r="TYV67" s="685"/>
      <c r="TYW67" s="685"/>
      <c r="TYX67" s="685"/>
      <c r="TYY67" s="685"/>
      <c r="TYZ67" s="685"/>
      <c r="TZA67" s="685"/>
      <c r="TZB67" s="685"/>
      <c r="TZC67" s="685"/>
      <c r="TZD67" s="685"/>
      <c r="TZE67" s="685"/>
      <c r="TZF67" s="685"/>
      <c r="TZG67" s="685"/>
      <c r="TZH67" s="685"/>
      <c r="TZI67" s="685"/>
      <c r="TZJ67" s="685"/>
      <c r="TZK67" s="685"/>
      <c r="TZL67" s="685"/>
      <c r="TZM67" s="685"/>
      <c r="TZN67" s="685"/>
      <c r="TZO67" s="685"/>
      <c r="TZP67" s="685"/>
      <c r="TZQ67" s="685"/>
      <c r="TZR67" s="685"/>
      <c r="TZS67" s="685"/>
      <c r="TZT67" s="685"/>
      <c r="TZU67" s="685"/>
      <c r="TZV67" s="685"/>
      <c r="TZW67" s="685"/>
      <c r="TZX67" s="685"/>
      <c r="TZY67" s="685"/>
      <c r="TZZ67" s="685"/>
      <c r="UAA67" s="685"/>
      <c r="UAB67" s="685"/>
      <c r="UAC67" s="685"/>
      <c r="UAD67" s="685"/>
      <c r="UAE67" s="685"/>
      <c r="UAF67" s="685"/>
      <c r="UAG67" s="685"/>
      <c r="UAH67" s="685"/>
      <c r="UAI67" s="685"/>
      <c r="UAJ67" s="685"/>
      <c r="UAK67" s="685"/>
      <c r="UAL67" s="685"/>
      <c r="UAM67" s="685"/>
      <c r="UAN67" s="685"/>
      <c r="UAO67" s="685"/>
      <c r="UAP67" s="685"/>
      <c r="UAQ67" s="685"/>
      <c r="UAR67" s="685"/>
      <c r="UAS67" s="685"/>
      <c r="UAT67" s="685"/>
      <c r="UAU67" s="685"/>
      <c r="UAV67" s="685"/>
      <c r="UAW67" s="685"/>
      <c r="UAX67" s="685"/>
      <c r="UAY67" s="685"/>
      <c r="UAZ67" s="685"/>
      <c r="UBA67" s="685"/>
      <c r="UBB67" s="685"/>
      <c r="UBC67" s="685"/>
      <c r="UBD67" s="685"/>
      <c r="UBE67" s="685"/>
      <c r="UBF67" s="685"/>
      <c r="UBG67" s="685"/>
      <c r="UBH67" s="685"/>
      <c r="UBI67" s="685"/>
      <c r="UBJ67" s="685"/>
      <c r="UBK67" s="685"/>
      <c r="UBL67" s="685"/>
      <c r="UBM67" s="685"/>
      <c r="UBN67" s="685"/>
      <c r="UBO67" s="685"/>
      <c r="UBP67" s="685"/>
      <c r="UBQ67" s="685"/>
      <c r="UBR67" s="685"/>
      <c r="UBS67" s="685"/>
      <c r="UBT67" s="685"/>
      <c r="UBU67" s="685"/>
      <c r="UBV67" s="685"/>
      <c r="UBW67" s="685"/>
      <c r="UBX67" s="685"/>
      <c r="UBY67" s="685"/>
      <c r="UBZ67" s="685"/>
      <c r="UCA67" s="685"/>
      <c r="UCB67" s="685"/>
      <c r="UCC67" s="685"/>
      <c r="UCD67" s="685"/>
      <c r="UCE67" s="685"/>
      <c r="UCF67" s="685"/>
      <c r="UCG67" s="685"/>
      <c r="UCH67" s="685"/>
      <c r="UCI67" s="685"/>
      <c r="UCJ67" s="685"/>
      <c r="UCK67" s="685"/>
      <c r="UCL67" s="685"/>
      <c r="UCM67" s="685"/>
      <c r="UCN67" s="685"/>
      <c r="UCO67" s="685"/>
      <c r="UCP67" s="685"/>
      <c r="UCQ67" s="685"/>
      <c r="UCR67" s="685"/>
      <c r="UCS67" s="685"/>
      <c r="UCT67" s="685"/>
      <c r="UCU67" s="685"/>
      <c r="UCV67" s="685"/>
      <c r="UCW67" s="685"/>
      <c r="UCX67" s="685"/>
      <c r="UCY67" s="685"/>
      <c r="UCZ67" s="685"/>
      <c r="UDA67" s="685"/>
      <c r="UDB67" s="685"/>
      <c r="UDC67" s="685"/>
      <c r="UDD67" s="685"/>
      <c r="UDE67" s="685"/>
      <c r="UDF67" s="685"/>
      <c r="UDG67" s="685"/>
      <c r="UDH67" s="685"/>
      <c r="UDI67" s="685"/>
      <c r="UDJ67" s="685"/>
      <c r="UDK67" s="685"/>
      <c r="UDL67" s="685"/>
      <c r="UDM67" s="685"/>
      <c r="UDN67" s="685"/>
      <c r="UDO67" s="685"/>
      <c r="UDP67" s="685"/>
      <c r="UDQ67" s="685"/>
      <c r="UDR67" s="685"/>
      <c r="UDS67" s="685"/>
      <c r="UDT67" s="685"/>
      <c r="UDU67" s="685"/>
      <c r="UDV67" s="685"/>
      <c r="UDW67" s="685"/>
      <c r="UDX67" s="685"/>
      <c r="UDY67" s="685"/>
      <c r="UDZ67" s="685"/>
      <c r="UEA67" s="685"/>
      <c r="UEB67" s="685"/>
      <c r="UEC67" s="685"/>
      <c r="UED67" s="685"/>
      <c r="UEE67" s="685"/>
      <c r="UEF67" s="685"/>
      <c r="UEG67" s="685"/>
      <c r="UEH67" s="685"/>
      <c r="UEI67" s="685"/>
      <c r="UEJ67" s="685"/>
      <c r="UEK67" s="685"/>
      <c r="UEL67" s="685"/>
      <c r="UEM67" s="685"/>
      <c r="UEN67" s="685"/>
      <c r="UEO67" s="685"/>
      <c r="UEP67" s="685"/>
      <c r="UEQ67" s="685"/>
      <c r="UER67" s="685"/>
      <c r="UES67" s="685"/>
      <c r="UET67" s="685"/>
      <c r="UEU67" s="685"/>
      <c r="UEV67" s="685"/>
      <c r="UEW67" s="685"/>
      <c r="UEX67" s="685"/>
      <c r="UEY67" s="685"/>
      <c r="UEZ67" s="685"/>
      <c r="UFA67" s="685"/>
      <c r="UFB67" s="685"/>
      <c r="UFC67" s="685"/>
      <c r="UFD67" s="685"/>
      <c r="UFE67" s="685"/>
      <c r="UFF67" s="685"/>
      <c r="UFG67" s="685"/>
      <c r="UFH67" s="685"/>
      <c r="UFI67" s="685"/>
      <c r="UFJ67" s="685"/>
      <c r="UFK67" s="685"/>
      <c r="UFL67" s="685"/>
      <c r="UFM67" s="685"/>
      <c r="UFN67" s="685"/>
      <c r="UFO67" s="685"/>
      <c r="UFP67" s="685"/>
      <c r="UFQ67" s="685"/>
      <c r="UFR67" s="685"/>
      <c r="UFS67" s="685"/>
      <c r="UFT67" s="685"/>
      <c r="UFU67" s="685"/>
      <c r="UFV67" s="685"/>
      <c r="UFW67" s="685"/>
      <c r="UFX67" s="685"/>
      <c r="UFY67" s="685"/>
      <c r="UFZ67" s="685"/>
      <c r="UGA67" s="685"/>
      <c r="UGB67" s="685"/>
      <c r="UGC67" s="685"/>
      <c r="UGD67" s="685"/>
      <c r="UGE67" s="685"/>
      <c r="UGF67" s="685"/>
      <c r="UGG67" s="685"/>
      <c r="UGH67" s="685"/>
      <c r="UGI67" s="685"/>
      <c r="UGJ67" s="685"/>
      <c r="UGK67" s="685"/>
      <c r="UGL67" s="685"/>
      <c r="UGM67" s="685"/>
      <c r="UGN67" s="685"/>
      <c r="UGO67" s="685"/>
      <c r="UGP67" s="685"/>
      <c r="UGQ67" s="685"/>
      <c r="UGR67" s="685"/>
      <c r="UGS67" s="685"/>
      <c r="UGT67" s="685"/>
      <c r="UGU67" s="685"/>
      <c r="UGV67" s="685"/>
      <c r="UGW67" s="685"/>
      <c r="UGX67" s="685"/>
      <c r="UGY67" s="685"/>
      <c r="UGZ67" s="685"/>
      <c r="UHA67" s="685"/>
      <c r="UHB67" s="685"/>
      <c r="UHC67" s="685"/>
      <c r="UHD67" s="685"/>
      <c r="UHE67" s="685"/>
      <c r="UHF67" s="685"/>
      <c r="UHG67" s="685"/>
      <c r="UHH67" s="685"/>
      <c r="UHI67" s="685"/>
      <c r="UHJ67" s="685"/>
      <c r="UHK67" s="685"/>
      <c r="UHL67" s="685"/>
      <c r="UHM67" s="685"/>
      <c r="UHN67" s="685"/>
      <c r="UHO67" s="685"/>
      <c r="UHP67" s="685"/>
      <c r="UHQ67" s="685"/>
      <c r="UHR67" s="685"/>
      <c r="UHS67" s="685"/>
      <c r="UHT67" s="685"/>
      <c r="UHU67" s="685"/>
      <c r="UHV67" s="685"/>
      <c r="UHW67" s="685"/>
      <c r="UHX67" s="685"/>
      <c r="UHY67" s="685"/>
      <c r="UHZ67" s="685"/>
      <c r="UIA67" s="685"/>
      <c r="UIB67" s="685"/>
      <c r="UIC67" s="685"/>
      <c r="UID67" s="685"/>
      <c r="UIE67" s="685"/>
      <c r="UIF67" s="685"/>
      <c r="UIG67" s="685"/>
      <c r="UIH67" s="685"/>
      <c r="UII67" s="685"/>
      <c r="UIJ67" s="685"/>
      <c r="UIK67" s="685"/>
      <c r="UIL67" s="685"/>
      <c r="UIM67" s="685"/>
      <c r="UIN67" s="685"/>
      <c r="UIO67" s="685"/>
      <c r="UIP67" s="685"/>
      <c r="UIQ67" s="685"/>
      <c r="UIR67" s="685"/>
      <c r="UIS67" s="685"/>
      <c r="UIT67" s="685"/>
      <c r="UIU67" s="685"/>
      <c r="UIV67" s="685"/>
      <c r="UIW67" s="685"/>
      <c r="UIX67" s="685"/>
      <c r="UIY67" s="685"/>
      <c r="UIZ67" s="685"/>
      <c r="UJA67" s="685"/>
      <c r="UJB67" s="685"/>
      <c r="UJC67" s="685"/>
      <c r="UJD67" s="685"/>
      <c r="UJE67" s="685"/>
      <c r="UJF67" s="685"/>
      <c r="UJG67" s="685"/>
      <c r="UJH67" s="685"/>
      <c r="UJI67" s="685"/>
      <c r="UJJ67" s="685"/>
      <c r="UJK67" s="685"/>
      <c r="UJL67" s="685"/>
      <c r="UJM67" s="685"/>
      <c r="UJN67" s="685"/>
      <c r="UJO67" s="685"/>
      <c r="UJP67" s="685"/>
      <c r="UJQ67" s="685"/>
      <c r="UJR67" s="685"/>
      <c r="UJS67" s="685"/>
      <c r="UJT67" s="685"/>
      <c r="UJU67" s="685"/>
      <c r="UJV67" s="685"/>
      <c r="UJW67" s="685"/>
      <c r="UJX67" s="685"/>
      <c r="UJY67" s="685"/>
      <c r="UJZ67" s="685"/>
      <c r="UKA67" s="685"/>
      <c r="UKB67" s="685"/>
      <c r="UKC67" s="685"/>
      <c r="UKD67" s="685"/>
      <c r="UKE67" s="685"/>
      <c r="UKF67" s="685"/>
      <c r="UKG67" s="685"/>
      <c r="UKH67" s="685"/>
      <c r="UKI67" s="685"/>
      <c r="UKJ67" s="685"/>
      <c r="UKK67" s="685"/>
      <c r="UKL67" s="685"/>
      <c r="UKM67" s="685"/>
      <c r="UKN67" s="685"/>
      <c r="UKO67" s="685"/>
      <c r="UKP67" s="685"/>
      <c r="UKQ67" s="685"/>
      <c r="UKR67" s="685"/>
      <c r="UKS67" s="685"/>
      <c r="UKT67" s="685"/>
      <c r="UKU67" s="685"/>
      <c r="UKV67" s="685"/>
      <c r="UKW67" s="685"/>
      <c r="UKX67" s="685"/>
      <c r="UKY67" s="685"/>
      <c r="UKZ67" s="685"/>
      <c r="ULA67" s="685"/>
      <c r="ULB67" s="685"/>
      <c r="ULC67" s="685"/>
      <c r="ULD67" s="685"/>
      <c r="ULE67" s="685"/>
      <c r="ULF67" s="685"/>
      <c r="ULG67" s="685"/>
      <c r="ULH67" s="685"/>
      <c r="ULI67" s="685"/>
      <c r="ULJ67" s="685"/>
      <c r="ULK67" s="685"/>
      <c r="ULL67" s="685"/>
      <c r="ULM67" s="685"/>
      <c r="ULN67" s="685"/>
      <c r="ULO67" s="685"/>
      <c r="ULP67" s="685"/>
      <c r="ULQ67" s="685"/>
      <c r="ULR67" s="685"/>
      <c r="ULS67" s="685"/>
      <c r="ULT67" s="685"/>
      <c r="ULU67" s="685"/>
      <c r="ULV67" s="685"/>
      <c r="ULW67" s="685"/>
      <c r="ULX67" s="685"/>
      <c r="ULY67" s="685"/>
      <c r="ULZ67" s="685"/>
      <c r="UMA67" s="685"/>
      <c r="UMB67" s="685"/>
      <c r="UMC67" s="685"/>
      <c r="UMD67" s="685"/>
      <c r="UME67" s="685"/>
      <c r="UMF67" s="685"/>
      <c r="UMG67" s="685"/>
      <c r="UMH67" s="685"/>
      <c r="UMI67" s="685"/>
      <c r="UMJ67" s="685"/>
      <c r="UMK67" s="685"/>
      <c r="UML67" s="685"/>
      <c r="UMM67" s="685"/>
      <c r="UMN67" s="685"/>
      <c r="UMO67" s="685"/>
      <c r="UMP67" s="685"/>
      <c r="UMQ67" s="685"/>
      <c r="UMR67" s="685"/>
      <c r="UMS67" s="685"/>
      <c r="UMT67" s="685"/>
      <c r="UMU67" s="685"/>
      <c r="UMV67" s="685"/>
      <c r="UMW67" s="685"/>
      <c r="UMX67" s="685"/>
      <c r="UMY67" s="685"/>
      <c r="UMZ67" s="685"/>
      <c r="UNA67" s="685"/>
      <c r="UNB67" s="685"/>
      <c r="UNC67" s="685"/>
      <c r="UND67" s="685"/>
      <c r="UNE67" s="685"/>
      <c r="UNF67" s="685"/>
      <c r="UNG67" s="685"/>
      <c r="UNH67" s="685"/>
      <c r="UNI67" s="685"/>
      <c r="UNJ67" s="685"/>
      <c r="UNK67" s="685"/>
      <c r="UNL67" s="685"/>
      <c r="UNM67" s="685"/>
      <c r="UNN67" s="685"/>
      <c r="UNO67" s="685"/>
      <c r="UNP67" s="685"/>
      <c r="UNQ67" s="685"/>
      <c r="UNR67" s="685"/>
      <c r="UNS67" s="685"/>
      <c r="UNT67" s="685"/>
      <c r="UNU67" s="685"/>
      <c r="UNV67" s="685"/>
      <c r="UNW67" s="685"/>
      <c r="UNX67" s="685"/>
      <c r="UNY67" s="685"/>
      <c r="UNZ67" s="685"/>
      <c r="UOA67" s="685"/>
      <c r="UOB67" s="685"/>
      <c r="UOC67" s="685"/>
      <c r="UOD67" s="685"/>
      <c r="UOE67" s="685"/>
      <c r="UOF67" s="685"/>
      <c r="UOG67" s="685"/>
      <c r="UOH67" s="685"/>
      <c r="UOI67" s="685"/>
      <c r="UOJ67" s="685"/>
      <c r="UOK67" s="685"/>
      <c r="UOL67" s="685"/>
      <c r="UOM67" s="685"/>
      <c r="UON67" s="685"/>
      <c r="UOO67" s="685"/>
      <c r="UOP67" s="685"/>
      <c r="UOQ67" s="685"/>
      <c r="UOR67" s="685"/>
      <c r="UOS67" s="685"/>
      <c r="UOT67" s="685"/>
      <c r="UOU67" s="685"/>
      <c r="UOV67" s="685"/>
      <c r="UOW67" s="685"/>
      <c r="UOX67" s="685"/>
      <c r="UOY67" s="685"/>
      <c r="UOZ67" s="685"/>
      <c r="UPA67" s="685"/>
      <c r="UPB67" s="685"/>
      <c r="UPC67" s="685"/>
      <c r="UPD67" s="685"/>
      <c r="UPE67" s="685"/>
      <c r="UPF67" s="685"/>
      <c r="UPG67" s="685"/>
      <c r="UPH67" s="685"/>
      <c r="UPI67" s="685"/>
      <c r="UPJ67" s="685"/>
      <c r="UPK67" s="685"/>
      <c r="UPL67" s="685"/>
      <c r="UPM67" s="685"/>
      <c r="UPN67" s="685"/>
      <c r="UPO67" s="685"/>
      <c r="UPP67" s="685"/>
      <c r="UPQ67" s="685"/>
      <c r="UPR67" s="685"/>
      <c r="UPS67" s="685"/>
      <c r="UPT67" s="685"/>
      <c r="UPU67" s="685"/>
      <c r="UPV67" s="685"/>
      <c r="UPW67" s="685"/>
      <c r="UPX67" s="685"/>
      <c r="UPY67" s="685"/>
      <c r="UPZ67" s="685"/>
      <c r="UQA67" s="685"/>
      <c r="UQB67" s="685"/>
      <c r="UQC67" s="685"/>
      <c r="UQD67" s="685"/>
      <c r="UQE67" s="685"/>
      <c r="UQF67" s="685"/>
      <c r="UQG67" s="685"/>
      <c r="UQH67" s="685"/>
      <c r="UQI67" s="685"/>
      <c r="UQJ67" s="685"/>
      <c r="UQK67" s="685"/>
      <c r="UQL67" s="685"/>
      <c r="UQM67" s="685"/>
      <c r="UQN67" s="685"/>
      <c r="UQO67" s="685"/>
      <c r="UQP67" s="685"/>
      <c r="UQQ67" s="685"/>
      <c r="UQR67" s="685"/>
      <c r="UQS67" s="685"/>
      <c r="UQT67" s="685"/>
      <c r="UQU67" s="685"/>
      <c r="UQV67" s="685"/>
      <c r="UQW67" s="685"/>
      <c r="UQX67" s="685"/>
      <c r="UQY67" s="685"/>
      <c r="UQZ67" s="685"/>
      <c r="URA67" s="685"/>
      <c r="URB67" s="685"/>
      <c r="URC67" s="685"/>
      <c r="URD67" s="685"/>
      <c r="URE67" s="685"/>
      <c r="URF67" s="685"/>
      <c r="URG67" s="685"/>
      <c r="URH67" s="685"/>
      <c r="URI67" s="685"/>
      <c r="URJ67" s="685"/>
      <c r="URK67" s="685"/>
      <c r="URL67" s="685"/>
      <c r="URM67" s="685"/>
      <c r="URN67" s="685"/>
      <c r="URO67" s="685"/>
      <c r="URP67" s="685"/>
      <c r="URQ67" s="685"/>
      <c r="URR67" s="685"/>
      <c r="URS67" s="685"/>
      <c r="URT67" s="685"/>
      <c r="URU67" s="685"/>
      <c r="URV67" s="685"/>
      <c r="URW67" s="685"/>
      <c r="URX67" s="685"/>
      <c r="URY67" s="685"/>
      <c r="URZ67" s="685"/>
      <c r="USA67" s="685"/>
      <c r="USB67" s="685"/>
      <c r="USC67" s="685"/>
      <c r="USD67" s="685"/>
      <c r="USE67" s="685"/>
      <c r="USF67" s="685"/>
      <c r="USG67" s="685"/>
      <c r="USH67" s="685"/>
      <c r="USI67" s="685"/>
      <c r="USJ67" s="685"/>
      <c r="USK67" s="685"/>
      <c r="USL67" s="685"/>
      <c r="USM67" s="685"/>
      <c r="USN67" s="685"/>
      <c r="USO67" s="685"/>
      <c r="USP67" s="685"/>
      <c r="USQ67" s="685"/>
      <c r="USR67" s="685"/>
      <c r="USS67" s="685"/>
      <c r="UST67" s="685"/>
      <c r="USU67" s="685"/>
      <c r="USV67" s="685"/>
      <c r="USW67" s="685"/>
      <c r="USX67" s="685"/>
      <c r="USY67" s="685"/>
      <c r="USZ67" s="685"/>
      <c r="UTA67" s="685"/>
      <c r="UTB67" s="685"/>
      <c r="UTC67" s="685"/>
      <c r="UTD67" s="685"/>
      <c r="UTE67" s="685"/>
      <c r="UTF67" s="685"/>
      <c r="UTG67" s="685"/>
      <c r="UTH67" s="685"/>
      <c r="UTI67" s="685"/>
      <c r="UTJ67" s="685"/>
      <c r="UTK67" s="685"/>
      <c r="UTL67" s="685"/>
      <c r="UTM67" s="685"/>
      <c r="UTN67" s="685"/>
      <c r="UTO67" s="685"/>
      <c r="UTP67" s="685"/>
      <c r="UTQ67" s="685"/>
      <c r="UTR67" s="685"/>
      <c r="UTS67" s="685"/>
      <c r="UTT67" s="685"/>
      <c r="UTU67" s="685"/>
      <c r="UTV67" s="685"/>
      <c r="UTW67" s="685"/>
      <c r="UTX67" s="685"/>
      <c r="UTY67" s="685"/>
      <c r="UTZ67" s="685"/>
      <c r="UUA67" s="685"/>
      <c r="UUB67" s="685"/>
      <c r="UUC67" s="685"/>
      <c r="UUD67" s="685"/>
      <c r="UUE67" s="685"/>
      <c r="UUF67" s="685"/>
      <c r="UUG67" s="685"/>
      <c r="UUH67" s="685"/>
      <c r="UUI67" s="685"/>
      <c r="UUJ67" s="685"/>
      <c r="UUK67" s="685"/>
      <c r="UUL67" s="685"/>
      <c r="UUM67" s="685"/>
      <c r="UUN67" s="685"/>
      <c r="UUO67" s="685"/>
      <c r="UUP67" s="685"/>
      <c r="UUQ67" s="685"/>
      <c r="UUR67" s="685"/>
      <c r="UUS67" s="685"/>
      <c r="UUT67" s="685"/>
      <c r="UUU67" s="685"/>
      <c r="UUV67" s="685"/>
      <c r="UUW67" s="685"/>
      <c r="UUX67" s="685"/>
      <c r="UUY67" s="685"/>
      <c r="UUZ67" s="685"/>
      <c r="UVA67" s="685"/>
      <c r="UVB67" s="685"/>
      <c r="UVC67" s="685"/>
      <c r="UVD67" s="685"/>
      <c r="UVE67" s="685"/>
      <c r="UVF67" s="685"/>
      <c r="UVG67" s="685"/>
      <c r="UVH67" s="685"/>
      <c r="UVI67" s="685"/>
      <c r="UVJ67" s="685"/>
      <c r="UVK67" s="685"/>
      <c r="UVL67" s="685"/>
      <c r="UVM67" s="685"/>
      <c r="UVN67" s="685"/>
      <c r="UVO67" s="685"/>
      <c r="UVP67" s="685"/>
      <c r="UVQ67" s="685"/>
      <c r="UVR67" s="685"/>
      <c r="UVS67" s="685"/>
      <c r="UVT67" s="685"/>
      <c r="UVU67" s="685"/>
      <c r="UVV67" s="685"/>
      <c r="UVW67" s="685"/>
      <c r="UVX67" s="685"/>
      <c r="UVY67" s="685"/>
      <c r="UVZ67" s="685"/>
      <c r="UWA67" s="685"/>
      <c r="UWB67" s="685"/>
      <c r="UWC67" s="685"/>
      <c r="UWD67" s="685"/>
      <c r="UWE67" s="685"/>
      <c r="UWF67" s="685"/>
      <c r="UWG67" s="685"/>
      <c r="UWH67" s="685"/>
      <c r="UWI67" s="685"/>
      <c r="UWJ67" s="685"/>
      <c r="UWK67" s="685"/>
      <c r="UWL67" s="685"/>
      <c r="UWM67" s="685"/>
      <c r="UWN67" s="685"/>
      <c r="UWO67" s="685"/>
      <c r="UWP67" s="685"/>
      <c r="UWQ67" s="685"/>
      <c r="UWR67" s="685"/>
      <c r="UWS67" s="685"/>
      <c r="UWT67" s="685"/>
      <c r="UWU67" s="685"/>
      <c r="UWV67" s="685"/>
      <c r="UWW67" s="685"/>
      <c r="UWX67" s="685"/>
      <c r="UWY67" s="685"/>
      <c r="UWZ67" s="685"/>
      <c r="UXA67" s="685"/>
      <c r="UXB67" s="685"/>
      <c r="UXC67" s="685"/>
      <c r="UXD67" s="685"/>
      <c r="UXE67" s="685"/>
      <c r="UXF67" s="685"/>
      <c r="UXG67" s="685"/>
      <c r="UXH67" s="685"/>
      <c r="UXI67" s="685"/>
      <c r="UXJ67" s="685"/>
      <c r="UXK67" s="685"/>
      <c r="UXL67" s="685"/>
      <c r="UXM67" s="685"/>
      <c r="UXN67" s="685"/>
      <c r="UXO67" s="685"/>
      <c r="UXP67" s="685"/>
      <c r="UXQ67" s="685"/>
      <c r="UXR67" s="685"/>
      <c r="UXS67" s="685"/>
      <c r="UXT67" s="685"/>
      <c r="UXU67" s="685"/>
      <c r="UXV67" s="685"/>
      <c r="UXW67" s="685"/>
      <c r="UXX67" s="685"/>
      <c r="UXY67" s="685"/>
      <c r="UXZ67" s="685"/>
      <c r="UYA67" s="685"/>
      <c r="UYB67" s="685"/>
      <c r="UYC67" s="685"/>
      <c r="UYD67" s="685"/>
      <c r="UYE67" s="685"/>
      <c r="UYF67" s="685"/>
      <c r="UYG67" s="685"/>
      <c r="UYH67" s="685"/>
      <c r="UYI67" s="685"/>
      <c r="UYJ67" s="685"/>
      <c r="UYK67" s="685"/>
      <c r="UYL67" s="685"/>
      <c r="UYM67" s="685"/>
      <c r="UYN67" s="685"/>
      <c r="UYO67" s="685"/>
      <c r="UYP67" s="685"/>
      <c r="UYQ67" s="685"/>
      <c r="UYR67" s="685"/>
      <c r="UYS67" s="685"/>
      <c r="UYT67" s="685"/>
      <c r="UYU67" s="685"/>
      <c r="UYV67" s="685"/>
      <c r="UYW67" s="685"/>
      <c r="UYX67" s="685"/>
      <c r="UYY67" s="685"/>
      <c r="UYZ67" s="685"/>
      <c r="UZA67" s="685"/>
      <c r="UZB67" s="685"/>
      <c r="UZC67" s="685"/>
      <c r="UZD67" s="685"/>
      <c r="UZE67" s="685"/>
      <c r="UZF67" s="685"/>
      <c r="UZG67" s="685"/>
      <c r="UZH67" s="685"/>
      <c r="UZI67" s="685"/>
      <c r="UZJ67" s="685"/>
      <c r="UZK67" s="685"/>
      <c r="UZL67" s="685"/>
      <c r="UZM67" s="685"/>
      <c r="UZN67" s="685"/>
      <c r="UZO67" s="685"/>
      <c r="UZP67" s="685"/>
      <c r="UZQ67" s="685"/>
      <c r="UZR67" s="685"/>
      <c r="UZS67" s="685"/>
      <c r="UZT67" s="685"/>
      <c r="UZU67" s="685"/>
      <c r="UZV67" s="685"/>
      <c r="UZW67" s="685"/>
      <c r="UZX67" s="685"/>
      <c r="UZY67" s="685"/>
      <c r="UZZ67" s="685"/>
      <c r="VAA67" s="685"/>
      <c r="VAB67" s="685"/>
      <c r="VAC67" s="685"/>
      <c r="VAD67" s="685"/>
      <c r="VAE67" s="685"/>
      <c r="VAF67" s="685"/>
      <c r="VAG67" s="685"/>
      <c r="VAH67" s="685"/>
      <c r="VAI67" s="685"/>
      <c r="VAJ67" s="685"/>
      <c r="VAK67" s="685"/>
      <c r="VAL67" s="685"/>
      <c r="VAM67" s="685"/>
      <c r="VAN67" s="685"/>
      <c r="VAO67" s="685"/>
      <c r="VAP67" s="685"/>
      <c r="VAQ67" s="685"/>
      <c r="VAR67" s="685"/>
      <c r="VAS67" s="685"/>
      <c r="VAT67" s="685"/>
      <c r="VAU67" s="685"/>
      <c r="VAV67" s="685"/>
      <c r="VAW67" s="685"/>
      <c r="VAX67" s="685"/>
      <c r="VAY67" s="685"/>
      <c r="VAZ67" s="685"/>
      <c r="VBA67" s="685"/>
      <c r="VBB67" s="685"/>
      <c r="VBC67" s="685"/>
      <c r="VBD67" s="685"/>
      <c r="VBE67" s="685"/>
      <c r="VBF67" s="685"/>
      <c r="VBG67" s="685"/>
      <c r="VBH67" s="685"/>
      <c r="VBI67" s="685"/>
      <c r="VBJ67" s="685"/>
      <c r="VBK67" s="685"/>
      <c r="VBL67" s="685"/>
      <c r="VBM67" s="685"/>
      <c r="VBN67" s="685"/>
      <c r="VBO67" s="685"/>
      <c r="VBP67" s="685"/>
      <c r="VBQ67" s="685"/>
      <c r="VBR67" s="685"/>
      <c r="VBS67" s="685"/>
      <c r="VBT67" s="685"/>
      <c r="VBU67" s="685"/>
      <c r="VBV67" s="685"/>
      <c r="VBW67" s="685"/>
      <c r="VBX67" s="685"/>
      <c r="VBY67" s="685"/>
      <c r="VBZ67" s="685"/>
      <c r="VCA67" s="685"/>
      <c r="VCB67" s="685"/>
      <c r="VCC67" s="685"/>
      <c r="VCD67" s="685"/>
      <c r="VCE67" s="685"/>
      <c r="VCF67" s="685"/>
      <c r="VCG67" s="685"/>
      <c r="VCH67" s="685"/>
      <c r="VCI67" s="685"/>
      <c r="VCJ67" s="685"/>
      <c r="VCK67" s="685"/>
      <c r="VCL67" s="685"/>
      <c r="VCM67" s="685"/>
      <c r="VCN67" s="685"/>
      <c r="VCO67" s="685"/>
      <c r="VCP67" s="685"/>
      <c r="VCQ67" s="685"/>
      <c r="VCR67" s="685"/>
      <c r="VCS67" s="685"/>
      <c r="VCT67" s="685"/>
      <c r="VCU67" s="685"/>
      <c r="VCV67" s="685"/>
      <c r="VCW67" s="685"/>
      <c r="VCX67" s="685"/>
      <c r="VCY67" s="685"/>
      <c r="VCZ67" s="685"/>
      <c r="VDA67" s="685"/>
      <c r="VDB67" s="685"/>
      <c r="VDC67" s="685"/>
      <c r="VDD67" s="685"/>
      <c r="VDE67" s="685"/>
      <c r="VDF67" s="685"/>
      <c r="VDG67" s="685"/>
      <c r="VDH67" s="685"/>
      <c r="VDI67" s="685"/>
      <c r="VDJ67" s="685"/>
      <c r="VDK67" s="685"/>
      <c r="VDL67" s="685"/>
      <c r="VDM67" s="685"/>
      <c r="VDN67" s="685"/>
      <c r="VDO67" s="685"/>
      <c r="VDP67" s="685"/>
      <c r="VDQ67" s="685"/>
      <c r="VDR67" s="685"/>
      <c r="VDS67" s="685"/>
      <c r="VDT67" s="685"/>
      <c r="VDU67" s="685"/>
      <c r="VDV67" s="685"/>
      <c r="VDW67" s="685"/>
      <c r="VDX67" s="685"/>
      <c r="VDY67" s="685"/>
      <c r="VDZ67" s="685"/>
      <c r="VEA67" s="685"/>
      <c r="VEB67" s="685"/>
      <c r="VEC67" s="685"/>
      <c r="VED67" s="685"/>
      <c r="VEE67" s="685"/>
      <c r="VEF67" s="685"/>
      <c r="VEG67" s="685"/>
      <c r="VEH67" s="685"/>
      <c r="VEI67" s="685"/>
      <c r="VEJ67" s="685"/>
      <c r="VEK67" s="685"/>
      <c r="VEL67" s="685"/>
      <c r="VEM67" s="685"/>
      <c r="VEN67" s="685"/>
      <c r="VEO67" s="685"/>
      <c r="VEP67" s="685"/>
      <c r="VEQ67" s="685"/>
      <c r="VER67" s="685"/>
      <c r="VES67" s="685"/>
      <c r="VET67" s="685"/>
      <c r="VEU67" s="685"/>
      <c r="VEV67" s="685"/>
      <c r="VEW67" s="685"/>
      <c r="VEX67" s="685"/>
      <c r="VEY67" s="685"/>
      <c r="VEZ67" s="685"/>
      <c r="VFA67" s="685"/>
      <c r="VFB67" s="685"/>
      <c r="VFC67" s="685"/>
      <c r="VFD67" s="685"/>
      <c r="VFE67" s="685"/>
      <c r="VFF67" s="685"/>
      <c r="VFG67" s="685"/>
      <c r="VFH67" s="685"/>
      <c r="VFI67" s="685"/>
      <c r="VFJ67" s="685"/>
      <c r="VFK67" s="685"/>
      <c r="VFL67" s="685"/>
      <c r="VFM67" s="685"/>
      <c r="VFN67" s="685"/>
      <c r="VFO67" s="685"/>
      <c r="VFP67" s="685"/>
      <c r="VFQ67" s="685"/>
      <c r="VFR67" s="685"/>
      <c r="VFS67" s="685"/>
      <c r="VFT67" s="685"/>
      <c r="VFU67" s="685"/>
      <c r="VFV67" s="685"/>
      <c r="VFW67" s="685"/>
      <c r="VFX67" s="685"/>
      <c r="VFY67" s="685"/>
      <c r="VFZ67" s="685"/>
      <c r="VGA67" s="685"/>
      <c r="VGB67" s="685"/>
      <c r="VGC67" s="685"/>
      <c r="VGD67" s="685"/>
      <c r="VGE67" s="685"/>
      <c r="VGF67" s="685"/>
      <c r="VGG67" s="685"/>
      <c r="VGH67" s="685"/>
      <c r="VGI67" s="685"/>
      <c r="VGJ67" s="685"/>
      <c r="VGK67" s="685"/>
      <c r="VGL67" s="685"/>
      <c r="VGM67" s="685"/>
      <c r="VGN67" s="685"/>
      <c r="VGO67" s="685"/>
      <c r="VGP67" s="685"/>
      <c r="VGQ67" s="685"/>
      <c r="VGR67" s="685"/>
      <c r="VGS67" s="685"/>
      <c r="VGT67" s="685"/>
      <c r="VGU67" s="685"/>
      <c r="VGV67" s="685"/>
      <c r="VGW67" s="685"/>
      <c r="VGX67" s="685"/>
      <c r="VGY67" s="685"/>
      <c r="VGZ67" s="685"/>
      <c r="VHA67" s="685"/>
      <c r="VHB67" s="685"/>
      <c r="VHC67" s="685"/>
      <c r="VHD67" s="685"/>
      <c r="VHE67" s="685"/>
      <c r="VHF67" s="685"/>
      <c r="VHG67" s="685"/>
      <c r="VHH67" s="685"/>
      <c r="VHI67" s="685"/>
      <c r="VHJ67" s="685"/>
      <c r="VHK67" s="685"/>
      <c r="VHL67" s="685"/>
      <c r="VHM67" s="685"/>
      <c r="VHN67" s="685"/>
      <c r="VHO67" s="685"/>
      <c r="VHP67" s="685"/>
      <c r="VHQ67" s="685"/>
      <c r="VHR67" s="685"/>
      <c r="VHS67" s="685"/>
      <c r="VHT67" s="685"/>
      <c r="VHU67" s="685"/>
      <c r="VHV67" s="685"/>
      <c r="VHW67" s="685"/>
      <c r="VHX67" s="685"/>
      <c r="VHY67" s="685"/>
      <c r="VHZ67" s="685"/>
      <c r="VIA67" s="685"/>
      <c r="VIB67" s="685"/>
      <c r="VIC67" s="685"/>
      <c r="VID67" s="685"/>
      <c r="VIE67" s="685"/>
      <c r="VIF67" s="685"/>
      <c r="VIG67" s="685"/>
      <c r="VIH67" s="685"/>
      <c r="VII67" s="685"/>
      <c r="VIJ67" s="685"/>
      <c r="VIK67" s="685"/>
      <c r="VIL67" s="685"/>
      <c r="VIM67" s="685"/>
      <c r="VIN67" s="685"/>
      <c r="VIO67" s="685"/>
      <c r="VIP67" s="685"/>
      <c r="VIQ67" s="685"/>
      <c r="VIR67" s="685"/>
      <c r="VIS67" s="685"/>
      <c r="VIT67" s="685"/>
      <c r="VIU67" s="685"/>
      <c r="VIV67" s="685"/>
      <c r="VIW67" s="685"/>
      <c r="VIX67" s="685"/>
      <c r="VIY67" s="685"/>
      <c r="VIZ67" s="685"/>
      <c r="VJA67" s="685"/>
      <c r="VJB67" s="685"/>
      <c r="VJC67" s="685"/>
      <c r="VJD67" s="685"/>
      <c r="VJE67" s="685"/>
      <c r="VJF67" s="685"/>
      <c r="VJG67" s="685"/>
      <c r="VJH67" s="685"/>
      <c r="VJI67" s="685"/>
      <c r="VJJ67" s="685"/>
      <c r="VJK67" s="685"/>
      <c r="VJL67" s="685"/>
      <c r="VJM67" s="685"/>
      <c r="VJN67" s="685"/>
      <c r="VJO67" s="685"/>
      <c r="VJP67" s="685"/>
      <c r="VJQ67" s="685"/>
      <c r="VJR67" s="685"/>
      <c r="VJS67" s="685"/>
      <c r="VJT67" s="685"/>
      <c r="VJU67" s="685"/>
      <c r="VJV67" s="685"/>
      <c r="VJW67" s="685"/>
      <c r="VJX67" s="685"/>
      <c r="VJY67" s="685"/>
      <c r="VJZ67" s="685"/>
      <c r="VKA67" s="685"/>
      <c r="VKB67" s="685"/>
      <c r="VKC67" s="685"/>
      <c r="VKD67" s="685"/>
      <c r="VKE67" s="685"/>
      <c r="VKF67" s="685"/>
      <c r="VKG67" s="685"/>
      <c r="VKH67" s="685"/>
      <c r="VKI67" s="685"/>
      <c r="VKJ67" s="685"/>
      <c r="VKK67" s="685"/>
      <c r="VKL67" s="685"/>
      <c r="VKM67" s="685"/>
      <c r="VKN67" s="685"/>
      <c r="VKO67" s="685"/>
      <c r="VKP67" s="685"/>
      <c r="VKQ67" s="685"/>
      <c r="VKR67" s="685"/>
      <c r="VKS67" s="685"/>
      <c r="VKT67" s="685"/>
      <c r="VKU67" s="685"/>
      <c r="VKV67" s="685"/>
      <c r="VKW67" s="685"/>
      <c r="VKX67" s="685"/>
      <c r="VKY67" s="685"/>
      <c r="VKZ67" s="685"/>
      <c r="VLA67" s="685"/>
      <c r="VLB67" s="685"/>
      <c r="VLC67" s="685"/>
      <c r="VLD67" s="685"/>
      <c r="VLE67" s="685"/>
      <c r="VLF67" s="685"/>
      <c r="VLG67" s="685"/>
      <c r="VLH67" s="685"/>
      <c r="VLI67" s="685"/>
      <c r="VLJ67" s="685"/>
      <c r="VLK67" s="685"/>
      <c r="VLL67" s="685"/>
      <c r="VLM67" s="685"/>
      <c r="VLN67" s="685"/>
      <c r="VLO67" s="685"/>
      <c r="VLP67" s="685"/>
      <c r="VLQ67" s="685"/>
      <c r="VLR67" s="685"/>
      <c r="VLS67" s="685"/>
      <c r="VLT67" s="685"/>
      <c r="VLU67" s="685"/>
      <c r="VLV67" s="685"/>
      <c r="VLW67" s="685"/>
      <c r="VLX67" s="685"/>
      <c r="VLY67" s="685"/>
      <c r="VLZ67" s="685"/>
      <c r="VMA67" s="685"/>
      <c r="VMB67" s="685"/>
      <c r="VMC67" s="685"/>
      <c r="VMD67" s="685"/>
      <c r="VME67" s="685"/>
      <c r="VMF67" s="685"/>
      <c r="VMG67" s="685"/>
      <c r="VMH67" s="685"/>
      <c r="VMI67" s="685"/>
      <c r="VMJ67" s="685"/>
      <c r="VMK67" s="685"/>
      <c r="VML67" s="685"/>
      <c r="VMM67" s="685"/>
      <c r="VMN67" s="685"/>
      <c r="VMO67" s="685"/>
      <c r="VMP67" s="685"/>
      <c r="VMQ67" s="685"/>
      <c r="VMR67" s="685"/>
      <c r="VMS67" s="685"/>
      <c r="VMT67" s="685"/>
      <c r="VMU67" s="685"/>
      <c r="VMV67" s="685"/>
      <c r="VMW67" s="685"/>
      <c r="VMX67" s="685"/>
      <c r="VMY67" s="685"/>
      <c r="VMZ67" s="685"/>
      <c r="VNA67" s="685"/>
      <c r="VNB67" s="685"/>
      <c r="VNC67" s="685"/>
      <c r="VND67" s="685"/>
      <c r="VNE67" s="685"/>
      <c r="VNF67" s="685"/>
      <c r="VNG67" s="685"/>
      <c r="VNH67" s="685"/>
      <c r="VNI67" s="685"/>
      <c r="VNJ67" s="685"/>
      <c r="VNK67" s="685"/>
      <c r="VNL67" s="685"/>
      <c r="VNM67" s="685"/>
      <c r="VNN67" s="685"/>
      <c r="VNO67" s="685"/>
      <c r="VNP67" s="685"/>
      <c r="VNQ67" s="685"/>
      <c r="VNR67" s="685"/>
      <c r="VNS67" s="685"/>
      <c r="VNT67" s="685"/>
      <c r="VNU67" s="685"/>
      <c r="VNV67" s="685"/>
      <c r="VNW67" s="685"/>
      <c r="VNX67" s="685"/>
      <c r="VNY67" s="685"/>
      <c r="VNZ67" s="685"/>
      <c r="VOA67" s="685"/>
      <c r="VOB67" s="685"/>
      <c r="VOC67" s="685"/>
      <c r="VOD67" s="685"/>
      <c r="VOE67" s="685"/>
      <c r="VOF67" s="685"/>
      <c r="VOG67" s="685"/>
      <c r="VOH67" s="685"/>
      <c r="VOI67" s="685"/>
      <c r="VOJ67" s="685"/>
      <c r="VOK67" s="685"/>
      <c r="VOL67" s="685"/>
      <c r="VOM67" s="685"/>
      <c r="VON67" s="685"/>
      <c r="VOO67" s="685"/>
      <c r="VOP67" s="685"/>
      <c r="VOQ67" s="685"/>
      <c r="VOR67" s="685"/>
      <c r="VOS67" s="685"/>
      <c r="VOT67" s="685"/>
      <c r="VOU67" s="685"/>
      <c r="VOV67" s="685"/>
      <c r="VOW67" s="685"/>
      <c r="VOX67" s="685"/>
      <c r="VOY67" s="685"/>
      <c r="VOZ67" s="685"/>
      <c r="VPA67" s="685"/>
      <c r="VPB67" s="685"/>
      <c r="VPC67" s="685"/>
      <c r="VPD67" s="685"/>
      <c r="VPE67" s="685"/>
      <c r="VPF67" s="685"/>
      <c r="VPG67" s="685"/>
      <c r="VPH67" s="685"/>
      <c r="VPI67" s="685"/>
      <c r="VPJ67" s="685"/>
      <c r="VPK67" s="685"/>
      <c r="VPL67" s="685"/>
      <c r="VPM67" s="685"/>
      <c r="VPN67" s="685"/>
      <c r="VPO67" s="685"/>
      <c r="VPP67" s="685"/>
      <c r="VPQ67" s="685"/>
      <c r="VPR67" s="685"/>
      <c r="VPS67" s="685"/>
      <c r="VPT67" s="685"/>
      <c r="VPU67" s="685"/>
      <c r="VPV67" s="685"/>
      <c r="VPW67" s="685"/>
      <c r="VPX67" s="685"/>
      <c r="VPY67" s="685"/>
      <c r="VPZ67" s="685"/>
      <c r="VQA67" s="685"/>
      <c r="VQB67" s="685"/>
      <c r="VQC67" s="685"/>
      <c r="VQD67" s="685"/>
      <c r="VQE67" s="685"/>
      <c r="VQF67" s="685"/>
      <c r="VQG67" s="685"/>
      <c r="VQH67" s="685"/>
      <c r="VQI67" s="685"/>
      <c r="VQJ67" s="685"/>
      <c r="VQK67" s="685"/>
      <c r="VQL67" s="685"/>
      <c r="VQM67" s="685"/>
      <c r="VQN67" s="685"/>
      <c r="VQO67" s="685"/>
      <c r="VQP67" s="685"/>
      <c r="VQQ67" s="685"/>
      <c r="VQR67" s="685"/>
      <c r="VQS67" s="685"/>
      <c r="VQT67" s="685"/>
      <c r="VQU67" s="685"/>
      <c r="VQV67" s="685"/>
      <c r="VQW67" s="685"/>
      <c r="VQX67" s="685"/>
      <c r="VQY67" s="685"/>
      <c r="VQZ67" s="685"/>
      <c r="VRA67" s="685"/>
      <c r="VRB67" s="685"/>
      <c r="VRC67" s="685"/>
      <c r="VRD67" s="685"/>
      <c r="VRE67" s="685"/>
      <c r="VRF67" s="685"/>
      <c r="VRG67" s="685"/>
      <c r="VRH67" s="685"/>
      <c r="VRI67" s="685"/>
      <c r="VRJ67" s="685"/>
      <c r="VRK67" s="685"/>
      <c r="VRL67" s="685"/>
      <c r="VRM67" s="685"/>
      <c r="VRN67" s="685"/>
      <c r="VRO67" s="685"/>
      <c r="VRP67" s="685"/>
      <c r="VRQ67" s="685"/>
      <c r="VRR67" s="685"/>
      <c r="VRS67" s="685"/>
      <c r="VRT67" s="685"/>
      <c r="VRU67" s="685"/>
      <c r="VRV67" s="685"/>
      <c r="VRW67" s="685"/>
      <c r="VRX67" s="685"/>
      <c r="VRY67" s="685"/>
      <c r="VRZ67" s="685"/>
      <c r="VSA67" s="685"/>
      <c r="VSB67" s="685"/>
      <c r="VSC67" s="685"/>
      <c r="VSD67" s="685"/>
      <c r="VSE67" s="685"/>
      <c r="VSF67" s="685"/>
      <c r="VSG67" s="685"/>
      <c r="VSH67" s="685"/>
      <c r="VSI67" s="685"/>
      <c r="VSJ67" s="685"/>
      <c r="VSK67" s="685"/>
      <c r="VSL67" s="685"/>
      <c r="VSM67" s="685"/>
      <c r="VSN67" s="685"/>
      <c r="VSO67" s="685"/>
      <c r="VSP67" s="685"/>
      <c r="VSQ67" s="685"/>
      <c r="VSR67" s="685"/>
      <c r="VSS67" s="685"/>
      <c r="VST67" s="685"/>
      <c r="VSU67" s="685"/>
      <c r="VSV67" s="685"/>
      <c r="VSW67" s="685"/>
      <c r="VSX67" s="685"/>
      <c r="VSY67" s="685"/>
      <c r="VSZ67" s="685"/>
      <c r="VTA67" s="685"/>
      <c r="VTB67" s="685"/>
      <c r="VTC67" s="685"/>
      <c r="VTD67" s="685"/>
      <c r="VTE67" s="685"/>
      <c r="VTF67" s="685"/>
      <c r="VTG67" s="685"/>
      <c r="VTH67" s="685"/>
      <c r="VTI67" s="685"/>
      <c r="VTJ67" s="685"/>
      <c r="VTK67" s="685"/>
      <c r="VTL67" s="685"/>
      <c r="VTM67" s="685"/>
      <c r="VTN67" s="685"/>
      <c r="VTO67" s="685"/>
      <c r="VTP67" s="685"/>
      <c r="VTQ67" s="685"/>
      <c r="VTR67" s="685"/>
      <c r="VTS67" s="685"/>
      <c r="VTT67" s="685"/>
      <c r="VTU67" s="685"/>
      <c r="VTV67" s="685"/>
      <c r="VTW67" s="685"/>
      <c r="VTX67" s="685"/>
      <c r="VTY67" s="685"/>
      <c r="VTZ67" s="685"/>
      <c r="VUA67" s="685"/>
      <c r="VUB67" s="685"/>
      <c r="VUC67" s="685"/>
      <c r="VUD67" s="685"/>
      <c r="VUE67" s="685"/>
      <c r="VUF67" s="685"/>
      <c r="VUG67" s="685"/>
      <c r="VUH67" s="685"/>
      <c r="VUI67" s="685"/>
      <c r="VUJ67" s="685"/>
      <c r="VUK67" s="685"/>
      <c r="VUL67" s="685"/>
      <c r="VUM67" s="685"/>
      <c r="VUN67" s="685"/>
      <c r="VUO67" s="685"/>
      <c r="VUP67" s="685"/>
      <c r="VUQ67" s="685"/>
      <c r="VUR67" s="685"/>
      <c r="VUS67" s="685"/>
      <c r="VUT67" s="685"/>
      <c r="VUU67" s="685"/>
      <c r="VUV67" s="685"/>
      <c r="VUW67" s="685"/>
      <c r="VUX67" s="685"/>
      <c r="VUY67" s="685"/>
      <c r="VUZ67" s="685"/>
      <c r="VVA67" s="685"/>
      <c r="VVB67" s="685"/>
      <c r="VVC67" s="685"/>
      <c r="VVD67" s="685"/>
      <c r="VVE67" s="685"/>
      <c r="VVF67" s="685"/>
      <c r="VVG67" s="685"/>
      <c r="VVH67" s="685"/>
      <c r="VVI67" s="685"/>
      <c r="VVJ67" s="685"/>
      <c r="VVK67" s="685"/>
      <c r="VVL67" s="685"/>
      <c r="VVM67" s="685"/>
      <c r="VVN67" s="685"/>
      <c r="VVO67" s="685"/>
      <c r="VVP67" s="685"/>
      <c r="VVQ67" s="685"/>
      <c r="VVR67" s="685"/>
      <c r="VVS67" s="685"/>
      <c r="VVT67" s="685"/>
      <c r="VVU67" s="685"/>
      <c r="VVV67" s="685"/>
      <c r="VVW67" s="685"/>
      <c r="VVX67" s="685"/>
      <c r="VVY67" s="685"/>
      <c r="VVZ67" s="685"/>
      <c r="VWA67" s="685"/>
      <c r="VWB67" s="685"/>
      <c r="VWC67" s="685"/>
      <c r="VWD67" s="685"/>
      <c r="VWE67" s="685"/>
      <c r="VWF67" s="685"/>
      <c r="VWG67" s="685"/>
      <c r="VWH67" s="685"/>
      <c r="VWI67" s="685"/>
      <c r="VWJ67" s="685"/>
      <c r="VWK67" s="685"/>
      <c r="VWL67" s="685"/>
      <c r="VWM67" s="685"/>
      <c r="VWN67" s="685"/>
      <c r="VWO67" s="685"/>
      <c r="VWP67" s="685"/>
      <c r="VWQ67" s="685"/>
      <c r="VWR67" s="685"/>
      <c r="VWS67" s="685"/>
      <c r="VWT67" s="685"/>
      <c r="VWU67" s="685"/>
      <c r="VWV67" s="685"/>
      <c r="VWW67" s="685"/>
      <c r="VWX67" s="685"/>
      <c r="VWY67" s="685"/>
      <c r="VWZ67" s="685"/>
      <c r="VXA67" s="685"/>
      <c r="VXB67" s="685"/>
      <c r="VXC67" s="685"/>
      <c r="VXD67" s="685"/>
      <c r="VXE67" s="685"/>
      <c r="VXF67" s="685"/>
      <c r="VXG67" s="685"/>
      <c r="VXH67" s="685"/>
      <c r="VXI67" s="685"/>
      <c r="VXJ67" s="685"/>
      <c r="VXK67" s="685"/>
      <c r="VXL67" s="685"/>
      <c r="VXM67" s="685"/>
      <c r="VXN67" s="685"/>
      <c r="VXO67" s="685"/>
      <c r="VXP67" s="685"/>
      <c r="VXQ67" s="685"/>
      <c r="VXR67" s="685"/>
      <c r="VXS67" s="685"/>
      <c r="VXT67" s="685"/>
      <c r="VXU67" s="685"/>
      <c r="VXV67" s="685"/>
      <c r="VXW67" s="685"/>
      <c r="VXX67" s="685"/>
      <c r="VXY67" s="685"/>
      <c r="VXZ67" s="685"/>
      <c r="VYA67" s="685"/>
      <c r="VYB67" s="685"/>
      <c r="VYC67" s="685"/>
      <c r="VYD67" s="685"/>
      <c r="VYE67" s="685"/>
      <c r="VYF67" s="685"/>
      <c r="VYG67" s="685"/>
      <c r="VYH67" s="685"/>
      <c r="VYI67" s="685"/>
      <c r="VYJ67" s="685"/>
      <c r="VYK67" s="685"/>
      <c r="VYL67" s="685"/>
      <c r="VYM67" s="685"/>
      <c r="VYN67" s="685"/>
      <c r="VYO67" s="685"/>
      <c r="VYP67" s="685"/>
      <c r="VYQ67" s="685"/>
      <c r="VYR67" s="685"/>
      <c r="VYS67" s="685"/>
      <c r="VYT67" s="685"/>
      <c r="VYU67" s="685"/>
      <c r="VYV67" s="685"/>
      <c r="VYW67" s="685"/>
      <c r="VYX67" s="685"/>
      <c r="VYY67" s="685"/>
      <c r="VYZ67" s="685"/>
      <c r="VZA67" s="685"/>
      <c r="VZB67" s="685"/>
      <c r="VZC67" s="685"/>
      <c r="VZD67" s="685"/>
      <c r="VZE67" s="685"/>
      <c r="VZF67" s="685"/>
      <c r="VZG67" s="685"/>
      <c r="VZH67" s="685"/>
      <c r="VZI67" s="685"/>
      <c r="VZJ67" s="685"/>
      <c r="VZK67" s="685"/>
      <c r="VZL67" s="685"/>
      <c r="VZM67" s="685"/>
      <c r="VZN67" s="685"/>
      <c r="VZO67" s="685"/>
      <c r="VZP67" s="685"/>
      <c r="VZQ67" s="685"/>
      <c r="VZR67" s="685"/>
      <c r="VZS67" s="685"/>
      <c r="VZT67" s="685"/>
      <c r="VZU67" s="685"/>
      <c r="VZV67" s="685"/>
      <c r="VZW67" s="685"/>
      <c r="VZX67" s="685"/>
      <c r="VZY67" s="685"/>
      <c r="VZZ67" s="685"/>
      <c r="WAA67" s="685"/>
      <c r="WAB67" s="685"/>
      <c r="WAC67" s="685"/>
      <c r="WAD67" s="685"/>
      <c r="WAE67" s="685"/>
      <c r="WAF67" s="685"/>
      <c r="WAG67" s="685"/>
      <c r="WAH67" s="685"/>
      <c r="WAI67" s="685"/>
      <c r="WAJ67" s="685"/>
      <c r="WAK67" s="685"/>
      <c r="WAL67" s="685"/>
      <c r="WAM67" s="685"/>
      <c r="WAN67" s="685"/>
      <c r="WAO67" s="685"/>
      <c r="WAP67" s="685"/>
      <c r="WAQ67" s="685"/>
      <c r="WAR67" s="685"/>
      <c r="WAS67" s="685"/>
      <c r="WAT67" s="685"/>
      <c r="WAU67" s="685"/>
      <c r="WAV67" s="685"/>
      <c r="WAW67" s="685"/>
      <c r="WAX67" s="685"/>
      <c r="WAY67" s="685"/>
      <c r="WAZ67" s="685"/>
      <c r="WBA67" s="685"/>
      <c r="WBB67" s="685"/>
      <c r="WBC67" s="685"/>
      <c r="WBD67" s="685"/>
      <c r="WBE67" s="685"/>
      <c r="WBF67" s="685"/>
      <c r="WBG67" s="685"/>
      <c r="WBH67" s="685"/>
      <c r="WBI67" s="685"/>
      <c r="WBJ67" s="685"/>
      <c r="WBK67" s="685"/>
      <c r="WBL67" s="685"/>
      <c r="WBM67" s="685"/>
      <c r="WBN67" s="685"/>
      <c r="WBO67" s="685"/>
      <c r="WBP67" s="685"/>
      <c r="WBQ67" s="685"/>
      <c r="WBR67" s="685"/>
      <c r="WBS67" s="685"/>
      <c r="WBT67" s="685"/>
      <c r="WBU67" s="685"/>
      <c r="WBV67" s="685"/>
      <c r="WBW67" s="685"/>
      <c r="WBX67" s="685"/>
      <c r="WBY67" s="685"/>
      <c r="WBZ67" s="685"/>
      <c r="WCA67" s="685"/>
      <c r="WCB67" s="685"/>
      <c r="WCC67" s="685"/>
      <c r="WCD67" s="685"/>
      <c r="WCE67" s="685"/>
      <c r="WCF67" s="685"/>
      <c r="WCG67" s="685"/>
      <c r="WCH67" s="685"/>
      <c r="WCI67" s="685"/>
      <c r="WCJ67" s="685"/>
      <c r="WCK67" s="685"/>
      <c r="WCL67" s="685"/>
      <c r="WCM67" s="685"/>
      <c r="WCN67" s="685"/>
      <c r="WCO67" s="685"/>
      <c r="WCP67" s="685"/>
      <c r="WCQ67" s="685"/>
      <c r="WCR67" s="685"/>
      <c r="WCS67" s="685"/>
      <c r="WCT67" s="685"/>
      <c r="WCU67" s="685"/>
      <c r="WCV67" s="685"/>
      <c r="WCW67" s="685"/>
      <c r="WCX67" s="685"/>
      <c r="WCY67" s="685"/>
      <c r="WCZ67" s="685"/>
      <c r="WDA67" s="685"/>
      <c r="WDB67" s="685"/>
      <c r="WDC67" s="685"/>
      <c r="WDD67" s="685"/>
      <c r="WDE67" s="685"/>
      <c r="WDF67" s="685"/>
      <c r="WDG67" s="685"/>
      <c r="WDH67" s="685"/>
      <c r="WDI67" s="685"/>
      <c r="WDJ67" s="685"/>
      <c r="WDK67" s="685"/>
      <c r="WDL67" s="685"/>
      <c r="WDM67" s="685"/>
      <c r="WDN67" s="685"/>
      <c r="WDO67" s="685"/>
      <c r="WDP67" s="685"/>
      <c r="WDQ67" s="685"/>
      <c r="WDR67" s="685"/>
      <c r="WDS67" s="685"/>
      <c r="WDT67" s="685"/>
      <c r="WDU67" s="685"/>
      <c r="WDV67" s="685"/>
      <c r="WDW67" s="685"/>
      <c r="WDX67" s="685"/>
      <c r="WDY67" s="685"/>
      <c r="WDZ67" s="685"/>
      <c r="WEA67" s="685"/>
      <c r="WEB67" s="685"/>
      <c r="WEC67" s="685"/>
      <c r="WED67" s="685"/>
      <c r="WEE67" s="685"/>
      <c r="WEF67" s="685"/>
      <c r="WEG67" s="685"/>
      <c r="WEH67" s="685"/>
      <c r="WEI67" s="685"/>
      <c r="WEJ67" s="685"/>
      <c r="WEK67" s="685"/>
      <c r="WEL67" s="685"/>
      <c r="WEM67" s="685"/>
      <c r="WEN67" s="685"/>
      <c r="WEO67" s="685"/>
      <c r="WEP67" s="685"/>
      <c r="WEQ67" s="685"/>
      <c r="WER67" s="685"/>
      <c r="WES67" s="685"/>
      <c r="WET67" s="685"/>
      <c r="WEU67" s="685"/>
      <c r="WEV67" s="685"/>
      <c r="WEW67" s="685"/>
      <c r="WEX67" s="685"/>
      <c r="WEY67" s="685"/>
      <c r="WEZ67" s="685"/>
      <c r="WFA67" s="685"/>
      <c r="WFB67" s="685"/>
      <c r="WFC67" s="685"/>
      <c r="WFD67" s="685"/>
      <c r="WFE67" s="685"/>
      <c r="WFF67" s="685"/>
      <c r="WFG67" s="685"/>
      <c r="WFH67" s="685"/>
      <c r="WFI67" s="685"/>
      <c r="WFJ67" s="685"/>
      <c r="WFK67" s="685"/>
      <c r="WFL67" s="685"/>
      <c r="WFM67" s="685"/>
      <c r="WFN67" s="685"/>
      <c r="WFO67" s="685"/>
      <c r="WFP67" s="685"/>
      <c r="WFQ67" s="685"/>
      <c r="WFR67" s="685"/>
      <c r="WFS67" s="685"/>
      <c r="WFT67" s="685"/>
      <c r="WFU67" s="685"/>
      <c r="WFV67" s="685"/>
      <c r="WFW67" s="685"/>
      <c r="WFX67" s="685"/>
      <c r="WFY67" s="685"/>
      <c r="WFZ67" s="685"/>
      <c r="WGA67" s="685"/>
      <c r="WGB67" s="685"/>
      <c r="WGC67" s="685"/>
      <c r="WGD67" s="685"/>
      <c r="WGE67" s="685"/>
      <c r="WGF67" s="685"/>
      <c r="WGG67" s="685"/>
      <c r="WGH67" s="685"/>
      <c r="WGI67" s="685"/>
      <c r="WGJ67" s="685"/>
      <c r="WGK67" s="685"/>
      <c r="WGL67" s="685"/>
      <c r="WGM67" s="685"/>
      <c r="WGN67" s="685"/>
      <c r="WGO67" s="685"/>
      <c r="WGP67" s="685"/>
      <c r="WGQ67" s="685"/>
      <c r="WGR67" s="685"/>
      <c r="WGS67" s="685"/>
      <c r="WGT67" s="685"/>
      <c r="WGU67" s="685"/>
      <c r="WGV67" s="685"/>
      <c r="WGW67" s="685"/>
      <c r="WGX67" s="685"/>
      <c r="WGY67" s="685"/>
      <c r="WGZ67" s="685"/>
      <c r="WHA67" s="685"/>
      <c r="WHB67" s="685"/>
      <c r="WHC67" s="685"/>
      <c r="WHD67" s="685"/>
      <c r="WHE67" s="685"/>
      <c r="WHF67" s="685"/>
      <c r="WHG67" s="685"/>
      <c r="WHH67" s="685"/>
      <c r="WHI67" s="685"/>
      <c r="WHJ67" s="685"/>
      <c r="WHK67" s="685"/>
      <c r="WHL67" s="685"/>
      <c r="WHM67" s="685"/>
      <c r="WHN67" s="685"/>
      <c r="WHO67" s="685"/>
      <c r="WHP67" s="685"/>
      <c r="WHQ67" s="685"/>
      <c r="WHR67" s="685"/>
      <c r="WHS67" s="685"/>
      <c r="WHT67" s="685"/>
      <c r="WHU67" s="685"/>
      <c r="WHV67" s="685"/>
      <c r="WHW67" s="685"/>
      <c r="WHX67" s="685"/>
      <c r="WHY67" s="685"/>
      <c r="WHZ67" s="685"/>
      <c r="WIA67" s="685"/>
      <c r="WIB67" s="685"/>
      <c r="WIC67" s="685"/>
      <c r="WID67" s="685"/>
      <c r="WIE67" s="685"/>
      <c r="WIF67" s="685"/>
      <c r="WIG67" s="685"/>
      <c r="WIH67" s="685"/>
      <c r="WII67" s="685"/>
      <c r="WIJ67" s="685"/>
      <c r="WIK67" s="685"/>
      <c r="WIL67" s="685"/>
      <c r="WIM67" s="685"/>
      <c r="WIN67" s="685"/>
      <c r="WIO67" s="685"/>
      <c r="WIP67" s="685"/>
      <c r="WIQ67" s="685"/>
      <c r="WIR67" s="685"/>
      <c r="WIS67" s="685"/>
      <c r="WIT67" s="685"/>
      <c r="WIU67" s="685"/>
      <c r="WIV67" s="685"/>
      <c r="WIW67" s="685"/>
      <c r="WIX67" s="685"/>
      <c r="WIY67" s="685"/>
      <c r="WIZ67" s="685"/>
      <c r="WJA67" s="685"/>
      <c r="WJB67" s="685"/>
      <c r="WJC67" s="685"/>
      <c r="WJD67" s="685"/>
      <c r="WJE67" s="685"/>
      <c r="WJF67" s="685"/>
      <c r="WJG67" s="685"/>
      <c r="WJH67" s="685"/>
      <c r="WJI67" s="685"/>
      <c r="WJJ67" s="685"/>
      <c r="WJK67" s="685"/>
      <c r="WJL67" s="685"/>
      <c r="WJM67" s="685"/>
      <c r="WJN67" s="685"/>
      <c r="WJO67" s="685"/>
      <c r="WJP67" s="685"/>
      <c r="WJQ67" s="685"/>
      <c r="WJR67" s="685"/>
      <c r="WJS67" s="685"/>
      <c r="WJT67" s="685"/>
      <c r="WJU67" s="685"/>
      <c r="WJV67" s="685"/>
      <c r="WJW67" s="685"/>
      <c r="WJX67" s="685"/>
      <c r="WJY67" s="685"/>
      <c r="WJZ67" s="685"/>
      <c r="WKA67" s="685"/>
      <c r="WKB67" s="685"/>
      <c r="WKC67" s="685"/>
      <c r="WKD67" s="685"/>
      <c r="WKE67" s="685"/>
      <c r="WKF67" s="685"/>
      <c r="WKG67" s="685"/>
      <c r="WKH67" s="685"/>
      <c r="WKI67" s="685"/>
      <c r="WKJ67" s="685"/>
      <c r="WKK67" s="685"/>
      <c r="WKL67" s="685"/>
      <c r="WKM67" s="685"/>
      <c r="WKN67" s="685"/>
      <c r="WKO67" s="685"/>
      <c r="WKP67" s="685"/>
      <c r="WKQ67" s="685"/>
      <c r="WKR67" s="685"/>
      <c r="WKS67" s="685"/>
      <c r="WKT67" s="685"/>
      <c r="WKU67" s="685"/>
      <c r="WKV67" s="685"/>
      <c r="WKW67" s="685"/>
      <c r="WKX67" s="685"/>
      <c r="WKY67" s="685"/>
      <c r="WKZ67" s="685"/>
      <c r="WLA67" s="685"/>
      <c r="WLB67" s="685"/>
      <c r="WLC67" s="685"/>
      <c r="WLD67" s="685"/>
      <c r="WLE67" s="685"/>
      <c r="WLF67" s="685"/>
      <c r="WLG67" s="685"/>
      <c r="WLH67" s="685"/>
      <c r="WLI67" s="685"/>
      <c r="WLJ67" s="685"/>
      <c r="WLK67" s="685"/>
      <c r="WLL67" s="685"/>
      <c r="WLM67" s="685"/>
      <c r="WLN67" s="685"/>
      <c r="WLO67" s="685"/>
      <c r="WLP67" s="685"/>
      <c r="WLQ67" s="685"/>
      <c r="WLR67" s="685"/>
      <c r="WLS67" s="685"/>
      <c r="WLT67" s="685"/>
      <c r="WLU67" s="685"/>
      <c r="WLV67" s="685"/>
      <c r="WLW67" s="685"/>
      <c r="WLX67" s="685"/>
      <c r="WLY67" s="685"/>
      <c r="WLZ67" s="685"/>
      <c r="WMA67" s="685"/>
      <c r="WMB67" s="685"/>
      <c r="WMC67" s="685"/>
      <c r="WMD67" s="685"/>
      <c r="WME67" s="685"/>
      <c r="WMF67" s="685"/>
      <c r="WMG67" s="685"/>
      <c r="WMH67" s="685"/>
      <c r="WMI67" s="685"/>
      <c r="WMJ67" s="685"/>
      <c r="WMK67" s="685"/>
      <c r="WML67" s="685"/>
      <c r="WMM67" s="685"/>
      <c r="WMN67" s="685"/>
      <c r="WMO67" s="685"/>
      <c r="WMP67" s="685"/>
      <c r="WMQ67" s="685"/>
      <c r="WMR67" s="685"/>
      <c r="WMS67" s="685"/>
      <c r="WMT67" s="685"/>
      <c r="WMU67" s="685"/>
      <c r="WMV67" s="685"/>
      <c r="WMW67" s="685"/>
      <c r="WMX67" s="685"/>
      <c r="WMY67" s="685"/>
      <c r="WMZ67" s="685"/>
      <c r="WNA67" s="685"/>
      <c r="WNB67" s="685"/>
      <c r="WNC67" s="685"/>
      <c r="WND67" s="685"/>
      <c r="WNE67" s="685"/>
      <c r="WNF67" s="685"/>
      <c r="WNG67" s="685"/>
      <c r="WNH67" s="685"/>
      <c r="WNI67" s="685"/>
      <c r="WNJ67" s="685"/>
      <c r="WNK67" s="685"/>
      <c r="WNL67" s="685"/>
      <c r="WNM67" s="685"/>
      <c r="WNN67" s="685"/>
      <c r="WNO67" s="685"/>
      <c r="WNP67" s="685"/>
      <c r="WNQ67" s="685"/>
      <c r="WNR67" s="685"/>
      <c r="WNS67" s="685"/>
      <c r="WNT67" s="685"/>
      <c r="WNU67" s="685"/>
      <c r="WNV67" s="685"/>
      <c r="WNW67" s="685"/>
      <c r="WNX67" s="685"/>
      <c r="WNY67" s="685"/>
      <c r="WNZ67" s="685"/>
      <c r="WOA67" s="685"/>
      <c r="WOB67" s="685"/>
      <c r="WOC67" s="685"/>
      <c r="WOD67" s="685"/>
      <c r="WOE67" s="685"/>
      <c r="WOF67" s="685"/>
      <c r="WOG67" s="685"/>
      <c r="WOH67" s="685"/>
      <c r="WOI67" s="685"/>
      <c r="WOJ67" s="685"/>
      <c r="WOK67" s="685"/>
      <c r="WOL67" s="685"/>
      <c r="WOM67" s="685"/>
      <c r="WON67" s="685"/>
      <c r="WOO67" s="685"/>
      <c r="WOP67" s="685"/>
      <c r="WOQ67" s="685"/>
      <c r="WOR67" s="685"/>
      <c r="WOS67" s="685"/>
      <c r="WOT67" s="685"/>
      <c r="WOU67" s="685"/>
      <c r="WOV67" s="685"/>
      <c r="WOW67" s="685"/>
      <c r="WOX67" s="685"/>
      <c r="WOY67" s="685"/>
      <c r="WOZ67" s="685"/>
      <c r="WPA67" s="685"/>
      <c r="WPB67" s="685"/>
      <c r="WPC67" s="685"/>
      <c r="WPD67" s="685"/>
      <c r="WPE67" s="685"/>
      <c r="WPF67" s="685"/>
      <c r="WPG67" s="685"/>
      <c r="WPH67" s="685"/>
      <c r="WPI67" s="685"/>
      <c r="WPJ67" s="685"/>
      <c r="WPK67" s="685"/>
      <c r="WPL67" s="685"/>
      <c r="WPM67" s="685"/>
      <c r="WPN67" s="685"/>
      <c r="WPO67" s="685"/>
      <c r="WPP67" s="685"/>
      <c r="WPQ67" s="685"/>
      <c r="WPR67" s="685"/>
      <c r="WPS67" s="685"/>
      <c r="WPT67" s="685"/>
      <c r="WPU67" s="685"/>
      <c r="WPV67" s="685"/>
      <c r="WPW67" s="685"/>
      <c r="WPX67" s="685"/>
      <c r="WPY67" s="685"/>
      <c r="WPZ67" s="685"/>
      <c r="WQA67" s="685"/>
      <c r="WQB67" s="685"/>
      <c r="WQC67" s="685"/>
      <c r="WQD67" s="685"/>
      <c r="WQE67" s="685"/>
      <c r="WQF67" s="685"/>
      <c r="WQG67" s="685"/>
      <c r="WQH67" s="685"/>
      <c r="WQI67" s="685"/>
      <c r="WQJ67" s="685"/>
      <c r="WQK67" s="685"/>
      <c r="WQL67" s="685"/>
      <c r="WQM67" s="685"/>
      <c r="WQN67" s="685"/>
      <c r="WQO67" s="685"/>
      <c r="WQP67" s="685"/>
      <c r="WQQ67" s="685"/>
      <c r="WQR67" s="685"/>
      <c r="WQS67" s="685"/>
      <c r="WQT67" s="685"/>
      <c r="WQU67" s="685"/>
      <c r="WQV67" s="685"/>
      <c r="WQW67" s="685"/>
      <c r="WQX67" s="685"/>
      <c r="WQY67" s="685"/>
      <c r="WQZ67" s="685"/>
      <c r="WRA67" s="685"/>
      <c r="WRB67" s="685"/>
      <c r="WRC67" s="685"/>
      <c r="WRD67" s="685"/>
      <c r="WRE67" s="685"/>
      <c r="WRF67" s="685"/>
      <c r="WRG67" s="685"/>
      <c r="WRH67" s="685"/>
      <c r="WRI67" s="685"/>
      <c r="WRJ67" s="685"/>
      <c r="WRK67" s="685"/>
      <c r="WRL67" s="685"/>
      <c r="WRM67" s="685"/>
      <c r="WRN67" s="685"/>
      <c r="WRO67" s="685"/>
      <c r="WRP67" s="685"/>
      <c r="WRQ67" s="685"/>
      <c r="WRR67" s="685"/>
      <c r="WRS67" s="685"/>
      <c r="WRT67" s="685"/>
      <c r="WRU67" s="685"/>
      <c r="WRV67" s="685"/>
      <c r="WRW67" s="685"/>
      <c r="WRX67" s="685"/>
      <c r="WRY67" s="685"/>
      <c r="WRZ67" s="685"/>
      <c r="WSA67" s="685"/>
      <c r="WSB67" s="685"/>
      <c r="WSC67" s="685"/>
      <c r="WSD67" s="685"/>
      <c r="WSE67" s="685"/>
      <c r="WSF67" s="685"/>
      <c r="WSG67" s="685"/>
      <c r="WSH67" s="685"/>
      <c r="WSI67" s="685"/>
      <c r="WSJ67" s="685"/>
      <c r="WSK67" s="685"/>
      <c r="WSL67" s="685"/>
      <c r="WSM67" s="685"/>
      <c r="WSN67" s="685"/>
      <c r="WSO67" s="685"/>
      <c r="WSP67" s="685"/>
      <c r="WSQ67" s="685"/>
      <c r="WSR67" s="685"/>
      <c r="WSS67" s="685"/>
      <c r="WST67" s="685"/>
      <c r="WSU67" s="685"/>
      <c r="WSV67" s="685"/>
      <c r="WSW67" s="685"/>
      <c r="WSX67" s="685"/>
      <c r="WSY67" s="685"/>
      <c r="WSZ67" s="685"/>
      <c r="WTA67" s="685"/>
      <c r="WTB67" s="685"/>
      <c r="WTC67" s="685"/>
      <c r="WTD67" s="685"/>
      <c r="WTE67" s="685"/>
      <c r="WTF67" s="685"/>
      <c r="WTG67" s="685"/>
      <c r="WTH67" s="685"/>
      <c r="WTI67" s="685"/>
      <c r="WTJ67" s="685"/>
      <c r="WTK67" s="685"/>
      <c r="WTL67" s="685"/>
      <c r="WTM67" s="685"/>
      <c r="WTN67" s="685"/>
      <c r="WTO67" s="685"/>
      <c r="WTP67" s="685"/>
      <c r="WTQ67" s="685"/>
      <c r="WTR67" s="685"/>
      <c r="WTS67" s="685"/>
      <c r="WTT67" s="685"/>
      <c r="WTU67" s="685"/>
      <c r="WTV67" s="685"/>
      <c r="WTW67" s="685"/>
      <c r="WTX67" s="685"/>
      <c r="WTY67" s="685"/>
      <c r="WTZ67" s="685"/>
      <c r="WUA67" s="685"/>
      <c r="WUB67" s="685"/>
      <c r="WUC67" s="685"/>
      <c r="WUD67" s="685"/>
      <c r="WUE67" s="685"/>
      <c r="WUF67" s="685"/>
      <c r="WUG67" s="685"/>
      <c r="WUH67" s="685"/>
      <c r="WUI67" s="685"/>
      <c r="WUJ67" s="685"/>
      <c r="WUK67" s="685"/>
      <c r="WUL67" s="685"/>
      <c r="WUM67" s="685"/>
      <c r="WUN67" s="685"/>
      <c r="WUO67" s="685"/>
      <c r="WUP67" s="685"/>
      <c r="WUQ67" s="685"/>
      <c r="WUR67" s="685"/>
      <c r="WUS67" s="685"/>
      <c r="WUT67" s="685"/>
      <c r="WUU67" s="685"/>
      <c r="WUV67" s="685"/>
      <c r="WUW67" s="685"/>
      <c r="WUX67" s="685"/>
      <c r="WUY67" s="685"/>
      <c r="WUZ67" s="685"/>
      <c r="WVA67" s="685"/>
      <c r="WVB67" s="685"/>
      <c r="WVC67" s="685"/>
      <c r="WVD67" s="685"/>
      <c r="WVE67" s="685"/>
      <c r="WVF67" s="685"/>
      <c r="WVG67" s="685"/>
      <c r="WVH67" s="685"/>
      <c r="WVI67" s="685"/>
      <c r="WVJ67" s="685"/>
      <c r="WVK67" s="685"/>
      <c r="WVL67" s="685"/>
      <c r="WVM67" s="685"/>
      <c r="WVN67" s="685"/>
      <c r="WVO67" s="685"/>
      <c r="WVP67" s="685"/>
      <c r="WVQ67" s="685"/>
      <c r="WVR67" s="685"/>
      <c r="WVS67" s="685"/>
      <c r="WVT67" s="685"/>
      <c r="WVU67" s="685"/>
      <c r="WVV67" s="685"/>
      <c r="WVW67" s="685"/>
      <c r="WVX67" s="685"/>
      <c r="WVY67" s="685"/>
      <c r="WVZ67" s="685"/>
      <c r="WWA67" s="685"/>
      <c r="WWB67" s="685"/>
      <c r="WWC67" s="685"/>
      <c r="WWD67" s="685"/>
      <c r="WWE67" s="685"/>
      <c r="WWF67" s="685"/>
      <c r="WWG67" s="685"/>
      <c r="WWH67" s="685"/>
      <c r="WWI67" s="685"/>
      <c r="WWJ67" s="685"/>
      <c r="WWK67" s="685"/>
      <c r="WWL67" s="685"/>
      <c r="WWM67" s="685"/>
      <c r="WWN67" s="685"/>
      <c r="WWO67" s="685"/>
      <c r="WWP67" s="685"/>
      <c r="WWQ67" s="685"/>
      <c r="WWR67" s="685"/>
      <c r="WWS67" s="685"/>
      <c r="WWT67" s="685"/>
      <c r="WWU67" s="685"/>
      <c r="WWV67" s="685"/>
      <c r="WWW67" s="685"/>
      <c r="WWX67" s="685"/>
      <c r="WWY67" s="685"/>
      <c r="WWZ67" s="685"/>
      <c r="WXA67" s="685"/>
      <c r="WXB67" s="685"/>
      <c r="WXC67" s="685"/>
      <c r="WXD67" s="685"/>
      <c r="WXE67" s="685"/>
      <c r="WXF67" s="685"/>
      <c r="WXG67" s="685"/>
      <c r="WXH67" s="685"/>
      <c r="WXI67" s="685"/>
      <c r="WXJ67" s="685"/>
      <c r="WXK67" s="685"/>
      <c r="WXL67" s="685"/>
      <c r="WXM67" s="685"/>
      <c r="WXN67" s="685"/>
      <c r="WXO67" s="685"/>
      <c r="WXP67" s="685"/>
      <c r="WXQ67" s="685"/>
      <c r="WXR67" s="685"/>
      <c r="WXS67" s="685"/>
      <c r="WXT67" s="685"/>
      <c r="WXU67" s="685"/>
      <c r="WXV67" s="685"/>
      <c r="WXW67" s="685"/>
      <c r="WXX67" s="685"/>
      <c r="WXY67" s="685"/>
      <c r="WXZ67" s="685"/>
      <c r="WYA67" s="685"/>
      <c r="WYB67" s="685"/>
      <c r="WYC67" s="685"/>
      <c r="WYD67" s="685"/>
      <c r="WYE67" s="685"/>
      <c r="WYF67" s="685"/>
      <c r="WYG67" s="685"/>
      <c r="WYH67" s="685"/>
      <c r="WYI67" s="685"/>
      <c r="WYJ67" s="685"/>
      <c r="WYK67" s="685"/>
      <c r="WYL67" s="685"/>
      <c r="WYM67" s="685"/>
      <c r="WYN67" s="685"/>
      <c r="WYO67" s="685"/>
      <c r="WYP67" s="685"/>
      <c r="WYQ67" s="685"/>
      <c r="WYR67" s="685"/>
      <c r="WYS67" s="685"/>
      <c r="WYT67" s="685"/>
      <c r="WYU67" s="685"/>
      <c r="WYV67" s="685"/>
      <c r="WYW67" s="685"/>
      <c r="WYX67" s="685"/>
      <c r="WYY67" s="685"/>
      <c r="WYZ67" s="685"/>
      <c r="WZA67" s="685"/>
      <c r="WZB67" s="685"/>
      <c r="WZC67" s="685"/>
      <c r="WZD67" s="685"/>
      <c r="WZE67" s="685"/>
      <c r="WZF67" s="685"/>
      <c r="WZG67" s="685"/>
      <c r="WZH67" s="685"/>
      <c r="WZI67" s="685"/>
      <c r="WZJ67" s="685"/>
      <c r="WZK67" s="685"/>
      <c r="WZL67" s="685"/>
      <c r="WZM67" s="685"/>
      <c r="WZN67" s="685"/>
      <c r="WZO67" s="685"/>
      <c r="WZP67" s="685"/>
      <c r="WZQ67" s="685"/>
      <c r="WZR67" s="685"/>
      <c r="WZS67" s="685"/>
      <c r="WZT67" s="685"/>
      <c r="WZU67" s="685"/>
      <c r="WZV67" s="685"/>
      <c r="WZW67" s="685"/>
      <c r="WZX67" s="685"/>
      <c r="WZY67" s="685"/>
      <c r="WZZ67" s="685"/>
      <c r="XAA67" s="685"/>
      <c r="XAB67" s="685"/>
      <c r="XAC67" s="685"/>
      <c r="XAD67" s="685"/>
      <c r="XAE67" s="685"/>
      <c r="XAF67" s="685"/>
      <c r="XAG67" s="685"/>
      <c r="XAH67" s="685"/>
      <c r="XAI67" s="685"/>
      <c r="XAJ67" s="685"/>
      <c r="XAK67" s="685"/>
      <c r="XAL67" s="685"/>
      <c r="XAM67" s="685"/>
      <c r="XAN67" s="685"/>
      <c r="XAO67" s="685"/>
      <c r="XAP67" s="685"/>
      <c r="XAQ67" s="685"/>
      <c r="XAR67" s="685"/>
      <c r="XAS67" s="685"/>
      <c r="XAT67" s="685"/>
      <c r="XAU67" s="685"/>
      <c r="XAV67" s="685"/>
      <c r="XAW67" s="685"/>
      <c r="XAX67" s="685"/>
      <c r="XAY67" s="685"/>
      <c r="XAZ67" s="685"/>
      <c r="XBA67" s="685"/>
      <c r="XBB67" s="685"/>
      <c r="XBC67" s="685"/>
      <c r="XBD67" s="685"/>
      <c r="XBE67" s="685"/>
      <c r="XBF67" s="685"/>
      <c r="XBG67" s="685"/>
      <c r="XBH67" s="685"/>
      <c r="XBI67" s="685"/>
      <c r="XBJ67" s="685"/>
      <c r="XBK67" s="685"/>
      <c r="XBL67" s="685"/>
      <c r="XBM67" s="685"/>
      <c r="XBN67" s="685"/>
      <c r="XBO67" s="685"/>
      <c r="XBP67" s="685"/>
      <c r="XBQ67" s="685"/>
      <c r="XBR67" s="685"/>
      <c r="XBS67" s="685"/>
      <c r="XBT67" s="685"/>
      <c r="XBU67" s="685"/>
      <c r="XBV67" s="685"/>
      <c r="XBW67" s="685"/>
      <c r="XBX67" s="685"/>
      <c r="XBY67" s="685"/>
      <c r="XBZ67" s="685"/>
      <c r="XCA67" s="685"/>
      <c r="XCB67" s="685"/>
      <c r="XCC67" s="685"/>
      <c r="XCD67" s="685"/>
      <c r="XCE67" s="685"/>
      <c r="XCF67" s="685"/>
      <c r="XCG67" s="685"/>
      <c r="XCH67" s="685"/>
      <c r="XCI67" s="685"/>
      <c r="XCJ67" s="685"/>
      <c r="XCK67" s="685"/>
      <c r="XCL67" s="685"/>
      <c r="XCM67" s="685"/>
      <c r="XCN67" s="685"/>
      <c r="XCO67" s="685"/>
      <c r="XCP67" s="685"/>
      <c r="XCQ67" s="685"/>
      <c r="XCR67" s="685"/>
      <c r="XCS67" s="685"/>
      <c r="XCT67" s="685"/>
      <c r="XCU67" s="685"/>
      <c r="XCV67" s="685"/>
      <c r="XCW67" s="685"/>
      <c r="XCX67" s="685"/>
      <c r="XCY67" s="685"/>
      <c r="XCZ67" s="685"/>
      <c r="XDA67" s="685"/>
      <c r="XDB67" s="685"/>
      <c r="XDC67" s="685"/>
      <c r="XDD67" s="685"/>
      <c r="XDE67" s="685"/>
      <c r="XDF67" s="685"/>
      <c r="XDG67" s="685"/>
      <c r="XDH67" s="685"/>
      <c r="XDI67" s="685"/>
      <c r="XDJ67" s="685"/>
      <c r="XDK67" s="685"/>
      <c r="XDL67" s="685"/>
      <c r="XDM67" s="685"/>
      <c r="XDN67" s="685"/>
      <c r="XDO67" s="685"/>
      <c r="XDP67" s="685"/>
      <c r="XDQ67" s="685"/>
      <c r="XDR67" s="685"/>
      <c r="XDS67" s="685"/>
      <c r="XDT67" s="685"/>
      <c r="XDU67" s="685"/>
      <c r="XDV67" s="685"/>
      <c r="XDW67" s="685"/>
      <c r="XDX67" s="685"/>
      <c r="XDY67" s="685"/>
      <c r="XDZ67" s="685"/>
      <c r="XEA67" s="685"/>
      <c r="XEB67" s="685"/>
      <c r="XEC67" s="685"/>
      <c r="XED67" s="685"/>
      <c r="XEE67" s="685"/>
      <c r="XEF67" s="685"/>
      <c r="XEG67" s="685"/>
      <c r="XEH67" s="685"/>
      <c r="XEI67" s="685"/>
      <c r="XEJ67" s="685"/>
      <c r="XEK67" s="685"/>
      <c r="XEL67" s="685"/>
      <c r="XEM67" s="685"/>
      <c r="XEN67" s="685"/>
      <c r="XEO67" s="685"/>
      <c r="XEP67" s="685"/>
      <c r="XEQ67" s="685"/>
      <c r="XER67" s="685"/>
      <c r="XES67" s="685"/>
      <c r="XET67" s="685"/>
      <c r="XEU67" s="685"/>
      <c r="XEV67" s="685"/>
      <c r="XEW67" s="685"/>
      <c r="XEX67" s="685"/>
      <c r="XEY67" s="685"/>
      <c r="XEZ67" s="685"/>
      <c r="XFA67" s="685"/>
      <c r="XFB67" s="685"/>
      <c r="XFC67" s="685"/>
      <c r="XFD67" s="685"/>
    </row>
    <row r="68" spans="1:16384" s="442" customFormat="1" ht="13.5" customHeight="1" x14ac:dyDescent="0.25">
      <c r="A68" s="901" t="s">
        <v>2939</v>
      </c>
      <c r="B68" s="902"/>
      <c r="C68" s="902"/>
      <c r="D68" s="902"/>
      <c r="E68" s="902"/>
      <c r="F68" s="902"/>
      <c r="G68" s="902"/>
      <c r="H68" s="902"/>
      <c r="I68" s="902"/>
      <c r="J68" s="902"/>
      <c r="K68" s="902"/>
      <c r="L68" s="902"/>
      <c r="M68" s="902"/>
      <c r="N68" s="904"/>
      <c r="O68" s="1241" t="s">
        <v>2943</v>
      </c>
      <c r="P68" s="1242"/>
      <c r="Q68" s="1242"/>
      <c r="R68" s="1242"/>
      <c r="S68" s="1242"/>
      <c r="T68" s="1242"/>
      <c r="U68" s="1242"/>
      <c r="V68" s="1242"/>
      <c r="W68" s="1242"/>
      <c r="X68" s="1242"/>
      <c r="Y68" s="1242"/>
      <c r="Z68" s="1242"/>
      <c r="AA68" s="1243"/>
      <c r="AB68" s="1244"/>
      <c r="AC68" s="1245"/>
      <c r="AD68" s="1245"/>
      <c r="AE68" s="1245"/>
      <c r="AF68" s="1245"/>
      <c r="AG68" s="1245"/>
      <c r="AH68" s="1245"/>
      <c r="AI68" s="1245"/>
      <c r="AJ68" s="1245"/>
      <c r="AK68" s="1245"/>
      <c r="AL68" s="1245"/>
      <c r="AM68" s="1245"/>
      <c r="AN68" s="1245"/>
      <c r="AO68" s="1246"/>
      <c r="AP68" s="1244"/>
      <c r="AQ68" s="1245"/>
      <c r="AR68" s="1245"/>
      <c r="AS68" s="1245"/>
      <c r="AT68" s="1245"/>
      <c r="AU68" s="1245"/>
      <c r="AV68" s="1245"/>
      <c r="AW68" s="1245"/>
      <c r="AX68" s="1245"/>
      <c r="AY68" s="1245"/>
      <c r="AZ68" s="1246"/>
      <c r="BA68" s="686"/>
      <c r="BB68" s="686"/>
      <c r="BC68" s="685"/>
      <c r="BD68" s="685"/>
      <c r="BE68" s="685"/>
      <c r="BF68" s="685"/>
      <c r="BG68" s="685"/>
      <c r="BH68" s="685"/>
      <c r="BI68" s="685"/>
      <c r="BJ68" s="685"/>
      <c r="BK68" s="685"/>
      <c r="BL68" s="685"/>
      <c r="BM68" s="685"/>
      <c r="BN68" s="685"/>
      <c r="BO68" s="685"/>
      <c r="BP68" s="685"/>
      <c r="BQ68" s="685"/>
      <c r="BR68" s="685"/>
      <c r="BS68" s="685"/>
      <c r="BT68" s="685"/>
      <c r="BU68" s="685"/>
      <c r="BV68" s="685"/>
      <c r="BW68" s="685"/>
      <c r="BX68" s="685"/>
      <c r="BY68" s="685"/>
      <c r="BZ68" s="685"/>
      <c r="CA68" s="685"/>
      <c r="CB68" s="685"/>
      <c r="CC68" s="685"/>
      <c r="CD68" s="685"/>
      <c r="CE68" s="685"/>
      <c r="CF68" s="685"/>
      <c r="CG68" s="685"/>
      <c r="CH68" s="685"/>
      <c r="CI68" s="685"/>
      <c r="CJ68" s="685"/>
      <c r="CK68" s="685"/>
      <c r="CL68" s="685"/>
      <c r="CM68" s="685"/>
      <c r="CN68" s="685"/>
      <c r="CO68" s="685"/>
      <c r="CP68" s="685"/>
      <c r="CQ68" s="685"/>
      <c r="CR68" s="685"/>
      <c r="CS68" s="685"/>
      <c r="CT68" s="685"/>
      <c r="CU68" s="685"/>
      <c r="CV68" s="685"/>
      <c r="CW68" s="685"/>
      <c r="CX68" s="685"/>
      <c r="CY68" s="685"/>
      <c r="CZ68" s="685"/>
      <c r="DA68" s="685"/>
      <c r="DB68" s="685"/>
      <c r="DC68" s="685"/>
      <c r="DD68" s="685"/>
      <c r="DE68" s="685"/>
      <c r="DF68" s="685"/>
      <c r="DG68" s="685"/>
      <c r="DH68" s="685"/>
      <c r="DI68" s="685"/>
      <c r="DJ68" s="685"/>
      <c r="DK68" s="685"/>
      <c r="DL68" s="685"/>
      <c r="DM68" s="685"/>
      <c r="DN68" s="685"/>
      <c r="DO68" s="685"/>
      <c r="DP68" s="685"/>
      <c r="DQ68" s="685"/>
      <c r="DR68" s="685"/>
      <c r="DS68" s="685"/>
      <c r="DT68" s="685"/>
      <c r="DU68" s="685"/>
      <c r="DV68" s="685"/>
      <c r="DW68" s="685"/>
      <c r="DX68" s="685"/>
      <c r="DY68" s="685"/>
      <c r="DZ68" s="685"/>
      <c r="EA68" s="685"/>
      <c r="EB68" s="685"/>
      <c r="EC68" s="685"/>
      <c r="ED68" s="685"/>
      <c r="EE68" s="685"/>
      <c r="EF68" s="685"/>
      <c r="EG68" s="685"/>
      <c r="EH68" s="685"/>
      <c r="EI68" s="685"/>
      <c r="EJ68" s="685"/>
      <c r="EK68" s="685"/>
      <c r="EL68" s="685"/>
      <c r="EM68" s="685"/>
      <c r="EN68" s="685"/>
      <c r="EO68" s="685"/>
      <c r="EP68" s="685"/>
      <c r="EQ68" s="685"/>
      <c r="ER68" s="685"/>
      <c r="ES68" s="685"/>
      <c r="ET68" s="685"/>
      <c r="EU68" s="685"/>
      <c r="EV68" s="685"/>
      <c r="EW68" s="685"/>
      <c r="EX68" s="685"/>
      <c r="EY68" s="685"/>
      <c r="EZ68" s="685"/>
      <c r="FA68" s="685"/>
      <c r="FB68" s="685"/>
      <c r="FC68" s="685"/>
      <c r="FD68" s="685"/>
      <c r="FE68" s="685"/>
      <c r="FF68" s="685"/>
      <c r="FG68" s="685"/>
      <c r="FH68" s="685"/>
      <c r="FI68" s="685"/>
      <c r="FJ68" s="685"/>
      <c r="FK68" s="685"/>
      <c r="FL68" s="685"/>
      <c r="FM68" s="685"/>
      <c r="FN68" s="685"/>
      <c r="FO68" s="685"/>
      <c r="FP68" s="685"/>
      <c r="FQ68" s="685"/>
      <c r="FR68" s="685"/>
      <c r="FS68" s="685"/>
      <c r="FT68" s="685"/>
      <c r="FU68" s="685"/>
      <c r="FV68" s="685"/>
      <c r="FW68" s="685"/>
      <c r="FX68" s="685"/>
      <c r="FY68" s="685"/>
      <c r="FZ68" s="685"/>
      <c r="GA68" s="685"/>
      <c r="GB68" s="685"/>
      <c r="GC68" s="685"/>
      <c r="GD68" s="685"/>
      <c r="GE68" s="685"/>
      <c r="GF68" s="685"/>
      <c r="GG68" s="685"/>
      <c r="GH68" s="685"/>
      <c r="GI68" s="685"/>
      <c r="GJ68" s="685"/>
      <c r="GK68" s="685"/>
      <c r="GL68" s="685"/>
      <c r="GM68" s="685"/>
      <c r="GN68" s="685"/>
      <c r="GO68" s="685"/>
      <c r="GP68" s="685"/>
      <c r="GQ68" s="685"/>
      <c r="GR68" s="685"/>
      <c r="GS68" s="685"/>
      <c r="GT68" s="685"/>
      <c r="GU68" s="685"/>
      <c r="GV68" s="685"/>
      <c r="GW68" s="685"/>
      <c r="GX68" s="685"/>
      <c r="GY68" s="685"/>
      <c r="GZ68" s="685"/>
      <c r="HA68" s="685"/>
      <c r="HB68" s="685"/>
      <c r="HC68" s="685"/>
      <c r="HD68" s="685"/>
      <c r="HE68" s="685"/>
      <c r="HF68" s="685"/>
      <c r="HG68" s="685"/>
      <c r="HH68" s="685"/>
      <c r="HI68" s="685"/>
      <c r="HJ68" s="685"/>
      <c r="HK68" s="685"/>
      <c r="HL68" s="685"/>
      <c r="HM68" s="685"/>
      <c r="HN68" s="685"/>
      <c r="HO68" s="685"/>
      <c r="HP68" s="685"/>
      <c r="HQ68" s="685"/>
      <c r="HR68" s="685"/>
      <c r="HS68" s="685"/>
      <c r="HT68" s="685"/>
      <c r="HU68" s="685"/>
      <c r="HV68" s="685"/>
      <c r="HW68" s="685"/>
      <c r="HX68" s="685"/>
      <c r="HY68" s="685"/>
      <c r="HZ68" s="685"/>
      <c r="IA68" s="685"/>
      <c r="IB68" s="685"/>
      <c r="IC68" s="685"/>
      <c r="ID68" s="685"/>
      <c r="IE68" s="685"/>
      <c r="IF68" s="685"/>
      <c r="IG68" s="685"/>
      <c r="IH68" s="685"/>
      <c r="II68" s="685"/>
      <c r="IJ68" s="685"/>
      <c r="IK68" s="685"/>
      <c r="IL68" s="685"/>
      <c r="IM68" s="685"/>
      <c r="IN68" s="685"/>
      <c r="IO68" s="685"/>
      <c r="IP68" s="685"/>
      <c r="IQ68" s="685"/>
      <c r="IR68" s="685"/>
      <c r="IS68" s="685"/>
      <c r="IT68" s="685"/>
      <c r="IU68" s="685"/>
      <c r="IV68" s="685"/>
      <c r="IW68" s="685"/>
      <c r="IX68" s="685"/>
      <c r="IY68" s="685"/>
      <c r="IZ68" s="685"/>
      <c r="JA68" s="685"/>
      <c r="JB68" s="685"/>
      <c r="JC68" s="685"/>
      <c r="JD68" s="685"/>
      <c r="JE68" s="685"/>
      <c r="JF68" s="685"/>
      <c r="JG68" s="685"/>
      <c r="JH68" s="685"/>
      <c r="JI68" s="685"/>
      <c r="JJ68" s="685"/>
      <c r="JK68" s="685"/>
      <c r="JL68" s="685"/>
      <c r="JM68" s="685"/>
      <c r="JN68" s="685"/>
      <c r="JO68" s="685"/>
      <c r="JP68" s="685"/>
      <c r="JQ68" s="685"/>
      <c r="JR68" s="685"/>
      <c r="JS68" s="685"/>
      <c r="JT68" s="685"/>
      <c r="JU68" s="685"/>
      <c r="JV68" s="685"/>
      <c r="JW68" s="685"/>
      <c r="JX68" s="685"/>
      <c r="JY68" s="685"/>
      <c r="JZ68" s="685"/>
      <c r="KA68" s="685"/>
      <c r="KB68" s="685"/>
      <c r="KC68" s="685"/>
      <c r="KD68" s="685"/>
      <c r="KE68" s="685"/>
      <c r="KF68" s="685"/>
      <c r="KG68" s="685"/>
      <c r="KH68" s="685"/>
      <c r="KI68" s="685"/>
      <c r="KJ68" s="685"/>
      <c r="KK68" s="685"/>
      <c r="KL68" s="685"/>
      <c r="KM68" s="685"/>
      <c r="KN68" s="685"/>
      <c r="KO68" s="685"/>
      <c r="KP68" s="685"/>
      <c r="KQ68" s="685"/>
      <c r="KR68" s="685"/>
      <c r="KS68" s="685"/>
      <c r="KT68" s="685"/>
      <c r="KU68" s="685"/>
      <c r="KV68" s="685"/>
      <c r="KW68" s="685"/>
      <c r="KX68" s="685"/>
      <c r="KY68" s="685"/>
      <c r="KZ68" s="685"/>
      <c r="LA68" s="685"/>
      <c r="LB68" s="685"/>
      <c r="LC68" s="685"/>
      <c r="LD68" s="685"/>
      <c r="LE68" s="685"/>
      <c r="LF68" s="685"/>
      <c r="LG68" s="685"/>
      <c r="LH68" s="685"/>
      <c r="LI68" s="685"/>
      <c r="LJ68" s="685"/>
      <c r="LK68" s="685"/>
      <c r="LL68" s="685"/>
      <c r="LM68" s="685"/>
      <c r="LN68" s="685"/>
      <c r="LO68" s="685"/>
      <c r="LP68" s="685"/>
      <c r="LQ68" s="685"/>
      <c r="LR68" s="685"/>
      <c r="LS68" s="685"/>
      <c r="LT68" s="685"/>
      <c r="LU68" s="685"/>
      <c r="LV68" s="685"/>
      <c r="LW68" s="685"/>
      <c r="LX68" s="685"/>
      <c r="LY68" s="685"/>
      <c r="LZ68" s="685"/>
      <c r="MA68" s="685"/>
      <c r="MB68" s="685"/>
      <c r="MC68" s="685"/>
      <c r="MD68" s="685"/>
      <c r="ME68" s="685"/>
      <c r="MF68" s="685"/>
      <c r="MG68" s="685"/>
      <c r="MH68" s="685"/>
      <c r="MI68" s="685"/>
      <c r="MJ68" s="685"/>
      <c r="MK68" s="685"/>
      <c r="ML68" s="685"/>
      <c r="MM68" s="685"/>
      <c r="MN68" s="685"/>
      <c r="MO68" s="685"/>
      <c r="MP68" s="685"/>
      <c r="MQ68" s="685"/>
      <c r="MR68" s="685"/>
      <c r="MS68" s="685"/>
      <c r="MT68" s="685"/>
      <c r="MU68" s="685"/>
      <c r="MV68" s="685"/>
      <c r="MW68" s="685"/>
      <c r="MX68" s="685"/>
      <c r="MY68" s="685"/>
      <c r="MZ68" s="685"/>
      <c r="NA68" s="685"/>
      <c r="NB68" s="685"/>
      <c r="NC68" s="685"/>
      <c r="ND68" s="685"/>
      <c r="NE68" s="685"/>
      <c r="NF68" s="685"/>
      <c r="NG68" s="685"/>
      <c r="NH68" s="685"/>
      <c r="NI68" s="685"/>
      <c r="NJ68" s="685"/>
      <c r="NK68" s="685"/>
      <c r="NL68" s="685"/>
      <c r="NM68" s="685"/>
      <c r="NN68" s="685"/>
      <c r="NO68" s="685"/>
      <c r="NP68" s="685"/>
      <c r="NQ68" s="685"/>
      <c r="NR68" s="685"/>
      <c r="NS68" s="685"/>
      <c r="NT68" s="685"/>
      <c r="NU68" s="685"/>
      <c r="NV68" s="685"/>
      <c r="NW68" s="685"/>
      <c r="NX68" s="685"/>
      <c r="NY68" s="685"/>
      <c r="NZ68" s="685"/>
      <c r="OA68" s="685"/>
      <c r="OB68" s="685"/>
      <c r="OC68" s="685"/>
      <c r="OD68" s="685"/>
      <c r="OE68" s="685"/>
      <c r="OF68" s="685"/>
      <c r="OG68" s="685"/>
      <c r="OH68" s="685"/>
      <c r="OI68" s="685"/>
      <c r="OJ68" s="685"/>
      <c r="OK68" s="685"/>
      <c r="OL68" s="685"/>
      <c r="OM68" s="685"/>
      <c r="ON68" s="685"/>
      <c r="OO68" s="685"/>
      <c r="OP68" s="685"/>
      <c r="OQ68" s="685"/>
      <c r="OR68" s="685"/>
      <c r="OS68" s="685"/>
      <c r="OT68" s="685"/>
      <c r="OU68" s="685"/>
      <c r="OV68" s="685"/>
      <c r="OW68" s="685"/>
      <c r="OX68" s="685"/>
      <c r="OY68" s="685"/>
      <c r="OZ68" s="685"/>
      <c r="PA68" s="685"/>
      <c r="PB68" s="685"/>
      <c r="PC68" s="685"/>
      <c r="PD68" s="685"/>
      <c r="PE68" s="685"/>
      <c r="PF68" s="685"/>
      <c r="PG68" s="685"/>
      <c r="PH68" s="685"/>
      <c r="PI68" s="685"/>
      <c r="PJ68" s="685"/>
      <c r="PK68" s="685"/>
      <c r="PL68" s="685"/>
      <c r="PM68" s="685"/>
      <c r="PN68" s="685"/>
      <c r="PO68" s="685"/>
      <c r="PP68" s="685"/>
      <c r="PQ68" s="685"/>
      <c r="PR68" s="685"/>
      <c r="PS68" s="685"/>
      <c r="PT68" s="685"/>
      <c r="PU68" s="685"/>
      <c r="PV68" s="685"/>
      <c r="PW68" s="685"/>
      <c r="PX68" s="685"/>
      <c r="PY68" s="685"/>
      <c r="PZ68" s="685"/>
      <c r="QA68" s="685"/>
      <c r="QB68" s="685"/>
      <c r="QC68" s="685"/>
      <c r="QD68" s="685"/>
      <c r="QE68" s="685"/>
      <c r="QF68" s="685"/>
      <c r="QG68" s="685"/>
      <c r="QH68" s="685"/>
      <c r="QI68" s="685"/>
      <c r="QJ68" s="685"/>
      <c r="QK68" s="685"/>
      <c r="QL68" s="685"/>
      <c r="QM68" s="685"/>
      <c r="QN68" s="685"/>
      <c r="QO68" s="685"/>
      <c r="QP68" s="685"/>
      <c r="QQ68" s="685"/>
      <c r="QR68" s="685"/>
      <c r="QS68" s="685"/>
      <c r="QT68" s="685"/>
      <c r="QU68" s="685"/>
      <c r="QV68" s="685"/>
      <c r="QW68" s="685"/>
      <c r="QX68" s="685"/>
      <c r="QY68" s="685"/>
      <c r="QZ68" s="685"/>
      <c r="RA68" s="685"/>
      <c r="RB68" s="685"/>
      <c r="RC68" s="685"/>
      <c r="RD68" s="685"/>
      <c r="RE68" s="685"/>
      <c r="RF68" s="685"/>
      <c r="RG68" s="685"/>
      <c r="RH68" s="685"/>
      <c r="RI68" s="685"/>
      <c r="RJ68" s="685"/>
      <c r="RK68" s="685"/>
      <c r="RL68" s="685"/>
      <c r="RM68" s="685"/>
      <c r="RN68" s="685"/>
      <c r="RO68" s="685"/>
      <c r="RP68" s="685"/>
      <c r="RQ68" s="685"/>
      <c r="RR68" s="685"/>
      <c r="RS68" s="685"/>
      <c r="RT68" s="685"/>
      <c r="RU68" s="685"/>
      <c r="RV68" s="685"/>
      <c r="RW68" s="685"/>
      <c r="RX68" s="685"/>
      <c r="RY68" s="685"/>
      <c r="RZ68" s="685"/>
      <c r="SA68" s="685"/>
      <c r="SB68" s="685"/>
      <c r="SC68" s="685"/>
      <c r="SD68" s="685"/>
      <c r="SE68" s="685"/>
      <c r="SF68" s="685"/>
      <c r="SG68" s="685"/>
      <c r="SH68" s="685"/>
      <c r="SI68" s="685"/>
      <c r="SJ68" s="685"/>
      <c r="SK68" s="685"/>
      <c r="SL68" s="685"/>
      <c r="SM68" s="685"/>
      <c r="SN68" s="685"/>
      <c r="SO68" s="685"/>
      <c r="SP68" s="685"/>
      <c r="SQ68" s="685"/>
      <c r="SR68" s="685"/>
      <c r="SS68" s="685"/>
      <c r="ST68" s="685"/>
      <c r="SU68" s="685"/>
      <c r="SV68" s="685"/>
      <c r="SW68" s="685"/>
      <c r="SX68" s="685"/>
      <c r="SY68" s="685"/>
      <c r="SZ68" s="685"/>
      <c r="TA68" s="685"/>
      <c r="TB68" s="685"/>
      <c r="TC68" s="685"/>
      <c r="TD68" s="685"/>
      <c r="TE68" s="685"/>
      <c r="TF68" s="685"/>
      <c r="TG68" s="685"/>
      <c r="TH68" s="685"/>
      <c r="TI68" s="685"/>
      <c r="TJ68" s="685"/>
      <c r="TK68" s="685"/>
      <c r="TL68" s="685"/>
      <c r="TM68" s="685"/>
      <c r="TN68" s="685"/>
      <c r="TO68" s="685"/>
      <c r="TP68" s="685"/>
      <c r="TQ68" s="685"/>
      <c r="TR68" s="685"/>
      <c r="TS68" s="685"/>
      <c r="TT68" s="685"/>
      <c r="TU68" s="685"/>
      <c r="TV68" s="685"/>
      <c r="TW68" s="685"/>
      <c r="TX68" s="685"/>
      <c r="TY68" s="685"/>
      <c r="TZ68" s="685"/>
      <c r="UA68" s="685"/>
      <c r="UB68" s="685"/>
      <c r="UC68" s="685"/>
      <c r="UD68" s="685"/>
      <c r="UE68" s="685"/>
      <c r="UF68" s="685"/>
      <c r="UG68" s="685"/>
      <c r="UH68" s="685"/>
      <c r="UI68" s="685"/>
      <c r="UJ68" s="685"/>
      <c r="UK68" s="685"/>
      <c r="UL68" s="685"/>
      <c r="UM68" s="685"/>
      <c r="UN68" s="685"/>
      <c r="UO68" s="685"/>
      <c r="UP68" s="685"/>
      <c r="UQ68" s="685"/>
      <c r="UR68" s="685"/>
      <c r="US68" s="685"/>
      <c r="UT68" s="685"/>
      <c r="UU68" s="685"/>
      <c r="UV68" s="685"/>
      <c r="UW68" s="685"/>
      <c r="UX68" s="685"/>
      <c r="UY68" s="685"/>
      <c r="UZ68" s="685"/>
      <c r="VA68" s="685"/>
      <c r="VB68" s="685"/>
      <c r="VC68" s="685"/>
      <c r="VD68" s="685"/>
      <c r="VE68" s="685"/>
      <c r="VF68" s="685"/>
      <c r="VG68" s="685"/>
      <c r="VH68" s="685"/>
      <c r="VI68" s="685"/>
      <c r="VJ68" s="685"/>
      <c r="VK68" s="685"/>
      <c r="VL68" s="685"/>
      <c r="VM68" s="685"/>
      <c r="VN68" s="685"/>
      <c r="VO68" s="685"/>
      <c r="VP68" s="685"/>
      <c r="VQ68" s="685"/>
      <c r="VR68" s="685"/>
      <c r="VS68" s="685"/>
      <c r="VT68" s="685"/>
      <c r="VU68" s="685"/>
      <c r="VV68" s="685"/>
      <c r="VW68" s="685"/>
      <c r="VX68" s="685"/>
      <c r="VY68" s="685"/>
      <c r="VZ68" s="685"/>
      <c r="WA68" s="685"/>
      <c r="WB68" s="685"/>
      <c r="WC68" s="685"/>
      <c r="WD68" s="685"/>
      <c r="WE68" s="685"/>
      <c r="WF68" s="685"/>
      <c r="WG68" s="685"/>
      <c r="WH68" s="685"/>
      <c r="WI68" s="685"/>
      <c r="WJ68" s="685"/>
      <c r="WK68" s="685"/>
      <c r="WL68" s="685"/>
      <c r="WM68" s="685"/>
      <c r="WN68" s="685"/>
      <c r="WO68" s="685"/>
      <c r="WP68" s="685"/>
      <c r="WQ68" s="685"/>
      <c r="WR68" s="685"/>
      <c r="WS68" s="685"/>
      <c r="WT68" s="685"/>
      <c r="WU68" s="685"/>
      <c r="WV68" s="685"/>
      <c r="WW68" s="685"/>
      <c r="WX68" s="685"/>
      <c r="WY68" s="685"/>
      <c r="WZ68" s="685"/>
      <c r="XA68" s="685"/>
      <c r="XB68" s="685"/>
      <c r="XC68" s="685"/>
      <c r="XD68" s="685"/>
      <c r="XE68" s="685"/>
      <c r="XF68" s="685"/>
      <c r="XG68" s="685"/>
      <c r="XH68" s="685"/>
      <c r="XI68" s="685"/>
      <c r="XJ68" s="685"/>
      <c r="XK68" s="685"/>
      <c r="XL68" s="685"/>
      <c r="XM68" s="685"/>
      <c r="XN68" s="685"/>
      <c r="XO68" s="685"/>
      <c r="XP68" s="685"/>
      <c r="XQ68" s="685"/>
      <c r="XR68" s="685"/>
      <c r="XS68" s="685"/>
      <c r="XT68" s="685"/>
      <c r="XU68" s="685"/>
      <c r="XV68" s="685"/>
      <c r="XW68" s="685"/>
      <c r="XX68" s="685"/>
      <c r="XY68" s="685"/>
      <c r="XZ68" s="685"/>
      <c r="YA68" s="685"/>
      <c r="YB68" s="685"/>
      <c r="YC68" s="685"/>
      <c r="YD68" s="685"/>
      <c r="YE68" s="685"/>
      <c r="YF68" s="685"/>
      <c r="YG68" s="685"/>
      <c r="YH68" s="685"/>
      <c r="YI68" s="685"/>
      <c r="YJ68" s="685"/>
      <c r="YK68" s="685"/>
      <c r="YL68" s="685"/>
      <c r="YM68" s="685"/>
      <c r="YN68" s="685"/>
      <c r="YO68" s="685"/>
      <c r="YP68" s="685"/>
      <c r="YQ68" s="685"/>
      <c r="YR68" s="685"/>
      <c r="YS68" s="685"/>
      <c r="YT68" s="685"/>
      <c r="YU68" s="685"/>
      <c r="YV68" s="685"/>
      <c r="YW68" s="685"/>
      <c r="YX68" s="685"/>
      <c r="YY68" s="685"/>
      <c r="YZ68" s="685"/>
      <c r="ZA68" s="685"/>
      <c r="ZB68" s="685"/>
      <c r="ZC68" s="685"/>
      <c r="ZD68" s="685"/>
      <c r="ZE68" s="685"/>
      <c r="ZF68" s="685"/>
      <c r="ZG68" s="685"/>
      <c r="ZH68" s="685"/>
      <c r="ZI68" s="685"/>
      <c r="ZJ68" s="685"/>
      <c r="ZK68" s="685"/>
      <c r="ZL68" s="685"/>
      <c r="ZM68" s="685"/>
      <c r="ZN68" s="685"/>
      <c r="ZO68" s="685"/>
      <c r="ZP68" s="685"/>
      <c r="ZQ68" s="685"/>
      <c r="ZR68" s="685"/>
      <c r="ZS68" s="685"/>
      <c r="ZT68" s="685"/>
      <c r="ZU68" s="685"/>
      <c r="ZV68" s="685"/>
      <c r="ZW68" s="685"/>
      <c r="ZX68" s="685"/>
      <c r="ZY68" s="685"/>
      <c r="ZZ68" s="685"/>
      <c r="AAA68" s="685"/>
      <c r="AAB68" s="685"/>
      <c r="AAC68" s="685"/>
      <c r="AAD68" s="685"/>
      <c r="AAE68" s="685"/>
      <c r="AAF68" s="685"/>
      <c r="AAG68" s="685"/>
      <c r="AAH68" s="685"/>
      <c r="AAI68" s="685"/>
      <c r="AAJ68" s="685"/>
      <c r="AAK68" s="685"/>
      <c r="AAL68" s="685"/>
      <c r="AAM68" s="685"/>
      <c r="AAN68" s="685"/>
      <c r="AAO68" s="685"/>
      <c r="AAP68" s="685"/>
      <c r="AAQ68" s="685"/>
      <c r="AAR68" s="685"/>
      <c r="AAS68" s="685"/>
      <c r="AAT68" s="685"/>
      <c r="AAU68" s="685"/>
      <c r="AAV68" s="685"/>
      <c r="AAW68" s="685"/>
      <c r="AAX68" s="685"/>
      <c r="AAY68" s="685"/>
      <c r="AAZ68" s="685"/>
      <c r="ABA68" s="685"/>
      <c r="ABB68" s="685"/>
      <c r="ABC68" s="685"/>
      <c r="ABD68" s="685"/>
      <c r="ABE68" s="685"/>
      <c r="ABF68" s="685"/>
      <c r="ABG68" s="685"/>
      <c r="ABH68" s="685"/>
      <c r="ABI68" s="685"/>
      <c r="ABJ68" s="685"/>
      <c r="ABK68" s="685"/>
      <c r="ABL68" s="685"/>
      <c r="ABM68" s="685"/>
      <c r="ABN68" s="685"/>
      <c r="ABO68" s="685"/>
      <c r="ABP68" s="685"/>
      <c r="ABQ68" s="685"/>
      <c r="ABR68" s="685"/>
      <c r="ABS68" s="685"/>
      <c r="ABT68" s="685"/>
      <c r="ABU68" s="685"/>
      <c r="ABV68" s="685"/>
      <c r="ABW68" s="685"/>
      <c r="ABX68" s="685"/>
      <c r="ABY68" s="685"/>
      <c r="ABZ68" s="685"/>
      <c r="ACA68" s="685"/>
      <c r="ACB68" s="685"/>
      <c r="ACC68" s="685"/>
      <c r="ACD68" s="685"/>
      <c r="ACE68" s="685"/>
      <c r="ACF68" s="685"/>
      <c r="ACG68" s="685"/>
      <c r="ACH68" s="685"/>
      <c r="ACI68" s="685"/>
      <c r="ACJ68" s="685"/>
      <c r="ACK68" s="685"/>
      <c r="ACL68" s="685"/>
      <c r="ACM68" s="685"/>
      <c r="ACN68" s="685"/>
      <c r="ACO68" s="685"/>
      <c r="ACP68" s="685"/>
      <c r="ACQ68" s="685"/>
      <c r="ACR68" s="685"/>
      <c r="ACS68" s="685"/>
      <c r="ACT68" s="685"/>
      <c r="ACU68" s="685"/>
      <c r="ACV68" s="685"/>
      <c r="ACW68" s="685"/>
      <c r="ACX68" s="685"/>
      <c r="ACY68" s="685"/>
      <c r="ACZ68" s="685"/>
      <c r="ADA68" s="685"/>
      <c r="ADB68" s="685"/>
      <c r="ADC68" s="685"/>
      <c r="ADD68" s="685"/>
      <c r="ADE68" s="685"/>
      <c r="ADF68" s="685"/>
      <c r="ADG68" s="685"/>
      <c r="ADH68" s="685"/>
      <c r="ADI68" s="685"/>
      <c r="ADJ68" s="685"/>
      <c r="ADK68" s="685"/>
      <c r="ADL68" s="685"/>
      <c r="ADM68" s="685"/>
      <c r="ADN68" s="685"/>
      <c r="ADO68" s="685"/>
      <c r="ADP68" s="685"/>
      <c r="ADQ68" s="685"/>
      <c r="ADR68" s="685"/>
      <c r="ADS68" s="685"/>
      <c r="ADT68" s="685"/>
      <c r="ADU68" s="685"/>
      <c r="ADV68" s="685"/>
      <c r="ADW68" s="685"/>
      <c r="ADX68" s="685"/>
      <c r="ADY68" s="685"/>
      <c r="ADZ68" s="685"/>
      <c r="AEA68" s="685"/>
      <c r="AEB68" s="685"/>
      <c r="AEC68" s="685"/>
      <c r="AED68" s="685"/>
      <c r="AEE68" s="685"/>
      <c r="AEF68" s="685"/>
      <c r="AEG68" s="685"/>
      <c r="AEH68" s="685"/>
      <c r="AEI68" s="685"/>
      <c r="AEJ68" s="685"/>
      <c r="AEK68" s="685"/>
      <c r="AEL68" s="685"/>
      <c r="AEM68" s="685"/>
      <c r="AEN68" s="685"/>
      <c r="AEO68" s="685"/>
      <c r="AEP68" s="685"/>
      <c r="AEQ68" s="685"/>
      <c r="AER68" s="685"/>
      <c r="AES68" s="685"/>
      <c r="AET68" s="685"/>
      <c r="AEU68" s="685"/>
      <c r="AEV68" s="685"/>
      <c r="AEW68" s="685"/>
      <c r="AEX68" s="685"/>
      <c r="AEY68" s="685"/>
      <c r="AEZ68" s="685"/>
      <c r="AFA68" s="685"/>
      <c r="AFB68" s="685"/>
      <c r="AFC68" s="685"/>
      <c r="AFD68" s="685"/>
      <c r="AFE68" s="685"/>
      <c r="AFF68" s="685"/>
      <c r="AFG68" s="685"/>
      <c r="AFH68" s="685"/>
      <c r="AFI68" s="685"/>
      <c r="AFJ68" s="685"/>
      <c r="AFK68" s="685"/>
      <c r="AFL68" s="685"/>
      <c r="AFM68" s="685"/>
      <c r="AFN68" s="685"/>
      <c r="AFO68" s="685"/>
      <c r="AFP68" s="685"/>
      <c r="AFQ68" s="685"/>
      <c r="AFR68" s="685"/>
      <c r="AFS68" s="685"/>
      <c r="AFT68" s="685"/>
      <c r="AFU68" s="685"/>
      <c r="AFV68" s="685"/>
      <c r="AFW68" s="685"/>
      <c r="AFX68" s="685"/>
      <c r="AFY68" s="685"/>
      <c r="AFZ68" s="685"/>
      <c r="AGA68" s="685"/>
      <c r="AGB68" s="685"/>
      <c r="AGC68" s="685"/>
      <c r="AGD68" s="685"/>
      <c r="AGE68" s="685"/>
      <c r="AGF68" s="685"/>
      <c r="AGG68" s="685"/>
      <c r="AGH68" s="685"/>
      <c r="AGI68" s="685"/>
      <c r="AGJ68" s="685"/>
      <c r="AGK68" s="685"/>
      <c r="AGL68" s="685"/>
      <c r="AGM68" s="685"/>
      <c r="AGN68" s="685"/>
      <c r="AGO68" s="685"/>
      <c r="AGP68" s="685"/>
      <c r="AGQ68" s="685"/>
      <c r="AGR68" s="685"/>
      <c r="AGS68" s="685"/>
      <c r="AGT68" s="685"/>
      <c r="AGU68" s="685"/>
      <c r="AGV68" s="685"/>
      <c r="AGW68" s="685"/>
      <c r="AGX68" s="685"/>
      <c r="AGY68" s="685"/>
      <c r="AGZ68" s="685"/>
      <c r="AHA68" s="685"/>
      <c r="AHB68" s="685"/>
      <c r="AHC68" s="685"/>
      <c r="AHD68" s="685"/>
      <c r="AHE68" s="685"/>
      <c r="AHF68" s="685"/>
      <c r="AHG68" s="685"/>
      <c r="AHH68" s="685"/>
      <c r="AHI68" s="685"/>
      <c r="AHJ68" s="685"/>
      <c r="AHK68" s="685"/>
      <c r="AHL68" s="685"/>
      <c r="AHM68" s="685"/>
      <c r="AHN68" s="685"/>
      <c r="AHO68" s="685"/>
      <c r="AHP68" s="685"/>
      <c r="AHQ68" s="685"/>
      <c r="AHR68" s="685"/>
      <c r="AHS68" s="685"/>
      <c r="AHT68" s="685"/>
      <c r="AHU68" s="685"/>
      <c r="AHV68" s="685"/>
      <c r="AHW68" s="685"/>
      <c r="AHX68" s="685"/>
      <c r="AHY68" s="685"/>
      <c r="AHZ68" s="685"/>
      <c r="AIA68" s="685"/>
      <c r="AIB68" s="685"/>
      <c r="AIC68" s="685"/>
      <c r="AID68" s="685"/>
      <c r="AIE68" s="685"/>
      <c r="AIF68" s="685"/>
      <c r="AIG68" s="685"/>
      <c r="AIH68" s="685"/>
      <c r="AII68" s="685"/>
      <c r="AIJ68" s="685"/>
      <c r="AIK68" s="685"/>
      <c r="AIL68" s="685"/>
      <c r="AIM68" s="685"/>
      <c r="AIN68" s="685"/>
      <c r="AIO68" s="685"/>
      <c r="AIP68" s="685"/>
      <c r="AIQ68" s="685"/>
      <c r="AIR68" s="685"/>
      <c r="AIS68" s="685"/>
      <c r="AIT68" s="685"/>
      <c r="AIU68" s="685"/>
      <c r="AIV68" s="685"/>
      <c r="AIW68" s="685"/>
      <c r="AIX68" s="685"/>
      <c r="AIY68" s="685"/>
      <c r="AIZ68" s="685"/>
      <c r="AJA68" s="685"/>
      <c r="AJB68" s="685"/>
      <c r="AJC68" s="685"/>
      <c r="AJD68" s="685"/>
      <c r="AJE68" s="685"/>
      <c r="AJF68" s="685"/>
      <c r="AJG68" s="685"/>
      <c r="AJH68" s="685"/>
      <c r="AJI68" s="685"/>
      <c r="AJJ68" s="685"/>
      <c r="AJK68" s="685"/>
      <c r="AJL68" s="685"/>
      <c r="AJM68" s="685"/>
      <c r="AJN68" s="685"/>
      <c r="AJO68" s="685"/>
      <c r="AJP68" s="685"/>
      <c r="AJQ68" s="685"/>
      <c r="AJR68" s="685"/>
      <c r="AJS68" s="685"/>
      <c r="AJT68" s="685"/>
      <c r="AJU68" s="685"/>
      <c r="AJV68" s="685"/>
      <c r="AJW68" s="685"/>
      <c r="AJX68" s="685"/>
      <c r="AJY68" s="685"/>
      <c r="AJZ68" s="685"/>
      <c r="AKA68" s="685"/>
      <c r="AKB68" s="685"/>
      <c r="AKC68" s="685"/>
      <c r="AKD68" s="685"/>
      <c r="AKE68" s="685"/>
      <c r="AKF68" s="685"/>
      <c r="AKG68" s="685"/>
      <c r="AKH68" s="685"/>
      <c r="AKI68" s="685"/>
      <c r="AKJ68" s="685"/>
      <c r="AKK68" s="685"/>
      <c r="AKL68" s="685"/>
      <c r="AKM68" s="685"/>
      <c r="AKN68" s="685"/>
      <c r="AKO68" s="685"/>
      <c r="AKP68" s="685"/>
      <c r="AKQ68" s="685"/>
      <c r="AKR68" s="685"/>
      <c r="AKS68" s="685"/>
      <c r="AKT68" s="685"/>
      <c r="AKU68" s="685"/>
      <c r="AKV68" s="685"/>
      <c r="AKW68" s="685"/>
      <c r="AKX68" s="685"/>
      <c r="AKY68" s="685"/>
      <c r="AKZ68" s="685"/>
      <c r="ALA68" s="685"/>
      <c r="ALB68" s="685"/>
      <c r="ALC68" s="685"/>
      <c r="ALD68" s="685"/>
      <c r="ALE68" s="685"/>
      <c r="ALF68" s="685"/>
      <c r="ALG68" s="685"/>
      <c r="ALH68" s="685"/>
      <c r="ALI68" s="685"/>
      <c r="ALJ68" s="685"/>
      <c r="ALK68" s="685"/>
      <c r="ALL68" s="685"/>
      <c r="ALM68" s="685"/>
      <c r="ALN68" s="685"/>
      <c r="ALO68" s="685"/>
      <c r="ALP68" s="685"/>
      <c r="ALQ68" s="685"/>
      <c r="ALR68" s="685"/>
      <c r="ALS68" s="685"/>
      <c r="ALT68" s="685"/>
      <c r="ALU68" s="685"/>
      <c r="ALV68" s="685"/>
      <c r="ALW68" s="685"/>
      <c r="ALX68" s="685"/>
      <c r="ALY68" s="685"/>
      <c r="ALZ68" s="685"/>
      <c r="AMA68" s="685"/>
      <c r="AMB68" s="685"/>
      <c r="AMC68" s="685"/>
      <c r="AMD68" s="685"/>
      <c r="AME68" s="685"/>
      <c r="AMF68" s="685"/>
      <c r="AMG68" s="685"/>
      <c r="AMH68" s="685"/>
      <c r="AMI68" s="685"/>
      <c r="AMJ68" s="685"/>
      <c r="AMK68" s="685"/>
      <c r="AML68" s="685"/>
      <c r="AMM68" s="685"/>
      <c r="AMN68" s="685"/>
      <c r="AMO68" s="685"/>
      <c r="AMP68" s="685"/>
      <c r="AMQ68" s="685"/>
      <c r="AMR68" s="685"/>
      <c r="AMS68" s="685"/>
      <c r="AMT68" s="685"/>
      <c r="AMU68" s="685"/>
      <c r="AMV68" s="685"/>
      <c r="AMW68" s="685"/>
      <c r="AMX68" s="685"/>
      <c r="AMY68" s="685"/>
      <c r="AMZ68" s="685"/>
      <c r="ANA68" s="685"/>
      <c r="ANB68" s="685"/>
      <c r="ANC68" s="685"/>
      <c r="AND68" s="685"/>
      <c r="ANE68" s="685"/>
      <c r="ANF68" s="685"/>
      <c r="ANG68" s="685"/>
      <c r="ANH68" s="685"/>
      <c r="ANI68" s="685"/>
      <c r="ANJ68" s="685"/>
      <c r="ANK68" s="685"/>
      <c r="ANL68" s="685"/>
      <c r="ANM68" s="685"/>
      <c r="ANN68" s="685"/>
      <c r="ANO68" s="685"/>
      <c r="ANP68" s="685"/>
      <c r="ANQ68" s="685"/>
      <c r="ANR68" s="685"/>
      <c r="ANS68" s="685"/>
      <c r="ANT68" s="685"/>
      <c r="ANU68" s="685"/>
      <c r="ANV68" s="685"/>
      <c r="ANW68" s="685"/>
      <c r="ANX68" s="685"/>
      <c r="ANY68" s="685"/>
      <c r="ANZ68" s="685"/>
      <c r="AOA68" s="685"/>
      <c r="AOB68" s="685"/>
      <c r="AOC68" s="685"/>
      <c r="AOD68" s="685"/>
      <c r="AOE68" s="685"/>
      <c r="AOF68" s="685"/>
      <c r="AOG68" s="685"/>
      <c r="AOH68" s="685"/>
      <c r="AOI68" s="685"/>
      <c r="AOJ68" s="685"/>
      <c r="AOK68" s="685"/>
      <c r="AOL68" s="685"/>
      <c r="AOM68" s="685"/>
      <c r="AON68" s="685"/>
      <c r="AOO68" s="685"/>
      <c r="AOP68" s="685"/>
      <c r="AOQ68" s="685"/>
      <c r="AOR68" s="685"/>
      <c r="AOS68" s="685"/>
      <c r="AOT68" s="685"/>
      <c r="AOU68" s="685"/>
      <c r="AOV68" s="685"/>
      <c r="AOW68" s="685"/>
      <c r="AOX68" s="685"/>
      <c r="AOY68" s="685"/>
      <c r="AOZ68" s="685"/>
      <c r="APA68" s="685"/>
      <c r="APB68" s="685"/>
      <c r="APC68" s="685"/>
      <c r="APD68" s="685"/>
      <c r="APE68" s="685"/>
      <c r="APF68" s="685"/>
      <c r="APG68" s="685"/>
      <c r="APH68" s="685"/>
      <c r="API68" s="685"/>
      <c r="APJ68" s="685"/>
      <c r="APK68" s="685"/>
      <c r="APL68" s="685"/>
      <c r="APM68" s="685"/>
      <c r="APN68" s="685"/>
      <c r="APO68" s="685"/>
      <c r="APP68" s="685"/>
      <c r="APQ68" s="685"/>
      <c r="APR68" s="685"/>
      <c r="APS68" s="685"/>
      <c r="APT68" s="685"/>
      <c r="APU68" s="685"/>
      <c r="APV68" s="685"/>
      <c r="APW68" s="685"/>
      <c r="APX68" s="685"/>
      <c r="APY68" s="685"/>
      <c r="APZ68" s="685"/>
      <c r="AQA68" s="685"/>
      <c r="AQB68" s="685"/>
      <c r="AQC68" s="685"/>
      <c r="AQD68" s="685"/>
      <c r="AQE68" s="685"/>
      <c r="AQF68" s="685"/>
      <c r="AQG68" s="685"/>
      <c r="AQH68" s="685"/>
      <c r="AQI68" s="685"/>
      <c r="AQJ68" s="685"/>
      <c r="AQK68" s="685"/>
      <c r="AQL68" s="685"/>
      <c r="AQM68" s="685"/>
      <c r="AQN68" s="685"/>
      <c r="AQO68" s="685"/>
      <c r="AQP68" s="685"/>
      <c r="AQQ68" s="685"/>
      <c r="AQR68" s="685"/>
      <c r="AQS68" s="685"/>
      <c r="AQT68" s="685"/>
      <c r="AQU68" s="685"/>
      <c r="AQV68" s="685"/>
      <c r="AQW68" s="685"/>
      <c r="AQX68" s="685"/>
      <c r="AQY68" s="685"/>
      <c r="AQZ68" s="685"/>
      <c r="ARA68" s="685"/>
      <c r="ARB68" s="685"/>
      <c r="ARC68" s="685"/>
      <c r="ARD68" s="685"/>
      <c r="ARE68" s="685"/>
      <c r="ARF68" s="685"/>
      <c r="ARG68" s="685"/>
      <c r="ARH68" s="685"/>
      <c r="ARI68" s="685"/>
      <c r="ARJ68" s="685"/>
      <c r="ARK68" s="685"/>
      <c r="ARL68" s="685"/>
      <c r="ARM68" s="685"/>
      <c r="ARN68" s="685"/>
      <c r="ARO68" s="685"/>
      <c r="ARP68" s="685"/>
      <c r="ARQ68" s="685"/>
      <c r="ARR68" s="685"/>
      <c r="ARS68" s="685"/>
      <c r="ART68" s="685"/>
      <c r="ARU68" s="685"/>
      <c r="ARV68" s="685"/>
      <c r="ARW68" s="685"/>
      <c r="ARX68" s="685"/>
      <c r="ARY68" s="685"/>
      <c r="ARZ68" s="685"/>
      <c r="ASA68" s="685"/>
      <c r="ASB68" s="685"/>
      <c r="ASC68" s="685"/>
      <c r="ASD68" s="685"/>
      <c r="ASE68" s="685"/>
      <c r="ASF68" s="685"/>
      <c r="ASG68" s="685"/>
      <c r="ASH68" s="685"/>
      <c r="ASI68" s="685"/>
      <c r="ASJ68" s="685"/>
      <c r="ASK68" s="685"/>
      <c r="ASL68" s="685"/>
      <c r="ASM68" s="685"/>
      <c r="ASN68" s="685"/>
      <c r="ASO68" s="685"/>
      <c r="ASP68" s="685"/>
      <c r="ASQ68" s="685"/>
      <c r="ASR68" s="685"/>
      <c r="ASS68" s="685"/>
      <c r="AST68" s="685"/>
      <c r="ASU68" s="685"/>
      <c r="ASV68" s="685"/>
      <c r="ASW68" s="685"/>
      <c r="ASX68" s="685"/>
      <c r="ASY68" s="685"/>
      <c r="ASZ68" s="685"/>
      <c r="ATA68" s="685"/>
      <c r="ATB68" s="685"/>
      <c r="ATC68" s="685"/>
      <c r="ATD68" s="685"/>
      <c r="ATE68" s="685"/>
      <c r="ATF68" s="685"/>
      <c r="ATG68" s="685"/>
      <c r="ATH68" s="685"/>
      <c r="ATI68" s="685"/>
      <c r="ATJ68" s="685"/>
      <c r="ATK68" s="685"/>
      <c r="ATL68" s="685"/>
      <c r="ATM68" s="685"/>
      <c r="ATN68" s="685"/>
      <c r="ATO68" s="685"/>
      <c r="ATP68" s="685"/>
      <c r="ATQ68" s="685"/>
      <c r="ATR68" s="685"/>
      <c r="ATS68" s="685"/>
      <c r="ATT68" s="685"/>
      <c r="ATU68" s="685"/>
      <c r="ATV68" s="685"/>
      <c r="ATW68" s="685"/>
      <c r="ATX68" s="685"/>
      <c r="ATY68" s="685"/>
      <c r="ATZ68" s="685"/>
      <c r="AUA68" s="685"/>
      <c r="AUB68" s="685"/>
      <c r="AUC68" s="685"/>
      <c r="AUD68" s="685"/>
      <c r="AUE68" s="685"/>
      <c r="AUF68" s="685"/>
      <c r="AUG68" s="685"/>
      <c r="AUH68" s="685"/>
      <c r="AUI68" s="685"/>
      <c r="AUJ68" s="685"/>
      <c r="AUK68" s="685"/>
      <c r="AUL68" s="685"/>
      <c r="AUM68" s="685"/>
      <c r="AUN68" s="685"/>
      <c r="AUO68" s="685"/>
      <c r="AUP68" s="685"/>
      <c r="AUQ68" s="685"/>
      <c r="AUR68" s="685"/>
      <c r="AUS68" s="685"/>
      <c r="AUT68" s="685"/>
      <c r="AUU68" s="685"/>
      <c r="AUV68" s="685"/>
      <c r="AUW68" s="685"/>
      <c r="AUX68" s="685"/>
      <c r="AUY68" s="685"/>
      <c r="AUZ68" s="685"/>
      <c r="AVA68" s="685"/>
      <c r="AVB68" s="685"/>
      <c r="AVC68" s="685"/>
      <c r="AVD68" s="685"/>
      <c r="AVE68" s="685"/>
      <c r="AVF68" s="685"/>
      <c r="AVG68" s="685"/>
      <c r="AVH68" s="685"/>
      <c r="AVI68" s="685"/>
      <c r="AVJ68" s="685"/>
      <c r="AVK68" s="685"/>
      <c r="AVL68" s="685"/>
      <c r="AVM68" s="685"/>
      <c r="AVN68" s="685"/>
      <c r="AVO68" s="685"/>
      <c r="AVP68" s="685"/>
      <c r="AVQ68" s="685"/>
      <c r="AVR68" s="685"/>
      <c r="AVS68" s="685"/>
      <c r="AVT68" s="685"/>
      <c r="AVU68" s="685"/>
      <c r="AVV68" s="685"/>
      <c r="AVW68" s="685"/>
      <c r="AVX68" s="685"/>
      <c r="AVY68" s="685"/>
      <c r="AVZ68" s="685"/>
      <c r="AWA68" s="685"/>
      <c r="AWB68" s="685"/>
      <c r="AWC68" s="685"/>
      <c r="AWD68" s="685"/>
      <c r="AWE68" s="685"/>
      <c r="AWF68" s="685"/>
      <c r="AWG68" s="685"/>
      <c r="AWH68" s="685"/>
      <c r="AWI68" s="685"/>
      <c r="AWJ68" s="685"/>
      <c r="AWK68" s="685"/>
      <c r="AWL68" s="685"/>
      <c r="AWM68" s="685"/>
      <c r="AWN68" s="685"/>
      <c r="AWO68" s="685"/>
      <c r="AWP68" s="685"/>
      <c r="AWQ68" s="685"/>
      <c r="AWR68" s="685"/>
      <c r="AWS68" s="685"/>
      <c r="AWT68" s="685"/>
      <c r="AWU68" s="685"/>
      <c r="AWV68" s="685"/>
      <c r="AWW68" s="685"/>
      <c r="AWX68" s="685"/>
      <c r="AWY68" s="685"/>
      <c r="AWZ68" s="685"/>
      <c r="AXA68" s="685"/>
      <c r="AXB68" s="685"/>
      <c r="AXC68" s="685"/>
      <c r="AXD68" s="685"/>
      <c r="AXE68" s="685"/>
      <c r="AXF68" s="685"/>
      <c r="AXG68" s="685"/>
      <c r="AXH68" s="685"/>
      <c r="AXI68" s="685"/>
      <c r="AXJ68" s="685"/>
      <c r="AXK68" s="685"/>
      <c r="AXL68" s="685"/>
      <c r="AXM68" s="685"/>
      <c r="AXN68" s="685"/>
      <c r="AXO68" s="685"/>
      <c r="AXP68" s="685"/>
      <c r="AXQ68" s="685"/>
      <c r="AXR68" s="685"/>
      <c r="AXS68" s="685"/>
      <c r="AXT68" s="685"/>
      <c r="AXU68" s="685"/>
      <c r="AXV68" s="685"/>
      <c r="AXW68" s="685"/>
      <c r="AXX68" s="685"/>
      <c r="AXY68" s="685"/>
      <c r="AXZ68" s="685"/>
      <c r="AYA68" s="685"/>
      <c r="AYB68" s="685"/>
      <c r="AYC68" s="685"/>
      <c r="AYD68" s="685"/>
      <c r="AYE68" s="685"/>
      <c r="AYF68" s="685"/>
      <c r="AYG68" s="685"/>
      <c r="AYH68" s="685"/>
      <c r="AYI68" s="685"/>
      <c r="AYJ68" s="685"/>
      <c r="AYK68" s="685"/>
      <c r="AYL68" s="685"/>
      <c r="AYM68" s="685"/>
      <c r="AYN68" s="685"/>
      <c r="AYO68" s="685"/>
      <c r="AYP68" s="685"/>
      <c r="AYQ68" s="685"/>
      <c r="AYR68" s="685"/>
      <c r="AYS68" s="685"/>
      <c r="AYT68" s="685"/>
      <c r="AYU68" s="685"/>
      <c r="AYV68" s="685"/>
      <c r="AYW68" s="685"/>
      <c r="AYX68" s="685"/>
      <c r="AYY68" s="685"/>
      <c r="AYZ68" s="685"/>
      <c r="AZA68" s="685"/>
      <c r="AZB68" s="685"/>
      <c r="AZC68" s="685"/>
      <c r="AZD68" s="685"/>
      <c r="AZE68" s="685"/>
      <c r="AZF68" s="685"/>
      <c r="AZG68" s="685"/>
      <c r="AZH68" s="685"/>
      <c r="AZI68" s="685"/>
      <c r="AZJ68" s="685"/>
      <c r="AZK68" s="685"/>
      <c r="AZL68" s="685"/>
      <c r="AZM68" s="685"/>
      <c r="AZN68" s="685"/>
      <c r="AZO68" s="685"/>
      <c r="AZP68" s="685"/>
      <c r="AZQ68" s="685"/>
      <c r="AZR68" s="685"/>
      <c r="AZS68" s="685"/>
      <c r="AZT68" s="685"/>
      <c r="AZU68" s="685"/>
      <c r="AZV68" s="685"/>
      <c r="AZW68" s="685"/>
      <c r="AZX68" s="685"/>
      <c r="AZY68" s="685"/>
      <c r="AZZ68" s="685"/>
      <c r="BAA68" s="685"/>
      <c r="BAB68" s="685"/>
      <c r="BAC68" s="685"/>
      <c r="BAD68" s="685"/>
      <c r="BAE68" s="685"/>
      <c r="BAF68" s="685"/>
      <c r="BAG68" s="685"/>
      <c r="BAH68" s="685"/>
      <c r="BAI68" s="685"/>
      <c r="BAJ68" s="685"/>
      <c r="BAK68" s="685"/>
      <c r="BAL68" s="685"/>
      <c r="BAM68" s="685"/>
      <c r="BAN68" s="685"/>
      <c r="BAO68" s="685"/>
      <c r="BAP68" s="685"/>
      <c r="BAQ68" s="685"/>
      <c r="BAR68" s="685"/>
      <c r="BAS68" s="685"/>
      <c r="BAT68" s="685"/>
      <c r="BAU68" s="685"/>
      <c r="BAV68" s="685"/>
      <c r="BAW68" s="685"/>
      <c r="BAX68" s="685"/>
      <c r="BAY68" s="685"/>
      <c r="BAZ68" s="685"/>
      <c r="BBA68" s="685"/>
      <c r="BBB68" s="685"/>
      <c r="BBC68" s="685"/>
      <c r="BBD68" s="685"/>
      <c r="BBE68" s="685"/>
      <c r="BBF68" s="685"/>
      <c r="BBG68" s="685"/>
      <c r="BBH68" s="685"/>
      <c r="BBI68" s="685"/>
      <c r="BBJ68" s="685"/>
      <c r="BBK68" s="685"/>
      <c r="BBL68" s="685"/>
      <c r="BBM68" s="685"/>
      <c r="BBN68" s="685"/>
      <c r="BBO68" s="685"/>
      <c r="BBP68" s="685"/>
      <c r="BBQ68" s="685"/>
      <c r="BBR68" s="685"/>
      <c r="BBS68" s="685"/>
      <c r="BBT68" s="685"/>
      <c r="BBU68" s="685"/>
      <c r="BBV68" s="685"/>
      <c r="BBW68" s="685"/>
      <c r="BBX68" s="685"/>
      <c r="BBY68" s="685"/>
      <c r="BBZ68" s="685"/>
      <c r="BCA68" s="685"/>
      <c r="BCB68" s="685"/>
      <c r="BCC68" s="685"/>
      <c r="BCD68" s="685"/>
      <c r="BCE68" s="685"/>
      <c r="BCF68" s="685"/>
      <c r="BCG68" s="685"/>
      <c r="BCH68" s="685"/>
      <c r="BCI68" s="685"/>
      <c r="BCJ68" s="685"/>
      <c r="BCK68" s="685"/>
      <c r="BCL68" s="685"/>
      <c r="BCM68" s="685"/>
      <c r="BCN68" s="685"/>
      <c r="BCO68" s="685"/>
      <c r="BCP68" s="685"/>
      <c r="BCQ68" s="685"/>
      <c r="BCR68" s="685"/>
      <c r="BCS68" s="685"/>
      <c r="BCT68" s="685"/>
      <c r="BCU68" s="685"/>
      <c r="BCV68" s="685"/>
      <c r="BCW68" s="685"/>
      <c r="BCX68" s="685"/>
      <c r="BCY68" s="685"/>
      <c r="BCZ68" s="685"/>
      <c r="BDA68" s="685"/>
      <c r="BDB68" s="685"/>
      <c r="BDC68" s="685"/>
      <c r="BDD68" s="685"/>
      <c r="BDE68" s="685"/>
      <c r="BDF68" s="685"/>
      <c r="BDG68" s="685"/>
      <c r="BDH68" s="685"/>
      <c r="BDI68" s="685"/>
      <c r="BDJ68" s="685"/>
      <c r="BDK68" s="685"/>
      <c r="BDL68" s="685"/>
      <c r="BDM68" s="685"/>
      <c r="BDN68" s="685"/>
      <c r="BDO68" s="685"/>
      <c r="BDP68" s="685"/>
      <c r="BDQ68" s="685"/>
      <c r="BDR68" s="685"/>
      <c r="BDS68" s="685"/>
      <c r="BDT68" s="685"/>
      <c r="BDU68" s="685"/>
      <c r="BDV68" s="685"/>
      <c r="BDW68" s="685"/>
      <c r="BDX68" s="685"/>
      <c r="BDY68" s="685"/>
      <c r="BDZ68" s="685"/>
      <c r="BEA68" s="685"/>
      <c r="BEB68" s="685"/>
      <c r="BEC68" s="685"/>
      <c r="BED68" s="685"/>
      <c r="BEE68" s="685"/>
      <c r="BEF68" s="685"/>
      <c r="BEG68" s="685"/>
      <c r="BEH68" s="685"/>
      <c r="BEI68" s="685"/>
      <c r="BEJ68" s="685"/>
      <c r="BEK68" s="685"/>
      <c r="BEL68" s="685"/>
      <c r="BEM68" s="685"/>
      <c r="BEN68" s="685"/>
      <c r="BEO68" s="685"/>
      <c r="BEP68" s="685"/>
      <c r="BEQ68" s="685"/>
      <c r="BER68" s="685"/>
      <c r="BES68" s="685"/>
      <c r="BET68" s="685"/>
      <c r="BEU68" s="685"/>
      <c r="BEV68" s="685"/>
      <c r="BEW68" s="685"/>
      <c r="BEX68" s="685"/>
      <c r="BEY68" s="685"/>
      <c r="BEZ68" s="685"/>
      <c r="BFA68" s="685"/>
      <c r="BFB68" s="685"/>
      <c r="BFC68" s="685"/>
      <c r="BFD68" s="685"/>
      <c r="BFE68" s="685"/>
      <c r="BFF68" s="685"/>
      <c r="BFG68" s="685"/>
      <c r="BFH68" s="685"/>
      <c r="BFI68" s="685"/>
      <c r="BFJ68" s="685"/>
      <c r="BFK68" s="685"/>
      <c r="BFL68" s="685"/>
      <c r="BFM68" s="685"/>
      <c r="BFN68" s="685"/>
      <c r="BFO68" s="685"/>
      <c r="BFP68" s="685"/>
      <c r="BFQ68" s="685"/>
      <c r="BFR68" s="685"/>
      <c r="BFS68" s="685"/>
      <c r="BFT68" s="685"/>
      <c r="BFU68" s="685"/>
      <c r="BFV68" s="685"/>
      <c r="BFW68" s="685"/>
      <c r="BFX68" s="685"/>
      <c r="BFY68" s="685"/>
      <c r="BFZ68" s="685"/>
      <c r="BGA68" s="685"/>
      <c r="BGB68" s="685"/>
      <c r="BGC68" s="685"/>
      <c r="BGD68" s="685"/>
      <c r="BGE68" s="685"/>
      <c r="BGF68" s="685"/>
      <c r="BGG68" s="685"/>
      <c r="BGH68" s="685"/>
      <c r="BGI68" s="685"/>
      <c r="BGJ68" s="685"/>
      <c r="BGK68" s="685"/>
      <c r="BGL68" s="685"/>
      <c r="BGM68" s="685"/>
      <c r="BGN68" s="685"/>
      <c r="BGO68" s="685"/>
      <c r="BGP68" s="685"/>
      <c r="BGQ68" s="685"/>
      <c r="BGR68" s="685"/>
      <c r="BGS68" s="685"/>
      <c r="BGT68" s="685"/>
      <c r="BGU68" s="685"/>
      <c r="BGV68" s="685"/>
      <c r="BGW68" s="685"/>
      <c r="BGX68" s="685"/>
      <c r="BGY68" s="685"/>
      <c r="BGZ68" s="685"/>
      <c r="BHA68" s="685"/>
      <c r="BHB68" s="685"/>
      <c r="BHC68" s="685"/>
      <c r="BHD68" s="685"/>
      <c r="BHE68" s="685"/>
      <c r="BHF68" s="685"/>
      <c r="BHG68" s="685"/>
      <c r="BHH68" s="685"/>
      <c r="BHI68" s="685"/>
      <c r="BHJ68" s="685"/>
      <c r="BHK68" s="685"/>
      <c r="BHL68" s="685"/>
      <c r="BHM68" s="685"/>
      <c r="BHN68" s="685"/>
      <c r="BHO68" s="685"/>
      <c r="BHP68" s="685"/>
      <c r="BHQ68" s="685"/>
      <c r="BHR68" s="685"/>
      <c r="BHS68" s="685"/>
      <c r="BHT68" s="685"/>
      <c r="BHU68" s="685"/>
      <c r="BHV68" s="685"/>
      <c r="BHW68" s="685"/>
      <c r="BHX68" s="685"/>
      <c r="BHY68" s="685"/>
      <c r="BHZ68" s="685"/>
      <c r="BIA68" s="685"/>
      <c r="BIB68" s="685"/>
      <c r="BIC68" s="685"/>
      <c r="BID68" s="685"/>
      <c r="BIE68" s="685"/>
      <c r="BIF68" s="685"/>
      <c r="BIG68" s="685"/>
      <c r="BIH68" s="685"/>
      <c r="BII68" s="685"/>
      <c r="BIJ68" s="685"/>
      <c r="BIK68" s="685"/>
      <c r="BIL68" s="685"/>
      <c r="BIM68" s="685"/>
      <c r="BIN68" s="685"/>
      <c r="BIO68" s="685"/>
      <c r="BIP68" s="685"/>
      <c r="BIQ68" s="685"/>
      <c r="BIR68" s="685"/>
      <c r="BIS68" s="685"/>
      <c r="BIT68" s="685"/>
      <c r="BIU68" s="685"/>
      <c r="BIV68" s="685"/>
      <c r="BIW68" s="685"/>
      <c r="BIX68" s="685"/>
      <c r="BIY68" s="685"/>
      <c r="BIZ68" s="685"/>
      <c r="BJA68" s="685"/>
      <c r="BJB68" s="685"/>
      <c r="BJC68" s="685"/>
      <c r="BJD68" s="685"/>
      <c r="BJE68" s="685"/>
      <c r="BJF68" s="685"/>
      <c r="BJG68" s="685"/>
      <c r="BJH68" s="685"/>
      <c r="BJI68" s="685"/>
      <c r="BJJ68" s="685"/>
      <c r="BJK68" s="685"/>
      <c r="BJL68" s="685"/>
      <c r="BJM68" s="685"/>
      <c r="BJN68" s="685"/>
      <c r="BJO68" s="685"/>
      <c r="BJP68" s="685"/>
      <c r="BJQ68" s="685"/>
      <c r="BJR68" s="685"/>
      <c r="BJS68" s="685"/>
      <c r="BJT68" s="685"/>
      <c r="BJU68" s="685"/>
      <c r="BJV68" s="685"/>
      <c r="BJW68" s="685"/>
      <c r="BJX68" s="685"/>
      <c r="BJY68" s="685"/>
      <c r="BJZ68" s="685"/>
      <c r="BKA68" s="685"/>
      <c r="BKB68" s="685"/>
      <c r="BKC68" s="685"/>
      <c r="BKD68" s="685"/>
      <c r="BKE68" s="685"/>
      <c r="BKF68" s="685"/>
      <c r="BKG68" s="685"/>
      <c r="BKH68" s="685"/>
      <c r="BKI68" s="685"/>
      <c r="BKJ68" s="685"/>
      <c r="BKK68" s="685"/>
      <c r="BKL68" s="685"/>
      <c r="BKM68" s="685"/>
      <c r="BKN68" s="685"/>
      <c r="BKO68" s="685"/>
      <c r="BKP68" s="685"/>
      <c r="BKQ68" s="685"/>
      <c r="BKR68" s="685"/>
      <c r="BKS68" s="685"/>
      <c r="BKT68" s="685"/>
      <c r="BKU68" s="685"/>
      <c r="BKV68" s="685"/>
      <c r="BKW68" s="685"/>
      <c r="BKX68" s="685"/>
      <c r="BKY68" s="685"/>
      <c r="BKZ68" s="685"/>
      <c r="BLA68" s="685"/>
      <c r="BLB68" s="685"/>
      <c r="BLC68" s="685"/>
      <c r="BLD68" s="685"/>
      <c r="BLE68" s="685"/>
      <c r="BLF68" s="685"/>
      <c r="BLG68" s="685"/>
      <c r="BLH68" s="685"/>
      <c r="BLI68" s="685"/>
      <c r="BLJ68" s="685"/>
      <c r="BLK68" s="685"/>
      <c r="BLL68" s="685"/>
      <c r="BLM68" s="685"/>
      <c r="BLN68" s="685"/>
      <c r="BLO68" s="685"/>
      <c r="BLP68" s="685"/>
      <c r="BLQ68" s="685"/>
      <c r="BLR68" s="685"/>
      <c r="BLS68" s="685"/>
      <c r="BLT68" s="685"/>
      <c r="BLU68" s="685"/>
      <c r="BLV68" s="685"/>
      <c r="BLW68" s="685"/>
      <c r="BLX68" s="685"/>
      <c r="BLY68" s="685"/>
      <c r="BLZ68" s="685"/>
      <c r="BMA68" s="685"/>
      <c r="BMB68" s="685"/>
      <c r="BMC68" s="685"/>
      <c r="BMD68" s="685"/>
      <c r="BME68" s="685"/>
      <c r="BMF68" s="685"/>
      <c r="BMG68" s="685"/>
      <c r="BMH68" s="685"/>
      <c r="BMI68" s="685"/>
      <c r="BMJ68" s="685"/>
      <c r="BMK68" s="685"/>
      <c r="BML68" s="685"/>
      <c r="BMM68" s="685"/>
      <c r="BMN68" s="685"/>
      <c r="BMO68" s="685"/>
      <c r="BMP68" s="685"/>
      <c r="BMQ68" s="685"/>
      <c r="BMR68" s="685"/>
      <c r="BMS68" s="685"/>
      <c r="BMT68" s="685"/>
      <c r="BMU68" s="685"/>
      <c r="BMV68" s="685"/>
      <c r="BMW68" s="685"/>
      <c r="BMX68" s="685"/>
      <c r="BMY68" s="685"/>
      <c r="BMZ68" s="685"/>
      <c r="BNA68" s="685"/>
      <c r="BNB68" s="685"/>
      <c r="BNC68" s="685"/>
      <c r="BND68" s="685"/>
      <c r="BNE68" s="685"/>
      <c r="BNF68" s="685"/>
      <c r="BNG68" s="685"/>
      <c r="BNH68" s="685"/>
      <c r="BNI68" s="685"/>
      <c r="BNJ68" s="685"/>
      <c r="BNK68" s="685"/>
      <c r="BNL68" s="685"/>
      <c r="BNM68" s="685"/>
      <c r="BNN68" s="685"/>
      <c r="BNO68" s="685"/>
      <c r="BNP68" s="685"/>
      <c r="BNQ68" s="685"/>
      <c r="BNR68" s="685"/>
      <c r="BNS68" s="685"/>
      <c r="BNT68" s="685"/>
      <c r="BNU68" s="685"/>
      <c r="BNV68" s="685"/>
      <c r="BNW68" s="685"/>
      <c r="BNX68" s="685"/>
      <c r="BNY68" s="685"/>
      <c r="BNZ68" s="685"/>
      <c r="BOA68" s="685"/>
      <c r="BOB68" s="685"/>
      <c r="BOC68" s="685"/>
      <c r="BOD68" s="685"/>
      <c r="BOE68" s="685"/>
      <c r="BOF68" s="685"/>
      <c r="BOG68" s="685"/>
      <c r="BOH68" s="685"/>
      <c r="BOI68" s="685"/>
      <c r="BOJ68" s="685"/>
      <c r="BOK68" s="685"/>
      <c r="BOL68" s="685"/>
      <c r="BOM68" s="685"/>
      <c r="BON68" s="685"/>
      <c r="BOO68" s="685"/>
      <c r="BOP68" s="685"/>
      <c r="BOQ68" s="685"/>
      <c r="BOR68" s="685"/>
      <c r="BOS68" s="685"/>
      <c r="BOT68" s="685"/>
      <c r="BOU68" s="685"/>
      <c r="BOV68" s="685"/>
      <c r="BOW68" s="685"/>
      <c r="BOX68" s="685"/>
      <c r="BOY68" s="685"/>
      <c r="BOZ68" s="685"/>
      <c r="BPA68" s="685"/>
      <c r="BPB68" s="685"/>
      <c r="BPC68" s="685"/>
      <c r="BPD68" s="685"/>
      <c r="BPE68" s="685"/>
      <c r="BPF68" s="685"/>
      <c r="BPG68" s="685"/>
      <c r="BPH68" s="685"/>
      <c r="BPI68" s="685"/>
      <c r="BPJ68" s="685"/>
      <c r="BPK68" s="685"/>
      <c r="BPL68" s="685"/>
      <c r="BPM68" s="685"/>
      <c r="BPN68" s="685"/>
      <c r="BPO68" s="685"/>
      <c r="BPP68" s="685"/>
      <c r="BPQ68" s="685"/>
      <c r="BPR68" s="685"/>
      <c r="BPS68" s="685"/>
      <c r="BPT68" s="685"/>
      <c r="BPU68" s="685"/>
      <c r="BPV68" s="685"/>
      <c r="BPW68" s="685"/>
      <c r="BPX68" s="685"/>
      <c r="BPY68" s="685"/>
      <c r="BPZ68" s="685"/>
      <c r="BQA68" s="685"/>
      <c r="BQB68" s="685"/>
      <c r="BQC68" s="685"/>
      <c r="BQD68" s="685"/>
      <c r="BQE68" s="685"/>
      <c r="BQF68" s="685"/>
      <c r="BQG68" s="685"/>
      <c r="BQH68" s="685"/>
      <c r="BQI68" s="685"/>
      <c r="BQJ68" s="685"/>
      <c r="BQK68" s="685"/>
      <c r="BQL68" s="685"/>
      <c r="BQM68" s="685"/>
      <c r="BQN68" s="685"/>
      <c r="BQO68" s="685"/>
      <c r="BQP68" s="685"/>
      <c r="BQQ68" s="685"/>
      <c r="BQR68" s="685"/>
      <c r="BQS68" s="685"/>
      <c r="BQT68" s="685"/>
      <c r="BQU68" s="685"/>
      <c r="BQV68" s="685"/>
      <c r="BQW68" s="685"/>
      <c r="BQX68" s="685"/>
      <c r="BQY68" s="685"/>
      <c r="BQZ68" s="685"/>
      <c r="BRA68" s="685"/>
      <c r="BRB68" s="685"/>
      <c r="BRC68" s="685"/>
      <c r="BRD68" s="685"/>
      <c r="BRE68" s="685"/>
      <c r="BRF68" s="685"/>
      <c r="BRG68" s="685"/>
      <c r="BRH68" s="685"/>
      <c r="BRI68" s="685"/>
      <c r="BRJ68" s="685"/>
      <c r="BRK68" s="685"/>
      <c r="BRL68" s="685"/>
      <c r="BRM68" s="685"/>
      <c r="BRN68" s="685"/>
      <c r="BRO68" s="685"/>
      <c r="BRP68" s="685"/>
      <c r="BRQ68" s="685"/>
      <c r="BRR68" s="685"/>
      <c r="BRS68" s="685"/>
      <c r="BRT68" s="685"/>
      <c r="BRU68" s="685"/>
      <c r="BRV68" s="685"/>
      <c r="BRW68" s="685"/>
      <c r="BRX68" s="685"/>
      <c r="BRY68" s="685"/>
      <c r="BRZ68" s="685"/>
      <c r="BSA68" s="685"/>
      <c r="BSB68" s="685"/>
      <c r="BSC68" s="685"/>
      <c r="BSD68" s="685"/>
      <c r="BSE68" s="685"/>
      <c r="BSF68" s="685"/>
      <c r="BSG68" s="685"/>
      <c r="BSH68" s="685"/>
      <c r="BSI68" s="685"/>
      <c r="BSJ68" s="685"/>
      <c r="BSK68" s="685"/>
      <c r="BSL68" s="685"/>
      <c r="BSM68" s="685"/>
      <c r="BSN68" s="685"/>
      <c r="BSO68" s="685"/>
      <c r="BSP68" s="685"/>
      <c r="BSQ68" s="685"/>
      <c r="BSR68" s="685"/>
      <c r="BSS68" s="685"/>
      <c r="BST68" s="685"/>
      <c r="BSU68" s="685"/>
      <c r="BSV68" s="685"/>
      <c r="BSW68" s="685"/>
      <c r="BSX68" s="685"/>
      <c r="BSY68" s="685"/>
      <c r="BSZ68" s="685"/>
      <c r="BTA68" s="685"/>
      <c r="BTB68" s="685"/>
      <c r="BTC68" s="685"/>
      <c r="BTD68" s="685"/>
      <c r="BTE68" s="685"/>
      <c r="BTF68" s="685"/>
      <c r="BTG68" s="685"/>
      <c r="BTH68" s="685"/>
      <c r="BTI68" s="685"/>
      <c r="BTJ68" s="685"/>
      <c r="BTK68" s="685"/>
      <c r="BTL68" s="685"/>
      <c r="BTM68" s="685"/>
      <c r="BTN68" s="685"/>
      <c r="BTO68" s="685"/>
      <c r="BTP68" s="685"/>
      <c r="BTQ68" s="685"/>
      <c r="BTR68" s="685"/>
      <c r="BTS68" s="685"/>
      <c r="BTT68" s="685"/>
      <c r="BTU68" s="685"/>
      <c r="BTV68" s="685"/>
      <c r="BTW68" s="685"/>
      <c r="BTX68" s="685"/>
      <c r="BTY68" s="685"/>
      <c r="BTZ68" s="685"/>
      <c r="BUA68" s="685"/>
      <c r="BUB68" s="685"/>
      <c r="BUC68" s="685"/>
      <c r="BUD68" s="685"/>
      <c r="BUE68" s="685"/>
      <c r="BUF68" s="685"/>
      <c r="BUG68" s="685"/>
      <c r="BUH68" s="685"/>
      <c r="BUI68" s="685"/>
      <c r="BUJ68" s="685"/>
      <c r="BUK68" s="685"/>
      <c r="BUL68" s="685"/>
      <c r="BUM68" s="685"/>
      <c r="BUN68" s="685"/>
      <c r="BUO68" s="685"/>
      <c r="BUP68" s="685"/>
      <c r="BUQ68" s="685"/>
      <c r="BUR68" s="685"/>
      <c r="BUS68" s="685"/>
      <c r="BUT68" s="685"/>
      <c r="BUU68" s="685"/>
      <c r="BUV68" s="685"/>
      <c r="BUW68" s="685"/>
      <c r="BUX68" s="685"/>
      <c r="BUY68" s="685"/>
      <c r="BUZ68" s="685"/>
      <c r="BVA68" s="685"/>
      <c r="BVB68" s="685"/>
      <c r="BVC68" s="685"/>
      <c r="BVD68" s="685"/>
      <c r="BVE68" s="685"/>
      <c r="BVF68" s="685"/>
      <c r="BVG68" s="685"/>
      <c r="BVH68" s="685"/>
      <c r="BVI68" s="685"/>
      <c r="BVJ68" s="685"/>
      <c r="BVK68" s="685"/>
      <c r="BVL68" s="685"/>
      <c r="BVM68" s="685"/>
      <c r="BVN68" s="685"/>
      <c r="BVO68" s="685"/>
      <c r="BVP68" s="685"/>
      <c r="BVQ68" s="685"/>
      <c r="BVR68" s="685"/>
      <c r="BVS68" s="685"/>
      <c r="BVT68" s="685"/>
      <c r="BVU68" s="685"/>
      <c r="BVV68" s="685"/>
      <c r="BVW68" s="685"/>
      <c r="BVX68" s="685"/>
      <c r="BVY68" s="685"/>
      <c r="BVZ68" s="685"/>
      <c r="BWA68" s="685"/>
      <c r="BWB68" s="685"/>
      <c r="BWC68" s="685"/>
      <c r="BWD68" s="685"/>
      <c r="BWE68" s="685"/>
      <c r="BWF68" s="685"/>
      <c r="BWG68" s="685"/>
      <c r="BWH68" s="685"/>
      <c r="BWI68" s="685"/>
      <c r="BWJ68" s="685"/>
      <c r="BWK68" s="685"/>
      <c r="BWL68" s="685"/>
      <c r="BWM68" s="685"/>
      <c r="BWN68" s="685"/>
      <c r="BWO68" s="685"/>
      <c r="BWP68" s="685"/>
      <c r="BWQ68" s="685"/>
      <c r="BWR68" s="685"/>
      <c r="BWS68" s="685"/>
      <c r="BWT68" s="685"/>
      <c r="BWU68" s="685"/>
      <c r="BWV68" s="685"/>
      <c r="BWW68" s="685"/>
      <c r="BWX68" s="685"/>
      <c r="BWY68" s="685"/>
      <c r="BWZ68" s="685"/>
      <c r="BXA68" s="685"/>
      <c r="BXB68" s="685"/>
      <c r="BXC68" s="685"/>
      <c r="BXD68" s="685"/>
      <c r="BXE68" s="685"/>
      <c r="BXF68" s="685"/>
      <c r="BXG68" s="685"/>
      <c r="BXH68" s="685"/>
      <c r="BXI68" s="685"/>
      <c r="BXJ68" s="685"/>
      <c r="BXK68" s="685"/>
      <c r="BXL68" s="685"/>
      <c r="BXM68" s="685"/>
      <c r="BXN68" s="685"/>
      <c r="BXO68" s="685"/>
      <c r="BXP68" s="685"/>
      <c r="BXQ68" s="685"/>
      <c r="BXR68" s="685"/>
      <c r="BXS68" s="685"/>
      <c r="BXT68" s="685"/>
      <c r="BXU68" s="685"/>
      <c r="BXV68" s="685"/>
      <c r="BXW68" s="685"/>
      <c r="BXX68" s="685"/>
      <c r="BXY68" s="685"/>
      <c r="BXZ68" s="685"/>
      <c r="BYA68" s="685"/>
      <c r="BYB68" s="685"/>
      <c r="BYC68" s="685"/>
      <c r="BYD68" s="685"/>
      <c r="BYE68" s="685"/>
      <c r="BYF68" s="685"/>
      <c r="BYG68" s="685"/>
      <c r="BYH68" s="685"/>
      <c r="BYI68" s="685"/>
      <c r="BYJ68" s="685"/>
      <c r="BYK68" s="685"/>
      <c r="BYL68" s="685"/>
      <c r="BYM68" s="685"/>
      <c r="BYN68" s="685"/>
      <c r="BYO68" s="685"/>
      <c r="BYP68" s="685"/>
      <c r="BYQ68" s="685"/>
      <c r="BYR68" s="685"/>
      <c r="BYS68" s="685"/>
      <c r="BYT68" s="685"/>
      <c r="BYU68" s="685"/>
      <c r="BYV68" s="685"/>
      <c r="BYW68" s="685"/>
      <c r="BYX68" s="685"/>
      <c r="BYY68" s="685"/>
      <c r="BYZ68" s="685"/>
      <c r="BZA68" s="685"/>
      <c r="BZB68" s="685"/>
      <c r="BZC68" s="685"/>
      <c r="BZD68" s="685"/>
      <c r="BZE68" s="685"/>
      <c r="BZF68" s="685"/>
      <c r="BZG68" s="685"/>
      <c r="BZH68" s="685"/>
      <c r="BZI68" s="685"/>
      <c r="BZJ68" s="685"/>
      <c r="BZK68" s="685"/>
      <c r="BZL68" s="685"/>
      <c r="BZM68" s="685"/>
      <c r="BZN68" s="685"/>
      <c r="BZO68" s="685"/>
      <c r="BZP68" s="685"/>
      <c r="BZQ68" s="685"/>
      <c r="BZR68" s="685"/>
      <c r="BZS68" s="685"/>
      <c r="BZT68" s="685"/>
      <c r="BZU68" s="685"/>
      <c r="BZV68" s="685"/>
      <c r="BZW68" s="685"/>
      <c r="BZX68" s="685"/>
      <c r="BZY68" s="685"/>
      <c r="BZZ68" s="685"/>
      <c r="CAA68" s="685"/>
      <c r="CAB68" s="685"/>
      <c r="CAC68" s="685"/>
      <c r="CAD68" s="685"/>
      <c r="CAE68" s="685"/>
      <c r="CAF68" s="685"/>
      <c r="CAG68" s="685"/>
      <c r="CAH68" s="685"/>
      <c r="CAI68" s="685"/>
      <c r="CAJ68" s="685"/>
      <c r="CAK68" s="685"/>
      <c r="CAL68" s="685"/>
      <c r="CAM68" s="685"/>
      <c r="CAN68" s="685"/>
      <c r="CAO68" s="685"/>
      <c r="CAP68" s="685"/>
      <c r="CAQ68" s="685"/>
      <c r="CAR68" s="685"/>
      <c r="CAS68" s="685"/>
      <c r="CAT68" s="685"/>
      <c r="CAU68" s="685"/>
      <c r="CAV68" s="685"/>
      <c r="CAW68" s="685"/>
      <c r="CAX68" s="685"/>
      <c r="CAY68" s="685"/>
      <c r="CAZ68" s="685"/>
      <c r="CBA68" s="685"/>
      <c r="CBB68" s="685"/>
      <c r="CBC68" s="685"/>
      <c r="CBD68" s="685"/>
      <c r="CBE68" s="685"/>
      <c r="CBF68" s="685"/>
      <c r="CBG68" s="685"/>
      <c r="CBH68" s="685"/>
      <c r="CBI68" s="685"/>
      <c r="CBJ68" s="685"/>
      <c r="CBK68" s="685"/>
      <c r="CBL68" s="685"/>
      <c r="CBM68" s="685"/>
      <c r="CBN68" s="685"/>
      <c r="CBO68" s="685"/>
      <c r="CBP68" s="685"/>
      <c r="CBQ68" s="685"/>
      <c r="CBR68" s="685"/>
      <c r="CBS68" s="685"/>
      <c r="CBT68" s="685"/>
      <c r="CBU68" s="685"/>
      <c r="CBV68" s="685"/>
      <c r="CBW68" s="685"/>
      <c r="CBX68" s="685"/>
      <c r="CBY68" s="685"/>
      <c r="CBZ68" s="685"/>
      <c r="CCA68" s="685"/>
      <c r="CCB68" s="685"/>
      <c r="CCC68" s="685"/>
      <c r="CCD68" s="685"/>
      <c r="CCE68" s="685"/>
      <c r="CCF68" s="685"/>
      <c r="CCG68" s="685"/>
      <c r="CCH68" s="685"/>
      <c r="CCI68" s="685"/>
      <c r="CCJ68" s="685"/>
      <c r="CCK68" s="685"/>
      <c r="CCL68" s="685"/>
      <c r="CCM68" s="685"/>
      <c r="CCN68" s="685"/>
      <c r="CCO68" s="685"/>
      <c r="CCP68" s="685"/>
      <c r="CCQ68" s="685"/>
      <c r="CCR68" s="685"/>
      <c r="CCS68" s="685"/>
      <c r="CCT68" s="685"/>
      <c r="CCU68" s="685"/>
      <c r="CCV68" s="685"/>
      <c r="CCW68" s="685"/>
      <c r="CCX68" s="685"/>
      <c r="CCY68" s="685"/>
      <c r="CCZ68" s="685"/>
      <c r="CDA68" s="685"/>
      <c r="CDB68" s="685"/>
      <c r="CDC68" s="685"/>
      <c r="CDD68" s="685"/>
      <c r="CDE68" s="685"/>
      <c r="CDF68" s="685"/>
      <c r="CDG68" s="685"/>
      <c r="CDH68" s="685"/>
      <c r="CDI68" s="685"/>
      <c r="CDJ68" s="685"/>
      <c r="CDK68" s="685"/>
      <c r="CDL68" s="685"/>
      <c r="CDM68" s="685"/>
      <c r="CDN68" s="685"/>
      <c r="CDO68" s="685"/>
      <c r="CDP68" s="685"/>
      <c r="CDQ68" s="685"/>
      <c r="CDR68" s="685"/>
      <c r="CDS68" s="685"/>
      <c r="CDT68" s="685"/>
      <c r="CDU68" s="685"/>
      <c r="CDV68" s="685"/>
      <c r="CDW68" s="685"/>
      <c r="CDX68" s="685"/>
      <c r="CDY68" s="685"/>
      <c r="CDZ68" s="685"/>
      <c r="CEA68" s="685"/>
      <c r="CEB68" s="685"/>
      <c r="CEC68" s="685"/>
      <c r="CED68" s="685"/>
      <c r="CEE68" s="685"/>
      <c r="CEF68" s="685"/>
      <c r="CEG68" s="685"/>
      <c r="CEH68" s="685"/>
      <c r="CEI68" s="685"/>
      <c r="CEJ68" s="685"/>
      <c r="CEK68" s="685"/>
      <c r="CEL68" s="685"/>
      <c r="CEM68" s="685"/>
      <c r="CEN68" s="685"/>
      <c r="CEO68" s="685"/>
      <c r="CEP68" s="685"/>
      <c r="CEQ68" s="685"/>
      <c r="CER68" s="685"/>
      <c r="CES68" s="685"/>
      <c r="CET68" s="685"/>
      <c r="CEU68" s="685"/>
      <c r="CEV68" s="685"/>
      <c r="CEW68" s="685"/>
      <c r="CEX68" s="685"/>
      <c r="CEY68" s="685"/>
      <c r="CEZ68" s="685"/>
      <c r="CFA68" s="685"/>
      <c r="CFB68" s="685"/>
      <c r="CFC68" s="685"/>
      <c r="CFD68" s="685"/>
      <c r="CFE68" s="685"/>
      <c r="CFF68" s="685"/>
      <c r="CFG68" s="685"/>
      <c r="CFH68" s="685"/>
      <c r="CFI68" s="685"/>
      <c r="CFJ68" s="685"/>
      <c r="CFK68" s="685"/>
      <c r="CFL68" s="685"/>
      <c r="CFM68" s="685"/>
      <c r="CFN68" s="685"/>
      <c r="CFO68" s="685"/>
      <c r="CFP68" s="685"/>
      <c r="CFQ68" s="685"/>
      <c r="CFR68" s="685"/>
      <c r="CFS68" s="685"/>
      <c r="CFT68" s="685"/>
      <c r="CFU68" s="685"/>
      <c r="CFV68" s="685"/>
      <c r="CFW68" s="685"/>
      <c r="CFX68" s="685"/>
      <c r="CFY68" s="685"/>
      <c r="CFZ68" s="685"/>
      <c r="CGA68" s="685"/>
      <c r="CGB68" s="685"/>
      <c r="CGC68" s="685"/>
      <c r="CGD68" s="685"/>
      <c r="CGE68" s="685"/>
      <c r="CGF68" s="685"/>
      <c r="CGG68" s="685"/>
      <c r="CGH68" s="685"/>
      <c r="CGI68" s="685"/>
      <c r="CGJ68" s="685"/>
      <c r="CGK68" s="685"/>
      <c r="CGL68" s="685"/>
      <c r="CGM68" s="685"/>
      <c r="CGN68" s="685"/>
      <c r="CGO68" s="685"/>
      <c r="CGP68" s="685"/>
      <c r="CGQ68" s="685"/>
      <c r="CGR68" s="685"/>
      <c r="CGS68" s="685"/>
      <c r="CGT68" s="685"/>
      <c r="CGU68" s="685"/>
      <c r="CGV68" s="685"/>
      <c r="CGW68" s="685"/>
      <c r="CGX68" s="685"/>
      <c r="CGY68" s="685"/>
      <c r="CGZ68" s="685"/>
      <c r="CHA68" s="685"/>
      <c r="CHB68" s="685"/>
      <c r="CHC68" s="685"/>
      <c r="CHD68" s="685"/>
      <c r="CHE68" s="685"/>
      <c r="CHF68" s="685"/>
      <c r="CHG68" s="685"/>
      <c r="CHH68" s="685"/>
      <c r="CHI68" s="685"/>
      <c r="CHJ68" s="685"/>
      <c r="CHK68" s="685"/>
      <c r="CHL68" s="685"/>
      <c r="CHM68" s="685"/>
      <c r="CHN68" s="685"/>
      <c r="CHO68" s="685"/>
      <c r="CHP68" s="685"/>
      <c r="CHQ68" s="685"/>
      <c r="CHR68" s="685"/>
      <c r="CHS68" s="685"/>
      <c r="CHT68" s="685"/>
      <c r="CHU68" s="685"/>
      <c r="CHV68" s="685"/>
      <c r="CHW68" s="685"/>
      <c r="CHX68" s="685"/>
      <c r="CHY68" s="685"/>
      <c r="CHZ68" s="685"/>
      <c r="CIA68" s="685"/>
      <c r="CIB68" s="685"/>
      <c r="CIC68" s="685"/>
      <c r="CID68" s="685"/>
      <c r="CIE68" s="685"/>
      <c r="CIF68" s="685"/>
      <c r="CIG68" s="685"/>
      <c r="CIH68" s="685"/>
      <c r="CII68" s="685"/>
      <c r="CIJ68" s="685"/>
      <c r="CIK68" s="685"/>
      <c r="CIL68" s="685"/>
      <c r="CIM68" s="685"/>
      <c r="CIN68" s="685"/>
      <c r="CIO68" s="685"/>
      <c r="CIP68" s="685"/>
      <c r="CIQ68" s="685"/>
      <c r="CIR68" s="685"/>
      <c r="CIS68" s="685"/>
      <c r="CIT68" s="685"/>
      <c r="CIU68" s="685"/>
      <c r="CIV68" s="685"/>
      <c r="CIW68" s="685"/>
      <c r="CIX68" s="685"/>
      <c r="CIY68" s="685"/>
      <c r="CIZ68" s="685"/>
      <c r="CJA68" s="685"/>
      <c r="CJB68" s="685"/>
      <c r="CJC68" s="685"/>
      <c r="CJD68" s="685"/>
      <c r="CJE68" s="685"/>
      <c r="CJF68" s="685"/>
      <c r="CJG68" s="685"/>
      <c r="CJH68" s="685"/>
      <c r="CJI68" s="685"/>
      <c r="CJJ68" s="685"/>
      <c r="CJK68" s="685"/>
      <c r="CJL68" s="685"/>
      <c r="CJM68" s="685"/>
      <c r="CJN68" s="685"/>
      <c r="CJO68" s="685"/>
      <c r="CJP68" s="685"/>
      <c r="CJQ68" s="685"/>
      <c r="CJR68" s="685"/>
      <c r="CJS68" s="685"/>
      <c r="CJT68" s="685"/>
      <c r="CJU68" s="685"/>
      <c r="CJV68" s="685"/>
      <c r="CJW68" s="685"/>
      <c r="CJX68" s="685"/>
      <c r="CJY68" s="685"/>
      <c r="CJZ68" s="685"/>
      <c r="CKA68" s="685"/>
      <c r="CKB68" s="685"/>
      <c r="CKC68" s="685"/>
      <c r="CKD68" s="685"/>
      <c r="CKE68" s="685"/>
      <c r="CKF68" s="685"/>
      <c r="CKG68" s="685"/>
      <c r="CKH68" s="685"/>
      <c r="CKI68" s="685"/>
      <c r="CKJ68" s="685"/>
      <c r="CKK68" s="685"/>
      <c r="CKL68" s="685"/>
      <c r="CKM68" s="685"/>
      <c r="CKN68" s="685"/>
      <c r="CKO68" s="685"/>
      <c r="CKP68" s="685"/>
      <c r="CKQ68" s="685"/>
      <c r="CKR68" s="685"/>
      <c r="CKS68" s="685"/>
      <c r="CKT68" s="685"/>
      <c r="CKU68" s="685"/>
      <c r="CKV68" s="685"/>
      <c r="CKW68" s="685"/>
      <c r="CKX68" s="685"/>
      <c r="CKY68" s="685"/>
      <c r="CKZ68" s="685"/>
      <c r="CLA68" s="685"/>
      <c r="CLB68" s="685"/>
      <c r="CLC68" s="685"/>
      <c r="CLD68" s="685"/>
      <c r="CLE68" s="685"/>
      <c r="CLF68" s="685"/>
      <c r="CLG68" s="685"/>
      <c r="CLH68" s="685"/>
      <c r="CLI68" s="685"/>
      <c r="CLJ68" s="685"/>
      <c r="CLK68" s="685"/>
      <c r="CLL68" s="685"/>
      <c r="CLM68" s="685"/>
      <c r="CLN68" s="685"/>
      <c r="CLO68" s="685"/>
      <c r="CLP68" s="685"/>
      <c r="CLQ68" s="685"/>
      <c r="CLR68" s="685"/>
      <c r="CLS68" s="685"/>
      <c r="CLT68" s="685"/>
      <c r="CLU68" s="685"/>
      <c r="CLV68" s="685"/>
      <c r="CLW68" s="685"/>
      <c r="CLX68" s="685"/>
      <c r="CLY68" s="685"/>
      <c r="CLZ68" s="685"/>
      <c r="CMA68" s="685"/>
      <c r="CMB68" s="685"/>
      <c r="CMC68" s="685"/>
      <c r="CMD68" s="685"/>
      <c r="CME68" s="685"/>
      <c r="CMF68" s="685"/>
      <c r="CMG68" s="685"/>
      <c r="CMH68" s="685"/>
      <c r="CMI68" s="685"/>
      <c r="CMJ68" s="685"/>
      <c r="CMK68" s="685"/>
      <c r="CML68" s="685"/>
      <c r="CMM68" s="685"/>
      <c r="CMN68" s="685"/>
      <c r="CMO68" s="685"/>
      <c r="CMP68" s="685"/>
      <c r="CMQ68" s="685"/>
      <c r="CMR68" s="685"/>
      <c r="CMS68" s="685"/>
      <c r="CMT68" s="685"/>
      <c r="CMU68" s="685"/>
      <c r="CMV68" s="685"/>
      <c r="CMW68" s="685"/>
      <c r="CMX68" s="685"/>
      <c r="CMY68" s="685"/>
      <c r="CMZ68" s="685"/>
      <c r="CNA68" s="685"/>
      <c r="CNB68" s="685"/>
      <c r="CNC68" s="685"/>
      <c r="CND68" s="685"/>
      <c r="CNE68" s="685"/>
      <c r="CNF68" s="685"/>
      <c r="CNG68" s="685"/>
      <c r="CNH68" s="685"/>
      <c r="CNI68" s="685"/>
      <c r="CNJ68" s="685"/>
      <c r="CNK68" s="685"/>
      <c r="CNL68" s="685"/>
      <c r="CNM68" s="685"/>
      <c r="CNN68" s="685"/>
      <c r="CNO68" s="685"/>
      <c r="CNP68" s="685"/>
      <c r="CNQ68" s="685"/>
      <c r="CNR68" s="685"/>
      <c r="CNS68" s="685"/>
      <c r="CNT68" s="685"/>
      <c r="CNU68" s="685"/>
      <c r="CNV68" s="685"/>
      <c r="CNW68" s="685"/>
      <c r="CNX68" s="685"/>
      <c r="CNY68" s="685"/>
      <c r="CNZ68" s="685"/>
      <c r="COA68" s="685"/>
      <c r="COB68" s="685"/>
      <c r="COC68" s="685"/>
      <c r="COD68" s="685"/>
      <c r="COE68" s="685"/>
      <c r="COF68" s="685"/>
      <c r="COG68" s="685"/>
      <c r="COH68" s="685"/>
      <c r="COI68" s="685"/>
      <c r="COJ68" s="685"/>
      <c r="COK68" s="685"/>
      <c r="COL68" s="685"/>
      <c r="COM68" s="685"/>
      <c r="CON68" s="685"/>
      <c r="COO68" s="685"/>
      <c r="COP68" s="685"/>
      <c r="COQ68" s="685"/>
      <c r="COR68" s="685"/>
      <c r="COS68" s="685"/>
      <c r="COT68" s="685"/>
      <c r="COU68" s="685"/>
      <c r="COV68" s="685"/>
      <c r="COW68" s="685"/>
      <c r="COX68" s="685"/>
      <c r="COY68" s="685"/>
      <c r="COZ68" s="685"/>
      <c r="CPA68" s="685"/>
      <c r="CPB68" s="685"/>
      <c r="CPC68" s="685"/>
      <c r="CPD68" s="685"/>
      <c r="CPE68" s="685"/>
      <c r="CPF68" s="685"/>
      <c r="CPG68" s="685"/>
      <c r="CPH68" s="685"/>
      <c r="CPI68" s="685"/>
      <c r="CPJ68" s="685"/>
      <c r="CPK68" s="685"/>
      <c r="CPL68" s="685"/>
      <c r="CPM68" s="685"/>
      <c r="CPN68" s="685"/>
      <c r="CPO68" s="685"/>
      <c r="CPP68" s="685"/>
      <c r="CPQ68" s="685"/>
      <c r="CPR68" s="685"/>
      <c r="CPS68" s="685"/>
      <c r="CPT68" s="685"/>
      <c r="CPU68" s="685"/>
      <c r="CPV68" s="685"/>
      <c r="CPW68" s="685"/>
      <c r="CPX68" s="685"/>
      <c r="CPY68" s="685"/>
      <c r="CPZ68" s="685"/>
      <c r="CQA68" s="685"/>
      <c r="CQB68" s="685"/>
      <c r="CQC68" s="685"/>
      <c r="CQD68" s="685"/>
      <c r="CQE68" s="685"/>
      <c r="CQF68" s="685"/>
      <c r="CQG68" s="685"/>
      <c r="CQH68" s="685"/>
      <c r="CQI68" s="685"/>
      <c r="CQJ68" s="685"/>
      <c r="CQK68" s="685"/>
      <c r="CQL68" s="685"/>
      <c r="CQM68" s="685"/>
      <c r="CQN68" s="685"/>
      <c r="CQO68" s="685"/>
      <c r="CQP68" s="685"/>
      <c r="CQQ68" s="685"/>
      <c r="CQR68" s="685"/>
      <c r="CQS68" s="685"/>
      <c r="CQT68" s="685"/>
      <c r="CQU68" s="685"/>
      <c r="CQV68" s="685"/>
      <c r="CQW68" s="685"/>
      <c r="CQX68" s="685"/>
      <c r="CQY68" s="685"/>
      <c r="CQZ68" s="685"/>
      <c r="CRA68" s="685"/>
      <c r="CRB68" s="685"/>
      <c r="CRC68" s="685"/>
      <c r="CRD68" s="685"/>
      <c r="CRE68" s="685"/>
      <c r="CRF68" s="685"/>
      <c r="CRG68" s="685"/>
      <c r="CRH68" s="685"/>
      <c r="CRI68" s="685"/>
      <c r="CRJ68" s="685"/>
      <c r="CRK68" s="685"/>
      <c r="CRL68" s="685"/>
      <c r="CRM68" s="685"/>
      <c r="CRN68" s="685"/>
      <c r="CRO68" s="685"/>
      <c r="CRP68" s="685"/>
      <c r="CRQ68" s="685"/>
      <c r="CRR68" s="685"/>
      <c r="CRS68" s="685"/>
      <c r="CRT68" s="685"/>
      <c r="CRU68" s="685"/>
      <c r="CRV68" s="685"/>
      <c r="CRW68" s="685"/>
      <c r="CRX68" s="685"/>
      <c r="CRY68" s="685"/>
      <c r="CRZ68" s="685"/>
      <c r="CSA68" s="685"/>
      <c r="CSB68" s="685"/>
      <c r="CSC68" s="685"/>
      <c r="CSD68" s="685"/>
      <c r="CSE68" s="685"/>
      <c r="CSF68" s="685"/>
      <c r="CSG68" s="685"/>
      <c r="CSH68" s="685"/>
      <c r="CSI68" s="685"/>
      <c r="CSJ68" s="685"/>
      <c r="CSK68" s="685"/>
      <c r="CSL68" s="685"/>
      <c r="CSM68" s="685"/>
      <c r="CSN68" s="685"/>
      <c r="CSO68" s="685"/>
      <c r="CSP68" s="685"/>
      <c r="CSQ68" s="685"/>
      <c r="CSR68" s="685"/>
      <c r="CSS68" s="685"/>
      <c r="CST68" s="685"/>
      <c r="CSU68" s="685"/>
      <c r="CSV68" s="685"/>
      <c r="CSW68" s="685"/>
      <c r="CSX68" s="685"/>
      <c r="CSY68" s="685"/>
      <c r="CSZ68" s="685"/>
      <c r="CTA68" s="685"/>
      <c r="CTB68" s="685"/>
      <c r="CTC68" s="685"/>
      <c r="CTD68" s="685"/>
      <c r="CTE68" s="685"/>
      <c r="CTF68" s="685"/>
      <c r="CTG68" s="685"/>
      <c r="CTH68" s="685"/>
      <c r="CTI68" s="685"/>
      <c r="CTJ68" s="685"/>
      <c r="CTK68" s="685"/>
      <c r="CTL68" s="685"/>
      <c r="CTM68" s="685"/>
      <c r="CTN68" s="685"/>
      <c r="CTO68" s="685"/>
      <c r="CTP68" s="685"/>
      <c r="CTQ68" s="685"/>
      <c r="CTR68" s="685"/>
      <c r="CTS68" s="685"/>
      <c r="CTT68" s="685"/>
      <c r="CTU68" s="685"/>
      <c r="CTV68" s="685"/>
      <c r="CTW68" s="685"/>
      <c r="CTX68" s="685"/>
      <c r="CTY68" s="685"/>
      <c r="CTZ68" s="685"/>
      <c r="CUA68" s="685"/>
      <c r="CUB68" s="685"/>
      <c r="CUC68" s="685"/>
      <c r="CUD68" s="685"/>
      <c r="CUE68" s="685"/>
      <c r="CUF68" s="685"/>
      <c r="CUG68" s="685"/>
      <c r="CUH68" s="685"/>
      <c r="CUI68" s="685"/>
      <c r="CUJ68" s="685"/>
      <c r="CUK68" s="685"/>
      <c r="CUL68" s="685"/>
      <c r="CUM68" s="685"/>
      <c r="CUN68" s="685"/>
      <c r="CUO68" s="685"/>
      <c r="CUP68" s="685"/>
      <c r="CUQ68" s="685"/>
      <c r="CUR68" s="685"/>
      <c r="CUS68" s="685"/>
      <c r="CUT68" s="685"/>
      <c r="CUU68" s="685"/>
      <c r="CUV68" s="685"/>
      <c r="CUW68" s="685"/>
      <c r="CUX68" s="685"/>
      <c r="CUY68" s="685"/>
      <c r="CUZ68" s="685"/>
      <c r="CVA68" s="685"/>
      <c r="CVB68" s="685"/>
      <c r="CVC68" s="685"/>
      <c r="CVD68" s="685"/>
      <c r="CVE68" s="685"/>
      <c r="CVF68" s="685"/>
      <c r="CVG68" s="685"/>
      <c r="CVH68" s="685"/>
      <c r="CVI68" s="685"/>
      <c r="CVJ68" s="685"/>
      <c r="CVK68" s="685"/>
      <c r="CVL68" s="685"/>
      <c r="CVM68" s="685"/>
      <c r="CVN68" s="685"/>
      <c r="CVO68" s="685"/>
      <c r="CVP68" s="685"/>
      <c r="CVQ68" s="685"/>
      <c r="CVR68" s="685"/>
      <c r="CVS68" s="685"/>
      <c r="CVT68" s="685"/>
      <c r="CVU68" s="685"/>
      <c r="CVV68" s="685"/>
      <c r="CVW68" s="685"/>
      <c r="CVX68" s="685"/>
      <c r="CVY68" s="685"/>
      <c r="CVZ68" s="685"/>
      <c r="CWA68" s="685"/>
      <c r="CWB68" s="685"/>
      <c r="CWC68" s="685"/>
      <c r="CWD68" s="685"/>
      <c r="CWE68" s="685"/>
      <c r="CWF68" s="685"/>
      <c r="CWG68" s="685"/>
      <c r="CWH68" s="685"/>
      <c r="CWI68" s="685"/>
      <c r="CWJ68" s="685"/>
      <c r="CWK68" s="685"/>
      <c r="CWL68" s="685"/>
      <c r="CWM68" s="685"/>
      <c r="CWN68" s="685"/>
      <c r="CWO68" s="685"/>
      <c r="CWP68" s="685"/>
      <c r="CWQ68" s="685"/>
      <c r="CWR68" s="685"/>
      <c r="CWS68" s="685"/>
      <c r="CWT68" s="685"/>
      <c r="CWU68" s="685"/>
      <c r="CWV68" s="685"/>
      <c r="CWW68" s="685"/>
      <c r="CWX68" s="685"/>
      <c r="CWY68" s="685"/>
      <c r="CWZ68" s="685"/>
      <c r="CXA68" s="685"/>
      <c r="CXB68" s="685"/>
      <c r="CXC68" s="685"/>
      <c r="CXD68" s="685"/>
      <c r="CXE68" s="685"/>
      <c r="CXF68" s="685"/>
      <c r="CXG68" s="685"/>
      <c r="CXH68" s="685"/>
      <c r="CXI68" s="685"/>
      <c r="CXJ68" s="685"/>
      <c r="CXK68" s="685"/>
      <c r="CXL68" s="685"/>
      <c r="CXM68" s="685"/>
      <c r="CXN68" s="685"/>
      <c r="CXO68" s="685"/>
      <c r="CXP68" s="685"/>
      <c r="CXQ68" s="685"/>
      <c r="CXR68" s="685"/>
      <c r="CXS68" s="685"/>
      <c r="CXT68" s="685"/>
      <c r="CXU68" s="685"/>
      <c r="CXV68" s="685"/>
      <c r="CXW68" s="685"/>
      <c r="CXX68" s="685"/>
      <c r="CXY68" s="685"/>
      <c r="CXZ68" s="685"/>
      <c r="CYA68" s="685"/>
      <c r="CYB68" s="685"/>
      <c r="CYC68" s="685"/>
      <c r="CYD68" s="685"/>
      <c r="CYE68" s="685"/>
      <c r="CYF68" s="685"/>
      <c r="CYG68" s="685"/>
      <c r="CYH68" s="685"/>
      <c r="CYI68" s="685"/>
      <c r="CYJ68" s="685"/>
      <c r="CYK68" s="685"/>
      <c r="CYL68" s="685"/>
      <c r="CYM68" s="685"/>
      <c r="CYN68" s="685"/>
      <c r="CYO68" s="685"/>
      <c r="CYP68" s="685"/>
      <c r="CYQ68" s="685"/>
      <c r="CYR68" s="685"/>
      <c r="CYS68" s="685"/>
      <c r="CYT68" s="685"/>
      <c r="CYU68" s="685"/>
      <c r="CYV68" s="685"/>
      <c r="CYW68" s="685"/>
      <c r="CYX68" s="685"/>
      <c r="CYY68" s="685"/>
      <c r="CYZ68" s="685"/>
      <c r="CZA68" s="685"/>
      <c r="CZB68" s="685"/>
      <c r="CZC68" s="685"/>
      <c r="CZD68" s="685"/>
      <c r="CZE68" s="685"/>
      <c r="CZF68" s="685"/>
      <c r="CZG68" s="685"/>
      <c r="CZH68" s="685"/>
      <c r="CZI68" s="685"/>
      <c r="CZJ68" s="685"/>
      <c r="CZK68" s="685"/>
      <c r="CZL68" s="685"/>
      <c r="CZM68" s="685"/>
      <c r="CZN68" s="685"/>
      <c r="CZO68" s="685"/>
      <c r="CZP68" s="685"/>
      <c r="CZQ68" s="685"/>
      <c r="CZR68" s="685"/>
      <c r="CZS68" s="685"/>
      <c r="CZT68" s="685"/>
      <c r="CZU68" s="685"/>
      <c r="CZV68" s="685"/>
      <c r="CZW68" s="685"/>
      <c r="CZX68" s="685"/>
      <c r="CZY68" s="685"/>
      <c r="CZZ68" s="685"/>
      <c r="DAA68" s="685"/>
      <c r="DAB68" s="685"/>
      <c r="DAC68" s="685"/>
      <c r="DAD68" s="685"/>
      <c r="DAE68" s="685"/>
      <c r="DAF68" s="685"/>
      <c r="DAG68" s="685"/>
      <c r="DAH68" s="685"/>
      <c r="DAI68" s="685"/>
      <c r="DAJ68" s="685"/>
      <c r="DAK68" s="685"/>
      <c r="DAL68" s="685"/>
      <c r="DAM68" s="685"/>
      <c r="DAN68" s="685"/>
      <c r="DAO68" s="685"/>
      <c r="DAP68" s="685"/>
      <c r="DAQ68" s="685"/>
      <c r="DAR68" s="685"/>
      <c r="DAS68" s="685"/>
      <c r="DAT68" s="685"/>
      <c r="DAU68" s="685"/>
      <c r="DAV68" s="685"/>
      <c r="DAW68" s="685"/>
      <c r="DAX68" s="685"/>
      <c r="DAY68" s="685"/>
      <c r="DAZ68" s="685"/>
      <c r="DBA68" s="685"/>
      <c r="DBB68" s="685"/>
      <c r="DBC68" s="685"/>
      <c r="DBD68" s="685"/>
      <c r="DBE68" s="685"/>
      <c r="DBF68" s="685"/>
      <c r="DBG68" s="685"/>
      <c r="DBH68" s="685"/>
      <c r="DBI68" s="685"/>
      <c r="DBJ68" s="685"/>
      <c r="DBK68" s="685"/>
      <c r="DBL68" s="685"/>
      <c r="DBM68" s="685"/>
      <c r="DBN68" s="685"/>
      <c r="DBO68" s="685"/>
      <c r="DBP68" s="685"/>
      <c r="DBQ68" s="685"/>
      <c r="DBR68" s="685"/>
      <c r="DBS68" s="685"/>
      <c r="DBT68" s="685"/>
      <c r="DBU68" s="685"/>
      <c r="DBV68" s="685"/>
      <c r="DBW68" s="685"/>
      <c r="DBX68" s="685"/>
      <c r="DBY68" s="685"/>
      <c r="DBZ68" s="685"/>
      <c r="DCA68" s="685"/>
      <c r="DCB68" s="685"/>
      <c r="DCC68" s="685"/>
      <c r="DCD68" s="685"/>
      <c r="DCE68" s="685"/>
      <c r="DCF68" s="685"/>
      <c r="DCG68" s="685"/>
      <c r="DCH68" s="685"/>
      <c r="DCI68" s="685"/>
      <c r="DCJ68" s="685"/>
      <c r="DCK68" s="685"/>
      <c r="DCL68" s="685"/>
      <c r="DCM68" s="685"/>
      <c r="DCN68" s="685"/>
      <c r="DCO68" s="685"/>
      <c r="DCP68" s="685"/>
      <c r="DCQ68" s="685"/>
      <c r="DCR68" s="685"/>
      <c r="DCS68" s="685"/>
      <c r="DCT68" s="685"/>
      <c r="DCU68" s="685"/>
      <c r="DCV68" s="685"/>
      <c r="DCW68" s="685"/>
      <c r="DCX68" s="685"/>
      <c r="DCY68" s="685"/>
      <c r="DCZ68" s="685"/>
      <c r="DDA68" s="685"/>
      <c r="DDB68" s="685"/>
      <c r="DDC68" s="685"/>
      <c r="DDD68" s="685"/>
      <c r="DDE68" s="685"/>
      <c r="DDF68" s="685"/>
      <c r="DDG68" s="685"/>
      <c r="DDH68" s="685"/>
      <c r="DDI68" s="685"/>
      <c r="DDJ68" s="685"/>
      <c r="DDK68" s="685"/>
      <c r="DDL68" s="685"/>
      <c r="DDM68" s="685"/>
      <c r="DDN68" s="685"/>
      <c r="DDO68" s="685"/>
      <c r="DDP68" s="685"/>
      <c r="DDQ68" s="685"/>
      <c r="DDR68" s="685"/>
      <c r="DDS68" s="685"/>
      <c r="DDT68" s="685"/>
      <c r="DDU68" s="685"/>
      <c r="DDV68" s="685"/>
      <c r="DDW68" s="685"/>
      <c r="DDX68" s="685"/>
      <c r="DDY68" s="685"/>
      <c r="DDZ68" s="685"/>
      <c r="DEA68" s="685"/>
      <c r="DEB68" s="685"/>
      <c r="DEC68" s="685"/>
      <c r="DED68" s="685"/>
      <c r="DEE68" s="685"/>
      <c r="DEF68" s="685"/>
      <c r="DEG68" s="685"/>
      <c r="DEH68" s="685"/>
      <c r="DEI68" s="685"/>
      <c r="DEJ68" s="685"/>
      <c r="DEK68" s="685"/>
      <c r="DEL68" s="685"/>
      <c r="DEM68" s="685"/>
      <c r="DEN68" s="685"/>
      <c r="DEO68" s="685"/>
      <c r="DEP68" s="685"/>
      <c r="DEQ68" s="685"/>
      <c r="DER68" s="685"/>
      <c r="DES68" s="685"/>
      <c r="DET68" s="685"/>
      <c r="DEU68" s="685"/>
      <c r="DEV68" s="685"/>
      <c r="DEW68" s="685"/>
      <c r="DEX68" s="685"/>
      <c r="DEY68" s="685"/>
      <c r="DEZ68" s="685"/>
      <c r="DFA68" s="685"/>
      <c r="DFB68" s="685"/>
      <c r="DFC68" s="685"/>
      <c r="DFD68" s="685"/>
      <c r="DFE68" s="685"/>
      <c r="DFF68" s="685"/>
      <c r="DFG68" s="685"/>
      <c r="DFH68" s="685"/>
      <c r="DFI68" s="685"/>
      <c r="DFJ68" s="685"/>
      <c r="DFK68" s="685"/>
      <c r="DFL68" s="685"/>
      <c r="DFM68" s="685"/>
      <c r="DFN68" s="685"/>
      <c r="DFO68" s="685"/>
      <c r="DFP68" s="685"/>
      <c r="DFQ68" s="685"/>
      <c r="DFR68" s="685"/>
      <c r="DFS68" s="685"/>
      <c r="DFT68" s="685"/>
      <c r="DFU68" s="685"/>
      <c r="DFV68" s="685"/>
      <c r="DFW68" s="685"/>
      <c r="DFX68" s="685"/>
      <c r="DFY68" s="685"/>
      <c r="DFZ68" s="685"/>
      <c r="DGA68" s="685"/>
      <c r="DGB68" s="685"/>
      <c r="DGC68" s="685"/>
      <c r="DGD68" s="685"/>
      <c r="DGE68" s="685"/>
      <c r="DGF68" s="685"/>
      <c r="DGG68" s="685"/>
      <c r="DGH68" s="685"/>
      <c r="DGI68" s="685"/>
      <c r="DGJ68" s="685"/>
      <c r="DGK68" s="685"/>
      <c r="DGL68" s="685"/>
      <c r="DGM68" s="685"/>
      <c r="DGN68" s="685"/>
      <c r="DGO68" s="685"/>
      <c r="DGP68" s="685"/>
      <c r="DGQ68" s="685"/>
      <c r="DGR68" s="685"/>
      <c r="DGS68" s="685"/>
      <c r="DGT68" s="685"/>
      <c r="DGU68" s="685"/>
      <c r="DGV68" s="685"/>
      <c r="DGW68" s="685"/>
      <c r="DGX68" s="685"/>
      <c r="DGY68" s="685"/>
      <c r="DGZ68" s="685"/>
      <c r="DHA68" s="685"/>
      <c r="DHB68" s="685"/>
      <c r="DHC68" s="685"/>
      <c r="DHD68" s="685"/>
      <c r="DHE68" s="685"/>
      <c r="DHF68" s="685"/>
      <c r="DHG68" s="685"/>
      <c r="DHH68" s="685"/>
      <c r="DHI68" s="685"/>
      <c r="DHJ68" s="685"/>
      <c r="DHK68" s="685"/>
      <c r="DHL68" s="685"/>
      <c r="DHM68" s="685"/>
      <c r="DHN68" s="685"/>
      <c r="DHO68" s="685"/>
      <c r="DHP68" s="685"/>
      <c r="DHQ68" s="685"/>
      <c r="DHR68" s="685"/>
      <c r="DHS68" s="685"/>
      <c r="DHT68" s="685"/>
      <c r="DHU68" s="685"/>
      <c r="DHV68" s="685"/>
      <c r="DHW68" s="685"/>
      <c r="DHX68" s="685"/>
      <c r="DHY68" s="685"/>
      <c r="DHZ68" s="685"/>
      <c r="DIA68" s="685"/>
      <c r="DIB68" s="685"/>
      <c r="DIC68" s="685"/>
      <c r="DID68" s="685"/>
      <c r="DIE68" s="685"/>
      <c r="DIF68" s="685"/>
      <c r="DIG68" s="685"/>
      <c r="DIH68" s="685"/>
      <c r="DII68" s="685"/>
      <c r="DIJ68" s="685"/>
      <c r="DIK68" s="685"/>
      <c r="DIL68" s="685"/>
      <c r="DIM68" s="685"/>
      <c r="DIN68" s="685"/>
      <c r="DIO68" s="685"/>
      <c r="DIP68" s="685"/>
      <c r="DIQ68" s="685"/>
      <c r="DIR68" s="685"/>
      <c r="DIS68" s="685"/>
      <c r="DIT68" s="685"/>
      <c r="DIU68" s="685"/>
      <c r="DIV68" s="685"/>
      <c r="DIW68" s="685"/>
      <c r="DIX68" s="685"/>
      <c r="DIY68" s="685"/>
      <c r="DIZ68" s="685"/>
      <c r="DJA68" s="685"/>
      <c r="DJB68" s="685"/>
      <c r="DJC68" s="685"/>
      <c r="DJD68" s="685"/>
      <c r="DJE68" s="685"/>
      <c r="DJF68" s="685"/>
      <c r="DJG68" s="685"/>
      <c r="DJH68" s="685"/>
      <c r="DJI68" s="685"/>
      <c r="DJJ68" s="685"/>
      <c r="DJK68" s="685"/>
      <c r="DJL68" s="685"/>
      <c r="DJM68" s="685"/>
      <c r="DJN68" s="685"/>
      <c r="DJO68" s="685"/>
      <c r="DJP68" s="685"/>
      <c r="DJQ68" s="685"/>
      <c r="DJR68" s="685"/>
      <c r="DJS68" s="685"/>
      <c r="DJT68" s="685"/>
      <c r="DJU68" s="685"/>
      <c r="DJV68" s="685"/>
      <c r="DJW68" s="685"/>
      <c r="DJX68" s="685"/>
      <c r="DJY68" s="685"/>
      <c r="DJZ68" s="685"/>
      <c r="DKA68" s="685"/>
      <c r="DKB68" s="685"/>
      <c r="DKC68" s="685"/>
      <c r="DKD68" s="685"/>
      <c r="DKE68" s="685"/>
      <c r="DKF68" s="685"/>
      <c r="DKG68" s="685"/>
      <c r="DKH68" s="685"/>
      <c r="DKI68" s="685"/>
      <c r="DKJ68" s="685"/>
      <c r="DKK68" s="685"/>
      <c r="DKL68" s="685"/>
      <c r="DKM68" s="685"/>
      <c r="DKN68" s="685"/>
      <c r="DKO68" s="685"/>
      <c r="DKP68" s="685"/>
      <c r="DKQ68" s="685"/>
      <c r="DKR68" s="685"/>
      <c r="DKS68" s="685"/>
      <c r="DKT68" s="685"/>
      <c r="DKU68" s="685"/>
      <c r="DKV68" s="685"/>
      <c r="DKW68" s="685"/>
      <c r="DKX68" s="685"/>
      <c r="DKY68" s="685"/>
      <c r="DKZ68" s="685"/>
      <c r="DLA68" s="685"/>
      <c r="DLB68" s="685"/>
      <c r="DLC68" s="685"/>
      <c r="DLD68" s="685"/>
      <c r="DLE68" s="685"/>
      <c r="DLF68" s="685"/>
      <c r="DLG68" s="685"/>
      <c r="DLH68" s="685"/>
      <c r="DLI68" s="685"/>
      <c r="DLJ68" s="685"/>
      <c r="DLK68" s="685"/>
      <c r="DLL68" s="685"/>
      <c r="DLM68" s="685"/>
      <c r="DLN68" s="685"/>
      <c r="DLO68" s="685"/>
      <c r="DLP68" s="685"/>
      <c r="DLQ68" s="685"/>
      <c r="DLR68" s="685"/>
      <c r="DLS68" s="685"/>
      <c r="DLT68" s="685"/>
      <c r="DLU68" s="685"/>
      <c r="DLV68" s="685"/>
      <c r="DLW68" s="685"/>
      <c r="DLX68" s="685"/>
      <c r="DLY68" s="685"/>
      <c r="DLZ68" s="685"/>
      <c r="DMA68" s="685"/>
      <c r="DMB68" s="685"/>
      <c r="DMC68" s="685"/>
      <c r="DMD68" s="685"/>
      <c r="DME68" s="685"/>
      <c r="DMF68" s="685"/>
      <c r="DMG68" s="685"/>
      <c r="DMH68" s="685"/>
      <c r="DMI68" s="685"/>
      <c r="DMJ68" s="685"/>
      <c r="DMK68" s="685"/>
      <c r="DML68" s="685"/>
      <c r="DMM68" s="685"/>
      <c r="DMN68" s="685"/>
      <c r="DMO68" s="685"/>
      <c r="DMP68" s="685"/>
      <c r="DMQ68" s="685"/>
      <c r="DMR68" s="685"/>
      <c r="DMS68" s="685"/>
      <c r="DMT68" s="685"/>
      <c r="DMU68" s="685"/>
      <c r="DMV68" s="685"/>
      <c r="DMW68" s="685"/>
      <c r="DMX68" s="685"/>
      <c r="DMY68" s="685"/>
      <c r="DMZ68" s="685"/>
      <c r="DNA68" s="685"/>
      <c r="DNB68" s="685"/>
      <c r="DNC68" s="685"/>
      <c r="DND68" s="685"/>
      <c r="DNE68" s="685"/>
      <c r="DNF68" s="685"/>
      <c r="DNG68" s="685"/>
      <c r="DNH68" s="685"/>
      <c r="DNI68" s="685"/>
      <c r="DNJ68" s="685"/>
      <c r="DNK68" s="685"/>
      <c r="DNL68" s="685"/>
      <c r="DNM68" s="685"/>
      <c r="DNN68" s="685"/>
      <c r="DNO68" s="685"/>
      <c r="DNP68" s="685"/>
      <c r="DNQ68" s="685"/>
      <c r="DNR68" s="685"/>
      <c r="DNS68" s="685"/>
      <c r="DNT68" s="685"/>
      <c r="DNU68" s="685"/>
      <c r="DNV68" s="685"/>
      <c r="DNW68" s="685"/>
      <c r="DNX68" s="685"/>
      <c r="DNY68" s="685"/>
      <c r="DNZ68" s="685"/>
      <c r="DOA68" s="685"/>
      <c r="DOB68" s="685"/>
      <c r="DOC68" s="685"/>
      <c r="DOD68" s="685"/>
      <c r="DOE68" s="685"/>
      <c r="DOF68" s="685"/>
      <c r="DOG68" s="685"/>
      <c r="DOH68" s="685"/>
      <c r="DOI68" s="685"/>
      <c r="DOJ68" s="685"/>
      <c r="DOK68" s="685"/>
      <c r="DOL68" s="685"/>
      <c r="DOM68" s="685"/>
      <c r="DON68" s="685"/>
      <c r="DOO68" s="685"/>
      <c r="DOP68" s="685"/>
      <c r="DOQ68" s="685"/>
      <c r="DOR68" s="685"/>
      <c r="DOS68" s="685"/>
      <c r="DOT68" s="685"/>
      <c r="DOU68" s="685"/>
      <c r="DOV68" s="685"/>
      <c r="DOW68" s="685"/>
      <c r="DOX68" s="685"/>
      <c r="DOY68" s="685"/>
      <c r="DOZ68" s="685"/>
      <c r="DPA68" s="685"/>
      <c r="DPB68" s="685"/>
      <c r="DPC68" s="685"/>
      <c r="DPD68" s="685"/>
      <c r="DPE68" s="685"/>
      <c r="DPF68" s="685"/>
      <c r="DPG68" s="685"/>
      <c r="DPH68" s="685"/>
      <c r="DPI68" s="685"/>
      <c r="DPJ68" s="685"/>
      <c r="DPK68" s="685"/>
      <c r="DPL68" s="685"/>
      <c r="DPM68" s="685"/>
      <c r="DPN68" s="685"/>
      <c r="DPO68" s="685"/>
      <c r="DPP68" s="685"/>
      <c r="DPQ68" s="685"/>
      <c r="DPR68" s="685"/>
      <c r="DPS68" s="685"/>
      <c r="DPT68" s="685"/>
      <c r="DPU68" s="685"/>
      <c r="DPV68" s="685"/>
      <c r="DPW68" s="685"/>
      <c r="DPX68" s="685"/>
      <c r="DPY68" s="685"/>
      <c r="DPZ68" s="685"/>
      <c r="DQA68" s="685"/>
      <c r="DQB68" s="685"/>
      <c r="DQC68" s="685"/>
      <c r="DQD68" s="685"/>
      <c r="DQE68" s="685"/>
      <c r="DQF68" s="685"/>
      <c r="DQG68" s="685"/>
      <c r="DQH68" s="685"/>
      <c r="DQI68" s="685"/>
      <c r="DQJ68" s="685"/>
      <c r="DQK68" s="685"/>
      <c r="DQL68" s="685"/>
      <c r="DQM68" s="685"/>
      <c r="DQN68" s="685"/>
      <c r="DQO68" s="685"/>
      <c r="DQP68" s="685"/>
      <c r="DQQ68" s="685"/>
      <c r="DQR68" s="685"/>
      <c r="DQS68" s="685"/>
      <c r="DQT68" s="685"/>
      <c r="DQU68" s="685"/>
      <c r="DQV68" s="685"/>
      <c r="DQW68" s="685"/>
      <c r="DQX68" s="685"/>
      <c r="DQY68" s="685"/>
      <c r="DQZ68" s="685"/>
      <c r="DRA68" s="685"/>
      <c r="DRB68" s="685"/>
      <c r="DRC68" s="685"/>
      <c r="DRD68" s="685"/>
      <c r="DRE68" s="685"/>
      <c r="DRF68" s="685"/>
      <c r="DRG68" s="685"/>
      <c r="DRH68" s="685"/>
      <c r="DRI68" s="685"/>
      <c r="DRJ68" s="685"/>
      <c r="DRK68" s="685"/>
      <c r="DRL68" s="685"/>
      <c r="DRM68" s="685"/>
      <c r="DRN68" s="685"/>
      <c r="DRO68" s="685"/>
      <c r="DRP68" s="685"/>
      <c r="DRQ68" s="685"/>
      <c r="DRR68" s="685"/>
      <c r="DRS68" s="685"/>
      <c r="DRT68" s="685"/>
      <c r="DRU68" s="685"/>
      <c r="DRV68" s="685"/>
      <c r="DRW68" s="685"/>
      <c r="DRX68" s="685"/>
      <c r="DRY68" s="685"/>
      <c r="DRZ68" s="685"/>
      <c r="DSA68" s="685"/>
      <c r="DSB68" s="685"/>
      <c r="DSC68" s="685"/>
      <c r="DSD68" s="685"/>
      <c r="DSE68" s="685"/>
      <c r="DSF68" s="685"/>
      <c r="DSG68" s="685"/>
      <c r="DSH68" s="685"/>
      <c r="DSI68" s="685"/>
      <c r="DSJ68" s="685"/>
      <c r="DSK68" s="685"/>
      <c r="DSL68" s="685"/>
      <c r="DSM68" s="685"/>
      <c r="DSN68" s="685"/>
      <c r="DSO68" s="685"/>
      <c r="DSP68" s="685"/>
      <c r="DSQ68" s="685"/>
      <c r="DSR68" s="685"/>
      <c r="DSS68" s="685"/>
      <c r="DST68" s="685"/>
      <c r="DSU68" s="685"/>
      <c r="DSV68" s="685"/>
      <c r="DSW68" s="685"/>
      <c r="DSX68" s="685"/>
      <c r="DSY68" s="685"/>
      <c r="DSZ68" s="685"/>
      <c r="DTA68" s="685"/>
      <c r="DTB68" s="685"/>
      <c r="DTC68" s="685"/>
      <c r="DTD68" s="685"/>
      <c r="DTE68" s="685"/>
      <c r="DTF68" s="685"/>
      <c r="DTG68" s="685"/>
      <c r="DTH68" s="685"/>
      <c r="DTI68" s="685"/>
      <c r="DTJ68" s="685"/>
      <c r="DTK68" s="685"/>
      <c r="DTL68" s="685"/>
      <c r="DTM68" s="685"/>
      <c r="DTN68" s="685"/>
      <c r="DTO68" s="685"/>
      <c r="DTP68" s="685"/>
      <c r="DTQ68" s="685"/>
      <c r="DTR68" s="685"/>
      <c r="DTS68" s="685"/>
      <c r="DTT68" s="685"/>
      <c r="DTU68" s="685"/>
      <c r="DTV68" s="685"/>
      <c r="DTW68" s="685"/>
      <c r="DTX68" s="685"/>
      <c r="DTY68" s="685"/>
      <c r="DTZ68" s="685"/>
      <c r="DUA68" s="685"/>
      <c r="DUB68" s="685"/>
      <c r="DUC68" s="685"/>
      <c r="DUD68" s="685"/>
      <c r="DUE68" s="685"/>
      <c r="DUF68" s="685"/>
      <c r="DUG68" s="685"/>
      <c r="DUH68" s="685"/>
      <c r="DUI68" s="685"/>
      <c r="DUJ68" s="685"/>
      <c r="DUK68" s="685"/>
      <c r="DUL68" s="685"/>
      <c r="DUM68" s="685"/>
      <c r="DUN68" s="685"/>
      <c r="DUO68" s="685"/>
      <c r="DUP68" s="685"/>
      <c r="DUQ68" s="685"/>
      <c r="DUR68" s="685"/>
      <c r="DUS68" s="685"/>
      <c r="DUT68" s="685"/>
      <c r="DUU68" s="685"/>
      <c r="DUV68" s="685"/>
      <c r="DUW68" s="685"/>
      <c r="DUX68" s="685"/>
      <c r="DUY68" s="685"/>
      <c r="DUZ68" s="685"/>
      <c r="DVA68" s="685"/>
      <c r="DVB68" s="685"/>
      <c r="DVC68" s="685"/>
      <c r="DVD68" s="685"/>
      <c r="DVE68" s="685"/>
      <c r="DVF68" s="685"/>
      <c r="DVG68" s="685"/>
      <c r="DVH68" s="685"/>
      <c r="DVI68" s="685"/>
      <c r="DVJ68" s="685"/>
      <c r="DVK68" s="685"/>
      <c r="DVL68" s="685"/>
      <c r="DVM68" s="685"/>
      <c r="DVN68" s="685"/>
      <c r="DVO68" s="685"/>
      <c r="DVP68" s="685"/>
      <c r="DVQ68" s="685"/>
      <c r="DVR68" s="685"/>
      <c r="DVS68" s="685"/>
      <c r="DVT68" s="685"/>
      <c r="DVU68" s="685"/>
      <c r="DVV68" s="685"/>
      <c r="DVW68" s="685"/>
      <c r="DVX68" s="685"/>
      <c r="DVY68" s="685"/>
      <c r="DVZ68" s="685"/>
      <c r="DWA68" s="685"/>
      <c r="DWB68" s="685"/>
      <c r="DWC68" s="685"/>
      <c r="DWD68" s="685"/>
      <c r="DWE68" s="685"/>
      <c r="DWF68" s="685"/>
      <c r="DWG68" s="685"/>
      <c r="DWH68" s="685"/>
      <c r="DWI68" s="685"/>
      <c r="DWJ68" s="685"/>
      <c r="DWK68" s="685"/>
      <c r="DWL68" s="685"/>
      <c r="DWM68" s="685"/>
      <c r="DWN68" s="685"/>
      <c r="DWO68" s="685"/>
      <c r="DWP68" s="685"/>
      <c r="DWQ68" s="685"/>
      <c r="DWR68" s="685"/>
      <c r="DWS68" s="685"/>
      <c r="DWT68" s="685"/>
      <c r="DWU68" s="685"/>
      <c r="DWV68" s="685"/>
      <c r="DWW68" s="685"/>
      <c r="DWX68" s="685"/>
      <c r="DWY68" s="685"/>
      <c r="DWZ68" s="685"/>
      <c r="DXA68" s="685"/>
      <c r="DXB68" s="685"/>
      <c r="DXC68" s="685"/>
      <c r="DXD68" s="685"/>
      <c r="DXE68" s="685"/>
      <c r="DXF68" s="685"/>
      <c r="DXG68" s="685"/>
      <c r="DXH68" s="685"/>
      <c r="DXI68" s="685"/>
      <c r="DXJ68" s="685"/>
      <c r="DXK68" s="685"/>
      <c r="DXL68" s="685"/>
      <c r="DXM68" s="685"/>
      <c r="DXN68" s="685"/>
      <c r="DXO68" s="685"/>
      <c r="DXP68" s="685"/>
      <c r="DXQ68" s="685"/>
      <c r="DXR68" s="685"/>
      <c r="DXS68" s="685"/>
      <c r="DXT68" s="685"/>
      <c r="DXU68" s="685"/>
      <c r="DXV68" s="685"/>
      <c r="DXW68" s="685"/>
      <c r="DXX68" s="685"/>
      <c r="DXY68" s="685"/>
      <c r="DXZ68" s="685"/>
      <c r="DYA68" s="685"/>
      <c r="DYB68" s="685"/>
      <c r="DYC68" s="685"/>
      <c r="DYD68" s="685"/>
      <c r="DYE68" s="685"/>
      <c r="DYF68" s="685"/>
      <c r="DYG68" s="685"/>
      <c r="DYH68" s="685"/>
      <c r="DYI68" s="685"/>
      <c r="DYJ68" s="685"/>
      <c r="DYK68" s="685"/>
      <c r="DYL68" s="685"/>
      <c r="DYM68" s="685"/>
      <c r="DYN68" s="685"/>
      <c r="DYO68" s="685"/>
      <c r="DYP68" s="685"/>
      <c r="DYQ68" s="685"/>
      <c r="DYR68" s="685"/>
      <c r="DYS68" s="685"/>
      <c r="DYT68" s="685"/>
      <c r="DYU68" s="685"/>
      <c r="DYV68" s="685"/>
      <c r="DYW68" s="685"/>
      <c r="DYX68" s="685"/>
      <c r="DYY68" s="685"/>
      <c r="DYZ68" s="685"/>
      <c r="DZA68" s="685"/>
      <c r="DZB68" s="685"/>
      <c r="DZC68" s="685"/>
      <c r="DZD68" s="685"/>
      <c r="DZE68" s="685"/>
      <c r="DZF68" s="685"/>
      <c r="DZG68" s="685"/>
      <c r="DZH68" s="685"/>
      <c r="DZI68" s="685"/>
      <c r="DZJ68" s="685"/>
      <c r="DZK68" s="685"/>
      <c r="DZL68" s="685"/>
      <c r="DZM68" s="685"/>
      <c r="DZN68" s="685"/>
      <c r="DZO68" s="685"/>
      <c r="DZP68" s="685"/>
      <c r="DZQ68" s="685"/>
      <c r="DZR68" s="685"/>
      <c r="DZS68" s="685"/>
      <c r="DZT68" s="685"/>
      <c r="DZU68" s="685"/>
      <c r="DZV68" s="685"/>
      <c r="DZW68" s="685"/>
      <c r="DZX68" s="685"/>
      <c r="DZY68" s="685"/>
      <c r="DZZ68" s="685"/>
      <c r="EAA68" s="685"/>
      <c r="EAB68" s="685"/>
      <c r="EAC68" s="685"/>
      <c r="EAD68" s="685"/>
      <c r="EAE68" s="685"/>
      <c r="EAF68" s="685"/>
      <c r="EAG68" s="685"/>
      <c r="EAH68" s="685"/>
      <c r="EAI68" s="685"/>
      <c r="EAJ68" s="685"/>
      <c r="EAK68" s="685"/>
      <c r="EAL68" s="685"/>
      <c r="EAM68" s="685"/>
      <c r="EAN68" s="685"/>
      <c r="EAO68" s="685"/>
      <c r="EAP68" s="685"/>
      <c r="EAQ68" s="685"/>
      <c r="EAR68" s="685"/>
      <c r="EAS68" s="685"/>
      <c r="EAT68" s="685"/>
      <c r="EAU68" s="685"/>
      <c r="EAV68" s="685"/>
      <c r="EAW68" s="685"/>
      <c r="EAX68" s="685"/>
      <c r="EAY68" s="685"/>
      <c r="EAZ68" s="685"/>
      <c r="EBA68" s="685"/>
      <c r="EBB68" s="685"/>
      <c r="EBC68" s="685"/>
      <c r="EBD68" s="685"/>
      <c r="EBE68" s="685"/>
      <c r="EBF68" s="685"/>
      <c r="EBG68" s="685"/>
      <c r="EBH68" s="685"/>
      <c r="EBI68" s="685"/>
      <c r="EBJ68" s="685"/>
      <c r="EBK68" s="685"/>
      <c r="EBL68" s="685"/>
      <c r="EBM68" s="685"/>
      <c r="EBN68" s="685"/>
      <c r="EBO68" s="685"/>
      <c r="EBP68" s="685"/>
      <c r="EBQ68" s="685"/>
      <c r="EBR68" s="685"/>
      <c r="EBS68" s="685"/>
      <c r="EBT68" s="685"/>
      <c r="EBU68" s="685"/>
      <c r="EBV68" s="685"/>
      <c r="EBW68" s="685"/>
      <c r="EBX68" s="685"/>
      <c r="EBY68" s="685"/>
      <c r="EBZ68" s="685"/>
      <c r="ECA68" s="685"/>
      <c r="ECB68" s="685"/>
      <c r="ECC68" s="685"/>
      <c r="ECD68" s="685"/>
      <c r="ECE68" s="685"/>
      <c r="ECF68" s="685"/>
      <c r="ECG68" s="685"/>
      <c r="ECH68" s="685"/>
      <c r="ECI68" s="685"/>
      <c r="ECJ68" s="685"/>
      <c r="ECK68" s="685"/>
      <c r="ECL68" s="685"/>
      <c r="ECM68" s="685"/>
      <c r="ECN68" s="685"/>
      <c r="ECO68" s="685"/>
      <c r="ECP68" s="685"/>
      <c r="ECQ68" s="685"/>
      <c r="ECR68" s="685"/>
      <c r="ECS68" s="685"/>
      <c r="ECT68" s="685"/>
      <c r="ECU68" s="685"/>
      <c r="ECV68" s="685"/>
      <c r="ECW68" s="685"/>
      <c r="ECX68" s="685"/>
      <c r="ECY68" s="685"/>
      <c r="ECZ68" s="685"/>
      <c r="EDA68" s="685"/>
      <c r="EDB68" s="685"/>
      <c r="EDC68" s="685"/>
      <c r="EDD68" s="685"/>
      <c r="EDE68" s="685"/>
      <c r="EDF68" s="685"/>
      <c r="EDG68" s="685"/>
      <c r="EDH68" s="685"/>
      <c r="EDI68" s="685"/>
      <c r="EDJ68" s="685"/>
      <c r="EDK68" s="685"/>
      <c r="EDL68" s="685"/>
      <c r="EDM68" s="685"/>
      <c r="EDN68" s="685"/>
      <c r="EDO68" s="685"/>
      <c r="EDP68" s="685"/>
      <c r="EDQ68" s="685"/>
      <c r="EDR68" s="685"/>
      <c r="EDS68" s="685"/>
      <c r="EDT68" s="685"/>
      <c r="EDU68" s="685"/>
      <c r="EDV68" s="685"/>
      <c r="EDW68" s="685"/>
      <c r="EDX68" s="685"/>
      <c r="EDY68" s="685"/>
      <c r="EDZ68" s="685"/>
      <c r="EEA68" s="685"/>
      <c r="EEB68" s="685"/>
      <c r="EEC68" s="685"/>
      <c r="EED68" s="685"/>
      <c r="EEE68" s="685"/>
      <c r="EEF68" s="685"/>
      <c r="EEG68" s="685"/>
      <c r="EEH68" s="685"/>
      <c r="EEI68" s="685"/>
      <c r="EEJ68" s="685"/>
      <c r="EEK68" s="685"/>
      <c r="EEL68" s="685"/>
      <c r="EEM68" s="685"/>
      <c r="EEN68" s="685"/>
      <c r="EEO68" s="685"/>
      <c r="EEP68" s="685"/>
      <c r="EEQ68" s="685"/>
      <c r="EER68" s="685"/>
      <c r="EES68" s="685"/>
      <c r="EET68" s="685"/>
      <c r="EEU68" s="685"/>
      <c r="EEV68" s="685"/>
      <c r="EEW68" s="685"/>
      <c r="EEX68" s="685"/>
      <c r="EEY68" s="685"/>
      <c r="EEZ68" s="685"/>
      <c r="EFA68" s="685"/>
      <c r="EFB68" s="685"/>
      <c r="EFC68" s="685"/>
      <c r="EFD68" s="685"/>
      <c r="EFE68" s="685"/>
      <c r="EFF68" s="685"/>
      <c r="EFG68" s="685"/>
      <c r="EFH68" s="685"/>
      <c r="EFI68" s="685"/>
      <c r="EFJ68" s="685"/>
      <c r="EFK68" s="685"/>
      <c r="EFL68" s="685"/>
      <c r="EFM68" s="685"/>
      <c r="EFN68" s="685"/>
      <c r="EFO68" s="685"/>
      <c r="EFP68" s="685"/>
      <c r="EFQ68" s="685"/>
      <c r="EFR68" s="685"/>
      <c r="EFS68" s="685"/>
      <c r="EFT68" s="685"/>
      <c r="EFU68" s="685"/>
      <c r="EFV68" s="685"/>
      <c r="EFW68" s="685"/>
      <c r="EFX68" s="685"/>
      <c r="EFY68" s="685"/>
      <c r="EFZ68" s="685"/>
      <c r="EGA68" s="685"/>
      <c r="EGB68" s="685"/>
      <c r="EGC68" s="685"/>
      <c r="EGD68" s="685"/>
      <c r="EGE68" s="685"/>
      <c r="EGF68" s="685"/>
      <c r="EGG68" s="685"/>
      <c r="EGH68" s="685"/>
      <c r="EGI68" s="685"/>
      <c r="EGJ68" s="685"/>
      <c r="EGK68" s="685"/>
      <c r="EGL68" s="685"/>
      <c r="EGM68" s="685"/>
      <c r="EGN68" s="685"/>
      <c r="EGO68" s="685"/>
      <c r="EGP68" s="685"/>
      <c r="EGQ68" s="685"/>
      <c r="EGR68" s="685"/>
      <c r="EGS68" s="685"/>
      <c r="EGT68" s="685"/>
      <c r="EGU68" s="685"/>
      <c r="EGV68" s="685"/>
      <c r="EGW68" s="685"/>
      <c r="EGX68" s="685"/>
      <c r="EGY68" s="685"/>
      <c r="EGZ68" s="685"/>
      <c r="EHA68" s="685"/>
      <c r="EHB68" s="685"/>
      <c r="EHC68" s="685"/>
      <c r="EHD68" s="685"/>
      <c r="EHE68" s="685"/>
      <c r="EHF68" s="685"/>
      <c r="EHG68" s="685"/>
      <c r="EHH68" s="685"/>
      <c r="EHI68" s="685"/>
      <c r="EHJ68" s="685"/>
      <c r="EHK68" s="685"/>
      <c r="EHL68" s="685"/>
      <c r="EHM68" s="685"/>
      <c r="EHN68" s="685"/>
      <c r="EHO68" s="685"/>
      <c r="EHP68" s="685"/>
      <c r="EHQ68" s="685"/>
      <c r="EHR68" s="685"/>
      <c r="EHS68" s="685"/>
      <c r="EHT68" s="685"/>
      <c r="EHU68" s="685"/>
      <c r="EHV68" s="685"/>
      <c r="EHW68" s="685"/>
      <c r="EHX68" s="685"/>
      <c r="EHY68" s="685"/>
      <c r="EHZ68" s="685"/>
      <c r="EIA68" s="685"/>
      <c r="EIB68" s="685"/>
      <c r="EIC68" s="685"/>
      <c r="EID68" s="685"/>
      <c r="EIE68" s="685"/>
      <c r="EIF68" s="685"/>
      <c r="EIG68" s="685"/>
      <c r="EIH68" s="685"/>
      <c r="EII68" s="685"/>
      <c r="EIJ68" s="685"/>
      <c r="EIK68" s="685"/>
      <c r="EIL68" s="685"/>
      <c r="EIM68" s="685"/>
      <c r="EIN68" s="685"/>
      <c r="EIO68" s="685"/>
      <c r="EIP68" s="685"/>
      <c r="EIQ68" s="685"/>
      <c r="EIR68" s="685"/>
      <c r="EIS68" s="685"/>
      <c r="EIT68" s="685"/>
      <c r="EIU68" s="685"/>
      <c r="EIV68" s="685"/>
      <c r="EIW68" s="685"/>
      <c r="EIX68" s="685"/>
      <c r="EIY68" s="685"/>
      <c r="EIZ68" s="685"/>
      <c r="EJA68" s="685"/>
      <c r="EJB68" s="685"/>
      <c r="EJC68" s="685"/>
      <c r="EJD68" s="685"/>
      <c r="EJE68" s="685"/>
      <c r="EJF68" s="685"/>
      <c r="EJG68" s="685"/>
      <c r="EJH68" s="685"/>
      <c r="EJI68" s="685"/>
      <c r="EJJ68" s="685"/>
      <c r="EJK68" s="685"/>
      <c r="EJL68" s="685"/>
      <c r="EJM68" s="685"/>
      <c r="EJN68" s="685"/>
      <c r="EJO68" s="685"/>
      <c r="EJP68" s="685"/>
      <c r="EJQ68" s="685"/>
      <c r="EJR68" s="685"/>
      <c r="EJS68" s="685"/>
      <c r="EJT68" s="685"/>
      <c r="EJU68" s="685"/>
      <c r="EJV68" s="685"/>
      <c r="EJW68" s="685"/>
      <c r="EJX68" s="685"/>
      <c r="EJY68" s="685"/>
      <c r="EJZ68" s="685"/>
      <c r="EKA68" s="685"/>
      <c r="EKB68" s="685"/>
      <c r="EKC68" s="685"/>
      <c r="EKD68" s="685"/>
      <c r="EKE68" s="685"/>
      <c r="EKF68" s="685"/>
      <c r="EKG68" s="685"/>
      <c r="EKH68" s="685"/>
      <c r="EKI68" s="685"/>
      <c r="EKJ68" s="685"/>
      <c r="EKK68" s="685"/>
      <c r="EKL68" s="685"/>
      <c r="EKM68" s="685"/>
      <c r="EKN68" s="685"/>
      <c r="EKO68" s="685"/>
      <c r="EKP68" s="685"/>
      <c r="EKQ68" s="685"/>
      <c r="EKR68" s="685"/>
      <c r="EKS68" s="685"/>
      <c r="EKT68" s="685"/>
      <c r="EKU68" s="685"/>
      <c r="EKV68" s="685"/>
      <c r="EKW68" s="685"/>
      <c r="EKX68" s="685"/>
      <c r="EKY68" s="685"/>
      <c r="EKZ68" s="685"/>
      <c r="ELA68" s="685"/>
      <c r="ELB68" s="685"/>
      <c r="ELC68" s="685"/>
      <c r="ELD68" s="685"/>
      <c r="ELE68" s="685"/>
      <c r="ELF68" s="685"/>
      <c r="ELG68" s="685"/>
      <c r="ELH68" s="685"/>
      <c r="ELI68" s="685"/>
      <c r="ELJ68" s="685"/>
      <c r="ELK68" s="685"/>
      <c r="ELL68" s="685"/>
      <c r="ELM68" s="685"/>
      <c r="ELN68" s="685"/>
      <c r="ELO68" s="685"/>
      <c r="ELP68" s="685"/>
      <c r="ELQ68" s="685"/>
      <c r="ELR68" s="685"/>
      <c r="ELS68" s="685"/>
      <c r="ELT68" s="685"/>
      <c r="ELU68" s="685"/>
      <c r="ELV68" s="685"/>
      <c r="ELW68" s="685"/>
      <c r="ELX68" s="685"/>
      <c r="ELY68" s="685"/>
      <c r="ELZ68" s="685"/>
      <c r="EMA68" s="685"/>
      <c r="EMB68" s="685"/>
      <c r="EMC68" s="685"/>
      <c r="EMD68" s="685"/>
      <c r="EME68" s="685"/>
      <c r="EMF68" s="685"/>
      <c r="EMG68" s="685"/>
      <c r="EMH68" s="685"/>
      <c r="EMI68" s="685"/>
      <c r="EMJ68" s="685"/>
      <c r="EMK68" s="685"/>
      <c r="EML68" s="685"/>
      <c r="EMM68" s="685"/>
      <c r="EMN68" s="685"/>
      <c r="EMO68" s="685"/>
      <c r="EMP68" s="685"/>
      <c r="EMQ68" s="685"/>
      <c r="EMR68" s="685"/>
      <c r="EMS68" s="685"/>
      <c r="EMT68" s="685"/>
      <c r="EMU68" s="685"/>
      <c r="EMV68" s="685"/>
      <c r="EMW68" s="685"/>
      <c r="EMX68" s="685"/>
      <c r="EMY68" s="685"/>
      <c r="EMZ68" s="685"/>
      <c r="ENA68" s="685"/>
      <c r="ENB68" s="685"/>
      <c r="ENC68" s="685"/>
      <c r="END68" s="685"/>
      <c r="ENE68" s="685"/>
      <c r="ENF68" s="685"/>
      <c r="ENG68" s="685"/>
      <c r="ENH68" s="685"/>
      <c r="ENI68" s="685"/>
      <c r="ENJ68" s="685"/>
      <c r="ENK68" s="685"/>
      <c r="ENL68" s="685"/>
      <c r="ENM68" s="685"/>
      <c r="ENN68" s="685"/>
      <c r="ENO68" s="685"/>
      <c r="ENP68" s="685"/>
      <c r="ENQ68" s="685"/>
      <c r="ENR68" s="685"/>
      <c r="ENS68" s="685"/>
      <c r="ENT68" s="685"/>
      <c r="ENU68" s="685"/>
      <c r="ENV68" s="685"/>
      <c r="ENW68" s="685"/>
      <c r="ENX68" s="685"/>
      <c r="ENY68" s="685"/>
      <c r="ENZ68" s="685"/>
      <c r="EOA68" s="685"/>
      <c r="EOB68" s="685"/>
      <c r="EOC68" s="685"/>
      <c r="EOD68" s="685"/>
      <c r="EOE68" s="685"/>
      <c r="EOF68" s="685"/>
      <c r="EOG68" s="685"/>
      <c r="EOH68" s="685"/>
      <c r="EOI68" s="685"/>
      <c r="EOJ68" s="685"/>
      <c r="EOK68" s="685"/>
      <c r="EOL68" s="685"/>
      <c r="EOM68" s="685"/>
      <c r="EON68" s="685"/>
      <c r="EOO68" s="685"/>
      <c r="EOP68" s="685"/>
      <c r="EOQ68" s="685"/>
      <c r="EOR68" s="685"/>
      <c r="EOS68" s="685"/>
      <c r="EOT68" s="685"/>
      <c r="EOU68" s="685"/>
      <c r="EOV68" s="685"/>
      <c r="EOW68" s="685"/>
      <c r="EOX68" s="685"/>
      <c r="EOY68" s="685"/>
      <c r="EOZ68" s="685"/>
      <c r="EPA68" s="685"/>
      <c r="EPB68" s="685"/>
      <c r="EPC68" s="685"/>
      <c r="EPD68" s="685"/>
      <c r="EPE68" s="685"/>
      <c r="EPF68" s="685"/>
      <c r="EPG68" s="685"/>
      <c r="EPH68" s="685"/>
      <c r="EPI68" s="685"/>
      <c r="EPJ68" s="685"/>
      <c r="EPK68" s="685"/>
      <c r="EPL68" s="685"/>
      <c r="EPM68" s="685"/>
      <c r="EPN68" s="685"/>
      <c r="EPO68" s="685"/>
      <c r="EPP68" s="685"/>
      <c r="EPQ68" s="685"/>
      <c r="EPR68" s="685"/>
      <c r="EPS68" s="685"/>
      <c r="EPT68" s="685"/>
      <c r="EPU68" s="685"/>
      <c r="EPV68" s="685"/>
      <c r="EPW68" s="685"/>
      <c r="EPX68" s="685"/>
      <c r="EPY68" s="685"/>
      <c r="EPZ68" s="685"/>
      <c r="EQA68" s="685"/>
      <c r="EQB68" s="685"/>
      <c r="EQC68" s="685"/>
      <c r="EQD68" s="685"/>
      <c r="EQE68" s="685"/>
      <c r="EQF68" s="685"/>
      <c r="EQG68" s="685"/>
      <c r="EQH68" s="685"/>
      <c r="EQI68" s="685"/>
      <c r="EQJ68" s="685"/>
      <c r="EQK68" s="685"/>
      <c r="EQL68" s="685"/>
      <c r="EQM68" s="685"/>
      <c r="EQN68" s="685"/>
      <c r="EQO68" s="685"/>
      <c r="EQP68" s="685"/>
      <c r="EQQ68" s="685"/>
      <c r="EQR68" s="685"/>
      <c r="EQS68" s="685"/>
      <c r="EQT68" s="685"/>
      <c r="EQU68" s="685"/>
      <c r="EQV68" s="685"/>
      <c r="EQW68" s="685"/>
      <c r="EQX68" s="685"/>
      <c r="EQY68" s="685"/>
      <c r="EQZ68" s="685"/>
      <c r="ERA68" s="685"/>
      <c r="ERB68" s="685"/>
      <c r="ERC68" s="685"/>
      <c r="ERD68" s="685"/>
      <c r="ERE68" s="685"/>
      <c r="ERF68" s="685"/>
      <c r="ERG68" s="685"/>
      <c r="ERH68" s="685"/>
      <c r="ERI68" s="685"/>
      <c r="ERJ68" s="685"/>
      <c r="ERK68" s="685"/>
      <c r="ERL68" s="685"/>
      <c r="ERM68" s="685"/>
      <c r="ERN68" s="685"/>
      <c r="ERO68" s="685"/>
      <c r="ERP68" s="685"/>
      <c r="ERQ68" s="685"/>
      <c r="ERR68" s="685"/>
      <c r="ERS68" s="685"/>
      <c r="ERT68" s="685"/>
      <c r="ERU68" s="685"/>
      <c r="ERV68" s="685"/>
      <c r="ERW68" s="685"/>
      <c r="ERX68" s="685"/>
      <c r="ERY68" s="685"/>
      <c r="ERZ68" s="685"/>
      <c r="ESA68" s="685"/>
      <c r="ESB68" s="685"/>
      <c r="ESC68" s="685"/>
      <c r="ESD68" s="685"/>
      <c r="ESE68" s="685"/>
      <c r="ESF68" s="685"/>
      <c r="ESG68" s="685"/>
      <c r="ESH68" s="685"/>
      <c r="ESI68" s="685"/>
      <c r="ESJ68" s="685"/>
      <c r="ESK68" s="685"/>
      <c r="ESL68" s="685"/>
      <c r="ESM68" s="685"/>
      <c r="ESN68" s="685"/>
      <c r="ESO68" s="685"/>
      <c r="ESP68" s="685"/>
      <c r="ESQ68" s="685"/>
      <c r="ESR68" s="685"/>
      <c r="ESS68" s="685"/>
      <c r="EST68" s="685"/>
      <c r="ESU68" s="685"/>
      <c r="ESV68" s="685"/>
      <c r="ESW68" s="685"/>
      <c r="ESX68" s="685"/>
      <c r="ESY68" s="685"/>
      <c r="ESZ68" s="685"/>
      <c r="ETA68" s="685"/>
      <c r="ETB68" s="685"/>
      <c r="ETC68" s="685"/>
      <c r="ETD68" s="685"/>
      <c r="ETE68" s="685"/>
      <c r="ETF68" s="685"/>
      <c r="ETG68" s="685"/>
      <c r="ETH68" s="685"/>
      <c r="ETI68" s="685"/>
      <c r="ETJ68" s="685"/>
      <c r="ETK68" s="685"/>
      <c r="ETL68" s="685"/>
      <c r="ETM68" s="685"/>
      <c r="ETN68" s="685"/>
      <c r="ETO68" s="685"/>
      <c r="ETP68" s="685"/>
      <c r="ETQ68" s="685"/>
      <c r="ETR68" s="685"/>
      <c r="ETS68" s="685"/>
      <c r="ETT68" s="685"/>
      <c r="ETU68" s="685"/>
      <c r="ETV68" s="685"/>
      <c r="ETW68" s="685"/>
      <c r="ETX68" s="685"/>
      <c r="ETY68" s="685"/>
      <c r="ETZ68" s="685"/>
      <c r="EUA68" s="685"/>
      <c r="EUB68" s="685"/>
      <c r="EUC68" s="685"/>
      <c r="EUD68" s="685"/>
      <c r="EUE68" s="685"/>
      <c r="EUF68" s="685"/>
      <c r="EUG68" s="685"/>
      <c r="EUH68" s="685"/>
      <c r="EUI68" s="685"/>
      <c r="EUJ68" s="685"/>
      <c r="EUK68" s="685"/>
      <c r="EUL68" s="685"/>
      <c r="EUM68" s="685"/>
      <c r="EUN68" s="685"/>
      <c r="EUO68" s="685"/>
      <c r="EUP68" s="685"/>
      <c r="EUQ68" s="685"/>
      <c r="EUR68" s="685"/>
      <c r="EUS68" s="685"/>
      <c r="EUT68" s="685"/>
      <c r="EUU68" s="685"/>
      <c r="EUV68" s="685"/>
      <c r="EUW68" s="685"/>
      <c r="EUX68" s="685"/>
      <c r="EUY68" s="685"/>
      <c r="EUZ68" s="685"/>
      <c r="EVA68" s="685"/>
      <c r="EVB68" s="685"/>
      <c r="EVC68" s="685"/>
      <c r="EVD68" s="685"/>
      <c r="EVE68" s="685"/>
      <c r="EVF68" s="685"/>
      <c r="EVG68" s="685"/>
      <c r="EVH68" s="685"/>
      <c r="EVI68" s="685"/>
      <c r="EVJ68" s="685"/>
      <c r="EVK68" s="685"/>
      <c r="EVL68" s="685"/>
      <c r="EVM68" s="685"/>
      <c r="EVN68" s="685"/>
      <c r="EVO68" s="685"/>
      <c r="EVP68" s="685"/>
      <c r="EVQ68" s="685"/>
      <c r="EVR68" s="685"/>
      <c r="EVS68" s="685"/>
      <c r="EVT68" s="685"/>
      <c r="EVU68" s="685"/>
      <c r="EVV68" s="685"/>
      <c r="EVW68" s="685"/>
      <c r="EVX68" s="685"/>
      <c r="EVY68" s="685"/>
      <c r="EVZ68" s="685"/>
      <c r="EWA68" s="685"/>
      <c r="EWB68" s="685"/>
      <c r="EWC68" s="685"/>
      <c r="EWD68" s="685"/>
      <c r="EWE68" s="685"/>
      <c r="EWF68" s="685"/>
      <c r="EWG68" s="685"/>
      <c r="EWH68" s="685"/>
      <c r="EWI68" s="685"/>
      <c r="EWJ68" s="685"/>
      <c r="EWK68" s="685"/>
      <c r="EWL68" s="685"/>
      <c r="EWM68" s="685"/>
      <c r="EWN68" s="685"/>
      <c r="EWO68" s="685"/>
      <c r="EWP68" s="685"/>
      <c r="EWQ68" s="685"/>
      <c r="EWR68" s="685"/>
      <c r="EWS68" s="685"/>
      <c r="EWT68" s="685"/>
      <c r="EWU68" s="685"/>
      <c r="EWV68" s="685"/>
      <c r="EWW68" s="685"/>
      <c r="EWX68" s="685"/>
      <c r="EWY68" s="685"/>
      <c r="EWZ68" s="685"/>
      <c r="EXA68" s="685"/>
      <c r="EXB68" s="685"/>
      <c r="EXC68" s="685"/>
      <c r="EXD68" s="685"/>
      <c r="EXE68" s="685"/>
      <c r="EXF68" s="685"/>
      <c r="EXG68" s="685"/>
      <c r="EXH68" s="685"/>
      <c r="EXI68" s="685"/>
      <c r="EXJ68" s="685"/>
      <c r="EXK68" s="685"/>
      <c r="EXL68" s="685"/>
      <c r="EXM68" s="685"/>
      <c r="EXN68" s="685"/>
      <c r="EXO68" s="685"/>
      <c r="EXP68" s="685"/>
      <c r="EXQ68" s="685"/>
      <c r="EXR68" s="685"/>
      <c r="EXS68" s="685"/>
      <c r="EXT68" s="685"/>
      <c r="EXU68" s="685"/>
      <c r="EXV68" s="685"/>
      <c r="EXW68" s="685"/>
      <c r="EXX68" s="685"/>
      <c r="EXY68" s="685"/>
      <c r="EXZ68" s="685"/>
      <c r="EYA68" s="685"/>
      <c r="EYB68" s="685"/>
      <c r="EYC68" s="685"/>
      <c r="EYD68" s="685"/>
      <c r="EYE68" s="685"/>
      <c r="EYF68" s="685"/>
      <c r="EYG68" s="685"/>
      <c r="EYH68" s="685"/>
      <c r="EYI68" s="685"/>
      <c r="EYJ68" s="685"/>
      <c r="EYK68" s="685"/>
      <c r="EYL68" s="685"/>
      <c r="EYM68" s="685"/>
      <c r="EYN68" s="685"/>
      <c r="EYO68" s="685"/>
      <c r="EYP68" s="685"/>
      <c r="EYQ68" s="685"/>
      <c r="EYR68" s="685"/>
      <c r="EYS68" s="685"/>
      <c r="EYT68" s="685"/>
      <c r="EYU68" s="685"/>
      <c r="EYV68" s="685"/>
      <c r="EYW68" s="685"/>
      <c r="EYX68" s="685"/>
      <c r="EYY68" s="685"/>
      <c r="EYZ68" s="685"/>
      <c r="EZA68" s="685"/>
      <c r="EZB68" s="685"/>
      <c r="EZC68" s="685"/>
      <c r="EZD68" s="685"/>
      <c r="EZE68" s="685"/>
      <c r="EZF68" s="685"/>
      <c r="EZG68" s="685"/>
      <c r="EZH68" s="685"/>
      <c r="EZI68" s="685"/>
      <c r="EZJ68" s="685"/>
      <c r="EZK68" s="685"/>
      <c r="EZL68" s="685"/>
      <c r="EZM68" s="685"/>
      <c r="EZN68" s="685"/>
      <c r="EZO68" s="685"/>
      <c r="EZP68" s="685"/>
      <c r="EZQ68" s="685"/>
      <c r="EZR68" s="685"/>
      <c r="EZS68" s="685"/>
      <c r="EZT68" s="685"/>
      <c r="EZU68" s="685"/>
      <c r="EZV68" s="685"/>
      <c r="EZW68" s="685"/>
      <c r="EZX68" s="685"/>
      <c r="EZY68" s="685"/>
      <c r="EZZ68" s="685"/>
      <c r="FAA68" s="685"/>
      <c r="FAB68" s="685"/>
      <c r="FAC68" s="685"/>
      <c r="FAD68" s="685"/>
      <c r="FAE68" s="685"/>
      <c r="FAF68" s="685"/>
      <c r="FAG68" s="685"/>
      <c r="FAH68" s="685"/>
      <c r="FAI68" s="685"/>
      <c r="FAJ68" s="685"/>
      <c r="FAK68" s="685"/>
      <c r="FAL68" s="685"/>
      <c r="FAM68" s="685"/>
      <c r="FAN68" s="685"/>
      <c r="FAO68" s="685"/>
      <c r="FAP68" s="685"/>
      <c r="FAQ68" s="685"/>
      <c r="FAR68" s="685"/>
      <c r="FAS68" s="685"/>
      <c r="FAT68" s="685"/>
      <c r="FAU68" s="685"/>
      <c r="FAV68" s="685"/>
      <c r="FAW68" s="685"/>
      <c r="FAX68" s="685"/>
      <c r="FAY68" s="685"/>
      <c r="FAZ68" s="685"/>
      <c r="FBA68" s="685"/>
      <c r="FBB68" s="685"/>
      <c r="FBC68" s="685"/>
      <c r="FBD68" s="685"/>
      <c r="FBE68" s="685"/>
      <c r="FBF68" s="685"/>
      <c r="FBG68" s="685"/>
      <c r="FBH68" s="685"/>
      <c r="FBI68" s="685"/>
      <c r="FBJ68" s="685"/>
      <c r="FBK68" s="685"/>
      <c r="FBL68" s="685"/>
      <c r="FBM68" s="685"/>
      <c r="FBN68" s="685"/>
      <c r="FBO68" s="685"/>
      <c r="FBP68" s="685"/>
      <c r="FBQ68" s="685"/>
      <c r="FBR68" s="685"/>
      <c r="FBS68" s="685"/>
      <c r="FBT68" s="685"/>
      <c r="FBU68" s="685"/>
      <c r="FBV68" s="685"/>
      <c r="FBW68" s="685"/>
      <c r="FBX68" s="685"/>
      <c r="FBY68" s="685"/>
      <c r="FBZ68" s="685"/>
      <c r="FCA68" s="685"/>
      <c r="FCB68" s="685"/>
      <c r="FCC68" s="685"/>
      <c r="FCD68" s="685"/>
      <c r="FCE68" s="685"/>
      <c r="FCF68" s="685"/>
      <c r="FCG68" s="685"/>
      <c r="FCH68" s="685"/>
      <c r="FCI68" s="685"/>
      <c r="FCJ68" s="685"/>
      <c r="FCK68" s="685"/>
      <c r="FCL68" s="685"/>
      <c r="FCM68" s="685"/>
      <c r="FCN68" s="685"/>
      <c r="FCO68" s="685"/>
      <c r="FCP68" s="685"/>
      <c r="FCQ68" s="685"/>
      <c r="FCR68" s="685"/>
      <c r="FCS68" s="685"/>
      <c r="FCT68" s="685"/>
      <c r="FCU68" s="685"/>
      <c r="FCV68" s="685"/>
      <c r="FCW68" s="685"/>
      <c r="FCX68" s="685"/>
      <c r="FCY68" s="685"/>
      <c r="FCZ68" s="685"/>
      <c r="FDA68" s="685"/>
      <c r="FDB68" s="685"/>
      <c r="FDC68" s="685"/>
      <c r="FDD68" s="685"/>
      <c r="FDE68" s="685"/>
      <c r="FDF68" s="685"/>
      <c r="FDG68" s="685"/>
      <c r="FDH68" s="685"/>
      <c r="FDI68" s="685"/>
      <c r="FDJ68" s="685"/>
      <c r="FDK68" s="685"/>
      <c r="FDL68" s="685"/>
      <c r="FDM68" s="685"/>
      <c r="FDN68" s="685"/>
      <c r="FDO68" s="685"/>
      <c r="FDP68" s="685"/>
      <c r="FDQ68" s="685"/>
      <c r="FDR68" s="685"/>
      <c r="FDS68" s="685"/>
      <c r="FDT68" s="685"/>
      <c r="FDU68" s="685"/>
      <c r="FDV68" s="685"/>
      <c r="FDW68" s="685"/>
      <c r="FDX68" s="685"/>
      <c r="FDY68" s="685"/>
      <c r="FDZ68" s="685"/>
      <c r="FEA68" s="685"/>
      <c r="FEB68" s="685"/>
      <c r="FEC68" s="685"/>
      <c r="FED68" s="685"/>
      <c r="FEE68" s="685"/>
      <c r="FEF68" s="685"/>
      <c r="FEG68" s="685"/>
      <c r="FEH68" s="685"/>
      <c r="FEI68" s="685"/>
      <c r="FEJ68" s="685"/>
      <c r="FEK68" s="685"/>
      <c r="FEL68" s="685"/>
      <c r="FEM68" s="685"/>
      <c r="FEN68" s="685"/>
      <c r="FEO68" s="685"/>
      <c r="FEP68" s="685"/>
      <c r="FEQ68" s="685"/>
      <c r="FER68" s="685"/>
      <c r="FES68" s="685"/>
      <c r="FET68" s="685"/>
      <c r="FEU68" s="685"/>
      <c r="FEV68" s="685"/>
      <c r="FEW68" s="685"/>
      <c r="FEX68" s="685"/>
      <c r="FEY68" s="685"/>
      <c r="FEZ68" s="685"/>
      <c r="FFA68" s="685"/>
      <c r="FFB68" s="685"/>
      <c r="FFC68" s="685"/>
      <c r="FFD68" s="685"/>
      <c r="FFE68" s="685"/>
      <c r="FFF68" s="685"/>
      <c r="FFG68" s="685"/>
      <c r="FFH68" s="685"/>
      <c r="FFI68" s="685"/>
      <c r="FFJ68" s="685"/>
      <c r="FFK68" s="685"/>
      <c r="FFL68" s="685"/>
      <c r="FFM68" s="685"/>
      <c r="FFN68" s="685"/>
      <c r="FFO68" s="685"/>
      <c r="FFP68" s="685"/>
      <c r="FFQ68" s="685"/>
      <c r="FFR68" s="685"/>
      <c r="FFS68" s="685"/>
      <c r="FFT68" s="685"/>
      <c r="FFU68" s="685"/>
      <c r="FFV68" s="685"/>
      <c r="FFW68" s="685"/>
      <c r="FFX68" s="685"/>
      <c r="FFY68" s="685"/>
      <c r="FFZ68" s="685"/>
      <c r="FGA68" s="685"/>
      <c r="FGB68" s="685"/>
      <c r="FGC68" s="685"/>
      <c r="FGD68" s="685"/>
      <c r="FGE68" s="685"/>
      <c r="FGF68" s="685"/>
      <c r="FGG68" s="685"/>
      <c r="FGH68" s="685"/>
      <c r="FGI68" s="685"/>
      <c r="FGJ68" s="685"/>
      <c r="FGK68" s="685"/>
      <c r="FGL68" s="685"/>
      <c r="FGM68" s="685"/>
      <c r="FGN68" s="685"/>
      <c r="FGO68" s="685"/>
      <c r="FGP68" s="685"/>
      <c r="FGQ68" s="685"/>
      <c r="FGR68" s="685"/>
      <c r="FGS68" s="685"/>
      <c r="FGT68" s="685"/>
      <c r="FGU68" s="685"/>
      <c r="FGV68" s="685"/>
      <c r="FGW68" s="685"/>
      <c r="FGX68" s="685"/>
      <c r="FGY68" s="685"/>
      <c r="FGZ68" s="685"/>
      <c r="FHA68" s="685"/>
      <c r="FHB68" s="685"/>
      <c r="FHC68" s="685"/>
      <c r="FHD68" s="685"/>
      <c r="FHE68" s="685"/>
      <c r="FHF68" s="685"/>
      <c r="FHG68" s="685"/>
      <c r="FHH68" s="685"/>
      <c r="FHI68" s="685"/>
      <c r="FHJ68" s="685"/>
      <c r="FHK68" s="685"/>
      <c r="FHL68" s="685"/>
      <c r="FHM68" s="685"/>
      <c r="FHN68" s="685"/>
      <c r="FHO68" s="685"/>
      <c r="FHP68" s="685"/>
      <c r="FHQ68" s="685"/>
      <c r="FHR68" s="685"/>
      <c r="FHS68" s="685"/>
      <c r="FHT68" s="685"/>
      <c r="FHU68" s="685"/>
      <c r="FHV68" s="685"/>
      <c r="FHW68" s="685"/>
      <c r="FHX68" s="685"/>
      <c r="FHY68" s="685"/>
      <c r="FHZ68" s="685"/>
      <c r="FIA68" s="685"/>
      <c r="FIB68" s="685"/>
      <c r="FIC68" s="685"/>
      <c r="FID68" s="685"/>
      <c r="FIE68" s="685"/>
      <c r="FIF68" s="685"/>
      <c r="FIG68" s="685"/>
      <c r="FIH68" s="685"/>
      <c r="FII68" s="685"/>
      <c r="FIJ68" s="685"/>
      <c r="FIK68" s="685"/>
      <c r="FIL68" s="685"/>
      <c r="FIM68" s="685"/>
      <c r="FIN68" s="685"/>
      <c r="FIO68" s="685"/>
      <c r="FIP68" s="685"/>
      <c r="FIQ68" s="685"/>
      <c r="FIR68" s="685"/>
      <c r="FIS68" s="685"/>
      <c r="FIT68" s="685"/>
      <c r="FIU68" s="685"/>
      <c r="FIV68" s="685"/>
      <c r="FIW68" s="685"/>
      <c r="FIX68" s="685"/>
      <c r="FIY68" s="685"/>
      <c r="FIZ68" s="685"/>
      <c r="FJA68" s="685"/>
      <c r="FJB68" s="685"/>
      <c r="FJC68" s="685"/>
      <c r="FJD68" s="685"/>
      <c r="FJE68" s="685"/>
      <c r="FJF68" s="685"/>
      <c r="FJG68" s="685"/>
      <c r="FJH68" s="685"/>
      <c r="FJI68" s="685"/>
      <c r="FJJ68" s="685"/>
      <c r="FJK68" s="685"/>
      <c r="FJL68" s="685"/>
      <c r="FJM68" s="685"/>
      <c r="FJN68" s="685"/>
      <c r="FJO68" s="685"/>
      <c r="FJP68" s="685"/>
      <c r="FJQ68" s="685"/>
      <c r="FJR68" s="685"/>
      <c r="FJS68" s="685"/>
      <c r="FJT68" s="685"/>
      <c r="FJU68" s="685"/>
      <c r="FJV68" s="685"/>
      <c r="FJW68" s="685"/>
      <c r="FJX68" s="685"/>
      <c r="FJY68" s="685"/>
      <c r="FJZ68" s="685"/>
      <c r="FKA68" s="685"/>
      <c r="FKB68" s="685"/>
      <c r="FKC68" s="685"/>
      <c r="FKD68" s="685"/>
      <c r="FKE68" s="685"/>
      <c r="FKF68" s="685"/>
      <c r="FKG68" s="685"/>
      <c r="FKH68" s="685"/>
      <c r="FKI68" s="685"/>
      <c r="FKJ68" s="685"/>
      <c r="FKK68" s="685"/>
      <c r="FKL68" s="685"/>
      <c r="FKM68" s="685"/>
      <c r="FKN68" s="685"/>
      <c r="FKO68" s="685"/>
      <c r="FKP68" s="685"/>
      <c r="FKQ68" s="685"/>
      <c r="FKR68" s="685"/>
      <c r="FKS68" s="685"/>
      <c r="FKT68" s="685"/>
      <c r="FKU68" s="685"/>
      <c r="FKV68" s="685"/>
      <c r="FKW68" s="685"/>
      <c r="FKX68" s="685"/>
      <c r="FKY68" s="685"/>
      <c r="FKZ68" s="685"/>
      <c r="FLA68" s="685"/>
      <c r="FLB68" s="685"/>
      <c r="FLC68" s="685"/>
      <c r="FLD68" s="685"/>
      <c r="FLE68" s="685"/>
      <c r="FLF68" s="685"/>
      <c r="FLG68" s="685"/>
      <c r="FLH68" s="685"/>
      <c r="FLI68" s="685"/>
      <c r="FLJ68" s="685"/>
      <c r="FLK68" s="685"/>
      <c r="FLL68" s="685"/>
      <c r="FLM68" s="685"/>
      <c r="FLN68" s="685"/>
      <c r="FLO68" s="685"/>
      <c r="FLP68" s="685"/>
      <c r="FLQ68" s="685"/>
      <c r="FLR68" s="685"/>
      <c r="FLS68" s="685"/>
      <c r="FLT68" s="685"/>
      <c r="FLU68" s="685"/>
      <c r="FLV68" s="685"/>
      <c r="FLW68" s="685"/>
      <c r="FLX68" s="685"/>
      <c r="FLY68" s="685"/>
      <c r="FLZ68" s="685"/>
      <c r="FMA68" s="685"/>
      <c r="FMB68" s="685"/>
      <c r="FMC68" s="685"/>
      <c r="FMD68" s="685"/>
      <c r="FME68" s="685"/>
      <c r="FMF68" s="685"/>
      <c r="FMG68" s="685"/>
      <c r="FMH68" s="685"/>
      <c r="FMI68" s="685"/>
      <c r="FMJ68" s="685"/>
      <c r="FMK68" s="685"/>
      <c r="FML68" s="685"/>
      <c r="FMM68" s="685"/>
      <c r="FMN68" s="685"/>
      <c r="FMO68" s="685"/>
      <c r="FMP68" s="685"/>
      <c r="FMQ68" s="685"/>
      <c r="FMR68" s="685"/>
      <c r="FMS68" s="685"/>
      <c r="FMT68" s="685"/>
      <c r="FMU68" s="685"/>
      <c r="FMV68" s="685"/>
      <c r="FMW68" s="685"/>
      <c r="FMX68" s="685"/>
      <c r="FMY68" s="685"/>
      <c r="FMZ68" s="685"/>
      <c r="FNA68" s="685"/>
      <c r="FNB68" s="685"/>
      <c r="FNC68" s="685"/>
      <c r="FND68" s="685"/>
      <c r="FNE68" s="685"/>
      <c r="FNF68" s="685"/>
      <c r="FNG68" s="685"/>
      <c r="FNH68" s="685"/>
      <c r="FNI68" s="685"/>
      <c r="FNJ68" s="685"/>
      <c r="FNK68" s="685"/>
      <c r="FNL68" s="685"/>
      <c r="FNM68" s="685"/>
      <c r="FNN68" s="685"/>
      <c r="FNO68" s="685"/>
      <c r="FNP68" s="685"/>
      <c r="FNQ68" s="685"/>
      <c r="FNR68" s="685"/>
      <c r="FNS68" s="685"/>
      <c r="FNT68" s="685"/>
      <c r="FNU68" s="685"/>
      <c r="FNV68" s="685"/>
      <c r="FNW68" s="685"/>
      <c r="FNX68" s="685"/>
      <c r="FNY68" s="685"/>
      <c r="FNZ68" s="685"/>
      <c r="FOA68" s="685"/>
      <c r="FOB68" s="685"/>
      <c r="FOC68" s="685"/>
      <c r="FOD68" s="685"/>
      <c r="FOE68" s="685"/>
      <c r="FOF68" s="685"/>
      <c r="FOG68" s="685"/>
      <c r="FOH68" s="685"/>
      <c r="FOI68" s="685"/>
      <c r="FOJ68" s="685"/>
      <c r="FOK68" s="685"/>
      <c r="FOL68" s="685"/>
      <c r="FOM68" s="685"/>
      <c r="FON68" s="685"/>
      <c r="FOO68" s="685"/>
      <c r="FOP68" s="685"/>
      <c r="FOQ68" s="685"/>
      <c r="FOR68" s="685"/>
      <c r="FOS68" s="685"/>
      <c r="FOT68" s="685"/>
      <c r="FOU68" s="685"/>
      <c r="FOV68" s="685"/>
      <c r="FOW68" s="685"/>
      <c r="FOX68" s="685"/>
      <c r="FOY68" s="685"/>
      <c r="FOZ68" s="685"/>
      <c r="FPA68" s="685"/>
      <c r="FPB68" s="685"/>
      <c r="FPC68" s="685"/>
      <c r="FPD68" s="685"/>
      <c r="FPE68" s="685"/>
      <c r="FPF68" s="685"/>
      <c r="FPG68" s="685"/>
      <c r="FPH68" s="685"/>
      <c r="FPI68" s="685"/>
      <c r="FPJ68" s="685"/>
      <c r="FPK68" s="685"/>
      <c r="FPL68" s="685"/>
      <c r="FPM68" s="685"/>
      <c r="FPN68" s="685"/>
      <c r="FPO68" s="685"/>
      <c r="FPP68" s="685"/>
      <c r="FPQ68" s="685"/>
      <c r="FPR68" s="685"/>
      <c r="FPS68" s="685"/>
      <c r="FPT68" s="685"/>
      <c r="FPU68" s="685"/>
      <c r="FPV68" s="685"/>
      <c r="FPW68" s="685"/>
      <c r="FPX68" s="685"/>
      <c r="FPY68" s="685"/>
      <c r="FPZ68" s="685"/>
      <c r="FQA68" s="685"/>
      <c r="FQB68" s="685"/>
      <c r="FQC68" s="685"/>
      <c r="FQD68" s="685"/>
      <c r="FQE68" s="685"/>
      <c r="FQF68" s="685"/>
      <c r="FQG68" s="685"/>
      <c r="FQH68" s="685"/>
      <c r="FQI68" s="685"/>
      <c r="FQJ68" s="685"/>
      <c r="FQK68" s="685"/>
      <c r="FQL68" s="685"/>
      <c r="FQM68" s="685"/>
      <c r="FQN68" s="685"/>
      <c r="FQO68" s="685"/>
      <c r="FQP68" s="685"/>
      <c r="FQQ68" s="685"/>
      <c r="FQR68" s="685"/>
      <c r="FQS68" s="685"/>
      <c r="FQT68" s="685"/>
      <c r="FQU68" s="685"/>
      <c r="FQV68" s="685"/>
      <c r="FQW68" s="685"/>
      <c r="FQX68" s="685"/>
      <c r="FQY68" s="685"/>
      <c r="FQZ68" s="685"/>
      <c r="FRA68" s="685"/>
      <c r="FRB68" s="685"/>
      <c r="FRC68" s="685"/>
      <c r="FRD68" s="685"/>
      <c r="FRE68" s="685"/>
      <c r="FRF68" s="685"/>
      <c r="FRG68" s="685"/>
      <c r="FRH68" s="685"/>
      <c r="FRI68" s="685"/>
      <c r="FRJ68" s="685"/>
      <c r="FRK68" s="685"/>
      <c r="FRL68" s="685"/>
      <c r="FRM68" s="685"/>
      <c r="FRN68" s="685"/>
      <c r="FRO68" s="685"/>
      <c r="FRP68" s="685"/>
      <c r="FRQ68" s="685"/>
      <c r="FRR68" s="685"/>
      <c r="FRS68" s="685"/>
      <c r="FRT68" s="685"/>
      <c r="FRU68" s="685"/>
      <c r="FRV68" s="685"/>
      <c r="FRW68" s="685"/>
      <c r="FRX68" s="685"/>
      <c r="FRY68" s="685"/>
      <c r="FRZ68" s="685"/>
      <c r="FSA68" s="685"/>
      <c r="FSB68" s="685"/>
      <c r="FSC68" s="685"/>
      <c r="FSD68" s="685"/>
      <c r="FSE68" s="685"/>
      <c r="FSF68" s="685"/>
      <c r="FSG68" s="685"/>
      <c r="FSH68" s="685"/>
      <c r="FSI68" s="685"/>
      <c r="FSJ68" s="685"/>
      <c r="FSK68" s="685"/>
      <c r="FSL68" s="685"/>
      <c r="FSM68" s="685"/>
      <c r="FSN68" s="685"/>
      <c r="FSO68" s="685"/>
      <c r="FSP68" s="685"/>
      <c r="FSQ68" s="685"/>
      <c r="FSR68" s="685"/>
      <c r="FSS68" s="685"/>
      <c r="FST68" s="685"/>
      <c r="FSU68" s="685"/>
      <c r="FSV68" s="685"/>
      <c r="FSW68" s="685"/>
      <c r="FSX68" s="685"/>
      <c r="FSY68" s="685"/>
      <c r="FSZ68" s="685"/>
      <c r="FTA68" s="685"/>
      <c r="FTB68" s="685"/>
      <c r="FTC68" s="685"/>
      <c r="FTD68" s="685"/>
      <c r="FTE68" s="685"/>
      <c r="FTF68" s="685"/>
      <c r="FTG68" s="685"/>
      <c r="FTH68" s="685"/>
      <c r="FTI68" s="685"/>
      <c r="FTJ68" s="685"/>
      <c r="FTK68" s="685"/>
      <c r="FTL68" s="685"/>
      <c r="FTM68" s="685"/>
      <c r="FTN68" s="685"/>
      <c r="FTO68" s="685"/>
      <c r="FTP68" s="685"/>
      <c r="FTQ68" s="685"/>
      <c r="FTR68" s="685"/>
      <c r="FTS68" s="685"/>
      <c r="FTT68" s="685"/>
      <c r="FTU68" s="685"/>
      <c r="FTV68" s="685"/>
      <c r="FTW68" s="685"/>
      <c r="FTX68" s="685"/>
      <c r="FTY68" s="685"/>
      <c r="FTZ68" s="685"/>
      <c r="FUA68" s="685"/>
      <c r="FUB68" s="685"/>
      <c r="FUC68" s="685"/>
      <c r="FUD68" s="685"/>
      <c r="FUE68" s="685"/>
      <c r="FUF68" s="685"/>
      <c r="FUG68" s="685"/>
      <c r="FUH68" s="685"/>
      <c r="FUI68" s="685"/>
      <c r="FUJ68" s="685"/>
      <c r="FUK68" s="685"/>
      <c r="FUL68" s="685"/>
      <c r="FUM68" s="685"/>
      <c r="FUN68" s="685"/>
      <c r="FUO68" s="685"/>
      <c r="FUP68" s="685"/>
      <c r="FUQ68" s="685"/>
      <c r="FUR68" s="685"/>
      <c r="FUS68" s="685"/>
      <c r="FUT68" s="685"/>
      <c r="FUU68" s="685"/>
      <c r="FUV68" s="685"/>
      <c r="FUW68" s="685"/>
      <c r="FUX68" s="685"/>
      <c r="FUY68" s="685"/>
      <c r="FUZ68" s="685"/>
      <c r="FVA68" s="685"/>
      <c r="FVB68" s="685"/>
      <c r="FVC68" s="685"/>
      <c r="FVD68" s="685"/>
      <c r="FVE68" s="685"/>
      <c r="FVF68" s="685"/>
      <c r="FVG68" s="685"/>
      <c r="FVH68" s="685"/>
      <c r="FVI68" s="685"/>
      <c r="FVJ68" s="685"/>
      <c r="FVK68" s="685"/>
      <c r="FVL68" s="685"/>
      <c r="FVM68" s="685"/>
      <c r="FVN68" s="685"/>
      <c r="FVO68" s="685"/>
      <c r="FVP68" s="685"/>
      <c r="FVQ68" s="685"/>
      <c r="FVR68" s="685"/>
      <c r="FVS68" s="685"/>
      <c r="FVT68" s="685"/>
      <c r="FVU68" s="685"/>
      <c r="FVV68" s="685"/>
      <c r="FVW68" s="685"/>
      <c r="FVX68" s="685"/>
      <c r="FVY68" s="685"/>
      <c r="FVZ68" s="685"/>
      <c r="FWA68" s="685"/>
      <c r="FWB68" s="685"/>
      <c r="FWC68" s="685"/>
      <c r="FWD68" s="685"/>
      <c r="FWE68" s="685"/>
      <c r="FWF68" s="685"/>
      <c r="FWG68" s="685"/>
      <c r="FWH68" s="685"/>
      <c r="FWI68" s="685"/>
      <c r="FWJ68" s="685"/>
      <c r="FWK68" s="685"/>
      <c r="FWL68" s="685"/>
      <c r="FWM68" s="685"/>
      <c r="FWN68" s="685"/>
      <c r="FWO68" s="685"/>
      <c r="FWP68" s="685"/>
      <c r="FWQ68" s="685"/>
      <c r="FWR68" s="685"/>
      <c r="FWS68" s="685"/>
      <c r="FWT68" s="685"/>
      <c r="FWU68" s="685"/>
      <c r="FWV68" s="685"/>
      <c r="FWW68" s="685"/>
      <c r="FWX68" s="685"/>
      <c r="FWY68" s="685"/>
      <c r="FWZ68" s="685"/>
      <c r="FXA68" s="685"/>
      <c r="FXB68" s="685"/>
      <c r="FXC68" s="685"/>
      <c r="FXD68" s="685"/>
      <c r="FXE68" s="685"/>
      <c r="FXF68" s="685"/>
      <c r="FXG68" s="685"/>
      <c r="FXH68" s="685"/>
      <c r="FXI68" s="685"/>
      <c r="FXJ68" s="685"/>
      <c r="FXK68" s="685"/>
      <c r="FXL68" s="685"/>
      <c r="FXM68" s="685"/>
      <c r="FXN68" s="685"/>
      <c r="FXO68" s="685"/>
      <c r="FXP68" s="685"/>
      <c r="FXQ68" s="685"/>
      <c r="FXR68" s="685"/>
      <c r="FXS68" s="685"/>
      <c r="FXT68" s="685"/>
      <c r="FXU68" s="685"/>
      <c r="FXV68" s="685"/>
      <c r="FXW68" s="685"/>
      <c r="FXX68" s="685"/>
      <c r="FXY68" s="685"/>
      <c r="FXZ68" s="685"/>
      <c r="FYA68" s="685"/>
      <c r="FYB68" s="685"/>
      <c r="FYC68" s="685"/>
      <c r="FYD68" s="685"/>
      <c r="FYE68" s="685"/>
      <c r="FYF68" s="685"/>
      <c r="FYG68" s="685"/>
      <c r="FYH68" s="685"/>
      <c r="FYI68" s="685"/>
      <c r="FYJ68" s="685"/>
      <c r="FYK68" s="685"/>
      <c r="FYL68" s="685"/>
      <c r="FYM68" s="685"/>
      <c r="FYN68" s="685"/>
      <c r="FYO68" s="685"/>
      <c r="FYP68" s="685"/>
      <c r="FYQ68" s="685"/>
      <c r="FYR68" s="685"/>
      <c r="FYS68" s="685"/>
      <c r="FYT68" s="685"/>
      <c r="FYU68" s="685"/>
      <c r="FYV68" s="685"/>
      <c r="FYW68" s="685"/>
      <c r="FYX68" s="685"/>
      <c r="FYY68" s="685"/>
      <c r="FYZ68" s="685"/>
      <c r="FZA68" s="685"/>
      <c r="FZB68" s="685"/>
      <c r="FZC68" s="685"/>
      <c r="FZD68" s="685"/>
      <c r="FZE68" s="685"/>
      <c r="FZF68" s="685"/>
      <c r="FZG68" s="685"/>
      <c r="FZH68" s="685"/>
      <c r="FZI68" s="685"/>
      <c r="FZJ68" s="685"/>
      <c r="FZK68" s="685"/>
      <c r="FZL68" s="685"/>
      <c r="FZM68" s="685"/>
      <c r="FZN68" s="685"/>
      <c r="FZO68" s="685"/>
      <c r="FZP68" s="685"/>
      <c r="FZQ68" s="685"/>
      <c r="FZR68" s="685"/>
      <c r="FZS68" s="685"/>
      <c r="FZT68" s="685"/>
      <c r="FZU68" s="685"/>
      <c r="FZV68" s="685"/>
      <c r="FZW68" s="685"/>
      <c r="FZX68" s="685"/>
      <c r="FZY68" s="685"/>
      <c r="FZZ68" s="685"/>
      <c r="GAA68" s="685"/>
      <c r="GAB68" s="685"/>
      <c r="GAC68" s="685"/>
      <c r="GAD68" s="685"/>
      <c r="GAE68" s="685"/>
      <c r="GAF68" s="685"/>
      <c r="GAG68" s="685"/>
      <c r="GAH68" s="685"/>
      <c r="GAI68" s="685"/>
      <c r="GAJ68" s="685"/>
      <c r="GAK68" s="685"/>
      <c r="GAL68" s="685"/>
      <c r="GAM68" s="685"/>
      <c r="GAN68" s="685"/>
      <c r="GAO68" s="685"/>
      <c r="GAP68" s="685"/>
      <c r="GAQ68" s="685"/>
      <c r="GAR68" s="685"/>
      <c r="GAS68" s="685"/>
      <c r="GAT68" s="685"/>
      <c r="GAU68" s="685"/>
      <c r="GAV68" s="685"/>
      <c r="GAW68" s="685"/>
      <c r="GAX68" s="685"/>
      <c r="GAY68" s="685"/>
      <c r="GAZ68" s="685"/>
      <c r="GBA68" s="685"/>
      <c r="GBB68" s="685"/>
      <c r="GBC68" s="685"/>
      <c r="GBD68" s="685"/>
      <c r="GBE68" s="685"/>
      <c r="GBF68" s="685"/>
      <c r="GBG68" s="685"/>
      <c r="GBH68" s="685"/>
      <c r="GBI68" s="685"/>
      <c r="GBJ68" s="685"/>
      <c r="GBK68" s="685"/>
      <c r="GBL68" s="685"/>
      <c r="GBM68" s="685"/>
      <c r="GBN68" s="685"/>
      <c r="GBO68" s="685"/>
      <c r="GBP68" s="685"/>
      <c r="GBQ68" s="685"/>
      <c r="GBR68" s="685"/>
      <c r="GBS68" s="685"/>
      <c r="GBT68" s="685"/>
      <c r="GBU68" s="685"/>
      <c r="GBV68" s="685"/>
      <c r="GBW68" s="685"/>
      <c r="GBX68" s="685"/>
      <c r="GBY68" s="685"/>
      <c r="GBZ68" s="685"/>
      <c r="GCA68" s="685"/>
      <c r="GCB68" s="685"/>
      <c r="GCC68" s="685"/>
      <c r="GCD68" s="685"/>
      <c r="GCE68" s="685"/>
      <c r="GCF68" s="685"/>
      <c r="GCG68" s="685"/>
      <c r="GCH68" s="685"/>
      <c r="GCI68" s="685"/>
      <c r="GCJ68" s="685"/>
      <c r="GCK68" s="685"/>
      <c r="GCL68" s="685"/>
      <c r="GCM68" s="685"/>
      <c r="GCN68" s="685"/>
      <c r="GCO68" s="685"/>
      <c r="GCP68" s="685"/>
      <c r="GCQ68" s="685"/>
      <c r="GCR68" s="685"/>
      <c r="GCS68" s="685"/>
      <c r="GCT68" s="685"/>
      <c r="GCU68" s="685"/>
      <c r="GCV68" s="685"/>
      <c r="GCW68" s="685"/>
      <c r="GCX68" s="685"/>
      <c r="GCY68" s="685"/>
      <c r="GCZ68" s="685"/>
      <c r="GDA68" s="685"/>
      <c r="GDB68" s="685"/>
      <c r="GDC68" s="685"/>
      <c r="GDD68" s="685"/>
      <c r="GDE68" s="685"/>
      <c r="GDF68" s="685"/>
      <c r="GDG68" s="685"/>
      <c r="GDH68" s="685"/>
      <c r="GDI68" s="685"/>
      <c r="GDJ68" s="685"/>
      <c r="GDK68" s="685"/>
      <c r="GDL68" s="685"/>
      <c r="GDM68" s="685"/>
      <c r="GDN68" s="685"/>
      <c r="GDO68" s="685"/>
      <c r="GDP68" s="685"/>
      <c r="GDQ68" s="685"/>
      <c r="GDR68" s="685"/>
      <c r="GDS68" s="685"/>
      <c r="GDT68" s="685"/>
      <c r="GDU68" s="685"/>
      <c r="GDV68" s="685"/>
      <c r="GDW68" s="685"/>
      <c r="GDX68" s="685"/>
      <c r="GDY68" s="685"/>
      <c r="GDZ68" s="685"/>
      <c r="GEA68" s="685"/>
      <c r="GEB68" s="685"/>
      <c r="GEC68" s="685"/>
      <c r="GED68" s="685"/>
      <c r="GEE68" s="685"/>
      <c r="GEF68" s="685"/>
      <c r="GEG68" s="685"/>
      <c r="GEH68" s="685"/>
      <c r="GEI68" s="685"/>
      <c r="GEJ68" s="685"/>
      <c r="GEK68" s="685"/>
      <c r="GEL68" s="685"/>
      <c r="GEM68" s="685"/>
      <c r="GEN68" s="685"/>
      <c r="GEO68" s="685"/>
      <c r="GEP68" s="685"/>
      <c r="GEQ68" s="685"/>
      <c r="GER68" s="685"/>
      <c r="GES68" s="685"/>
      <c r="GET68" s="685"/>
      <c r="GEU68" s="685"/>
      <c r="GEV68" s="685"/>
      <c r="GEW68" s="685"/>
      <c r="GEX68" s="685"/>
      <c r="GEY68" s="685"/>
      <c r="GEZ68" s="685"/>
      <c r="GFA68" s="685"/>
      <c r="GFB68" s="685"/>
      <c r="GFC68" s="685"/>
      <c r="GFD68" s="685"/>
      <c r="GFE68" s="685"/>
      <c r="GFF68" s="685"/>
      <c r="GFG68" s="685"/>
      <c r="GFH68" s="685"/>
      <c r="GFI68" s="685"/>
      <c r="GFJ68" s="685"/>
      <c r="GFK68" s="685"/>
      <c r="GFL68" s="685"/>
      <c r="GFM68" s="685"/>
      <c r="GFN68" s="685"/>
      <c r="GFO68" s="685"/>
      <c r="GFP68" s="685"/>
      <c r="GFQ68" s="685"/>
      <c r="GFR68" s="685"/>
      <c r="GFS68" s="685"/>
      <c r="GFT68" s="685"/>
      <c r="GFU68" s="685"/>
      <c r="GFV68" s="685"/>
      <c r="GFW68" s="685"/>
      <c r="GFX68" s="685"/>
      <c r="GFY68" s="685"/>
      <c r="GFZ68" s="685"/>
      <c r="GGA68" s="685"/>
      <c r="GGB68" s="685"/>
      <c r="GGC68" s="685"/>
      <c r="GGD68" s="685"/>
      <c r="GGE68" s="685"/>
      <c r="GGF68" s="685"/>
      <c r="GGG68" s="685"/>
      <c r="GGH68" s="685"/>
      <c r="GGI68" s="685"/>
      <c r="GGJ68" s="685"/>
      <c r="GGK68" s="685"/>
      <c r="GGL68" s="685"/>
      <c r="GGM68" s="685"/>
      <c r="GGN68" s="685"/>
      <c r="GGO68" s="685"/>
      <c r="GGP68" s="685"/>
      <c r="GGQ68" s="685"/>
      <c r="GGR68" s="685"/>
      <c r="GGS68" s="685"/>
      <c r="GGT68" s="685"/>
      <c r="GGU68" s="685"/>
      <c r="GGV68" s="685"/>
      <c r="GGW68" s="685"/>
      <c r="GGX68" s="685"/>
      <c r="GGY68" s="685"/>
      <c r="GGZ68" s="685"/>
      <c r="GHA68" s="685"/>
      <c r="GHB68" s="685"/>
      <c r="GHC68" s="685"/>
      <c r="GHD68" s="685"/>
      <c r="GHE68" s="685"/>
      <c r="GHF68" s="685"/>
      <c r="GHG68" s="685"/>
      <c r="GHH68" s="685"/>
      <c r="GHI68" s="685"/>
      <c r="GHJ68" s="685"/>
      <c r="GHK68" s="685"/>
      <c r="GHL68" s="685"/>
      <c r="GHM68" s="685"/>
      <c r="GHN68" s="685"/>
      <c r="GHO68" s="685"/>
      <c r="GHP68" s="685"/>
      <c r="GHQ68" s="685"/>
      <c r="GHR68" s="685"/>
      <c r="GHS68" s="685"/>
      <c r="GHT68" s="685"/>
      <c r="GHU68" s="685"/>
      <c r="GHV68" s="685"/>
      <c r="GHW68" s="685"/>
      <c r="GHX68" s="685"/>
      <c r="GHY68" s="685"/>
      <c r="GHZ68" s="685"/>
      <c r="GIA68" s="685"/>
      <c r="GIB68" s="685"/>
      <c r="GIC68" s="685"/>
      <c r="GID68" s="685"/>
      <c r="GIE68" s="685"/>
      <c r="GIF68" s="685"/>
      <c r="GIG68" s="685"/>
      <c r="GIH68" s="685"/>
      <c r="GII68" s="685"/>
      <c r="GIJ68" s="685"/>
      <c r="GIK68" s="685"/>
      <c r="GIL68" s="685"/>
      <c r="GIM68" s="685"/>
      <c r="GIN68" s="685"/>
      <c r="GIO68" s="685"/>
      <c r="GIP68" s="685"/>
      <c r="GIQ68" s="685"/>
      <c r="GIR68" s="685"/>
      <c r="GIS68" s="685"/>
      <c r="GIT68" s="685"/>
      <c r="GIU68" s="685"/>
      <c r="GIV68" s="685"/>
      <c r="GIW68" s="685"/>
      <c r="GIX68" s="685"/>
      <c r="GIY68" s="685"/>
      <c r="GIZ68" s="685"/>
      <c r="GJA68" s="685"/>
      <c r="GJB68" s="685"/>
      <c r="GJC68" s="685"/>
      <c r="GJD68" s="685"/>
      <c r="GJE68" s="685"/>
      <c r="GJF68" s="685"/>
      <c r="GJG68" s="685"/>
      <c r="GJH68" s="685"/>
      <c r="GJI68" s="685"/>
      <c r="GJJ68" s="685"/>
      <c r="GJK68" s="685"/>
      <c r="GJL68" s="685"/>
      <c r="GJM68" s="685"/>
      <c r="GJN68" s="685"/>
      <c r="GJO68" s="685"/>
      <c r="GJP68" s="685"/>
      <c r="GJQ68" s="685"/>
      <c r="GJR68" s="685"/>
      <c r="GJS68" s="685"/>
      <c r="GJT68" s="685"/>
      <c r="GJU68" s="685"/>
      <c r="GJV68" s="685"/>
      <c r="GJW68" s="685"/>
      <c r="GJX68" s="685"/>
      <c r="GJY68" s="685"/>
      <c r="GJZ68" s="685"/>
      <c r="GKA68" s="685"/>
      <c r="GKB68" s="685"/>
      <c r="GKC68" s="685"/>
      <c r="GKD68" s="685"/>
      <c r="GKE68" s="685"/>
      <c r="GKF68" s="685"/>
      <c r="GKG68" s="685"/>
      <c r="GKH68" s="685"/>
      <c r="GKI68" s="685"/>
      <c r="GKJ68" s="685"/>
      <c r="GKK68" s="685"/>
      <c r="GKL68" s="685"/>
      <c r="GKM68" s="685"/>
      <c r="GKN68" s="685"/>
      <c r="GKO68" s="685"/>
      <c r="GKP68" s="685"/>
      <c r="GKQ68" s="685"/>
      <c r="GKR68" s="685"/>
      <c r="GKS68" s="685"/>
      <c r="GKT68" s="685"/>
      <c r="GKU68" s="685"/>
      <c r="GKV68" s="685"/>
      <c r="GKW68" s="685"/>
      <c r="GKX68" s="685"/>
      <c r="GKY68" s="685"/>
      <c r="GKZ68" s="685"/>
      <c r="GLA68" s="685"/>
      <c r="GLB68" s="685"/>
      <c r="GLC68" s="685"/>
      <c r="GLD68" s="685"/>
      <c r="GLE68" s="685"/>
      <c r="GLF68" s="685"/>
      <c r="GLG68" s="685"/>
      <c r="GLH68" s="685"/>
      <c r="GLI68" s="685"/>
      <c r="GLJ68" s="685"/>
      <c r="GLK68" s="685"/>
      <c r="GLL68" s="685"/>
      <c r="GLM68" s="685"/>
      <c r="GLN68" s="685"/>
      <c r="GLO68" s="685"/>
      <c r="GLP68" s="685"/>
      <c r="GLQ68" s="685"/>
      <c r="GLR68" s="685"/>
      <c r="GLS68" s="685"/>
      <c r="GLT68" s="685"/>
      <c r="GLU68" s="685"/>
      <c r="GLV68" s="685"/>
      <c r="GLW68" s="685"/>
      <c r="GLX68" s="685"/>
      <c r="GLY68" s="685"/>
      <c r="GLZ68" s="685"/>
      <c r="GMA68" s="685"/>
      <c r="GMB68" s="685"/>
      <c r="GMC68" s="685"/>
      <c r="GMD68" s="685"/>
      <c r="GME68" s="685"/>
      <c r="GMF68" s="685"/>
      <c r="GMG68" s="685"/>
      <c r="GMH68" s="685"/>
      <c r="GMI68" s="685"/>
      <c r="GMJ68" s="685"/>
      <c r="GMK68" s="685"/>
      <c r="GML68" s="685"/>
      <c r="GMM68" s="685"/>
      <c r="GMN68" s="685"/>
      <c r="GMO68" s="685"/>
      <c r="GMP68" s="685"/>
      <c r="GMQ68" s="685"/>
      <c r="GMR68" s="685"/>
      <c r="GMS68" s="685"/>
      <c r="GMT68" s="685"/>
      <c r="GMU68" s="685"/>
      <c r="GMV68" s="685"/>
      <c r="GMW68" s="685"/>
      <c r="GMX68" s="685"/>
      <c r="GMY68" s="685"/>
      <c r="GMZ68" s="685"/>
      <c r="GNA68" s="685"/>
      <c r="GNB68" s="685"/>
      <c r="GNC68" s="685"/>
      <c r="GND68" s="685"/>
      <c r="GNE68" s="685"/>
      <c r="GNF68" s="685"/>
      <c r="GNG68" s="685"/>
      <c r="GNH68" s="685"/>
      <c r="GNI68" s="685"/>
      <c r="GNJ68" s="685"/>
      <c r="GNK68" s="685"/>
      <c r="GNL68" s="685"/>
      <c r="GNM68" s="685"/>
      <c r="GNN68" s="685"/>
      <c r="GNO68" s="685"/>
      <c r="GNP68" s="685"/>
      <c r="GNQ68" s="685"/>
      <c r="GNR68" s="685"/>
      <c r="GNS68" s="685"/>
      <c r="GNT68" s="685"/>
      <c r="GNU68" s="685"/>
      <c r="GNV68" s="685"/>
      <c r="GNW68" s="685"/>
      <c r="GNX68" s="685"/>
      <c r="GNY68" s="685"/>
      <c r="GNZ68" s="685"/>
      <c r="GOA68" s="685"/>
      <c r="GOB68" s="685"/>
      <c r="GOC68" s="685"/>
      <c r="GOD68" s="685"/>
      <c r="GOE68" s="685"/>
      <c r="GOF68" s="685"/>
      <c r="GOG68" s="685"/>
      <c r="GOH68" s="685"/>
      <c r="GOI68" s="685"/>
      <c r="GOJ68" s="685"/>
      <c r="GOK68" s="685"/>
      <c r="GOL68" s="685"/>
      <c r="GOM68" s="685"/>
      <c r="GON68" s="685"/>
      <c r="GOO68" s="685"/>
      <c r="GOP68" s="685"/>
      <c r="GOQ68" s="685"/>
      <c r="GOR68" s="685"/>
      <c r="GOS68" s="685"/>
      <c r="GOT68" s="685"/>
      <c r="GOU68" s="685"/>
      <c r="GOV68" s="685"/>
      <c r="GOW68" s="685"/>
      <c r="GOX68" s="685"/>
      <c r="GOY68" s="685"/>
      <c r="GOZ68" s="685"/>
      <c r="GPA68" s="685"/>
      <c r="GPB68" s="685"/>
      <c r="GPC68" s="685"/>
      <c r="GPD68" s="685"/>
      <c r="GPE68" s="685"/>
      <c r="GPF68" s="685"/>
      <c r="GPG68" s="685"/>
      <c r="GPH68" s="685"/>
      <c r="GPI68" s="685"/>
      <c r="GPJ68" s="685"/>
      <c r="GPK68" s="685"/>
      <c r="GPL68" s="685"/>
      <c r="GPM68" s="685"/>
      <c r="GPN68" s="685"/>
      <c r="GPO68" s="685"/>
      <c r="GPP68" s="685"/>
      <c r="GPQ68" s="685"/>
      <c r="GPR68" s="685"/>
      <c r="GPS68" s="685"/>
      <c r="GPT68" s="685"/>
      <c r="GPU68" s="685"/>
      <c r="GPV68" s="685"/>
      <c r="GPW68" s="685"/>
      <c r="GPX68" s="685"/>
      <c r="GPY68" s="685"/>
      <c r="GPZ68" s="685"/>
      <c r="GQA68" s="685"/>
      <c r="GQB68" s="685"/>
      <c r="GQC68" s="685"/>
      <c r="GQD68" s="685"/>
      <c r="GQE68" s="685"/>
      <c r="GQF68" s="685"/>
      <c r="GQG68" s="685"/>
      <c r="GQH68" s="685"/>
      <c r="GQI68" s="685"/>
      <c r="GQJ68" s="685"/>
      <c r="GQK68" s="685"/>
      <c r="GQL68" s="685"/>
      <c r="GQM68" s="685"/>
      <c r="GQN68" s="685"/>
      <c r="GQO68" s="685"/>
      <c r="GQP68" s="685"/>
      <c r="GQQ68" s="685"/>
      <c r="GQR68" s="685"/>
      <c r="GQS68" s="685"/>
      <c r="GQT68" s="685"/>
      <c r="GQU68" s="685"/>
      <c r="GQV68" s="685"/>
      <c r="GQW68" s="685"/>
      <c r="GQX68" s="685"/>
      <c r="GQY68" s="685"/>
      <c r="GQZ68" s="685"/>
      <c r="GRA68" s="685"/>
      <c r="GRB68" s="685"/>
      <c r="GRC68" s="685"/>
      <c r="GRD68" s="685"/>
      <c r="GRE68" s="685"/>
      <c r="GRF68" s="685"/>
      <c r="GRG68" s="685"/>
      <c r="GRH68" s="685"/>
      <c r="GRI68" s="685"/>
      <c r="GRJ68" s="685"/>
      <c r="GRK68" s="685"/>
      <c r="GRL68" s="685"/>
      <c r="GRM68" s="685"/>
      <c r="GRN68" s="685"/>
      <c r="GRO68" s="685"/>
      <c r="GRP68" s="685"/>
      <c r="GRQ68" s="685"/>
      <c r="GRR68" s="685"/>
      <c r="GRS68" s="685"/>
      <c r="GRT68" s="685"/>
      <c r="GRU68" s="685"/>
      <c r="GRV68" s="685"/>
      <c r="GRW68" s="685"/>
      <c r="GRX68" s="685"/>
      <c r="GRY68" s="685"/>
      <c r="GRZ68" s="685"/>
      <c r="GSA68" s="685"/>
      <c r="GSB68" s="685"/>
      <c r="GSC68" s="685"/>
      <c r="GSD68" s="685"/>
      <c r="GSE68" s="685"/>
      <c r="GSF68" s="685"/>
      <c r="GSG68" s="685"/>
      <c r="GSH68" s="685"/>
      <c r="GSI68" s="685"/>
      <c r="GSJ68" s="685"/>
      <c r="GSK68" s="685"/>
      <c r="GSL68" s="685"/>
      <c r="GSM68" s="685"/>
      <c r="GSN68" s="685"/>
      <c r="GSO68" s="685"/>
      <c r="GSP68" s="685"/>
      <c r="GSQ68" s="685"/>
      <c r="GSR68" s="685"/>
      <c r="GSS68" s="685"/>
      <c r="GST68" s="685"/>
      <c r="GSU68" s="685"/>
      <c r="GSV68" s="685"/>
      <c r="GSW68" s="685"/>
      <c r="GSX68" s="685"/>
      <c r="GSY68" s="685"/>
      <c r="GSZ68" s="685"/>
      <c r="GTA68" s="685"/>
      <c r="GTB68" s="685"/>
      <c r="GTC68" s="685"/>
      <c r="GTD68" s="685"/>
      <c r="GTE68" s="685"/>
      <c r="GTF68" s="685"/>
      <c r="GTG68" s="685"/>
      <c r="GTH68" s="685"/>
      <c r="GTI68" s="685"/>
      <c r="GTJ68" s="685"/>
      <c r="GTK68" s="685"/>
      <c r="GTL68" s="685"/>
      <c r="GTM68" s="685"/>
      <c r="GTN68" s="685"/>
      <c r="GTO68" s="685"/>
      <c r="GTP68" s="685"/>
      <c r="GTQ68" s="685"/>
      <c r="GTR68" s="685"/>
      <c r="GTS68" s="685"/>
      <c r="GTT68" s="685"/>
      <c r="GTU68" s="685"/>
      <c r="GTV68" s="685"/>
      <c r="GTW68" s="685"/>
      <c r="GTX68" s="685"/>
      <c r="GTY68" s="685"/>
      <c r="GTZ68" s="685"/>
      <c r="GUA68" s="685"/>
      <c r="GUB68" s="685"/>
      <c r="GUC68" s="685"/>
      <c r="GUD68" s="685"/>
      <c r="GUE68" s="685"/>
      <c r="GUF68" s="685"/>
      <c r="GUG68" s="685"/>
      <c r="GUH68" s="685"/>
      <c r="GUI68" s="685"/>
      <c r="GUJ68" s="685"/>
      <c r="GUK68" s="685"/>
      <c r="GUL68" s="685"/>
      <c r="GUM68" s="685"/>
      <c r="GUN68" s="685"/>
      <c r="GUO68" s="685"/>
      <c r="GUP68" s="685"/>
      <c r="GUQ68" s="685"/>
      <c r="GUR68" s="685"/>
      <c r="GUS68" s="685"/>
      <c r="GUT68" s="685"/>
      <c r="GUU68" s="685"/>
      <c r="GUV68" s="685"/>
      <c r="GUW68" s="685"/>
      <c r="GUX68" s="685"/>
      <c r="GUY68" s="685"/>
      <c r="GUZ68" s="685"/>
      <c r="GVA68" s="685"/>
      <c r="GVB68" s="685"/>
      <c r="GVC68" s="685"/>
      <c r="GVD68" s="685"/>
      <c r="GVE68" s="685"/>
      <c r="GVF68" s="685"/>
      <c r="GVG68" s="685"/>
      <c r="GVH68" s="685"/>
      <c r="GVI68" s="685"/>
      <c r="GVJ68" s="685"/>
      <c r="GVK68" s="685"/>
      <c r="GVL68" s="685"/>
      <c r="GVM68" s="685"/>
      <c r="GVN68" s="685"/>
      <c r="GVO68" s="685"/>
      <c r="GVP68" s="685"/>
      <c r="GVQ68" s="685"/>
      <c r="GVR68" s="685"/>
      <c r="GVS68" s="685"/>
      <c r="GVT68" s="685"/>
      <c r="GVU68" s="685"/>
      <c r="GVV68" s="685"/>
      <c r="GVW68" s="685"/>
      <c r="GVX68" s="685"/>
      <c r="GVY68" s="685"/>
      <c r="GVZ68" s="685"/>
      <c r="GWA68" s="685"/>
      <c r="GWB68" s="685"/>
      <c r="GWC68" s="685"/>
      <c r="GWD68" s="685"/>
      <c r="GWE68" s="685"/>
      <c r="GWF68" s="685"/>
      <c r="GWG68" s="685"/>
      <c r="GWH68" s="685"/>
      <c r="GWI68" s="685"/>
      <c r="GWJ68" s="685"/>
      <c r="GWK68" s="685"/>
      <c r="GWL68" s="685"/>
      <c r="GWM68" s="685"/>
      <c r="GWN68" s="685"/>
      <c r="GWO68" s="685"/>
      <c r="GWP68" s="685"/>
      <c r="GWQ68" s="685"/>
      <c r="GWR68" s="685"/>
      <c r="GWS68" s="685"/>
      <c r="GWT68" s="685"/>
      <c r="GWU68" s="685"/>
      <c r="GWV68" s="685"/>
      <c r="GWW68" s="685"/>
      <c r="GWX68" s="685"/>
      <c r="GWY68" s="685"/>
      <c r="GWZ68" s="685"/>
      <c r="GXA68" s="685"/>
      <c r="GXB68" s="685"/>
      <c r="GXC68" s="685"/>
      <c r="GXD68" s="685"/>
      <c r="GXE68" s="685"/>
      <c r="GXF68" s="685"/>
      <c r="GXG68" s="685"/>
      <c r="GXH68" s="685"/>
      <c r="GXI68" s="685"/>
      <c r="GXJ68" s="685"/>
      <c r="GXK68" s="685"/>
      <c r="GXL68" s="685"/>
      <c r="GXM68" s="685"/>
      <c r="GXN68" s="685"/>
      <c r="GXO68" s="685"/>
      <c r="GXP68" s="685"/>
      <c r="GXQ68" s="685"/>
      <c r="GXR68" s="685"/>
      <c r="GXS68" s="685"/>
      <c r="GXT68" s="685"/>
      <c r="GXU68" s="685"/>
      <c r="GXV68" s="685"/>
      <c r="GXW68" s="685"/>
      <c r="GXX68" s="685"/>
      <c r="GXY68" s="685"/>
      <c r="GXZ68" s="685"/>
      <c r="GYA68" s="685"/>
      <c r="GYB68" s="685"/>
      <c r="GYC68" s="685"/>
      <c r="GYD68" s="685"/>
      <c r="GYE68" s="685"/>
      <c r="GYF68" s="685"/>
      <c r="GYG68" s="685"/>
      <c r="GYH68" s="685"/>
      <c r="GYI68" s="685"/>
      <c r="GYJ68" s="685"/>
      <c r="GYK68" s="685"/>
      <c r="GYL68" s="685"/>
      <c r="GYM68" s="685"/>
      <c r="GYN68" s="685"/>
      <c r="GYO68" s="685"/>
      <c r="GYP68" s="685"/>
      <c r="GYQ68" s="685"/>
      <c r="GYR68" s="685"/>
      <c r="GYS68" s="685"/>
      <c r="GYT68" s="685"/>
      <c r="GYU68" s="685"/>
      <c r="GYV68" s="685"/>
      <c r="GYW68" s="685"/>
      <c r="GYX68" s="685"/>
      <c r="GYY68" s="685"/>
      <c r="GYZ68" s="685"/>
      <c r="GZA68" s="685"/>
      <c r="GZB68" s="685"/>
      <c r="GZC68" s="685"/>
      <c r="GZD68" s="685"/>
      <c r="GZE68" s="685"/>
      <c r="GZF68" s="685"/>
      <c r="GZG68" s="685"/>
      <c r="GZH68" s="685"/>
      <c r="GZI68" s="685"/>
      <c r="GZJ68" s="685"/>
      <c r="GZK68" s="685"/>
      <c r="GZL68" s="685"/>
      <c r="GZM68" s="685"/>
      <c r="GZN68" s="685"/>
      <c r="GZO68" s="685"/>
      <c r="GZP68" s="685"/>
      <c r="GZQ68" s="685"/>
      <c r="GZR68" s="685"/>
      <c r="GZS68" s="685"/>
      <c r="GZT68" s="685"/>
      <c r="GZU68" s="685"/>
      <c r="GZV68" s="685"/>
      <c r="GZW68" s="685"/>
      <c r="GZX68" s="685"/>
      <c r="GZY68" s="685"/>
      <c r="GZZ68" s="685"/>
      <c r="HAA68" s="685"/>
      <c r="HAB68" s="685"/>
      <c r="HAC68" s="685"/>
      <c r="HAD68" s="685"/>
      <c r="HAE68" s="685"/>
      <c r="HAF68" s="685"/>
      <c r="HAG68" s="685"/>
      <c r="HAH68" s="685"/>
      <c r="HAI68" s="685"/>
      <c r="HAJ68" s="685"/>
      <c r="HAK68" s="685"/>
      <c r="HAL68" s="685"/>
      <c r="HAM68" s="685"/>
      <c r="HAN68" s="685"/>
      <c r="HAO68" s="685"/>
      <c r="HAP68" s="685"/>
      <c r="HAQ68" s="685"/>
      <c r="HAR68" s="685"/>
      <c r="HAS68" s="685"/>
      <c r="HAT68" s="685"/>
      <c r="HAU68" s="685"/>
      <c r="HAV68" s="685"/>
      <c r="HAW68" s="685"/>
      <c r="HAX68" s="685"/>
      <c r="HAY68" s="685"/>
      <c r="HAZ68" s="685"/>
      <c r="HBA68" s="685"/>
      <c r="HBB68" s="685"/>
      <c r="HBC68" s="685"/>
      <c r="HBD68" s="685"/>
      <c r="HBE68" s="685"/>
      <c r="HBF68" s="685"/>
      <c r="HBG68" s="685"/>
      <c r="HBH68" s="685"/>
      <c r="HBI68" s="685"/>
      <c r="HBJ68" s="685"/>
      <c r="HBK68" s="685"/>
      <c r="HBL68" s="685"/>
      <c r="HBM68" s="685"/>
      <c r="HBN68" s="685"/>
      <c r="HBO68" s="685"/>
      <c r="HBP68" s="685"/>
      <c r="HBQ68" s="685"/>
      <c r="HBR68" s="685"/>
      <c r="HBS68" s="685"/>
      <c r="HBT68" s="685"/>
      <c r="HBU68" s="685"/>
      <c r="HBV68" s="685"/>
      <c r="HBW68" s="685"/>
      <c r="HBX68" s="685"/>
      <c r="HBY68" s="685"/>
      <c r="HBZ68" s="685"/>
      <c r="HCA68" s="685"/>
      <c r="HCB68" s="685"/>
      <c r="HCC68" s="685"/>
      <c r="HCD68" s="685"/>
      <c r="HCE68" s="685"/>
      <c r="HCF68" s="685"/>
      <c r="HCG68" s="685"/>
      <c r="HCH68" s="685"/>
      <c r="HCI68" s="685"/>
      <c r="HCJ68" s="685"/>
      <c r="HCK68" s="685"/>
      <c r="HCL68" s="685"/>
      <c r="HCM68" s="685"/>
      <c r="HCN68" s="685"/>
      <c r="HCO68" s="685"/>
      <c r="HCP68" s="685"/>
      <c r="HCQ68" s="685"/>
      <c r="HCR68" s="685"/>
      <c r="HCS68" s="685"/>
      <c r="HCT68" s="685"/>
      <c r="HCU68" s="685"/>
      <c r="HCV68" s="685"/>
      <c r="HCW68" s="685"/>
      <c r="HCX68" s="685"/>
      <c r="HCY68" s="685"/>
      <c r="HCZ68" s="685"/>
      <c r="HDA68" s="685"/>
      <c r="HDB68" s="685"/>
      <c r="HDC68" s="685"/>
      <c r="HDD68" s="685"/>
      <c r="HDE68" s="685"/>
      <c r="HDF68" s="685"/>
      <c r="HDG68" s="685"/>
      <c r="HDH68" s="685"/>
      <c r="HDI68" s="685"/>
      <c r="HDJ68" s="685"/>
      <c r="HDK68" s="685"/>
      <c r="HDL68" s="685"/>
      <c r="HDM68" s="685"/>
      <c r="HDN68" s="685"/>
      <c r="HDO68" s="685"/>
      <c r="HDP68" s="685"/>
      <c r="HDQ68" s="685"/>
      <c r="HDR68" s="685"/>
      <c r="HDS68" s="685"/>
      <c r="HDT68" s="685"/>
      <c r="HDU68" s="685"/>
      <c r="HDV68" s="685"/>
      <c r="HDW68" s="685"/>
      <c r="HDX68" s="685"/>
      <c r="HDY68" s="685"/>
      <c r="HDZ68" s="685"/>
      <c r="HEA68" s="685"/>
      <c r="HEB68" s="685"/>
      <c r="HEC68" s="685"/>
      <c r="HED68" s="685"/>
      <c r="HEE68" s="685"/>
      <c r="HEF68" s="685"/>
      <c r="HEG68" s="685"/>
      <c r="HEH68" s="685"/>
      <c r="HEI68" s="685"/>
      <c r="HEJ68" s="685"/>
      <c r="HEK68" s="685"/>
      <c r="HEL68" s="685"/>
      <c r="HEM68" s="685"/>
      <c r="HEN68" s="685"/>
      <c r="HEO68" s="685"/>
      <c r="HEP68" s="685"/>
      <c r="HEQ68" s="685"/>
      <c r="HER68" s="685"/>
      <c r="HES68" s="685"/>
      <c r="HET68" s="685"/>
      <c r="HEU68" s="685"/>
      <c r="HEV68" s="685"/>
      <c r="HEW68" s="685"/>
      <c r="HEX68" s="685"/>
      <c r="HEY68" s="685"/>
      <c r="HEZ68" s="685"/>
      <c r="HFA68" s="685"/>
      <c r="HFB68" s="685"/>
      <c r="HFC68" s="685"/>
      <c r="HFD68" s="685"/>
      <c r="HFE68" s="685"/>
      <c r="HFF68" s="685"/>
      <c r="HFG68" s="685"/>
      <c r="HFH68" s="685"/>
      <c r="HFI68" s="685"/>
      <c r="HFJ68" s="685"/>
      <c r="HFK68" s="685"/>
      <c r="HFL68" s="685"/>
      <c r="HFM68" s="685"/>
      <c r="HFN68" s="685"/>
      <c r="HFO68" s="685"/>
      <c r="HFP68" s="685"/>
      <c r="HFQ68" s="685"/>
      <c r="HFR68" s="685"/>
      <c r="HFS68" s="685"/>
      <c r="HFT68" s="685"/>
      <c r="HFU68" s="685"/>
      <c r="HFV68" s="685"/>
      <c r="HFW68" s="685"/>
      <c r="HFX68" s="685"/>
      <c r="HFY68" s="685"/>
      <c r="HFZ68" s="685"/>
      <c r="HGA68" s="685"/>
      <c r="HGB68" s="685"/>
      <c r="HGC68" s="685"/>
      <c r="HGD68" s="685"/>
      <c r="HGE68" s="685"/>
      <c r="HGF68" s="685"/>
      <c r="HGG68" s="685"/>
      <c r="HGH68" s="685"/>
      <c r="HGI68" s="685"/>
      <c r="HGJ68" s="685"/>
      <c r="HGK68" s="685"/>
      <c r="HGL68" s="685"/>
      <c r="HGM68" s="685"/>
      <c r="HGN68" s="685"/>
      <c r="HGO68" s="685"/>
      <c r="HGP68" s="685"/>
      <c r="HGQ68" s="685"/>
      <c r="HGR68" s="685"/>
      <c r="HGS68" s="685"/>
      <c r="HGT68" s="685"/>
      <c r="HGU68" s="685"/>
      <c r="HGV68" s="685"/>
      <c r="HGW68" s="685"/>
      <c r="HGX68" s="685"/>
      <c r="HGY68" s="685"/>
      <c r="HGZ68" s="685"/>
      <c r="HHA68" s="685"/>
      <c r="HHB68" s="685"/>
      <c r="HHC68" s="685"/>
      <c r="HHD68" s="685"/>
      <c r="HHE68" s="685"/>
      <c r="HHF68" s="685"/>
      <c r="HHG68" s="685"/>
      <c r="HHH68" s="685"/>
      <c r="HHI68" s="685"/>
      <c r="HHJ68" s="685"/>
      <c r="HHK68" s="685"/>
      <c r="HHL68" s="685"/>
      <c r="HHM68" s="685"/>
      <c r="HHN68" s="685"/>
      <c r="HHO68" s="685"/>
      <c r="HHP68" s="685"/>
      <c r="HHQ68" s="685"/>
      <c r="HHR68" s="685"/>
      <c r="HHS68" s="685"/>
      <c r="HHT68" s="685"/>
      <c r="HHU68" s="685"/>
      <c r="HHV68" s="685"/>
      <c r="HHW68" s="685"/>
      <c r="HHX68" s="685"/>
      <c r="HHY68" s="685"/>
      <c r="HHZ68" s="685"/>
      <c r="HIA68" s="685"/>
      <c r="HIB68" s="685"/>
      <c r="HIC68" s="685"/>
      <c r="HID68" s="685"/>
      <c r="HIE68" s="685"/>
      <c r="HIF68" s="685"/>
      <c r="HIG68" s="685"/>
      <c r="HIH68" s="685"/>
      <c r="HII68" s="685"/>
      <c r="HIJ68" s="685"/>
      <c r="HIK68" s="685"/>
      <c r="HIL68" s="685"/>
      <c r="HIM68" s="685"/>
      <c r="HIN68" s="685"/>
      <c r="HIO68" s="685"/>
      <c r="HIP68" s="685"/>
      <c r="HIQ68" s="685"/>
      <c r="HIR68" s="685"/>
      <c r="HIS68" s="685"/>
      <c r="HIT68" s="685"/>
      <c r="HIU68" s="685"/>
      <c r="HIV68" s="685"/>
      <c r="HIW68" s="685"/>
      <c r="HIX68" s="685"/>
      <c r="HIY68" s="685"/>
      <c r="HIZ68" s="685"/>
      <c r="HJA68" s="685"/>
      <c r="HJB68" s="685"/>
      <c r="HJC68" s="685"/>
      <c r="HJD68" s="685"/>
      <c r="HJE68" s="685"/>
      <c r="HJF68" s="685"/>
      <c r="HJG68" s="685"/>
      <c r="HJH68" s="685"/>
      <c r="HJI68" s="685"/>
      <c r="HJJ68" s="685"/>
      <c r="HJK68" s="685"/>
      <c r="HJL68" s="685"/>
      <c r="HJM68" s="685"/>
      <c r="HJN68" s="685"/>
      <c r="HJO68" s="685"/>
      <c r="HJP68" s="685"/>
      <c r="HJQ68" s="685"/>
      <c r="HJR68" s="685"/>
      <c r="HJS68" s="685"/>
      <c r="HJT68" s="685"/>
      <c r="HJU68" s="685"/>
      <c r="HJV68" s="685"/>
      <c r="HJW68" s="685"/>
      <c r="HJX68" s="685"/>
      <c r="HJY68" s="685"/>
      <c r="HJZ68" s="685"/>
      <c r="HKA68" s="685"/>
      <c r="HKB68" s="685"/>
      <c r="HKC68" s="685"/>
      <c r="HKD68" s="685"/>
      <c r="HKE68" s="685"/>
      <c r="HKF68" s="685"/>
      <c r="HKG68" s="685"/>
      <c r="HKH68" s="685"/>
      <c r="HKI68" s="685"/>
      <c r="HKJ68" s="685"/>
      <c r="HKK68" s="685"/>
      <c r="HKL68" s="685"/>
      <c r="HKM68" s="685"/>
      <c r="HKN68" s="685"/>
      <c r="HKO68" s="685"/>
      <c r="HKP68" s="685"/>
      <c r="HKQ68" s="685"/>
      <c r="HKR68" s="685"/>
      <c r="HKS68" s="685"/>
      <c r="HKT68" s="685"/>
      <c r="HKU68" s="685"/>
      <c r="HKV68" s="685"/>
      <c r="HKW68" s="685"/>
      <c r="HKX68" s="685"/>
      <c r="HKY68" s="685"/>
      <c r="HKZ68" s="685"/>
      <c r="HLA68" s="685"/>
      <c r="HLB68" s="685"/>
      <c r="HLC68" s="685"/>
      <c r="HLD68" s="685"/>
      <c r="HLE68" s="685"/>
      <c r="HLF68" s="685"/>
      <c r="HLG68" s="685"/>
      <c r="HLH68" s="685"/>
      <c r="HLI68" s="685"/>
      <c r="HLJ68" s="685"/>
      <c r="HLK68" s="685"/>
      <c r="HLL68" s="685"/>
      <c r="HLM68" s="685"/>
      <c r="HLN68" s="685"/>
      <c r="HLO68" s="685"/>
      <c r="HLP68" s="685"/>
      <c r="HLQ68" s="685"/>
      <c r="HLR68" s="685"/>
      <c r="HLS68" s="685"/>
      <c r="HLT68" s="685"/>
      <c r="HLU68" s="685"/>
      <c r="HLV68" s="685"/>
      <c r="HLW68" s="685"/>
      <c r="HLX68" s="685"/>
      <c r="HLY68" s="685"/>
      <c r="HLZ68" s="685"/>
      <c r="HMA68" s="685"/>
      <c r="HMB68" s="685"/>
      <c r="HMC68" s="685"/>
      <c r="HMD68" s="685"/>
      <c r="HME68" s="685"/>
      <c r="HMF68" s="685"/>
      <c r="HMG68" s="685"/>
      <c r="HMH68" s="685"/>
      <c r="HMI68" s="685"/>
      <c r="HMJ68" s="685"/>
      <c r="HMK68" s="685"/>
      <c r="HML68" s="685"/>
      <c r="HMM68" s="685"/>
      <c r="HMN68" s="685"/>
      <c r="HMO68" s="685"/>
      <c r="HMP68" s="685"/>
      <c r="HMQ68" s="685"/>
      <c r="HMR68" s="685"/>
      <c r="HMS68" s="685"/>
      <c r="HMT68" s="685"/>
      <c r="HMU68" s="685"/>
      <c r="HMV68" s="685"/>
      <c r="HMW68" s="685"/>
      <c r="HMX68" s="685"/>
      <c r="HMY68" s="685"/>
      <c r="HMZ68" s="685"/>
      <c r="HNA68" s="685"/>
      <c r="HNB68" s="685"/>
      <c r="HNC68" s="685"/>
      <c r="HND68" s="685"/>
      <c r="HNE68" s="685"/>
      <c r="HNF68" s="685"/>
      <c r="HNG68" s="685"/>
      <c r="HNH68" s="685"/>
      <c r="HNI68" s="685"/>
      <c r="HNJ68" s="685"/>
      <c r="HNK68" s="685"/>
      <c r="HNL68" s="685"/>
      <c r="HNM68" s="685"/>
      <c r="HNN68" s="685"/>
      <c r="HNO68" s="685"/>
      <c r="HNP68" s="685"/>
      <c r="HNQ68" s="685"/>
      <c r="HNR68" s="685"/>
      <c r="HNS68" s="685"/>
      <c r="HNT68" s="685"/>
      <c r="HNU68" s="685"/>
      <c r="HNV68" s="685"/>
      <c r="HNW68" s="685"/>
      <c r="HNX68" s="685"/>
      <c r="HNY68" s="685"/>
      <c r="HNZ68" s="685"/>
      <c r="HOA68" s="685"/>
      <c r="HOB68" s="685"/>
      <c r="HOC68" s="685"/>
      <c r="HOD68" s="685"/>
      <c r="HOE68" s="685"/>
      <c r="HOF68" s="685"/>
      <c r="HOG68" s="685"/>
      <c r="HOH68" s="685"/>
      <c r="HOI68" s="685"/>
      <c r="HOJ68" s="685"/>
      <c r="HOK68" s="685"/>
      <c r="HOL68" s="685"/>
      <c r="HOM68" s="685"/>
      <c r="HON68" s="685"/>
      <c r="HOO68" s="685"/>
      <c r="HOP68" s="685"/>
      <c r="HOQ68" s="685"/>
      <c r="HOR68" s="685"/>
      <c r="HOS68" s="685"/>
      <c r="HOT68" s="685"/>
      <c r="HOU68" s="685"/>
      <c r="HOV68" s="685"/>
      <c r="HOW68" s="685"/>
      <c r="HOX68" s="685"/>
      <c r="HOY68" s="685"/>
      <c r="HOZ68" s="685"/>
      <c r="HPA68" s="685"/>
      <c r="HPB68" s="685"/>
      <c r="HPC68" s="685"/>
      <c r="HPD68" s="685"/>
      <c r="HPE68" s="685"/>
      <c r="HPF68" s="685"/>
      <c r="HPG68" s="685"/>
      <c r="HPH68" s="685"/>
      <c r="HPI68" s="685"/>
      <c r="HPJ68" s="685"/>
      <c r="HPK68" s="685"/>
      <c r="HPL68" s="685"/>
      <c r="HPM68" s="685"/>
      <c r="HPN68" s="685"/>
      <c r="HPO68" s="685"/>
      <c r="HPP68" s="685"/>
      <c r="HPQ68" s="685"/>
      <c r="HPR68" s="685"/>
      <c r="HPS68" s="685"/>
      <c r="HPT68" s="685"/>
      <c r="HPU68" s="685"/>
      <c r="HPV68" s="685"/>
      <c r="HPW68" s="685"/>
      <c r="HPX68" s="685"/>
      <c r="HPY68" s="685"/>
      <c r="HPZ68" s="685"/>
      <c r="HQA68" s="685"/>
      <c r="HQB68" s="685"/>
      <c r="HQC68" s="685"/>
      <c r="HQD68" s="685"/>
      <c r="HQE68" s="685"/>
      <c r="HQF68" s="685"/>
      <c r="HQG68" s="685"/>
      <c r="HQH68" s="685"/>
      <c r="HQI68" s="685"/>
      <c r="HQJ68" s="685"/>
      <c r="HQK68" s="685"/>
      <c r="HQL68" s="685"/>
      <c r="HQM68" s="685"/>
      <c r="HQN68" s="685"/>
      <c r="HQO68" s="685"/>
      <c r="HQP68" s="685"/>
      <c r="HQQ68" s="685"/>
      <c r="HQR68" s="685"/>
      <c r="HQS68" s="685"/>
      <c r="HQT68" s="685"/>
      <c r="HQU68" s="685"/>
      <c r="HQV68" s="685"/>
      <c r="HQW68" s="685"/>
      <c r="HQX68" s="685"/>
      <c r="HQY68" s="685"/>
      <c r="HQZ68" s="685"/>
      <c r="HRA68" s="685"/>
      <c r="HRB68" s="685"/>
      <c r="HRC68" s="685"/>
      <c r="HRD68" s="685"/>
      <c r="HRE68" s="685"/>
      <c r="HRF68" s="685"/>
      <c r="HRG68" s="685"/>
      <c r="HRH68" s="685"/>
      <c r="HRI68" s="685"/>
      <c r="HRJ68" s="685"/>
      <c r="HRK68" s="685"/>
      <c r="HRL68" s="685"/>
      <c r="HRM68" s="685"/>
      <c r="HRN68" s="685"/>
      <c r="HRO68" s="685"/>
      <c r="HRP68" s="685"/>
      <c r="HRQ68" s="685"/>
      <c r="HRR68" s="685"/>
      <c r="HRS68" s="685"/>
      <c r="HRT68" s="685"/>
      <c r="HRU68" s="685"/>
      <c r="HRV68" s="685"/>
      <c r="HRW68" s="685"/>
      <c r="HRX68" s="685"/>
      <c r="HRY68" s="685"/>
      <c r="HRZ68" s="685"/>
      <c r="HSA68" s="685"/>
      <c r="HSB68" s="685"/>
      <c r="HSC68" s="685"/>
      <c r="HSD68" s="685"/>
      <c r="HSE68" s="685"/>
      <c r="HSF68" s="685"/>
      <c r="HSG68" s="685"/>
      <c r="HSH68" s="685"/>
      <c r="HSI68" s="685"/>
      <c r="HSJ68" s="685"/>
      <c r="HSK68" s="685"/>
      <c r="HSL68" s="685"/>
      <c r="HSM68" s="685"/>
      <c r="HSN68" s="685"/>
      <c r="HSO68" s="685"/>
      <c r="HSP68" s="685"/>
      <c r="HSQ68" s="685"/>
      <c r="HSR68" s="685"/>
      <c r="HSS68" s="685"/>
      <c r="HST68" s="685"/>
      <c r="HSU68" s="685"/>
      <c r="HSV68" s="685"/>
      <c r="HSW68" s="685"/>
      <c r="HSX68" s="685"/>
      <c r="HSY68" s="685"/>
      <c r="HSZ68" s="685"/>
      <c r="HTA68" s="685"/>
      <c r="HTB68" s="685"/>
      <c r="HTC68" s="685"/>
      <c r="HTD68" s="685"/>
      <c r="HTE68" s="685"/>
      <c r="HTF68" s="685"/>
      <c r="HTG68" s="685"/>
      <c r="HTH68" s="685"/>
      <c r="HTI68" s="685"/>
      <c r="HTJ68" s="685"/>
      <c r="HTK68" s="685"/>
      <c r="HTL68" s="685"/>
      <c r="HTM68" s="685"/>
      <c r="HTN68" s="685"/>
      <c r="HTO68" s="685"/>
      <c r="HTP68" s="685"/>
      <c r="HTQ68" s="685"/>
      <c r="HTR68" s="685"/>
      <c r="HTS68" s="685"/>
      <c r="HTT68" s="685"/>
      <c r="HTU68" s="685"/>
      <c r="HTV68" s="685"/>
      <c r="HTW68" s="685"/>
      <c r="HTX68" s="685"/>
      <c r="HTY68" s="685"/>
      <c r="HTZ68" s="685"/>
      <c r="HUA68" s="685"/>
      <c r="HUB68" s="685"/>
      <c r="HUC68" s="685"/>
      <c r="HUD68" s="685"/>
      <c r="HUE68" s="685"/>
      <c r="HUF68" s="685"/>
      <c r="HUG68" s="685"/>
      <c r="HUH68" s="685"/>
      <c r="HUI68" s="685"/>
      <c r="HUJ68" s="685"/>
      <c r="HUK68" s="685"/>
      <c r="HUL68" s="685"/>
      <c r="HUM68" s="685"/>
      <c r="HUN68" s="685"/>
      <c r="HUO68" s="685"/>
      <c r="HUP68" s="685"/>
      <c r="HUQ68" s="685"/>
      <c r="HUR68" s="685"/>
      <c r="HUS68" s="685"/>
      <c r="HUT68" s="685"/>
      <c r="HUU68" s="685"/>
      <c r="HUV68" s="685"/>
      <c r="HUW68" s="685"/>
      <c r="HUX68" s="685"/>
      <c r="HUY68" s="685"/>
      <c r="HUZ68" s="685"/>
      <c r="HVA68" s="685"/>
      <c r="HVB68" s="685"/>
      <c r="HVC68" s="685"/>
      <c r="HVD68" s="685"/>
      <c r="HVE68" s="685"/>
      <c r="HVF68" s="685"/>
      <c r="HVG68" s="685"/>
      <c r="HVH68" s="685"/>
      <c r="HVI68" s="685"/>
      <c r="HVJ68" s="685"/>
      <c r="HVK68" s="685"/>
      <c r="HVL68" s="685"/>
      <c r="HVM68" s="685"/>
      <c r="HVN68" s="685"/>
      <c r="HVO68" s="685"/>
      <c r="HVP68" s="685"/>
      <c r="HVQ68" s="685"/>
      <c r="HVR68" s="685"/>
      <c r="HVS68" s="685"/>
      <c r="HVT68" s="685"/>
      <c r="HVU68" s="685"/>
      <c r="HVV68" s="685"/>
      <c r="HVW68" s="685"/>
      <c r="HVX68" s="685"/>
      <c r="HVY68" s="685"/>
      <c r="HVZ68" s="685"/>
      <c r="HWA68" s="685"/>
      <c r="HWB68" s="685"/>
      <c r="HWC68" s="685"/>
      <c r="HWD68" s="685"/>
      <c r="HWE68" s="685"/>
      <c r="HWF68" s="685"/>
      <c r="HWG68" s="685"/>
      <c r="HWH68" s="685"/>
      <c r="HWI68" s="685"/>
      <c r="HWJ68" s="685"/>
      <c r="HWK68" s="685"/>
      <c r="HWL68" s="685"/>
      <c r="HWM68" s="685"/>
      <c r="HWN68" s="685"/>
      <c r="HWO68" s="685"/>
      <c r="HWP68" s="685"/>
      <c r="HWQ68" s="685"/>
      <c r="HWR68" s="685"/>
      <c r="HWS68" s="685"/>
      <c r="HWT68" s="685"/>
      <c r="HWU68" s="685"/>
      <c r="HWV68" s="685"/>
      <c r="HWW68" s="685"/>
      <c r="HWX68" s="685"/>
      <c r="HWY68" s="685"/>
      <c r="HWZ68" s="685"/>
      <c r="HXA68" s="685"/>
      <c r="HXB68" s="685"/>
      <c r="HXC68" s="685"/>
      <c r="HXD68" s="685"/>
      <c r="HXE68" s="685"/>
      <c r="HXF68" s="685"/>
      <c r="HXG68" s="685"/>
      <c r="HXH68" s="685"/>
      <c r="HXI68" s="685"/>
      <c r="HXJ68" s="685"/>
      <c r="HXK68" s="685"/>
      <c r="HXL68" s="685"/>
      <c r="HXM68" s="685"/>
      <c r="HXN68" s="685"/>
      <c r="HXO68" s="685"/>
      <c r="HXP68" s="685"/>
      <c r="HXQ68" s="685"/>
      <c r="HXR68" s="685"/>
      <c r="HXS68" s="685"/>
      <c r="HXT68" s="685"/>
      <c r="HXU68" s="685"/>
      <c r="HXV68" s="685"/>
      <c r="HXW68" s="685"/>
      <c r="HXX68" s="685"/>
      <c r="HXY68" s="685"/>
      <c r="HXZ68" s="685"/>
      <c r="HYA68" s="685"/>
      <c r="HYB68" s="685"/>
      <c r="HYC68" s="685"/>
      <c r="HYD68" s="685"/>
      <c r="HYE68" s="685"/>
      <c r="HYF68" s="685"/>
      <c r="HYG68" s="685"/>
      <c r="HYH68" s="685"/>
      <c r="HYI68" s="685"/>
      <c r="HYJ68" s="685"/>
      <c r="HYK68" s="685"/>
      <c r="HYL68" s="685"/>
      <c r="HYM68" s="685"/>
      <c r="HYN68" s="685"/>
      <c r="HYO68" s="685"/>
      <c r="HYP68" s="685"/>
      <c r="HYQ68" s="685"/>
      <c r="HYR68" s="685"/>
      <c r="HYS68" s="685"/>
      <c r="HYT68" s="685"/>
      <c r="HYU68" s="685"/>
      <c r="HYV68" s="685"/>
      <c r="HYW68" s="685"/>
      <c r="HYX68" s="685"/>
      <c r="HYY68" s="685"/>
      <c r="HYZ68" s="685"/>
      <c r="HZA68" s="685"/>
      <c r="HZB68" s="685"/>
      <c r="HZC68" s="685"/>
      <c r="HZD68" s="685"/>
      <c r="HZE68" s="685"/>
      <c r="HZF68" s="685"/>
      <c r="HZG68" s="685"/>
      <c r="HZH68" s="685"/>
      <c r="HZI68" s="685"/>
      <c r="HZJ68" s="685"/>
      <c r="HZK68" s="685"/>
      <c r="HZL68" s="685"/>
      <c r="HZM68" s="685"/>
      <c r="HZN68" s="685"/>
      <c r="HZO68" s="685"/>
      <c r="HZP68" s="685"/>
      <c r="HZQ68" s="685"/>
      <c r="HZR68" s="685"/>
      <c r="HZS68" s="685"/>
      <c r="HZT68" s="685"/>
      <c r="HZU68" s="685"/>
      <c r="HZV68" s="685"/>
      <c r="HZW68" s="685"/>
      <c r="HZX68" s="685"/>
      <c r="HZY68" s="685"/>
      <c r="HZZ68" s="685"/>
      <c r="IAA68" s="685"/>
      <c r="IAB68" s="685"/>
      <c r="IAC68" s="685"/>
      <c r="IAD68" s="685"/>
      <c r="IAE68" s="685"/>
      <c r="IAF68" s="685"/>
      <c r="IAG68" s="685"/>
      <c r="IAH68" s="685"/>
      <c r="IAI68" s="685"/>
      <c r="IAJ68" s="685"/>
      <c r="IAK68" s="685"/>
      <c r="IAL68" s="685"/>
      <c r="IAM68" s="685"/>
      <c r="IAN68" s="685"/>
      <c r="IAO68" s="685"/>
      <c r="IAP68" s="685"/>
      <c r="IAQ68" s="685"/>
      <c r="IAR68" s="685"/>
      <c r="IAS68" s="685"/>
      <c r="IAT68" s="685"/>
      <c r="IAU68" s="685"/>
      <c r="IAV68" s="685"/>
      <c r="IAW68" s="685"/>
      <c r="IAX68" s="685"/>
      <c r="IAY68" s="685"/>
      <c r="IAZ68" s="685"/>
      <c r="IBA68" s="685"/>
      <c r="IBB68" s="685"/>
      <c r="IBC68" s="685"/>
      <c r="IBD68" s="685"/>
      <c r="IBE68" s="685"/>
      <c r="IBF68" s="685"/>
      <c r="IBG68" s="685"/>
      <c r="IBH68" s="685"/>
      <c r="IBI68" s="685"/>
      <c r="IBJ68" s="685"/>
      <c r="IBK68" s="685"/>
      <c r="IBL68" s="685"/>
      <c r="IBM68" s="685"/>
      <c r="IBN68" s="685"/>
      <c r="IBO68" s="685"/>
      <c r="IBP68" s="685"/>
      <c r="IBQ68" s="685"/>
      <c r="IBR68" s="685"/>
      <c r="IBS68" s="685"/>
      <c r="IBT68" s="685"/>
      <c r="IBU68" s="685"/>
      <c r="IBV68" s="685"/>
      <c r="IBW68" s="685"/>
      <c r="IBX68" s="685"/>
      <c r="IBY68" s="685"/>
      <c r="IBZ68" s="685"/>
      <c r="ICA68" s="685"/>
      <c r="ICB68" s="685"/>
      <c r="ICC68" s="685"/>
      <c r="ICD68" s="685"/>
      <c r="ICE68" s="685"/>
      <c r="ICF68" s="685"/>
      <c r="ICG68" s="685"/>
      <c r="ICH68" s="685"/>
      <c r="ICI68" s="685"/>
      <c r="ICJ68" s="685"/>
      <c r="ICK68" s="685"/>
      <c r="ICL68" s="685"/>
      <c r="ICM68" s="685"/>
      <c r="ICN68" s="685"/>
      <c r="ICO68" s="685"/>
      <c r="ICP68" s="685"/>
      <c r="ICQ68" s="685"/>
      <c r="ICR68" s="685"/>
      <c r="ICS68" s="685"/>
      <c r="ICT68" s="685"/>
      <c r="ICU68" s="685"/>
      <c r="ICV68" s="685"/>
      <c r="ICW68" s="685"/>
      <c r="ICX68" s="685"/>
      <c r="ICY68" s="685"/>
      <c r="ICZ68" s="685"/>
      <c r="IDA68" s="685"/>
      <c r="IDB68" s="685"/>
      <c r="IDC68" s="685"/>
      <c r="IDD68" s="685"/>
      <c r="IDE68" s="685"/>
      <c r="IDF68" s="685"/>
      <c r="IDG68" s="685"/>
      <c r="IDH68" s="685"/>
      <c r="IDI68" s="685"/>
      <c r="IDJ68" s="685"/>
      <c r="IDK68" s="685"/>
      <c r="IDL68" s="685"/>
      <c r="IDM68" s="685"/>
      <c r="IDN68" s="685"/>
      <c r="IDO68" s="685"/>
      <c r="IDP68" s="685"/>
      <c r="IDQ68" s="685"/>
      <c r="IDR68" s="685"/>
      <c r="IDS68" s="685"/>
      <c r="IDT68" s="685"/>
      <c r="IDU68" s="685"/>
      <c r="IDV68" s="685"/>
      <c r="IDW68" s="685"/>
      <c r="IDX68" s="685"/>
      <c r="IDY68" s="685"/>
      <c r="IDZ68" s="685"/>
      <c r="IEA68" s="685"/>
      <c r="IEB68" s="685"/>
      <c r="IEC68" s="685"/>
      <c r="IED68" s="685"/>
      <c r="IEE68" s="685"/>
      <c r="IEF68" s="685"/>
      <c r="IEG68" s="685"/>
      <c r="IEH68" s="685"/>
      <c r="IEI68" s="685"/>
      <c r="IEJ68" s="685"/>
      <c r="IEK68" s="685"/>
      <c r="IEL68" s="685"/>
      <c r="IEM68" s="685"/>
      <c r="IEN68" s="685"/>
      <c r="IEO68" s="685"/>
      <c r="IEP68" s="685"/>
      <c r="IEQ68" s="685"/>
      <c r="IER68" s="685"/>
      <c r="IES68" s="685"/>
      <c r="IET68" s="685"/>
      <c r="IEU68" s="685"/>
      <c r="IEV68" s="685"/>
      <c r="IEW68" s="685"/>
      <c r="IEX68" s="685"/>
      <c r="IEY68" s="685"/>
      <c r="IEZ68" s="685"/>
      <c r="IFA68" s="685"/>
      <c r="IFB68" s="685"/>
      <c r="IFC68" s="685"/>
      <c r="IFD68" s="685"/>
      <c r="IFE68" s="685"/>
      <c r="IFF68" s="685"/>
      <c r="IFG68" s="685"/>
      <c r="IFH68" s="685"/>
      <c r="IFI68" s="685"/>
      <c r="IFJ68" s="685"/>
      <c r="IFK68" s="685"/>
      <c r="IFL68" s="685"/>
      <c r="IFM68" s="685"/>
      <c r="IFN68" s="685"/>
      <c r="IFO68" s="685"/>
      <c r="IFP68" s="685"/>
      <c r="IFQ68" s="685"/>
      <c r="IFR68" s="685"/>
      <c r="IFS68" s="685"/>
      <c r="IFT68" s="685"/>
      <c r="IFU68" s="685"/>
      <c r="IFV68" s="685"/>
      <c r="IFW68" s="685"/>
      <c r="IFX68" s="685"/>
      <c r="IFY68" s="685"/>
      <c r="IFZ68" s="685"/>
      <c r="IGA68" s="685"/>
      <c r="IGB68" s="685"/>
      <c r="IGC68" s="685"/>
      <c r="IGD68" s="685"/>
      <c r="IGE68" s="685"/>
      <c r="IGF68" s="685"/>
      <c r="IGG68" s="685"/>
      <c r="IGH68" s="685"/>
      <c r="IGI68" s="685"/>
      <c r="IGJ68" s="685"/>
      <c r="IGK68" s="685"/>
      <c r="IGL68" s="685"/>
      <c r="IGM68" s="685"/>
      <c r="IGN68" s="685"/>
      <c r="IGO68" s="685"/>
      <c r="IGP68" s="685"/>
      <c r="IGQ68" s="685"/>
      <c r="IGR68" s="685"/>
      <c r="IGS68" s="685"/>
      <c r="IGT68" s="685"/>
      <c r="IGU68" s="685"/>
      <c r="IGV68" s="685"/>
      <c r="IGW68" s="685"/>
      <c r="IGX68" s="685"/>
      <c r="IGY68" s="685"/>
      <c r="IGZ68" s="685"/>
      <c r="IHA68" s="685"/>
      <c r="IHB68" s="685"/>
      <c r="IHC68" s="685"/>
      <c r="IHD68" s="685"/>
      <c r="IHE68" s="685"/>
      <c r="IHF68" s="685"/>
      <c r="IHG68" s="685"/>
      <c r="IHH68" s="685"/>
      <c r="IHI68" s="685"/>
      <c r="IHJ68" s="685"/>
      <c r="IHK68" s="685"/>
      <c r="IHL68" s="685"/>
      <c r="IHM68" s="685"/>
      <c r="IHN68" s="685"/>
      <c r="IHO68" s="685"/>
      <c r="IHP68" s="685"/>
      <c r="IHQ68" s="685"/>
      <c r="IHR68" s="685"/>
      <c r="IHS68" s="685"/>
      <c r="IHT68" s="685"/>
      <c r="IHU68" s="685"/>
      <c r="IHV68" s="685"/>
      <c r="IHW68" s="685"/>
      <c r="IHX68" s="685"/>
      <c r="IHY68" s="685"/>
      <c r="IHZ68" s="685"/>
      <c r="IIA68" s="685"/>
      <c r="IIB68" s="685"/>
      <c r="IIC68" s="685"/>
      <c r="IID68" s="685"/>
      <c r="IIE68" s="685"/>
      <c r="IIF68" s="685"/>
      <c r="IIG68" s="685"/>
      <c r="IIH68" s="685"/>
      <c r="III68" s="685"/>
      <c r="IIJ68" s="685"/>
      <c r="IIK68" s="685"/>
      <c r="IIL68" s="685"/>
      <c r="IIM68" s="685"/>
      <c r="IIN68" s="685"/>
      <c r="IIO68" s="685"/>
      <c r="IIP68" s="685"/>
      <c r="IIQ68" s="685"/>
      <c r="IIR68" s="685"/>
      <c r="IIS68" s="685"/>
      <c r="IIT68" s="685"/>
      <c r="IIU68" s="685"/>
      <c r="IIV68" s="685"/>
      <c r="IIW68" s="685"/>
      <c r="IIX68" s="685"/>
      <c r="IIY68" s="685"/>
      <c r="IIZ68" s="685"/>
      <c r="IJA68" s="685"/>
      <c r="IJB68" s="685"/>
      <c r="IJC68" s="685"/>
      <c r="IJD68" s="685"/>
      <c r="IJE68" s="685"/>
      <c r="IJF68" s="685"/>
      <c r="IJG68" s="685"/>
      <c r="IJH68" s="685"/>
      <c r="IJI68" s="685"/>
      <c r="IJJ68" s="685"/>
      <c r="IJK68" s="685"/>
      <c r="IJL68" s="685"/>
      <c r="IJM68" s="685"/>
      <c r="IJN68" s="685"/>
      <c r="IJO68" s="685"/>
      <c r="IJP68" s="685"/>
      <c r="IJQ68" s="685"/>
      <c r="IJR68" s="685"/>
      <c r="IJS68" s="685"/>
      <c r="IJT68" s="685"/>
      <c r="IJU68" s="685"/>
      <c r="IJV68" s="685"/>
      <c r="IJW68" s="685"/>
      <c r="IJX68" s="685"/>
      <c r="IJY68" s="685"/>
      <c r="IJZ68" s="685"/>
      <c r="IKA68" s="685"/>
      <c r="IKB68" s="685"/>
      <c r="IKC68" s="685"/>
      <c r="IKD68" s="685"/>
      <c r="IKE68" s="685"/>
      <c r="IKF68" s="685"/>
      <c r="IKG68" s="685"/>
      <c r="IKH68" s="685"/>
      <c r="IKI68" s="685"/>
      <c r="IKJ68" s="685"/>
      <c r="IKK68" s="685"/>
      <c r="IKL68" s="685"/>
      <c r="IKM68" s="685"/>
      <c r="IKN68" s="685"/>
      <c r="IKO68" s="685"/>
      <c r="IKP68" s="685"/>
      <c r="IKQ68" s="685"/>
      <c r="IKR68" s="685"/>
      <c r="IKS68" s="685"/>
      <c r="IKT68" s="685"/>
      <c r="IKU68" s="685"/>
      <c r="IKV68" s="685"/>
      <c r="IKW68" s="685"/>
      <c r="IKX68" s="685"/>
      <c r="IKY68" s="685"/>
      <c r="IKZ68" s="685"/>
      <c r="ILA68" s="685"/>
      <c r="ILB68" s="685"/>
      <c r="ILC68" s="685"/>
      <c r="ILD68" s="685"/>
      <c r="ILE68" s="685"/>
      <c r="ILF68" s="685"/>
      <c r="ILG68" s="685"/>
      <c r="ILH68" s="685"/>
      <c r="ILI68" s="685"/>
      <c r="ILJ68" s="685"/>
      <c r="ILK68" s="685"/>
      <c r="ILL68" s="685"/>
      <c r="ILM68" s="685"/>
      <c r="ILN68" s="685"/>
      <c r="ILO68" s="685"/>
      <c r="ILP68" s="685"/>
      <c r="ILQ68" s="685"/>
      <c r="ILR68" s="685"/>
      <c r="ILS68" s="685"/>
      <c r="ILT68" s="685"/>
      <c r="ILU68" s="685"/>
      <c r="ILV68" s="685"/>
      <c r="ILW68" s="685"/>
      <c r="ILX68" s="685"/>
      <c r="ILY68" s="685"/>
      <c r="ILZ68" s="685"/>
      <c r="IMA68" s="685"/>
      <c r="IMB68" s="685"/>
      <c r="IMC68" s="685"/>
      <c r="IMD68" s="685"/>
      <c r="IME68" s="685"/>
      <c r="IMF68" s="685"/>
      <c r="IMG68" s="685"/>
      <c r="IMH68" s="685"/>
      <c r="IMI68" s="685"/>
      <c r="IMJ68" s="685"/>
      <c r="IMK68" s="685"/>
      <c r="IML68" s="685"/>
      <c r="IMM68" s="685"/>
      <c r="IMN68" s="685"/>
      <c r="IMO68" s="685"/>
      <c r="IMP68" s="685"/>
      <c r="IMQ68" s="685"/>
      <c r="IMR68" s="685"/>
      <c r="IMS68" s="685"/>
      <c r="IMT68" s="685"/>
      <c r="IMU68" s="685"/>
      <c r="IMV68" s="685"/>
      <c r="IMW68" s="685"/>
      <c r="IMX68" s="685"/>
      <c r="IMY68" s="685"/>
      <c r="IMZ68" s="685"/>
      <c r="INA68" s="685"/>
      <c r="INB68" s="685"/>
      <c r="INC68" s="685"/>
      <c r="IND68" s="685"/>
      <c r="INE68" s="685"/>
      <c r="INF68" s="685"/>
      <c r="ING68" s="685"/>
      <c r="INH68" s="685"/>
      <c r="INI68" s="685"/>
      <c r="INJ68" s="685"/>
      <c r="INK68" s="685"/>
      <c r="INL68" s="685"/>
      <c r="INM68" s="685"/>
      <c r="INN68" s="685"/>
      <c r="INO68" s="685"/>
      <c r="INP68" s="685"/>
      <c r="INQ68" s="685"/>
      <c r="INR68" s="685"/>
      <c r="INS68" s="685"/>
      <c r="INT68" s="685"/>
      <c r="INU68" s="685"/>
      <c r="INV68" s="685"/>
      <c r="INW68" s="685"/>
      <c r="INX68" s="685"/>
      <c r="INY68" s="685"/>
      <c r="INZ68" s="685"/>
      <c r="IOA68" s="685"/>
      <c r="IOB68" s="685"/>
      <c r="IOC68" s="685"/>
      <c r="IOD68" s="685"/>
      <c r="IOE68" s="685"/>
      <c r="IOF68" s="685"/>
      <c r="IOG68" s="685"/>
      <c r="IOH68" s="685"/>
      <c r="IOI68" s="685"/>
      <c r="IOJ68" s="685"/>
      <c r="IOK68" s="685"/>
      <c r="IOL68" s="685"/>
      <c r="IOM68" s="685"/>
      <c r="ION68" s="685"/>
      <c r="IOO68" s="685"/>
      <c r="IOP68" s="685"/>
      <c r="IOQ68" s="685"/>
      <c r="IOR68" s="685"/>
      <c r="IOS68" s="685"/>
      <c r="IOT68" s="685"/>
      <c r="IOU68" s="685"/>
      <c r="IOV68" s="685"/>
      <c r="IOW68" s="685"/>
      <c r="IOX68" s="685"/>
      <c r="IOY68" s="685"/>
      <c r="IOZ68" s="685"/>
      <c r="IPA68" s="685"/>
      <c r="IPB68" s="685"/>
      <c r="IPC68" s="685"/>
      <c r="IPD68" s="685"/>
      <c r="IPE68" s="685"/>
      <c r="IPF68" s="685"/>
      <c r="IPG68" s="685"/>
      <c r="IPH68" s="685"/>
      <c r="IPI68" s="685"/>
      <c r="IPJ68" s="685"/>
      <c r="IPK68" s="685"/>
      <c r="IPL68" s="685"/>
      <c r="IPM68" s="685"/>
      <c r="IPN68" s="685"/>
      <c r="IPO68" s="685"/>
      <c r="IPP68" s="685"/>
      <c r="IPQ68" s="685"/>
      <c r="IPR68" s="685"/>
      <c r="IPS68" s="685"/>
      <c r="IPT68" s="685"/>
      <c r="IPU68" s="685"/>
      <c r="IPV68" s="685"/>
      <c r="IPW68" s="685"/>
      <c r="IPX68" s="685"/>
      <c r="IPY68" s="685"/>
      <c r="IPZ68" s="685"/>
      <c r="IQA68" s="685"/>
      <c r="IQB68" s="685"/>
      <c r="IQC68" s="685"/>
      <c r="IQD68" s="685"/>
      <c r="IQE68" s="685"/>
      <c r="IQF68" s="685"/>
      <c r="IQG68" s="685"/>
      <c r="IQH68" s="685"/>
      <c r="IQI68" s="685"/>
      <c r="IQJ68" s="685"/>
      <c r="IQK68" s="685"/>
      <c r="IQL68" s="685"/>
      <c r="IQM68" s="685"/>
      <c r="IQN68" s="685"/>
      <c r="IQO68" s="685"/>
      <c r="IQP68" s="685"/>
      <c r="IQQ68" s="685"/>
      <c r="IQR68" s="685"/>
      <c r="IQS68" s="685"/>
      <c r="IQT68" s="685"/>
      <c r="IQU68" s="685"/>
      <c r="IQV68" s="685"/>
      <c r="IQW68" s="685"/>
      <c r="IQX68" s="685"/>
      <c r="IQY68" s="685"/>
      <c r="IQZ68" s="685"/>
      <c r="IRA68" s="685"/>
      <c r="IRB68" s="685"/>
      <c r="IRC68" s="685"/>
      <c r="IRD68" s="685"/>
      <c r="IRE68" s="685"/>
      <c r="IRF68" s="685"/>
      <c r="IRG68" s="685"/>
      <c r="IRH68" s="685"/>
      <c r="IRI68" s="685"/>
      <c r="IRJ68" s="685"/>
      <c r="IRK68" s="685"/>
      <c r="IRL68" s="685"/>
      <c r="IRM68" s="685"/>
      <c r="IRN68" s="685"/>
      <c r="IRO68" s="685"/>
      <c r="IRP68" s="685"/>
      <c r="IRQ68" s="685"/>
      <c r="IRR68" s="685"/>
      <c r="IRS68" s="685"/>
      <c r="IRT68" s="685"/>
      <c r="IRU68" s="685"/>
      <c r="IRV68" s="685"/>
      <c r="IRW68" s="685"/>
      <c r="IRX68" s="685"/>
      <c r="IRY68" s="685"/>
      <c r="IRZ68" s="685"/>
      <c r="ISA68" s="685"/>
      <c r="ISB68" s="685"/>
      <c r="ISC68" s="685"/>
      <c r="ISD68" s="685"/>
      <c r="ISE68" s="685"/>
      <c r="ISF68" s="685"/>
      <c r="ISG68" s="685"/>
      <c r="ISH68" s="685"/>
      <c r="ISI68" s="685"/>
      <c r="ISJ68" s="685"/>
      <c r="ISK68" s="685"/>
      <c r="ISL68" s="685"/>
      <c r="ISM68" s="685"/>
      <c r="ISN68" s="685"/>
      <c r="ISO68" s="685"/>
      <c r="ISP68" s="685"/>
      <c r="ISQ68" s="685"/>
      <c r="ISR68" s="685"/>
      <c r="ISS68" s="685"/>
      <c r="IST68" s="685"/>
      <c r="ISU68" s="685"/>
      <c r="ISV68" s="685"/>
      <c r="ISW68" s="685"/>
      <c r="ISX68" s="685"/>
      <c r="ISY68" s="685"/>
      <c r="ISZ68" s="685"/>
      <c r="ITA68" s="685"/>
      <c r="ITB68" s="685"/>
      <c r="ITC68" s="685"/>
      <c r="ITD68" s="685"/>
      <c r="ITE68" s="685"/>
      <c r="ITF68" s="685"/>
      <c r="ITG68" s="685"/>
      <c r="ITH68" s="685"/>
      <c r="ITI68" s="685"/>
      <c r="ITJ68" s="685"/>
      <c r="ITK68" s="685"/>
      <c r="ITL68" s="685"/>
      <c r="ITM68" s="685"/>
      <c r="ITN68" s="685"/>
      <c r="ITO68" s="685"/>
      <c r="ITP68" s="685"/>
      <c r="ITQ68" s="685"/>
      <c r="ITR68" s="685"/>
      <c r="ITS68" s="685"/>
      <c r="ITT68" s="685"/>
      <c r="ITU68" s="685"/>
      <c r="ITV68" s="685"/>
      <c r="ITW68" s="685"/>
      <c r="ITX68" s="685"/>
      <c r="ITY68" s="685"/>
      <c r="ITZ68" s="685"/>
      <c r="IUA68" s="685"/>
      <c r="IUB68" s="685"/>
      <c r="IUC68" s="685"/>
      <c r="IUD68" s="685"/>
      <c r="IUE68" s="685"/>
      <c r="IUF68" s="685"/>
      <c r="IUG68" s="685"/>
      <c r="IUH68" s="685"/>
      <c r="IUI68" s="685"/>
      <c r="IUJ68" s="685"/>
      <c r="IUK68" s="685"/>
      <c r="IUL68" s="685"/>
      <c r="IUM68" s="685"/>
      <c r="IUN68" s="685"/>
      <c r="IUO68" s="685"/>
      <c r="IUP68" s="685"/>
      <c r="IUQ68" s="685"/>
      <c r="IUR68" s="685"/>
      <c r="IUS68" s="685"/>
      <c r="IUT68" s="685"/>
      <c r="IUU68" s="685"/>
      <c r="IUV68" s="685"/>
      <c r="IUW68" s="685"/>
      <c r="IUX68" s="685"/>
      <c r="IUY68" s="685"/>
      <c r="IUZ68" s="685"/>
      <c r="IVA68" s="685"/>
      <c r="IVB68" s="685"/>
      <c r="IVC68" s="685"/>
      <c r="IVD68" s="685"/>
      <c r="IVE68" s="685"/>
      <c r="IVF68" s="685"/>
      <c r="IVG68" s="685"/>
      <c r="IVH68" s="685"/>
      <c r="IVI68" s="685"/>
      <c r="IVJ68" s="685"/>
      <c r="IVK68" s="685"/>
      <c r="IVL68" s="685"/>
      <c r="IVM68" s="685"/>
      <c r="IVN68" s="685"/>
      <c r="IVO68" s="685"/>
      <c r="IVP68" s="685"/>
      <c r="IVQ68" s="685"/>
      <c r="IVR68" s="685"/>
      <c r="IVS68" s="685"/>
      <c r="IVT68" s="685"/>
      <c r="IVU68" s="685"/>
      <c r="IVV68" s="685"/>
      <c r="IVW68" s="685"/>
      <c r="IVX68" s="685"/>
      <c r="IVY68" s="685"/>
      <c r="IVZ68" s="685"/>
      <c r="IWA68" s="685"/>
      <c r="IWB68" s="685"/>
      <c r="IWC68" s="685"/>
      <c r="IWD68" s="685"/>
      <c r="IWE68" s="685"/>
      <c r="IWF68" s="685"/>
      <c r="IWG68" s="685"/>
      <c r="IWH68" s="685"/>
      <c r="IWI68" s="685"/>
      <c r="IWJ68" s="685"/>
      <c r="IWK68" s="685"/>
      <c r="IWL68" s="685"/>
      <c r="IWM68" s="685"/>
      <c r="IWN68" s="685"/>
      <c r="IWO68" s="685"/>
      <c r="IWP68" s="685"/>
      <c r="IWQ68" s="685"/>
      <c r="IWR68" s="685"/>
      <c r="IWS68" s="685"/>
      <c r="IWT68" s="685"/>
      <c r="IWU68" s="685"/>
      <c r="IWV68" s="685"/>
      <c r="IWW68" s="685"/>
      <c r="IWX68" s="685"/>
      <c r="IWY68" s="685"/>
      <c r="IWZ68" s="685"/>
      <c r="IXA68" s="685"/>
      <c r="IXB68" s="685"/>
      <c r="IXC68" s="685"/>
      <c r="IXD68" s="685"/>
      <c r="IXE68" s="685"/>
      <c r="IXF68" s="685"/>
      <c r="IXG68" s="685"/>
      <c r="IXH68" s="685"/>
      <c r="IXI68" s="685"/>
      <c r="IXJ68" s="685"/>
      <c r="IXK68" s="685"/>
      <c r="IXL68" s="685"/>
      <c r="IXM68" s="685"/>
      <c r="IXN68" s="685"/>
      <c r="IXO68" s="685"/>
      <c r="IXP68" s="685"/>
      <c r="IXQ68" s="685"/>
      <c r="IXR68" s="685"/>
      <c r="IXS68" s="685"/>
      <c r="IXT68" s="685"/>
      <c r="IXU68" s="685"/>
      <c r="IXV68" s="685"/>
      <c r="IXW68" s="685"/>
      <c r="IXX68" s="685"/>
      <c r="IXY68" s="685"/>
      <c r="IXZ68" s="685"/>
      <c r="IYA68" s="685"/>
      <c r="IYB68" s="685"/>
      <c r="IYC68" s="685"/>
      <c r="IYD68" s="685"/>
      <c r="IYE68" s="685"/>
      <c r="IYF68" s="685"/>
      <c r="IYG68" s="685"/>
      <c r="IYH68" s="685"/>
      <c r="IYI68" s="685"/>
      <c r="IYJ68" s="685"/>
      <c r="IYK68" s="685"/>
      <c r="IYL68" s="685"/>
      <c r="IYM68" s="685"/>
      <c r="IYN68" s="685"/>
      <c r="IYO68" s="685"/>
      <c r="IYP68" s="685"/>
      <c r="IYQ68" s="685"/>
      <c r="IYR68" s="685"/>
      <c r="IYS68" s="685"/>
      <c r="IYT68" s="685"/>
      <c r="IYU68" s="685"/>
      <c r="IYV68" s="685"/>
      <c r="IYW68" s="685"/>
      <c r="IYX68" s="685"/>
      <c r="IYY68" s="685"/>
      <c r="IYZ68" s="685"/>
      <c r="IZA68" s="685"/>
      <c r="IZB68" s="685"/>
      <c r="IZC68" s="685"/>
      <c r="IZD68" s="685"/>
      <c r="IZE68" s="685"/>
      <c r="IZF68" s="685"/>
      <c r="IZG68" s="685"/>
      <c r="IZH68" s="685"/>
      <c r="IZI68" s="685"/>
      <c r="IZJ68" s="685"/>
      <c r="IZK68" s="685"/>
      <c r="IZL68" s="685"/>
      <c r="IZM68" s="685"/>
      <c r="IZN68" s="685"/>
      <c r="IZO68" s="685"/>
      <c r="IZP68" s="685"/>
      <c r="IZQ68" s="685"/>
      <c r="IZR68" s="685"/>
      <c r="IZS68" s="685"/>
      <c r="IZT68" s="685"/>
      <c r="IZU68" s="685"/>
      <c r="IZV68" s="685"/>
      <c r="IZW68" s="685"/>
      <c r="IZX68" s="685"/>
      <c r="IZY68" s="685"/>
      <c r="IZZ68" s="685"/>
      <c r="JAA68" s="685"/>
      <c r="JAB68" s="685"/>
      <c r="JAC68" s="685"/>
      <c r="JAD68" s="685"/>
      <c r="JAE68" s="685"/>
      <c r="JAF68" s="685"/>
      <c r="JAG68" s="685"/>
      <c r="JAH68" s="685"/>
      <c r="JAI68" s="685"/>
      <c r="JAJ68" s="685"/>
      <c r="JAK68" s="685"/>
      <c r="JAL68" s="685"/>
      <c r="JAM68" s="685"/>
      <c r="JAN68" s="685"/>
      <c r="JAO68" s="685"/>
      <c r="JAP68" s="685"/>
      <c r="JAQ68" s="685"/>
      <c r="JAR68" s="685"/>
      <c r="JAS68" s="685"/>
      <c r="JAT68" s="685"/>
      <c r="JAU68" s="685"/>
      <c r="JAV68" s="685"/>
      <c r="JAW68" s="685"/>
      <c r="JAX68" s="685"/>
      <c r="JAY68" s="685"/>
      <c r="JAZ68" s="685"/>
      <c r="JBA68" s="685"/>
      <c r="JBB68" s="685"/>
      <c r="JBC68" s="685"/>
      <c r="JBD68" s="685"/>
      <c r="JBE68" s="685"/>
      <c r="JBF68" s="685"/>
      <c r="JBG68" s="685"/>
      <c r="JBH68" s="685"/>
      <c r="JBI68" s="685"/>
      <c r="JBJ68" s="685"/>
      <c r="JBK68" s="685"/>
      <c r="JBL68" s="685"/>
      <c r="JBM68" s="685"/>
      <c r="JBN68" s="685"/>
      <c r="JBO68" s="685"/>
      <c r="JBP68" s="685"/>
      <c r="JBQ68" s="685"/>
      <c r="JBR68" s="685"/>
      <c r="JBS68" s="685"/>
      <c r="JBT68" s="685"/>
      <c r="JBU68" s="685"/>
      <c r="JBV68" s="685"/>
      <c r="JBW68" s="685"/>
      <c r="JBX68" s="685"/>
      <c r="JBY68" s="685"/>
      <c r="JBZ68" s="685"/>
      <c r="JCA68" s="685"/>
      <c r="JCB68" s="685"/>
      <c r="JCC68" s="685"/>
      <c r="JCD68" s="685"/>
      <c r="JCE68" s="685"/>
      <c r="JCF68" s="685"/>
      <c r="JCG68" s="685"/>
      <c r="JCH68" s="685"/>
      <c r="JCI68" s="685"/>
      <c r="JCJ68" s="685"/>
      <c r="JCK68" s="685"/>
      <c r="JCL68" s="685"/>
      <c r="JCM68" s="685"/>
      <c r="JCN68" s="685"/>
      <c r="JCO68" s="685"/>
      <c r="JCP68" s="685"/>
      <c r="JCQ68" s="685"/>
      <c r="JCR68" s="685"/>
      <c r="JCS68" s="685"/>
      <c r="JCT68" s="685"/>
      <c r="JCU68" s="685"/>
      <c r="JCV68" s="685"/>
      <c r="JCW68" s="685"/>
      <c r="JCX68" s="685"/>
      <c r="JCY68" s="685"/>
      <c r="JCZ68" s="685"/>
      <c r="JDA68" s="685"/>
      <c r="JDB68" s="685"/>
      <c r="JDC68" s="685"/>
      <c r="JDD68" s="685"/>
      <c r="JDE68" s="685"/>
      <c r="JDF68" s="685"/>
      <c r="JDG68" s="685"/>
      <c r="JDH68" s="685"/>
      <c r="JDI68" s="685"/>
      <c r="JDJ68" s="685"/>
      <c r="JDK68" s="685"/>
      <c r="JDL68" s="685"/>
      <c r="JDM68" s="685"/>
      <c r="JDN68" s="685"/>
      <c r="JDO68" s="685"/>
      <c r="JDP68" s="685"/>
      <c r="JDQ68" s="685"/>
      <c r="JDR68" s="685"/>
      <c r="JDS68" s="685"/>
      <c r="JDT68" s="685"/>
      <c r="JDU68" s="685"/>
      <c r="JDV68" s="685"/>
      <c r="JDW68" s="685"/>
      <c r="JDX68" s="685"/>
      <c r="JDY68" s="685"/>
      <c r="JDZ68" s="685"/>
      <c r="JEA68" s="685"/>
      <c r="JEB68" s="685"/>
      <c r="JEC68" s="685"/>
      <c r="JED68" s="685"/>
      <c r="JEE68" s="685"/>
      <c r="JEF68" s="685"/>
      <c r="JEG68" s="685"/>
      <c r="JEH68" s="685"/>
      <c r="JEI68" s="685"/>
      <c r="JEJ68" s="685"/>
      <c r="JEK68" s="685"/>
      <c r="JEL68" s="685"/>
      <c r="JEM68" s="685"/>
      <c r="JEN68" s="685"/>
      <c r="JEO68" s="685"/>
      <c r="JEP68" s="685"/>
      <c r="JEQ68" s="685"/>
      <c r="JER68" s="685"/>
      <c r="JES68" s="685"/>
      <c r="JET68" s="685"/>
      <c r="JEU68" s="685"/>
      <c r="JEV68" s="685"/>
      <c r="JEW68" s="685"/>
      <c r="JEX68" s="685"/>
      <c r="JEY68" s="685"/>
      <c r="JEZ68" s="685"/>
      <c r="JFA68" s="685"/>
      <c r="JFB68" s="685"/>
      <c r="JFC68" s="685"/>
      <c r="JFD68" s="685"/>
      <c r="JFE68" s="685"/>
      <c r="JFF68" s="685"/>
      <c r="JFG68" s="685"/>
      <c r="JFH68" s="685"/>
      <c r="JFI68" s="685"/>
      <c r="JFJ68" s="685"/>
      <c r="JFK68" s="685"/>
      <c r="JFL68" s="685"/>
      <c r="JFM68" s="685"/>
      <c r="JFN68" s="685"/>
      <c r="JFO68" s="685"/>
      <c r="JFP68" s="685"/>
      <c r="JFQ68" s="685"/>
      <c r="JFR68" s="685"/>
      <c r="JFS68" s="685"/>
      <c r="JFT68" s="685"/>
      <c r="JFU68" s="685"/>
      <c r="JFV68" s="685"/>
      <c r="JFW68" s="685"/>
      <c r="JFX68" s="685"/>
      <c r="JFY68" s="685"/>
      <c r="JFZ68" s="685"/>
      <c r="JGA68" s="685"/>
      <c r="JGB68" s="685"/>
      <c r="JGC68" s="685"/>
      <c r="JGD68" s="685"/>
      <c r="JGE68" s="685"/>
      <c r="JGF68" s="685"/>
      <c r="JGG68" s="685"/>
      <c r="JGH68" s="685"/>
      <c r="JGI68" s="685"/>
      <c r="JGJ68" s="685"/>
      <c r="JGK68" s="685"/>
      <c r="JGL68" s="685"/>
      <c r="JGM68" s="685"/>
      <c r="JGN68" s="685"/>
      <c r="JGO68" s="685"/>
      <c r="JGP68" s="685"/>
      <c r="JGQ68" s="685"/>
      <c r="JGR68" s="685"/>
      <c r="JGS68" s="685"/>
      <c r="JGT68" s="685"/>
      <c r="JGU68" s="685"/>
      <c r="JGV68" s="685"/>
      <c r="JGW68" s="685"/>
      <c r="JGX68" s="685"/>
      <c r="JGY68" s="685"/>
      <c r="JGZ68" s="685"/>
      <c r="JHA68" s="685"/>
      <c r="JHB68" s="685"/>
      <c r="JHC68" s="685"/>
      <c r="JHD68" s="685"/>
      <c r="JHE68" s="685"/>
      <c r="JHF68" s="685"/>
      <c r="JHG68" s="685"/>
      <c r="JHH68" s="685"/>
      <c r="JHI68" s="685"/>
      <c r="JHJ68" s="685"/>
      <c r="JHK68" s="685"/>
      <c r="JHL68" s="685"/>
      <c r="JHM68" s="685"/>
      <c r="JHN68" s="685"/>
      <c r="JHO68" s="685"/>
      <c r="JHP68" s="685"/>
      <c r="JHQ68" s="685"/>
      <c r="JHR68" s="685"/>
      <c r="JHS68" s="685"/>
      <c r="JHT68" s="685"/>
      <c r="JHU68" s="685"/>
      <c r="JHV68" s="685"/>
      <c r="JHW68" s="685"/>
      <c r="JHX68" s="685"/>
      <c r="JHY68" s="685"/>
      <c r="JHZ68" s="685"/>
      <c r="JIA68" s="685"/>
      <c r="JIB68" s="685"/>
      <c r="JIC68" s="685"/>
      <c r="JID68" s="685"/>
      <c r="JIE68" s="685"/>
      <c r="JIF68" s="685"/>
      <c r="JIG68" s="685"/>
      <c r="JIH68" s="685"/>
      <c r="JII68" s="685"/>
      <c r="JIJ68" s="685"/>
      <c r="JIK68" s="685"/>
      <c r="JIL68" s="685"/>
      <c r="JIM68" s="685"/>
      <c r="JIN68" s="685"/>
      <c r="JIO68" s="685"/>
      <c r="JIP68" s="685"/>
      <c r="JIQ68" s="685"/>
      <c r="JIR68" s="685"/>
      <c r="JIS68" s="685"/>
      <c r="JIT68" s="685"/>
      <c r="JIU68" s="685"/>
      <c r="JIV68" s="685"/>
      <c r="JIW68" s="685"/>
      <c r="JIX68" s="685"/>
      <c r="JIY68" s="685"/>
      <c r="JIZ68" s="685"/>
      <c r="JJA68" s="685"/>
      <c r="JJB68" s="685"/>
      <c r="JJC68" s="685"/>
      <c r="JJD68" s="685"/>
      <c r="JJE68" s="685"/>
      <c r="JJF68" s="685"/>
      <c r="JJG68" s="685"/>
      <c r="JJH68" s="685"/>
      <c r="JJI68" s="685"/>
      <c r="JJJ68" s="685"/>
      <c r="JJK68" s="685"/>
      <c r="JJL68" s="685"/>
      <c r="JJM68" s="685"/>
      <c r="JJN68" s="685"/>
      <c r="JJO68" s="685"/>
      <c r="JJP68" s="685"/>
      <c r="JJQ68" s="685"/>
      <c r="JJR68" s="685"/>
      <c r="JJS68" s="685"/>
      <c r="JJT68" s="685"/>
      <c r="JJU68" s="685"/>
      <c r="JJV68" s="685"/>
      <c r="JJW68" s="685"/>
      <c r="JJX68" s="685"/>
      <c r="JJY68" s="685"/>
      <c r="JJZ68" s="685"/>
      <c r="JKA68" s="685"/>
      <c r="JKB68" s="685"/>
      <c r="JKC68" s="685"/>
      <c r="JKD68" s="685"/>
      <c r="JKE68" s="685"/>
      <c r="JKF68" s="685"/>
      <c r="JKG68" s="685"/>
      <c r="JKH68" s="685"/>
      <c r="JKI68" s="685"/>
      <c r="JKJ68" s="685"/>
      <c r="JKK68" s="685"/>
      <c r="JKL68" s="685"/>
      <c r="JKM68" s="685"/>
      <c r="JKN68" s="685"/>
      <c r="JKO68" s="685"/>
      <c r="JKP68" s="685"/>
      <c r="JKQ68" s="685"/>
      <c r="JKR68" s="685"/>
      <c r="JKS68" s="685"/>
      <c r="JKT68" s="685"/>
      <c r="JKU68" s="685"/>
      <c r="JKV68" s="685"/>
      <c r="JKW68" s="685"/>
      <c r="JKX68" s="685"/>
      <c r="JKY68" s="685"/>
      <c r="JKZ68" s="685"/>
      <c r="JLA68" s="685"/>
      <c r="JLB68" s="685"/>
      <c r="JLC68" s="685"/>
      <c r="JLD68" s="685"/>
      <c r="JLE68" s="685"/>
      <c r="JLF68" s="685"/>
      <c r="JLG68" s="685"/>
      <c r="JLH68" s="685"/>
      <c r="JLI68" s="685"/>
      <c r="JLJ68" s="685"/>
      <c r="JLK68" s="685"/>
      <c r="JLL68" s="685"/>
      <c r="JLM68" s="685"/>
      <c r="JLN68" s="685"/>
      <c r="JLO68" s="685"/>
      <c r="JLP68" s="685"/>
      <c r="JLQ68" s="685"/>
      <c r="JLR68" s="685"/>
      <c r="JLS68" s="685"/>
      <c r="JLT68" s="685"/>
      <c r="JLU68" s="685"/>
      <c r="JLV68" s="685"/>
      <c r="JLW68" s="685"/>
      <c r="JLX68" s="685"/>
      <c r="JLY68" s="685"/>
      <c r="JLZ68" s="685"/>
      <c r="JMA68" s="685"/>
      <c r="JMB68" s="685"/>
      <c r="JMC68" s="685"/>
      <c r="JMD68" s="685"/>
      <c r="JME68" s="685"/>
      <c r="JMF68" s="685"/>
      <c r="JMG68" s="685"/>
      <c r="JMH68" s="685"/>
      <c r="JMI68" s="685"/>
      <c r="JMJ68" s="685"/>
      <c r="JMK68" s="685"/>
      <c r="JML68" s="685"/>
      <c r="JMM68" s="685"/>
      <c r="JMN68" s="685"/>
      <c r="JMO68" s="685"/>
      <c r="JMP68" s="685"/>
      <c r="JMQ68" s="685"/>
      <c r="JMR68" s="685"/>
      <c r="JMS68" s="685"/>
      <c r="JMT68" s="685"/>
      <c r="JMU68" s="685"/>
      <c r="JMV68" s="685"/>
      <c r="JMW68" s="685"/>
      <c r="JMX68" s="685"/>
      <c r="JMY68" s="685"/>
      <c r="JMZ68" s="685"/>
      <c r="JNA68" s="685"/>
      <c r="JNB68" s="685"/>
      <c r="JNC68" s="685"/>
      <c r="JND68" s="685"/>
      <c r="JNE68" s="685"/>
      <c r="JNF68" s="685"/>
      <c r="JNG68" s="685"/>
      <c r="JNH68" s="685"/>
      <c r="JNI68" s="685"/>
      <c r="JNJ68" s="685"/>
      <c r="JNK68" s="685"/>
      <c r="JNL68" s="685"/>
      <c r="JNM68" s="685"/>
      <c r="JNN68" s="685"/>
      <c r="JNO68" s="685"/>
      <c r="JNP68" s="685"/>
      <c r="JNQ68" s="685"/>
      <c r="JNR68" s="685"/>
      <c r="JNS68" s="685"/>
      <c r="JNT68" s="685"/>
      <c r="JNU68" s="685"/>
      <c r="JNV68" s="685"/>
      <c r="JNW68" s="685"/>
      <c r="JNX68" s="685"/>
      <c r="JNY68" s="685"/>
      <c r="JNZ68" s="685"/>
      <c r="JOA68" s="685"/>
      <c r="JOB68" s="685"/>
      <c r="JOC68" s="685"/>
      <c r="JOD68" s="685"/>
      <c r="JOE68" s="685"/>
      <c r="JOF68" s="685"/>
      <c r="JOG68" s="685"/>
      <c r="JOH68" s="685"/>
      <c r="JOI68" s="685"/>
      <c r="JOJ68" s="685"/>
      <c r="JOK68" s="685"/>
      <c r="JOL68" s="685"/>
      <c r="JOM68" s="685"/>
      <c r="JON68" s="685"/>
      <c r="JOO68" s="685"/>
      <c r="JOP68" s="685"/>
      <c r="JOQ68" s="685"/>
      <c r="JOR68" s="685"/>
      <c r="JOS68" s="685"/>
      <c r="JOT68" s="685"/>
      <c r="JOU68" s="685"/>
      <c r="JOV68" s="685"/>
      <c r="JOW68" s="685"/>
      <c r="JOX68" s="685"/>
      <c r="JOY68" s="685"/>
      <c r="JOZ68" s="685"/>
      <c r="JPA68" s="685"/>
      <c r="JPB68" s="685"/>
      <c r="JPC68" s="685"/>
      <c r="JPD68" s="685"/>
      <c r="JPE68" s="685"/>
      <c r="JPF68" s="685"/>
      <c r="JPG68" s="685"/>
      <c r="JPH68" s="685"/>
      <c r="JPI68" s="685"/>
      <c r="JPJ68" s="685"/>
      <c r="JPK68" s="685"/>
      <c r="JPL68" s="685"/>
      <c r="JPM68" s="685"/>
      <c r="JPN68" s="685"/>
      <c r="JPO68" s="685"/>
      <c r="JPP68" s="685"/>
      <c r="JPQ68" s="685"/>
      <c r="JPR68" s="685"/>
      <c r="JPS68" s="685"/>
      <c r="JPT68" s="685"/>
      <c r="JPU68" s="685"/>
      <c r="JPV68" s="685"/>
      <c r="JPW68" s="685"/>
      <c r="JPX68" s="685"/>
      <c r="JPY68" s="685"/>
      <c r="JPZ68" s="685"/>
      <c r="JQA68" s="685"/>
      <c r="JQB68" s="685"/>
      <c r="JQC68" s="685"/>
      <c r="JQD68" s="685"/>
      <c r="JQE68" s="685"/>
      <c r="JQF68" s="685"/>
      <c r="JQG68" s="685"/>
      <c r="JQH68" s="685"/>
      <c r="JQI68" s="685"/>
      <c r="JQJ68" s="685"/>
      <c r="JQK68" s="685"/>
      <c r="JQL68" s="685"/>
      <c r="JQM68" s="685"/>
      <c r="JQN68" s="685"/>
      <c r="JQO68" s="685"/>
      <c r="JQP68" s="685"/>
      <c r="JQQ68" s="685"/>
      <c r="JQR68" s="685"/>
      <c r="JQS68" s="685"/>
      <c r="JQT68" s="685"/>
      <c r="JQU68" s="685"/>
      <c r="JQV68" s="685"/>
      <c r="JQW68" s="685"/>
      <c r="JQX68" s="685"/>
      <c r="JQY68" s="685"/>
      <c r="JQZ68" s="685"/>
      <c r="JRA68" s="685"/>
      <c r="JRB68" s="685"/>
      <c r="JRC68" s="685"/>
      <c r="JRD68" s="685"/>
      <c r="JRE68" s="685"/>
      <c r="JRF68" s="685"/>
      <c r="JRG68" s="685"/>
      <c r="JRH68" s="685"/>
      <c r="JRI68" s="685"/>
      <c r="JRJ68" s="685"/>
      <c r="JRK68" s="685"/>
      <c r="JRL68" s="685"/>
      <c r="JRM68" s="685"/>
      <c r="JRN68" s="685"/>
      <c r="JRO68" s="685"/>
      <c r="JRP68" s="685"/>
      <c r="JRQ68" s="685"/>
      <c r="JRR68" s="685"/>
      <c r="JRS68" s="685"/>
      <c r="JRT68" s="685"/>
      <c r="JRU68" s="685"/>
      <c r="JRV68" s="685"/>
      <c r="JRW68" s="685"/>
      <c r="JRX68" s="685"/>
      <c r="JRY68" s="685"/>
      <c r="JRZ68" s="685"/>
      <c r="JSA68" s="685"/>
      <c r="JSB68" s="685"/>
      <c r="JSC68" s="685"/>
      <c r="JSD68" s="685"/>
      <c r="JSE68" s="685"/>
      <c r="JSF68" s="685"/>
      <c r="JSG68" s="685"/>
      <c r="JSH68" s="685"/>
      <c r="JSI68" s="685"/>
      <c r="JSJ68" s="685"/>
      <c r="JSK68" s="685"/>
      <c r="JSL68" s="685"/>
      <c r="JSM68" s="685"/>
      <c r="JSN68" s="685"/>
      <c r="JSO68" s="685"/>
      <c r="JSP68" s="685"/>
      <c r="JSQ68" s="685"/>
      <c r="JSR68" s="685"/>
      <c r="JSS68" s="685"/>
      <c r="JST68" s="685"/>
      <c r="JSU68" s="685"/>
      <c r="JSV68" s="685"/>
      <c r="JSW68" s="685"/>
      <c r="JSX68" s="685"/>
      <c r="JSY68" s="685"/>
      <c r="JSZ68" s="685"/>
      <c r="JTA68" s="685"/>
      <c r="JTB68" s="685"/>
      <c r="JTC68" s="685"/>
      <c r="JTD68" s="685"/>
      <c r="JTE68" s="685"/>
      <c r="JTF68" s="685"/>
      <c r="JTG68" s="685"/>
      <c r="JTH68" s="685"/>
      <c r="JTI68" s="685"/>
      <c r="JTJ68" s="685"/>
      <c r="JTK68" s="685"/>
      <c r="JTL68" s="685"/>
      <c r="JTM68" s="685"/>
      <c r="JTN68" s="685"/>
      <c r="JTO68" s="685"/>
      <c r="JTP68" s="685"/>
      <c r="JTQ68" s="685"/>
      <c r="JTR68" s="685"/>
      <c r="JTS68" s="685"/>
      <c r="JTT68" s="685"/>
      <c r="JTU68" s="685"/>
      <c r="JTV68" s="685"/>
      <c r="JTW68" s="685"/>
      <c r="JTX68" s="685"/>
      <c r="JTY68" s="685"/>
      <c r="JTZ68" s="685"/>
      <c r="JUA68" s="685"/>
      <c r="JUB68" s="685"/>
      <c r="JUC68" s="685"/>
      <c r="JUD68" s="685"/>
      <c r="JUE68" s="685"/>
      <c r="JUF68" s="685"/>
      <c r="JUG68" s="685"/>
      <c r="JUH68" s="685"/>
      <c r="JUI68" s="685"/>
      <c r="JUJ68" s="685"/>
      <c r="JUK68" s="685"/>
      <c r="JUL68" s="685"/>
      <c r="JUM68" s="685"/>
      <c r="JUN68" s="685"/>
      <c r="JUO68" s="685"/>
      <c r="JUP68" s="685"/>
      <c r="JUQ68" s="685"/>
      <c r="JUR68" s="685"/>
      <c r="JUS68" s="685"/>
      <c r="JUT68" s="685"/>
      <c r="JUU68" s="685"/>
      <c r="JUV68" s="685"/>
      <c r="JUW68" s="685"/>
      <c r="JUX68" s="685"/>
      <c r="JUY68" s="685"/>
      <c r="JUZ68" s="685"/>
      <c r="JVA68" s="685"/>
      <c r="JVB68" s="685"/>
      <c r="JVC68" s="685"/>
      <c r="JVD68" s="685"/>
      <c r="JVE68" s="685"/>
      <c r="JVF68" s="685"/>
      <c r="JVG68" s="685"/>
      <c r="JVH68" s="685"/>
      <c r="JVI68" s="685"/>
      <c r="JVJ68" s="685"/>
      <c r="JVK68" s="685"/>
      <c r="JVL68" s="685"/>
      <c r="JVM68" s="685"/>
      <c r="JVN68" s="685"/>
      <c r="JVO68" s="685"/>
      <c r="JVP68" s="685"/>
      <c r="JVQ68" s="685"/>
      <c r="JVR68" s="685"/>
      <c r="JVS68" s="685"/>
      <c r="JVT68" s="685"/>
      <c r="JVU68" s="685"/>
      <c r="JVV68" s="685"/>
      <c r="JVW68" s="685"/>
      <c r="JVX68" s="685"/>
      <c r="JVY68" s="685"/>
      <c r="JVZ68" s="685"/>
      <c r="JWA68" s="685"/>
      <c r="JWB68" s="685"/>
      <c r="JWC68" s="685"/>
      <c r="JWD68" s="685"/>
      <c r="JWE68" s="685"/>
      <c r="JWF68" s="685"/>
      <c r="JWG68" s="685"/>
      <c r="JWH68" s="685"/>
      <c r="JWI68" s="685"/>
      <c r="JWJ68" s="685"/>
      <c r="JWK68" s="685"/>
      <c r="JWL68" s="685"/>
      <c r="JWM68" s="685"/>
      <c r="JWN68" s="685"/>
      <c r="JWO68" s="685"/>
      <c r="JWP68" s="685"/>
      <c r="JWQ68" s="685"/>
      <c r="JWR68" s="685"/>
      <c r="JWS68" s="685"/>
      <c r="JWT68" s="685"/>
      <c r="JWU68" s="685"/>
      <c r="JWV68" s="685"/>
      <c r="JWW68" s="685"/>
      <c r="JWX68" s="685"/>
      <c r="JWY68" s="685"/>
      <c r="JWZ68" s="685"/>
      <c r="JXA68" s="685"/>
      <c r="JXB68" s="685"/>
      <c r="JXC68" s="685"/>
      <c r="JXD68" s="685"/>
      <c r="JXE68" s="685"/>
      <c r="JXF68" s="685"/>
      <c r="JXG68" s="685"/>
      <c r="JXH68" s="685"/>
      <c r="JXI68" s="685"/>
      <c r="JXJ68" s="685"/>
      <c r="JXK68" s="685"/>
      <c r="JXL68" s="685"/>
      <c r="JXM68" s="685"/>
      <c r="JXN68" s="685"/>
      <c r="JXO68" s="685"/>
      <c r="JXP68" s="685"/>
      <c r="JXQ68" s="685"/>
      <c r="JXR68" s="685"/>
      <c r="JXS68" s="685"/>
      <c r="JXT68" s="685"/>
      <c r="JXU68" s="685"/>
      <c r="JXV68" s="685"/>
      <c r="JXW68" s="685"/>
      <c r="JXX68" s="685"/>
      <c r="JXY68" s="685"/>
      <c r="JXZ68" s="685"/>
      <c r="JYA68" s="685"/>
      <c r="JYB68" s="685"/>
      <c r="JYC68" s="685"/>
      <c r="JYD68" s="685"/>
      <c r="JYE68" s="685"/>
      <c r="JYF68" s="685"/>
      <c r="JYG68" s="685"/>
      <c r="JYH68" s="685"/>
      <c r="JYI68" s="685"/>
      <c r="JYJ68" s="685"/>
      <c r="JYK68" s="685"/>
      <c r="JYL68" s="685"/>
      <c r="JYM68" s="685"/>
      <c r="JYN68" s="685"/>
      <c r="JYO68" s="685"/>
      <c r="JYP68" s="685"/>
      <c r="JYQ68" s="685"/>
      <c r="JYR68" s="685"/>
      <c r="JYS68" s="685"/>
      <c r="JYT68" s="685"/>
      <c r="JYU68" s="685"/>
      <c r="JYV68" s="685"/>
      <c r="JYW68" s="685"/>
      <c r="JYX68" s="685"/>
      <c r="JYY68" s="685"/>
      <c r="JYZ68" s="685"/>
      <c r="JZA68" s="685"/>
      <c r="JZB68" s="685"/>
      <c r="JZC68" s="685"/>
      <c r="JZD68" s="685"/>
      <c r="JZE68" s="685"/>
      <c r="JZF68" s="685"/>
      <c r="JZG68" s="685"/>
      <c r="JZH68" s="685"/>
      <c r="JZI68" s="685"/>
      <c r="JZJ68" s="685"/>
      <c r="JZK68" s="685"/>
      <c r="JZL68" s="685"/>
      <c r="JZM68" s="685"/>
      <c r="JZN68" s="685"/>
      <c r="JZO68" s="685"/>
      <c r="JZP68" s="685"/>
      <c r="JZQ68" s="685"/>
      <c r="JZR68" s="685"/>
      <c r="JZS68" s="685"/>
      <c r="JZT68" s="685"/>
      <c r="JZU68" s="685"/>
      <c r="JZV68" s="685"/>
      <c r="JZW68" s="685"/>
      <c r="JZX68" s="685"/>
      <c r="JZY68" s="685"/>
      <c r="JZZ68" s="685"/>
      <c r="KAA68" s="685"/>
      <c r="KAB68" s="685"/>
      <c r="KAC68" s="685"/>
      <c r="KAD68" s="685"/>
      <c r="KAE68" s="685"/>
      <c r="KAF68" s="685"/>
      <c r="KAG68" s="685"/>
      <c r="KAH68" s="685"/>
      <c r="KAI68" s="685"/>
      <c r="KAJ68" s="685"/>
      <c r="KAK68" s="685"/>
      <c r="KAL68" s="685"/>
      <c r="KAM68" s="685"/>
      <c r="KAN68" s="685"/>
      <c r="KAO68" s="685"/>
      <c r="KAP68" s="685"/>
      <c r="KAQ68" s="685"/>
      <c r="KAR68" s="685"/>
      <c r="KAS68" s="685"/>
      <c r="KAT68" s="685"/>
      <c r="KAU68" s="685"/>
      <c r="KAV68" s="685"/>
      <c r="KAW68" s="685"/>
      <c r="KAX68" s="685"/>
      <c r="KAY68" s="685"/>
      <c r="KAZ68" s="685"/>
      <c r="KBA68" s="685"/>
      <c r="KBB68" s="685"/>
      <c r="KBC68" s="685"/>
      <c r="KBD68" s="685"/>
      <c r="KBE68" s="685"/>
      <c r="KBF68" s="685"/>
      <c r="KBG68" s="685"/>
      <c r="KBH68" s="685"/>
      <c r="KBI68" s="685"/>
      <c r="KBJ68" s="685"/>
      <c r="KBK68" s="685"/>
      <c r="KBL68" s="685"/>
      <c r="KBM68" s="685"/>
      <c r="KBN68" s="685"/>
      <c r="KBO68" s="685"/>
      <c r="KBP68" s="685"/>
      <c r="KBQ68" s="685"/>
      <c r="KBR68" s="685"/>
      <c r="KBS68" s="685"/>
      <c r="KBT68" s="685"/>
      <c r="KBU68" s="685"/>
      <c r="KBV68" s="685"/>
      <c r="KBW68" s="685"/>
      <c r="KBX68" s="685"/>
      <c r="KBY68" s="685"/>
      <c r="KBZ68" s="685"/>
      <c r="KCA68" s="685"/>
      <c r="KCB68" s="685"/>
      <c r="KCC68" s="685"/>
      <c r="KCD68" s="685"/>
      <c r="KCE68" s="685"/>
      <c r="KCF68" s="685"/>
      <c r="KCG68" s="685"/>
      <c r="KCH68" s="685"/>
      <c r="KCI68" s="685"/>
      <c r="KCJ68" s="685"/>
      <c r="KCK68" s="685"/>
      <c r="KCL68" s="685"/>
      <c r="KCM68" s="685"/>
      <c r="KCN68" s="685"/>
      <c r="KCO68" s="685"/>
      <c r="KCP68" s="685"/>
      <c r="KCQ68" s="685"/>
      <c r="KCR68" s="685"/>
      <c r="KCS68" s="685"/>
      <c r="KCT68" s="685"/>
      <c r="KCU68" s="685"/>
      <c r="KCV68" s="685"/>
      <c r="KCW68" s="685"/>
      <c r="KCX68" s="685"/>
      <c r="KCY68" s="685"/>
      <c r="KCZ68" s="685"/>
      <c r="KDA68" s="685"/>
      <c r="KDB68" s="685"/>
      <c r="KDC68" s="685"/>
      <c r="KDD68" s="685"/>
      <c r="KDE68" s="685"/>
      <c r="KDF68" s="685"/>
      <c r="KDG68" s="685"/>
      <c r="KDH68" s="685"/>
      <c r="KDI68" s="685"/>
      <c r="KDJ68" s="685"/>
      <c r="KDK68" s="685"/>
      <c r="KDL68" s="685"/>
      <c r="KDM68" s="685"/>
      <c r="KDN68" s="685"/>
      <c r="KDO68" s="685"/>
      <c r="KDP68" s="685"/>
      <c r="KDQ68" s="685"/>
      <c r="KDR68" s="685"/>
      <c r="KDS68" s="685"/>
      <c r="KDT68" s="685"/>
      <c r="KDU68" s="685"/>
      <c r="KDV68" s="685"/>
      <c r="KDW68" s="685"/>
      <c r="KDX68" s="685"/>
      <c r="KDY68" s="685"/>
      <c r="KDZ68" s="685"/>
      <c r="KEA68" s="685"/>
      <c r="KEB68" s="685"/>
      <c r="KEC68" s="685"/>
      <c r="KED68" s="685"/>
      <c r="KEE68" s="685"/>
      <c r="KEF68" s="685"/>
      <c r="KEG68" s="685"/>
      <c r="KEH68" s="685"/>
      <c r="KEI68" s="685"/>
      <c r="KEJ68" s="685"/>
      <c r="KEK68" s="685"/>
      <c r="KEL68" s="685"/>
      <c r="KEM68" s="685"/>
      <c r="KEN68" s="685"/>
      <c r="KEO68" s="685"/>
      <c r="KEP68" s="685"/>
      <c r="KEQ68" s="685"/>
      <c r="KER68" s="685"/>
      <c r="KES68" s="685"/>
      <c r="KET68" s="685"/>
      <c r="KEU68" s="685"/>
      <c r="KEV68" s="685"/>
      <c r="KEW68" s="685"/>
      <c r="KEX68" s="685"/>
      <c r="KEY68" s="685"/>
      <c r="KEZ68" s="685"/>
      <c r="KFA68" s="685"/>
      <c r="KFB68" s="685"/>
      <c r="KFC68" s="685"/>
      <c r="KFD68" s="685"/>
      <c r="KFE68" s="685"/>
      <c r="KFF68" s="685"/>
      <c r="KFG68" s="685"/>
      <c r="KFH68" s="685"/>
      <c r="KFI68" s="685"/>
      <c r="KFJ68" s="685"/>
      <c r="KFK68" s="685"/>
      <c r="KFL68" s="685"/>
      <c r="KFM68" s="685"/>
      <c r="KFN68" s="685"/>
      <c r="KFO68" s="685"/>
      <c r="KFP68" s="685"/>
      <c r="KFQ68" s="685"/>
      <c r="KFR68" s="685"/>
      <c r="KFS68" s="685"/>
      <c r="KFT68" s="685"/>
      <c r="KFU68" s="685"/>
      <c r="KFV68" s="685"/>
      <c r="KFW68" s="685"/>
      <c r="KFX68" s="685"/>
      <c r="KFY68" s="685"/>
      <c r="KFZ68" s="685"/>
      <c r="KGA68" s="685"/>
      <c r="KGB68" s="685"/>
      <c r="KGC68" s="685"/>
      <c r="KGD68" s="685"/>
      <c r="KGE68" s="685"/>
      <c r="KGF68" s="685"/>
      <c r="KGG68" s="685"/>
      <c r="KGH68" s="685"/>
      <c r="KGI68" s="685"/>
      <c r="KGJ68" s="685"/>
      <c r="KGK68" s="685"/>
      <c r="KGL68" s="685"/>
      <c r="KGM68" s="685"/>
      <c r="KGN68" s="685"/>
      <c r="KGO68" s="685"/>
      <c r="KGP68" s="685"/>
      <c r="KGQ68" s="685"/>
      <c r="KGR68" s="685"/>
      <c r="KGS68" s="685"/>
      <c r="KGT68" s="685"/>
      <c r="KGU68" s="685"/>
      <c r="KGV68" s="685"/>
      <c r="KGW68" s="685"/>
      <c r="KGX68" s="685"/>
      <c r="KGY68" s="685"/>
      <c r="KGZ68" s="685"/>
      <c r="KHA68" s="685"/>
      <c r="KHB68" s="685"/>
      <c r="KHC68" s="685"/>
      <c r="KHD68" s="685"/>
      <c r="KHE68" s="685"/>
      <c r="KHF68" s="685"/>
      <c r="KHG68" s="685"/>
      <c r="KHH68" s="685"/>
      <c r="KHI68" s="685"/>
      <c r="KHJ68" s="685"/>
      <c r="KHK68" s="685"/>
      <c r="KHL68" s="685"/>
      <c r="KHM68" s="685"/>
      <c r="KHN68" s="685"/>
      <c r="KHO68" s="685"/>
      <c r="KHP68" s="685"/>
      <c r="KHQ68" s="685"/>
      <c r="KHR68" s="685"/>
      <c r="KHS68" s="685"/>
      <c r="KHT68" s="685"/>
      <c r="KHU68" s="685"/>
      <c r="KHV68" s="685"/>
      <c r="KHW68" s="685"/>
      <c r="KHX68" s="685"/>
      <c r="KHY68" s="685"/>
      <c r="KHZ68" s="685"/>
      <c r="KIA68" s="685"/>
      <c r="KIB68" s="685"/>
      <c r="KIC68" s="685"/>
      <c r="KID68" s="685"/>
      <c r="KIE68" s="685"/>
      <c r="KIF68" s="685"/>
      <c r="KIG68" s="685"/>
      <c r="KIH68" s="685"/>
      <c r="KII68" s="685"/>
      <c r="KIJ68" s="685"/>
      <c r="KIK68" s="685"/>
      <c r="KIL68" s="685"/>
      <c r="KIM68" s="685"/>
      <c r="KIN68" s="685"/>
      <c r="KIO68" s="685"/>
      <c r="KIP68" s="685"/>
      <c r="KIQ68" s="685"/>
      <c r="KIR68" s="685"/>
      <c r="KIS68" s="685"/>
      <c r="KIT68" s="685"/>
      <c r="KIU68" s="685"/>
      <c r="KIV68" s="685"/>
      <c r="KIW68" s="685"/>
      <c r="KIX68" s="685"/>
      <c r="KIY68" s="685"/>
      <c r="KIZ68" s="685"/>
      <c r="KJA68" s="685"/>
      <c r="KJB68" s="685"/>
      <c r="KJC68" s="685"/>
      <c r="KJD68" s="685"/>
      <c r="KJE68" s="685"/>
      <c r="KJF68" s="685"/>
      <c r="KJG68" s="685"/>
      <c r="KJH68" s="685"/>
      <c r="KJI68" s="685"/>
      <c r="KJJ68" s="685"/>
      <c r="KJK68" s="685"/>
      <c r="KJL68" s="685"/>
      <c r="KJM68" s="685"/>
      <c r="KJN68" s="685"/>
      <c r="KJO68" s="685"/>
      <c r="KJP68" s="685"/>
      <c r="KJQ68" s="685"/>
      <c r="KJR68" s="685"/>
      <c r="KJS68" s="685"/>
      <c r="KJT68" s="685"/>
      <c r="KJU68" s="685"/>
      <c r="KJV68" s="685"/>
      <c r="KJW68" s="685"/>
      <c r="KJX68" s="685"/>
      <c r="KJY68" s="685"/>
      <c r="KJZ68" s="685"/>
      <c r="KKA68" s="685"/>
      <c r="KKB68" s="685"/>
      <c r="KKC68" s="685"/>
      <c r="KKD68" s="685"/>
      <c r="KKE68" s="685"/>
      <c r="KKF68" s="685"/>
      <c r="KKG68" s="685"/>
      <c r="KKH68" s="685"/>
      <c r="KKI68" s="685"/>
      <c r="KKJ68" s="685"/>
      <c r="KKK68" s="685"/>
      <c r="KKL68" s="685"/>
      <c r="KKM68" s="685"/>
      <c r="KKN68" s="685"/>
      <c r="KKO68" s="685"/>
      <c r="KKP68" s="685"/>
      <c r="KKQ68" s="685"/>
      <c r="KKR68" s="685"/>
      <c r="KKS68" s="685"/>
      <c r="KKT68" s="685"/>
      <c r="KKU68" s="685"/>
      <c r="KKV68" s="685"/>
      <c r="KKW68" s="685"/>
      <c r="KKX68" s="685"/>
      <c r="KKY68" s="685"/>
      <c r="KKZ68" s="685"/>
      <c r="KLA68" s="685"/>
      <c r="KLB68" s="685"/>
      <c r="KLC68" s="685"/>
      <c r="KLD68" s="685"/>
      <c r="KLE68" s="685"/>
      <c r="KLF68" s="685"/>
      <c r="KLG68" s="685"/>
      <c r="KLH68" s="685"/>
      <c r="KLI68" s="685"/>
      <c r="KLJ68" s="685"/>
      <c r="KLK68" s="685"/>
      <c r="KLL68" s="685"/>
      <c r="KLM68" s="685"/>
      <c r="KLN68" s="685"/>
      <c r="KLO68" s="685"/>
      <c r="KLP68" s="685"/>
      <c r="KLQ68" s="685"/>
      <c r="KLR68" s="685"/>
      <c r="KLS68" s="685"/>
      <c r="KLT68" s="685"/>
      <c r="KLU68" s="685"/>
      <c r="KLV68" s="685"/>
      <c r="KLW68" s="685"/>
      <c r="KLX68" s="685"/>
      <c r="KLY68" s="685"/>
      <c r="KLZ68" s="685"/>
      <c r="KMA68" s="685"/>
      <c r="KMB68" s="685"/>
      <c r="KMC68" s="685"/>
      <c r="KMD68" s="685"/>
      <c r="KME68" s="685"/>
      <c r="KMF68" s="685"/>
      <c r="KMG68" s="685"/>
      <c r="KMH68" s="685"/>
      <c r="KMI68" s="685"/>
      <c r="KMJ68" s="685"/>
      <c r="KMK68" s="685"/>
      <c r="KML68" s="685"/>
      <c r="KMM68" s="685"/>
      <c r="KMN68" s="685"/>
      <c r="KMO68" s="685"/>
      <c r="KMP68" s="685"/>
      <c r="KMQ68" s="685"/>
      <c r="KMR68" s="685"/>
      <c r="KMS68" s="685"/>
      <c r="KMT68" s="685"/>
      <c r="KMU68" s="685"/>
      <c r="KMV68" s="685"/>
      <c r="KMW68" s="685"/>
      <c r="KMX68" s="685"/>
      <c r="KMY68" s="685"/>
      <c r="KMZ68" s="685"/>
      <c r="KNA68" s="685"/>
      <c r="KNB68" s="685"/>
      <c r="KNC68" s="685"/>
      <c r="KND68" s="685"/>
      <c r="KNE68" s="685"/>
      <c r="KNF68" s="685"/>
      <c r="KNG68" s="685"/>
      <c r="KNH68" s="685"/>
      <c r="KNI68" s="685"/>
      <c r="KNJ68" s="685"/>
      <c r="KNK68" s="685"/>
      <c r="KNL68" s="685"/>
      <c r="KNM68" s="685"/>
      <c r="KNN68" s="685"/>
      <c r="KNO68" s="685"/>
      <c r="KNP68" s="685"/>
      <c r="KNQ68" s="685"/>
      <c r="KNR68" s="685"/>
      <c r="KNS68" s="685"/>
      <c r="KNT68" s="685"/>
      <c r="KNU68" s="685"/>
      <c r="KNV68" s="685"/>
      <c r="KNW68" s="685"/>
      <c r="KNX68" s="685"/>
      <c r="KNY68" s="685"/>
      <c r="KNZ68" s="685"/>
      <c r="KOA68" s="685"/>
      <c r="KOB68" s="685"/>
      <c r="KOC68" s="685"/>
      <c r="KOD68" s="685"/>
      <c r="KOE68" s="685"/>
      <c r="KOF68" s="685"/>
      <c r="KOG68" s="685"/>
      <c r="KOH68" s="685"/>
      <c r="KOI68" s="685"/>
      <c r="KOJ68" s="685"/>
      <c r="KOK68" s="685"/>
      <c r="KOL68" s="685"/>
      <c r="KOM68" s="685"/>
      <c r="KON68" s="685"/>
      <c r="KOO68" s="685"/>
      <c r="KOP68" s="685"/>
      <c r="KOQ68" s="685"/>
      <c r="KOR68" s="685"/>
      <c r="KOS68" s="685"/>
      <c r="KOT68" s="685"/>
      <c r="KOU68" s="685"/>
      <c r="KOV68" s="685"/>
      <c r="KOW68" s="685"/>
      <c r="KOX68" s="685"/>
      <c r="KOY68" s="685"/>
      <c r="KOZ68" s="685"/>
      <c r="KPA68" s="685"/>
      <c r="KPB68" s="685"/>
      <c r="KPC68" s="685"/>
      <c r="KPD68" s="685"/>
      <c r="KPE68" s="685"/>
      <c r="KPF68" s="685"/>
      <c r="KPG68" s="685"/>
      <c r="KPH68" s="685"/>
      <c r="KPI68" s="685"/>
      <c r="KPJ68" s="685"/>
      <c r="KPK68" s="685"/>
      <c r="KPL68" s="685"/>
      <c r="KPM68" s="685"/>
      <c r="KPN68" s="685"/>
      <c r="KPO68" s="685"/>
      <c r="KPP68" s="685"/>
      <c r="KPQ68" s="685"/>
      <c r="KPR68" s="685"/>
      <c r="KPS68" s="685"/>
      <c r="KPT68" s="685"/>
      <c r="KPU68" s="685"/>
      <c r="KPV68" s="685"/>
      <c r="KPW68" s="685"/>
      <c r="KPX68" s="685"/>
      <c r="KPY68" s="685"/>
      <c r="KPZ68" s="685"/>
      <c r="KQA68" s="685"/>
      <c r="KQB68" s="685"/>
      <c r="KQC68" s="685"/>
      <c r="KQD68" s="685"/>
      <c r="KQE68" s="685"/>
      <c r="KQF68" s="685"/>
      <c r="KQG68" s="685"/>
      <c r="KQH68" s="685"/>
      <c r="KQI68" s="685"/>
      <c r="KQJ68" s="685"/>
      <c r="KQK68" s="685"/>
      <c r="KQL68" s="685"/>
      <c r="KQM68" s="685"/>
      <c r="KQN68" s="685"/>
      <c r="KQO68" s="685"/>
      <c r="KQP68" s="685"/>
      <c r="KQQ68" s="685"/>
      <c r="KQR68" s="685"/>
      <c r="KQS68" s="685"/>
      <c r="KQT68" s="685"/>
      <c r="KQU68" s="685"/>
      <c r="KQV68" s="685"/>
      <c r="KQW68" s="685"/>
      <c r="KQX68" s="685"/>
      <c r="KQY68" s="685"/>
      <c r="KQZ68" s="685"/>
      <c r="KRA68" s="685"/>
      <c r="KRB68" s="685"/>
      <c r="KRC68" s="685"/>
      <c r="KRD68" s="685"/>
      <c r="KRE68" s="685"/>
      <c r="KRF68" s="685"/>
      <c r="KRG68" s="685"/>
      <c r="KRH68" s="685"/>
      <c r="KRI68" s="685"/>
      <c r="KRJ68" s="685"/>
      <c r="KRK68" s="685"/>
      <c r="KRL68" s="685"/>
      <c r="KRM68" s="685"/>
      <c r="KRN68" s="685"/>
      <c r="KRO68" s="685"/>
      <c r="KRP68" s="685"/>
      <c r="KRQ68" s="685"/>
      <c r="KRR68" s="685"/>
      <c r="KRS68" s="685"/>
      <c r="KRT68" s="685"/>
      <c r="KRU68" s="685"/>
      <c r="KRV68" s="685"/>
      <c r="KRW68" s="685"/>
      <c r="KRX68" s="685"/>
      <c r="KRY68" s="685"/>
      <c r="KRZ68" s="685"/>
      <c r="KSA68" s="685"/>
      <c r="KSB68" s="685"/>
      <c r="KSC68" s="685"/>
      <c r="KSD68" s="685"/>
      <c r="KSE68" s="685"/>
      <c r="KSF68" s="685"/>
      <c r="KSG68" s="685"/>
      <c r="KSH68" s="685"/>
      <c r="KSI68" s="685"/>
      <c r="KSJ68" s="685"/>
      <c r="KSK68" s="685"/>
      <c r="KSL68" s="685"/>
      <c r="KSM68" s="685"/>
      <c r="KSN68" s="685"/>
      <c r="KSO68" s="685"/>
      <c r="KSP68" s="685"/>
      <c r="KSQ68" s="685"/>
      <c r="KSR68" s="685"/>
      <c r="KSS68" s="685"/>
      <c r="KST68" s="685"/>
      <c r="KSU68" s="685"/>
      <c r="KSV68" s="685"/>
      <c r="KSW68" s="685"/>
      <c r="KSX68" s="685"/>
      <c r="KSY68" s="685"/>
      <c r="KSZ68" s="685"/>
      <c r="KTA68" s="685"/>
      <c r="KTB68" s="685"/>
      <c r="KTC68" s="685"/>
      <c r="KTD68" s="685"/>
      <c r="KTE68" s="685"/>
      <c r="KTF68" s="685"/>
      <c r="KTG68" s="685"/>
      <c r="KTH68" s="685"/>
      <c r="KTI68" s="685"/>
      <c r="KTJ68" s="685"/>
      <c r="KTK68" s="685"/>
      <c r="KTL68" s="685"/>
      <c r="KTM68" s="685"/>
      <c r="KTN68" s="685"/>
      <c r="KTO68" s="685"/>
      <c r="KTP68" s="685"/>
      <c r="KTQ68" s="685"/>
      <c r="KTR68" s="685"/>
      <c r="KTS68" s="685"/>
      <c r="KTT68" s="685"/>
      <c r="KTU68" s="685"/>
      <c r="KTV68" s="685"/>
      <c r="KTW68" s="685"/>
      <c r="KTX68" s="685"/>
      <c r="KTY68" s="685"/>
      <c r="KTZ68" s="685"/>
      <c r="KUA68" s="685"/>
      <c r="KUB68" s="685"/>
      <c r="KUC68" s="685"/>
      <c r="KUD68" s="685"/>
      <c r="KUE68" s="685"/>
      <c r="KUF68" s="685"/>
      <c r="KUG68" s="685"/>
      <c r="KUH68" s="685"/>
      <c r="KUI68" s="685"/>
      <c r="KUJ68" s="685"/>
      <c r="KUK68" s="685"/>
      <c r="KUL68" s="685"/>
      <c r="KUM68" s="685"/>
      <c r="KUN68" s="685"/>
      <c r="KUO68" s="685"/>
      <c r="KUP68" s="685"/>
      <c r="KUQ68" s="685"/>
      <c r="KUR68" s="685"/>
      <c r="KUS68" s="685"/>
      <c r="KUT68" s="685"/>
      <c r="KUU68" s="685"/>
      <c r="KUV68" s="685"/>
      <c r="KUW68" s="685"/>
      <c r="KUX68" s="685"/>
      <c r="KUY68" s="685"/>
      <c r="KUZ68" s="685"/>
      <c r="KVA68" s="685"/>
      <c r="KVB68" s="685"/>
      <c r="KVC68" s="685"/>
      <c r="KVD68" s="685"/>
      <c r="KVE68" s="685"/>
      <c r="KVF68" s="685"/>
      <c r="KVG68" s="685"/>
      <c r="KVH68" s="685"/>
      <c r="KVI68" s="685"/>
      <c r="KVJ68" s="685"/>
      <c r="KVK68" s="685"/>
      <c r="KVL68" s="685"/>
      <c r="KVM68" s="685"/>
      <c r="KVN68" s="685"/>
      <c r="KVO68" s="685"/>
      <c r="KVP68" s="685"/>
      <c r="KVQ68" s="685"/>
      <c r="KVR68" s="685"/>
      <c r="KVS68" s="685"/>
      <c r="KVT68" s="685"/>
      <c r="KVU68" s="685"/>
      <c r="KVV68" s="685"/>
      <c r="KVW68" s="685"/>
      <c r="KVX68" s="685"/>
      <c r="KVY68" s="685"/>
      <c r="KVZ68" s="685"/>
      <c r="KWA68" s="685"/>
      <c r="KWB68" s="685"/>
      <c r="KWC68" s="685"/>
      <c r="KWD68" s="685"/>
      <c r="KWE68" s="685"/>
      <c r="KWF68" s="685"/>
      <c r="KWG68" s="685"/>
      <c r="KWH68" s="685"/>
      <c r="KWI68" s="685"/>
      <c r="KWJ68" s="685"/>
      <c r="KWK68" s="685"/>
      <c r="KWL68" s="685"/>
      <c r="KWM68" s="685"/>
      <c r="KWN68" s="685"/>
      <c r="KWO68" s="685"/>
      <c r="KWP68" s="685"/>
      <c r="KWQ68" s="685"/>
      <c r="KWR68" s="685"/>
      <c r="KWS68" s="685"/>
      <c r="KWT68" s="685"/>
      <c r="KWU68" s="685"/>
      <c r="KWV68" s="685"/>
      <c r="KWW68" s="685"/>
      <c r="KWX68" s="685"/>
      <c r="KWY68" s="685"/>
      <c r="KWZ68" s="685"/>
      <c r="KXA68" s="685"/>
      <c r="KXB68" s="685"/>
      <c r="KXC68" s="685"/>
      <c r="KXD68" s="685"/>
      <c r="KXE68" s="685"/>
      <c r="KXF68" s="685"/>
      <c r="KXG68" s="685"/>
      <c r="KXH68" s="685"/>
      <c r="KXI68" s="685"/>
      <c r="KXJ68" s="685"/>
      <c r="KXK68" s="685"/>
      <c r="KXL68" s="685"/>
      <c r="KXM68" s="685"/>
      <c r="KXN68" s="685"/>
      <c r="KXO68" s="685"/>
      <c r="KXP68" s="685"/>
      <c r="KXQ68" s="685"/>
      <c r="KXR68" s="685"/>
      <c r="KXS68" s="685"/>
      <c r="KXT68" s="685"/>
      <c r="KXU68" s="685"/>
      <c r="KXV68" s="685"/>
      <c r="KXW68" s="685"/>
      <c r="KXX68" s="685"/>
      <c r="KXY68" s="685"/>
      <c r="KXZ68" s="685"/>
      <c r="KYA68" s="685"/>
      <c r="KYB68" s="685"/>
      <c r="KYC68" s="685"/>
      <c r="KYD68" s="685"/>
      <c r="KYE68" s="685"/>
      <c r="KYF68" s="685"/>
      <c r="KYG68" s="685"/>
      <c r="KYH68" s="685"/>
      <c r="KYI68" s="685"/>
      <c r="KYJ68" s="685"/>
      <c r="KYK68" s="685"/>
      <c r="KYL68" s="685"/>
      <c r="KYM68" s="685"/>
      <c r="KYN68" s="685"/>
      <c r="KYO68" s="685"/>
      <c r="KYP68" s="685"/>
      <c r="KYQ68" s="685"/>
      <c r="KYR68" s="685"/>
      <c r="KYS68" s="685"/>
      <c r="KYT68" s="685"/>
      <c r="KYU68" s="685"/>
      <c r="KYV68" s="685"/>
      <c r="KYW68" s="685"/>
      <c r="KYX68" s="685"/>
      <c r="KYY68" s="685"/>
      <c r="KYZ68" s="685"/>
      <c r="KZA68" s="685"/>
      <c r="KZB68" s="685"/>
      <c r="KZC68" s="685"/>
      <c r="KZD68" s="685"/>
      <c r="KZE68" s="685"/>
      <c r="KZF68" s="685"/>
      <c r="KZG68" s="685"/>
      <c r="KZH68" s="685"/>
      <c r="KZI68" s="685"/>
      <c r="KZJ68" s="685"/>
      <c r="KZK68" s="685"/>
      <c r="KZL68" s="685"/>
      <c r="KZM68" s="685"/>
      <c r="KZN68" s="685"/>
      <c r="KZO68" s="685"/>
      <c r="KZP68" s="685"/>
      <c r="KZQ68" s="685"/>
      <c r="KZR68" s="685"/>
      <c r="KZS68" s="685"/>
      <c r="KZT68" s="685"/>
      <c r="KZU68" s="685"/>
      <c r="KZV68" s="685"/>
      <c r="KZW68" s="685"/>
      <c r="KZX68" s="685"/>
      <c r="KZY68" s="685"/>
      <c r="KZZ68" s="685"/>
      <c r="LAA68" s="685"/>
      <c r="LAB68" s="685"/>
      <c r="LAC68" s="685"/>
      <c r="LAD68" s="685"/>
      <c r="LAE68" s="685"/>
      <c r="LAF68" s="685"/>
      <c r="LAG68" s="685"/>
      <c r="LAH68" s="685"/>
      <c r="LAI68" s="685"/>
      <c r="LAJ68" s="685"/>
      <c r="LAK68" s="685"/>
      <c r="LAL68" s="685"/>
      <c r="LAM68" s="685"/>
      <c r="LAN68" s="685"/>
      <c r="LAO68" s="685"/>
      <c r="LAP68" s="685"/>
      <c r="LAQ68" s="685"/>
      <c r="LAR68" s="685"/>
      <c r="LAS68" s="685"/>
      <c r="LAT68" s="685"/>
      <c r="LAU68" s="685"/>
      <c r="LAV68" s="685"/>
      <c r="LAW68" s="685"/>
      <c r="LAX68" s="685"/>
      <c r="LAY68" s="685"/>
      <c r="LAZ68" s="685"/>
      <c r="LBA68" s="685"/>
      <c r="LBB68" s="685"/>
      <c r="LBC68" s="685"/>
      <c r="LBD68" s="685"/>
      <c r="LBE68" s="685"/>
      <c r="LBF68" s="685"/>
      <c r="LBG68" s="685"/>
      <c r="LBH68" s="685"/>
      <c r="LBI68" s="685"/>
      <c r="LBJ68" s="685"/>
      <c r="LBK68" s="685"/>
      <c r="LBL68" s="685"/>
      <c r="LBM68" s="685"/>
      <c r="LBN68" s="685"/>
      <c r="LBO68" s="685"/>
      <c r="LBP68" s="685"/>
      <c r="LBQ68" s="685"/>
      <c r="LBR68" s="685"/>
      <c r="LBS68" s="685"/>
      <c r="LBT68" s="685"/>
      <c r="LBU68" s="685"/>
      <c r="LBV68" s="685"/>
      <c r="LBW68" s="685"/>
      <c r="LBX68" s="685"/>
      <c r="LBY68" s="685"/>
      <c r="LBZ68" s="685"/>
      <c r="LCA68" s="685"/>
      <c r="LCB68" s="685"/>
      <c r="LCC68" s="685"/>
      <c r="LCD68" s="685"/>
      <c r="LCE68" s="685"/>
      <c r="LCF68" s="685"/>
      <c r="LCG68" s="685"/>
      <c r="LCH68" s="685"/>
      <c r="LCI68" s="685"/>
      <c r="LCJ68" s="685"/>
      <c r="LCK68" s="685"/>
      <c r="LCL68" s="685"/>
      <c r="LCM68" s="685"/>
      <c r="LCN68" s="685"/>
      <c r="LCO68" s="685"/>
      <c r="LCP68" s="685"/>
      <c r="LCQ68" s="685"/>
      <c r="LCR68" s="685"/>
      <c r="LCS68" s="685"/>
      <c r="LCT68" s="685"/>
      <c r="LCU68" s="685"/>
      <c r="LCV68" s="685"/>
      <c r="LCW68" s="685"/>
      <c r="LCX68" s="685"/>
      <c r="LCY68" s="685"/>
      <c r="LCZ68" s="685"/>
      <c r="LDA68" s="685"/>
      <c r="LDB68" s="685"/>
      <c r="LDC68" s="685"/>
      <c r="LDD68" s="685"/>
      <c r="LDE68" s="685"/>
      <c r="LDF68" s="685"/>
      <c r="LDG68" s="685"/>
      <c r="LDH68" s="685"/>
      <c r="LDI68" s="685"/>
      <c r="LDJ68" s="685"/>
      <c r="LDK68" s="685"/>
      <c r="LDL68" s="685"/>
      <c r="LDM68" s="685"/>
      <c r="LDN68" s="685"/>
      <c r="LDO68" s="685"/>
      <c r="LDP68" s="685"/>
      <c r="LDQ68" s="685"/>
      <c r="LDR68" s="685"/>
      <c r="LDS68" s="685"/>
      <c r="LDT68" s="685"/>
      <c r="LDU68" s="685"/>
      <c r="LDV68" s="685"/>
      <c r="LDW68" s="685"/>
      <c r="LDX68" s="685"/>
      <c r="LDY68" s="685"/>
      <c r="LDZ68" s="685"/>
      <c r="LEA68" s="685"/>
      <c r="LEB68" s="685"/>
      <c r="LEC68" s="685"/>
      <c r="LED68" s="685"/>
      <c r="LEE68" s="685"/>
      <c r="LEF68" s="685"/>
      <c r="LEG68" s="685"/>
      <c r="LEH68" s="685"/>
      <c r="LEI68" s="685"/>
      <c r="LEJ68" s="685"/>
      <c r="LEK68" s="685"/>
      <c r="LEL68" s="685"/>
      <c r="LEM68" s="685"/>
      <c r="LEN68" s="685"/>
      <c r="LEO68" s="685"/>
      <c r="LEP68" s="685"/>
      <c r="LEQ68" s="685"/>
      <c r="LER68" s="685"/>
      <c r="LES68" s="685"/>
      <c r="LET68" s="685"/>
      <c r="LEU68" s="685"/>
      <c r="LEV68" s="685"/>
      <c r="LEW68" s="685"/>
      <c r="LEX68" s="685"/>
      <c r="LEY68" s="685"/>
      <c r="LEZ68" s="685"/>
      <c r="LFA68" s="685"/>
      <c r="LFB68" s="685"/>
      <c r="LFC68" s="685"/>
      <c r="LFD68" s="685"/>
      <c r="LFE68" s="685"/>
      <c r="LFF68" s="685"/>
      <c r="LFG68" s="685"/>
      <c r="LFH68" s="685"/>
      <c r="LFI68" s="685"/>
      <c r="LFJ68" s="685"/>
      <c r="LFK68" s="685"/>
      <c r="LFL68" s="685"/>
      <c r="LFM68" s="685"/>
      <c r="LFN68" s="685"/>
      <c r="LFO68" s="685"/>
      <c r="LFP68" s="685"/>
      <c r="LFQ68" s="685"/>
      <c r="LFR68" s="685"/>
      <c r="LFS68" s="685"/>
      <c r="LFT68" s="685"/>
      <c r="LFU68" s="685"/>
      <c r="LFV68" s="685"/>
      <c r="LFW68" s="685"/>
      <c r="LFX68" s="685"/>
      <c r="LFY68" s="685"/>
      <c r="LFZ68" s="685"/>
      <c r="LGA68" s="685"/>
      <c r="LGB68" s="685"/>
      <c r="LGC68" s="685"/>
      <c r="LGD68" s="685"/>
      <c r="LGE68" s="685"/>
      <c r="LGF68" s="685"/>
      <c r="LGG68" s="685"/>
      <c r="LGH68" s="685"/>
      <c r="LGI68" s="685"/>
      <c r="LGJ68" s="685"/>
      <c r="LGK68" s="685"/>
      <c r="LGL68" s="685"/>
      <c r="LGM68" s="685"/>
      <c r="LGN68" s="685"/>
      <c r="LGO68" s="685"/>
      <c r="LGP68" s="685"/>
      <c r="LGQ68" s="685"/>
      <c r="LGR68" s="685"/>
      <c r="LGS68" s="685"/>
      <c r="LGT68" s="685"/>
      <c r="LGU68" s="685"/>
      <c r="LGV68" s="685"/>
      <c r="LGW68" s="685"/>
      <c r="LGX68" s="685"/>
      <c r="LGY68" s="685"/>
      <c r="LGZ68" s="685"/>
      <c r="LHA68" s="685"/>
      <c r="LHB68" s="685"/>
      <c r="LHC68" s="685"/>
      <c r="LHD68" s="685"/>
      <c r="LHE68" s="685"/>
      <c r="LHF68" s="685"/>
      <c r="LHG68" s="685"/>
      <c r="LHH68" s="685"/>
      <c r="LHI68" s="685"/>
      <c r="LHJ68" s="685"/>
      <c r="LHK68" s="685"/>
      <c r="LHL68" s="685"/>
      <c r="LHM68" s="685"/>
      <c r="LHN68" s="685"/>
      <c r="LHO68" s="685"/>
      <c r="LHP68" s="685"/>
      <c r="LHQ68" s="685"/>
      <c r="LHR68" s="685"/>
      <c r="LHS68" s="685"/>
      <c r="LHT68" s="685"/>
      <c r="LHU68" s="685"/>
      <c r="LHV68" s="685"/>
      <c r="LHW68" s="685"/>
      <c r="LHX68" s="685"/>
      <c r="LHY68" s="685"/>
      <c r="LHZ68" s="685"/>
      <c r="LIA68" s="685"/>
      <c r="LIB68" s="685"/>
      <c r="LIC68" s="685"/>
      <c r="LID68" s="685"/>
      <c r="LIE68" s="685"/>
      <c r="LIF68" s="685"/>
      <c r="LIG68" s="685"/>
      <c r="LIH68" s="685"/>
      <c r="LII68" s="685"/>
      <c r="LIJ68" s="685"/>
      <c r="LIK68" s="685"/>
      <c r="LIL68" s="685"/>
      <c r="LIM68" s="685"/>
      <c r="LIN68" s="685"/>
      <c r="LIO68" s="685"/>
      <c r="LIP68" s="685"/>
      <c r="LIQ68" s="685"/>
      <c r="LIR68" s="685"/>
      <c r="LIS68" s="685"/>
      <c r="LIT68" s="685"/>
      <c r="LIU68" s="685"/>
      <c r="LIV68" s="685"/>
      <c r="LIW68" s="685"/>
      <c r="LIX68" s="685"/>
      <c r="LIY68" s="685"/>
      <c r="LIZ68" s="685"/>
      <c r="LJA68" s="685"/>
      <c r="LJB68" s="685"/>
      <c r="LJC68" s="685"/>
      <c r="LJD68" s="685"/>
      <c r="LJE68" s="685"/>
      <c r="LJF68" s="685"/>
      <c r="LJG68" s="685"/>
      <c r="LJH68" s="685"/>
      <c r="LJI68" s="685"/>
      <c r="LJJ68" s="685"/>
      <c r="LJK68" s="685"/>
      <c r="LJL68" s="685"/>
      <c r="LJM68" s="685"/>
      <c r="LJN68" s="685"/>
      <c r="LJO68" s="685"/>
      <c r="LJP68" s="685"/>
      <c r="LJQ68" s="685"/>
      <c r="LJR68" s="685"/>
      <c r="LJS68" s="685"/>
      <c r="LJT68" s="685"/>
      <c r="LJU68" s="685"/>
      <c r="LJV68" s="685"/>
      <c r="LJW68" s="685"/>
      <c r="LJX68" s="685"/>
      <c r="LJY68" s="685"/>
      <c r="LJZ68" s="685"/>
      <c r="LKA68" s="685"/>
      <c r="LKB68" s="685"/>
      <c r="LKC68" s="685"/>
      <c r="LKD68" s="685"/>
      <c r="LKE68" s="685"/>
      <c r="LKF68" s="685"/>
      <c r="LKG68" s="685"/>
      <c r="LKH68" s="685"/>
      <c r="LKI68" s="685"/>
      <c r="LKJ68" s="685"/>
      <c r="LKK68" s="685"/>
      <c r="LKL68" s="685"/>
      <c r="LKM68" s="685"/>
      <c r="LKN68" s="685"/>
      <c r="LKO68" s="685"/>
      <c r="LKP68" s="685"/>
      <c r="LKQ68" s="685"/>
      <c r="LKR68" s="685"/>
      <c r="LKS68" s="685"/>
      <c r="LKT68" s="685"/>
      <c r="LKU68" s="685"/>
      <c r="LKV68" s="685"/>
      <c r="LKW68" s="685"/>
      <c r="LKX68" s="685"/>
      <c r="LKY68" s="685"/>
      <c r="LKZ68" s="685"/>
      <c r="LLA68" s="685"/>
      <c r="LLB68" s="685"/>
      <c r="LLC68" s="685"/>
      <c r="LLD68" s="685"/>
      <c r="LLE68" s="685"/>
      <c r="LLF68" s="685"/>
      <c r="LLG68" s="685"/>
      <c r="LLH68" s="685"/>
      <c r="LLI68" s="685"/>
      <c r="LLJ68" s="685"/>
      <c r="LLK68" s="685"/>
      <c r="LLL68" s="685"/>
      <c r="LLM68" s="685"/>
      <c r="LLN68" s="685"/>
      <c r="LLO68" s="685"/>
      <c r="LLP68" s="685"/>
      <c r="LLQ68" s="685"/>
      <c r="LLR68" s="685"/>
      <c r="LLS68" s="685"/>
      <c r="LLT68" s="685"/>
      <c r="LLU68" s="685"/>
      <c r="LLV68" s="685"/>
      <c r="LLW68" s="685"/>
      <c r="LLX68" s="685"/>
      <c r="LLY68" s="685"/>
      <c r="LLZ68" s="685"/>
      <c r="LMA68" s="685"/>
      <c r="LMB68" s="685"/>
      <c r="LMC68" s="685"/>
      <c r="LMD68" s="685"/>
      <c r="LME68" s="685"/>
      <c r="LMF68" s="685"/>
      <c r="LMG68" s="685"/>
      <c r="LMH68" s="685"/>
      <c r="LMI68" s="685"/>
      <c r="LMJ68" s="685"/>
      <c r="LMK68" s="685"/>
      <c r="LML68" s="685"/>
      <c r="LMM68" s="685"/>
      <c r="LMN68" s="685"/>
      <c r="LMO68" s="685"/>
      <c r="LMP68" s="685"/>
      <c r="LMQ68" s="685"/>
      <c r="LMR68" s="685"/>
      <c r="LMS68" s="685"/>
      <c r="LMT68" s="685"/>
      <c r="LMU68" s="685"/>
      <c r="LMV68" s="685"/>
      <c r="LMW68" s="685"/>
      <c r="LMX68" s="685"/>
      <c r="LMY68" s="685"/>
      <c r="LMZ68" s="685"/>
      <c r="LNA68" s="685"/>
      <c r="LNB68" s="685"/>
      <c r="LNC68" s="685"/>
      <c r="LND68" s="685"/>
      <c r="LNE68" s="685"/>
      <c r="LNF68" s="685"/>
      <c r="LNG68" s="685"/>
      <c r="LNH68" s="685"/>
      <c r="LNI68" s="685"/>
      <c r="LNJ68" s="685"/>
      <c r="LNK68" s="685"/>
      <c r="LNL68" s="685"/>
      <c r="LNM68" s="685"/>
      <c r="LNN68" s="685"/>
      <c r="LNO68" s="685"/>
      <c r="LNP68" s="685"/>
      <c r="LNQ68" s="685"/>
      <c r="LNR68" s="685"/>
      <c r="LNS68" s="685"/>
      <c r="LNT68" s="685"/>
      <c r="LNU68" s="685"/>
      <c r="LNV68" s="685"/>
      <c r="LNW68" s="685"/>
      <c r="LNX68" s="685"/>
      <c r="LNY68" s="685"/>
      <c r="LNZ68" s="685"/>
      <c r="LOA68" s="685"/>
      <c r="LOB68" s="685"/>
      <c r="LOC68" s="685"/>
      <c r="LOD68" s="685"/>
      <c r="LOE68" s="685"/>
      <c r="LOF68" s="685"/>
      <c r="LOG68" s="685"/>
      <c r="LOH68" s="685"/>
      <c r="LOI68" s="685"/>
      <c r="LOJ68" s="685"/>
      <c r="LOK68" s="685"/>
      <c r="LOL68" s="685"/>
      <c r="LOM68" s="685"/>
      <c r="LON68" s="685"/>
      <c r="LOO68" s="685"/>
      <c r="LOP68" s="685"/>
      <c r="LOQ68" s="685"/>
      <c r="LOR68" s="685"/>
      <c r="LOS68" s="685"/>
      <c r="LOT68" s="685"/>
      <c r="LOU68" s="685"/>
      <c r="LOV68" s="685"/>
      <c r="LOW68" s="685"/>
      <c r="LOX68" s="685"/>
      <c r="LOY68" s="685"/>
      <c r="LOZ68" s="685"/>
      <c r="LPA68" s="685"/>
      <c r="LPB68" s="685"/>
      <c r="LPC68" s="685"/>
      <c r="LPD68" s="685"/>
      <c r="LPE68" s="685"/>
      <c r="LPF68" s="685"/>
      <c r="LPG68" s="685"/>
      <c r="LPH68" s="685"/>
      <c r="LPI68" s="685"/>
      <c r="LPJ68" s="685"/>
      <c r="LPK68" s="685"/>
      <c r="LPL68" s="685"/>
      <c r="LPM68" s="685"/>
      <c r="LPN68" s="685"/>
      <c r="LPO68" s="685"/>
      <c r="LPP68" s="685"/>
      <c r="LPQ68" s="685"/>
      <c r="LPR68" s="685"/>
      <c r="LPS68" s="685"/>
      <c r="LPT68" s="685"/>
      <c r="LPU68" s="685"/>
      <c r="LPV68" s="685"/>
      <c r="LPW68" s="685"/>
      <c r="LPX68" s="685"/>
      <c r="LPY68" s="685"/>
      <c r="LPZ68" s="685"/>
      <c r="LQA68" s="685"/>
      <c r="LQB68" s="685"/>
      <c r="LQC68" s="685"/>
      <c r="LQD68" s="685"/>
      <c r="LQE68" s="685"/>
      <c r="LQF68" s="685"/>
      <c r="LQG68" s="685"/>
      <c r="LQH68" s="685"/>
      <c r="LQI68" s="685"/>
      <c r="LQJ68" s="685"/>
      <c r="LQK68" s="685"/>
      <c r="LQL68" s="685"/>
      <c r="LQM68" s="685"/>
      <c r="LQN68" s="685"/>
      <c r="LQO68" s="685"/>
      <c r="LQP68" s="685"/>
      <c r="LQQ68" s="685"/>
      <c r="LQR68" s="685"/>
      <c r="LQS68" s="685"/>
      <c r="LQT68" s="685"/>
      <c r="LQU68" s="685"/>
      <c r="LQV68" s="685"/>
      <c r="LQW68" s="685"/>
      <c r="LQX68" s="685"/>
      <c r="LQY68" s="685"/>
      <c r="LQZ68" s="685"/>
      <c r="LRA68" s="685"/>
      <c r="LRB68" s="685"/>
      <c r="LRC68" s="685"/>
      <c r="LRD68" s="685"/>
      <c r="LRE68" s="685"/>
      <c r="LRF68" s="685"/>
      <c r="LRG68" s="685"/>
      <c r="LRH68" s="685"/>
      <c r="LRI68" s="685"/>
      <c r="LRJ68" s="685"/>
      <c r="LRK68" s="685"/>
      <c r="LRL68" s="685"/>
      <c r="LRM68" s="685"/>
      <c r="LRN68" s="685"/>
      <c r="LRO68" s="685"/>
      <c r="LRP68" s="685"/>
      <c r="LRQ68" s="685"/>
      <c r="LRR68" s="685"/>
      <c r="LRS68" s="685"/>
      <c r="LRT68" s="685"/>
      <c r="LRU68" s="685"/>
      <c r="LRV68" s="685"/>
      <c r="LRW68" s="685"/>
      <c r="LRX68" s="685"/>
      <c r="LRY68" s="685"/>
      <c r="LRZ68" s="685"/>
      <c r="LSA68" s="685"/>
      <c r="LSB68" s="685"/>
      <c r="LSC68" s="685"/>
      <c r="LSD68" s="685"/>
      <c r="LSE68" s="685"/>
      <c r="LSF68" s="685"/>
      <c r="LSG68" s="685"/>
      <c r="LSH68" s="685"/>
      <c r="LSI68" s="685"/>
      <c r="LSJ68" s="685"/>
      <c r="LSK68" s="685"/>
      <c r="LSL68" s="685"/>
      <c r="LSM68" s="685"/>
      <c r="LSN68" s="685"/>
      <c r="LSO68" s="685"/>
      <c r="LSP68" s="685"/>
      <c r="LSQ68" s="685"/>
      <c r="LSR68" s="685"/>
      <c r="LSS68" s="685"/>
      <c r="LST68" s="685"/>
      <c r="LSU68" s="685"/>
      <c r="LSV68" s="685"/>
      <c r="LSW68" s="685"/>
      <c r="LSX68" s="685"/>
      <c r="LSY68" s="685"/>
      <c r="LSZ68" s="685"/>
      <c r="LTA68" s="685"/>
      <c r="LTB68" s="685"/>
      <c r="LTC68" s="685"/>
      <c r="LTD68" s="685"/>
      <c r="LTE68" s="685"/>
      <c r="LTF68" s="685"/>
      <c r="LTG68" s="685"/>
      <c r="LTH68" s="685"/>
      <c r="LTI68" s="685"/>
      <c r="LTJ68" s="685"/>
      <c r="LTK68" s="685"/>
      <c r="LTL68" s="685"/>
      <c r="LTM68" s="685"/>
      <c r="LTN68" s="685"/>
      <c r="LTO68" s="685"/>
      <c r="LTP68" s="685"/>
      <c r="LTQ68" s="685"/>
      <c r="LTR68" s="685"/>
      <c r="LTS68" s="685"/>
      <c r="LTT68" s="685"/>
      <c r="LTU68" s="685"/>
      <c r="LTV68" s="685"/>
      <c r="LTW68" s="685"/>
      <c r="LTX68" s="685"/>
      <c r="LTY68" s="685"/>
      <c r="LTZ68" s="685"/>
      <c r="LUA68" s="685"/>
      <c r="LUB68" s="685"/>
      <c r="LUC68" s="685"/>
      <c r="LUD68" s="685"/>
      <c r="LUE68" s="685"/>
      <c r="LUF68" s="685"/>
      <c r="LUG68" s="685"/>
      <c r="LUH68" s="685"/>
      <c r="LUI68" s="685"/>
      <c r="LUJ68" s="685"/>
      <c r="LUK68" s="685"/>
      <c r="LUL68" s="685"/>
      <c r="LUM68" s="685"/>
      <c r="LUN68" s="685"/>
      <c r="LUO68" s="685"/>
      <c r="LUP68" s="685"/>
      <c r="LUQ68" s="685"/>
      <c r="LUR68" s="685"/>
      <c r="LUS68" s="685"/>
      <c r="LUT68" s="685"/>
      <c r="LUU68" s="685"/>
      <c r="LUV68" s="685"/>
      <c r="LUW68" s="685"/>
      <c r="LUX68" s="685"/>
      <c r="LUY68" s="685"/>
      <c r="LUZ68" s="685"/>
      <c r="LVA68" s="685"/>
      <c r="LVB68" s="685"/>
      <c r="LVC68" s="685"/>
      <c r="LVD68" s="685"/>
      <c r="LVE68" s="685"/>
      <c r="LVF68" s="685"/>
      <c r="LVG68" s="685"/>
      <c r="LVH68" s="685"/>
      <c r="LVI68" s="685"/>
      <c r="LVJ68" s="685"/>
      <c r="LVK68" s="685"/>
      <c r="LVL68" s="685"/>
      <c r="LVM68" s="685"/>
      <c r="LVN68" s="685"/>
      <c r="LVO68" s="685"/>
      <c r="LVP68" s="685"/>
      <c r="LVQ68" s="685"/>
      <c r="LVR68" s="685"/>
      <c r="LVS68" s="685"/>
      <c r="LVT68" s="685"/>
      <c r="LVU68" s="685"/>
      <c r="LVV68" s="685"/>
      <c r="LVW68" s="685"/>
      <c r="LVX68" s="685"/>
      <c r="LVY68" s="685"/>
      <c r="LVZ68" s="685"/>
      <c r="LWA68" s="685"/>
      <c r="LWB68" s="685"/>
      <c r="LWC68" s="685"/>
      <c r="LWD68" s="685"/>
      <c r="LWE68" s="685"/>
      <c r="LWF68" s="685"/>
      <c r="LWG68" s="685"/>
      <c r="LWH68" s="685"/>
      <c r="LWI68" s="685"/>
      <c r="LWJ68" s="685"/>
      <c r="LWK68" s="685"/>
      <c r="LWL68" s="685"/>
      <c r="LWM68" s="685"/>
      <c r="LWN68" s="685"/>
      <c r="LWO68" s="685"/>
      <c r="LWP68" s="685"/>
      <c r="LWQ68" s="685"/>
      <c r="LWR68" s="685"/>
      <c r="LWS68" s="685"/>
      <c r="LWT68" s="685"/>
      <c r="LWU68" s="685"/>
      <c r="LWV68" s="685"/>
      <c r="LWW68" s="685"/>
      <c r="LWX68" s="685"/>
      <c r="LWY68" s="685"/>
      <c r="LWZ68" s="685"/>
      <c r="LXA68" s="685"/>
      <c r="LXB68" s="685"/>
      <c r="LXC68" s="685"/>
      <c r="LXD68" s="685"/>
      <c r="LXE68" s="685"/>
      <c r="LXF68" s="685"/>
      <c r="LXG68" s="685"/>
      <c r="LXH68" s="685"/>
      <c r="LXI68" s="685"/>
      <c r="LXJ68" s="685"/>
      <c r="LXK68" s="685"/>
      <c r="LXL68" s="685"/>
      <c r="LXM68" s="685"/>
      <c r="LXN68" s="685"/>
      <c r="LXO68" s="685"/>
      <c r="LXP68" s="685"/>
      <c r="LXQ68" s="685"/>
      <c r="LXR68" s="685"/>
      <c r="LXS68" s="685"/>
      <c r="LXT68" s="685"/>
      <c r="LXU68" s="685"/>
      <c r="LXV68" s="685"/>
      <c r="LXW68" s="685"/>
      <c r="LXX68" s="685"/>
      <c r="LXY68" s="685"/>
      <c r="LXZ68" s="685"/>
      <c r="LYA68" s="685"/>
      <c r="LYB68" s="685"/>
      <c r="LYC68" s="685"/>
      <c r="LYD68" s="685"/>
      <c r="LYE68" s="685"/>
      <c r="LYF68" s="685"/>
      <c r="LYG68" s="685"/>
      <c r="LYH68" s="685"/>
      <c r="LYI68" s="685"/>
      <c r="LYJ68" s="685"/>
      <c r="LYK68" s="685"/>
      <c r="LYL68" s="685"/>
      <c r="LYM68" s="685"/>
      <c r="LYN68" s="685"/>
      <c r="LYO68" s="685"/>
      <c r="LYP68" s="685"/>
      <c r="LYQ68" s="685"/>
      <c r="LYR68" s="685"/>
      <c r="LYS68" s="685"/>
      <c r="LYT68" s="685"/>
      <c r="LYU68" s="685"/>
      <c r="LYV68" s="685"/>
      <c r="LYW68" s="685"/>
      <c r="LYX68" s="685"/>
      <c r="LYY68" s="685"/>
      <c r="LYZ68" s="685"/>
      <c r="LZA68" s="685"/>
      <c r="LZB68" s="685"/>
      <c r="LZC68" s="685"/>
      <c r="LZD68" s="685"/>
      <c r="LZE68" s="685"/>
      <c r="LZF68" s="685"/>
      <c r="LZG68" s="685"/>
      <c r="LZH68" s="685"/>
      <c r="LZI68" s="685"/>
      <c r="LZJ68" s="685"/>
      <c r="LZK68" s="685"/>
      <c r="LZL68" s="685"/>
      <c r="LZM68" s="685"/>
      <c r="LZN68" s="685"/>
      <c r="LZO68" s="685"/>
      <c r="LZP68" s="685"/>
      <c r="LZQ68" s="685"/>
      <c r="LZR68" s="685"/>
      <c r="LZS68" s="685"/>
      <c r="LZT68" s="685"/>
      <c r="LZU68" s="685"/>
      <c r="LZV68" s="685"/>
      <c r="LZW68" s="685"/>
      <c r="LZX68" s="685"/>
      <c r="LZY68" s="685"/>
      <c r="LZZ68" s="685"/>
      <c r="MAA68" s="685"/>
      <c r="MAB68" s="685"/>
      <c r="MAC68" s="685"/>
      <c r="MAD68" s="685"/>
      <c r="MAE68" s="685"/>
      <c r="MAF68" s="685"/>
      <c r="MAG68" s="685"/>
      <c r="MAH68" s="685"/>
      <c r="MAI68" s="685"/>
      <c r="MAJ68" s="685"/>
      <c r="MAK68" s="685"/>
      <c r="MAL68" s="685"/>
      <c r="MAM68" s="685"/>
      <c r="MAN68" s="685"/>
      <c r="MAO68" s="685"/>
      <c r="MAP68" s="685"/>
      <c r="MAQ68" s="685"/>
      <c r="MAR68" s="685"/>
      <c r="MAS68" s="685"/>
      <c r="MAT68" s="685"/>
      <c r="MAU68" s="685"/>
      <c r="MAV68" s="685"/>
      <c r="MAW68" s="685"/>
      <c r="MAX68" s="685"/>
      <c r="MAY68" s="685"/>
      <c r="MAZ68" s="685"/>
      <c r="MBA68" s="685"/>
      <c r="MBB68" s="685"/>
      <c r="MBC68" s="685"/>
      <c r="MBD68" s="685"/>
      <c r="MBE68" s="685"/>
      <c r="MBF68" s="685"/>
      <c r="MBG68" s="685"/>
      <c r="MBH68" s="685"/>
      <c r="MBI68" s="685"/>
      <c r="MBJ68" s="685"/>
      <c r="MBK68" s="685"/>
      <c r="MBL68" s="685"/>
      <c r="MBM68" s="685"/>
      <c r="MBN68" s="685"/>
      <c r="MBO68" s="685"/>
      <c r="MBP68" s="685"/>
      <c r="MBQ68" s="685"/>
      <c r="MBR68" s="685"/>
      <c r="MBS68" s="685"/>
      <c r="MBT68" s="685"/>
      <c r="MBU68" s="685"/>
      <c r="MBV68" s="685"/>
      <c r="MBW68" s="685"/>
      <c r="MBX68" s="685"/>
      <c r="MBY68" s="685"/>
      <c r="MBZ68" s="685"/>
      <c r="MCA68" s="685"/>
      <c r="MCB68" s="685"/>
      <c r="MCC68" s="685"/>
      <c r="MCD68" s="685"/>
      <c r="MCE68" s="685"/>
      <c r="MCF68" s="685"/>
      <c r="MCG68" s="685"/>
      <c r="MCH68" s="685"/>
      <c r="MCI68" s="685"/>
      <c r="MCJ68" s="685"/>
      <c r="MCK68" s="685"/>
      <c r="MCL68" s="685"/>
      <c r="MCM68" s="685"/>
      <c r="MCN68" s="685"/>
      <c r="MCO68" s="685"/>
      <c r="MCP68" s="685"/>
      <c r="MCQ68" s="685"/>
      <c r="MCR68" s="685"/>
      <c r="MCS68" s="685"/>
      <c r="MCT68" s="685"/>
      <c r="MCU68" s="685"/>
      <c r="MCV68" s="685"/>
      <c r="MCW68" s="685"/>
      <c r="MCX68" s="685"/>
      <c r="MCY68" s="685"/>
      <c r="MCZ68" s="685"/>
      <c r="MDA68" s="685"/>
      <c r="MDB68" s="685"/>
      <c r="MDC68" s="685"/>
      <c r="MDD68" s="685"/>
      <c r="MDE68" s="685"/>
      <c r="MDF68" s="685"/>
      <c r="MDG68" s="685"/>
      <c r="MDH68" s="685"/>
      <c r="MDI68" s="685"/>
      <c r="MDJ68" s="685"/>
      <c r="MDK68" s="685"/>
      <c r="MDL68" s="685"/>
      <c r="MDM68" s="685"/>
      <c r="MDN68" s="685"/>
      <c r="MDO68" s="685"/>
      <c r="MDP68" s="685"/>
      <c r="MDQ68" s="685"/>
      <c r="MDR68" s="685"/>
      <c r="MDS68" s="685"/>
      <c r="MDT68" s="685"/>
      <c r="MDU68" s="685"/>
      <c r="MDV68" s="685"/>
      <c r="MDW68" s="685"/>
      <c r="MDX68" s="685"/>
      <c r="MDY68" s="685"/>
      <c r="MDZ68" s="685"/>
      <c r="MEA68" s="685"/>
      <c r="MEB68" s="685"/>
      <c r="MEC68" s="685"/>
      <c r="MED68" s="685"/>
      <c r="MEE68" s="685"/>
      <c r="MEF68" s="685"/>
      <c r="MEG68" s="685"/>
      <c r="MEH68" s="685"/>
      <c r="MEI68" s="685"/>
      <c r="MEJ68" s="685"/>
      <c r="MEK68" s="685"/>
      <c r="MEL68" s="685"/>
      <c r="MEM68" s="685"/>
      <c r="MEN68" s="685"/>
      <c r="MEO68" s="685"/>
      <c r="MEP68" s="685"/>
      <c r="MEQ68" s="685"/>
      <c r="MER68" s="685"/>
      <c r="MES68" s="685"/>
      <c r="MET68" s="685"/>
      <c r="MEU68" s="685"/>
      <c r="MEV68" s="685"/>
      <c r="MEW68" s="685"/>
      <c r="MEX68" s="685"/>
      <c r="MEY68" s="685"/>
      <c r="MEZ68" s="685"/>
      <c r="MFA68" s="685"/>
      <c r="MFB68" s="685"/>
      <c r="MFC68" s="685"/>
      <c r="MFD68" s="685"/>
      <c r="MFE68" s="685"/>
      <c r="MFF68" s="685"/>
      <c r="MFG68" s="685"/>
      <c r="MFH68" s="685"/>
      <c r="MFI68" s="685"/>
      <c r="MFJ68" s="685"/>
      <c r="MFK68" s="685"/>
      <c r="MFL68" s="685"/>
      <c r="MFM68" s="685"/>
      <c r="MFN68" s="685"/>
      <c r="MFO68" s="685"/>
      <c r="MFP68" s="685"/>
      <c r="MFQ68" s="685"/>
      <c r="MFR68" s="685"/>
      <c r="MFS68" s="685"/>
      <c r="MFT68" s="685"/>
      <c r="MFU68" s="685"/>
      <c r="MFV68" s="685"/>
      <c r="MFW68" s="685"/>
      <c r="MFX68" s="685"/>
      <c r="MFY68" s="685"/>
      <c r="MFZ68" s="685"/>
      <c r="MGA68" s="685"/>
      <c r="MGB68" s="685"/>
      <c r="MGC68" s="685"/>
      <c r="MGD68" s="685"/>
      <c r="MGE68" s="685"/>
      <c r="MGF68" s="685"/>
      <c r="MGG68" s="685"/>
      <c r="MGH68" s="685"/>
      <c r="MGI68" s="685"/>
      <c r="MGJ68" s="685"/>
      <c r="MGK68" s="685"/>
      <c r="MGL68" s="685"/>
      <c r="MGM68" s="685"/>
      <c r="MGN68" s="685"/>
      <c r="MGO68" s="685"/>
      <c r="MGP68" s="685"/>
      <c r="MGQ68" s="685"/>
      <c r="MGR68" s="685"/>
      <c r="MGS68" s="685"/>
      <c r="MGT68" s="685"/>
      <c r="MGU68" s="685"/>
      <c r="MGV68" s="685"/>
      <c r="MGW68" s="685"/>
      <c r="MGX68" s="685"/>
      <c r="MGY68" s="685"/>
      <c r="MGZ68" s="685"/>
      <c r="MHA68" s="685"/>
      <c r="MHB68" s="685"/>
      <c r="MHC68" s="685"/>
      <c r="MHD68" s="685"/>
      <c r="MHE68" s="685"/>
      <c r="MHF68" s="685"/>
      <c r="MHG68" s="685"/>
      <c r="MHH68" s="685"/>
      <c r="MHI68" s="685"/>
      <c r="MHJ68" s="685"/>
      <c r="MHK68" s="685"/>
      <c r="MHL68" s="685"/>
      <c r="MHM68" s="685"/>
      <c r="MHN68" s="685"/>
      <c r="MHO68" s="685"/>
      <c r="MHP68" s="685"/>
      <c r="MHQ68" s="685"/>
      <c r="MHR68" s="685"/>
      <c r="MHS68" s="685"/>
      <c r="MHT68" s="685"/>
      <c r="MHU68" s="685"/>
      <c r="MHV68" s="685"/>
      <c r="MHW68" s="685"/>
      <c r="MHX68" s="685"/>
      <c r="MHY68" s="685"/>
      <c r="MHZ68" s="685"/>
      <c r="MIA68" s="685"/>
      <c r="MIB68" s="685"/>
      <c r="MIC68" s="685"/>
      <c r="MID68" s="685"/>
      <c r="MIE68" s="685"/>
      <c r="MIF68" s="685"/>
      <c r="MIG68" s="685"/>
      <c r="MIH68" s="685"/>
      <c r="MII68" s="685"/>
      <c r="MIJ68" s="685"/>
      <c r="MIK68" s="685"/>
      <c r="MIL68" s="685"/>
      <c r="MIM68" s="685"/>
      <c r="MIN68" s="685"/>
      <c r="MIO68" s="685"/>
      <c r="MIP68" s="685"/>
      <c r="MIQ68" s="685"/>
      <c r="MIR68" s="685"/>
      <c r="MIS68" s="685"/>
      <c r="MIT68" s="685"/>
      <c r="MIU68" s="685"/>
      <c r="MIV68" s="685"/>
      <c r="MIW68" s="685"/>
      <c r="MIX68" s="685"/>
      <c r="MIY68" s="685"/>
      <c r="MIZ68" s="685"/>
      <c r="MJA68" s="685"/>
      <c r="MJB68" s="685"/>
      <c r="MJC68" s="685"/>
      <c r="MJD68" s="685"/>
      <c r="MJE68" s="685"/>
      <c r="MJF68" s="685"/>
      <c r="MJG68" s="685"/>
      <c r="MJH68" s="685"/>
      <c r="MJI68" s="685"/>
      <c r="MJJ68" s="685"/>
      <c r="MJK68" s="685"/>
      <c r="MJL68" s="685"/>
      <c r="MJM68" s="685"/>
      <c r="MJN68" s="685"/>
      <c r="MJO68" s="685"/>
      <c r="MJP68" s="685"/>
      <c r="MJQ68" s="685"/>
      <c r="MJR68" s="685"/>
      <c r="MJS68" s="685"/>
      <c r="MJT68" s="685"/>
      <c r="MJU68" s="685"/>
      <c r="MJV68" s="685"/>
      <c r="MJW68" s="685"/>
      <c r="MJX68" s="685"/>
      <c r="MJY68" s="685"/>
      <c r="MJZ68" s="685"/>
      <c r="MKA68" s="685"/>
      <c r="MKB68" s="685"/>
      <c r="MKC68" s="685"/>
      <c r="MKD68" s="685"/>
      <c r="MKE68" s="685"/>
      <c r="MKF68" s="685"/>
      <c r="MKG68" s="685"/>
      <c r="MKH68" s="685"/>
      <c r="MKI68" s="685"/>
      <c r="MKJ68" s="685"/>
      <c r="MKK68" s="685"/>
      <c r="MKL68" s="685"/>
      <c r="MKM68" s="685"/>
      <c r="MKN68" s="685"/>
      <c r="MKO68" s="685"/>
      <c r="MKP68" s="685"/>
      <c r="MKQ68" s="685"/>
      <c r="MKR68" s="685"/>
      <c r="MKS68" s="685"/>
      <c r="MKT68" s="685"/>
      <c r="MKU68" s="685"/>
      <c r="MKV68" s="685"/>
      <c r="MKW68" s="685"/>
      <c r="MKX68" s="685"/>
      <c r="MKY68" s="685"/>
      <c r="MKZ68" s="685"/>
      <c r="MLA68" s="685"/>
      <c r="MLB68" s="685"/>
      <c r="MLC68" s="685"/>
      <c r="MLD68" s="685"/>
      <c r="MLE68" s="685"/>
      <c r="MLF68" s="685"/>
      <c r="MLG68" s="685"/>
      <c r="MLH68" s="685"/>
      <c r="MLI68" s="685"/>
      <c r="MLJ68" s="685"/>
      <c r="MLK68" s="685"/>
      <c r="MLL68" s="685"/>
      <c r="MLM68" s="685"/>
      <c r="MLN68" s="685"/>
      <c r="MLO68" s="685"/>
      <c r="MLP68" s="685"/>
      <c r="MLQ68" s="685"/>
      <c r="MLR68" s="685"/>
      <c r="MLS68" s="685"/>
      <c r="MLT68" s="685"/>
      <c r="MLU68" s="685"/>
      <c r="MLV68" s="685"/>
      <c r="MLW68" s="685"/>
      <c r="MLX68" s="685"/>
      <c r="MLY68" s="685"/>
      <c r="MLZ68" s="685"/>
      <c r="MMA68" s="685"/>
      <c r="MMB68" s="685"/>
      <c r="MMC68" s="685"/>
      <c r="MMD68" s="685"/>
      <c r="MME68" s="685"/>
      <c r="MMF68" s="685"/>
      <c r="MMG68" s="685"/>
      <c r="MMH68" s="685"/>
      <c r="MMI68" s="685"/>
      <c r="MMJ68" s="685"/>
      <c r="MMK68" s="685"/>
      <c r="MML68" s="685"/>
      <c r="MMM68" s="685"/>
      <c r="MMN68" s="685"/>
      <c r="MMO68" s="685"/>
      <c r="MMP68" s="685"/>
      <c r="MMQ68" s="685"/>
      <c r="MMR68" s="685"/>
      <c r="MMS68" s="685"/>
      <c r="MMT68" s="685"/>
      <c r="MMU68" s="685"/>
      <c r="MMV68" s="685"/>
      <c r="MMW68" s="685"/>
      <c r="MMX68" s="685"/>
      <c r="MMY68" s="685"/>
      <c r="MMZ68" s="685"/>
      <c r="MNA68" s="685"/>
      <c r="MNB68" s="685"/>
      <c r="MNC68" s="685"/>
      <c r="MND68" s="685"/>
      <c r="MNE68" s="685"/>
      <c r="MNF68" s="685"/>
      <c r="MNG68" s="685"/>
      <c r="MNH68" s="685"/>
      <c r="MNI68" s="685"/>
      <c r="MNJ68" s="685"/>
      <c r="MNK68" s="685"/>
      <c r="MNL68" s="685"/>
      <c r="MNM68" s="685"/>
      <c r="MNN68" s="685"/>
      <c r="MNO68" s="685"/>
      <c r="MNP68" s="685"/>
      <c r="MNQ68" s="685"/>
      <c r="MNR68" s="685"/>
      <c r="MNS68" s="685"/>
      <c r="MNT68" s="685"/>
      <c r="MNU68" s="685"/>
      <c r="MNV68" s="685"/>
      <c r="MNW68" s="685"/>
      <c r="MNX68" s="685"/>
      <c r="MNY68" s="685"/>
      <c r="MNZ68" s="685"/>
      <c r="MOA68" s="685"/>
      <c r="MOB68" s="685"/>
      <c r="MOC68" s="685"/>
      <c r="MOD68" s="685"/>
      <c r="MOE68" s="685"/>
      <c r="MOF68" s="685"/>
      <c r="MOG68" s="685"/>
      <c r="MOH68" s="685"/>
      <c r="MOI68" s="685"/>
      <c r="MOJ68" s="685"/>
      <c r="MOK68" s="685"/>
      <c r="MOL68" s="685"/>
      <c r="MOM68" s="685"/>
      <c r="MON68" s="685"/>
      <c r="MOO68" s="685"/>
      <c r="MOP68" s="685"/>
      <c r="MOQ68" s="685"/>
      <c r="MOR68" s="685"/>
      <c r="MOS68" s="685"/>
      <c r="MOT68" s="685"/>
      <c r="MOU68" s="685"/>
      <c r="MOV68" s="685"/>
      <c r="MOW68" s="685"/>
      <c r="MOX68" s="685"/>
      <c r="MOY68" s="685"/>
      <c r="MOZ68" s="685"/>
      <c r="MPA68" s="685"/>
      <c r="MPB68" s="685"/>
      <c r="MPC68" s="685"/>
      <c r="MPD68" s="685"/>
      <c r="MPE68" s="685"/>
      <c r="MPF68" s="685"/>
      <c r="MPG68" s="685"/>
      <c r="MPH68" s="685"/>
      <c r="MPI68" s="685"/>
      <c r="MPJ68" s="685"/>
      <c r="MPK68" s="685"/>
      <c r="MPL68" s="685"/>
      <c r="MPM68" s="685"/>
      <c r="MPN68" s="685"/>
      <c r="MPO68" s="685"/>
      <c r="MPP68" s="685"/>
      <c r="MPQ68" s="685"/>
      <c r="MPR68" s="685"/>
      <c r="MPS68" s="685"/>
      <c r="MPT68" s="685"/>
      <c r="MPU68" s="685"/>
      <c r="MPV68" s="685"/>
      <c r="MPW68" s="685"/>
      <c r="MPX68" s="685"/>
      <c r="MPY68" s="685"/>
      <c r="MPZ68" s="685"/>
      <c r="MQA68" s="685"/>
      <c r="MQB68" s="685"/>
      <c r="MQC68" s="685"/>
      <c r="MQD68" s="685"/>
      <c r="MQE68" s="685"/>
      <c r="MQF68" s="685"/>
      <c r="MQG68" s="685"/>
      <c r="MQH68" s="685"/>
      <c r="MQI68" s="685"/>
      <c r="MQJ68" s="685"/>
      <c r="MQK68" s="685"/>
      <c r="MQL68" s="685"/>
      <c r="MQM68" s="685"/>
      <c r="MQN68" s="685"/>
      <c r="MQO68" s="685"/>
      <c r="MQP68" s="685"/>
      <c r="MQQ68" s="685"/>
      <c r="MQR68" s="685"/>
      <c r="MQS68" s="685"/>
      <c r="MQT68" s="685"/>
      <c r="MQU68" s="685"/>
      <c r="MQV68" s="685"/>
      <c r="MQW68" s="685"/>
      <c r="MQX68" s="685"/>
      <c r="MQY68" s="685"/>
      <c r="MQZ68" s="685"/>
      <c r="MRA68" s="685"/>
      <c r="MRB68" s="685"/>
      <c r="MRC68" s="685"/>
      <c r="MRD68" s="685"/>
      <c r="MRE68" s="685"/>
      <c r="MRF68" s="685"/>
      <c r="MRG68" s="685"/>
      <c r="MRH68" s="685"/>
      <c r="MRI68" s="685"/>
      <c r="MRJ68" s="685"/>
      <c r="MRK68" s="685"/>
      <c r="MRL68" s="685"/>
      <c r="MRM68" s="685"/>
      <c r="MRN68" s="685"/>
      <c r="MRO68" s="685"/>
      <c r="MRP68" s="685"/>
      <c r="MRQ68" s="685"/>
      <c r="MRR68" s="685"/>
      <c r="MRS68" s="685"/>
      <c r="MRT68" s="685"/>
      <c r="MRU68" s="685"/>
      <c r="MRV68" s="685"/>
      <c r="MRW68" s="685"/>
      <c r="MRX68" s="685"/>
      <c r="MRY68" s="685"/>
      <c r="MRZ68" s="685"/>
      <c r="MSA68" s="685"/>
      <c r="MSB68" s="685"/>
      <c r="MSC68" s="685"/>
      <c r="MSD68" s="685"/>
      <c r="MSE68" s="685"/>
      <c r="MSF68" s="685"/>
      <c r="MSG68" s="685"/>
      <c r="MSH68" s="685"/>
      <c r="MSI68" s="685"/>
      <c r="MSJ68" s="685"/>
      <c r="MSK68" s="685"/>
      <c r="MSL68" s="685"/>
      <c r="MSM68" s="685"/>
      <c r="MSN68" s="685"/>
      <c r="MSO68" s="685"/>
      <c r="MSP68" s="685"/>
      <c r="MSQ68" s="685"/>
      <c r="MSR68" s="685"/>
      <c r="MSS68" s="685"/>
      <c r="MST68" s="685"/>
      <c r="MSU68" s="685"/>
      <c r="MSV68" s="685"/>
      <c r="MSW68" s="685"/>
      <c r="MSX68" s="685"/>
      <c r="MSY68" s="685"/>
      <c r="MSZ68" s="685"/>
      <c r="MTA68" s="685"/>
      <c r="MTB68" s="685"/>
      <c r="MTC68" s="685"/>
      <c r="MTD68" s="685"/>
      <c r="MTE68" s="685"/>
      <c r="MTF68" s="685"/>
      <c r="MTG68" s="685"/>
      <c r="MTH68" s="685"/>
      <c r="MTI68" s="685"/>
      <c r="MTJ68" s="685"/>
      <c r="MTK68" s="685"/>
      <c r="MTL68" s="685"/>
      <c r="MTM68" s="685"/>
      <c r="MTN68" s="685"/>
      <c r="MTO68" s="685"/>
      <c r="MTP68" s="685"/>
      <c r="MTQ68" s="685"/>
      <c r="MTR68" s="685"/>
      <c r="MTS68" s="685"/>
      <c r="MTT68" s="685"/>
      <c r="MTU68" s="685"/>
      <c r="MTV68" s="685"/>
      <c r="MTW68" s="685"/>
      <c r="MTX68" s="685"/>
      <c r="MTY68" s="685"/>
      <c r="MTZ68" s="685"/>
      <c r="MUA68" s="685"/>
      <c r="MUB68" s="685"/>
      <c r="MUC68" s="685"/>
      <c r="MUD68" s="685"/>
      <c r="MUE68" s="685"/>
      <c r="MUF68" s="685"/>
      <c r="MUG68" s="685"/>
      <c r="MUH68" s="685"/>
      <c r="MUI68" s="685"/>
      <c r="MUJ68" s="685"/>
      <c r="MUK68" s="685"/>
      <c r="MUL68" s="685"/>
      <c r="MUM68" s="685"/>
      <c r="MUN68" s="685"/>
      <c r="MUO68" s="685"/>
      <c r="MUP68" s="685"/>
      <c r="MUQ68" s="685"/>
      <c r="MUR68" s="685"/>
      <c r="MUS68" s="685"/>
      <c r="MUT68" s="685"/>
      <c r="MUU68" s="685"/>
      <c r="MUV68" s="685"/>
      <c r="MUW68" s="685"/>
      <c r="MUX68" s="685"/>
      <c r="MUY68" s="685"/>
      <c r="MUZ68" s="685"/>
      <c r="MVA68" s="685"/>
      <c r="MVB68" s="685"/>
      <c r="MVC68" s="685"/>
      <c r="MVD68" s="685"/>
      <c r="MVE68" s="685"/>
      <c r="MVF68" s="685"/>
      <c r="MVG68" s="685"/>
      <c r="MVH68" s="685"/>
      <c r="MVI68" s="685"/>
      <c r="MVJ68" s="685"/>
      <c r="MVK68" s="685"/>
      <c r="MVL68" s="685"/>
      <c r="MVM68" s="685"/>
      <c r="MVN68" s="685"/>
      <c r="MVO68" s="685"/>
      <c r="MVP68" s="685"/>
      <c r="MVQ68" s="685"/>
      <c r="MVR68" s="685"/>
      <c r="MVS68" s="685"/>
      <c r="MVT68" s="685"/>
      <c r="MVU68" s="685"/>
      <c r="MVV68" s="685"/>
      <c r="MVW68" s="685"/>
      <c r="MVX68" s="685"/>
      <c r="MVY68" s="685"/>
      <c r="MVZ68" s="685"/>
      <c r="MWA68" s="685"/>
      <c r="MWB68" s="685"/>
      <c r="MWC68" s="685"/>
      <c r="MWD68" s="685"/>
      <c r="MWE68" s="685"/>
      <c r="MWF68" s="685"/>
      <c r="MWG68" s="685"/>
      <c r="MWH68" s="685"/>
      <c r="MWI68" s="685"/>
      <c r="MWJ68" s="685"/>
      <c r="MWK68" s="685"/>
      <c r="MWL68" s="685"/>
      <c r="MWM68" s="685"/>
      <c r="MWN68" s="685"/>
      <c r="MWO68" s="685"/>
      <c r="MWP68" s="685"/>
      <c r="MWQ68" s="685"/>
      <c r="MWR68" s="685"/>
      <c r="MWS68" s="685"/>
      <c r="MWT68" s="685"/>
      <c r="MWU68" s="685"/>
      <c r="MWV68" s="685"/>
      <c r="MWW68" s="685"/>
      <c r="MWX68" s="685"/>
      <c r="MWY68" s="685"/>
      <c r="MWZ68" s="685"/>
      <c r="MXA68" s="685"/>
      <c r="MXB68" s="685"/>
      <c r="MXC68" s="685"/>
      <c r="MXD68" s="685"/>
      <c r="MXE68" s="685"/>
      <c r="MXF68" s="685"/>
      <c r="MXG68" s="685"/>
      <c r="MXH68" s="685"/>
      <c r="MXI68" s="685"/>
      <c r="MXJ68" s="685"/>
      <c r="MXK68" s="685"/>
      <c r="MXL68" s="685"/>
      <c r="MXM68" s="685"/>
      <c r="MXN68" s="685"/>
      <c r="MXO68" s="685"/>
      <c r="MXP68" s="685"/>
      <c r="MXQ68" s="685"/>
      <c r="MXR68" s="685"/>
      <c r="MXS68" s="685"/>
      <c r="MXT68" s="685"/>
      <c r="MXU68" s="685"/>
      <c r="MXV68" s="685"/>
      <c r="MXW68" s="685"/>
      <c r="MXX68" s="685"/>
      <c r="MXY68" s="685"/>
      <c r="MXZ68" s="685"/>
      <c r="MYA68" s="685"/>
      <c r="MYB68" s="685"/>
      <c r="MYC68" s="685"/>
      <c r="MYD68" s="685"/>
      <c r="MYE68" s="685"/>
      <c r="MYF68" s="685"/>
      <c r="MYG68" s="685"/>
      <c r="MYH68" s="685"/>
      <c r="MYI68" s="685"/>
      <c r="MYJ68" s="685"/>
      <c r="MYK68" s="685"/>
      <c r="MYL68" s="685"/>
      <c r="MYM68" s="685"/>
      <c r="MYN68" s="685"/>
      <c r="MYO68" s="685"/>
      <c r="MYP68" s="685"/>
      <c r="MYQ68" s="685"/>
      <c r="MYR68" s="685"/>
      <c r="MYS68" s="685"/>
      <c r="MYT68" s="685"/>
      <c r="MYU68" s="685"/>
      <c r="MYV68" s="685"/>
      <c r="MYW68" s="685"/>
      <c r="MYX68" s="685"/>
      <c r="MYY68" s="685"/>
      <c r="MYZ68" s="685"/>
      <c r="MZA68" s="685"/>
      <c r="MZB68" s="685"/>
      <c r="MZC68" s="685"/>
      <c r="MZD68" s="685"/>
      <c r="MZE68" s="685"/>
      <c r="MZF68" s="685"/>
      <c r="MZG68" s="685"/>
      <c r="MZH68" s="685"/>
      <c r="MZI68" s="685"/>
      <c r="MZJ68" s="685"/>
      <c r="MZK68" s="685"/>
      <c r="MZL68" s="685"/>
      <c r="MZM68" s="685"/>
      <c r="MZN68" s="685"/>
      <c r="MZO68" s="685"/>
      <c r="MZP68" s="685"/>
      <c r="MZQ68" s="685"/>
      <c r="MZR68" s="685"/>
      <c r="MZS68" s="685"/>
      <c r="MZT68" s="685"/>
      <c r="MZU68" s="685"/>
      <c r="MZV68" s="685"/>
      <c r="MZW68" s="685"/>
      <c r="MZX68" s="685"/>
      <c r="MZY68" s="685"/>
      <c r="MZZ68" s="685"/>
      <c r="NAA68" s="685"/>
      <c r="NAB68" s="685"/>
      <c r="NAC68" s="685"/>
      <c r="NAD68" s="685"/>
      <c r="NAE68" s="685"/>
      <c r="NAF68" s="685"/>
      <c r="NAG68" s="685"/>
      <c r="NAH68" s="685"/>
      <c r="NAI68" s="685"/>
      <c r="NAJ68" s="685"/>
      <c r="NAK68" s="685"/>
      <c r="NAL68" s="685"/>
      <c r="NAM68" s="685"/>
      <c r="NAN68" s="685"/>
      <c r="NAO68" s="685"/>
      <c r="NAP68" s="685"/>
      <c r="NAQ68" s="685"/>
      <c r="NAR68" s="685"/>
      <c r="NAS68" s="685"/>
      <c r="NAT68" s="685"/>
      <c r="NAU68" s="685"/>
      <c r="NAV68" s="685"/>
      <c r="NAW68" s="685"/>
      <c r="NAX68" s="685"/>
      <c r="NAY68" s="685"/>
      <c r="NAZ68" s="685"/>
      <c r="NBA68" s="685"/>
      <c r="NBB68" s="685"/>
      <c r="NBC68" s="685"/>
      <c r="NBD68" s="685"/>
      <c r="NBE68" s="685"/>
      <c r="NBF68" s="685"/>
      <c r="NBG68" s="685"/>
      <c r="NBH68" s="685"/>
      <c r="NBI68" s="685"/>
      <c r="NBJ68" s="685"/>
      <c r="NBK68" s="685"/>
      <c r="NBL68" s="685"/>
      <c r="NBM68" s="685"/>
      <c r="NBN68" s="685"/>
      <c r="NBO68" s="685"/>
      <c r="NBP68" s="685"/>
      <c r="NBQ68" s="685"/>
      <c r="NBR68" s="685"/>
      <c r="NBS68" s="685"/>
      <c r="NBT68" s="685"/>
      <c r="NBU68" s="685"/>
      <c r="NBV68" s="685"/>
      <c r="NBW68" s="685"/>
      <c r="NBX68" s="685"/>
      <c r="NBY68" s="685"/>
      <c r="NBZ68" s="685"/>
      <c r="NCA68" s="685"/>
      <c r="NCB68" s="685"/>
      <c r="NCC68" s="685"/>
      <c r="NCD68" s="685"/>
      <c r="NCE68" s="685"/>
      <c r="NCF68" s="685"/>
      <c r="NCG68" s="685"/>
      <c r="NCH68" s="685"/>
      <c r="NCI68" s="685"/>
      <c r="NCJ68" s="685"/>
      <c r="NCK68" s="685"/>
      <c r="NCL68" s="685"/>
      <c r="NCM68" s="685"/>
      <c r="NCN68" s="685"/>
      <c r="NCO68" s="685"/>
      <c r="NCP68" s="685"/>
      <c r="NCQ68" s="685"/>
      <c r="NCR68" s="685"/>
      <c r="NCS68" s="685"/>
      <c r="NCT68" s="685"/>
      <c r="NCU68" s="685"/>
      <c r="NCV68" s="685"/>
      <c r="NCW68" s="685"/>
      <c r="NCX68" s="685"/>
      <c r="NCY68" s="685"/>
      <c r="NCZ68" s="685"/>
      <c r="NDA68" s="685"/>
      <c r="NDB68" s="685"/>
      <c r="NDC68" s="685"/>
      <c r="NDD68" s="685"/>
      <c r="NDE68" s="685"/>
      <c r="NDF68" s="685"/>
      <c r="NDG68" s="685"/>
      <c r="NDH68" s="685"/>
      <c r="NDI68" s="685"/>
      <c r="NDJ68" s="685"/>
      <c r="NDK68" s="685"/>
      <c r="NDL68" s="685"/>
      <c r="NDM68" s="685"/>
      <c r="NDN68" s="685"/>
      <c r="NDO68" s="685"/>
      <c r="NDP68" s="685"/>
      <c r="NDQ68" s="685"/>
      <c r="NDR68" s="685"/>
      <c r="NDS68" s="685"/>
      <c r="NDT68" s="685"/>
      <c r="NDU68" s="685"/>
      <c r="NDV68" s="685"/>
      <c r="NDW68" s="685"/>
      <c r="NDX68" s="685"/>
      <c r="NDY68" s="685"/>
      <c r="NDZ68" s="685"/>
      <c r="NEA68" s="685"/>
      <c r="NEB68" s="685"/>
      <c r="NEC68" s="685"/>
      <c r="NED68" s="685"/>
      <c r="NEE68" s="685"/>
      <c r="NEF68" s="685"/>
      <c r="NEG68" s="685"/>
      <c r="NEH68" s="685"/>
      <c r="NEI68" s="685"/>
      <c r="NEJ68" s="685"/>
      <c r="NEK68" s="685"/>
      <c r="NEL68" s="685"/>
      <c r="NEM68" s="685"/>
      <c r="NEN68" s="685"/>
      <c r="NEO68" s="685"/>
      <c r="NEP68" s="685"/>
      <c r="NEQ68" s="685"/>
      <c r="NER68" s="685"/>
      <c r="NES68" s="685"/>
      <c r="NET68" s="685"/>
      <c r="NEU68" s="685"/>
      <c r="NEV68" s="685"/>
      <c r="NEW68" s="685"/>
      <c r="NEX68" s="685"/>
      <c r="NEY68" s="685"/>
      <c r="NEZ68" s="685"/>
      <c r="NFA68" s="685"/>
      <c r="NFB68" s="685"/>
      <c r="NFC68" s="685"/>
      <c r="NFD68" s="685"/>
      <c r="NFE68" s="685"/>
      <c r="NFF68" s="685"/>
      <c r="NFG68" s="685"/>
      <c r="NFH68" s="685"/>
      <c r="NFI68" s="685"/>
      <c r="NFJ68" s="685"/>
      <c r="NFK68" s="685"/>
      <c r="NFL68" s="685"/>
      <c r="NFM68" s="685"/>
      <c r="NFN68" s="685"/>
      <c r="NFO68" s="685"/>
      <c r="NFP68" s="685"/>
      <c r="NFQ68" s="685"/>
      <c r="NFR68" s="685"/>
      <c r="NFS68" s="685"/>
      <c r="NFT68" s="685"/>
      <c r="NFU68" s="685"/>
      <c r="NFV68" s="685"/>
      <c r="NFW68" s="685"/>
      <c r="NFX68" s="685"/>
      <c r="NFY68" s="685"/>
      <c r="NFZ68" s="685"/>
      <c r="NGA68" s="685"/>
      <c r="NGB68" s="685"/>
      <c r="NGC68" s="685"/>
      <c r="NGD68" s="685"/>
      <c r="NGE68" s="685"/>
      <c r="NGF68" s="685"/>
      <c r="NGG68" s="685"/>
      <c r="NGH68" s="685"/>
      <c r="NGI68" s="685"/>
      <c r="NGJ68" s="685"/>
      <c r="NGK68" s="685"/>
      <c r="NGL68" s="685"/>
      <c r="NGM68" s="685"/>
      <c r="NGN68" s="685"/>
      <c r="NGO68" s="685"/>
      <c r="NGP68" s="685"/>
      <c r="NGQ68" s="685"/>
      <c r="NGR68" s="685"/>
      <c r="NGS68" s="685"/>
      <c r="NGT68" s="685"/>
      <c r="NGU68" s="685"/>
      <c r="NGV68" s="685"/>
      <c r="NGW68" s="685"/>
      <c r="NGX68" s="685"/>
      <c r="NGY68" s="685"/>
      <c r="NGZ68" s="685"/>
      <c r="NHA68" s="685"/>
      <c r="NHB68" s="685"/>
      <c r="NHC68" s="685"/>
      <c r="NHD68" s="685"/>
      <c r="NHE68" s="685"/>
      <c r="NHF68" s="685"/>
      <c r="NHG68" s="685"/>
      <c r="NHH68" s="685"/>
      <c r="NHI68" s="685"/>
      <c r="NHJ68" s="685"/>
      <c r="NHK68" s="685"/>
      <c r="NHL68" s="685"/>
      <c r="NHM68" s="685"/>
      <c r="NHN68" s="685"/>
      <c r="NHO68" s="685"/>
      <c r="NHP68" s="685"/>
      <c r="NHQ68" s="685"/>
      <c r="NHR68" s="685"/>
      <c r="NHS68" s="685"/>
      <c r="NHT68" s="685"/>
      <c r="NHU68" s="685"/>
      <c r="NHV68" s="685"/>
      <c r="NHW68" s="685"/>
      <c r="NHX68" s="685"/>
      <c r="NHY68" s="685"/>
      <c r="NHZ68" s="685"/>
      <c r="NIA68" s="685"/>
      <c r="NIB68" s="685"/>
      <c r="NIC68" s="685"/>
      <c r="NID68" s="685"/>
      <c r="NIE68" s="685"/>
      <c r="NIF68" s="685"/>
      <c r="NIG68" s="685"/>
      <c r="NIH68" s="685"/>
      <c r="NII68" s="685"/>
      <c r="NIJ68" s="685"/>
      <c r="NIK68" s="685"/>
      <c r="NIL68" s="685"/>
      <c r="NIM68" s="685"/>
      <c r="NIN68" s="685"/>
      <c r="NIO68" s="685"/>
      <c r="NIP68" s="685"/>
      <c r="NIQ68" s="685"/>
      <c r="NIR68" s="685"/>
      <c r="NIS68" s="685"/>
      <c r="NIT68" s="685"/>
      <c r="NIU68" s="685"/>
      <c r="NIV68" s="685"/>
      <c r="NIW68" s="685"/>
      <c r="NIX68" s="685"/>
      <c r="NIY68" s="685"/>
      <c r="NIZ68" s="685"/>
      <c r="NJA68" s="685"/>
      <c r="NJB68" s="685"/>
      <c r="NJC68" s="685"/>
      <c r="NJD68" s="685"/>
      <c r="NJE68" s="685"/>
      <c r="NJF68" s="685"/>
      <c r="NJG68" s="685"/>
      <c r="NJH68" s="685"/>
      <c r="NJI68" s="685"/>
      <c r="NJJ68" s="685"/>
      <c r="NJK68" s="685"/>
      <c r="NJL68" s="685"/>
      <c r="NJM68" s="685"/>
      <c r="NJN68" s="685"/>
      <c r="NJO68" s="685"/>
      <c r="NJP68" s="685"/>
      <c r="NJQ68" s="685"/>
      <c r="NJR68" s="685"/>
      <c r="NJS68" s="685"/>
      <c r="NJT68" s="685"/>
      <c r="NJU68" s="685"/>
      <c r="NJV68" s="685"/>
      <c r="NJW68" s="685"/>
      <c r="NJX68" s="685"/>
      <c r="NJY68" s="685"/>
      <c r="NJZ68" s="685"/>
      <c r="NKA68" s="685"/>
      <c r="NKB68" s="685"/>
      <c r="NKC68" s="685"/>
      <c r="NKD68" s="685"/>
      <c r="NKE68" s="685"/>
      <c r="NKF68" s="685"/>
      <c r="NKG68" s="685"/>
      <c r="NKH68" s="685"/>
      <c r="NKI68" s="685"/>
      <c r="NKJ68" s="685"/>
      <c r="NKK68" s="685"/>
      <c r="NKL68" s="685"/>
      <c r="NKM68" s="685"/>
      <c r="NKN68" s="685"/>
      <c r="NKO68" s="685"/>
      <c r="NKP68" s="685"/>
      <c r="NKQ68" s="685"/>
      <c r="NKR68" s="685"/>
      <c r="NKS68" s="685"/>
      <c r="NKT68" s="685"/>
      <c r="NKU68" s="685"/>
      <c r="NKV68" s="685"/>
      <c r="NKW68" s="685"/>
      <c r="NKX68" s="685"/>
      <c r="NKY68" s="685"/>
      <c r="NKZ68" s="685"/>
      <c r="NLA68" s="685"/>
      <c r="NLB68" s="685"/>
      <c r="NLC68" s="685"/>
      <c r="NLD68" s="685"/>
      <c r="NLE68" s="685"/>
      <c r="NLF68" s="685"/>
      <c r="NLG68" s="685"/>
      <c r="NLH68" s="685"/>
      <c r="NLI68" s="685"/>
      <c r="NLJ68" s="685"/>
      <c r="NLK68" s="685"/>
      <c r="NLL68" s="685"/>
      <c r="NLM68" s="685"/>
      <c r="NLN68" s="685"/>
      <c r="NLO68" s="685"/>
      <c r="NLP68" s="685"/>
      <c r="NLQ68" s="685"/>
      <c r="NLR68" s="685"/>
      <c r="NLS68" s="685"/>
      <c r="NLT68" s="685"/>
      <c r="NLU68" s="685"/>
      <c r="NLV68" s="685"/>
      <c r="NLW68" s="685"/>
      <c r="NLX68" s="685"/>
      <c r="NLY68" s="685"/>
      <c r="NLZ68" s="685"/>
      <c r="NMA68" s="685"/>
      <c r="NMB68" s="685"/>
      <c r="NMC68" s="685"/>
      <c r="NMD68" s="685"/>
      <c r="NME68" s="685"/>
      <c r="NMF68" s="685"/>
      <c r="NMG68" s="685"/>
      <c r="NMH68" s="685"/>
      <c r="NMI68" s="685"/>
      <c r="NMJ68" s="685"/>
      <c r="NMK68" s="685"/>
      <c r="NML68" s="685"/>
      <c r="NMM68" s="685"/>
      <c r="NMN68" s="685"/>
      <c r="NMO68" s="685"/>
      <c r="NMP68" s="685"/>
      <c r="NMQ68" s="685"/>
      <c r="NMR68" s="685"/>
      <c r="NMS68" s="685"/>
      <c r="NMT68" s="685"/>
      <c r="NMU68" s="685"/>
      <c r="NMV68" s="685"/>
      <c r="NMW68" s="685"/>
      <c r="NMX68" s="685"/>
      <c r="NMY68" s="685"/>
      <c r="NMZ68" s="685"/>
      <c r="NNA68" s="685"/>
      <c r="NNB68" s="685"/>
      <c r="NNC68" s="685"/>
      <c r="NND68" s="685"/>
      <c r="NNE68" s="685"/>
      <c r="NNF68" s="685"/>
      <c r="NNG68" s="685"/>
      <c r="NNH68" s="685"/>
      <c r="NNI68" s="685"/>
      <c r="NNJ68" s="685"/>
      <c r="NNK68" s="685"/>
      <c r="NNL68" s="685"/>
      <c r="NNM68" s="685"/>
      <c r="NNN68" s="685"/>
      <c r="NNO68" s="685"/>
      <c r="NNP68" s="685"/>
      <c r="NNQ68" s="685"/>
      <c r="NNR68" s="685"/>
      <c r="NNS68" s="685"/>
      <c r="NNT68" s="685"/>
      <c r="NNU68" s="685"/>
      <c r="NNV68" s="685"/>
      <c r="NNW68" s="685"/>
      <c r="NNX68" s="685"/>
      <c r="NNY68" s="685"/>
      <c r="NNZ68" s="685"/>
      <c r="NOA68" s="685"/>
      <c r="NOB68" s="685"/>
      <c r="NOC68" s="685"/>
      <c r="NOD68" s="685"/>
      <c r="NOE68" s="685"/>
      <c r="NOF68" s="685"/>
      <c r="NOG68" s="685"/>
      <c r="NOH68" s="685"/>
      <c r="NOI68" s="685"/>
      <c r="NOJ68" s="685"/>
      <c r="NOK68" s="685"/>
      <c r="NOL68" s="685"/>
      <c r="NOM68" s="685"/>
      <c r="NON68" s="685"/>
      <c r="NOO68" s="685"/>
      <c r="NOP68" s="685"/>
      <c r="NOQ68" s="685"/>
      <c r="NOR68" s="685"/>
      <c r="NOS68" s="685"/>
      <c r="NOT68" s="685"/>
      <c r="NOU68" s="685"/>
      <c r="NOV68" s="685"/>
      <c r="NOW68" s="685"/>
      <c r="NOX68" s="685"/>
      <c r="NOY68" s="685"/>
      <c r="NOZ68" s="685"/>
      <c r="NPA68" s="685"/>
      <c r="NPB68" s="685"/>
      <c r="NPC68" s="685"/>
      <c r="NPD68" s="685"/>
      <c r="NPE68" s="685"/>
      <c r="NPF68" s="685"/>
      <c r="NPG68" s="685"/>
      <c r="NPH68" s="685"/>
      <c r="NPI68" s="685"/>
      <c r="NPJ68" s="685"/>
      <c r="NPK68" s="685"/>
      <c r="NPL68" s="685"/>
      <c r="NPM68" s="685"/>
      <c r="NPN68" s="685"/>
      <c r="NPO68" s="685"/>
      <c r="NPP68" s="685"/>
      <c r="NPQ68" s="685"/>
      <c r="NPR68" s="685"/>
      <c r="NPS68" s="685"/>
      <c r="NPT68" s="685"/>
      <c r="NPU68" s="685"/>
      <c r="NPV68" s="685"/>
      <c r="NPW68" s="685"/>
      <c r="NPX68" s="685"/>
      <c r="NPY68" s="685"/>
      <c r="NPZ68" s="685"/>
      <c r="NQA68" s="685"/>
      <c r="NQB68" s="685"/>
      <c r="NQC68" s="685"/>
      <c r="NQD68" s="685"/>
      <c r="NQE68" s="685"/>
      <c r="NQF68" s="685"/>
      <c r="NQG68" s="685"/>
      <c r="NQH68" s="685"/>
      <c r="NQI68" s="685"/>
      <c r="NQJ68" s="685"/>
      <c r="NQK68" s="685"/>
      <c r="NQL68" s="685"/>
      <c r="NQM68" s="685"/>
      <c r="NQN68" s="685"/>
      <c r="NQO68" s="685"/>
      <c r="NQP68" s="685"/>
      <c r="NQQ68" s="685"/>
      <c r="NQR68" s="685"/>
      <c r="NQS68" s="685"/>
      <c r="NQT68" s="685"/>
      <c r="NQU68" s="685"/>
      <c r="NQV68" s="685"/>
      <c r="NQW68" s="685"/>
      <c r="NQX68" s="685"/>
      <c r="NQY68" s="685"/>
      <c r="NQZ68" s="685"/>
      <c r="NRA68" s="685"/>
      <c r="NRB68" s="685"/>
      <c r="NRC68" s="685"/>
      <c r="NRD68" s="685"/>
      <c r="NRE68" s="685"/>
      <c r="NRF68" s="685"/>
      <c r="NRG68" s="685"/>
      <c r="NRH68" s="685"/>
      <c r="NRI68" s="685"/>
      <c r="NRJ68" s="685"/>
      <c r="NRK68" s="685"/>
      <c r="NRL68" s="685"/>
      <c r="NRM68" s="685"/>
      <c r="NRN68" s="685"/>
      <c r="NRO68" s="685"/>
      <c r="NRP68" s="685"/>
      <c r="NRQ68" s="685"/>
      <c r="NRR68" s="685"/>
      <c r="NRS68" s="685"/>
      <c r="NRT68" s="685"/>
      <c r="NRU68" s="685"/>
      <c r="NRV68" s="685"/>
      <c r="NRW68" s="685"/>
      <c r="NRX68" s="685"/>
      <c r="NRY68" s="685"/>
      <c r="NRZ68" s="685"/>
      <c r="NSA68" s="685"/>
      <c r="NSB68" s="685"/>
      <c r="NSC68" s="685"/>
      <c r="NSD68" s="685"/>
      <c r="NSE68" s="685"/>
      <c r="NSF68" s="685"/>
      <c r="NSG68" s="685"/>
      <c r="NSH68" s="685"/>
      <c r="NSI68" s="685"/>
      <c r="NSJ68" s="685"/>
      <c r="NSK68" s="685"/>
      <c r="NSL68" s="685"/>
      <c r="NSM68" s="685"/>
      <c r="NSN68" s="685"/>
      <c r="NSO68" s="685"/>
      <c r="NSP68" s="685"/>
      <c r="NSQ68" s="685"/>
      <c r="NSR68" s="685"/>
      <c r="NSS68" s="685"/>
      <c r="NST68" s="685"/>
      <c r="NSU68" s="685"/>
      <c r="NSV68" s="685"/>
      <c r="NSW68" s="685"/>
      <c r="NSX68" s="685"/>
      <c r="NSY68" s="685"/>
      <c r="NSZ68" s="685"/>
      <c r="NTA68" s="685"/>
      <c r="NTB68" s="685"/>
      <c r="NTC68" s="685"/>
      <c r="NTD68" s="685"/>
      <c r="NTE68" s="685"/>
      <c r="NTF68" s="685"/>
      <c r="NTG68" s="685"/>
      <c r="NTH68" s="685"/>
      <c r="NTI68" s="685"/>
      <c r="NTJ68" s="685"/>
      <c r="NTK68" s="685"/>
      <c r="NTL68" s="685"/>
      <c r="NTM68" s="685"/>
      <c r="NTN68" s="685"/>
      <c r="NTO68" s="685"/>
      <c r="NTP68" s="685"/>
      <c r="NTQ68" s="685"/>
      <c r="NTR68" s="685"/>
      <c r="NTS68" s="685"/>
      <c r="NTT68" s="685"/>
      <c r="NTU68" s="685"/>
      <c r="NTV68" s="685"/>
      <c r="NTW68" s="685"/>
      <c r="NTX68" s="685"/>
      <c r="NTY68" s="685"/>
      <c r="NTZ68" s="685"/>
      <c r="NUA68" s="685"/>
      <c r="NUB68" s="685"/>
      <c r="NUC68" s="685"/>
      <c r="NUD68" s="685"/>
      <c r="NUE68" s="685"/>
      <c r="NUF68" s="685"/>
      <c r="NUG68" s="685"/>
      <c r="NUH68" s="685"/>
      <c r="NUI68" s="685"/>
      <c r="NUJ68" s="685"/>
      <c r="NUK68" s="685"/>
      <c r="NUL68" s="685"/>
      <c r="NUM68" s="685"/>
      <c r="NUN68" s="685"/>
      <c r="NUO68" s="685"/>
      <c r="NUP68" s="685"/>
      <c r="NUQ68" s="685"/>
      <c r="NUR68" s="685"/>
      <c r="NUS68" s="685"/>
      <c r="NUT68" s="685"/>
      <c r="NUU68" s="685"/>
      <c r="NUV68" s="685"/>
      <c r="NUW68" s="685"/>
      <c r="NUX68" s="685"/>
      <c r="NUY68" s="685"/>
      <c r="NUZ68" s="685"/>
      <c r="NVA68" s="685"/>
      <c r="NVB68" s="685"/>
      <c r="NVC68" s="685"/>
      <c r="NVD68" s="685"/>
      <c r="NVE68" s="685"/>
      <c r="NVF68" s="685"/>
      <c r="NVG68" s="685"/>
      <c r="NVH68" s="685"/>
      <c r="NVI68" s="685"/>
      <c r="NVJ68" s="685"/>
      <c r="NVK68" s="685"/>
      <c r="NVL68" s="685"/>
      <c r="NVM68" s="685"/>
      <c r="NVN68" s="685"/>
      <c r="NVO68" s="685"/>
      <c r="NVP68" s="685"/>
      <c r="NVQ68" s="685"/>
      <c r="NVR68" s="685"/>
      <c r="NVS68" s="685"/>
      <c r="NVT68" s="685"/>
      <c r="NVU68" s="685"/>
      <c r="NVV68" s="685"/>
      <c r="NVW68" s="685"/>
      <c r="NVX68" s="685"/>
      <c r="NVY68" s="685"/>
      <c r="NVZ68" s="685"/>
      <c r="NWA68" s="685"/>
      <c r="NWB68" s="685"/>
      <c r="NWC68" s="685"/>
      <c r="NWD68" s="685"/>
      <c r="NWE68" s="685"/>
      <c r="NWF68" s="685"/>
      <c r="NWG68" s="685"/>
      <c r="NWH68" s="685"/>
      <c r="NWI68" s="685"/>
      <c r="NWJ68" s="685"/>
      <c r="NWK68" s="685"/>
      <c r="NWL68" s="685"/>
      <c r="NWM68" s="685"/>
      <c r="NWN68" s="685"/>
      <c r="NWO68" s="685"/>
      <c r="NWP68" s="685"/>
      <c r="NWQ68" s="685"/>
      <c r="NWR68" s="685"/>
      <c r="NWS68" s="685"/>
      <c r="NWT68" s="685"/>
      <c r="NWU68" s="685"/>
      <c r="NWV68" s="685"/>
      <c r="NWW68" s="685"/>
      <c r="NWX68" s="685"/>
      <c r="NWY68" s="685"/>
      <c r="NWZ68" s="685"/>
      <c r="NXA68" s="685"/>
      <c r="NXB68" s="685"/>
      <c r="NXC68" s="685"/>
      <c r="NXD68" s="685"/>
      <c r="NXE68" s="685"/>
      <c r="NXF68" s="685"/>
      <c r="NXG68" s="685"/>
      <c r="NXH68" s="685"/>
      <c r="NXI68" s="685"/>
      <c r="NXJ68" s="685"/>
      <c r="NXK68" s="685"/>
      <c r="NXL68" s="685"/>
      <c r="NXM68" s="685"/>
      <c r="NXN68" s="685"/>
      <c r="NXO68" s="685"/>
      <c r="NXP68" s="685"/>
      <c r="NXQ68" s="685"/>
      <c r="NXR68" s="685"/>
      <c r="NXS68" s="685"/>
      <c r="NXT68" s="685"/>
      <c r="NXU68" s="685"/>
      <c r="NXV68" s="685"/>
      <c r="NXW68" s="685"/>
      <c r="NXX68" s="685"/>
      <c r="NXY68" s="685"/>
      <c r="NXZ68" s="685"/>
      <c r="NYA68" s="685"/>
      <c r="NYB68" s="685"/>
      <c r="NYC68" s="685"/>
      <c r="NYD68" s="685"/>
      <c r="NYE68" s="685"/>
      <c r="NYF68" s="685"/>
      <c r="NYG68" s="685"/>
      <c r="NYH68" s="685"/>
      <c r="NYI68" s="685"/>
      <c r="NYJ68" s="685"/>
      <c r="NYK68" s="685"/>
      <c r="NYL68" s="685"/>
      <c r="NYM68" s="685"/>
      <c r="NYN68" s="685"/>
      <c r="NYO68" s="685"/>
      <c r="NYP68" s="685"/>
      <c r="NYQ68" s="685"/>
      <c r="NYR68" s="685"/>
      <c r="NYS68" s="685"/>
      <c r="NYT68" s="685"/>
      <c r="NYU68" s="685"/>
      <c r="NYV68" s="685"/>
      <c r="NYW68" s="685"/>
      <c r="NYX68" s="685"/>
      <c r="NYY68" s="685"/>
      <c r="NYZ68" s="685"/>
      <c r="NZA68" s="685"/>
      <c r="NZB68" s="685"/>
      <c r="NZC68" s="685"/>
      <c r="NZD68" s="685"/>
      <c r="NZE68" s="685"/>
      <c r="NZF68" s="685"/>
      <c r="NZG68" s="685"/>
      <c r="NZH68" s="685"/>
      <c r="NZI68" s="685"/>
      <c r="NZJ68" s="685"/>
      <c r="NZK68" s="685"/>
      <c r="NZL68" s="685"/>
      <c r="NZM68" s="685"/>
      <c r="NZN68" s="685"/>
      <c r="NZO68" s="685"/>
      <c r="NZP68" s="685"/>
      <c r="NZQ68" s="685"/>
      <c r="NZR68" s="685"/>
      <c r="NZS68" s="685"/>
      <c r="NZT68" s="685"/>
      <c r="NZU68" s="685"/>
      <c r="NZV68" s="685"/>
      <c r="NZW68" s="685"/>
      <c r="NZX68" s="685"/>
      <c r="NZY68" s="685"/>
      <c r="NZZ68" s="685"/>
      <c r="OAA68" s="685"/>
      <c r="OAB68" s="685"/>
      <c r="OAC68" s="685"/>
      <c r="OAD68" s="685"/>
      <c r="OAE68" s="685"/>
      <c r="OAF68" s="685"/>
      <c r="OAG68" s="685"/>
      <c r="OAH68" s="685"/>
      <c r="OAI68" s="685"/>
      <c r="OAJ68" s="685"/>
      <c r="OAK68" s="685"/>
      <c r="OAL68" s="685"/>
      <c r="OAM68" s="685"/>
      <c r="OAN68" s="685"/>
      <c r="OAO68" s="685"/>
      <c r="OAP68" s="685"/>
      <c r="OAQ68" s="685"/>
      <c r="OAR68" s="685"/>
      <c r="OAS68" s="685"/>
      <c r="OAT68" s="685"/>
      <c r="OAU68" s="685"/>
      <c r="OAV68" s="685"/>
      <c r="OAW68" s="685"/>
      <c r="OAX68" s="685"/>
      <c r="OAY68" s="685"/>
      <c r="OAZ68" s="685"/>
      <c r="OBA68" s="685"/>
      <c r="OBB68" s="685"/>
      <c r="OBC68" s="685"/>
      <c r="OBD68" s="685"/>
      <c r="OBE68" s="685"/>
      <c r="OBF68" s="685"/>
      <c r="OBG68" s="685"/>
      <c r="OBH68" s="685"/>
      <c r="OBI68" s="685"/>
      <c r="OBJ68" s="685"/>
      <c r="OBK68" s="685"/>
      <c r="OBL68" s="685"/>
      <c r="OBM68" s="685"/>
      <c r="OBN68" s="685"/>
      <c r="OBO68" s="685"/>
      <c r="OBP68" s="685"/>
      <c r="OBQ68" s="685"/>
      <c r="OBR68" s="685"/>
      <c r="OBS68" s="685"/>
      <c r="OBT68" s="685"/>
      <c r="OBU68" s="685"/>
      <c r="OBV68" s="685"/>
      <c r="OBW68" s="685"/>
      <c r="OBX68" s="685"/>
      <c r="OBY68" s="685"/>
      <c r="OBZ68" s="685"/>
      <c r="OCA68" s="685"/>
      <c r="OCB68" s="685"/>
      <c r="OCC68" s="685"/>
      <c r="OCD68" s="685"/>
      <c r="OCE68" s="685"/>
      <c r="OCF68" s="685"/>
      <c r="OCG68" s="685"/>
      <c r="OCH68" s="685"/>
      <c r="OCI68" s="685"/>
      <c r="OCJ68" s="685"/>
      <c r="OCK68" s="685"/>
      <c r="OCL68" s="685"/>
      <c r="OCM68" s="685"/>
      <c r="OCN68" s="685"/>
      <c r="OCO68" s="685"/>
      <c r="OCP68" s="685"/>
      <c r="OCQ68" s="685"/>
      <c r="OCR68" s="685"/>
      <c r="OCS68" s="685"/>
      <c r="OCT68" s="685"/>
      <c r="OCU68" s="685"/>
      <c r="OCV68" s="685"/>
      <c r="OCW68" s="685"/>
      <c r="OCX68" s="685"/>
      <c r="OCY68" s="685"/>
      <c r="OCZ68" s="685"/>
      <c r="ODA68" s="685"/>
      <c r="ODB68" s="685"/>
      <c r="ODC68" s="685"/>
      <c r="ODD68" s="685"/>
      <c r="ODE68" s="685"/>
      <c r="ODF68" s="685"/>
      <c r="ODG68" s="685"/>
      <c r="ODH68" s="685"/>
      <c r="ODI68" s="685"/>
      <c r="ODJ68" s="685"/>
      <c r="ODK68" s="685"/>
      <c r="ODL68" s="685"/>
      <c r="ODM68" s="685"/>
      <c r="ODN68" s="685"/>
      <c r="ODO68" s="685"/>
      <c r="ODP68" s="685"/>
      <c r="ODQ68" s="685"/>
      <c r="ODR68" s="685"/>
      <c r="ODS68" s="685"/>
      <c r="ODT68" s="685"/>
      <c r="ODU68" s="685"/>
      <c r="ODV68" s="685"/>
      <c r="ODW68" s="685"/>
      <c r="ODX68" s="685"/>
      <c r="ODY68" s="685"/>
      <c r="ODZ68" s="685"/>
      <c r="OEA68" s="685"/>
      <c r="OEB68" s="685"/>
      <c r="OEC68" s="685"/>
      <c r="OED68" s="685"/>
      <c r="OEE68" s="685"/>
      <c r="OEF68" s="685"/>
      <c r="OEG68" s="685"/>
      <c r="OEH68" s="685"/>
      <c r="OEI68" s="685"/>
      <c r="OEJ68" s="685"/>
      <c r="OEK68" s="685"/>
      <c r="OEL68" s="685"/>
      <c r="OEM68" s="685"/>
      <c r="OEN68" s="685"/>
      <c r="OEO68" s="685"/>
      <c r="OEP68" s="685"/>
      <c r="OEQ68" s="685"/>
      <c r="OER68" s="685"/>
      <c r="OES68" s="685"/>
      <c r="OET68" s="685"/>
      <c r="OEU68" s="685"/>
      <c r="OEV68" s="685"/>
      <c r="OEW68" s="685"/>
      <c r="OEX68" s="685"/>
      <c r="OEY68" s="685"/>
      <c r="OEZ68" s="685"/>
      <c r="OFA68" s="685"/>
      <c r="OFB68" s="685"/>
      <c r="OFC68" s="685"/>
      <c r="OFD68" s="685"/>
      <c r="OFE68" s="685"/>
      <c r="OFF68" s="685"/>
      <c r="OFG68" s="685"/>
      <c r="OFH68" s="685"/>
      <c r="OFI68" s="685"/>
      <c r="OFJ68" s="685"/>
      <c r="OFK68" s="685"/>
      <c r="OFL68" s="685"/>
      <c r="OFM68" s="685"/>
      <c r="OFN68" s="685"/>
      <c r="OFO68" s="685"/>
      <c r="OFP68" s="685"/>
      <c r="OFQ68" s="685"/>
      <c r="OFR68" s="685"/>
      <c r="OFS68" s="685"/>
      <c r="OFT68" s="685"/>
      <c r="OFU68" s="685"/>
      <c r="OFV68" s="685"/>
      <c r="OFW68" s="685"/>
      <c r="OFX68" s="685"/>
      <c r="OFY68" s="685"/>
      <c r="OFZ68" s="685"/>
      <c r="OGA68" s="685"/>
      <c r="OGB68" s="685"/>
      <c r="OGC68" s="685"/>
      <c r="OGD68" s="685"/>
      <c r="OGE68" s="685"/>
      <c r="OGF68" s="685"/>
      <c r="OGG68" s="685"/>
      <c r="OGH68" s="685"/>
      <c r="OGI68" s="685"/>
      <c r="OGJ68" s="685"/>
      <c r="OGK68" s="685"/>
      <c r="OGL68" s="685"/>
      <c r="OGM68" s="685"/>
      <c r="OGN68" s="685"/>
      <c r="OGO68" s="685"/>
      <c r="OGP68" s="685"/>
      <c r="OGQ68" s="685"/>
      <c r="OGR68" s="685"/>
      <c r="OGS68" s="685"/>
      <c r="OGT68" s="685"/>
      <c r="OGU68" s="685"/>
      <c r="OGV68" s="685"/>
      <c r="OGW68" s="685"/>
      <c r="OGX68" s="685"/>
      <c r="OGY68" s="685"/>
      <c r="OGZ68" s="685"/>
      <c r="OHA68" s="685"/>
      <c r="OHB68" s="685"/>
      <c r="OHC68" s="685"/>
      <c r="OHD68" s="685"/>
      <c r="OHE68" s="685"/>
      <c r="OHF68" s="685"/>
      <c r="OHG68" s="685"/>
      <c r="OHH68" s="685"/>
      <c r="OHI68" s="685"/>
      <c r="OHJ68" s="685"/>
      <c r="OHK68" s="685"/>
      <c r="OHL68" s="685"/>
      <c r="OHM68" s="685"/>
      <c r="OHN68" s="685"/>
      <c r="OHO68" s="685"/>
      <c r="OHP68" s="685"/>
      <c r="OHQ68" s="685"/>
      <c r="OHR68" s="685"/>
      <c r="OHS68" s="685"/>
      <c r="OHT68" s="685"/>
      <c r="OHU68" s="685"/>
      <c r="OHV68" s="685"/>
      <c r="OHW68" s="685"/>
      <c r="OHX68" s="685"/>
      <c r="OHY68" s="685"/>
      <c r="OHZ68" s="685"/>
      <c r="OIA68" s="685"/>
      <c r="OIB68" s="685"/>
      <c r="OIC68" s="685"/>
      <c r="OID68" s="685"/>
      <c r="OIE68" s="685"/>
      <c r="OIF68" s="685"/>
      <c r="OIG68" s="685"/>
      <c r="OIH68" s="685"/>
      <c r="OII68" s="685"/>
      <c r="OIJ68" s="685"/>
      <c r="OIK68" s="685"/>
      <c r="OIL68" s="685"/>
      <c r="OIM68" s="685"/>
      <c r="OIN68" s="685"/>
      <c r="OIO68" s="685"/>
      <c r="OIP68" s="685"/>
      <c r="OIQ68" s="685"/>
      <c r="OIR68" s="685"/>
      <c r="OIS68" s="685"/>
      <c r="OIT68" s="685"/>
      <c r="OIU68" s="685"/>
      <c r="OIV68" s="685"/>
      <c r="OIW68" s="685"/>
      <c r="OIX68" s="685"/>
      <c r="OIY68" s="685"/>
      <c r="OIZ68" s="685"/>
      <c r="OJA68" s="685"/>
      <c r="OJB68" s="685"/>
      <c r="OJC68" s="685"/>
      <c r="OJD68" s="685"/>
      <c r="OJE68" s="685"/>
      <c r="OJF68" s="685"/>
      <c r="OJG68" s="685"/>
      <c r="OJH68" s="685"/>
      <c r="OJI68" s="685"/>
      <c r="OJJ68" s="685"/>
      <c r="OJK68" s="685"/>
      <c r="OJL68" s="685"/>
      <c r="OJM68" s="685"/>
      <c r="OJN68" s="685"/>
      <c r="OJO68" s="685"/>
      <c r="OJP68" s="685"/>
      <c r="OJQ68" s="685"/>
      <c r="OJR68" s="685"/>
      <c r="OJS68" s="685"/>
      <c r="OJT68" s="685"/>
      <c r="OJU68" s="685"/>
      <c r="OJV68" s="685"/>
      <c r="OJW68" s="685"/>
      <c r="OJX68" s="685"/>
      <c r="OJY68" s="685"/>
      <c r="OJZ68" s="685"/>
      <c r="OKA68" s="685"/>
      <c r="OKB68" s="685"/>
      <c r="OKC68" s="685"/>
      <c r="OKD68" s="685"/>
      <c r="OKE68" s="685"/>
      <c r="OKF68" s="685"/>
      <c r="OKG68" s="685"/>
      <c r="OKH68" s="685"/>
      <c r="OKI68" s="685"/>
      <c r="OKJ68" s="685"/>
      <c r="OKK68" s="685"/>
      <c r="OKL68" s="685"/>
      <c r="OKM68" s="685"/>
      <c r="OKN68" s="685"/>
      <c r="OKO68" s="685"/>
      <c r="OKP68" s="685"/>
      <c r="OKQ68" s="685"/>
      <c r="OKR68" s="685"/>
      <c r="OKS68" s="685"/>
      <c r="OKT68" s="685"/>
      <c r="OKU68" s="685"/>
      <c r="OKV68" s="685"/>
      <c r="OKW68" s="685"/>
      <c r="OKX68" s="685"/>
      <c r="OKY68" s="685"/>
      <c r="OKZ68" s="685"/>
      <c r="OLA68" s="685"/>
      <c r="OLB68" s="685"/>
      <c r="OLC68" s="685"/>
      <c r="OLD68" s="685"/>
      <c r="OLE68" s="685"/>
      <c r="OLF68" s="685"/>
      <c r="OLG68" s="685"/>
      <c r="OLH68" s="685"/>
      <c r="OLI68" s="685"/>
      <c r="OLJ68" s="685"/>
      <c r="OLK68" s="685"/>
      <c r="OLL68" s="685"/>
      <c r="OLM68" s="685"/>
      <c r="OLN68" s="685"/>
      <c r="OLO68" s="685"/>
      <c r="OLP68" s="685"/>
      <c r="OLQ68" s="685"/>
      <c r="OLR68" s="685"/>
      <c r="OLS68" s="685"/>
      <c r="OLT68" s="685"/>
      <c r="OLU68" s="685"/>
      <c r="OLV68" s="685"/>
      <c r="OLW68" s="685"/>
      <c r="OLX68" s="685"/>
      <c r="OLY68" s="685"/>
      <c r="OLZ68" s="685"/>
      <c r="OMA68" s="685"/>
      <c r="OMB68" s="685"/>
      <c r="OMC68" s="685"/>
      <c r="OMD68" s="685"/>
      <c r="OME68" s="685"/>
      <c r="OMF68" s="685"/>
      <c r="OMG68" s="685"/>
      <c r="OMH68" s="685"/>
      <c r="OMI68" s="685"/>
      <c r="OMJ68" s="685"/>
      <c r="OMK68" s="685"/>
      <c r="OML68" s="685"/>
      <c r="OMM68" s="685"/>
      <c r="OMN68" s="685"/>
      <c r="OMO68" s="685"/>
      <c r="OMP68" s="685"/>
      <c r="OMQ68" s="685"/>
      <c r="OMR68" s="685"/>
      <c r="OMS68" s="685"/>
      <c r="OMT68" s="685"/>
      <c r="OMU68" s="685"/>
      <c r="OMV68" s="685"/>
      <c r="OMW68" s="685"/>
      <c r="OMX68" s="685"/>
      <c r="OMY68" s="685"/>
      <c r="OMZ68" s="685"/>
      <c r="ONA68" s="685"/>
      <c r="ONB68" s="685"/>
      <c r="ONC68" s="685"/>
      <c r="OND68" s="685"/>
      <c r="ONE68" s="685"/>
      <c r="ONF68" s="685"/>
      <c r="ONG68" s="685"/>
      <c r="ONH68" s="685"/>
      <c r="ONI68" s="685"/>
      <c r="ONJ68" s="685"/>
      <c r="ONK68" s="685"/>
      <c r="ONL68" s="685"/>
      <c r="ONM68" s="685"/>
      <c r="ONN68" s="685"/>
      <c r="ONO68" s="685"/>
      <c r="ONP68" s="685"/>
      <c r="ONQ68" s="685"/>
      <c r="ONR68" s="685"/>
      <c r="ONS68" s="685"/>
      <c r="ONT68" s="685"/>
      <c r="ONU68" s="685"/>
      <c r="ONV68" s="685"/>
      <c r="ONW68" s="685"/>
      <c r="ONX68" s="685"/>
      <c r="ONY68" s="685"/>
      <c r="ONZ68" s="685"/>
      <c r="OOA68" s="685"/>
      <c r="OOB68" s="685"/>
      <c r="OOC68" s="685"/>
      <c r="OOD68" s="685"/>
      <c r="OOE68" s="685"/>
      <c r="OOF68" s="685"/>
      <c r="OOG68" s="685"/>
      <c r="OOH68" s="685"/>
      <c r="OOI68" s="685"/>
      <c r="OOJ68" s="685"/>
      <c r="OOK68" s="685"/>
      <c r="OOL68" s="685"/>
      <c r="OOM68" s="685"/>
      <c r="OON68" s="685"/>
      <c r="OOO68" s="685"/>
      <c r="OOP68" s="685"/>
      <c r="OOQ68" s="685"/>
      <c r="OOR68" s="685"/>
      <c r="OOS68" s="685"/>
      <c r="OOT68" s="685"/>
      <c r="OOU68" s="685"/>
      <c r="OOV68" s="685"/>
      <c r="OOW68" s="685"/>
      <c r="OOX68" s="685"/>
      <c r="OOY68" s="685"/>
      <c r="OOZ68" s="685"/>
      <c r="OPA68" s="685"/>
      <c r="OPB68" s="685"/>
      <c r="OPC68" s="685"/>
      <c r="OPD68" s="685"/>
      <c r="OPE68" s="685"/>
      <c r="OPF68" s="685"/>
      <c r="OPG68" s="685"/>
      <c r="OPH68" s="685"/>
      <c r="OPI68" s="685"/>
      <c r="OPJ68" s="685"/>
      <c r="OPK68" s="685"/>
      <c r="OPL68" s="685"/>
      <c r="OPM68" s="685"/>
      <c r="OPN68" s="685"/>
      <c r="OPO68" s="685"/>
      <c r="OPP68" s="685"/>
      <c r="OPQ68" s="685"/>
      <c r="OPR68" s="685"/>
      <c r="OPS68" s="685"/>
      <c r="OPT68" s="685"/>
      <c r="OPU68" s="685"/>
      <c r="OPV68" s="685"/>
      <c r="OPW68" s="685"/>
      <c r="OPX68" s="685"/>
      <c r="OPY68" s="685"/>
      <c r="OPZ68" s="685"/>
      <c r="OQA68" s="685"/>
      <c r="OQB68" s="685"/>
      <c r="OQC68" s="685"/>
      <c r="OQD68" s="685"/>
      <c r="OQE68" s="685"/>
      <c r="OQF68" s="685"/>
      <c r="OQG68" s="685"/>
      <c r="OQH68" s="685"/>
      <c r="OQI68" s="685"/>
      <c r="OQJ68" s="685"/>
      <c r="OQK68" s="685"/>
      <c r="OQL68" s="685"/>
      <c r="OQM68" s="685"/>
      <c r="OQN68" s="685"/>
      <c r="OQO68" s="685"/>
      <c r="OQP68" s="685"/>
      <c r="OQQ68" s="685"/>
      <c r="OQR68" s="685"/>
      <c r="OQS68" s="685"/>
      <c r="OQT68" s="685"/>
      <c r="OQU68" s="685"/>
      <c r="OQV68" s="685"/>
      <c r="OQW68" s="685"/>
      <c r="OQX68" s="685"/>
      <c r="OQY68" s="685"/>
      <c r="OQZ68" s="685"/>
      <c r="ORA68" s="685"/>
      <c r="ORB68" s="685"/>
      <c r="ORC68" s="685"/>
      <c r="ORD68" s="685"/>
      <c r="ORE68" s="685"/>
      <c r="ORF68" s="685"/>
      <c r="ORG68" s="685"/>
      <c r="ORH68" s="685"/>
      <c r="ORI68" s="685"/>
      <c r="ORJ68" s="685"/>
      <c r="ORK68" s="685"/>
      <c r="ORL68" s="685"/>
      <c r="ORM68" s="685"/>
      <c r="ORN68" s="685"/>
      <c r="ORO68" s="685"/>
      <c r="ORP68" s="685"/>
      <c r="ORQ68" s="685"/>
      <c r="ORR68" s="685"/>
      <c r="ORS68" s="685"/>
      <c r="ORT68" s="685"/>
      <c r="ORU68" s="685"/>
      <c r="ORV68" s="685"/>
      <c r="ORW68" s="685"/>
      <c r="ORX68" s="685"/>
      <c r="ORY68" s="685"/>
      <c r="ORZ68" s="685"/>
      <c r="OSA68" s="685"/>
      <c r="OSB68" s="685"/>
      <c r="OSC68" s="685"/>
      <c r="OSD68" s="685"/>
      <c r="OSE68" s="685"/>
      <c r="OSF68" s="685"/>
      <c r="OSG68" s="685"/>
      <c r="OSH68" s="685"/>
      <c r="OSI68" s="685"/>
      <c r="OSJ68" s="685"/>
      <c r="OSK68" s="685"/>
      <c r="OSL68" s="685"/>
      <c r="OSM68" s="685"/>
      <c r="OSN68" s="685"/>
      <c r="OSO68" s="685"/>
      <c r="OSP68" s="685"/>
      <c r="OSQ68" s="685"/>
      <c r="OSR68" s="685"/>
      <c r="OSS68" s="685"/>
      <c r="OST68" s="685"/>
      <c r="OSU68" s="685"/>
      <c r="OSV68" s="685"/>
      <c r="OSW68" s="685"/>
      <c r="OSX68" s="685"/>
      <c r="OSY68" s="685"/>
      <c r="OSZ68" s="685"/>
      <c r="OTA68" s="685"/>
      <c r="OTB68" s="685"/>
      <c r="OTC68" s="685"/>
      <c r="OTD68" s="685"/>
      <c r="OTE68" s="685"/>
      <c r="OTF68" s="685"/>
      <c r="OTG68" s="685"/>
      <c r="OTH68" s="685"/>
      <c r="OTI68" s="685"/>
      <c r="OTJ68" s="685"/>
      <c r="OTK68" s="685"/>
      <c r="OTL68" s="685"/>
      <c r="OTM68" s="685"/>
      <c r="OTN68" s="685"/>
      <c r="OTO68" s="685"/>
      <c r="OTP68" s="685"/>
      <c r="OTQ68" s="685"/>
      <c r="OTR68" s="685"/>
      <c r="OTS68" s="685"/>
      <c r="OTT68" s="685"/>
      <c r="OTU68" s="685"/>
      <c r="OTV68" s="685"/>
      <c r="OTW68" s="685"/>
      <c r="OTX68" s="685"/>
      <c r="OTY68" s="685"/>
      <c r="OTZ68" s="685"/>
      <c r="OUA68" s="685"/>
      <c r="OUB68" s="685"/>
      <c r="OUC68" s="685"/>
      <c r="OUD68" s="685"/>
      <c r="OUE68" s="685"/>
      <c r="OUF68" s="685"/>
      <c r="OUG68" s="685"/>
      <c r="OUH68" s="685"/>
      <c r="OUI68" s="685"/>
      <c r="OUJ68" s="685"/>
      <c r="OUK68" s="685"/>
      <c r="OUL68" s="685"/>
      <c r="OUM68" s="685"/>
      <c r="OUN68" s="685"/>
      <c r="OUO68" s="685"/>
      <c r="OUP68" s="685"/>
      <c r="OUQ68" s="685"/>
      <c r="OUR68" s="685"/>
      <c r="OUS68" s="685"/>
      <c r="OUT68" s="685"/>
      <c r="OUU68" s="685"/>
      <c r="OUV68" s="685"/>
      <c r="OUW68" s="685"/>
      <c r="OUX68" s="685"/>
      <c r="OUY68" s="685"/>
      <c r="OUZ68" s="685"/>
      <c r="OVA68" s="685"/>
      <c r="OVB68" s="685"/>
      <c r="OVC68" s="685"/>
      <c r="OVD68" s="685"/>
      <c r="OVE68" s="685"/>
      <c r="OVF68" s="685"/>
      <c r="OVG68" s="685"/>
      <c r="OVH68" s="685"/>
      <c r="OVI68" s="685"/>
      <c r="OVJ68" s="685"/>
      <c r="OVK68" s="685"/>
      <c r="OVL68" s="685"/>
      <c r="OVM68" s="685"/>
      <c r="OVN68" s="685"/>
      <c r="OVO68" s="685"/>
      <c r="OVP68" s="685"/>
      <c r="OVQ68" s="685"/>
      <c r="OVR68" s="685"/>
      <c r="OVS68" s="685"/>
      <c r="OVT68" s="685"/>
      <c r="OVU68" s="685"/>
      <c r="OVV68" s="685"/>
      <c r="OVW68" s="685"/>
      <c r="OVX68" s="685"/>
      <c r="OVY68" s="685"/>
      <c r="OVZ68" s="685"/>
      <c r="OWA68" s="685"/>
      <c r="OWB68" s="685"/>
      <c r="OWC68" s="685"/>
      <c r="OWD68" s="685"/>
      <c r="OWE68" s="685"/>
      <c r="OWF68" s="685"/>
      <c r="OWG68" s="685"/>
      <c r="OWH68" s="685"/>
      <c r="OWI68" s="685"/>
      <c r="OWJ68" s="685"/>
      <c r="OWK68" s="685"/>
      <c r="OWL68" s="685"/>
      <c r="OWM68" s="685"/>
      <c r="OWN68" s="685"/>
      <c r="OWO68" s="685"/>
      <c r="OWP68" s="685"/>
      <c r="OWQ68" s="685"/>
      <c r="OWR68" s="685"/>
      <c r="OWS68" s="685"/>
      <c r="OWT68" s="685"/>
      <c r="OWU68" s="685"/>
      <c r="OWV68" s="685"/>
      <c r="OWW68" s="685"/>
      <c r="OWX68" s="685"/>
      <c r="OWY68" s="685"/>
      <c r="OWZ68" s="685"/>
      <c r="OXA68" s="685"/>
      <c r="OXB68" s="685"/>
      <c r="OXC68" s="685"/>
      <c r="OXD68" s="685"/>
      <c r="OXE68" s="685"/>
      <c r="OXF68" s="685"/>
      <c r="OXG68" s="685"/>
      <c r="OXH68" s="685"/>
      <c r="OXI68" s="685"/>
      <c r="OXJ68" s="685"/>
      <c r="OXK68" s="685"/>
      <c r="OXL68" s="685"/>
      <c r="OXM68" s="685"/>
      <c r="OXN68" s="685"/>
      <c r="OXO68" s="685"/>
      <c r="OXP68" s="685"/>
      <c r="OXQ68" s="685"/>
      <c r="OXR68" s="685"/>
      <c r="OXS68" s="685"/>
      <c r="OXT68" s="685"/>
      <c r="OXU68" s="685"/>
      <c r="OXV68" s="685"/>
      <c r="OXW68" s="685"/>
      <c r="OXX68" s="685"/>
      <c r="OXY68" s="685"/>
      <c r="OXZ68" s="685"/>
      <c r="OYA68" s="685"/>
      <c r="OYB68" s="685"/>
      <c r="OYC68" s="685"/>
      <c r="OYD68" s="685"/>
      <c r="OYE68" s="685"/>
      <c r="OYF68" s="685"/>
      <c r="OYG68" s="685"/>
      <c r="OYH68" s="685"/>
      <c r="OYI68" s="685"/>
      <c r="OYJ68" s="685"/>
      <c r="OYK68" s="685"/>
      <c r="OYL68" s="685"/>
      <c r="OYM68" s="685"/>
      <c r="OYN68" s="685"/>
      <c r="OYO68" s="685"/>
      <c r="OYP68" s="685"/>
      <c r="OYQ68" s="685"/>
      <c r="OYR68" s="685"/>
      <c r="OYS68" s="685"/>
      <c r="OYT68" s="685"/>
      <c r="OYU68" s="685"/>
      <c r="OYV68" s="685"/>
      <c r="OYW68" s="685"/>
      <c r="OYX68" s="685"/>
      <c r="OYY68" s="685"/>
      <c r="OYZ68" s="685"/>
      <c r="OZA68" s="685"/>
      <c r="OZB68" s="685"/>
      <c r="OZC68" s="685"/>
      <c r="OZD68" s="685"/>
      <c r="OZE68" s="685"/>
      <c r="OZF68" s="685"/>
      <c r="OZG68" s="685"/>
      <c r="OZH68" s="685"/>
      <c r="OZI68" s="685"/>
      <c r="OZJ68" s="685"/>
      <c r="OZK68" s="685"/>
      <c r="OZL68" s="685"/>
      <c r="OZM68" s="685"/>
      <c r="OZN68" s="685"/>
      <c r="OZO68" s="685"/>
      <c r="OZP68" s="685"/>
      <c r="OZQ68" s="685"/>
      <c r="OZR68" s="685"/>
      <c r="OZS68" s="685"/>
      <c r="OZT68" s="685"/>
      <c r="OZU68" s="685"/>
      <c r="OZV68" s="685"/>
      <c r="OZW68" s="685"/>
      <c r="OZX68" s="685"/>
      <c r="OZY68" s="685"/>
      <c r="OZZ68" s="685"/>
      <c r="PAA68" s="685"/>
      <c r="PAB68" s="685"/>
      <c r="PAC68" s="685"/>
      <c r="PAD68" s="685"/>
      <c r="PAE68" s="685"/>
      <c r="PAF68" s="685"/>
      <c r="PAG68" s="685"/>
      <c r="PAH68" s="685"/>
      <c r="PAI68" s="685"/>
      <c r="PAJ68" s="685"/>
      <c r="PAK68" s="685"/>
      <c r="PAL68" s="685"/>
      <c r="PAM68" s="685"/>
      <c r="PAN68" s="685"/>
      <c r="PAO68" s="685"/>
      <c r="PAP68" s="685"/>
      <c r="PAQ68" s="685"/>
      <c r="PAR68" s="685"/>
      <c r="PAS68" s="685"/>
      <c r="PAT68" s="685"/>
      <c r="PAU68" s="685"/>
      <c r="PAV68" s="685"/>
      <c r="PAW68" s="685"/>
      <c r="PAX68" s="685"/>
      <c r="PAY68" s="685"/>
      <c r="PAZ68" s="685"/>
      <c r="PBA68" s="685"/>
      <c r="PBB68" s="685"/>
      <c r="PBC68" s="685"/>
      <c r="PBD68" s="685"/>
      <c r="PBE68" s="685"/>
      <c r="PBF68" s="685"/>
      <c r="PBG68" s="685"/>
      <c r="PBH68" s="685"/>
      <c r="PBI68" s="685"/>
      <c r="PBJ68" s="685"/>
      <c r="PBK68" s="685"/>
      <c r="PBL68" s="685"/>
      <c r="PBM68" s="685"/>
      <c r="PBN68" s="685"/>
      <c r="PBO68" s="685"/>
      <c r="PBP68" s="685"/>
      <c r="PBQ68" s="685"/>
      <c r="PBR68" s="685"/>
      <c r="PBS68" s="685"/>
      <c r="PBT68" s="685"/>
      <c r="PBU68" s="685"/>
      <c r="PBV68" s="685"/>
      <c r="PBW68" s="685"/>
      <c r="PBX68" s="685"/>
      <c r="PBY68" s="685"/>
      <c r="PBZ68" s="685"/>
      <c r="PCA68" s="685"/>
      <c r="PCB68" s="685"/>
      <c r="PCC68" s="685"/>
      <c r="PCD68" s="685"/>
      <c r="PCE68" s="685"/>
      <c r="PCF68" s="685"/>
      <c r="PCG68" s="685"/>
      <c r="PCH68" s="685"/>
      <c r="PCI68" s="685"/>
      <c r="PCJ68" s="685"/>
      <c r="PCK68" s="685"/>
      <c r="PCL68" s="685"/>
      <c r="PCM68" s="685"/>
      <c r="PCN68" s="685"/>
      <c r="PCO68" s="685"/>
      <c r="PCP68" s="685"/>
      <c r="PCQ68" s="685"/>
      <c r="PCR68" s="685"/>
      <c r="PCS68" s="685"/>
      <c r="PCT68" s="685"/>
      <c r="PCU68" s="685"/>
      <c r="PCV68" s="685"/>
      <c r="PCW68" s="685"/>
      <c r="PCX68" s="685"/>
      <c r="PCY68" s="685"/>
      <c r="PCZ68" s="685"/>
      <c r="PDA68" s="685"/>
      <c r="PDB68" s="685"/>
      <c r="PDC68" s="685"/>
      <c r="PDD68" s="685"/>
      <c r="PDE68" s="685"/>
      <c r="PDF68" s="685"/>
      <c r="PDG68" s="685"/>
      <c r="PDH68" s="685"/>
      <c r="PDI68" s="685"/>
      <c r="PDJ68" s="685"/>
      <c r="PDK68" s="685"/>
      <c r="PDL68" s="685"/>
      <c r="PDM68" s="685"/>
      <c r="PDN68" s="685"/>
      <c r="PDO68" s="685"/>
      <c r="PDP68" s="685"/>
      <c r="PDQ68" s="685"/>
      <c r="PDR68" s="685"/>
      <c r="PDS68" s="685"/>
      <c r="PDT68" s="685"/>
      <c r="PDU68" s="685"/>
      <c r="PDV68" s="685"/>
      <c r="PDW68" s="685"/>
      <c r="PDX68" s="685"/>
      <c r="PDY68" s="685"/>
      <c r="PDZ68" s="685"/>
      <c r="PEA68" s="685"/>
      <c r="PEB68" s="685"/>
      <c r="PEC68" s="685"/>
      <c r="PED68" s="685"/>
      <c r="PEE68" s="685"/>
      <c r="PEF68" s="685"/>
      <c r="PEG68" s="685"/>
      <c r="PEH68" s="685"/>
      <c r="PEI68" s="685"/>
      <c r="PEJ68" s="685"/>
      <c r="PEK68" s="685"/>
      <c r="PEL68" s="685"/>
      <c r="PEM68" s="685"/>
      <c r="PEN68" s="685"/>
      <c r="PEO68" s="685"/>
      <c r="PEP68" s="685"/>
      <c r="PEQ68" s="685"/>
      <c r="PER68" s="685"/>
      <c r="PES68" s="685"/>
      <c r="PET68" s="685"/>
      <c r="PEU68" s="685"/>
      <c r="PEV68" s="685"/>
      <c r="PEW68" s="685"/>
      <c r="PEX68" s="685"/>
      <c r="PEY68" s="685"/>
      <c r="PEZ68" s="685"/>
      <c r="PFA68" s="685"/>
      <c r="PFB68" s="685"/>
      <c r="PFC68" s="685"/>
      <c r="PFD68" s="685"/>
      <c r="PFE68" s="685"/>
      <c r="PFF68" s="685"/>
      <c r="PFG68" s="685"/>
      <c r="PFH68" s="685"/>
      <c r="PFI68" s="685"/>
      <c r="PFJ68" s="685"/>
      <c r="PFK68" s="685"/>
      <c r="PFL68" s="685"/>
      <c r="PFM68" s="685"/>
      <c r="PFN68" s="685"/>
      <c r="PFO68" s="685"/>
      <c r="PFP68" s="685"/>
      <c r="PFQ68" s="685"/>
      <c r="PFR68" s="685"/>
      <c r="PFS68" s="685"/>
      <c r="PFT68" s="685"/>
      <c r="PFU68" s="685"/>
      <c r="PFV68" s="685"/>
      <c r="PFW68" s="685"/>
      <c r="PFX68" s="685"/>
      <c r="PFY68" s="685"/>
      <c r="PFZ68" s="685"/>
      <c r="PGA68" s="685"/>
      <c r="PGB68" s="685"/>
      <c r="PGC68" s="685"/>
      <c r="PGD68" s="685"/>
      <c r="PGE68" s="685"/>
      <c r="PGF68" s="685"/>
      <c r="PGG68" s="685"/>
      <c r="PGH68" s="685"/>
      <c r="PGI68" s="685"/>
      <c r="PGJ68" s="685"/>
      <c r="PGK68" s="685"/>
      <c r="PGL68" s="685"/>
      <c r="PGM68" s="685"/>
      <c r="PGN68" s="685"/>
      <c r="PGO68" s="685"/>
      <c r="PGP68" s="685"/>
      <c r="PGQ68" s="685"/>
      <c r="PGR68" s="685"/>
      <c r="PGS68" s="685"/>
      <c r="PGT68" s="685"/>
      <c r="PGU68" s="685"/>
      <c r="PGV68" s="685"/>
      <c r="PGW68" s="685"/>
      <c r="PGX68" s="685"/>
      <c r="PGY68" s="685"/>
      <c r="PGZ68" s="685"/>
      <c r="PHA68" s="685"/>
      <c r="PHB68" s="685"/>
      <c r="PHC68" s="685"/>
      <c r="PHD68" s="685"/>
      <c r="PHE68" s="685"/>
      <c r="PHF68" s="685"/>
      <c r="PHG68" s="685"/>
      <c r="PHH68" s="685"/>
      <c r="PHI68" s="685"/>
      <c r="PHJ68" s="685"/>
      <c r="PHK68" s="685"/>
      <c r="PHL68" s="685"/>
      <c r="PHM68" s="685"/>
      <c r="PHN68" s="685"/>
      <c r="PHO68" s="685"/>
      <c r="PHP68" s="685"/>
      <c r="PHQ68" s="685"/>
      <c r="PHR68" s="685"/>
      <c r="PHS68" s="685"/>
      <c r="PHT68" s="685"/>
      <c r="PHU68" s="685"/>
      <c r="PHV68" s="685"/>
      <c r="PHW68" s="685"/>
      <c r="PHX68" s="685"/>
      <c r="PHY68" s="685"/>
      <c r="PHZ68" s="685"/>
      <c r="PIA68" s="685"/>
      <c r="PIB68" s="685"/>
      <c r="PIC68" s="685"/>
      <c r="PID68" s="685"/>
      <c r="PIE68" s="685"/>
      <c r="PIF68" s="685"/>
      <c r="PIG68" s="685"/>
      <c r="PIH68" s="685"/>
      <c r="PII68" s="685"/>
      <c r="PIJ68" s="685"/>
      <c r="PIK68" s="685"/>
      <c r="PIL68" s="685"/>
      <c r="PIM68" s="685"/>
      <c r="PIN68" s="685"/>
      <c r="PIO68" s="685"/>
      <c r="PIP68" s="685"/>
      <c r="PIQ68" s="685"/>
      <c r="PIR68" s="685"/>
      <c r="PIS68" s="685"/>
      <c r="PIT68" s="685"/>
      <c r="PIU68" s="685"/>
      <c r="PIV68" s="685"/>
      <c r="PIW68" s="685"/>
      <c r="PIX68" s="685"/>
      <c r="PIY68" s="685"/>
      <c r="PIZ68" s="685"/>
      <c r="PJA68" s="685"/>
      <c r="PJB68" s="685"/>
      <c r="PJC68" s="685"/>
      <c r="PJD68" s="685"/>
      <c r="PJE68" s="685"/>
      <c r="PJF68" s="685"/>
      <c r="PJG68" s="685"/>
      <c r="PJH68" s="685"/>
      <c r="PJI68" s="685"/>
      <c r="PJJ68" s="685"/>
      <c r="PJK68" s="685"/>
      <c r="PJL68" s="685"/>
      <c r="PJM68" s="685"/>
      <c r="PJN68" s="685"/>
      <c r="PJO68" s="685"/>
      <c r="PJP68" s="685"/>
      <c r="PJQ68" s="685"/>
      <c r="PJR68" s="685"/>
      <c r="PJS68" s="685"/>
      <c r="PJT68" s="685"/>
      <c r="PJU68" s="685"/>
      <c r="PJV68" s="685"/>
      <c r="PJW68" s="685"/>
      <c r="PJX68" s="685"/>
      <c r="PJY68" s="685"/>
      <c r="PJZ68" s="685"/>
      <c r="PKA68" s="685"/>
      <c r="PKB68" s="685"/>
      <c r="PKC68" s="685"/>
      <c r="PKD68" s="685"/>
      <c r="PKE68" s="685"/>
      <c r="PKF68" s="685"/>
      <c r="PKG68" s="685"/>
      <c r="PKH68" s="685"/>
      <c r="PKI68" s="685"/>
      <c r="PKJ68" s="685"/>
      <c r="PKK68" s="685"/>
      <c r="PKL68" s="685"/>
      <c r="PKM68" s="685"/>
      <c r="PKN68" s="685"/>
      <c r="PKO68" s="685"/>
      <c r="PKP68" s="685"/>
      <c r="PKQ68" s="685"/>
      <c r="PKR68" s="685"/>
      <c r="PKS68" s="685"/>
      <c r="PKT68" s="685"/>
      <c r="PKU68" s="685"/>
      <c r="PKV68" s="685"/>
      <c r="PKW68" s="685"/>
      <c r="PKX68" s="685"/>
      <c r="PKY68" s="685"/>
      <c r="PKZ68" s="685"/>
      <c r="PLA68" s="685"/>
      <c r="PLB68" s="685"/>
      <c r="PLC68" s="685"/>
      <c r="PLD68" s="685"/>
      <c r="PLE68" s="685"/>
      <c r="PLF68" s="685"/>
      <c r="PLG68" s="685"/>
      <c r="PLH68" s="685"/>
      <c r="PLI68" s="685"/>
      <c r="PLJ68" s="685"/>
      <c r="PLK68" s="685"/>
      <c r="PLL68" s="685"/>
      <c r="PLM68" s="685"/>
      <c r="PLN68" s="685"/>
      <c r="PLO68" s="685"/>
      <c r="PLP68" s="685"/>
      <c r="PLQ68" s="685"/>
      <c r="PLR68" s="685"/>
      <c r="PLS68" s="685"/>
      <c r="PLT68" s="685"/>
      <c r="PLU68" s="685"/>
      <c r="PLV68" s="685"/>
      <c r="PLW68" s="685"/>
      <c r="PLX68" s="685"/>
      <c r="PLY68" s="685"/>
      <c r="PLZ68" s="685"/>
      <c r="PMA68" s="685"/>
      <c r="PMB68" s="685"/>
      <c r="PMC68" s="685"/>
      <c r="PMD68" s="685"/>
      <c r="PME68" s="685"/>
      <c r="PMF68" s="685"/>
      <c r="PMG68" s="685"/>
      <c r="PMH68" s="685"/>
      <c r="PMI68" s="685"/>
      <c r="PMJ68" s="685"/>
      <c r="PMK68" s="685"/>
      <c r="PML68" s="685"/>
      <c r="PMM68" s="685"/>
      <c r="PMN68" s="685"/>
      <c r="PMO68" s="685"/>
      <c r="PMP68" s="685"/>
      <c r="PMQ68" s="685"/>
      <c r="PMR68" s="685"/>
      <c r="PMS68" s="685"/>
      <c r="PMT68" s="685"/>
      <c r="PMU68" s="685"/>
      <c r="PMV68" s="685"/>
      <c r="PMW68" s="685"/>
      <c r="PMX68" s="685"/>
      <c r="PMY68" s="685"/>
      <c r="PMZ68" s="685"/>
      <c r="PNA68" s="685"/>
      <c r="PNB68" s="685"/>
      <c r="PNC68" s="685"/>
      <c r="PND68" s="685"/>
      <c r="PNE68" s="685"/>
      <c r="PNF68" s="685"/>
      <c r="PNG68" s="685"/>
      <c r="PNH68" s="685"/>
      <c r="PNI68" s="685"/>
      <c r="PNJ68" s="685"/>
      <c r="PNK68" s="685"/>
      <c r="PNL68" s="685"/>
      <c r="PNM68" s="685"/>
      <c r="PNN68" s="685"/>
      <c r="PNO68" s="685"/>
      <c r="PNP68" s="685"/>
      <c r="PNQ68" s="685"/>
      <c r="PNR68" s="685"/>
      <c r="PNS68" s="685"/>
      <c r="PNT68" s="685"/>
      <c r="PNU68" s="685"/>
      <c r="PNV68" s="685"/>
      <c r="PNW68" s="685"/>
      <c r="PNX68" s="685"/>
      <c r="PNY68" s="685"/>
      <c r="PNZ68" s="685"/>
      <c r="POA68" s="685"/>
      <c r="POB68" s="685"/>
      <c r="POC68" s="685"/>
      <c r="POD68" s="685"/>
      <c r="POE68" s="685"/>
      <c r="POF68" s="685"/>
      <c r="POG68" s="685"/>
      <c r="POH68" s="685"/>
      <c r="POI68" s="685"/>
      <c r="POJ68" s="685"/>
      <c r="POK68" s="685"/>
      <c r="POL68" s="685"/>
      <c r="POM68" s="685"/>
      <c r="PON68" s="685"/>
      <c r="POO68" s="685"/>
      <c r="POP68" s="685"/>
      <c r="POQ68" s="685"/>
      <c r="POR68" s="685"/>
      <c r="POS68" s="685"/>
      <c r="POT68" s="685"/>
      <c r="POU68" s="685"/>
      <c r="POV68" s="685"/>
      <c r="POW68" s="685"/>
      <c r="POX68" s="685"/>
      <c r="POY68" s="685"/>
      <c r="POZ68" s="685"/>
      <c r="PPA68" s="685"/>
      <c r="PPB68" s="685"/>
      <c r="PPC68" s="685"/>
      <c r="PPD68" s="685"/>
      <c r="PPE68" s="685"/>
      <c r="PPF68" s="685"/>
      <c r="PPG68" s="685"/>
      <c r="PPH68" s="685"/>
      <c r="PPI68" s="685"/>
      <c r="PPJ68" s="685"/>
      <c r="PPK68" s="685"/>
      <c r="PPL68" s="685"/>
      <c r="PPM68" s="685"/>
      <c r="PPN68" s="685"/>
      <c r="PPO68" s="685"/>
      <c r="PPP68" s="685"/>
      <c r="PPQ68" s="685"/>
      <c r="PPR68" s="685"/>
      <c r="PPS68" s="685"/>
      <c r="PPT68" s="685"/>
      <c r="PPU68" s="685"/>
      <c r="PPV68" s="685"/>
      <c r="PPW68" s="685"/>
      <c r="PPX68" s="685"/>
      <c r="PPY68" s="685"/>
      <c r="PPZ68" s="685"/>
      <c r="PQA68" s="685"/>
      <c r="PQB68" s="685"/>
      <c r="PQC68" s="685"/>
      <c r="PQD68" s="685"/>
      <c r="PQE68" s="685"/>
      <c r="PQF68" s="685"/>
      <c r="PQG68" s="685"/>
      <c r="PQH68" s="685"/>
      <c r="PQI68" s="685"/>
      <c r="PQJ68" s="685"/>
      <c r="PQK68" s="685"/>
      <c r="PQL68" s="685"/>
      <c r="PQM68" s="685"/>
      <c r="PQN68" s="685"/>
      <c r="PQO68" s="685"/>
      <c r="PQP68" s="685"/>
      <c r="PQQ68" s="685"/>
      <c r="PQR68" s="685"/>
      <c r="PQS68" s="685"/>
      <c r="PQT68" s="685"/>
      <c r="PQU68" s="685"/>
      <c r="PQV68" s="685"/>
      <c r="PQW68" s="685"/>
      <c r="PQX68" s="685"/>
      <c r="PQY68" s="685"/>
      <c r="PQZ68" s="685"/>
      <c r="PRA68" s="685"/>
      <c r="PRB68" s="685"/>
      <c r="PRC68" s="685"/>
      <c r="PRD68" s="685"/>
      <c r="PRE68" s="685"/>
      <c r="PRF68" s="685"/>
      <c r="PRG68" s="685"/>
      <c r="PRH68" s="685"/>
      <c r="PRI68" s="685"/>
      <c r="PRJ68" s="685"/>
      <c r="PRK68" s="685"/>
      <c r="PRL68" s="685"/>
      <c r="PRM68" s="685"/>
      <c r="PRN68" s="685"/>
      <c r="PRO68" s="685"/>
      <c r="PRP68" s="685"/>
      <c r="PRQ68" s="685"/>
      <c r="PRR68" s="685"/>
      <c r="PRS68" s="685"/>
      <c r="PRT68" s="685"/>
      <c r="PRU68" s="685"/>
      <c r="PRV68" s="685"/>
      <c r="PRW68" s="685"/>
      <c r="PRX68" s="685"/>
      <c r="PRY68" s="685"/>
      <c r="PRZ68" s="685"/>
      <c r="PSA68" s="685"/>
      <c r="PSB68" s="685"/>
      <c r="PSC68" s="685"/>
      <c r="PSD68" s="685"/>
      <c r="PSE68" s="685"/>
      <c r="PSF68" s="685"/>
      <c r="PSG68" s="685"/>
      <c r="PSH68" s="685"/>
      <c r="PSI68" s="685"/>
      <c r="PSJ68" s="685"/>
      <c r="PSK68" s="685"/>
      <c r="PSL68" s="685"/>
      <c r="PSM68" s="685"/>
      <c r="PSN68" s="685"/>
      <c r="PSO68" s="685"/>
      <c r="PSP68" s="685"/>
      <c r="PSQ68" s="685"/>
      <c r="PSR68" s="685"/>
      <c r="PSS68" s="685"/>
      <c r="PST68" s="685"/>
      <c r="PSU68" s="685"/>
      <c r="PSV68" s="685"/>
      <c r="PSW68" s="685"/>
      <c r="PSX68" s="685"/>
      <c r="PSY68" s="685"/>
      <c r="PSZ68" s="685"/>
      <c r="PTA68" s="685"/>
      <c r="PTB68" s="685"/>
      <c r="PTC68" s="685"/>
      <c r="PTD68" s="685"/>
      <c r="PTE68" s="685"/>
      <c r="PTF68" s="685"/>
      <c r="PTG68" s="685"/>
      <c r="PTH68" s="685"/>
      <c r="PTI68" s="685"/>
      <c r="PTJ68" s="685"/>
      <c r="PTK68" s="685"/>
      <c r="PTL68" s="685"/>
      <c r="PTM68" s="685"/>
      <c r="PTN68" s="685"/>
      <c r="PTO68" s="685"/>
      <c r="PTP68" s="685"/>
      <c r="PTQ68" s="685"/>
      <c r="PTR68" s="685"/>
      <c r="PTS68" s="685"/>
      <c r="PTT68" s="685"/>
      <c r="PTU68" s="685"/>
      <c r="PTV68" s="685"/>
      <c r="PTW68" s="685"/>
      <c r="PTX68" s="685"/>
      <c r="PTY68" s="685"/>
      <c r="PTZ68" s="685"/>
      <c r="PUA68" s="685"/>
      <c r="PUB68" s="685"/>
      <c r="PUC68" s="685"/>
      <c r="PUD68" s="685"/>
      <c r="PUE68" s="685"/>
      <c r="PUF68" s="685"/>
      <c r="PUG68" s="685"/>
      <c r="PUH68" s="685"/>
      <c r="PUI68" s="685"/>
      <c r="PUJ68" s="685"/>
      <c r="PUK68" s="685"/>
      <c r="PUL68" s="685"/>
      <c r="PUM68" s="685"/>
      <c r="PUN68" s="685"/>
      <c r="PUO68" s="685"/>
      <c r="PUP68" s="685"/>
      <c r="PUQ68" s="685"/>
      <c r="PUR68" s="685"/>
      <c r="PUS68" s="685"/>
      <c r="PUT68" s="685"/>
      <c r="PUU68" s="685"/>
      <c r="PUV68" s="685"/>
      <c r="PUW68" s="685"/>
      <c r="PUX68" s="685"/>
      <c r="PUY68" s="685"/>
      <c r="PUZ68" s="685"/>
      <c r="PVA68" s="685"/>
      <c r="PVB68" s="685"/>
      <c r="PVC68" s="685"/>
      <c r="PVD68" s="685"/>
      <c r="PVE68" s="685"/>
      <c r="PVF68" s="685"/>
      <c r="PVG68" s="685"/>
      <c r="PVH68" s="685"/>
      <c r="PVI68" s="685"/>
      <c r="PVJ68" s="685"/>
      <c r="PVK68" s="685"/>
      <c r="PVL68" s="685"/>
      <c r="PVM68" s="685"/>
      <c r="PVN68" s="685"/>
      <c r="PVO68" s="685"/>
      <c r="PVP68" s="685"/>
      <c r="PVQ68" s="685"/>
      <c r="PVR68" s="685"/>
      <c r="PVS68" s="685"/>
      <c r="PVT68" s="685"/>
      <c r="PVU68" s="685"/>
      <c r="PVV68" s="685"/>
      <c r="PVW68" s="685"/>
      <c r="PVX68" s="685"/>
      <c r="PVY68" s="685"/>
      <c r="PVZ68" s="685"/>
      <c r="PWA68" s="685"/>
      <c r="PWB68" s="685"/>
      <c r="PWC68" s="685"/>
      <c r="PWD68" s="685"/>
      <c r="PWE68" s="685"/>
      <c r="PWF68" s="685"/>
      <c r="PWG68" s="685"/>
      <c r="PWH68" s="685"/>
      <c r="PWI68" s="685"/>
      <c r="PWJ68" s="685"/>
      <c r="PWK68" s="685"/>
      <c r="PWL68" s="685"/>
      <c r="PWM68" s="685"/>
      <c r="PWN68" s="685"/>
      <c r="PWO68" s="685"/>
      <c r="PWP68" s="685"/>
      <c r="PWQ68" s="685"/>
      <c r="PWR68" s="685"/>
      <c r="PWS68" s="685"/>
      <c r="PWT68" s="685"/>
      <c r="PWU68" s="685"/>
      <c r="PWV68" s="685"/>
      <c r="PWW68" s="685"/>
      <c r="PWX68" s="685"/>
      <c r="PWY68" s="685"/>
      <c r="PWZ68" s="685"/>
      <c r="PXA68" s="685"/>
      <c r="PXB68" s="685"/>
      <c r="PXC68" s="685"/>
      <c r="PXD68" s="685"/>
      <c r="PXE68" s="685"/>
      <c r="PXF68" s="685"/>
      <c r="PXG68" s="685"/>
      <c r="PXH68" s="685"/>
      <c r="PXI68" s="685"/>
      <c r="PXJ68" s="685"/>
      <c r="PXK68" s="685"/>
      <c r="PXL68" s="685"/>
      <c r="PXM68" s="685"/>
      <c r="PXN68" s="685"/>
      <c r="PXO68" s="685"/>
      <c r="PXP68" s="685"/>
      <c r="PXQ68" s="685"/>
      <c r="PXR68" s="685"/>
      <c r="PXS68" s="685"/>
      <c r="PXT68" s="685"/>
      <c r="PXU68" s="685"/>
      <c r="PXV68" s="685"/>
      <c r="PXW68" s="685"/>
      <c r="PXX68" s="685"/>
      <c r="PXY68" s="685"/>
      <c r="PXZ68" s="685"/>
      <c r="PYA68" s="685"/>
      <c r="PYB68" s="685"/>
      <c r="PYC68" s="685"/>
      <c r="PYD68" s="685"/>
      <c r="PYE68" s="685"/>
      <c r="PYF68" s="685"/>
      <c r="PYG68" s="685"/>
      <c r="PYH68" s="685"/>
      <c r="PYI68" s="685"/>
      <c r="PYJ68" s="685"/>
      <c r="PYK68" s="685"/>
      <c r="PYL68" s="685"/>
      <c r="PYM68" s="685"/>
      <c r="PYN68" s="685"/>
      <c r="PYO68" s="685"/>
      <c r="PYP68" s="685"/>
      <c r="PYQ68" s="685"/>
      <c r="PYR68" s="685"/>
      <c r="PYS68" s="685"/>
      <c r="PYT68" s="685"/>
      <c r="PYU68" s="685"/>
      <c r="PYV68" s="685"/>
      <c r="PYW68" s="685"/>
      <c r="PYX68" s="685"/>
      <c r="PYY68" s="685"/>
      <c r="PYZ68" s="685"/>
      <c r="PZA68" s="685"/>
      <c r="PZB68" s="685"/>
      <c r="PZC68" s="685"/>
      <c r="PZD68" s="685"/>
      <c r="PZE68" s="685"/>
      <c r="PZF68" s="685"/>
      <c r="PZG68" s="685"/>
      <c r="PZH68" s="685"/>
      <c r="PZI68" s="685"/>
      <c r="PZJ68" s="685"/>
      <c r="PZK68" s="685"/>
      <c r="PZL68" s="685"/>
      <c r="PZM68" s="685"/>
      <c r="PZN68" s="685"/>
      <c r="PZO68" s="685"/>
      <c r="PZP68" s="685"/>
      <c r="PZQ68" s="685"/>
      <c r="PZR68" s="685"/>
      <c r="PZS68" s="685"/>
      <c r="PZT68" s="685"/>
      <c r="PZU68" s="685"/>
      <c r="PZV68" s="685"/>
      <c r="PZW68" s="685"/>
      <c r="PZX68" s="685"/>
      <c r="PZY68" s="685"/>
      <c r="PZZ68" s="685"/>
      <c r="QAA68" s="685"/>
      <c r="QAB68" s="685"/>
      <c r="QAC68" s="685"/>
      <c r="QAD68" s="685"/>
      <c r="QAE68" s="685"/>
      <c r="QAF68" s="685"/>
      <c r="QAG68" s="685"/>
      <c r="QAH68" s="685"/>
      <c r="QAI68" s="685"/>
      <c r="QAJ68" s="685"/>
      <c r="QAK68" s="685"/>
      <c r="QAL68" s="685"/>
      <c r="QAM68" s="685"/>
      <c r="QAN68" s="685"/>
      <c r="QAO68" s="685"/>
      <c r="QAP68" s="685"/>
      <c r="QAQ68" s="685"/>
      <c r="QAR68" s="685"/>
      <c r="QAS68" s="685"/>
      <c r="QAT68" s="685"/>
      <c r="QAU68" s="685"/>
      <c r="QAV68" s="685"/>
      <c r="QAW68" s="685"/>
      <c r="QAX68" s="685"/>
      <c r="QAY68" s="685"/>
      <c r="QAZ68" s="685"/>
      <c r="QBA68" s="685"/>
      <c r="QBB68" s="685"/>
      <c r="QBC68" s="685"/>
      <c r="QBD68" s="685"/>
      <c r="QBE68" s="685"/>
      <c r="QBF68" s="685"/>
      <c r="QBG68" s="685"/>
      <c r="QBH68" s="685"/>
      <c r="QBI68" s="685"/>
      <c r="QBJ68" s="685"/>
      <c r="QBK68" s="685"/>
      <c r="QBL68" s="685"/>
      <c r="QBM68" s="685"/>
      <c r="QBN68" s="685"/>
      <c r="QBO68" s="685"/>
      <c r="QBP68" s="685"/>
      <c r="QBQ68" s="685"/>
      <c r="QBR68" s="685"/>
      <c r="QBS68" s="685"/>
      <c r="QBT68" s="685"/>
      <c r="QBU68" s="685"/>
      <c r="QBV68" s="685"/>
      <c r="QBW68" s="685"/>
      <c r="QBX68" s="685"/>
      <c r="QBY68" s="685"/>
      <c r="QBZ68" s="685"/>
      <c r="QCA68" s="685"/>
      <c r="QCB68" s="685"/>
      <c r="QCC68" s="685"/>
      <c r="QCD68" s="685"/>
      <c r="QCE68" s="685"/>
      <c r="QCF68" s="685"/>
      <c r="QCG68" s="685"/>
      <c r="QCH68" s="685"/>
      <c r="QCI68" s="685"/>
      <c r="QCJ68" s="685"/>
      <c r="QCK68" s="685"/>
      <c r="QCL68" s="685"/>
      <c r="QCM68" s="685"/>
      <c r="QCN68" s="685"/>
      <c r="QCO68" s="685"/>
      <c r="QCP68" s="685"/>
      <c r="QCQ68" s="685"/>
      <c r="QCR68" s="685"/>
      <c r="QCS68" s="685"/>
      <c r="QCT68" s="685"/>
      <c r="QCU68" s="685"/>
      <c r="QCV68" s="685"/>
      <c r="QCW68" s="685"/>
      <c r="QCX68" s="685"/>
      <c r="QCY68" s="685"/>
      <c r="QCZ68" s="685"/>
      <c r="QDA68" s="685"/>
      <c r="QDB68" s="685"/>
      <c r="QDC68" s="685"/>
      <c r="QDD68" s="685"/>
      <c r="QDE68" s="685"/>
      <c r="QDF68" s="685"/>
      <c r="QDG68" s="685"/>
      <c r="QDH68" s="685"/>
      <c r="QDI68" s="685"/>
      <c r="QDJ68" s="685"/>
      <c r="QDK68" s="685"/>
      <c r="QDL68" s="685"/>
      <c r="QDM68" s="685"/>
      <c r="QDN68" s="685"/>
      <c r="QDO68" s="685"/>
      <c r="QDP68" s="685"/>
      <c r="QDQ68" s="685"/>
      <c r="QDR68" s="685"/>
      <c r="QDS68" s="685"/>
      <c r="QDT68" s="685"/>
      <c r="QDU68" s="685"/>
      <c r="QDV68" s="685"/>
      <c r="QDW68" s="685"/>
      <c r="QDX68" s="685"/>
      <c r="QDY68" s="685"/>
      <c r="QDZ68" s="685"/>
      <c r="QEA68" s="685"/>
      <c r="QEB68" s="685"/>
      <c r="QEC68" s="685"/>
      <c r="QED68" s="685"/>
      <c r="QEE68" s="685"/>
      <c r="QEF68" s="685"/>
      <c r="QEG68" s="685"/>
      <c r="QEH68" s="685"/>
      <c r="QEI68" s="685"/>
      <c r="QEJ68" s="685"/>
      <c r="QEK68" s="685"/>
      <c r="QEL68" s="685"/>
      <c r="QEM68" s="685"/>
      <c r="QEN68" s="685"/>
      <c r="QEO68" s="685"/>
      <c r="QEP68" s="685"/>
      <c r="QEQ68" s="685"/>
      <c r="QER68" s="685"/>
      <c r="QES68" s="685"/>
      <c r="QET68" s="685"/>
      <c r="QEU68" s="685"/>
      <c r="QEV68" s="685"/>
      <c r="QEW68" s="685"/>
      <c r="QEX68" s="685"/>
      <c r="QEY68" s="685"/>
      <c r="QEZ68" s="685"/>
      <c r="QFA68" s="685"/>
      <c r="QFB68" s="685"/>
      <c r="QFC68" s="685"/>
      <c r="QFD68" s="685"/>
      <c r="QFE68" s="685"/>
      <c r="QFF68" s="685"/>
      <c r="QFG68" s="685"/>
      <c r="QFH68" s="685"/>
      <c r="QFI68" s="685"/>
      <c r="QFJ68" s="685"/>
      <c r="QFK68" s="685"/>
      <c r="QFL68" s="685"/>
      <c r="QFM68" s="685"/>
      <c r="QFN68" s="685"/>
      <c r="QFO68" s="685"/>
      <c r="QFP68" s="685"/>
      <c r="QFQ68" s="685"/>
      <c r="QFR68" s="685"/>
      <c r="QFS68" s="685"/>
      <c r="QFT68" s="685"/>
      <c r="QFU68" s="685"/>
      <c r="QFV68" s="685"/>
      <c r="QFW68" s="685"/>
      <c r="QFX68" s="685"/>
      <c r="QFY68" s="685"/>
      <c r="QFZ68" s="685"/>
      <c r="QGA68" s="685"/>
      <c r="QGB68" s="685"/>
      <c r="QGC68" s="685"/>
      <c r="QGD68" s="685"/>
      <c r="QGE68" s="685"/>
      <c r="QGF68" s="685"/>
      <c r="QGG68" s="685"/>
      <c r="QGH68" s="685"/>
      <c r="QGI68" s="685"/>
      <c r="QGJ68" s="685"/>
      <c r="QGK68" s="685"/>
      <c r="QGL68" s="685"/>
      <c r="QGM68" s="685"/>
      <c r="QGN68" s="685"/>
      <c r="QGO68" s="685"/>
      <c r="QGP68" s="685"/>
      <c r="QGQ68" s="685"/>
      <c r="QGR68" s="685"/>
      <c r="QGS68" s="685"/>
      <c r="QGT68" s="685"/>
      <c r="QGU68" s="685"/>
      <c r="QGV68" s="685"/>
      <c r="QGW68" s="685"/>
      <c r="QGX68" s="685"/>
      <c r="QGY68" s="685"/>
      <c r="QGZ68" s="685"/>
      <c r="QHA68" s="685"/>
      <c r="QHB68" s="685"/>
      <c r="QHC68" s="685"/>
      <c r="QHD68" s="685"/>
      <c r="QHE68" s="685"/>
      <c r="QHF68" s="685"/>
      <c r="QHG68" s="685"/>
      <c r="QHH68" s="685"/>
      <c r="QHI68" s="685"/>
      <c r="QHJ68" s="685"/>
      <c r="QHK68" s="685"/>
      <c r="QHL68" s="685"/>
      <c r="QHM68" s="685"/>
      <c r="QHN68" s="685"/>
      <c r="QHO68" s="685"/>
      <c r="QHP68" s="685"/>
      <c r="QHQ68" s="685"/>
      <c r="QHR68" s="685"/>
      <c r="QHS68" s="685"/>
      <c r="QHT68" s="685"/>
      <c r="QHU68" s="685"/>
      <c r="QHV68" s="685"/>
      <c r="QHW68" s="685"/>
      <c r="QHX68" s="685"/>
      <c r="QHY68" s="685"/>
      <c r="QHZ68" s="685"/>
      <c r="QIA68" s="685"/>
      <c r="QIB68" s="685"/>
      <c r="QIC68" s="685"/>
      <c r="QID68" s="685"/>
      <c r="QIE68" s="685"/>
      <c r="QIF68" s="685"/>
      <c r="QIG68" s="685"/>
      <c r="QIH68" s="685"/>
      <c r="QII68" s="685"/>
      <c r="QIJ68" s="685"/>
      <c r="QIK68" s="685"/>
      <c r="QIL68" s="685"/>
      <c r="QIM68" s="685"/>
      <c r="QIN68" s="685"/>
      <c r="QIO68" s="685"/>
      <c r="QIP68" s="685"/>
      <c r="QIQ68" s="685"/>
      <c r="QIR68" s="685"/>
      <c r="QIS68" s="685"/>
      <c r="QIT68" s="685"/>
      <c r="QIU68" s="685"/>
      <c r="QIV68" s="685"/>
      <c r="QIW68" s="685"/>
      <c r="QIX68" s="685"/>
      <c r="QIY68" s="685"/>
      <c r="QIZ68" s="685"/>
      <c r="QJA68" s="685"/>
      <c r="QJB68" s="685"/>
      <c r="QJC68" s="685"/>
      <c r="QJD68" s="685"/>
      <c r="QJE68" s="685"/>
      <c r="QJF68" s="685"/>
      <c r="QJG68" s="685"/>
      <c r="QJH68" s="685"/>
      <c r="QJI68" s="685"/>
      <c r="QJJ68" s="685"/>
      <c r="QJK68" s="685"/>
      <c r="QJL68" s="685"/>
      <c r="QJM68" s="685"/>
      <c r="QJN68" s="685"/>
      <c r="QJO68" s="685"/>
      <c r="QJP68" s="685"/>
      <c r="QJQ68" s="685"/>
      <c r="QJR68" s="685"/>
      <c r="QJS68" s="685"/>
      <c r="QJT68" s="685"/>
      <c r="QJU68" s="685"/>
      <c r="QJV68" s="685"/>
      <c r="QJW68" s="685"/>
      <c r="QJX68" s="685"/>
      <c r="QJY68" s="685"/>
      <c r="QJZ68" s="685"/>
      <c r="QKA68" s="685"/>
      <c r="QKB68" s="685"/>
      <c r="QKC68" s="685"/>
      <c r="QKD68" s="685"/>
      <c r="QKE68" s="685"/>
      <c r="QKF68" s="685"/>
      <c r="QKG68" s="685"/>
      <c r="QKH68" s="685"/>
      <c r="QKI68" s="685"/>
      <c r="QKJ68" s="685"/>
      <c r="QKK68" s="685"/>
      <c r="QKL68" s="685"/>
      <c r="QKM68" s="685"/>
      <c r="QKN68" s="685"/>
      <c r="QKO68" s="685"/>
      <c r="QKP68" s="685"/>
      <c r="QKQ68" s="685"/>
      <c r="QKR68" s="685"/>
      <c r="QKS68" s="685"/>
      <c r="QKT68" s="685"/>
      <c r="QKU68" s="685"/>
      <c r="QKV68" s="685"/>
      <c r="QKW68" s="685"/>
      <c r="QKX68" s="685"/>
      <c r="QKY68" s="685"/>
      <c r="QKZ68" s="685"/>
      <c r="QLA68" s="685"/>
      <c r="QLB68" s="685"/>
      <c r="QLC68" s="685"/>
      <c r="QLD68" s="685"/>
      <c r="QLE68" s="685"/>
      <c r="QLF68" s="685"/>
      <c r="QLG68" s="685"/>
      <c r="QLH68" s="685"/>
      <c r="QLI68" s="685"/>
      <c r="QLJ68" s="685"/>
      <c r="QLK68" s="685"/>
      <c r="QLL68" s="685"/>
      <c r="QLM68" s="685"/>
      <c r="QLN68" s="685"/>
      <c r="QLO68" s="685"/>
      <c r="QLP68" s="685"/>
      <c r="QLQ68" s="685"/>
      <c r="QLR68" s="685"/>
      <c r="QLS68" s="685"/>
      <c r="QLT68" s="685"/>
      <c r="QLU68" s="685"/>
      <c r="QLV68" s="685"/>
      <c r="QLW68" s="685"/>
      <c r="QLX68" s="685"/>
      <c r="QLY68" s="685"/>
      <c r="QLZ68" s="685"/>
      <c r="QMA68" s="685"/>
      <c r="QMB68" s="685"/>
      <c r="QMC68" s="685"/>
      <c r="QMD68" s="685"/>
      <c r="QME68" s="685"/>
      <c r="QMF68" s="685"/>
      <c r="QMG68" s="685"/>
      <c r="QMH68" s="685"/>
      <c r="QMI68" s="685"/>
      <c r="QMJ68" s="685"/>
      <c r="QMK68" s="685"/>
      <c r="QML68" s="685"/>
      <c r="QMM68" s="685"/>
      <c r="QMN68" s="685"/>
      <c r="QMO68" s="685"/>
      <c r="QMP68" s="685"/>
      <c r="QMQ68" s="685"/>
      <c r="QMR68" s="685"/>
      <c r="QMS68" s="685"/>
      <c r="QMT68" s="685"/>
      <c r="QMU68" s="685"/>
      <c r="QMV68" s="685"/>
      <c r="QMW68" s="685"/>
      <c r="QMX68" s="685"/>
      <c r="QMY68" s="685"/>
      <c r="QMZ68" s="685"/>
      <c r="QNA68" s="685"/>
      <c r="QNB68" s="685"/>
      <c r="QNC68" s="685"/>
      <c r="QND68" s="685"/>
      <c r="QNE68" s="685"/>
      <c r="QNF68" s="685"/>
      <c r="QNG68" s="685"/>
      <c r="QNH68" s="685"/>
      <c r="QNI68" s="685"/>
      <c r="QNJ68" s="685"/>
      <c r="QNK68" s="685"/>
      <c r="QNL68" s="685"/>
      <c r="QNM68" s="685"/>
      <c r="QNN68" s="685"/>
      <c r="QNO68" s="685"/>
      <c r="QNP68" s="685"/>
      <c r="QNQ68" s="685"/>
      <c r="QNR68" s="685"/>
      <c r="QNS68" s="685"/>
      <c r="QNT68" s="685"/>
      <c r="QNU68" s="685"/>
      <c r="QNV68" s="685"/>
      <c r="QNW68" s="685"/>
      <c r="QNX68" s="685"/>
      <c r="QNY68" s="685"/>
      <c r="QNZ68" s="685"/>
      <c r="QOA68" s="685"/>
      <c r="QOB68" s="685"/>
      <c r="QOC68" s="685"/>
      <c r="QOD68" s="685"/>
      <c r="QOE68" s="685"/>
      <c r="QOF68" s="685"/>
      <c r="QOG68" s="685"/>
      <c r="QOH68" s="685"/>
      <c r="QOI68" s="685"/>
      <c r="QOJ68" s="685"/>
      <c r="QOK68" s="685"/>
      <c r="QOL68" s="685"/>
      <c r="QOM68" s="685"/>
      <c r="QON68" s="685"/>
      <c r="QOO68" s="685"/>
      <c r="QOP68" s="685"/>
      <c r="QOQ68" s="685"/>
      <c r="QOR68" s="685"/>
      <c r="QOS68" s="685"/>
      <c r="QOT68" s="685"/>
      <c r="QOU68" s="685"/>
      <c r="QOV68" s="685"/>
      <c r="QOW68" s="685"/>
      <c r="QOX68" s="685"/>
      <c r="QOY68" s="685"/>
      <c r="QOZ68" s="685"/>
      <c r="QPA68" s="685"/>
      <c r="QPB68" s="685"/>
      <c r="QPC68" s="685"/>
      <c r="QPD68" s="685"/>
      <c r="QPE68" s="685"/>
      <c r="QPF68" s="685"/>
      <c r="QPG68" s="685"/>
      <c r="QPH68" s="685"/>
      <c r="QPI68" s="685"/>
      <c r="QPJ68" s="685"/>
      <c r="QPK68" s="685"/>
      <c r="QPL68" s="685"/>
      <c r="QPM68" s="685"/>
      <c r="QPN68" s="685"/>
      <c r="QPO68" s="685"/>
      <c r="QPP68" s="685"/>
      <c r="QPQ68" s="685"/>
      <c r="QPR68" s="685"/>
      <c r="QPS68" s="685"/>
      <c r="QPT68" s="685"/>
      <c r="QPU68" s="685"/>
      <c r="QPV68" s="685"/>
      <c r="QPW68" s="685"/>
      <c r="QPX68" s="685"/>
      <c r="QPY68" s="685"/>
      <c r="QPZ68" s="685"/>
      <c r="QQA68" s="685"/>
      <c r="QQB68" s="685"/>
      <c r="QQC68" s="685"/>
      <c r="QQD68" s="685"/>
      <c r="QQE68" s="685"/>
      <c r="QQF68" s="685"/>
      <c r="QQG68" s="685"/>
      <c r="QQH68" s="685"/>
      <c r="QQI68" s="685"/>
      <c r="QQJ68" s="685"/>
      <c r="QQK68" s="685"/>
      <c r="QQL68" s="685"/>
      <c r="QQM68" s="685"/>
      <c r="QQN68" s="685"/>
      <c r="QQO68" s="685"/>
      <c r="QQP68" s="685"/>
      <c r="QQQ68" s="685"/>
      <c r="QQR68" s="685"/>
      <c r="QQS68" s="685"/>
      <c r="QQT68" s="685"/>
      <c r="QQU68" s="685"/>
      <c r="QQV68" s="685"/>
      <c r="QQW68" s="685"/>
      <c r="QQX68" s="685"/>
      <c r="QQY68" s="685"/>
      <c r="QQZ68" s="685"/>
      <c r="QRA68" s="685"/>
      <c r="QRB68" s="685"/>
      <c r="QRC68" s="685"/>
      <c r="QRD68" s="685"/>
      <c r="QRE68" s="685"/>
      <c r="QRF68" s="685"/>
      <c r="QRG68" s="685"/>
      <c r="QRH68" s="685"/>
      <c r="QRI68" s="685"/>
      <c r="QRJ68" s="685"/>
      <c r="QRK68" s="685"/>
      <c r="QRL68" s="685"/>
      <c r="QRM68" s="685"/>
      <c r="QRN68" s="685"/>
      <c r="QRO68" s="685"/>
      <c r="QRP68" s="685"/>
      <c r="QRQ68" s="685"/>
      <c r="QRR68" s="685"/>
      <c r="QRS68" s="685"/>
      <c r="QRT68" s="685"/>
      <c r="QRU68" s="685"/>
      <c r="QRV68" s="685"/>
      <c r="QRW68" s="685"/>
      <c r="QRX68" s="685"/>
      <c r="QRY68" s="685"/>
      <c r="QRZ68" s="685"/>
      <c r="QSA68" s="685"/>
      <c r="QSB68" s="685"/>
      <c r="QSC68" s="685"/>
      <c r="QSD68" s="685"/>
      <c r="QSE68" s="685"/>
      <c r="QSF68" s="685"/>
      <c r="QSG68" s="685"/>
      <c r="QSH68" s="685"/>
      <c r="QSI68" s="685"/>
      <c r="QSJ68" s="685"/>
      <c r="QSK68" s="685"/>
      <c r="QSL68" s="685"/>
      <c r="QSM68" s="685"/>
      <c r="QSN68" s="685"/>
      <c r="QSO68" s="685"/>
      <c r="QSP68" s="685"/>
      <c r="QSQ68" s="685"/>
      <c r="QSR68" s="685"/>
      <c r="QSS68" s="685"/>
      <c r="QST68" s="685"/>
      <c r="QSU68" s="685"/>
      <c r="QSV68" s="685"/>
      <c r="QSW68" s="685"/>
      <c r="QSX68" s="685"/>
      <c r="QSY68" s="685"/>
      <c r="QSZ68" s="685"/>
      <c r="QTA68" s="685"/>
      <c r="QTB68" s="685"/>
      <c r="QTC68" s="685"/>
      <c r="QTD68" s="685"/>
      <c r="QTE68" s="685"/>
      <c r="QTF68" s="685"/>
      <c r="QTG68" s="685"/>
      <c r="QTH68" s="685"/>
      <c r="QTI68" s="685"/>
      <c r="QTJ68" s="685"/>
      <c r="QTK68" s="685"/>
      <c r="QTL68" s="685"/>
      <c r="QTM68" s="685"/>
      <c r="QTN68" s="685"/>
      <c r="QTO68" s="685"/>
      <c r="QTP68" s="685"/>
      <c r="QTQ68" s="685"/>
      <c r="QTR68" s="685"/>
      <c r="QTS68" s="685"/>
      <c r="QTT68" s="685"/>
      <c r="QTU68" s="685"/>
      <c r="QTV68" s="685"/>
      <c r="QTW68" s="685"/>
      <c r="QTX68" s="685"/>
      <c r="QTY68" s="685"/>
      <c r="QTZ68" s="685"/>
      <c r="QUA68" s="685"/>
      <c r="QUB68" s="685"/>
      <c r="QUC68" s="685"/>
      <c r="QUD68" s="685"/>
      <c r="QUE68" s="685"/>
      <c r="QUF68" s="685"/>
      <c r="QUG68" s="685"/>
      <c r="QUH68" s="685"/>
      <c r="QUI68" s="685"/>
      <c r="QUJ68" s="685"/>
      <c r="QUK68" s="685"/>
      <c r="QUL68" s="685"/>
      <c r="QUM68" s="685"/>
      <c r="QUN68" s="685"/>
      <c r="QUO68" s="685"/>
      <c r="QUP68" s="685"/>
      <c r="QUQ68" s="685"/>
      <c r="QUR68" s="685"/>
      <c r="QUS68" s="685"/>
      <c r="QUT68" s="685"/>
      <c r="QUU68" s="685"/>
      <c r="QUV68" s="685"/>
      <c r="QUW68" s="685"/>
      <c r="QUX68" s="685"/>
      <c r="QUY68" s="685"/>
      <c r="QUZ68" s="685"/>
      <c r="QVA68" s="685"/>
      <c r="QVB68" s="685"/>
      <c r="QVC68" s="685"/>
      <c r="QVD68" s="685"/>
      <c r="QVE68" s="685"/>
      <c r="QVF68" s="685"/>
      <c r="QVG68" s="685"/>
      <c r="QVH68" s="685"/>
      <c r="QVI68" s="685"/>
      <c r="QVJ68" s="685"/>
      <c r="QVK68" s="685"/>
      <c r="QVL68" s="685"/>
      <c r="QVM68" s="685"/>
      <c r="QVN68" s="685"/>
      <c r="QVO68" s="685"/>
      <c r="QVP68" s="685"/>
      <c r="QVQ68" s="685"/>
      <c r="QVR68" s="685"/>
      <c r="QVS68" s="685"/>
      <c r="QVT68" s="685"/>
      <c r="QVU68" s="685"/>
      <c r="QVV68" s="685"/>
      <c r="QVW68" s="685"/>
      <c r="QVX68" s="685"/>
      <c r="QVY68" s="685"/>
      <c r="QVZ68" s="685"/>
      <c r="QWA68" s="685"/>
      <c r="QWB68" s="685"/>
      <c r="QWC68" s="685"/>
      <c r="QWD68" s="685"/>
      <c r="QWE68" s="685"/>
      <c r="QWF68" s="685"/>
      <c r="QWG68" s="685"/>
      <c r="QWH68" s="685"/>
      <c r="QWI68" s="685"/>
      <c r="QWJ68" s="685"/>
      <c r="QWK68" s="685"/>
      <c r="QWL68" s="685"/>
      <c r="QWM68" s="685"/>
      <c r="QWN68" s="685"/>
      <c r="QWO68" s="685"/>
      <c r="QWP68" s="685"/>
      <c r="QWQ68" s="685"/>
      <c r="QWR68" s="685"/>
      <c r="QWS68" s="685"/>
      <c r="QWT68" s="685"/>
      <c r="QWU68" s="685"/>
      <c r="QWV68" s="685"/>
      <c r="QWW68" s="685"/>
      <c r="QWX68" s="685"/>
      <c r="QWY68" s="685"/>
      <c r="QWZ68" s="685"/>
      <c r="QXA68" s="685"/>
      <c r="QXB68" s="685"/>
      <c r="QXC68" s="685"/>
      <c r="QXD68" s="685"/>
      <c r="QXE68" s="685"/>
      <c r="QXF68" s="685"/>
      <c r="QXG68" s="685"/>
      <c r="QXH68" s="685"/>
      <c r="QXI68" s="685"/>
      <c r="QXJ68" s="685"/>
      <c r="QXK68" s="685"/>
      <c r="QXL68" s="685"/>
      <c r="QXM68" s="685"/>
      <c r="QXN68" s="685"/>
      <c r="QXO68" s="685"/>
      <c r="QXP68" s="685"/>
      <c r="QXQ68" s="685"/>
      <c r="QXR68" s="685"/>
      <c r="QXS68" s="685"/>
      <c r="QXT68" s="685"/>
      <c r="QXU68" s="685"/>
      <c r="QXV68" s="685"/>
      <c r="QXW68" s="685"/>
      <c r="QXX68" s="685"/>
      <c r="QXY68" s="685"/>
      <c r="QXZ68" s="685"/>
      <c r="QYA68" s="685"/>
      <c r="QYB68" s="685"/>
      <c r="QYC68" s="685"/>
      <c r="QYD68" s="685"/>
      <c r="QYE68" s="685"/>
      <c r="QYF68" s="685"/>
      <c r="QYG68" s="685"/>
      <c r="QYH68" s="685"/>
      <c r="QYI68" s="685"/>
      <c r="QYJ68" s="685"/>
      <c r="QYK68" s="685"/>
      <c r="QYL68" s="685"/>
      <c r="QYM68" s="685"/>
      <c r="QYN68" s="685"/>
      <c r="QYO68" s="685"/>
      <c r="QYP68" s="685"/>
      <c r="QYQ68" s="685"/>
      <c r="QYR68" s="685"/>
      <c r="QYS68" s="685"/>
      <c r="QYT68" s="685"/>
      <c r="QYU68" s="685"/>
      <c r="QYV68" s="685"/>
      <c r="QYW68" s="685"/>
      <c r="QYX68" s="685"/>
      <c r="QYY68" s="685"/>
      <c r="QYZ68" s="685"/>
      <c r="QZA68" s="685"/>
      <c r="QZB68" s="685"/>
      <c r="QZC68" s="685"/>
      <c r="QZD68" s="685"/>
      <c r="QZE68" s="685"/>
      <c r="QZF68" s="685"/>
      <c r="QZG68" s="685"/>
      <c r="QZH68" s="685"/>
      <c r="QZI68" s="685"/>
      <c r="QZJ68" s="685"/>
      <c r="QZK68" s="685"/>
      <c r="QZL68" s="685"/>
      <c r="QZM68" s="685"/>
      <c r="QZN68" s="685"/>
      <c r="QZO68" s="685"/>
      <c r="QZP68" s="685"/>
      <c r="QZQ68" s="685"/>
      <c r="QZR68" s="685"/>
      <c r="QZS68" s="685"/>
      <c r="QZT68" s="685"/>
      <c r="QZU68" s="685"/>
      <c r="QZV68" s="685"/>
      <c r="QZW68" s="685"/>
      <c r="QZX68" s="685"/>
      <c r="QZY68" s="685"/>
      <c r="QZZ68" s="685"/>
      <c r="RAA68" s="685"/>
      <c r="RAB68" s="685"/>
      <c r="RAC68" s="685"/>
      <c r="RAD68" s="685"/>
      <c r="RAE68" s="685"/>
      <c r="RAF68" s="685"/>
      <c r="RAG68" s="685"/>
      <c r="RAH68" s="685"/>
      <c r="RAI68" s="685"/>
      <c r="RAJ68" s="685"/>
      <c r="RAK68" s="685"/>
      <c r="RAL68" s="685"/>
      <c r="RAM68" s="685"/>
      <c r="RAN68" s="685"/>
      <c r="RAO68" s="685"/>
      <c r="RAP68" s="685"/>
      <c r="RAQ68" s="685"/>
      <c r="RAR68" s="685"/>
      <c r="RAS68" s="685"/>
      <c r="RAT68" s="685"/>
      <c r="RAU68" s="685"/>
      <c r="RAV68" s="685"/>
      <c r="RAW68" s="685"/>
      <c r="RAX68" s="685"/>
      <c r="RAY68" s="685"/>
      <c r="RAZ68" s="685"/>
      <c r="RBA68" s="685"/>
      <c r="RBB68" s="685"/>
      <c r="RBC68" s="685"/>
      <c r="RBD68" s="685"/>
      <c r="RBE68" s="685"/>
      <c r="RBF68" s="685"/>
      <c r="RBG68" s="685"/>
      <c r="RBH68" s="685"/>
      <c r="RBI68" s="685"/>
      <c r="RBJ68" s="685"/>
      <c r="RBK68" s="685"/>
      <c r="RBL68" s="685"/>
      <c r="RBM68" s="685"/>
      <c r="RBN68" s="685"/>
      <c r="RBO68" s="685"/>
      <c r="RBP68" s="685"/>
      <c r="RBQ68" s="685"/>
      <c r="RBR68" s="685"/>
      <c r="RBS68" s="685"/>
      <c r="RBT68" s="685"/>
      <c r="RBU68" s="685"/>
      <c r="RBV68" s="685"/>
      <c r="RBW68" s="685"/>
      <c r="RBX68" s="685"/>
      <c r="RBY68" s="685"/>
      <c r="RBZ68" s="685"/>
      <c r="RCA68" s="685"/>
      <c r="RCB68" s="685"/>
      <c r="RCC68" s="685"/>
      <c r="RCD68" s="685"/>
      <c r="RCE68" s="685"/>
      <c r="RCF68" s="685"/>
      <c r="RCG68" s="685"/>
      <c r="RCH68" s="685"/>
      <c r="RCI68" s="685"/>
      <c r="RCJ68" s="685"/>
      <c r="RCK68" s="685"/>
      <c r="RCL68" s="685"/>
      <c r="RCM68" s="685"/>
      <c r="RCN68" s="685"/>
      <c r="RCO68" s="685"/>
      <c r="RCP68" s="685"/>
      <c r="RCQ68" s="685"/>
      <c r="RCR68" s="685"/>
      <c r="RCS68" s="685"/>
      <c r="RCT68" s="685"/>
      <c r="RCU68" s="685"/>
      <c r="RCV68" s="685"/>
      <c r="RCW68" s="685"/>
      <c r="RCX68" s="685"/>
      <c r="RCY68" s="685"/>
      <c r="RCZ68" s="685"/>
      <c r="RDA68" s="685"/>
      <c r="RDB68" s="685"/>
      <c r="RDC68" s="685"/>
      <c r="RDD68" s="685"/>
      <c r="RDE68" s="685"/>
      <c r="RDF68" s="685"/>
      <c r="RDG68" s="685"/>
      <c r="RDH68" s="685"/>
      <c r="RDI68" s="685"/>
      <c r="RDJ68" s="685"/>
      <c r="RDK68" s="685"/>
      <c r="RDL68" s="685"/>
      <c r="RDM68" s="685"/>
      <c r="RDN68" s="685"/>
      <c r="RDO68" s="685"/>
      <c r="RDP68" s="685"/>
      <c r="RDQ68" s="685"/>
      <c r="RDR68" s="685"/>
      <c r="RDS68" s="685"/>
      <c r="RDT68" s="685"/>
      <c r="RDU68" s="685"/>
      <c r="RDV68" s="685"/>
      <c r="RDW68" s="685"/>
      <c r="RDX68" s="685"/>
      <c r="RDY68" s="685"/>
      <c r="RDZ68" s="685"/>
      <c r="REA68" s="685"/>
      <c r="REB68" s="685"/>
      <c r="REC68" s="685"/>
      <c r="RED68" s="685"/>
      <c r="REE68" s="685"/>
      <c r="REF68" s="685"/>
      <c r="REG68" s="685"/>
      <c r="REH68" s="685"/>
      <c r="REI68" s="685"/>
      <c r="REJ68" s="685"/>
      <c r="REK68" s="685"/>
      <c r="REL68" s="685"/>
      <c r="REM68" s="685"/>
      <c r="REN68" s="685"/>
      <c r="REO68" s="685"/>
      <c r="REP68" s="685"/>
      <c r="REQ68" s="685"/>
      <c r="RER68" s="685"/>
      <c r="RES68" s="685"/>
      <c r="RET68" s="685"/>
      <c r="REU68" s="685"/>
      <c r="REV68" s="685"/>
      <c r="REW68" s="685"/>
      <c r="REX68" s="685"/>
      <c r="REY68" s="685"/>
      <c r="REZ68" s="685"/>
      <c r="RFA68" s="685"/>
      <c r="RFB68" s="685"/>
      <c r="RFC68" s="685"/>
      <c r="RFD68" s="685"/>
      <c r="RFE68" s="685"/>
      <c r="RFF68" s="685"/>
      <c r="RFG68" s="685"/>
      <c r="RFH68" s="685"/>
      <c r="RFI68" s="685"/>
      <c r="RFJ68" s="685"/>
      <c r="RFK68" s="685"/>
      <c r="RFL68" s="685"/>
      <c r="RFM68" s="685"/>
      <c r="RFN68" s="685"/>
      <c r="RFO68" s="685"/>
      <c r="RFP68" s="685"/>
      <c r="RFQ68" s="685"/>
      <c r="RFR68" s="685"/>
      <c r="RFS68" s="685"/>
      <c r="RFT68" s="685"/>
      <c r="RFU68" s="685"/>
      <c r="RFV68" s="685"/>
      <c r="RFW68" s="685"/>
      <c r="RFX68" s="685"/>
      <c r="RFY68" s="685"/>
      <c r="RFZ68" s="685"/>
      <c r="RGA68" s="685"/>
      <c r="RGB68" s="685"/>
      <c r="RGC68" s="685"/>
      <c r="RGD68" s="685"/>
      <c r="RGE68" s="685"/>
      <c r="RGF68" s="685"/>
      <c r="RGG68" s="685"/>
      <c r="RGH68" s="685"/>
      <c r="RGI68" s="685"/>
      <c r="RGJ68" s="685"/>
      <c r="RGK68" s="685"/>
      <c r="RGL68" s="685"/>
      <c r="RGM68" s="685"/>
      <c r="RGN68" s="685"/>
      <c r="RGO68" s="685"/>
      <c r="RGP68" s="685"/>
      <c r="RGQ68" s="685"/>
      <c r="RGR68" s="685"/>
      <c r="RGS68" s="685"/>
      <c r="RGT68" s="685"/>
      <c r="RGU68" s="685"/>
      <c r="RGV68" s="685"/>
      <c r="RGW68" s="685"/>
      <c r="RGX68" s="685"/>
      <c r="RGY68" s="685"/>
      <c r="RGZ68" s="685"/>
      <c r="RHA68" s="685"/>
      <c r="RHB68" s="685"/>
      <c r="RHC68" s="685"/>
      <c r="RHD68" s="685"/>
      <c r="RHE68" s="685"/>
      <c r="RHF68" s="685"/>
      <c r="RHG68" s="685"/>
      <c r="RHH68" s="685"/>
      <c r="RHI68" s="685"/>
      <c r="RHJ68" s="685"/>
      <c r="RHK68" s="685"/>
      <c r="RHL68" s="685"/>
      <c r="RHM68" s="685"/>
      <c r="RHN68" s="685"/>
      <c r="RHO68" s="685"/>
      <c r="RHP68" s="685"/>
      <c r="RHQ68" s="685"/>
      <c r="RHR68" s="685"/>
      <c r="RHS68" s="685"/>
      <c r="RHT68" s="685"/>
      <c r="RHU68" s="685"/>
      <c r="RHV68" s="685"/>
      <c r="RHW68" s="685"/>
      <c r="RHX68" s="685"/>
      <c r="RHY68" s="685"/>
      <c r="RHZ68" s="685"/>
      <c r="RIA68" s="685"/>
      <c r="RIB68" s="685"/>
      <c r="RIC68" s="685"/>
      <c r="RID68" s="685"/>
      <c r="RIE68" s="685"/>
      <c r="RIF68" s="685"/>
      <c r="RIG68" s="685"/>
      <c r="RIH68" s="685"/>
      <c r="RII68" s="685"/>
      <c r="RIJ68" s="685"/>
      <c r="RIK68" s="685"/>
      <c r="RIL68" s="685"/>
      <c r="RIM68" s="685"/>
      <c r="RIN68" s="685"/>
      <c r="RIO68" s="685"/>
      <c r="RIP68" s="685"/>
      <c r="RIQ68" s="685"/>
      <c r="RIR68" s="685"/>
      <c r="RIS68" s="685"/>
      <c r="RIT68" s="685"/>
      <c r="RIU68" s="685"/>
      <c r="RIV68" s="685"/>
      <c r="RIW68" s="685"/>
      <c r="RIX68" s="685"/>
      <c r="RIY68" s="685"/>
      <c r="RIZ68" s="685"/>
      <c r="RJA68" s="685"/>
      <c r="RJB68" s="685"/>
      <c r="RJC68" s="685"/>
      <c r="RJD68" s="685"/>
      <c r="RJE68" s="685"/>
      <c r="RJF68" s="685"/>
      <c r="RJG68" s="685"/>
      <c r="RJH68" s="685"/>
      <c r="RJI68" s="685"/>
      <c r="RJJ68" s="685"/>
      <c r="RJK68" s="685"/>
      <c r="RJL68" s="685"/>
      <c r="RJM68" s="685"/>
      <c r="RJN68" s="685"/>
      <c r="RJO68" s="685"/>
      <c r="RJP68" s="685"/>
      <c r="RJQ68" s="685"/>
      <c r="RJR68" s="685"/>
      <c r="RJS68" s="685"/>
      <c r="RJT68" s="685"/>
      <c r="RJU68" s="685"/>
      <c r="RJV68" s="685"/>
      <c r="RJW68" s="685"/>
      <c r="RJX68" s="685"/>
      <c r="RJY68" s="685"/>
      <c r="RJZ68" s="685"/>
      <c r="RKA68" s="685"/>
      <c r="RKB68" s="685"/>
      <c r="RKC68" s="685"/>
      <c r="RKD68" s="685"/>
      <c r="RKE68" s="685"/>
      <c r="RKF68" s="685"/>
      <c r="RKG68" s="685"/>
      <c r="RKH68" s="685"/>
      <c r="RKI68" s="685"/>
      <c r="RKJ68" s="685"/>
      <c r="RKK68" s="685"/>
      <c r="RKL68" s="685"/>
      <c r="RKM68" s="685"/>
      <c r="RKN68" s="685"/>
      <c r="RKO68" s="685"/>
      <c r="RKP68" s="685"/>
      <c r="RKQ68" s="685"/>
      <c r="RKR68" s="685"/>
      <c r="RKS68" s="685"/>
      <c r="RKT68" s="685"/>
      <c r="RKU68" s="685"/>
      <c r="RKV68" s="685"/>
      <c r="RKW68" s="685"/>
      <c r="RKX68" s="685"/>
      <c r="RKY68" s="685"/>
      <c r="RKZ68" s="685"/>
      <c r="RLA68" s="685"/>
      <c r="RLB68" s="685"/>
      <c r="RLC68" s="685"/>
      <c r="RLD68" s="685"/>
      <c r="RLE68" s="685"/>
      <c r="RLF68" s="685"/>
      <c r="RLG68" s="685"/>
      <c r="RLH68" s="685"/>
      <c r="RLI68" s="685"/>
      <c r="RLJ68" s="685"/>
      <c r="RLK68" s="685"/>
      <c r="RLL68" s="685"/>
      <c r="RLM68" s="685"/>
      <c r="RLN68" s="685"/>
      <c r="RLO68" s="685"/>
      <c r="RLP68" s="685"/>
      <c r="RLQ68" s="685"/>
      <c r="RLR68" s="685"/>
      <c r="RLS68" s="685"/>
      <c r="RLT68" s="685"/>
      <c r="RLU68" s="685"/>
      <c r="RLV68" s="685"/>
      <c r="RLW68" s="685"/>
      <c r="RLX68" s="685"/>
      <c r="RLY68" s="685"/>
      <c r="RLZ68" s="685"/>
      <c r="RMA68" s="685"/>
      <c r="RMB68" s="685"/>
      <c r="RMC68" s="685"/>
      <c r="RMD68" s="685"/>
      <c r="RME68" s="685"/>
      <c r="RMF68" s="685"/>
      <c r="RMG68" s="685"/>
      <c r="RMH68" s="685"/>
      <c r="RMI68" s="685"/>
      <c r="RMJ68" s="685"/>
      <c r="RMK68" s="685"/>
      <c r="RML68" s="685"/>
      <c r="RMM68" s="685"/>
      <c r="RMN68" s="685"/>
      <c r="RMO68" s="685"/>
      <c r="RMP68" s="685"/>
      <c r="RMQ68" s="685"/>
      <c r="RMR68" s="685"/>
      <c r="RMS68" s="685"/>
      <c r="RMT68" s="685"/>
      <c r="RMU68" s="685"/>
      <c r="RMV68" s="685"/>
      <c r="RMW68" s="685"/>
      <c r="RMX68" s="685"/>
      <c r="RMY68" s="685"/>
      <c r="RMZ68" s="685"/>
      <c r="RNA68" s="685"/>
      <c r="RNB68" s="685"/>
      <c r="RNC68" s="685"/>
      <c r="RND68" s="685"/>
      <c r="RNE68" s="685"/>
      <c r="RNF68" s="685"/>
      <c r="RNG68" s="685"/>
      <c r="RNH68" s="685"/>
      <c r="RNI68" s="685"/>
      <c r="RNJ68" s="685"/>
      <c r="RNK68" s="685"/>
      <c r="RNL68" s="685"/>
      <c r="RNM68" s="685"/>
      <c r="RNN68" s="685"/>
      <c r="RNO68" s="685"/>
      <c r="RNP68" s="685"/>
      <c r="RNQ68" s="685"/>
      <c r="RNR68" s="685"/>
      <c r="RNS68" s="685"/>
      <c r="RNT68" s="685"/>
      <c r="RNU68" s="685"/>
      <c r="RNV68" s="685"/>
      <c r="RNW68" s="685"/>
      <c r="RNX68" s="685"/>
      <c r="RNY68" s="685"/>
      <c r="RNZ68" s="685"/>
      <c r="ROA68" s="685"/>
      <c r="ROB68" s="685"/>
      <c r="ROC68" s="685"/>
      <c r="ROD68" s="685"/>
      <c r="ROE68" s="685"/>
      <c r="ROF68" s="685"/>
      <c r="ROG68" s="685"/>
      <c r="ROH68" s="685"/>
      <c r="ROI68" s="685"/>
      <c r="ROJ68" s="685"/>
      <c r="ROK68" s="685"/>
      <c r="ROL68" s="685"/>
      <c r="ROM68" s="685"/>
      <c r="RON68" s="685"/>
      <c r="ROO68" s="685"/>
      <c r="ROP68" s="685"/>
      <c r="ROQ68" s="685"/>
      <c r="ROR68" s="685"/>
      <c r="ROS68" s="685"/>
      <c r="ROT68" s="685"/>
      <c r="ROU68" s="685"/>
      <c r="ROV68" s="685"/>
      <c r="ROW68" s="685"/>
      <c r="ROX68" s="685"/>
      <c r="ROY68" s="685"/>
      <c r="ROZ68" s="685"/>
      <c r="RPA68" s="685"/>
      <c r="RPB68" s="685"/>
      <c r="RPC68" s="685"/>
      <c r="RPD68" s="685"/>
      <c r="RPE68" s="685"/>
      <c r="RPF68" s="685"/>
      <c r="RPG68" s="685"/>
      <c r="RPH68" s="685"/>
      <c r="RPI68" s="685"/>
      <c r="RPJ68" s="685"/>
      <c r="RPK68" s="685"/>
      <c r="RPL68" s="685"/>
      <c r="RPM68" s="685"/>
      <c r="RPN68" s="685"/>
      <c r="RPO68" s="685"/>
      <c r="RPP68" s="685"/>
      <c r="RPQ68" s="685"/>
      <c r="RPR68" s="685"/>
      <c r="RPS68" s="685"/>
      <c r="RPT68" s="685"/>
      <c r="RPU68" s="685"/>
      <c r="RPV68" s="685"/>
      <c r="RPW68" s="685"/>
      <c r="RPX68" s="685"/>
      <c r="RPY68" s="685"/>
      <c r="RPZ68" s="685"/>
      <c r="RQA68" s="685"/>
      <c r="RQB68" s="685"/>
      <c r="RQC68" s="685"/>
      <c r="RQD68" s="685"/>
      <c r="RQE68" s="685"/>
      <c r="RQF68" s="685"/>
      <c r="RQG68" s="685"/>
      <c r="RQH68" s="685"/>
      <c r="RQI68" s="685"/>
      <c r="RQJ68" s="685"/>
      <c r="RQK68" s="685"/>
      <c r="RQL68" s="685"/>
      <c r="RQM68" s="685"/>
      <c r="RQN68" s="685"/>
      <c r="RQO68" s="685"/>
      <c r="RQP68" s="685"/>
      <c r="RQQ68" s="685"/>
      <c r="RQR68" s="685"/>
      <c r="RQS68" s="685"/>
      <c r="RQT68" s="685"/>
      <c r="RQU68" s="685"/>
      <c r="RQV68" s="685"/>
      <c r="RQW68" s="685"/>
      <c r="RQX68" s="685"/>
      <c r="RQY68" s="685"/>
      <c r="RQZ68" s="685"/>
      <c r="RRA68" s="685"/>
      <c r="RRB68" s="685"/>
      <c r="RRC68" s="685"/>
      <c r="RRD68" s="685"/>
      <c r="RRE68" s="685"/>
      <c r="RRF68" s="685"/>
      <c r="RRG68" s="685"/>
      <c r="RRH68" s="685"/>
      <c r="RRI68" s="685"/>
      <c r="RRJ68" s="685"/>
      <c r="RRK68" s="685"/>
      <c r="RRL68" s="685"/>
      <c r="RRM68" s="685"/>
      <c r="RRN68" s="685"/>
      <c r="RRO68" s="685"/>
      <c r="RRP68" s="685"/>
      <c r="RRQ68" s="685"/>
      <c r="RRR68" s="685"/>
      <c r="RRS68" s="685"/>
      <c r="RRT68" s="685"/>
      <c r="RRU68" s="685"/>
      <c r="RRV68" s="685"/>
      <c r="RRW68" s="685"/>
      <c r="RRX68" s="685"/>
      <c r="RRY68" s="685"/>
      <c r="RRZ68" s="685"/>
      <c r="RSA68" s="685"/>
      <c r="RSB68" s="685"/>
      <c r="RSC68" s="685"/>
      <c r="RSD68" s="685"/>
      <c r="RSE68" s="685"/>
      <c r="RSF68" s="685"/>
      <c r="RSG68" s="685"/>
      <c r="RSH68" s="685"/>
      <c r="RSI68" s="685"/>
      <c r="RSJ68" s="685"/>
      <c r="RSK68" s="685"/>
      <c r="RSL68" s="685"/>
      <c r="RSM68" s="685"/>
      <c r="RSN68" s="685"/>
      <c r="RSO68" s="685"/>
      <c r="RSP68" s="685"/>
      <c r="RSQ68" s="685"/>
      <c r="RSR68" s="685"/>
      <c r="RSS68" s="685"/>
      <c r="RST68" s="685"/>
      <c r="RSU68" s="685"/>
      <c r="RSV68" s="685"/>
      <c r="RSW68" s="685"/>
      <c r="RSX68" s="685"/>
      <c r="RSY68" s="685"/>
      <c r="RSZ68" s="685"/>
      <c r="RTA68" s="685"/>
      <c r="RTB68" s="685"/>
      <c r="RTC68" s="685"/>
      <c r="RTD68" s="685"/>
      <c r="RTE68" s="685"/>
      <c r="RTF68" s="685"/>
      <c r="RTG68" s="685"/>
      <c r="RTH68" s="685"/>
      <c r="RTI68" s="685"/>
      <c r="RTJ68" s="685"/>
      <c r="RTK68" s="685"/>
      <c r="RTL68" s="685"/>
      <c r="RTM68" s="685"/>
      <c r="RTN68" s="685"/>
      <c r="RTO68" s="685"/>
      <c r="RTP68" s="685"/>
      <c r="RTQ68" s="685"/>
      <c r="RTR68" s="685"/>
      <c r="RTS68" s="685"/>
      <c r="RTT68" s="685"/>
      <c r="RTU68" s="685"/>
      <c r="RTV68" s="685"/>
      <c r="RTW68" s="685"/>
      <c r="RTX68" s="685"/>
      <c r="RTY68" s="685"/>
      <c r="RTZ68" s="685"/>
      <c r="RUA68" s="685"/>
      <c r="RUB68" s="685"/>
      <c r="RUC68" s="685"/>
      <c r="RUD68" s="685"/>
      <c r="RUE68" s="685"/>
      <c r="RUF68" s="685"/>
      <c r="RUG68" s="685"/>
      <c r="RUH68" s="685"/>
      <c r="RUI68" s="685"/>
      <c r="RUJ68" s="685"/>
      <c r="RUK68" s="685"/>
      <c r="RUL68" s="685"/>
      <c r="RUM68" s="685"/>
      <c r="RUN68" s="685"/>
      <c r="RUO68" s="685"/>
      <c r="RUP68" s="685"/>
      <c r="RUQ68" s="685"/>
      <c r="RUR68" s="685"/>
      <c r="RUS68" s="685"/>
      <c r="RUT68" s="685"/>
      <c r="RUU68" s="685"/>
      <c r="RUV68" s="685"/>
      <c r="RUW68" s="685"/>
      <c r="RUX68" s="685"/>
      <c r="RUY68" s="685"/>
      <c r="RUZ68" s="685"/>
      <c r="RVA68" s="685"/>
      <c r="RVB68" s="685"/>
      <c r="RVC68" s="685"/>
      <c r="RVD68" s="685"/>
      <c r="RVE68" s="685"/>
      <c r="RVF68" s="685"/>
      <c r="RVG68" s="685"/>
      <c r="RVH68" s="685"/>
      <c r="RVI68" s="685"/>
      <c r="RVJ68" s="685"/>
      <c r="RVK68" s="685"/>
      <c r="RVL68" s="685"/>
      <c r="RVM68" s="685"/>
      <c r="RVN68" s="685"/>
      <c r="RVO68" s="685"/>
      <c r="RVP68" s="685"/>
      <c r="RVQ68" s="685"/>
      <c r="RVR68" s="685"/>
      <c r="RVS68" s="685"/>
      <c r="RVT68" s="685"/>
      <c r="RVU68" s="685"/>
      <c r="RVV68" s="685"/>
      <c r="RVW68" s="685"/>
      <c r="RVX68" s="685"/>
      <c r="RVY68" s="685"/>
      <c r="RVZ68" s="685"/>
      <c r="RWA68" s="685"/>
      <c r="RWB68" s="685"/>
      <c r="RWC68" s="685"/>
      <c r="RWD68" s="685"/>
      <c r="RWE68" s="685"/>
      <c r="RWF68" s="685"/>
      <c r="RWG68" s="685"/>
      <c r="RWH68" s="685"/>
      <c r="RWI68" s="685"/>
      <c r="RWJ68" s="685"/>
      <c r="RWK68" s="685"/>
      <c r="RWL68" s="685"/>
      <c r="RWM68" s="685"/>
      <c r="RWN68" s="685"/>
      <c r="RWO68" s="685"/>
      <c r="RWP68" s="685"/>
      <c r="RWQ68" s="685"/>
      <c r="RWR68" s="685"/>
      <c r="RWS68" s="685"/>
      <c r="RWT68" s="685"/>
      <c r="RWU68" s="685"/>
      <c r="RWV68" s="685"/>
      <c r="RWW68" s="685"/>
      <c r="RWX68" s="685"/>
      <c r="RWY68" s="685"/>
      <c r="RWZ68" s="685"/>
      <c r="RXA68" s="685"/>
      <c r="RXB68" s="685"/>
      <c r="RXC68" s="685"/>
      <c r="RXD68" s="685"/>
      <c r="RXE68" s="685"/>
      <c r="RXF68" s="685"/>
      <c r="RXG68" s="685"/>
      <c r="RXH68" s="685"/>
      <c r="RXI68" s="685"/>
      <c r="RXJ68" s="685"/>
      <c r="RXK68" s="685"/>
      <c r="RXL68" s="685"/>
      <c r="RXM68" s="685"/>
      <c r="RXN68" s="685"/>
      <c r="RXO68" s="685"/>
      <c r="RXP68" s="685"/>
      <c r="RXQ68" s="685"/>
      <c r="RXR68" s="685"/>
      <c r="RXS68" s="685"/>
      <c r="RXT68" s="685"/>
      <c r="RXU68" s="685"/>
      <c r="RXV68" s="685"/>
      <c r="RXW68" s="685"/>
      <c r="RXX68" s="685"/>
      <c r="RXY68" s="685"/>
      <c r="RXZ68" s="685"/>
      <c r="RYA68" s="685"/>
      <c r="RYB68" s="685"/>
      <c r="RYC68" s="685"/>
      <c r="RYD68" s="685"/>
      <c r="RYE68" s="685"/>
      <c r="RYF68" s="685"/>
      <c r="RYG68" s="685"/>
      <c r="RYH68" s="685"/>
      <c r="RYI68" s="685"/>
      <c r="RYJ68" s="685"/>
      <c r="RYK68" s="685"/>
      <c r="RYL68" s="685"/>
      <c r="RYM68" s="685"/>
      <c r="RYN68" s="685"/>
      <c r="RYO68" s="685"/>
      <c r="RYP68" s="685"/>
      <c r="RYQ68" s="685"/>
      <c r="RYR68" s="685"/>
      <c r="RYS68" s="685"/>
      <c r="RYT68" s="685"/>
      <c r="RYU68" s="685"/>
      <c r="RYV68" s="685"/>
      <c r="RYW68" s="685"/>
      <c r="RYX68" s="685"/>
      <c r="RYY68" s="685"/>
      <c r="RYZ68" s="685"/>
      <c r="RZA68" s="685"/>
      <c r="RZB68" s="685"/>
      <c r="RZC68" s="685"/>
      <c r="RZD68" s="685"/>
      <c r="RZE68" s="685"/>
      <c r="RZF68" s="685"/>
      <c r="RZG68" s="685"/>
      <c r="RZH68" s="685"/>
      <c r="RZI68" s="685"/>
      <c r="RZJ68" s="685"/>
      <c r="RZK68" s="685"/>
      <c r="RZL68" s="685"/>
      <c r="RZM68" s="685"/>
      <c r="RZN68" s="685"/>
      <c r="RZO68" s="685"/>
      <c r="RZP68" s="685"/>
      <c r="RZQ68" s="685"/>
      <c r="RZR68" s="685"/>
      <c r="RZS68" s="685"/>
      <c r="RZT68" s="685"/>
      <c r="RZU68" s="685"/>
      <c r="RZV68" s="685"/>
      <c r="RZW68" s="685"/>
      <c r="RZX68" s="685"/>
      <c r="RZY68" s="685"/>
      <c r="RZZ68" s="685"/>
      <c r="SAA68" s="685"/>
      <c r="SAB68" s="685"/>
      <c r="SAC68" s="685"/>
      <c r="SAD68" s="685"/>
      <c r="SAE68" s="685"/>
      <c r="SAF68" s="685"/>
      <c r="SAG68" s="685"/>
      <c r="SAH68" s="685"/>
      <c r="SAI68" s="685"/>
      <c r="SAJ68" s="685"/>
      <c r="SAK68" s="685"/>
      <c r="SAL68" s="685"/>
      <c r="SAM68" s="685"/>
      <c r="SAN68" s="685"/>
      <c r="SAO68" s="685"/>
      <c r="SAP68" s="685"/>
      <c r="SAQ68" s="685"/>
      <c r="SAR68" s="685"/>
      <c r="SAS68" s="685"/>
      <c r="SAT68" s="685"/>
      <c r="SAU68" s="685"/>
      <c r="SAV68" s="685"/>
      <c r="SAW68" s="685"/>
      <c r="SAX68" s="685"/>
      <c r="SAY68" s="685"/>
      <c r="SAZ68" s="685"/>
      <c r="SBA68" s="685"/>
      <c r="SBB68" s="685"/>
      <c r="SBC68" s="685"/>
      <c r="SBD68" s="685"/>
      <c r="SBE68" s="685"/>
      <c r="SBF68" s="685"/>
      <c r="SBG68" s="685"/>
      <c r="SBH68" s="685"/>
      <c r="SBI68" s="685"/>
      <c r="SBJ68" s="685"/>
      <c r="SBK68" s="685"/>
      <c r="SBL68" s="685"/>
      <c r="SBM68" s="685"/>
      <c r="SBN68" s="685"/>
      <c r="SBO68" s="685"/>
      <c r="SBP68" s="685"/>
      <c r="SBQ68" s="685"/>
      <c r="SBR68" s="685"/>
      <c r="SBS68" s="685"/>
      <c r="SBT68" s="685"/>
      <c r="SBU68" s="685"/>
      <c r="SBV68" s="685"/>
      <c r="SBW68" s="685"/>
      <c r="SBX68" s="685"/>
      <c r="SBY68" s="685"/>
      <c r="SBZ68" s="685"/>
      <c r="SCA68" s="685"/>
      <c r="SCB68" s="685"/>
      <c r="SCC68" s="685"/>
      <c r="SCD68" s="685"/>
      <c r="SCE68" s="685"/>
      <c r="SCF68" s="685"/>
      <c r="SCG68" s="685"/>
      <c r="SCH68" s="685"/>
      <c r="SCI68" s="685"/>
      <c r="SCJ68" s="685"/>
      <c r="SCK68" s="685"/>
      <c r="SCL68" s="685"/>
      <c r="SCM68" s="685"/>
      <c r="SCN68" s="685"/>
      <c r="SCO68" s="685"/>
      <c r="SCP68" s="685"/>
      <c r="SCQ68" s="685"/>
      <c r="SCR68" s="685"/>
      <c r="SCS68" s="685"/>
      <c r="SCT68" s="685"/>
      <c r="SCU68" s="685"/>
      <c r="SCV68" s="685"/>
      <c r="SCW68" s="685"/>
      <c r="SCX68" s="685"/>
      <c r="SCY68" s="685"/>
      <c r="SCZ68" s="685"/>
      <c r="SDA68" s="685"/>
      <c r="SDB68" s="685"/>
      <c r="SDC68" s="685"/>
      <c r="SDD68" s="685"/>
      <c r="SDE68" s="685"/>
      <c r="SDF68" s="685"/>
      <c r="SDG68" s="685"/>
      <c r="SDH68" s="685"/>
      <c r="SDI68" s="685"/>
      <c r="SDJ68" s="685"/>
      <c r="SDK68" s="685"/>
      <c r="SDL68" s="685"/>
      <c r="SDM68" s="685"/>
      <c r="SDN68" s="685"/>
      <c r="SDO68" s="685"/>
      <c r="SDP68" s="685"/>
      <c r="SDQ68" s="685"/>
      <c r="SDR68" s="685"/>
      <c r="SDS68" s="685"/>
      <c r="SDT68" s="685"/>
      <c r="SDU68" s="685"/>
      <c r="SDV68" s="685"/>
      <c r="SDW68" s="685"/>
      <c r="SDX68" s="685"/>
      <c r="SDY68" s="685"/>
      <c r="SDZ68" s="685"/>
      <c r="SEA68" s="685"/>
      <c r="SEB68" s="685"/>
      <c r="SEC68" s="685"/>
      <c r="SED68" s="685"/>
      <c r="SEE68" s="685"/>
      <c r="SEF68" s="685"/>
      <c r="SEG68" s="685"/>
      <c r="SEH68" s="685"/>
      <c r="SEI68" s="685"/>
      <c r="SEJ68" s="685"/>
      <c r="SEK68" s="685"/>
      <c r="SEL68" s="685"/>
      <c r="SEM68" s="685"/>
      <c r="SEN68" s="685"/>
      <c r="SEO68" s="685"/>
      <c r="SEP68" s="685"/>
      <c r="SEQ68" s="685"/>
      <c r="SER68" s="685"/>
      <c r="SES68" s="685"/>
      <c r="SET68" s="685"/>
      <c r="SEU68" s="685"/>
      <c r="SEV68" s="685"/>
      <c r="SEW68" s="685"/>
      <c r="SEX68" s="685"/>
      <c r="SEY68" s="685"/>
      <c r="SEZ68" s="685"/>
      <c r="SFA68" s="685"/>
      <c r="SFB68" s="685"/>
      <c r="SFC68" s="685"/>
      <c r="SFD68" s="685"/>
      <c r="SFE68" s="685"/>
      <c r="SFF68" s="685"/>
      <c r="SFG68" s="685"/>
      <c r="SFH68" s="685"/>
      <c r="SFI68" s="685"/>
      <c r="SFJ68" s="685"/>
      <c r="SFK68" s="685"/>
      <c r="SFL68" s="685"/>
      <c r="SFM68" s="685"/>
      <c r="SFN68" s="685"/>
      <c r="SFO68" s="685"/>
      <c r="SFP68" s="685"/>
      <c r="SFQ68" s="685"/>
      <c r="SFR68" s="685"/>
      <c r="SFS68" s="685"/>
      <c r="SFT68" s="685"/>
      <c r="SFU68" s="685"/>
      <c r="SFV68" s="685"/>
      <c r="SFW68" s="685"/>
      <c r="SFX68" s="685"/>
      <c r="SFY68" s="685"/>
      <c r="SFZ68" s="685"/>
      <c r="SGA68" s="685"/>
      <c r="SGB68" s="685"/>
      <c r="SGC68" s="685"/>
      <c r="SGD68" s="685"/>
      <c r="SGE68" s="685"/>
      <c r="SGF68" s="685"/>
      <c r="SGG68" s="685"/>
      <c r="SGH68" s="685"/>
      <c r="SGI68" s="685"/>
      <c r="SGJ68" s="685"/>
      <c r="SGK68" s="685"/>
      <c r="SGL68" s="685"/>
      <c r="SGM68" s="685"/>
      <c r="SGN68" s="685"/>
      <c r="SGO68" s="685"/>
      <c r="SGP68" s="685"/>
      <c r="SGQ68" s="685"/>
      <c r="SGR68" s="685"/>
      <c r="SGS68" s="685"/>
      <c r="SGT68" s="685"/>
      <c r="SGU68" s="685"/>
      <c r="SGV68" s="685"/>
      <c r="SGW68" s="685"/>
      <c r="SGX68" s="685"/>
      <c r="SGY68" s="685"/>
      <c r="SGZ68" s="685"/>
      <c r="SHA68" s="685"/>
      <c r="SHB68" s="685"/>
      <c r="SHC68" s="685"/>
      <c r="SHD68" s="685"/>
      <c r="SHE68" s="685"/>
      <c r="SHF68" s="685"/>
      <c r="SHG68" s="685"/>
      <c r="SHH68" s="685"/>
      <c r="SHI68" s="685"/>
      <c r="SHJ68" s="685"/>
      <c r="SHK68" s="685"/>
      <c r="SHL68" s="685"/>
      <c r="SHM68" s="685"/>
      <c r="SHN68" s="685"/>
      <c r="SHO68" s="685"/>
      <c r="SHP68" s="685"/>
      <c r="SHQ68" s="685"/>
      <c r="SHR68" s="685"/>
      <c r="SHS68" s="685"/>
      <c r="SHT68" s="685"/>
      <c r="SHU68" s="685"/>
      <c r="SHV68" s="685"/>
      <c r="SHW68" s="685"/>
      <c r="SHX68" s="685"/>
      <c r="SHY68" s="685"/>
      <c r="SHZ68" s="685"/>
      <c r="SIA68" s="685"/>
      <c r="SIB68" s="685"/>
      <c r="SIC68" s="685"/>
      <c r="SID68" s="685"/>
      <c r="SIE68" s="685"/>
      <c r="SIF68" s="685"/>
      <c r="SIG68" s="685"/>
      <c r="SIH68" s="685"/>
      <c r="SII68" s="685"/>
      <c r="SIJ68" s="685"/>
      <c r="SIK68" s="685"/>
      <c r="SIL68" s="685"/>
      <c r="SIM68" s="685"/>
      <c r="SIN68" s="685"/>
      <c r="SIO68" s="685"/>
      <c r="SIP68" s="685"/>
      <c r="SIQ68" s="685"/>
      <c r="SIR68" s="685"/>
      <c r="SIS68" s="685"/>
      <c r="SIT68" s="685"/>
      <c r="SIU68" s="685"/>
      <c r="SIV68" s="685"/>
      <c r="SIW68" s="685"/>
      <c r="SIX68" s="685"/>
      <c r="SIY68" s="685"/>
      <c r="SIZ68" s="685"/>
      <c r="SJA68" s="685"/>
      <c r="SJB68" s="685"/>
      <c r="SJC68" s="685"/>
      <c r="SJD68" s="685"/>
      <c r="SJE68" s="685"/>
      <c r="SJF68" s="685"/>
      <c r="SJG68" s="685"/>
      <c r="SJH68" s="685"/>
      <c r="SJI68" s="685"/>
      <c r="SJJ68" s="685"/>
      <c r="SJK68" s="685"/>
      <c r="SJL68" s="685"/>
      <c r="SJM68" s="685"/>
      <c r="SJN68" s="685"/>
      <c r="SJO68" s="685"/>
      <c r="SJP68" s="685"/>
      <c r="SJQ68" s="685"/>
      <c r="SJR68" s="685"/>
      <c r="SJS68" s="685"/>
      <c r="SJT68" s="685"/>
      <c r="SJU68" s="685"/>
      <c r="SJV68" s="685"/>
      <c r="SJW68" s="685"/>
      <c r="SJX68" s="685"/>
      <c r="SJY68" s="685"/>
      <c r="SJZ68" s="685"/>
      <c r="SKA68" s="685"/>
      <c r="SKB68" s="685"/>
      <c r="SKC68" s="685"/>
      <c r="SKD68" s="685"/>
      <c r="SKE68" s="685"/>
      <c r="SKF68" s="685"/>
      <c r="SKG68" s="685"/>
      <c r="SKH68" s="685"/>
      <c r="SKI68" s="685"/>
      <c r="SKJ68" s="685"/>
      <c r="SKK68" s="685"/>
      <c r="SKL68" s="685"/>
      <c r="SKM68" s="685"/>
      <c r="SKN68" s="685"/>
      <c r="SKO68" s="685"/>
      <c r="SKP68" s="685"/>
      <c r="SKQ68" s="685"/>
      <c r="SKR68" s="685"/>
      <c r="SKS68" s="685"/>
      <c r="SKT68" s="685"/>
      <c r="SKU68" s="685"/>
      <c r="SKV68" s="685"/>
      <c r="SKW68" s="685"/>
      <c r="SKX68" s="685"/>
      <c r="SKY68" s="685"/>
      <c r="SKZ68" s="685"/>
      <c r="SLA68" s="685"/>
      <c r="SLB68" s="685"/>
      <c r="SLC68" s="685"/>
      <c r="SLD68" s="685"/>
      <c r="SLE68" s="685"/>
      <c r="SLF68" s="685"/>
      <c r="SLG68" s="685"/>
      <c r="SLH68" s="685"/>
      <c r="SLI68" s="685"/>
      <c r="SLJ68" s="685"/>
      <c r="SLK68" s="685"/>
      <c r="SLL68" s="685"/>
      <c r="SLM68" s="685"/>
      <c r="SLN68" s="685"/>
      <c r="SLO68" s="685"/>
      <c r="SLP68" s="685"/>
      <c r="SLQ68" s="685"/>
      <c r="SLR68" s="685"/>
      <c r="SLS68" s="685"/>
      <c r="SLT68" s="685"/>
      <c r="SLU68" s="685"/>
      <c r="SLV68" s="685"/>
      <c r="SLW68" s="685"/>
      <c r="SLX68" s="685"/>
      <c r="SLY68" s="685"/>
      <c r="SLZ68" s="685"/>
      <c r="SMA68" s="685"/>
      <c r="SMB68" s="685"/>
      <c r="SMC68" s="685"/>
      <c r="SMD68" s="685"/>
      <c r="SME68" s="685"/>
      <c r="SMF68" s="685"/>
      <c r="SMG68" s="685"/>
      <c r="SMH68" s="685"/>
      <c r="SMI68" s="685"/>
      <c r="SMJ68" s="685"/>
      <c r="SMK68" s="685"/>
      <c r="SML68" s="685"/>
      <c r="SMM68" s="685"/>
      <c r="SMN68" s="685"/>
      <c r="SMO68" s="685"/>
      <c r="SMP68" s="685"/>
      <c r="SMQ68" s="685"/>
      <c r="SMR68" s="685"/>
      <c r="SMS68" s="685"/>
      <c r="SMT68" s="685"/>
      <c r="SMU68" s="685"/>
      <c r="SMV68" s="685"/>
      <c r="SMW68" s="685"/>
      <c r="SMX68" s="685"/>
      <c r="SMY68" s="685"/>
      <c r="SMZ68" s="685"/>
      <c r="SNA68" s="685"/>
      <c r="SNB68" s="685"/>
      <c r="SNC68" s="685"/>
      <c r="SND68" s="685"/>
      <c r="SNE68" s="685"/>
      <c r="SNF68" s="685"/>
      <c r="SNG68" s="685"/>
      <c r="SNH68" s="685"/>
      <c r="SNI68" s="685"/>
      <c r="SNJ68" s="685"/>
      <c r="SNK68" s="685"/>
      <c r="SNL68" s="685"/>
      <c r="SNM68" s="685"/>
      <c r="SNN68" s="685"/>
      <c r="SNO68" s="685"/>
      <c r="SNP68" s="685"/>
      <c r="SNQ68" s="685"/>
      <c r="SNR68" s="685"/>
      <c r="SNS68" s="685"/>
      <c r="SNT68" s="685"/>
      <c r="SNU68" s="685"/>
      <c r="SNV68" s="685"/>
      <c r="SNW68" s="685"/>
      <c r="SNX68" s="685"/>
      <c r="SNY68" s="685"/>
      <c r="SNZ68" s="685"/>
      <c r="SOA68" s="685"/>
      <c r="SOB68" s="685"/>
      <c r="SOC68" s="685"/>
      <c r="SOD68" s="685"/>
      <c r="SOE68" s="685"/>
      <c r="SOF68" s="685"/>
      <c r="SOG68" s="685"/>
      <c r="SOH68" s="685"/>
      <c r="SOI68" s="685"/>
      <c r="SOJ68" s="685"/>
      <c r="SOK68" s="685"/>
      <c r="SOL68" s="685"/>
      <c r="SOM68" s="685"/>
      <c r="SON68" s="685"/>
      <c r="SOO68" s="685"/>
      <c r="SOP68" s="685"/>
      <c r="SOQ68" s="685"/>
      <c r="SOR68" s="685"/>
      <c r="SOS68" s="685"/>
      <c r="SOT68" s="685"/>
      <c r="SOU68" s="685"/>
      <c r="SOV68" s="685"/>
      <c r="SOW68" s="685"/>
      <c r="SOX68" s="685"/>
      <c r="SOY68" s="685"/>
      <c r="SOZ68" s="685"/>
      <c r="SPA68" s="685"/>
      <c r="SPB68" s="685"/>
      <c r="SPC68" s="685"/>
      <c r="SPD68" s="685"/>
      <c r="SPE68" s="685"/>
      <c r="SPF68" s="685"/>
      <c r="SPG68" s="685"/>
      <c r="SPH68" s="685"/>
      <c r="SPI68" s="685"/>
      <c r="SPJ68" s="685"/>
      <c r="SPK68" s="685"/>
      <c r="SPL68" s="685"/>
      <c r="SPM68" s="685"/>
      <c r="SPN68" s="685"/>
      <c r="SPO68" s="685"/>
      <c r="SPP68" s="685"/>
      <c r="SPQ68" s="685"/>
      <c r="SPR68" s="685"/>
      <c r="SPS68" s="685"/>
      <c r="SPT68" s="685"/>
      <c r="SPU68" s="685"/>
      <c r="SPV68" s="685"/>
      <c r="SPW68" s="685"/>
      <c r="SPX68" s="685"/>
      <c r="SPY68" s="685"/>
      <c r="SPZ68" s="685"/>
      <c r="SQA68" s="685"/>
      <c r="SQB68" s="685"/>
      <c r="SQC68" s="685"/>
      <c r="SQD68" s="685"/>
      <c r="SQE68" s="685"/>
      <c r="SQF68" s="685"/>
      <c r="SQG68" s="685"/>
      <c r="SQH68" s="685"/>
      <c r="SQI68" s="685"/>
      <c r="SQJ68" s="685"/>
      <c r="SQK68" s="685"/>
      <c r="SQL68" s="685"/>
      <c r="SQM68" s="685"/>
      <c r="SQN68" s="685"/>
      <c r="SQO68" s="685"/>
      <c r="SQP68" s="685"/>
      <c r="SQQ68" s="685"/>
      <c r="SQR68" s="685"/>
      <c r="SQS68" s="685"/>
      <c r="SQT68" s="685"/>
      <c r="SQU68" s="685"/>
      <c r="SQV68" s="685"/>
      <c r="SQW68" s="685"/>
      <c r="SQX68" s="685"/>
      <c r="SQY68" s="685"/>
      <c r="SQZ68" s="685"/>
      <c r="SRA68" s="685"/>
      <c r="SRB68" s="685"/>
      <c r="SRC68" s="685"/>
      <c r="SRD68" s="685"/>
      <c r="SRE68" s="685"/>
      <c r="SRF68" s="685"/>
      <c r="SRG68" s="685"/>
      <c r="SRH68" s="685"/>
      <c r="SRI68" s="685"/>
      <c r="SRJ68" s="685"/>
      <c r="SRK68" s="685"/>
      <c r="SRL68" s="685"/>
      <c r="SRM68" s="685"/>
      <c r="SRN68" s="685"/>
      <c r="SRO68" s="685"/>
      <c r="SRP68" s="685"/>
      <c r="SRQ68" s="685"/>
      <c r="SRR68" s="685"/>
      <c r="SRS68" s="685"/>
      <c r="SRT68" s="685"/>
      <c r="SRU68" s="685"/>
      <c r="SRV68" s="685"/>
      <c r="SRW68" s="685"/>
      <c r="SRX68" s="685"/>
      <c r="SRY68" s="685"/>
      <c r="SRZ68" s="685"/>
      <c r="SSA68" s="685"/>
      <c r="SSB68" s="685"/>
      <c r="SSC68" s="685"/>
      <c r="SSD68" s="685"/>
      <c r="SSE68" s="685"/>
      <c r="SSF68" s="685"/>
      <c r="SSG68" s="685"/>
      <c r="SSH68" s="685"/>
      <c r="SSI68" s="685"/>
      <c r="SSJ68" s="685"/>
      <c r="SSK68" s="685"/>
      <c r="SSL68" s="685"/>
      <c r="SSM68" s="685"/>
      <c r="SSN68" s="685"/>
      <c r="SSO68" s="685"/>
      <c r="SSP68" s="685"/>
      <c r="SSQ68" s="685"/>
      <c r="SSR68" s="685"/>
      <c r="SSS68" s="685"/>
      <c r="SST68" s="685"/>
      <c r="SSU68" s="685"/>
      <c r="SSV68" s="685"/>
      <c r="SSW68" s="685"/>
      <c r="SSX68" s="685"/>
      <c r="SSY68" s="685"/>
      <c r="SSZ68" s="685"/>
      <c r="STA68" s="685"/>
      <c r="STB68" s="685"/>
      <c r="STC68" s="685"/>
      <c r="STD68" s="685"/>
      <c r="STE68" s="685"/>
      <c r="STF68" s="685"/>
      <c r="STG68" s="685"/>
      <c r="STH68" s="685"/>
      <c r="STI68" s="685"/>
      <c r="STJ68" s="685"/>
      <c r="STK68" s="685"/>
      <c r="STL68" s="685"/>
      <c r="STM68" s="685"/>
      <c r="STN68" s="685"/>
      <c r="STO68" s="685"/>
      <c r="STP68" s="685"/>
      <c r="STQ68" s="685"/>
      <c r="STR68" s="685"/>
      <c r="STS68" s="685"/>
      <c r="STT68" s="685"/>
      <c r="STU68" s="685"/>
      <c r="STV68" s="685"/>
      <c r="STW68" s="685"/>
      <c r="STX68" s="685"/>
      <c r="STY68" s="685"/>
      <c r="STZ68" s="685"/>
      <c r="SUA68" s="685"/>
      <c r="SUB68" s="685"/>
      <c r="SUC68" s="685"/>
      <c r="SUD68" s="685"/>
      <c r="SUE68" s="685"/>
      <c r="SUF68" s="685"/>
      <c r="SUG68" s="685"/>
      <c r="SUH68" s="685"/>
      <c r="SUI68" s="685"/>
      <c r="SUJ68" s="685"/>
      <c r="SUK68" s="685"/>
      <c r="SUL68" s="685"/>
      <c r="SUM68" s="685"/>
      <c r="SUN68" s="685"/>
      <c r="SUO68" s="685"/>
      <c r="SUP68" s="685"/>
      <c r="SUQ68" s="685"/>
      <c r="SUR68" s="685"/>
      <c r="SUS68" s="685"/>
      <c r="SUT68" s="685"/>
      <c r="SUU68" s="685"/>
      <c r="SUV68" s="685"/>
      <c r="SUW68" s="685"/>
      <c r="SUX68" s="685"/>
      <c r="SUY68" s="685"/>
      <c r="SUZ68" s="685"/>
      <c r="SVA68" s="685"/>
      <c r="SVB68" s="685"/>
      <c r="SVC68" s="685"/>
      <c r="SVD68" s="685"/>
      <c r="SVE68" s="685"/>
      <c r="SVF68" s="685"/>
      <c r="SVG68" s="685"/>
      <c r="SVH68" s="685"/>
      <c r="SVI68" s="685"/>
      <c r="SVJ68" s="685"/>
      <c r="SVK68" s="685"/>
      <c r="SVL68" s="685"/>
      <c r="SVM68" s="685"/>
      <c r="SVN68" s="685"/>
      <c r="SVO68" s="685"/>
      <c r="SVP68" s="685"/>
      <c r="SVQ68" s="685"/>
      <c r="SVR68" s="685"/>
      <c r="SVS68" s="685"/>
      <c r="SVT68" s="685"/>
      <c r="SVU68" s="685"/>
      <c r="SVV68" s="685"/>
      <c r="SVW68" s="685"/>
      <c r="SVX68" s="685"/>
      <c r="SVY68" s="685"/>
      <c r="SVZ68" s="685"/>
      <c r="SWA68" s="685"/>
      <c r="SWB68" s="685"/>
      <c r="SWC68" s="685"/>
      <c r="SWD68" s="685"/>
      <c r="SWE68" s="685"/>
      <c r="SWF68" s="685"/>
      <c r="SWG68" s="685"/>
      <c r="SWH68" s="685"/>
      <c r="SWI68" s="685"/>
      <c r="SWJ68" s="685"/>
      <c r="SWK68" s="685"/>
      <c r="SWL68" s="685"/>
      <c r="SWM68" s="685"/>
      <c r="SWN68" s="685"/>
      <c r="SWO68" s="685"/>
      <c r="SWP68" s="685"/>
      <c r="SWQ68" s="685"/>
      <c r="SWR68" s="685"/>
      <c r="SWS68" s="685"/>
      <c r="SWT68" s="685"/>
      <c r="SWU68" s="685"/>
      <c r="SWV68" s="685"/>
      <c r="SWW68" s="685"/>
      <c r="SWX68" s="685"/>
      <c r="SWY68" s="685"/>
      <c r="SWZ68" s="685"/>
      <c r="SXA68" s="685"/>
      <c r="SXB68" s="685"/>
      <c r="SXC68" s="685"/>
      <c r="SXD68" s="685"/>
      <c r="SXE68" s="685"/>
      <c r="SXF68" s="685"/>
      <c r="SXG68" s="685"/>
      <c r="SXH68" s="685"/>
      <c r="SXI68" s="685"/>
      <c r="SXJ68" s="685"/>
      <c r="SXK68" s="685"/>
      <c r="SXL68" s="685"/>
      <c r="SXM68" s="685"/>
      <c r="SXN68" s="685"/>
      <c r="SXO68" s="685"/>
      <c r="SXP68" s="685"/>
      <c r="SXQ68" s="685"/>
      <c r="SXR68" s="685"/>
      <c r="SXS68" s="685"/>
      <c r="SXT68" s="685"/>
      <c r="SXU68" s="685"/>
      <c r="SXV68" s="685"/>
      <c r="SXW68" s="685"/>
      <c r="SXX68" s="685"/>
      <c r="SXY68" s="685"/>
      <c r="SXZ68" s="685"/>
      <c r="SYA68" s="685"/>
      <c r="SYB68" s="685"/>
      <c r="SYC68" s="685"/>
      <c r="SYD68" s="685"/>
      <c r="SYE68" s="685"/>
      <c r="SYF68" s="685"/>
      <c r="SYG68" s="685"/>
      <c r="SYH68" s="685"/>
      <c r="SYI68" s="685"/>
      <c r="SYJ68" s="685"/>
      <c r="SYK68" s="685"/>
      <c r="SYL68" s="685"/>
      <c r="SYM68" s="685"/>
      <c r="SYN68" s="685"/>
      <c r="SYO68" s="685"/>
      <c r="SYP68" s="685"/>
      <c r="SYQ68" s="685"/>
      <c r="SYR68" s="685"/>
      <c r="SYS68" s="685"/>
      <c r="SYT68" s="685"/>
      <c r="SYU68" s="685"/>
      <c r="SYV68" s="685"/>
      <c r="SYW68" s="685"/>
      <c r="SYX68" s="685"/>
      <c r="SYY68" s="685"/>
      <c r="SYZ68" s="685"/>
      <c r="SZA68" s="685"/>
      <c r="SZB68" s="685"/>
      <c r="SZC68" s="685"/>
      <c r="SZD68" s="685"/>
      <c r="SZE68" s="685"/>
      <c r="SZF68" s="685"/>
      <c r="SZG68" s="685"/>
      <c r="SZH68" s="685"/>
      <c r="SZI68" s="685"/>
      <c r="SZJ68" s="685"/>
      <c r="SZK68" s="685"/>
      <c r="SZL68" s="685"/>
      <c r="SZM68" s="685"/>
      <c r="SZN68" s="685"/>
      <c r="SZO68" s="685"/>
      <c r="SZP68" s="685"/>
      <c r="SZQ68" s="685"/>
      <c r="SZR68" s="685"/>
      <c r="SZS68" s="685"/>
      <c r="SZT68" s="685"/>
      <c r="SZU68" s="685"/>
      <c r="SZV68" s="685"/>
      <c r="SZW68" s="685"/>
      <c r="SZX68" s="685"/>
      <c r="SZY68" s="685"/>
      <c r="SZZ68" s="685"/>
      <c r="TAA68" s="685"/>
      <c r="TAB68" s="685"/>
      <c r="TAC68" s="685"/>
      <c r="TAD68" s="685"/>
      <c r="TAE68" s="685"/>
      <c r="TAF68" s="685"/>
      <c r="TAG68" s="685"/>
      <c r="TAH68" s="685"/>
      <c r="TAI68" s="685"/>
      <c r="TAJ68" s="685"/>
      <c r="TAK68" s="685"/>
      <c r="TAL68" s="685"/>
      <c r="TAM68" s="685"/>
      <c r="TAN68" s="685"/>
      <c r="TAO68" s="685"/>
      <c r="TAP68" s="685"/>
      <c r="TAQ68" s="685"/>
      <c r="TAR68" s="685"/>
      <c r="TAS68" s="685"/>
      <c r="TAT68" s="685"/>
      <c r="TAU68" s="685"/>
      <c r="TAV68" s="685"/>
      <c r="TAW68" s="685"/>
      <c r="TAX68" s="685"/>
      <c r="TAY68" s="685"/>
      <c r="TAZ68" s="685"/>
      <c r="TBA68" s="685"/>
      <c r="TBB68" s="685"/>
      <c r="TBC68" s="685"/>
      <c r="TBD68" s="685"/>
      <c r="TBE68" s="685"/>
      <c r="TBF68" s="685"/>
      <c r="TBG68" s="685"/>
      <c r="TBH68" s="685"/>
      <c r="TBI68" s="685"/>
      <c r="TBJ68" s="685"/>
      <c r="TBK68" s="685"/>
      <c r="TBL68" s="685"/>
      <c r="TBM68" s="685"/>
      <c r="TBN68" s="685"/>
      <c r="TBO68" s="685"/>
      <c r="TBP68" s="685"/>
      <c r="TBQ68" s="685"/>
      <c r="TBR68" s="685"/>
      <c r="TBS68" s="685"/>
      <c r="TBT68" s="685"/>
      <c r="TBU68" s="685"/>
      <c r="TBV68" s="685"/>
      <c r="TBW68" s="685"/>
      <c r="TBX68" s="685"/>
      <c r="TBY68" s="685"/>
      <c r="TBZ68" s="685"/>
      <c r="TCA68" s="685"/>
      <c r="TCB68" s="685"/>
      <c r="TCC68" s="685"/>
      <c r="TCD68" s="685"/>
      <c r="TCE68" s="685"/>
      <c r="TCF68" s="685"/>
      <c r="TCG68" s="685"/>
      <c r="TCH68" s="685"/>
      <c r="TCI68" s="685"/>
      <c r="TCJ68" s="685"/>
      <c r="TCK68" s="685"/>
      <c r="TCL68" s="685"/>
      <c r="TCM68" s="685"/>
      <c r="TCN68" s="685"/>
      <c r="TCO68" s="685"/>
      <c r="TCP68" s="685"/>
      <c r="TCQ68" s="685"/>
      <c r="TCR68" s="685"/>
      <c r="TCS68" s="685"/>
      <c r="TCT68" s="685"/>
      <c r="TCU68" s="685"/>
      <c r="TCV68" s="685"/>
      <c r="TCW68" s="685"/>
      <c r="TCX68" s="685"/>
      <c r="TCY68" s="685"/>
      <c r="TCZ68" s="685"/>
      <c r="TDA68" s="685"/>
      <c r="TDB68" s="685"/>
      <c r="TDC68" s="685"/>
      <c r="TDD68" s="685"/>
      <c r="TDE68" s="685"/>
      <c r="TDF68" s="685"/>
      <c r="TDG68" s="685"/>
      <c r="TDH68" s="685"/>
      <c r="TDI68" s="685"/>
      <c r="TDJ68" s="685"/>
      <c r="TDK68" s="685"/>
      <c r="TDL68" s="685"/>
      <c r="TDM68" s="685"/>
      <c r="TDN68" s="685"/>
      <c r="TDO68" s="685"/>
      <c r="TDP68" s="685"/>
      <c r="TDQ68" s="685"/>
      <c r="TDR68" s="685"/>
      <c r="TDS68" s="685"/>
      <c r="TDT68" s="685"/>
      <c r="TDU68" s="685"/>
      <c r="TDV68" s="685"/>
      <c r="TDW68" s="685"/>
      <c r="TDX68" s="685"/>
      <c r="TDY68" s="685"/>
      <c r="TDZ68" s="685"/>
      <c r="TEA68" s="685"/>
      <c r="TEB68" s="685"/>
      <c r="TEC68" s="685"/>
      <c r="TED68" s="685"/>
      <c r="TEE68" s="685"/>
      <c r="TEF68" s="685"/>
      <c r="TEG68" s="685"/>
      <c r="TEH68" s="685"/>
      <c r="TEI68" s="685"/>
      <c r="TEJ68" s="685"/>
      <c r="TEK68" s="685"/>
      <c r="TEL68" s="685"/>
      <c r="TEM68" s="685"/>
      <c r="TEN68" s="685"/>
      <c r="TEO68" s="685"/>
      <c r="TEP68" s="685"/>
      <c r="TEQ68" s="685"/>
      <c r="TER68" s="685"/>
      <c r="TES68" s="685"/>
      <c r="TET68" s="685"/>
      <c r="TEU68" s="685"/>
      <c r="TEV68" s="685"/>
      <c r="TEW68" s="685"/>
      <c r="TEX68" s="685"/>
      <c r="TEY68" s="685"/>
      <c r="TEZ68" s="685"/>
      <c r="TFA68" s="685"/>
      <c r="TFB68" s="685"/>
      <c r="TFC68" s="685"/>
      <c r="TFD68" s="685"/>
      <c r="TFE68" s="685"/>
      <c r="TFF68" s="685"/>
      <c r="TFG68" s="685"/>
      <c r="TFH68" s="685"/>
      <c r="TFI68" s="685"/>
      <c r="TFJ68" s="685"/>
      <c r="TFK68" s="685"/>
      <c r="TFL68" s="685"/>
      <c r="TFM68" s="685"/>
      <c r="TFN68" s="685"/>
      <c r="TFO68" s="685"/>
      <c r="TFP68" s="685"/>
      <c r="TFQ68" s="685"/>
      <c r="TFR68" s="685"/>
      <c r="TFS68" s="685"/>
      <c r="TFT68" s="685"/>
      <c r="TFU68" s="685"/>
      <c r="TFV68" s="685"/>
      <c r="TFW68" s="685"/>
      <c r="TFX68" s="685"/>
      <c r="TFY68" s="685"/>
      <c r="TFZ68" s="685"/>
      <c r="TGA68" s="685"/>
      <c r="TGB68" s="685"/>
      <c r="TGC68" s="685"/>
      <c r="TGD68" s="685"/>
      <c r="TGE68" s="685"/>
      <c r="TGF68" s="685"/>
      <c r="TGG68" s="685"/>
      <c r="TGH68" s="685"/>
      <c r="TGI68" s="685"/>
      <c r="TGJ68" s="685"/>
      <c r="TGK68" s="685"/>
      <c r="TGL68" s="685"/>
      <c r="TGM68" s="685"/>
      <c r="TGN68" s="685"/>
      <c r="TGO68" s="685"/>
      <c r="TGP68" s="685"/>
      <c r="TGQ68" s="685"/>
      <c r="TGR68" s="685"/>
      <c r="TGS68" s="685"/>
      <c r="TGT68" s="685"/>
      <c r="TGU68" s="685"/>
      <c r="TGV68" s="685"/>
      <c r="TGW68" s="685"/>
      <c r="TGX68" s="685"/>
      <c r="TGY68" s="685"/>
      <c r="TGZ68" s="685"/>
      <c r="THA68" s="685"/>
      <c r="THB68" s="685"/>
      <c r="THC68" s="685"/>
      <c r="THD68" s="685"/>
      <c r="THE68" s="685"/>
      <c r="THF68" s="685"/>
      <c r="THG68" s="685"/>
      <c r="THH68" s="685"/>
      <c r="THI68" s="685"/>
      <c r="THJ68" s="685"/>
      <c r="THK68" s="685"/>
      <c r="THL68" s="685"/>
      <c r="THM68" s="685"/>
      <c r="THN68" s="685"/>
      <c r="THO68" s="685"/>
      <c r="THP68" s="685"/>
      <c r="THQ68" s="685"/>
      <c r="THR68" s="685"/>
      <c r="THS68" s="685"/>
      <c r="THT68" s="685"/>
      <c r="THU68" s="685"/>
      <c r="THV68" s="685"/>
      <c r="THW68" s="685"/>
      <c r="THX68" s="685"/>
      <c r="THY68" s="685"/>
      <c r="THZ68" s="685"/>
      <c r="TIA68" s="685"/>
      <c r="TIB68" s="685"/>
      <c r="TIC68" s="685"/>
      <c r="TID68" s="685"/>
      <c r="TIE68" s="685"/>
      <c r="TIF68" s="685"/>
      <c r="TIG68" s="685"/>
      <c r="TIH68" s="685"/>
      <c r="TII68" s="685"/>
      <c r="TIJ68" s="685"/>
      <c r="TIK68" s="685"/>
      <c r="TIL68" s="685"/>
      <c r="TIM68" s="685"/>
      <c r="TIN68" s="685"/>
      <c r="TIO68" s="685"/>
      <c r="TIP68" s="685"/>
      <c r="TIQ68" s="685"/>
      <c r="TIR68" s="685"/>
      <c r="TIS68" s="685"/>
      <c r="TIT68" s="685"/>
      <c r="TIU68" s="685"/>
      <c r="TIV68" s="685"/>
      <c r="TIW68" s="685"/>
      <c r="TIX68" s="685"/>
      <c r="TIY68" s="685"/>
      <c r="TIZ68" s="685"/>
      <c r="TJA68" s="685"/>
      <c r="TJB68" s="685"/>
      <c r="TJC68" s="685"/>
      <c r="TJD68" s="685"/>
      <c r="TJE68" s="685"/>
      <c r="TJF68" s="685"/>
      <c r="TJG68" s="685"/>
      <c r="TJH68" s="685"/>
      <c r="TJI68" s="685"/>
      <c r="TJJ68" s="685"/>
      <c r="TJK68" s="685"/>
      <c r="TJL68" s="685"/>
      <c r="TJM68" s="685"/>
      <c r="TJN68" s="685"/>
      <c r="TJO68" s="685"/>
      <c r="TJP68" s="685"/>
      <c r="TJQ68" s="685"/>
      <c r="TJR68" s="685"/>
      <c r="TJS68" s="685"/>
      <c r="TJT68" s="685"/>
      <c r="TJU68" s="685"/>
      <c r="TJV68" s="685"/>
      <c r="TJW68" s="685"/>
      <c r="TJX68" s="685"/>
      <c r="TJY68" s="685"/>
      <c r="TJZ68" s="685"/>
      <c r="TKA68" s="685"/>
      <c r="TKB68" s="685"/>
      <c r="TKC68" s="685"/>
      <c r="TKD68" s="685"/>
      <c r="TKE68" s="685"/>
      <c r="TKF68" s="685"/>
      <c r="TKG68" s="685"/>
      <c r="TKH68" s="685"/>
      <c r="TKI68" s="685"/>
      <c r="TKJ68" s="685"/>
      <c r="TKK68" s="685"/>
      <c r="TKL68" s="685"/>
      <c r="TKM68" s="685"/>
      <c r="TKN68" s="685"/>
      <c r="TKO68" s="685"/>
      <c r="TKP68" s="685"/>
      <c r="TKQ68" s="685"/>
      <c r="TKR68" s="685"/>
      <c r="TKS68" s="685"/>
      <c r="TKT68" s="685"/>
      <c r="TKU68" s="685"/>
      <c r="TKV68" s="685"/>
      <c r="TKW68" s="685"/>
      <c r="TKX68" s="685"/>
      <c r="TKY68" s="685"/>
      <c r="TKZ68" s="685"/>
      <c r="TLA68" s="685"/>
      <c r="TLB68" s="685"/>
      <c r="TLC68" s="685"/>
      <c r="TLD68" s="685"/>
      <c r="TLE68" s="685"/>
      <c r="TLF68" s="685"/>
      <c r="TLG68" s="685"/>
      <c r="TLH68" s="685"/>
      <c r="TLI68" s="685"/>
      <c r="TLJ68" s="685"/>
      <c r="TLK68" s="685"/>
      <c r="TLL68" s="685"/>
      <c r="TLM68" s="685"/>
      <c r="TLN68" s="685"/>
      <c r="TLO68" s="685"/>
      <c r="TLP68" s="685"/>
      <c r="TLQ68" s="685"/>
      <c r="TLR68" s="685"/>
      <c r="TLS68" s="685"/>
      <c r="TLT68" s="685"/>
      <c r="TLU68" s="685"/>
      <c r="TLV68" s="685"/>
      <c r="TLW68" s="685"/>
      <c r="TLX68" s="685"/>
      <c r="TLY68" s="685"/>
      <c r="TLZ68" s="685"/>
      <c r="TMA68" s="685"/>
      <c r="TMB68" s="685"/>
      <c r="TMC68" s="685"/>
      <c r="TMD68" s="685"/>
      <c r="TME68" s="685"/>
      <c r="TMF68" s="685"/>
      <c r="TMG68" s="685"/>
      <c r="TMH68" s="685"/>
      <c r="TMI68" s="685"/>
      <c r="TMJ68" s="685"/>
      <c r="TMK68" s="685"/>
      <c r="TML68" s="685"/>
      <c r="TMM68" s="685"/>
      <c r="TMN68" s="685"/>
      <c r="TMO68" s="685"/>
      <c r="TMP68" s="685"/>
      <c r="TMQ68" s="685"/>
      <c r="TMR68" s="685"/>
      <c r="TMS68" s="685"/>
      <c r="TMT68" s="685"/>
      <c r="TMU68" s="685"/>
      <c r="TMV68" s="685"/>
      <c r="TMW68" s="685"/>
      <c r="TMX68" s="685"/>
      <c r="TMY68" s="685"/>
      <c r="TMZ68" s="685"/>
      <c r="TNA68" s="685"/>
      <c r="TNB68" s="685"/>
      <c r="TNC68" s="685"/>
      <c r="TND68" s="685"/>
      <c r="TNE68" s="685"/>
      <c r="TNF68" s="685"/>
      <c r="TNG68" s="685"/>
      <c r="TNH68" s="685"/>
      <c r="TNI68" s="685"/>
      <c r="TNJ68" s="685"/>
      <c r="TNK68" s="685"/>
      <c r="TNL68" s="685"/>
      <c r="TNM68" s="685"/>
      <c r="TNN68" s="685"/>
      <c r="TNO68" s="685"/>
      <c r="TNP68" s="685"/>
      <c r="TNQ68" s="685"/>
      <c r="TNR68" s="685"/>
      <c r="TNS68" s="685"/>
      <c r="TNT68" s="685"/>
      <c r="TNU68" s="685"/>
      <c r="TNV68" s="685"/>
      <c r="TNW68" s="685"/>
      <c r="TNX68" s="685"/>
      <c r="TNY68" s="685"/>
      <c r="TNZ68" s="685"/>
      <c r="TOA68" s="685"/>
      <c r="TOB68" s="685"/>
      <c r="TOC68" s="685"/>
      <c r="TOD68" s="685"/>
      <c r="TOE68" s="685"/>
      <c r="TOF68" s="685"/>
      <c r="TOG68" s="685"/>
      <c r="TOH68" s="685"/>
      <c r="TOI68" s="685"/>
      <c r="TOJ68" s="685"/>
      <c r="TOK68" s="685"/>
      <c r="TOL68" s="685"/>
      <c r="TOM68" s="685"/>
      <c r="TON68" s="685"/>
      <c r="TOO68" s="685"/>
      <c r="TOP68" s="685"/>
      <c r="TOQ68" s="685"/>
      <c r="TOR68" s="685"/>
      <c r="TOS68" s="685"/>
      <c r="TOT68" s="685"/>
      <c r="TOU68" s="685"/>
      <c r="TOV68" s="685"/>
      <c r="TOW68" s="685"/>
      <c r="TOX68" s="685"/>
      <c r="TOY68" s="685"/>
      <c r="TOZ68" s="685"/>
      <c r="TPA68" s="685"/>
      <c r="TPB68" s="685"/>
      <c r="TPC68" s="685"/>
      <c r="TPD68" s="685"/>
      <c r="TPE68" s="685"/>
      <c r="TPF68" s="685"/>
      <c r="TPG68" s="685"/>
      <c r="TPH68" s="685"/>
      <c r="TPI68" s="685"/>
      <c r="TPJ68" s="685"/>
      <c r="TPK68" s="685"/>
      <c r="TPL68" s="685"/>
      <c r="TPM68" s="685"/>
      <c r="TPN68" s="685"/>
      <c r="TPO68" s="685"/>
      <c r="TPP68" s="685"/>
      <c r="TPQ68" s="685"/>
      <c r="TPR68" s="685"/>
      <c r="TPS68" s="685"/>
      <c r="TPT68" s="685"/>
      <c r="TPU68" s="685"/>
      <c r="TPV68" s="685"/>
      <c r="TPW68" s="685"/>
      <c r="TPX68" s="685"/>
      <c r="TPY68" s="685"/>
      <c r="TPZ68" s="685"/>
      <c r="TQA68" s="685"/>
      <c r="TQB68" s="685"/>
      <c r="TQC68" s="685"/>
      <c r="TQD68" s="685"/>
      <c r="TQE68" s="685"/>
      <c r="TQF68" s="685"/>
      <c r="TQG68" s="685"/>
      <c r="TQH68" s="685"/>
      <c r="TQI68" s="685"/>
      <c r="TQJ68" s="685"/>
      <c r="TQK68" s="685"/>
      <c r="TQL68" s="685"/>
      <c r="TQM68" s="685"/>
      <c r="TQN68" s="685"/>
      <c r="TQO68" s="685"/>
      <c r="TQP68" s="685"/>
      <c r="TQQ68" s="685"/>
      <c r="TQR68" s="685"/>
      <c r="TQS68" s="685"/>
      <c r="TQT68" s="685"/>
      <c r="TQU68" s="685"/>
      <c r="TQV68" s="685"/>
      <c r="TQW68" s="685"/>
      <c r="TQX68" s="685"/>
      <c r="TQY68" s="685"/>
      <c r="TQZ68" s="685"/>
      <c r="TRA68" s="685"/>
      <c r="TRB68" s="685"/>
      <c r="TRC68" s="685"/>
      <c r="TRD68" s="685"/>
      <c r="TRE68" s="685"/>
      <c r="TRF68" s="685"/>
      <c r="TRG68" s="685"/>
      <c r="TRH68" s="685"/>
      <c r="TRI68" s="685"/>
      <c r="TRJ68" s="685"/>
      <c r="TRK68" s="685"/>
      <c r="TRL68" s="685"/>
      <c r="TRM68" s="685"/>
      <c r="TRN68" s="685"/>
      <c r="TRO68" s="685"/>
      <c r="TRP68" s="685"/>
      <c r="TRQ68" s="685"/>
      <c r="TRR68" s="685"/>
      <c r="TRS68" s="685"/>
      <c r="TRT68" s="685"/>
      <c r="TRU68" s="685"/>
      <c r="TRV68" s="685"/>
      <c r="TRW68" s="685"/>
      <c r="TRX68" s="685"/>
      <c r="TRY68" s="685"/>
      <c r="TRZ68" s="685"/>
      <c r="TSA68" s="685"/>
      <c r="TSB68" s="685"/>
      <c r="TSC68" s="685"/>
      <c r="TSD68" s="685"/>
      <c r="TSE68" s="685"/>
      <c r="TSF68" s="685"/>
      <c r="TSG68" s="685"/>
      <c r="TSH68" s="685"/>
      <c r="TSI68" s="685"/>
      <c r="TSJ68" s="685"/>
      <c r="TSK68" s="685"/>
      <c r="TSL68" s="685"/>
      <c r="TSM68" s="685"/>
      <c r="TSN68" s="685"/>
      <c r="TSO68" s="685"/>
      <c r="TSP68" s="685"/>
      <c r="TSQ68" s="685"/>
      <c r="TSR68" s="685"/>
      <c r="TSS68" s="685"/>
      <c r="TST68" s="685"/>
      <c r="TSU68" s="685"/>
      <c r="TSV68" s="685"/>
      <c r="TSW68" s="685"/>
      <c r="TSX68" s="685"/>
      <c r="TSY68" s="685"/>
      <c r="TSZ68" s="685"/>
      <c r="TTA68" s="685"/>
      <c r="TTB68" s="685"/>
      <c r="TTC68" s="685"/>
      <c r="TTD68" s="685"/>
      <c r="TTE68" s="685"/>
      <c r="TTF68" s="685"/>
      <c r="TTG68" s="685"/>
      <c r="TTH68" s="685"/>
      <c r="TTI68" s="685"/>
      <c r="TTJ68" s="685"/>
      <c r="TTK68" s="685"/>
      <c r="TTL68" s="685"/>
      <c r="TTM68" s="685"/>
      <c r="TTN68" s="685"/>
      <c r="TTO68" s="685"/>
      <c r="TTP68" s="685"/>
      <c r="TTQ68" s="685"/>
      <c r="TTR68" s="685"/>
      <c r="TTS68" s="685"/>
      <c r="TTT68" s="685"/>
      <c r="TTU68" s="685"/>
      <c r="TTV68" s="685"/>
      <c r="TTW68" s="685"/>
      <c r="TTX68" s="685"/>
      <c r="TTY68" s="685"/>
      <c r="TTZ68" s="685"/>
      <c r="TUA68" s="685"/>
      <c r="TUB68" s="685"/>
      <c r="TUC68" s="685"/>
      <c r="TUD68" s="685"/>
      <c r="TUE68" s="685"/>
      <c r="TUF68" s="685"/>
      <c r="TUG68" s="685"/>
      <c r="TUH68" s="685"/>
      <c r="TUI68" s="685"/>
      <c r="TUJ68" s="685"/>
      <c r="TUK68" s="685"/>
      <c r="TUL68" s="685"/>
      <c r="TUM68" s="685"/>
      <c r="TUN68" s="685"/>
      <c r="TUO68" s="685"/>
      <c r="TUP68" s="685"/>
      <c r="TUQ68" s="685"/>
      <c r="TUR68" s="685"/>
      <c r="TUS68" s="685"/>
      <c r="TUT68" s="685"/>
      <c r="TUU68" s="685"/>
      <c r="TUV68" s="685"/>
      <c r="TUW68" s="685"/>
      <c r="TUX68" s="685"/>
      <c r="TUY68" s="685"/>
      <c r="TUZ68" s="685"/>
      <c r="TVA68" s="685"/>
      <c r="TVB68" s="685"/>
      <c r="TVC68" s="685"/>
      <c r="TVD68" s="685"/>
      <c r="TVE68" s="685"/>
      <c r="TVF68" s="685"/>
      <c r="TVG68" s="685"/>
      <c r="TVH68" s="685"/>
      <c r="TVI68" s="685"/>
      <c r="TVJ68" s="685"/>
      <c r="TVK68" s="685"/>
      <c r="TVL68" s="685"/>
      <c r="TVM68" s="685"/>
      <c r="TVN68" s="685"/>
      <c r="TVO68" s="685"/>
      <c r="TVP68" s="685"/>
      <c r="TVQ68" s="685"/>
      <c r="TVR68" s="685"/>
      <c r="TVS68" s="685"/>
      <c r="TVT68" s="685"/>
      <c r="TVU68" s="685"/>
      <c r="TVV68" s="685"/>
      <c r="TVW68" s="685"/>
      <c r="TVX68" s="685"/>
      <c r="TVY68" s="685"/>
      <c r="TVZ68" s="685"/>
      <c r="TWA68" s="685"/>
      <c r="TWB68" s="685"/>
      <c r="TWC68" s="685"/>
      <c r="TWD68" s="685"/>
      <c r="TWE68" s="685"/>
      <c r="TWF68" s="685"/>
      <c r="TWG68" s="685"/>
      <c r="TWH68" s="685"/>
      <c r="TWI68" s="685"/>
      <c r="TWJ68" s="685"/>
      <c r="TWK68" s="685"/>
      <c r="TWL68" s="685"/>
      <c r="TWM68" s="685"/>
      <c r="TWN68" s="685"/>
      <c r="TWO68" s="685"/>
      <c r="TWP68" s="685"/>
      <c r="TWQ68" s="685"/>
      <c r="TWR68" s="685"/>
      <c r="TWS68" s="685"/>
      <c r="TWT68" s="685"/>
      <c r="TWU68" s="685"/>
      <c r="TWV68" s="685"/>
      <c r="TWW68" s="685"/>
      <c r="TWX68" s="685"/>
      <c r="TWY68" s="685"/>
      <c r="TWZ68" s="685"/>
      <c r="TXA68" s="685"/>
      <c r="TXB68" s="685"/>
      <c r="TXC68" s="685"/>
      <c r="TXD68" s="685"/>
      <c r="TXE68" s="685"/>
      <c r="TXF68" s="685"/>
      <c r="TXG68" s="685"/>
      <c r="TXH68" s="685"/>
      <c r="TXI68" s="685"/>
      <c r="TXJ68" s="685"/>
      <c r="TXK68" s="685"/>
      <c r="TXL68" s="685"/>
      <c r="TXM68" s="685"/>
      <c r="TXN68" s="685"/>
      <c r="TXO68" s="685"/>
      <c r="TXP68" s="685"/>
      <c r="TXQ68" s="685"/>
      <c r="TXR68" s="685"/>
      <c r="TXS68" s="685"/>
      <c r="TXT68" s="685"/>
      <c r="TXU68" s="685"/>
      <c r="TXV68" s="685"/>
      <c r="TXW68" s="685"/>
      <c r="TXX68" s="685"/>
      <c r="TXY68" s="685"/>
      <c r="TXZ68" s="685"/>
      <c r="TYA68" s="685"/>
      <c r="TYB68" s="685"/>
      <c r="TYC68" s="685"/>
      <c r="TYD68" s="685"/>
      <c r="TYE68" s="685"/>
      <c r="TYF68" s="685"/>
      <c r="TYG68" s="685"/>
      <c r="TYH68" s="685"/>
      <c r="TYI68" s="685"/>
      <c r="TYJ68" s="685"/>
      <c r="TYK68" s="685"/>
      <c r="TYL68" s="685"/>
      <c r="TYM68" s="685"/>
      <c r="TYN68" s="685"/>
      <c r="TYO68" s="685"/>
      <c r="TYP68" s="685"/>
      <c r="TYQ68" s="685"/>
      <c r="TYR68" s="685"/>
      <c r="TYS68" s="685"/>
      <c r="TYT68" s="685"/>
      <c r="TYU68" s="685"/>
      <c r="TYV68" s="685"/>
      <c r="TYW68" s="685"/>
      <c r="TYX68" s="685"/>
      <c r="TYY68" s="685"/>
      <c r="TYZ68" s="685"/>
      <c r="TZA68" s="685"/>
      <c r="TZB68" s="685"/>
      <c r="TZC68" s="685"/>
      <c r="TZD68" s="685"/>
      <c r="TZE68" s="685"/>
      <c r="TZF68" s="685"/>
      <c r="TZG68" s="685"/>
      <c r="TZH68" s="685"/>
      <c r="TZI68" s="685"/>
      <c r="TZJ68" s="685"/>
      <c r="TZK68" s="685"/>
      <c r="TZL68" s="685"/>
      <c r="TZM68" s="685"/>
      <c r="TZN68" s="685"/>
      <c r="TZO68" s="685"/>
      <c r="TZP68" s="685"/>
      <c r="TZQ68" s="685"/>
      <c r="TZR68" s="685"/>
      <c r="TZS68" s="685"/>
      <c r="TZT68" s="685"/>
      <c r="TZU68" s="685"/>
      <c r="TZV68" s="685"/>
      <c r="TZW68" s="685"/>
      <c r="TZX68" s="685"/>
      <c r="TZY68" s="685"/>
      <c r="TZZ68" s="685"/>
      <c r="UAA68" s="685"/>
      <c r="UAB68" s="685"/>
      <c r="UAC68" s="685"/>
      <c r="UAD68" s="685"/>
      <c r="UAE68" s="685"/>
      <c r="UAF68" s="685"/>
      <c r="UAG68" s="685"/>
      <c r="UAH68" s="685"/>
      <c r="UAI68" s="685"/>
      <c r="UAJ68" s="685"/>
      <c r="UAK68" s="685"/>
      <c r="UAL68" s="685"/>
      <c r="UAM68" s="685"/>
      <c r="UAN68" s="685"/>
      <c r="UAO68" s="685"/>
      <c r="UAP68" s="685"/>
      <c r="UAQ68" s="685"/>
      <c r="UAR68" s="685"/>
      <c r="UAS68" s="685"/>
      <c r="UAT68" s="685"/>
      <c r="UAU68" s="685"/>
      <c r="UAV68" s="685"/>
      <c r="UAW68" s="685"/>
      <c r="UAX68" s="685"/>
      <c r="UAY68" s="685"/>
      <c r="UAZ68" s="685"/>
      <c r="UBA68" s="685"/>
      <c r="UBB68" s="685"/>
      <c r="UBC68" s="685"/>
      <c r="UBD68" s="685"/>
      <c r="UBE68" s="685"/>
      <c r="UBF68" s="685"/>
      <c r="UBG68" s="685"/>
      <c r="UBH68" s="685"/>
      <c r="UBI68" s="685"/>
      <c r="UBJ68" s="685"/>
      <c r="UBK68" s="685"/>
      <c r="UBL68" s="685"/>
      <c r="UBM68" s="685"/>
      <c r="UBN68" s="685"/>
      <c r="UBO68" s="685"/>
      <c r="UBP68" s="685"/>
      <c r="UBQ68" s="685"/>
      <c r="UBR68" s="685"/>
      <c r="UBS68" s="685"/>
      <c r="UBT68" s="685"/>
      <c r="UBU68" s="685"/>
      <c r="UBV68" s="685"/>
      <c r="UBW68" s="685"/>
      <c r="UBX68" s="685"/>
      <c r="UBY68" s="685"/>
      <c r="UBZ68" s="685"/>
      <c r="UCA68" s="685"/>
      <c r="UCB68" s="685"/>
      <c r="UCC68" s="685"/>
      <c r="UCD68" s="685"/>
      <c r="UCE68" s="685"/>
      <c r="UCF68" s="685"/>
      <c r="UCG68" s="685"/>
      <c r="UCH68" s="685"/>
      <c r="UCI68" s="685"/>
      <c r="UCJ68" s="685"/>
      <c r="UCK68" s="685"/>
      <c r="UCL68" s="685"/>
      <c r="UCM68" s="685"/>
      <c r="UCN68" s="685"/>
      <c r="UCO68" s="685"/>
      <c r="UCP68" s="685"/>
      <c r="UCQ68" s="685"/>
      <c r="UCR68" s="685"/>
      <c r="UCS68" s="685"/>
      <c r="UCT68" s="685"/>
      <c r="UCU68" s="685"/>
      <c r="UCV68" s="685"/>
      <c r="UCW68" s="685"/>
      <c r="UCX68" s="685"/>
      <c r="UCY68" s="685"/>
      <c r="UCZ68" s="685"/>
      <c r="UDA68" s="685"/>
      <c r="UDB68" s="685"/>
      <c r="UDC68" s="685"/>
      <c r="UDD68" s="685"/>
      <c r="UDE68" s="685"/>
      <c r="UDF68" s="685"/>
      <c r="UDG68" s="685"/>
      <c r="UDH68" s="685"/>
      <c r="UDI68" s="685"/>
      <c r="UDJ68" s="685"/>
      <c r="UDK68" s="685"/>
      <c r="UDL68" s="685"/>
      <c r="UDM68" s="685"/>
      <c r="UDN68" s="685"/>
      <c r="UDO68" s="685"/>
      <c r="UDP68" s="685"/>
      <c r="UDQ68" s="685"/>
      <c r="UDR68" s="685"/>
      <c r="UDS68" s="685"/>
      <c r="UDT68" s="685"/>
      <c r="UDU68" s="685"/>
      <c r="UDV68" s="685"/>
      <c r="UDW68" s="685"/>
      <c r="UDX68" s="685"/>
      <c r="UDY68" s="685"/>
      <c r="UDZ68" s="685"/>
      <c r="UEA68" s="685"/>
      <c r="UEB68" s="685"/>
      <c r="UEC68" s="685"/>
      <c r="UED68" s="685"/>
      <c r="UEE68" s="685"/>
      <c r="UEF68" s="685"/>
      <c r="UEG68" s="685"/>
      <c r="UEH68" s="685"/>
      <c r="UEI68" s="685"/>
      <c r="UEJ68" s="685"/>
      <c r="UEK68" s="685"/>
      <c r="UEL68" s="685"/>
      <c r="UEM68" s="685"/>
      <c r="UEN68" s="685"/>
      <c r="UEO68" s="685"/>
      <c r="UEP68" s="685"/>
      <c r="UEQ68" s="685"/>
      <c r="UER68" s="685"/>
      <c r="UES68" s="685"/>
      <c r="UET68" s="685"/>
      <c r="UEU68" s="685"/>
      <c r="UEV68" s="685"/>
      <c r="UEW68" s="685"/>
      <c r="UEX68" s="685"/>
      <c r="UEY68" s="685"/>
      <c r="UEZ68" s="685"/>
      <c r="UFA68" s="685"/>
      <c r="UFB68" s="685"/>
      <c r="UFC68" s="685"/>
      <c r="UFD68" s="685"/>
      <c r="UFE68" s="685"/>
      <c r="UFF68" s="685"/>
      <c r="UFG68" s="685"/>
      <c r="UFH68" s="685"/>
      <c r="UFI68" s="685"/>
      <c r="UFJ68" s="685"/>
      <c r="UFK68" s="685"/>
      <c r="UFL68" s="685"/>
      <c r="UFM68" s="685"/>
      <c r="UFN68" s="685"/>
      <c r="UFO68" s="685"/>
      <c r="UFP68" s="685"/>
      <c r="UFQ68" s="685"/>
      <c r="UFR68" s="685"/>
      <c r="UFS68" s="685"/>
      <c r="UFT68" s="685"/>
      <c r="UFU68" s="685"/>
      <c r="UFV68" s="685"/>
      <c r="UFW68" s="685"/>
      <c r="UFX68" s="685"/>
      <c r="UFY68" s="685"/>
      <c r="UFZ68" s="685"/>
      <c r="UGA68" s="685"/>
      <c r="UGB68" s="685"/>
      <c r="UGC68" s="685"/>
      <c r="UGD68" s="685"/>
      <c r="UGE68" s="685"/>
      <c r="UGF68" s="685"/>
      <c r="UGG68" s="685"/>
      <c r="UGH68" s="685"/>
      <c r="UGI68" s="685"/>
      <c r="UGJ68" s="685"/>
      <c r="UGK68" s="685"/>
      <c r="UGL68" s="685"/>
      <c r="UGM68" s="685"/>
      <c r="UGN68" s="685"/>
      <c r="UGO68" s="685"/>
      <c r="UGP68" s="685"/>
      <c r="UGQ68" s="685"/>
      <c r="UGR68" s="685"/>
      <c r="UGS68" s="685"/>
      <c r="UGT68" s="685"/>
      <c r="UGU68" s="685"/>
      <c r="UGV68" s="685"/>
      <c r="UGW68" s="685"/>
      <c r="UGX68" s="685"/>
      <c r="UGY68" s="685"/>
      <c r="UGZ68" s="685"/>
      <c r="UHA68" s="685"/>
      <c r="UHB68" s="685"/>
      <c r="UHC68" s="685"/>
      <c r="UHD68" s="685"/>
      <c r="UHE68" s="685"/>
      <c r="UHF68" s="685"/>
      <c r="UHG68" s="685"/>
      <c r="UHH68" s="685"/>
      <c r="UHI68" s="685"/>
      <c r="UHJ68" s="685"/>
      <c r="UHK68" s="685"/>
      <c r="UHL68" s="685"/>
      <c r="UHM68" s="685"/>
      <c r="UHN68" s="685"/>
      <c r="UHO68" s="685"/>
      <c r="UHP68" s="685"/>
      <c r="UHQ68" s="685"/>
      <c r="UHR68" s="685"/>
      <c r="UHS68" s="685"/>
      <c r="UHT68" s="685"/>
      <c r="UHU68" s="685"/>
      <c r="UHV68" s="685"/>
      <c r="UHW68" s="685"/>
      <c r="UHX68" s="685"/>
      <c r="UHY68" s="685"/>
      <c r="UHZ68" s="685"/>
      <c r="UIA68" s="685"/>
      <c r="UIB68" s="685"/>
      <c r="UIC68" s="685"/>
      <c r="UID68" s="685"/>
      <c r="UIE68" s="685"/>
      <c r="UIF68" s="685"/>
      <c r="UIG68" s="685"/>
      <c r="UIH68" s="685"/>
      <c r="UII68" s="685"/>
      <c r="UIJ68" s="685"/>
      <c r="UIK68" s="685"/>
      <c r="UIL68" s="685"/>
      <c r="UIM68" s="685"/>
      <c r="UIN68" s="685"/>
      <c r="UIO68" s="685"/>
      <c r="UIP68" s="685"/>
      <c r="UIQ68" s="685"/>
      <c r="UIR68" s="685"/>
      <c r="UIS68" s="685"/>
      <c r="UIT68" s="685"/>
      <c r="UIU68" s="685"/>
      <c r="UIV68" s="685"/>
      <c r="UIW68" s="685"/>
      <c r="UIX68" s="685"/>
      <c r="UIY68" s="685"/>
      <c r="UIZ68" s="685"/>
      <c r="UJA68" s="685"/>
      <c r="UJB68" s="685"/>
      <c r="UJC68" s="685"/>
      <c r="UJD68" s="685"/>
      <c r="UJE68" s="685"/>
      <c r="UJF68" s="685"/>
      <c r="UJG68" s="685"/>
      <c r="UJH68" s="685"/>
      <c r="UJI68" s="685"/>
      <c r="UJJ68" s="685"/>
      <c r="UJK68" s="685"/>
      <c r="UJL68" s="685"/>
      <c r="UJM68" s="685"/>
      <c r="UJN68" s="685"/>
      <c r="UJO68" s="685"/>
      <c r="UJP68" s="685"/>
      <c r="UJQ68" s="685"/>
      <c r="UJR68" s="685"/>
      <c r="UJS68" s="685"/>
      <c r="UJT68" s="685"/>
      <c r="UJU68" s="685"/>
      <c r="UJV68" s="685"/>
      <c r="UJW68" s="685"/>
      <c r="UJX68" s="685"/>
      <c r="UJY68" s="685"/>
      <c r="UJZ68" s="685"/>
      <c r="UKA68" s="685"/>
      <c r="UKB68" s="685"/>
      <c r="UKC68" s="685"/>
      <c r="UKD68" s="685"/>
      <c r="UKE68" s="685"/>
      <c r="UKF68" s="685"/>
      <c r="UKG68" s="685"/>
      <c r="UKH68" s="685"/>
      <c r="UKI68" s="685"/>
      <c r="UKJ68" s="685"/>
      <c r="UKK68" s="685"/>
      <c r="UKL68" s="685"/>
      <c r="UKM68" s="685"/>
      <c r="UKN68" s="685"/>
      <c r="UKO68" s="685"/>
      <c r="UKP68" s="685"/>
      <c r="UKQ68" s="685"/>
      <c r="UKR68" s="685"/>
      <c r="UKS68" s="685"/>
      <c r="UKT68" s="685"/>
      <c r="UKU68" s="685"/>
      <c r="UKV68" s="685"/>
      <c r="UKW68" s="685"/>
      <c r="UKX68" s="685"/>
      <c r="UKY68" s="685"/>
      <c r="UKZ68" s="685"/>
      <c r="ULA68" s="685"/>
      <c r="ULB68" s="685"/>
      <c r="ULC68" s="685"/>
      <c r="ULD68" s="685"/>
      <c r="ULE68" s="685"/>
      <c r="ULF68" s="685"/>
      <c r="ULG68" s="685"/>
      <c r="ULH68" s="685"/>
      <c r="ULI68" s="685"/>
      <c r="ULJ68" s="685"/>
      <c r="ULK68" s="685"/>
      <c r="ULL68" s="685"/>
      <c r="ULM68" s="685"/>
      <c r="ULN68" s="685"/>
      <c r="ULO68" s="685"/>
      <c r="ULP68" s="685"/>
      <c r="ULQ68" s="685"/>
      <c r="ULR68" s="685"/>
      <c r="ULS68" s="685"/>
      <c r="ULT68" s="685"/>
      <c r="ULU68" s="685"/>
      <c r="ULV68" s="685"/>
      <c r="ULW68" s="685"/>
      <c r="ULX68" s="685"/>
      <c r="ULY68" s="685"/>
      <c r="ULZ68" s="685"/>
      <c r="UMA68" s="685"/>
      <c r="UMB68" s="685"/>
      <c r="UMC68" s="685"/>
      <c r="UMD68" s="685"/>
      <c r="UME68" s="685"/>
      <c r="UMF68" s="685"/>
      <c r="UMG68" s="685"/>
      <c r="UMH68" s="685"/>
      <c r="UMI68" s="685"/>
      <c r="UMJ68" s="685"/>
      <c r="UMK68" s="685"/>
      <c r="UML68" s="685"/>
      <c r="UMM68" s="685"/>
      <c r="UMN68" s="685"/>
      <c r="UMO68" s="685"/>
      <c r="UMP68" s="685"/>
      <c r="UMQ68" s="685"/>
      <c r="UMR68" s="685"/>
      <c r="UMS68" s="685"/>
      <c r="UMT68" s="685"/>
      <c r="UMU68" s="685"/>
      <c r="UMV68" s="685"/>
      <c r="UMW68" s="685"/>
      <c r="UMX68" s="685"/>
      <c r="UMY68" s="685"/>
      <c r="UMZ68" s="685"/>
      <c r="UNA68" s="685"/>
      <c r="UNB68" s="685"/>
      <c r="UNC68" s="685"/>
      <c r="UND68" s="685"/>
      <c r="UNE68" s="685"/>
      <c r="UNF68" s="685"/>
      <c r="UNG68" s="685"/>
      <c r="UNH68" s="685"/>
      <c r="UNI68" s="685"/>
      <c r="UNJ68" s="685"/>
      <c r="UNK68" s="685"/>
      <c r="UNL68" s="685"/>
      <c r="UNM68" s="685"/>
      <c r="UNN68" s="685"/>
      <c r="UNO68" s="685"/>
      <c r="UNP68" s="685"/>
      <c r="UNQ68" s="685"/>
      <c r="UNR68" s="685"/>
      <c r="UNS68" s="685"/>
      <c r="UNT68" s="685"/>
      <c r="UNU68" s="685"/>
      <c r="UNV68" s="685"/>
      <c r="UNW68" s="685"/>
      <c r="UNX68" s="685"/>
      <c r="UNY68" s="685"/>
      <c r="UNZ68" s="685"/>
      <c r="UOA68" s="685"/>
      <c r="UOB68" s="685"/>
      <c r="UOC68" s="685"/>
      <c r="UOD68" s="685"/>
      <c r="UOE68" s="685"/>
      <c r="UOF68" s="685"/>
      <c r="UOG68" s="685"/>
      <c r="UOH68" s="685"/>
      <c r="UOI68" s="685"/>
      <c r="UOJ68" s="685"/>
      <c r="UOK68" s="685"/>
      <c r="UOL68" s="685"/>
      <c r="UOM68" s="685"/>
      <c r="UON68" s="685"/>
      <c r="UOO68" s="685"/>
      <c r="UOP68" s="685"/>
      <c r="UOQ68" s="685"/>
      <c r="UOR68" s="685"/>
      <c r="UOS68" s="685"/>
      <c r="UOT68" s="685"/>
      <c r="UOU68" s="685"/>
      <c r="UOV68" s="685"/>
      <c r="UOW68" s="685"/>
      <c r="UOX68" s="685"/>
      <c r="UOY68" s="685"/>
      <c r="UOZ68" s="685"/>
      <c r="UPA68" s="685"/>
      <c r="UPB68" s="685"/>
      <c r="UPC68" s="685"/>
      <c r="UPD68" s="685"/>
      <c r="UPE68" s="685"/>
      <c r="UPF68" s="685"/>
      <c r="UPG68" s="685"/>
      <c r="UPH68" s="685"/>
      <c r="UPI68" s="685"/>
      <c r="UPJ68" s="685"/>
      <c r="UPK68" s="685"/>
      <c r="UPL68" s="685"/>
      <c r="UPM68" s="685"/>
      <c r="UPN68" s="685"/>
      <c r="UPO68" s="685"/>
      <c r="UPP68" s="685"/>
      <c r="UPQ68" s="685"/>
      <c r="UPR68" s="685"/>
      <c r="UPS68" s="685"/>
      <c r="UPT68" s="685"/>
      <c r="UPU68" s="685"/>
      <c r="UPV68" s="685"/>
      <c r="UPW68" s="685"/>
      <c r="UPX68" s="685"/>
      <c r="UPY68" s="685"/>
      <c r="UPZ68" s="685"/>
      <c r="UQA68" s="685"/>
      <c r="UQB68" s="685"/>
      <c r="UQC68" s="685"/>
      <c r="UQD68" s="685"/>
      <c r="UQE68" s="685"/>
      <c r="UQF68" s="685"/>
      <c r="UQG68" s="685"/>
      <c r="UQH68" s="685"/>
      <c r="UQI68" s="685"/>
      <c r="UQJ68" s="685"/>
      <c r="UQK68" s="685"/>
      <c r="UQL68" s="685"/>
      <c r="UQM68" s="685"/>
      <c r="UQN68" s="685"/>
      <c r="UQO68" s="685"/>
      <c r="UQP68" s="685"/>
      <c r="UQQ68" s="685"/>
      <c r="UQR68" s="685"/>
      <c r="UQS68" s="685"/>
      <c r="UQT68" s="685"/>
      <c r="UQU68" s="685"/>
      <c r="UQV68" s="685"/>
      <c r="UQW68" s="685"/>
      <c r="UQX68" s="685"/>
      <c r="UQY68" s="685"/>
      <c r="UQZ68" s="685"/>
      <c r="URA68" s="685"/>
      <c r="URB68" s="685"/>
      <c r="URC68" s="685"/>
      <c r="URD68" s="685"/>
      <c r="URE68" s="685"/>
      <c r="URF68" s="685"/>
      <c r="URG68" s="685"/>
      <c r="URH68" s="685"/>
      <c r="URI68" s="685"/>
      <c r="URJ68" s="685"/>
      <c r="URK68" s="685"/>
      <c r="URL68" s="685"/>
      <c r="URM68" s="685"/>
      <c r="URN68" s="685"/>
      <c r="URO68" s="685"/>
      <c r="URP68" s="685"/>
      <c r="URQ68" s="685"/>
      <c r="URR68" s="685"/>
      <c r="URS68" s="685"/>
      <c r="URT68" s="685"/>
      <c r="URU68" s="685"/>
      <c r="URV68" s="685"/>
      <c r="URW68" s="685"/>
      <c r="URX68" s="685"/>
      <c r="URY68" s="685"/>
      <c r="URZ68" s="685"/>
      <c r="USA68" s="685"/>
      <c r="USB68" s="685"/>
      <c r="USC68" s="685"/>
      <c r="USD68" s="685"/>
      <c r="USE68" s="685"/>
      <c r="USF68" s="685"/>
      <c r="USG68" s="685"/>
      <c r="USH68" s="685"/>
      <c r="USI68" s="685"/>
      <c r="USJ68" s="685"/>
      <c r="USK68" s="685"/>
      <c r="USL68" s="685"/>
      <c r="USM68" s="685"/>
      <c r="USN68" s="685"/>
      <c r="USO68" s="685"/>
      <c r="USP68" s="685"/>
      <c r="USQ68" s="685"/>
      <c r="USR68" s="685"/>
      <c r="USS68" s="685"/>
      <c r="UST68" s="685"/>
      <c r="USU68" s="685"/>
      <c r="USV68" s="685"/>
      <c r="USW68" s="685"/>
      <c r="USX68" s="685"/>
      <c r="USY68" s="685"/>
      <c r="USZ68" s="685"/>
      <c r="UTA68" s="685"/>
      <c r="UTB68" s="685"/>
      <c r="UTC68" s="685"/>
      <c r="UTD68" s="685"/>
      <c r="UTE68" s="685"/>
      <c r="UTF68" s="685"/>
      <c r="UTG68" s="685"/>
      <c r="UTH68" s="685"/>
      <c r="UTI68" s="685"/>
      <c r="UTJ68" s="685"/>
      <c r="UTK68" s="685"/>
      <c r="UTL68" s="685"/>
      <c r="UTM68" s="685"/>
      <c r="UTN68" s="685"/>
      <c r="UTO68" s="685"/>
      <c r="UTP68" s="685"/>
      <c r="UTQ68" s="685"/>
      <c r="UTR68" s="685"/>
      <c r="UTS68" s="685"/>
      <c r="UTT68" s="685"/>
      <c r="UTU68" s="685"/>
      <c r="UTV68" s="685"/>
      <c r="UTW68" s="685"/>
      <c r="UTX68" s="685"/>
      <c r="UTY68" s="685"/>
      <c r="UTZ68" s="685"/>
      <c r="UUA68" s="685"/>
      <c r="UUB68" s="685"/>
      <c r="UUC68" s="685"/>
      <c r="UUD68" s="685"/>
      <c r="UUE68" s="685"/>
      <c r="UUF68" s="685"/>
      <c r="UUG68" s="685"/>
      <c r="UUH68" s="685"/>
      <c r="UUI68" s="685"/>
      <c r="UUJ68" s="685"/>
      <c r="UUK68" s="685"/>
      <c r="UUL68" s="685"/>
      <c r="UUM68" s="685"/>
      <c r="UUN68" s="685"/>
      <c r="UUO68" s="685"/>
      <c r="UUP68" s="685"/>
      <c r="UUQ68" s="685"/>
      <c r="UUR68" s="685"/>
      <c r="UUS68" s="685"/>
      <c r="UUT68" s="685"/>
      <c r="UUU68" s="685"/>
      <c r="UUV68" s="685"/>
      <c r="UUW68" s="685"/>
      <c r="UUX68" s="685"/>
      <c r="UUY68" s="685"/>
      <c r="UUZ68" s="685"/>
      <c r="UVA68" s="685"/>
      <c r="UVB68" s="685"/>
      <c r="UVC68" s="685"/>
      <c r="UVD68" s="685"/>
      <c r="UVE68" s="685"/>
      <c r="UVF68" s="685"/>
      <c r="UVG68" s="685"/>
      <c r="UVH68" s="685"/>
      <c r="UVI68" s="685"/>
      <c r="UVJ68" s="685"/>
      <c r="UVK68" s="685"/>
      <c r="UVL68" s="685"/>
      <c r="UVM68" s="685"/>
      <c r="UVN68" s="685"/>
      <c r="UVO68" s="685"/>
      <c r="UVP68" s="685"/>
      <c r="UVQ68" s="685"/>
      <c r="UVR68" s="685"/>
      <c r="UVS68" s="685"/>
      <c r="UVT68" s="685"/>
      <c r="UVU68" s="685"/>
      <c r="UVV68" s="685"/>
      <c r="UVW68" s="685"/>
      <c r="UVX68" s="685"/>
      <c r="UVY68" s="685"/>
      <c r="UVZ68" s="685"/>
      <c r="UWA68" s="685"/>
      <c r="UWB68" s="685"/>
      <c r="UWC68" s="685"/>
      <c r="UWD68" s="685"/>
      <c r="UWE68" s="685"/>
      <c r="UWF68" s="685"/>
      <c r="UWG68" s="685"/>
      <c r="UWH68" s="685"/>
      <c r="UWI68" s="685"/>
      <c r="UWJ68" s="685"/>
      <c r="UWK68" s="685"/>
      <c r="UWL68" s="685"/>
      <c r="UWM68" s="685"/>
      <c r="UWN68" s="685"/>
      <c r="UWO68" s="685"/>
      <c r="UWP68" s="685"/>
      <c r="UWQ68" s="685"/>
      <c r="UWR68" s="685"/>
      <c r="UWS68" s="685"/>
      <c r="UWT68" s="685"/>
      <c r="UWU68" s="685"/>
      <c r="UWV68" s="685"/>
      <c r="UWW68" s="685"/>
      <c r="UWX68" s="685"/>
      <c r="UWY68" s="685"/>
      <c r="UWZ68" s="685"/>
      <c r="UXA68" s="685"/>
      <c r="UXB68" s="685"/>
      <c r="UXC68" s="685"/>
      <c r="UXD68" s="685"/>
      <c r="UXE68" s="685"/>
      <c r="UXF68" s="685"/>
      <c r="UXG68" s="685"/>
      <c r="UXH68" s="685"/>
      <c r="UXI68" s="685"/>
      <c r="UXJ68" s="685"/>
      <c r="UXK68" s="685"/>
      <c r="UXL68" s="685"/>
      <c r="UXM68" s="685"/>
      <c r="UXN68" s="685"/>
      <c r="UXO68" s="685"/>
      <c r="UXP68" s="685"/>
      <c r="UXQ68" s="685"/>
      <c r="UXR68" s="685"/>
      <c r="UXS68" s="685"/>
      <c r="UXT68" s="685"/>
      <c r="UXU68" s="685"/>
      <c r="UXV68" s="685"/>
      <c r="UXW68" s="685"/>
      <c r="UXX68" s="685"/>
      <c r="UXY68" s="685"/>
      <c r="UXZ68" s="685"/>
      <c r="UYA68" s="685"/>
      <c r="UYB68" s="685"/>
      <c r="UYC68" s="685"/>
      <c r="UYD68" s="685"/>
      <c r="UYE68" s="685"/>
      <c r="UYF68" s="685"/>
      <c r="UYG68" s="685"/>
      <c r="UYH68" s="685"/>
      <c r="UYI68" s="685"/>
      <c r="UYJ68" s="685"/>
      <c r="UYK68" s="685"/>
      <c r="UYL68" s="685"/>
      <c r="UYM68" s="685"/>
      <c r="UYN68" s="685"/>
      <c r="UYO68" s="685"/>
      <c r="UYP68" s="685"/>
      <c r="UYQ68" s="685"/>
      <c r="UYR68" s="685"/>
      <c r="UYS68" s="685"/>
      <c r="UYT68" s="685"/>
      <c r="UYU68" s="685"/>
      <c r="UYV68" s="685"/>
      <c r="UYW68" s="685"/>
      <c r="UYX68" s="685"/>
      <c r="UYY68" s="685"/>
      <c r="UYZ68" s="685"/>
      <c r="UZA68" s="685"/>
      <c r="UZB68" s="685"/>
      <c r="UZC68" s="685"/>
      <c r="UZD68" s="685"/>
      <c r="UZE68" s="685"/>
      <c r="UZF68" s="685"/>
      <c r="UZG68" s="685"/>
      <c r="UZH68" s="685"/>
      <c r="UZI68" s="685"/>
      <c r="UZJ68" s="685"/>
      <c r="UZK68" s="685"/>
      <c r="UZL68" s="685"/>
      <c r="UZM68" s="685"/>
      <c r="UZN68" s="685"/>
      <c r="UZO68" s="685"/>
      <c r="UZP68" s="685"/>
      <c r="UZQ68" s="685"/>
      <c r="UZR68" s="685"/>
      <c r="UZS68" s="685"/>
      <c r="UZT68" s="685"/>
      <c r="UZU68" s="685"/>
      <c r="UZV68" s="685"/>
      <c r="UZW68" s="685"/>
      <c r="UZX68" s="685"/>
      <c r="UZY68" s="685"/>
      <c r="UZZ68" s="685"/>
      <c r="VAA68" s="685"/>
      <c r="VAB68" s="685"/>
      <c r="VAC68" s="685"/>
      <c r="VAD68" s="685"/>
      <c r="VAE68" s="685"/>
      <c r="VAF68" s="685"/>
      <c r="VAG68" s="685"/>
      <c r="VAH68" s="685"/>
      <c r="VAI68" s="685"/>
      <c r="VAJ68" s="685"/>
      <c r="VAK68" s="685"/>
      <c r="VAL68" s="685"/>
      <c r="VAM68" s="685"/>
      <c r="VAN68" s="685"/>
      <c r="VAO68" s="685"/>
      <c r="VAP68" s="685"/>
      <c r="VAQ68" s="685"/>
      <c r="VAR68" s="685"/>
      <c r="VAS68" s="685"/>
      <c r="VAT68" s="685"/>
      <c r="VAU68" s="685"/>
      <c r="VAV68" s="685"/>
      <c r="VAW68" s="685"/>
      <c r="VAX68" s="685"/>
      <c r="VAY68" s="685"/>
      <c r="VAZ68" s="685"/>
      <c r="VBA68" s="685"/>
      <c r="VBB68" s="685"/>
      <c r="VBC68" s="685"/>
      <c r="VBD68" s="685"/>
      <c r="VBE68" s="685"/>
      <c r="VBF68" s="685"/>
      <c r="VBG68" s="685"/>
      <c r="VBH68" s="685"/>
      <c r="VBI68" s="685"/>
      <c r="VBJ68" s="685"/>
      <c r="VBK68" s="685"/>
      <c r="VBL68" s="685"/>
      <c r="VBM68" s="685"/>
      <c r="VBN68" s="685"/>
      <c r="VBO68" s="685"/>
      <c r="VBP68" s="685"/>
      <c r="VBQ68" s="685"/>
      <c r="VBR68" s="685"/>
      <c r="VBS68" s="685"/>
      <c r="VBT68" s="685"/>
      <c r="VBU68" s="685"/>
      <c r="VBV68" s="685"/>
      <c r="VBW68" s="685"/>
      <c r="VBX68" s="685"/>
      <c r="VBY68" s="685"/>
      <c r="VBZ68" s="685"/>
      <c r="VCA68" s="685"/>
      <c r="VCB68" s="685"/>
      <c r="VCC68" s="685"/>
      <c r="VCD68" s="685"/>
      <c r="VCE68" s="685"/>
      <c r="VCF68" s="685"/>
      <c r="VCG68" s="685"/>
      <c r="VCH68" s="685"/>
      <c r="VCI68" s="685"/>
      <c r="VCJ68" s="685"/>
      <c r="VCK68" s="685"/>
      <c r="VCL68" s="685"/>
      <c r="VCM68" s="685"/>
      <c r="VCN68" s="685"/>
      <c r="VCO68" s="685"/>
      <c r="VCP68" s="685"/>
      <c r="VCQ68" s="685"/>
      <c r="VCR68" s="685"/>
      <c r="VCS68" s="685"/>
      <c r="VCT68" s="685"/>
      <c r="VCU68" s="685"/>
      <c r="VCV68" s="685"/>
      <c r="VCW68" s="685"/>
      <c r="VCX68" s="685"/>
      <c r="VCY68" s="685"/>
      <c r="VCZ68" s="685"/>
      <c r="VDA68" s="685"/>
      <c r="VDB68" s="685"/>
      <c r="VDC68" s="685"/>
      <c r="VDD68" s="685"/>
      <c r="VDE68" s="685"/>
      <c r="VDF68" s="685"/>
      <c r="VDG68" s="685"/>
      <c r="VDH68" s="685"/>
      <c r="VDI68" s="685"/>
      <c r="VDJ68" s="685"/>
      <c r="VDK68" s="685"/>
      <c r="VDL68" s="685"/>
      <c r="VDM68" s="685"/>
      <c r="VDN68" s="685"/>
      <c r="VDO68" s="685"/>
      <c r="VDP68" s="685"/>
      <c r="VDQ68" s="685"/>
      <c r="VDR68" s="685"/>
      <c r="VDS68" s="685"/>
      <c r="VDT68" s="685"/>
      <c r="VDU68" s="685"/>
      <c r="VDV68" s="685"/>
      <c r="VDW68" s="685"/>
      <c r="VDX68" s="685"/>
      <c r="VDY68" s="685"/>
      <c r="VDZ68" s="685"/>
      <c r="VEA68" s="685"/>
      <c r="VEB68" s="685"/>
      <c r="VEC68" s="685"/>
      <c r="VED68" s="685"/>
      <c r="VEE68" s="685"/>
      <c r="VEF68" s="685"/>
      <c r="VEG68" s="685"/>
      <c r="VEH68" s="685"/>
      <c r="VEI68" s="685"/>
      <c r="VEJ68" s="685"/>
      <c r="VEK68" s="685"/>
      <c r="VEL68" s="685"/>
      <c r="VEM68" s="685"/>
      <c r="VEN68" s="685"/>
      <c r="VEO68" s="685"/>
      <c r="VEP68" s="685"/>
      <c r="VEQ68" s="685"/>
      <c r="VER68" s="685"/>
      <c r="VES68" s="685"/>
      <c r="VET68" s="685"/>
      <c r="VEU68" s="685"/>
      <c r="VEV68" s="685"/>
      <c r="VEW68" s="685"/>
      <c r="VEX68" s="685"/>
      <c r="VEY68" s="685"/>
      <c r="VEZ68" s="685"/>
      <c r="VFA68" s="685"/>
      <c r="VFB68" s="685"/>
      <c r="VFC68" s="685"/>
      <c r="VFD68" s="685"/>
      <c r="VFE68" s="685"/>
      <c r="VFF68" s="685"/>
      <c r="VFG68" s="685"/>
      <c r="VFH68" s="685"/>
      <c r="VFI68" s="685"/>
      <c r="VFJ68" s="685"/>
      <c r="VFK68" s="685"/>
      <c r="VFL68" s="685"/>
      <c r="VFM68" s="685"/>
      <c r="VFN68" s="685"/>
      <c r="VFO68" s="685"/>
      <c r="VFP68" s="685"/>
      <c r="VFQ68" s="685"/>
      <c r="VFR68" s="685"/>
      <c r="VFS68" s="685"/>
      <c r="VFT68" s="685"/>
      <c r="VFU68" s="685"/>
      <c r="VFV68" s="685"/>
      <c r="VFW68" s="685"/>
      <c r="VFX68" s="685"/>
      <c r="VFY68" s="685"/>
      <c r="VFZ68" s="685"/>
      <c r="VGA68" s="685"/>
      <c r="VGB68" s="685"/>
      <c r="VGC68" s="685"/>
      <c r="VGD68" s="685"/>
      <c r="VGE68" s="685"/>
      <c r="VGF68" s="685"/>
      <c r="VGG68" s="685"/>
      <c r="VGH68" s="685"/>
      <c r="VGI68" s="685"/>
      <c r="VGJ68" s="685"/>
      <c r="VGK68" s="685"/>
      <c r="VGL68" s="685"/>
      <c r="VGM68" s="685"/>
      <c r="VGN68" s="685"/>
      <c r="VGO68" s="685"/>
      <c r="VGP68" s="685"/>
      <c r="VGQ68" s="685"/>
      <c r="VGR68" s="685"/>
      <c r="VGS68" s="685"/>
      <c r="VGT68" s="685"/>
      <c r="VGU68" s="685"/>
      <c r="VGV68" s="685"/>
      <c r="VGW68" s="685"/>
      <c r="VGX68" s="685"/>
      <c r="VGY68" s="685"/>
      <c r="VGZ68" s="685"/>
      <c r="VHA68" s="685"/>
      <c r="VHB68" s="685"/>
      <c r="VHC68" s="685"/>
      <c r="VHD68" s="685"/>
      <c r="VHE68" s="685"/>
      <c r="VHF68" s="685"/>
      <c r="VHG68" s="685"/>
      <c r="VHH68" s="685"/>
      <c r="VHI68" s="685"/>
      <c r="VHJ68" s="685"/>
      <c r="VHK68" s="685"/>
      <c r="VHL68" s="685"/>
      <c r="VHM68" s="685"/>
      <c r="VHN68" s="685"/>
      <c r="VHO68" s="685"/>
      <c r="VHP68" s="685"/>
      <c r="VHQ68" s="685"/>
      <c r="VHR68" s="685"/>
      <c r="VHS68" s="685"/>
      <c r="VHT68" s="685"/>
      <c r="VHU68" s="685"/>
      <c r="VHV68" s="685"/>
      <c r="VHW68" s="685"/>
      <c r="VHX68" s="685"/>
      <c r="VHY68" s="685"/>
      <c r="VHZ68" s="685"/>
      <c r="VIA68" s="685"/>
      <c r="VIB68" s="685"/>
      <c r="VIC68" s="685"/>
      <c r="VID68" s="685"/>
      <c r="VIE68" s="685"/>
      <c r="VIF68" s="685"/>
      <c r="VIG68" s="685"/>
      <c r="VIH68" s="685"/>
      <c r="VII68" s="685"/>
      <c r="VIJ68" s="685"/>
      <c r="VIK68" s="685"/>
      <c r="VIL68" s="685"/>
      <c r="VIM68" s="685"/>
      <c r="VIN68" s="685"/>
      <c r="VIO68" s="685"/>
      <c r="VIP68" s="685"/>
      <c r="VIQ68" s="685"/>
      <c r="VIR68" s="685"/>
      <c r="VIS68" s="685"/>
      <c r="VIT68" s="685"/>
      <c r="VIU68" s="685"/>
      <c r="VIV68" s="685"/>
      <c r="VIW68" s="685"/>
      <c r="VIX68" s="685"/>
      <c r="VIY68" s="685"/>
      <c r="VIZ68" s="685"/>
      <c r="VJA68" s="685"/>
      <c r="VJB68" s="685"/>
      <c r="VJC68" s="685"/>
      <c r="VJD68" s="685"/>
      <c r="VJE68" s="685"/>
      <c r="VJF68" s="685"/>
      <c r="VJG68" s="685"/>
      <c r="VJH68" s="685"/>
      <c r="VJI68" s="685"/>
      <c r="VJJ68" s="685"/>
      <c r="VJK68" s="685"/>
      <c r="VJL68" s="685"/>
      <c r="VJM68" s="685"/>
      <c r="VJN68" s="685"/>
      <c r="VJO68" s="685"/>
      <c r="VJP68" s="685"/>
      <c r="VJQ68" s="685"/>
      <c r="VJR68" s="685"/>
      <c r="VJS68" s="685"/>
      <c r="VJT68" s="685"/>
      <c r="VJU68" s="685"/>
      <c r="VJV68" s="685"/>
      <c r="VJW68" s="685"/>
      <c r="VJX68" s="685"/>
      <c r="VJY68" s="685"/>
      <c r="VJZ68" s="685"/>
      <c r="VKA68" s="685"/>
      <c r="VKB68" s="685"/>
      <c r="VKC68" s="685"/>
      <c r="VKD68" s="685"/>
      <c r="VKE68" s="685"/>
      <c r="VKF68" s="685"/>
      <c r="VKG68" s="685"/>
      <c r="VKH68" s="685"/>
      <c r="VKI68" s="685"/>
      <c r="VKJ68" s="685"/>
      <c r="VKK68" s="685"/>
      <c r="VKL68" s="685"/>
      <c r="VKM68" s="685"/>
      <c r="VKN68" s="685"/>
      <c r="VKO68" s="685"/>
      <c r="VKP68" s="685"/>
      <c r="VKQ68" s="685"/>
      <c r="VKR68" s="685"/>
      <c r="VKS68" s="685"/>
      <c r="VKT68" s="685"/>
      <c r="VKU68" s="685"/>
      <c r="VKV68" s="685"/>
      <c r="VKW68" s="685"/>
      <c r="VKX68" s="685"/>
      <c r="VKY68" s="685"/>
      <c r="VKZ68" s="685"/>
      <c r="VLA68" s="685"/>
      <c r="VLB68" s="685"/>
      <c r="VLC68" s="685"/>
      <c r="VLD68" s="685"/>
      <c r="VLE68" s="685"/>
      <c r="VLF68" s="685"/>
      <c r="VLG68" s="685"/>
      <c r="VLH68" s="685"/>
      <c r="VLI68" s="685"/>
      <c r="VLJ68" s="685"/>
      <c r="VLK68" s="685"/>
      <c r="VLL68" s="685"/>
      <c r="VLM68" s="685"/>
      <c r="VLN68" s="685"/>
      <c r="VLO68" s="685"/>
      <c r="VLP68" s="685"/>
      <c r="VLQ68" s="685"/>
      <c r="VLR68" s="685"/>
      <c r="VLS68" s="685"/>
      <c r="VLT68" s="685"/>
      <c r="VLU68" s="685"/>
      <c r="VLV68" s="685"/>
      <c r="VLW68" s="685"/>
      <c r="VLX68" s="685"/>
      <c r="VLY68" s="685"/>
      <c r="VLZ68" s="685"/>
      <c r="VMA68" s="685"/>
      <c r="VMB68" s="685"/>
      <c r="VMC68" s="685"/>
      <c r="VMD68" s="685"/>
      <c r="VME68" s="685"/>
      <c r="VMF68" s="685"/>
      <c r="VMG68" s="685"/>
      <c r="VMH68" s="685"/>
      <c r="VMI68" s="685"/>
      <c r="VMJ68" s="685"/>
      <c r="VMK68" s="685"/>
      <c r="VML68" s="685"/>
      <c r="VMM68" s="685"/>
      <c r="VMN68" s="685"/>
      <c r="VMO68" s="685"/>
      <c r="VMP68" s="685"/>
      <c r="VMQ68" s="685"/>
      <c r="VMR68" s="685"/>
      <c r="VMS68" s="685"/>
      <c r="VMT68" s="685"/>
      <c r="VMU68" s="685"/>
      <c r="VMV68" s="685"/>
      <c r="VMW68" s="685"/>
      <c r="VMX68" s="685"/>
      <c r="VMY68" s="685"/>
      <c r="VMZ68" s="685"/>
      <c r="VNA68" s="685"/>
      <c r="VNB68" s="685"/>
      <c r="VNC68" s="685"/>
      <c r="VND68" s="685"/>
      <c r="VNE68" s="685"/>
      <c r="VNF68" s="685"/>
      <c r="VNG68" s="685"/>
      <c r="VNH68" s="685"/>
      <c r="VNI68" s="685"/>
      <c r="VNJ68" s="685"/>
      <c r="VNK68" s="685"/>
      <c r="VNL68" s="685"/>
      <c r="VNM68" s="685"/>
      <c r="VNN68" s="685"/>
      <c r="VNO68" s="685"/>
      <c r="VNP68" s="685"/>
      <c r="VNQ68" s="685"/>
      <c r="VNR68" s="685"/>
      <c r="VNS68" s="685"/>
      <c r="VNT68" s="685"/>
      <c r="VNU68" s="685"/>
      <c r="VNV68" s="685"/>
      <c r="VNW68" s="685"/>
      <c r="VNX68" s="685"/>
      <c r="VNY68" s="685"/>
      <c r="VNZ68" s="685"/>
      <c r="VOA68" s="685"/>
      <c r="VOB68" s="685"/>
      <c r="VOC68" s="685"/>
      <c r="VOD68" s="685"/>
      <c r="VOE68" s="685"/>
      <c r="VOF68" s="685"/>
      <c r="VOG68" s="685"/>
      <c r="VOH68" s="685"/>
      <c r="VOI68" s="685"/>
      <c r="VOJ68" s="685"/>
      <c r="VOK68" s="685"/>
      <c r="VOL68" s="685"/>
      <c r="VOM68" s="685"/>
      <c r="VON68" s="685"/>
      <c r="VOO68" s="685"/>
      <c r="VOP68" s="685"/>
      <c r="VOQ68" s="685"/>
      <c r="VOR68" s="685"/>
      <c r="VOS68" s="685"/>
      <c r="VOT68" s="685"/>
      <c r="VOU68" s="685"/>
      <c r="VOV68" s="685"/>
      <c r="VOW68" s="685"/>
      <c r="VOX68" s="685"/>
      <c r="VOY68" s="685"/>
      <c r="VOZ68" s="685"/>
      <c r="VPA68" s="685"/>
      <c r="VPB68" s="685"/>
      <c r="VPC68" s="685"/>
      <c r="VPD68" s="685"/>
      <c r="VPE68" s="685"/>
      <c r="VPF68" s="685"/>
      <c r="VPG68" s="685"/>
      <c r="VPH68" s="685"/>
      <c r="VPI68" s="685"/>
      <c r="VPJ68" s="685"/>
      <c r="VPK68" s="685"/>
      <c r="VPL68" s="685"/>
      <c r="VPM68" s="685"/>
      <c r="VPN68" s="685"/>
      <c r="VPO68" s="685"/>
      <c r="VPP68" s="685"/>
      <c r="VPQ68" s="685"/>
      <c r="VPR68" s="685"/>
      <c r="VPS68" s="685"/>
      <c r="VPT68" s="685"/>
      <c r="VPU68" s="685"/>
      <c r="VPV68" s="685"/>
      <c r="VPW68" s="685"/>
      <c r="VPX68" s="685"/>
      <c r="VPY68" s="685"/>
      <c r="VPZ68" s="685"/>
      <c r="VQA68" s="685"/>
      <c r="VQB68" s="685"/>
      <c r="VQC68" s="685"/>
      <c r="VQD68" s="685"/>
      <c r="VQE68" s="685"/>
      <c r="VQF68" s="685"/>
      <c r="VQG68" s="685"/>
      <c r="VQH68" s="685"/>
      <c r="VQI68" s="685"/>
      <c r="VQJ68" s="685"/>
      <c r="VQK68" s="685"/>
      <c r="VQL68" s="685"/>
      <c r="VQM68" s="685"/>
      <c r="VQN68" s="685"/>
      <c r="VQO68" s="685"/>
      <c r="VQP68" s="685"/>
      <c r="VQQ68" s="685"/>
      <c r="VQR68" s="685"/>
      <c r="VQS68" s="685"/>
      <c r="VQT68" s="685"/>
      <c r="VQU68" s="685"/>
      <c r="VQV68" s="685"/>
      <c r="VQW68" s="685"/>
      <c r="VQX68" s="685"/>
      <c r="VQY68" s="685"/>
      <c r="VQZ68" s="685"/>
      <c r="VRA68" s="685"/>
      <c r="VRB68" s="685"/>
      <c r="VRC68" s="685"/>
      <c r="VRD68" s="685"/>
      <c r="VRE68" s="685"/>
      <c r="VRF68" s="685"/>
      <c r="VRG68" s="685"/>
      <c r="VRH68" s="685"/>
      <c r="VRI68" s="685"/>
      <c r="VRJ68" s="685"/>
      <c r="VRK68" s="685"/>
      <c r="VRL68" s="685"/>
      <c r="VRM68" s="685"/>
      <c r="VRN68" s="685"/>
      <c r="VRO68" s="685"/>
      <c r="VRP68" s="685"/>
      <c r="VRQ68" s="685"/>
      <c r="VRR68" s="685"/>
      <c r="VRS68" s="685"/>
      <c r="VRT68" s="685"/>
      <c r="VRU68" s="685"/>
      <c r="VRV68" s="685"/>
      <c r="VRW68" s="685"/>
      <c r="VRX68" s="685"/>
      <c r="VRY68" s="685"/>
      <c r="VRZ68" s="685"/>
      <c r="VSA68" s="685"/>
      <c r="VSB68" s="685"/>
      <c r="VSC68" s="685"/>
      <c r="VSD68" s="685"/>
      <c r="VSE68" s="685"/>
      <c r="VSF68" s="685"/>
      <c r="VSG68" s="685"/>
      <c r="VSH68" s="685"/>
      <c r="VSI68" s="685"/>
      <c r="VSJ68" s="685"/>
      <c r="VSK68" s="685"/>
      <c r="VSL68" s="685"/>
      <c r="VSM68" s="685"/>
      <c r="VSN68" s="685"/>
      <c r="VSO68" s="685"/>
      <c r="VSP68" s="685"/>
      <c r="VSQ68" s="685"/>
      <c r="VSR68" s="685"/>
      <c r="VSS68" s="685"/>
      <c r="VST68" s="685"/>
      <c r="VSU68" s="685"/>
      <c r="VSV68" s="685"/>
      <c r="VSW68" s="685"/>
      <c r="VSX68" s="685"/>
      <c r="VSY68" s="685"/>
      <c r="VSZ68" s="685"/>
      <c r="VTA68" s="685"/>
      <c r="VTB68" s="685"/>
      <c r="VTC68" s="685"/>
      <c r="VTD68" s="685"/>
      <c r="VTE68" s="685"/>
      <c r="VTF68" s="685"/>
      <c r="VTG68" s="685"/>
      <c r="VTH68" s="685"/>
      <c r="VTI68" s="685"/>
      <c r="VTJ68" s="685"/>
      <c r="VTK68" s="685"/>
      <c r="VTL68" s="685"/>
      <c r="VTM68" s="685"/>
      <c r="VTN68" s="685"/>
      <c r="VTO68" s="685"/>
      <c r="VTP68" s="685"/>
      <c r="VTQ68" s="685"/>
      <c r="VTR68" s="685"/>
      <c r="VTS68" s="685"/>
      <c r="VTT68" s="685"/>
      <c r="VTU68" s="685"/>
      <c r="VTV68" s="685"/>
      <c r="VTW68" s="685"/>
      <c r="VTX68" s="685"/>
      <c r="VTY68" s="685"/>
      <c r="VTZ68" s="685"/>
      <c r="VUA68" s="685"/>
      <c r="VUB68" s="685"/>
      <c r="VUC68" s="685"/>
      <c r="VUD68" s="685"/>
      <c r="VUE68" s="685"/>
      <c r="VUF68" s="685"/>
      <c r="VUG68" s="685"/>
      <c r="VUH68" s="685"/>
      <c r="VUI68" s="685"/>
      <c r="VUJ68" s="685"/>
      <c r="VUK68" s="685"/>
      <c r="VUL68" s="685"/>
      <c r="VUM68" s="685"/>
      <c r="VUN68" s="685"/>
      <c r="VUO68" s="685"/>
      <c r="VUP68" s="685"/>
      <c r="VUQ68" s="685"/>
      <c r="VUR68" s="685"/>
      <c r="VUS68" s="685"/>
      <c r="VUT68" s="685"/>
      <c r="VUU68" s="685"/>
      <c r="VUV68" s="685"/>
      <c r="VUW68" s="685"/>
      <c r="VUX68" s="685"/>
      <c r="VUY68" s="685"/>
      <c r="VUZ68" s="685"/>
      <c r="VVA68" s="685"/>
      <c r="VVB68" s="685"/>
      <c r="VVC68" s="685"/>
      <c r="VVD68" s="685"/>
      <c r="VVE68" s="685"/>
      <c r="VVF68" s="685"/>
      <c r="VVG68" s="685"/>
      <c r="VVH68" s="685"/>
      <c r="VVI68" s="685"/>
      <c r="VVJ68" s="685"/>
      <c r="VVK68" s="685"/>
      <c r="VVL68" s="685"/>
      <c r="VVM68" s="685"/>
      <c r="VVN68" s="685"/>
      <c r="VVO68" s="685"/>
      <c r="VVP68" s="685"/>
      <c r="VVQ68" s="685"/>
      <c r="VVR68" s="685"/>
      <c r="VVS68" s="685"/>
      <c r="VVT68" s="685"/>
      <c r="VVU68" s="685"/>
      <c r="VVV68" s="685"/>
      <c r="VVW68" s="685"/>
      <c r="VVX68" s="685"/>
      <c r="VVY68" s="685"/>
      <c r="VVZ68" s="685"/>
      <c r="VWA68" s="685"/>
      <c r="VWB68" s="685"/>
      <c r="VWC68" s="685"/>
      <c r="VWD68" s="685"/>
      <c r="VWE68" s="685"/>
      <c r="VWF68" s="685"/>
      <c r="VWG68" s="685"/>
      <c r="VWH68" s="685"/>
      <c r="VWI68" s="685"/>
      <c r="VWJ68" s="685"/>
      <c r="VWK68" s="685"/>
      <c r="VWL68" s="685"/>
      <c r="VWM68" s="685"/>
      <c r="VWN68" s="685"/>
      <c r="VWO68" s="685"/>
      <c r="VWP68" s="685"/>
      <c r="VWQ68" s="685"/>
      <c r="VWR68" s="685"/>
      <c r="VWS68" s="685"/>
      <c r="VWT68" s="685"/>
      <c r="VWU68" s="685"/>
      <c r="VWV68" s="685"/>
      <c r="VWW68" s="685"/>
      <c r="VWX68" s="685"/>
      <c r="VWY68" s="685"/>
      <c r="VWZ68" s="685"/>
      <c r="VXA68" s="685"/>
      <c r="VXB68" s="685"/>
      <c r="VXC68" s="685"/>
      <c r="VXD68" s="685"/>
      <c r="VXE68" s="685"/>
      <c r="VXF68" s="685"/>
      <c r="VXG68" s="685"/>
      <c r="VXH68" s="685"/>
      <c r="VXI68" s="685"/>
      <c r="VXJ68" s="685"/>
      <c r="VXK68" s="685"/>
      <c r="VXL68" s="685"/>
      <c r="VXM68" s="685"/>
      <c r="VXN68" s="685"/>
      <c r="VXO68" s="685"/>
      <c r="VXP68" s="685"/>
      <c r="VXQ68" s="685"/>
      <c r="VXR68" s="685"/>
      <c r="VXS68" s="685"/>
      <c r="VXT68" s="685"/>
      <c r="VXU68" s="685"/>
      <c r="VXV68" s="685"/>
      <c r="VXW68" s="685"/>
      <c r="VXX68" s="685"/>
      <c r="VXY68" s="685"/>
      <c r="VXZ68" s="685"/>
      <c r="VYA68" s="685"/>
      <c r="VYB68" s="685"/>
      <c r="VYC68" s="685"/>
      <c r="VYD68" s="685"/>
      <c r="VYE68" s="685"/>
      <c r="VYF68" s="685"/>
      <c r="VYG68" s="685"/>
      <c r="VYH68" s="685"/>
      <c r="VYI68" s="685"/>
      <c r="VYJ68" s="685"/>
      <c r="VYK68" s="685"/>
      <c r="VYL68" s="685"/>
      <c r="VYM68" s="685"/>
      <c r="VYN68" s="685"/>
      <c r="VYO68" s="685"/>
      <c r="VYP68" s="685"/>
      <c r="VYQ68" s="685"/>
      <c r="VYR68" s="685"/>
      <c r="VYS68" s="685"/>
      <c r="VYT68" s="685"/>
      <c r="VYU68" s="685"/>
      <c r="VYV68" s="685"/>
      <c r="VYW68" s="685"/>
      <c r="VYX68" s="685"/>
      <c r="VYY68" s="685"/>
      <c r="VYZ68" s="685"/>
      <c r="VZA68" s="685"/>
      <c r="VZB68" s="685"/>
      <c r="VZC68" s="685"/>
      <c r="VZD68" s="685"/>
      <c r="VZE68" s="685"/>
      <c r="VZF68" s="685"/>
      <c r="VZG68" s="685"/>
      <c r="VZH68" s="685"/>
      <c r="VZI68" s="685"/>
      <c r="VZJ68" s="685"/>
      <c r="VZK68" s="685"/>
      <c r="VZL68" s="685"/>
      <c r="VZM68" s="685"/>
      <c r="VZN68" s="685"/>
      <c r="VZO68" s="685"/>
      <c r="VZP68" s="685"/>
      <c r="VZQ68" s="685"/>
      <c r="VZR68" s="685"/>
      <c r="VZS68" s="685"/>
      <c r="VZT68" s="685"/>
      <c r="VZU68" s="685"/>
      <c r="VZV68" s="685"/>
      <c r="VZW68" s="685"/>
      <c r="VZX68" s="685"/>
      <c r="VZY68" s="685"/>
      <c r="VZZ68" s="685"/>
      <c r="WAA68" s="685"/>
      <c r="WAB68" s="685"/>
      <c r="WAC68" s="685"/>
      <c r="WAD68" s="685"/>
      <c r="WAE68" s="685"/>
      <c r="WAF68" s="685"/>
      <c r="WAG68" s="685"/>
      <c r="WAH68" s="685"/>
      <c r="WAI68" s="685"/>
      <c r="WAJ68" s="685"/>
      <c r="WAK68" s="685"/>
      <c r="WAL68" s="685"/>
      <c r="WAM68" s="685"/>
      <c r="WAN68" s="685"/>
      <c r="WAO68" s="685"/>
      <c r="WAP68" s="685"/>
      <c r="WAQ68" s="685"/>
      <c r="WAR68" s="685"/>
      <c r="WAS68" s="685"/>
      <c r="WAT68" s="685"/>
      <c r="WAU68" s="685"/>
      <c r="WAV68" s="685"/>
      <c r="WAW68" s="685"/>
      <c r="WAX68" s="685"/>
      <c r="WAY68" s="685"/>
      <c r="WAZ68" s="685"/>
      <c r="WBA68" s="685"/>
      <c r="WBB68" s="685"/>
      <c r="WBC68" s="685"/>
      <c r="WBD68" s="685"/>
      <c r="WBE68" s="685"/>
      <c r="WBF68" s="685"/>
      <c r="WBG68" s="685"/>
      <c r="WBH68" s="685"/>
      <c r="WBI68" s="685"/>
      <c r="WBJ68" s="685"/>
      <c r="WBK68" s="685"/>
      <c r="WBL68" s="685"/>
      <c r="WBM68" s="685"/>
      <c r="WBN68" s="685"/>
      <c r="WBO68" s="685"/>
      <c r="WBP68" s="685"/>
      <c r="WBQ68" s="685"/>
      <c r="WBR68" s="685"/>
      <c r="WBS68" s="685"/>
      <c r="WBT68" s="685"/>
      <c r="WBU68" s="685"/>
      <c r="WBV68" s="685"/>
      <c r="WBW68" s="685"/>
      <c r="WBX68" s="685"/>
      <c r="WBY68" s="685"/>
      <c r="WBZ68" s="685"/>
      <c r="WCA68" s="685"/>
      <c r="WCB68" s="685"/>
      <c r="WCC68" s="685"/>
      <c r="WCD68" s="685"/>
      <c r="WCE68" s="685"/>
      <c r="WCF68" s="685"/>
      <c r="WCG68" s="685"/>
      <c r="WCH68" s="685"/>
      <c r="WCI68" s="685"/>
      <c r="WCJ68" s="685"/>
      <c r="WCK68" s="685"/>
      <c r="WCL68" s="685"/>
      <c r="WCM68" s="685"/>
      <c r="WCN68" s="685"/>
      <c r="WCO68" s="685"/>
      <c r="WCP68" s="685"/>
      <c r="WCQ68" s="685"/>
      <c r="WCR68" s="685"/>
      <c r="WCS68" s="685"/>
      <c r="WCT68" s="685"/>
      <c r="WCU68" s="685"/>
      <c r="WCV68" s="685"/>
      <c r="WCW68" s="685"/>
      <c r="WCX68" s="685"/>
      <c r="WCY68" s="685"/>
      <c r="WCZ68" s="685"/>
      <c r="WDA68" s="685"/>
      <c r="WDB68" s="685"/>
      <c r="WDC68" s="685"/>
      <c r="WDD68" s="685"/>
      <c r="WDE68" s="685"/>
      <c r="WDF68" s="685"/>
      <c r="WDG68" s="685"/>
      <c r="WDH68" s="685"/>
      <c r="WDI68" s="685"/>
      <c r="WDJ68" s="685"/>
      <c r="WDK68" s="685"/>
      <c r="WDL68" s="685"/>
      <c r="WDM68" s="685"/>
      <c r="WDN68" s="685"/>
      <c r="WDO68" s="685"/>
      <c r="WDP68" s="685"/>
      <c r="WDQ68" s="685"/>
      <c r="WDR68" s="685"/>
      <c r="WDS68" s="685"/>
      <c r="WDT68" s="685"/>
      <c r="WDU68" s="685"/>
      <c r="WDV68" s="685"/>
      <c r="WDW68" s="685"/>
      <c r="WDX68" s="685"/>
      <c r="WDY68" s="685"/>
      <c r="WDZ68" s="685"/>
      <c r="WEA68" s="685"/>
      <c r="WEB68" s="685"/>
      <c r="WEC68" s="685"/>
      <c r="WED68" s="685"/>
      <c r="WEE68" s="685"/>
      <c r="WEF68" s="685"/>
      <c r="WEG68" s="685"/>
      <c r="WEH68" s="685"/>
      <c r="WEI68" s="685"/>
      <c r="WEJ68" s="685"/>
      <c r="WEK68" s="685"/>
      <c r="WEL68" s="685"/>
      <c r="WEM68" s="685"/>
      <c r="WEN68" s="685"/>
      <c r="WEO68" s="685"/>
      <c r="WEP68" s="685"/>
      <c r="WEQ68" s="685"/>
      <c r="WER68" s="685"/>
      <c r="WES68" s="685"/>
      <c r="WET68" s="685"/>
      <c r="WEU68" s="685"/>
      <c r="WEV68" s="685"/>
      <c r="WEW68" s="685"/>
      <c r="WEX68" s="685"/>
      <c r="WEY68" s="685"/>
      <c r="WEZ68" s="685"/>
      <c r="WFA68" s="685"/>
      <c r="WFB68" s="685"/>
      <c r="WFC68" s="685"/>
      <c r="WFD68" s="685"/>
      <c r="WFE68" s="685"/>
      <c r="WFF68" s="685"/>
      <c r="WFG68" s="685"/>
      <c r="WFH68" s="685"/>
      <c r="WFI68" s="685"/>
      <c r="WFJ68" s="685"/>
      <c r="WFK68" s="685"/>
      <c r="WFL68" s="685"/>
      <c r="WFM68" s="685"/>
      <c r="WFN68" s="685"/>
      <c r="WFO68" s="685"/>
      <c r="WFP68" s="685"/>
      <c r="WFQ68" s="685"/>
      <c r="WFR68" s="685"/>
      <c r="WFS68" s="685"/>
      <c r="WFT68" s="685"/>
      <c r="WFU68" s="685"/>
      <c r="WFV68" s="685"/>
      <c r="WFW68" s="685"/>
      <c r="WFX68" s="685"/>
      <c r="WFY68" s="685"/>
      <c r="WFZ68" s="685"/>
      <c r="WGA68" s="685"/>
      <c r="WGB68" s="685"/>
      <c r="WGC68" s="685"/>
      <c r="WGD68" s="685"/>
      <c r="WGE68" s="685"/>
      <c r="WGF68" s="685"/>
      <c r="WGG68" s="685"/>
      <c r="WGH68" s="685"/>
      <c r="WGI68" s="685"/>
      <c r="WGJ68" s="685"/>
      <c r="WGK68" s="685"/>
      <c r="WGL68" s="685"/>
      <c r="WGM68" s="685"/>
      <c r="WGN68" s="685"/>
      <c r="WGO68" s="685"/>
      <c r="WGP68" s="685"/>
      <c r="WGQ68" s="685"/>
      <c r="WGR68" s="685"/>
      <c r="WGS68" s="685"/>
      <c r="WGT68" s="685"/>
      <c r="WGU68" s="685"/>
      <c r="WGV68" s="685"/>
      <c r="WGW68" s="685"/>
      <c r="WGX68" s="685"/>
      <c r="WGY68" s="685"/>
      <c r="WGZ68" s="685"/>
      <c r="WHA68" s="685"/>
      <c r="WHB68" s="685"/>
      <c r="WHC68" s="685"/>
      <c r="WHD68" s="685"/>
      <c r="WHE68" s="685"/>
      <c r="WHF68" s="685"/>
      <c r="WHG68" s="685"/>
      <c r="WHH68" s="685"/>
      <c r="WHI68" s="685"/>
      <c r="WHJ68" s="685"/>
      <c r="WHK68" s="685"/>
      <c r="WHL68" s="685"/>
      <c r="WHM68" s="685"/>
      <c r="WHN68" s="685"/>
      <c r="WHO68" s="685"/>
      <c r="WHP68" s="685"/>
      <c r="WHQ68" s="685"/>
      <c r="WHR68" s="685"/>
      <c r="WHS68" s="685"/>
      <c r="WHT68" s="685"/>
      <c r="WHU68" s="685"/>
      <c r="WHV68" s="685"/>
      <c r="WHW68" s="685"/>
      <c r="WHX68" s="685"/>
      <c r="WHY68" s="685"/>
      <c r="WHZ68" s="685"/>
      <c r="WIA68" s="685"/>
      <c r="WIB68" s="685"/>
      <c r="WIC68" s="685"/>
      <c r="WID68" s="685"/>
      <c r="WIE68" s="685"/>
      <c r="WIF68" s="685"/>
      <c r="WIG68" s="685"/>
      <c r="WIH68" s="685"/>
      <c r="WII68" s="685"/>
      <c r="WIJ68" s="685"/>
      <c r="WIK68" s="685"/>
      <c r="WIL68" s="685"/>
      <c r="WIM68" s="685"/>
      <c r="WIN68" s="685"/>
      <c r="WIO68" s="685"/>
      <c r="WIP68" s="685"/>
      <c r="WIQ68" s="685"/>
      <c r="WIR68" s="685"/>
      <c r="WIS68" s="685"/>
      <c r="WIT68" s="685"/>
      <c r="WIU68" s="685"/>
      <c r="WIV68" s="685"/>
      <c r="WIW68" s="685"/>
      <c r="WIX68" s="685"/>
      <c r="WIY68" s="685"/>
      <c r="WIZ68" s="685"/>
      <c r="WJA68" s="685"/>
      <c r="WJB68" s="685"/>
      <c r="WJC68" s="685"/>
      <c r="WJD68" s="685"/>
      <c r="WJE68" s="685"/>
      <c r="WJF68" s="685"/>
      <c r="WJG68" s="685"/>
      <c r="WJH68" s="685"/>
      <c r="WJI68" s="685"/>
      <c r="WJJ68" s="685"/>
      <c r="WJK68" s="685"/>
      <c r="WJL68" s="685"/>
      <c r="WJM68" s="685"/>
      <c r="WJN68" s="685"/>
      <c r="WJO68" s="685"/>
      <c r="WJP68" s="685"/>
      <c r="WJQ68" s="685"/>
      <c r="WJR68" s="685"/>
      <c r="WJS68" s="685"/>
      <c r="WJT68" s="685"/>
      <c r="WJU68" s="685"/>
      <c r="WJV68" s="685"/>
      <c r="WJW68" s="685"/>
      <c r="WJX68" s="685"/>
      <c r="WJY68" s="685"/>
      <c r="WJZ68" s="685"/>
      <c r="WKA68" s="685"/>
      <c r="WKB68" s="685"/>
      <c r="WKC68" s="685"/>
      <c r="WKD68" s="685"/>
      <c r="WKE68" s="685"/>
      <c r="WKF68" s="685"/>
      <c r="WKG68" s="685"/>
      <c r="WKH68" s="685"/>
      <c r="WKI68" s="685"/>
      <c r="WKJ68" s="685"/>
      <c r="WKK68" s="685"/>
      <c r="WKL68" s="685"/>
      <c r="WKM68" s="685"/>
      <c r="WKN68" s="685"/>
      <c r="WKO68" s="685"/>
      <c r="WKP68" s="685"/>
      <c r="WKQ68" s="685"/>
      <c r="WKR68" s="685"/>
      <c r="WKS68" s="685"/>
      <c r="WKT68" s="685"/>
      <c r="WKU68" s="685"/>
      <c r="WKV68" s="685"/>
      <c r="WKW68" s="685"/>
      <c r="WKX68" s="685"/>
      <c r="WKY68" s="685"/>
      <c r="WKZ68" s="685"/>
      <c r="WLA68" s="685"/>
      <c r="WLB68" s="685"/>
      <c r="WLC68" s="685"/>
      <c r="WLD68" s="685"/>
      <c r="WLE68" s="685"/>
      <c r="WLF68" s="685"/>
      <c r="WLG68" s="685"/>
      <c r="WLH68" s="685"/>
      <c r="WLI68" s="685"/>
      <c r="WLJ68" s="685"/>
      <c r="WLK68" s="685"/>
      <c r="WLL68" s="685"/>
      <c r="WLM68" s="685"/>
      <c r="WLN68" s="685"/>
      <c r="WLO68" s="685"/>
      <c r="WLP68" s="685"/>
      <c r="WLQ68" s="685"/>
      <c r="WLR68" s="685"/>
      <c r="WLS68" s="685"/>
      <c r="WLT68" s="685"/>
      <c r="WLU68" s="685"/>
      <c r="WLV68" s="685"/>
      <c r="WLW68" s="685"/>
      <c r="WLX68" s="685"/>
      <c r="WLY68" s="685"/>
      <c r="WLZ68" s="685"/>
      <c r="WMA68" s="685"/>
      <c r="WMB68" s="685"/>
      <c r="WMC68" s="685"/>
      <c r="WMD68" s="685"/>
      <c r="WME68" s="685"/>
      <c r="WMF68" s="685"/>
      <c r="WMG68" s="685"/>
      <c r="WMH68" s="685"/>
      <c r="WMI68" s="685"/>
      <c r="WMJ68" s="685"/>
      <c r="WMK68" s="685"/>
      <c r="WML68" s="685"/>
      <c r="WMM68" s="685"/>
      <c r="WMN68" s="685"/>
      <c r="WMO68" s="685"/>
      <c r="WMP68" s="685"/>
      <c r="WMQ68" s="685"/>
      <c r="WMR68" s="685"/>
      <c r="WMS68" s="685"/>
      <c r="WMT68" s="685"/>
      <c r="WMU68" s="685"/>
      <c r="WMV68" s="685"/>
      <c r="WMW68" s="685"/>
      <c r="WMX68" s="685"/>
      <c r="WMY68" s="685"/>
      <c r="WMZ68" s="685"/>
      <c r="WNA68" s="685"/>
      <c r="WNB68" s="685"/>
      <c r="WNC68" s="685"/>
      <c r="WND68" s="685"/>
      <c r="WNE68" s="685"/>
      <c r="WNF68" s="685"/>
      <c r="WNG68" s="685"/>
      <c r="WNH68" s="685"/>
      <c r="WNI68" s="685"/>
      <c r="WNJ68" s="685"/>
      <c r="WNK68" s="685"/>
      <c r="WNL68" s="685"/>
      <c r="WNM68" s="685"/>
      <c r="WNN68" s="685"/>
      <c r="WNO68" s="685"/>
      <c r="WNP68" s="685"/>
      <c r="WNQ68" s="685"/>
      <c r="WNR68" s="685"/>
      <c r="WNS68" s="685"/>
      <c r="WNT68" s="685"/>
      <c r="WNU68" s="685"/>
      <c r="WNV68" s="685"/>
      <c r="WNW68" s="685"/>
      <c r="WNX68" s="685"/>
      <c r="WNY68" s="685"/>
      <c r="WNZ68" s="685"/>
      <c r="WOA68" s="685"/>
      <c r="WOB68" s="685"/>
      <c r="WOC68" s="685"/>
      <c r="WOD68" s="685"/>
      <c r="WOE68" s="685"/>
      <c r="WOF68" s="685"/>
      <c r="WOG68" s="685"/>
      <c r="WOH68" s="685"/>
      <c r="WOI68" s="685"/>
      <c r="WOJ68" s="685"/>
      <c r="WOK68" s="685"/>
      <c r="WOL68" s="685"/>
      <c r="WOM68" s="685"/>
      <c r="WON68" s="685"/>
      <c r="WOO68" s="685"/>
      <c r="WOP68" s="685"/>
      <c r="WOQ68" s="685"/>
      <c r="WOR68" s="685"/>
      <c r="WOS68" s="685"/>
      <c r="WOT68" s="685"/>
      <c r="WOU68" s="685"/>
      <c r="WOV68" s="685"/>
      <c r="WOW68" s="685"/>
      <c r="WOX68" s="685"/>
      <c r="WOY68" s="685"/>
      <c r="WOZ68" s="685"/>
      <c r="WPA68" s="685"/>
      <c r="WPB68" s="685"/>
      <c r="WPC68" s="685"/>
      <c r="WPD68" s="685"/>
      <c r="WPE68" s="685"/>
      <c r="WPF68" s="685"/>
      <c r="WPG68" s="685"/>
      <c r="WPH68" s="685"/>
      <c r="WPI68" s="685"/>
      <c r="WPJ68" s="685"/>
      <c r="WPK68" s="685"/>
      <c r="WPL68" s="685"/>
      <c r="WPM68" s="685"/>
      <c r="WPN68" s="685"/>
      <c r="WPO68" s="685"/>
      <c r="WPP68" s="685"/>
      <c r="WPQ68" s="685"/>
      <c r="WPR68" s="685"/>
      <c r="WPS68" s="685"/>
      <c r="WPT68" s="685"/>
      <c r="WPU68" s="685"/>
      <c r="WPV68" s="685"/>
      <c r="WPW68" s="685"/>
      <c r="WPX68" s="685"/>
      <c r="WPY68" s="685"/>
      <c r="WPZ68" s="685"/>
      <c r="WQA68" s="685"/>
      <c r="WQB68" s="685"/>
      <c r="WQC68" s="685"/>
      <c r="WQD68" s="685"/>
      <c r="WQE68" s="685"/>
      <c r="WQF68" s="685"/>
      <c r="WQG68" s="685"/>
      <c r="WQH68" s="685"/>
      <c r="WQI68" s="685"/>
      <c r="WQJ68" s="685"/>
      <c r="WQK68" s="685"/>
      <c r="WQL68" s="685"/>
      <c r="WQM68" s="685"/>
      <c r="WQN68" s="685"/>
      <c r="WQO68" s="685"/>
      <c r="WQP68" s="685"/>
      <c r="WQQ68" s="685"/>
      <c r="WQR68" s="685"/>
      <c r="WQS68" s="685"/>
      <c r="WQT68" s="685"/>
      <c r="WQU68" s="685"/>
      <c r="WQV68" s="685"/>
      <c r="WQW68" s="685"/>
      <c r="WQX68" s="685"/>
      <c r="WQY68" s="685"/>
      <c r="WQZ68" s="685"/>
      <c r="WRA68" s="685"/>
      <c r="WRB68" s="685"/>
      <c r="WRC68" s="685"/>
      <c r="WRD68" s="685"/>
      <c r="WRE68" s="685"/>
      <c r="WRF68" s="685"/>
      <c r="WRG68" s="685"/>
      <c r="WRH68" s="685"/>
      <c r="WRI68" s="685"/>
      <c r="WRJ68" s="685"/>
      <c r="WRK68" s="685"/>
      <c r="WRL68" s="685"/>
      <c r="WRM68" s="685"/>
      <c r="WRN68" s="685"/>
      <c r="WRO68" s="685"/>
      <c r="WRP68" s="685"/>
      <c r="WRQ68" s="685"/>
      <c r="WRR68" s="685"/>
      <c r="WRS68" s="685"/>
      <c r="WRT68" s="685"/>
      <c r="WRU68" s="685"/>
      <c r="WRV68" s="685"/>
      <c r="WRW68" s="685"/>
      <c r="WRX68" s="685"/>
      <c r="WRY68" s="685"/>
      <c r="WRZ68" s="685"/>
      <c r="WSA68" s="685"/>
      <c r="WSB68" s="685"/>
      <c r="WSC68" s="685"/>
      <c r="WSD68" s="685"/>
      <c r="WSE68" s="685"/>
      <c r="WSF68" s="685"/>
      <c r="WSG68" s="685"/>
      <c r="WSH68" s="685"/>
      <c r="WSI68" s="685"/>
      <c r="WSJ68" s="685"/>
      <c r="WSK68" s="685"/>
      <c r="WSL68" s="685"/>
      <c r="WSM68" s="685"/>
      <c r="WSN68" s="685"/>
      <c r="WSO68" s="685"/>
      <c r="WSP68" s="685"/>
      <c r="WSQ68" s="685"/>
      <c r="WSR68" s="685"/>
      <c r="WSS68" s="685"/>
      <c r="WST68" s="685"/>
      <c r="WSU68" s="685"/>
      <c r="WSV68" s="685"/>
      <c r="WSW68" s="685"/>
      <c r="WSX68" s="685"/>
      <c r="WSY68" s="685"/>
      <c r="WSZ68" s="685"/>
      <c r="WTA68" s="685"/>
      <c r="WTB68" s="685"/>
      <c r="WTC68" s="685"/>
      <c r="WTD68" s="685"/>
      <c r="WTE68" s="685"/>
      <c r="WTF68" s="685"/>
      <c r="WTG68" s="685"/>
      <c r="WTH68" s="685"/>
      <c r="WTI68" s="685"/>
      <c r="WTJ68" s="685"/>
      <c r="WTK68" s="685"/>
      <c r="WTL68" s="685"/>
      <c r="WTM68" s="685"/>
      <c r="WTN68" s="685"/>
      <c r="WTO68" s="685"/>
      <c r="WTP68" s="685"/>
      <c r="WTQ68" s="685"/>
      <c r="WTR68" s="685"/>
      <c r="WTS68" s="685"/>
      <c r="WTT68" s="685"/>
      <c r="WTU68" s="685"/>
      <c r="WTV68" s="685"/>
      <c r="WTW68" s="685"/>
      <c r="WTX68" s="685"/>
      <c r="WTY68" s="685"/>
      <c r="WTZ68" s="685"/>
      <c r="WUA68" s="685"/>
      <c r="WUB68" s="685"/>
      <c r="WUC68" s="685"/>
      <c r="WUD68" s="685"/>
      <c r="WUE68" s="685"/>
      <c r="WUF68" s="685"/>
      <c r="WUG68" s="685"/>
      <c r="WUH68" s="685"/>
      <c r="WUI68" s="685"/>
      <c r="WUJ68" s="685"/>
      <c r="WUK68" s="685"/>
      <c r="WUL68" s="685"/>
      <c r="WUM68" s="685"/>
      <c r="WUN68" s="685"/>
      <c r="WUO68" s="685"/>
      <c r="WUP68" s="685"/>
      <c r="WUQ68" s="685"/>
      <c r="WUR68" s="685"/>
      <c r="WUS68" s="685"/>
      <c r="WUT68" s="685"/>
      <c r="WUU68" s="685"/>
      <c r="WUV68" s="685"/>
      <c r="WUW68" s="685"/>
      <c r="WUX68" s="685"/>
      <c r="WUY68" s="685"/>
      <c r="WUZ68" s="685"/>
      <c r="WVA68" s="685"/>
      <c r="WVB68" s="685"/>
      <c r="WVC68" s="685"/>
      <c r="WVD68" s="685"/>
      <c r="WVE68" s="685"/>
      <c r="WVF68" s="685"/>
      <c r="WVG68" s="685"/>
      <c r="WVH68" s="685"/>
      <c r="WVI68" s="685"/>
      <c r="WVJ68" s="685"/>
      <c r="WVK68" s="685"/>
      <c r="WVL68" s="685"/>
      <c r="WVM68" s="685"/>
      <c r="WVN68" s="685"/>
      <c r="WVO68" s="685"/>
      <c r="WVP68" s="685"/>
      <c r="WVQ68" s="685"/>
      <c r="WVR68" s="685"/>
      <c r="WVS68" s="685"/>
      <c r="WVT68" s="685"/>
      <c r="WVU68" s="685"/>
      <c r="WVV68" s="685"/>
      <c r="WVW68" s="685"/>
      <c r="WVX68" s="685"/>
      <c r="WVY68" s="685"/>
      <c r="WVZ68" s="685"/>
      <c r="WWA68" s="685"/>
      <c r="WWB68" s="685"/>
      <c r="WWC68" s="685"/>
      <c r="WWD68" s="685"/>
      <c r="WWE68" s="685"/>
      <c r="WWF68" s="685"/>
      <c r="WWG68" s="685"/>
      <c r="WWH68" s="685"/>
      <c r="WWI68" s="685"/>
      <c r="WWJ68" s="685"/>
      <c r="WWK68" s="685"/>
      <c r="WWL68" s="685"/>
      <c r="WWM68" s="685"/>
      <c r="WWN68" s="685"/>
      <c r="WWO68" s="685"/>
      <c r="WWP68" s="685"/>
      <c r="WWQ68" s="685"/>
      <c r="WWR68" s="685"/>
      <c r="WWS68" s="685"/>
      <c r="WWT68" s="685"/>
      <c r="WWU68" s="685"/>
      <c r="WWV68" s="685"/>
      <c r="WWW68" s="685"/>
      <c r="WWX68" s="685"/>
      <c r="WWY68" s="685"/>
      <c r="WWZ68" s="685"/>
      <c r="WXA68" s="685"/>
      <c r="WXB68" s="685"/>
      <c r="WXC68" s="685"/>
      <c r="WXD68" s="685"/>
      <c r="WXE68" s="685"/>
      <c r="WXF68" s="685"/>
      <c r="WXG68" s="685"/>
      <c r="WXH68" s="685"/>
      <c r="WXI68" s="685"/>
      <c r="WXJ68" s="685"/>
      <c r="WXK68" s="685"/>
      <c r="WXL68" s="685"/>
      <c r="WXM68" s="685"/>
      <c r="WXN68" s="685"/>
      <c r="WXO68" s="685"/>
      <c r="WXP68" s="685"/>
      <c r="WXQ68" s="685"/>
      <c r="WXR68" s="685"/>
      <c r="WXS68" s="685"/>
      <c r="WXT68" s="685"/>
      <c r="WXU68" s="685"/>
      <c r="WXV68" s="685"/>
      <c r="WXW68" s="685"/>
      <c r="WXX68" s="685"/>
      <c r="WXY68" s="685"/>
      <c r="WXZ68" s="685"/>
      <c r="WYA68" s="685"/>
      <c r="WYB68" s="685"/>
      <c r="WYC68" s="685"/>
      <c r="WYD68" s="685"/>
      <c r="WYE68" s="685"/>
      <c r="WYF68" s="685"/>
      <c r="WYG68" s="685"/>
      <c r="WYH68" s="685"/>
      <c r="WYI68" s="685"/>
      <c r="WYJ68" s="685"/>
      <c r="WYK68" s="685"/>
      <c r="WYL68" s="685"/>
      <c r="WYM68" s="685"/>
      <c r="WYN68" s="685"/>
      <c r="WYO68" s="685"/>
      <c r="WYP68" s="685"/>
      <c r="WYQ68" s="685"/>
      <c r="WYR68" s="685"/>
      <c r="WYS68" s="685"/>
      <c r="WYT68" s="685"/>
      <c r="WYU68" s="685"/>
      <c r="WYV68" s="685"/>
      <c r="WYW68" s="685"/>
      <c r="WYX68" s="685"/>
      <c r="WYY68" s="685"/>
      <c r="WYZ68" s="685"/>
      <c r="WZA68" s="685"/>
      <c r="WZB68" s="685"/>
      <c r="WZC68" s="685"/>
      <c r="WZD68" s="685"/>
      <c r="WZE68" s="685"/>
      <c r="WZF68" s="685"/>
      <c r="WZG68" s="685"/>
      <c r="WZH68" s="685"/>
      <c r="WZI68" s="685"/>
      <c r="WZJ68" s="685"/>
      <c r="WZK68" s="685"/>
      <c r="WZL68" s="685"/>
      <c r="WZM68" s="685"/>
      <c r="WZN68" s="685"/>
      <c r="WZO68" s="685"/>
      <c r="WZP68" s="685"/>
      <c r="WZQ68" s="685"/>
      <c r="WZR68" s="685"/>
      <c r="WZS68" s="685"/>
      <c r="WZT68" s="685"/>
      <c r="WZU68" s="685"/>
      <c r="WZV68" s="685"/>
      <c r="WZW68" s="685"/>
      <c r="WZX68" s="685"/>
      <c r="WZY68" s="685"/>
      <c r="WZZ68" s="685"/>
      <c r="XAA68" s="685"/>
      <c r="XAB68" s="685"/>
      <c r="XAC68" s="685"/>
      <c r="XAD68" s="685"/>
      <c r="XAE68" s="685"/>
      <c r="XAF68" s="685"/>
      <c r="XAG68" s="685"/>
      <c r="XAH68" s="685"/>
      <c r="XAI68" s="685"/>
      <c r="XAJ68" s="685"/>
      <c r="XAK68" s="685"/>
      <c r="XAL68" s="685"/>
      <c r="XAM68" s="685"/>
      <c r="XAN68" s="685"/>
      <c r="XAO68" s="685"/>
      <c r="XAP68" s="685"/>
      <c r="XAQ68" s="685"/>
      <c r="XAR68" s="685"/>
      <c r="XAS68" s="685"/>
      <c r="XAT68" s="685"/>
      <c r="XAU68" s="685"/>
      <c r="XAV68" s="685"/>
      <c r="XAW68" s="685"/>
      <c r="XAX68" s="685"/>
      <c r="XAY68" s="685"/>
      <c r="XAZ68" s="685"/>
      <c r="XBA68" s="685"/>
      <c r="XBB68" s="685"/>
      <c r="XBC68" s="685"/>
      <c r="XBD68" s="685"/>
      <c r="XBE68" s="685"/>
      <c r="XBF68" s="685"/>
      <c r="XBG68" s="685"/>
      <c r="XBH68" s="685"/>
      <c r="XBI68" s="685"/>
      <c r="XBJ68" s="685"/>
      <c r="XBK68" s="685"/>
      <c r="XBL68" s="685"/>
      <c r="XBM68" s="685"/>
      <c r="XBN68" s="685"/>
      <c r="XBO68" s="685"/>
      <c r="XBP68" s="685"/>
      <c r="XBQ68" s="685"/>
      <c r="XBR68" s="685"/>
      <c r="XBS68" s="685"/>
      <c r="XBT68" s="685"/>
      <c r="XBU68" s="685"/>
      <c r="XBV68" s="685"/>
      <c r="XBW68" s="685"/>
      <c r="XBX68" s="685"/>
      <c r="XBY68" s="685"/>
      <c r="XBZ68" s="685"/>
      <c r="XCA68" s="685"/>
      <c r="XCB68" s="685"/>
      <c r="XCC68" s="685"/>
      <c r="XCD68" s="685"/>
      <c r="XCE68" s="685"/>
      <c r="XCF68" s="685"/>
      <c r="XCG68" s="685"/>
      <c r="XCH68" s="685"/>
      <c r="XCI68" s="685"/>
      <c r="XCJ68" s="685"/>
      <c r="XCK68" s="685"/>
      <c r="XCL68" s="685"/>
      <c r="XCM68" s="685"/>
      <c r="XCN68" s="685"/>
      <c r="XCO68" s="685"/>
      <c r="XCP68" s="685"/>
      <c r="XCQ68" s="685"/>
      <c r="XCR68" s="685"/>
      <c r="XCS68" s="685"/>
      <c r="XCT68" s="685"/>
      <c r="XCU68" s="685"/>
      <c r="XCV68" s="685"/>
      <c r="XCW68" s="685"/>
      <c r="XCX68" s="685"/>
      <c r="XCY68" s="685"/>
      <c r="XCZ68" s="685"/>
      <c r="XDA68" s="685"/>
      <c r="XDB68" s="685"/>
      <c r="XDC68" s="685"/>
      <c r="XDD68" s="685"/>
      <c r="XDE68" s="685"/>
      <c r="XDF68" s="685"/>
      <c r="XDG68" s="685"/>
      <c r="XDH68" s="685"/>
      <c r="XDI68" s="685"/>
      <c r="XDJ68" s="685"/>
      <c r="XDK68" s="685"/>
      <c r="XDL68" s="685"/>
      <c r="XDM68" s="685"/>
      <c r="XDN68" s="685"/>
      <c r="XDO68" s="685"/>
      <c r="XDP68" s="685"/>
      <c r="XDQ68" s="685"/>
      <c r="XDR68" s="685"/>
      <c r="XDS68" s="685"/>
      <c r="XDT68" s="685"/>
      <c r="XDU68" s="685"/>
      <c r="XDV68" s="685"/>
      <c r="XDW68" s="685"/>
      <c r="XDX68" s="685"/>
      <c r="XDY68" s="685"/>
      <c r="XDZ68" s="685"/>
      <c r="XEA68" s="685"/>
      <c r="XEB68" s="685"/>
      <c r="XEC68" s="685"/>
      <c r="XED68" s="685"/>
      <c r="XEE68" s="685"/>
      <c r="XEF68" s="685"/>
      <c r="XEG68" s="685"/>
      <c r="XEH68" s="685"/>
      <c r="XEI68" s="685"/>
      <c r="XEJ68" s="685"/>
      <c r="XEK68" s="685"/>
      <c r="XEL68" s="685"/>
      <c r="XEM68" s="685"/>
      <c r="XEN68" s="685"/>
      <c r="XEO68" s="685"/>
      <c r="XEP68" s="685"/>
      <c r="XEQ68" s="685"/>
      <c r="XER68" s="685"/>
      <c r="XES68" s="685"/>
      <c r="XET68" s="685"/>
      <c r="XEU68" s="685"/>
      <c r="XEV68" s="685"/>
      <c r="XEW68" s="685"/>
      <c r="XEX68" s="685"/>
      <c r="XEY68" s="685"/>
      <c r="XEZ68" s="685"/>
      <c r="XFA68" s="685"/>
      <c r="XFB68" s="685"/>
      <c r="XFC68" s="685"/>
      <c r="XFD68" s="685"/>
    </row>
    <row r="69" spans="1:16384" s="442" customFormat="1" ht="23.25" customHeight="1" x14ac:dyDescent="0.25">
      <c r="A69" s="901" t="s">
        <v>2940</v>
      </c>
      <c r="B69" s="902"/>
      <c r="C69" s="902"/>
      <c r="D69" s="902"/>
      <c r="E69" s="902"/>
      <c r="F69" s="902"/>
      <c r="G69" s="902"/>
      <c r="H69" s="902"/>
      <c r="I69" s="902"/>
      <c r="J69" s="902"/>
      <c r="K69" s="902"/>
      <c r="L69" s="902"/>
      <c r="M69" s="902"/>
      <c r="N69" s="904"/>
      <c r="O69" s="1241" t="s">
        <v>2944</v>
      </c>
      <c r="P69" s="1242"/>
      <c r="Q69" s="1242"/>
      <c r="R69" s="1242"/>
      <c r="S69" s="1242"/>
      <c r="T69" s="1242"/>
      <c r="U69" s="1242"/>
      <c r="V69" s="1242"/>
      <c r="W69" s="1242"/>
      <c r="X69" s="1242"/>
      <c r="Y69" s="1242"/>
      <c r="Z69" s="1242"/>
      <c r="AA69" s="1243"/>
      <c r="AB69" s="1241" t="s">
        <v>2946</v>
      </c>
      <c r="AC69" s="1242"/>
      <c r="AD69" s="1242"/>
      <c r="AE69" s="1242"/>
      <c r="AF69" s="1242"/>
      <c r="AG69" s="1242"/>
      <c r="AH69" s="1242"/>
      <c r="AI69" s="1242"/>
      <c r="AJ69" s="1242"/>
      <c r="AK69" s="1242"/>
      <c r="AL69" s="1242"/>
      <c r="AM69" s="1242"/>
      <c r="AN69" s="1242"/>
      <c r="AO69" s="1243"/>
      <c r="AP69" s="1241" t="s">
        <v>2947</v>
      </c>
      <c r="AQ69" s="1242"/>
      <c r="AR69" s="1242"/>
      <c r="AS69" s="1242"/>
      <c r="AT69" s="1242"/>
      <c r="AU69" s="1242"/>
      <c r="AV69" s="1242"/>
      <c r="AW69" s="1242"/>
      <c r="AX69" s="1242"/>
      <c r="AY69" s="1242"/>
      <c r="AZ69" s="1243"/>
      <c r="BA69" s="686"/>
      <c r="BB69" s="686"/>
      <c r="BC69" s="685"/>
      <c r="BD69" s="685"/>
      <c r="BE69" s="685"/>
      <c r="BF69" s="685"/>
      <c r="BG69" s="685"/>
      <c r="BH69" s="685"/>
      <c r="BI69" s="685"/>
      <c r="BJ69" s="685"/>
      <c r="BK69" s="685"/>
      <c r="BL69" s="685"/>
      <c r="BM69" s="685"/>
      <c r="BN69" s="685"/>
      <c r="BO69" s="685"/>
      <c r="BP69" s="685"/>
      <c r="BQ69" s="685"/>
      <c r="BR69" s="685"/>
      <c r="BS69" s="685"/>
      <c r="BT69" s="685"/>
      <c r="BU69" s="685"/>
      <c r="BV69" s="685"/>
      <c r="BW69" s="685"/>
      <c r="BX69" s="685"/>
      <c r="BY69" s="685"/>
      <c r="BZ69" s="685"/>
      <c r="CA69" s="685"/>
      <c r="CB69" s="685"/>
      <c r="CC69" s="685"/>
      <c r="CD69" s="685"/>
      <c r="CE69" s="685"/>
      <c r="CF69" s="685"/>
      <c r="CG69" s="685"/>
      <c r="CH69" s="685"/>
      <c r="CI69" s="685"/>
      <c r="CJ69" s="685"/>
      <c r="CK69" s="685"/>
      <c r="CL69" s="685"/>
      <c r="CM69" s="685"/>
      <c r="CN69" s="685"/>
      <c r="CO69" s="685"/>
      <c r="CP69" s="685"/>
      <c r="CQ69" s="685"/>
      <c r="CR69" s="685"/>
      <c r="CS69" s="685"/>
      <c r="CT69" s="685"/>
      <c r="CU69" s="685"/>
      <c r="CV69" s="685"/>
      <c r="CW69" s="685"/>
      <c r="CX69" s="685"/>
      <c r="CY69" s="685"/>
      <c r="CZ69" s="685"/>
      <c r="DA69" s="685"/>
      <c r="DB69" s="685"/>
      <c r="DC69" s="685"/>
      <c r="DD69" s="685"/>
      <c r="DE69" s="685"/>
      <c r="DF69" s="685"/>
      <c r="DG69" s="685"/>
      <c r="DH69" s="685"/>
      <c r="DI69" s="685"/>
      <c r="DJ69" s="685"/>
      <c r="DK69" s="685"/>
      <c r="DL69" s="685"/>
      <c r="DM69" s="685"/>
      <c r="DN69" s="685"/>
      <c r="DO69" s="685"/>
      <c r="DP69" s="685"/>
      <c r="DQ69" s="685"/>
      <c r="DR69" s="685"/>
      <c r="DS69" s="685"/>
      <c r="DT69" s="685"/>
      <c r="DU69" s="685"/>
      <c r="DV69" s="685"/>
      <c r="DW69" s="685"/>
      <c r="DX69" s="685"/>
      <c r="DY69" s="685"/>
      <c r="DZ69" s="685"/>
      <c r="EA69" s="685"/>
      <c r="EB69" s="685"/>
      <c r="EC69" s="685"/>
      <c r="ED69" s="685"/>
      <c r="EE69" s="685"/>
      <c r="EF69" s="685"/>
      <c r="EG69" s="685"/>
      <c r="EH69" s="685"/>
      <c r="EI69" s="685"/>
      <c r="EJ69" s="685"/>
      <c r="EK69" s="685"/>
      <c r="EL69" s="685"/>
      <c r="EM69" s="685"/>
      <c r="EN69" s="685"/>
      <c r="EO69" s="685"/>
      <c r="EP69" s="685"/>
      <c r="EQ69" s="685"/>
      <c r="ER69" s="685"/>
      <c r="ES69" s="685"/>
      <c r="ET69" s="685"/>
      <c r="EU69" s="685"/>
      <c r="EV69" s="685"/>
      <c r="EW69" s="685"/>
      <c r="EX69" s="685"/>
      <c r="EY69" s="685"/>
      <c r="EZ69" s="685"/>
      <c r="FA69" s="685"/>
      <c r="FB69" s="685"/>
      <c r="FC69" s="685"/>
      <c r="FD69" s="685"/>
      <c r="FE69" s="685"/>
      <c r="FF69" s="685"/>
      <c r="FG69" s="685"/>
      <c r="FH69" s="685"/>
      <c r="FI69" s="685"/>
      <c r="FJ69" s="685"/>
      <c r="FK69" s="685"/>
      <c r="FL69" s="685"/>
      <c r="FM69" s="685"/>
      <c r="FN69" s="685"/>
      <c r="FO69" s="685"/>
      <c r="FP69" s="685"/>
      <c r="FQ69" s="685"/>
      <c r="FR69" s="685"/>
      <c r="FS69" s="685"/>
      <c r="FT69" s="685"/>
      <c r="FU69" s="685"/>
      <c r="FV69" s="685"/>
      <c r="FW69" s="685"/>
      <c r="FX69" s="685"/>
      <c r="FY69" s="685"/>
      <c r="FZ69" s="685"/>
      <c r="GA69" s="685"/>
      <c r="GB69" s="685"/>
      <c r="GC69" s="685"/>
      <c r="GD69" s="685"/>
      <c r="GE69" s="685"/>
      <c r="GF69" s="685"/>
      <c r="GG69" s="685"/>
      <c r="GH69" s="685"/>
      <c r="GI69" s="685"/>
      <c r="GJ69" s="685"/>
      <c r="GK69" s="685"/>
      <c r="GL69" s="685"/>
      <c r="GM69" s="685"/>
      <c r="GN69" s="685"/>
      <c r="GO69" s="685"/>
      <c r="GP69" s="685"/>
      <c r="GQ69" s="685"/>
      <c r="GR69" s="685"/>
      <c r="GS69" s="685"/>
      <c r="GT69" s="685"/>
      <c r="GU69" s="685"/>
      <c r="GV69" s="685"/>
      <c r="GW69" s="685"/>
      <c r="GX69" s="685"/>
      <c r="GY69" s="685"/>
      <c r="GZ69" s="685"/>
      <c r="HA69" s="685"/>
      <c r="HB69" s="685"/>
      <c r="HC69" s="685"/>
      <c r="HD69" s="685"/>
      <c r="HE69" s="685"/>
      <c r="HF69" s="685"/>
      <c r="HG69" s="685"/>
      <c r="HH69" s="685"/>
      <c r="HI69" s="685"/>
      <c r="HJ69" s="685"/>
      <c r="HK69" s="685"/>
      <c r="HL69" s="685"/>
      <c r="HM69" s="685"/>
      <c r="HN69" s="685"/>
      <c r="HO69" s="685"/>
      <c r="HP69" s="685"/>
      <c r="HQ69" s="685"/>
      <c r="HR69" s="685"/>
      <c r="HS69" s="685"/>
      <c r="HT69" s="685"/>
      <c r="HU69" s="685"/>
      <c r="HV69" s="685"/>
      <c r="HW69" s="685"/>
      <c r="HX69" s="685"/>
      <c r="HY69" s="685"/>
      <c r="HZ69" s="685"/>
      <c r="IA69" s="685"/>
      <c r="IB69" s="685"/>
      <c r="IC69" s="685"/>
      <c r="ID69" s="685"/>
      <c r="IE69" s="685"/>
      <c r="IF69" s="685"/>
      <c r="IG69" s="685"/>
      <c r="IH69" s="685"/>
      <c r="II69" s="685"/>
      <c r="IJ69" s="685"/>
      <c r="IK69" s="685"/>
      <c r="IL69" s="685"/>
      <c r="IM69" s="685"/>
      <c r="IN69" s="685"/>
      <c r="IO69" s="685"/>
      <c r="IP69" s="685"/>
      <c r="IQ69" s="685"/>
      <c r="IR69" s="685"/>
      <c r="IS69" s="685"/>
      <c r="IT69" s="685"/>
      <c r="IU69" s="685"/>
      <c r="IV69" s="685"/>
      <c r="IW69" s="685"/>
      <c r="IX69" s="685"/>
      <c r="IY69" s="685"/>
      <c r="IZ69" s="685"/>
      <c r="JA69" s="685"/>
      <c r="JB69" s="685"/>
      <c r="JC69" s="685"/>
      <c r="JD69" s="685"/>
      <c r="JE69" s="685"/>
      <c r="JF69" s="685"/>
      <c r="JG69" s="685"/>
      <c r="JH69" s="685"/>
      <c r="JI69" s="685"/>
      <c r="JJ69" s="685"/>
      <c r="JK69" s="685"/>
      <c r="JL69" s="685"/>
      <c r="JM69" s="685"/>
      <c r="JN69" s="685"/>
      <c r="JO69" s="685"/>
      <c r="JP69" s="685"/>
      <c r="JQ69" s="685"/>
      <c r="JR69" s="685"/>
      <c r="JS69" s="685"/>
      <c r="JT69" s="685"/>
      <c r="JU69" s="685"/>
      <c r="JV69" s="685"/>
      <c r="JW69" s="685"/>
      <c r="JX69" s="685"/>
      <c r="JY69" s="685"/>
      <c r="JZ69" s="685"/>
      <c r="KA69" s="685"/>
      <c r="KB69" s="685"/>
      <c r="KC69" s="685"/>
      <c r="KD69" s="685"/>
      <c r="KE69" s="685"/>
      <c r="KF69" s="685"/>
      <c r="KG69" s="685"/>
      <c r="KH69" s="685"/>
      <c r="KI69" s="685"/>
      <c r="KJ69" s="685"/>
      <c r="KK69" s="685"/>
      <c r="KL69" s="685"/>
      <c r="KM69" s="685"/>
      <c r="KN69" s="685"/>
      <c r="KO69" s="685"/>
      <c r="KP69" s="685"/>
      <c r="KQ69" s="685"/>
      <c r="KR69" s="685"/>
      <c r="KS69" s="685"/>
      <c r="KT69" s="685"/>
      <c r="KU69" s="685"/>
      <c r="KV69" s="685"/>
      <c r="KW69" s="685"/>
      <c r="KX69" s="685"/>
      <c r="KY69" s="685"/>
      <c r="KZ69" s="685"/>
      <c r="LA69" s="685"/>
      <c r="LB69" s="685"/>
      <c r="LC69" s="685"/>
      <c r="LD69" s="685"/>
      <c r="LE69" s="685"/>
      <c r="LF69" s="685"/>
      <c r="LG69" s="685"/>
      <c r="LH69" s="685"/>
      <c r="LI69" s="685"/>
      <c r="LJ69" s="685"/>
      <c r="LK69" s="685"/>
      <c r="LL69" s="685"/>
      <c r="LM69" s="685"/>
      <c r="LN69" s="685"/>
      <c r="LO69" s="685"/>
      <c r="LP69" s="685"/>
      <c r="LQ69" s="685"/>
      <c r="LR69" s="685"/>
      <c r="LS69" s="685"/>
      <c r="LT69" s="685"/>
      <c r="LU69" s="685"/>
      <c r="LV69" s="685"/>
      <c r="LW69" s="685"/>
      <c r="LX69" s="685"/>
      <c r="LY69" s="685"/>
      <c r="LZ69" s="685"/>
      <c r="MA69" s="685"/>
      <c r="MB69" s="685"/>
      <c r="MC69" s="685"/>
      <c r="MD69" s="685"/>
      <c r="ME69" s="685"/>
      <c r="MF69" s="685"/>
      <c r="MG69" s="685"/>
      <c r="MH69" s="685"/>
      <c r="MI69" s="685"/>
      <c r="MJ69" s="685"/>
      <c r="MK69" s="685"/>
      <c r="ML69" s="685"/>
      <c r="MM69" s="685"/>
      <c r="MN69" s="685"/>
      <c r="MO69" s="685"/>
      <c r="MP69" s="685"/>
      <c r="MQ69" s="685"/>
      <c r="MR69" s="685"/>
      <c r="MS69" s="685"/>
      <c r="MT69" s="685"/>
      <c r="MU69" s="685"/>
      <c r="MV69" s="685"/>
      <c r="MW69" s="685"/>
      <c r="MX69" s="685"/>
      <c r="MY69" s="685"/>
      <c r="MZ69" s="685"/>
      <c r="NA69" s="685"/>
      <c r="NB69" s="685"/>
      <c r="NC69" s="685"/>
      <c r="ND69" s="685"/>
      <c r="NE69" s="685"/>
      <c r="NF69" s="685"/>
      <c r="NG69" s="685"/>
      <c r="NH69" s="685"/>
      <c r="NI69" s="685"/>
      <c r="NJ69" s="685"/>
      <c r="NK69" s="685"/>
      <c r="NL69" s="685"/>
      <c r="NM69" s="685"/>
      <c r="NN69" s="685"/>
      <c r="NO69" s="685"/>
      <c r="NP69" s="685"/>
      <c r="NQ69" s="685"/>
      <c r="NR69" s="685"/>
      <c r="NS69" s="685"/>
      <c r="NT69" s="685"/>
      <c r="NU69" s="685"/>
      <c r="NV69" s="685"/>
      <c r="NW69" s="685"/>
      <c r="NX69" s="685"/>
      <c r="NY69" s="685"/>
      <c r="NZ69" s="685"/>
      <c r="OA69" s="685"/>
      <c r="OB69" s="685"/>
      <c r="OC69" s="685"/>
      <c r="OD69" s="685"/>
      <c r="OE69" s="685"/>
      <c r="OF69" s="685"/>
      <c r="OG69" s="685"/>
      <c r="OH69" s="685"/>
      <c r="OI69" s="685"/>
      <c r="OJ69" s="685"/>
      <c r="OK69" s="685"/>
      <c r="OL69" s="685"/>
      <c r="OM69" s="685"/>
      <c r="ON69" s="685"/>
      <c r="OO69" s="685"/>
      <c r="OP69" s="685"/>
      <c r="OQ69" s="685"/>
      <c r="OR69" s="685"/>
      <c r="OS69" s="685"/>
      <c r="OT69" s="685"/>
      <c r="OU69" s="685"/>
      <c r="OV69" s="685"/>
      <c r="OW69" s="685"/>
      <c r="OX69" s="685"/>
      <c r="OY69" s="685"/>
      <c r="OZ69" s="685"/>
      <c r="PA69" s="685"/>
      <c r="PB69" s="685"/>
      <c r="PC69" s="685"/>
      <c r="PD69" s="685"/>
      <c r="PE69" s="685"/>
      <c r="PF69" s="685"/>
      <c r="PG69" s="685"/>
      <c r="PH69" s="685"/>
      <c r="PI69" s="685"/>
      <c r="PJ69" s="685"/>
      <c r="PK69" s="685"/>
      <c r="PL69" s="685"/>
      <c r="PM69" s="685"/>
      <c r="PN69" s="685"/>
      <c r="PO69" s="685"/>
      <c r="PP69" s="685"/>
      <c r="PQ69" s="685"/>
      <c r="PR69" s="685"/>
      <c r="PS69" s="685"/>
      <c r="PT69" s="685"/>
      <c r="PU69" s="685"/>
      <c r="PV69" s="685"/>
      <c r="PW69" s="685"/>
      <c r="PX69" s="685"/>
      <c r="PY69" s="685"/>
      <c r="PZ69" s="685"/>
      <c r="QA69" s="685"/>
      <c r="QB69" s="685"/>
      <c r="QC69" s="685"/>
      <c r="QD69" s="685"/>
      <c r="QE69" s="685"/>
      <c r="QF69" s="685"/>
      <c r="QG69" s="685"/>
      <c r="QH69" s="685"/>
      <c r="QI69" s="685"/>
      <c r="QJ69" s="685"/>
      <c r="QK69" s="685"/>
      <c r="QL69" s="685"/>
      <c r="QM69" s="685"/>
      <c r="QN69" s="685"/>
      <c r="QO69" s="685"/>
      <c r="QP69" s="685"/>
      <c r="QQ69" s="685"/>
      <c r="QR69" s="685"/>
      <c r="QS69" s="685"/>
      <c r="QT69" s="685"/>
      <c r="QU69" s="685"/>
      <c r="QV69" s="685"/>
      <c r="QW69" s="685"/>
      <c r="QX69" s="685"/>
      <c r="QY69" s="685"/>
      <c r="QZ69" s="685"/>
      <c r="RA69" s="685"/>
      <c r="RB69" s="685"/>
      <c r="RC69" s="685"/>
      <c r="RD69" s="685"/>
      <c r="RE69" s="685"/>
      <c r="RF69" s="685"/>
      <c r="RG69" s="685"/>
      <c r="RH69" s="685"/>
      <c r="RI69" s="685"/>
      <c r="RJ69" s="685"/>
      <c r="RK69" s="685"/>
      <c r="RL69" s="685"/>
      <c r="RM69" s="685"/>
      <c r="RN69" s="685"/>
      <c r="RO69" s="685"/>
      <c r="RP69" s="685"/>
      <c r="RQ69" s="685"/>
      <c r="RR69" s="685"/>
      <c r="RS69" s="685"/>
      <c r="RT69" s="685"/>
      <c r="RU69" s="685"/>
      <c r="RV69" s="685"/>
      <c r="RW69" s="685"/>
      <c r="RX69" s="685"/>
      <c r="RY69" s="685"/>
      <c r="RZ69" s="685"/>
      <c r="SA69" s="685"/>
      <c r="SB69" s="685"/>
      <c r="SC69" s="685"/>
      <c r="SD69" s="685"/>
      <c r="SE69" s="685"/>
      <c r="SF69" s="685"/>
      <c r="SG69" s="685"/>
      <c r="SH69" s="685"/>
      <c r="SI69" s="685"/>
      <c r="SJ69" s="685"/>
      <c r="SK69" s="685"/>
      <c r="SL69" s="685"/>
      <c r="SM69" s="685"/>
      <c r="SN69" s="685"/>
      <c r="SO69" s="685"/>
      <c r="SP69" s="685"/>
      <c r="SQ69" s="685"/>
      <c r="SR69" s="685"/>
      <c r="SS69" s="685"/>
      <c r="ST69" s="685"/>
      <c r="SU69" s="685"/>
      <c r="SV69" s="685"/>
      <c r="SW69" s="685"/>
      <c r="SX69" s="685"/>
      <c r="SY69" s="685"/>
      <c r="SZ69" s="685"/>
      <c r="TA69" s="685"/>
      <c r="TB69" s="685"/>
      <c r="TC69" s="685"/>
      <c r="TD69" s="685"/>
      <c r="TE69" s="685"/>
      <c r="TF69" s="685"/>
      <c r="TG69" s="685"/>
      <c r="TH69" s="685"/>
      <c r="TI69" s="685"/>
      <c r="TJ69" s="685"/>
      <c r="TK69" s="685"/>
      <c r="TL69" s="685"/>
      <c r="TM69" s="685"/>
      <c r="TN69" s="685"/>
      <c r="TO69" s="685"/>
      <c r="TP69" s="685"/>
      <c r="TQ69" s="685"/>
      <c r="TR69" s="685"/>
      <c r="TS69" s="685"/>
      <c r="TT69" s="685"/>
      <c r="TU69" s="685"/>
      <c r="TV69" s="685"/>
      <c r="TW69" s="685"/>
      <c r="TX69" s="685"/>
      <c r="TY69" s="685"/>
      <c r="TZ69" s="685"/>
      <c r="UA69" s="685"/>
      <c r="UB69" s="685"/>
      <c r="UC69" s="685"/>
      <c r="UD69" s="685"/>
      <c r="UE69" s="685"/>
      <c r="UF69" s="685"/>
      <c r="UG69" s="685"/>
      <c r="UH69" s="685"/>
      <c r="UI69" s="685"/>
      <c r="UJ69" s="685"/>
      <c r="UK69" s="685"/>
      <c r="UL69" s="685"/>
      <c r="UM69" s="685"/>
      <c r="UN69" s="685"/>
      <c r="UO69" s="685"/>
      <c r="UP69" s="685"/>
      <c r="UQ69" s="685"/>
      <c r="UR69" s="685"/>
      <c r="US69" s="685"/>
      <c r="UT69" s="685"/>
      <c r="UU69" s="685"/>
      <c r="UV69" s="685"/>
      <c r="UW69" s="685"/>
      <c r="UX69" s="685"/>
      <c r="UY69" s="685"/>
      <c r="UZ69" s="685"/>
      <c r="VA69" s="685"/>
      <c r="VB69" s="685"/>
      <c r="VC69" s="685"/>
      <c r="VD69" s="685"/>
      <c r="VE69" s="685"/>
      <c r="VF69" s="685"/>
      <c r="VG69" s="685"/>
      <c r="VH69" s="685"/>
      <c r="VI69" s="685"/>
      <c r="VJ69" s="685"/>
      <c r="VK69" s="685"/>
      <c r="VL69" s="685"/>
      <c r="VM69" s="685"/>
      <c r="VN69" s="685"/>
      <c r="VO69" s="685"/>
      <c r="VP69" s="685"/>
      <c r="VQ69" s="685"/>
      <c r="VR69" s="685"/>
      <c r="VS69" s="685"/>
      <c r="VT69" s="685"/>
      <c r="VU69" s="685"/>
      <c r="VV69" s="685"/>
      <c r="VW69" s="685"/>
      <c r="VX69" s="685"/>
      <c r="VY69" s="685"/>
      <c r="VZ69" s="685"/>
      <c r="WA69" s="685"/>
      <c r="WB69" s="685"/>
      <c r="WC69" s="685"/>
      <c r="WD69" s="685"/>
      <c r="WE69" s="685"/>
      <c r="WF69" s="685"/>
      <c r="WG69" s="685"/>
      <c r="WH69" s="685"/>
      <c r="WI69" s="685"/>
      <c r="WJ69" s="685"/>
      <c r="WK69" s="685"/>
      <c r="WL69" s="685"/>
      <c r="WM69" s="685"/>
      <c r="WN69" s="685"/>
      <c r="WO69" s="685"/>
      <c r="WP69" s="685"/>
      <c r="WQ69" s="685"/>
      <c r="WR69" s="685"/>
      <c r="WS69" s="685"/>
      <c r="WT69" s="685"/>
      <c r="WU69" s="685"/>
      <c r="WV69" s="685"/>
      <c r="WW69" s="685"/>
      <c r="WX69" s="685"/>
      <c r="WY69" s="685"/>
      <c r="WZ69" s="685"/>
      <c r="XA69" s="685"/>
      <c r="XB69" s="685"/>
      <c r="XC69" s="685"/>
      <c r="XD69" s="685"/>
      <c r="XE69" s="685"/>
      <c r="XF69" s="685"/>
      <c r="XG69" s="685"/>
      <c r="XH69" s="685"/>
      <c r="XI69" s="685"/>
      <c r="XJ69" s="685"/>
      <c r="XK69" s="685"/>
      <c r="XL69" s="685"/>
      <c r="XM69" s="685"/>
      <c r="XN69" s="685"/>
      <c r="XO69" s="685"/>
      <c r="XP69" s="685"/>
      <c r="XQ69" s="685"/>
      <c r="XR69" s="685"/>
      <c r="XS69" s="685"/>
      <c r="XT69" s="685"/>
      <c r="XU69" s="685"/>
      <c r="XV69" s="685"/>
      <c r="XW69" s="685"/>
      <c r="XX69" s="685"/>
      <c r="XY69" s="685"/>
      <c r="XZ69" s="685"/>
      <c r="YA69" s="685"/>
      <c r="YB69" s="685"/>
      <c r="YC69" s="685"/>
      <c r="YD69" s="685"/>
      <c r="YE69" s="685"/>
      <c r="YF69" s="685"/>
      <c r="YG69" s="685"/>
      <c r="YH69" s="685"/>
      <c r="YI69" s="685"/>
      <c r="YJ69" s="685"/>
      <c r="YK69" s="685"/>
      <c r="YL69" s="685"/>
      <c r="YM69" s="685"/>
      <c r="YN69" s="685"/>
      <c r="YO69" s="685"/>
      <c r="YP69" s="685"/>
      <c r="YQ69" s="685"/>
      <c r="YR69" s="685"/>
      <c r="YS69" s="685"/>
      <c r="YT69" s="685"/>
      <c r="YU69" s="685"/>
      <c r="YV69" s="685"/>
      <c r="YW69" s="685"/>
      <c r="YX69" s="685"/>
      <c r="YY69" s="685"/>
      <c r="YZ69" s="685"/>
      <c r="ZA69" s="685"/>
      <c r="ZB69" s="685"/>
      <c r="ZC69" s="685"/>
      <c r="ZD69" s="685"/>
      <c r="ZE69" s="685"/>
      <c r="ZF69" s="685"/>
      <c r="ZG69" s="685"/>
      <c r="ZH69" s="685"/>
      <c r="ZI69" s="685"/>
      <c r="ZJ69" s="685"/>
      <c r="ZK69" s="685"/>
      <c r="ZL69" s="685"/>
      <c r="ZM69" s="685"/>
      <c r="ZN69" s="685"/>
      <c r="ZO69" s="685"/>
      <c r="ZP69" s="685"/>
      <c r="ZQ69" s="685"/>
      <c r="ZR69" s="685"/>
      <c r="ZS69" s="685"/>
      <c r="ZT69" s="685"/>
      <c r="ZU69" s="685"/>
      <c r="ZV69" s="685"/>
      <c r="ZW69" s="685"/>
      <c r="ZX69" s="685"/>
      <c r="ZY69" s="685"/>
      <c r="ZZ69" s="685"/>
      <c r="AAA69" s="685"/>
      <c r="AAB69" s="685"/>
      <c r="AAC69" s="685"/>
      <c r="AAD69" s="685"/>
      <c r="AAE69" s="685"/>
      <c r="AAF69" s="685"/>
      <c r="AAG69" s="685"/>
      <c r="AAH69" s="685"/>
      <c r="AAI69" s="685"/>
      <c r="AAJ69" s="685"/>
      <c r="AAK69" s="685"/>
      <c r="AAL69" s="685"/>
      <c r="AAM69" s="685"/>
      <c r="AAN69" s="685"/>
      <c r="AAO69" s="685"/>
      <c r="AAP69" s="685"/>
      <c r="AAQ69" s="685"/>
      <c r="AAR69" s="685"/>
      <c r="AAS69" s="685"/>
      <c r="AAT69" s="685"/>
      <c r="AAU69" s="685"/>
      <c r="AAV69" s="685"/>
      <c r="AAW69" s="685"/>
      <c r="AAX69" s="685"/>
      <c r="AAY69" s="685"/>
      <c r="AAZ69" s="685"/>
      <c r="ABA69" s="685"/>
      <c r="ABB69" s="685"/>
      <c r="ABC69" s="685"/>
      <c r="ABD69" s="685"/>
      <c r="ABE69" s="685"/>
      <c r="ABF69" s="685"/>
      <c r="ABG69" s="685"/>
      <c r="ABH69" s="685"/>
      <c r="ABI69" s="685"/>
      <c r="ABJ69" s="685"/>
      <c r="ABK69" s="685"/>
      <c r="ABL69" s="685"/>
      <c r="ABM69" s="685"/>
      <c r="ABN69" s="685"/>
      <c r="ABO69" s="685"/>
      <c r="ABP69" s="685"/>
      <c r="ABQ69" s="685"/>
      <c r="ABR69" s="685"/>
      <c r="ABS69" s="685"/>
      <c r="ABT69" s="685"/>
      <c r="ABU69" s="685"/>
      <c r="ABV69" s="685"/>
      <c r="ABW69" s="685"/>
      <c r="ABX69" s="685"/>
      <c r="ABY69" s="685"/>
      <c r="ABZ69" s="685"/>
      <c r="ACA69" s="685"/>
      <c r="ACB69" s="685"/>
      <c r="ACC69" s="685"/>
      <c r="ACD69" s="685"/>
      <c r="ACE69" s="685"/>
      <c r="ACF69" s="685"/>
      <c r="ACG69" s="685"/>
      <c r="ACH69" s="685"/>
      <c r="ACI69" s="685"/>
      <c r="ACJ69" s="685"/>
      <c r="ACK69" s="685"/>
      <c r="ACL69" s="685"/>
      <c r="ACM69" s="685"/>
      <c r="ACN69" s="685"/>
      <c r="ACO69" s="685"/>
      <c r="ACP69" s="685"/>
      <c r="ACQ69" s="685"/>
      <c r="ACR69" s="685"/>
      <c r="ACS69" s="685"/>
      <c r="ACT69" s="685"/>
      <c r="ACU69" s="685"/>
      <c r="ACV69" s="685"/>
      <c r="ACW69" s="685"/>
      <c r="ACX69" s="685"/>
      <c r="ACY69" s="685"/>
      <c r="ACZ69" s="685"/>
      <c r="ADA69" s="685"/>
      <c r="ADB69" s="685"/>
      <c r="ADC69" s="685"/>
      <c r="ADD69" s="685"/>
      <c r="ADE69" s="685"/>
      <c r="ADF69" s="685"/>
      <c r="ADG69" s="685"/>
      <c r="ADH69" s="685"/>
      <c r="ADI69" s="685"/>
      <c r="ADJ69" s="685"/>
      <c r="ADK69" s="685"/>
      <c r="ADL69" s="685"/>
      <c r="ADM69" s="685"/>
      <c r="ADN69" s="685"/>
      <c r="ADO69" s="685"/>
      <c r="ADP69" s="685"/>
      <c r="ADQ69" s="685"/>
      <c r="ADR69" s="685"/>
      <c r="ADS69" s="685"/>
      <c r="ADT69" s="685"/>
      <c r="ADU69" s="685"/>
      <c r="ADV69" s="685"/>
      <c r="ADW69" s="685"/>
      <c r="ADX69" s="685"/>
      <c r="ADY69" s="685"/>
      <c r="ADZ69" s="685"/>
      <c r="AEA69" s="685"/>
      <c r="AEB69" s="685"/>
      <c r="AEC69" s="685"/>
      <c r="AED69" s="685"/>
      <c r="AEE69" s="685"/>
      <c r="AEF69" s="685"/>
      <c r="AEG69" s="685"/>
      <c r="AEH69" s="685"/>
      <c r="AEI69" s="685"/>
      <c r="AEJ69" s="685"/>
      <c r="AEK69" s="685"/>
      <c r="AEL69" s="685"/>
      <c r="AEM69" s="685"/>
      <c r="AEN69" s="685"/>
      <c r="AEO69" s="685"/>
      <c r="AEP69" s="685"/>
      <c r="AEQ69" s="685"/>
      <c r="AER69" s="685"/>
      <c r="AES69" s="685"/>
      <c r="AET69" s="685"/>
      <c r="AEU69" s="685"/>
      <c r="AEV69" s="685"/>
      <c r="AEW69" s="685"/>
      <c r="AEX69" s="685"/>
      <c r="AEY69" s="685"/>
      <c r="AEZ69" s="685"/>
      <c r="AFA69" s="685"/>
      <c r="AFB69" s="685"/>
      <c r="AFC69" s="685"/>
      <c r="AFD69" s="685"/>
      <c r="AFE69" s="685"/>
      <c r="AFF69" s="685"/>
      <c r="AFG69" s="685"/>
      <c r="AFH69" s="685"/>
      <c r="AFI69" s="685"/>
      <c r="AFJ69" s="685"/>
      <c r="AFK69" s="685"/>
      <c r="AFL69" s="685"/>
      <c r="AFM69" s="685"/>
      <c r="AFN69" s="685"/>
      <c r="AFO69" s="685"/>
      <c r="AFP69" s="685"/>
      <c r="AFQ69" s="685"/>
      <c r="AFR69" s="685"/>
      <c r="AFS69" s="685"/>
      <c r="AFT69" s="685"/>
      <c r="AFU69" s="685"/>
      <c r="AFV69" s="685"/>
      <c r="AFW69" s="685"/>
      <c r="AFX69" s="685"/>
      <c r="AFY69" s="685"/>
      <c r="AFZ69" s="685"/>
      <c r="AGA69" s="685"/>
      <c r="AGB69" s="685"/>
      <c r="AGC69" s="685"/>
      <c r="AGD69" s="685"/>
      <c r="AGE69" s="685"/>
      <c r="AGF69" s="685"/>
      <c r="AGG69" s="685"/>
      <c r="AGH69" s="685"/>
      <c r="AGI69" s="685"/>
      <c r="AGJ69" s="685"/>
      <c r="AGK69" s="685"/>
      <c r="AGL69" s="685"/>
      <c r="AGM69" s="685"/>
      <c r="AGN69" s="685"/>
      <c r="AGO69" s="685"/>
      <c r="AGP69" s="685"/>
      <c r="AGQ69" s="685"/>
      <c r="AGR69" s="685"/>
      <c r="AGS69" s="685"/>
      <c r="AGT69" s="685"/>
      <c r="AGU69" s="685"/>
      <c r="AGV69" s="685"/>
      <c r="AGW69" s="685"/>
      <c r="AGX69" s="685"/>
      <c r="AGY69" s="685"/>
      <c r="AGZ69" s="685"/>
      <c r="AHA69" s="685"/>
      <c r="AHB69" s="685"/>
      <c r="AHC69" s="685"/>
      <c r="AHD69" s="685"/>
      <c r="AHE69" s="685"/>
      <c r="AHF69" s="685"/>
      <c r="AHG69" s="685"/>
      <c r="AHH69" s="685"/>
      <c r="AHI69" s="685"/>
      <c r="AHJ69" s="685"/>
      <c r="AHK69" s="685"/>
      <c r="AHL69" s="685"/>
      <c r="AHM69" s="685"/>
      <c r="AHN69" s="685"/>
      <c r="AHO69" s="685"/>
      <c r="AHP69" s="685"/>
      <c r="AHQ69" s="685"/>
      <c r="AHR69" s="685"/>
      <c r="AHS69" s="685"/>
      <c r="AHT69" s="685"/>
      <c r="AHU69" s="685"/>
      <c r="AHV69" s="685"/>
      <c r="AHW69" s="685"/>
      <c r="AHX69" s="685"/>
      <c r="AHY69" s="685"/>
      <c r="AHZ69" s="685"/>
      <c r="AIA69" s="685"/>
      <c r="AIB69" s="685"/>
      <c r="AIC69" s="685"/>
      <c r="AID69" s="685"/>
      <c r="AIE69" s="685"/>
      <c r="AIF69" s="685"/>
      <c r="AIG69" s="685"/>
      <c r="AIH69" s="685"/>
      <c r="AII69" s="685"/>
      <c r="AIJ69" s="685"/>
      <c r="AIK69" s="685"/>
      <c r="AIL69" s="685"/>
      <c r="AIM69" s="685"/>
      <c r="AIN69" s="685"/>
      <c r="AIO69" s="685"/>
      <c r="AIP69" s="685"/>
      <c r="AIQ69" s="685"/>
      <c r="AIR69" s="685"/>
      <c r="AIS69" s="685"/>
      <c r="AIT69" s="685"/>
      <c r="AIU69" s="685"/>
      <c r="AIV69" s="685"/>
      <c r="AIW69" s="685"/>
      <c r="AIX69" s="685"/>
      <c r="AIY69" s="685"/>
      <c r="AIZ69" s="685"/>
      <c r="AJA69" s="685"/>
      <c r="AJB69" s="685"/>
      <c r="AJC69" s="685"/>
      <c r="AJD69" s="685"/>
      <c r="AJE69" s="685"/>
      <c r="AJF69" s="685"/>
      <c r="AJG69" s="685"/>
      <c r="AJH69" s="685"/>
      <c r="AJI69" s="685"/>
      <c r="AJJ69" s="685"/>
      <c r="AJK69" s="685"/>
      <c r="AJL69" s="685"/>
      <c r="AJM69" s="685"/>
      <c r="AJN69" s="685"/>
      <c r="AJO69" s="685"/>
      <c r="AJP69" s="685"/>
      <c r="AJQ69" s="685"/>
      <c r="AJR69" s="685"/>
      <c r="AJS69" s="685"/>
      <c r="AJT69" s="685"/>
      <c r="AJU69" s="685"/>
      <c r="AJV69" s="685"/>
      <c r="AJW69" s="685"/>
      <c r="AJX69" s="685"/>
      <c r="AJY69" s="685"/>
      <c r="AJZ69" s="685"/>
      <c r="AKA69" s="685"/>
      <c r="AKB69" s="685"/>
      <c r="AKC69" s="685"/>
      <c r="AKD69" s="685"/>
      <c r="AKE69" s="685"/>
      <c r="AKF69" s="685"/>
      <c r="AKG69" s="685"/>
      <c r="AKH69" s="685"/>
      <c r="AKI69" s="685"/>
      <c r="AKJ69" s="685"/>
      <c r="AKK69" s="685"/>
      <c r="AKL69" s="685"/>
      <c r="AKM69" s="685"/>
      <c r="AKN69" s="685"/>
      <c r="AKO69" s="685"/>
      <c r="AKP69" s="685"/>
      <c r="AKQ69" s="685"/>
      <c r="AKR69" s="685"/>
      <c r="AKS69" s="685"/>
      <c r="AKT69" s="685"/>
      <c r="AKU69" s="685"/>
      <c r="AKV69" s="685"/>
      <c r="AKW69" s="685"/>
      <c r="AKX69" s="685"/>
      <c r="AKY69" s="685"/>
      <c r="AKZ69" s="685"/>
      <c r="ALA69" s="685"/>
      <c r="ALB69" s="685"/>
      <c r="ALC69" s="685"/>
      <c r="ALD69" s="685"/>
      <c r="ALE69" s="685"/>
      <c r="ALF69" s="685"/>
      <c r="ALG69" s="685"/>
      <c r="ALH69" s="685"/>
      <c r="ALI69" s="685"/>
      <c r="ALJ69" s="685"/>
      <c r="ALK69" s="685"/>
      <c r="ALL69" s="685"/>
      <c r="ALM69" s="685"/>
      <c r="ALN69" s="685"/>
      <c r="ALO69" s="685"/>
      <c r="ALP69" s="685"/>
      <c r="ALQ69" s="685"/>
      <c r="ALR69" s="685"/>
      <c r="ALS69" s="685"/>
      <c r="ALT69" s="685"/>
      <c r="ALU69" s="685"/>
      <c r="ALV69" s="685"/>
      <c r="ALW69" s="685"/>
      <c r="ALX69" s="685"/>
      <c r="ALY69" s="685"/>
      <c r="ALZ69" s="685"/>
      <c r="AMA69" s="685"/>
      <c r="AMB69" s="685"/>
      <c r="AMC69" s="685"/>
      <c r="AMD69" s="685"/>
      <c r="AME69" s="685"/>
      <c r="AMF69" s="685"/>
      <c r="AMG69" s="685"/>
      <c r="AMH69" s="685"/>
      <c r="AMI69" s="685"/>
      <c r="AMJ69" s="685"/>
      <c r="AMK69" s="685"/>
      <c r="AML69" s="685"/>
      <c r="AMM69" s="685"/>
      <c r="AMN69" s="685"/>
      <c r="AMO69" s="685"/>
      <c r="AMP69" s="685"/>
      <c r="AMQ69" s="685"/>
      <c r="AMR69" s="685"/>
      <c r="AMS69" s="685"/>
      <c r="AMT69" s="685"/>
      <c r="AMU69" s="685"/>
      <c r="AMV69" s="685"/>
      <c r="AMW69" s="685"/>
      <c r="AMX69" s="685"/>
      <c r="AMY69" s="685"/>
      <c r="AMZ69" s="685"/>
      <c r="ANA69" s="685"/>
      <c r="ANB69" s="685"/>
      <c r="ANC69" s="685"/>
      <c r="AND69" s="685"/>
      <c r="ANE69" s="685"/>
      <c r="ANF69" s="685"/>
      <c r="ANG69" s="685"/>
      <c r="ANH69" s="685"/>
      <c r="ANI69" s="685"/>
      <c r="ANJ69" s="685"/>
      <c r="ANK69" s="685"/>
      <c r="ANL69" s="685"/>
      <c r="ANM69" s="685"/>
      <c r="ANN69" s="685"/>
      <c r="ANO69" s="685"/>
      <c r="ANP69" s="685"/>
      <c r="ANQ69" s="685"/>
      <c r="ANR69" s="685"/>
      <c r="ANS69" s="685"/>
      <c r="ANT69" s="685"/>
      <c r="ANU69" s="685"/>
      <c r="ANV69" s="685"/>
      <c r="ANW69" s="685"/>
      <c r="ANX69" s="685"/>
      <c r="ANY69" s="685"/>
      <c r="ANZ69" s="685"/>
      <c r="AOA69" s="685"/>
      <c r="AOB69" s="685"/>
      <c r="AOC69" s="685"/>
      <c r="AOD69" s="685"/>
      <c r="AOE69" s="685"/>
      <c r="AOF69" s="685"/>
      <c r="AOG69" s="685"/>
      <c r="AOH69" s="685"/>
      <c r="AOI69" s="685"/>
      <c r="AOJ69" s="685"/>
      <c r="AOK69" s="685"/>
      <c r="AOL69" s="685"/>
      <c r="AOM69" s="685"/>
      <c r="AON69" s="685"/>
      <c r="AOO69" s="685"/>
      <c r="AOP69" s="685"/>
      <c r="AOQ69" s="685"/>
      <c r="AOR69" s="685"/>
      <c r="AOS69" s="685"/>
      <c r="AOT69" s="685"/>
      <c r="AOU69" s="685"/>
      <c r="AOV69" s="685"/>
      <c r="AOW69" s="685"/>
      <c r="AOX69" s="685"/>
      <c r="AOY69" s="685"/>
      <c r="AOZ69" s="685"/>
      <c r="APA69" s="685"/>
      <c r="APB69" s="685"/>
      <c r="APC69" s="685"/>
      <c r="APD69" s="685"/>
      <c r="APE69" s="685"/>
      <c r="APF69" s="685"/>
      <c r="APG69" s="685"/>
      <c r="APH69" s="685"/>
      <c r="API69" s="685"/>
      <c r="APJ69" s="685"/>
      <c r="APK69" s="685"/>
      <c r="APL69" s="685"/>
      <c r="APM69" s="685"/>
      <c r="APN69" s="685"/>
      <c r="APO69" s="685"/>
      <c r="APP69" s="685"/>
      <c r="APQ69" s="685"/>
      <c r="APR69" s="685"/>
      <c r="APS69" s="685"/>
      <c r="APT69" s="685"/>
      <c r="APU69" s="685"/>
      <c r="APV69" s="685"/>
      <c r="APW69" s="685"/>
      <c r="APX69" s="685"/>
      <c r="APY69" s="685"/>
      <c r="APZ69" s="685"/>
      <c r="AQA69" s="685"/>
      <c r="AQB69" s="685"/>
      <c r="AQC69" s="685"/>
      <c r="AQD69" s="685"/>
      <c r="AQE69" s="685"/>
      <c r="AQF69" s="685"/>
      <c r="AQG69" s="685"/>
      <c r="AQH69" s="685"/>
      <c r="AQI69" s="685"/>
      <c r="AQJ69" s="685"/>
      <c r="AQK69" s="685"/>
      <c r="AQL69" s="685"/>
      <c r="AQM69" s="685"/>
      <c r="AQN69" s="685"/>
      <c r="AQO69" s="685"/>
      <c r="AQP69" s="685"/>
      <c r="AQQ69" s="685"/>
      <c r="AQR69" s="685"/>
      <c r="AQS69" s="685"/>
      <c r="AQT69" s="685"/>
      <c r="AQU69" s="685"/>
      <c r="AQV69" s="685"/>
      <c r="AQW69" s="685"/>
      <c r="AQX69" s="685"/>
      <c r="AQY69" s="685"/>
      <c r="AQZ69" s="685"/>
      <c r="ARA69" s="685"/>
      <c r="ARB69" s="685"/>
      <c r="ARC69" s="685"/>
      <c r="ARD69" s="685"/>
      <c r="ARE69" s="685"/>
      <c r="ARF69" s="685"/>
      <c r="ARG69" s="685"/>
      <c r="ARH69" s="685"/>
      <c r="ARI69" s="685"/>
      <c r="ARJ69" s="685"/>
      <c r="ARK69" s="685"/>
      <c r="ARL69" s="685"/>
      <c r="ARM69" s="685"/>
      <c r="ARN69" s="685"/>
      <c r="ARO69" s="685"/>
      <c r="ARP69" s="685"/>
      <c r="ARQ69" s="685"/>
      <c r="ARR69" s="685"/>
      <c r="ARS69" s="685"/>
      <c r="ART69" s="685"/>
      <c r="ARU69" s="685"/>
      <c r="ARV69" s="685"/>
      <c r="ARW69" s="685"/>
      <c r="ARX69" s="685"/>
      <c r="ARY69" s="685"/>
      <c r="ARZ69" s="685"/>
      <c r="ASA69" s="685"/>
      <c r="ASB69" s="685"/>
      <c r="ASC69" s="685"/>
      <c r="ASD69" s="685"/>
      <c r="ASE69" s="685"/>
      <c r="ASF69" s="685"/>
      <c r="ASG69" s="685"/>
      <c r="ASH69" s="685"/>
      <c r="ASI69" s="685"/>
      <c r="ASJ69" s="685"/>
      <c r="ASK69" s="685"/>
      <c r="ASL69" s="685"/>
      <c r="ASM69" s="685"/>
      <c r="ASN69" s="685"/>
      <c r="ASO69" s="685"/>
      <c r="ASP69" s="685"/>
      <c r="ASQ69" s="685"/>
      <c r="ASR69" s="685"/>
      <c r="ASS69" s="685"/>
      <c r="AST69" s="685"/>
      <c r="ASU69" s="685"/>
      <c r="ASV69" s="685"/>
      <c r="ASW69" s="685"/>
      <c r="ASX69" s="685"/>
      <c r="ASY69" s="685"/>
      <c r="ASZ69" s="685"/>
      <c r="ATA69" s="685"/>
      <c r="ATB69" s="685"/>
      <c r="ATC69" s="685"/>
      <c r="ATD69" s="685"/>
      <c r="ATE69" s="685"/>
      <c r="ATF69" s="685"/>
      <c r="ATG69" s="685"/>
      <c r="ATH69" s="685"/>
      <c r="ATI69" s="685"/>
      <c r="ATJ69" s="685"/>
      <c r="ATK69" s="685"/>
      <c r="ATL69" s="685"/>
      <c r="ATM69" s="685"/>
      <c r="ATN69" s="685"/>
      <c r="ATO69" s="685"/>
      <c r="ATP69" s="685"/>
      <c r="ATQ69" s="685"/>
      <c r="ATR69" s="685"/>
      <c r="ATS69" s="685"/>
      <c r="ATT69" s="685"/>
      <c r="ATU69" s="685"/>
      <c r="ATV69" s="685"/>
      <c r="ATW69" s="685"/>
      <c r="ATX69" s="685"/>
      <c r="ATY69" s="685"/>
      <c r="ATZ69" s="685"/>
      <c r="AUA69" s="685"/>
      <c r="AUB69" s="685"/>
      <c r="AUC69" s="685"/>
      <c r="AUD69" s="685"/>
      <c r="AUE69" s="685"/>
      <c r="AUF69" s="685"/>
      <c r="AUG69" s="685"/>
      <c r="AUH69" s="685"/>
      <c r="AUI69" s="685"/>
      <c r="AUJ69" s="685"/>
      <c r="AUK69" s="685"/>
      <c r="AUL69" s="685"/>
      <c r="AUM69" s="685"/>
      <c r="AUN69" s="685"/>
      <c r="AUO69" s="685"/>
      <c r="AUP69" s="685"/>
      <c r="AUQ69" s="685"/>
      <c r="AUR69" s="685"/>
      <c r="AUS69" s="685"/>
      <c r="AUT69" s="685"/>
      <c r="AUU69" s="685"/>
      <c r="AUV69" s="685"/>
      <c r="AUW69" s="685"/>
      <c r="AUX69" s="685"/>
      <c r="AUY69" s="685"/>
      <c r="AUZ69" s="685"/>
      <c r="AVA69" s="685"/>
      <c r="AVB69" s="685"/>
      <c r="AVC69" s="685"/>
      <c r="AVD69" s="685"/>
      <c r="AVE69" s="685"/>
      <c r="AVF69" s="685"/>
      <c r="AVG69" s="685"/>
      <c r="AVH69" s="685"/>
      <c r="AVI69" s="685"/>
      <c r="AVJ69" s="685"/>
      <c r="AVK69" s="685"/>
      <c r="AVL69" s="685"/>
      <c r="AVM69" s="685"/>
      <c r="AVN69" s="685"/>
      <c r="AVO69" s="685"/>
      <c r="AVP69" s="685"/>
      <c r="AVQ69" s="685"/>
      <c r="AVR69" s="685"/>
      <c r="AVS69" s="685"/>
      <c r="AVT69" s="685"/>
      <c r="AVU69" s="685"/>
      <c r="AVV69" s="685"/>
      <c r="AVW69" s="685"/>
      <c r="AVX69" s="685"/>
      <c r="AVY69" s="685"/>
      <c r="AVZ69" s="685"/>
      <c r="AWA69" s="685"/>
      <c r="AWB69" s="685"/>
      <c r="AWC69" s="685"/>
      <c r="AWD69" s="685"/>
      <c r="AWE69" s="685"/>
      <c r="AWF69" s="685"/>
      <c r="AWG69" s="685"/>
      <c r="AWH69" s="685"/>
      <c r="AWI69" s="685"/>
      <c r="AWJ69" s="685"/>
      <c r="AWK69" s="685"/>
      <c r="AWL69" s="685"/>
      <c r="AWM69" s="685"/>
      <c r="AWN69" s="685"/>
      <c r="AWO69" s="685"/>
      <c r="AWP69" s="685"/>
      <c r="AWQ69" s="685"/>
      <c r="AWR69" s="685"/>
      <c r="AWS69" s="685"/>
      <c r="AWT69" s="685"/>
      <c r="AWU69" s="685"/>
      <c r="AWV69" s="685"/>
      <c r="AWW69" s="685"/>
      <c r="AWX69" s="685"/>
      <c r="AWY69" s="685"/>
      <c r="AWZ69" s="685"/>
      <c r="AXA69" s="685"/>
      <c r="AXB69" s="685"/>
      <c r="AXC69" s="685"/>
      <c r="AXD69" s="685"/>
      <c r="AXE69" s="685"/>
      <c r="AXF69" s="685"/>
      <c r="AXG69" s="685"/>
      <c r="AXH69" s="685"/>
      <c r="AXI69" s="685"/>
      <c r="AXJ69" s="685"/>
      <c r="AXK69" s="685"/>
      <c r="AXL69" s="685"/>
      <c r="AXM69" s="685"/>
      <c r="AXN69" s="685"/>
      <c r="AXO69" s="685"/>
      <c r="AXP69" s="685"/>
      <c r="AXQ69" s="685"/>
      <c r="AXR69" s="685"/>
      <c r="AXS69" s="685"/>
      <c r="AXT69" s="685"/>
      <c r="AXU69" s="685"/>
      <c r="AXV69" s="685"/>
      <c r="AXW69" s="685"/>
      <c r="AXX69" s="685"/>
      <c r="AXY69" s="685"/>
      <c r="AXZ69" s="685"/>
      <c r="AYA69" s="685"/>
      <c r="AYB69" s="685"/>
      <c r="AYC69" s="685"/>
      <c r="AYD69" s="685"/>
      <c r="AYE69" s="685"/>
      <c r="AYF69" s="685"/>
      <c r="AYG69" s="685"/>
      <c r="AYH69" s="685"/>
      <c r="AYI69" s="685"/>
      <c r="AYJ69" s="685"/>
      <c r="AYK69" s="685"/>
      <c r="AYL69" s="685"/>
      <c r="AYM69" s="685"/>
      <c r="AYN69" s="685"/>
      <c r="AYO69" s="685"/>
      <c r="AYP69" s="685"/>
      <c r="AYQ69" s="685"/>
      <c r="AYR69" s="685"/>
      <c r="AYS69" s="685"/>
      <c r="AYT69" s="685"/>
      <c r="AYU69" s="685"/>
      <c r="AYV69" s="685"/>
      <c r="AYW69" s="685"/>
      <c r="AYX69" s="685"/>
      <c r="AYY69" s="685"/>
      <c r="AYZ69" s="685"/>
      <c r="AZA69" s="685"/>
      <c r="AZB69" s="685"/>
      <c r="AZC69" s="685"/>
      <c r="AZD69" s="685"/>
      <c r="AZE69" s="685"/>
      <c r="AZF69" s="685"/>
      <c r="AZG69" s="685"/>
      <c r="AZH69" s="685"/>
      <c r="AZI69" s="685"/>
      <c r="AZJ69" s="685"/>
      <c r="AZK69" s="685"/>
      <c r="AZL69" s="685"/>
      <c r="AZM69" s="685"/>
      <c r="AZN69" s="685"/>
      <c r="AZO69" s="685"/>
      <c r="AZP69" s="685"/>
      <c r="AZQ69" s="685"/>
      <c r="AZR69" s="685"/>
      <c r="AZS69" s="685"/>
      <c r="AZT69" s="685"/>
      <c r="AZU69" s="685"/>
      <c r="AZV69" s="685"/>
      <c r="AZW69" s="685"/>
      <c r="AZX69" s="685"/>
      <c r="AZY69" s="685"/>
      <c r="AZZ69" s="685"/>
      <c r="BAA69" s="685"/>
      <c r="BAB69" s="685"/>
      <c r="BAC69" s="685"/>
      <c r="BAD69" s="685"/>
      <c r="BAE69" s="685"/>
      <c r="BAF69" s="685"/>
      <c r="BAG69" s="685"/>
      <c r="BAH69" s="685"/>
      <c r="BAI69" s="685"/>
      <c r="BAJ69" s="685"/>
      <c r="BAK69" s="685"/>
      <c r="BAL69" s="685"/>
      <c r="BAM69" s="685"/>
      <c r="BAN69" s="685"/>
      <c r="BAO69" s="685"/>
      <c r="BAP69" s="685"/>
      <c r="BAQ69" s="685"/>
      <c r="BAR69" s="685"/>
      <c r="BAS69" s="685"/>
      <c r="BAT69" s="685"/>
      <c r="BAU69" s="685"/>
      <c r="BAV69" s="685"/>
      <c r="BAW69" s="685"/>
      <c r="BAX69" s="685"/>
      <c r="BAY69" s="685"/>
      <c r="BAZ69" s="685"/>
      <c r="BBA69" s="685"/>
      <c r="BBB69" s="685"/>
      <c r="BBC69" s="685"/>
      <c r="BBD69" s="685"/>
      <c r="BBE69" s="685"/>
      <c r="BBF69" s="685"/>
      <c r="BBG69" s="685"/>
      <c r="BBH69" s="685"/>
      <c r="BBI69" s="685"/>
      <c r="BBJ69" s="685"/>
      <c r="BBK69" s="685"/>
      <c r="BBL69" s="685"/>
      <c r="BBM69" s="685"/>
      <c r="BBN69" s="685"/>
      <c r="BBO69" s="685"/>
      <c r="BBP69" s="685"/>
      <c r="BBQ69" s="685"/>
      <c r="BBR69" s="685"/>
      <c r="BBS69" s="685"/>
      <c r="BBT69" s="685"/>
      <c r="BBU69" s="685"/>
      <c r="BBV69" s="685"/>
      <c r="BBW69" s="685"/>
      <c r="BBX69" s="685"/>
      <c r="BBY69" s="685"/>
      <c r="BBZ69" s="685"/>
      <c r="BCA69" s="685"/>
      <c r="BCB69" s="685"/>
      <c r="BCC69" s="685"/>
      <c r="BCD69" s="685"/>
      <c r="BCE69" s="685"/>
      <c r="BCF69" s="685"/>
      <c r="BCG69" s="685"/>
      <c r="BCH69" s="685"/>
      <c r="BCI69" s="685"/>
      <c r="BCJ69" s="685"/>
      <c r="BCK69" s="685"/>
      <c r="BCL69" s="685"/>
      <c r="BCM69" s="685"/>
      <c r="BCN69" s="685"/>
      <c r="BCO69" s="685"/>
      <c r="BCP69" s="685"/>
      <c r="BCQ69" s="685"/>
      <c r="BCR69" s="685"/>
      <c r="BCS69" s="685"/>
      <c r="BCT69" s="685"/>
      <c r="BCU69" s="685"/>
      <c r="BCV69" s="685"/>
      <c r="BCW69" s="685"/>
      <c r="BCX69" s="685"/>
      <c r="BCY69" s="685"/>
      <c r="BCZ69" s="685"/>
      <c r="BDA69" s="685"/>
      <c r="BDB69" s="685"/>
      <c r="BDC69" s="685"/>
      <c r="BDD69" s="685"/>
      <c r="BDE69" s="685"/>
      <c r="BDF69" s="685"/>
      <c r="BDG69" s="685"/>
      <c r="BDH69" s="685"/>
      <c r="BDI69" s="685"/>
      <c r="BDJ69" s="685"/>
      <c r="BDK69" s="685"/>
      <c r="BDL69" s="685"/>
      <c r="BDM69" s="685"/>
      <c r="BDN69" s="685"/>
      <c r="BDO69" s="685"/>
      <c r="BDP69" s="685"/>
      <c r="BDQ69" s="685"/>
      <c r="BDR69" s="685"/>
      <c r="BDS69" s="685"/>
      <c r="BDT69" s="685"/>
      <c r="BDU69" s="685"/>
      <c r="BDV69" s="685"/>
      <c r="BDW69" s="685"/>
      <c r="BDX69" s="685"/>
      <c r="BDY69" s="685"/>
      <c r="BDZ69" s="685"/>
      <c r="BEA69" s="685"/>
      <c r="BEB69" s="685"/>
      <c r="BEC69" s="685"/>
      <c r="BED69" s="685"/>
      <c r="BEE69" s="685"/>
      <c r="BEF69" s="685"/>
      <c r="BEG69" s="685"/>
      <c r="BEH69" s="685"/>
      <c r="BEI69" s="685"/>
      <c r="BEJ69" s="685"/>
      <c r="BEK69" s="685"/>
      <c r="BEL69" s="685"/>
      <c r="BEM69" s="685"/>
      <c r="BEN69" s="685"/>
      <c r="BEO69" s="685"/>
      <c r="BEP69" s="685"/>
      <c r="BEQ69" s="685"/>
      <c r="BER69" s="685"/>
      <c r="BES69" s="685"/>
      <c r="BET69" s="685"/>
      <c r="BEU69" s="685"/>
      <c r="BEV69" s="685"/>
      <c r="BEW69" s="685"/>
      <c r="BEX69" s="685"/>
      <c r="BEY69" s="685"/>
      <c r="BEZ69" s="685"/>
      <c r="BFA69" s="685"/>
      <c r="BFB69" s="685"/>
      <c r="BFC69" s="685"/>
      <c r="BFD69" s="685"/>
      <c r="BFE69" s="685"/>
      <c r="BFF69" s="685"/>
      <c r="BFG69" s="685"/>
      <c r="BFH69" s="685"/>
      <c r="BFI69" s="685"/>
      <c r="BFJ69" s="685"/>
      <c r="BFK69" s="685"/>
      <c r="BFL69" s="685"/>
      <c r="BFM69" s="685"/>
      <c r="BFN69" s="685"/>
      <c r="BFO69" s="685"/>
      <c r="BFP69" s="685"/>
      <c r="BFQ69" s="685"/>
      <c r="BFR69" s="685"/>
      <c r="BFS69" s="685"/>
      <c r="BFT69" s="685"/>
      <c r="BFU69" s="685"/>
      <c r="BFV69" s="685"/>
      <c r="BFW69" s="685"/>
      <c r="BFX69" s="685"/>
      <c r="BFY69" s="685"/>
      <c r="BFZ69" s="685"/>
      <c r="BGA69" s="685"/>
      <c r="BGB69" s="685"/>
      <c r="BGC69" s="685"/>
      <c r="BGD69" s="685"/>
      <c r="BGE69" s="685"/>
      <c r="BGF69" s="685"/>
      <c r="BGG69" s="685"/>
      <c r="BGH69" s="685"/>
      <c r="BGI69" s="685"/>
      <c r="BGJ69" s="685"/>
      <c r="BGK69" s="685"/>
      <c r="BGL69" s="685"/>
      <c r="BGM69" s="685"/>
      <c r="BGN69" s="685"/>
      <c r="BGO69" s="685"/>
      <c r="BGP69" s="685"/>
      <c r="BGQ69" s="685"/>
      <c r="BGR69" s="685"/>
      <c r="BGS69" s="685"/>
      <c r="BGT69" s="685"/>
      <c r="BGU69" s="685"/>
      <c r="BGV69" s="685"/>
      <c r="BGW69" s="685"/>
      <c r="BGX69" s="685"/>
      <c r="BGY69" s="685"/>
      <c r="BGZ69" s="685"/>
      <c r="BHA69" s="685"/>
      <c r="BHB69" s="685"/>
      <c r="BHC69" s="685"/>
      <c r="BHD69" s="685"/>
      <c r="BHE69" s="685"/>
      <c r="BHF69" s="685"/>
      <c r="BHG69" s="685"/>
      <c r="BHH69" s="685"/>
      <c r="BHI69" s="685"/>
      <c r="BHJ69" s="685"/>
      <c r="BHK69" s="685"/>
      <c r="BHL69" s="685"/>
      <c r="BHM69" s="685"/>
      <c r="BHN69" s="685"/>
      <c r="BHO69" s="685"/>
      <c r="BHP69" s="685"/>
      <c r="BHQ69" s="685"/>
      <c r="BHR69" s="685"/>
      <c r="BHS69" s="685"/>
      <c r="BHT69" s="685"/>
      <c r="BHU69" s="685"/>
      <c r="BHV69" s="685"/>
      <c r="BHW69" s="685"/>
      <c r="BHX69" s="685"/>
      <c r="BHY69" s="685"/>
      <c r="BHZ69" s="685"/>
      <c r="BIA69" s="685"/>
      <c r="BIB69" s="685"/>
      <c r="BIC69" s="685"/>
      <c r="BID69" s="685"/>
      <c r="BIE69" s="685"/>
      <c r="BIF69" s="685"/>
      <c r="BIG69" s="685"/>
      <c r="BIH69" s="685"/>
      <c r="BII69" s="685"/>
      <c r="BIJ69" s="685"/>
      <c r="BIK69" s="685"/>
      <c r="BIL69" s="685"/>
      <c r="BIM69" s="685"/>
      <c r="BIN69" s="685"/>
      <c r="BIO69" s="685"/>
      <c r="BIP69" s="685"/>
      <c r="BIQ69" s="685"/>
      <c r="BIR69" s="685"/>
      <c r="BIS69" s="685"/>
      <c r="BIT69" s="685"/>
      <c r="BIU69" s="685"/>
      <c r="BIV69" s="685"/>
      <c r="BIW69" s="685"/>
      <c r="BIX69" s="685"/>
      <c r="BIY69" s="685"/>
      <c r="BIZ69" s="685"/>
      <c r="BJA69" s="685"/>
      <c r="BJB69" s="685"/>
      <c r="BJC69" s="685"/>
      <c r="BJD69" s="685"/>
      <c r="BJE69" s="685"/>
      <c r="BJF69" s="685"/>
      <c r="BJG69" s="685"/>
      <c r="BJH69" s="685"/>
      <c r="BJI69" s="685"/>
      <c r="BJJ69" s="685"/>
      <c r="BJK69" s="685"/>
      <c r="BJL69" s="685"/>
      <c r="BJM69" s="685"/>
      <c r="BJN69" s="685"/>
      <c r="BJO69" s="685"/>
      <c r="BJP69" s="685"/>
      <c r="BJQ69" s="685"/>
      <c r="BJR69" s="685"/>
      <c r="BJS69" s="685"/>
      <c r="BJT69" s="685"/>
      <c r="BJU69" s="685"/>
      <c r="BJV69" s="685"/>
      <c r="BJW69" s="685"/>
      <c r="BJX69" s="685"/>
      <c r="BJY69" s="685"/>
      <c r="BJZ69" s="685"/>
      <c r="BKA69" s="685"/>
      <c r="BKB69" s="685"/>
      <c r="BKC69" s="685"/>
      <c r="BKD69" s="685"/>
      <c r="BKE69" s="685"/>
      <c r="BKF69" s="685"/>
      <c r="BKG69" s="685"/>
      <c r="BKH69" s="685"/>
      <c r="BKI69" s="685"/>
      <c r="BKJ69" s="685"/>
      <c r="BKK69" s="685"/>
      <c r="BKL69" s="685"/>
      <c r="BKM69" s="685"/>
      <c r="BKN69" s="685"/>
      <c r="BKO69" s="685"/>
      <c r="BKP69" s="685"/>
      <c r="BKQ69" s="685"/>
      <c r="BKR69" s="685"/>
      <c r="BKS69" s="685"/>
      <c r="BKT69" s="685"/>
      <c r="BKU69" s="685"/>
      <c r="BKV69" s="685"/>
      <c r="BKW69" s="685"/>
      <c r="BKX69" s="685"/>
      <c r="BKY69" s="685"/>
      <c r="BKZ69" s="685"/>
      <c r="BLA69" s="685"/>
      <c r="BLB69" s="685"/>
      <c r="BLC69" s="685"/>
      <c r="BLD69" s="685"/>
      <c r="BLE69" s="685"/>
      <c r="BLF69" s="685"/>
      <c r="BLG69" s="685"/>
      <c r="BLH69" s="685"/>
      <c r="BLI69" s="685"/>
      <c r="BLJ69" s="685"/>
      <c r="BLK69" s="685"/>
      <c r="BLL69" s="685"/>
      <c r="BLM69" s="685"/>
      <c r="BLN69" s="685"/>
      <c r="BLO69" s="685"/>
      <c r="BLP69" s="685"/>
      <c r="BLQ69" s="685"/>
      <c r="BLR69" s="685"/>
      <c r="BLS69" s="685"/>
      <c r="BLT69" s="685"/>
      <c r="BLU69" s="685"/>
      <c r="BLV69" s="685"/>
      <c r="BLW69" s="685"/>
      <c r="BLX69" s="685"/>
      <c r="BLY69" s="685"/>
      <c r="BLZ69" s="685"/>
      <c r="BMA69" s="685"/>
      <c r="BMB69" s="685"/>
      <c r="BMC69" s="685"/>
      <c r="BMD69" s="685"/>
      <c r="BME69" s="685"/>
      <c r="BMF69" s="685"/>
      <c r="BMG69" s="685"/>
      <c r="BMH69" s="685"/>
      <c r="BMI69" s="685"/>
      <c r="BMJ69" s="685"/>
      <c r="BMK69" s="685"/>
      <c r="BML69" s="685"/>
      <c r="BMM69" s="685"/>
      <c r="BMN69" s="685"/>
      <c r="BMO69" s="685"/>
      <c r="BMP69" s="685"/>
      <c r="BMQ69" s="685"/>
      <c r="BMR69" s="685"/>
      <c r="BMS69" s="685"/>
      <c r="BMT69" s="685"/>
      <c r="BMU69" s="685"/>
      <c r="BMV69" s="685"/>
      <c r="BMW69" s="685"/>
      <c r="BMX69" s="685"/>
      <c r="BMY69" s="685"/>
      <c r="BMZ69" s="685"/>
      <c r="BNA69" s="685"/>
      <c r="BNB69" s="685"/>
      <c r="BNC69" s="685"/>
      <c r="BND69" s="685"/>
      <c r="BNE69" s="685"/>
      <c r="BNF69" s="685"/>
      <c r="BNG69" s="685"/>
      <c r="BNH69" s="685"/>
      <c r="BNI69" s="685"/>
      <c r="BNJ69" s="685"/>
      <c r="BNK69" s="685"/>
      <c r="BNL69" s="685"/>
      <c r="BNM69" s="685"/>
      <c r="BNN69" s="685"/>
      <c r="BNO69" s="685"/>
      <c r="BNP69" s="685"/>
      <c r="BNQ69" s="685"/>
      <c r="BNR69" s="685"/>
      <c r="BNS69" s="685"/>
      <c r="BNT69" s="685"/>
      <c r="BNU69" s="685"/>
      <c r="BNV69" s="685"/>
      <c r="BNW69" s="685"/>
      <c r="BNX69" s="685"/>
      <c r="BNY69" s="685"/>
      <c r="BNZ69" s="685"/>
      <c r="BOA69" s="685"/>
      <c r="BOB69" s="685"/>
      <c r="BOC69" s="685"/>
      <c r="BOD69" s="685"/>
      <c r="BOE69" s="685"/>
      <c r="BOF69" s="685"/>
      <c r="BOG69" s="685"/>
      <c r="BOH69" s="685"/>
      <c r="BOI69" s="685"/>
      <c r="BOJ69" s="685"/>
      <c r="BOK69" s="685"/>
      <c r="BOL69" s="685"/>
      <c r="BOM69" s="685"/>
      <c r="BON69" s="685"/>
      <c r="BOO69" s="685"/>
      <c r="BOP69" s="685"/>
      <c r="BOQ69" s="685"/>
      <c r="BOR69" s="685"/>
      <c r="BOS69" s="685"/>
      <c r="BOT69" s="685"/>
      <c r="BOU69" s="685"/>
      <c r="BOV69" s="685"/>
      <c r="BOW69" s="685"/>
      <c r="BOX69" s="685"/>
      <c r="BOY69" s="685"/>
      <c r="BOZ69" s="685"/>
      <c r="BPA69" s="685"/>
      <c r="BPB69" s="685"/>
      <c r="BPC69" s="685"/>
      <c r="BPD69" s="685"/>
      <c r="BPE69" s="685"/>
      <c r="BPF69" s="685"/>
      <c r="BPG69" s="685"/>
      <c r="BPH69" s="685"/>
      <c r="BPI69" s="685"/>
      <c r="BPJ69" s="685"/>
      <c r="BPK69" s="685"/>
      <c r="BPL69" s="685"/>
      <c r="BPM69" s="685"/>
      <c r="BPN69" s="685"/>
      <c r="BPO69" s="685"/>
      <c r="BPP69" s="685"/>
      <c r="BPQ69" s="685"/>
      <c r="BPR69" s="685"/>
      <c r="BPS69" s="685"/>
      <c r="BPT69" s="685"/>
      <c r="BPU69" s="685"/>
      <c r="BPV69" s="685"/>
      <c r="BPW69" s="685"/>
      <c r="BPX69" s="685"/>
      <c r="BPY69" s="685"/>
      <c r="BPZ69" s="685"/>
      <c r="BQA69" s="685"/>
      <c r="BQB69" s="685"/>
      <c r="BQC69" s="685"/>
      <c r="BQD69" s="685"/>
      <c r="BQE69" s="685"/>
      <c r="BQF69" s="685"/>
      <c r="BQG69" s="685"/>
      <c r="BQH69" s="685"/>
      <c r="BQI69" s="685"/>
      <c r="BQJ69" s="685"/>
      <c r="BQK69" s="685"/>
      <c r="BQL69" s="685"/>
      <c r="BQM69" s="685"/>
      <c r="BQN69" s="685"/>
      <c r="BQO69" s="685"/>
      <c r="BQP69" s="685"/>
      <c r="BQQ69" s="685"/>
      <c r="BQR69" s="685"/>
      <c r="BQS69" s="685"/>
      <c r="BQT69" s="685"/>
      <c r="BQU69" s="685"/>
      <c r="BQV69" s="685"/>
      <c r="BQW69" s="685"/>
      <c r="BQX69" s="685"/>
      <c r="BQY69" s="685"/>
      <c r="BQZ69" s="685"/>
      <c r="BRA69" s="685"/>
      <c r="BRB69" s="685"/>
      <c r="BRC69" s="685"/>
      <c r="BRD69" s="685"/>
      <c r="BRE69" s="685"/>
      <c r="BRF69" s="685"/>
      <c r="BRG69" s="685"/>
      <c r="BRH69" s="685"/>
      <c r="BRI69" s="685"/>
      <c r="BRJ69" s="685"/>
      <c r="BRK69" s="685"/>
      <c r="BRL69" s="685"/>
      <c r="BRM69" s="685"/>
      <c r="BRN69" s="685"/>
      <c r="BRO69" s="685"/>
      <c r="BRP69" s="685"/>
      <c r="BRQ69" s="685"/>
      <c r="BRR69" s="685"/>
      <c r="BRS69" s="685"/>
      <c r="BRT69" s="685"/>
      <c r="BRU69" s="685"/>
      <c r="BRV69" s="685"/>
      <c r="BRW69" s="685"/>
      <c r="BRX69" s="685"/>
      <c r="BRY69" s="685"/>
      <c r="BRZ69" s="685"/>
      <c r="BSA69" s="685"/>
      <c r="BSB69" s="685"/>
      <c r="BSC69" s="685"/>
      <c r="BSD69" s="685"/>
      <c r="BSE69" s="685"/>
      <c r="BSF69" s="685"/>
      <c r="BSG69" s="685"/>
      <c r="BSH69" s="685"/>
      <c r="BSI69" s="685"/>
      <c r="BSJ69" s="685"/>
      <c r="BSK69" s="685"/>
      <c r="BSL69" s="685"/>
      <c r="BSM69" s="685"/>
      <c r="BSN69" s="685"/>
      <c r="BSO69" s="685"/>
      <c r="BSP69" s="685"/>
      <c r="BSQ69" s="685"/>
      <c r="BSR69" s="685"/>
      <c r="BSS69" s="685"/>
      <c r="BST69" s="685"/>
      <c r="BSU69" s="685"/>
      <c r="BSV69" s="685"/>
      <c r="BSW69" s="685"/>
      <c r="BSX69" s="685"/>
      <c r="BSY69" s="685"/>
      <c r="BSZ69" s="685"/>
      <c r="BTA69" s="685"/>
      <c r="BTB69" s="685"/>
      <c r="BTC69" s="685"/>
      <c r="BTD69" s="685"/>
      <c r="BTE69" s="685"/>
      <c r="BTF69" s="685"/>
      <c r="BTG69" s="685"/>
      <c r="BTH69" s="685"/>
      <c r="BTI69" s="685"/>
      <c r="BTJ69" s="685"/>
      <c r="BTK69" s="685"/>
      <c r="BTL69" s="685"/>
      <c r="BTM69" s="685"/>
      <c r="BTN69" s="685"/>
      <c r="BTO69" s="685"/>
      <c r="BTP69" s="685"/>
      <c r="BTQ69" s="685"/>
      <c r="BTR69" s="685"/>
      <c r="BTS69" s="685"/>
      <c r="BTT69" s="685"/>
      <c r="BTU69" s="685"/>
      <c r="BTV69" s="685"/>
      <c r="BTW69" s="685"/>
      <c r="BTX69" s="685"/>
      <c r="BTY69" s="685"/>
      <c r="BTZ69" s="685"/>
      <c r="BUA69" s="685"/>
      <c r="BUB69" s="685"/>
      <c r="BUC69" s="685"/>
      <c r="BUD69" s="685"/>
      <c r="BUE69" s="685"/>
      <c r="BUF69" s="685"/>
      <c r="BUG69" s="685"/>
      <c r="BUH69" s="685"/>
      <c r="BUI69" s="685"/>
      <c r="BUJ69" s="685"/>
      <c r="BUK69" s="685"/>
      <c r="BUL69" s="685"/>
      <c r="BUM69" s="685"/>
      <c r="BUN69" s="685"/>
      <c r="BUO69" s="685"/>
      <c r="BUP69" s="685"/>
      <c r="BUQ69" s="685"/>
      <c r="BUR69" s="685"/>
      <c r="BUS69" s="685"/>
      <c r="BUT69" s="685"/>
      <c r="BUU69" s="685"/>
      <c r="BUV69" s="685"/>
      <c r="BUW69" s="685"/>
      <c r="BUX69" s="685"/>
      <c r="BUY69" s="685"/>
      <c r="BUZ69" s="685"/>
      <c r="BVA69" s="685"/>
      <c r="BVB69" s="685"/>
      <c r="BVC69" s="685"/>
      <c r="BVD69" s="685"/>
      <c r="BVE69" s="685"/>
      <c r="BVF69" s="685"/>
      <c r="BVG69" s="685"/>
      <c r="BVH69" s="685"/>
      <c r="BVI69" s="685"/>
      <c r="BVJ69" s="685"/>
      <c r="BVK69" s="685"/>
      <c r="BVL69" s="685"/>
      <c r="BVM69" s="685"/>
      <c r="BVN69" s="685"/>
      <c r="BVO69" s="685"/>
      <c r="BVP69" s="685"/>
      <c r="BVQ69" s="685"/>
      <c r="BVR69" s="685"/>
      <c r="BVS69" s="685"/>
      <c r="BVT69" s="685"/>
      <c r="BVU69" s="685"/>
      <c r="BVV69" s="685"/>
      <c r="BVW69" s="685"/>
      <c r="BVX69" s="685"/>
      <c r="BVY69" s="685"/>
      <c r="BVZ69" s="685"/>
      <c r="BWA69" s="685"/>
      <c r="BWB69" s="685"/>
      <c r="BWC69" s="685"/>
      <c r="BWD69" s="685"/>
      <c r="BWE69" s="685"/>
      <c r="BWF69" s="685"/>
      <c r="BWG69" s="685"/>
      <c r="BWH69" s="685"/>
      <c r="BWI69" s="685"/>
      <c r="BWJ69" s="685"/>
      <c r="BWK69" s="685"/>
      <c r="BWL69" s="685"/>
      <c r="BWM69" s="685"/>
      <c r="BWN69" s="685"/>
      <c r="BWO69" s="685"/>
      <c r="BWP69" s="685"/>
      <c r="BWQ69" s="685"/>
      <c r="BWR69" s="685"/>
      <c r="BWS69" s="685"/>
      <c r="BWT69" s="685"/>
      <c r="BWU69" s="685"/>
      <c r="BWV69" s="685"/>
      <c r="BWW69" s="685"/>
      <c r="BWX69" s="685"/>
      <c r="BWY69" s="685"/>
      <c r="BWZ69" s="685"/>
      <c r="BXA69" s="685"/>
      <c r="BXB69" s="685"/>
      <c r="BXC69" s="685"/>
      <c r="BXD69" s="685"/>
      <c r="BXE69" s="685"/>
      <c r="BXF69" s="685"/>
      <c r="BXG69" s="685"/>
      <c r="BXH69" s="685"/>
      <c r="BXI69" s="685"/>
      <c r="BXJ69" s="685"/>
      <c r="BXK69" s="685"/>
      <c r="BXL69" s="685"/>
      <c r="BXM69" s="685"/>
      <c r="BXN69" s="685"/>
      <c r="BXO69" s="685"/>
      <c r="BXP69" s="685"/>
      <c r="BXQ69" s="685"/>
      <c r="BXR69" s="685"/>
      <c r="BXS69" s="685"/>
      <c r="BXT69" s="685"/>
      <c r="BXU69" s="685"/>
      <c r="BXV69" s="685"/>
      <c r="BXW69" s="685"/>
      <c r="BXX69" s="685"/>
      <c r="BXY69" s="685"/>
      <c r="BXZ69" s="685"/>
      <c r="BYA69" s="685"/>
      <c r="BYB69" s="685"/>
      <c r="BYC69" s="685"/>
      <c r="BYD69" s="685"/>
      <c r="BYE69" s="685"/>
      <c r="BYF69" s="685"/>
      <c r="BYG69" s="685"/>
      <c r="BYH69" s="685"/>
      <c r="BYI69" s="685"/>
      <c r="BYJ69" s="685"/>
      <c r="BYK69" s="685"/>
      <c r="BYL69" s="685"/>
      <c r="BYM69" s="685"/>
      <c r="BYN69" s="685"/>
      <c r="BYO69" s="685"/>
      <c r="BYP69" s="685"/>
      <c r="BYQ69" s="685"/>
      <c r="BYR69" s="685"/>
      <c r="BYS69" s="685"/>
      <c r="BYT69" s="685"/>
      <c r="BYU69" s="685"/>
      <c r="BYV69" s="685"/>
      <c r="BYW69" s="685"/>
      <c r="BYX69" s="685"/>
      <c r="BYY69" s="685"/>
      <c r="BYZ69" s="685"/>
      <c r="BZA69" s="685"/>
      <c r="BZB69" s="685"/>
      <c r="BZC69" s="685"/>
      <c r="BZD69" s="685"/>
      <c r="BZE69" s="685"/>
      <c r="BZF69" s="685"/>
      <c r="BZG69" s="685"/>
      <c r="BZH69" s="685"/>
      <c r="BZI69" s="685"/>
      <c r="BZJ69" s="685"/>
      <c r="BZK69" s="685"/>
      <c r="BZL69" s="685"/>
      <c r="BZM69" s="685"/>
      <c r="BZN69" s="685"/>
      <c r="BZO69" s="685"/>
      <c r="BZP69" s="685"/>
      <c r="BZQ69" s="685"/>
      <c r="BZR69" s="685"/>
      <c r="BZS69" s="685"/>
      <c r="BZT69" s="685"/>
      <c r="BZU69" s="685"/>
      <c r="BZV69" s="685"/>
      <c r="BZW69" s="685"/>
      <c r="BZX69" s="685"/>
      <c r="BZY69" s="685"/>
      <c r="BZZ69" s="685"/>
      <c r="CAA69" s="685"/>
      <c r="CAB69" s="685"/>
      <c r="CAC69" s="685"/>
      <c r="CAD69" s="685"/>
      <c r="CAE69" s="685"/>
      <c r="CAF69" s="685"/>
      <c r="CAG69" s="685"/>
      <c r="CAH69" s="685"/>
      <c r="CAI69" s="685"/>
      <c r="CAJ69" s="685"/>
      <c r="CAK69" s="685"/>
      <c r="CAL69" s="685"/>
      <c r="CAM69" s="685"/>
      <c r="CAN69" s="685"/>
      <c r="CAO69" s="685"/>
      <c r="CAP69" s="685"/>
      <c r="CAQ69" s="685"/>
      <c r="CAR69" s="685"/>
      <c r="CAS69" s="685"/>
      <c r="CAT69" s="685"/>
      <c r="CAU69" s="685"/>
      <c r="CAV69" s="685"/>
      <c r="CAW69" s="685"/>
      <c r="CAX69" s="685"/>
      <c r="CAY69" s="685"/>
      <c r="CAZ69" s="685"/>
      <c r="CBA69" s="685"/>
      <c r="CBB69" s="685"/>
      <c r="CBC69" s="685"/>
      <c r="CBD69" s="685"/>
      <c r="CBE69" s="685"/>
      <c r="CBF69" s="685"/>
      <c r="CBG69" s="685"/>
      <c r="CBH69" s="685"/>
      <c r="CBI69" s="685"/>
      <c r="CBJ69" s="685"/>
      <c r="CBK69" s="685"/>
      <c r="CBL69" s="685"/>
      <c r="CBM69" s="685"/>
      <c r="CBN69" s="685"/>
      <c r="CBO69" s="685"/>
      <c r="CBP69" s="685"/>
      <c r="CBQ69" s="685"/>
      <c r="CBR69" s="685"/>
      <c r="CBS69" s="685"/>
      <c r="CBT69" s="685"/>
      <c r="CBU69" s="685"/>
      <c r="CBV69" s="685"/>
      <c r="CBW69" s="685"/>
      <c r="CBX69" s="685"/>
      <c r="CBY69" s="685"/>
      <c r="CBZ69" s="685"/>
      <c r="CCA69" s="685"/>
      <c r="CCB69" s="685"/>
      <c r="CCC69" s="685"/>
      <c r="CCD69" s="685"/>
      <c r="CCE69" s="685"/>
      <c r="CCF69" s="685"/>
      <c r="CCG69" s="685"/>
      <c r="CCH69" s="685"/>
      <c r="CCI69" s="685"/>
      <c r="CCJ69" s="685"/>
      <c r="CCK69" s="685"/>
      <c r="CCL69" s="685"/>
      <c r="CCM69" s="685"/>
      <c r="CCN69" s="685"/>
      <c r="CCO69" s="685"/>
      <c r="CCP69" s="685"/>
      <c r="CCQ69" s="685"/>
      <c r="CCR69" s="685"/>
      <c r="CCS69" s="685"/>
      <c r="CCT69" s="685"/>
      <c r="CCU69" s="685"/>
      <c r="CCV69" s="685"/>
      <c r="CCW69" s="685"/>
      <c r="CCX69" s="685"/>
      <c r="CCY69" s="685"/>
      <c r="CCZ69" s="685"/>
      <c r="CDA69" s="685"/>
      <c r="CDB69" s="685"/>
      <c r="CDC69" s="685"/>
      <c r="CDD69" s="685"/>
      <c r="CDE69" s="685"/>
      <c r="CDF69" s="685"/>
      <c r="CDG69" s="685"/>
      <c r="CDH69" s="685"/>
      <c r="CDI69" s="685"/>
      <c r="CDJ69" s="685"/>
      <c r="CDK69" s="685"/>
      <c r="CDL69" s="685"/>
      <c r="CDM69" s="685"/>
      <c r="CDN69" s="685"/>
      <c r="CDO69" s="685"/>
      <c r="CDP69" s="685"/>
      <c r="CDQ69" s="685"/>
      <c r="CDR69" s="685"/>
      <c r="CDS69" s="685"/>
      <c r="CDT69" s="685"/>
      <c r="CDU69" s="685"/>
      <c r="CDV69" s="685"/>
      <c r="CDW69" s="685"/>
      <c r="CDX69" s="685"/>
      <c r="CDY69" s="685"/>
      <c r="CDZ69" s="685"/>
      <c r="CEA69" s="685"/>
      <c r="CEB69" s="685"/>
      <c r="CEC69" s="685"/>
      <c r="CED69" s="685"/>
      <c r="CEE69" s="685"/>
      <c r="CEF69" s="685"/>
      <c r="CEG69" s="685"/>
      <c r="CEH69" s="685"/>
      <c r="CEI69" s="685"/>
      <c r="CEJ69" s="685"/>
      <c r="CEK69" s="685"/>
      <c r="CEL69" s="685"/>
      <c r="CEM69" s="685"/>
      <c r="CEN69" s="685"/>
      <c r="CEO69" s="685"/>
      <c r="CEP69" s="685"/>
      <c r="CEQ69" s="685"/>
      <c r="CER69" s="685"/>
      <c r="CES69" s="685"/>
      <c r="CET69" s="685"/>
      <c r="CEU69" s="685"/>
      <c r="CEV69" s="685"/>
      <c r="CEW69" s="685"/>
      <c r="CEX69" s="685"/>
      <c r="CEY69" s="685"/>
      <c r="CEZ69" s="685"/>
      <c r="CFA69" s="685"/>
      <c r="CFB69" s="685"/>
      <c r="CFC69" s="685"/>
      <c r="CFD69" s="685"/>
      <c r="CFE69" s="685"/>
      <c r="CFF69" s="685"/>
      <c r="CFG69" s="685"/>
      <c r="CFH69" s="685"/>
      <c r="CFI69" s="685"/>
      <c r="CFJ69" s="685"/>
      <c r="CFK69" s="685"/>
      <c r="CFL69" s="685"/>
      <c r="CFM69" s="685"/>
      <c r="CFN69" s="685"/>
      <c r="CFO69" s="685"/>
      <c r="CFP69" s="685"/>
      <c r="CFQ69" s="685"/>
      <c r="CFR69" s="685"/>
      <c r="CFS69" s="685"/>
      <c r="CFT69" s="685"/>
      <c r="CFU69" s="685"/>
      <c r="CFV69" s="685"/>
      <c r="CFW69" s="685"/>
      <c r="CFX69" s="685"/>
      <c r="CFY69" s="685"/>
      <c r="CFZ69" s="685"/>
      <c r="CGA69" s="685"/>
      <c r="CGB69" s="685"/>
      <c r="CGC69" s="685"/>
      <c r="CGD69" s="685"/>
      <c r="CGE69" s="685"/>
      <c r="CGF69" s="685"/>
      <c r="CGG69" s="685"/>
      <c r="CGH69" s="685"/>
      <c r="CGI69" s="685"/>
      <c r="CGJ69" s="685"/>
      <c r="CGK69" s="685"/>
      <c r="CGL69" s="685"/>
      <c r="CGM69" s="685"/>
      <c r="CGN69" s="685"/>
      <c r="CGO69" s="685"/>
      <c r="CGP69" s="685"/>
      <c r="CGQ69" s="685"/>
      <c r="CGR69" s="685"/>
      <c r="CGS69" s="685"/>
      <c r="CGT69" s="685"/>
      <c r="CGU69" s="685"/>
      <c r="CGV69" s="685"/>
      <c r="CGW69" s="685"/>
      <c r="CGX69" s="685"/>
      <c r="CGY69" s="685"/>
      <c r="CGZ69" s="685"/>
      <c r="CHA69" s="685"/>
      <c r="CHB69" s="685"/>
      <c r="CHC69" s="685"/>
      <c r="CHD69" s="685"/>
      <c r="CHE69" s="685"/>
      <c r="CHF69" s="685"/>
      <c r="CHG69" s="685"/>
      <c r="CHH69" s="685"/>
      <c r="CHI69" s="685"/>
      <c r="CHJ69" s="685"/>
      <c r="CHK69" s="685"/>
      <c r="CHL69" s="685"/>
      <c r="CHM69" s="685"/>
      <c r="CHN69" s="685"/>
      <c r="CHO69" s="685"/>
      <c r="CHP69" s="685"/>
      <c r="CHQ69" s="685"/>
      <c r="CHR69" s="685"/>
      <c r="CHS69" s="685"/>
      <c r="CHT69" s="685"/>
      <c r="CHU69" s="685"/>
      <c r="CHV69" s="685"/>
      <c r="CHW69" s="685"/>
      <c r="CHX69" s="685"/>
      <c r="CHY69" s="685"/>
      <c r="CHZ69" s="685"/>
      <c r="CIA69" s="685"/>
      <c r="CIB69" s="685"/>
      <c r="CIC69" s="685"/>
      <c r="CID69" s="685"/>
      <c r="CIE69" s="685"/>
      <c r="CIF69" s="685"/>
      <c r="CIG69" s="685"/>
      <c r="CIH69" s="685"/>
      <c r="CII69" s="685"/>
      <c r="CIJ69" s="685"/>
      <c r="CIK69" s="685"/>
      <c r="CIL69" s="685"/>
      <c r="CIM69" s="685"/>
      <c r="CIN69" s="685"/>
      <c r="CIO69" s="685"/>
      <c r="CIP69" s="685"/>
      <c r="CIQ69" s="685"/>
      <c r="CIR69" s="685"/>
      <c r="CIS69" s="685"/>
      <c r="CIT69" s="685"/>
      <c r="CIU69" s="685"/>
      <c r="CIV69" s="685"/>
      <c r="CIW69" s="685"/>
      <c r="CIX69" s="685"/>
      <c r="CIY69" s="685"/>
      <c r="CIZ69" s="685"/>
      <c r="CJA69" s="685"/>
      <c r="CJB69" s="685"/>
      <c r="CJC69" s="685"/>
      <c r="CJD69" s="685"/>
      <c r="CJE69" s="685"/>
      <c r="CJF69" s="685"/>
      <c r="CJG69" s="685"/>
      <c r="CJH69" s="685"/>
      <c r="CJI69" s="685"/>
      <c r="CJJ69" s="685"/>
      <c r="CJK69" s="685"/>
      <c r="CJL69" s="685"/>
      <c r="CJM69" s="685"/>
      <c r="CJN69" s="685"/>
      <c r="CJO69" s="685"/>
      <c r="CJP69" s="685"/>
      <c r="CJQ69" s="685"/>
      <c r="CJR69" s="685"/>
      <c r="CJS69" s="685"/>
      <c r="CJT69" s="685"/>
      <c r="CJU69" s="685"/>
      <c r="CJV69" s="685"/>
      <c r="CJW69" s="685"/>
      <c r="CJX69" s="685"/>
      <c r="CJY69" s="685"/>
      <c r="CJZ69" s="685"/>
      <c r="CKA69" s="685"/>
      <c r="CKB69" s="685"/>
      <c r="CKC69" s="685"/>
      <c r="CKD69" s="685"/>
      <c r="CKE69" s="685"/>
      <c r="CKF69" s="685"/>
      <c r="CKG69" s="685"/>
      <c r="CKH69" s="685"/>
      <c r="CKI69" s="685"/>
      <c r="CKJ69" s="685"/>
      <c r="CKK69" s="685"/>
      <c r="CKL69" s="685"/>
      <c r="CKM69" s="685"/>
      <c r="CKN69" s="685"/>
      <c r="CKO69" s="685"/>
      <c r="CKP69" s="685"/>
      <c r="CKQ69" s="685"/>
      <c r="CKR69" s="685"/>
      <c r="CKS69" s="685"/>
      <c r="CKT69" s="685"/>
      <c r="CKU69" s="685"/>
      <c r="CKV69" s="685"/>
      <c r="CKW69" s="685"/>
      <c r="CKX69" s="685"/>
      <c r="CKY69" s="685"/>
      <c r="CKZ69" s="685"/>
      <c r="CLA69" s="685"/>
      <c r="CLB69" s="685"/>
      <c r="CLC69" s="685"/>
      <c r="CLD69" s="685"/>
      <c r="CLE69" s="685"/>
      <c r="CLF69" s="685"/>
      <c r="CLG69" s="685"/>
      <c r="CLH69" s="685"/>
      <c r="CLI69" s="685"/>
      <c r="CLJ69" s="685"/>
      <c r="CLK69" s="685"/>
      <c r="CLL69" s="685"/>
      <c r="CLM69" s="685"/>
      <c r="CLN69" s="685"/>
      <c r="CLO69" s="685"/>
      <c r="CLP69" s="685"/>
      <c r="CLQ69" s="685"/>
      <c r="CLR69" s="685"/>
      <c r="CLS69" s="685"/>
      <c r="CLT69" s="685"/>
      <c r="CLU69" s="685"/>
      <c r="CLV69" s="685"/>
      <c r="CLW69" s="685"/>
      <c r="CLX69" s="685"/>
      <c r="CLY69" s="685"/>
      <c r="CLZ69" s="685"/>
      <c r="CMA69" s="685"/>
      <c r="CMB69" s="685"/>
      <c r="CMC69" s="685"/>
      <c r="CMD69" s="685"/>
      <c r="CME69" s="685"/>
      <c r="CMF69" s="685"/>
      <c r="CMG69" s="685"/>
      <c r="CMH69" s="685"/>
      <c r="CMI69" s="685"/>
      <c r="CMJ69" s="685"/>
      <c r="CMK69" s="685"/>
      <c r="CML69" s="685"/>
      <c r="CMM69" s="685"/>
      <c r="CMN69" s="685"/>
      <c r="CMO69" s="685"/>
      <c r="CMP69" s="685"/>
      <c r="CMQ69" s="685"/>
      <c r="CMR69" s="685"/>
      <c r="CMS69" s="685"/>
      <c r="CMT69" s="685"/>
      <c r="CMU69" s="685"/>
      <c r="CMV69" s="685"/>
      <c r="CMW69" s="685"/>
      <c r="CMX69" s="685"/>
      <c r="CMY69" s="685"/>
      <c r="CMZ69" s="685"/>
      <c r="CNA69" s="685"/>
      <c r="CNB69" s="685"/>
      <c r="CNC69" s="685"/>
      <c r="CND69" s="685"/>
      <c r="CNE69" s="685"/>
      <c r="CNF69" s="685"/>
      <c r="CNG69" s="685"/>
      <c r="CNH69" s="685"/>
      <c r="CNI69" s="685"/>
      <c r="CNJ69" s="685"/>
      <c r="CNK69" s="685"/>
      <c r="CNL69" s="685"/>
      <c r="CNM69" s="685"/>
      <c r="CNN69" s="685"/>
      <c r="CNO69" s="685"/>
      <c r="CNP69" s="685"/>
      <c r="CNQ69" s="685"/>
      <c r="CNR69" s="685"/>
      <c r="CNS69" s="685"/>
      <c r="CNT69" s="685"/>
      <c r="CNU69" s="685"/>
      <c r="CNV69" s="685"/>
      <c r="CNW69" s="685"/>
      <c r="CNX69" s="685"/>
      <c r="CNY69" s="685"/>
      <c r="CNZ69" s="685"/>
      <c r="COA69" s="685"/>
      <c r="COB69" s="685"/>
      <c r="COC69" s="685"/>
      <c r="COD69" s="685"/>
      <c r="COE69" s="685"/>
      <c r="COF69" s="685"/>
      <c r="COG69" s="685"/>
      <c r="COH69" s="685"/>
      <c r="COI69" s="685"/>
      <c r="COJ69" s="685"/>
      <c r="COK69" s="685"/>
      <c r="COL69" s="685"/>
      <c r="COM69" s="685"/>
      <c r="CON69" s="685"/>
      <c r="COO69" s="685"/>
      <c r="COP69" s="685"/>
      <c r="COQ69" s="685"/>
      <c r="COR69" s="685"/>
      <c r="COS69" s="685"/>
      <c r="COT69" s="685"/>
      <c r="COU69" s="685"/>
      <c r="COV69" s="685"/>
      <c r="COW69" s="685"/>
      <c r="COX69" s="685"/>
      <c r="COY69" s="685"/>
      <c r="COZ69" s="685"/>
      <c r="CPA69" s="685"/>
      <c r="CPB69" s="685"/>
      <c r="CPC69" s="685"/>
      <c r="CPD69" s="685"/>
      <c r="CPE69" s="685"/>
      <c r="CPF69" s="685"/>
      <c r="CPG69" s="685"/>
      <c r="CPH69" s="685"/>
      <c r="CPI69" s="685"/>
      <c r="CPJ69" s="685"/>
      <c r="CPK69" s="685"/>
      <c r="CPL69" s="685"/>
      <c r="CPM69" s="685"/>
      <c r="CPN69" s="685"/>
      <c r="CPO69" s="685"/>
      <c r="CPP69" s="685"/>
      <c r="CPQ69" s="685"/>
      <c r="CPR69" s="685"/>
      <c r="CPS69" s="685"/>
      <c r="CPT69" s="685"/>
      <c r="CPU69" s="685"/>
      <c r="CPV69" s="685"/>
      <c r="CPW69" s="685"/>
      <c r="CPX69" s="685"/>
      <c r="CPY69" s="685"/>
      <c r="CPZ69" s="685"/>
      <c r="CQA69" s="685"/>
      <c r="CQB69" s="685"/>
      <c r="CQC69" s="685"/>
      <c r="CQD69" s="685"/>
      <c r="CQE69" s="685"/>
      <c r="CQF69" s="685"/>
      <c r="CQG69" s="685"/>
      <c r="CQH69" s="685"/>
      <c r="CQI69" s="685"/>
      <c r="CQJ69" s="685"/>
      <c r="CQK69" s="685"/>
      <c r="CQL69" s="685"/>
      <c r="CQM69" s="685"/>
      <c r="CQN69" s="685"/>
      <c r="CQO69" s="685"/>
      <c r="CQP69" s="685"/>
      <c r="CQQ69" s="685"/>
      <c r="CQR69" s="685"/>
      <c r="CQS69" s="685"/>
      <c r="CQT69" s="685"/>
      <c r="CQU69" s="685"/>
      <c r="CQV69" s="685"/>
      <c r="CQW69" s="685"/>
      <c r="CQX69" s="685"/>
      <c r="CQY69" s="685"/>
      <c r="CQZ69" s="685"/>
      <c r="CRA69" s="685"/>
      <c r="CRB69" s="685"/>
      <c r="CRC69" s="685"/>
      <c r="CRD69" s="685"/>
      <c r="CRE69" s="685"/>
      <c r="CRF69" s="685"/>
      <c r="CRG69" s="685"/>
      <c r="CRH69" s="685"/>
      <c r="CRI69" s="685"/>
      <c r="CRJ69" s="685"/>
      <c r="CRK69" s="685"/>
      <c r="CRL69" s="685"/>
      <c r="CRM69" s="685"/>
      <c r="CRN69" s="685"/>
      <c r="CRO69" s="685"/>
      <c r="CRP69" s="685"/>
      <c r="CRQ69" s="685"/>
      <c r="CRR69" s="685"/>
      <c r="CRS69" s="685"/>
      <c r="CRT69" s="685"/>
      <c r="CRU69" s="685"/>
      <c r="CRV69" s="685"/>
      <c r="CRW69" s="685"/>
      <c r="CRX69" s="685"/>
      <c r="CRY69" s="685"/>
      <c r="CRZ69" s="685"/>
      <c r="CSA69" s="685"/>
      <c r="CSB69" s="685"/>
      <c r="CSC69" s="685"/>
      <c r="CSD69" s="685"/>
      <c r="CSE69" s="685"/>
      <c r="CSF69" s="685"/>
      <c r="CSG69" s="685"/>
      <c r="CSH69" s="685"/>
      <c r="CSI69" s="685"/>
      <c r="CSJ69" s="685"/>
      <c r="CSK69" s="685"/>
      <c r="CSL69" s="685"/>
      <c r="CSM69" s="685"/>
      <c r="CSN69" s="685"/>
      <c r="CSO69" s="685"/>
      <c r="CSP69" s="685"/>
      <c r="CSQ69" s="685"/>
      <c r="CSR69" s="685"/>
      <c r="CSS69" s="685"/>
      <c r="CST69" s="685"/>
      <c r="CSU69" s="685"/>
      <c r="CSV69" s="685"/>
      <c r="CSW69" s="685"/>
      <c r="CSX69" s="685"/>
      <c r="CSY69" s="685"/>
      <c r="CSZ69" s="685"/>
      <c r="CTA69" s="685"/>
      <c r="CTB69" s="685"/>
      <c r="CTC69" s="685"/>
      <c r="CTD69" s="685"/>
      <c r="CTE69" s="685"/>
      <c r="CTF69" s="685"/>
      <c r="CTG69" s="685"/>
      <c r="CTH69" s="685"/>
      <c r="CTI69" s="685"/>
      <c r="CTJ69" s="685"/>
      <c r="CTK69" s="685"/>
      <c r="CTL69" s="685"/>
      <c r="CTM69" s="685"/>
      <c r="CTN69" s="685"/>
      <c r="CTO69" s="685"/>
      <c r="CTP69" s="685"/>
      <c r="CTQ69" s="685"/>
      <c r="CTR69" s="685"/>
      <c r="CTS69" s="685"/>
      <c r="CTT69" s="685"/>
      <c r="CTU69" s="685"/>
      <c r="CTV69" s="685"/>
      <c r="CTW69" s="685"/>
      <c r="CTX69" s="685"/>
      <c r="CTY69" s="685"/>
      <c r="CTZ69" s="685"/>
      <c r="CUA69" s="685"/>
      <c r="CUB69" s="685"/>
      <c r="CUC69" s="685"/>
      <c r="CUD69" s="685"/>
      <c r="CUE69" s="685"/>
      <c r="CUF69" s="685"/>
      <c r="CUG69" s="685"/>
      <c r="CUH69" s="685"/>
      <c r="CUI69" s="685"/>
      <c r="CUJ69" s="685"/>
      <c r="CUK69" s="685"/>
      <c r="CUL69" s="685"/>
      <c r="CUM69" s="685"/>
      <c r="CUN69" s="685"/>
      <c r="CUO69" s="685"/>
      <c r="CUP69" s="685"/>
      <c r="CUQ69" s="685"/>
      <c r="CUR69" s="685"/>
      <c r="CUS69" s="685"/>
      <c r="CUT69" s="685"/>
      <c r="CUU69" s="685"/>
      <c r="CUV69" s="685"/>
      <c r="CUW69" s="685"/>
      <c r="CUX69" s="685"/>
      <c r="CUY69" s="685"/>
      <c r="CUZ69" s="685"/>
      <c r="CVA69" s="685"/>
      <c r="CVB69" s="685"/>
      <c r="CVC69" s="685"/>
      <c r="CVD69" s="685"/>
      <c r="CVE69" s="685"/>
      <c r="CVF69" s="685"/>
      <c r="CVG69" s="685"/>
      <c r="CVH69" s="685"/>
      <c r="CVI69" s="685"/>
      <c r="CVJ69" s="685"/>
      <c r="CVK69" s="685"/>
      <c r="CVL69" s="685"/>
      <c r="CVM69" s="685"/>
      <c r="CVN69" s="685"/>
      <c r="CVO69" s="685"/>
      <c r="CVP69" s="685"/>
      <c r="CVQ69" s="685"/>
      <c r="CVR69" s="685"/>
      <c r="CVS69" s="685"/>
      <c r="CVT69" s="685"/>
      <c r="CVU69" s="685"/>
      <c r="CVV69" s="685"/>
      <c r="CVW69" s="685"/>
      <c r="CVX69" s="685"/>
      <c r="CVY69" s="685"/>
      <c r="CVZ69" s="685"/>
      <c r="CWA69" s="685"/>
      <c r="CWB69" s="685"/>
      <c r="CWC69" s="685"/>
      <c r="CWD69" s="685"/>
      <c r="CWE69" s="685"/>
      <c r="CWF69" s="685"/>
      <c r="CWG69" s="685"/>
      <c r="CWH69" s="685"/>
      <c r="CWI69" s="685"/>
      <c r="CWJ69" s="685"/>
      <c r="CWK69" s="685"/>
      <c r="CWL69" s="685"/>
      <c r="CWM69" s="685"/>
      <c r="CWN69" s="685"/>
      <c r="CWO69" s="685"/>
      <c r="CWP69" s="685"/>
      <c r="CWQ69" s="685"/>
      <c r="CWR69" s="685"/>
      <c r="CWS69" s="685"/>
      <c r="CWT69" s="685"/>
      <c r="CWU69" s="685"/>
      <c r="CWV69" s="685"/>
      <c r="CWW69" s="685"/>
      <c r="CWX69" s="685"/>
      <c r="CWY69" s="685"/>
      <c r="CWZ69" s="685"/>
      <c r="CXA69" s="685"/>
      <c r="CXB69" s="685"/>
      <c r="CXC69" s="685"/>
      <c r="CXD69" s="685"/>
      <c r="CXE69" s="685"/>
      <c r="CXF69" s="685"/>
      <c r="CXG69" s="685"/>
      <c r="CXH69" s="685"/>
      <c r="CXI69" s="685"/>
      <c r="CXJ69" s="685"/>
      <c r="CXK69" s="685"/>
      <c r="CXL69" s="685"/>
      <c r="CXM69" s="685"/>
      <c r="CXN69" s="685"/>
      <c r="CXO69" s="685"/>
      <c r="CXP69" s="685"/>
      <c r="CXQ69" s="685"/>
      <c r="CXR69" s="685"/>
      <c r="CXS69" s="685"/>
      <c r="CXT69" s="685"/>
      <c r="CXU69" s="685"/>
      <c r="CXV69" s="685"/>
      <c r="CXW69" s="685"/>
      <c r="CXX69" s="685"/>
      <c r="CXY69" s="685"/>
      <c r="CXZ69" s="685"/>
      <c r="CYA69" s="685"/>
      <c r="CYB69" s="685"/>
      <c r="CYC69" s="685"/>
      <c r="CYD69" s="685"/>
      <c r="CYE69" s="685"/>
      <c r="CYF69" s="685"/>
      <c r="CYG69" s="685"/>
      <c r="CYH69" s="685"/>
      <c r="CYI69" s="685"/>
      <c r="CYJ69" s="685"/>
      <c r="CYK69" s="685"/>
      <c r="CYL69" s="685"/>
      <c r="CYM69" s="685"/>
      <c r="CYN69" s="685"/>
      <c r="CYO69" s="685"/>
      <c r="CYP69" s="685"/>
      <c r="CYQ69" s="685"/>
      <c r="CYR69" s="685"/>
      <c r="CYS69" s="685"/>
      <c r="CYT69" s="685"/>
      <c r="CYU69" s="685"/>
      <c r="CYV69" s="685"/>
      <c r="CYW69" s="685"/>
      <c r="CYX69" s="685"/>
      <c r="CYY69" s="685"/>
      <c r="CYZ69" s="685"/>
      <c r="CZA69" s="685"/>
      <c r="CZB69" s="685"/>
      <c r="CZC69" s="685"/>
      <c r="CZD69" s="685"/>
      <c r="CZE69" s="685"/>
      <c r="CZF69" s="685"/>
      <c r="CZG69" s="685"/>
      <c r="CZH69" s="685"/>
      <c r="CZI69" s="685"/>
      <c r="CZJ69" s="685"/>
      <c r="CZK69" s="685"/>
      <c r="CZL69" s="685"/>
      <c r="CZM69" s="685"/>
      <c r="CZN69" s="685"/>
      <c r="CZO69" s="685"/>
      <c r="CZP69" s="685"/>
      <c r="CZQ69" s="685"/>
      <c r="CZR69" s="685"/>
      <c r="CZS69" s="685"/>
      <c r="CZT69" s="685"/>
      <c r="CZU69" s="685"/>
      <c r="CZV69" s="685"/>
      <c r="CZW69" s="685"/>
      <c r="CZX69" s="685"/>
      <c r="CZY69" s="685"/>
      <c r="CZZ69" s="685"/>
      <c r="DAA69" s="685"/>
      <c r="DAB69" s="685"/>
      <c r="DAC69" s="685"/>
      <c r="DAD69" s="685"/>
      <c r="DAE69" s="685"/>
      <c r="DAF69" s="685"/>
      <c r="DAG69" s="685"/>
      <c r="DAH69" s="685"/>
      <c r="DAI69" s="685"/>
      <c r="DAJ69" s="685"/>
      <c r="DAK69" s="685"/>
      <c r="DAL69" s="685"/>
      <c r="DAM69" s="685"/>
      <c r="DAN69" s="685"/>
      <c r="DAO69" s="685"/>
      <c r="DAP69" s="685"/>
      <c r="DAQ69" s="685"/>
      <c r="DAR69" s="685"/>
      <c r="DAS69" s="685"/>
      <c r="DAT69" s="685"/>
      <c r="DAU69" s="685"/>
      <c r="DAV69" s="685"/>
      <c r="DAW69" s="685"/>
      <c r="DAX69" s="685"/>
      <c r="DAY69" s="685"/>
      <c r="DAZ69" s="685"/>
      <c r="DBA69" s="685"/>
      <c r="DBB69" s="685"/>
      <c r="DBC69" s="685"/>
      <c r="DBD69" s="685"/>
      <c r="DBE69" s="685"/>
      <c r="DBF69" s="685"/>
      <c r="DBG69" s="685"/>
      <c r="DBH69" s="685"/>
      <c r="DBI69" s="685"/>
      <c r="DBJ69" s="685"/>
      <c r="DBK69" s="685"/>
      <c r="DBL69" s="685"/>
      <c r="DBM69" s="685"/>
      <c r="DBN69" s="685"/>
      <c r="DBO69" s="685"/>
      <c r="DBP69" s="685"/>
      <c r="DBQ69" s="685"/>
      <c r="DBR69" s="685"/>
      <c r="DBS69" s="685"/>
      <c r="DBT69" s="685"/>
      <c r="DBU69" s="685"/>
      <c r="DBV69" s="685"/>
      <c r="DBW69" s="685"/>
      <c r="DBX69" s="685"/>
      <c r="DBY69" s="685"/>
      <c r="DBZ69" s="685"/>
      <c r="DCA69" s="685"/>
      <c r="DCB69" s="685"/>
      <c r="DCC69" s="685"/>
      <c r="DCD69" s="685"/>
      <c r="DCE69" s="685"/>
      <c r="DCF69" s="685"/>
      <c r="DCG69" s="685"/>
      <c r="DCH69" s="685"/>
      <c r="DCI69" s="685"/>
      <c r="DCJ69" s="685"/>
      <c r="DCK69" s="685"/>
      <c r="DCL69" s="685"/>
      <c r="DCM69" s="685"/>
      <c r="DCN69" s="685"/>
      <c r="DCO69" s="685"/>
      <c r="DCP69" s="685"/>
      <c r="DCQ69" s="685"/>
      <c r="DCR69" s="685"/>
      <c r="DCS69" s="685"/>
      <c r="DCT69" s="685"/>
      <c r="DCU69" s="685"/>
      <c r="DCV69" s="685"/>
      <c r="DCW69" s="685"/>
      <c r="DCX69" s="685"/>
      <c r="DCY69" s="685"/>
      <c r="DCZ69" s="685"/>
      <c r="DDA69" s="685"/>
      <c r="DDB69" s="685"/>
      <c r="DDC69" s="685"/>
      <c r="DDD69" s="685"/>
      <c r="DDE69" s="685"/>
      <c r="DDF69" s="685"/>
      <c r="DDG69" s="685"/>
      <c r="DDH69" s="685"/>
      <c r="DDI69" s="685"/>
      <c r="DDJ69" s="685"/>
      <c r="DDK69" s="685"/>
      <c r="DDL69" s="685"/>
      <c r="DDM69" s="685"/>
      <c r="DDN69" s="685"/>
      <c r="DDO69" s="685"/>
      <c r="DDP69" s="685"/>
      <c r="DDQ69" s="685"/>
      <c r="DDR69" s="685"/>
      <c r="DDS69" s="685"/>
      <c r="DDT69" s="685"/>
      <c r="DDU69" s="685"/>
      <c r="DDV69" s="685"/>
      <c r="DDW69" s="685"/>
      <c r="DDX69" s="685"/>
      <c r="DDY69" s="685"/>
      <c r="DDZ69" s="685"/>
      <c r="DEA69" s="685"/>
      <c r="DEB69" s="685"/>
      <c r="DEC69" s="685"/>
      <c r="DED69" s="685"/>
      <c r="DEE69" s="685"/>
      <c r="DEF69" s="685"/>
      <c r="DEG69" s="685"/>
      <c r="DEH69" s="685"/>
      <c r="DEI69" s="685"/>
      <c r="DEJ69" s="685"/>
      <c r="DEK69" s="685"/>
      <c r="DEL69" s="685"/>
      <c r="DEM69" s="685"/>
      <c r="DEN69" s="685"/>
      <c r="DEO69" s="685"/>
      <c r="DEP69" s="685"/>
      <c r="DEQ69" s="685"/>
      <c r="DER69" s="685"/>
      <c r="DES69" s="685"/>
      <c r="DET69" s="685"/>
      <c r="DEU69" s="685"/>
      <c r="DEV69" s="685"/>
      <c r="DEW69" s="685"/>
      <c r="DEX69" s="685"/>
      <c r="DEY69" s="685"/>
      <c r="DEZ69" s="685"/>
      <c r="DFA69" s="685"/>
      <c r="DFB69" s="685"/>
      <c r="DFC69" s="685"/>
      <c r="DFD69" s="685"/>
      <c r="DFE69" s="685"/>
      <c r="DFF69" s="685"/>
      <c r="DFG69" s="685"/>
      <c r="DFH69" s="685"/>
      <c r="DFI69" s="685"/>
      <c r="DFJ69" s="685"/>
      <c r="DFK69" s="685"/>
      <c r="DFL69" s="685"/>
      <c r="DFM69" s="685"/>
      <c r="DFN69" s="685"/>
      <c r="DFO69" s="685"/>
      <c r="DFP69" s="685"/>
      <c r="DFQ69" s="685"/>
      <c r="DFR69" s="685"/>
      <c r="DFS69" s="685"/>
      <c r="DFT69" s="685"/>
      <c r="DFU69" s="685"/>
      <c r="DFV69" s="685"/>
      <c r="DFW69" s="685"/>
      <c r="DFX69" s="685"/>
      <c r="DFY69" s="685"/>
      <c r="DFZ69" s="685"/>
      <c r="DGA69" s="685"/>
      <c r="DGB69" s="685"/>
      <c r="DGC69" s="685"/>
      <c r="DGD69" s="685"/>
      <c r="DGE69" s="685"/>
      <c r="DGF69" s="685"/>
      <c r="DGG69" s="685"/>
      <c r="DGH69" s="685"/>
      <c r="DGI69" s="685"/>
      <c r="DGJ69" s="685"/>
      <c r="DGK69" s="685"/>
      <c r="DGL69" s="685"/>
      <c r="DGM69" s="685"/>
      <c r="DGN69" s="685"/>
      <c r="DGO69" s="685"/>
      <c r="DGP69" s="685"/>
      <c r="DGQ69" s="685"/>
      <c r="DGR69" s="685"/>
      <c r="DGS69" s="685"/>
      <c r="DGT69" s="685"/>
      <c r="DGU69" s="685"/>
      <c r="DGV69" s="685"/>
      <c r="DGW69" s="685"/>
      <c r="DGX69" s="685"/>
      <c r="DGY69" s="685"/>
      <c r="DGZ69" s="685"/>
      <c r="DHA69" s="685"/>
      <c r="DHB69" s="685"/>
      <c r="DHC69" s="685"/>
      <c r="DHD69" s="685"/>
      <c r="DHE69" s="685"/>
      <c r="DHF69" s="685"/>
      <c r="DHG69" s="685"/>
      <c r="DHH69" s="685"/>
      <c r="DHI69" s="685"/>
      <c r="DHJ69" s="685"/>
      <c r="DHK69" s="685"/>
      <c r="DHL69" s="685"/>
      <c r="DHM69" s="685"/>
      <c r="DHN69" s="685"/>
      <c r="DHO69" s="685"/>
      <c r="DHP69" s="685"/>
      <c r="DHQ69" s="685"/>
      <c r="DHR69" s="685"/>
      <c r="DHS69" s="685"/>
      <c r="DHT69" s="685"/>
      <c r="DHU69" s="685"/>
      <c r="DHV69" s="685"/>
      <c r="DHW69" s="685"/>
      <c r="DHX69" s="685"/>
      <c r="DHY69" s="685"/>
      <c r="DHZ69" s="685"/>
      <c r="DIA69" s="685"/>
      <c r="DIB69" s="685"/>
      <c r="DIC69" s="685"/>
      <c r="DID69" s="685"/>
      <c r="DIE69" s="685"/>
      <c r="DIF69" s="685"/>
      <c r="DIG69" s="685"/>
      <c r="DIH69" s="685"/>
      <c r="DII69" s="685"/>
      <c r="DIJ69" s="685"/>
      <c r="DIK69" s="685"/>
      <c r="DIL69" s="685"/>
      <c r="DIM69" s="685"/>
      <c r="DIN69" s="685"/>
      <c r="DIO69" s="685"/>
      <c r="DIP69" s="685"/>
      <c r="DIQ69" s="685"/>
      <c r="DIR69" s="685"/>
      <c r="DIS69" s="685"/>
      <c r="DIT69" s="685"/>
      <c r="DIU69" s="685"/>
      <c r="DIV69" s="685"/>
      <c r="DIW69" s="685"/>
      <c r="DIX69" s="685"/>
      <c r="DIY69" s="685"/>
      <c r="DIZ69" s="685"/>
      <c r="DJA69" s="685"/>
      <c r="DJB69" s="685"/>
      <c r="DJC69" s="685"/>
      <c r="DJD69" s="685"/>
      <c r="DJE69" s="685"/>
      <c r="DJF69" s="685"/>
      <c r="DJG69" s="685"/>
      <c r="DJH69" s="685"/>
      <c r="DJI69" s="685"/>
      <c r="DJJ69" s="685"/>
      <c r="DJK69" s="685"/>
      <c r="DJL69" s="685"/>
      <c r="DJM69" s="685"/>
      <c r="DJN69" s="685"/>
      <c r="DJO69" s="685"/>
      <c r="DJP69" s="685"/>
      <c r="DJQ69" s="685"/>
      <c r="DJR69" s="685"/>
      <c r="DJS69" s="685"/>
      <c r="DJT69" s="685"/>
      <c r="DJU69" s="685"/>
      <c r="DJV69" s="685"/>
      <c r="DJW69" s="685"/>
      <c r="DJX69" s="685"/>
      <c r="DJY69" s="685"/>
      <c r="DJZ69" s="685"/>
      <c r="DKA69" s="685"/>
      <c r="DKB69" s="685"/>
      <c r="DKC69" s="685"/>
      <c r="DKD69" s="685"/>
      <c r="DKE69" s="685"/>
      <c r="DKF69" s="685"/>
      <c r="DKG69" s="685"/>
      <c r="DKH69" s="685"/>
      <c r="DKI69" s="685"/>
      <c r="DKJ69" s="685"/>
      <c r="DKK69" s="685"/>
      <c r="DKL69" s="685"/>
      <c r="DKM69" s="685"/>
      <c r="DKN69" s="685"/>
      <c r="DKO69" s="685"/>
      <c r="DKP69" s="685"/>
      <c r="DKQ69" s="685"/>
      <c r="DKR69" s="685"/>
      <c r="DKS69" s="685"/>
      <c r="DKT69" s="685"/>
      <c r="DKU69" s="685"/>
      <c r="DKV69" s="685"/>
      <c r="DKW69" s="685"/>
      <c r="DKX69" s="685"/>
      <c r="DKY69" s="685"/>
      <c r="DKZ69" s="685"/>
      <c r="DLA69" s="685"/>
      <c r="DLB69" s="685"/>
      <c r="DLC69" s="685"/>
      <c r="DLD69" s="685"/>
      <c r="DLE69" s="685"/>
      <c r="DLF69" s="685"/>
      <c r="DLG69" s="685"/>
      <c r="DLH69" s="685"/>
      <c r="DLI69" s="685"/>
      <c r="DLJ69" s="685"/>
      <c r="DLK69" s="685"/>
      <c r="DLL69" s="685"/>
      <c r="DLM69" s="685"/>
      <c r="DLN69" s="685"/>
      <c r="DLO69" s="685"/>
      <c r="DLP69" s="685"/>
      <c r="DLQ69" s="685"/>
      <c r="DLR69" s="685"/>
      <c r="DLS69" s="685"/>
      <c r="DLT69" s="685"/>
      <c r="DLU69" s="685"/>
      <c r="DLV69" s="685"/>
      <c r="DLW69" s="685"/>
      <c r="DLX69" s="685"/>
      <c r="DLY69" s="685"/>
      <c r="DLZ69" s="685"/>
      <c r="DMA69" s="685"/>
      <c r="DMB69" s="685"/>
      <c r="DMC69" s="685"/>
      <c r="DMD69" s="685"/>
      <c r="DME69" s="685"/>
      <c r="DMF69" s="685"/>
      <c r="DMG69" s="685"/>
      <c r="DMH69" s="685"/>
      <c r="DMI69" s="685"/>
      <c r="DMJ69" s="685"/>
      <c r="DMK69" s="685"/>
      <c r="DML69" s="685"/>
      <c r="DMM69" s="685"/>
      <c r="DMN69" s="685"/>
      <c r="DMO69" s="685"/>
      <c r="DMP69" s="685"/>
      <c r="DMQ69" s="685"/>
      <c r="DMR69" s="685"/>
      <c r="DMS69" s="685"/>
      <c r="DMT69" s="685"/>
      <c r="DMU69" s="685"/>
      <c r="DMV69" s="685"/>
      <c r="DMW69" s="685"/>
      <c r="DMX69" s="685"/>
      <c r="DMY69" s="685"/>
      <c r="DMZ69" s="685"/>
      <c r="DNA69" s="685"/>
      <c r="DNB69" s="685"/>
      <c r="DNC69" s="685"/>
      <c r="DND69" s="685"/>
      <c r="DNE69" s="685"/>
      <c r="DNF69" s="685"/>
      <c r="DNG69" s="685"/>
      <c r="DNH69" s="685"/>
      <c r="DNI69" s="685"/>
      <c r="DNJ69" s="685"/>
      <c r="DNK69" s="685"/>
      <c r="DNL69" s="685"/>
      <c r="DNM69" s="685"/>
      <c r="DNN69" s="685"/>
      <c r="DNO69" s="685"/>
      <c r="DNP69" s="685"/>
      <c r="DNQ69" s="685"/>
      <c r="DNR69" s="685"/>
      <c r="DNS69" s="685"/>
      <c r="DNT69" s="685"/>
      <c r="DNU69" s="685"/>
      <c r="DNV69" s="685"/>
      <c r="DNW69" s="685"/>
      <c r="DNX69" s="685"/>
      <c r="DNY69" s="685"/>
      <c r="DNZ69" s="685"/>
      <c r="DOA69" s="685"/>
      <c r="DOB69" s="685"/>
      <c r="DOC69" s="685"/>
      <c r="DOD69" s="685"/>
      <c r="DOE69" s="685"/>
      <c r="DOF69" s="685"/>
      <c r="DOG69" s="685"/>
      <c r="DOH69" s="685"/>
      <c r="DOI69" s="685"/>
      <c r="DOJ69" s="685"/>
      <c r="DOK69" s="685"/>
      <c r="DOL69" s="685"/>
      <c r="DOM69" s="685"/>
      <c r="DON69" s="685"/>
      <c r="DOO69" s="685"/>
      <c r="DOP69" s="685"/>
      <c r="DOQ69" s="685"/>
      <c r="DOR69" s="685"/>
      <c r="DOS69" s="685"/>
      <c r="DOT69" s="685"/>
      <c r="DOU69" s="685"/>
      <c r="DOV69" s="685"/>
      <c r="DOW69" s="685"/>
      <c r="DOX69" s="685"/>
      <c r="DOY69" s="685"/>
      <c r="DOZ69" s="685"/>
      <c r="DPA69" s="685"/>
      <c r="DPB69" s="685"/>
      <c r="DPC69" s="685"/>
      <c r="DPD69" s="685"/>
      <c r="DPE69" s="685"/>
      <c r="DPF69" s="685"/>
      <c r="DPG69" s="685"/>
      <c r="DPH69" s="685"/>
      <c r="DPI69" s="685"/>
      <c r="DPJ69" s="685"/>
      <c r="DPK69" s="685"/>
      <c r="DPL69" s="685"/>
      <c r="DPM69" s="685"/>
      <c r="DPN69" s="685"/>
      <c r="DPO69" s="685"/>
      <c r="DPP69" s="685"/>
      <c r="DPQ69" s="685"/>
      <c r="DPR69" s="685"/>
      <c r="DPS69" s="685"/>
      <c r="DPT69" s="685"/>
      <c r="DPU69" s="685"/>
      <c r="DPV69" s="685"/>
      <c r="DPW69" s="685"/>
      <c r="DPX69" s="685"/>
      <c r="DPY69" s="685"/>
      <c r="DPZ69" s="685"/>
      <c r="DQA69" s="685"/>
      <c r="DQB69" s="685"/>
      <c r="DQC69" s="685"/>
      <c r="DQD69" s="685"/>
      <c r="DQE69" s="685"/>
      <c r="DQF69" s="685"/>
      <c r="DQG69" s="685"/>
      <c r="DQH69" s="685"/>
      <c r="DQI69" s="685"/>
      <c r="DQJ69" s="685"/>
      <c r="DQK69" s="685"/>
      <c r="DQL69" s="685"/>
      <c r="DQM69" s="685"/>
      <c r="DQN69" s="685"/>
      <c r="DQO69" s="685"/>
      <c r="DQP69" s="685"/>
      <c r="DQQ69" s="685"/>
      <c r="DQR69" s="685"/>
      <c r="DQS69" s="685"/>
      <c r="DQT69" s="685"/>
      <c r="DQU69" s="685"/>
      <c r="DQV69" s="685"/>
      <c r="DQW69" s="685"/>
      <c r="DQX69" s="685"/>
      <c r="DQY69" s="685"/>
      <c r="DQZ69" s="685"/>
      <c r="DRA69" s="685"/>
      <c r="DRB69" s="685"/>
      <c r="DRC69" s="685"/>
      <c r="DRD69" s="685"/>
      <c r="DRE69" s="685"/>
      <c r="DRF69" s="685"/>
      <c r="DRG69" s="685"/>
      <c r="DRH69" s="685"/>
      <c r="DRI69" s="685"/>
      <c r="DRJ69" s="685"/>
      <c r="DRK69" s="685"/>
      <c r="DRL69" s="685"/>
      <c r="DRM69" s="685"/>
      <c r="DRN69" s="685"/>
      <c r="DRO69" s="685"/>
      <c r="DRP69" s="685"/>
      <c r="DRQ69" s="685"/>
      <c r="DRR69" s="685"/>
      <c r="DRS69" s="685"/>
      <c r="DRT69" s="685"/>
      <c r="DRU69" s="685"/>
      <c r="DRV69" s="685"/>
      <c r="DRW69" s="685"/>
      <c r="DRX69" s="685"/>
      <c r="DRY69" s="685"/>
      <c r="DRZ69" s="685"/>
      <c r="DSA69" s="685"/>
      <c r="DSB69" s="685"/>
      <c r="DSC69" s="685"/>
      <c r="DSD69" s="685"/>
      <c r="DSE69" s="685"/>
      <c r="DSF69" s="685"/>
      <c r="DSG69" s="685"/>
      <c r="DSH69" s="685"/>
      <c r="DSI69" s="685"/>
      <c r="DSJ69" s="685"/>
      <c r="DSK69" s="685"/>
      <c r="DSL69" s="685"/>
      <c r="DSM69" s="685"/>
      <c r="DSN69" s="685"/>
      <c r="DSO69" s="685"/>
      <c r="DSP69" s="685"/>
      <c r="DSQ69" s="685"/>
      <c r="DSR69" s="685"/>
      <c r="DSS69" s="685"/>
      <c r="DST69" s="685"/>
      <c r="DSU69" s="685"/>
      <c r="DSV69" s="685"/>
      <c r="DSW69" s="685"/>
      <c r="DSX69" s="685"/>
      <c r="DSY69" s="685"/>
      <c r="DSZ69" s="685"/>
      <c r="DTA69" s="685"/>
      <c r="DTB69" s="685"/>
      <c r="DTC69" s="685"/>
      <c r="DTD69" s="685"/>
      <c r="DTE69" s="685"/>
      <c r="DTF69" s="685"/>
      <c r="DTG69" s="685"/>
      <c r="DTH69" s="685"/>
      <c r="DTI69" s="685"/>
      <c r="DTJ69" s="685"/>
      <c r="DTK69" s="685"/>
      <c r="DTL69" s="685"/>
      <c r="DTM69" s="685"/>
      <c r="DTN69" s="685"/>
      <c r="DTO69" s="685"/>
      <c r="DTP69" s="685"/>
      <c r="DTQ69" s="685"/>
      <c r="DTR69" s="685"/>
      <c r="DTS69" s="685"/>
      <c r="DTT69" s="685"/>
      <c r="DTU69" s="685"/>
      <c r="DTV69" s="685"/>
      <c r="DTW69" s="685"/>
      <c r="DTX69" s="685"/>
      <c r="DTY69" s="685"/>
      <c r="DTZ69" s="685"/>
      <c r="DUA69" s="685"/>
      <c r="DUB69" s="685"/>
      <c r="DUC69" s="685"/>
      <c r="DUD69" s="685"/>
      <c r="DUE69" s="685"/>
      <c r="DUF69" s="685"/>
      <c r="DUG69" s="685"/>
      <c r="DUH69" s="685"/>
      <c r="DUI69" s="685"/>
      <c r="DUJ69" s="685"/>
      <c r="DUK69" s="685"/>
      <c r="DUL69" s="685"/>
      <c r="DUM69" s="685"/>
      <c r="DUN69" s="685"/>
      <c r="DUO69" s="685"/>
      <c r="DUP69" s="685"/>
      <c r="DUQ69" s="685"/>
      <c r="DUR69" s="685"/>
      <c r="DUS69" s="685"/>
      <c r="DUT69" s="685"/>
      <c r="DUU69" s="685"/>
      <c r="DUV69" s="685"/>
      <c r="DUW69" s="685"/>
      <c r="DUX69" s="685"/>
      <c r="DUY69" s="685"/>
      <c r="DUZ69" s="685"/>
      <c r="DVA69" s="685"/>
      <c r="DVB69" s="685"/>
      <c r="DVC69" s="685"/>
      <c r="DVD69" s="685"/>
      <c r="DVE69" s="685"/>
      <c r="DVF69" s="685"/>
      <c r="DVG69" s="685"/>
      <c r="DVH69" s="685"/>
      <c r="DVI69" s="685"/>
      <c r="DVJ69" s="685"/>
      <c r="DVK69" s="685"/>
      <c r="DVL69" s="685"/>
      <c r="DVM69" s="685"/>
      <c r="DVN69" s="685"/>
      <c r="DVO69" s="685"/>
      <c r="DVP69" s="685"/>
      <c r="DVQ69" s="685"/>
      <c r="DVR69" s="685"/>
      <c r="DVS69" s="685"/>
      <c r="DVT69" s="685"/>
      <c r="DVU69" s="685"/>
      <c r="DVV69" s="685"/>
      <c r="DVW69" s="685"/>
      <c r="DVX69" s="685"/>
      <c r="DVY69" s="685"/>
      <c r="DVZ69" s="685"/>
      <c r="DWA69" s="685"/>
      <c r="DWB69" s="685"/>
      <c r="DWC69" s="685"/>
      <c r="DWD69" s="685"/>
      <c r="DWE69" s="685"/>
      <c r="DWF69" s="685"/>
      <c r="DWG69" s="685"/>
      <c r="DWH69" s="685"/>
      <c r="DWI69" s="685"/>
      <c r="DWJ69" s="685"/>
      <c r="DWK69" s="685"/>
      <c r="DWL69" s="685"/>
      <c r="DWM69" s="685"/>
      <c r="DWN69" s="685"/>
      <c r="DWO69" s="685"/>
      <c r="DWP69" s="685"/>
      <c r="DWQ69" s="685"/>
      <c r="DWR69" s="685"/>
      <c r="DWS69" s="685"/>
      <c r="DWT69" s="685"/>
      <c r="DWU69" s="685"/>
      <c r="DWV69" s="685"/>
      <c r="DWW69" s="685"/>
      <c r="DWX69" s="685"/>
      <c r="DWY69" s="685"/>
      <c r="DWZ69" s="685"/>
      <c r="DXA69" s="685"/>
      <c r="DXB69" s="685"/>
      <c r="DXC69" s="685"/>
      <c r="DXD69" s="685"/>
      <c r="DXE69" s="685"/>
      <c r="DXF69" s="685"/>
      <c r="DXG69" s="685"/>
      <c r="DXH69" s="685"/>
      <c r="DXI69" s="685"/>
      <c r="DXJ69" s="685"/>
      <c r="DXK69" s="685"/>
      <c r="DXL69" s="685"/>
      <c r="DXM69" s="685"/>
      <c r="DXN69" s="685"/>
      <c r="DXO69" s="685"/>
      <c r="DXP69" s="685"/>
      <c r="DXQ69" s="685"/>
      <c r="DXR69" s="685"/>
      <c r="DXS69" s="685"/>
      <c r="DXT69" s="685"/>
      <c r="DXU69" s="685"/>
      <c r="DXV69" s="685"/>
      <c r="DXW69" s="685"/>
      <c r="DXX69" s="685"/>
      <c r="DXY69" s="685"/>
      <c r="DXZ69" s="685"/>
      <c r="DYA69" s="685"/>
      <c r="DYB69" s="685"/>
      <c r="DYC69" s="685"/>
      <c r="DYD69" s="685"/>
      <c r="DYE69" s="685"/>
      <c r="DYF69" s="685"/>
      <c r="DYG69" s="685"/>
      <c r="DYH69" s="685"/>
      <c r="DYI69" s="685"/>
      <c r="DYJ69" s="685"/>
      <c r="DYK69" s="685"/>
      <c r="DYL69" s="685"/>
      <c r="DYM69" s="685"/>
      <c r="DYN69" s="685"/>
      <c r="DYO69" s="685"/>
      <c r="DYP69" s="685"/>
      <c r="DYQ69" s="685"/>
      <c r="DYR69" s="685"/>
      <c r="DYS69" s="685"/>
      <c r="DYT69" s="685"/>
      <c r="DYU69" s="685"/>
      <c r="DYV69" s="685"/>
      <c r="DYW69" s="685"/>
      <c r="DYX69" s="685"/>
      <c r="DYY69" s="685"/>
      <c r="DYZ69" s="685"/>
      <c r="DZA69" s="685"/>
      <c r="DZB69" s="685"/>
      <c r="DZC69" s="685"/>
      <c r="DZD69" s="685"/>
      <c r="DZE69" s="685"/>
      <c r="DZF69" s="685"/>
      <c r="DZG69" s="685"/>
      <c r="DZH69" s="685"/>
      <c r="DZI69" s="685"/>
      <c r="DZJ69" s="685"/>
      <c r="DZK69" s="685"/>
      <c r="DZL69" s="685"/>
      <c r="DZM69" s="685"/>
      <c r="DZN69" s="685"/>
      <c r="DZO69" s="685"/>
      <c r="DZP69" s="685"/>
      <c r="DZQ69" s="685"/>
      <c r="DZR69" s="685"/>
      <c r="DZS69" s="685"/>
      <c r="DZT69" s="685"/>
      <c r="DZU69" s="685"/>
      <c r="DZV69" s="685"/>
      <c r="DZW69" s="685"/>
      <c r="DZX69" s="685"/>
      <c r="DZY69" s="685"/>
      <c r="DZZ69" s="685"/>
      <c r="EAA69" s="685"/>
      <c r="EAB69" s="685"/>
      <c r="EAC69" s="685"/>
      <c r="EAD69" s="685"/>
      <c r="EAE69" s="685"/>
      <c r="EAF69" s="685"/>
      <c r="EAG69" s="685"/>
      <c r="EAH69" s="685"/>
      <c r="EAI69" s="685"/>
      <c r="EAJ69" s="685"/>
      <c r="EAK69" s="685"/>
      <c r="EAL69" s="685"/>
      <c r="EAM69" s="685"/>
      <c r="EAN69" s="685"/>
      <c r="EAO69" s="685"/>
      <c r="EAP69" s="685"/>
      <c r="EAQ69" s="685"/>
      <c r="EAR69" s="685"/>
      <c r="EAS69" s="685"/>
      <c r="EAT69" s="685"/>
      <c r="EAU69" s="685"/>
      <c r="EAV69" s="685"/>
      <c r="EAW69" s="685"/>
      <c r="EAX69" s="685"/>
      <c r="EAY69" s="685"/>
      <c r="EAZ69" s="685"/>
      <c r="EBA69" s="685"/>
      <c r="EBB69" s="685"/>
      <c r="EBC69" s="685"/>
      <c r="EBD69" s="685"/>
      <c r="EBE69" s="685"/>
      <c r="EBF69" s="685"/>
      <c r="EBG69" s="685"/>
      <c r="EBH69" s="685"/>
      <c r="EBI69" s="685"/>
      <c r="EBJ69" s="685"/>
      <c r="EBK69" s="685"/>
      <c r="EBL69" s="685"/>
      <c r="EBM69" s="685"/>
      <c r="EBN69" s="685"/>
      <c r="EBO69" s="685"/>
      <c r="EBP69" s="685"/>
      <c r="EBQ69" s="685"/>
      <c r="EBR69" s="685"/>
      <c r="EBS69" s="685"/>
      <c r="EBT69" s="685"/>
      <c r="EBU69" s="685"/>
      <c r="EBV69" s="685"/>
      <c r="EBW69" s="685"/>
      <c r="EBX69" s="685"/>
      <c r="EBY69" s="685"/>
      <c r="EBZ69" s="685"/>
      <c r="ECA69" s="685"/>
      <c r="ECB69" s="685"/>
      <c r="ECC69" s="685"/>
      <c r="ECD69" s="685"/>
      <c r="ECE69" s="685"/>
      <c r="ECF69" s="685"/>
      <c r="ECG69" s="685"/>
      <c r="ECH69" s="685"/>
      <c r="ECI69" s="685"/>
      <c r="ECJ69" s="685"/>
      <c r="ECK69" s="685"/>
      <c r="ECL69" s="685"/>
      <c r="ECM69" s="685"/>
      <c r="ECN69" s="685"/>
      <c r="ECO69" s="685"/>
      <c r="ECP69" s="685"/>
      <c r="ECQ69" s="685"/>
      <c r="ECR69" s="685"/>
      <c r="ECS69" s="685"/>
      <c r="ECT69" s="685"/>
      <c r="ECU69" s="685"/>
      <c r="ECV69" s="685"/>
      <c r="ECW69" s="685"/>
      <c r="ECX69" s="685"/>
      <c r="ECY69" s="685"/>
      <c r="ECZ69" s="685"/>
      <c r="EDA69" s="685"/>
      <c r="EDB69" s="685"/>
      <c r="EDC69" s="685"/>
      <c r="EDD69" s="685"/>
      <c r="EDE69" s="685"/>
      <c r="EDF69" s="685"/>
      <c r="EDG69" s="685"/>
      <c r="EDH69" s="685"/>
      <c r="EDI69" s="685"/>
      <c r="EDJ69" s="685"/>
      <c r="EDK69" s="685"/>
      <c r="EDL69" s="685"/>
      <c r="EDM69" s="685"/>
      <c r="EDN69" s="685"/>
      <c r="EDO69" s="685"/>
      <c r="EDP69" s="685"/>
      <c r="EDQ69" s="685"/>
      <c r="EDR69" s="685"/>
      <c r="EDS69" s="685"/>
      <c r="EDT69" s="685"/>
      <c r="EDU69" s="685"/>
      <c r="EDV69" s="685"/>
      <c r="EDW69" s="685"/>
      <c r="EDX69" s="685"/>
      <c r="EDY69" s="685"/>
      <c r="EDZ69" s="685"/>
      <c r="EEA69" s="685"/>
      <c r="EEB69" s="685"/>
      <c r="EEC69" s="685"/>
      <c r="EED69" s="685"/>
      <c r="EEE69" s="685"/>
      <c r="EEF69" s="685"/>
      <c r="EEG69" s="685"/>
      <c r="EEH69" s="685"/>
      <c r="EEI69" s="685"/>
      <c r="EEJ69" s="685"/>
      <c r="EEK69" s="685"/>
      <c r="EEL69" s="685"/>
      <c r="EEM69" s="685"/>
      <c r="EEN69" s="685"/>
      <c r="EEO69" s="685"/>
      <c r="EEP69" s="685"/>
      <c r="EEQ69" s="685"/>
      <c r="EER69" s="685"/>
      <c r="EES69" s="685"/>
      <c r="EET69" s="685"/>
      <c r="EEU69" s="685"/>
      <c r="EEV69" s="685"/>
      <c r="EEW69" s="685"/>
      <c r="EEX69" s="685"/>
      <c r="EEY69" s="685"/>
      <c r="EEZ69" s="685"/>
      <c r="EFA69" s="685"/>
      <c r="EFB69" s="685"/>
      <c r="EFC69" s="685"/>
      <c r="EFD69" s="685"/>
      <c r="EFE69" s="685"/>
      <c r="EFF69" s="685"/>
      <c r="EFG69" s="685"/>
      <c r="EFH69" s="685"/>
      <c r="EFI69" s="685"/>
      <c r="EFJ69" s="685"/>
      <c r="EFK69" s="685"/>
      <c r="EFL69" s="685"/>
      <c r="EFM69" s="685"/>
      <c r="EFN69" s="685"/>
      <c r="EFO69" s="685"/>
      <c r="EFP69" s="685"/>
      <c r="EFQ69" s="685"/>
      <c r="EFR69" s="685"/>
      <c r="EFS69" s="685"/>
      <c r="EFT69" s="685"/>
      <c r="EFU69" s="685"/>
      <c r="EFV69" s="685"/>
      <c r="EFW69" s="685"/>
      <c r="EFX69" s="685"/>
      <c r="EFY69" s="685"/>
      <c r="EFZ69" s="685"/>
      <c r="EGA69" s="685"/>
      <c r="EGB69" s="685"/>
      <c r="EGC69" s="685"/>
      <c r="EGD69" s="685"/>
      <c r="EGE69" s="685"/>
      <c r="EGF69" s="685"/>
      <c r="EGG69" s="685"/>
      <c r="EGH69" s="685"/>
      <c r="EGI69" s="685"/>
      <c r="EGJ69" s="685"/>
      <c r="EGK69" s="685"/>
      <c r="EGL69" s="685"/>
      <c r="EGM69" s="685"/>
      <c r="EGN69" s="685"/>
      <c r="EGO69" s="685"/>
      <c r="EGP69" s="685"/>
      <c r="EGQ69" s="685"/>
      <c r="EGR69" s="685"/>
      <c r="EGS69" s="685"/>
      <c r="EGT69" s="685"/>
      <c r="EGU69" s="685"/>
      <c r="EGV69" s="685"/>
      <c r="EGW69" s="685"/>
      <c r="EGX69" s="685"/>
      <c r="EGY69" s="685"/>
      <c r="EGZ69" s="685"/>
      <c r="EHA69" s="685"/>
      <c r="EHB69" s="685"/>
      <c r="EHC69" s="685"/>
      <c r="EHD69" s="685"/>
      <c r="EHE69" s="685"/>
      <c r="EHF69" s="685"/>
      <c r="EHG69" s="685"/>
      <c r="EHH69" s="685"/>
      <c r="EHI69" s="685"/>
      <c r="EHJ69" s="685"/>
      <c r="EHK69" s="685"/>
      <c r="EHL69" s="685"/>
      <c r="EHM69" s="685"/>
      <c r="EHN69" s="685"/>
      <c r="EHO69" s="685"/>
      <c r="EHP69" s="685"/>
      <c r="EHQ69" s="685"/>
      <c r="EHR69" s="685"/>
      <c r="EHS69" s="685"/>
      <c r="EHT69" s="685"/>
      <c r="EHU69" s="685"/>
      <c r="EHV69" s="685"/>
      <c r="EHW69" s="685"/>
      <c r="EHX69" s="685"/>
      <c r="EHY69" s="685"/>
      <c r="EHZ69" s="685"/>
      <c r="EIA69" s="685"/>
      <c r="EIB69" s="685"/>
      <c r="EIC69" s="685"/>
      <c r="EID69" s="685"/>
      <c r="EIE69" s="685"/>
      <c r="EIF69" s="685"/>
      <c r="EIG69" s="685"/>
      <c r="EIH69" s="685"/>
      <c r="EII69" s="685"/>
      <c r="EIJ69" s="685"/>
      <c r="EIK69" s="685"/>
      <c r="EIL69" s="685"/>
      <c r="EIM69" s="685"/>
      <c r="EIN69" s="685"/>
      <c r="EIO69" s="685"/>
      <c r="EIP69" s="685"/>
      <c r="EIQ69" s="685"/>
      <c r="EIR69" s="685"/>
      <c r="EIS69" s="685"/>
      <c r="EIT69" s="685"/>
      <c r="EIU69" s="685"/>
      <c r="EIV69" s="685"/>
      <c r="EIW69" s="685"/>
      <c r="EIX69" s="685"/>
      <c r="EIY69" s="685"/>
      <c r="EIZ69" s="685"/>
      <c r="EJA69" s="685"/>
      <c r="EJB69" s="685"/>
      <c r="EJC69" s="685"/>
      <c r="EJD69" s="685"/>
      <c r="EJE69" s="685"/>
      <c r="EJF69" s="685"/>
      <c r="EJG69" s="685"/>
      <c r="EJH69" s="685"/>
      <c r="EJI69" s="685"/>
      <c r="EJJ69" s="685"/>
      <c r="EJK69" s="685"/>
      <c r="EJL69" s="685"/>
      <c r="EJM69" s="685"/>
      <c r="EJN69" s="685"/>
      <c r="EJO69" s="685"/>
      <c r="EJP69" s="685"/>
      <c r="EJQ69" s="685"/>
      <c r="EJR69" s="685"/>
      <c r="EJS69" s="685"/>
      <c r="EJT69" s="685"/>
      <c r="EJU69" s="685"/>
      <c r="EJV69" s="685"/>
      <c r="EJW69" s="685"/>
      <c r="EJX69" s="685"/>
      <c r="EJY69" s="685"/>
      <c r="EJZ69" s="685"/>
      <c r="EKA69" s="685"/>
      <c r="EKB69" s="685"/>
      <c r="EKC69" s="685"/>
      <c r="EKD69" s="685"/>
      <c r="EKE69" s="685"/>
      <c r="EKF69" s="685"/>
      <c r="EKG69" s="685"/>
      <c r="EKH69" s="685"/>
      <c r="EKI69" s="685"/>
      <c r="EKJ69" s="685"/>
      <c r="EKK69" s="685"/>
      <c r="EKL69" s="685"/>
      <c r="EKM69" s="685"/>
      <c r="EKN69" s="685"/>
      <c r="EKO69" s="685"/>
      <c r="EKP69" s="685"/>
      <c r="EKQ69" s="685"/>
      <c r="EKR69" s="685"/>
      <c r="EKS69" s="685"/>
      <c r="EKT69" s="685"/>
      <c r="EKU69" s="685"/>
      <c r="EKV69" s="685"/>
      <c r="EKW69" s="685"/>
      <c r="EKX69" s="685"/>
      <c r="EKY69" s="685"/>
      <c r="EKZ69" s="685"/>
      <c r="ELA69" s="685"/>
      <c r="ELB69" s="685"/>
      <c r="ELC69" s="685"/>
      <c r="ELD69" s="685"/>
      <c r="ELE69" s="685"/>
      <c r="ELF69" s="685"/>
      <c r="ELG69" s="685"/>
      <c r="ELH69" s="685"/>
      <c r="ELI69" s="685"/>
      <c r="ELJ69" s="685"/>
      <c r="ELK69" s="685"/>
      <c r="ELL69" s="685"/>
      <c r="ELM69" s="685"/>
      <c r="ELN69" s="685"/>
      <c r="ELO69" s="685"/>
      <c r="ELP69" s="685"/>
      <c r="ELQ69" s="685"/>
      <c r="ELR69" s="685"/>
      <c r="ELS69" s="685"/>
      <c r="ELT69" s="685"/>
      <c r="ELU69" s="685"/>
      <c r="ELV69" s="685"/>
      <c r="ELW69" s="685"/>
      <c r="ELX69" s="685"/>
      <c r="ELY69" s="685"/>
      <c r="ELZ69" s="685"/>
      <c r="EMA69" s="685"/>
      <c r="EMB69" s="685"/>
      <c r="EMC69" s="685"/>
      <c r="EMD69" s="685"/>
      <c r="EME69" s="685"/>
      <c r="EMF69" s="685"/>
      <c r="EMG69" s="685"/>
      <c r="EMH69" s="685"/>
      <c r="EMI69" s="685"/>
      <c r="EMJ69" s="685"/>
      <c r="EMK69" s="685"/>
      <c r="EML69" s="685"/>
      <c r="EMM69" s="685"/>
      <c r="EMN69" s="685"/>
      <c r="EMO69" s="685"/>
      <c r="EMP69" s="685"/>
      <c r="EMQ69" s="685"/>
      <c r="EMR69" s="685"/>
      <c r="EMS69" s="685"/>
      <c r="EMT69" s="685"/>
      <c r="EMU69" s="685"/>
      <c r="EMV69" s="685"/>
      <c r="EMW69" s="685"/>
      <c r="EMX69" s="685"/>
      <c r="EMY69" s="685"/>
      <c r="EMZ69" s="685"/>
      <c r="ENA69" s="685"/>
      <c r="ENB69" s="685"/>
      <c r="ENC69" s="685"/>
      <c r="END69" s="685"/>
      <c r="ENE69" s="685"/>
      <c r="ENF69" s="685"/>
      <c r="ENG69" s="685"/>
      <c r="ENH69" s="685"/>
      <c r="ENI69" s="685"/>
      <c r="ENJ69" s="685"/>
      <c r="ENK69" s="685"/>
      <c r="ENL69" s="685"/>
      <c r="ENM69" s="685"/>
      <c r="ENN69" s="685"/>
      <c r="ENO69" s="685"/>
      <c r="ENP69" s="685"/>
      <c r="ENQ69" s="685"/>
      <c r="ENR69" s="685"/>
      <c r="ENS69" s="685"/>
      <c r="ENT69" s="685"/>
      <c r="ENU69" s="685"/>
      <c r="ENV69" s="685"/>
      <c r="ENW69" s="685"/>
      <c r="ENX69" s="685"/>
      <c r="ENY69" s="685"/>
      <c r="ENZ69" s="685"/>
      <c r="EOA69" s="685"/>
      <c r="EOB69" s="685"/>
      <c r="EOC69" s="685"/>
      <c r="EOD69" s="685"/>
      <c r="EOE69" s="685"/>
      <c r="EOF69" s="685"/>
      <c r="EOG69" s="685"/>
      <c r="EOH69" s="685"/>
      <c r="EOI69" s="685"/>
      <c r="EOJ69" s="685"/>
      <c r="EOK69" s="685"/>
      <c r="EOL69" s="685"/>
      <c r="EOM69" s="685"/>
      <c r="EON69" s="685"/>
      <c r="EOO69" s="685"/>
      <c r="EOP69" s="685"/>
      <c r="EOQ69" s="685"/>
      <c r="EOR69" s="685"/>
      <c r="EOS69" s="685"/>
      <c r="EOT69" s="685"/>
      <c r="EOU69" s="685"/>
      <c r="EOV69" s="685"/>
      <c r="EOW69" s="685"/>
      <c r="EOX69" s="685"/>
      <c r="EOY69" s="685"/>
      <c r="EOZ69" s="685"/>
      <c r="EPA69" s="685"/>
      <c r="EPB69" s="685"/>
      <c r="EPC69" s="685"/>
      <c r="EPD69" s="685"/>
      <c r="EPE69" s="685"/>
      <c r="EPF69" s="685"/>
      <c r="EPG69" s="685"/>
      <c r="EPH69" s="685"/>
      <c r="EPI69" s="685"/>
      <c r="EPJ69" s="685"/>
      <c r="EPK69" s="685"/>
      <c r="EPL69" s="685"/>
      <c r="EPM69" s="685"/>
      <c r="EPN69" s="685"/>
      <c r="EPO69" s="685"/>
      <c r="EPP69" s="685"/>
      <c r="EPQ69" s="685"/>
      <c r="EPR69" s="685"/>
      <c r="EPS69" s="685"/>
      <c r="EPT69" s="685"/>
      <c r="EPU69" s="685"/>
      <c r="EPV69" s="685"/>
      <c r="EPW69" s="685"/>
      <c r="EPX69" s="685"/>
      <c r="EPY69" s="685"/>
      <c r="EPZ69" s="685"/>
      <c r="EQA69" s="685"/>
      <c r="EQB69" s="685"/>
      <c r="EQC69" s="685"/>
      <c r="EQD69" s="685"/>
      <c r="EQE69" s="685"/>
      <c r="EQF69" s="685"/>
      <c r="EQG69" s="685"/>
      <c r="EQH69" s="685"/>
      <c r="EQI69" s="685"/>
      <c r="EQJ69" s="685"/>
      <c r="EQK69" s="685"/>
      <c r="EQL69" s="685"/>
      <c r="EQM69" s="685"/>
      <c r="EQN69" s="685"/>
      <c r="EQO69" s="685"/>
      <c r="EQP69" s="685"/>
      <c r="EQQ69" s="685"/>
      <c r="EQR69" s="685"/>
      <c r="EQS69" s="685"/>
      <c r="EQT69" s="685"/>
      <c r="EQU69" s="685"/>
      <c r="EQV69" s="685"/>
      <c r="EQW69" s="685"/>
      <c r="EQX69" s="685"/>
      <c r="EQY69" s="685"/>
      <c r="EQZ69" s="685"/>
      <c r="ERA69" s="685"/>
      <c r="ERB69" s="685"/>
      <c r="ERC69" s="685"/>
      <c r="ERD69" s="685"/>
      <c r="ERE69" s="685"/>
      <c r="ERF69" s="685"/>
      <c r="ERG69" s="685"/>
      <c r="ERH69" s="685"/>
      <c r="ERI69" s="685"/>
      <c r="ERJ69" s="685"/>
      <c r="ERK69" s="685"/>
      <c r="ERL69" s="685"/>
      <c r="ERM69" s="685"/>
      <c r="ERN69" s="685"/>
      <c r="ERO69" s="685"/>
      <c r="ERP69" s="685"/>
      <c r="ERQ69" s="685"/>
      <c r="ERR69" s="685"/>
      <c r="ERS69" s="685"/>
      <c r="ERT69" s="685"/>
      <c r="ERU69" s="685"/>
      <c r="ERV69" s="685"/>
      <c r="ERW69" s="685"/>
      <c r="ERX69" s="685"/>
      <c r="ERY69" s="685"/>
      <c r="ERZ69" s="685"/>
      <c r="ESA69" s="685"/>
      <c r="ESB69" s="685"/>
      <c r="ESC69" s="685"/>
      <c r="ESD69" s="685"/>
      <c r="ESE69" s="685"/>
      <c r="ESF69" s="685"/>
      <c r="ESG69" s="685"/>
      <c r="ESH69" s="685"/>
      <c r="ESI69" s="685"/>
      <c r="ESJ69" s="685"/>
      <c r="ESK69" s="685"/>
      <c r="ESL69" s="685"/>
      <c r="ESM69" s="685"/>
      <c r="ESN69" s="685"/>
      <c r="ESO69" s="685"/>
      <c r="ESP69" s="685"/>
      <c r="ESQ69" s="685"/>
      <c r="ESR69" s="685"/>
      <c r="ESS69" s="685"/>
      <c r="EST69" s="685"/>
      <c r="ESU69" s="685"/>
      <c r="ESV69" s="685"/>
      <c r="ESW69" s="685"/>
      <c r="ESX69" s="685"/>
      <c r="ESY69" s="685"/>
      <c r="ESZ69" s="685"/>
      <c r="ETA69" s="685"/>
      <c r="ETB69" s="685"/>
      <c r="ETC69" s="685"/>
      <c r="ETD69" s="685"/>
      <c r="ETE69" s="685"/>
      <c r="ETF69" s="685"/>
      <c r="ETG69" s="685"/>
      <c r="ETH69" s="685"/>
      <c r="ETI69" s="685"/>
      <c r="ETJ69" s="685"/>
      <c r="ETK69" s="685"/>
      <c r="ETL69" s="685"/>
      <c r="ETM69" s="685"/>
      <c r="ETN69" s="685"/>
      <c r="ETO69" s="685"/>
      <c r="ETP69" s="685"/>
      <c r="ETQ69" s="685"/>
      <c r="ETR69" s="685"/>
      <c r="ETS69" s="685"/>
      <c r="ETT69" s="685"/>
      <c r="ETU69" s="685"/>
      <c r="ETV69" s="685"/>
      <c r="ETW69" s="685"/>
      <c r="ETX69" s="685"/>
      <c r="ETY69" s="685"/>
      <c r="ETZ69" s="685"/>
      <c r="EUA69" s="685"/>
      <c r="EUB69" s="685"/>
      <c r="EUC69" s="685"/>
      <c r="EUD69" s="685"/>
      <c r="EUE69" s="685"/>
      <c r="EUF69" s="685"/>
      <c r="EUG69" s="685"/>
      <c r="EUH69" s="685"/>
      <c r="EUI69" s="685"/>
      <c r="EUJ69" s="685"/>
      <c r="EUK69" s="685"/>
      <c r="EUL69" s="685"/>
      <c r="EUM69" s="685"/>
      <c r="EUN69" s="685"/>
      <c r="EUO69" s="685"/>
      <c r="EUP69" s="685"/>
      <c r="EUQ69" s="685"/>
      <c r="EUR69" s="685"/>
      <c r="EUS69" s="685"/>
      <c r="EUT69" s="685"/>
      <c r="EUU69" s="685"/>
      <c r="EUV69" s="685"/>
      <c r="EUW69" s="685"/>
      <c r="EUX69" s="685"/>
      <c r="EUY69" s="685"/>
      <c r="EUZ69" s="685"/>
      <c r="EVA69" s="685"/>
      <c r="EVB69" s="685"/>
      <c r="EVC69" s="685"/>
      <c r="EVD69" s="685"/>
      <c r="EVE69" s="685"/>
      <c r="EVF69" s="685"/>
      <c r="EVG69" s="685"/>
      <c r="EVH69" s="685"/>
      <c r="EVI69" s="685"/>
      <c r="EVJ69" s="685"/>
      <c r="EVK69" s="685"/>
      <c r="EVL69" s="685"/>
      <c r="EVM69" s="685"/>
      <c r="EVN69" s="685"/>
      <c r="EVO69" s="685"/>
      <c r="EVP69" s="685"/>
      <c r="EVQ69" s="685"/>
      <c r="EVR69" s="685"/>
      <c r="EVS69" s="685"/>
      <c r="EVT69" s="685"/>
      <c r="EVU69" s="685"/>
      <c r="EVV69" s="685"/>
      <c r="EVW69" s="685"/>
      <c r="EVX69" s="685"/>
      <c r="EVY69" s="685"/>
      <c r="EVZ69" s="685"/>
      <c r="EWA69" s="685"/>
      <c r="EWB69" s="685"/>
      <c r="EWC69" s="685"/>
      <c r="EWD69" s="685"/>
      <c r="EWE69" s="685"/>
      <c r="EWF69" s="685"/>
      <c r="EWG69" s="685"/>
      <c r="EWH69" s="685"/>
      <c r="EWI69" s="685"/>
      <c r="EWJ69" s="685"/>
      <c r="EWK69" s="685"/>
      <c r="EWL69" s="685"/>
      <c r="EWM69" s="685"/>
      <c r="EWN69" s="685"/>
      <c r="EWO69" s="685"/>
      <c r="EWP69" s="685"/>
      <c r="EWQ69" s="685"/>
      <c r="EWR69" s="685"/>
      <c r="EWS69" s="685"/>
      <c r="EWT69" s="685"/>
      <c r="EWU69" s="685"/>
      <c r="EWV69" s="685"/>
      <c r="EWW69" s="685"/>
      <c r="EWX69" s="685"/>
      <c r="EWY69" s="685"/>
      <c r="EWZ69" s="685"/>
      <c r="EXA69" s="685"/>
      <c r="EXB69" s="685"/>
      <c r="EXC69" s="685"/>
      <c r="EXD69" s="685"/>
      <c r="EXE69" s="685"/>
      <c r="EXF69" s="685"/>
      <c r="EXG69" s="685"/>
      <c r="EXH69" s="685"/>
      <c r="EXI69" s="685"/>
      <c r="EXJ69" s="685"/>
      <c r="EXK69" s="685"/>
      <c r="EXL69" s="685"/>
      <c r="EXM69" s="685"/>
      <c r="EXN69" s="685"/>
      <c r="EXO69" s="685"/>
      <c r="EXP69" s="685"/>
      <c r="EXQ69" s="685"/>
      <c r="EXR69" s="685"/>
      <c r="EXS69" s="685"/>
      <c r="EXT69" s="685"/>
      <c r="EXU69" s="685"/>
      <c r="EXV69" s="685"/>
      <c r="EXW69" s="685"/>
      <c r="EXX69" s="685"/>
      <c r="EXY69" s="685"/>
      <c r="EXZ69" s="685"/>
      <c r="EYA69" s="685"/>
      <c r="EYB69" s="685"/>
      <c r="EYC69" s="685"/>
      <c r="EYD69" s="685"/>
      <c r="EYE69" s="685"/>
      <c r="EYF69" s="685"/>
      <c r="EYG69" s="685"/>
      <c r="EYH69" s="685"/>
      <c r="EYI69" s="685"/>
      <c r="EYJ69" s="685"/>
      <c r="EYK69" s="685"/>
      <c r="EYL69" s="685"/>
      <c r="EYM69" s="685"/>
      <c r="EYN69" s="685"/>
      <c r="EYO69" s="685"/>
      <c r="EYP69" s="685"/>
      <c r="EYQ69" s="685"/>
      <c r="EYR69" s="685"/>
      <c r="EYS69" s="685"/>
      <c r="EYT69" s="685"/>
      <c r="EYU69" s="685"/>
      <c r="EYV69" s="685"/>
      <c r="EYW69" s="685"/>
      <c r="EYX69" s="685"/>
      <c r="EYY69" s="685"/>
      <c r="EYZ69" s="685"/>
      <c r="EZA69" s="685"/>
      <c r="EZB69" s="685"/>
      <c r="EZC69" s="685"/>
      <c r="EZD69" s="685"/>
      <c r="EZE69" s="685"/>
      <c r="EZF69" s="685"/>
      <c r="EZG69" s="685"/>
      <c r="EZH69" s="685"/>
      <c r="EZI69" s="685"/>
      <c r="EZJ69" s="685"/>
      <c r="EZK69" s="685"/>
      <c r="EZL69" s="685"/>
      <c r="EZM69" s="685"/>
      <c r="EZN69" s="685"/>
      <c r="EZO69" s="685"/>
      <c r="EZP69" s="685"/>
      <c r="EZQ69" s="685"/>
      <c r="EZR69" s="685"/>
      <c r="EZS69" s="685"/>
      <c r="EZT69" s="685"/>
      <c r="EZU69" s="685"/>
      <c r="EZV69" s="685"/>
      <c r="EZW69" s="685"/>
      <c r="EZX69" s="685"/>
      <c r="EZY69" s="685"/>
      <c r="EZZ69" s="685"/>
      <c r="FAA69" s="685"/>
      <c r="FAB69" s="685"/>
      <c r="FAC69" s="685"/>
      <c r="FAD69" s="685"/>
      <c r="FAE69" s="685"/>
      <c r="FAF69" s="685"/>
      <c r="FAG69" s="685"/>
      <c r="FAH69" s="685"/>
      <c r="FAI69" s="685"/>
      <c r="FAJ69" s="685"/>
      <c r="FAK69" s="685"/>
      <c r="FAL69" s="685"/>
      <c r="FAM69" s="685"/>
      <c r="FAN69" s="685"/>
      <c r="FAO69" s="685"/>
      <c r="FAP69" s="685"/>
      <c r="FAQ69" s="685"/>
      <c r="FAR69" s="685"/>
      <c r="FAS69" s="685"/>
      <c r="FAT69" s="685"/>
      <c r="FAU69" s="685"/>
      <c r="FAV69" s="685"/>
      <c r="FAW69" s="685"/>
      <c r="FAX69" s="685"/>
      <c r="FAY69" s="685"/>
      <c r="FAZ69" s="685"/>
      <c r="FBA69" s="685"/>
      <c r="FBB69" s="685"/>
      <c r="FBC69" s="685"/>
      <c r="FBD69" s="685"/>
      <c r="FBE69" s="685"/>
      <c r="FBF69" s="685"/>
      <c r="FBG69" s="685"/>
      <c r="FBH69" s="685"/>
      <c r="FBI69" s="685"/>
      <c r="FBJ69" s="685"/>
      <c r="FBK69" s="685"/>
      <c r="FBL69" s="685"/>
      <c r="FBM69" s="685"/>
      <c r="FBN69" s="685"/>
      <c r="FBO69" s="685"/>
      <c r="FBP69" s="685"/>
      <c r="FBQ69" s="685"/>
      <c r="FBR69" s="685"/>
      <c r="FBS69" s="685"/>
      <c r="FBT69" s="685"/>
      <c r="FBU69" s="685"/>
      <c r="FBV69" s="685"/>
      <c r="FBW69" s="685"/>
      <c r="FBX69" s="685"/>
      <c r="FBY69" s="685"/>
      <c r="FBZ69" s="685"/>
      <c r="FCA69" s="685"/>
      <c r="FCB69" s="685"/>
      <c r="FCC69" s="685"/>
      <c r="FCD69" s="685"/>
      <c r="FCE69" s="685"/>
      <c r="FCF69" s="685"/>
      <c r="FCG69" s="685"/>
      <c r="FCH69" s="685"/>
      <c r="FCI69" s="685"/>
      <c r="FCJ69" s="685"/>
      <c r="FCK69" s="685"/>
      <c r="FCL69" s="685"/>
      <c r="FCM69" s="685"/>
      <c r="FCN69" s="685"/>
      <c r="FCO69" s="685"/>
      <c r="FCP69" s="685"/>
      <c r="FCQ69" s="685"/>
      <c r="FCR69" s="685"/>
      <c r="FCS69" s="685"/>
      <c r="FCT69" s="685"/>
      <c r="FCU69" s="685"/>
      <c r="FCV69" s="685"/>
      <c r="FCW69" s="685"/>
      <c r="FCX69" s="685"/>
      <c r="FCY69" s="685"/>
      <c r="FCZ69" s="685"/>
      <c r="FDA69" s="685"/>
      <c r="FDB69" s="685"/>
      <c r="FDC69" s="685"/>
      <c r="FDD69" s="685"/>
      <c r="FDE69" s="685"/>
      <c r="FDF69" s="685"/>
      <c r="FDG69" s="685"/>
      <c r="FDH69" s="685"/>
      <c r="FDI69" s="685"/>
      <c r="FDJ69" s="685"/>
      <c r="FDK69" s="685"/>
      <c r="FDL69" s="685"/>
      <c r="FDM69" s="685"/>
      <c r="FDN69" s="685"/>
      <c r="FDO69" s="685"/>
      <c r="FDP69" s="685"/>
      <c r="FDQ69" s="685"/>
      <c r="FDR69" s="685"/>
      <c r="FDS69" s="685"/>
      <c r="FDT69" s="685"/>
      <c r="FDU69" s="685"/>
      <c r="FDV69" s="685"/>
      <c r="FDW69" s="685"/>
      <c r="FDX69" s="685"/>
      <c r="FDY69" s="685"/>
      <c r="FDZ69" s="685"/>
      <c r="FEA69" s="685"/>
      <c r="FEB69" s="685"/>
      <c r="FEC69" s="685"/>
      <c r="FED69" s="685"/>
      <c r="FEE69" s="685"/>
      <c r="FEF69" s="685"/>
      <c r="FEG69" s="685"/>
      <c r="FEH69" s="685"/>
      <c r="FEI69" s="685"/>
      <c r="FEJ69" s="685"/>
      <c r="FEK69" s="685"/>
      <c r="FEL69" s="685"/>
      <c r="FEM69" s="685"/>
      <c r="FEN69" s="685"/>
      <c r="FEO69" s="685"/>
      <c r="FEP69" s="685"/>
      <c r="FEQ69" s="685"/>
      <c r="FER69" s="685"/>
      <c r="FES69" s="685"/>
      <c r="FET69" s="685"/>
      <c r="FEU69" s="685"/>
      <c r="FEV69" s="685"/>
      <c r="FEW69" s="685"/>
      <c r="FEX69" s="685"/>
      <c r="FEY69" s="685"/>
      <c r="FEZ69" s="685"/>
      <c r="FFA69" s="685"/>
      <c r="FFB69" s="685"/>
      <c r="FFC69" s="685"/>
      <c r="FFD69" s="685"/>
      <c r="FFE69" s="685"/>
      <c r="FFF69" s="685"/>
      <c r="FFG69" s="685"/>
      <c r="FFH69" s="685"/>
      <c r="FFI69" s="685"/>
      <c r="FFJ69" s="685"/>
      <c r="FFK69" s="685"/>
      <c r="FFL69" s="685"/>
      <c r="FFM69" s="685"/>
      <c r="FFN69" s="685"/>
      <c r="FFO69" s="685"/>
      <c r="FFP69" s="685"/>
      <c r="FFQ69" s="685"/>
      <c r="FFR69" s="685"/>
      <c r="FFS69" s="685"/>
      <c r="FFT69" s="685"/>
      <c r="FFU69" s="685"/>
      <c r="FFV69" s="685"/>
      <c r="FFW69" s="685"/>
      <c r="FFX69" s="685"/>
      <c r="FFY69" s="685"/>
      <c r="FFZ69" s="685"/>
      <c r="FGA69" s="685"/>
      <c r="FGB69" s="685"/>
      <c r="FGC69" s="685"/>
      <c r="FGD69" s="685"/>
      <c r="FGE69" s="685"/>
      <c r="FGF69" s="685"/>
      <c r="FGG69" s="685"/>
      <c r="FGH69" s="685"/>
      <c r="FGI69" s="685"/>
      <c r="FGJ69" s="685"/>
      <c r="FGK69" s="685"/>
      <c r="FGL69" s="685"/>
      <c r="FGM69" s="685"/>
      <c r="FGN69" s="685"/>
      <c r="FGO69" s="685"/>
      <c r="FGP69" s="685"/>
      <c r="FGQ69" s="685"/>
      <c r="FGR69" s="685"/>
      <c r="FGS69" s="685"/>
      <c r="FGT69" s="685"/>
      <c r="FGU69" s="685"/>
      <c r="FGV69" s="685"/>
      <c r="FGW69" s="685"/>
      <c r="FGX69" s="685"/>
      <c r="FGY69" s="685"/>
      <c r="FGZ69" s="685"/>
      <c r="FHA69" s="685"/>
      <c r="FHB69" s="685"/>
      <c r="FHC69" s="685"/>
      <c r="FHD69" s="685"/>
      <c r="FHE69" s="685"/>
      <c r="FHF69" s="685"/>
      <c r="FHG69" s="685"/>
      <c r="FHH69" s="685"/>
      <c r="FHI69" s="685"/>
      <c r="FHJ69" s="685"/>
      <c r="FHK69" s="685"/>
      <c r="FHL69" s="685"/>
      <c r="FHM69" s="685"/>
      <c r="FHN69" s="685"/>
      <c r="FHO69" s="685"/>
      <c r="FHP69" s="685"/>
      <c r="FHQ69" s="685"/>
      <c r="FHR69" s="685"/>
      <c r="FHS69" s="685"/>
      <c r="FHT69" s="685"/>
      <c r="FHU69" s="685"/>
      <c r="FHV69" s="685"/>
      <c r="FHW69" s="685"/>
      <c r="FHX69" s="685"/>
      <c r="FHY69" s="685"/>
      <c r="FHZ69" s="685"/>
      <c r="FIA69" s="685"/>
      <c r="FIB69" s="685"/>
      <c r="FIC69" s="685"/>
      <c r="FID69" s="685"/>
      <c r="FIE69" s="685"/>
      <c r="FIF69" s="685"/>
      <c r="FIG69" s="685"/>
      <c r="FIH69" s="685"/>
      <c r="FII69" s="685"/>
      <c r="FIJ69" s="685"/>
      <c r="FIK69" s="685"/>
      <c r="FIL69" s="685"/>
      <c r="FIM69" s="685"/>
      <c r="FIN69" s="685"/>
      <c r="FIO69" s="685"/>
      <c r="FIP69" s="685"/>
      <c r="FIQ69" s="685"/>
      <c r="FIR69" s="685"/>
      <c r="FIS69" s="685"/>
      <c r="FIT69" s="685"/>
      <c r="FIU69" s="685"/>
      <c r="FIV69" s="685"/>
      <c r="FIW69" s="685"/>
      <c r="FIX69" s="685"/>
      <c r="FIY69" s="685"/>
      <c r="FIZ69" s="685"/>
      <c r="FJA69" s="685"/>
      <c r="FJB69" s="685"/>
      <c r="FJC69" s="685"/>
      <c r="FJD69" s="685"/>
      <c r="FJE69" s="685"/>
      <c r="FJF69" s="685"/>
      <c r="FJG69" s="685"/>
      <c r="FJH69" s="685"/>
      <c r="FJI69" s="685"/>
      <c r="FJJ69" s="685"/>
      <c r="FJK69" s="685"/>
      <c r="FJL69" s="685"/>
      <c r="FJM69" s="685"/>
      <c r="FJN69" s="685"/>
      <c r="FJO69" s="685"/>
      <c r="FJP69" s="685"/>
      <c r="FJQ69" s="685"/>
      <c r="FJR69" s="685"/>
      <c r="FJS69" s="685"/>
      <c r="FJT69" s="685"/>
      <c r="FJU69" s="685"/>
      <c r="FJV69" s="685"/>
      <c r="FJW69" s="685"/>
      <c r="FJX69" s="685"/>
      <c r="FJY69" s="685"/>
      <c r="FJZ69" s="685"/>
      <c r="FKA69" s="685"/>
      <c r="FKB69" s="685"/>
      <c r="FKC69" s="685"/>
      <c r="FKD69" s="685"/>
      <c r="FKE69" s="685"/>
      <c r="FKF69" s="685"/>
      <c r="FKG69" s="685"/>
      <c r="FKH69" s="685"/>
      <c r="FKI69" s="685"/>
      <c r="FKJ69" s="685"/>
      <c r="FKK69" s="685"/>
      <c r="FKL69" s="685"/>
      <c r="FKM69" s="685"/>
      <c r="FKN69" s="685"/>
      <c r="FKO69" s="685"/>
      <c r="FKP69" s="685"/>
      <c r="FKQ69" s="685"/>
      <c r="FKR69" s="685"/>
      <c r="FKS69" s="685"/>
      <c r="FKT69" s="685"/>
      <c r="FKU69" s="685"/>
      <c r="FKV69" s="685"/>
      <c r="FKW69" s="685"/>
      <c r="FKX69" s="685"/>
      <c r="FKY69" s="685"/>
      <c r="FKZ69" s="685"/>
      <c r="FLA69" s="685"/>
      <c r="FLB69" s="685"/>
      <c r="FLC69" s="685"/>
      <c r="FLD69" s="685"/>
      <c r="FLE69" s="685"/>
      <c r="FLF69" s="685"/>
      <c r="FLG69" s="685"/>
      <c r="FLH69" s="685"/>
      <c r="FLI69" s="685"/>
      <c r="FLJ69" s="685"/>
      <c r="FLK69" s="685"/>
      <c r="FLL69" s="685"/>
      <c r="FLM69" s="685"/>
      <c r="FLN69" s="685"/>
      <c r="FLO69" s="685"/>
      <c r="FLP69" s="685"/>
      <c r="FLQ69" s="685"/>
      <c r="FLR69" s="685"/>
      <c r="FLS69" s="685"/>
      <c r="FLT69" s="685"/>
      <c r="FLU69" s="685"/>
      <c r="FLV69" s="685"/>
      <c r="FLW69" s="685"/>
      <c r="FLX69" s="685"/>
      <c r="FLY69" s="685"/>
      <c r="FLZ69" s="685"/>
      <c r="FMA69" s="685"/>
      <c r="FMB69" s="685"/>
      <c r="FMC69" s="685"/>
      <c r="FMD69" s="685"/>
      <c r="FME69" s="685"/>
      <c r="FMF69" s="685"/>
      <c r="FMG69" s="685"/>
      <c r="FMH69" s="685"/>
      <c r="FMI69" s="685"/>
      <c r="FMJ69" s="685"/>
      <c r="FMK69" s="685"/>
      <c r="FML69" s="685"/>
      <c r="FMM69" s="685"/>
      <c r="FMN69" s="685"/>
      <c r="FMO69" s="685"/>
      <c r="FMP69" s="685"/>
      <c r="FMQ69" s="685"/>
      <c r="FMR69" s="685"/>
      <c r="FMS69" s="685"/>
      <c r="FMT69" s="685"/>
      <c r="FMU69" s="685"/>
      <c r="FMV69" s="685"/>
      <c r="FMW69" s="685"/>
      <c r="FMX69" s="685"/>
      <c r="FMY69" s="685"/>
      <c r="FMZ69" s="685"/>
      <c r="FNA69" s="685"/>
      <c r="FNB69" s="685"/>
      <c r="FNC69" s="685"/>
      <c r="FND69" s="685"/>
      <c r="FNE69" s="685"/>
      <c r="FNF69" s="685"/>
      <c r="FNG69" s="685"/>
      <c r="FNH69" s="685"/>
      <c r="FNI69" s="685"/>
      <c r="FNJ69" s="685"/>
      <c r="FNK69" s="685"/>
      <c r="FNL69" s="685"/>
      <c r="FNM69" s="685"/>
      <c r="FNN69" s="685"/>
      <c r="FNO69" s="685"/>
      <c r="FNP69" s="685"/>
      <c r="FNQ69" s="685"/>
      <c r="FNR69" s="685"/>
      <c r="FNS69" s="685"/>
      <c r="FNT69" s="685"/>
      <c r="FNU69" s="685"/>
      <c r="FNV69" s="685"/>
      <c r="FNW69" s="685"/>
      <c r="FNX69" s="685"/>
      <c r="FNY69" s="685"/>
      <c r="FNZ69" s="685"/>
      <c r="FOA69" s="685"/>
      <c r="FOB69" s="685"/>
      <c r="FOC69" s="685"/>
      <c r="FOD69" s="685"/>
      <c r="FOE69" s="685"/>
      <c r="FOF69" s="685"/>
      <c r="FOG69" s="685"/>
      <c r="FOH69" s="685"/>
      <c r="FOI69" s="685"/>
      <c r="FOJ69" s="685"/>
      <c r="FOK69" s="685"/>
      <c r="FOL69" s="685"/>
      <c r="FOM69" s="685"/>
      <c r="FON69" s="685"/>
      <c r="FOO69" s="685"/>
      <c r="FOP69" s="685"/>
      <c r="FOQ69" s="685"/>
      <c r="FOR69" s="685"/>
      <c r="FOS69" s="685"/>
      <c r="FOT69" s="685"/>
      <c r="FOU69" s="685"/>
      <c r="FOV69" s="685"/>
      <c r="FOW69" s="685"/>
      <c r="FOX69" s="685"/>
      <c r="FOY69" s="685"/>
      <c r="FOZ69" s="685"/>
      <c r="FPA69" s="685"/>
      <c r="FPB69" s="685"/>
      <c r="FPC69" s="685"/>
      <c r="FPD69" s="685"/>
      <c r="FPE69" s="685"/>
      <c r="FPF69" s="685"/>
      <c r="FPG69" s="685"/>
      <c r="FPH69" s="685"/>
      <c r="FPI69" s="685"/>
      <c r="FPJ69" s="685"/>
      <c r="FPK69" s="685"/>
      <c r="FPL69" s="685"/>
      <c r="FPM69" s="685"/>
      <c r="FPN69" s="685"/>
      <c r="FPO69" s="685"/>
      <c r="FPP69" s="685"/>
      <c r="FPQ69" s="685"/>
      <c r="FPR69" s="685"/>
      <c r="FPS69" s="685"/>
      <c r="FPT69" s="685"/>
      <c r="FPU69" s="685"/>
      <c r="FPV69" s="685"/>
      <c r="FPW69" s="685"/>
      <c r="FPX69" s="685"/>
      <c r="FPY69" s="685"/>
      <c r="FPZ69" s="685"/>
      <c r="FQA69" s="685"/>
      <c r="FQB69" s="685"/>
      <c r="FQC69" s="685"/>
      <c r="FQD69" s="685"/>
      <c r="FQE69" s="685"/>
      <c r="FQF69" s="685"/>
      <c r="FQG69" s="685"/>
      <c r="FQH69" s="685"/>
      <c r="FQI69" s="685"/>
      <c r="FQJ69" s="685"/>
      <c r="FQK69" s="685"/>
      <c r="FQL69" s="685"/>
      <c r="FQM69" s="685"/>
      <c r="FQN69" s="685"/>
      <c r="FQO69" s="685"/>
      <c r="FQP69" s="685"/>
      <c r="FQQ69" s="685"/>
      <c r="FQR69" s="685"/>
      <c r="FQS69" s="685"/>
      <c r="FQT69" s="685"/>
      <c r="FQU69" s="685"/>
      <c r="FQV69" s="685"/>
      <c r="FQW69" s="685"/>
      <c r="FQX69" s="685"/>
      <c r="FQY69" s="685"/>
      <c r="FQZ69" s="685"/>
      <c r="FRA69" s="685"/>
      <c r="FRB69" s="685"/>
      <c r="FRC69" s="685"/>
      <c r="FRD69" s="685"/>
      <c r="FRE69" s="685"/>
      <c r="FRF69" s="685"/>
      <c r="FRG69" s="685"/>
      <c r="FRH69" s="685"/>
      <c r="FRI69" s="685"/>
      <c r="FRJ69" s="685"/>
      <c r="FRK69" s="685"/>
      <c r="FRL69" s="685"/>
      <c r="FRM69" s="685"/>
      <c r="FRN69" s="685"/>
      <c r="FRO69" s="685"/>
      <c r="FRP69" s="685"/>
      <c r="FRQ69" s="685"/>
      <c r="FRR69" s="685"/>
      <c r="FRS69" s="685"/>
      <c r="FRT69" s="685"/>
      <c r="FRU69" s="685"/>
      <c r="FRV69" s="685"/>
      <c r="FRW69" s="685"/>
      <c r="FRX69" s="685"/>
      <c r="FRY69" s="685"/>
      <c r="FRZ69" s="685"/>
      <c r="FSA69" s="685"/>
      <c r="FSB69" s="685"/>
      <c r="FSC69" s="685"/>
      <c r="FSD69" s="685"/>
      <c r="FSE69" s="685"/>
      <c r="FSF69" s="685"/>
      <c r="FSG69" s="685"/>
      <c r="FSH69" s="685"/>
      <c r="FSI69" s="685"/>
      <c r="FSJ69" s="685"/>
      <c r="FSK69" s="685"/>
      <c r="FSL69" s="685"/>
      <c r="FSM69" s="685"/>
      <c r="FSN69" s="685"/>
      <c r="FSO69" s="685"/>
      <c r="FSP69" s="685"/>
      <c r="FSQ69" s="685"/>
      <c r="FSR69" s="685"/>
      <c r="FSS69" s="685"/>
      <c r="FST69" s="685"/>
      <c r="FSU69" s="685"/>
      <c r="FSV69" s="685"/>
      <c r="FSW69" s="685"/>
      <c r="FSX69" s="685"/>
      <c r="FSY69" s="685"/>
      <c r="FSZ69" s="685"/>
      <c r="FTA69" s="685"/>
      <c r="FTB69" s="685"/>
      <c r="FTC69" s="685"/>
      <c r="FTD69" s="685"/>
      <c r="FTE69" s="685"/>
      <c r="FTF69" s="685"/>
      <c r="FTG69" s="685"/>
      <c r="FTH69" s="685"/>
      <c r="FTI69" s="685"/>
      <c r="FTJ69" s="685"/>
      <c r="FTK69" s="685"/>
      <c r="FTL69" s="685"/>
      <c r="FTM69" s="685"/>
      <c r="FTN69" s="685"/>
      <c r="FTO69" s="685"/>
      <c r="FTP69" s="685"/>
      <c r="FTQ69" s="685"/>
      <c r="FTR69" s="685"/>
      <c r="FTS69" s="685"/>
      <c r="FTT69" s="685"/>
      <c r="FTU69" s="685"/>
      <c r="FTV69" s="685"/>
      <c r="FTW69" s="685"/>
      <c r="FTX69" s="685"/>
      <c r="FTY69" s="685"/>
      <c r="FTZ69" s="685"/>
      <c r="FUA69" s="685"/>
      <c r="FUB69" s="685"/>
      <c r="FUC69" s="685"/>
      <c r="FUD69" s="685"/>
      <c r="FUE69" s="685"/>
      <c r="FUF69" s="685"/>
      <c r="FUG69" s="685"/>
      <c r="FUH69" s="685"/>
      <c r="FUI69" s="685"/>
      <c r="FUJ69" s="685"/>
      <c r="FUK69" s="685"/>
      <c r="FUL69" s="685"/>
      <c r="FUM69" s="685"/>
      <c r="FUN69" s="685"/>
      <c r="FUO69" s="685"/>
      <c r="FUP69" s="685"/>
      <c r="FUQ69" s="685"/>
      <c r="FUR69" s="685"/>
      <c r="FUS69" s="685"/>
      <c r="FUT69" s="685"/>
      <c r="FUU69" s="685"/>
      <c r="FUV69" s="685"/>
      <c r="FUW69" s="685"/>
      <c r="FUX69" s="685"/>
      <c r="FUY69" s="685"/>
      <c r="FUZ69" s="685"/>
      <c r="FVA69" s="685"/>
      <c r="FVB69" s="685"/>
      <c r="FVC69" s="685"/>
      <c r="FVD69" s="685"/>
      <c r="FVE69" s="685"/>
      <c r="FVF69" s="685"/>
      <c r="FVG69" s="685"/>
      <c r="FVH69" s="685"/>
      <c r="FVI69" s="685"/>
      <c r="FVJ69" s="685"/>
      <c r="FVK69" s="685"/>
      <c r="FVL69" s="685"/>
      <c r="FVM69" s="685"/>
      <c r="FVN69" s="685"/>
      <c r="FVO69" s="685"/>
      <c r="FVP69" s="685"/>
      <c r="FVQ69" s="685"/>
      <c r="FVR69" s="685"/>
      <c r="FVS69" s="685"/>
      <c r="FVT69" s="685"/>
      <c r="FVU69" s="685"/>
      <c r="FVV69" s="685"/>
      <c r="FVW69" s="685"/>
      <c r="FVX69" s="685"/>
      <c r="FVY69" s="685"/>
      <c r="FVZ69" s="685"/>
      <c r="FWA69" s="685"/>
      <c r="FWB69" s="685"/>
      <c r="FWC69" s="685"/>
      <c r="FWD69" s="685"/>
      <c r="FWE69" s="685"/>
      <c r="FWF69" s="685"/>
      <c r="FWG69" s="685"/>
      <c r="FWH69" s="685"/>
      <c r="FWI69" s="685"/>
      <c r="FWJ69" s="685"/>
      <c r="FWK69" s="685"/>
      <c r="FWL69" s="685"/>
      <c r="FWM69" s="685"/>
      <c r="FWN69" s="685"/>
      <c r="FWO69" s="685"/>
      <c r="FWP69" s="685"/>
      <c r="FWQ69" s="685"/>
      <c r="FWR69" s="685"/>
      <c r="FWS69" s="685"/>
      <c r="FWT69" s="685"/>
      <c r="FWU69" s="685"/>
      <c r="FWV69" s="685"/>
      <c r="FWW69" s="685"/>
      <c r="FWX69" s="685"/>
      <c r="FWY69" s="685"/>
      <c r="FWZ69" s="685"/>
      <c r="FXA69" s="685"/>
      <c r="FXB69" s="685"/>
      <c r="FXC69" s="685"/>
      <c r="FXD69" s="685"/>
      <c r="FXE69" s="685"/>
      <c r="FXF69" s="685"/>
      <c r="FXG69" s="685"/>
      <c r="FXH69" s="685"/>
      <c r="FXI69" s="685"/>
      <c r="FXJ69" s="685"/>
      <c r="FXK69" s="685"/>
      <c r="FXL69" s="685"/>
      <c r="FXM69" s="685"/>
      <c r="FXN69" s="685"/>
      <c r="FXO69" s="685"/>
      <c r="FXP69" s="685"/>
      <c r="FXQ69" s="685"/>
      <c r="FXR69" s="685"/>
      <c r="FXS69" s="685"/>
      <c r="FXT69" s="685"/>
      <c r="FXU69" s="685"/>
      <c r="FXV69" s="685"/>
      <c r="FXW69" s="685"/>
      <c r="FXX69" s="685"/>
      <c r="FXY69" s="685"/>
      <c r="FXZ69" s="685"/>
      <c r="FYA69" s="685"/>
      <c r="FYB69" s="685"/>
      <c r="FYC69" s="685"/>
      <c r="FYD69" s="685"/>
      <c r="FYE69" s="685"/>
      <c r="FYF69" s="685"/>
      <c r="FYG69" s="685"/>
      <c r="FYH69" s="685"/>
      <c r="FYI69" s="685"/>
      <c r="FYJ69" s="685"/>
      <c r="FYK69" s="685"/>
      <c r="FYL69" s="685"/>
      <c r="FYM69" s="685"/>
      <c r="FYN69" s="685"/>
      <c r="FYO69" s="685"/>
      <c r="FYP69" s="685"/>
      <c r="FYQ69" s="685"/>
      <c r="FYR69" s="685"/>
      <c r="FYS69" s="685"/>
      <c r="FYT69" s="685"/>
      <c r="FYU69" s="685"/>
      <c r="FYV69" s="685"/>
      <c r="FYW69" s="685"/>
      <c r="FYX69" s="685"/>
      <c r="FYY69" s="685"/>
      <c r="FYZ69" s="685"/>
      <c r="FZA69" s="685"/>
      <c r="FZB69" s="685"/>
      <c r="FZC69" s="685"/>
      <c r="FZD69" s="685"/>
      <c r="FZE69" s="685"/>
      <c r="FZF69" s="685"/>
      <c r="FZG69" s="685"/>
      <c r="FZH69" s="685"/>
      <c r="FZI69" s="685"/>
      <c r="FZJ69" s="685"/>
      <c r="FZK69" s="685"/>
      <c r="FZL69" s="685"/>
      <c r="FZM69" s="685"/>
      <c r="FZN69" s="685"/>
      <c r="FZO69" s="685"/>
      <c r="FZP69" s="685"/>
      <c r="FZQ69" s="685"/>
      <c r="FZR69" s="685"/>
      <c r="FZS69" s="685"/>
      <c r="FZT69" s="685"/>
      <c r="FZU69" s="685"/>
      <c r="FZV69" s="685"/>
      <c r="FZW69" s="685"/>
      <c r="FZX69" s="685"/>
      <c r="FZY69" s="685"/>
      <c r="FZZ69" s="685"/>
      <c r="GAA69" s="685"/>
      <c r="GAB69" s="685"/>
      <c r="GAC69" s="685"/>
      <c r="GAD69" s="685"/>
      <c r="GAE69" s="685"/>
      <c r="GAF69" s="685"/>
      <c r="GAG69" s="685"/>
      <c r="GAH69" s="685"/>
      <c r="GAI69" s="685"/>
      <c r="GAJ69" s="685"/>
      <c r="GAK69" s="685"/>
      <c r="GAL69" s="685"/>
      <c r="GAM69" s="685"/>
      <c r="GAN69" s="685"/>
      <c r="GAO69" s="685"/>
      <c r="GAP69" s="685"/>
      <c r="GAQ69" s="685"/>
      <c r="GAR69" s="685"/>
      <c r="GAS69" s="685"/>
      <c r="GAT69" s="685"/>
      <c r="GAU69" s="685"/>
      <c r="GAV69" s="685"/>
      <c r="GAW69" s="685"/>
      <c r="GAX69" s="685"/>
      <c r="GAY69" s="685"/>
      <c r="GAZ69" s="685"/>
      <c r="GBA69" s="685"/>
      <c r="GBB69" s="685"/>
      <c r="GBC69" s="685"/>
      <c r="GBD69" s="685"/>
      <c r="GBE69" s="685"/>
      <c r="GBF69" s="685"/>
      <c r="GBG69" s="685"/>
      <c r="GBH69" s="685"/>
      <c r="GBI69" s="685"/>
      <c r="GBJ69" s="685"/>
      <c r="GBK69" s="685"/>
      <c r="GBL69" s="685"/>
      <c r="GBM69" s="685"/>
      <c r="GBN69" s="685"/>
      <c r="GBO69" s="685"/>
      <c r="GBP69" s="685"/>
      <c r="GBQ69" s="685"/>
      <c r="GBR69" s="685"/>
      <c r="GBS69" s="685"/>
      <c r="GBT69" s="685"/>
      <c r="GBU69" s="685"/>
      <c r="GBV69" s="685"/>
      <c r="GBW69" s="685"/>
      <c r="GBX69" s="685"/>
      <c r="GBY69" s="685"/>
      <c r="GBZ69" s="685"/>
      <c r="GCA69" s="685"/>
      <c r="GCB69" s="685"/>
      <c r="GCC69" s="685"/>
      <c r="GCD69" s="685"/>
      <c r="GCE69" s="685"/>
      <c r="GCF69" s="685"/>
      <c r="GCG69" s="685"/>
      <c r="GCH69" s="685"/>
      <c r="GCI69" s="685"/>
      <c r="GCJ69" s="685"/>
      <c r="GCK69" s="685"/>
      <c r="GCL69" s="685"/>
      <c r="GCM69" s="685"/>
      <c r="GCN69" s="685"/>
      <c r="GCO69" s="685"/>
      <c r="GCP69" s="685"/>
      <c r="GCQ69" s="685"/>
      <c r="GCR69" s="685"/>
      <c r="GCS69" s="685"/>
      <c r="GCT69" s="685"/>
      <c r="GCU69" s="685"/>
      <c r="GCV69" s="685"/>
      <c r="GCW69" s="685"/>
      <c r="GCX69" s="685"/>
      <c r="GCY69" s="685"/>
      <c r="GCZ69" s="685"/>
      <c r="GDA69" s="685"/>
      <c r="GDB69" s="685"/>
      <c r="GDC69" s="685"/>
      <c r="GDD69" s="685"/>
      <c r="GDE69" s="685"/>
      <c r="GDF69" s="685"/>
      <c r="GDG69" s="685"/>
      <c r="GDH69" s="685"/>
      <c r="GDI69" s="685"/>
      <c r="GDJ69" s="685"/>
      <c r="GDK69" s="685"/>
      <c r="GDL69" s="685"/>
      <c r="GDM69" s="685"/>
      <c r="GDN69" s="685"/>
      <c r="GDO69" s="685"/>
      <c r="GDP69" s="685"/>
      <c r="GDQ69" s="685"/>
      <c r="GDR69" s="685"/>
      <c r="GDS69" s="685"/>
      <c r="GDT69" s="685"/>
      <c r="GDU69" s="685"/>
      <c r="GDV69" s="685"/>
      <c r="GDW69" s="685"/>
      <c r="GDX69" s="685"/>
      <c r="GDY69" s="685"/>
      <c r="GDZ69" s="685"/>
      <c r="GEA69" s="685"/>
      <c r="GEB69" s="685"/>
      <c r="GEC69" s="685"/>
      <c r="GED69" s="685"/>
      <c r="GEE69" s="685"/>
      <c r="GEF69" s="685"/>
      <c r="GEG69" s="685"/>
      <c r="GEH69" s="685"/>
      <c r="GEI69" s="685"/>
      <c r="GEJ69" s="685"/>
      <c r="GEK69" s="685"/>
      <c r="GEL69" s="685"/>
      <c r="GEM69" s="685"/>
      <c r="GEN69" s="685"/>
      <c r="GEO69" s="685"/>
      <c r="GEP69" s="685"/>
      <c r="GEQ69" s="685"/>
      <c r="GER69" s="685"/>
      <c r="GES69" s="685"/>
      <c r="GET69" s="685"/>
      <c r="GEU69" s="685"/>
      <c r="GEV69" s="685"/>
      <c r="GEW69" s="685"/>
      <c r="GEX69" s="685"/>
      <c r="GEY69" s="685"/>
      <c r="GEZ69" s="685"/>
      <c r="GFA69" s="685"/>
      <c r="GFB69" s="685"/>
      <c r="GFC69" s="685"/>
      <c r="GFD69" s="685"/>
      <c r="GFE69" s="685"/>
      <c r="GFF69" s="685"/>
      <c r="GFG69" s="685"/>
      <c r="GFH69" s="685"/>
      <c r="GFI69" s="685"/>
      <c r="GFJ69" s="685"/>
      <c r="GFK69" s="685"/>
      <c r="GFL69" s="685"/>
      <c r="GFM69" s="685"/>
      <c r="GFN69" s="685"/>
      <c r="GFO69" s="685"/>
      <c r="GFP69" s="685"/>
      <c r="GFQ69" s="685"/>
      <c r="GFR69" s="685"/>
      <c r="GFS69" s="685"/>
      <c r="GFT69" s="685"/>
      <c r="GFU69" s="685"/>
      <c r="GFV69" s="685"/>
      <c r="GFW69" s="685"/>
      <c r="GFX69" s="685"/>
      <c r="GFY69" s="685"/>
      <c r="GFZ69" s="685"/>
      <c r="GGA69" s="685"/>
      <c r="GGB69" s="685"/>
      <c r="GGC69" s="685"/>
      <c r="GGD69" s="685"/>
      <c r="GGE69" s="685"/>
      <c r="GGF69" s="685"/>
      <c r="GGG69" s="685"/>
      <c r="GGH69" s="685"/>
      <c r="GGI69" s="685"/>
      <c r="GGJ69" s="685"/>
      <c r="GGK69" s="685"/>
      <c r="GGL69" s="685"/>
      <c r="GGM69" s="685"/>
      <c r="GGN69" s="685"/>
      <c r="GGO69" s="685"/>
      <c r="GGP69" s="685"/>
      <c r="GGQ69" s="685"/>
      <c r="GGR69" s="685"/>
      <c r="GGS69" s="685"/>
      <c r="GGT69" s="685"/>
      <c r="GGU69" s="685"/>
      <c r="GGV69" s="685"/>
      <c r="GGW69" s="685"/>
      <c r="GGX69" s="685"/>
      <c r="GGY69" s="685"/>
      <c r="GGZ69" s="685"/>
      <c r="GHA69" s="685"/>
      <c r="GHB69" s="685"/>
      <c r="GHC69" s="685"/>
      <c r="GHD69" s="685"/>
      <c r="GHE69" s="685"/>
      <c r="GHF69" s="685"/>
      <c r="GHG69" s="685"/>
      <c r="GHH69" s="685"/>
      <c r="GHI69" s="685"/>
      <c r="GHJ69" s="685"/>
      <c r="GHK69" s="685"/>
      <c r="GHL69" s="685"/>
      <c r="GHM69" s="685"/>
      <c r="GHN69" s="685"/>
      <c r="GHO69" s="685"/>
      <c r="GHP69" s="685"/>
      <c r="GHQ69" s="685"/>
      <c r="GHR69" s="685"/>
      <c r="GHS69" s="685"/>
      <c r="GHT69" s="685"/>
      <c r="GHU69" s="685"/>
      <c r="GHV69" s="685"/>
      <c r="GHW69" s="685"/>
      <c r="GHX69" s="685"/>
      <c r="GHY69" s="685"/>
      <c r="GHZ69" s="685"/>
      <c r="GIA69" s="685"/>
      <c r="GIB69" s="685"/>
      <c r="GIC69" s="685"/>
      <c r="GID69" s="685"/>
      <c r="GIE69" s="685"/>
      <c r="GIF69" s="685"/>
      <c r="GIG69" s="685"/>
      <c r="GIH69" s="685"/>
      <c r="GII69" s="685"/>
      <c r="GIJ69" s="685"/>
      <c r="GIK69" s="685"/>
      <c r="GIL69" s="685"/>
      <c r="GIM69" s="685"/>
      <c r="GIN69" s="685"/>
      <c r="GIO69" s="685"/>
      <c r="GIP69" s="685"/>
      <c r="GIQ69" s="685"/>
      <c r="GIR69" s="685"/>
      <c r="GIS69" s="685"/>
      <c r="GIT69" s="685"/>
      <c r="GIU69" s="685"/>
      <c r="GIV69" s="685"/>
      <c r="GIW69" s="685"/>
      <c r="GIX69" s="685"/>
      <c r="GIY69" s="685"/>
      <c r="GIZ69" s="685"/>
      <c r="GJA69" s="685"/>
      <c r="GJB69" s="685"/>
      <c r="GJC69" s="685"/>
      <c r="GJD69" s="685"/>
      <c r="GJE69" s="685"/>
      <c r="GJF69" s="685"/>
      <c r="GJG69" s="685"/>
      <c r="GJH69" s="685"/>
      <c r="GJI69" s="685"/>
      <c r="GJJ69" s="685"/>
      <c r="GJK69" s="685"/>
      <c r="GJL69" s="685"/>
      <c r="GJM69" s="685"/>
      <c r="GJN69" s="685"/>
      <c r="GJO69" s="685"/>
      <c r="GJP69" s="685"/>
      <c r="GJQ69" s="685"/>
      <c r="GJR69" s="685"/>
      <c r="GJS69" s="685"/>
      <c r="GJT69" s="685"/>
      <c r="GJU69" s="685"/>
      <c r="GJV69" s="685"/>
      <c r="GJW69" s="685"/>
      <c r="GJX69" s="685"/>
      <c r="GJY69" s="685"/>
      <c r="GJZ69" s="685"/>
      <c r="GKA69" s="685"/>
      <c r="GKB69" s="685"/>
      <c r="GKC69" s="685"/>
      <c r="GKD69" s="685"/>
      <c r="GKE69" s="685"/>
      <c r="GKF69" s="685"/>
      <c r="GKG69" s="685"/>
      <c r="GKH69" s="685"/>
      <c r="GKI69" s="685"/>
      <c r="GKJ69" s="685"/>
      <c r="GKK69" s="685"/>
      <c r="GKL69" s="685"/>
      <c r="GKM69" s="685"/>
      <c r="GKN69" s="685"/>
      <c r="GKO69" s="685"/>
      <c r="GKP69" s="685"/>
      <c r="GKQ69" s="685"/>
      <c r="GKR69" s="685"/>
      <c r="GKS69" s="685"/>
      <c r="GKT69" s="685"/>
      <c r="GKU69" s="685"/>
      <c r="GKV69" s="685"/>
      <c r="GKW69" s="685"/>
      <c r="GKX69" s="685"/>
      <c r="GKY69" s="685"/>
      <c r="GKZ69" s="685"/>
      <c r="GLA69" s="685"/>
      <c r="GLB69" s="685"/>
      <c r="GLC69" s="685"/>
      <c r="GLD69" s="685"/>
      <c r="GLE69" s="685"/>
      <c r="GLF69" s="685"/>
      <c r="GLG69" s="685"/>
      <c r="GLH69" s="685"/>
      <c r="GLI69" s="685"/>
      <c r="GLJ69" s="685"/>
      <c r="GLK69" s="685"/>
      <c r="GLL69" s="685"/>
      <c r="GLM69" s="685"/>
      <c r="GLN69" s="685"/>
      <c r="GLO69" s="685"/>
      <c r="GLP69" s="685"/>
      <c r="GLQ69" s="685"/>
      <c r="GLR69" s="685"/>
      <c r="GLS69" s="685"/>
      <c r="GLT69" s="685"/>
      <c r="GLU69" s="685"/>
      <c r="GLV69" s="685"/>
      <c r="GLW69" s="685"/>
      <c r="GLX69" s="685"/>
      <c r="GLY69" s="685"/>
      <c r="GLZ69" s="685"/>
      <c r="GMA69" s="685"/>
      <c r="GMB69" s="685"/>
      <c r="GMC69" s="685"/>
      <c r="GMD69" s="685"/>
      <c r="GME69" s="685"/>
      <c r="GMF69" s="685"/>
      <c r="GMG69" s="685"/>
      <c r="GMH69" s="685"/>
      <c r="GMI69" s="685"/>
      <c r="GMJ69" s="685"/>
      <c r="GMK69" s="685"/>
      <c r="GML69" s="685"/>
      <c r="GMM69" s="685"/>
      <c r="GMN69" s="685"/>
      <c r="GMO69" s="685"/>
      <c r="GMP69" s="685"/>
      <c r="GMQ69" s="685"/>
      <c r="GMR69" s="685"/>
      <c r="GMS69" s="685"/>
      <c r="GMT69" s="685"/>
      <c r="GMU69" s="685"/>
      <c r="GMV69" s="685"/>
      <c r="GMW69" s="685"/>
      <c r="GMX69" s="685"/>
      <c r="GMY69" s="685"/>
      <c r="GMZ69" s="685"/>
      <c r="GNA69" s="685"/>
      <c r="GNB69" s="685"/>
      <c r="GNC69" s="685"/>
      <c r="GND69" s="685"/>
      <c r="GNE69" s="685"/>
      <c r="GNF69" s="685"/>
      <c r="GNG69" s="685"/>
      <c r="GNH69" s="685"/>
      <c r="GNI69" s="685"/>
      <c r="GNJ69" s="685"/>
      <c r="GNK69" s="685"/>
      <c r="GNL69" s="685"/>
      <c r="GNM69" s="685"/>
      <c r="GNN69" s="685"/>
      <c r="GNO69" s="685"/>
      <c r="GNP69" s="685"/>
      <c r="GNQ69" s="685"/>
      <c r="GNR69" s="685"/>
      <c r="GNS69" s="685"/>
      <c r="GNT69" s="685"/>
      <c r="GNU69" s="685"/>
      <c r="GNV69" s="685"/>
      <c r="GNW69" s="685"/>
      <c r="GNX69" s="685"/>
      <c r="GNY69" s="685"/>
      <c r="GNZ69" s="685"/>
      <c r="GOA69" s="685"/>
      <c r="GOB69" s="685"/>
      <c r="GOC69" s="685"/>
      <c r="GOD69" s="685"/>
      <c r="GOE69" s="685"/>
      <c r="GOF69" s="685"/>
      <c r="GOG69" s="685"/>
      <c r="GOH69" s="685"/>
      <c r="GOI69" s="685"/>
      <c r="GOJ69" s="685"/>
      <c r="GOK69" s="685"/>
      <c r="GOL69" s="685"/>
      <c r="GOM69" s="685"/>
      <c r="GON69" s="685"/>
      <c r="GOO69" s="685"/>
      <c r="GOP69" s="685"/>
      <c r="GOQ69" s="685"/>
      <c r="GOR69" s="685"/>
      <c r="GOS69" s="685"/>
      <c r="GOT69" s="685"/>
      <c r="GOU69" s="685"/>
      <c r="GOV69" s="685"/>
      <c r="GOW69" s="685"/>
      <c r="GOX69" s="685"/>
      <c r="GOY69" s="685"/>
      <c r="GOZ69" s="685"/>
      <c r="GPA69" s="685"/>
      <c r="GPB69" s="685"/>
      <c r="GPC69" s="685"/>
      <c r="GPD69" s="685"/>
      <c r="GPE69" s="685"/>
      <c r="GPF69" s="685"/>
      <c r="GPG69" s="685"/>
      <c r="GPH69" s="685"/>
      <c r="GPI69" s="685"/>
      <c r="GPJ69" s="685"/>
      <c r="GPK69" s="685"/>
      <c r="GPL69" s="685"/>
      <c r="GPM69" s="685"/>
      <c r="GPN69" s="685"/>
      <c r="GPO69" s="685"/>
      <c r="GPP69" s="685"/>
      <c r="GPQ69" s="685"/>
      <c r="GPR69" s="685"/>
      <c r="GPS69" s="685"/>
      <c r="GPT69" s="685"/>
      <c r="GPU69" s="685"/>
      <c r="GPV69" s="685"/>
      <c r="GPW69" s="685"/>
      <c r="GPX69" s="685"/>
      <c r="GPY69" s="685"/>
      <c r="GPZ69" s="685"/>
      <c r="GQA69" s="685"/>
      <c r="GQB69" s="685"/>
      <c r="GQC69" s="685"/>
      <c r="GQD69" s="685"/>
      <c r="GQE69" s="685"/>
      <c r="GQF69" s="685"/>
      <c r="GQG69" s="685"/>
      <c r="GQH69" s="685"/>
      <c r="GQI69" s="685"/>
      <c r="GQJ69" s="685"/>
      <c r="GQK69" s="685"/>
      <c r="GQL69" s="685"/>
      <c r="GQM69" s="685"/>
      <c r="GQN69" s="685"/>
      <c r="GQO69" s="685"/>
      <c r="GQP69" s="685"/>
      <c r="GQQ69" s="685"/>
      <c r="GQR69" s="685"/>
      <c r="GQS69" s="685"/>
      <c r="GQT69" s="685"/>
      <c r="GQU69" s="685"/>
      <c r="GQV69" s="685"/>
      <c r="GQW69" s="685"/>
      <c r="GQX69" s="685"/>
      <c r="GQY69" s="685"/>
      <c r="GQZ69" s="685"/>
      <c r="GRA69" s="685"/>
      <c r="GRB69" s="685"/>
      <c r="GRC69" s="685"/>
      <c r="GRD69" s="685"/>
      <c r="GRE69" s="685"/>
      <c r="GRF69" s="685"/>
      <c r="GRG69" s="685"/>
      <c r="GRH69" s="685"/>
      <c r="GRI69" s="685"/>
      <c r="GRJ69" s="685"/>
      <c r="GRK69" s="685"/>
      <c r="GRL69" s="685"/>
      <c r="GRM69" s="685"/>
      <c r="GRN69" s="685"/>
      <c r="GRO69" s="685"/>
      <c r="GRP69" s="685"/>
      <c r="GRQ69" s="685"/>
      <c r="GRR69" s="685"/>
      <c r="GRS69" s="685"/>
      <c r="GRT69" s="685"/>
      <c r="GRU69" s="685"/>
      <c r="GRV69" s="685"/>
      <c r="GRW69" s="685"/>
      <c r="GRX69" s="685"/>
      <c r="GRY69" s="685"/>
      <c r="GRZ69" s="685"/>
      <c r="GSA69" s="685"/>
      <c r="GSB69" s="685"/>
      <c r="GSC69" s="685"/>
      <c r="GSD69" s="685"/>
      <c r="GSE69" s="685"/>
      <c r="GSF69" s="685"/>
      <c r="GSG69" s="685"/>
      <c r="GSH69" s="685"/>
      <c r="GSI69" s="685"/>
      <c r="GSJ69" s="685"/>
      <c r="GSK69" s="685"/>
      <c r="GSL69" s="685"/>
      <c r="GSM69" s="685"/>
      <c r="GSN69" s="685"/>
      <c r="GSO69" s="685"/>
      <c r="GSP69" s="685"/>
      <c r="GSQ69" s="685"/>
      <c r="GSR69" s="685"/>
      <c r="GSS69" s="685"/>
      <c r="GST69" s="685"/>
      <c r="GSU69" s="685"/>
      <c r="GSV69" s="685"/>
      <c r="GSW69" s="685"/>
      <c r="GSX69" s="685"/>
      <c r="GSY69" s="685"/>
      <c r="GSZ69" s="685"/>
      <c r="GTA69" s="685"/>
      <c r="GTB69" s="685"/>
      <c r="GTC69" s="685"/>
      <c r="GTD69" s="685"/>
      <c r="GTE69" s="685"/>
      <c r="GTF69" s="685"/>
      <c r="GTG69" s="685"/>
      <c r="GTH69" s="685"/>
      <c r="GTI69" s="685"/>
      <c r="GTJ69" s="685"/>
      <c r="GTK69" s="685"/>
      <c r="GTL69" s="685"/>
      <c r="GTM69" s="685"/>
      <c r="GTN69" s="685"/>
      <c r="GTO69" s="685"/>
      <c r="GTP69" s="685"/>
      <c r="GTQ69" s="685"/>
      <c r="GTR69" s="685"/>
      <c r="GTS69" s="685"/>
      <c r="GTT69" s="685"/>
      <c r="GTU69" s="685"/>
      <c r="GTV69" s="685"/>
      <c r="GTW69" s="685"/>
      <c r="GTX69" s="685"/>
      <c r="GTY69" s="685"/>
      <c r="GTZ69" s="685"/>
      <c r="GUA69" s="685"/>
      <c r="GUB69" s="685"/>
      <c r="GUC69" s="685"/>
      <c r="GUD69" s="685"/>
      <c r="GUE69" s="685"/>
      <c r="GUF69" s="685"/>
      <c r="GUG69" s="685"/>
      <c r="GUH69" s="685"/>
      <c r="GUI69" s="685"/>
      <c r="GUJ69" s="685"/>
      <c r="GUK69" s="685"/>
      <c r="GUL69" s="685"/>
      <c r="GUM69" s="685"/>
      <c r="GUN69" s="685"/>
      <c r="GUO69" s="685"/>
      <c r="GUP69" s="685"/>
      <c r="GUQ69" s="685"/>
      <c r="GUR69" s="685"/>
      <c r="GUS69" s="685"/>
      <c r="GUT69" s="685"/>
      <c r="GUU69" s="685"/>
      <c r="GUV69" s="685"/>
      <c r="GUW69" s="685"/>
      <c r="GUX69" s="685"/>
      <c r="GUY69" s="685"/>
      <c r="GUZ69" s="685"/>
      <c r="GVA69" s="685"/>
      <c r="GVB69" s="685"/>
      <c r="GVC69" s="685"/>
      <c r="GVD69" s="685"/>
      <c r="GVE69" s="685"/>
      <c r="GVF69" s="685"/>
      <c r="GVG69" s="685"/>
      <c r="GVH69" s="685"/>
      <c r="GVI69" s="685"/>
      <c r="GVJ69" s="685"/>
      <c r="GVK69" s="685"/>
      <c r="GVL69" s="685"/>
      <c r="GVM69" s="685"/>
      <c r="GVN69" s="685"/>
      <c r="GVO69" s="685"/>
      <c r="GVP69" s="685"/>
      <c r="GVQ69" s="685"/>
      <c r="GVR69" s="685"/>
      <c r="GVS69" s="685"/>
      <c r="GVT69" s="685"/>
      <c r="GVU69" s="685"/>
      <c r="GVV69" s="685"/>
      <c r="GVW69" s="685"/>
      <c r="GVX69" s="685"/>
      <c r="GVY69" s="685"/>
      <c r="GVZ69" s="685"/>
      <c r="GWA69" s="685"/>
      <c r="GWB69" s="685"/>
      <c r="GWC69" s="685"/>
      <c r="GWD69" s="685"/>
      <c r="GWE69" s="685"/>
      <c r="GWF69" s="685"/>
      <c r="GWG69" s="685"/>
      <c r="GWH69" s="685"/>
      <c r="GWI69" s="685"/>
      <c r="GWJ69" s="685"/>
      <c r="GWK69" s="685"/>
      <c r="GWL69" s="685"/>
      <c r="GWM69" s="685"/>
      <c r="GWN69" s="685"/>
      <c r="GWO69" s="685"/>
      <c r="GWP69" s="685"/>
      <c r="GWQ69" s="685"/>
      <c r="GWR69" s="685"/>
      <c r="GWS69" s="685"/>
      <c r="GWT69" s="685"/>
      <c r="GWU69" s="685"/>
      <c r="GWV69" s="685"/>
      <c r="GWW69" s="685"/>
      <c r="GWX69" s="685"/>
      <c r="GWY69" s="685"/>
      <c r="GWZ69" s="685"/>
      <c r="GXA69" s="685"/>
      <c r="GXB69" s="685"/>
      <c r="GXC69" s="685"/>
      <c r="GXD69" s="685"/>
      <c r="GXE69" s="685"/>
      <c r="GXF69" s="685"/>
      <c r="GXG69" s="685"/>
      <c r="GXH69" s="685"/>
      <c r="GXI69" s="685"/>
      <c r="GXJ69" s="685"/>
      <c r="GXK69" s="685"/>
      <c r="GXL69" s="685"/>
      <c r="GXM69" s="685"/>
      <c r="GXN69" s="685"/>
      <c r="GXO69" s="685"/>
      <c r="GXP69" s="685"/>
      <c r="GXQ69" s="685"/>
      <c r="GXR69" s="685"/>
      <c r="GXS69" s="685"/>
      <c r="GXT69" s="685"/>
      <c r="GXU69" s="685"/>
      <c r="GXV69" s="685"/>
      <c r="GXW69" s="685"/>
      <c r="GXX69" s="685"/>
      <c r="GXY69" s="685"/>
      <c r="GXZ69" s="685"/>
      <c r="GYA69" s="685"/>
      <c r="GYB69" s="685"/>
      <c r="GYC69" s="685"/>
      <c r="GYD69" s="685"/>
      <c r="GYE69" s="685"/>
      <c r="GYF69" s="685"/>
      <c r="GYG69" s="685"/>
      <c r="GYH69" s="685"/>
      <c r="GYI69" s="685"/>
      <c r="GYJ69" s="685"/>
      <c r="GYK69" s="685"/>
      <c r="GYL69" s="685"/>
      <c r="GYM69" s="685"/>
      <c r="GYN69" s="685"/>
      <c r="GYO69" s="685"/>
      <c r="GYP69" s="685"/>
      <c r="GYQ69" s="685"/>
      <c r="GYR69" s="685"/>
      <c r="GYS69" s="685"/>
      <c r="GYT69" s="685"/>
      <c r="GYU69" s="685"/>
      <c r="GYV69" s="685"/>
      <c r="GYW69" s="685"/>
      <c r="GYX69" s="685"/>
      <c r="GYY69" s="685"/>
      <c r="GYZ69" s="685"/>
      <c r="GZA69" s="685"/>
      <c r="GZB69" s="685"/>
      <c r="GZC69" s="685"/>
      <c r="GZD69" s="685"/>
      <c r="GZE69" s="685"/>
      <c r="GZF69" s="685"/>
      <c r="GZG69" s="685"/>
      <c r="GZH69" s="685"/>
      <c r="GZI69" s="685"/>
      <c r="GZJ69" s="685"/>
      <c r="GZK69" s="685"/>
      <c r="GZL69" s="685"/>
      <c r="GZM69" s="685"/>
      <c r="GZN69" s="685"/>
      <c r="GZO69" s="685"/>
      <c r="GZP69" s="685"/>
      <c r="GZQ69" s="685"/>
      <c r="GZR69" s="685"/>
      <c r="GZS69" s="685"/>
      <c r="GZT69" s="685"/>
      <c r="GZU69" s="685"/>
      <c r="GZV69" s="685"/>
      <c r="GZW69" s="685"/>
      <c r="GZX69" s="685"/>
      <c r="GZY69" s="685"/>
      <c r="GZZ69" s="685"/>
      <c r="HAA69" s="685"/>
      <c r="HAB69" s="685"/>
      <c r="HAC69" s="685"/>
      <c r="HAD69" s="685"/>
      <c r="HAE69" s="685"/>
      <c r="HAF69" s="685"/>
      <c r="HAG69" s="685"/>
      <c r="HAH69" s="685"/>
      <c r="HAI69" s="685"/>
      <c r="HAJ69" s="685"/>
      <c r="HAK69" s="685"/>
      <c r="HAL69" s="685"/>
      <c r="HAM69" s="685"/>
      <c r="HAN69" s="685"/>
      <c r="HAO69" s="685"/>
      <c r="HAP69" s="685"/>
      <c r="HAQ69" s="685"/>
      <c r="HAR69" s="685"/>
      <c r="HAS69" s="685"/>
      <c r="HAT69" s="685"/>
      <c r="HAU69" s="685"/>
      <c r="HAV69" s="685"/>
      <c r="HAW69" s="685"/>
      <c r="HAX69" s="685"/>
      <c r="HAY69" s="685"/>
      <c r="HAZ69" s="685"/>
      <c r="HBA69" s="685"/>
      <c r="HBB69" s="685"/>
      <c r="HBC69" s="685"/>
      <c r="HBD69" s="685"/>
      <c r="HBE69" s="685"/>
      <c r="HBF69" s="685"/>
      <c r="HBG69" s="685"/>
      <c r="HBH69" s="685"/>
      <c r="HBI69" s="685"/>
      <c r="HBJ69" s="685"/>
      <c r="HBK69" s="685"/>
      <c r="HBL69" s="685"/>
      <c r="HBM69" s="685"/>
      <c r="HBN69" s="685"/>
      <c r="HBO69" s="685"/>
      <c r="HBP69" s="685"/>
      <c r="HBQ69" s="685"/>
      <c r="HBR69" s="685"/>
      <c r="HBS69" s="685"/>
      <c r="HBT69" s="685"/>
      <c r="HBU69" s="685"/>
      <c r="HBV69" s="685"/>
      <c r="HBW69" s="685"/>
      <c r="HBX69" s="685"/>
      <c r="HBY69" s="685"/>
      <c r="HBZ69" s="685"/>
      <c r="HCA69" s="685"/>
      <c r="HCB69" s="685"/>
      <c r="HCC69" s="685"/>
      <c r="HCD69" s="685"/>
      <c r="HCE69" s="685"/>
      <c r="HCF69" s="685"/>
      <c r="HCG69" s="685"/>
      <c r="HCH69" s="685"/>
      <c r="HCI69" s="685"/>
      <c r="HCJ69" s="685"/>
      <c r="HCK69" s="685"/>
      <c r="HCL69" s="685"/>
      <c r="HCM69" s="685"/>
      <c r="HCN69" s="685"/>
      <c r="HCO69" s="685"/>
      <c r="HCP69" s="685"/>
      <c r="HCQ69" s="685"/>
      <c r="HCR69" s="685"/>
      <c r="HCS69" s="685"/>
      <c r="HCT69" s="685"/>
      <c r="HCU69" s="685"/>
      <c r="HCV69" s="685"/>
      <c r="HCW69" s="685"/>
      <c r="HCX69" s="685"/>
      <c r="HCY69" s="685"/>
      <c r="HCZ69" s="685"/>
      <c r="HDA69" s="685"/>
      <c r="HDB69" s="685"/>
      <c r="HDC69" s="685"/>
      <c r="HDD69" s="685"/>
      <c r="HDE69" s="685"/>
      <c r="HDF69" s="685"/>
      <c r="HDG69" s="685"/>
      <c r="HDH69" s="685"/>
      <c r="HDI69" s="685"/>
      <c r="HDJ69" s="685"/>
      <c r="HDK69" s="685"/>
      <c r="HDL69" s="685"/>
      <c r="HDM69" s="685"/>
      <c r="HDN69" s="685"/>
      <c r="HDO69" s="685"/>
      <c r="HDP69" s="685"/>
      <c r="HDQ69" s="685"/>
      <c r="HDR69" s="685"/>
      <c r="HDS69" s="685"/>
      <c r="HDT69" s="685"/>
      <c r="HDU69" s="685"/>
      <c r="HDV69" s="685"/>
      <c r="HDW69" s="685"/>
      <c r="HDX69" s="685"/>
      <c r="HDY69" s="685"/>
      <c r="HDZ69" s="685"/>
      <c r="HEA69" s="685"/>
      <c r="HEB69" s="685"/>
      <c r="HEC69" s="685"/>
      <c r="HED69" s="685"/>
      <c r="HEE69" s="685"/>
      <c r="HEF69" s="685"/>
      <c r="HEG69" s="685"/>
      <c r="HEH69" s="685"/>
      <c r="HEI69" s="685"/>
      <c r="HEJ69" s="685"/>
      <c r="HEK69" s="685"/>
      <c r="HEL69" s="685"/>
      <c r="HEM69" s="685"/>
      <c r="HEN69" s="685"/>
      <c r="HEO69" s="685"/>
      <c r="HEP69" s="685"/>
      <c r="HEQ69" s="685"/>
      <c r="HER69" s="685"/>
      <c r="HES69" s="685"/>
      <c r="HET69" s="685"/>
      <c r="HEU69" s="685"/>
      <c r="HEV69" s="685"/>
      <c r="HEW69" s="685"/>
      <c r="HEX69" s="685"/>
      <c r="HEY69" s="685"/>
      <c r="HEZ69" s="685"/>
      <c r="HFA69" s="685"/>
      <c r="HFB69" s="685"/>
      <c r="HFC69" s="685"/>
      <c r="HFD69" s="685"/>
      <c r="HFE69" s="685"/>
      <c r="HFF69" s="685"/>
      <c r="HFG69" s="685"/>
      <c r="HFH69" s="685"/>
      <c r="HFI69" s="685"/>
      <c r="HFJ69" s="685"/>
      <c r="HFK69" s="685"/>
      <c r="HFL69" s="685"/>
      <c r="HFM69" s="685"/>
      <c r="HFN69" s="685"/>
      <c r="HFO69" s="685"/>
      <c r="HFP69" s="685"/>
      <c r="HFQ69" s="685"/>
      <c r="HFR69" s="685"/>
      <c r="HFS69" s="685"/>
      <c r="HFT69" s="685"/>
      <c r="HFU69" s="685"/>
      <c r="HFV69" s="685"/>
      <c r="HFW69" s="685"/>
      <c r="HFX69" s="685"/>
      <c r="HFY69" s="685"/>
      <c r="HFZ69" s="685"/>
      <c r="HGA69" s="685"/>
      <c r="HGB69" s="685"/>
      <c r="HGC69" s="685"/>
      <c r="HGD69" s="685"/>
      <c r="HGE69" s="685"/>
      <c r="HGF69" s="685"/>
      <c r="HGG69" s="685"/>
      <c r="HGH69" s="685"/>
      <c r="HGI69" s="685"/>
      <c r="HGJ69" s="685"/>
      <c r="HGK69" s="685"/>
      <c r="HGL69" s="685"/>
      <c r="HGM69" s="685"/>
      <c r="HGN69" s="685"/>
      <c r="HGO69" s="685"/>
      <c r="HGP69" s="685"/>
      <c r="HGQ69" s="685"/>
      <c r="HGR69" s="685"/>
      <c r="HGS69" s="685"/>
      <c r="HGT69" s="685"/>
      <c r="HGU69" s="685"/>
      <c r="HGV69" s="685"/>
      <c r="HGW69" s="685"/>
      <c r="HGX69" s="685"/>
      <c r="HGY69" s="685"/>
      <c r="HGZ69" s="685"/>
      <c r="HHA69" s="685"/>
      <c r="HHB69" s="685"/>
      <c r="HHC69" s="685"/>
      <c r="HHD69" s="685"/>
      <c r="HHE69" s="685"/>
      <c r="HHF69" s="685"/>
      <c r="HHG69" s="685"/>
      <c r="HHH69" s="685"/>
      <c r="HHI69" s="685"/>
      <c r="HHJ69" s="685"/>
      <c r="HHK69" s="685"/>
      <c r="HHL69" s="685"/>
      <c r="HHM69" s="685"/>
      <c r="HHN69" s="685"/>
      <c r="HHO69" s="685"/>
      <c r="HHP69" s="685"/>
      <c r="HHQ69" s="685"/>
      <c r="HHR69" s="685"/>
      <c r="HHS69" s="685"/>
      <c r="HHT69" s="685"/>
      <c r="HHU69" s="685"/>
      <c r="HHV69" s="685"/>
      <c r="HHW69" s="685"/>
      <c r="HHX69" s="685"/>
      <c r="HHY69" s="685"/>
      <c r="HHZ69" s="685"/>
      <c r="HIA69" s="685"/>
      <c r="HIB69" s="685"/>
      <c r="HIC69" s="685"/>
      <c r="HID69" s="685"/>
      <c r="HIE69" s="685"/>
      <c r="HIF69" s="685"/>
      <c r="HIG69" s="685"/>
      <c r="HIH69" s="685"/>
      <c r="HII69" s="685"/>
      <c r="HIJ69" s="685"/>
      <c r="HIK69" s="685"/>
      <c r="HIL69" s="685"/>
      <c r="HIM69" s="685"/>
      <c r="HIN69" s="685"/>
      <c r="HIO69" s="685"/>
      <c r="HIP69" s="685"/>
      <c r="HIQ69" s="685"/>
      <c r="HIR69" s="685"/>
      <c r="HIS69" s="685"/>
      <c r="HIT69" s="685"/>
      <c r="HIU69" s="685"/>
      <c r="HIV69" s="685"/>
      <c r="HIW69" s="685"/>
      <c r="HIX69" s="685"/>
      <c r="HIY69" s="685"/>
      <c r="HIZ69" s="685"/>
      <c r="HJA69" s="685"/>
      <c r="HJB69" s="685"/>
      <c r="HJC69" s="685"/>
      <c r="HJD69" s="685"/>
      <c r="HJE69" s="685"/>
      <c r="HJF69" s="685"/>
      <c r="HJG69" s="685"/>
      <c r="HJH69" s="685"/>
      <c r="HJI69" s="685"/>
      <c r="HJJ69" s="685"/>
      <c r="HJK69" s="685"/>
      <c r="HJL69" s="685"/>
      <c r="HJM69" s="685"/>
      <c r="HJN69" s="685"/>
      <c r="HJO69" s="685"/>
      <c r="HJP69" s="685"/>
      <c r="HJQ69" s="685"/>
      <c r="HJR69" s="685"/>
      <c r="HJS69" s="685"/>
      <c r="HJT69" s="685"/>
      <c r="HJU69" s="685"/>
      <c r="HJV69" s="685"/>
      <c r="HJW69" s="685"/>
      <c r="HJX69" s="685"/>
      <c r="HJY69" s="685"/>
      <c r="HJZ69" s="685"/>
      <c r="HKA69" s="685"/>
      <c r="HKB69" s="685"/>
      <c r="HKC69" s="685"/>
      <c r="HKD69" s="685"/>
      <c r="HKE69" s="685"/>
      <c r="HKF69" s="685"/>
      <c r="HKG69" s="685"/>
      <c r="HKH69" s="685"/>
      <c r="HKI69" s="685"/>
      <c r="HKJ69" s="685"/>
      <c r="HKK69" s="685"/>
      <c r="HKL69" s="685"/>
      <c r="HKM69" s="685"/>
      <c r="HKN69" s="685"/>
      <c r="HKO69" s="685"/>
      <c r="HKP69" s="685"/>
      <c r="HKQ69" s="685"/>
      <c r="HKR69" s="685"/>
      <c r="HKS69" s="685"/>
      <c r="HKT69" s="685"/>
      <c r="HKU69" s="685"/>
      <c r="HKV69" s="685"/>
      <c r="HKW69" s="685"/>
      <c r="HKX69" s="685"/>
      <c r="HKY69" s="685"/>
      <c r="HKZ69" s="685"/>
      <c r="HLA69" s="685"/>
      <c r="HLB69" s="685"/>
      <c r="HLC69" s="685"/>
      <c r="HLD69" s="685"/>
      <c r="HLE69" s="685"/>
      <c r="HLF69" s="685"/>
      <c r="HLG69" s="685"/>
      <c r="HLH69" s="685"/>
      <c r="HLI69" s="685"/>
      <c r="HLJ69" s="685"/>
      <c r="HLK69" s="685"/>
      <c r="HLL69" s="685"/>
      <c r="HLM69" s="685"/>
      <c r="HLN69" s="685"/>
      <c r="HLO69" s="685"/>
      <c r="HLP69" s="685"/>
      <c r="HLQ69" s="685"/>
      <c r="HLR69" s="685"/>
      <c r="HLS69" s="685"/>
      <c r="HLT69" s="685"/>
      <c r="HLU69" s="685"/>
      <c r="HLV69" s="685"/>
      <c r="HLW69" s="685"/>
      <c r="HLX69" s="685"/>
      <c r="HLY69" s="685"/>
      <c r="HLZ69" s="685"/>
      <c r="HMA69" s="685"/>
      <c r="HMB69" s="685"/>
      <c r="HMC69" s="685"/>
      <c r="HMD69" s="685"/>
      <c r="HME69" s="685"/>
      <c r="HMF69" s="685"/>
      <c r="HMG69" s="685"/>
      <c r="HMH69" s="685"/>
      <c r="HMI69" s="685"/>
      <c r="HMJ69" s="685"/>
      <c r="HMK69" s="685"/>
      <c r="HML69" s="685"/>
      <c r="HMM69" s="685"/>
      <c r="HMN69" s="685"/>
      <c r="HMO69" s="685"/>
      <c r="HMP69" s="685"/>
      <c r="HMQ69" s="685"/>
      <c r="HMR69" s="685"/>
      <c r="HMS69" s="685"/>
      <c r="HMT69" s="685"/>
      <c r="HMU69" s="685"/>
      <c r="HMV69" s="685"/>
      <c r="HMW69" s="685"/>
      <c r="HMX69" s="685"/>
      <c r="HMY69" s="685"/>
      <c r="HMZ69" s="685"/>
      <c r="HNA69" s="685"/>
      <c r="HNB69" s="685"/>
      <c r="HNC69" s="685"/>
      <c r="HND69" s="685"/>
      <c r="HNE69" s="685"/>
      <c r="HNF69" s="685"/>
      <c r="HNG69" s="685"/>
      <c r="HNH69" s="685"/>
      <c r="HNI69" s="685"/>
      <c r="HNJ69" s="685"/>
      <c r="HNK69" s="685"/>
      <c r="HNL69" s="685"/>
      <c r="HNM69" s="685"/>
      <c r="HNN69" s="685"/>
      <c r="HNO69" s="685"/>
      <c r="HNP69" s="685"/>
      <c r="HNQ69" s="685"/>
      <c r="HNR69" s="685"/>
      <c r="HNS69" s="685"/>
      <c r="HNT69" s="685"/>
      <c r="HNU69" s="685"/>
      <c r="HNV69" s="685"/>
      <c r="HNW69" s="685"/>
      <c r="HNX69" s="685"/>
      <c r="HNY69" s="685"/>
      <c r="HNZ69" s="685"/>
      <c r="HOA69" s="685"/>
      <c r="HOB69" s="685"/>
      <c r="HOC69" s="685"/>
      <c r="HOD69" s="685"/>
      <c r="HOE69" s="685"/>
      <c r="HOF69" s="685"/>
      <c r="HOG69" s="685"/>
      <c r="HOH69" s="685"/>
      <c r="HOI69" s="685"/>
      <c r="HOJ69" s="685"/>
      <c r="HOK69" s="685"/>
      <c r="HOL69" s="685"/>
      <c r="HOM69" s="685"/>
      <c r="HON69" s="685"/>
      <c r="HOO69" s="685"/>
      <c r="HOP69" s="685"/>
      <c r="HOQ69" s="685"/>
      <c r="HOR69" s="685"/>
      <c r="HOS69" s="685"/>
      <c r="HOT69" s="685"/>
      <c r="HOU69" s="685"/>
      <c r="HOV69" s="685"/>
      <c r="HOW69" s="685"/>
      <c r="HOX69" s="685"/>
      <c r="HOY69" s="685"/>
      <c r="HOZ69" s="685"/>
      <c r="HPA69" s="685"/>
      <c r="HPB69" s="685"/>
      <c r="HPC69" s="685"/>
      <c r="HPD69" s="685"/>
      <c r="HPE69" s="685"/>
      <c r="HPF69" s="685"/>
      <c r="HPG69" s="685"/>
      <c r="HPH69" s="685"/>
      <c r="HPI69" s="685"/>
      <c r="HPJ69" s="685"/>
      <c r="HPK69" s="685"/>
      <c r="HPL69" s="685"/>
      <c r="HPM69" s="685"/>
      <c r="HPN69" s="685"/>
      <c r="HPO69" s="685"/>
      <c r="HPP69" s="685"/>
      <c r="HPQ69" s="685"/>
      <c r="HPR69" s="685"/>
      <c r="HPS69" s="685"/>
      <c r="HPT69" s="685"/>
      <c r="HPU69" s="685"/>
      <c r="HPV69" s="685"/>
      <c r="HPW69" s="685"/>
      <c r="HPX69" s="685"/>
      <c r="HPY69" s="685"/>
      <c r="HPZ69" s="685"/>
      <c r="HQA69" s="685"/>
      <c r="HQB69" s="685"/>
      <c r="HQC69" s="685"/>
      <c r="HQD69" s="685"/>
      <c r="HQE69" s="685"/>
      <c r="HQF69" s="685"/>
      <c r="HQG69" s="685"/>
      <c r="HQH69" s="685"/>
      <c r="HQI69" s="685"/>
      <c r="HQJ69" s="685"/>
      <c r="HQK69" s="685"/>
      <c r="HQL69" s="685"/>
      <c r="HQM69" s="685"/>
      <c r="HQN69" s="685"/>
      <c r="HQO69" s="685"/>
      <c r="HQP69" s="685"/>
      <c r="HQQ69" s="685"/>
      <c r="HQR69" s="685"/>
      <c r="HQS69" s="685"/>
      <c r="HQT69" s="685"/>
      <c r="HQU69" s="685"/>
      <c r="HQV69" s="685"/>
      <c r="HQW69" s="685"/>
      <c r="HQX69" s="685"/>
      <c r="HQY69" s="685"/>
      <c r="HQZ69" s="685"/>
      <c r="HRA69" s="685"/>
      <c r="HRB69" s="685"/>
      <c r="HRC69" s="685"/>
      <c r="HRD69" s="685"/>
      <c r="HRE69" s="685"/>
      <c r="HRF69" s="685"/>
      <c r="HRG69" s="685"/>
      <c r="HRH69" s="685"/>
      <c r="HRI69" s="685"/>
      <c r="HRJ69" s="685"/>
      <c r="HRK69" s="685"/>
      <c r="HRL69" s="685"/>
      <c r="HRM69" s="685"/>
      <c r="HRN69" s="685"/>
      <c r="HRO69" s="685"/>
      <c r="HRP69" s="685"/>
      <c r="HRQ69" s="685"/>
      <c r="HRR69" s="685"/>
      <c r="HRS69" s="685"/>
      <c r="HRT69" s="685"/>
      <c r="HRU69" s="685"/>
      <c r="HRV69" s="685"/>
      <c r="HRW69" s="685"/>
      <c r="HRX69" s="685"/>
      <c r="HRY69" s="685"/>
      <c r="HRZ69" s="685"/>
      <c r="HSA69" s="685"/>
      <c r="HSB69" s="685"/>
      <c r="HSC69" s="685"/>
      <c r="HSD69" s="685"/>
      <c r="HSE69" s="685"/>
      <c r="HSF69" s="685"/>
      <c r="HSG69" s="685"/>
      <c r="HSH69" s="685"/>
      <c r="HSI69" s="685"/>
      <c r="HSJ69" s="685"/>
      <c r="HSK69" s="685"/>
      <c r="HSL69" s="685"/>
      <c r="HSM69" s="685"/>
      <c r="HSN69" s="685"/>
      <c r="HSO69" s="685"/>
      <c r="HSP69" s="685"/>
      <c r="HSQ69" s="685"/>
      <c r="HSR69" s="685"/>
      <c r="HSS69" s="685"/>
      <c r="HST69" s="685"/>
      <c r="HSU69" s="685"/>
      <c r="HSV69" s="685"/>
      <c r="HSW69" s="685"/>
      <c r="HSX69" s="685"/>
      <c r="HSY69" s="685"/>
      <c r="HSZ69" s="685"/>
      <c r="HTA69" s="685"/>
      <c r="HTB69" s="685"/>
      <c r="HTC69" s="685"/>
      <c r="HTD69" s="685"/>
      <c r="HTE69" s="685"/>
      <c r="HTF69" s="685"/>
      <c r="HTG69" s="685"/>
      <c r="HTH69" s="685"/>
      <c r="HTI69" s="685"/>
      <c r="HTJ69" s="685"/>
      <c r="HTK69" s="685"/>
      <c r="HTL69" s="685"/>
      <c r="HTM69" s="685"/>
      <c r="HTN69" s="685"/>
      <c r="HTO69" s="685"/>
      <c r="HTP69" s="685"/>
      <c r="HTQ69" s="685"/>
      <c r="HTR69" s="685"/>
      <c r="HTS69" s="685"/>
      <c r="HTT69" s="685"/>
      <c r="HTU69" s="685"/>
      <c r="HTV69" s="685"/>
      <c r="HTW69" s="685"/>
      <c r="HTX69" s="685"/>
      <c r="HTY69" s="685"/>
      <c r="HTZ69" s="685"/>
      <c r="HUA69" s="685"/>
      <c r="HUB69" s="685"/>
      <c r="HUC69" s="685"/>
      <c r="HUD69" s="685"/>
      <c r="HUE69" s="685"/>
      <c r="HUF69" s="685"/>
      <c r="HUG69" s="685"/>
      <c r="HUH69" s="685"/>
      <c r="HUI69" s="685"/>
      <c r="HUJ69" s="685"/>
      <c r="HUK69" s="685"/>
      <c r="HUL69" s="685"/>
      <c r="HUM69" s="685"/>
      <c r="HUN69" s="685"/>
      <c r="HUO69" s="685"/>
      <c r="HUP69" s="685"/>
      <c r="HUQ69" s="685"/>
      <c r="HUR69" s="685"/>
      <c r="HUS69" s="685"/>
      <c r="HUT69" s="685"/>
      <c r="HUU69" s="685"/>
      <c r="HUV69" s="685"/>
      <c r="HUW69" s="685"/>
      <c r="HUX69" s="685"/>
      <c r="HUY69" s="685"/>
      <c r="HUZ69" s="685"/>
      <c r="HVA69" s="685"/>
      <c r="HVB69" s="685"/>
      <c r="HVC69" s="685"/>
      <c r="HVD69" s="685"/>
      <c r="HVE69" s="685"/>
      <c r="HVF69" s="685"/>
      <c r="HVG69" s="685"/>
      <c r="HVH69" s="685"/>
      <c r="HVI69" s="685"/>
      <c r="HVJ69" s="685"/>
      <c r="HVK69" s="685"/>
      <c r="HVL69" s="685"/>
      <c r="HVM69" s="685"/>
      <c r="HVN69" s="685"/>
      <c r="HVO69" s="685"/>
      <c r="HVP69" s="685"/>
      <c r="HVQ69" s="685"/>
      <c r="HVR69" s="685"/>
      <c r="HVS69" s="685"/>
      <c r="HVT69" s="685"/>
      <c r="HVU69" s="685"/>
      <c r="HVV69" s="685"/>
      <c r="HVW69" s="685"/>
      <c r="HVX69" s="685"/>
      <c r="HVY69" s="685"/>
      <c r="HVZ69" s="685"/>
      <c r="HWA69" s="685"/>
      <c r="HWB69" s="685"/>
      <c r="HWC69" s="685"/>
      <c r="HWD69" s="685"/>
      <c r="HWE69" s="685"/>
      <c r="HWF69" s="685"/>
      <c r="HWG69" s="685"/>
      <c r="HWH69" s="685"/>
      <c r="HWI69" s="685"/>
      <c r="HWJ69" s="685"/>
      <c r="HWK69" s="685"/>
      <c r="HWL69" s="685"/>
      <c r="HWM69" s="685"/>
      <c r="HWN69" s="685"/>
      <c r="HWO69" s="685"/>
      <c r="HWP69" s="685"/>
      <c r="HWQ69" s="685"/>
      <c r="HWR69" s="685"/>
      <c r="HWS69" s="685"/>
      <c r="HWT69" s="685"/>
      <c r="HWU69" s="685"/>
      <c r="HWV69" s="685"/>
      <c r="HWW69" s="685"/>
      <c r="HWX69" s="685"/>
      <c r="HWY69" s="685"/>
      <c r="HWZ69" s="685"/>
      <c r="HXA69" s="685"/>
      <c r="HXB69" s="685"/>
      <c r="HXC69" s="685"/>
      <c r="HXD69" s="685"/>
      <c r="HXE69" s="685"/>
      <c r="HXF69" s="685"/>
      <c r="HXG69" s="685"/>
      <c r="HXH69" s="685"/>
      <c r="HXI69" s="685"/>
      <c r="HXJ69" s="685"/>
      <c r="HXK69" s="685"/>
      <c r="HXL69" s="685"/>
      <c r="HXM69" s="685"/>
      <c r="HXN69" s="685"/>
      <c r="HXO69" s="685"/>
      <c r="HXP69" s="685"/>
      <c r="HXQ69" s="685"/>
      <c r="HXR69" s="685"/>
      <c r="HXS69" s="685"/>
      <c r="HXT69" s="685"/>
      <c r="HXU69" s="685"/>
      <c r="HXV69" s="685"/>
      <c r="HXW69" s="685"/>
      <c r="HXX69" s="685"/>
      <c r="HXY69" s="685"/>
      <c r="HXZ69" s="685"/>
      <c r="HYA69" s="685"/>
      <c r="HYB69" s="685"/>
      <c r="HYC69" s="685"/>
      <c r="HYD69" s="685"/>
      <c r="HYE69" s="685"/>
      <c r="HYF69" s="685"/>
      <c r="HYG69" s="685"/>
      <c r="HYH69" s="685"/>
      <c r="HYI69" s="685"/>
      <c r="HYJ69" s="685"/>
      <c r="HYK69" s="685"/>
      <c r="HYL69" s="685"/>
      <c r="HYM69" s="685"/>
      <c r="HYN69" s="685"/>
      <c r="HYO69" s="685"/>
      <c r="HYP69" s="685"/>
      <c r="HYQ69" s="685"/>
      <c r="HYR69" s="685"/>
      <c r="HYS69" s="685"/>
      <c r="HYT69" s="685"/>
      <c r="HYU69" s="685"/>
      <c r="HYV69" s="685"/>
      <c r="HYW69" s="685"/>
      <c r="HYX69" s="685"/>
      <c r="HYY69" s="685"/>
      <c r="HYZ69" s="685"/>
      <c r="HZA69" s="685"/>
      <c r="HZB69" s="685"/>
      <c r="HZC69" s="685"/>
      <c r="HZD69" s="685"/>
      <c r="HZE69" s="685"/>
      <c r="HZF69" s="685"/>
      <c r="HZG69" s="685"/>
      <c r="HZH69" s="685"/>
      <c r="HZI69" s="685"/>
      <c r="HZJ69" s="685"/>
      <c r="HZK69" s="685"/>
      <c r="HZL69" s="685"/>
      <c r="HZM69" s="685"/>
      <c r="HZN69" s="685"/>
      <c r="HZO69" s="685"/>
      <c r="HZP69" s="685"/>
      <c r="HZQ69" s="685"/>
      <c r="HZR69" s="685"/>
      <c r="HZS69" s="685"/>
      <c r="HZT69" s="685"/>
      <c r="HZU69" s="685"/>
      <c r="HZV69" s="685"/>
      <c r="HZW69" s="685"/>
      <c r="HZX69" s="685"/>
      <c r="HZY69" s="685"/>
      <c r="HZZ69" s="685"/>
      <c r="IAA69" s="685"/>
      <c r="IAB69" s="685"/>
      <c r="IAC69" s="685"/>
      <c r="IAD69" s="685"/>
      <c r="IAE69" s="685"/>
      <c r="IAF69" s="685"/>
      <c r="IAG69" s="685"/>
      <c r="IAH69" s="685"/>
      <c r="IAI69" s="685"/>
      <c r="IAJ69" s="685"/>
      <c r="IAK69" s="685"/>
      <c r="IAL69" s="685"/>
      <c r="IAM69" s="685"/>
      <c r="IAN69" s="685"/>
      <c r="IAO69" s="685"/>
      <c r="IAP69" s="685"/>
      <c r="IAQ69" s="685"/>
      <c r="IAR69" s="685"/>
      <c r="IAS69" s="685"/>
      <c r="IAT69" s="685"/>
      <c r="IAU69" s="685"/>
      <c r="IAV69" s="685"/>
      <c r="IAW69" s="685"/>
      <c r="IAX69" s="685"/>
      <c r="IAY69" s="685"/>
      <c r="IAZ69" s="685"/>
      <c r="IBA69" s="685"/>
      <c r="IBB69" s="685"/>
      <c r="IBC69" s="685"/>
      <c r="IBD69" s="685"/>
      <c r="IBE69" s="685"/>
      <c r="IBF69" s="685"/>
      <c r="IBG69" s="685"/>
      <c r="IBH69" s="685"/>
      <c r="IBI69" s="685"/>
      <c r="IBJ69" s="685"/>
      <c r="IBK69" s="685"/>
      <c r="IBL69" s="685"/>
      <c r="IBM69" s="685"/>
      <c r="IBN69" s="685"/>
      <c r="IBO69" s="685"/>
      <c r="IBP69" s="685"/>
      <c r="IBQ69" s="685"/>
      <c r="IBR69" s="685"/>
      <c r="IBS69" s="685"/>
      <c r="IBT69" s="685"/>
      <c r="IBU69" s="685"/>
      <c r="IBV69" s="685"/>
      <c r="IBW69" s="685"/>
      <c r="IBX69" s="685"/>
      <c r="IBY69" s="685"/>
      <c r="IBZ69" s="685"/>
      <c r="ICA69" s="685"/>
      <c r="ICB69" s="685"/>
      <c r="ICC69" s="685"/>
      <c r="ICD69" s="685"/>
      <c r="ICE69" s="685"/>
      <c r="ICF69" s="685"/>
      <c r="ICG69" s="685"/>
      <c r="ICH69" s="685"/>
      <c r="ICI69" s="685"/>
      <c r="ICJ69" s="685"/>
      <c r="ICK69" s="685"/>
      <c r="ICL69" s="685"/>
      <c r="ICM69" s="685"/>
      <c r="ICN69" s="685"/>
      <c r="ICO69" s="685"/>
      <c r="ICP69" s="685"/>
      <c r="ICQ69" s="685"/>
      <c r="ICR69" s="685"/>
      <c r="ICS69" s="685"/>
      <c r="ICT69" s="685"/>
      <c r="ICU69" s="685"/>
      <c r="ICV69" s="685"/>
      <c r="ICW69" s="685"/>
      <c r="ICX69" s="685"/>
      <c r="ICY69" s="685"/>
      <c r="ICZ69" s="685"/>
      <c r="IDA69" s="685"/>
      <c r="IDB69" s="685"/>
      <c r="IDC69" s="685"/>
      <c r="IDD69" s="685"/>
      <c r="IDE69" s="685"/>
      <c r="IDF69" s="685"/>
      <c r="IDG69" s="685"/>
      <c r="IDH69" s="685"/>
      <c r="IDI69" s="685"/>
      <c r="IDJ69" s="685"/>
      <c r="IDK69" s="685"/>
      <c r="IDL69" s="685"/>
      <c r="IDM69" s="685"/>
      <c r="IDN69" s="685"/>
      <c r="IDO69" s="685"/>
      <c r="IDP69" s="685"/>
      <c r="IDQ69" s="685"/>
      <c r="IDR69" s="685"/>
      <c r="IDS69" s="685"/>
      <c r="IDT69" s="685"/>
      <c r="IDU69" s="685"/>
      <c r="IDV69" s="685"/>
      <c r="IDW69" s="685"/>
      <c r="IDX69" s="685"/>
      <c r="IDY69" s="685"/>
      <c r="IDZ69" s="685"/>
      <c r="IEA69" s="685"/>
      <c r="IEB69" s="685"/>
      <c r="IEC69" s="685"/>
      <c r="IED69" s="685"/>
      <c r="IEE69" s="685"/>
      <c r="IEF69" s="685"/>
      <c r="IEG69" s="685"/>
      <c r="IEH69" s="685"/>
      <c r="IEI69" s="685"/>
      <c r="IEJ69" s="685"/>
      <c r="IEK69" s="685"/>
      <c r="IEL69" s="685"/>
      <c r="IEM69" s="685"/>
      <c r="IEN69" s="685"/>
      <c r="IEO69" s="685"/>
      <c r="IEP69" s="685"/>
      <c r="IEQ69" s="685"/>
      <c r="IER69" s="685"/>
      <c r="IES69" s="685"/>
      <c r="IET69" s="685"/>
      <c r="IEU69" s="685"/>
      <c r="IEV69" s="685"/>
      <c r="IEW69" s="685"/>
      <c r="IEX69" s="685"/>
      <c r="IEY69" s="685"/>
      <c r="IEZ69" s="685"/>
      <c r="IFA69" s="685"/>
      <c r="IFB69" s="685"/>
      <c r="IFC69" s="685"/>
      <c r="IFD69" s="685"/>
      <c r="IFE69" s="685"/>
      <c r="IFF69" s="685"/>
      <c r="IFG69" s="685"/>
      <c r="IFH69" s="685"/>
      <c r="IFI69" s="685"/>
      <c r="IFJ69" s="685"/>
      <c r="IFK69" s="685"/>
      <c r="IFL69" s="685"/>
      <c r="IFM69" s="685"/>
      <c r="IFN69" s="685"/>
      <c r="IFO69" s="685"/>
      <c r="IFP69" s="685"/>
      <c r="IFQ69" s="685"/>
      <c r="IFR69" s="685"/>
      <c r="IFS69" s="685"/>
      <c r="IFT69" s="685"/>
      <c r="IFU69" s="685"/>
      <c r="IFV69" s="685"/>
      <c r="IFW69" s="685"/>
      <c r="IFX69" s="685"/>
      <c r="IFY69" s="685"/>
      <c r="IFZ69" s="685"/>
      <c r="IGA69" s="685"/>
      <c r="IGB69" s="685"/>
      <c r="IGC69" s="685"/>
      <c r="IGD69" s="685"/>
      <c r="IGE69" s="685"/>
      <c r="IGF69" s="685"/>
      <c r="IGG69" s="685"/>
      <c r="IGH69" s="685"/>
      <c r="IGI69" s="685"/>
      <c r="IGJ69" s="685"/>
      <c r="IGK69" s="685"/>
      <c r="IGL69" s="685"/>
      <c r="IGM69" s="685"/>
      <c r="IGN69" s="685"/>
      <c r="IGO69" s="685"/>
      <c r="IGP69" s="685"/>
      <c r="IGQ69" s="685"/>
      <c r="IGR69" s="685"/>
      <c r="IGS69" s="685"/>
      <c r="IGT69" s="685"/>
      <c r="IGU69" s="685"/>
      <c r="IGV69" s="685"/>
      <c r="IGW69" s="685"/>
      <c r="IGX69" s="685"/>
      <c r="IGY69" s="685"/>
      <c r="IGZ69" s="685"/>
      <c r="IHA69" s="685"/>
      <c r="IHB69" s="685"/>
      <c r="IHC69" s="685"/>
      <c r="IHD69" s="685"/>
      <c r="IHE69" s="685"/>
      <c r="IHF69" s="685"/>
      <c r="IHG69" s="685"/>
      <c r="IHH69" s="685"/>
      <c r="IHI69" s="685"/>
      <c r="IHJ69" s="685"/>
      <c r="IHK69" s="685"/>
      <c r="IHL69" s="685"/>
      <c r="IHM69" s="685"/>
      <c r="IHN69" s="685"/>
      <c r="IHO69" s="685"/>
      <c r="IHP69" s="685"/>
      <c r="IHQ69" s="685"/>
      <c r="IHR69" s="685"/>
      <c r="IHS69" s="685"/>
      <c r="IHT69" s="685"/>
      <c r="IHU69" s="685"/>
      <c r="IHV69" s="685"/>
      <c r="IHW69" s="685"/>
      <c r="IHX69" s="685"/>
      <c r="IHY69" s="685"/>
      <c r="IHZ69" s="685"/>
      <c r="IIA69" s="685"/>
      <c r="IIB69" s="685"/>
      <c r="IIC69" s="685"/>
      <c r="IID69" s="685"/>
      <c r="IIE69" s="685"/>
      <c r="IIF69" s="685"/>
      <c r="IIG69" s="685"/>
      <c r="IIH69" s="685"/>
      <c r="III69" s="685"/>
      <c r="IIJ69" s="685"/>
      <c r="IIK69" s="685"/>
      <c r="IIL69" s="685"/>
      <c r="IIM69" s="685"/>
      <c r="IIN69" s="685"/>
      <c r="IIO69" s="685"/>
      <c r="IIP69" s="685"/>
      <c r="IIQ69" s="685"/>
      <c r="IIR69" s="685"/>
      <c r="IIS69" s="685"/>
      <c r="IIT69" s="685"/>
      <c r="IIU69" s="685"/>
      <c r="IIV69" s="685"/>
      <c r="IIW69" s="685"/>
      <c r="IIX69" s="685"/>
      <c r="IIY69" s="685"/>
      <c r="IIZ69" s="685"/>
      <c r="IJA69" s="685"/>
      <c r="IJB69" s="685"/>
      <c r="IJC69" s="685"/>
      <c r="IJD69" s="685"/>
      <c r="IJE69" s="685"/>
      <c r="IJF69" s="685"/>
      <c r="IJG69" s="685"/>
      <c r="IJH69" s="685"/>
      <c r="IJI69" s="685"/>
      <c r="IJJ69" s="685"/>
      <c r="IJK69" s="685"/>
      <c r="IJL69" s="685"/>
      <c r="IJM69" s="685"/>
      <c r="IJN69" s="685"/>
      <c r="IJO69" s="685"/>
      <c r="IJP69" s="685"/>
      <c r="IJQ69" s="685"/>
      <c r="IJR69" s="685"/>
      <c r="IJS69" s="685"/>
      <c r="IJT69" s="685"/>
      <c r="IJU69" s="685"/>
      <c r="IJV69" s="685"/>
      <c r="IJW69" s="685"/>
      <c r="IJX69" s="685"/>
      <c r="IJY69" s="685"/>
      <c r="IJZ69" s="685"/>
      <c r="IKA69" s="685"/>
      <c r="IKB69" s="685"/>
      <c r="IKC69" s="685"/>
      <c r="IKD69" s="685"/>
      <c r="IKE69" s="685"/>
      <c r="IKF69" s="685"/>
      <c r="IKG69" s="685"/>
      <c r="IKH69" s="685"/>
      <c r="IKI69" s="685"/>
      <c r="IKJ69" s="685"/>
      <c r="IKK69" s="685"/>
      <c r="IKL69" s="685"/>
      <c r="IKM69" s="685"/>
      <c r="IKN69" s="685"/>
      <c r="IKO69" s="685"/>
      <c r="IKP69" s="685"/>
      <c r="IKQ69" s="685"/>
      <c r="IKR69" s="685"/>
      <c r="IKS69" s="685"/>
      <c r="IKT69" s="685"/>
      <c r="IKU69" s="685"/>
      <c r="IKV69" s="685"/>
      <c r="IKW69" s="685"/>
      <c r="IKX69" s="685"/>
      <c r="IKY69" s="685"/>
      <c r="IKZ69" s="685"/>
      <c r="ILA69" s="685"/>
      <c r="ILB69" s="685"/>
      <c r="ILC69" s="685"/>
      <c r="ILD69" s="685"/>
      <c r="ILE69" s="685"/>
      <c r="ILF69" s="685"/>
      <c r="ILG69" s="685"/>
      <c r="ILH69" s="685"/>
      <c r="ILI69" s="685"/>
      <c r="ILJ69" s="685"/>
      <c r="ILK69" s="685"/>
      <c r="ILL69" s="685"/>
      <c r="ILM69" s="685"/>
      <c r="ILN69" s="685"/>
      <c r="ILO69" s="685"/>
      <c r="ILP69" s="685"/>
      <c r="ILQ69" s="685"/>
      <c r="ILR69" s="685"/>
      <c r="ILS69" s="685"/>
      <c r="ILT69" s="685"/>
      <c r="ILU69" s="685"/>
      <c r="ILV69" s="685"/>
      <c r="ILW69" s="685"/>
      <c r="ILX69" s="685"/>
      <c r="ILY69" s="685"/>
      <c r="ILZ69" s="685"/>
      <c r="IMA69" s="685"/>
      <c r="IMB69" s="685"/>
      <c r="IMC69" s="685"/>
      <c r="IMD69" s="685"/>
      <c r="IME69" s="685"/>
      <c r="IMF69" s="685"/>
      <c r="IMG69" s="685"/>
      <c r="IMH69" s="685"/>
      <c r="IMI69" s="685"/>
      <c r="IMJ69" s="685"/>
      <c r="IMK69" s="685"/>
      <c r="IML69" s="685"/>
      <c r="IMM69" s="685"/>
      <c r="IMN69" s="685"/>
      <c r="IMO69" s="685"/>
      <c r="IMP69" s="685"/>
      <c r="IMQ69" s="685"/>
      <c r="IMR69" s="685"/>
      <c r="IMS69" s="685"/>
      <c r="IMT69" s="685"/>
      <c r="IMU69" s="685"/>
      <c r="IMV69" s="685"/>
      <c r="IMW69" s="685"/>
      <c r="IMX69" s="685"/>
      <c r="IMY69" s="685"/>
      <c r="IMZ69" s="685"/>
      <c r="INA69" s="685"/>
      <c r="INB69" s="685"/>
      <c r="INC69" s="685"/>
      <c r="IND69" s="685"/>
      <c r="INE69" s="685"/>
      <c r="INF69" s="685"/>
      <c r="ING69" s="685"/>
      <c r="INH69" s="685"/>
      <c r="INI69" s="685"/>
      <c r="INJ69" s="685"/>
      <c r="INK69" s="685"/>
      <c r="INL69" s="685"/>
      <c r="INM69" s="685"/>
      <c r="INN69" s="685"/>
      <c r="INO69" s="685"/>
      <c r="INP69" s="685"/>
      <c r="INQ69" s="685"/>
      <c r="INR69" s="685"/>
      <c r="INS69" s="685"/>
      <c r="INT69" s="685"/>
      <c r="INU69" s="685"/>
      <c r="INV69" s="685"/>
      <c r="INW69" s="685"/>
      <c r="INX69" s="685"/>
      <c r="INY69" s="685"/>
      <c r="INZ69" s="685"/>
      <c r="IOA69" s="685"/>
      <c r="IOB69" s="685"/>
      <c r="IOC69" s="685"/>
      <c r="IOD69" s="685"/>
      <c r="IOE69" s="685"/>
      <c r="IOF69" s="685"/>
      <c r="IOG69" s="685"/>
      <c r="IOH69" s="685"/>
      <c r="IOI69" s="685"/>
      <c r="IOJ69" s="685"/>
      <c r="IOK69" s="685"/>
      <c r="IOL69" s="685"/>
      <c r="IOM69" s="685"/>
      <c r="ION69" s="685"/>
      <c r="IOO69" s="685"/>
      <c r="IOP69" s="685"/>
      <c r="IOQ69" s="685"/>
      <c r="IOR69" s="685"/>
      <c r="IOS69" s="685"/>
      <c r="IOT69" s="685"/>
      <c r="IOU69" s="685"/>
      <c r="IOV69" s="685"/>
      <c r="IOW69" s="685"/>
      <c r="IOX69" s="685"/>
      <c r="IOY69" s="685"/>
      <c r="IOZ69" s="685"/>
      <c r="IPA69" s="685"/>
      <c r="IPB69" s="685"/>
      <c r="IPC69" s="685"/>
      <c r="IPD69" s="685"/>
      <c r="IPE69" s="685"/>
      <c r="IPF69" s="685"/>
      <c r="IPG69" s="685"/>
      <c r="IPH69" s="685"/>
      <c r="IPI69" s="685"/>
      <c r="IPJ69" s="685"/>
      <c r="IPK69" s="685"/>
      <c r="IPL69" s="685"/>
      <c r="IPM69" s="685"/>
      <c r="IPN69" s="685"/>
      <c r="IPO69" s="685"/>
      <c r="IPP69" s="685"/>
      <c r="IPQ69" s="685"/>
      <c r="IPR69" s="685"/>
      <c r="IPS69" s="685"/>
      <c r="IPT69" s="685"/>
      <c r="IPU69" s="685"/>
      <c r="IPV69" s="685"/>
      <c r="IPW69" s="685"/>
      <c r="IPX69" s="685"/>
      <c r="IPY69" s="685"/>
      <c r="IPZ69" s="685"/>
      <c r="IQA69" s="685"/>
      <c r="IQB69" s="685"/>
      <c r="IQC69" s="685"/>
      <c r="IQD69" s="685"/>
      <c r="IQE69" s="685"/>
      <c r="IQF69" s="685"/>
      <c r="IQG69" s="685"/>
      <c r="IQH69" s="685"/>
      <c r="IQI69" s="685"/>
      <c r="IQJ69" s="685"/>
      <c r="IQK69" s="685"/>
      <c r="IQL69" s="685"/>
      <c r="IQM69" s="685"/>
      <c r="IQN69" s="685"/>
      <c r="IQO69" s="685"/>
      <c r="IQP69" s="685"/>
      <c r="IQQ69" s="685"/>
      <c r="IQR69" s="685"/>
      <c r="IQS69" s="685"/>
      <c r="IQT69" s="685"/>
      <c r="IQU69" s="685"/>
      <c r="IQV69" s="685"/>
      <c r="IQW69" s="685"/>
      <c r="IQX69" s="685"/>
      <c r="IQY69" s="685"/>
      <c r="IQZ69" s="685"/>
      <c r="IRA69" s="685"/>
      <c r="IRB69" s="685"/>
      <c r="IRC69" s="685"/>
      <c r="IRD69" s="685"/>
      <c r="IRE69" s="685"/>
      <c r="IRF69" s="685"/>
      <c r="IRG69" s="685"/>
      <c r="IRH69" s="685"/>
      <c r="IRI69" s="685"/>
      <c r="IRJ69" s="685"/>
      <c r="IRK69" s="685"/>
      <c r="IRL69" s="685"/>
      <c r="IRM69" s="685"/>
      <c r="IRN69" s="685"/>
      <c r="IRO69" s="685"/>
      <c r="IRP69" s="685"/>
      <c r="IRQ69" s="685"/>
      <c r="IRR69" s="685"/>
      <c r="IRS69" s="685"/>
      <c r="IRT69" s="685"/>
      <c r="IRU69" s="685"/>
      <c r="IRV69" s="685"/>
      <c r="IRW69" s="685"/>
      <c r="IRX69" s="685"/>
      <c r="IRY69" s="685"/>
      <c r="IRZ69" s="685"/>
      <c r="ISA69" s="685"/>
      <c r="ISB69" s="685"/>
      <c r="ISC69" s="685"/>
      <c r="ISD69" s="685"/>
      <c r="ISE69" s="685"/>
      <c r="ISF69" s="685"/>
      <c r="ISG69" s="685"/>
      <c r="ISH69" s="685"/>
      <c r="ISI69" s="685"/>
      <c r="ISJ69" s="685"/>
      <c r="ISK69" s="685"/>
      <c r="ISL69" s="685"/>
      <c r="ISM69" s="685"/>
      <c r="ISN69" s="685"/>
      <c r="ISO69" s="685"/>
      <c r="ISP69" s="685"/>
      <c r="ISQ69" s="685"/>
      <c r="ISR69" s="685"/>
      <c r="ISS69" s="685"/>
      <c r="IST69" s="685"/>
      <c r="ISU69" s="685"/>
      <c r="ISV69" s="685"/>
      <c r="ISW69" s="685"/>
      <c r="ISX69" s="685"/>
      <c r="ISY69" s="685"/>
      <c r="ISZ69" s="685"/>
      <c r="ITA69" s="685"/>
      <c r="ITB69" s="685"/>
      <c r="ITC69" s="685"/>
      <c r="ITD69" s="685"/>
      <c r="ITE69" s="685"/>
      <c r="ITF69" s="685"/>
      <c r="ITG69" s="685"/>
      <c r="ITH69" s="685"/>
      <c r="ITI69" s="685"/>
      <c r="ITJ69" s="685"/>
      <c r="ITK69" s="685"/>
      <c r="ITL69" s="685"/>
      <c r="ITM69" s="685"/>
      <c r="ITN69" s="685"/>
      <c r="ITO69" s="685"/>
      <c r="ITP69" s="685"/>
      <c r="ITQ69" s="685"/>
      <c r="ITR69" s="685"/>
      <c r="ITS69" s="685"/>
      <c r="ITT69" s="685"/>
      <c r="ITU69" s="685"/>
      <c r="ITV69" s="685"/>
      <c r="ITW69" s="685"/>
      <c r="ITX69" s="685"/>
      <c r="ITY69" s="685"/>
      <c r="ITZ69" s="685"/>
      <c r="IUA69" s="685"/>
      <c r="IUB69" s="685"/>
      <c r="IUC69" s="685"/>
      <c r="IUD69" s="685"/>
      <c r="IUE69" s="685"/>
      <c r="IUF69" s="685"/>
      <c r="IUG69" s="685"/>
      <c r="IUH69" s="685"/>
      <c r="IUI69" s="685"/>
      <c r="IUJ69" s="685"/>
      <c r="IUK69" s="685"/>
      <c r="IUL69" s="685"/>
      <c r="IUM69" s="685"/>
      <c r="IUN69" s="685"/>
      <c r="IUO69" s="685"/>
      <c r="IUP69" s="685"/>
      <c r="IUQ69" s="685"/>
      <c r="IUR69" s="685"/>
      <c r="IUS69" s="685"/>
      <c r="IUT69" s="685"/>
      <c r="IUU69" s="685"/>
      <c r="IUV69" s="685"/>
      <c r="IUW69" s="685"/>
      <c r="IUX69" s="685"/>
      <c r="IUY69" s="685"/>
      <c r="IUZ69" s="685"/>
      <c r="IVA69" s="685"/>
      <c r="IVB69" s="685"/>
      <c r="IVC69" s="685"/>
      <c r="IVD69" s="685"/>
      <c r="IVE69" s="685"/>
      <c r="IVF69" s="685"/>
      <c r="IVG69" s="685"/>
      <c r="IVH69" s="685"/>
      <c r="IVI69" s="685"/>
      <c r="IVJ69" s="685"/>
      <c r="IVK69" s="685"/>
      <c r="IVL69" s="685"/>
      <c r="IVM69" s="685"/>
      <c r="IVN69" s="685"/>
      <c r="IVO69" s="685"/>
      <c r="IVP69" s="685"/>
      <c r="IVQ69" s="685"/>
      <c r="IVR69" s="685"/>
      <c r="IVS69" s="685"/>
      <c r="IVT69" s="685"/>
      <c r="IVU69" s="685"/>
      <c r="IVV69" s="685"/>
      <c r="IVW69" s="685"/>
      <c r="IVX69" s="685"/>
      <c r="IVY69" s="685"/>
      <c r="IVZ69" s="685"/>
      <c r="IWA69" s="685"/>
      <c r="IWB69" s="685"/>
      <c r="IWC69" s="685"/>
      <c r="IWD69" s="685"/>
      <c r="IWE69" s="685"/>
      <c r="IWF69" s="685"/>
      <c r="IWG69" s="685"/>
      <c r="IWH69" s="685"/>
      <c r="IWI69" s="685"/>
      <c r="IWJ69" s="685"/>
      <c r="IWK69" s="685"/>
      <c r="IWL69" s="685"/>
      <c r="IWM69" s="685"/>
      <c r="IWN69" s="685"/>
      <c r="IWO69" s="685"/>
      <c r="IWP69" s="685"/>
      <c r="IWQ69" s="685"/>
      <c r="IWR69" s="685"/>
      <c r="IWS69" s="685"/>
      <c r="IWT69" s="685"/>
      <c r="IWU69" s="685"/>
      <c r="IWV69" s="685"/>
      <c r="IWW69" s="685"/>
      <c r="IWX69" s="685"/>
      <c r="IWY69" s="685"/>
      <c r="IWZ69" s="685"/>
      <c r="IXA69" s="685"/>
      <c r="IXB69" s="685"/>
      <c r="IXC69" s="685"/>
      <c r="IXD69" s="685"/>
      <c r="IXE69" s="685"/>
      <c r="IXF69" s="685"/>
      <c r="IXG69" s="685"/>
      <c r="IXH69" s="685"/>
      <c r="IXI69" s="685"/>
      <c r="IXJ69" s="685"/>
      <c r="IXK69" s="685"/>
      <c r="IXL69" s="685"/>
      <c r="IXM69" s="685"/>
      <c r="IXN69" s="685"/>
      <c r="IXO69" s="685"/>
      <c r="IXP69" s="685"/>
      <c r="IXQ69" s="685"/>
      <c r="IXR69" s="685"/>
      <c r="IXS69" s="685"/>
      <c r="IXT69" s="685"/>
      <c r="IXU69" s="685"/>
      <c r="IXV69" s="685"/>
      <c r="IXW69" s="685"/>
      <c r="IXX69" s="685"/>
      <c r="IXY69" s="685"/>
      <c r="IXZ69" s="685"/>
      <c r="IYA69" s="685"/>
      <c r="IYB69" s="685"/>
      <c r="IYC69" s="685"/>
      <c r="IYD69" s="685"/>
      <c r="IYE69" s="685"/>
      <c r="IYF69" s="685"/>
      <c r="IYG69" s="685"/>
      <c r="IYH69" s="685"/>
      <c r="IYI69" s="685"/>
      <c r="IYJ69" s="685"/>
      <c r="IYK69" s="685"/>
      <c r="IYL69" s="685"/>
      <c r="IYM69" s="685"/>
      <c r="IYN69" s="685"/>
      <c r="IYO69" s="685"/>
      <c r="IYP69" s="685"/>
      <c r="IYQ69" s="685"/>
      <c r="IYR69" s="685"/>
      <c r="IYS69" s="685"/>
      <c r="IYT69" s="685"/>
      <c r="IYU69" s="685"/>
      <c r="IYV69" s="685"/>
      <c r="IYW69" s="685"/>
      <c r="IYX69" s="685"/>
      <c r="IYY69" s="685"/>
      <c r="IYZ69" s="685"/>
      <c r="IZA69" s="685"/>
      <c r="IZB69" s="685"/>
      <c r="IZC69" s="685"/>
      <c r="IZD69" s="685"/>
      <c r="IZE69" s="685"/>
      <c r="IZF69" s="685"/>
      <c r="IZG69" s="685"/>
      <c r="IZH69" s="685"/>
      <c r="IZI69" s="685"/>
      <c r="IZJ69" s="685"/>
      <c r="IZK69" s="685"/>
      <c r="IZL69" s="685"/>
      <c r="IZM69" s="685"/>
      <c r="IZN69" s="685"/>
      <c r="IZO69" s="685"/>
      <c r="IZP69" s="685"/>
      <c r="IZQ69" s="685"/>
      <c r="IZR69" s="685"/>
      <c r="IZS69" s="685"/>
      <c r="IZT69" s="685"/>
      <c r="IZU69" s="685"/>
      <c r="IZV69" s="685"/>
      <c r="IZW69" s="685"/>
      <c r="IZX69" s="685"/>
      <c r="IZY69" s="685"/>
      <c r="IZZ69" s="685"/>
      <c r="JAA69" s="685"/>
      <c r="JAB69" s="685"/>
      <c r="JAC69" s="685"/>
      <c r="JAD69" s="685"/>
      <c r="JAE69" s="685"/>
      <c r="JAF69" s="685"/>
      <c r="JAG69" s="685"/>
      <c r="JAH69" s="685"/>
      <c r="JAI69" s="685"/>
      <c r="JAJ69" s="685"/>
      <c r="JAK69" s="685"/>
      <c r="JAL69" s="685"/>
      <c r="JAM69" s="685"/>
      <c r="JAN69" s="685"/>
      <c r="JAO69" s="685"/>
      <c r="JAP69" s="685"/>
      <c r="JAQ69" s="685"/>
      <c r="JAR69" s="685"/>
      <c r="JAS69" s="685"/>
      <c r="JAT69" s="685"/>
      <c r="JAU69" s="685"/>
      <c r="JAV69" s="685"/>
      <c r="JAW69" s="685"/>
      <c r="JAX69" s="685"/>
      <c r="JAY69" s="685"/>
      <c r="JAZ69" s="685"/>
      <c r="JBA69" s="685"/>
      <c r="JBB69" s="685"/>
      <c r="JBC69" s="685"/>
      <c r="JBD69" s="685"/>
      <c r="JBE69" s="685"/>
      <c r="JBF69" s="685"/>
      <c r="JBG69" s="685"/>
      <c r="JBH69" s="685"/>
      <c r="JBI69" s="685"/>
      <c r="JBJ69" s="685"/>
      <c r="JBK69" s="685"/>
      <c r="JBL69" s="685"/>
      <c r="JBM69" s="685"/>
      <c r="JBN69" s="685"/>
      <c r="JBO69" s="685"/>
      <c r="JBP69" s="685"/>
      <c r="JBQ69" s="685"/>
      <c r="JBR69" s="685"/>
      <c r="JBS69" s="685"/>
      <c r="JBT69" s="685"/>
      <c r="JBU69" s="685"/>
      <c r="JBV69" s="685"/>
      <c r="JBW69" s="685"/>
      <c r="JBX69" s="685"/>
      <c r="JBY69" s="685"/>
      <c r="JBZ69" s="685"/>
      <c r="JCA69" s="685"/>
      <c r="JCB69" s="685"/>
      <c r="JCC69" s="685"/>
      <c r="JCD69" s="685"/>
      <c r="JCE69" s="685"/>
      <c r="JCF69" s="685"/>
      <c r="JCG69" s="685"/>
      <c r="JCH69" s="685"/>
      <c r="JCI69" s="685"/>
      <c r="JCJ69" s="685"/>
      <c r="JCK69" s="685"/>
      <c r="JCL69" s="685"/>
      <c r="JCM69" s="685"/>
      <c r="JCN69" s="685"/>
      <c r="JCO69" s="685"/>
      <c r="JCP69" s="685"/>
      <c r="JCQ69" s="685"/>
      <c r="JCR69" s="685"/>
      <c r="JCS69" s="685"/>
      <c r="JCT69" s="685"/>
      <c r="JCU69" s="685"/>
      <c r="JCV69" s="685"/>
      <c r="JCW69" s="685"/>
      <c r="JCX69" s="685"/>
      <c r="JCY69" s="685"/>
      <c r="JCZ69" s="685"/>
      <c r="JDA69" s="685"/>
      <c r="JDB69" s="685"/>
      <c r="JDC69" s="685"/>
      <c r="JDD69" s="685"/>
      <c r="JDE69" s="685"/>
      <c r="JDF69" s="685"/>
      <c r="JDG69" s="685"/>
      <c r="JDH69" s="685"/>
      <c r="JDI69" s="685"/>
      <c r="JDJ69" s="685"/>
      <c r="JDK69" s="685"/>
      <c r="JDL69" s="685"/>
      <c r="JDM69" s="685"/>
      <c r="JDN69" s="685"/>
      <c r="JDO69" s="685"/>
      <c r="JDP69" s="685"/>
      <c r="JDQ69" s="685"/>
      <c r="JDR69" s="685"/>
      <c r="JDS69" s="685"/>
      <c r="JDT69" s="685"/>
      <c r="JDU69" s="685"/>
      <c r="JDV69" s="685"/>
      <c r="JDW69" s="685"/>
      <c r="JDX69" s="685"/>
      <c r="JDY69" s="685"/>
      <c r="JDZ69" s="685"/>
      <c r="JEA69" s="685"/>
      <c r="JEB69" s="685"/>
      <c r="JEC69" s="685"/>
      <c r="JED69" s="685"/>
      <c r="JEE69" s="685"/>
      <c r="JEF69" s="685"/>
      <c r="JEG69" s="685"/>
      <c r="JEH69" s="685"/>
      <c r="JEI69" s="685"/>
      <c r="JEJ69" s="685"/>
      <c r="JEK69" s="685"/>
      <c r="JEL69" s="685"/>
      <c r="JEM69" s="685"/>
      <c r="JEN69" s="685"/>
      <c r="JEO69" s="685"/>
      <c r="JEP69" s="685"/>
      <c r="JEQ69" s="685"/>
      <c r="JER69" s="685"/>
      <c r="JES69" s="685"/>
      <c r="JET69" s="685"/>
      <c r="JEU69" s="685"/>
      <c r="JEV69" s="685"/>
      <c r="JEW69" s="685"/>
      <c r="JEX69" s="685"/>
      <c r="JEY69" s="685"/>
      <c r="JEZ69" s="685"/>
      <c r="JFA69" s="685"/>
      <c r="JFB69" s="685"/>
      <c r="JFC69" s="685"/>
      <c r="JFD69" s="685"/>
      <c r="JFE69" s="685"/>
      <c r="JFF69" s="685"/>
      <c r="JFG69" s="685"/>
      <c r="JFH69" s="685"/>
      <c r="JFI69" s="685"/>
      <c r="JFJ69" s="685"/>
      <c r="JFK69" s="685"/>
      <c r="JFL69" s="685"/>
      <c r="JFM69" s="685"/>
      <c r="JFN69" s="685"/>
      <c r="JFO69" s="685"/>
      <c r="JFP69" s="685"/>
      <c r="JFQ69" s="685"/>
      <c r="JFR69" s="685"/>
      <c r="JFS69" s="685"/>
      <c r="JFT69" s="685"/>
      <c r="JFU69" s="685"/>
      <c r="JFV69" s="685"/>
      <c r="JFW69" s="685"/>
      <c r="JFX69" s="685"/>
      <c r="JFY69" s="685"/>
      <c r="JFZ69" s="685"/>
      <c r="JGA69" s="685"/>
      <c r="JGB69" s="685"/>
      <c r="JGC69" s="685"/>
      <c r="JGD69" s="685"/>
      <c r="JGE69" s="685"/>
      <c r="JGF69" s="685"/>
      <c r="JGG69" s="685"/>
      <c r="JGH69" s="685"/>
      <c r="JGI69" s="685"/>
      <c r="JGJ69" s="685"/>
      <c r="JGK69" s="685"/>
      <c r="JGL69" s="685"/>
      <c r="JGM69" s="685"/>
      <c r="JGN69" s="685"/>
      <c r="JGO69" s="685"/>
      <c r="JGP69" s="685"/>
      <c r="JGQ69" s="685"/>
      <c r="JGR69" s="685"/>
      <c r="JGS69" s="685"/>
      <c r="JGT69" s="685"/>
      <c r="JGU69" s="685"/>
      <c r="JGV69" s="685"/>
      <c r="JGW69" s="685"/>
      <c r="JGX69" s="685"/>
      <c r="JGY69" s="685"/>
      <c r="JGZ69" s="685"/>
      <c r="JHA69" s="685"/>
      <c r="JHB69" s="685"/>
      <c r="JHC69" s="685"/>
      <c r="JHD69" s="685"/>
      <c r="JHE69" s="685"/>
      <c r="JHF69" s="685"/>
      <c r="JHG69" s="685"/>
      <c r="JHH69" s="685"/>
      <c r="JHI69" s="685"/>
      <c r="JHJ69" s="685"/>
      <c r="JHK69" s="685"/>
      <c r="JHL69" s="685"/>
      <c r="JHM69" s="685"/>
      <c r="JHN69" s="685"/>
      <c r="JHO69" s="685"/>
      <c r="JHP69" s="685"/>
      <c r="JHQ69" s="685"/>
      <c r="JHR69" s="685"/>
      <c r="JHS69" s="685"/>
      <c r="JHT69" s="685"/>
      <c r="JHU69" s="685"/>
      <c r="JHV69" s="685"/>
      <c r="JHW69" s="685"/>
      <c r="JHX69" s="685"/>
      <c r="JHY69" s="685"/>
      <c r="JHZ69" s="685"/>
      <c r="JIA69" s="685"/>
      <c r="JIB69" s="685"/>
      <c r="JIC69" s="685"/>
      <c r="JID69" s="685"/>
      <c r="JIE69" s="685"/>
      <c r="JIF69" s="685"/>
      <c r="JIG69" s="685"/>
      <c r="JIH69" s="685"/>
      <c r="JII69" s="685"/>
      <c r="JIJ69" s="685"/>
      <c r="JIK69" s="685"/>
      <c r="JIL69" s="685"/>
      <c r="JIM69" s="685"/>
      <c r="JIN69" s="685"/>
      <c r="JIO69" s="685"/>
      <c r="JIP69" s="685"/>
      <c r="JIQ69" s="685"/>
      <c r="JIR69" s="685"/>
      <c r="JIS69" s="685"/>
      <c r="JIT69" s="685"/>
      <c r="JIU69" s="685"/>
      <c r="JIV69" s="685"/>
      <c r="JIW69" s="685"/>
      <c r="JIX69" s="685"/>
      <c r="JIY69" s="685"/>
      <c r="JIZ69" s="685"/>
      <c r="JJA69" s="685"/>
      <c r="JJB69" s="685"/>
      <c r="JJC69" s="685"/>
      <c r="JJD69" s="685"/>
      <c r="JJE69" s="685"/>
      <c r="JJF69" s="685"/>
      <c r="JJG69" s="685"/>
      <c r="JJH69" s="685"/>
      <c r="JJI69" s="685"/>
      <c r="JJJ69" s="685"/>
      <c r="JJK69" s="685"/>
      <c r="JJL69" s="685"/>
      <c r="JJM69" s="685"/>
      <c r="JJN69" s="685"/>
      <c r="JJO69" s="685"/>
      <c r="JJP69" s="685"/>
      <c r="JJQ69" s="685"/>
      <c r="JJR69" s="685"/>
      <c r="JJS69" s="685"/>
      <c r="JJT69" s="685"/>
      <c r="JJU69" s="685"/>
      <c r="JJV69" s="685"/>
      <c r="JJW69" s="685"/>
      <c r="JJX69" s="685"/>
      <c r="JJY69" s="685"/>
      <c r="JJZ69" s="685"/>
      <c r="JKA69" s="685"/>
      <c r="JKB69" s="685"/>
      <c r="JKC69" s="685"/>
      <c r="JKD69" s="685"/>
      <c r="JKE69" s="685"/>
      <c r="JKF69" s="685"/>
      <c r="JKG69" s="685"/>
      <c r="JKH69" s="685"/>
      <c r="JKI69" s="685"/>
      <c r="JKJ69" s="685"/>
      <c r="JKK69" s="685"/>
      <c r="JKL69" s="685"/>
      <c r="JKM69" s="685"/>
      <c r="JKN69" s="685"/>
      <c r="JKO69" s="685"/>
      <c r="JKP69" s="685"/>
      <c r="JKQ69" s="685"/>
      <c r="JKR69" s="685"/>
      <c r="JKS69" s="685"/>
      <c r="JKT69" s="685"/>
      <c r="JKU69" s="685"/>
      <c r="JKV69" s="685"/>
      <c r="JKW69" s="685"/>
      <c r="JKX69" s="685"/>
      <c r="JKY69" s="685"/>
      <c r="JKZ69" s="685"/>
      <c r="JLA69" s="685"/>
      <c r="JLB69" s="685"/>
      <c r="JLC69" s="685"/>
      <c r="JLD69" s="685"/>
      <c r="JLE69" s="685"/>
      <c r="JLF69" s="685"/>
      <c r="JLG69" s="685"/>
      <c r="JLH69" s="685"/>
      <c r="JLI69" s="685"/>
      <c r="JLJ69" s="685"/>
      <c r="JLK69" s="685"/>
      <c r="JLL69" s="685"/>
      <c r="JLM69" s="685"/>
      <c r="JLN69" s="685"/>
      <c r="JLO69" s="685"/>
      <c r="JLP69" s="685"/>
      <c r="JLQ69" s="685"/>
      <c r="JLR69" s="685"/>
      <c r="JLS69" s="685"/>
      <c r="JLT69" s="685"/>
      <c r="JLU69" s="685"/>
      <c r="JLV69" s="685"/>
      <c r="JLW69" s="685"/>
      <c r="JLX69" s="685"/>
      <c r="JLY69" s="685"/>
      <c r="JLZ69" s="685"/>
      <c r="JMA69" s="685"/>
      <c r="JMB69" s="685"/>
      <c r="JMC69" s="685"/>
      <c r="JMD69" s="685"/>
      <c r="JME69" s="685"/>
      <c r="JMF69" s="685"/>
      <c r="JMG69" s="685"/>
      <c r="JMH69" s="685"/>
      <c r="JMI69" s="685"/>
      <c r="JMJ69" s="685"/>
      <c r="JMK69" s="685"/>
      <c r="JML69" s="685"/>
      <c r="JMM69" s="685"/>
      <c r="JMN69" s="685"/>
      <c r="JMO69" s="685"/>
      <c r="JMP69" s="685"/>
      <c r="JMQ69" s="685"/>
      <c r="JMR69" s="685"/>
      <c r="JMS69" s="685"/>
      <c r="JMT69" s="685"/>
      <c r="JMU69" s="685"/>
      <c r="JMV69" s="685"/>
      <c r="JMW69" s="685"/>
      <c r="JMX69" s="685"/>
      <c r="JMY69" s="685"/>
      <c r="JMZ69" s="685"/>
      <c r="JNA69" s="685"/>
      <c r="JNB69" s="685"/>
      <c r="JNC69" s="685"/>
      <c r="JND69" s="685"/>
      <c r="JNE69" s="685"/>
      <c r="JNF69" s="685"/>
      <c r="JNG69" s="685"/>
      <c r="JNH69" s="685"/>
      <c r="JNI69" s="685"/>
      <c r="JNJ69" s="685"/>
      <c r="JNK69" s="685"/>
      <c r="JNL69" s="685"/>
      <c r="JNM69" s="685"/>
      <c r="JNN69" s="685"/>
      <c r="JNO69" s="685"/>
      <c r="JNP69" s="685"/>
      <c r="JNQ69" s="685"/>
      <c r="JNR69" s="685"/>
      <c r="JNS69" s="685"/>
      <c r="JNT69" s="685"/>
      <c r="JNU69" s="685"/>
      <c r="JNV69" s="685"/>
      <c r="JNW69" s="685"/>
      <c r="JNX69" s="685"/>
      <c r="JNY69" s="685"/>
      <c r="JNZ69" s="685"/>
      <c r="JOA69" s="685"/>
      <c r="JOB69" s="685"/>
      <c r="JOC69" s="685"/>
      <c r="JOD69" s="685"/>
      <c r="JOE69" s="685"/>
      <c r="JOF69" s="685"/>
      <c r="JOG69" s="685"/>
      <c r="JOH69" s="685"/>
      <c r="JOI69" s="685"/>
      <c r="JOJ69" s="685"/>
      <c r="JOK69" s="685"/>
      <c r="JOL69" s="685"/>
      <c r="JOM69" s="685"/>
      <c r="JON69" s="685"/>
      <c r="JOO69" s="685"/>
      <c r="JOP69" s="685"/>
      <c r="JOQ69" s="685"/>
      <c r="JOR69" s="685"/>
      <c r="JOS69" s="685"/>
      <c r="JOT69" s="685"/>
      <c r="JOU69" s="685"/>
      <c r="JOV69" s="685"/>
      <c r="JOW69" s="685"/>
      <c r="JOX69" s="685"/>
      <c r="JOY69" s="685"/>
      <c r="JOZ69" s="685"/>
      <c r="JPA69" s="685"/>
      <c r="JPB69" s="685"/>
      <c r="JPC69" s="685"/>
      <c r="JPD69" s="685"/>
      <c r="JPE69" s="685"/>
      <c r="JPF69" s="685"/>
      <c r="JPG69" s="685"/>
      <c r="JPH69" s="685"/>
      <c r="JPI69" s="685"/>
      <c r="JPJ69" s="685"/>
      <c r="JPK69" s="685"/>
      <c r="JPL69" s="685"/>
      <c r="JPM69" s="685"/>
      <c r="JPN69" s="685"/>
      <c r="JPO69" s="685"/>
      <c r="JPP69" s="685"/>
      <c r="JPQ69" s="685"/>
      <c r="JPR69" s="685"/>
      <c r="JPS69" s="685"/>
      <c r="JPT69" s="685"/>
      <c r="JPU69" s="685"/>
      <c r="JPV69" s="685"/>
      <c r="JPW69" s="685"/>
      <c r="JPX69" s="685"/>
      <c r="JPY69" s="685"/>
      <c r="JPZ69" s="685"/>
      <c r="JQA69" s="685"/>
      <c r="JQB69" s="685"/>
      <c r="JQC69" s="685"/>
      <c r="JQD69" s="685"/>
      <c r="JQE69" s="685"/>
      <c r="JQF69" s="685"/>
      <c r="JQG69" s="685"/>
      <c r="JQH69" s="685"/>
      <c r="JQI69" s="685"/>
      <c r="JQJ69" s="685"/>
      <c r="JQK69" s="685"/>
      <c r="JQL69" s="685"/>
      <c r="JQM69" s="685"/>
      <c r="JQN69" s="685"/>
      <c r="JQO69" s="685"/>
      <c r="JQP69" s="685"/>
      <c r="JQQ69" s="685"/>
      <c r="JQR69" s="685"/>
      <c r="JQS69" s="685"/>
      <c r="JQT69" s="685"/>
      <c r="JQU69" s="685"/>
      <c r="JQV69" s="685"/>
      <c r="JQW69" s="685"/>
      <c r="JQX69" s="685"/>
      <c r="JQY69" s="685"/>
      <c r="JQZ69" s="685"/>
      <c r="JRA69" s="685"/>
      <c r="JRB69" s="685"/>
      <c r="JRC69" s="685"/>
      <c r="JRD69" s="685"/>
      <c r="JRE69" s="685"/>
      <c r="JRF69" s="685"/>
      <c r="JRG69" s="685"/>
      <c r="JRH69" s="685"/>
      <c r="JRI69" s="685"/>
      <c r="JRJ69" s="685"/>
      <c r="JRK69" s="685"/>
      <c r="JRL69" s="685"/>
      <c r="JRM69" s="685"/>
      <c r="JRN69" s="685"/>
      <c r="JRO69" s="685"/>
      <c r="JRP69" s="685"/>
      <c r="JRQ69" s="685"/>
      <c r="JRR69" s="685"/>
      <c r="JRS69" s="685"/>
      <c r="JRT69" s="685"/>
      <c r="JRU69" s="685"/>
      <c r="JRV69" s="685"/>
      <c r="JRW69" s="685"/>
      <c r="JRX69" s="685"/>
      <c r="JRY69" s="685"/>
      <c r="JRZ69" s="685"/>
      <c r="JSA69" s="685"/>
      <c r="JSB69" s="685"/>
      <c r="JSC69" s="685"/>
      <c r="JSD69" s="685"/>
      <c r="JSE69" s="685"/>
      <c r="JSF69" s="685"/>
      <c r="JSG69" s="685"/>
      <c r="JSH69" s="685"/>
      <c r="JSI69" s="685"/>
      <c r="JSJ69" s="685"/>
      <c r="JSK69" s="685"/>
      <c r="JSL69" s="685"/>
      <c r="JSM69" s="685"/>
      <c r="JSN69" s="685"/>
      <c r="JSO69" s="685"/>
      <c r="JSP69" s="685"/>
      <c r="JSQ69" s="685"/>
      <c r="JSR69" s="685"/>
      <c r="JSS69" s="685"/>
      <c r="JST69" s="685"/>
      <c r="JSU69" s="685"/>
      <c r="JSV69" s="685"/>
      <c r="JSW69" s="685"/>
      <c r="JSX69" s="685"/>
      <c r="JSY69" s="685"/>
      <c r="JSZ69" s="685"/>
      <c r="JTA69" s="685"/>
      <c r="JTB69" s="685"/>
      <c r="JTC69" s="685"/>
      <c r="JTD69" s="685"/>
      <c r="JTE69" s="685"/>
      <c r="JTF69" s="685"/>
      <c r="JTG69" s="685"/>
      <c r="JTH69" s="685"/>
      <c r="JTI69" s="685"/>
      <c r="JTJ69" s="685"/>
      <c r="JTK69" s="685"/>
      <c r="JTL69" s="685"/>
      <c r="JTM69" s="685"/>
      <c r="JTN69" s="685"/>
      <c r="JTO69" s="685"/>
      <c r="JTP69" s="685"/>
      <c r="JTQ69" s="685"/>
      <c r="JTR69" s="685"/>
      <c r="JTS69" s="685"/>
      <c r="JTT69" s="685"/>
      <c r="JTU69" s="685"/>
      <c r="JTV69" s="685"/>
      <c r="JTW69" s="685"/>
      <c r="JTX69" s="685"/>
      <c r="JTY69" s="685"/>
      <c r="JTZ69" s="685"/>
      <c r="JUA69" s="685"/>
      <c r="JUB69" s="685"/>
      <c r="JUC69" s="685"/>
      <c r="JUD69" s="685"/>
      <c r="JUE69" s="685"/>
      <c r="JUF69" s="685"/>
      <c r="JUG69" s="685"/>
      <c r="JUH69" s="685"/>
      <c r="JUI69" s="685"/>
      <c r="JUJ69" s="685"/>
      <c r="JUK69" s="685"/>
      <c r="JUL69" s="685"/>
      <c r="JUM69" s="685"/>
      <c r="JUN69" s="685"/>
      <c r="JUO69" s="685"/>
      <c r="JUP69" s="685"/>
      <c r="JUQ69" s="685"/>
      <c r="JUR69" s="685"/>
      <c r="JUS69" s="685"/>
      <c r="JUT69" s="685"/>
      <c r="JUU69" s="685"/>
      <c r="JUV69" s="685"/>
      <c r="JUW69" s="685"/>
      <c r="JUX69" s="685"/>
      <c r="JUY69" s="685"/>
      <c r="JUZ69" s="685"/>
      <c r="JVA69" s="685"/>
      <c r="JVB69" s="685"/>
      <c r="JVC69" s="685"/>
      <c r="JVD69" s="685"/>
      <c r="JVE69" s="685"/>
      <c r="JVF69" s="685"/>
      <c r="JVG69" s="685"/>
      <c r="JVH69" s="685"/>
      <c r="JVI69" s="685"/>
      <c r="JVJ69" s="685"/>
      <c r="JVK69" s="685"/>
      <c r="JVL69" s="685"/>
      <c r="JVM69" s="685"/>
      <c r="JVN69" s="685"/>
      <c r="JVO69" s="685"/>
      <c r="JVP69" s="685"/>
      <c r="JVQ69" s="685"/>
      <c r="JVR69" s="685"/>
      <c r="JVS69" s="685"/>
      <c r="JVT69" s="685"/>
      <c r="JVU69" s="685"/>
      <c r="JVV69" s="685"/>
      <c r="JVW69" s="685"/>
      <c r="JVX69" s="685"/>
      <c r="JVY69" s="685"/>
      <c r="JVZ69" s="685"/>
      <c r="JWA69" s="685"/>
      <c r="JWB69" s="685"/>
      <c r="JWC69" s="685"/>
      <c r="JWD69" s="685"/>
      <c r="JWE69" s="685"/>
      <c r="JWF69" s="685"/>
      <c r="JWG69" s="685"/>
      <c r="JWH69" s="685"/>
      <c r="JWI69" s="685"/>
      <c r="JWJ69" s="685"/>
      <c r="JWK69" s="685"/>
      <c r="JWL69" s="685"/>
      <c r="JWM69" s="685"/>
      <c r="JWN69" s="685"/>
      <c r="JWO69" s="685"/>
      <c r="JWP69" s="685"/>
      <c r="JWQ69" s="685"/>
      <c r="JWR69" s="685"/>
      <c r="JWS69" s="685"/>
      <c r="JWT69" s="685"/>
      <c r="JWU69" s="685"/>
      <c r="JWV69" s="685"/>
      <c r="JWW69" s="685"/>
      <c r="JWX69" s="685"/>
      <c r="JWY69" s="685"/>
      <c r="JWZ69" s="685"/>
      <c r="JXA69" s="685"/>
      <c r="JXB69" s="685"/>
      <c r="JXC69" s="685"/>
      <c r="JXD69" s="685"/>
      <c r="JXE69" s="685"/>
      <c r="JXF69" s="685"/>
      <c r="JXG69" s="685"/>
      <c r="JXH69" s="685"/>
      <c r="JXI69" s="685"/>
      <c r="JXJ69" s="685"/>
      <c r="JXK69" s="685"/>
      <c r="JXL69" s="685"/>
      <c r="JXM69" s="685"/>
      <c r="JXN69" s="685"/>
      <c r="JXO69" s="685"/>
      <c r="JXP69" s="685"/>
      <c r="JXQ69" s="685"/>
      <c r="JXR69" s="685"/>
      <c r="JXS69" s="685"/>
      <c r="JXT69" s="685"/>
      <c r="JXU69" s="685"/>
      <c r="JXV69" s="685"/>
      <c r="JXW69" s="685"/>
      <c r="JXX69" s="685"/>
      <c r="JXY69" s="685"/>
      <c r="JXZ69" s="685"/>
      <c r="JYA69" s="685"/>
      <c r="JYB69" s="685"/>
      <c r="JYC69" s="685"/>
      <c r="JYD69" s="685"/>
      <c r="JYE69" s="685"/>
      <c r="JYF69" s="685"/>
      <c r="JYG69" s="685"/>
      <c r="JYH69" s="685"/>
      <c r="JYI69" s="685"/>
      <c r="JYJ69" s="685"/>
      <c r="JYK69" s="685"/>
      <c r="JYL69" s="685"/>
      <c r="JYM69" s="685"/>
      <c r="JYN69" s="685"/>
      <c r="JYO69" s="685"/>
      <c r="JYP69" s="685"/>
      <c r="JYQ69" s="685"/>
      <c r="JYR69" s="685"/>
      <c r="JYS69" s="685"/>
      <c r="JYT69" s="685"/>
      <c r="JYU69" s="685"/>
      <c r="JYV69" s="685"/>
      <c r="JYW69" s="685"/>
      <c r="JYX69" s="685"/>
      <c r="JYY69" s="685"/>
      <c r="JYZ69" s="685"/>
      <c r="JZA69" s="685"/>
      <c r="JZB69" s="685"/>
      <c r="JZC69" s="685"/>
      <c r="JZD69" s="685"/>
      <c r="JZE69" s="685"/>
      <c r="JZF69" s="685"/>
      <c r="JZG69" s="685"/>
      <c r="JZH69" s="685"/>
      <c r="JZI69" s="685"/>
      <c r="JZJ69" s="685"/>
      <c r="JZK69" s="685"/>
      <c r="JZL69" s="685"/>
      <c r="JZM69" s="685"/>
      <c r="JZN69" s="685"/>
      <c r="JZO69" s="685"/>
      <c r="JZP69" s="685"/>
      <c r="JZQ69" s="685"/>
      <c r="JZR69" s="685"/>
      <c r="JZS69" s="685"/>
      <c r="JZT69" s="685"/>
      <c r="JZU69" s="685"/>
      <c r="JZV69" s="685"/>
      <c r="JZW69" s="685"/>
      <c r="JZX69" s="685"/>
      <c r="JZY69" s="685"/>
      <c r="JZZ69" s="685"/>
      <c r="KAA69" s="685"/>
      <c r="KAB69" s="685"/>
      <c r="KAC69" s="685"/>
      <c r="KAD69" s="685"/>
      <c r="KAE69" s="685"/>
      <c r="KAF69" s="685"/>
      <c r="KAG69" s="685"/>
      <c r="KAH69" s="685"/>
      <c r="KAI69" s="685"/>
      <c r="KAJ69" s="685"/>
      <c r="KAK69" s="685"/>
      <c r="KAL69" s="685"/>
      <c r="KAM69" s="685"/>
      <c r="KAN69" s="685"/>
      <c r="KAO69" s="685"/>
      <c r="KAP69" s="685"/>
      <c r="KAQ69" s="685"/>
      <c r="KAR69" s="685"/>
      <c r="KAS69" s="685"/>
      <c r="KAT69" s="685"/>
      <c r="KAU69" s="685"/>
      <c r="KAV69" s="685"/>
      <c r="KAW69" s="685"/>
      <c r="KAX69" s="685"/>
      <c r="KAY69" s="685"/>
      <c r="KAZ69" s="685"/>
      <c r="KBA69" s="685"/>
      <c r="KBB69" s="685"/>
      <c r="KBC69" s="685"/>
      <c r="KBD69" s="685"/>
      <c r="KBE69" s="685"/>
      <c r="KBF69" s="685"/>
      <c r="KBG69" s="685"/>
      <c r="KBH69" s="685"/>
      <c r="KBI69" s="685"/>
      <c r="KBJ69" s="685"/>
      <c r="KBK69" s="685"/>
      <c r="KBL69" s="685"/>
      <c r="KBM69" s="685"/>
      <c r="KBN69" s="685"/>
      <c r="KBO69" s="685"/>
      <c r="KBP69" s="685"/>
      <c r="KBQ69" s="685"/>
      <c r="KBR69" s="685"/>
      <c r="KBS69" s="685"/>
      <c r="KBT69" s="685"/>
      <c r="KBU69" s="685"/>
      <c r="KBV69" s="685"/>
      <c r="KBW69" s="685"/>
      <c r="KBX69" s="685"/>
      <c r="KBY69" s="685"/>
      <c r="KBZ69" s="685"/>
      <c r="KCA69" s="685"/>
      <c r="KCB69" s="685"/>
      <c r="KCC69" s="685"/>
      <c r="KCD69" s="685"/>
      <c r="KCE69" s="685"/>
      <c r="KCF69" s="685"/>
      <c r="KCG69" s="685"/>
      <c r="KCH69" s="685"/>
      <c r="KCI69" s="685"/>
      <c r="KCJ69" s="685"/>
      <c r="KCK69" s="685"/>
      <c r="KCL69" s="685"/>
      <c r="KCM69" s="685"/>
      <c r="KCN69" s="685"/>
      <c r="KCO69" s="685"/>
      <c r="KCP69" s="685"/>
      <c r="KCQ69" s="685"/>
      <c r="KCR69" s="685"/>
      <c r="KCS69" s="685"/>
      <c r="KCT69" s="685"/>
      <c r="KCU69" s="685"/>
      <c r="KCV69" s="685"/>
      <c r="KCW69" s="685"/>
      <c r="KCX69" s="685"/>
      <c r="KCY69" s="685"/>
      <c r="KCZ69" s="685"/>
      <c r="KDA69" s="685"/>
      <c r="KDB69" s="685"/>
      <c r="KDC69" s="685"/>
      <c r="KDD69" s="685"/>
      <c r="KDE69" s="685"/>
      <c r="KDF69" s="685"/>
      <c r="KDG69" s="685"/>
      <c r="KDH69" s="685"/>
      <c r="KDI69" s="685"/>
      <c r="KDJ69" s="685"/>
      <c r="KDK69" s="685"/>
      <c r="KDL69" s="685"/>
      <c r="KDM69" s="685"/>
      <c r="KDN69" s="685"/>
      <c r="KDO69" s="685"/>
      <c r="KDP69" s="685"/>
      <c r="KDQ69" s="685"/>
      <c r="KDR69" s="685"/>
      <c r="KDS69" s="685"/>
      <c r="KDT69" s="685"/>
      <c r="KDU69" s="685"/>
      <c r="KDV69" s="685"/>
      <c r="KDW69" s="685"/>
      <c r="KDX69" s="685"/>
      <c r="KDY69" s="685"/>
      <c r="KDZ69" s="685"/>
      <c r="KEA69" s="685"/>
      <c r="KEB69" s="685"/>
      <c r="KEC69" s="685"/>
      <c r="KED69" s="685"/>
      <c r="KEE69" s="685"/>
      <c r="KEF69" s="685"/>
      <c r="KEG69" s="685"/>
      <c r="KEH69" s="685"/>
      <c r="KEI69" s="685"/>
      <c r="KEJ69" s="685"/>
      <c r="KEK69" s="685"/>
      <c r="KEL69" s="685"/>
      <c r="KEM69" s="685"/>
      <c r="KEN69" s="685"/>
      <c r="KEO69" s="685"/>
      <c r="KEP69" s="685"/>
      <c r="KEQ69" s="685"/>
      <c r="KER69" s="685"/>
      <c r="KES69" s="685"/>
      <c r="KET69" s="685"/>
      <c r="KEU69" s="685"/>
      <c r="KEV69" s="685"/>
      <c r="KEW69" s="685"/>
      <c r="KEX69" s="685"/>
      <c r="KEY69" s="685"/>
      <c r="KEZ69" s="685"/>
      <c r="KFA69" s="685"/>
      <c r="KFB69" s="685"/>
      <c r="KFC69" s="685"/>
      <c r="KFD69" s="685"/>
      <c r="KFE69" s="685"/>
      <c r="KFF69" s="685"/>
      <c r="KFG69" s="685"/>
      <c r="KFH69" s="685"/>
      <c r="KFI69" s="685"/>
      <c r="KFJ69" s="685"/>
      <c r="KFK69" s="685"/>
      <c r="KFL69" s="685"/>
      <c r="KFM69" s="685"/>
      <c r="KFN69" s="685"/>
      <c r="KFO69" s="685"/>
      <c r="KFP69" s="685"/>
      <c r="KFQ69" s="685"/>
      <c r="KFR69" s="685"/>
      <c r="KFS69" s="685"/>
      <c r="KFT69" s="685"/>
      <c r="KFU69" s="685"/>
      <c r="KFV69" s="685"/>
      <c r="KFW69" s="685"/>
      <c r="KFX69" s="685"/>
      <c r="KFY69" s="685"/>
      <c r="KFZ69" s="685"/>
      <c r="KGA69" s="685"/>
      <c r="KGB69" s="685"/>
      <c r="KGC69" s="685"/>
      <c r="KGD69" s="685"/>
      <c r="KGE69" s="685"/>
      <c r="KGF69" s="685"/>
      <c r="KGG69" s="685"/>
      <c r="KGH69" s="685"/>
      <c r="KGI69" s="685"/>
      <c r="KGJ69" s="685"/>
      <c r="KGK69" s="685"/>
      <c r="KGL69" s="685"/>
      <c r="KGM69" s="685"/>
      <c r="KGN69" s="685"/>
      <c r="KGO69" s="685"/>
      <c r="KGP69" s="685"/>
      <c r="KGQ69" s="685"/>
      <c r="KGR69" s="685"/>
      <c r="KGS69" s="685"/>
      <c r="KGT69" s="685"/>
      <c r="KGU69" s="685"/>
      <c r="KGV69" s="685"/>
      <c r="KGW69" s="685"/>
      <c r="KGX69" s="685"/>
      <c r="KGY69" s="685"/>
      <c r="KGZ69" s="685"/>
      <c r="KHA69" s="685"/>
      <c r="KHB69" s="685"/>
      <c r="KHC69" s="685"/>
      <c r="KHD69" s="685"/>
      <c r="KHE69" s="685"/>
      <c r="KHF69" s="685"/>
      <c r="KHG69" s="685"/>
      <c r="KHH69" s="685"/>
      <c r="KHI69" s="685"/>
      <c r="KHJ69" s="685"/>
      <c r="KHK69" s="685"/>
      <c r="KHL69" s="685"/>
      <c r="KHM69" s="685"/>
      <c r="KHN69" s="685"/>
      <c r="KHO69" s="685"/>
      <c r="KHP69" s="685"/>
      <c r="KHQ69" s="685"/>
      <c r="KHR69" s="685"/>
      <c r="KHS69" s="685"/>
      <c r="KHT69" s="685"/>
      <c r="KHU69" s="685"/>
      <c r="KHV69" s="685"/>
      <c r="KHW69" s="685"/>
      <c r="KHX69" s="685"/>
      <c r="KHY69" s="685"/>
      <c r="KHZ69" s="685"/>
      <c r="KIA69" s="685"/>
      <c r="KIB69" s="685"/>
      <c r="KIC69" s="685"/>
      <c r="KID69" s="685"/>
      <c r="KIE69" s="685"/>
      <c r="KIF69" s="685"/>
      <c r="KIG69" s="685"/>
      <c r="KIH69" s="685"/>
      <c r="KII69" s="685"/>
      <c r="KIJ69" s="685"/>
      <c r="KIK69" s="685"/>
      <c r="KIL69" s="685"/>
      <c r="KIM69" s="685"/>
      <c r="KIN69" s="685"/>
      <c r="KIO69" s="685"/>
      <c r="KIP69" s="685"/>
      <c r="KIQ69" s="685"/>
      <c r="KIR69" s="685"/>
      <c r="KIS69" s="685"/>
      <c r="KIT69" s="685"/>
      <c r="KIU69" s="685"/>
      <c r="KIV69" s="685"/>
      <c r="KIW69" s="685"/>
      <c r="KIX69" s="685"/>
      <c r="KIY69" s="685"/>
      <c r="KIZ69" s="685"/>
      <c r="KJA69" s="685"/>
      <c r="KJB69" s="685"/>
      <c r="KJC69" s="685"/>
      <c r="KJD69" s="685"/>
      <c r="KJE69" s="685"/>
      <c r="KJF69" s="685"/>
      <c r="KJG69" s="685"/>
      <c r="KJH69" s="685"/>
      <c r="KJI69" s="685"/>
      <c r="KJJ69" s="685"/>
      <c r="KJK69" s="685"/>
      <c r="KJL69" s="685"/>
      <c r="KJM69" s="685"/>
      <c r="KJN69" s="685"/>
      <c r="KJO69" s="685"/>
      <c r="KJP69" s="685"/>
      <c r="KJQ69" s="685"/>
      <c r="KJR69" s="685"/>
      <c r="KJS69" s="685"/>
      <c r="KJT69" s="685"/>
      <c r="KJU69" s="685"/>
      <c r="KJV69" s="685"/>
      <c r="KJW69" s="685"/>
      <c r="KJX69" s="685"/>
      <c r="KJY69" s="685"/>
      <c r="KJZ69" s="685"/>
      <c r="KKA69" s="685"/>
      <c r="KKB69" s="685"/>
      <c r="KKC69" s="685"/>
      <c r="KKD69" s="685"/>
      <c r="KKE69" s="685"/>
      <c r="KKF69" s="685"/>
      <c r="KKG69" s="685"/>
      <c r="KKH69" s="685"/>
      <c r="KKI69" s="685"/>
      <c r="KKJ69" s="685"/>
      <c r="KKK69" s="685"/>
      <c r="KKL69" s="685"/>
      <c r="KKM69" s="685"/>
      <c r="KKN69" s="685"/>
      <c r="KKO69" s="685"/>
      <c r="KKP69" s="685"/>
      <c r="KKQ69" s="685"/>
      <c r="KKR69" s="685"/>
      <c r="KKS69" s="685"/>
      <c r="KKT69" s="685"/>
      <c r="KKU69" s="685"/>
      <c r="KKV69" s="685"/>
      <c r="KKW69" s="685"/>
      <c r="KKX69" s="685"/>
      <c r="KKY69" s="685"/>
      <c r="KKZ69" s="685"/>
      <c r="KLA69" s="685"/>
      <c r="KLB69" s="685"/>
      <c r="KLC69" s="685"/>
      <c r="KLD69" s="685"/>
      <c r="KLE69" s="685"/>
      <c r="KLF69" s="685"/>
      <c r="KLG69" s="685"/>
      <c r="KLH69" s="685"/>
      <c r="KLI69" s="685"/>
      <c r="KLJ69" s="685"/>
      <c r="KLK69" s="685"/>
      <c r="KLL69" s="685"/>
      <c r="KLM69" s="685"/>
      <c r="KLN69" s="685"/>
      <c r="KLO69" s="685"/>
      <c r="KLP69" s="685"/>
      <c r="KLQ69" s="685"/>
      <c r="KLR69" s="685"/>
      <c r="KLS69" s="685"/>
      <c r="KLT69" s="685"/>
      <c r="KLU69" s="685"/>
      <c r="KLV69" s="685"/>
      <c r="KLW69" s="685"/>
      <c r="KLX69" s="685"/>
      <c r="KLY69" s="685"/>
      <c r="KLZ69" s="685"/>
      <c r="KMA69" s="685"/>
      <c r="KMB69" s="685"/>
      <c r="KMC69" s="685"/>
      <c r="KMD69" s="685"/>
      <c r="KME69" s="685"/>
      <c r="KMF69" s="685"/>
      <c r="KMG69" s="685"/>
      <c r="KMH69" s="685"/>
      <c r="KMI69" s="685"/>
      <c r="KMJ69" s="685"/>
      <c r="KMK69" s="685"/>
      <c r="KML69" s="685"/>
      <c r="KMM69" s="685"/>
      <c r="KMN69" s="685"/>
      <c r="KMO69" s="685"/>
      <c r="KMP69" s="685"/>
      <c r="KMQ69" s="685"/>
      <c r="KMR69" s="685"/>
      <c r="KMS69" s="685"/>
      <c r="KMT69" s="685"/>
      <c r="KMU69" s="685"/>
      <c r="KMV69" s="685"/>
      <c r="KMW69" s="685"/>
      <c r="KMX69" s="685"/>
      <c r="KMY69" s="685"/>
      <c r="KMZ69" s="685"/>
      <c r="KNA69" s="685"/>
      <c r="KNB69" s="685"/>
      <c r="KNC69" s="685"/>
      <c r="KND69" s="685"/>
      <c r="KNE69" s="685"/>
      <c r="KNF69" s="685"/>
      <c r="KNG69" s="685"/>
      <c r="KNH69" s="685"/>
      <c r="KNI69" s="685"/>
      <c r="KNJ69" s="685"/>
      <c r="KNK69" s="685"/>
      <c r="KNL69" s="685"/>
      <c r="KNM69" s="685"/>
      <c r="KNN69" s="685"/>
      <c r="KNO69" s="685"/>
      <c r="KNP69" s="685"/>
      <c r="KNQ69" s="685"/>
      <c r="KNR69" s="685"/>
      <c r="KNS69" s="685"/>
      <c r="KNT69" s="685"/>
      <c r="KNU69" s="685"/>
      <c r="KNV69" s="685"/>
      <c r="KNW69" s="685"/>
      <c r="KNX69" s="685"/>
      <c r="KNY69" s="685"/>
      <c r="KNZ69" s="685"/>
      <c r="KOA69" s="685"/>
      <c r="KOB69" s="685"/>
      <c r="KOC69" s="685"/>
      <c r="KOD69" s="685"/>
      <c r="KOE69" s="685"/>
      <c r="KOF69" s="685"/>
      <c r="KOG69" s="685"/>
      <c r="KOH69" s="685"/>
      <c r="KOI69" s="685"/>
      <c r="KOJ69" s="685"/>
      <c r="KOK69" s="685"/>
      <c r="KOL69" s="685"/>
      <c r="KOM69" s="685"/>
      <c r="KON69" s="685"/>
      <c r="KOO69" s="685"/>
      <c r="KOP69" s="685"/>
      <c r="KOQ69" s="685"/>
      <c r="KOR69" s="685"/>
      <c r="KOS69" s="685"/>
      <c r="KOT69" s="685"/>
      <c r="KOU69" s="685"/>
      <c r="KOV69" s="685"/>
      <c r="KOW69" s="685"/>
      <c r="KOX69" s="685"/>
      <c r="KOY69" s="685"/>
      <c r="KOZ69" s="685"/>
      <c r="KPA69" s="685"/>
      <c r="KPB69" s="685"/>
      <c r="KPC69" s="685"/>
      <c r="KPD69" s="685"/>
      <c r="KPE69" s="685"/>
      <c r="KPF69" s="685"/>
      <c r="KPG69" s="685"/>
      <c r="KPH69" s="685"/>
      <c r="KPI69" s="685"/>
      <c r="KPJ69" s="685"/>
      <c r="KPK69" s="685"/>
      <c r="KPL69" s="685"/>
      <c r="KPM69" s="685"/>
      <c r="KPN69" s="685"/>
      <c r="KPO69" s="685"/>
      <c r="KPP69" s="685"/>
      <c r="KPQ69" s="685"/>
      <c r="KPR69" s="685"/>
      <c r="KPS69" s="685"/>
      <c r="KPT69" s="685"/>
      <c r="KPU69" s="685"/>
      <c r="KPV69" s="685"/>
      <c r="KPW69" s="685"/>
      <c r="KPX69" s="685"/>
      <c r="KPY69" s="685"/>
      <c r="KPZ69" s="685"/>
      <c r="KQA69" s="685"/>
      <c r="KQB69" s="685"/>
      <c r="KQC69" s="685"/>
      <c r="KQD69" s="685"/>
      <c r="KQE69" s="685"/>
      <c r="KQF69" s="685"/>
      <c r="KQG69" s="685"/>
      <c r="KQH69" s="685"/>
      <c r="KQI69" s="685"/>
      <c r="KQJ69" s="685"/>
      <c r="KQK69" s="685"/>
      <c r="KQL69" s="685"/>
      <c r="KQM69" s="685"/>
      <c r="KQN69" s="685"/>
      <c r="KQO69" s="685"/>
      <c r="KQP69" s="685"/>
      <c r="KQQ69" s="685"/>
      <c r="KQR69" s="685"/>
      <c r="KQS69" s="685"/>
      <c r="KQT69" s="685"/>
      <c r="KQU69" s="685"/>
      <c r="KQV69" s="685"/>
      <c r="KQW69" s="685"/>
      <c r="KQX69" s="685"/>
      <c r="KQY69" s="685"/>
      <c r="KQZ69" s="685"/>
      <c r="KRA69" s="685"/>
      <c r="KRB69" s="685"/>
      <c r="KRC69" s="685"/>
      <c r="KRD69" s="685"/>
      <c r="KRE69" s="685"/>
      <c r="KRF69" s="685"/>
      <c r="KRG69" s="685"/>
      <c r="KRH69" s="685"/>
      <c r="KRI69" s="685"/>
      <c r="KRJ69" s="685"/>
      <c r="KRK69" s="685"/>
      <c r="KRL69" s="685"/>
      <c r="KRM69" s="685"/>
      <c r="KRN69" s="685"/>
      <c r="KRO69" s="685"/>
      <c r="KRP69" s="685"/>
      <c r="KRQ69" s="685"/>
      <c r="KRR69" s="685"/>
      <c r="KRS69" s="685"/>
      <c r="KRT69" s="685"/>
      <c r="KRU69" s="685"/>
      <c r="KRV69" s="685"/>
      <c r="KRW69" s="685"/>
      <c r="KRX69" s="685"/>
      <c r="KRY69" s="685"/>
      <c r="KRZ69" s="685"/>
      <c r="KSA69" s="685"/>
      <c r="KSB69" s="685"/>
      <c r="KSC69" s="685"/>
      <c r="KSD69" s="685"/>
      <c r="KSE69" s="685"/>
      <c r="KSF69" s="685"/>
      <c r="KSG69" s="685"/>
      <c r="KSH69" s="685"/>
      <c r="KSI69" s="685"/>
      <c r="KSJ69" s="685"/>
      <c r="KSK69" s="685"/>
      <c r="KSL69" s="685"/>
      <c r="KSM69" s="685"/>
      <c r="KSN69" s="685"/>
      <c r="KSO69" s="685"/>
      <c r="KSP69" s="685"/>
      <c r="KSQ69" s="685"/>
      <c r="KSR69" s="685"/>
      <c r="KSS69" s="685"/>
      <c r="KST69" s="685"/>
      <c r="KSU69" s="685"/>
      <c r="KSV69" s="685"/>
      <c r="KSW69" s="685"/>
      <c r="KSX69" s="685"/>
      <c r="KSY69" s="685"/>
      <c r="KSZ69" s="685"/>
      <c r="KTA69" s="685"/>
      <c r="KTB69" s="685"/>
      <c r="KTC69" s="685"/>
      <c r="KTD69" s="685"/>
      <c r="KTE69" s="685"/>
      <c r="KTF69" s="685"/>
      <c r="KTG69" s="685"/>
      <c r="KTH69" s="685"/>
      <c r="KTI69" s="685"/>
      <c r="KTJ69" s="685"/>
      <c r="KTK69" s="685"/>
      <c r="KTL69" s="685"/>
      <c r="KTM69" s="685"/>
      <c r="KTN69" s="685"/>
      <c r="KTO69" s="685"/>
      <c r="KTP69" s="685"/>
      <c r="KTQ69" s="685"/>
      <c r="KTR69" s="685"/>
      <c r="KTS69" s="685"/>
      <c r="KTT69" s="685"/>
      <c r="KTU69" s="685"/>
      <c r="KTV69" s="685"/>
      <c r="KTW69" s="685"/>
      <c r="KTX69" s="685"/>
      <c r="KTY69" s="685"/>
      <c r="KTZ69" s="685"/>
      <c r="KUA69" s="685"/>
      <c r="KUB69" s="685"/>
      <c r="KUC69" s="685"/>
      <c r="KUD69" s="685"/>
      <c r="KUE69" s="685"/>
      <c r="KUF69" s="685"/>
      <c r="KUG69" s="685"/>
      <c r="KUH69" s="685"/>
      <c r="KUI69" s="685"/>
      <c r="KUJ69" s="685"/>
      <c r="KUK69" s="685"/>
      <c r="KUL69" s="685"/>
      <c r="KUM69" s="685"/>
      <c r="KUN69" s="685"/>
      <c r="KUO69" s="685"/>
      <c r="KUP69" s="685"/>
      <c r="KUQ69" s="685"/>
      <c r="KUR69" s="685"/>
      <c r="KUS69" s="685"/>
      <c r="KUT69" s="685"/>
      <c r="KUU69" s="685"/>
      <c r="KUV69" s="685"/>
      <c r="KUW69" s="685"/>
      <c r="KUX69" s="685"/>
      <c r="KUY69" s="685"/>
      <c r="KUZ69" s="685"/>
      <c r="KVA69" s="685"/>
      <c r="KVB69" s="685"/>
      <c r="KVC69" s="685"/>
      <c r="KVD69" s="685"/>
      <c r="KVE69" s="685"/>
      <c r="KVF69" s="685"/>
      <c r="KVG69" s="685"/>
      <c r="KVH69" s="685"/>
      <c r="KVI69" s="685"/>
      <c r="KVJ69" s="685"/>
      <c r="KVK69" s="685"/>
      <c r="KVL69" s="685"/>
      <c r="KVM69" s="685"/>
      <c r="KVN69" s="685"/>
      <c r="KVO69" s="685"/>
      <c r="KVP69" s="685"/>
      <c r="KVQ69" s="685"/>
      <c r="KVR69" s="685"/>
      <c r="KVS69" s="685"/>
      <c r="KVT69" s="685"/>
      <c r="KVU69" s="685"/>
      <c r="KVV69" s="685"/>
      <c r="KVW69" s="685"/>
      <c r="KVX69" s="685"/>
      <c r="KVY69" s="685"/>
      <c r="KVZ69" s="685"/>
      <c r="KWA69" s="685"/>
      <c r="KWB69" s="685"/>
      <c r="KWC69" s="685"/>
      <c r="KWD69" s="685"/>
      <c r="KWE69" s="685"/>
      <c r="KWF69" s="685"/>
      <c r="KWG69" s="685"/>
      <c r="KWH69" s="685"/>
      <c r="KWI69" s="685"/>
      <c r="KWJ69" s="685"/>
      <c r="KWK69" s="685"/>
      <c r="KWL69" s="685"/>
      <c r="KWM69" s="685"/>
      <c r="KWN69" s="685"/>
      <c r="KWO69" s="685"/>
      <c r="KWP69" s="685"/>
      <c r="KWQ69" s="685"/>
      <c r="KWR69" s="685"/>
      <c r="KWS69" s="685"/>
      <c r="KWT69" s="685"/>
      <c r="KWU69" s="685"/>
      <c r="KWV69" s="685"/>
      <c r="KWW69" s="685"/>
      <c r="KWX69" s="685"/>
      <c r="KWY69" s="685"/>
      <c r="KWZ69" s="685"/>
      <c r="KXA69" s="685"/>
      <c r="KXB69" s="685"/>
      <c r="KXC69" s="685"/>
      <c r="KXD69" s="685"/>
      <c r="KXE69" s="685"/>
      <c r="KXF69" s="685"/>
      <c r="KXG69" s="685"/>
      <c r="KXH69" s="685"/>
      <c r="KXI69" s="685"/>
      <c r="KXJ69" s="685"/>
      <c r="KXK69" s="685"/>
      <c r="KXL69" s="685"/>
      <c r="KXM69" s="685"/>
      <c r="KXN69" s="685"/>
      <c r="KXO69" s="685"/>
      <c r="KXP69" s="685"/>
      <c r="KXQ69" s="685"/>
      <c r="KXR69" s="685"/>
      <c r="KXS69" s="685"/>
      <c r="KXT69" s="685"/>
      <c r="KXU69" s="685"/>
      <c r="KXV69" s="685"/>
      <c r="KXW69" s="685"/>
      <c r="KXX69" s="685"/>
      <c r="KXY69" s="685"/>
      <c r="KXZ69" s="685"/>
      <c r="KYA69" s="685"/>
      <c r="KYB69" s="685"/>
      <c r="KYC69" s="685"/>
      <c r="KYD69" s="685"/>
      <c r="KYE69" s="685"/>
      <c r="KYF69" s="685"/>
      <c r="KYG69" s="685"/>
      <c r="KYH69" s="685"/>
      <c r="KYI69" s="685"/>
      <c r="KYJ69" s="685"/>
      <c r="KYK69" s="685"/>
      <c r="KYL69" s="685"/>
      <c r="KYM69" s="685"/>
      <c r="KYN69" s="685"/>
      <c r="KYO69" s="685"/>
      <c r="KYP69" s="685"/>
      <c r="KYQ69" s="685"/>
      <c r="KYR69" s="685"/>
      <c r="KYS69" s="685"/>
      <c r="KYT69" s="685"/>
      <c r="KYU69" s="685"/>
      <c r="KYV69" s="685"/>
      <c r="KYW69" s="685"/>
      <c r="KYX69" s="685"/>
      <c r="KYY69" s="685"/>
      <c r="KYZ69" s="685"/>
      <c r="KZA69" s="685"/>
      <c r="KZB69" s="685"/>
      <c r="KZC69" s="685"/>
      <c r="KZD69" s="685"/>
      <c r="KZE69" s="685"/>
      <c r="KZF69" s="685"/>
      <c r="KZG69" s="685"/>
      <c r="KZH69" s="685"/>
      <c r="KZI69" s="685"/>
      <c r="KZJ69" s="685"/>
      <c r="KZK69" s="685"/>
      <c r="KZL69" s="685"/>
      <c r="KZM69" s="685"/>
      <c r="KZN69" s="685"/>
      <c r="KZO69" s="685"/>
      <c r="KZP69" s="685"/>
      <c r="KZQ69" s="685"/>
      <c r="KZR69" s="685"/>
      <c r="KZS69" s="685"/>
      <c r="KZT69" s="685"/>
      <c r="KZU69" s="685"/>
      <c r="KZV69" s="685"/>
      <c r="KZW69" s="685"/>
      <c r="KZX69" s="685"/>
      <c r="KZY69" s="685"/>
      <c r="KZZ69" s="685"/>
      <c r="LAA69" s="685"/>
      <c r="LAB69" s="685"/>
      <c r="LAC69" s="685"/>
      <c r="LAD69" s="685"/>
      <c r="LAE69" s="685"/>
      <c r="LAF69" s="685"/>
      <c r="LAG69" s="685"/>
      <c r="LAH69" s="685"/>
      <c r="LAI69" s="685"/>
      <c r="LAJ69" s="685"/>
      <c r="LAK69" s="685"/>
      <c r="LAL69" s="685"/>
      <c r="LAM69" s="685"/>
      <c r="LAN69" s="685"/>
      <c r="LAO69" s="685"/>
      <c r="LAP69" s="685"/>
      <c r="LAQ69" s="685"/>
      <c r="LAR69" s="685"/>
      <c r="LAS69" s="685"/>
      <c r="LAT69" s="685"/>
      <c r="LAU69" s="685"/>
      <c r="LAV69" s="685"/>
      <c r="LAW69" s="685"/>
      <c r="LAX69" s="685"/>
      <c r="LAY69" s="685"/>
      <c r="LAZ69" s="685"/>
      <c r="LBA69" s="685"/>
      <c r="LBB69" s="685"/>
      <c r="LBC69" s="685"/>
      <c r="LBD69" s="685"/>
      <c r="LBE69" s="685"/>
      <c r="LBF69" s="685"/>
      <c r="LBG69" s="685"/>
      <c r="LBH69" s="685"/>
      <c r="LBI69" s="685"/>
      <c r="LBJ69" s="685"/>
      <c r="LBK69" s="685"/>
      <c r="LBL69" s="685"/>
      <c r="LBM69" s="685"/>
      <c r="LBN69" s="685"/>
      <c r="LBO69" s="685"/>
      <c r="LBP69" s="685"/>
      <c r="LBQ69" s="685"/>
      <c r="LBR69" s="685"/>
      <c r="LBS69" s="685"/>
      <c r="LBT69" s="685"/>
      <c r="LBU69" s="685"/>
      <c r="LBV69" s="685"/>
      <c r="LBW69" s="685"/>
      <c r="LBX69" s="685"/>
      <c r="LBY69" s="685"/>
      <c r="LBZ69" s="685"/>
      <c r="LCA69" s="685"/>
      <c r="LCB69" s="685"/>
      <c r="LCC69" s="685"/>
      <c r="LCD69" s="685"/>
      <c r="LCE69" s="685"/>
      <c r="LCF69" s="685"/>
      <c r="LCG69" s="685"/>
      <c r="LCH69" s="685"/>
      <c r="LCI69" s="685"/>
      <c r="LCJ69" s="685"/>
      <c r="LCK69" s="685"/>
      <c r="LCL69" s="685"/>
      <c r="LCM69" s="685"/>
      <c r="LCN69" s="685"/>
      <c r="LCO69" s="685"/>
      <c r="LCP69" s="685"/>
      <c r="LCQ69" s="685"/>
      <c r="LCR69" s="685"/>
      <c r="LCS69" s="685"/>
      <c r="LCT69" s="685"/>
      <c r="LCU69" s="685"/>
      <c r="LCV69" s="685"/>
      <c r="LCW69" s="685"/>
      <c r="LCX69" s="685"/>
      <c r="LCY69" s="685"/>
      <c r="LCZ69" s="685"/>
      <c r="LDA69" s="685"/>
      <c r="LDB69" s="685"/>
      <c r="LDC69" s="685"/>
      <c r="LDD69" s="685"/>
      <c r="LDE69" s="685"/>
      <c r="LDF69" s="685"/>
      <c r="LDG69" s="685"/>
      <c r="LDH69" s="685"/>
      <c r="LDI69" s="685"/>
      <c r="LDJ69" s="685"/>
      <c r="LDK69" s="685"/>
      <c r="LDL69" s="685"/>
      <c r="LDM69" s="685"/>
      <c r="LDN69" s="685"/>
      <c r="LDO69" s="685"/>
      <c r="LDP69" s="685"/>
      <c r="LDQ69" s="685"/>
      <c r="LDR69" s="685"/>
      <c r="LDS69" s="685"/>
      <c r="LDT69" s="685"/>
      <c r="LDU69" s="685"/>
      <c r="LDV69" s="685"/>
      <c r="LDW69" s="685"/>
      <c r="LDX69" s="685"/>
      <c r="LDY69" s="685"/>
      <c r="LDZ69" s="685"/>
      <c r="LEA69" s="685"/>
      <c r="LEB69" s="685"/>
      <c r="LEC69" s="685"/>
      <c r="LED69" s="685"/>
      <c r="LEE69" s="685"/>
      <c r="LEF69" s="685"/>
      <c r="LEG69" s="685"/>
      <c r="LEH69" s="685"/>
      <c r="LEI69" s="685"/>
      <c r="LEJ69" s="685"/>
      <c r="LEK69" s="685"/>
      <c r="LEL69" s="685"/>
      <c r="LEM69" s="685"/>
      <c r="LEN69" s="685"/>
      <c r="LEO69" s="685"/>
      <c r="LEP69" s="685"/>
      <c r="LEQ69" s="685"/>
      <c r="LER69" s="685"/>
      <c r="LES69" s="685"/>
      <c r="LET69" s="685"/>
      <c r="LEU69" s="685"/>
      <c r="LEV69" s="685"/>
      <c r="LEW69" s="685"/>
      <c r="LEX69" s="685"/>
      <c r="LEY69" s="685"/>
      <c r="LEZ69" s="685"/>
      <c r="LFA69" s="685"/>
      <c r="LFB69" s="685"/>
      <c r="LFC69" s="685"/>
      <c r="LFD69" s="685"/>
      <c r="LFE69" s="685"/>
      <c r="LFF69" s="685"/>
      <c r="LFG69" s="685"/>
      <c r="LFH69" s="685"/>
      <c r="LFI69" s="685"/>
      <c r="LFJ69" s="685"/>
      <c r="LFK69" s="685"/>
      <c r="LFL69" s="685"/>
      <c r="LFM69" s="685"/>
      <c r="LFN69" s="685"/>
      <c r="LFO69" s="685"/>
      <c r="LFP69" s="685"/>
      <c r="LFQ69" s="685"/>
      <c r="LFR69" s="685"/>
      <c r="LFS69" s="685"/>
      <c r="LFT69" s="685"/>
      <c r="LFU69" s="685"/>
      <c r="LFV69" s="685"/>
      <c r="LFW69" s="685"/>
      <c r="LFX69" s="685"/>
      <c r="LFY69" s="685"/>
      <c r="LFZ69" s="685"/>
      <c r="LGA69" s="685"/>
      <c r="LGB69" s="685"/>
      <c r="LGC69" s="685"/>
      <c r="LGD69" s="685"/>
      <c r="LGE69" s="685"/>
      <c r="LGF69" s="685"/>
      <c r="LGG69" s="685"/>
      <c r="LGH69" s="685"/>
      <c r="LGI69" s="685"/>
      <c r="LGJ69" s="685"/>
      <c r="LGK69" s="685"/>
      <c r="LGL69" s="685"/>
      <c r="LGM69" s="685"/>
      <c r="LGN69" s="685"/>
      <c r="LGO69" s="685"/>
      <c r="LGP69" s="685"/>
      <c r="LGQ69" s="685"/>
      <c r="LGR69" s="685"/>
      <c r="LGS69" s="685"/>
      <c r="LGT69" s="685"/>
      <c r="LGU69" s="685"/>
      <c r="LGV69" s="685"/>
      <c r="LGW69" s="685"/>
      <c r="LGX69" s="685"/>
      <c r="LGY69" s="685"/>
      <c r="LGZ69" s="685"/>
      <c r="LHA69" s="685"/>
      <c r="LHB69" s="685"/>
      <c r="LHC69" s="685"/>
      <c r="LHD69" s="685"/>
      <c r="LHE69" s="685"/>
      <c r="LHF69" s="685"/>
      <c r="LHG69" s="685"/>
      <c r="LHH69" s="685"/>
      <c r="LHI69" s="685"/>
      <c r="LHJ69" s="685"/>
      <c r="LHK69" s="685"/>
      <c r="LHL69" s="685"/>
      <c r="LHM69" s="685"/>
      <c r="LHN69" s="685"/>
      <c r="LHO69" s="685"/>
      <c r="LHP69" s="685"/>
      <c r="LHQ69" s="685"/>
      <c r="LHR69" s="685"/>
      <c r="LHS69" s="685"/>
      <c r="LHT69" s="685"/>
      <c r="LHU69" s="685"/>
      <c r="LHV69" s="685"/>
      <c r="LHW69" s="685"/>
      <c r="LHX69" s="685"/>
      <c r="LHY69" s="685"/>
      <c r="LHZ69" s="685"/>
      <c r="LIA69" s="685"/>
      <c r="LIB69" s="685"/>
      <c r="LIC69" s="685"/>
      <c r="LID69" s="685"/>
      <c r="LIE69" s="685"/>
      <c r="LIF69" s="685"/>
      <c r="LIG69" s="685"/>
      <c r="LIH69" s="685"/>
      <c r="LII69" s="685"/>
      <c r="LIJ69" s="685"/>
      <c r="LIK69" s="685"/>
      <c r="LIL69" s="685"/>
      <c r="LIM69" s="685"/>
      <c r="LIN69" s="685"/>
      <c r="LIO69" s="685"/>
      <c r="LIP69" s="685"/>
      <c r="LIQ69" s="685"/>
      <c r="LIR69" s="685"/>
      <c r="LIS69" s="685"/>
      <c r="LIT69" s="685"/>
      <c r="LIU69" s="685"/>
      <c r="LIV69" s="685"/>
      <c r="LIW69" s="685"/>
      <c r="LIX69" s="685"/>
      <c r="LIY69" s="685"/>
      <c r="LIZ69" s="685"/>
      <c r="LJA69" s="685"/>
      <c r="LJB69" s="685"/>
      <c r="LJC69" s="685"/>
      <c r="LJD69" s="685"/>
      <c r="LJE69" s="685"/>
      <c r="LJF69" s="685"/>
      <c r="LJG69" s="685"/>
      <c r="LJH69" s="685"/>
      <c r="LJI69" s="685"/>
      <c r="LJJ69" s="685"/>
      <c r="LJK69" s="685"/>
      <c r="LJL69" s="685"/>
      <c r="LJM69" s="685"/>
      <c r="LJN69" s="685"/>
      <c r="LJO69" s="685"/>
      <c r="LJP69" s="685"/>
      <c r="LJQ69" s="685"/>
      <c r="LJR69" s="685"/>
      <c r="LJS69" s="685"/>
      <c r="LJT69" s="685"/>
      <c r="LJU69" s="685"/>
      <c r="LJV69" s="685"/>
      <c r="LJW69" s="685"/>
      <c r="LJX69" s="685"/>
      <c r="LJY69" s="685"/>
      <c r="LJZ69" s="685"/>
      <c r="LKA69" s="685"/>
      <c r="LKB69" s="685"/>
      <c r="LKC69" s="685"/>
      <c r="LKD69" s="685"/>
      <c r="LKE69" s="685"/>
      <c r="LKF69" s="685"/>
      <c r="LKG69" s="685"/>
      <c r="LKH69" s="685"/>
      <c r="LKI69" s="685"/>
      <c r="LKJ69" s="685"/>
      <c r="LKK69" s="685"/>
      <c r="LKL69" s="685"/>
      <c r="LKM69" s="685"/>
      <c r="LKN69" s="685"/>
      <c r="LKO69" s="685"/>
      <c r="LKP69" s="685"/>
      <c r="LKQ69" s="685"/>
      <c r="LKR69" s="685"/>
      <c r="LKS69" s="685"/>
      <c r="LKT69" s="685"/>
      <c r="LKU69" s="685"/>
      <c r="LKV69" s="685"/>
      <c r="LKW69" s="685"/>
      <c r="LKX69" s="685"/>
      <c r="LKY69" s="685"/>
      <c r="LKZ69" s="685"/>
      <c r="LLA69" s="685"/>
      <c r="LLB69" s="685"/>
      <c r="LLC69" s="685"/>
      <c r="LLD69" s="685"/>
      <c r="LLE69" s="685"/>
      <c r="LLF69" s="685"/>
      <c r="LLG69" s="685"/>
      <c r="LLH69" s="685"/>
      <c r="LLI69" s="685"/>
      <c r="LLJ69" s="685"/>
      <c r="LLK69" s="685"/>
      <c r="LLL69" s="685"/>
      <c r="LLM69" s="685"/>
      <c r="LLN69" s="685"/>
      <c r="LLO69" s="685"/>
      <c r="LLP69" s="685"/>
      <c r="LLQ69" s="685"/>
      <c r="LLR69" s="685"/>
      <c r="LLS69" s="685"/>
      <c r="LLT69" s="685"/>
      <c r="LLU69" s="685"/>
      <c r="LLV69" s="685"/>
      <c r="LLW69" s="685"/>
      <c r="LLX69" s="685"/>
      <c r="LLY69" s="685"/>
      <c r="LLZ69" s="685"/>
      <c r="LMA69" s="685"/>
      <c r="LMB69" s="685"/>
      <c r="LMC69" s="685"/>
      <c r="LMD69" s="685"/>
      <c r="LME69" s="685"/>
      <c r="LMF69" s="685"/>
      <c r="LMG69" s="685"/>
      <c r="LMH69" s="685"/>
      <c r="LMI69" s="685"/>
      <c r="LMJ69" s="685"/>
      <c r="LMK69" s="685"/>
      <c r="LML69" s="685"/>
      <c r="LMM69" s="685"/>
      <c r="LMN69" s="685"/>
      <c r="LMO69" s="685"/>
      <c r="LMP69" s="685"/>
      <c r="LMQ69" s="685"/>
      <c r="LMR69" s="685"/>
      <c r="LMS69" s="685"/>
      <c r="LMT69" s="685"/>
      <c r="LMU69" s="685"/>
      <c r="LMV69" s="685"/>
      <c r="LMW69" s="685"/>
      <c r="LMX69" s="685"/>
      <c r="LMY69" s="685"/>
      <c r="LMZ69" s="685"/>
      <c r="LNA69" s="685"/>
      <c r="LNB69" s="685"/>
      <c r="LNC69" s="685"/>
      <c r="LND69" s="685"/>
      <c r="LNE69" s="685"/>
      <c r="LNF69" s="685"/>
      <c r="LNG69" s="685"/>
      <c r="LNH69" s="685"/>
      <c r="LNI69" s="685"/>
      <c r="LNJ69" s="685"/>
      <c r="LNK69" s="685"/>
      <c r="LNL69" s="685"/>
      <c r="LNM69" s="685"/>
      <c r="LNN69" s="685"/>
      <c r="LNO69" s="685"/>
      <c r="LNP69" s="685"/>
      <c r="LNQ69" s="685"/>
      <c r="LNR69" s="685"/>
      <c r="LNS69" s="685"/>
      <c r="LNT69" s="685"/>
      <c r="LNU69" s="685"/>
      <c r="LNV69" s="685"/>
      <c r="LNW69" s="685"/>
      <c r="LNX69" s="685"/>
      <c r="LNY69" s="685"/>
      <c r="LNZ69" s="685"/>
      <c r="LOA69" s="685"/>
      <c r="LOB69" s="685"/>
      <c r="LOC69" s="685"/>
      <c r="LOD69" s="685"/>
      <c r="LOE69" s="685"/>
      <c r="LOF69" s="685"/>
      <c r="LOG69" s="685"/>
      <c r="LOH69" s="685"/>
      <c r="LOI69" s="685"/>
      <c r="LOJ69" s="685"/>
      <c r="LOK69" s="685"/>
      <c r="LOL69" s="685"/>
      <c r="LOM69" s="685"/>
      <c r="LON69" s="685"/>
      <c r="LOO69" s="685"/>
      <c r="LOP69" s="685"/>
      <c r="LOQ69" s="685"/>
      <c r="LOR69" s="685"/>
      <c r="LOS69" s="685"/>
      <c r="LOT69" s="685"/>
      <c r="LOU69" s="685"/>
      <c r="LOV69" s="685"/>
      <c r="LOW69" s="685"/>
      <c r="LOX69" s="685"/>
      <c r="LOY69" s="685"/>
      <c r="LOZ69" s="685"/>
      <c r="LPA69" s="685"/>
      <c r="LPB69" s="685"/>
      <c r="LPC69" s="685"/>
      <c r="LPD69" s="685"/>
      <c r="LPE69" s="685"/>
      <c r="LPF69" s="685"/>
      <c r="LPG69" s="685"/>
      <c r="LPH69" s="685"/>
      <c r="LPI69" s="685"/>
      <c r="LPJ69" s="685"/>
      <c r="LPK69" s="685"/>
      <c r="LPL69" s="685"/>
      <c r="LPM69" s="685"/>
      <c r="LPN69" s="685"/>
      <c r="LPO69" s="685"/>
      <c r="LPP69" s="685"/>
      <c r="LPQ69" s="685"/>
      <c r="LPR69" s="685"/>
      <c r="LPS69" s="685"/>
      <c r="LPT69" s="685"/>
      <c r="LPU69" s="685"/>
      <c r="LPV69" s="685"/>
      <c r="LPW69" s="685"/>
      <c r="LPX69" s="685"/>
      <c r="LPY69" s="685"/>
      <c r="LPZ69" s="685"/>
      <c r="LQA69" s="685"/>
      <c r="LQB69" s="685"/>
      <c r="LQC69" s="685"/>
      <c r="LQD69" s="685"/>
      <c r="LQE69" s="685"/>
      <c r="LQF69" s="685"/>
      <c r="LQG69" s="685"/>
      <c r="LQH69" s="685"/>
      <c r="LQI69" s="685"/>
      <c r="LQJ69" s="685"/>
      <c r="LQK69" s="685"/>
      <c r="LQL69" s="685"/>
      <c r="LQM69" s="685"/>
      <c r="LQN69" s="685"/>
      <c r="LQO69" s="685"/>
      <c r="LQP69" s="685"/>
      <c r="LQQ69" s="685"/>
      <c r="LQR69" s="685"/>
      <c r="LQS69" s="685"/>
      <c r="LQT69" s="685"/>
      <c r="LQU69" s="685"/>
      <c r="LQV69" s="685"/>
      <c r="LQW69" s="685"/>
      <c r="LQX69" s="685"/>
      <c r="LQY69" s="685"/>
      <c r="LQZ69" s="685"/>
      <c r="LRA69" s="685"/>
      <c r="LRB69" s="685"/>
      <c r="LRC69" s="685"/>
      <c r="LRD69" s="685"/>
      <c r="LRE69" s="685"/>
      <c r="LRF69" s="685"/>
      <c r="LRG69" s="685"/>
      <c r="LRH69" s="685"/>
      <c r="LRI69" s="685"/>
      <c r="LRJ69" s="685"/>
      <c r="LRK69" s="685"/>
      <c r="LRL69" s="685"/>
      <c r="LRM69" s="685"/>
      <c r="LRN69" s="685"/>
      <c r="LRO69" s="685"/>
      <c r="LRP69" s="685"/>
      <c r="LRQ69" s="685"/>
      <c r="LRR69" s="685"/>
      <c r="LRS69" s="685"/>
      <c r="LRT69" s="685"/>
      <c r="LRU69" s="685"/>
      <c r="LRV69" s="685"/>
      <c r="LRW69" s="685"/>
      <c r="LRX69" s="685"/>
      <c r="LRY69" s="685"/>
      <c r="LRZ69" s="685"/>
      <c r="LSA69" s="685"/>
      <c r="LSB69" s="685"/>
      <c r="LSC69" s="685"/>
      <c r="LSD69" s="685"/>
      <c r="LSE69" s="685"/>
      <c r="LSF69" s="685"/>
      <c r="LSG69" s="685"/>
      <c r="LSH69" s="685"/>
      <c r="LSI69" s="685"/>
      <c r="LSJ69" s="685"/>
      <c r="LSK69" s="685"/>
      <c r="LSL69" s="685"/>
      <c r="LSM69" s="685"/>
      <c r="LSN69" s="685"/>
      <c r="LSO69" s="685"/>
      <c r="LSP69" s="685"/>
      <c r="LSQ69" s="685"/>
      <c r="LSR69" s="685"/>
      <c r="LSS69" s="685"/>
      <c r="LST69" s="685"/>
      <c r="LSU69" s="685"/>
      <c r="LSV69" s="685"/>
      <c r="LSW69" s="685"/>
      <c r="LSX69" s="685"/>
      <c r="LSY69" s="685"/>
      <c r="LSZ69" s="685"/>
      <c r="LTA69" s="685"/>
      <c r="LTB69" s="685"/>
      <c r="LTC69" s="685"/>
      <c r="LTD69" s="685"/>
      <c r="LTE69" s="685"/>
      <c r="LTF69" s="685"/>
      <c r="LTG69" s="685"/>
      <c r="LTH69" s="685"/>
      <c r="LTI69" s="685"/>
      <c r="LTJ69" s="685"/>
      <c r="LTK69" s="685"/>
      <c r="LTL69" s="685"/>
      <c r="LTM69" s="685"/>
      <c r="LTN69" s="685"/>
      <c r="LTO69" s="685"/>
      <c r="LTP69" s="685"/>
      <c r="LTQ69" s="685"/>
      <c r="LTR69" s="685"/>
      <c r="LTS69" s="685"/>
      <c r="LTT69" s="685"/>
      <c r="LTU69" s="685"/>
      <c r="LTV69" s="685"/>
      <c r="LTW69" s="685"/>
      <c r="LTX69" s="685"/>
      <c r="LTY69" s="685"/>
      <c r="LTZ69" s="685"/>
      <c r="LUA69" s="685"/>
      <c r="LUB69" s="685"/>
      <c r="LUC69" s="685"/>
      <c r="LUD69" s="685"/>
      <c r="LUE69" s="685"/>
      <c r="LUF69" s="685"/>
      <c r="LUG69" s="685"/>
      <c r="LUH69" s="685"/>
      <c r="LUI69" s="685"/>
      <c r="LUJ69" s="685"/>
      <c r="LUK69" s="685"/>
      <c r="LUL69" s="685"/>
      <c r="LUM69" s="685"/>
      <c r="LUN69" s="685"/>
      <c r="LUO69" s="685"/>
      <c r="LUP69" s="685"/>
      <c r="LUQ69" s="685"/>
      <c r="LUR69" s="685"/>
      <c r="LUS69" s="685"/>
      <c r="LUT69" s="685"/>
      <c r="LUU69" s="685"/>
      <c r="LUV69" s="685"/>
      <c r="LUW69" s="685"/>
      <c r="LUX69" s="685"/>
      <c r="LUY69" s="685"/>
      <c r="LUZ69" s="685"/>
      <c r="LVA69" s="685"/>
      <c r="LVB69" s="685"/>
      <c r="LVC69" s="685"/>
      <c r="LVD69" s="685"/>
      <c r="LVE69" s="685"/>
      <c r="LVF69" s="685"/>
      <c r="LVG69" s="685"/>
      <c r="LVH69" s="685"/>
      <c r="LVI69" s="685"/>
      <c r="LVJ69" s="685"/>
      <c r="LVK69" s="685"/>
      <c r="LVL69" s="685"/>
      <c r="LVM69" s="685"/>
      <c r="LVN69" s="685"/>
      <c r="LVO69" s="685"/>
      <c r="LVP69" s="685"/>
      <c r="LVQ69" s="685"/>
      <c r="LVR69" s="685"/>
      <c r="LVS69" s="685"/>
      <c r="LVT69" s="685"/>
      <c r="LVU69" s="685"/>
      <c r="LVV69" s="685"/>
      <c r="LVW69" s="685"/>
      <c r="LVX69" s="685"/>
      <c r="LVY69" s="685"/>
      <c r="LVZ69" s="685"/>
      <c r="LWA69" s="685"/>
      <c r="LWB69" s="685"/>
      <c r="LWC69" s="685"/>
      <c r="LWD69" s="685"/>
      <c r="LWE69" s="685"/>
      <c r="LWF69" s="685"/>
      <c r="LWG69" s="685"/>
      <c r="LWH69" s="685"/>
      <c r="LWI69" s="685"/>
      <c r="LWJ69" s="685"/>
      <c r="LWK69" s="685"/>
      <c r="LWL69" s="685"/>
      <c r="LWM69" s="685"/>
      <c r="LWN69" s="685"/>
      <c r="LWO69" s="685"/>
      <c r="LWP69" s="685"/>
      <c r="LWQ69" s="685"/>
      <c r="LWR69" s="685"/>
      <c r="LWS69" s="685"/>
      <c r="LWT69" s="685"/>
      <c r="LWU69" s="685"/>
      <c r="LWV69" s="685"/>
      <c r="LWW69" s="685"/>
      <c r="LWX69" s="685"/>
      <c r="LWY69" s="685"/>
      <c r="LWZ69" s="685"/>
      <c r="LXA69" s="685"/>
      <c r="LXB69" s="685"/>
      <c r="LXC69" s="685"/>
      <c r="LXD69" s="685"/>
      <c r="LXE69" s="685"/>
      <c r="LXF69" s="685"/>
      <c r="LXG69" s="685"/>
      <c r="LXH69" s="685"/>
      <c r="LXI69" s="685"/>
      <c r="LXJ69" s="685"/>
      <c r="LXK69" s="685"/>
      <c r="LXL69" s="685"/>
      <c r="LXM69" s="685"/>
      <c r="LXN69" s="685"/>
      <c r="LXO69" s="685"/>
      <c r="LXP69" s="685"/>
      <c r="LXQ69" s="685"/>
      <c r="LXR69" s="685"/>
      <c r="LXS69" s="685"/>
      <c r="LXT69" s="685"/>
      <c r="LXU69" s="685"/>
      <c r="LXV69" s="685"/>
      <c r="LXW69" s="685"/>
      <c r="LXX69" s="685"/>
      <c r="LXY69" s="685"/>
      <c r="LXZ69" s="685"/>
      <c r="LYA69" s="685"/>
      <c r="LYB69" s="685"/>
      <c r="LYC69" s="685"/>
      <c r="LYD69" s="685"/>
      <c r="LYE69" s="685"/>
      <c r="LYF69" s="685"/>
      <c r="LYG69" s="685"/>
      <c r="LYH69" s="685"/>
      <c r="LYI69" s="685"/>
      <c r="LYJ69" s="685"/>
      <c r="LYK69" s="685"/>
      <c r="LYL69" s="685"/>
      <c r="LYM69" s="685"/>
      <c r="LYN69" s="685"/>
      <c r="LYO69" s="685"/>
      <c r="LYP69" s="685"/>
      <c r="LYQ69" s="685"/>
      <c r="LYR69" s="685"/>
      <c r="LYS69" s="685"/>
      <c r="LYT69" s="685"/>
      <c r="LYU69" s="685"/>
      <c r="LYV69" s="685"/>
      <c r="LYW69" s="685"/>
      <c r="LYX69" s="685"/>
      <c r="LYY69" s="685"/>
      <c r="LYZ69" s="685"/>
      <c r="LZA69" s="685"/>
      <c r="LZB69" s="685"/>
      <c r="LZC69" s="685"/>
      <c r="LZD69" s="685"/>
      <c r="LZE69" s="685"/>
      <c r="LZF69" s="685"/>
      <c r="LZG69" s="685"/>
      <c r="LZH69" s="685"/>
      <c r="LZI69" s="685"/>
      <c r="LZJ69" s="685"/>
      <c r="LZK69" s="685"/>
      <c r="LZL69" s="685"/>
      <c r="LZM69" s="685"/>
      <c r="LZN69" s="685"/>
      <c r="LZO69" s="685"/>
      <c r="LZP69" s="685"/>
      <c r="LZQ69" s="685"/>
      <c r="LZR69" s="685"/>
      <c r="LZS69" s="685"/>
      <c r="LZT69" s="685"/>
      <c r="LZU69" s="685"/>
      <c r="LZV69" s="685"/>
      <c r="LZW69" s="685"/>
      <c r="LZX69" s="685"/>
      <c r="LZY69" s="685"/>
      <c r="LZZ69" s="685"/>
      <c r="MAA69" s="685"/>
      <c r="MAB69" s="685"/>
      <c r="MAC69" s="685"/>
      <c r="MAD69" s="685"/>
      <c r="MAE69" s="685"/>
      <c r="MAF69" s="685"/>
      <c r="MAG69" s="685"/>
      <c r="MAH69" s="685"/>
      <c r="MAI69" s="685"/>
      <c r="MAJ69" s="685"/>
      <c r="MAK69" s="685"/>
      <c r="MAL69" s="685"/>
      <c r="MAM69" s="685"/>
      <c r="MAN69" s="685"/>
      <c r="MAO69" s="685"/>
      <c r="MAP69" s="685"/>
      <c r="MAQ69" s="685"/>
      <c r="MAR69" s="685"/>
      <c r="MAS69" s="685"/>
      <c r="MAT69" s="685"/>
      <c r="MAU69" s="685"/>
      <c r="MAV69" s="685"/>
      <c r="MAW69" s="685"/>
      <c r="MAX69" s="685"/>
      <c r="MAY69" s="685"/>
      <c r="MAZ69" s="685"/>
      <c r="MBA69" s="685"/>
      <c r="MBB69" s="685"/>
      <c r="MBC69" s="685"/>
      <c r="MBD69" s="685"/>
      <c r="MBE69" s="685"/>
      <c r="MBF69" s="685"/>
      <c r="MBG69" s="685"/>
      <c r="MBH69" s="685"/>
      <c r="MBI69" s="685"/>
      <c r="MBJ69" s="685"/>
      <c r="MBK69" s="685"/>
      <c r="MBL69" s="685"/>
      <c r="MBM69" s="685"/>
      <c r="MBN69" s="685"/>
      <c r="MBO69" s="685"/>
      <c r="MBP69" s="685"/>
      <c r="MBQ69" s="685"/>
      <c r="MBR69" s="685"/>
      <c r="MBS69" s="685"/>
      <c r="MBT69" s="685"/>
      <c r="MBU69" s="685"/>
      <c r="MBV69" s="685"/>
      <c r="MBW69" s="685"/>
      <c r="MBX69" s="685"/>
      <c r="MBY69" s="685"/>
      <c r="MBZ69" s="685"/>
      <c r="MCA69" s="685"/>
      <c r="MCB69" s="685"/>
      <c r="MCC69" s="685"/>
      <c r="MCD69" s="685"/>
      <c r="MCE69" s="685"/>
      <c r="MCF69" s="685"/>
      <c r="MCG69" s="685"/>
      <c r="MCH69" s="685"/>
      <c r="MCI69" s="685"/>
      <c r="MCJ69" s="685"/>
      <c r="MCK69" s="685"/>
      <c r="MCL69" s="685"/>
      <c r="MCM69" s="685"/>
      <c r="MCN69" s="685"/>
      <c r="MCO69" s="685"/>
      <c r="MCP69" s="685"/>
      <c r="MCQ69" s="685"/>
      <c r="MCR69" s="685"/>
      <c r="MCS69" s="685"/>
      <c r="MCT69" s="685"/>
      <c r="MCU69" s="685"/>
      <c r="MCV69" s="685"/>
      <c r="MCW69" s="685"/>
      <c r="MCX69" s="685"/>
      <c r="MCY69" s="685"/>
      <c r="MCZ69" s="685"/>
      <c r="MDA69" s="685"/>
      <c r="MDB69" s="685"/>
      <c r="MDC69" s="685"/>
      <c r="MDD69" s="685"/>
      <c r="MDE69" s="685"/>
      <c r="MDF69" s="685"/>
      <c r="MDG69" s="685"/>
      <c r="MDH69" s="685"/>
      <c r="MDI69" s="685"/>
      <c r="MDJ69" s="685"/>
      <c r="MDK69" s="685"/>
      <c r="MDL69" s="685"/>
      <c r="MDM69" s="685"/>
      <c r="MDN69" s="685"/>
      <c r="MDO69" s="685"/>
      <c r="MDP69" s="685"/>
      <c r="MDQ69" s="685"/>
      <c r="MDR69" s="685"/>
      <c r="MDS69" s="685"/>
      <c r="MDT69" s="685"/>
      <c r="MDU69" s="685"/>
      <c r="MDV69" s="685"/>
      <c r="MDW69" s="685"/>
      <c r="MDX69" s="685"/>
      <c r="MDY69" s="685"/>
      <c r="MDZ69" s="685"/>
      <c r="MEA69" s="685"/>
      <c r="MEB69" s="685"/>
      <c r="MEC69" s="685"/>
      <c r="MED69" s="685"/>
      <c r="MEE69" s="685"/>
      <c r="MEF69" s="685"/>
      <c r="MEG69" s="685"/>
      <c r="MEH69" s="685"/>
      <c r="MEI69" s="685"/>
      <c r="MEJ69" s="685"/>
      <c r="MEK69" s="685"/>
      <c r="MEL69" s="685"/>
      <c r="MEM69" s="685"/>
      <c r="MEN69" s="685"/>
      <c r="MEO69" s="685"/>
      <c r="MEP69" s="685"/>
      <c r="MEQ69" s="685"/>
      <c r="MER69" s="685"/>
      <c r="MES69" s="685"/>
      <c r="MET69" s="685"/>
      <c r="MEU69" s="685"/>
      <c r="MEV69" s="685"/>
      <c r="MEW69" s="685"/>
      <c r="MEX69" s="685"/>
      <c r="MEY69" s="685"/>
      <c r="MEZ69" s="685"/>
      <c r="MFA69" s="685"/>
      <c r="MFB69" s="685"/>
      <c r="MFC69" s="685"/>
      <c r="MFD69" s="685"/>
      <c r="MFE69" s="685"/>
      <c r="MFF69" s="685"/>
      <c r="MFG69" s="685"/>
      <c r="MFH69" s="685"/>
      <c r="MFI69" s="685"/>
      <c r="MFJ69" s="685"/>
      <c r="MFK69" s="685"/>
      <c r="MFL69" s="685"/>
      <c r="MFM69" s="685"/>
      <c r="MFN69" s="685"/>
      <c r="MFO69" s="685"/>
      <c r="MFP69" s="685"/>
      <c r="MFQ69" s="685"/>
      <c r="MFR69" s="685"/>
      <c r="MFS69" s="685"/>
      <c r="MFT69" s="685"/>
      <c r="MFU69" s="685"/>
      <c r="MFV69" s="685"/>
      <c r="MFW69" s="685"/>
      <c r="MFX69" s="685"/>
      <c r="MFY69" s="685"/>
      <c r="MFZ69" s="685"/>
      <c r="MGA69" s="685"/>
      <c r="MGB69" s="685"/>
      <c r="MGC69" s="685"/>
      <c r="MGD69" s="685"/>
      <c r="MGE69" s="685"/>
      <c r="MGF69" s="685"/>
      <c r="MGG69" s="685"/>
      <c r="MGH69" s="685"/>
      <c r="MGI69" s="685"/>
      <c r="MGJ69" s="685"/>
      <c r="MGK69" s="685"/>
      <c r="MGL69" s="685"/>
      <c r="MGM69" s="685"/>
      <c r="MGN69" s="685"/>
      <c r="MGO69" s="685"/>
      <c r="MGP69" s="685"/>
      <c r="MGQ69" s="685"/>
      <c r="MGR69" s="685"/>
      <c r="MGS69" s="685"/>
      <c r="MGT69" s="685"/>
      <c r="MGU69" s="685"/>
      <c r="MGV69" s="685"/>
      <c r="MGW69" s="685"/>
      <c r="MGX69" s="685"/>
      <c r="MGY69" s="685"/>
      <c r="MGZ69" s="685"/>
      <c r="MHA69" s="685"/>
      <c r="MHB69" s="685"/>
      <c r="MHC69" s="685"/>
      <c r="MHD69" s="685"/>
      <c r="MHE69" s="685"/>
      <c r="MHF69" s="685"/>
      <c r="MHG69" s="685"/>
      <c r="MHH69" s="685"/>
      <c r="MHI69" s="685"/>
      <c r="MHJ69" s="685"/>
      <c r="MHK69" s="685"/>
      <c r="MHL69" s="685"/>
      <c r="MHM69" s="685"/>
      <c r="MHN69" s="685"/>
      <c r="MHO69" s="685"/>
      <c r="MHP69" s="685"/>
      <c r="MHQ69" s="685"/>
      <c r="MHR69" s="685"/>
      <c r="MHS69" s="685"/>
      <c r="MHT69" s="685"/>
      <c r="MHU69" s="685"/>
      <c r="MHV69" s="685"/>
      <c r="MHW69" s="685"/>
      <c r="MHX69" s="685"/>
      <c r="MHY69" s="685"/>
      <c r="MHZ69" s="685"/>
      <c r="MIA69" s="685"/>
      <c r="MIB69" s="685"/>
      <c r="MIC69" s="685"/>
      <c r="MID69" s="685"/>
      <c r="MIE69" s="685"/>
      <c r="MIF69" s="685"/>
      <c r="MIG69" s="685"/>
      <c r="MIH69" s="685"/>
      <c r="MII69" s="685"/>
      <c r="MIJ69" s="685"/>
      <c r="MIK69" s="685"/>
      <c r="MIL69" s="685"/>
      <c r="MIM69" s="685"/>
      <c r="MIN69" s="685"/>
      <c r="MIO69" s="685"/>
      <c r="MIP69" s="685"/>
      <c r="MIQ69" s="685"/>
      <c r="MIR69" s="685"/>
      <c r="MIS69" s="685"/>
      <c r="MIT69" s="685"/>
      <c r="MIU69" s="685"/>
      <c r="MIV69" s="685"/>
      <c r="MIW69" s="685"/>
      <c r="MIX69" s="685"/>
      <c r="MIY69" s="685"/>
      <c r="MIZ69" s="685"/>
      <c r="MJA69" s="685"/>
      <c r="MJB69" s="685"/>
      <c r="MJC69" s="685"/>
      <c r="MJD69" s="685"/>
      <c r="MJE69" s="685"/>
      <c r="MJF69" s="685"/>
      <c r="MJG69" s="685"/>
      <c r="MJH69" s="685"/>
      <c r="MJI69" s="685"/>
      <c r="MJJ69" s="685"/>
      <c r="MJK69" s="685"/>
      <c r="MJL69" s="685"/>
      <c r="MJM69" s="685"/>
      <c r="MJN69" s="685"/>
      <c r="MJO69" s="685"/>
      <c r="MJP69" s="685"/>
      <c r="MJQ69" s="685"/>
      <c r="MJR69" s="685"/>
      <c r="MJS69" s="685"/>
      <c r="MJT69" s="685"/>
      <c r="MJU69" s="685"/>
      <c r="MJV69" s="685"/>
      <c r="MJW69" s="685"/>
      <c r="MJX69" s="685"/>
      <c r="MJY69" s="685"/>
      <c r="MJZ69" s="685"/>
      <c r="MKA69" s="685"/>
      <c r="MKB69" s="685"/>
      <c r="MKC69" s="685"/>
      <c r="MKD69" s="685"/>
      <c r="MKE69" s="685"/>
      <c r="MKF69" s="685"/>
      <c r="MKG69" s="685"/>
      <c r="MKH69" s="685"/>
      <c r="MKI69" s="685"/>
      <c r="MKJ69" s="685"/>
      <c r="MKK69" s="685"/>
      <c r="MKL69" s="685"/>
      <c r="MKM69" s="685"/>
      <c r="MKN69" s="685"/>
      <c r="MKO69" s="685"/>
      <c r="MKP69" s="685"/>
      <c r="MKQ69" s="685"/>
      <c r="MKR69" s="685"/>
      <c r="MKS69" s="685"/>
      <c r="MKT69" s="685"/>
      <c r="MKU69" s="685"/>
      <c r="MKV69" s="685"/>
      <c r="MKW69" s="685"/>
      <c r="MKX69" s="685"/>
      <c r="MKY69" s="685"/>
      <c r="MKZ69" s="685"/>
      <c r="MLA69" s="685"/>
      <c r="MLB69" s="685"/>
      <c r="MLC69" s="685"/>
      <c r="MLD69" s="685"/>
      <c r="MLE69" s="685"/>
      <c r="MLF69" s="685"/>
      <c r="MLG69" s="685"/>
      <c r="MLH69" s="685"/>
      <c r="MLI69" s="685"/>
      <c r="MLJ69" s="685"/>
      <c r="MLK69" s="685"/>
      <c r="MLL69" s="685"/>
      <c r="MLM69" s="685"/>
      <c r="MLN69" s="685"/>
      <c r="MLO69" s="685"/>
      <c r="MLP69" s="685"/>
      <c r="MLQ69" s="685"/>
      <c r="MLR69" s="685"/>
      <c r="MLS69" s="685"/>
      <c r="MLT69" s="685"/>
      <c r="MLU69" s="685"/>
      <c r="MLV69" s="685"/>
      <c r="MLW69" s="685"/>
      <c r="MLX69" s="685"/>
      <c r="MLY69" s="685"/>
      <c r="MLZ69" s="685"/>
      <c r="MMA69" s="685"/>
      <c r="MMB69" s="685"/>
      <c r="MMC69" s="685"/>
      <c r="MMD69" s="685"/>
      <c r="MME69" s="685"/>
      <c r="MMF69" s="685"/>
      <c r="MMG69" s="685"/>
      <c r="MMH69" s="685"/>
      <c r="MMI69" s="685"/>
      <c r="MMJ69" s="685"/>
      <c r="MMK69" s="685"/>
      <c r="MML69" s="685"/>
      <c r="MMM69" s="685"/>
      <c r="MMN69" s="685"/>
      <c r="MMO69" s="685"/>
      <c r="MMP69" s="685"/>
      <c r="MMQ69" s="685"/>
      <c r="MMR69" s="685"/>
      <c r="MMS69" s="685"/>
      <c r="MMT69" s="685"/>
      <c r="MMU69" s="685"/>
      <c r="MMV69" s="685"/>
      <c r="MMW69" s="685"/>
      <c r="MMX69" s="685"/>
      <c r="MMY69" s="685"/>
      <c r="MMZ69" s="685"/>
      <c r="MNA69" s="685"/>
      <c r="MNB69" s="685"/>
      <c r="MNC69" s="685"/>
      <c r="MND69" s="685"/>
      <c r="MNE69" s="685"/>
      <c r="MNF69" s="685"/>
      <c r="MNG69" s="685"/>
      <c r="MNH69" s="685"/>
      <c r="MNI69" s="685"/>
      <c r="MNJ69" s="685"/>
      <c r="MNK69" s="685"/>
      <c r="MNL69" s="685"/>
      <c r="MNM69" s="685"/>
      <c r="MNN69" s="685"/>
      <c r="MNO69" s="685"/>
      <c r="MNP69" s="685"/>
      <c r="MNQ69" s="685"/>
      <c r="MNR69" s="685"/>
      <c r="MNS69" s="685"/>
      <c r="MNT69" s="685"/>
      <c r="MNU69" s="685"/>
      <c r="MNV69" s="685"/>
      <c r="MNW69" s="685"/>
      <c r="MNX69" s="685"/>
      <c r="MNY69" s="685"/>
      <c r="MNZ69" s="685"/>
      <c r="MOA69" s="685"/>
      <c r="MOB69" s="685"/>
      <c r="MOC69" s="685"/>
      <c r="MOD69" s="685"/>
      <c r="MOE69" s="685"/>
      <c r="MOF69" s="685"/>
      <c r="MOG69" s="685"/>
      <c r="MOH69" s="685"/>
      <c r="MOI69" s="685"/>
      <c r="MOJ69" s="685"/>
      <c r="MOK69" s="685"/>
      <c r="MOL69" s="685"/>
      <c r="MOM69" s="685"/>
      <c r="MON69" s="685"/>
      <c r="MOO69" s="685"/>
      <c r="MOP69" s="685"/>
      <c r="MOQ69" s="685"/>
      <c r="MOR69" s="685"/>
      <c r="MOS69" s="685"/>
      <c r="MOT69" s="685"/>
      <c r="MOU69" s="685"/>
      <c r="MOV69" s="685"/>
      <c r="MOW69" s="685"/>
      <c r="MOX69" s="685"/>
      <c r="MOY69" s="685"/>
      <c r="MOZ69" s="685"/>
      <c r="MPA69" s="685"/>
      <c r="MPB69" s="685"/>
      <c r="MPC69" s="685"/>
      <c r="MPD69" s="685"/>
      <c r="MPE69" s="685"/>
      <c r="MPF69" s="685"/>
      <c r="MPG69" s="685"/>
      <c r="MPH69" s="685"/>
      <c r="MPI69" s="685"/>
      <c r="MPJ69" s="685"/>
      <c r="MPK69" s="685"/>
      <c r="MPL69" s="685"/>
      <c r="MPM69" s="685"/>
      <c r="MPN69" s="685"/>
      <c r="MPO69" s="685"/>
      <c r="MPP69" s="685"/>
      <c r="MPQ69" s="685"/>
      <c r="MPR69" s="685"/>
      <c r="MPS69" s="685"/>
      <c r="MPT69" s="685"/>
      <c r="MPU69" s="685"/>
      <c r="MPV69" s="685"/>
      <c r="MPW69" s="685"/>
      <c r="MPX69" s="685"/>
      <c r="MPY69" s="685"/>
      <c r="MPZ69" s="685"/>
      <c r="MQA69" s="685"/>
      <c r="MQB69" s="685"/>
      <c r="MQC69" s="685"/>
      <c r="MQD69" s="685"/>
      <c r="MQE69" s="685"/>
      <c r="MQF69" s="685"/>
      <c r="MQG69" s="685"/>
      <c r="MQH69" s="685"/>
      <c r="MQI69" s="685"/>
      <c r="MQJ69" s="685"/>
      <c r="MQK69" s="685"/>
      <c r="MQL69" s="685"/>
      <c r="MQM69" s="685"/>
      <c r="MQN69" s="685"/>
      <c r="MQO69" s="685"/>
      <c r="MQP69" s="685"/>
      <c r="MQQ69" s="685"/>
      <c r="MQR69" s="685"/>
      <c r="MQS69" s="685"/>
      <c r="MQT69" s="685"/>
      <c r="MQU69" s="685"/>
      <c r="MQV69" s="685"/>
      <c r="MQW69" s="685"/>
      <c r="MQX69" s="685"/>
      <c r="MQY69" s="685"/>
      <c r="MQZ69" s="685"/>
      <c r="MRA69" s="685"/>
      <c r="MRB69" s="685"/>
      <c r="MRC69" s="685"/>
      <c r="MRD69" s="685"/>
      <c r="MRE69" s="685"/>
      <c r="MRF69" s="685"/>
      <c r="MRG69" s="685"/>
      <c r="MRH69" s="685"/>
      <c r="MRI69" s="685"/>
      <c r="MRJ69" s="685"/>
      <c r="MRK69" s="685"/>
      <c r="MRL69" s="685"/>
      <c r="MRM69" s="685"/>
      <c r="MRN69" s="685"/>
      <c r="MRO69" s="685"/>
      <c r="MRP69" s="685"/>
      <c r="MRQ69" s="685"/>
      <c r="MRR69" s="685"/>
      <c r="MRS69" s="685"/>
      <c r="MRT69" s="685"/>
      <c r="MRU69" s="685"/>
      <c r="MRV69" s="685"/>
      <c r="MRW69" s="685"/>
      <c r="MRX69" s="685"/>
      <c r="MRY69" s="685"/>
      <c r="MRZ69" s="685"/>
      <c r="MSA69" s="685"/>
      <c r="MSB69" s="685"/>
      <c r="MSC69" s="685"/>
      <c r="MSD69" s="685"/>
      <c r="MSE69" s="685"/>
      <c r="MSF69" s="685"/>
      <c r="MSG69" s="685"/>
      <c r="MSH69" s="685"/>
      <c r="MSI69" s="685"/>
      <c r="MSJ69" s="685"/>
      <c r="MSK69" s="685"/>
      <c r="MSL69" s="685"/>
      <c r="MSM69" s="685"/>
      <c r="MSN69" s="685"/>
      <c r="MSO69" s="685"/>
      <c r="MSP69" s="685"/>
      <c r="MSQ69" s="685"/>
      <c r="MSR69" s="685"/>
      <c r="MSS69" s="685"/>
      <c r="MST69" s="685"/>
      <c r="MSU69" s="685"/>
      <c r="MSV69" s="685"/>
      <c r="MSW69" s="685"/>
      <c r="MSX69" s="685"/>
      <c r="MSY69" s="685"/>
      <c r="MSZ69" s="685"/>
      <c r="MTA69" s="685"/>
      <c r="MTB69" s="685"/>
      <c r="MTC69" s="685"/>
      <c r="MTD69" s="685"/>
      <c r="MTE69" s="685"/>
      <c r="MTF69" s="685"/>
      <c r="MTG69" s="685"/>
      <c r="MTH69" s="685"/>
      <c r="MTI69" s="685"/>
      <c r="MTJ69" s="685"/>
      <c r="MTK69" s="685"/>
      <c r="MTL69" s="685"/>
      <c r="MTM69" s="685"/>
      <c r="MTN69" s="685"/>
      <c r="MTO69" s="685"/>
      <c r="MTP69" s="685"/>
      <c r="MTQ69" s="685"/>
      <c r="MTR69" s="685"/>
      <c r="MTS69" s="685"/>
      <c r="MTT69" s="685"/>
      <c r="MTU69" s="685"/>
      <c r="MTV69" s="685"/>
      <c r="MTW69" s="685"/>
      <c r="MTX69" s="685"/>
      <c r="MTY69" s="685"/>
      <c r="MTZ69" s="685"/>
      <c r="MUA69" s="685"/>
      <c r="MUB69" s="685"/>
      <c r="MUC69" s="685"/>
      <c r="MUD69" s="685"/>
      <c r="MUE69" s="685"/>
      <c r="MUF69" s="685"/>
      <c r="MUG69" s="685"/>
      <c r="MUH69" s="685"/>
      <c r="MUI69" s="685"/>
      <c r="MUJ69" s="685"/>
      <c r="MUK69" s="685"/>
      <c r="MUL69" s="685"/>
      <c r="MUM69" s="685"/>
      <c r="MUN69" s="685"/>
      <c r="MUO69" s="685"/>
      <c r="MUP69" s="685"/>
      <c r="MUQ69" s="685"/>
      <c r="MUR69" s="685"/>
      <c r="MUS69" s="685"/>
      <c r="MUT69" s="685"/>
      <c r="MUU69" s="685"/>
      <c r="MUV69" s="685"/>
      <c r="MUW69" s="685"/>
      <c r="MUX69" s="685"/>
      <c r="MUY69" s="685"/>
      <c r="MUZ69" s="685"/>
      <c r="MVA69" s="685"/>
      <c r="MVB69" s="685"/>
      <c r="MVC69" s="685"/>
      <c r="MVD69" s="685"/>
      <c r="MVE69" s="685"/>
      <c r="MVF69" s="685"/>
      <c r="MVG69" s="685"/>
      <c r="MVH69" s="685"/>
      <c r="MVI69" s="685"/>
      <c r="MVJ69" s="685"/>
      <c r="MVK69" s="685"/>
      <c r="MVL69" s="685"/>
      <c r="MVM69" s="685"/>
      <c r="MVN69" s="685"/>
      <c r="MVO69" s="685"/>
      <c r="MVP69" s="685"/>
      <c r="MVQ69" s="685"/>
      <c r="MVR69" s="685"/>
      <c r="MVS69" s="685"/>
      <c r="MVT69" s="685"/>
      <c r="MVU69" s="685"/>
      <c r="MVV69" s="685"/>
      <c r="MVW69" s="685"/>
      <c r="MVX69" s="685"/>
      <c r="MVY69" s="685"/>
      <c r="MVZ69" s="685"/>
      <c r="MWA69" s="685"/>
      <c r="MWB69" s="685"/>
      <c r="MWC69" s="685"/>
      <c r="MWD69" s="685"/>
      <c r="MWE69" s="685"/>
      <c r="MWF69" s="685"/>
      <c r="MWG69" s="685"/>
      <c r="MWH69" s="685"/>
      <c r="MWI69" s="685"/>
      <c r="MWJ69" s="685"/>
      <c r="MWK69" s="685"/>
      <c r="MWL69" s="685"/>
      <c r="MWM69" s="685"/>
      <c r="MWN69" s="685"/>
      <c r="MWO69" s="685"/>
      <c r="MWP69" s="685"/>
      <c r="MWQ69" s="685"/>
      <c r="MWR69" s="685"/>
      <c r="MWS69" s="685"/>
      <c r="MWT69" s="685"/>
      <c r="MWU69" s="685"/>
      <c r="MWV69" s="685"/>
      <c r="MWW69" s="685"/>
      <c r="MWX69" s="685"/>
      <c r="MWY69" s="685"/>
      <c r="MWZ69" s="685"/>
      <c r="MXA69" s="685"/>
      <c r="MXB69" s="685"/>
      <c r="MXC69" s="685"/>
      <c r="MXD69" s="685"/>
      <c r="MXE69" s="685"/>
      <c r="MXF69" s="685"/>
      <c r="MXG69" s="685"/>
      <c r="MXH69" s="685"/>
      <c r="MXI69" s="685"/>
      <c r="MXJ69" s="685"/>
      <c r="MXK69" s="685"/>
      <c r="MXL69" s="685"/>
      <c r="MXM69" s="685"/>
      <c r="MXN69" s="685"/>
      <c r="MXO69" s="685"/>
      <c r="MXP69" s="685"/>
      <c r="MXQ69" s="685"/>
      <c r="MXR69" s="685"/>
      <c r="MXS69" s="685"/>
      <c r="MXT69" s="685"/>
      <c r="MXU69" s="685"/>
      <c r="MXV69" s="685"/>
      <c r="MXW69" s="685"/>
      <c r="MXX69" s="685"/>
      <c r="MXY69" s="685"/>
      <c r="MXZ69" s="685"/>
      <c r="MYA69" s="685"/>
      <c r="MYB69" s="685"/>
      <c r="MYC69" s="685"/>
      <c r="MYD69" s="685"/>
      <c r="MYE69" s="685"/>
      <c r="MYF69" s="685"/>
      <c r="MYG69" s="685"/>
      <c r="MYH69" s="685"/>
      <c r="MYI69" s="685"/>
      <c r="MYJ69" s="685"/>
      <c r="MYK69" s="685"/>
      <c r="MYL69" s="685"/>
      <c r="MYM69" s="685"/>
      <c r="MYN69" s="685"/>
      <c r="MYO69" s="685"/>
      <c r="MYP69" s="685"/>
      <c r="MYQ69" s="685"/>
      <c r="MYR69" s="685"/>
      <c r="MYS69" s="685"/>
      <c r="MYT69" s="685"/>
      <c r="MYU69" s="685"/>
      <c r="MYV69" s="685"/>
      <c r="MYW69" s="685"/>
      <c r="MYX69" s="685"/>
      <c r="MYY69" s="685"/>
      <c r="MYZ69" s="685"/>
      <c r="MZA69" s="685"/>
      <c r="MZB69" s="685"/>
      <c r="MZC69" s="685"/>
      <c r="MZD69" s="685"/>
      <c r="MZE69" s="685"/>
      <c r="MZF69" s="685"/>
      <c r="MZG69" s="685"/>
      <c r="MZH69" s="685"/>
      <c r="MZI69" s="685"/>
      <c r="MZJ69" s="685"/>
      <c r="MZK69" s="685"/>
      <c r="MZL69" s="685"/>
      <c r="MZM69" s="685"/>
      <c r="MZN69" s="685"/>
      <c r="MZO69" s="685"/>
      <c r="MZP69" s="685"/>
      <c r="MZQ69" s="685"/>
      <c r="MZR69" s="685"/>
      <c r="MZS69" s="685"/>
      <c r="MZT69" s="685"/>
      <c r="MZU69" s="685"/>
      <c r="MZV69" s="685"/>
      <c r="MZW69" s="685"/>
      <c r="MZX69" s="685"/>
      <c r="MZY69" s="685"/>
      <c r="MZZ69" s="685"/>
      <c r="NAA69" s="685"/>
      <c r="NAB69" s="685"/>
      <c r="NAC69" s="685"/>
      <c r="NAD69" s="685"/>
      <c r="NAE69" s="685"/>
      <c r="NAF69" s="685"/>
      <c r="NAG69" s="685"/>
      <c r="NAH69" s="685"/>
      <c r="NAI69" s="685"/>
      <c r="NAJ69" s="685"/>
      <c r="NAK69" s="685"/>
      <c r="NAL69" s="685"/>
      <c r="NAM69" s="685"/>
      <c r="NAN69" s="685"/>
      <c r="NAO69" s="685"/>
      <c r="NAP69" s="685"/>
      <c r="NAQ69" s="685"/>
      <c r="NAR69" s="685"/>
      <c r="NAS69" s="685"/>
      <c r="NAT69" s="685"/>
      <c r="NAU69" s="685"/>
      <c r="NAV69" s="685"/>
      <c r="NAW69" s="685"/>
      <c r="NAX69" s="685"/>
      <c r="NAY69" s="685"/>
      <c r="NAZ69" s="685"/>
      <c r="NBA69" s="685"/>
      <c r="NBB69" s="685"/>
      <c r="NBC69" s="685"/>
      <c r="NBD69" s="685"/>
      <c r="NBE69" s="685"/>
      <c r="NBF69" s="685"/>
      <c r="NBG69" s="685"/>
      <c r="NBH69" s="685"/>
      <c r="NBI69" s="685"/>
      <c r="NBJ69" s="685"/>
      <c r="NBK69" s="685"/>
      <c r="NBL69" s="685"/>
      <c r="NBM69" s="685"/>
      <c r="NBN69" s="685"/>
      <c r="NBO69" s="685"/>
      <c r="NBP69" s="685"/>
      <c r="NBQ69" s="685"/>
      <c r="NBR69" s="685"/>
      <c r="NBS69" s="685"/>
      <c r="NBT69" s="685"/>
      <c r="NBU69" s="685"/>
      <c r="NBV69" s="685"/>
      <c r="NBW69" s="685"/>
      <c r="NBX69" s="685"/>
      <c r="NBY69" s="685"/>
      <c r="NBZ69" s="685"/>
      <c r="NCA69" s="685"/>
      <c r="NCB69" s="685"/>
      <c r="NCC69" s="685"/>
      <c r="NCD69" s="685"/>
      <c r="NCE69" s="685"/>
      <c r="NCF69" s="685"/>
      <c r="NCG69" s="685"/>
      <c r="NCH69" s="685"/>
      <c r="NCI69" s="685"/>
      <c r="NCJ69" s="685"/>
      <c r="NCK69" s="685"/>
      <c r="NCL69" s="685"/>
      <c r="NCM69" s="685"/>
      <c r="NCN69" s="685"/>
      <c r="NCO69" s="685"/>
      <c r="NCP69" s="685"/>
      <c r="NCQ69" s="685"/>
      <c r="NCR69" s="685"/>
      <c r="NCS69" s="685"/>
      <c r="NCT69" s="685"/>
      <c r="NCU69" s="685"/>
      <c r="NCV69" s="685"/>
      <c r="NCW69" s="685"/>
      <c r="NCX69" s="685"/>
      <c r="NCY69" s="685"/>
      <c r="NCZ69" s="685"/>
      <c r="NDA69" s="685"/>
      <c r="NDB69" s="685"/>
      <c r="NDC69" s="685"/>
      <c r="NDD69" s="685"/>
      <c r="NDE69" s="685"/>
      <c r="NDF69" s="685"/>
      <c r="NDG69" s="685"/>
      <c r="NDH69" s="685"/>
      <c r="NDI69" s="685"/>
      <c r="NDJ69" s="685"/>
      <c r="NDK69" s="685"/>
      <c r="NDL69" s="685"/>
      <c r="NDM69" s="685"/>
      <c r="NDN69" s="685"/>
      <c r="NDO69" s="685"/>
      <c r="NDP69" s="685"/>
      <c r="NDQ69" s="685"/>
      <c r="NDR69" s="685"/>
      <c r="NDS69" s="685"/>
      <c r="NDT69" s="685"/>
      <c r="NDU69" s="685"/>
      <c r="NDV69" s="685"/>
      <c r="NDW69" s="685"/>
      <c r="NDX69" s="685"/>
      <c r="NDY69" s="685"/>
      <c r="NDZ69" s="685"/>
      <c r="NEA69" s="685"/>
      <c r="NEB69" s="685"/>
      <c r="NEC69" s="685"/>
      <c r="NED69" s="685"/>
      <c r="NEE69" s="685"/>
      <c r="NEF69" s="685"/>
      <c r="NEG69" s="685"/>
      <c r="NEH69" s="685"/>
      <c r="NEI69" s="685"/>
      <c r="NEJ69" s="685"/>
      <c r="NEK69" s="685"/>
      <c r="NEL69" s="685"/>
      <c r="NEM69" s="685"/>
      <c r="NEN69" s="685"/>
      <c r="NEO69" s="685"/>
      <c r="NEP69" s="685"/>
      <c r="NEQ69" s="685"/>
      <c r="NER69" s="685"/>
      <c r="NES69" s="685"/>
      <c r="NET69" s="685"/>
      <c r="NEU69" s="685"/>
      <c r="NEV69" s="685"/>
      <c r="NEW69" s="685"/>
      <c r="NEX69" s="685"/>
      <c r="NEY69" s="685"/>
      <c r="NEZ69" s="685"/>
      <c r="NFA69" s="685"/>
      <c r="NFB69" s="685"/>
      <c r="NFC69" s="685"/>
      <c r="NFD69" s="685"/>
      <c r="NFE69" s="685"/>
      <c r="NFF69" s="685"/>
      <c r="NFG69" s="685"/>
      <c r="NFH69" s="685"/>
      <c r="NFI69" s="685"/>
      <c r="NFJ69" s="685"/>
      <c r="NFK69" s="685"/>
      <c r="NFL69" s="685"/>
      <c r="NFM69" s="685"/>
      <c r="NFN69" s="685"/>
      <c r="NFO69" s="685"/>
      <c r="NFP69" s="685"/>
      <c r="NFQ69" s="685"/>
      <c r="NFR69" s="685"/>
      <c r="NFS69" s="685"/>
      <c r="NFT69" s="685"/>
      <c r="NFU69" s="685"/>
      <c r="NFV69" s="685"/>
      <c r="NFW69" s="685"/>
      <c r="NFX69" s="685"/>
      <c r="NFY69" s="685"/>
      <c r="NFZ69" s="685"/>
      <c r="NGA69" s="685"/>
      <c r="NGB69" s="685"/>
      <c r="NGC69" s="685"/>
      <c r="NGD69" s="685"/>
      <c r="NGE69" s="685"/>
      <c r="NGF69" s="685"/>
      <c r="NGG69" s="685"/>
      <c r="NGH69" s="685"/>
      <c r="NGI69" s="685"/>
      <c r="NGJ69" s="685"/>
      <c r="NGK69" s="685"/>
      <c r="NGL69" s="685"/>
      <c r="NGM69" s="685"/>
      <c r="NGN69" s="685"/>
      <c r="NGO69" s="685"/>
      <c r="NGP69" s="685"/>
      <c r="NGQ69" s="685"/>
      <c r="NGR69" s="685"/>
      <c r="NGS69" s="685"/>
      <c r="NGT69" s="685"/>
      <c r="NGU69" s="685"/>
      <c r="NGV69" s="685"/>
      <c r="NGW69" s="685"/>
      <c r="NGX69" s="685"/>
      <c r="NGY69" s="685"/>
      <c r="NGZ69" s="685"/>
      <c r="NHA69" s="685"/>
      <c r="NHB69" s="685"/>
      <c r="NHC69" s="685"/>
      <c r="NHD69" s="685"/>
      <c r="NHE69" s="685"/>
      <c r="NHF69" s="685"/>
      <c r="NHG69" s="685"/>
      <c r="NHH69" s="685"/>
      <c r="NHI69" s="685"/>
      <c r="NHJ69" s="685"/>
      <c r="NHK69" s="685"/>
      <c r="NHL69" s="685"/>
      <c r="NHM69" s="685"/>
      <c r="NHN69" s="685"/>
      <c r="NHO69" s="685"/>
      <c r="NHP69" s="685"/>
      <c r="NHQ69" s="685"/>
      <c r="NHR69" s="685"/>
      <c r="NHS69" s="685"/>
      <c r="NHT69" s="685"/>
      <c r="NHU69" s="685"/>
      <c r="NHV69" s="685"/>
      <c r="NHW69" s="685"/>
      <c r="NHX69" s="685"/>
      <c r="NHY69" s="685"/>
      <c r="NHZ69" s="685"/>
      <c r="NIA69" s="685"/>
      <c r="NIB69" s="685"/>
      <c r="NIC69" s="685"/>
      <c r="NID69" s="685"/>
      <c r="NIE69" s="685"/>
      <c r="NIF69" s="685"/>
      <c r="NIG69" s="685"/>
      <c r="NIH69" s="685"/>
      <c r="NII69" s="685"/>
      <c r="NIJ69" s="685"/>
      <c r="NIK69" s="685"/>
      <c r="NIL69" s="685"/>
      <c r="NIM69" s="685"/>
      <c r="NIN69" s="685"/>
      <c r="NIO69" s="685"/>
      <c r="NIP69" s="685"/>
      <c r="NIQ69" s="685"/>
      <c r="NIR69" s="685"/>
      <c r="NIS69" s="685"/>
      <c r="NIT69" s="685"/>
      <c r="NIU69" s="685"/>
      <c r="NIV69" s="685"/>
      <c r="NIW69" s="685"/>
      <c r="NIX69" s="685"/>
      <c r="NIY69" s="685"/>
      <c r="NIZ69" s="685"/>
      <c r="NJA69" s="685"/>
      <c r="NJB69" s="685"/>
      <c r="NJC69" s="685"/>
      <c r="NJD69" s="685"/>
      <c r="NJE69" s="685"/>
      <c r="NJF69" s="685"/>
      <c r="NJG69" s="685"/>
      <c r="NJH69" s="685"/>
      <c r="NJI69" s="685"/>
      <c r="NJJ69" s="685"/>
      <c r="NJK69" s="685"/>
      <c r="NJL69" s="685"/>
      <c r="NJM69" s="685"/>
      <c r="NJN69" s="685"/>
      <c r="NJO69" s="685"/>
      <c r="NJP69" s="685"/>
      <c r="NJQ69" s="685"/>
      <c r="NJR69" s="685"/>
      <c r="NJS69" s="685"/>
      <c r="NJT69" s="685"/>
      <c r="NJU69" s="685"/>
      <c r="NJV69" s="685"/>
      <c r="NJW69" s="685"/>
      <c r="NJX69" s="685"/>
      <c r="NJY69" s="685"/>
      <c r="NJZ69" s="685"/>
      <c r="NKA69" s="685"/>
      <c r="NKB69" s="685"/>
      <c r="NKC69" s="685"/>
      <c r="NKD69" s="685"/>
      <c r="NKE69" s="685"/>
      <c r="NKF69" s="685"/>
      <c r="NKG69" s="685"/>
      <c r="NKH69" s="685"/>
      <c r="NKI69" s="685"/>
      <c r="NKJ69" s="685"/>
      <c r="NKK69" s="685"/>
      <c r="NKL69" s="685"/>
      <c r="NKM69" s="685"/>
      <c r="NKN69" s="685"/>
      <c r="NKO69" s="685"/>
      <c r="NKP69" s="685"/>
      <c r="NKQ69" s="685"/>
      <c r="NKR69" s="685"/>
      <c r="NKS69" s="685"/>
      <c r="NKT69" s="685"/>
      <c r="NKU69" s="685"/>
      <c r="NKV69" s="685"/>
      <c r="NKW69" s="685"/>
      <c r="NKX69" s="685"/>
      <c r="NKY69" s="685"/>
      <c r="NKZ69" s="685"/>
      <c r="NLA69" s="685"/>
      <c r="NLB69" s="685"/>
      <c r="NLC69" s="685"/>
      <c r="NLD69" s="685"/>
      <c r="NLE69" s="685"/>
      <c r="NLF69" s="685"/>
      <c r="NLG69" s="685"/>
      <c r="NLH69" s="685"/>
      <c r="NLI69" s="685"/>
      <c r="NLJ69" s="685"/>
      <c r="NLK69" s="685"/>
      <c r="NLL69" s="685"/>
      <c r="NLM69" s="685"/>
      <c r="NLN69" s="685"/>
      <c r="NLO69" s="685"/>
      <c r="NLP69" s="685"/>
      <c r="NLQ69" s="685"/>
      <c r="NLR69" s="685"/>
      <c r="NLS69" s="685"/>
      <c r="NLT69" s="685"/>
      <c r="NLU69" s="685"/>
      <c r="NLV69" s="685"/>
      <c r="NLW69" s="685"/>
      <c r="NLX69" s="685"/>
      <c r="NLY69" s="685"/>
      <c r="NLZ69" s="685"/>
      <c r="NMA69" s="685"/>
      <c r="NMB69" s="685"/>
      <c r="NMC69" s="685"/>
      <c r="NMD69" s="685"/>
      <c r="NME69" s="685"/>
      <c r="NMF69" s="685"/>
      <c r="NMG69" s="685"/>
      <c r="NMH69" s="685"/>
      <c r="NMI69" s="685"/>
      <c r="NMJ69" s="685"/>
      <c r="NMK69" s="685"/>
      <c r="NML69" s="685"/>
      <c r="NMM69" s="685"/>
      <c r="NMN69" s="685"/>
      <c r="NMO69" s="685"/>
      <c r="NMP69" s="685"/>
      <c r="NMQ69" s="685"/>
      <c r="NMR69" s="685"/>
      <c r="NMS69" s="685"/>
      <c r="NMT69" s="685"/>
      <c r="NMU69" s="685"/>
      <c r="NMV69" s="685"/>
      <c r="NMW69" s="685"/>
      <c r="NMX69" s="685"/>
      <c r="NMY69" s="685"/>
      <c r="NMZ69" s="685"/>
      <c r="NNA69" s="685"/>
      <c r="NNB69" s="685"/>
      <c r="NNC69" s="685"/>
      <c r="NND69" s="685"/>
      <c r="NNE69" s="685"/>
      <c r="NNF69" s="685"/>
      <c r="NNG69" s="685"/>
      <c r="NNH69" s="685"/>
      <c r="NNI69" s="685"/>
      <c r="NNJ69" s="685"/>
      <c r="NNK69" s="685"/>
      <c r="NNL69" s="685"/>
      <c r="NNM69" s="685"/>
      <c r="NNN69" s="685"/>
      <c r="NNO69" s="685"/>
      <c r="NNP69" s="685"/>
      <c r="NNQ69" s="685"/>
      <c r="NNR69" s="685"/>
      <c r="NNS69" s="685"/>
      <c r="NNT69" s="685"/>
      <c r="NNU69" s="685"/>
      <c r="NNV69" s="685"/>
      <c r="NNW69" s="685"/>
      <c r="NNX69" s="685"/>
      <c r="NNY69" s="685"/>
      <c r="NNZ69" s="685"/>
      <c r="NOA69" s="685"/>
      <c r="NOB69" s="685"/>
      <c r="NOC69" s="685"/>
      <c r="NOD69" s="685"/>
      <c r="NOE69" s="685"/>
      <c r="NOF69" s="685"/>
      <c r="NOG69" s="685"/>
      <c r="NOH69" s="685"/>
      <c r="NOI69" s="685"/>
      <c r="NOJ69" s="685"/>
      <c r="NOK69" s="685"/>
      <c r="NOL69" s="685"/>
      <c r="NOM69" s="685"/>
      <c r="NON69" s="685"/>
      <c r="NOO69" s="685"/>
      <c r="NOP69" s="685"/>
      <c r="NOQ69" s="685"/>
      <c r="NOR69" s="685"/>
      <c r="NOS69" s="685"/>
      <c r="NOT69" s="685"/>
      <c r="NOU69" s="685"/>
      <c r="NOV69" s="685"/>
      <c r="NOW69" s="685"/>
      <c r="NOX69" s="685"/>
      <c r="NOY69" s="685"/>
      <c r="NOZ69" s="685"/>
      <c r="NPA69" s="685"/>
      <c r="NPB69" s="685"/>
      <c r="NPC69" s="685"/>
      <c r="NPD69" s="685"/>
      <c r="NPE69" s="685"/>
      <c r="NPF69" s="685"/>
      <c r="NPG69" s="685"/>
      <c r="NPH69" s="685"/>
      <c r="NPI69" s="685"/>
      <c r="NPJ69" s="685"/>
      <c r="NPK69" s="685"/>
      <c r="NPL69" s="685"/>
      <c r="NPM69" s="685"/>
      <c r="NPN69" s="685"/>
      <c r="NPO69" s="685"/>
      <c r="NPP69" s="685"/>
      <c r="NPQ69" s="685"/>
      <c r="NPR69" s="685"/>
      <c r="NPS69" s="685"/>
      <c r="NPT69" s="685"/>
      <c r="NPU69" s="685"/>
      <c r="NPV69" s="685"/>
      <c r="NPW69" s="685"/>
      <c r="NPX69" s="685"/>
      <c r="NPY69" s="685"/>
      <c r="NPZ69" s="685"/>
      <c r="NQA69" s="685"/>
      <c r="NQB69" s="685"/>
      <c r="NQC69" s="685"/>
      <c r="NQD69" s="685"/>
      <c r="NQE69" s="685"/>
      <c r="NQF69" s="685"/>
      <c r="NQG69" s="685"/>
      <c r="NQH69" s="685"/>
      <c r="NQI69" s="685"/>
      <c r="NQJ69" s="685"/>
      <c r="NQK69" s="685"/>
      <c r="NQL69" s="685"/>
      <c r="NQM69" s="685"/>
      <c r="NQN69" s="685"/>
      <c r="NQO69" s="685"/>
      <c r="NQP69" s="685"/>
      <c r="NQQ69" s="685"/>
      <c r="NQR69" s="685"/>
      <c r="NQS69" s="685"/>
      <c r="NQT69" s="685"/>
      <c r="NQU69" s="685"/>
      <c r="NQV69" s="685"/>
      <c r="NQW69" s="685"/>
      <c r="NQX69" s="685"/>
      <c r="NQY69" s="685"/>
      <c r="NQZ69" s="685"/>
      <c r="NRA69" s="685"/>
      <c r="NRB69" s="685"/>
      <c r="NRC69" s="685"/>
      <c r="NRD69" s="685"/>
      <c r="NRE69" s="685"/>
      <c r="NRF69" s="685"/>
      <c r="NRG69" s="685"/>
      <c r="NRH69" s="685"/>
      <c r="NRI69" s="685"/>
      <c r="NRJ69" s="685"/>
      <c r="NRK69" s="685"/>
      <c r="NRL69" s="685"/>
      <c r="NRM69" s="685"/>
      <c r="NRN69" s="685"/>
      <c r="NRO69" s="685"/>
      <c r="NRP69" s="685"/>
      <c r="NRQ69" s="685"/>
      <c r="NRR69" s="685"/>
      <c r="NRS69" s="685"/>
      <c r="NRT69" s="685"/>
      <c r="NRU69" s="685"/>
      <c r="NRV69" s="685"/>
      <c r="NRW69" s="685"/>
      <c r="NRX69" s="685"/>
      <c r="NRY69" s="685"/>
      <c r="NRZ69" s="685"/>
      <c r="NSA69" s="685"/>
      <c r="NSB69" s="685"/>
      <c r="NSC69" s="685"/>
      <c r="NSD69" s="685"/>
      <c r="NSE69" s="685"/>
      <c r="NSF69" s="685"/>
      <c r="NSG69" s="685"/>
      <c r="NSH69" s="685"/>
      <c r="NSI69" s="685"/>
      <c r="NSJ69" s="685"/>
      <c r="NSK69" s="685"/>
      <c r="NSL69" s="685"/>
      <c r="NSM69" s="685"/>
      <c r="NSN69" s="685"/>
      <c r="NSO69" s="685"/>
      <c r="NSP69" s="685"/>
      <c r="NSQ69" s="685"/>
      <c r="NSR69" s="685"/>
      <c r="NSS69" s="685"/>
      <c r="NST69" s="685"/>
      <c r="NSU69" s="685"/>
      <c r="NSV69" s="685"/>
      <c r="NSW69" s="685"/>
      <c r="NSX69" s="685"/>
      <c r="NSY69" s="685"/>
      <c r="NSZ69" s="685"/>
      <c r="NTA69" s="685"/>
      <c r="NTB69" s="685"/>
      <c r="NTC69" s="685"/>
      <c r="NTD69" s="685"/>
      <c r="NTE69" s="685"/>
      <c r="NTF69" s="685"/>
      <c r="NTG69" s="685"/>
      <c r="NTH69" s="685"/>
      <c r="NTI69" s="685"/>
      <c r="NTJ69" s="685"/>
      <c r="NTK69" s="685"/>
      <c r="NTL69" s="685"/>
      <c r="NTM69" s="685"/>
      <c r="NTN69" s="685"/>
      <c r="NTO69" s="685"/>
      <c r="NTP69" s="685"/>
      <c r="NTQ69" s="685"/>
      <c r="NTR69" s="685"/>
      <c r="NTS69" s="685"/>
      <c r="NTT69" s="685"/>
      <c r="NTU69" s="685"/>
      <c r="NTV69" s="685"/>
      <c r="NTW69" s="685"/>
      <c r="NTX69" s="685"/>
      <c r="NTY69" s="685"/>
      <c r="NTZ69" s="685"/>
      <c r="NUA69" s="685"/>
      <c r="NUB69" s="685"/>
      <c r="NUC69" s="685"/>
      <c r="NUD69" s="685"/>
      <c r="NUE69" s="685"/>
      <c r="NUF69" s="685"/>
      <c r="NUG69" s="685"/>
      <c r="NUH69" s="685"/>
      <c r="NUI69" s="685"/>
      <c r="NUJ69" s="685"/>
      <c r="NUK69" s="685"/>
      <c r="NUL69" s="685"/>
      <c r="NUM69" s="685"/>
      <c r="NUN69" s="685"/>
      <c r="NUO69" s="685"/>
      <c r="NUP69" s="685"/>
      <c r="NUQ69" s="685"/>
      <c r="NUR69" s="685"/>
      <c r="NUS69" s="685"/>
      <c r="NUT69" s="685"/>
      <c r="NUU69" s="685"/>
      <c r="NUV69" s="685"/>
      <c r="NUW69" s="685"/>
      <c r="NUX69" s="685"/>
      <c r="NUY69" s="685"/>
      <c r="NUZ69" s="685"/>
      <c r="NVA69" s="685"/>
      <c r="NVB69" s="685"/>
      <c r="NVC69" s="685"/>
      <c r="NVD69" s="685"/>
      <c r="NVE69" s="685"/>
      <c r="NVF69" s="685"/>
      <c r="NVG69" s="685"/>
      <c r="NVH69" s="685"/>
      <c r="NVI69" s="685"/>
      <c r="NVJ69" s="685"/>
      <c r="NVK69" s="685"/>
      <c r="NVL69" s="685"/>
      <c r="NVM69" s="685"/>
      <c r="NVN69" s="685"/>
      <c r="NVO69" s="685"/>
      <c r="NVP69" s="685"/>
      <c r="NVQ69" s="685"/>
      <c r="NVR69" s="685"/>
      <c r="NVS69" s="685"/>
      <c r="NVT69" s="685"/>
      <c r="NVU69" s="685"/>
      <c r="NVV69" s="685"/>
      <c r="NVW69" s="685"/>
      <c r="NVX69" s="685"/>
      <c r="NVY69" s="685"/>
      <c r="NVZ69" s="685"/>
      <c r="NWA69" s="685"/>
      <c r="NWB69" s="685"/>
      <c r="NWC69" s="685"/>
      <c r="NWD69" s="685"/>
      <c r="NWE69" s="685"/>
      <c r="NWF69" s="685"/>
      <c r="NWG69" s="685"/>
      <c r="NWH69" s="685"/>
      <c r="NWI69" s="685"/>
      <c r="NWJ69" s="685"/>
      <c r="NWK69" s="685"/>
      <c r="NWL69" s="685"/>
      <c r="NWM69" s="685"/>
      <c r="NWN69" s="685"/>
      <c r="NWO69" s="685"/>
      <c r="NWP69" s="685"/>
      <c r="NWQ69" s="685"/>
      <c r="NWR69" s="685"/>
      <c r="NWS69" s="685"/>
      <c r="NWT69" s="685"/>
      <c r="NWU69" s="685"/>
      <c r="NWV69" s="685"/>
      <c r="NWW69" s="685"/>
      <c r="NWX69" s="685"/>
      <c r="NWY69" s="685"/>
      <c r="NWZ69" s="685"/>
      <c r="NXA69" s="685"/>
      <c r="NXB69" s="685"/>
      <c r="NXC69" s="685"/>
      <c r="NXD69" s="685"/>
      <c r="NXE69" s="685"/>
      <c r="NXF69" s="685"/>
      <c r="NXG69" s="685"/>
      <c r="NXH69" s="685"/>
      <c r="NXI69" s="685"/>
      <c r="NXJ69" s="685"/>
      <c r="NXK69" s="685"/>
      <c r="NXL69" s="685"/>
      <c r="NXM69" s="685"/>
      <c r="NXN69" s="685"/>
      <c r="NXO69" s="685"/>
      <c r="NXP69" s="685"/>
      <c r="NXQ69" s="685"/>
      <c r="NXR69" s="685"/>
      <c r="NXS69" s="685"/>
      <c r="NXT69" s="685"/>
      <c r="NXU69" s="685"/>
      <c r="NXV69" s="685"/>
      <c r="NXW69" s="685"/>
      <c r="NXX69" s="685"/>
      <c r="NXY69" s="685"/>
      <c r="NXZ69" s="685"/>
      <c r="NYA69" s="685"/>
      <c r="NYB69" s="685"/>
      <c r="NYC69" s="685"/>
      <c r="NYD69" s="685"/>
      <c r="NYE69" s="685"/>
      <c r="NYF69" s="685"/>
      <c r="NYG69" s="685"/>
      <c r="NYH69" s="685"/>
      <c r="NYI69" s="685"/>
      <c r="NYJ69" s="685"/>
      <c r="NYK69" s="685"/>
      <c r="NYL69" s="685"/>
      <c r="NYM69" s="685"/>
      <c r="NYN69" s="685"/>
      <c r="NYO69" s="685"/>
      <c r="NYP69" s="685"/>
      <c r="NYQ69" s="685"/>
      <c r="NYR69" s="685"/>
      <c r="NYS69" s="685"/>
      <c r="NYT69" s="685"/>
      <c r="NYU69" s="685"/>
      <c r="NYV69" s="685"/>
      <c r="NYW69" s="685"/>
      <c r="NYX69" s="685"/>
      <c r="NYY69" s="685"/>
      <c r="NYZ69" s="685"/>
      <c r="NZA69" s="685"/>
      <c r="NZB69" s="685"/>
      <c r="NZC69" s="685"/>
      <c r="NZD69" s="685"/>
      <c r="NZE69" s="685"/>
      <c r="NZF69" s="685"/>
      <c r="NZG69" s="685"/>
      <c r="NZH69" s="685"/>
      <c r="NZI69" s="685"/>
      <c r="NZJ69" s="685"/>
      <c r="NZK69" s="685"/>
      <c r="NZL69" s="685"/>
      <c r="NZM69" s="685"/>
      <c r="NZN69" s="685"/>
      <c r="NZO69" s="685"/>
      <c r="NZP69" s="685"/>
      <c r="NZQ69" s="685"/>
      <c r="NZR69" s="685"/>
      <c r="NZS69" s="685"/>
      <c r="NZT69" s="685"/>
      <c r="NZU69" s="685"/>
      <c r="NZV69" s="685"/>
      <c r="NZW69" s="685"/>
      <c r="NZX69" s="685"/>
      <c r="NZY69" s="685"/>
      <c r="NZZ69" s="685"/>
      <c r="OAA69" s="685"/>
      <c r="OAB69" s="685"/>
      <c r="OAC69" s="685"/>
      <c r="OAD69" s="685"/>
      <c r="OAE69" s="685"/>
      <c r="OAF69" s="685"/>
      <c r="OAG69" s="685"/>
      <c r="OAH69" s="685"/>
      <c r="OAI69" s="685"/>
      <c r="OAJ69" s="685"/>
      <c r="OAK69" s="685"/>
      <c r="OAL69" s="685"/>
      <c r="OAM69" s="685"/>
      <c r="OAN69" s="685"/>
      <c r="OAO69" s="685"/>
      <c r="OAP69" s="685"/>
      <c r="OAQ69" s="685"/>
      <c r="OAR69" s="685"/>
      <c r="OAS69" s="685"/>
      <c r="OAT69" s="685"/>
      <c r="OAU69" s="685"/>
      <c r="OAV69" s="685"/>
      <c r="OAW69" s="685"/>
      <c r="OAX69" s="685"/>
      <c r="OAY69" s="685"/>
      <c r="OAZ69" s="685"/>
      <c r="OBA69" s="685"/>
      <c r="OBB69" s="685"/>
      <c r="OBC69" s="685"/>
      <c r="OBD69" s="685"/>
      <c r="OBE69" s="685"/>
      <c r="OBF69" s="685"/>
      <c r="OBG69" s="685"/>
      <c r="OBH69" s="685"/>
      <c r="OBI69" s="685"/>
      <c r="OBJ69" s="685"/>
      <c r="OBK69" s="685"/>
      <c r="OBL69" s="685"/>
      <c r="OBM69" s="685"/>
      <c r="OBN69" s="685"/>
      <c r="OBO69" s="685"/>
      <c r="OBP69" s="685"/>
      <c r="OBQ69" s="685"/>
      <c r="OBR69" s="685"/>
      <c r="OBS69" s="685"/>
      <c r="OBT69" s="685"/>
      <c r="OBU69" s="685"/>
      <c r="OBV69" s="685"/>
      <c r="OBW69" s="685"/>
      <c r="OBX69" s="685"/>
      <c r="OBY69" s="685"/>
      <c r="OBZ69" s="685"/>
      <c r="OCA69" s="685"/>
      <c r="OCB69" s="685"/>
      <c r="OCC69" s="685"/>
      <c r="OCD69" s="685"/>
      <c r="OCE69" s="685"/>
      <c r="OCF69" s="685"/>
      <c r="OCG69" s="685"/>
      <c r="OCH69" s="685"/>
      <c r="OCI69" s="685"/>
      <c r="OCJ69" s="685"/>
      <c r="OCK69" s="685"/>
      <c r="OCL69" s="685"/>
      <c r="OCM69" s="685"/>
      <c r="OCN69" s="685"/>
      <c r="OCO69" s="685"/>
      <c r="OCP69" s="685"/>
      <c r="OCQ69" s="685"/>
      <c r="OCR69" s="685"/>
      <c r="OCS69" s="685"/>
      <c r="OCT69" s="685"/>
      <c r="OCU69" s="685"/>
      <c r="OCV69" s="685"/>
      <c r="OCW69" s="685"/>
      <c r="OCX69" s="685"/>
      <c r="OCY69" s="685"/>
      <c r="OCZ69" s="685"/>
      <c r="ODA69" s="685"/>
      <c r="ODB69" s="685"/>
      <c r="ODC69" s="685"/>
      <c r="ODD69" s="685"/>
      <c r="ODE69" s="685"/>
      <c r="ODF69" s="685"/>
      <c r="ODG69" s="685"/>
      <c r="ODH69" s="685"/>
      <c r="ODI69" s="685"/>
      <c r="ODJ69" s="685"/>
      <c r="ODK69" s="685"/>
      <c r="ODL69" s="685"/>
      <c r="ODM69" s="685"/>
      <c r="ODN69" s="685"/>
      <c r="ODO69" s="685"/>
      <c r="ODP69" s="685"/>
      <c r="ODQ69" s="685"/>
      <c r="ODR69" s="685"/>
      <c r="ODS69" s="685"/>
      <c r="ODT69" s="685"/>
      <c r="ODU69" s="685"/>
      <c r="ODV69" s="685"/>
      <c r="ODW69" s="685"/>
      <c r="ODX69" s="685"/>
      <c r="ODY69" s="685"/>
      <c r="ODZ69" s="685"/>
      <c r="OEA69" s="685"/>
      <c r="OEB69" s="685"/>
      <c r="OEC69" s="685"/>
      <c r="OED69" s="685"/>
      <c r="OEE69" s="685"/>
      <c r="OEF69" s="685"/>
      <c r="OEG69" s="685"/>
      <c r="OEH69" s="685"/>
      <c r="OEI69" s="685"/>
      <c r="OEJ69" s="685"/>
      <c r="OEK69" s="685"/>
      <c r="OEL69" s="685"/>
      <c r="OEM69" s="685"/>
      <c r="OEN69" s="685"/>
      <c r="OEO69" s="685"/>
      <c r="OEP69" s="685"/>
      <c r="OEQ69" s="685"/>
      <c r="OER69" s="685"/>
      <c r="OES69" s="685"/>
      <c r="OET69" s="685"/>
      <c r="OEU69" s="685"/>
      <c r="OEV69" s="685"/>
      <c r="OEW69" s="685"/>
      <c r="OEX69" s="685"/>
      <c r="OEY69" s="685"/>
      <c r="OEZ69" s="685"/>
      <c r="OFA69" s="685"/>
      <c r="OFB69" s="685"/>
      <c r="OFC69" s="685"/>
      <c r="OFD69" s="685"/>
      <c r="OFE69" s="685"/>
      <c r="OFF69" s="685"/>
      <c r="OFG69" s="685"/>
      <c r="OFH69" s="685"/>
      <c r="OFI69" s="685"/>
      <c r="OFJ69" s="685"/>
      <c r="OFK69" s="685"/>
      <c r="OFL69" s="685"/>
      <c r="OFM69" s="685"/>
      <c r="OFN69" s="685"/>
      <c r="OFO69" s="685"/>
      <c r="OFP69" s="685"/>
      <c r="OFQ69" s="685"/>
      <c r="OFR69" s="685"/>
      <c r="OFS69" s="685"/>
      <c r="OFT69" s="685"/>
      <c r="OFU69" s="685"/>
      <c r="OFV69" s="685"/>
      <c r="OFW69" s="685"/>
      <c r="OFX69" s="685"/>
      <c r="OFY69" s="685"/>
      <c r="OFZ69" s="685"/>
      <c r="OGA69" s="685"/>
      <c r="OGB69" s="685"/>
      <c r="OGC69" s="685"/>
      <c r="OGD69" s="685"/>
      <c r="OGE69" s="685"/>
      <c r="OGF69" s="685"/>
      <c r="OGG69" s="685"/>
      <c r="OGH69" s="685"/>
      <c r="OGI69" s="685"/>
      <c r="OGJ69" s="685"/>
      <c r="OGK69" s="685"/>
      <c r="OGL69" s="685"/>
      <c r="OGM69" s="685"/>
      <c r="OGN69" s="685"/>
      <c r="OGO69" s="685"/>
      <c r="OGP69" s="685"/>
      <c r="OGQ69" s="685"/>
      <c r="OGR69" s="685"/>
      <c r="OGS69" s="685"/>
      <c r="OGT69" s="685"/>
      <c r="OGU69" s="685"/>
      <c r="OGV69" s="685"/>
      <c r="OGW69" s="685"/>
      <c r="OGX69" s="685"/>
      <c r="OGY69" s="685"/>
      <c r="OGZ69" s="685"/>
      <c r="OHA69" s="685"/>
      <c r="OHB69" s="685"/>
      <c r="OHC69" s="685"/>
      <c r="OHD69" s="685"/>
      <c r="OHE69" s="685"/>
      <c r="OHF69" s="685"/>
      <c r="OHG69" s="685"/>
      <c r="OHH69" s="685"/>
      <c r="OHI69" s="685"/>
      <c r="OHJ69" s="685"/>
      <c r="OHK69" s="685"/>
      <c r="OHL69" s="685"/>
      <c r="OHM69" s="685"/>
      <c r="OHN69" s="685"/>
      <c r="OHO69" s="685"/>
      <c r="OHP69" s="685"/>
      <c r="OHQ69" s="685"/>
      <c r="OHR69" s="685"/>
      <c r="OHS69" s="685"/>
      <c r="OHT69" s="685"/>
      <c r="OHU69" s="685"/>
      <c r="OHV69" s="685"/>
      <c r="OHW69" s="685"/>
      <c r="OHX69" s="685"/>
      <c r="OHY69" s="685"/>
      <c r="OHZ69" s="685"/>
      <c r="OIA69" s="685"/>
      <c r="OIB69" s="685"/>
      <c r="OIC69" s="685"/>
      <c r="OID69" s="685"/>
      <c r="OIE69" s="685"/>
      <c r="OIF69" s="685"/>
      <c r="OIG69" s="685"/>
      <c r="OIH69" s="685"/>
      <c r="OII69" s="685"/>
      <c r="OIJ69" s="685"/>
      <c r="OIK69" s="685"/>
      <c r="OIL69" s="685"/>
      <c r="OIM69" s="685"/>
      <c r="OIN69" s="685"/>
      <c r="OIO69" s="685"/>
      <c r="OIP69" s="685"/>
      <c r="OIQ69" s="685"/>
      <c r="OIR69" s="685"/>
      <c r="OIS69" s="685"/>
      <c r="OIT69" s="685"/>
      <c r="OIU69" s="685"/>
      <c r="OIV69" s="685"/>
      <c r="OIW69" s="685"/>
      <c r="OIX69" s="685"/>
      <c r="OIY69" s="685"/>
      <c r="OIZ69" s="685"/>
      <c r="OJA69" s="685"/>
      <c r="OJB69" s="685"/>
      <c r="OJC69" s="685"/>
      <c r="OJD69" s="685"/>
      <c r="OJE69" s="685"/>
      <c r="OJF69" s="685"/>
      <c r="OJG69" s="685"/>
      <c r="OJH69" s="685"/>
      <c r="OJI69" s="685"/>
      <c r="OJJ69" s="685"/>
      <c r="OJK69" s="685"/>
      <c r="OJL69" s="685"/>
      <c r="OJM69" s="685"/>
      <c r="OJN69" s="685"/>
      <c r="OJO69" s="685"/>
      <c r="OJP69" s="685"/>
      <c r="OJQ69" s="685"/>
      <c r="OJR69" s="685"/>
      <c r="OJS69" s="685"/>
      <c r="OJT69" s="685"/>
      <c r="OJU69" s="685"/>
      <c r="OJV69" s="685"/>
      <c r="OJW69" s="685"/>
      <c r="OJX69" s="685"/>
      <c r="OJY69" s="685"/>
      <c r="OJZ69" s="685"/>
      <c r="OKA69" s="685"/>
      <c r="OKB69" s="685"/>
      <c r="OKC69" s="685"/>
      <c r="OKD69" s="685"/>
      <c r="OKE69" s="685"/>
      <c r="OKF69" s="685"/>
      <c r="OKG69" s="685"/>
      <c r="OKH69" s="685"/>
      <c r="OKI69" s="685"/>
      <c r="OKJ69" s="685"/>
      <c r="OKK69" s="685"/>
      <c r="OKL69" s="685"/>
      <c r="OKM69" s="685"/>
      <c r="OKN69" s="685"/>
      <c r="OKO69" s="685"/>
      <c r="OKP69" s="685"/>
      <c r="OKQ69" s="685"/>
      <c r="OKR69" s="685"/>
      <c r="OKS69" s="685"/>
      <c r="OKT69" s="685"/>
      <c r="OKU69" s="685"/>
      <c r="OKV69" s="685"/>
      <c r="OKW69" s="685"/>
      <c r="OKX69" s="685"/>
      <c r="OKY69" s="685"/>
      <c r="OKZ69" s="685"/>
      <c r="OLA69" s="685"/>
      <c r="OLB69" s="685"/>
      <c r="OLC69" s="685"/>
      <c r="OLD69" s="685"/>
      <c r="OLE69" s="685"/>
      <c r="OLF69" s="685"/>
      <c r="OLG69" s="685"/>
      <c r="OLH69" s="685"/>
      <c r="OLI69" s="685"/>
      <c r="OLJ69" s="685"/>
      <c r="OLK69" s="685"/>
      <c r="OLL69" s="685"/>
      <c r="OLM69" s="685"/>
      <c r="OLN69" s="685"/>
      <c r="OLO69" s="685"/>
      <c r="OLP69" s="685"/>
      <c r="OLQ69" s="685"/>
      <c r="OLR69" s="685"/>
      <c r="OLS69" s="685"/>
      <c r="OLT69" s="685"/>
      <c r="OLU69" s="685"/>
      <c r="OLV69" s="685"/>
      <c r="OLW69" s="685"/>
      <c r="OLX69" s="685"/>
      <c r="OLY69" s="685"/>
      <c r="OLZ69" s="685"/>
      <c r="OMA69" s="685"/>
      <c r="OMB69" s="685"/>
      <c r="OMC69" s="685"/>
      <c r="OMD69" s="685"/>
      <c r="OME69" s="685"/>
      <c r="OMF69" s="685"/>
      <c r="OMG69" s="685"/>
      <c r="OMH69" s="685"/>
      <c r="OMI69" s="685"/>
      <c r="OMJ69" s="685"/>
      <c r="OMK69" s="685"/>
      <c r="OML69" s="685"/>
      <c r="OMM69" s="685"/>
      <c r="OMN69" s="685"/>
      <c r="OMO69" s="685"/>
      <c r="OMP69" s="685"/>
      <c r="OMQ69" s="685"/>
      <c r="OMR69" s="685"/>
      <c r="OMS69" s="685"/>
      <c r="OMT69" s="685"/>
      <c r="OMU69" s="685"/>
      <c r="OMV69" s="685"/>
      <c r="OMW69" s="685"/>
      <c r="OMX69" s="685"/>
      <c r="OMY69" s="685"/>
      <c r="OMZ69" s="685"/>
      <c r="ONA69" s="685"/>
      <c r="ONB69" s="685"/>
      <c r="ONC69" s="685"/>
      <c r="OND69" s="685"/>
      <c r="ONE69" s="685"/>
      <c r="ONF69" s="685"/>
      <c r="ONG69" s="685"/>
      <c r="ONH69" s="685"/>
      <c r="ONI69" s="685"/>
      <c r="ONJ69" s="685"/>
      <c r="ONK69" s="685"/>
      <c r="ONL69" s="685"/>
      <c r="ONM69" s="685"/>
      <c r="ONN69" s="685"/>
      <c r="ONO69" s="685"/>
      <c r="ONP69" s="685"/>
      <c r="ONQ69" s="685"/>
      <c r="ONR69" s="685"/>
      <c r="ONS69" s="685"/>
      <c r="ONT69" s="685"/>
      <c r="ONU69" s="685"/>
      <c r="ONV69" s="685"/>
      <c r="ONW69" s="685"/>
      <c r="ONX69" s="685"/>
      <c r="ONY69" s="685"/>
      <c r="ONZ69" s="685"/>
      <c r="OOA69" s="685"/>
      <c r="OOB69" s="685"/>
      <c r="OOC69" s="685"/>
      <c r="OOD69" s="685"/>
      <c r="OOE69" s="685"/>
      <c r="OOF69" s="685"/>
      <c r="OOG69" s="685"/>
      <c r="OOH69" s="685"/>
      <c r="OOI69" s="685"/>
      <c r="OOJ69" s="685"/>
      <c r="OOK69" s="685"/>
      <c r="OOL69" s="685"/>
      <c r="OOM69" s="685"/>
      <c r="OON69" s="685"/>
      <c r="OOO69" s="685"/>
      <c r="OOP69" s="685"/>
      <c r="OOQ69" s="685"/>
      <c r="OOR69" s="685"/>
      <c r="OOS69" s="685"/>
      <c r="OOT69" s="685"/>
      <c r="OOU69" s="685"/>
      <c r="OOV69" s="685"/>
      <c r="OOW69" s="685"/>
      <c r="OOX69" s="685"/>
      <c r="OOY69" s="685"/>
      <c r="OOZ69" s="685"/>
      <c r="OPA69" s="685"/>
      <c r="OPB69" s="685"/>
      <c r="OPC69" s="685"/>
      <c r="OPD69" s="685"/>
      <c r="OPE69" s="685"/>
      <c r="OPF69" s="685"/>
      <c r="OPG69" s="685"/>
      <c r="OPH69" s="685"/>
      <c r="OPI69" s="685"/>
      <c r="OPJ69" s="685"/>
      <c r="OPK69" s="685"/>
      <c r="OPL69" s="685"/>
      <c r="OPM69" s="685"/>
      <c r="OPN69" s="685"/>
      <c r="OPO69" s="685"/>
      <c r="OPP69" s="685"/>
      <c r="OPQ69" s="685"/>
      <c r="OPR69" s="685"/>
      <c r="OPS69" s="685"/>
      <c r="OPT69" s="685"/>
      <c r="OPU69" s="685"/>
      <c r="OPV69" s="685"/>
      <c r="OPW69" s="685"/>
      <c r="OPX69" s="685"/>
      <c r="OPY69" s="685"/>
      <c r="OPZ69" s="685"/>
      <c r="OQA69" s="685"/>
      <c r="OQB69" s="685"/>
      <c r="OQC69" s="685"/>
      <c r="OQD69" s="685"/>
      <c r="OQE69" s="685"/>
      <c r="OQF69" s="685"/>
      <c r="OQG69" s="685"/>
      <c r="OQH69" s="685"/>
      <c r="OQI69" s="685"/>
      <c r="OQJ69" s="685"/>
      <c r="OQK69" s="685"/>
      <c r="OQL69" s="685"/>
      <c r="OQM69" s="685"/>
      <c r="OQN69" s="685"/>
      <c r="OQO69" s="685"/>
      <c r="OQP69" s="685"/>
      <c r="OQQ69" s="685"/>
      <c r="OQR69" s="685"/>
      <c r="OQS69" s="685"/>
      <c r="OQT69" s="685"/>
      <c r="OQU69" s="685"/>
      <c r="OQV69" s="685"/>
      <c r="OQW69" s="685"/>
      <c r="OQX69" s="685"/>
      <c r="OQY69" s="685"/>
      <c r="OQZ69" s="685"/>
      <c r="ORA69" s="685"/>
      <c r="ORB69" s="685"/>
      <c r="ORC69" s="685"/>
      <c r="ORD69" s="685"/>
      <c r="ORE69" s="685"/>
      <c r="ORF69" s="685"/>
      <c r="ORG69" s="685"/>
      <c r="ORH69" s="685"/>
      <c r="ORI69" s="685"/>
      <c r="ORJ69" s="685"/>
      <c r="ORK69" s="685"/>
      <c r="ORL69" s="685"/>
      <c r="ORM69" s="685"/>
      <c r="ORN69" s="685"/>
      <c r="ORO69" s="685"/>
      <c r="ORP69" s="685"/>
      <c r="ORQ69" s="685"/>
      <c r="ORR69" s="685"/>
      <c r="ORS69" s="685"/>
      <c r="ORT69" s="685"/>
      <c r="ORU69" s="685"/>
      <c r="ORV69" s="685"/>
      <c r="ORW69" s="685"/>
      <c r="ORX69" s="685"/>
      <c r="ORY69" s="685"/>
      <c r="ORZ69" s="685"/>
      <c r="OSA69" s="685"/>
      <c r="OSB69" s="685"/>
      <c r="OSC69" s="685"/>
      <c r="OSD69" s="685"/>
      <c r="OSE69" s="685"/>
      <c r="OSF69" s="685"/>
      <c r="OSG69" s="685"/>
      <c r="OSH69" s="685"/>
      <c r="OSI69" s="685"/>
      <c r="OSJ69" s="685"/>
      <c r="OSK69" s="685"/>
      <c r="OSL69" s="685"/>
      <c r="OSM69" s="685"/>
      <c r="OSN69" s="685"/>
      <c r="OSO69" s="685"/>
      <c r="OSP69" s="685"/>
      <c r="OSQ69" s="685"/>
      <c r="OSR69" s="685"/>
      <c r="OSS69" s="685"/>
      <c r="OST69" s="685"/>
      <c r="OSU69" s="685"/>
      <c r="OSV69" s="685"/>
      <c r="OSW69" s="685"/>
      <c r="OSX69" s="685"/>
      <c r="OSY69" s="685"/>
      <c r="OSZ69" s="685"/>
      <c r="OTA69" s="685"/>
      <c r="OTB69" s="685"/>
      <c r="OTC69" s="685"/>
      <c r="OTD69" s="685"/>
      <c r="OTE69" s="685"/>
      <c r="OTF69" s="685"/>
      <c r="OTG69" s="685"/>
      <c r="OTH69" s="685"/>
      <c r="OTI69" s="685"/>
      <c r="OTJ69" s="685"/>
      <c r="OTK69" s="685"/>
      <c r="OTL69" s="685"/>
      <c r="OTM69" s="685"/>
      <c r="OTN69" s="685"/>
      <c r="OTO69" s="685"/>
      <c r="OTP69" s="685"/>
      <c r="OTQ69" s="685"/>
      <c r="OTR69" s="685"/>
      <c r="OTS69" s="685"/>
      <c r="OTT69" s="685"/>
      <c r="OTU69" s="685"/>
      <c r="OTV69" s="685"/>
      <c r="OTW69" s="685"/>
      <c r="OTX69" s="685"/>
      <c r="OTY69" s="685"/>
      <c r="OTZ69" s="685"/>
      <c r="OUA69" s="685"/>
      <c r="OUB69" s="685"/>
      <c r="OUC69" s="685"/>
      <c r="OUD69" s="685"/>
      <c r="OUE69" s="685"/>
      <c r="OUF69" s="685"/>
      <c r="OUG69" s="685"/>
      <c r="OUH69" s="685"/>
      <c r="OUI69" s="685"/>
      <c r="OUJ69" s="685"/>
      <c r="OUK69" s="685"/>
      <c r="OUL69" s="685"/>
      <c r="OUM69" s="685"/>
      <c r="OUN69" s="685"/>
      <c r="OUO69" s="685"/>
      <c r="OUP69" s="685"/>
      <c r="OUQ69" s="685"/>
      <c r="OUR69" s="685"/>
      <c r="OUS69" s="685"/>
      <c r="OUT69" s="685"/>
      <c r="OUU69" s="685"/>
      <c r="OUV69" s="685"/>
      <c r="OUW69" s="685"/>
      <c r="OUX69" s="685"/>
      <c r="OUY69" s="685"/>
      <c r="OUZ69" s="685"/>
      <c r="OVA69" s="685"/>
      <c r="OVB69" s="685"/>
      <c r="OVC69" s="685"/>
      <c r="OVD69" s="685"/>
      <c r="OVE69" s="685"/>
      <c r="OVF69" s="685"/>
      <c r="OVG69" s="685"/>
      <c r="OVH69" s="685"/>
      <c r="OVI69" s="685"/>
      <c r="OVJ69" s="685"/>
      <c r="OVK69" s="685"/>
      <c r="OVL69" s="685"/>
      <c r="OVM69" s="685"/>
      <c r="OVN69" s="685"/>
      <c r="OVO69" s="685"/>
      <c r="OVP69" s="685"/>
      <c r="OVQ69" s="685"/>
      <c r="OVR69" s="685"/>
      <c r="OVS69" s="685"/>
      <c r="OVT69" s="685"/>
      <c r="OVU69" s="685"/>
      <c r="OVV69" s="685"/>
      <c r="OVW69" s="685"/>
      <c r="OVX69" s="685"/>
      <c r="OVY69" s="685"/>
      <c r="OVZ69" s="685"/>
      <c r="OWA69" s="685"/>
      <c r="OWB69" s="685"/>
      <c r="OWC69" s="685"/>
      <c r="OWD69" s="685"/>
      <c r="OWE69" s="685"/>
      <c r="OWF69" s="685"/>
      <c r="OWG69" s="685"/>
      <c r="OWH69" s="685"/>
      <c r="OWI69" s="685"/>
      <c r="OWJ69" s="685"/>
      <c r="OWK69" s="685"/>
      <c r="OWL69" s="685"/>
      <c r="OWM69" s="685"/>
      <c r="OWN69" s="685"/>
      <c r="OWO69" s="685"/>
      <c r="OWP69" s="685"/>
      <c r="OWQ69" s="685"/>
      <c r="OWR69" s="685"/>
      <c r="OWS69" s="685"/>
      <c r="OWT69" s="685"/>
      <c r="OWU69" s="685"/>
      <c r="OWV69" s="685"/>
      <c r="OWW69" s="685"/>
      <c r="OWX69" s="685"/>
      <c r="OWY69" s="685"/>
      <c r="OWZ69" s="685"/>
      <c r="OXA69" s="685"/>
      <c r="OXB69" s="685"/>
      <c r="OXC69" s="685"/>
      <c r="OXD69" s="685"/>
      <c r="OXE69" s="685"/>
      <c r="OXF69" s="685"/>
      <c r="OXG69" s="685"/>
      <c r="OXH69" s="685"/>
      <c r="OXI69" s="685"/>
      <c r="OXJ69" s="685"/>
      <c r="OXK69" s="685"/>
      <c r="OXL69" s="685"/>
      <c r="OXM69" s="685"/>
      <c r="OXN69" s="685"/>
      <c r="OXO69" s="685"/>
      <c r="OXP69" s="685"/>
      <c r="OXQ69" s="685"/>
      <c r="OXR69" s="685"/>
      <c r="OXS69" s="685"/>
      <c r="OXT69" s="685"/>
      <c r="OXU69" s="685"/>
      <c r="OXV69" s="685"/>
      <c r="OXW69" s="685"/>
      <c r="OXX69" s="685"/>
      <c r="OXY69" s="685"/>
      <c r="OXZ69" s="685"/>
      <c r="OYA69" s="685"/>
      <c r="OYB69" s="685"/>
      <c r="OYC69" s="685"/>
      <c r="OYD69" s="685"/>
      <c r="OYE69" s="685"/>
      <c r="OYF69" s="685"/>
      <c r="OYG69" s="685"/>
      <c r="OYH69" s="685"/>
      <c r="OYI69" s="685"/>
      <c r="OYJ69" s="685"/>
      <c r="OYK69" s="685"/>
      <c r="OYL69" s="685"/>
      <c r="OYM69" s="685"/>
      <c r="OYN69" s="685"/>
      <c r="OYO69" s="685"/>
      <c r="OYP69" s="685"/>
      <c r="OYQ69" s="685"/>
      <c r="OYR69" s="685"/>
      <c r="OYS69" s="685"/>
      <c r="OYT69" s="685"/>
      <c r="OYU69" s="685"/>
      <c r="OYV69" s="685"/>
      <c r="OYW69" s="685"/>
      <c r="OYX69" s="685"/>
      <c r="OYY69" s="685"/>
      <c r="OYZ69" s="685"/>
      <c r="OZA69" s="685"/>
      <c r="OZB69" s="685"/>
      <c r="OZC69" s="685"/>
      <c r="OZD69" s="685"/>
      <c r="OZE69" s="685"/>
      <c r="OZF69" s="685"/>
      <c r="OZG69" s="685"/>
      <c r="OZH69" s="685"/>
      <c r="OZI69" s="685"/>
      <c r="OZJ69" s="685"/>
      <c r="OZK69" s="685"/>
      <c r="OZL69" s="685"/>
      <c r="OZM69" s="685"/>
      <c r="OZN69" s="685"/>
      <c r="OZO69" s="685"/>
      <c r="OZP69" s="685"/>
      <c r="OZQ69" s="685"/>
      <c r="OZR69" s="685"/>
      <c r="OZS69" s="685"/>
      <c r="OZT69" s="685"/>
      <c r="OZU69" s="685"/>
      <c r="OZV69" s="685"/>
      <c r="OZW69" s="685"/>
      <c r="OZX69" s="685"/>
      <c r="OZY69" s="685"/>
      <c r="OZZ69" s="685"/>
      <c r="PAA69" s="685"/>
      <c r="PAB69" s="685"/>
      <c r="PAC69" s="685"/>
      <c r="PAD69" s="685"/>
      <c r="PAE69" s="685"/>
      <c r="PAF69" s="685"/>
      <c r="PAG69" s="685"/>
      <c r="PAH69" s="685"/>
      <c r="PAI69" s="685"/>
      <c r="PAJ69" s="685"/>
      <c r="PAK69" s="685"/>
      <c r="PAL69" s="685"/>
      <c r="PAM69" s="685"/>
      <c r="PAN69" s="685"/>
      <c r="PAO69" s="685"/>
      <c r="PAP69" s="685"/>
      <c r="PAQ69" s="685"/>
      <c r="PAR69" s="685"/>
      <c r="PAS69" s="685"/>
      <c r="PAT69" s="685"/>
      <c r="PAU69" s="685"/>
      <c r="PAV69" s="685"/>
      <c r="PAW69" s="685"/>
      <c r="PAX69" s="685"/>
      <c r="PAY69" s="685"/>
      <c r="PAZ69" s="685"/>
      <c r="PBA69" s="685"/>
      <c r="PBB69" s="685"/>
      <c r="PBC69" s="685"/>
      <c r="PBD69" s="685"/>
      <c r="PBE69" s="685"/>
      <c r="PBF69" s="685"/>
      <c r="PBG69" s="685"/>
      <c r="PBH69" s="685"/>
      <c r="PBI69" s="685"/>
      <c r="PBJ69" s="685"/>
      <c r="PBK69" s="685"/>
      <c r="PBL69" s="685"/>
      <c r="PBM69" s="685"/>
      <c r="PBN69" s="685"/>
      <c r="PBO69" s="685"/>
      <c r="PBP69" s="685"/>
      <c r="PBQ69" s="685"/>
      <c r="PBR69" s="685"/>
      <c r="PBS69" s="685"/>
      <c r="PBT69" s="685"/>
      <c r="PBU69" s="685"/>
      <c r="PBV69" s="685"/>
      <c r="PBW69" s="685"/>
      <c r="PBX69" s="685"/>
      <c r="PBY69" s="685"/>
      <c r="PBZ69" s="685"/>
      <c r="PCA69" s="685"/>
      <c r="PCB69" s="685"/>
      <c r="PCC69" s="685"/>
      <c r="PCD69" s="685"/>
      <c r="PCE69" s="685"/>
      <c r="PCF69" s="685"/>
      <c r="PCG69" s="685"/>
      <c r="PCH69" s="685"/>
      <c r="PCI69" s="685"/>
      <c r="PCJ69" s="685"/>
      <c r="PCK69" s="685"/>
      <c r="PCL69" s="685"/>
      <c r="PCM69" s="685"/>
      <c r="PCN69" s="685"/>
      <c r="PCO69" s="685"/>
      <c r="PCP69" s="685"/>
      <c r="PCQ69" s="685"/>
      <c r="PCR69" s="685"/>
      <c r="PCS69" s="685"/>
      <c r="PCT69" s="685"/>
      <c r="PCU69" s="685"/>
      <c r="PCV69" s="685"/>
      <c r="PCW69" s="685"/>
      <c r="PCX69" s="685"/>
      <c r="PCY69" s="685"/>
      <c r="PCZ69" s="685"/>
      <c r="PDA69" s="685"/>
      <c r="PDB69" s="685"/>
      <c r="PDC69" s="685"/>
      <c r="PDD69" s="685"/>
      <c r="PDE69" s="685"/>
      <c r="PDF69" s="685"/>
      <c r="PDG69" s="685"/>
      <c r="PDH69" s="685"/>
      <c r="PDI69" s="685"/>
      <c r="PDJ69" s="685"/>
      <c r="PDK69" s="685"/>
      <c r="PDL69" s="685"/>
      <c r="PDM69" s="685"/>
      <c r="PDN69" s="685"/>
      <c r="PDO69" s="685"/>
      <c r="PDP69" s="685"/>
      <c r="PDQ69" s="685"/>
      <c r="PDR69" s="685"/>
      <c r="PDS69" s="685"/>
      <c r="PDT69" s="685"/>
      <c r="PDU69" s="685"/>
      <c r="PDV69" s="685"/>
      <c r="PDW69" s="685"/>
      <c r="PDX69" s="685"/>
      <c r="PDY69" s="685"/>
      <c r="PDZ69" s="685"/>
      <c r="PEA69" s="685"/>
      <c r="PEB69" s="685"/>
      <c r="PEC69" s="685"/>
      <c r="PED69" s="685"/>
      <c r="PEE69" s="685"/>
      <c r="PEF69" s="685"/>
      <c r="PEG69" s="685"/>
      <c r="PEH69" s="685"/>
      <c r="PEI69" s="685"/>
      <c r="PEJ69" s="685"/>
      <c r="PEK69" s="685"/>
      <c r="PEL69" s="685"/>
      <c r="PEM69" s="685"/>
      <c r="PEN69" s="685"/>
      <c r="PEO69" s="685"/>
      <c r="PEP69" s="685"/>
      <c r="PEQ69" s="685"/>
      <c r="PER69" s="685"/>
      <c r="PES69" s="685"/>
      <c r="PET69" s="685"/>
      <c r="PEU69" s="685"/>
      <c r="PEV69" s="685"/>
      <c r="PEW69" s="685"/>
      <c r="PEX69" s="685"/>
      <c r="PEY69" s="685"/>
      <c r="PEZ69" s="685"/>
      <c r="PFA69" s="685"/>
      <c r="PFB69" s="685"/>
      <c r="PFC69" s="685"/>
      <c r="PFD69" s="685"/>
      <c r="PFE69" s="685"/>
      <c r="PFF69" s="685"/>
      <c r="PFG69" s="685"/>
      <c r="PFH69" s="685"/>
      <c r="PFI69" s="685"/>
      <c r="PFJ69" s="685"/>
      <c r="PFK69" s="685"/>
      <c r="PFL69" s="685"/>
      <c r="PFM69" s="685"/>
      <c r="PFN69" s="685"/>
      <c r="PFO69" s="685"/>
      <c r="PFP69" s="685"/>
      <c r="PFQ69" s="685"/>
      <c r="PFR69" s="685"/>
      <c r="PFS69" s="685"/>
      <c r="PFT69" s="685"/>
      <c r="PFU69" s="685"/>
      <c r="PFV69" s="685"/>
      <c r="PFW69" s="685"/>
      <c r="PFX69" s="685"/>
      <c r="PFY69" s="685"/>
      <c r="PFZ69" s="685"/>
      <c r="PGA69" s="685"/>
      <c r="PGB69" s="685"/>
      <c r="PGC69" s="685"/>
      <c r="PGD69" s="685"/>
      <c r="PGE69" s="685"/>
      <c r="PGF69" s="685"/>
      <c r="PGG69" s="685"/>
      <c r="PGH69" s="685"/>
      <c r="PGI69" s="685"/>
      <c r="PGJ69" s="685"/>
      <c r="PGK69" s="685"/>
      <c r="PGL69" s="685"/>
      <c r="PGM69" s="685"/>
      <c r="PGN69" s="685"/>
      <c r="PGO69" s="685"/>
      <c r="PGP69" s="685"/>
      <c r="PGQ69" s="685"/>
      <c r="PGR69" s="685"/>
      <c r="PGS69" s="685"/>
      <c r="PGT69" s="685"/>
      <c r="PGU69" s="685"/>
      <c r="PGV69" s="685"/>
      <c r="PGW69" s="685"/>
      <c r="PGX69" s="685"/>
      <c r="PGY69" s="685"/>
      <c r="PGZ69" s="685"/>
      <c r="PHA69" s="685"/>
      <c r="PHB69" s="685"/>
      <c r="PHC69" s="685"/>
      <c r="PHD69" s="685"/>
      <c r="PHE69" s="685"/>
      <c r="PHF69" s="685"/>
      <c r="PHG69" s="685"/>
      <c r="PHH69" s="685"/>
      <c r="PHI69" s="685"/>
      <c r="PHJ69" s="685"/>
      <c r="PHK69" s="685"/>
      <c r="PHL69" s="685"/>
      <c r="PHM69" s="685"/>
      <c r="PHN69" s="685"/>
      <c r="PHO69" s="685"/>
      <c r="PHP69" s="685"/>
      <c r="PHQ69" s="685"/>
      <c r="PHR69" s="685"/>
      <c r="PHS69" s="685"/>
      <c r="PHT69" s="685"/>
      <c r="PHU69" s="685"/>
      <c r="PHV69" s="685"/>
      <c r="PHW69" s="685"/>
      <c r="PHX69" s="685"/>
      <c r="PHY69" s="685"/>
      <c r="PHZ69" s="685"/>
      <c r="PIA69" s="685"/>
      <c r="PIB69" s="685"/>
      <c r="PIC69" s="685"/>
      <c r="PID69" s="685"/>
      <c r="PIE69" s="685"/>
      <c r="PIF69" s="685"/>
      <c r="PIG69" s="685"/>
      <c r="PIH69" s="685"/>
      <c r="PII69" s="685"/>
      <c r="PIJ69" s="685"/>
      <c r="PIK69" s="685"/>
      <c r="PIL69" s="685"/>
      <c r="PIM69" s="685"/>
      <c r="PIN69" s="685"/>
      <c r="PIO69" s="685"/>
      <c r="PIP69" s="685"/>
      <c r="PIQ69" s="685"/>
      <c r="PIR69" s="685"/>
      <c r="PIS69" s="685"/>
      <c r="PIT69" s="685"/>
      <c r="PIU69" s="685"/>
      <c r="PIV69" s="685"/>
      <c r="PIW69" s="685"/>
      <c r="PIX69" s="685"/>
      <c r="PIY69" s="685"/>
      <c r="PIZ69" s="685"/>
      <c r="PJA69" s="685"/>
      <c r="PJB69" s="685"/>
      <c r="PJC69" s="685"/>
      <c r="PJD69" s="685"/>
      <c r="PJE69" s="685"/>
      <c r="PJF69" s="685"/>
      <c r="PJG69" s="685"/>
      <c r="PJH69" s="685"/>
      <c r="PJI69" s="685"/>
      <c r="PJJ69" s="685"/>
      <c r="PJK69" s="685"/>
      <c r="PJL69" s="685"/>
      <c r="PJM69" s="685"/>
      <c r="PJN69" s="685"/>
      <c r="PJO69" s="685"/>
      <c r="PJP69" s="685"/>
      <c r="PJQ69" s="685"/>
      <c r="PJR69" s="685"/>
      <c r="PJS69" s="685"/>
      <c r="PJT69" s="685"/>
      <c r="PJU69" s="685"/>
      <c r="PJV69" s="685"/>
      <c r="PJW69" s="685"/>
      <c r="PJX69" s="685"/>
      <c r="PJY69" s="685"/>
      <c r="PJZ69" s="685"/>
      <c r="PKA69" s="685"/>
      <c r="PKB69" s="685"/>
      <c r="PKC69" s="685"/>
      <c r="PKD69" s="685"/>
      <c r="PKE69" s="685"/>
      <c r="PKF69" s="685"/>
      <c r="PKG69" s="685"/>
      <c r="PKH69" s="685"/>
      <c r="PKI69" s="685"/>
      <c r="PKJ69" s="685"/>
      <c r="PKK69" s="685"/>
      <c r="PKL69" s="685"/>
      <c r="PKM69" s="685"/>
      <c r="PKN69" s="685"/>
      <c r="PKO69" s="685"/>
      <c r="PKP69" s="685"/>
      <c r="PKQ69" s="685"/>
      <c r="PKR69" s="685"/>
      <c r="PKS69" s="685"/>
      <c r="PKT69" s="685"/>
      <c r="PKU69" s="685"/>
      <c r="PKV69" s="685"/>
      <c r="PKW69" s="685"/>
      <c r="PKX69" s="685"/>
      <c r="PKY69" s="685"/>
      <c r="PKZ69" s="685"/>
      <c r="PLA69" s="685"/>
      <c r="PLB69" s="685"/>
      <c r="PLC69" s="685"/>
      <c r="PLD69" s="685"/>
      <c r="PLE69" s="685"/>
      <c r="PLF69" s="685"/>
      <c r="PLG69" s="685"/>
      <c r="PLH69" s="685"/>
      <c r="PLI69" s="685"/>
      <c r="PLJ69" s="685"/>
      <c r="PLK69" s="685"/>
      <c r="PLL69" s="685"/>
      <c r="PLM69" s="685"/>
      <c r="PLN69" s="685"/>
      <c r="PLO69" s="685"/>
      <c r="PLP69" s="685"/>
      <c r="PLQ69" s="685"/>
      <c r="PLR69" s="685"/>
      <c r="PLS69" s="685"/>
      <c r="PLT69" s="685"/>
      <c r="PLU69" s="685"/>
      <c r="PLV69" s="685"/>
      <c r="PLW69" s="685"/>
      <c r="PLX69" s="685"/>
      <c r="PLY69" s="685"/>
      <c r="PLZ69" s="685"/>
      <c r="PMA69" s="685"/>
      <c r="PMB69" s="685"/>
      <c r="PMC69" s="685"/>
      <c r="PMD69" s="685"/>
      <c r="PME69" s="685"/>
      <c r="PMF69" s="685"/>
      <c r="PMG69" s="685"/>
      <c r="PMH69" s="685"/>
      <c r="PMI69" s="685"/>
      <c r="PMJ69" s="685"/>
      <c r="PMK69" s="685"/>
      <c r="PML69" s="685"/>
      <c r="PMM69" s="685"/>
      <c r="PMN69" s="685"/>
      <c r="PMO69" s="685"/>
      <c r="PMP69" s="685"/>
      <c r="PMQ69" s="685"/>
      <c r="PMR69" s="685"/>
      <c r="PMS69" s="685"/>
      <c r="PMT69" s="685"/>
      <c r="PMU69" s="685"/>
      <c r="PMV69" s="685"/>
      <c r="PMW69" s="685"/>
      <c r="PMX69" s="685"/>
      <c r="PMY69" s="685"/>
      <c r="PMZ69" s="685"/>
      <c r="PNA69" s="685"/>
      <c r="PNB69" s="685"/>
      <c r="PNC69" s="685"/>
      <c r="PND69" s="685"/>
      <c r="PNE69" s="685"/>
      <c r="PNF69" s="685"/>
      <c r="PNG69" s="685"/>
      <c r="PNH69" s="685"/>
      <c r="PNI69" s="685"/>
      <c r="PNJ69" s="685"/>
      <c r="PNK69" s="685"/>
      <c r="PNL69" s="685"/>
      <c r="PNM69" s="685"/>
      <c r="PNN69" s="685"/>
      <c r="PNO69" s="685"/>
      <c r="PNP69" s="685"/>
      <c r="PNQ69" s="685"/>
      <c r="PNR69" s="685"/>
      <c r="PNS69" s="685"/>
      <c r="PNT69" s="685"/>
      <c r="PNU69" s="685"/>
      <c r="PNV69" s="685"/>
      <c r="PNW69" s="685"/>
      <c r="PNX69" s="685"/>
      <c r="PNY69" s="685"/>
      <c r="PNZ69" s="685"/>
      <c r="POA69" s="685"/>
      <c r="POB69" s="685"/>
      <c r="POC69" s="685"/>
      <c r="POD69" s="685"/>
      <c r="POE69" s="685"/>
      <c r="POF69" s="685"/>
      <c r="POG69" s="685"/>
      <c r="POH69" s="685"/>
      <c r="POI69" s="685"/>
      <c r="POJ69" s="685"/>
      <c r="POK69" s="685"/>
      <c r="POL69" s="685"/>
      <c r="POM69" s="685"/>
      <c r="PON69" s="685"/>
      <c r="POO69" s="685"/>
      <c r="POP69" s="685"/>
      <c r="POQ69" s="685"/>
      <c r="POR69" s="685"/>
      <c r="POS69" s="685"/>
      <c r="POT69" s="685"/>
      <c r="POU69" s="685"/>
      <c r="POV69" s="685"/>
      <c r="POW69" s="685"/>
      <c r="POX69" s="685"/>
      <c r="POY69" s="685"/>
      <c r="POZ69" s="685"/>
      <c r="PPA69" s="685"/>
      <c r="PPB69" s="685"/>
      <c r="PPC69" s="685"/>
      <c r="PPD69" s="685"/>
      <c r="PPE69" s="685"/>
      <c r="PPF69" s="685"/>
      <c r="PPG69" s="685"/>
      <c r="PPH69" s="685"/>
      <c r="PPI69" s="685"/>
      <c r="PPJ69" s="685"/>
      <c r="PPK69" s="685"/>
      <c r="PPL69" s="685"/>
      <c r="PPM69" s="685"/>
      <c r="PPN69" s="685"/>
      <c r="PPO69" s="685"/>
      <c r="PPP69" s="685"/>
      <c r="PPQ69" s="685"/>
      <c r="PPR69" s="685"/>
      <c r="PPS69" s="685"/>
      <c r="PPT69" s="685"/>
      <c r="PPU69" s="685"/>
      <c r="PPV69" s="685"/>
      <c r="PPW69" s="685"/>
      <c r="PPX69" s="685"/>
      <c r="PPY69" s="685"/>
      <c r="PPZ69" s="685"/>
      <c r="PQA69" s="685"/>
      <c r="PQB69" s="685"/>
      <c r="PQC69" s="685"/>
      <c r="PQD69" s="685"/>
      <c r="PQE69" s="685"/>
      <c r="PQF69" s="685"/>
      <c r="PQG69" s="685"/>
      <c r="PQH69" s="685"/>
      <c r="PQI69" s="685"/>
      <c r="PQJ69" s="685"/>
      <c r="PQK69" s="685"/>
      <c r="PQL69" s="685"/>
      <c r="PQM69" s="685"/>
      <c r="PQN69" s="685"/>
      <c r="PQO69" s="685"/>
      <c r="PQP69" s="685"/>
      <c r="PQQ69" s="685"/>
      <c r="PQR69" s="685"/>
      <c r="PQS69" s="685"/>
      <c r="PQT69" s="685"/>
      <c r="PQU69" s="685"/>
      <c r="PQV69" s="685"/>
      <c r="PQW69" s="685"/>
      <c r="PQX69" s="685"/>
      <c r="PQY69" s="685"/>
      <c r="PQZ69" s="685"/>
      <c r="PRA69" s="685"/>
      <c r="PRB69" s="685"/>
      <c r="PRC69" s="685"/>
      <c r="PRD69" s="685"/>
      <c r="PRE69" s="685"/>
      <c r="PRF69" s="685"/>
      <c r="PRG69" s="685"/>
      <c r="PRH69" s="685"/>
      <c r="PRI69" s="685"/>
      <c r="PRJ69" s="685"/>
      <c r="PRK69" s="685"/>
      <c r="PRL69" s="685"/>
      <c r="PRM69" s="685"/>
      <c r="PRN69" s="685"/>
      <c r="PRO69" s="685"/>
      <c r="PRP69" s="685"/>
      <c r="PRQ69" s="685"/>
      <c r="PRR69" s="685"/>
      <c r="PRS69" s="685"/>
      <c r="PRT69" s="685"/>
      <c r="PRU69" s="685"/>
      <c r="PRV69" s="685"/>
      <c r="PRW69" s="685"/>
      <c r="PRX69" s="685"/>
      <c r="PRY69" s="685"/>
      <c r="PRZ69" s="685"/>
      <c r="PSA69" s="685"/>
      <c r="PSB69" s="685"/>
      <c r="PSC69" s="685"/>
      <c r="PSD69" s="685"/>
      <c r="PSE69" s="685"/>
      <c r="PSF69" s="685"/>
      <c r="PSG69" s="685"/>
      <c r="PSH69" s="685"/>
      <c r="PSI69" s="685"/>
      <c r="PSJ69" s="685"/>
      <c r="PSK69" s="685"/>
      <c r="PSL69" s="685"/>
      <c r="PSM69" s="685"/>
      <c r="PSN69" s="685"/>
      <c r="PSO69" s="685"/>
      <c r="PSP69" s="685"/>
      <c r="PSQ69" s="685"/>
      <c r="PSR69" s="685"/>
      <c r="PSS69" s="685"/>
      <c r="PST69" s="685"/>
      <c r="PSU69" s="685"/>
      <c r="PSV69" s="685"/>
      <c r="PSW69" s="685"/>
      <c r="PSX69" s="685"/>
      <c r="PSY69" s="685"/>
      <c r="PSZ69" s="685"/>
      <c r="PTA69" s="685"/>
      <c r="PTB69" s="685"/>
      <c r="PTC69" s="685"/>
      <c r="PTD69" s="685"/>
      <c r="PTE69" s="685"/>
      <c r="PTF69" s="685"/>
      <c r="PTG69" s="685"/>
      <c r="PTH69" s="685"/>
      <c r="PTI69" s="685"/>
      <c r="PTJ69" s="685"/>
      <c r="PTK69" s="685"/>
      <c r="PTL69" s="685"/>
      <c r="PTM69" s="685"/>
      <c r="PTN69" s="685"/>
      <c r="PTO69" s="685"/>
      <c r="PTP69" s="685"/>
      <c r="PTQ69" s="685"/>
      <c r="PTR69" s="685"/>
      <c r="PTS69" s="685"/>
      <c r="PTT69" s="685"/>
      <c r="PTU69" s="685"/>
      <c r="PTV69" s="685"/>
      <c r="PTW69" s="685"/>
      <c r="PTX69" s="685"/>
      <c r="PTY69" s="685"/>
      <c r="PTZ69" s="685"/>
      <c r="PUA69" s="685"/>
      <c r="PUB69" s="685"/>
      <c r="PUC69" s="685"/>
      <c r="PUD69" s="685"/>
      <c r="PUE69" s="685"/>
      <c r="PUF69" s="685"/>
      <c r="PUG69" s="685"/>
      <c r="PUH69" s="685"/>
      <c r="PUI69" s="685"/>
      <c r="PUJ69" s="685"/>
      <c r="PUK69" s="685"/>
      <c r="PUL69" s="685"/>
      <c r="PUM69" s="685"/>
      <c r="PUN69" s="685"/>
      <c r="PUO69" s="685"/>
      <c r="PUP69" s="685"/>
      <c r="PUQ69" s="685"/>
      <c r="PUR69" s="685"/>
      <c r="PUS69" s="685"/>
      <c r="PUT69" s="685"/>
      <c r="PUU69" s="685"/>
      <c r="PUV69" s="685"/>
      <c r="PUW69" s="685"/>
      <c r="PUX69" s="685"/>
      <c r="PUY69" s="685"/>
      <c r="PUZ69" s="685"/>
      <c r="PVA69" s="685"/>
      <c r="PVB69" s="685"/>
      <c r="PVC69" s="685"/>
      <c r="PVD69" s="685"/>
      <c r="PVE69" s="685"/>
      <c r="PVF69" s="685"/>
      <c r="PVG69" s="685"/>
      <c r="PVH69" s="685"/>
      <c r="PVI69" s="685"/>
      <c r="PVJ69" s="685"/>
      <c r="PVK69" s="685"/>
      <c r="PVL69" s="685"/>
      <c r="PVM69" s="685"/>
      <c r="PVN69" s="685"/>
      <c r="PVO69" s="685"/>
      <c r="PVP69" s="685"/>
      <c r="PVQ69" s="685"/>
      <c r="PVR69" s="685"/>
      <c r="PVS69" s="685"/>
      <c r="PVT69" s="685"/>
      <c r="PVU69" s="685"/>
      <c r="PVV69" s="685"/>
      <c r="PVW69" s="685"/>
      <c r="PVX69" s="685"/>
      <c r="PVY69" s="685"/>
      <c r="PVZ69" s="685"/>
      <c r="PWA69" s="685"/>
      <c r="PWB69" s="685"/>
      <c r="PWC69" s="685"/>
      <c r="PWD69" s="685"/>
      <c r="PWE69" s="685"/>
      <c r="PWF69" s="685"/>
      <c r="PWG69" s="685"/>
      <c r="PWH69" s="685"/>
      <c r="PWI69" s="685"/>
      <c r="PWJ69" s="685"/>
      <c r="PWK69" s="685"/>
      <c r="PWL69" s="685"/>
      <c r="PWM69" s="685"/>
      <c r="PWN69" s="685"/>
      <c r="PWO69" s="685"/>
      <c r="PWP69" s="685"/>
      <c r="PWQ69" s="685"/>
      <c r="PWR69" s="685"/>
      <c r="PWS69" s="685"/>
      <c r="PWT69" s="685"/>
      <c r="PWU69" s="685"/>
      <c r="PWV69" s="685"/>
      <c r="PWW69" s="685"/>
      <c r="PWX69" s="685"/>
      <c r="PWY69" s="685"/>
      <c r="PWZ69" s="685"/>
      <c r="PXA69" s="685"/>
      <c r="PXB69" s="685"/>
      <c r="PXC69" s="685"/>
      <c r="PXD69" s="685"/>
      <c r="PXE69" s="685"/>
      <c r="PXF69" s="685"/>
      <c r="PXG69" s="685"/>
      <c r="PXH69" s="685"/>
      <c r="PXI69" s="685"/>
      <c r="PXJ69" s="685"/>
      <c r="PXK69" s="685"/>
      <c r="PXL69" s="685"/>
      <c r="PXM69" s="685"/>
      <c r="PXN69" s="685"/>
      <c r="PXO69" s="685"/>
      <c r="PXP69" s="685"/>
      <c r="PXQ69" s="685"/>
      <c r="PXR69" s="685"/>
      <c r="PXS69" s="685"/>
      <c r="PXT69" s="685"/>
      <c r="PXU69" s="685"/>
      <c r="PXV69" s="685"/>
      <c r="PXW69" s="685"/>
      <c r="PXX69" s="685"/>
      <c r="PXY69" s="685"/>
      <c r="PXZ69" s="685"/>
      <c r="PYA69" s="685"/>
      <c r="PYB69" s="685"/>
      <c r="PYC69" s="685"/>
      <c r="PYD69" s="685"/>
      <c r="PYE69" s="685"/>
      <c r="PYF69" s="685"/>
      <c r="PYG69" s="685"/>
      <c r="PYH69" s="685"/>
      <c r="PYI69" s="685"/>
      <c r="PYJ69" s="685"/>
      <c r="PYK69" s="685"/>
      <c r="PYL69" s="685"/>
      <c r="PYM69" s="685"/>
      <c r="PYN69" s="685"/>
      <c r="PYO69" s="685"/>
      <c r="PYP69" s="685"/>
      <c r="PYQ69" s="685"/>
      <c r="PYR69" s="685"/>
      <c r="PYS69" s="685"/>
      <c r="PYT69" s="685"/>
      <c r="PYU69" s="685"/>
      <c r="PYV69" s="685"/>
      <c r="PYW69" s="685"/>
      <c r="PYX69" s="685"/>
      <c r="PYY69" s="685"/>
      <c r="PYZ69" s="685"/>
      <c r="PZA69" s="685"/>
      <c r="PZB69" s="685"/>
      <c r="PZC69" s="685"/>
      <c r="PZD69" s="685"/>
      <c r="PZE69" s="685"/>
      <c r="PZF69" s="685"/>
      <c r="PZG69" s="685"/>
      <c r="PZH69" s="685"/>
      <c r="PZI69" s="685"/>
      <c r="PZJ69" s="685"/>
      <c r="PZK69" s="685"/>
      <c r="PZL69" s="685"/>
      <c r="PZM69" s="685"/>
      <c r="PZN69" s="685"/>
      <c r="PZO69" s="685"/>
      <c r="PZP69" s="685"/>
      <c r="PZQ69" s="685"/>
      <c r="PZR69" s="685"/>
      <c r="PZS69" s="685"/>
      <c r="PZT69" s="685"/>
      <c r="PZU69" s="685"/>
      <c r="PZV69" s="685"/>
      <c r="PZW69" s="685"/>
      <c r="PZX69" s="685"/>
      <c r="PZY69" s="685"/>
      <c r="PZZ69" s="685"/>
      <c r="QAA69" s="685"/>
      <c r="QAB69" s="685"/>
      <c r="QAC69" s="685"/>
      <c r="QAD69" s="685"/>
      <c r="QAE69" s="685"/>
      <c r="QAF69" s="685"/>
      <c r="QAG69" s="685"/>
      <c r="QAH69" s="685"/>
      <c r="QAI69" s="685"/>
      <c r="QAJ69" s="685"/>
      <c r="QAK69" s="685"/>
      <c r="QAL69" s="685"/>
      <c r="QAM69" s="685"/>
      <c r="QAN69" s="685"/>
      <c r="QAO69" s="685"/>
      <c r="QAP69" s="685"/>
      <c r="QAQ69" s="685"/>
      <c r="QAR69" s="685"/>
      <c r="QAS69" s="685"/>
      <c r="QAT69" s="685"/>
      <c r="QAU69" s="685"/>
      <c r="QAV69" s="685"/>
      <c r="QAW69" s="685"/>
      <c r="QAX69" s="685"/>
      <c r="QAY69" s="685"/>
      <c r="QAZ69" s="685"/>
      <c r="QBA69" s="685"/>
      <c r="QBB69" s="685"/>
      <c r="QBC69" s="685"/>
      <c r="QBD69" s="685"/>
      <c r="QBE69" s="685"/>
      <c r="QBF69" s="685"/>
      <c r="QBG69" s="685"/>
      <c r="QBH69" s="685"/>
      <c r="QBI69" s="685"/>
      <c r="QBJ69" s="685"/>
      <c r="QBK69" s="685"/>
      <c r="QBL69" s="685"/>
      <c r="QBM69" s="685"/>
      <c r="QBN69" s="685"/>
      <c r="QBO69" s="685"/>
      <c r="QBP69" s="685"/>
      <c r="QBQ69" s="685"/>
      <c r="QBR69" s="685"/>
      <c r="QBS69" s="685"/>
      <c r="QBT69" s="685"/>
      <c r="QBU69" s="685"/>
      <c r="QBV69" s="685"/>
      <c r="QBW69" s="685"/>
      <c r="QBX69" s="685"/>
      <c r="QBY69" s="685"/>
      <c r="QBZ69" s="685"/>
      <c r="QCA69" s="685"/>
      <c r="QCB69" s="685"/>
      <c r="QCC69" s="685"/>
      <c r="QCD69" s="685"/>
      <c r="QCE69" s="685"/>
      <c r="QCF69" s="685"/>
      <c r="QCG69" s="685"/>
      <c r="QCH69" s="685"/>
      <c r="QCI69" s="685"/>
      <c r="QCJ69" s="685"/>
      <c r="QCK69" s="685"/>
      <c r="QCL69" s="685"/>
      <c r="QCM69" s="685"/>
      <c r="QCN69" s="685"/>
      <c r="QCO69" s="685"/>
      <c r="QCP69" s="685"/>
      <c r="QCQ69" s="685"/>
      <c r="QCR69" s="685"/>
      <c r="QCS69" s="685"/>
      <c r="QCT69" s="685"/>
      <c r="QCU69" s="685"/>
      <c r="QCV69" s="685"/>
      <c r="QCW69" s="685"/>
      <c r="QCX69" s="685"/>
      <c r="QCY69" s="685"/>
      <c r="QCZ69" s="685"/>
      <c r="QDA69" s="685"/>
      <c r="QDB69" s="685"/>
      <c r="QDC69" s="685"/>
      <c r="QDD69" s="685"/>
      <c r="QDE69" s="685"/>
      <c r="QDF69" s="685"/>
      <c r="QDG69" s="685"/>
      <c r="QDH69" s="685"/>
      <c r="QDI69" s="685"/>
      <c r="QDJ69" s="685"/>
      <c r="QDK69" s="685"/>
      <c r="QDL69" s="685"/>
      <c r="QDM69" s="685"/>
      <c r="QDN69" s="685"/>
      <c r="QDO69" s="685"/>
      <c r="QDP69" s="685"/>
      <c r="QDQ69" s="685"/>
      <c r="QDR69" s="685"/>
      <c r="QDS69" s="685"/>
      <c r="QDT69" s="685"/>
      <c r="QDU69" s="685"/>
      <c r="QDV69" s="685"/>
      <c r="QDW69" s="685"/>
      <c r="QDX69" s="685"/>
      <c r="QDY69" s="685"/>
      <c r="QDZ69" s="685"/>
      <c r="QEA69" s="685"/>
      <c r="QEB69" s="685"/>
      <c r="QEC69" s="685"/>
      <c r="QED69" s="685"/>
      <c r="QEE69" s="685"/>
      <c r="QEF69" s="685"/>
      <c r="QEG69" s="685"/>
      <c r="QEH69" s="685"/>
      <c r="QEI69" s="685"/>
      <c r="QEJ69" s="685"/>
      <c r="QEK69" s="685"/>
      <c r="QEL69" s="685"/>
      <c r="QEM69" s="685"/>
      <c r="QEN69" s="685"/>
      <c r="QEO69" s="685"/>
      <c r="QEP69" s="685"/>
      <c r="QEQ69" s="685"/>
      <c r="QER69" s="685"/>
      <c r="QES69" s="685"/>
      <c r="QET69" s="685"/>
      <c r="QEU69" s="685"/>
      <c r="QEV69" s="685"/>
      <c r="QEW69" s="685"/>
      <c r="QEX69" s="685"/>
      <c r="QEY69" s="685"/>
      <c r="QEZ69" s="685"/>
      <c r="QFA69" s="685"/>
      <c r="QFB69" s="685"/>
      <c r="QFC69" s="685"/>
      <c r="QFD69" s="685"/>
      <c r="QFE69" s="685"/>
      <c r="QFF69" s="685"/>
      <c r="QFG69" s="685"/>
      <c r="QFH69" s="685"/>
      <c r="QFI69" s="685"/>
      <c r="QFJ69" s="685"/>
      <c r="QFK69" s="685"/>
      <c r="QFL69" s="685"/>
      <c r="QFM69" s="685"/>
      <c r="QFN69" s="685"/>
      <c r="QFO69" s="685"/>
      <c r="QFP69" s="685"/>
      <c r="QFQ69" s="685"/>
      <c r="QFR69" s="685"/>
      <c r="QFS69" s="685"/>
      <c r="QFT69" s="685"/>
      <c r="QFU69" s="685"/>
      <c r="QFV69" s="685"/>
      <c r="QFW69" s="685"/>
      <c r="QFX69" s="685"/>
      <c r="QFY69" s="685"/>
      <c r="QFZ69" s="685"/>
      <c r="QGA69" s="685"/>
      <c r="QGB69" s="685"/>
      <c r="QGC69" s="685"/>
      <c r="QGD69" s="685"/>
      <c r="QGE69" s="685"/>
      <c r="QGF69" s="685"/>
      <c r="QGG69" s="685"/>
      <c r="QGH69" s="685"/>
      <c r="QGI69" s="685"/>
      <c r="QGJ69" s="685"/>
      <c r="QGK69" s="685"/>
      <c r="QGL69" s="685"/>
      <c r="QGM69" s="685"/>
      <c r="QGN69" s="685"/>
      <c r="QGO69" s="685"/>
      <c r="QGP69" s="685"/>
      <c r="QGQ69" s="685"/>
      <c r="QGR69" s="685"/>
      <c r="QGS69" s="685"/>
      <c r="QGT69" s="685"/>
      <c r="QGU69" s="685"/>
      <c r="QGV69" s="685"/>
      <c r="QGW69" s="685"/>
      <c r="QGX69" s="685"/>
      <c r="QGY69" s="685"/>
      <c r="QGZ69" s="685"/>
      <c r="QHA69" s="685"/>
      <c r="QHB69" s="685"/>
      <c r="QHC69" s="685"/>
      <c r="QHD69" s="685"/>
      <c r="QHE69" s="685"/>
      <c r="QHF69" s="685"/>
      <c r="QHG69" s="685"/>
      <c r="QHH69" s="685"/>
      <c r="QHI69" s="685"/>
      <c r="QHJ69" s="685"/>
      <c r="QHK69" s="685"/>
      <c r="QHL69" s="685"/>
      <c r="QHM69" s="685"/>
      <c r="QHN69" s="685"/>
      <c r="QHO69" s="685"/>
      <c r="QHP69" s="685"/>
      <c r="QHQ69" s="685"/>
      <c r="QHR69" s="685"/>
      <c r="QHS69" s="685"/>
      <c r="QHT69" s="685"/>
      <c r="QHU69" s="685"/>
      <c r="QHV69" s="685"/>
      <c r="QHW69" s="685"/>
      <c r="QHX69" s="685"/>
      <c r="QHY69" s="685"/>
      <c r="QHZ69" s="685"/>
      <c r="QIA69" s="685"/>
      <c r="QIB69" s="685"/>
      <c r="QIC69" s="685"/>
      <c r="QID69" s="685"/>
      <c r="QIE69" s="685"/>
      <c r="QIF69" s="685"/>
      <c r="QIG69" s="685"/>
      <c r="QIH69" s="685"/>
      <c r="QII69" s="685"/>
      <c r="QIJ69" s="685"/>
      <c r="QIK69" s="685"/>
      <c r="QIL69" s="685"/>
      <c r="QIM69" s="685"/>
      <c r="QIN69" s="685"/>
      <c r="QIO69" s="685"/>
      <c r="QIP69" s="685"/>
      <c r="QIQ69" s="685"/>
      <c r="QIR69" s="685"/>
      <c r="QIS69" s="685"/>
      <c r="QIT69" s="685"/>
      <c r="QIU69" s="685"/>
      <c r="QIV69" s="685"/>
      <c r="QIW69" s="685"/>
      <c r="QIX69" s="685"/>
      <c r="QIY69" s="685"/>
      <c r="QIZ69" s="685"/>
      <c r="QJA69" s="685"/>
      <c r="QJB69" s="685"/>
      <c r="QJC69" s="685"/>
      <c r="QJD69" s="685"/>
      <c r="QJE69" s="685"/>
      <c r="QJF69" s="685"/>
      <c r="QJG69" s="685"/>
      <c r="QJH69" s="685"/>
      <c r="QJI69" s="685"/>
      <c r="QJJ69" s="685"/>
      <c r="QJK69" s="685"/>
      <c r="QJL69" s="685"/>
      <c r="QJM69" s="685"/>
      <c r="QJN69" s="685"/>
      <c r="QJO69" s="685"/>
      <c r="QJP69" s="685"/>
      <c r="QJQ69" s="685"/>
      <c r="QJR69" s="685"/>
      <c r="QJS69" s="685"/>
      <c r="QJT69" s="685"/>
      <c r="QJU69" s="685"/>
      <c r="QJV69" s="685"/>
      <c r="QJW69" s="685"/>
      <c r="QJX69" s="685"/>
      <c r="QJY69" s="685"/>
      <c r="QJZ69" s="685"/>
      <c r="QKA69" s="685"/>
      <c r="QKB69" s="685"/>
      <c r="QKC69" s="685"/>
      <c r="QKD69" s="685"/>
      <c r="QKE69" s="685"/>
      <c r="QKF69" s="685"/>
      <c r="QKG69" s="685"/>
      <c r="QKH69" s="685"/>
      <c r="QKI69" s="685"/>
      <c r="QKJ69" s="685"/>
      <c r="QKK69" s="685"/>
      <c r="QKL69" s="685"/>
      <c r="QKM69" s="685"/>
      <c r="QKN69" s="685"/>
      <c r="QKO69" s="685"/>
      <c r="QKP69" s="685"/>
      <c r="QKQ69" s="685"/>
      <c r="QKR69" s="685"/>
      <c r="QKS69" s="685"/>
      <c r="QKT69" s="685"/>
      <c r="QKU69" s="685"/>
      <c r="QKV69" s="685"/>
      <c r="QKW69" s="685"/>
      <c r="QKX69" s="685"/>
      <c r="QKY69" s="685"/>
      <c r="QKZ69" s="685"/>
      <c r="QLA69" s="685"/>
      <c r="QLB69" s="685"/>
      <c r="QLC69" s="685"/>
      <c r="QLD69" s="685"/>
      <c r="QLE69" s="685"/>
      <c r="QLF69" s="685"/>
      <c r="QLG69" s="685"/>
      <c r="QLH69" s="685"/>
      <c r="QLI69" s="685"/>
      <c r="QLJ69" s="685"/>
      <c r="QLK69" s="685"/>
      <c r="QLL69" s="685"/>
      <c r="QLM69" s="685"/>
      <c r="QLN69" s="685"/>
      <c r="QLO69" s="685"/>
      <c r="QLP69" s="685"/>
      <c r="QLQ69" s="685"/>
      <c r="QLR69" s="685"/>
      <c r="QLS69" s="685"/>
      <c r="QLT69" s="685"/>
      <c r="QLU69" s="685"/>
      <c r="QLV69" s="685"/>
      <c r="QLW69" s="685"/>
      <c r="QLX69" s="685"/>
      <c r="QLY69" s="685"/>
      <c r="QLZ69" s="685"/>
      <c r="QMA69" s="685"/>
      <c r="QMB69" s="685"/>
      <c r="QMC69" s="685"/>
      <c r="QMD69" s="685"/>
      <c r="QME69" s="685"/>
      <c r="QMF69" s="685"/>
      <c r="QMG69" s="685"/>
      <c r="QMH69" s="685"/>
      <c r="QMI69" s="685"/>
      <c r="QMJ69" s="685"/>
      <c r="QMK69" s="685"/>
      <c r="QML69" s="685"/>
      <c r="QMM69" s="685"/>
      <c r="QMN69" s="685"/>
      <c r="QMO69" s="685"/>
      <c r="QMP69" s="685"/>
      <c r="QMQ69" s="685"/>
      <c r="QMR69" s="685"/>
      <c r="QMS69" s="685"/>
      <c r="QMT69" s="685"/>
      <c r="QMU69" s="685"/>
      <c r="QMV69" s="685"/>
      <c r="QMW69" s="685"/>
      <c r="QMX69" s="685"/>
      <c r="QMY69" s="685"/>
      <c r="QMZ69" s="685"/>
      <c r="QNA69" s="685"/>
      <c r="QNB69" s="685"/>
      <c r="QNC69" s="685"/>
      <c r="QND69" s="685"/>
      <c r="QNE69" s="685"/>
      <c r="QNF69" s="685"/>
      <c r="QNG69" s="685"/>
      <c r="QNH69" s="685"/>
      <c r="QNI69" s="685"/>
      <c r="QNJ69" s="685"/>
      <c r="QNK69" s="685"/>
      <c r="QNL69" s="685"/>
      <c r="QNM69" s="685"/>
      <c r="QNN69" s="685"/>
      <c r="QNO69" s="685"/>
      <c r="QNP69" s="685"/>
      <c r="QNQ69" s="685"/>
      <c r="QNR69" s="685"/>
      <c r="QNS69" s="685"/>
      <c r="QNT69" s="685"/>
      <c r="QNU69" s="685"/>
      <c r="QNV69" s="685"/>
      <c r="QNW69" s="685"/>
      <c r="QNX69" s="685"/>
      <c r="QNY69" s="685"/>
      <c r="QNZ69" s="685"/>
      <c r="QOA69" s="685"/>
      <c r="QOB69" s="685"/>
      <c r="QOC69" s="685"/>
      <c r="QOD69" s="685"/>
      <c r="QOE69" s="685"/>
      <c r="QOF69" s="685"/>
      <c r="QOG69" s="685"/>
      <c r="QOH69" s="685"/>
      <c r="QOI69" s="685"/>
      <c r="QOJ69" s="685"/>
      <c r="QOK69" s="685"/>
      <c r="QOL69" s="685"/>
      <c r="QOM69" s="685"/>
      <c r="QON69" s="685"/>
      <c r="QOO69" s="685"/>
      <c r="QOP69" s="685"/>
      <c r="QOQ69" s="685"/>
      <c r="QOR69" s="685"/>
      <c r="QOS69" s="685"/>
      <c r="QOT69" s="685"/>
      <c r="QOU69" s="685"/>
      <c r="QOV69" s="685"/>
      <c r="QOW69" s="685"/>
      <c r="QOX69" s="685"/>
      <c r="QOY69" s="685"/>
      <c r="QOZ69" s="685"/>
      <c r="QPA69" s="685"/>
      <c r="QPB69" s="685"/>
      <c r="QPC69" s="685"/>
      <c r="QPD69" s="685"/>
      <c r="QPE69" s="685"/>
      <c r="QPF69" s="685"/>
      <c r="QPG69" s="685"/>
      <c r="QPH69" s="685"/>
      <c r="QPI69" s="685"/>
      <c r="QPJ69" s="685"/>
      <c r="QPK69" s="685"/>
      <c r="QPL69" s="685"/>
      <c r="QPM69" s="685"/>
      <c r="QPN69" s="685"/>
      <c r="QPO69" s="685"/>
      <c r="QPP69" s="685"/>
      <c r="QPQ69" s="685"/>
      <c r="QPR69" s="685"/>
      <c r="QPS69" s="685"/>
      <c r="QPT69" s="685"/>
      <c r="QPU69" s="685"/>
      <c r="QPV69" s="685"/>
      <c r="QPW69" s="685"/>
      <c r="QPX69" s="685"/>
      <c r="QPY69" s="685"/>
      <c r="QPZ69" s="685"/>
      <c r="QQA69" s="685"/>
      <c r="QQB69" s="685"/>
      <c r="QQC69" s="685"/>
      <c r="QQD69" s="685"/>
      <c r="QQE69" s="685"/>
      <c r="QQF69" s="685"/>
      <c r="QQG69" s="685"/>
      <c r="QQH69" s="685"/>
      <c r="QQI69" s="685"/>
      <c r="QQJ69" s="685"/>
      <c r="QQK69" s="685"/>
      <c r="QQL69" s="685"/>
      <c r="QQM69" s="685"/>
      <c r="QQN69" s="685"/>
      <c r="QQO69" s="685"/>
      <c r="QQP69" s="685"/>
      <c r="QQQ69" s="685"/>
      <c r="QQR69" s="685"/>
      <c r="QQS69" s="685"/>
      <c r="QQT69" s="685"/>
      <c r="QQU69" s="685"/>
      <c r="QQV69" s="685"/>
      <c r="QQW69" s="685"/>
      <c r="QQX69" s="685"/>
      <c r="QQY69" s="685"/>
      <c r="QQZ69" s="685"/>
      <c r="QRA69" s="685"/>
      <c r="QRB69" s="685"/>
      <c r="QRC69" s="685"/>
      <c r="QRD69" s="685"/>
      <c r="QRE69" s="685"/>
      <c r="QRF69" s="685"/>
      <c r="QRG69" s="685"/>
      <c r="QRH69" s="685"/>
      <c r="QRI69" s="685"/>
      <c r="QRJ69" s="685"/>
      <c r="QRK69" s="685"/>
      <c r="QRL69" s="685"/>
      <c r="QRM69" s="685"/>
      <c r="QRN69" s="685"/>
      <c r="QRO69" s="685"/>
      <c r="QRP69" s="685"/>
      <c r="QRQ69" s="685"/>
      <c r="QRR69" s="685"/>
      <c r="QRS69" s="685"/>
      <c r="QRT69" s="685"/>
      <c r="QRU69" s="685"/>
      <c r="QRV69" s="685"/>
      <c r="QRW69" s="685"/>
      <c r="QRX69" s="685"/>
      <c r="QRY69" s="685"/>
      <c r="QRZ69" s="685"/>
      <c r="QSA69" s="685"/>
      <c r="QSB69" s="685"/>
      <c r="QSC69" s="685"/>
      <c r="QSD69" s="685"/>
      <c r="QSE69" s="685"/>
      <c r="QSF69" s="685"/>
      <c r="QSG69" s="685"/>
      <c r="QSH69" s="685"/>
      <c r="QSI69" s="685"/>
      <c r="QSJ69" s="685"/>
      <c r="QSK69" s="685"/>
      <c r="QSL69" s="685"/>
      <c r="QSM69" s="685"/>
      <c r="QSN69" s="685"/>
      <c r="QSO69" s="685"/>
      <c r="QSP69" s="685"/>
      <c r="QSQ69" s="685"/>
      <c r="QSR69" s="685"/>
      <c r="QSS69" s="685"/>
      <c r="QST69" s="685"/>
      <c r="QSU69" s="685"/>
      <c r="QSV69" s="685"/>
      <c r="QSW69" s="685"/>
      <c r="QSX69" s="685"/>
      <c r="QSY69" s="685"/>
      <c r="QSZ69" s="685"/>
      <c r="QTA69" s="685"/>
      <c r="QTB69" s="685"/>
      <c r="QTC69" s="685"/>
      <c r="QTD69" s="685"/>
      <c r="QTE69" s="685"/>
      <c r="QTF69" s="685"/>
      <c r="QTG69" s="685"/>
      <c r="QTH69" s="685"/>
      <c r="QTI69" s="685"/>
      <c r="QTJ69" s="685"/>
      <c r="QTK69" s="685"/>
      <c r="QTL69" s="685"/>
      <c r="QTM69" s="685"/>
      <c r="QTN69" s="685"/>
      <c r="QTO69" s="685"/>
      <c r="QTP69" s="685"/>
      <c r="QTQ69" s="685"/>
      <c r="QTR69" s="685"/>
      <c r="QTS69" s="685"/>
      <c r="QTT69" s="685"/>
      <c r="QTU69" s="685"/>
      <c r="QTV69" s="685"/>
      <c r="QTW69" s="685"/>
      <c r="QTX69" s="685"/>
      <c r="QTY69" s="685"/>
      <c r="QTZ69" s="685"/>
      <c r="QUA69" s="685"/>
      <c r="QUB69" s="685"/>
      <c r="QUC69" s="685"/>
      <c r="QUD69" s="685"/>
      <c r="QUE69" s="685"/>
      <c r="QUF69" s="685"/>
      <c r="QUG69" s="685"/>
      <c r="QUH69" s="685"/>
      <c r="QUI69" s="685"/>
      <c r="QUJ69" s="685"/>
      <c r="QUK69" s="685"/>
      <c r="QUL69" s="685"/>
      <c r="QUM69" s="685"/>
      <c r="QUN69" s="685"/>
      <c r="QUO69" s="685"/>
      <c r="QUP69" s="685"/>
      <c r="QUQ69" s="685"/>
      <c r="QUR69" s="685"/>
      <c r="QUS69" s="685"/>
      <c r="QUT69" s="685"/>
      <c r="QUU69" s="685"/>
      <c r="QUV69" s="685"/>
      <c r="QUW69" s="685"/>
      <c r="QUX69" s="685"/>
      <c r="QUY69" s="685"/>
      <c r="QUZ69" s="685"/>
      <c r="QVA69" s="685"/>
      <c r="QVB69" s="685"/>
      <c r="QVC69" s="685"/>
      <c r="QVD69" s="685"/>
      <c r="QVE69" s="685"/>
      <c r="QVF69" s="685"/>
      <c r="QVG69" s="685"/>
      <c r="QVH69" s="685"/>
      <c r="QVI69" s="685"/>
      <c r="QVJ69" s="685"/>
      <c r="QVK69" s="685"/>
      <c r="QVL69" s="685"/>
      <c r="QVM69" s="685"/>
      <c r="QVN69" s="685"/>
      <c r="QVO69" s="685"/>
      <c r="QVP69" s="685"/>
      <c r="QVQ69" s="685"/>
      <c r="QVR69" s="685"/>
      <c r="QVS69" s="685"/>
      <c r="QVT69" s="685"/>
      <c r="QVU69" s="685"/>
      <c r="QVV69" s="685"/>
      <c r="QVW69" s="685"/>
      <c r="QVX69" s="685"/>
      <c r="QVY69" s="685"/>
      <c r="QVZ69" s="685"/>
      <c r="QWA69" s="685"/>
      <c r="QWB69" s="685"/>
      <c r="QWC69" s="685"/>
      <c r="QWD69" s="685"/>
      <c r="QWE69" s="685"/>
      <c r="QWF69" s="685"/>
      <c r="QWG69" s="685"/>
      <c r="QWH69" s="685"/>
      <c r="QWI69" s="685"/>
      <c r="QWJ69" s="685"/>
      <c r="QWK69" s="685"/>
      <c r="QWL69" s="685"/>
      <c r="QWM69" s="685"/>
      <c r="QWN69" s="685"/>
      <c r="QWO69" s="685"/>
      <c r="QWP69" s="685"/>
      <c r="QWQ69" s="685"/>
      <c r="QWR69" s="685"/>
      <c r="QWS69" s="685"/>
      <c r="QWT69" s="685"/>
      <c r="QWU69" s="685"/>
      <c r="QWV69" s="685"/>
      <c r="QWW69" s="685"/>
      <c r="QWX69" s="685"/>
      <c r="QWY69" s="685"/>
      <c r="QWZ69" s="685"/>
      <c r="QXA69" s="685"/>
      <c r="QXB69" s="685"/>
      <c r="QXC69" s="685"/>
      <c r="QXD69" s="685"/>
      <c r="QXE69" s="685"/>
      <c r="QXF69" s="685"/>
      <c r="QXG69" s="685"/>
      <c r="QXH69" s="685"/>
      <c r="QXI69" s="685"/>
      <c r="QXJ69" s="685"/>
      <c r="QXK69" s="685"/>
      <c r="QXL69" s="685"/>
      <c r="QXM69" s="685"/>
      <c r="QXN69" s="685"/>
      <c r="QXO69" s="685"/>
      <c r="QXP69" s="685"/>
      <c r="QXQ69" s="685"/>
      <c r="QXR69" s="685"/>
      <c r="QXS69" s="685"/>
      <c r="QXT69" s="685"/>
      <c r="QXU69" s="685"/>
      <c r="QXV69" s="685"/>
      <c r="QXW69" s="685"/>
      <c r="QXX69" s="685"/>
      <c r="QXY69" s="685"/>
      <c r="QXZ69" s="685"/>
      <c r="QYA69" s="685"/>
      <c r="QYB69" s="685"/>
      <c r="QYC69" s="685"/>
      <c r="QYD69" s="685"/>
      <c r="QYE69" s="685"/>
      <c r="QYF69" s="685"/>
      <c r="QYG69" s="685"/>
      <c r="QYH69" s="685"/>
      <c r="QYI69" s="685"/>
      <c r="QYJ69" s="685"/>
      <c r="QYK69" s="685"/>
      <c r="QYL69" s="685"/>
      <c r="QYM69" s="685"/>
      <c r="QYN69" s="685"/>
      <c r="QYO69" s="685"/>
      <c r="QYP69" s="685"/>
      <c r="QYQ69" s="685"/>
      <c r="QYR69" s="685"/>
      <c r="QYS69" s="685"/>
      <c r="QYT69" s="685"/>
      <c r="QYU69" s="685"/>
      <c r="QYV69" s="685"/>
      <c r="QYW69" s="685"/>
      <c r="QYX69" s="685"/>
      <c r="QYY69" s="685"/>
      <c r="QYZ69" s="685"/>
      <c r="QZA69" s="685"/>
      <c r="QZB69" s="685"/>
      <c r="QZC69" s="685"/>
      <c r="QZD69" s="685"/>
      <c r="QZE69" s="685"/>
      <c r="QZF69" s="685"/>
      <c r="QZG69" s="685"/>
      <c r="QZH69" s="685"/>
      <c r="QZI69" s="685"/>
      <c r="QZJ69" s="685"/>
      <c r="QZK69" s="685"/>
      <c r="QZL69" s="685"/>
      <c r="QZM69" s="685"/>
      <c r="QZN69" s="685"/>
      <c r="QZO69" s="685"/>
      <c r="QZP69" s="685"/>
      <c r="QZQ69" s="685"/>
      <c r="QZR69" s="685"/>
      <c r="QZS69" s="685"/>
      <c r="QZT69" s="685"/>
      <c r="QZU69" s="685"/>
      <c r="QZV69" s="685"/>
      <c r="QZW69" s="685"/>
      <c r="QZX69" s="685"/>
      <c r="QZY69" s="685"/>
      <c r="QZZ69" s="685"/>
      <c r="RAA69" s="685"/>
      <c r="RAB69" s="685"/>
      <c r="RAC69" s="685"/>
      <c r="RAD69" s="685"/>
      <c r="RAE69" s="685"/>
      <c r="RAF69" s="685"/>
      <c r="RAG69" s="685"/>
      <c r="RAH69" s="685"/>
      <c r="RAI69" s="685"/>
      <c r="RAJ69" s="685"/>
      <c r="RAK69" s="685"/>
      <c r="RAL69" s="685"/>
      <c r="RAM69" s="685"/>
      <c r="RAN69" s="685"/>
      <c r="RAO69" s="685"/>
      <c r="RAP69" s="685"/>
      <c r="RAQ69" s="685"/>
      <c r="RAR69" s="685"/>
      <c r="RAS69" s="685"/>
      <c r="RAT69" s="685"/>
      <c r="RAU69" s="685"/>
      <c r="RAV69" s="685"/>
      <c r="RAW69" s="685"/>
      <c r="RAX69" s="685"/>
      <c r="RAY69" s="685"/>
      <c r="RAZ69" s="685"/>
      <c r="RBA69" s="685"/>
      <c r="RBB69" s="685"/>
      <c r="RBC69" s="685"/>
      <c r="RBD69" s="685"/>
      <c r="RBE69" s="685"/>
      <c r="RBF69" s="685"/>
      <c r="RBG69" s="685"/>
      <c r="RBH69" s="685"/>
      <c r="RBI69" s="685"/>
      <c r="RBJ69" s="685"/>
      <c r="RBK69" s="685"/>
      <c r="RBL69" s="685"/>
      <c r="RBM69" s="685"/>
      <c r="RBN69" s="685"/>
      <c r="RBO69" s="685"/>
      <c r="RBP69" s="685"/>
      <c r="RBQ69" s="685"/>
      <c r="RBR69" s="685"/>
      <c r="RBS69" s="685"/>
      <c r="RBT69" s="685"/>
      <c r="RBU69" s="685"/>
      <c r="RBV69" s="685"/>
      <c r="RBW69" s="685"/>
      <c r="RBX69" s="685"/>
      <c r="RBY69" s="685"/>
      <c r="RBZ69" s="685"/>
      <c r="RCA69" s="685"/>
      <c r="RCB69" s="685"/>
      <c r="RCC69" s="685"/>
      <c r="RCD69" s="685"/>
      <c r="RCE69" s="685"/>
      <c r="RCF69" s="685"/>
      <c r="RCG69" s="685"/>
      <c r="RCH69" s="685"/>
      <c r="RCI69" s="685"/>
      <c r="RCJ69" s="685"/>
      <c r="RCK69" s="685"/>
      <c r="RCL69" s="685"/>
      <c r="RCM69" s="685"/>
      <c r="RCN69" s="685"/>
      <c r="RCO69" s="685"/>
      <c r="RCP69" s="685"/>
      <c r="RCQ69" s="685"/>
      <c r="RCR69" s="685"/>
      <c r="RCS69" s="685"/>
      <c r="RCT69" s="685"/>
      <c r="RCU69" s="685"/>
      <c r="RCV69" s="685"/>
      <c r="RCW69" s="685"/>
      <c r="RCX69" s="685"/>
      <c r="RCY69" s="685"/>
      <c r="RCZ69" s="685"/>
      <c r="RDA69" s="685"/>
      <c r="RDB69" s="685"/>
      <c r="RDC69" s="685"/>
      <c r="RDD69" s="685"/>
      <c r="RDE69" s="685"/>
      <c r="RDF69" s="685"/>
      <c r="RDG69" s="685"/>
      <c r="RDH69" s="685"/>
      <c r="RDI69" s="685"/>
      <c r="RDJ69" s="685"/>
      <c r="RDK69" s="685"/>
      <c r="RDL69" s="685"/>
      <c r="RDM69" s="685"/>
      <c r="RDN69" s="685"/>
      <c r="RDO69" s="685"/>
      <c r="RDP69" s="685"/>
      <c r="RDQ69" s="685"/>
      <c r="RDR69" s="685"/>
      <c r="RDS69" s="685"/>
      <c r="RDT69" s="685"/>
      <c r="RDU69" s="685"/>
      <c r="RDV69" s="685"/>
      <c r="RDW69" s="685"/>
      <c r="RDX69" s="685"/>
      <c r="RDY69" s="685"/>
      <c r="RDZ69" s="685"/>
      <c r="REA69" s="685"/>
      <c r="REB69" s="685"/>
      <c r="REC69" s="685"/>
      <c r="RED69" s="685"/>
      <c r="REE69" s="685"/>
      <c r="REF69" s="685"/>
      <c r="REG69" s="685"/>
      <c r="REH69" s="685"/>
      <c r="REI69" s="685"/>
      <c r="REJ69" s="685"/>
      <c r="REK69" s="685"/>
      <c r="REL69" s="685"/>
      <c r="REM69" s="685"/>
      <c r="REN69" s="685"/>
      <c r="REO69" s="685"/>
      <c r="REP69" s="685"/>
      <c r="REQ69" s="685"/>
      <c r="RER69" s="685"/>
      <c r="RES69" s="685"/>
      <c r="RET69" s="685"/>
      <c r="REU69" s="685"/>
      <c r="REV69" s="685"/>
      <c r="REW69" s="685"/>
      <c r="REX69" s="685"/>
      <c r="REY69" s="685"/>
      <c r="REZ69" s="685"/>
      <c r="RFA69" s="685"/>
      <c r="RFB69" s="685"/>
      <c r="RFC69" s="685"/>
      <c r="RFD69" s="685"/>
      <c r="RFE69" s="685"/>
      <c r="RFF69" s="685"/>
      <c r="RFG69" s="685"/>
      <c r="RFH69" s="685"/>
      <c r="RFI69" s="685"/>
      <c r="RFJ69" s="685"/>
      <c r="RFK69" s="685"/>
      <c r="RFL69" s="685"/>
      <c r="RFM69" s="685"/>
      <c r="RFN69" s="685"/>
      <c r="RFO69" s="685"/>
      <c r="RFP69" s="685"/>
      <c r="RFQ69" s="685"/>
      <c r="RFR69" s="685"/>
      <c r="RFS69" s="685"/>
      <c r="RFT69" s="685"/>
      <c r="RFU69" s="685"/>
      <c r="RFV69" s="685"/>
      <c r="RFW69" s="685"/>
      <c r="RFX69" s="685"/>
      <c r="RFY69" s="685"/>
      <c r="RFZ69" s="685"/>
      <c r="RGA69" s="685"/>
      <c r="RGB69" s="685"/>
      <c r="RGC69" s="685"/>
      <c r="RGD69" s="685"/>
      <c r="RGE69" s="685"/>
      <c r="RGF69" s="685"/>
      <c r="RGG69" s="685"/>
      <c r="RGH69" s="685"/>
      <c r="RGI69" s="685"/>
      <c r="RGJ69" s="685"/>
      <c r="RGK69" s="685"/>
      <c r="RGL69" s="685"/>
      <c r="RGM69" s="685"/>
      <c r="RGN69" s="685"/>
      <c r="RGO69" s="685"/>
      <c r="RGP69" s="685"/>
      <c r="RGQ69" s="685"/>
      <c r="RGR69" s="685"/>
      <c r="RGS69" s="685"/>
      <c r="RGT69" s="685"/>
      <c r="RGU69" s="685"/>
      <c r="RGV69" s="685"/>
      <c r="RGW69" s="685"/>
      <c r="RGX69" s="685"/>
      <c r="RGY69" s="685"/>
      <c r="RGZ69" s="685"/>
      <c r="RHA69" s="685"/>
      <c r="RHB69" s="685"/>
      <c r="RHC69" s="685"/>
      <c r="RHD69" s="685"/>
      <c r="RHE69" s="685"/>
      <c r="RHF69" s="685"/>
      <c r="RHG69" s="685"/>
      <c r="RHH69" s="685"/>
      <c r="RHI69" s="685"/>
      <c r="RHJ69" s="685"/>
      <c r="RHK69" s="685"/>
      <c r="RHL69" s="685"/>
      <c r="RHM69" s="685"/>
      <c r="RHN69" s="685"/>
      <c r="RHO69" s="685"/>
      <c r="RHP69" s="685"/>
      <c r="RHQ69" s="685"/>
      <c r="RHR69" s="685"/>
      <c r="RHS69" s="685"/>
      <c r="RHT69" s="685"/>
      <c r="RHU69" s="685"/>
      <c r="RHV69" s="685"/>
      <c r="RHW69" s="685"/>
      <c r="RHX69" s="685"/>
      <c r="RHY69" s="685"/>
      <c r="RHZ69" s="685"/>
      <c r="RIA69" s="685"/>
      <c r="RIB69" s="685"/>
      <c r="RIC69" s="685"/>
      <c r="RID69" s="685"/>
      <c r="RIE69" s="685"/>
      <c r="RIF69" s="685"/>
      <c r="RIG69" s="685"/>
      <c r="RIH69" s="685"/>
      <c r="RII69" s="685"/>
      <c r="RIJ69" s="685"/>
      <c r="RIK69" s="685"/>
      <c r="RIL69" s="685"/>
      <c r="RIM69" s="685"/>
      <c r="RIN69" s="685"/>
      <c r="RIO69" s="685"/>
      <c r="RIP69" s="685"/>
      <c r="RIQ69" s="685"/>
      <c r="RIR69" s="685"/>
      <c r="RIS69" s="685"/>
      <c r="RIT69" s="685"/>
      <c r="RIU69" s="685"/>
      <c r="RIV69" s="685"/>
      <c r="RIW69" s="685"/>
      <c r="RIX69" s="685"/>
      <c r="RIY69" s="685"/>
      <c r="RIZ69" s="685"/>
      <c r="RJA69" s="685"/>
      <c r="RJB69" s="685"/>
      <c r="RJC69" s="685"/>
      <c r="RJD69" s="685"/>
      <c r="RJE69" s="685"/>
      <c r="RJF69" s="685"/>
      <c r="RJG69" s="685"/>
      <c r="RJH69" s="685"/>
      <c r="RJI69" s="685"/>
      <c r="RJJ69" s="685"/>
      <c r="RJK69" s="685"/>
      <c r="RJL69" s="685"/>
      <c r="RJM69" s="685"/>
      <c r="RJN69" s="685"/>
      <c r="RJO69" s="685"/>
      <c r="RJP69" s="685"/>
      <c r="RJQ69" s="685"/>
      <c r="RJR69" s="685"/>
      <c r="RJS69" s="685"/>
      <c r="RJT69" s="685"/>
      <c r="RJU69" s="685"/>
      <c r="RJV69" s="685"/>
      <c r="RJW69" s="685"/>
      <c r="RJX69" s="685"/>
      <c r="RJY69" s="685"/>
      <c r="RJZ69" s="685"/>
      <c r="RKA69" s="685"/>
      <c r="RKB69" s="685"/>
      <c r="RKC69" s="685"/>
      <c r="RKD69" s="685"/>
      <c r="RKE69" s="685"/>
      <c r="RKF69" s="685"/>
      <c r="RKG69" s="685"/>
      <c r="RKH69" s="685"/>
      <c r="RKI69" s="685"/>
      <c r="RKJ69" s="685"/>
      <c r="RKK69" s="685"/>
      <c r="RKL69" s="685"/>
      <c r="RKM69" s="685"/>
      <c r="RKN69" s="685"/>
      <c r="RKO69" s="685"/>
      <c r="RKP69" s="685"/>
      <c r="RKQ69" s="685"/>
      <c r="RKR69" s="685"/>
      <c r="RKS69" s="685"/>
      <c r="RKT69" s="685"/>
      <c r="RKU69" s="685"/>
      <c r="RKV69" s="685"/>
      <c r="RKW69" s="685"/>
      <c r="RKX69" s="685"/>
      <c r="RKY69" s="685"/>
      <c r="RKZ69" s="685"/>
      <c r="RLA69" s="685"/>
      <c r="RLB69" s="685"/>
      <c r="RLC69" s="685"/>
      <c r="RLD69" s="685"/>
      <c r="RLE69" s="685"/>
      <c r="RLF69" s="685"/>
      <c r="RLG69" s="685"/>
      <c r="RLH69" s="685"/>
      <c r="RLI69" s="685"/>
      <c r="RLJ69" s="685"/>
      <c r="RLK69" s="685"/>
      <c r="RLL69" s="685"/>
      <c r="RLM69" s="685"/>
      <c r="RLN69" s="685"/>
      <c r="RLO69" s="685"/>
      <c r="RLP69" s="685"/>
      <c r="RLQ69" s="685"/>
      <c r="RLR69" s="685"/>
      <c r="RLS69" s="685"/>
      <c r="RLT69" s="685"/>
      <c r="RLU69" s="685"/>
      <c r="RLV69" s="685"/>
      <c r="RLW69" s="685"/>
      <c r="RLX69" s="685"/>
      <c r="RLY69" s="685"/>
      <c r="RLZ69" s="685"/>
      <c r="RMA69" s="685"/>
      <c r="RMB69" s="685"/>
      <c r="RMC69" s="685"/>
      <c r="RMD69" s="685"/>
      <c r="RME69" s="685"/>
      <c r="RMF69" s="685"/>
      <c r="RMG69" s="685"/>
      <c r="RMH69" s="685"/>
      <c r="RMI69" s="685"/>
      <c r="RMJ69" s="685"/>
      <c r="RMK69" s="685"/>
      <c r="RML69" s="685"/>
      <c r="RMM69" s="685"/>
      <c r="RMN69" s="685"/>
      <c r="RMO69" s="685"/>
      <c r="RMP69" s="685"/>
      <c r="RMQ69" s="685"/>
      <c r="RMR69" s="685"/>
      <c r="RMS69" s="685"/>
      <c r="RMT69" s="685"/>
      <c r="RMU69" s="685"/>
      <c r="RMV69" s="685"/>
      <c r="RMW69" s="685"/>
      <c r="RMX69" s="685"/>
      <c r="RMY69" s="685"/>
      <c r="RMZ69" s="685"/>
      <c r="RNA69" s="685"/>
      <c r="RNB69" s="685"/>
      <c r="RNC69" s="685"/>
      <c r="RND69" s="685"/>
      <c r="RNE69" s="685"/>
      <c r="RNF69" s="685"/>
      <c r="RNG69" s="685"/>
      <c r="RNH69" s="685"/>
      <c r="RNI69" s="685"/>
      <c r="RNJ69" s="685"/>
      <c r="RNK69" s="685"/>
      <c r="RNL69" s="685"/>
      <c r="RNM69" s="685"/>
      <c r="RNN69" s="685"/>
      <c r="RNO69" s="685"/>
      <c r="RNP69" s="685"/>
      <c r="RNQ69" s="685"/>
      <c r="RNR69" s="685"/>
      <c r="RNS69" s="685"/>
      <c r="RNT69" s="685"/>
      <c r="RNU69" s="685"/>
      <c r="RNV69" s="685"/>
      <c r="RNW69" s="685"/>
      <c r="RNX69" s="685"/>
      <c r="RNY69" s="685"/>
      <c r="RNZ69" s="685"/>
      <c r="ROA69" s="685"/>
      <c r="ROB69" s="685"/>
      <c r="ROC69" s="685"/>
      <c r="ROD69" s="685"/>
      <c r="ROE69" s="685"/>
      <c r="ROF69" s="685"/>
      <c r="ROG69" s="685"/>
      <c r="ROH69" s="685"/>
      <c r="ROI69" s="685"/>
      <c r="ROJ69" s="685"/>
      <c r="ROK69" s="685"/>
      <c r="ROL69" s="685"/>
      <c r="ROM69" s="685"/>
      <c r="RON69" s="685"/>
      <c r="ROO69" s="685"/>
      <c r="ROP69" s="685"/>
      <c r="ROQ69" s="685"/>
      <c r="ROR69" s="685"/>
      <c r="ROS69" s="685"/>
      <c r="ROT69" s="685"/>
      <c r="ROU69" s="685"/>
      <c r="ROV69" s="685"/>
      <c r="ROW69" s="685"/>
      <c r="ROX69" s="685"/>
      <c r="ROY69" s="685"/>
      <c r="ROZ69" s="685"/>
      <c r="RPA69" s="685"/>
      <c r="RPB69" s="685"/>
      <c r="RPC69" s="685"/>
      <c r="RPD69" s="685"/>
      <c r="RPE69" s="685"/>
      <c r="RPF69" s="685"/>
      <c r="RPG69" s="685"/>
      <c r="RPH69" s="685"/>
      <c r="RPI69" s="685"/>
      <c r="RPJ69" s="685"/>
      <c r="RPK69" s="685"/>
      <c r="RPL69" s="685"/>
      <c r="RPM69" s="685"/>
      <c r="RPN69" s="685"/>
      <c r="RPO69" s="685"/>
      <c r="RPP69" s="685"/>
      <c r="RPQ69" s="685"/>
      <c r="RPR69" s="685"/>
      <c r="RPS69" s="685"/>
      <c r="RPT69" s="685"/>
      <c r="RPU69" s="685"/>
      <c r="RPV69" s="685"/>
      <c r="RPW69" s="685"/>
      <c r="RPX69" s="685"/>
      <c r="RPY69" s="685"/>
      <c r="RPZ69" s="685"/>
      <c r="RQA69" s="685"/>
      <c r="RQB69" s="685"/>
      <c r="RQC69" s="685"/>
      <c r="RQD69" s="685"/>
      <c r="RQE69" s="685"/>
      <c r="RQF69" s="685"/>
      <c r="RQG69" s="685"/>
      <c r="RQH69" s="685"/>
      <c r="RQI69" s="685"/>
      <c r="RQJ69" s="685"/>
      <c r="RQK69" s="685"/>
      <c r="RQL69" s="685"/>
      <c r="RQM69" s="685"/>
      <c r="RQN69" s="685"/>
      <c r="RQO69" s="685"/>
      <c r="RQP69" s="685"/>
      <c r="RQQ69" s="685"/>
      <c r="RQR69" s="685"/>
      <c r="RQS69" s="685"/>
      <c r="RQT69" s="685"/>
      <c r="RQU69" s="685"/>
      <c r="RQV69" s="685"/>
      <c r="RQW69" s="685"/>
      <c r="RQX69" s="685"/>
      <c r="RQY69" s="685"/>
      <c r="RQZ69" s="685"/>
      <c r="RRA69" s="685"/>
      <c r="RRB69" s="685"/>
      <c r="RRC69" s="685"/>
      <c r="RRD69" s="685"/>
      <c r="RRE69" s="685"/>
      <c r="RRF69" s="685"/>
      <c r="RRG69" s="685"/>
      <c r="RRH69" s="685"/>
      <c r="RRI69" s="685"/>
      <c r="RRJ69" s="685"/>
      <c r="RRK69" s="685"/>
      <c r="RRL69" s="685"/>
      <c r="RRM69" s="685"/>
      <c r="RRN69" s="685"/>
      <c r="RRO69" s="685"/>
      <c r="RRP69" s="685"/>
      <c r="RRQ69" s="685"/>
      <c r="RRR69" s="685"/>
      <c r="RRS69" s="685"/>
      <c r="RRT69" s="685"/>
      <c r="RRU69" s="685"/>
      <c r="RRV69" s="685"/>
      <c r="RRW69" s="685"/>
      <c r="RRX69" s="685"/>
      <c r="RRY69" s="685"/>
      <c r="RRZ69" s="685"/>
      <c r="RSA69" s="685"/>
      <c r="RSB69" s="685"/>
      <c r="RSC69" s="685"/>
      <c r="RSD69" s="685"/>
      <c r="RSE69" s="685"/>
      <c r="RSF69" s="685"/>
      <c r="RSG69" s="685"/>
      <c r="RSH69" s="685"/>
      <c r="RSI69" s="685"/>
      <c r="RSJ69" s="685"/>
      <c r="RSK69" s="685"/>
      <c r="RSL69" s="685"/>
      <c r="RSM69" s="685"/>
      <c r="RSN69" s="685"/>
      <c r="RSO69" s="685"/>
      <c r="RSP69" s="685"/>
      <c r="RSQ69" s="685"/>
      <c r="RSR69" s="685"/>
      <c r="RSS69" s="685"/>
      <c r="RST69" s="685"/>
      <c r="RSU69" s="685"/>
      <c r="RSV69" s="685"/>
      <c r="RSW69" s="685"/>
      <c r="RSX69" s="685"/>
      <c r="RSY69" s="685"/>
      <c r="RSZ69" s="685"/>
      <c r="RTA69" s="685"/>
      <c r="RTB69" s="685"/>
      <c r="RTC69" s="685"/>
      <c r="RTD69" s="685"/>
      <c r="RTE69" s="685"/>
      <c r="RTF69" s="685"/>
      <c r="RTG69" s="685"/>
      <c r="RTH69" s="685"/>
      <c r="RTI69" s="685"/>
      <c r="RTJ69" s="685"/>
      <c r="RTK69" s="685"/>
      <c r="RTL69" s="685"/>
      <c r="RTM69" s="685"/>
      <c r="RTN69" s="685"/>
      <c r="RTO69" s="685"/>
      <c r="RTP69" s="685"/>
      <c r="RTQ69" s="685"/>
      <c r="RTR69" s="685"/>
      <c r="RTS69" s="685"/>
      <c r="RTT69" s="685"/>
      <c r="RTU69" s="685"/>
      <c r="RTV69" s="685"/>
      <c r="RTW69" s="685"/>
      <c r="RTX69" s="685"/>
      <c r="RTY69" s="685"/>
      <c r="RTZ69" s="685"/>
      <c r="RUA69" s="685"/>
      <c r="RUB69" s="685"/>
      <c r="RUC69" s="685"/>
      <c r="RUD69" s="685"/>
      <c r="RUE69" s="685"/>
      <c r="RUF69" s="685"/>
      <c r="RUG69" s="685"/>
      <c r="RUH69" s="685"/>
      <c r="RUI69" s="685"/>
      <c r="RUJ69" s="685"/>
      <c r="RUK69" s="685"/>
      <c r="RUL69" s="685"/>
      <c r="RUM69" s="685"/>
      <c r="RUN69" s="685"/>
      <c r="RUO69" s="685"/>
      <c r="RUP69" s="685"/>
      <c r="RUQ69" s="685"/>
      <c r="RUR69" s="685"/>
      <c r="RUS69" s="685"/>
      <c r="RUT69" s="685"/>
      <c r="RUU69" s="685"/>
      <c r="RUV69" s="685"/>
      <c r="RUW69" s="685"/>
      <c r="RUX69" s="685"/>
      <c r="RUY69" s="685"/>
      <c r="RUZ69" s="685"/>
      <c r="RVA69" s="685"/>
      <c r="RVB69" s="685"/>
      <c r="RVC69" s="685"/>
      <c r="RVD69" s="685"/>
      <c r="RVE69" s="685"/>
      <c r="RVF69" s="685"/>
      <c r="RVG69" s="685"/>
      <c r="RVH69" s="685"/>
      <c r="RVI69" s="685"/>
      <c r="RVJ69" s="685"/>
      <c r="RVK69" s="685"/>
      <c r="RVL69" s="685"/>
      <c r="RVM69" s="685"/>
      <c r="RVN69" s="685"/>
      <c r="RVO69" s="685"/>
      <c r="RVP69" s="685"/>
      <c r="RVQ69" s="685"/>
      <c r="RVR69" s="685"/>
      <c r="RVS69" s="685"/>
      <c r="RVT69" s="685"/>
      <c r="RVU69" s="685"/>
      <c r="RVV69" s="685"/>
      <c r="RVW69" s="685"/>
      <c r="RVX69" s="685"/>
      <c r="RVY69" s="685"/>
      <c r="RVZ69" s="685"/>
      <c r="RWA69" s="685"/>
      <c r="RWB69" s="685"/>
      <c r="RWC69" s="685"/>
      <c r="RWD69" s="685"/>
      <c r="RWE69" s="685"/>
      <c r="RWF69" s="685"/>
      <c r="RWG69" s="685"/>
      <c r="RWH69" s="685"/>
      <c r="RWI69" s="685"/>
      <c r="RWJ69" s="685"/>
      <c r="RWK69" s="685"/>
      <c r="RWL69" s="685"/>
      <c r="RWM69" s="685"/>
      <c r="RWN69" s="685"/>
      <c r="RWO69" s="685"/>
      <c r="RWP69" s="685"/>
      <c r="RWQ69" s="685"/>
      <c r="RWR69" s="685"/>
      <c r="RWS69" s="685"/>
      <c r="RWT69" s="685"/>
      <c r="RWU69" s="685"/>
      <c r="RWV69" s="685"/>
      <c r="RWW69" s="685"/>
      <c r="RWX69" s="685"/>
      <c r="RWY69" s="685"/>
      <c r="RWZ69" s="685"/>
      <c r="RXA69" s="685"/>
      <c r="RXB69" s="685"/>
      <c r="RXC69" s="685"/>
      <c r="RXD69" s="685"/>
      <c r="RXE69" s="685"/>
      <c r="RXF69" s="685"/>
      <c r="RXG69" s="685"/>
      <c r="RXH69" s="685"/>
      <c r="RXI69" s="685"/>
      <c r="RXJ69" s="685"/>
      <c r="RXK69" s="685"/>
      <c r="RXL69" s="685"/>
      <c r="RXM69" s="685"/>
      <c r="RXN69" s="685"/>
      <c r="RXO69" s="685"/>
      <c r="RXP69" s="685"/>
      <c r="RXQ69" s="685"/>
      <c r="RXR69" s="685"/>
      <c r="RXS69" s="685"/>
      <c r="RXT69" s="685"/>
      <c r="RXU69" s="685"/>
      <c r="RXV69" s="685"/>
      <c r="RXW69" s="685"/>
      <c r="RXX69" s="685"/>
      <c r="RXY69" s="685"/>
      <c r="RXZ69" s="685"/>
      <c r="RYA69" s="685"/>
      <c r="RYB69" s="685"/>
      <c r="RYC69" s="685"/>
      <c r="RYD69" s="685"/>
      <c r="RYE69" s="685"/>
      <c r="RYF69" s="685"/>
      <c r="RYG69" s="685"/>
      <c r="RYH69" s="685"/>
      <c r="RYI69" s="685"/>
      <c r="RYJ69" s="685"/>
      <c r="RYK69" s="685"/>
      <c r="RYL69" s="685"/>
      <c r="RYM69" s="685"/>
      <c r="RYN69" s="685"/>
      <c r="RYO69" s="685"/>
      <c r="RYP69" s="685"/>
      <c r="RYQ69" s="685"/>
      <c r="RYR69" s="685"/>
      <c r="RYS69" s="685"/>
      <c r="RYT69" s="685"/>
      <c r="RYU69" s="685"/>
      <c r="RYV69" s="685"/>
      <c r="RYW69" s="685"/>
      <c r="RYX69" s="685"/>
      <c r="RYY69" s="685"/>
      <c r="RYZ69" s="685"/>
      <c r="RZA69" s="685"/>
      <c r="RZB69" s="685"/>
      <c r="RZC69" s="685"/>
      <c r="RZD69" s="685"/>
      <c r="RZE69" s="685"/>
      <c r="RZF69" s="685"/>
      <c r="RZG69" s="685"/>
      <c r="RZH69" s="685"/>
      <c r="RZI69" s="685"/>
      <c r="RZJ69" s="685"/>
      <c r="RZK69" s="685"/>
      <c r="RZL69" s="685"/>
      <c r="RZM69" s="685"/>
      <c r="RZN69" s="685"/>
      <c r="RZO69" s="685"/>
      <c r="RZP69" s="685"/>
      <c r="RZQ69" s="685"/>
      <c r="RZR69" s="685"/>
      <c r="RZS69" s="685"/>
      <c r="RZT69" s="685"/>
      <c r="RZU69" s="685"/>
      <c r="RZV69" s="685"/>
      <c r="RZW69" s="685"/>
      <c r="RZX69" s="685"/>
      <c r="RZY69" s="685"/>
      <c r="RZZ69" s="685"/>
      <c r="SAA69" s="685"/>
      <c r="SAB69" s="685"/>
      <c r="SAC69" s="685"/>
      <c r="SAD69" s="685"/>
      <c r="SAE69" s="685"/>
      <c r="SAF69" s="685"/>
      <c r="SAG69" s="685"/>
      <c r="SAH69" s="685"/>
      <c r="SAI69" s="685"/>
      <c r="SAJ69" s="685"/>
      <c r="SAK69" s="685"/>
      <c r="SAL69" s="685"/>
      <c r="SAM69" s="685"/>
      <c r="SAN69" s="685"/>
      <c r="SAO69" s="685"/>
      <c r="SAP69" s="685"/>
      <c r="SAQ69" s="685"/>
      <c r="SAR69" s="685"/>
      <c r="SAS69" s="685"/>
      <c r="SAT69" s="685"/>
      <c r="SAU69" s="685"/>
      <c r="SAV69" s="685"/>
      <c r="SAW69" s="685"/>
      <c r="SAX69" s="685"/>
      <c r="SAY69" s="685"/>
      <c r="SAZ69" s="685"/>
      <c r="SBA69" s="685"/>
      <c r="SBB69" s="685"/>
      <c r="SBC69" s="685"/>
      <c r="SBD69" s="685"/>
      <c r="SBE69" s="685"/>
      <c r="SBF69" s="685"/>
      <c r="SBG69" s="685"/>
      <c r="SBH69" s="685"/>
      <c r="SBI69" s="685"/>
      <c r="SBJ69" s="685"/>
      <c r="SBK69" s="685"/>
      <c r="SBL69" s="685"/>
      <c r="SBM69" s="685"/>
      <c r="SBN69" s="685"/>
      <c r="SBO69" s="685"/>
      <c r="SBP69" s="685"/>
      <c r="SBQ69" s="685"/>
      <c r="SBR69" s="685"/>
      <c r="SBS69" s="685"/>
      <c r="SBT69" s="685"/>
      <c r="SBU69" s="685"/>
      <c r="SBV69" s="685"/>
      <c r="SBW69" s="685"/>
      <c r="SBX69" s="685"/>
      <c r="SBY69" s="685"/>
      <c r="SBZ69" s="685"/>
      <c r="SCA69" s="685"/>
      <c r="SCB69" s="685"/>
      <c r="SCC69" s="685"/>
      <c r="SCD69" s="685"/>
      <c r="SCE69" s="685"/>
      <c r="SCF69" s="685"/>
      <c r="SCG69" s="685"/>
      <c r="SCH69" s="685"/>
      <c r="SCI69" s="685"/>
      <c r="SCJ69" s="685"/>
      <c r="SCK69" s="685"/>
      <c r="SCL69" s="685"/>
      <c r="SCM69" s="685"/>
      <c r="SCN69" s="685"/>
      <c r="SCO69" s="685"/>
      <c r="SCP69" s="685"/>
      <c r="SCQ69" s="685"/>
      <c r="SCR69" s="685"/>
      <c r="SCS69" s="685"/>
      <c r="SCT69" s="685"/>
      <c r="SCU69" s="685"/>
      <c r="SCV69" s="685"/>
      <c r="SCW69" s="685"/>
      <c r="SCX69" s="685"/>
      <c r="SCY69" s="685"/>
      <c r="SCZ69" s="685"/>
      <c r="SDA69" s="685"/>
      <c r="SDB69" s="685"/>
      <c r="SDC69" s="685"/>
      <c r="SDD69" s="685"/>
      <c r="SDE69" s="685"/>
      <c r="SDF69" s="685"/>
      <c r="SDG69" s="685"/>
      <c r="SDH69" s="685"/>
      <c r="SDI69" s="685"/>
      <c r="SDJ69" s="685"/>
      <c r="SDK69" s="685"/>
      <c r="SDL69" s="685"/>
      <c r="SDM69" s="685"/>
      <c r="SDN69" s="685"/>
      <c r="SDO69" s="685"/>
      <c r="SDP69" s="685"/>
      <c r="SDQ69" s="685"/>
      <c r="SDR69" s="685"/>
      <c r="SDS69" s="685"/>
      <c r="SDT69" s="685"/>
      <c r="SDU69" s="685"/>
      <c r="SDV69" s="685"/>
      <c r="SDW69" s="685"/>
      <c r="SDX69" s="685"/>
      <c r="SDY69" s="685"/>
      <c r="SDZ69" s="685"/>
      <c r="SEA69" s="685"/>
      <c r="SEB69" s="685"/>
      <c r="SEC69" s="685"/>
      <c r="SED69" s="685"/>
      <c r="SEE69" s="685"/>
      <c r="SEF69" s="685"/>
      <c r="SEG69" s="685"/>
      <c r="SEH69" s="685"/>
      <c r="SEI69" s="685"/>
      <c r="SEJ69" s="685"/>
      <c r="SEK69" s="685"/>
      <c r="SEL69" s="685"/>
      <c r="SEM69" s="685"/>
      <c r="SEN69" s="685"/>
      <c r="SEO69" s="685"/>
      <c r="SEP69" s="685"/>
      <c r="SEQ69" s="685"/>
      <c r="SER69" s="685"/>
      <c r="SES69" s="685"/>
      <c r="SET69" s="685"/>
      <c r="SEU69" s="685"/>
      <c r="SEV69" s="685"/>
      <c r="SEW69" s="685"/>
      <c r="SEX69" s="685"/>
      <c r="SEY69" s="685"/>
      <c r="SEZ69" s="685"/>
      <c r="SFA69" s="685"/>
      <c r="SFB69" s="685"/>
      <c r="SFC69" s="685"/>
      <c r="SFD69" s="685"/>
      <c r="SFE69" s="685"/>
      <c r="SFF69" s="685"/>
      <c r="SFG69" s="685"/>
      <c r="SFH69" s="685"/>
      <c r="SFI69" s="685"/>
      <c r="SFJ69" s="685"/>
      <c r="SFK69" s="685"/>
      <c r="SFL69" s="685"/>
      <c r="SFM69" s="685"/>
      <c r="SFN69" s="685"/>
      <c r="SFO69" s="685"/>
      <c r="SFP69" s="685"/>
      <c r="SFQ69" s="685"/>
      <c r="SFR69" s="685"/>
      <c r="SFS69" s="685"/>
      <c r="SFT69" s="685"/>
      <c r="SFU69" s="685"/>
      <c r="SFV69" s="685"/>
      <c r="SFW69" s="685"/>
      <c r="SFX69" s="685"/>
      <c r="SFY69" s="685"/>
      <c r="SFZ69" s="685"/>
      <c r="SGA69" s="685"/>
      <c r="SGB69" s="685"/>
      <c r="SGC69" s="685"/>
      <c r="SGD69" s="685"/>
      <c r="SGE69" s="685"/>
      <c r="SGF69" s="685"/>
      <c r="SGG69" s="685"/>
      <c r="SGH69" s="685"/>
      <c r="SGI69" s="685"/>
      <c r="SGJ69" s="685"/>
      <c r="SGK69" s="685"/>
      <c r="SGL69" s="685"/>
      <c r="SGM69" s="685"/>
      <c r="SGN69" s="685"/>
      <c r="SGO69" s="685"/>
      <c r="SGP69" s="685"/>
      <c r="SGQ69" s="685"/>
      <c r="SGR69" s="685"/>
      <c r="SGS69" s="685"/>
      <c r="SGT69" s="685"/>
      <c r="SGU69" s="685"/>
      <c r="SGV69" s="685"/>
      <c r="SGW69" s="685"/>
      <c r="SGX69" s="685"/>
      <c r="SGY69" s="685"/>
      <c r="SGZ69" s="685"/>
      <c r="SHA69" s="685"/>
      <c r="SHB69" s="685"/>
      <c r="SHC69" s="685"/>
      <c r="SHD69" s="685"/>
      <c r="SHE69" s="685"/>
      <c r="SHF69" s="685"/>
      <c r="SHG69" s="685"/>
      <c r="SHH69" s="685"/>
      <c r="SHI69" s="685"/>
      <c r="SHJ69" s="685"/>
      <c r="SHK69" s="685"/>
      <c r="SHL69" s="685"/>
      <c r="SHM69" s="685"/>
      <c r="SHN69" s="685"/>
      <c r="SHO69" s="685"/>
      <c r="SHP69" s="685"/>
      <c r="SHQ69" s="685"/>
      <c r="SHR69" s="685"/>
      <c r="SHS69" s="685"/>
      <c r="SHT69" s="685"/>
      <c r="SHU69" s="685"/>
      <c r="SHV69" s="685"/>
      <c r="SHW69" s="685"/>
      <c r="SHX69" s="685"/>
      <c r="SHY69" s="685"/>
      <c r="SHZ69" s="685"/>
      <c r="SIA69" s="685"/>
      <c r="SIB69" s="685"/>
      <c r="SIC69" s="685"/>
      <c r="SID69" s="685"/>
      <c r="SIE69" s="685"/>
      <c r="SIF69" s="685"/>
      <c r="SIG69" s="685"/>
      <c r="SIH69" s="685"/>
      <c r="SII69" s="685"/>
      <c r="SIJ69" s="685"/>
      <c r="SIK69" s="685"/>
      <c r="SIL69" s="685"/>
      <c r="SIM69" s="685"/>
      <c r="SIN69" s="685"/>
      <c r="SIO69" s="685"/>
      <c r="SIP69" s="685"/>
      <c r="SIQ69" s="685"/>
      <c r="SIR69" s="685"/>
      <c r="SIS69" s="685"/>
      <c r="SIT69" s="685"/>
      <c r="SIU69" s="685"/>
      <c r="SIV69" s="685"/>
      <c r="SIW69" s="685"/>
      <c r="SIX69" s="685"/>
      <c r="SIY69" s="685"/>
      <c r="SIZ69" s="685"/>
      <c r="SJA69" s="685"/>
      <c r="SJB69" s="685"/>
      <c r="SJC69" s="685"/>
      <c r="SJD69" s="685"/>
      <c r="SJE69" s="685"/>
      <c r="SJF69" s="685"/>
      <c r="SJG69" s="685"/>
      <c r="SJH69" s="685"/>
      <c r="SJI69" s="685"/>
      <c r="SJJ69" s="685"/>
      <c r="SJK69" s="685"/>
      <c r="SJL69" s="685"/>
      <c r="SJM69" s="685"/>
      <c r="SJN69" s="685"/>
      <c r="SJO69" s="685"/>
      <c r="SJP69" s="685"/>
      <c r="SJQ69" s="685"/>
      <c r="SJR69" s="685"/>
      <c r="SJS69" s="685"/>
      <c r="SJT69" s="685"/>
      <c r="SJU69" s="685"/>
      <c r="SJV69" s="685"/>
      <c r="SJW69" s="685"/>
      <c r="SJX69" s="685"/>
      <c r="SJY69" s="685"/>
      <c r="SJZ69" s="685"/>
      <c r="SKA69" s="685"/>
      <c r="SKB69" s="685"/>
      <c r="SKC69" s="685"/>
      <c r="SKD69" s="685"/>
      <c r="SKE69" s="685"/>
      <c r="SKF69" s="685"/>
      <c r="SKG69" s="685"/>
      <c r="SKH69" s="685"/>
      <c r="SKI69" s="685"/>
      <c r="SKJ69" s="685"/>
      <c r="SKK69" s="685"/>
      <c r="SKL69" s="685"/>
      <c r="SKM69" s="685"/>
      <c r="SKN69" s="685"/>
      <c r="SKO69" s="685"/>
      <c r="SKP69" s="685"/>
      <c r="SKQ69" s="685"/>
      <c r="SKR69" s="685"/>
      <c r="SKS69" s="685"/>
      <c r="SKT69" s="685"/>
      <c r="SKU69" s="685"/>
      <c r="SKV69" s="685"/>
      <c r="SKW69" s="685"/>
      <c r="SKX69" s="685"/>
      <c r="SKY69" s="685"/>
      <c r="SKZ69" s="685"/>
      <c r="SLA69" s="685"/>
      <c r="SLB69" s="685"/>
      <c r="SLC69" s="685"/>
      <c r="SLD69" s="685"/>
      <c r="SLE69" s="685"/>
      <c r="SLF69" s="685"/>
      <c r="SLG69" s="685"/>
      <c r="SLH69" s="685"/>
      <c r="SLI69" s="685"/>
      <c r="SLJ69" s="685"/>
      <c r="SLK69" s="685"/>
      <c r="SLL69" s="685"/>
      <c r="SLM69" s="685"/>
      <c r="SLN69" s="685"/>
      <c r="SLO69" s="685"/>
      <c r="SLP69" s="685"/>
      <c r="SLQ69" s="685"/>
      <c r="SLR69" s="685"/>
      <c r="SLS69" s="685"/>
      <c r="SLT69" s="685"/>
      <c r="SLU69" s="685"/>
      <c r="SLV69" s="685"/>
      <c r="SLW69" s="685"/>
      <c r="SLX69" s="685"/>
      <c r="SLY69" s="685"/>
      <c r="SLZ69" s="685"/>
      <c r="SMA69" s="685"/>
      <c r="SMB69" s="685"/>
      <c r="SMC69" s="685"/>
      <c r="SMD69" s="685"/>
      <c r="SME69" s="685"/>
      <c r="SMF69" s="685"/>
      <c r="SMG69" s="685"/>
      <c r="SMH69" s="685"/>
      <c r="SMI69" s="685"/>
      <c r="SMJ69" s="685"/>
      <c r="SMK69" s="685"/>
      <c r="SML69" s="685"/>
      <c r="SMM69" s="685"/>
      <c r="SMN69" s="685"/>
      <c r="SMO69" s="685"/>
      <c r="SMP69" s="685"/>
      <c r="SMQ69" s="685"/>
      <c r="SMR69" s="685"/>
      <c r="SMS69" s="685"/>
      <c r="SMT69" s="685"/>
      <c r="SMU69" s="685"/>
      <c r="SMV69" s="685"/>
      <c r="SMW69" s="685"/>
      <c r="SMX69" s="685"/>
      <c r="SMY69" s="685"/>
      <c r="SMZ69" s="685"/>
      <c r="SNA69" s="685"/>
      <c r="SNB69" s="685"/>
      <c r="SNC69" s="685"/>
      <c r="SND69" s="685"/>
      <c r="SNE69" s="685"/>
      <c r="SNF69" s="685"/>
      <c r="SNG69" s="685"/>
      <c r="SNH69" s="685"/>
      <c r="SNI69" s="685"/>
      <c r="SNJ69" s="685"/>
      <c r="SNK69" s="685"/>
      <c r="SNL69" s="685"/>
      <c r="SNM69" s="685"/>
      <c r="SNN69" s="685"/>
      <c r="SNO69" s="685"/>
      <c r="SNP69" s="685"/>
      <c r="SNQ69" s="685"/>
      <c r="SNR69" s="685"/>
      <c r="SNS69" s="685"/>
      <c r="SNT69" s="685"/>
      <c r="SNU69" s="685"/>
      <c r="SNV69" s="685"/>
      <c r="SNW69" s="685"/>
      <c r="SNX69" s="685"/>
      <c r="SNY69" s="685"/>
      <c r="SNZ69" s="685"/>
      <c r="SOA69" s="685"/>
      <c r="SOB69" s="685"/>
      <c r="SOC69" s="685"/>
      <c r="SOD69" s="685"/>
      <c r="SOE69" s="685"/>
      <c r="SOF69" s="685"/>
      <c r="SOG69" s="685"/>
      <c r="SOH69" s="685"/>
      <c r="SOI69" s="685"/>
      <c r="SOJ69" s="685"/>
      <c r="SOK69" s="685"/>
      <c r="SOL69" s="685"/>
      <c r="SOM69" s="685"/>
      <c r="SON69" s="685"/>
      <c r="SOO69" s="685"/>
      <c r="SOP69" s="685"/>
      <c r="SOQ69" s="685"/>
      <c r="SOR69" s="685"/>
      <c r="SOS69" s="685"/>
      <c r="SOT69" s="685"/>
      <c r="SOU69" s="685"/>
      <c r="SOV69" s="685"/>
      <c r="SOW69" s="685"/>
      <c r="SOX69" s="685"/>
      <c r="SOY69" s="685"/>
      <c r="SOZ69" s="685"/>
      <c r="SPA69" s="685"/>
      <c r="SPB69" s="685"/>
      <c r="SPC69" s="685"/>
      <c r="SPD69" s="685"/>
      <c r="SPE69" s="685"/>
      <c r="SPF69" s="685"/>
      <c r="SPG69" s="685"/>
      <c r="SPH69" s="685"/>
      <c r="SPI69" s="685"/>
      <c r="SPJ69" s="685"/>
      <c r="SPK69" s="685"/>
      <c r="SPL69" s="685"/>
      <c r="SPM69" s="685"/>
      <c r="SPN69" s="685"/>
      <c r="SPO69" s="685"/>
      <c r="SPP69" s="685"/>
      <c r="SPQ69" s="685"/>
      <c r="SPR69" s="685"/>
      <c r="SPS69" s="685"/>
      <c r="SPT69" s="685"/>
      <c r="SPU69" s="685"/>
      <c r="SPV69" s="685"/>
      <c r="SPW69" s="685"/>
      <c r="SPX69" s="685"/>
      <c r="SPY69" s="685"/>
      <c r="SPZ69" s="685"/>
      <c r="SQA69" s="685"/>
      <c r="SQB69" s="685"/>
      <c r="SQC69" s="685"/>
      <c r="SQD69" s="685"/>
      <c r="SQE69" s="685"/>
      <c r="SQF69" s="685"/>
      <c r="SQG69" s="685"/>
      <c r="SQH69" s="685"/>
      <c r="SQI69" s="685"/>
      <c r="SQJ69" s="685"/>
      <c r="SQK69" s="685"/>
      <c r="SQL69" s="685"/>
      <c r="SQM69" s="685"/>
      <c r="SQN69" s="685"/>
      <c r="SQO69" s="685"/>
      <c r="SQP69" s="685"/>
      <c r="SQQ69" s="685"/>
      <c r="SQR69" s="685"/>
      <c r="SQS69" s="685"/>
      <c r="SQT69" s="685"/>
      <c r="SQU69" s="685"/>
      <c r="SQV69" s="685"/>
      <c r="SQW69" s="685"/>
      <c r="SQX69" s="685"/>
      <c r="SQY69" s="685"/>
      <c r="SQZ69" s="685"/>
      <c r="SRA69" s="685"/>
      <c r="SRB69" s="685"/>
      <c r="SRC69" s="685"/>
      <c r="SRD69" s="685"/>
      <c r="SRE69" s="685"/>
      <c r="SRF69" s="685"/>
      <c r="SRG69" s="685"/>
      <c r="SRH69" s="685"/>
      <c r="SRI69" s="685"/>
      <c r="SRJ69" s="685"/>
      <c r="SRK69" s="685"/>
      <c r="SRL69" s="685"/>
      <c r="SRM69" s="685"/>
      <c r="SRN69" s="685"/>
      <c r="SRO69" s="685"/>
      <c r="SRP69" s="685"/>
      <c r="SRQ69" s="685"/>
      <c r="SRR69" s="685"/>
      <c r="SRS69" s="685"/>
      <c r="SRT69" s="685"/>
      <c r="SRU69" s="685"/>
      <c r="SRV69" s="685"/>
      <c r="SRW69" s="685"/>
      <c r="SRX69" s="685"/>
      <c r="SRY69" s="685"/>
      <c r="SRZ69" s="685"/>
      <c r="SSA69" s="685"/>
      <c r="SSB69" s="685"/>
      <c r="SSC69" s="685"/>
      <c r="SSD69" s="685"/>
      <c r="SSE69" s="685"/>
      <c r="SSF69" s="685"/>
      <c r="SSG69" s="685"/>
      <c r="SSH69" s="685"/>
      <c r="SSI69" s="685"/>
      <c r="SSJ69" s="685"/>
      <c r="SSK69" s="685"/>
      <c r="SSL69" s="685"/>
      <c r="SSM69" s="685"/>
      <c r="SSN69" s="685"/>
      <c r="SSO69" s="685"/>
      <c r="SSP69" s="685"/>
      <c r="SSQ69" s="685"/>
      <c r="SSR69" s="685"/>
      <c r="SSS69" s="685"/>
      <c r="SST69" s="685"/>
      <c r="SSU69" s="685"/>
      <c r="SSV69" s="685"/>
      <c r="SSW69" s="685"/>
      <c r="SSX69" s="685"/>
      <c r="SSY69" s="685"/>
      <c r="SSZ69" s="685"/>
      <c r="STA69" s="685"/>
      <c r="STB69" s="685"/>
      <c r="STC69" s="685"/>
      <c r="STD69" s="685"/>
      <c r="STE69" s="685"/>
      <c r="STF69" s="685"/>
      <c r="STG69" s="685"/>
      <c r="STH69" s="685"/>
      <c r="STI69" s="685"/>
      <c r="STJ69" s="685"/>
      <c r="STK69" s="685"/>
      <c r="STL69" s="685"/>
      <c r="STM69" s="685"/>
      <c r="STN69" s="685"/>
      <c r="STO69" s="685"/>
      <c r="STP69" s="685"/>
      <c r="STQ69" s="685"/>
      <c r="STR69" s="685"/>
      <c r="STS69" s="685"/>
      <c r="STT69" s="685"/>
      <c r="STU69" s="685"/>
      <c r="STV69" s="685"/>
      <c r="STW69" s="685"/>
      <c r="STX69" s="685"/>
      <c r="STY69" s="685"/>
      <c r="STZ69" s="685"/>
      <c r="SUA69" s="685"/>
      <c r="SUB69" s="685"/>
      <c r="SUC69" s="685"/>
      <c r="SUD69" s="685"/>
      <c r="SUE69" s="685"/>
      <c r="SUF69" s="685"/>
      <c r="SUG69" s="685"/>
      <c r="SUH69" s="685"/>
      <c r="SUI69" s="685"/>
      <c r="SUJ69" s="685"/>
      <c r="SUK69" s="685"/>
      <c r="SUL69" s="685"/>
      <c r="SUM69" s="685"/>
      <c r="SUN69" s="685"/>
      <c r="SUO69" s="685"/>
      <c r="SUP69" s="685"/>
      <c r="SUQ69" s="685"/>
      <c r="SUR69" s="685"/>
      <c r="SUS69" s="685"/>
      <c r="SUT69" s="685"/>
      <c r="SUU69" s="685"/>
      <c r="SUV69" s="685"/>
      <c r="SUW69" s="685"/>
      <c r="SUX69" s="685"/>
      <c r="SUY69" s="685"/>
      <c r="SUZ69" s="685"/>
      <c r="SVA69" s="685"/>
      <c r="SVB69" s="685"/>
      <c r="SVC69" s="685"/>
      <c r="SVD69" s="685"/>
      <c r="SVE69" s="685"/>
      <c r="SVF69" s="685"/>
      <c r="SVG69" s="685"/>
      <c r="SVH69" s="685"/>
      <c r="SVI69" s="685"/>
      <c r="SVJ69" s="685"/>
      <c r="SVK69" s="685"/>
      <c r="SVL69" s="685"/>
      <c r="SVM69" s="685"/>
      <c r="SVN69" s="685"/>
      <c r="SVO69" s="685"/>
      <c r="SVP69" s="685"/>
      <c r="SVQ69" s="685"/>
      <c r="SVR69" s="685"/>
      <c r="SVS69" s="685"/>
      <c r="SVT69" s="685"/>
      <c r="SVU69" s="685"/>
      <c r="SVV69" s="685"/>
      <c r="SVW69" s="685"/>
      <c r="SVX69" s="685"/>
      <c r="SVY69" s="685"/>
      <c r="SVZ69" s="685"/>
      <c r="SWA69" s="685"/>
      <c r="SWB69" s="685"/>
      <c r="SWC69" s="685"/>
      <c r="SWD69" s="685"/>
      <c r="SWE69" s="685"/>
      <c r="SWF69" s="685"/>
      <c r="SWG69" s="685"/>
      <c r="SWH69" s="685"/>
      <c r="SWI69" s="685"/>
      <c r="SWJ69" s="685"/>
      <c r="SWK69" s="685"/>
      <c r="SWL69" s="685"/>
      <c r="SWM69" s="685"/>
      <c r="SWN69" s="685"/>
      <c r="SWO69" s="685"/>
      <c r="SWP69" s="685"/>
      <c r="SWQ69" s="685"/>
      <c r="SWR69" s="685"/>
      <c r="SWS69" s="685"/>
      <c r="SWT69" s="685"/>
      <c r="SWU69" s="685"/>
      <c r="SWV69" s="685"/>
      <c r="SWW69" s="685"/>
      <c r="SWX69" s="685"/>
      <c r="SWY69" s="685"/>
      <c r="SWZ69" s="685"/>
      <c r="SXA69" s="685"/>
      <c r="SXB69" s="685"/>
      <c r="SXC69" s="685"/>
      <c r="SXD69" s="685"/>
      <c r="SXE69" s="685"/>
      <c r="SXF69" s="685"/>
      <c r="SXG69" s="685"/>
      <c r="SXH69" s="685"/>
      <c r="SXI69" s="685"/>
      <c r="SXJ69" s="685"/>
      <c r="SXK69" s="685"/>
      <c r="SXL69" s="685"/>
      <c r="SXM69" s="685"/>
      <c r="SXN69" s="685"/>
      <c r="SXO69" s="685"/>
      <c r="SXP69" s="685"/>
      <c r="SXQ69" s="685"/>
      <c r="SXR69" s="685"/>
      <c r="SXS69" s="685"/>
      <c r="SXT69" s="685"/>
      <c r="SXU69" s="685"/>
      <c r="SXV69" s="685"/>
      <c r="SXW69" s="685"/>
      <c r="SXX69" s="685"/>
      <c r="SXY69" s="685"/>
      <c r="SXZ69" s="685"/>
      <c r="SYA69" s="685"/>
      <c r="SYB69" s="685"/>
      <c r="SYC69" s="685"/>
      <c r="SYD69" s="685"/>
      <c r="SYE69" s="685"/>
      <c r="SYF69" s="685"/>
      <c r="SYG69" s="685"/>
      <c r="SYH69" s="685"/>
      <c r="SYI69" s="685"/>
      <c r="SYJ69" s="685"/>
      <c r="SYK69" s="685"/>
      <c r="SYL69" s="685"/>
      <c r="SYM69" s="685"/>
      <c r="SYN69" s="685"/>
      <c r="SYO69" s="685"/>
      <c r="SYP69" s="685"/>
      <c r="SYQ69" s="685"/>
      <c r="SYR69" s="685"/>
      <c r="SYS69" s="685"/>
      <c r="SYT69" s="685"/>
      <c r="SYU69" s="685"/>
      <c r="SYV69" s="685"/>
      <c r="SYW69" s="685"/>
      <c r="SYX69" s="685"/>
      <c r="SYY69" s="685"/>
      <c r="SYZ69" s="685"/>
      <c r="SZA69" s="685"/>
      <c r="SZB69" s="685"/>
      <c r="SZC69" s="685"/>
      <c r="SZD69" s="685"/>
      <c r="SZE69" s="685"/>
      <c r="SZF69" s="685"/>
      <c r="SZG69" s="685"/>
      <c r="SZH69" s="685"/>
      <c r="SZI69" s="685"/>
      <c r="SZJ69" s="685"/>
      <c r="SZK69" s="685"/>
      <c r="SZL69" s="685"/>
      <c r="SZM69" s="685"/>
      <c r="SZN69" s="685"/>
      <c r="SZO69" s="685"/>
      <c r="SZP69" s="685"/>
      <c r="SZQ69" s="685"/>
      <c r="SZR69" s="685"/>
      <c r="SZS69" s="685"/>
      <c r="SZT69" s="685"/>
      <c r="SZU69" s="685"/>
      <c r="SZV69" s="685"/>
      <c r="SZW69" s="685"/>
      <c r="SZX69" s="685"/>
      <c r="SZY69" s="685"/>
      <c r="SZZ69" s="685"/>
      <c r="TAA69" s="685"/>
      <c r="TAB69" s="685"/>
      <c r="TAC69" s="685"/>
      <c r="TAD69" s="685"/>
      <c r="TAE69" s="685"/>
      <c r="TAF69" s="685"/>
      <c r="TAG69" s="685"/>
      <c r="TAH69" s="685"/>
      <c r="TAI69" s="685"/>
      <c r="TAJ69" s="685"/>
      <c r="TAK69" s="685"/>
      <c r="TAL69" s="685"/>
      <c r="TAM69" s="685"/>
      <c r="TAN69" s="685"/>
      <c r="TAO69" s="685"/>
      <c r="TAP69" s="685"/>
      <c r="TAQ69" s="685"/>
      <c r="TAR69" s="685"/>
      <c r="TAS69" s="685"/>
      <c r="TAT69" s="685"/>
      <c r="TAU69" s="685"/>
      <c r="TAV69" s="685"/>
      <c r="TAW69" s="685"/>
      <c r="TAX69" s="685"/>
      <c r="TAY69" s="685"/>
      <c r="TAZ69" s="685"/>
      <c r="TBA69" s="685"/>
      <c r="TBB69" s="685"/>
      <c r="TBC69" s="685"/>
      <c r="TBD69" s="685"/>
      <c r="TBE69" s="685"/>
      <c r="TBF69" s="685"/>
      <c r="TBG69" s="685"/>
      <c r="TBH69" s="685"/>
      <c r="TBI69" s="685"/>
      <c r="TBJ69" s="685"/>
      <c r="TBK69" s="685"/>
      <c r="TBL69" s="685"/>
      <c r="TBM69" s="685"/>
      <c r="TBN69" s="685"/>
      <c r="TBO69" s="685"/>
      <c r="TBP69" s="685"/>
      <c r="TBQ69" s="685"/>
      <c r="TBR69" s="685"/>
      <c r="TBS69" s="685"/>
      <c r="TBT69" s="685"/>
      <c r="TBU69" s="685"/>
      <c r="TBV69" s="685"/>
      <c r="TBW69" s="685"/>
      <c r="TBX69" s="685"/>
      <c r="TBY69" s="685"/>
      <c r="TBZ69" s="685"/>
      <c r="TCA69" s="685"/>
      <c r="TCB69" s="685"/>
      <c r="TCC69" s="685"/>
      <c r="TCD69" s="685"/>
      <c r="TCE69" s="685"/>
      <c r="TCF69" s="685"/>
      <c r="TCG69" s="685"/>
      <c r="TCH69" s="685"/>
      <c r="TCI69" s="685"/>
      <c r="TCJ69" s="685"/>
      <c r="TCK69" s="685"/>
      <c r="TCL69" s="685"/>
      <c r="TCM69" s="685"/>
      <c r="TCN69" s="685"/>
      <c r="TCO69" s="685"/>
      <c r="TCP69" s="685"/>
      <c r="TCQ69" s="685"/>
      <c r="TCR69" s="685"/>
      <c r="TCS69" s="685"/>
      <c r="TCT69" s="685"/>
      <c r="TCU69" s="685"/>
      <c r="TCV69" s="685"/>
      <c r="TCW69" s="685"/>
      <c r="TCX69" s="685"/>
      <c r="TCY69" s="685"/>
      <c r="TCZ69" s="685"/>
      <c r="TDA69" s="685"/>
      <c r="TDB69" s="685"/>
      <c r="TDC69" s="685"/>
      <c r="TDD69" s="685"/>
      <c r="TDE69" s="685"/>
      <c r="TDF69" s="685"/>
      <c r="TDG69" s="685"/>
      <c r="TDH69" s="685"/>
      <c r="TDI69" s="685"/>
      <c r="TDJ69" s="685"/>
      <c r="TDK69" s="685"/>
      <c r="TDL69" s="685"/>
      <c r="TDM69" s="685"/>
      <c r="TDN69" s="685"/>
      <c r="TDO69" s="685"/>
      <c r="TDP69" s="685"/>
      <c r="TDQ69" s="685"/>
      <c r="TDR69" s="685"/>
      <c r="TDS69" s="685"/>
      <c r="TDT69" s="685"/>
      <c r="TDU69" s="685"/>
      <c r="TDV69" s="685"/>
      <c r="TDW69" s="685"/>
      <c r="TDX69" s="685"/>
      <c r="TDY69" s="685"/>
      <c r="TDZ69" s="685"/>
      <c r="TEA69" s="685"/>
      <c r="TEB69" s="685"/>
      <c r="TEC69" s="685"/>
      <c r="TED69" s="685"/>
      <c r="TEE69" s="685"/>
      <c r="TEF69" s="685"/>
      <c r="TEG69" s="685"/>
      <c r="TEH69" s="685"/>
      <c r="TEI69" s="685"/>
      <c r="TEJ69" s="685"/>
      <c r="TEK69" s="685"/>
      <c r="TEL69" s="685"/>
      <c r="TEM69" s="685"/>
      <c r="TEN69" s="685"/>
      <c r="TEO69" s="685"/>
      <c r="TEP69" s="685"/>
      <c r="TEQ69" s="685"/>
      <c r="TER69" s="685"/>
      <c r="TES69" s="685"/>
      <c r="TET69" s="685"/>
      <c r="TEU69" s="685"/>
      <c r="TEV69" s="685"/>
      <c r="TEW69" s="685"/>
      <c r="TEX69" s="685"/>
      <c r="TEY69" s="685"/>
      <c r="TEZ69" s="685"/>
      <c r="TFA69" s="685"/>
      <c r="TFB69" s="685"/>
      <c r="TFC69" s="685"/>
      <c r="TFD69" s="685"/>
      <c r="TFE69" s="685"/>
      <c r="TFF69" s="685"/>
      <c r="TFG69" s="685"/>
      <c r="TFH69" s="685"/>
      <c r="TFI69" s="685"/>
      <c r="TFJ69" s="685"/>
      <c r="TFK69" s="685"/>
      <c r="TFL69" s="685"/>
      <c r="TFM69" s="685"/>
      <c r="TFN69" s="685"/>
      <c r="TFO69" s="685"/>
      <c r="TFP69" s="685"/>
      <c r="TFQ69" s="685"/>
      <c r="TFR69" s="685"/>
      <c r="TFS69" s="685"/>
      <c r="TFT69" s="685"/>
      <c r="TFU69" s="685"/>
      <c r="TFV69" s="685"/>
      <c r="TFW69" s="685"/>
      <c r="TFX69" s="685"/>
      <c r="TFY69" s="685"/>
      <c r="TFZ69" s="685"/>
      <c r="TGA69" s="685"/>
      <c r="TGB69" s="685"/>
      <c r="TGC69" s="685"/>
      <c r="TGD69" s="685"/>
      <c r="TGE69" s="685"/>
      <c r="TGF69" s="685"/>
      <c r="TGG69" s="685"/>
      <c r="TGH69" s="685"/>
      <c r="TGI69" s="685"/>
      <c r="TGJ69" s="685"/>
      <c r="TGK69" s="685"/>
      <c r="TGL69" s="685"/>
      <c r="TGM69" s="685"/>
      <c r="TGN69" s="685"/>
      <c r="TGO69" s="685"/>
      <c r="TGP69" s="685"/>
      <c r="TGQ69" s="685"/>
      <c r="TGR69" s="685"/>
      <c r="TGS69" s="685"/>
      <c r="TGT69" s="685"/>
      <c r="TGU69" s="685"/>
      <c r="TGV69" s="685"/>
      <c r="TGW69" s="685"/>
      <c r="TGX69" s="685"/>
      <c r="TGY69" s="685"/>
      <c r="TGZ69" s="685"/>
      <c r="THA69" s="685"/>
      <c r="THB69" s="685"/>
      <c r="THC69" s="685"/>
      <c r="THD69" s="685"/>
      <c r="THE69" s="685"/>
      <c r="THF69" s="685"/>
      <c r="THG69" s="685"/>
      <c r="THH69" s="685"/>
      <c r="THI69" s="685"/>
      <c r="THJ69" s="685"/>
      <c r="THK69" s="685"/>
      <c r="THL69" s="685"/>
      <c r="THM69" s="685"/>
      <c r="THN69" s="685"/>
      <c r="THO69" s="685"/>
      <c r="THP69" s="685"/>
      <c r="THQ69" s="685"/>
      <c r="THR69" s="685"/>
      <c r="THS69" s="685"/>
      <c r="THT69" s="685"/>
      <c r="THU69" s="685"/>
      <c r="THV69" s="685"/>
      <c r="THW69" s="685"/>
      <c r="THX69" s="685"/>
      <c r="THY69" s="685"/>
      <c r="THZ69" s="685"/>
      <c r="TIA69" s="685"/>
      <c r="TIB69" s="685"/>
      <c r="TIC69" s="685"/>
      <c r="TID69" s="685"/>
      <c r="TIE69" s="685"/>
      <c r="TIF69" s="685"/>
      <c r="TIG69" s="685"/>
      <c r="TIH69" s="685"/>
      <c r="TII69" s="685"/>
      <c r="TIJ69" s="685"/>
      <c r="TIK69" s="685"/>
      <c r="TIL69" s="685"/>
      <c r="TIM69" s="685"/>
      <c r="TIN69" s="685"/>
      <c r="TIO69" s="685"/>
      <c r="TIP69" s="685"/>
      <c r="TIQ69" s="685"/>
      <c r="TIR69" s="685"/>
      <c r="TIS69" s="685"/>
      <c r="TIT69" s="685"/>
      <c r="TIU69" s="685"/>
      <c r="TIV69" s="685"/>
      <c r="TIW69" s="685"/>
      <c r="TIX69" s="685"/>
      <c r="TIY69" s="685"/>
      <c r="TIZ69" s="685"/>
      <c r="TJA69" s="685"/>
      <c r="TJB69" s="685"/>
      <c r="TJC69" s="685"/>
      <c r="TJD69" s="685"/>
      <c r="TJE69" s="685"/>
      <c r="TJF69" s="685"/>
      <c r="TJG69" s="685"/>
      <c r="TJH69" s="685"/>
      <c r="TJI69" s="685"/>
      <c r="TJJ69" s="685"/>
      <c r="TJK69" s="685"/>
      <c r="TJL69" s="685"/>
      <c r="TJM69" s="685"/>
      <c r="TJN69" s="685"/>
      <c r="TJO69" s="685"/>
      <c r="TJP69" s="685"/>
      <c r="TJQ69" s="685"/>
      <c r="TJR69" s="685"/>
      <c r="TJS69" s="685"/>
      <c r="TJT69" s="685"/>
      <c r="TJU69" s="685"/>
      <c r="TJV69" s="685"/>
      <c r="TJW69" s="685"/>
      <c r="TJX69" s="685"/>
      <c r="TJY69" s="685"/>
      <c r="TJZ69" s="685"/>
      <c r="TKA69" s="685"/>
      <c r="TKB69" s="685"/>
      <c r="TKC69" s="685"/>
      <c r="TKD69" s="685"/>
      <c r="TKE69" s="685"/>
      <c r="TKF69" s="685"/>
      <c r="TKG69" s="685"/>
      <c r="TKH69" s="685"/>
      <c r="TKI69" s="685"/>
      <c r="TKJ69" s="685"/>
      <c r="TKK69" s="685"/>
      <c r="TKL69" s="685"/>
      <c r="TKM69" s="685"/>
      <c r="TKN69" s="685"/>
      <c r="TKO69" s="685"/>
      <c r="TKP69" s="685"/>
      <c r="TKQ69" s="685"/>
      <c r="TKR69" s="685"/>
      <c r="TKS69" s="685"/>
      <c r="TKT69" s="685"/>
      <c r="TKU69" s="685"/>
      <c r="TKV69" s="685"/>
      <c r="TKW69" s="685"/>
      <c r="TKX69" s="685"/>
      <c r="TKY69" s="685"/>
      <c r="TKZ69" s="685"/>
      <c r="TLA69" s="685"/>
      <c r="TLB69" s="685"/>
      <c r="TLC69" s="685"/>
      <c r="TLD69" s="685"/>
      <c r="TLE69" s="685"/>
      <c r="TLF69" s="685"/>
      <c r="TLG69" s="685"/>
      <c r="TLH69" s="685"/>
      <c r="TLI69" s="685"/>
      <c r="TLJ69" s="685"/>
      <c r="TLK69" s="685"/>
      <c r="TLL69" s="685"/>
      <c r="TLM69" s="685"/>
      <c r="TLN69" s="685"/>
      <c r="TLO69" s="685"/>
      <c r="TLP69" s="685"/>
      <c r="TLQ69" s="685"/>
      <c r="TLR69" s="685"/>
      <c r="TLS69" s="685"/>
      <c r="TLT69" s="685"/>
      <c r="TLU69" s="685"/>
      <c r="TLV69" s="685"/>
      <c r="TLW69" s="685"/>
      <c r="TLX69" s="685"/>
      <c r="TLY69" s="685"/>
      <c r="TLZ69" s="685"/>
      <c r="TMA69" s="685"/>
      <c r="TMB69" s="685"/>
      <c r="TMC69" s="685"/>
      <c r="TMD69" s="685"/>
      <c r="TME69" s="685"/>
      <c r="TMF69" s="685"/>
      <c r="TMG69" s="685"/>
      <c r="TMH69" s="685"/>
      <c r="TMI69" s="685"/>
      <c r="TMJ69" s="685"/>
      <c r="TMK69" s="685"/>
      <c r="TML69" s="685"/>
      <c r="TMM69" s="685"/>
      <c r="TMN69" s="685"/>
      <c r="TMO69" s="685"/>
      <c r="TMP69" s="685"/>
      <c r="TMQ69" s="685"/>
      <c r="TMR69" s="685"/>
      <c r="TMS69" s="685"/>
      <c r="TMT69" s="685"/>
      <c r="TMU69" s="685"/>
      <c r="TMV69" s="685"/>
      <c r="TMW69" s="685"/>
      <c r="TMX69" s="685"/>
      <c r="TMY69" s="685"/>
      <c r="TMZ69" s="685"/>
      <c r="TNA69" s="685"/>
      <c r="TNB69" s="685"/>
      <c r="TNC69" s="685"/>
      <c r="TND69" s="685"/>
      <c r="TNE69" s="685"/>
      <c r="TNF69" s="685"/>
      <c r="TNG69" s="685"/>
      <c r="TNH69" s="685"/>
      <c r="TNI69" s="685"/>
      <c r="TNJ69" s="685"/>
      <c r="TNK69" s="685"/>
      <c r="TNL69" s="685"/>
      <c r="TNM69" s="685"/>
      <c r="TNN69" s="685"/>
      <c r="TNO69" s="685"/>
      <c r="TNP69" s="685"/>
      <c r="TNQ69" s="685"/>
      <c r="TNR69" s="685"/>
      <c r="TNS69" s="685"/>
      <c r="TNT69" s="685"/>
      <c r="TNU69" s="685"/>
      <c r="TNV69" s="685"/>
      <c r="TNW69" s="685"/>
      <c r="TNX69" s="685"/>
      <c r="TNY69" s="685"/>
      <c r="TNZ69" s="685"/>
      <c r="TOA69" s="685"/>
      <c r="TOB69" s="685"/>
      <c r="TOC69" s="685"/>
      <c r="TOD69" s="685"/>
      <c r="TOE69" s="685"/>
      <c r="TOF69" s="685"/>
      <c r="TOG69" s="685"/>
      <c r="TOH69" s="685"/>
      <c r="TOI69" s="685"/>
      <c r="TOJ69" s="685"/>
      <c r="TOK69" s="685"/>
      <c r="TOL69" s="685"/>
      <c r="TOM69" s="685"/>
      <c r="TON69" s="685"/>
      <c r="TOO69" s="685"/>
      <c r="TOP69" s="685"/>
      <c r="TOQ69" s="685"/>
      <c r="TOR69" s="685"/>
      <c r="TOS69" s="685"/>
      <c r="TOT69" s="685"/>
      <c r="TOU69" s="685"/>
      <c r="TOV69" s="685"/>
      <c r="TOW69" s="685"/>
      <c r="TOX69" s="685"/>
      <c r="TOY69" s="685"/>
      <c r="TOZ69" s="685"/>
      <c r="TPA69" s="685"/>
      <c r="TPB69" s="685"/>
      <c r="TPC69" s="685"/>
      <c r="TPD69" s="685"/>
      <c r="TPE69" s="685"/>
      <c r="TPF69" s="685"/>
      <c r="TPG69" s="685"/>
      <c r="TPH69" s="685"/>
      <c r="TPI69" s="685"/>
      <c r="TPJ69" s="685"/>
      <c r="TPK69" s="685"/>
      <c r="TPL69" s="685"/>
      <c r="TPM69" s="685"/>
      <c r="TPN69" s="685"/>
      <c r="TPO69" s="685"/>
      <c r="TPP69" s="685"/>
      <c r="TPQ69" s="685"/>
      <c r="TPR69" s="685"/>
      <c r="TPS69" s="685"/>
      <c r="TPT69" s="685"/>
      <c r="TPU69" s="685"/>
      <c r="TPV69" s="685"/>
      <c r="TPW69" s="685"/>
      <c r="TPX69" s="685"/>
      <c r="TPY69" s="685"/>
      <c r="TPZ69" s="685"/>
      <c r="TQA69" s="685"/>
      <c r="TQB69" s="685"/>
      <c r="TQC69" s="685"/>
      <c r="TQD69" s="685"/>
      <c r="TQE69" s="685"/>
      <c r="TQF69" s="685"/>
      <c r="TQG69" s="685"/>
      <c r="TQH69" s="685"/>
      <c r="TQI69" s="685"/>
      <c r="TQJ69" s="685"/>
      <c r="TQK69" s="685"/>
      <c r="TQL69" s="685"/>
      <c r="TQM69" s="685"/>
      <c r="TQN69" s="685"/>
      <c r="TQO69" s="685"/>
      <c r="TQP69" s="685"/>
      <c r="TQQ69" s="685"/>
      <c r="TQR69" s="685"/>
      <c r="TQS69" s="685"/>
      <c r="TQT69" s="685"/>
      <c r="TQU69" s="685"/>
      <c r="TQV69" s="685"/>
      <c r="TQW69" s="685"/>
      <c r="TQX69" s="685"/>
      <c r="TQY69" s="685"/>
      <c r="TQZ69" s="685"/>
      <c r="TRA69" s="685"/>
      <c r="TRB69" s="685"/>
      <c r="TRC69" s="685"/>
      <c r="TRD69" s="685"/>
      <c r="TRE69" s="685"/>
      <c r="TRF69" s="685"/>
      <c r="TRG69" s="685"/>
      <c r="TRH69" s="685"/>
      <c r="TRI69" s="685"/>
      <c r="TRJ69" s="685"/>
      <c r="TRK69" s="685"/>
      <c r="TRL69" s="685"/>
      <c r="TRM69" s="685"/>
      <c r="TRN69" s="685"/>
      <c r="TRO69" s="685"/>
      <c r="TRP69" s="685"/>
      <c r="TRQ69" s="685"/>
      <c r="TRR69" s="685"/>
      <c r="TRS69" s="685"/>
      <c r="TRT69" s="685"/>
      <c r="TRU69" s="685"/>
      <c r="TRV69" s="685"/>
      <c r="TRW69" s="685"/>
      <c r="TRX69" s="685"/>
      <c r="TRY69" s="685"/>
      <c r="TRZ69" s="685"/>
      <c r="TSA69" s="685"/>
      <c r="TSB69" s="685"/>
      <c r="TSC69" s="685"/>
      <c r="TSD69" s="685"/>
      <c r="TSE69" s="685"/>
      <c r="TSF69" s="685"/>
      <c r="TSG69" s="685"/>
      <c r="TSH69" s="685"/>
      <c r="TSI69" s="685"/>
      <c r="TSJ69" s="685"/>
      <c r="TSK69" s="685"/>
      <c r="TSL69" s="685"/>
      <c r="TSM69" s="685"/>
      <c r="TSN69" s="685"/>
      <c r="TSO69" s="685"/>
      <c r="TSP69" s="685"/>
      <c r="TSQ69" s="685"/>
      <c r="TSR69" s="685"/>
      <c r="TSS69" s="685"/>
      <c r="TST69" s="685"/>
      <c r="TSU69" s="685"/>
      <c r="TSV69" s="685"/>
      <c r="TSW69" s="685"/>
      <c r="TSX69" s="685"/>
      <c r="TSY69" s="685"/>
      <c r="TSZ69" s="685"/>
      <c r="TTA69" s="685"/>
      <c r="TTB69" s="685"/>
      <c r="TTC69" s="685"/>
      <c r="TTD69" s="685"/>
      <c r="TTE69" s="685"/>
      <c r="TTF69" s="685"/>
      <c r="TTG69" s="685"/>
      <c r="TTH69" s="685"/>
      <c r="TTI69" s="685"/>
      <c r="TTJ69" s="685"/>
      <c r="TTK69" s="685"/>
      <c r="TTL69" s="685"/>
      <c r="TTM69" s="685"/>
      <c r="TTN69" s="685"/>
      <c r="TTO69" s="685"/>
      <c r="TTP69" s="685"/>
      <c r="TTQ69" s="685"/>
      <c r="TTR69" s="685"/>
      <c r="TTS69" s="685"/>
      <c r="TTT69" s="685"/>
      <c r="TTU69" s="685"/>
      <c r="TTV69" s="685"/>
      <c r="TTW69" s="685"/>
      <c r="TTX69" s="685"/>
      <c r="TTY69" s="685"/>
      <c r="TTZ69" s="685"/>
      <c r="TUA69" s="685"/>
      <c r="TUB69" s="685"/>
      <c r="TUC69" s="685"/>
      <c r="TUD69" s="685"/>
      <c r="TUE69" s="685"/>
      <c r="TUF69" s="685"/>
      <c r="TUG69" s="685"/>
      <c r="TUH69" s="685"/>
      <c r="TUI69" s="685"/>
      <c r="TUJ69" s="685"/>
      <c r="TUK69" s="685"/>
      <c r="TUL69" s="685"/>
      <c r="TUM69" s="685"/>
      <c r="TUN69" s="685"/>
      <c r="TUO69" s="685"/>
      <c r="TUP69" s="685"/>
      <c r="TUQ69" s="685"/>
      <c r="TUR69" s="685"/>
      <c r="TUS69" s="685"/>
      <c r="TUT69" s="685"/>
      <c r="TUU69" s="685"/>
      <c r="TUV69" s="685"/>
      <c r="TUW69" s="685"/>
      <c r="TUX69" s="685"/>
      <c r="TUY69" s="685"/>
      <c r="TUZ69" s="685"/>
      <c r="TVA69" s="685"/>
      <c r="TVB69" s="685"/>
      <c r="TVC69" s="685"/>
      <c r="TVD69" s="685"/>
      <c r="TVE69" s="685"/>
      <c r="TVF69" s="685"/>
      <c r="TVG69" s="685"/>
      <c r="TVH69" s="685"/>
      <c r="TVI69" s="685"/>
      <c r="TVJ69" s="685"/>
      <c r="TVK69" s="685"/>
      <c r="TVL69" s="685"/>
      <c r="TVM69" s="685"/>
      <c r="TVN69" s="685"/>
      <c r="TVO69" s="685"/>
      <c r="TVP69" s="685"/>
      <c r="TVQ69" s="685"/>
      <c r="TVR69" s="685"/>
      <c r="TVS69" s="685"/>
      <c r="TVT69" s="685"/>
      <c r="TVU69" s="685"/>
      <c r="TVV69" s="685"/>
      <c r="TVW69" s="685"/>
      <c r="TVX69" s="685"/>
      <c r="TVY69" s="685"/>
      <c r="TVZ69" s="685"/>
      <c r="TWA69" s="685"/>
      <c r="TWB69" s="685"/>
      <c r="TWC69" s="685"/>
      <c r="TWD69" s="685"/>
      <c r="TWE69" s="685"/>
      <c r="TWF69" s="685"/>
      <c r="TWG69" s="685"/>
      <c r="TWH69" s="685"/>
      <c r="TWI69" s="685"/>
      <c r="TWJ69" s="685"/>
      <c r="TWK69" s="685"/>
      <c r="TWL69" s="685"/>
      <c r="TWM69" s="685"/>
      <c r="TWN69" s="685"/>
      <c r="TWO69" s="685"/>
      <c r="TWP69" s="685"/>
      <c r="TWQ69" s="685"/>
      <c r="TWR69" s="685"/>
      <c r="TWS69" s="685"/>
      <c r="TWT69" s="685"/>
      <c r="TWU69" s="685"/>
      <c r="TWV69" s="685"/>
      <c r="TWW69" s="685"/>
      <c r="TWX69" s="685"/>
      <c r="TWY69" s="685"/>
      <c r="TWZ69" s="685"/>
      <c r="TXA69" s="685"/>
      <c r="TXB69" s="685"/>
      <c r="TXC69" s="685"/>
      <c r="TXD69" s="685"/>
      <c r="TXE69" s="685"/>
      <c r="TXF69" s="685"/>
      <c r="TXG69" s="685"/>
      <c r="TXH69" s="685"/>
      <c r="TXI69" s="685"/>
      <c r="TXJ69" s="685"/>
      <c r="TXK69" s="685"/>
      <c r="TXL69" s="685"/>
      <c r="TXM69" s="685"/>
      <c r="TXN69" s="685"/>
      <c r="TXO69" s="685"/>
      <c r="TXP69" s="685"/>
      <c r="TXQ69" s="685"/>
      <c r="TXR69" s="685"/>
      <c r="TXS69" s="685"/>
      <c r="TXT69" s="685"/>
      <c r="TXU69" s="685"/>
      <c r="TXV69" s="685"/>
      <c r="TXW69" s="685"/>
      <c r="TXX69" s="685"/>
      <c r="TXY69" s="685"/>
      <c r="TXZ69" s="685"/>
      <c r="TYA69" s="685"/>
      <c r="TYB69" s="685"/>
      <c r="TYC69" s="685"/>
      <c r="TYD69" s="685"/>
      <c r="TYE69" s="685"/>
      <c r="TYF69" s="685"/>
      <c r="TYG69" s="685"/>
      <c r="TYH69" s="685"/>
      <c r="TYI69" s="685"/>
      <c r="TYJ69" s="685"/>
      <c r="TYK69" s="685"/>
      <c r="TYL69" s="685"/>
      <c r="TYM69" s="685"/>
      <c r="TYN69" s="685"/>
      <c r="TYO69" s="685"/>
      <c r="TYP69" s="685"/>
      <c r="TYQ69" s="685"/>
      <c r="TYR69" s="685"/>
      <c r="TYS69" s="685"/>
      <c r="TYT69" s="685"/>
      <c r="TYU69" s="685"/>
      <c r="TYV69" s="685"/>
      <c r="TYW69" s="685"/>
      <c r="TYX69" s="685"/>
      <c r="TYY69" s="685"/>
      <c r="TYZ69" s="685"/>
      <c r="TZA69" s="685"/>
      <c r="TZB69" s="685"/>
      <c r="TZC69" s="685"/>
      <c r="TZD69" s="685"/>
      <c r="TZE69" s="685"/>
      <c r="TZF69" s="685"/>
      <c r="TZG69" s="685"/>
      <c r="TZH69" s="685"/>
      <c r="TZI69" s="685"/>
      <c r="TZJ69" s="685"/>
      <c r="TZK69" s="685"/>
      <c r="TZL69" s="685"/>
      <c r="TZM69" s="685"/>
      <c r="TZN69" s="685"/>
      <c r="TZO69" s="685"/>
      <c r="TZP69" s="685"/>
      <c r="TZQ69" s="685"/>
      <c r="TZR69" s="685"/>
      <c r="TZS69" s="685"/>
      <c r="TZT69" s="685"/>
      <c r="TZU69" s="685"/>
      <c r="TZV69" s="685"/>
      <c r="TZW69" s="685"/>
      <c r="TZX69" s="685"/>
      <c r="TZY69" s="685"/>
      <c r="TZZ69" s="685"/>
      <c r="UAA69" s="685"/>
      <c r="UAB69" s="685"/>
      <c r="UAC69" s="685"/>
      <c r="UAD69" s="685"/>
      <c r="UAE69" s="685"/>
      <c r="UAF69" s="685"/>
      <c r="UAG69" s="685"/>
      <c r="UAH69" s="685"/>
      <c r="UAI69" s="685"/>
      <c r="UAJ69" s="685"/>
      <c r="UAK69" s="685"/>
      <c r="UAL69" s="685"/>
      <c r="UAM69" s="685"/>
      <c r="UAN69" s="685"/>
      <c r="UAO69" s="685"/>
      <c r="UAP69" s="685"/>
      <c r="UAQ69" s="685"/>
      <c r="UAR69" s="685"/>
      <c r="UAS69" s="685"/>
      <c r="UAT69" s="685"/>
      <c r="UAU69" s="685"/>
      <c r="UAV69" s="685"/>
      <c r="UAW69" s="685"/>
      <c r="UAX69" s="685"/>
      <c r="UAY69" s="685"/>
      <c r="UAZ69" s="685"/>
      <c r="UBA69" s="685"/>
      <c r="UBB69" s="685"/>
      <c r="UBC69" s="685"/>
      <c r="UBD69" s="685"/>
      <c r="UBE69" s="685"/>
      <c r="UBF69" s="685"/>
      <c r="UBG69" s="685"/>
      <c r="UBH69" s="685"/>
      <c r="UBI69" s="685"/>
      <c r="UBJ69" s="685"/>
      <c r="UBK69" s="685"/>
      <c r="UBL69" s="685"/>
      <c r="UBM69" s="685"/>
      <c r="UBN69" s="685"/>
      <c r="UBO69" s="685"/>
      <c r="UBP69" s="685"/>
      <c r="UBQ69" s="685"/>
      <c r="UBR69" s="685"/>
      <c r="UBS69" s="685"/>
      <c r="UBT69" s="685"/>
      <c r="UBU69" s="685"/>
      <c r="UBV69" s="685"/>
      <c r="UBW69" s="685"/>
      <c r="UBX69" s="685"/>
      <c r="UBY69" s="685"/>
      <c r="UBZ69" s="685"/>
      <c r="UCA69" s="685"/>
      <c r="UCB69" s="685"/>
      <c r="UCC69" s="685"/>
      <c r="UCD69" s="685"/>
      <c r="UCE69" s="685"/>
      <c r="UCF69" s="685"/>
      <c r="UCG69" s="685"/>
      <c r="UCH69" s="685"/>
      <c r="UCI69" s="685"/>
      <c r="UCJ69" s="685"/>
      <c r="UCK69" s="685"/>
      <c r="UCL69" s="685"/>
      <c r="UCM69" s="685"/>
      <c r="UCN69" s="685"/>
      <c r="UCO69" s="685"/>
      <c r="UCP69" s="685"/>
      <c r="UCQ69" s="685"/>
      <c r="UCR69" s="685"/>
      <c r="UCS69" s="685"/>
      <c r="UCT69" s="685"/>
      <c r="UCU69" s="685"/>
      <c r="UCV69" s="685"/>
      <c r="UCW69" s="685"/>
      <c r="UCX69" s="685"/>
      <c r="UCY69" s="685"/>
      <c r="UCZ69" s="685"/>
      <c r="UDA69" s="685"/>
      <c r="UDB69" s="685"/>
      <c r="UDC69" s="685"/>
      <c r="UDD69" s="685"/>
      <c r="UDE69" s="685"/>
      <c r="UDF69" s="685"/>
      <c r="UDG69" s="685"/>
      <c r="UDH69" s="685"/>
      <c r="UDI69" s="685"/>
      <c r="UDJ69" s="685"/>
      <c r="UDK69" s="685"/>
      <c r="UDL69" s="685"/>
      <c r="UDM69" s="685"/>
      <c r="UDN69" s="685"/>
      <c r="UDO69" s="685"/>
      <c r="UDP69" s="685"/>
      <c r="UDQ69" s="685"/>
      <c r="UDR69" s="685"/>
      <c r="UDS69" s="685"/>
      <c r="UDT69" s="685"/>
      <c r="UDU69" s="685"/>
      <c r="UDV69" s="685"/>
      <c r="UDW69" s="685"/>
      <c r="UDX69" s="685"/>
      <c r="UDY69" s="685"/>
      <c r="UDZ69" s="685"/>
      <c r="UEA69" s="685"/>
      <c r="UEB69" s="685"/>
      <c r="UEC69" s="685"/>
      <c r="UED69" s="685"/>
      <c r="UEE69" s="685"/>
      <c r="UEF69" s="685"/>
      <c r="UEG69" s="685"/>
      <c r="UEH69" s="685"/>
      <c r="UEI69" s="685"/>
      <c r="UEJ69" s="685"/>
      <c r="UEK69" s="685"/>
      <c r="UEL69" s="685"/>
      <c r="UEM69" s="685"/>
      <c r="UEN69" s="685"/>
      <c r="UEO69" s="685"/>
      <c r="UEP69" s="685"/>
      <c r="UEQ69" s="685"/>
      <c r="UER69" s="685"/>
      <c r="UES69" s="685"/>
      <c r="UET69" s="685"/>
      <c r="UEU69" s="685"/>
      <c r="UEV69" s="685"/>
      <c r="UEW69" s="685"/>
      <c r="UEX69" s="685"/>
      <c r="UEY69" s="685"/>
      <c r="UEZ69" s="685"/>
      <c r="UFA69" s="685"/>
      <c r="UFB69" s="685"/>
      <c r="UFC69" s="685"/>
      <c r="UFD69" s="685"/>
      <c r="UFE69" s="685"/>
      <c r="UFF69" s="685"/>
      <c r="UFG69" s="685"/>
      <c r="UFH69" s="685"/>
      <c r="UFI69" s="685"/>
      <c r="UFJ69" s="685"/>
      <c r="UFK69" s="685"/>
      <c r="UFL69" s="685"/>
      <c r="UFM69" s="685"/>
      <c r="UFN69" s="685"/>
      <c r="UFO69" s="685"/>
      <c r="UFP69" s="685"/>
      <c r="UFQ69" s="685"/>
      <c r="UFR69" s="685"/>
      <c r="UFS69" s="685"/>
      <c r="UFT69" s="685"/>
      <c r="UFU69" s="685"/>
      <c r="UFV69" s="685"/>
      <c r="UFW69" s="685"/>
      <c r="UFX69" s="685"/>
      <c r="UFY69" s="685"/>
      <c r="UFZ69" s="685"/>
      <c r="UGA69" s="685"/>
      <c r="UGB69" s="685"/>
      <c r="UGC69" s="685"/>
      <c r="UGD69" s="685"/>
      <c r="UGE69" s="685"/>
      <c r="UGF69" s="685"/>
      <c r="UGG69" s="685"/>
      <c r="UGH69" s="685"/>
      <c r="UGI69" s="685"/>
      <c r="UGJ69" s="685"/>
      <c r="UGK69" s="685"/>
      <c r="UGL69" s="685"/>
      <c r="UGM69" s="685"/>
      <c r="UGN69" s="685"/>
      <c r="UGO69" s="685"/>
      <c r="UGP69" s="685"/>
      <c r="UGQ69" s="685"/>
      <c r="UGR69" s="685"/>
      <c r="UGS69" s="685"/>
      <c r="UGT69" s="685"/>
      <c r="UGU69" s="685"/>
      <c r="UGV69" s="685"/>
      <c r="UGW69" s="685"/>
      <c r="UGX69" s="685"/>
      <c r="UGY69" s="685"/>
      <c r="UGZ69" s="685"/>
      <c r="UHA69" s="685"/>
      <c r="UHB69" s="685"/>
      <c r="UHC69" s="685"/>
      <c r="UHD69" s="685"/>
      <c r="UHE69" s="685"/>
      <c r="UHF69" s="685"/>
      <c r="UHG69" s="685"/>
      <c r="UHH69" s="685"/>
      <c r="UHI69" s="685"/>
      <c r="UHJ69" s="685"/>
      <c r="UHK69" s="685"/>
      <c r="UHL69" s="685"/>
      <c r="UHM69" s="685"/>
      <c r="UHN69" s="685"/>
      <c r="UHO69" s="685"/>
      <c r="UHP69" s="685"/>
      <c r="UHQ69" s="685"/>
      <c r="UHR69" s="685"/>
      <c r="UHS69" s="685"/>
      <c r="UHT69" s="685"/>
      <c r="UHU69" s="685"/>
      <c r="UHV69" s="685"/>
      <c r="UHW69" s="685"/>
      <c r="UHX69" s="685"/>
      <c r="UHY69" s="685"/>
      <c r="UHZ69" s="685"/>
      <c r="UIA69" s="685"/>
      <c r="UIB69" s="685"/>
      <c r="UIC69" s="685"/>
      <c r="UID69" s="685"/>
      <c r="UIE69" s="685"/>
      <c r="UIF69" s="685"/>
      <c r="UIG69" s="685"/>
      <c r="UIH69" s="685"/>
      <c r="UII69" s="685"/>
      <c r="UIJ69" s="685"/>
      <c r="UIK69" s="685"/>
      <c r="UIL69" s="685"/>
      <c r="UIM69" s="685"/>
      <c r="UIN69" s="685"/>
      <c r="UIO69" s="685"/>
      <c r="UIP69" s="685"/>
      <c r="UIQ69" s="685"/>
      <c r="UIR69" s="685"/>
      <c r="UIS69" s="685"/>
      <c r="UIT69" s="685"/>
      <c r="UIU69" s="685"/>
      <c r="UIV69" s="685"/>
      <c r="UIW69" s="685"/>
      <c r="UIX69" s="685"/>
      <c r="UIY69" s="685"/>
      <c r="UIZ69" s="685"/>
      <c r="UJA69" s="685"/>
      <c r="UJB69" s="685"/>
      <c r="UJC69" s="685"/>
      <c r="UJD69" s="685"/>
      <c r="UJE69" s="685"/>
      <c r="UJF69" s="685"/>
      <c r="UJG69" s="685"/>
      <c r="UJH69" s="685"/>
      <c r="UJI69" s="685"/>
      <c r="UJJ69" s="685"/>
      <c r="UJK69" s="685"/>
      <c r="UJL69" s="685"/>
      <c r="UJM69" s="685"/>
      <c r="UJN69" s="685"/>
      <c r="UJO69" s="685"/>
      <c r="UJP69" s="685"/>
      <c r="UJQ69" s="685"/>
      <c r="UJR69" s="685"/>
      <c r="UJS69" s="685"/>
      <c r="UJT69" s="685"/>
      <c r="UJU69" s="685"/>
      <c r="UJV69" s="685"/>
      <c r="UJW69" s="685"/>
      <c r="UJX69" s="685"/>
      <c r="UJY69" s="685"/>
      <c r="UJZ69" s="685"/>
      <c r="UKA69" s="685"/>
      <c r="UKB69" s="685"/>
      <c r="UKC69" s="685"/>
      <c r="UKD69" s="685"/>
      <c r="UKE69" s="685"/>
      <c r="UKF69" s="685"/>
      <c r="UKG69" s="685"/>
      <c r="UKH69" s="685"/>
      <c r="UKI69" s="685"/>
      <c r="UKJ69" s="685"/>
      <c r="UKK69" s="685"/>
      <c r="UKL69" s="685"/>
      <c r="UKM69" s="685"/>
      <c r="UKN69" s="685"/>
      <c r="UKO69" s="685"/>
      <c r="UKP69" s="685"/>
      <c r="UKQ69" s="685"/>
      <c r="UKR69" s="685"/>
      <c r="UKS69" s="685"/>
      <c r="UKT69" s="685"/>
      <c r="UKU69" s="685"/>
      <c r="UKV69" s="685"/>
      <c r="UKW69" s="685"/>
      <c r="UKX69" s="685"/>
      <c r="UKY69" s="685"/>
      <c r="UKZ69" s="685"/>
      <c r="ULA69" s="685"/>
      <c r="ULB69" s="685"/>
      <c r="ULC69" s="685"/>
      <c r="ULD69" s="685"/>
      <c r="ULE69" s="685"/>
      <c r="ULF69" s="685"/>
      <c r="ULG69" s="685"/>
      <c r="ULH69" s="685"/>
      <c r="ULI69" s="685"/>
      <c r="ULJ69" s="685"/>
      <c r="ULK69" s="685"/>
      <c r="ULL69" s="685"/>
      <c r="ULM69" s="685"/>
      <c r="ULN69" s="685"/>
      <c r="ULO69" s="685"/>
      <c r="ULP69" s="685"/>
      <c r="ULQ69" s="685"/>
      <c r="ULR69" s="685"/>
      <c r="ULS69" s="685"/>
      <c r="ULT69" s="685"/>
      <c r="ULU69" s="685"/>
      <c r="ULV69" s="685"/>
      <c r="ULW69" s="685"/>
      <c r="ULX69" s="685"/>
      <c r="ULY69" s="685"/>
      <c r="ULZ69" s="685"/>
      <c r="UMA69" s="685"/>
      <c r="UMB69" s="685"/>
      <c r="UMC69" s="685"/>
      <c r="UMD69" s="685"/>
      <c r="UME69" s="685"/>
      <c r="UMF69" s="685"/>
      <c r="UMG69" s="685"/>
      <c r="UMH69" s="685"/>
      <c r="UMI69" s="685"/>
      <c r="UMJ69" s="685"/>
      <c r="UMK69" s="685"/>
      <c r="UML69" s="685"/>
      <c r="UMM69" s="685"/>
      <c r="UMN69" s="685"/>
      <c r="UMO69" s="685"/>
      <c r="UMP69" s="685"/>
      <c r="UMQ69" s="685"/>
      <c r="UMR69" s="685"/>
      <c r="UMS69" s="685"/>
      <c r="UMT69" s="685"/>
      <c r="UMU69" s="685"/>
      <c r="UMV69" s="685"/>
      <c r="UMW69" s="685"/>
      <c r="UMX69" s="685"/>
      <c r="UMY69" s="685"/>
      <c r="UMZ69" s="685"/>
      <c r="UNA69" s="685"/>
      <c r="UNB69" s="685"/>
      <c r="UNC69" s="685"/>
      <c r="UND69" s="685"/>
      <c r="UNE69" s="685"/>
      <c r="UNF69" s="685"/>
      <c r="UNG69" s="685"/>
      <c r="UNH69" s="685"/>
      <c r="UNI69" s="685"/>
      <c r="UNJ69" s="685"/>
      <c r="UNK69" s="685"/>
      <c r="UNL69" s="685"/>
      <c r="UNM69" s="685"/>
      <c r="UNN69" s="685"/>
      <c r="UNO69" s="685"/>
      <c r="UNP69" s="685"/>
      <c r="UNQ69" s="685"/>
      <c r="UNR69" s="685"/>
      <c r="UNS69" s="685"/>
      <c r="UNT69" s="685"/>
      <c r="UNU69" s="685"/>
      <c r="UNV69" s="685"/>
      <c r="UNW69" s="685"/>
      <c r="UNX69" s="685"/>
      <c r="UNY69" s="685"/>
      <c r="UNZ69" s="685"/>
      <c r="UOA69" s="685"/>
      <c r="UOB69" s="685"/>
      <c r="UOC69" s="685"/>
      <c r="UOD69" s="685"/>
      <c r="UOE69" s="685"/>
      <c r="UOF69" s="685"/>
      <c r="UOG69" s="685"/>
      <c r="UOH69" s="685"/>
      <c r="UOI69" s="685"/>
      <c r="UOJ69" s="685"/>
      <c r="UOK69" s="685"/>
      <c r="UOL69" s="685"/>
      <c r="UOM69" s="685"/>
      <c r="UON69" s="685"/>
      <c r="UOO69" s="685"/>
      <c r="UOP69" s="685"/>
      <c r="UOQ69" s="685"/>
      <c r="UOR69" s="685"/>
      <c r="UOS69" s="685"/>
      <c r="UOT69" s="685"/>
      <c r="UOU69" s="685"/>
      <c r="UOV69" s="685"/>
      <c r="UOW69" s="685"/>
      <c r="UOX69" s="685"/>
      <c r="UOY69" s="685"/>
      <c r="UOZ69" s="685"/>
      <c r="UPA69" s="685"/>
      <c r="UPB69" s="685"/>
      <c r="UPC69" s="685"/>
      <c r="UPD69" s="685"/>
      <c r="UPE69" s="685"/>
      <c r="UPF69" s="685"/>
      <c r="UPG69" s="685"/>
      <c r="UPH69" s="685"/>
      <c r="UPI69" s="685"/>
      <c r="UPJ69" s="685"/>
      <c r="UPK69" s="685"/>
      <c r="UPL69" s="685"/>
      <c r="UPM69" s="685"/>
      <c r="UPN69" s="685"/>
      <c r="UPO69" s="685"/>
      <c r="UPP69" s="685"/>
      <c r="UPQ69" s="685"/>
      <c r="UPR69" s="685"/>
      <c r="UPS69" s="685"/>
      <c r="UPT69" s="685"/>
      <c r="UPU69" s="685"/>
      <c r="UPV69" s="685"/>
      <c r="UPW69" s="685"/>
      <c r="UPX69" s="685"/>
      <c r="UPY69" s="685"/>
      <c r="UPZ69" s="685"/>
      <c r="UQA69" s="685"/>
      <c r="UQB69" s="685"/>
      <c r="UQC69" s="685"/>
      <c r="UQD69" s="685"/>
      <c r="UQE69" s="685"/>
      <c r="UQF69" s="685"/>
      <c r="UQG69" s="685"/>
      <c r="UQH69" s="685"/>
      <c r="UQI69" s="685"/>
      <c r="UQJ69" s="685"/>
      <c r="UQK69" s="685"/>
      <c r="UQL69" s="685"/>
      <c r="UQM69" s="685"/>
      <c r="UQN69" s="685"/>
      <c r="UQO69" s="685"/>
      <c r="UQP69" s="685"/>
      <c r="UQQ69" s="685"/>
      <c r="UQR69" s="685"/>
      <c r="UQS69" s="685"/>
      <c r="UQT69" s="685"/>
      <c r="UQU69" s="685"/>
      <c r="UQV69" s="685"/>
      <c r="UQW69" s="685"/>
      <c r="UQX69" s="685"/>
      <c r="UQY69" s="685"/>
      <c r="UQZ69" s="685"/>
      <c r="URA69" s="685"/>
      <c r="URB69" s="685"/>
      <c r="URC69" s="685"/>
      <c r="URD69" s="685"/>
      <c r="URE69" s="685"/>
      <c r="URF69" s="685"/>
      <c r="URG69" s="685"/>
      <c r="URH69" s="685"/>
      <c r="URI69" s="685"/>
      <c r="URJ69" s="685"/>
      <c r="URK69" s="685"/>
      <c r="URL69" s="685"/>
      <c r="URM69" s="685"/>
      <c r="URN69" s="685"/>
      <c r="URO69" s="685"/>
      <c r="URP69" s="685"/>
      <c r="URQ69" s="685"/>
      <c r="URR69" s="685"/>
      <c r="URS69" s="685"/>
      <c r="URT69" s="685"/>
      <c r="URU69" s="685"/>
      <c r="URV69" s="685"/>
      <c r="URW69" s="685"/>
      <c r="URX69" s="685"/>
      <c r="URY69" s="685"/>
      <c r="URZ69" s="685"/>
      <c r="USA69" s="685"/>
      <c r="USB69" s="685"/>
      <c r="USC69" s="685"/>
      <c r="USD69" s="685"/>
      <c r="USE69" s="685"/>
      <c r="USF69" s="685"/>
      <c r="USG69" s="685"/>
      <c r="USH69" s="685"/>
      <c r="USI69" s="685"/>
      <c r="USJ69" s="685"/>
      <c r="USK69" s="685"/>
      <c r="USL69" s="685"/>
      <c r="USM69" s="685"/>
      <c r="USN69" s="685"/>
      <c r="USO69" s="685"/>
      <c r="USP69" s="685"/>
      <c r="USQ69" s="685"/>
      <c r="USR69" s="685"/>
      <c r="USS69" s="685"/>
      <c r="UST69" s="685"/>
      <c r="USU69" s="685"/>
      <c r="USV69" s="685"/>
      <c r="USW69" s="685"/>
      <c r="USX69" s="685"/>
      <c r="USY69" s="685"/>
      <c r="USZ69" s="685"/>
      <c r="UTA69" s="685"/>
      <c r="UTB69" s="685"/>
      <c r="UTC69" s="685"/>
      <c r="UTD69" s="685"/>
      <c r="UTE69" s="685"/>
      <c r="UTF69" s="685"/>
      <c r="UTG69" s="685"/>
      <c r="UTH69" s="685"/>
      <c r="UTI69" s="685"/>
      <c r="UTJ69" s="685"/>
      <c r="UTK69" s="685"/>
      <c r="UTL69" s="685"/>
      <c r="UTM69" s="685"/>
      <c r="UTN69" s="685"/>
      <c r="UTO69" s="685"/>
      <c r="UTP69" s="685"/>
      <c r="UTQ69" s="685"/>
      <c r="UTR69" s="685"/>
      <c r="UTS69" s="685"/>
      <c r="UTT69" s="685"/>
      <c r="UTU69" s="685"/>
      <c r="UTV69" s="685"/>
      <c r="UTW69" s="685"/>
      <c r="UTX69" s="685"/>
      <c r="UTY69" s="685"/>
      <c r="UTZ69" s="685"/>
      <c r="UUA69" s="685"/>
      <c r="UUB69" s="685"/>
      <c r="UUC69" s="685"/>
      <c r="UUD69" s="685"/>
      <c r="UUE69" s="685"/>
      <c r="UUF69" s="685"/>
      <c r="UUG69" s="685"/>
      <c r="UUH69" s="685"/>
      <c r="UUI69" s="685"/>
      <c r="UUJ69" s="685"/>
      <c r="UUK69" s="685"/>
      <c r="UUL69" s="685"/>
      <c r="UUM69" s="685"/>
      <c r="UUN69" s="685"/>
      <c r="UUO69" s="685"/>
      <c r="UUP69" s="685"/>
      <c r="UUQ69" s="685"/>
      <c r="UUR69" s="685"/>
      <c r="UUS69" s="685"/>
      <c r="UUT69" s="685"/>
      <c r="UUU69" s="685"/>
      <c r="UUV69" s="685"/>
      <c r="UUW69" s="685"/>
      <c r="UUX69" s="685"/>
      <c r="UUY69" s="685"/>
      <c r="UUZ69" s="685"/>
      <c r="UVA69" s="685"/>
      <c r="UVB69" s="685"/>
      <c r="UVC69" s="685"/>
      <c r="UVD69" s="685"/>
      <c r="UVE69" s="685"/>
      <c r="UVF69" s="685"/>
      <c r="UVG69" s="685"/>
      <c r="UVH69" s="685"/>
      <c r="UVI69" s="685"/>
      <c r="UVJ69" s="685"/>
      <c r="UVK69" s="685"/>
      <c r="UVL69" s="685"/>
      <c r="UVM69" s="685"/>
      <c r="UVN69" s="685"/>
      <c r="UVO69" s="685"/>
      <c r="UVP69" s="685"/>
      <c r="UVQ69" s="685"/>
      <c r="UVR69" s="685"/>
      <c r="UVS69" s="685"/>
      <c r="UVT69" s="685"/>
      <c r="UVU69" s="685"/>
      <c r="UVV69" s="685"/>
      <c r="UVW69" s="685"/>
      <c r="UVX69" s="685"/>
      <c r="UVY69" s="685"/>
      <c r="UVZ69" s="685"/>
      <c r="UWA69" s="685"/>
      <c r="UWB69" s="685"/>
      <c r="UWC69" s="685"/>
      <c r="UWD69" s="685"/>
      <c r="UWE69" s="685"/>
      <c r="UWF69" s="685"/>
      <c r="UWG69" s="685"/>
      <c r="UWH69" s="685"/>
      <c r="UWI69" s="685"/>
      <c r="UWJ69" s="685"/>
      <c r="UWK69" s="685"/>
      <c r="UWL69" s="685"/>
      <c r="UWM69" s="685"/>
      <c r="UWN69" s="685"/>
      <c r="UWO69" s="685"/>
      <c r="UWP69" s="685"/>
      <c r="UWQ69" s="685"/>
      <c r="UWR69" s="685"/>
      <c r="UWS69" s="685"/>
      <c r="UWT69" s="685"/>
      <c r="UWU69" s="685"/>
      <c r="UWV69" s="685"/>
      <c r="UWW69" s="685"/>
      <c r="UWX69" s="685"/>
      <c r="UWY69" s="685"/>
      <c r="UWZ69" s="685"/>
      <c r="UXA69" s="685"/>
      <c r="UXB69" s="685"/>
      <c r="UXC69" s="685"/>
      <c r="UXD69" s="685"/>
      <c r="UXE69" s="685"/>
      <c r="UXF69" s="685"/>
      <c r="UXG69" s="685"/>
      <c r="UXH69" s="685"/>
      <c r="UXI69" s="685"/>
      <c r="UXJ69" s="685"/>
      <c r="UXK69" s="685"/>
      <c r="UXL69" s="685"/>
      <c r="UXM69" s="685"/>
      <c r="UXN69" s="685"/>
      <c r="UXO69" s="685"/>
      <c r="UXP69" s="685"/>
      <c r="UXQ69" s="685"/>
      <c r="UXR69" s="685"/>
      <c r="UXS69" s="685"/>
      <c r="UXT69" s="685"/>
      <c r="UXU69" s="685"/>
      <c r="UXV69" s="685"/>
      <c r="UXW69" s="685"/>
      <c r="UXX69" s="685"/>
      <c r="UXY69" s="685"/>
      <c r="UXZ69" s="685"/>
      <c r="UYA69" s="685"/>
      <c r="UYB69" s="685"/>
      <c r="UYC69" s="685"/>
      <c r="UYD69" s="685"/>
      <c r="UYE69" s="685"/>
      <c r="UYF69" s="685"/>
      <c r="UYG69" s="685"/>
      <c r="UYH69" s="685"/>
      <c r="UYI69" s="685"/>
      <c r="UYJ69" s="685"/>
      <c r="UYK69" s="685"/>
      <c r="UYL69" s="685"/>
      <c r="UYM69" s="685"/>
      <c r="UYN69" s="685"/>
      <c r="UYO69" s="685"/>
      <c r="UYP69" s="685"/>
      <c r="UYQ69" s="685"/>
      <c r="UYR69" s="685"/>
      <c r="UYS69" s="685"/>
      <c r="UYT69" s="685"/>
      <c r="UYU69" s="685"/>
      <c r="UYV69" s="685"/>
      <c r="UYW69" s="685"/>
      <c r="UYX69" s="685"/>
      <c r="UYY69" s="685"/>
      <c r="UYZ69" s="685"/>
      <c r="UZA69" s="685"/>
      <c r="UZB69" s="685"/>
      <c r="UZC69" s="685"/>
      <c r="UZD69" s="685"/>
      <c r="UZE69" s="685"/>
      <c r="UZF69" s="685"/>
      <c r="UZG69" s="685"/>
      <c r="UZH69" s="685"/>
      <c r="UZI69" s="685"/>
      <c r="UZJ69" s="685"/>
      <c r="UZK69" s="685"/>
      <c r="UZL69" s="685"/>
      <c r="UZM69" s="685"/>
      <c r="UZN69" s="685"/>
      <c r="UZO69" s="685"/>
      <c r="UZP69" s="685"/>
      <c r="UZQ69" s="685"/>
      <c r="UZR69" s="685"/>
      <c r="UZS69" s="685"/>
      <c r="UZT69" s="685"/>
      <c r="UZU69" s="685"/>
      <c r="UZV69" s="685"/>
      <c r="UZW69" s="685"/>
      <c r="UZX69" s="685"/>
      <c r="UZY69" s="685"/>
      <c r="UZZ69" s="685"/>
      <c r="VAA69" s="685"/>
      <c r="VAB69" s="685"/>
      <c r="VAC69" s="685"/>
      <c r="VAD69" s="685"/>
      <c r="VAE69" s="685"/>
      <c r="VAF69" s="685"/>
      <c r="VAG69" s="685"/>
      <c r="VAH69" s="685"/>
      <c r="VAI69" s="685"/>
      <c r="VAJ69" s="685"/>
      <c r="VAK69" s="685"/>
      <c r="VAL69" s="685"/>
      <c r="VAM69" s="685"/>
      <c r="VAN69" s="685"/>
      <c r="VAO69" s="685"/>
      <c r="VAP69" s="685"/>
      <c r="VAQ69" s="685"/>
      <c r="VAR69" s="685"/>
      <c r="VAS69" s="685"/>
      <c r="VAT69" s="685"/>
      <c r="VAU69" s="685"/>
      <c r="VAV69" s="685"/>
      <c r="VAW69" s="685"/>
      <c r="VAX69" s="685"/>
      <c r="VAY69" s="685"/>
      <c r="VAZ69" s="685"/>
      <c r="VBA69" s="685"/>
      <c r="VBB69" s="685"/>
      <c r="VBC69" s="685"/>
      <c r="VBD69" s="685"/>
      <c r="VBE69" s="685"/>
      <c r="VBF69" s="685"/>
      <c r="VBG69" s="685"/>
      <c r="VBH69" s="685"/>
      <c r="VBI69" s="685"/>
      <c r="VBJ69" s="685"/>
      <c r="VBK69" s="685"/>
      <c r="VBL69" s="685"/>
      <c r="VBM69" s="685"/>
      <c r="VBN69" s="685"/>
      <c r="VBO69" s="685"/>
      <c r="VBP69" s="685"/>
      <c r="VBQ69" s="685"/>
      <c r="VBR69" s="685"/>
      <c r="VBS69" s="685"/>
      <c r="VBT69" s="685"/>
      <c r="VBU69" s="685"/>
      <c r="VBV69" s="685"/>
      <c r="VBW69" s="685"/>
      <c r="VBX69" s="685"/>
      <c r="VBY69" s="685"/>
      <c r="VBZ69" s="685"/>
      <c r="VCA69" s="685"/>
      <c r="VCB69" s="685"/>
      <c r="VCC69" s="685"/>
      <c r="VCD69" s="685"/>
      <c r="VCE69" s="685"/>
      <c r="VCF69" s="685"/>
      <c r="VCG69" s="685"/>
      <c r="VCH69" s="685"/>
      <c r="VCI69" s="685"/>
      <c r="VCJ69" s="685"/>
      <c r="VCK69" s="685"/>
      <c r="VCL69" s="685"/>
      <c r="VCM69" s="685"/>
      <c r="VCN69" s="685"/>
      <c r="VCO69" s="685"/>
      <c r="VCP69" s="685"/>
      <c r="VCQ69" s="685"/>
      <c r="VCR69" s="685"/>
      <c r="VCS69" s="685"/>
      <c r="VCT69" s="685"/>
      <c r="VCU69" s="685"/>
      <c r="VCV69" s="685"/>
      <c r="VCW69" s="685"/>
      <c r="VCX69" s="685"/>
      <c r="VCY69" s="685"/>
      <c r="VCZ69" s="685"/>
      <c r="VDA69" s="685"/>
      <c r="VDB69" s="685"/>
      <c r="VDC69" s="685"/>
      <c r="VDD69" s="685"/>
      <c r="VDE69" s="685"/>
      <c r="VDF69" s="685"/>
      <c r="VDG69" s="685"/>
      <c r="VDH69" s="685"/>
      <c r="VDI69" s="685"/>
      <c r="VDJ69" s="685"/>
      <c r="VDK69" s="685"/>
      <c r="VDL69" s="685"/>
      <c r="VDM69" s="685"/>
      <c r="VDN69" s="685"/>
      <c r="VDO69" s="685"/>
      <c r="VDP69" s="685"/>
      <c r="VDQ69" s="685"/>
      <c r="VDR69" s="685"/>
      <c r="VDS69" s="685"/>
      <c r="VDT69" s="685"/>
      <c r="VDU69" s="685"/>
      <c r="VDV69" s="685"/>
      <c r="VDW69" s="685"/>
      <c r="VDX69" s="685"/>
      <c r="VDY69" s="685"/>
      <c r="VDZ69" s="685"/>
      <c r="VEA69" s="685"/>
      <c r="VEB69" s="685"/>
      <c r="VEC69" s="685"/>
      <c r="VED69" s="685"/>
      <c r="VEE69" s="685"/>
      <c r="VEF69" s="685"/>
      <c r="VEG69" s="685"/>
      <c r="VEH69" s="685"/>
      <c r="VEI69" s="685"/>
      <c r="VEJ69" s="685"/>
      <c r="VEK69" s="685"/>
      <c r="VEL69" s="685"/>
      <c r="VEM69" s="685"/>
      <c r="VEN69" s="685"/>
      <c r="VEO69" s="685"/>
      <c r="VEP69" s="685"/>
      <c r="VEQ69" s="685"/>
      <c r="VER69" s="685"/>
      <c r="VES69" s="685"/>
      <c r="VET69" s="685"/>
      <c r="VEU69" s="685"/>
      <c r="VEV69" s="685"/>
      <c r="VEW69" s="685"/>
      <c r="VEX69" s="685"/>
      <c r="VEY69" s="685"/>
      <c r="VEZ69" s="685"/>
      <c r="VFA69" s="685"/>
      <c r="VFB69" s="685"/>
      <c r="VFC69" s="685"/>
      <c r="VFD69" s="685"/>
      <c r="VFE69" s="685"/>
      <c r="VFF69" s="685"/>
      <c r="VFG69" s="685"/>
      <c r="VFH69" s="685"/>
      <c r="VFI69" s="685"/>
      <c r="VFJ69" s="685"/>
      <c r="VFK69" s="685"/>
      <c r="VFL69" s="685"/>
      <c r="VFM69" s="685"/>
      <c r="VFN69" s="685"/>
      <c r="VFO69" s="685"/>
      <c r="VFP69" s="685"/>
      <c r="VFQ69" s="685"/>
      <c r="VFR69" s="685"/>
      <c r="VFS69" s="685"/>
      <c r="VFT69" s="685"/>
      <c r="VFU69" s="685"/>
      <c r="VFV69" s="685"/>
      <c r="VFW69" s="685"/>
      <c r="VFX69" s="685"/>
      <c r="VFY69" s="685"/>
      <c r="VFZ69" s="685"/>
      <c r="VGA69" s="685"/>
      <c r="VGB69" s="685"/>
      <c r="VGC69" s="685"/>
      <c r="VGD69" s="685"/>
      <c r="VGE69" s="685"/>
      <c r="VGF69" s="685"/>
      <c r="VGG69" s="685"/>
      <c r="VGH69" s="685"/>
      <c r="VGI69" s="685"/>
      <c r="VGJ69" s="685"/>
      <c r="VGK69" s="685"/>
      <c r="VGL69" s="685"/>
      <c r="VGM69" s="685"/>
      <c r="VGN69" s="685"/>
      <c r="VGO69" s="685"/>
      <c r="VGP69" s="685"/>
      <c r="VGQ69" s="685"/>
      <c r="VGR69" s="685"/>
      <c r="VGS69" s="685"/>
      <c r="VGT69" s="685"/>
      <c r="VGU69" s="685"/>
      <c r="VGV69" s="685"/>
      <c r="VGW69" s="685"/>
      <c r="VGX69" s="685"/>
      <c r="VGY69" s="685"/>
      <c r="VGZ69" s="685"/>
      <c r="VHA69" s="685"/>
      <c r="VHB69" s="685"/>
      <c r="VHC69" s="685"/>
      <c r="VHD69" s="685"/>
      <c r="VHE69" s="685"/>
      <c r="VHF69" s="685"/>
      <c r="VHG69" s="685"/>
      <c r="VHH69" s="685"/>
      <c r="VHI69" s="685"/>
      <c r="VHJ69" s="685"/>
      <c r="VHK69" s="685"/>
      <c r="VHL69" s="685"/>
      <c r="VHM69" s="685"/>
      <c r="VHN69" s="685"/>
      <c r="VHO69" s="685"/>
      <c r="VHP69" s="685"/>
      <c r="VHQ69" s="685"/>
      <c r="VHR69" s="685"/>
      <c r="VHS69" s="685"/>
      <c r="VHT69" s="685"/>
      <c r="VHU69" s="685"/>
      <c r="VHV69" s="685"/>
      <c r="VHW69" s="685"/>
      <c r="VHX69" s="685"/>
      <c r="VHY69" s="685"/>
      <c r="VHZ69" s="685"/>
      <c r="VIA69" s="685"/>
      <c r="VIB69" s="685"/>
      <c r="VIC69" s="685"/>
      <c r="VID69" s="685"/>
      <c r="VIE69" s="685"/>
      <c r="VIF69" s="685"/>
      <c r="VIG69" s="685"/>
      <c r="VIH69" s="685"/>
      <c r="VII69" s="685"/>
      <c r="VIJ69" s="685"/>
      <c r="VIK69" s="685"/>
      <c r="VIL69" s="685"/>
      <c r="VIM69" s="685"/>
      <c r="VIN69" s="685"/>
      <c r="VIO69" s="685"/>
      <c r="VIP69" s="685"/>
      <c r="VIQ69" s="685"/>
      <c r="VIR69" s="685"/>
      <c r="VIS69" s="685"/>
      <c r="VIT69" s="685"/>
      <c r="VIU69" s="685"/>
      <c r="VIV69" s="685"/>
      <c r="VIW69" s="685"/>
      <c r="VIX69" s="685"/>
      <c r="VIY69" s="685"/>
      <c r="VIZ69" s="685"/>
      <c r="VJA69" s="685"/>
      <c r="VJB69" s="685"/>
      <c r="VJC69" s="685"/>
      <c r="VJD69" s="685"/>
      <c r="VJE69" s="685"/>
      <c r="VJF69" s="685"/>
      <c r="VJG69" s="685"/>
      <c r="VJH69" s="685"/>
      <c r="VJI69" s="685"/>
      <c r="VJJ69" s="685"/>
      <c r="VJK69" s="685"/>
      <c r="VJL69" s="685"/>
      <c r="VJM69" s="685"/>
      <c r="VJN69" s="685"/>
      <c r="VJO69" s="685"/>
      <c r="VJP69" s="685"/>
      <c r="VJQ69" s="685"/>
      <c r="VJR69" s="685"/>
      <c r="VJS69" s="685"/>
      <c r="VJT69" s="685"/>
      <c r="VJU69" s="685"/>
      <c r="VJV69" s="685"/>
      <c r="VJW69" s="685"/>
      <c r="VJX69" s="685"/>
      <c r="VJY69" s="685"/>
      <c r="VJZ69" s="685"/>
      <c r="VKA69" s="685"/>
      <c r="VKB69" s="685"/>
      <c r="VKC69" s="685"/>
      <c r="VKD69" s="685"/>
      <c r="VKE69" s="685"/>
      <c r="VKF69" s="685"/>
      <c r="VKG69" s="685"/>
      <c r="VKH69" s="685"/>
      <c r="VKI69" s="685"/>
      <c r="VKJ69" s="685"/>
      <c r="VKK69" s="685"/>
      <c r="VKL69" s="685"/>
      <c r="VKM69" s="685"/>
      <c r="VKN69" s="685"/>
      <c r="VKO69" s="685"/>
      <c r="VKP69" s="685"/>
      <c r="VKQ69" s="685"/>
      <c r="VKR69" s="685"/>
      <c r="VKS69" s="685"/>
      <c r="VKT69" s="685"/>
      <c r="VKU69" s="685"/>
      <c r="VKV69" s="685"/>
      <c r="VKW69" s="685"/>
      <c r="VKX69" s="685"/>
      <c r="VKY69" s="685"/>
      <c r="VKZ69" s="685"/>
      <c r="VLA69" s="685"/>
      <c r="VLB69" s="685"/>
      <c r="VLC69" s="685"/>
      <c r="VLD69" s="685"/>
      <c r="VLE69" s="685"/>
      <c r="VLF69" s="685"/>
      <c r="VLG69" s="685"/>
      <c r="VLH69" s="685"/>
      <c r="VLI69" s="685"/>
      <c r="VLJ69" s="685"/>
      <c r="VLK69" s="685"/>
      <c r="VLL69" s="685"/>
      <c r="VLM69" s="685"/>
      <c r="VLN69" s="685"/>
      <c r="VLO69" s="685"/>
      <c r="VLP69" s="685"/>
      <c r="VLQ69" s="685"/>
      <c r="VLR69" s="685"/>
      <c r="VLS69" s="685"/>
      <c r="VLT69" s="685"/>
      <c r="VLU69" s="685"/>
      <c r="VLV69" s="685"/>
      <c r="VLW69" s="685"/>
      <c r="VLX69" s="685"/>
      <c r="VLY69" s="685"/>
      <c r="VLZ69" s="685"/>
      <c r="VMA69" s="685"/>
      <c r="VMB69" s="685"/>
      <c r="VMC69" s="685"/>
      <c r="VMD69" s="685"/>
      <c r="VME69" s="685"/>
      <c r="VMF69" s="685"/>
      <c r="VMG69" s="685"/>
      <c r="VMH69" s="685"/>
      <c r="VMI69" s="685"/>
      <c r="VMJ69" s="685"/>
      <c r="VMK69" s="685"/>
      <c r="VML69" s="685"/>
      <c r="VMM69" s="685"/>
      <c r="VMN69" s="685"/>
      <c r="VMO69" s="685"/>
      <c r="VMP69" s="685"/>
      <c r="VMQ69" s="685"/>
      <c r="VMR69" s="685"/>
      <c r="VMS69" s="685"/>
      <c r="VMT69" s="685"/>
      <c r="VMU69" s="685"/>
      <c r="VMV69" s="685"/>
      <c r="VMW69" s="685"/>
      <c r="VMX69" s="685"/>
      <c r="VMY69" s="685"/>
      <c r="VMZ69" s="685"/>
      <c r="VNA69" s="685"/>
      <c r="VNB69" s="685"/>
      <c r="VNC69" s="685"/>
      <c r="VND69" s="685"/>
      <c r="VNE69" s="685"/>
      <c r="VNF69" s="685"/>
      <c r="VNG69" s="685"/>
      <c r="VNH69" s="685"/>
      <c r="VNI69" s="685"/>
      <c r="VNJ69" s="685"/>
      <c r="VNK69" s="685"/>
      <c r="VNL69" s="685"/>
      <c r="VNM69" s="685"/>
      <c r="VNN69" s="685"/>
      <c r="VNO69" s="685"/>
      <c r="VNP69" s="685"/>
      <c r="VNQ69" s="685"/>
      <c r="VNR69" s="685"/>
      <c r="VNS69" s="685"/>
      <c r="VNT69" s="685"/>
      <c r="VNU69" s="685"/>
      <c r="VNV69" s="685"/>
      <c r="VNW69" s="685"/>
      <c r="VNX69" s="685"/>
      <c r="VNY69" s="685"/>
      <c r="VNZ69" s="685"/>
      <c r="VOA69" s="685"/>
      <c r="VOB69" s="685"/>
      <c r="VOC69" s="685"/>
      <c r="VOD69" s="685"/>
      <c r="VOE69" s="685"/>
      <c r="VOF69" s="685"/>
      <c r="VOG69" s="685"/>
      <c r="VOH69" s="685"/>
      <c r="VOI69" s="685"/>
      <c r="VOJ69" s="685"/>
      <c r="VOK69" s="685"/>
      <c r="VOL69" s="685"/>
      <c r="VOM69" s="685"/>
      <c r="VON69" s="685"/>
      <c r="VOO69" s="685"/>
      <c r="VOP69" s="685"/>
      <c r="VOQ69" s="685"/>
      <c r="VOR69" s="685"/>
      <c r="VOS69" s="685"/>
      <c r="VOT69" s="685"/>
      <c r="VOU69" s="685"/>
      <c r="VOV69" s="685"/>
      <c r="VOW69" s="685"/>
      <c r="VOX69" s="685"/>
      <c r="VOY69" s="685"/>
      <c r="VOZ69" s="685"/>
      <c r="VPA69" s="685"/>
      <c r="VPB69" s="685"/>
      <c r="VPC69" s="685"/>
      <c r="VPD69" s="685"/>
      <c r="VPE69" s="685"/>
      <c r="VPF69" s="685"/>
      <c r="VPG69" s="685"/>
      <c r="VPH69" s="685"/>
      <c r="VPI69" s="685"/>
      <c r="VPJ69" s="685"/>
      <c r="VPK69" s="685"/>
      <c r="VPL69" s="685"/>
      <c r="VPM69" s="685"/>
      <c r="VPN69" s="685"/>
      <c r="VPO69" s="685"/>
      <c r="VPP69" s="685"/>
      <c r="VPQ69" s="685"/>
      <c r="VPR69" s="685"/>
      <c r="VPS69" s="685"/>
      <c r="VPT69" s="685"/>
      <c r="VPU69" s="685"/>
      <c r="VPV69" s="685"/>
      <c r="VPW69" s="685"/>
      <c r="VPX69" s="685"/>
      <c r="VPY69" s="685"/>
      <c r="VPZ69" s="685"/>
      <c r="VQA69" s="685"/>
      <c r="VQB69" s="685"/>
      <c r="VQC69" s="685"/>
      <c r="VQD69" s="685"/>
      <c r="VQE69" s="685"/>
      <c r="VQF69" s="685"/>
      <c r="VQG69" s="685"/>
      <c r="VQH69" s="685"/>
      <c r="VQI69" s="685"/>
      <c r="VQJ69" s="685"/>
      <c r="VQK69" s="685"/>
      <c r="VQL69" s="685"/>
      <c r="VQM69" s="685"/>
      <c r="VQN69" s="685"/>
      <c r="VQO69" s="685"/>
      <c r="VQP69" s="685"/>
      <c r="VQQ69" s="685"/>
      <c r="VQR69" s="685"/>
      <c r="VQS69" s="685"/>
      <c r="VQT69" s="685"/>
      <c r="VQU69" s="685"/>
      <c r="VQV69" s="685"/>
      <c r="VQW69" s="685"/>
      <c r="VQX69" s="685"/>
      <c r="VQY69" s="685"/>
      <c r="VQZ69" s="685"/>
      <c r="VRA69" s="685"/>
      <c r="VRB69" s="685"/>
      <c r="VRC69" s="685"/>
      <c r="VRD69" s="685"/>
      <c r="VRE69" s="685"/>
      <c r="VRF69" s="685"/>
      <c r="VRG69" s="685"/>
      <c r="VRH69" s="685"/>
      <c r="VRI69" s="685"/>
      <c r="VRJ69" s="685"/>
      <c r="VRK69" s="685"/>
      <c r="VRL69" s="685"/>
      <c r="VRM69" s="685"/>
      <c r="VRN69" s="685"/>
      <c r="VRO69" s="685"/>
      <c r="VRP69" s="685"/>
      <c r="VRQ69" s="685"/>
      <c r="VRR69" s="685"/>
      <c r="VRS69" s="685"/>
      <c r="VRT69" s="685"/>
      <c r="VRU69" s="685"/>
      <c r="VRV69" s="685"/>
      <c r="VRW69" s="685"/>
      <c r="VRX69" s="685"/>
      <c r="VRY69" s="685"/>
      <c r="VRZ69" s="685"/>
      <c r="VSA69" s="685"/>
      <c r="VSB69" s="685"/>
      <c r="VSC69" s="685"/>
      <c r="VSD69" s="685"/>
      <c r="VSE69" s="685"/>
      <c r="VSF69" s="685"/>
      <c r="VSG69" s="685"/>
      <c r="VSH69" s="685"/>
      <c r="VSI69" s="685"/>
      <c r="VSJ69" s="685"/>
      <c r="VSK69" s="685"/>
      <c r="VSL69" s="685"/>
      <c r="VSM69" s="685"/>
      <c r="VSN69" s="685"/>
      <c r="VSO69" s="685"/>
      <c r="VSP69" s="685"/>
      <c r="VSQ69" s="685"/>
      <c r="VSR69" s="685"/>
      <c r="VSS69" s="685"/>
      <c r="VST69" s="685"/>
      <c r="VSU69" s="685"/>
      <c r="VSV69" s="685"/>
      <c r="VSW69" s="685"/>
      <c r="VSX69" s="685"/>
      <c r="VSY69" s="685"/>
      <c r="VSZ69" s="685"/>
      <c r="VTA69" s="685"/>
      <c r="VTB69" s="685"/>
      <c r="VTC69" s="685"/>
      <c r="VTD69" s="685"/>
      <c r="VTE69" s="685"/>
      <c r="VTF69" s="685"/>
      <c r="VTG69" s="685"/>
      <c r="VTH69" s="685"/>
      <c r="VTI69" s="685"/>
      <c r="VTJ69" s="685"/>
      <c r="VTK69" s="685"/>
      <c r="VTL69" s="685"/>
      <c r="VTM69" s="685"/>
      <c r="VTN69" s="685"/>
      <c r="VTO69" s="685"/>
      <c r="VTP69" s="685"/>
      <c r="VTQ69" s="685"/>
      <c r="VTR69" s="685"/>
      <c r="VTS69" s="685"/>
      <c r="VTT69" s="685"/>
      <c r="VTU69" s="685"/>
      <c r="VTV69" s="685"/>
      <c r="VTW69" s="685"/>
      <c r="VTX69" s="685"/>
      <c r="VTY69" s="685"/>
      <c r="VTZ69" s="685"/>
      <c r="VUA69" s="685"/>
      <c r="VUB69" s="685"/>
      <c r="VUC69" s="685"/>
      <c r="VUD69" s="685"/>
      <c r="VUE69" s="685"/>
      <c r="VUF69" s="685"/>
      <c r="VUG69" s="685"/>
      <c r="VUH69" s="685"/>
      <c r="VUI69" s="685"/>
      <c r="VUJ69" s="685"/>
      <c r="VUK69" s="685"/>
      <c r="VUL69" s="685"/>
      <c r="VUM69" s="685"/>
      <c r="VUN69" s="685"/>
      <c r="VUO69" s="685"/>
      <c r="VUP69" s="685"/>
      <c r="VUQ69" s="685"/>
      <c r="VUR69" s="685"/>
      <c r="VUS69" s="685"/>
      <c r="VUT69" s="685"/>
      <c r="VUU69" s="685"/>
      <c r="VUV69" s="685"/>
      <c r="VUW69" s="685"/>
      <c r="VUX69" s="685"/>
      <c r="VUY69" s="685"/>
      <c r="VUZ69" s="685"/>
      <c r="VVA69" s="685"/>
      <c r="VVB69" s="685"/>
      <c r="VVC69" s="685"/>
      <c r="VVD69" s="685"/>
      <c r="VVE69" s="685"/>
      <c r="VVF69" s="685"/>
      <c r="VVG69" s="685"/>
      <c r="VVH69" s="685"/>
      <c r="VVI69" s="685"/>
      <c r="VVJ69" s="685"/>
      <c r="VVK69" s="685"/>
      <c r="VVL69" s="685"/>
      <c r="VVM69" s="685"/>
      <c r="VVN69" s="685"/>
      <c r="VVO69" s="685"/>
      <c r="VVP69" s="685"/>
      <c r="VVQ69" s="685"/>
      <c r="VVR69" s="685"/>
      <c r="VVS69" s="685"/>
      <c r="VVT69" s="685"/>
      <c r="VVU69" s="685"/>
      <c r="VVV69" s="685"/>
      <c r="VVW69" s="685"/>
      <c r="VVX69" s="685"/>
      <c r="VVY69" s="685"/>
      <c r="VVZ69" s="685"/>
      <c r="VWA69" s="685"/>
      <c r="VWB69" s="685"/>
      <c r="VWC69" s="685"/>
      <c r="VWD69" s="685"/>
      <c r="VWE69" s="685"/>
      <c r="VWF69" s="685"/>
      <c r="VWG69" s="685"/>
      <c r="VWH69" s="685"/>
      <c r="VWI69" s="685"/>
      <c r="VWJ69" s="685"/>
      <c r="VWK69" s="685"/>
      <c r="VWL69" s="685"/>
      <c r="VWM69" s="685"/>
      <c r="VWN69" s="685"/>
      <c r="VWO69" s="685"/>
      <c r="VWP69" s="685"/>
      <c r="VWQ69" s="685"/>
      <c r="VWR69" s="685"/>
      <c r="VWS69" s="685"/>
      <c r="VWT69" s="685"/>
      <c r="VWU69" s="685"/>
      <c r="VWV69" s="685"/>
      <c r="VWW69" s="685"/>
      <c r="VWX69" s="685"/>
      <c r="VWY69" s="685"/>
      <c r="VWZ69" s="685"/>
      <c r="VXA69" s="685"/>
      <c r="VXB69" s="685"/>
      <c r="VXC69" s="685"/>
      <c r="VXD69" s="685"/>
      <c r="VXE69" s="685"/>
      <c r="VXF69" s="685"/>
      <c r="VXG69" s="685"/>
      <c r="VXH69" s="685"/>
      <c r="VXI69" s="685"/>
      <c r="VXJ69" s="685"/>
      <c r="VXK69" s="685"/>
      <c r="VXL69" s="685"/>
      <c r="VXM69" s="685"/>
      <c r="VXN69" s="685"/>
      <c r="VXO69" s="685"/>
      <c r="VXP69" s="685"/>
      <c r="VXQ69" s="685"/>
      <c r="VXR69" s="685"/>
      <c r="VXS69" s="685"/>
      <c r="VXT69" s="685"/>
      <c r="VXU69" s="685"/>
      <c r="VXV69" s="685"/>
      <c r="VXW69" s="685"/>
      <c r="VXX69" s="685"/>
      <c r="VXY69" s="685"/>
      <c r="VXZ69" s="685"/>
      <c r="VYA69" s="685"/>
      <c r="VYB69" s="685"/>
      <c r="VYC69" s="685"/>
      <c r="VYD69" s="685"/>
      <c r="VYE69" s="685"/>
      <c r="VYF69" s="685"/>
      <c r="VYG69" s="685"/>
      <c r="VYH69" s="685"/>
      <c r="VYI69" s="685"/>
      <c r="VYJ69" s="685"/>
      <c r="VYK69" s="685"/>
      <c r="VYL69" s="685"/>
      <c r="VYM69" s="685"/>
      <c r="VYN69" s="685"/>
      <c r="VYO69" s="685"/>
      <c r="VYP69" s="685"/>
      <c r="VYQ69" s="685"/>
      <c r="VYR69" s="685"/>
      <c r="VYS69" s="685"/>
      <c r="VYT69" s="685"/>
      <c r="VYU69" s="685"/>
      <c r="VYV69" s="685"/>
      <c r="VYW69" s="685"/>
      <c r="VYX69" s="685"/>
      <c r="VYY69" s="685"/>
      <c r="VYZ69" s="685"/>
      <c r="VZA69" s="685"/>
      <c r="VZB69" s="685"/>
      <c r="VZC69" s="685"/>
      <c r="VZD69" s="685"/>
      <c r="VZE69" s="685"/>
      <c r="VZF69" s="685"/>
      <c r="VZG69" s="685"/>
      <c r="VZH69" s="685"/>
      <c r="VZI69" s="685"/>
      <c r="VZJ69" s="685"/>
      <c r="VZK69" s="685"/>
      <c r="VZL69" s="685"/>
      <c r="VZM69" s="685"/>
      <c r="VZN69" s="685"/>
      <c r="VZO69" s="685"/>
      <c r="VZP69" s="685"/>
      <c r="VZQ69" s="685"/>
      <c r="VZR69" s="685"/>
      <c r="VZS69" s="685"/>
      <c r="VZT69" s="685"/>
      <c r="VZU69" s="685"/>
      <c r="VZV69" s="685"/>
      <c r="VZW69" s="685"/>
      <c r="VZX69" s="685"/>
      <c r="VZY69" s="685"/>
      <c r="VZZ69" s="685"/>
      <c r="WAA69" s="685"/>
      <c r="WAB69" s="685"/>
      <c r="WAC69" s="685"/>
      <c r="WAD69" s="685"/>
      <c r="WAE69" s="685"/>
      <c r="WAF69" s="685"/>
      <c r="WAG69" s="685"/>
      <c r="WAH69" s="685"/>
      <c r="WAI69" s="685"/>
      <c r="WAJ69" s="685"/>
      <c r="WAK69" s="685"/>
      <c r="WAL69" s="685"/>
      <c r="WAM69" s="685"/>
      <c r="WAN69" s="685"/>
      <c r="WAO69" s="685"/>
      <c r="WAP69" s="685"/>
      <c r="WAQ69" s="685"/>
      <c r="WAR69" s="685"/>
      <c r="WAS69" s="685"/>
      <c r="WAT69" s="685"/>
      <c r="WAU69" s="685"/>
      <c r="WAV69" s="685"/>
      <c r="WAW69" s="685"/>
      <c r="WAX69" s="685"/>
      <c r="WAY69" s="685"/>
      <c r="WAZ69" s="685"/>
      <c r="WBA69" s="685"/>
      <c r="WBB69" s="685"/>
      <c r="WBC69" s="685"/>
      <c r="WBD69" s="685"/>
      <c r="WBE69" s="685"/>
      <c r="WBF69" s="685"/>
      <c r="WBG69" s="685"/>
      <c r="WBH69" s="685"/>
      <c r="WBI69" s="685"/>
      <c r="WBJ69" s="685"/>
      <c r="WBK69" s="685"/>
      <c r="WBL69" s="685"/>
      <c r="WBM69" s="685"/>
      <c r="WBN69" s="685"/>
      <c r="WBO69" s="685"/>
      <c r="WBP69" s="685"/>
      <c r="WBQ69" s="685"/>
      <c r="WBR69" s="685"/>
      <c r="WBS69" s="685"/>
      <c r="WBT69" s="685"/>
      <c r="WBU69" s="685"/>
      <c r="WBV69" s="685"/>
      <c r="WBW69" s="685"/>
      <c r="WBX69" s="685"/>
      <c r="WBY69" s="685"/>
      <c r="WBZ69" s="685"/>
      <c r="WCA69" s="685"/>
      <c r="WCB69" s="685"/>
      <c r="WCC69" s="685"/>
      <c r="WCD69" s="685"/>
      <c r="WCE69" s="685"/>
      <c r="WCF69" s="685"/>
      <c r="WCG69" s="685"/>
      <c r="WCH69" s="685"/>
      <c r="WCI69" s="685"/>
      <c r="WCJ69" s="685"/>
      <c r="WCK69" s="685"/>
      <c r="WCL69" s="685"/>
      <c r="WCM69" s="685"/>
      <c r="WCN69" s="685"/>
      <c r="WCO69" s="685"/>
      <c r="WCP69" s="685"/>
      <c r="WCQ69" s="685"/>
      <c r="WCR69" s="685"/>
      <c r="WCS69" s="685"/>
      <c r="WCT69" s="685"/>
      <c r="WCU69" s="685"/>
      <c r="WCV69" s="685"/>
      <c r="WCW69" s="685"/>
      <c r="WCX69" s="685"/>
      <c r="WCY69" s="685"/>
      <c r="WCZ69" s="685"/>
      <c r="WDA69" s="685"/>
      <c r="WDB69" s="685"/>
      <c r="WDC69" s="685"/>
      <c r="WDD69" s="685"/>
      <c r="WDE69" s="685"/>
      <c r="WDF69" s="685"/>
      <c r="WDG69" s="685"/>
      <c r="WDH69" s="685"/>
      <c r="WDI69" s="685"/>
      <c r="WDJ69" s="685"/>
      <c r="WDK69" s="685"/>
      <c r="WDL69" s="685"/>
      <c r="WDM69" s="685"/>
      <c r="WDN69" s="685"/>
      <c r="WDO69" s="685"/>
      <c r="WDP69" s="685"/>
      <c r="WDQ69" s="685"/>
      <c r="WDR69" s="685"/>
      <c r="WDS69" s="685"/>
      <c r="WDT69" s="685"/>
      <c r="WDU69" s="685"/>
      <c r="WDV69" s="685"/>
      <c r="WDW69" s="685"/>
      <c r="WDX69" s="685"/>
      <c r="WDY69" s="685"/>
      <c r="WDZ69" s="685"/>
      <c r="WEA69" s="685"/>
      <c r="WEB69" s="685"/>
      <c r="WEC69" s="685"/>
      <c r="WED69" s="685"/>
      <c r="WEE69" s="685"/>
      <c r="WEF69" s="685"/>
      <c r="WEG69" s="685"/>
      <c r="WEH69" s="685"/>
      <c r="WEI69" s="685"/>
      <c r="WEJ69" s="685"/>
      <c r="WEK69" s="685"/>
      <c r="WEL69" s="685"/>
      <c r="WEM69" s="685"/>
      <c r="WEN69" s="685"/>
      <c r="WEO69" s="685"/>
      <c r="WEP69" s="685"/>
      <c r="WEQ69" s="685"/>
      <c r="WER69" s="685"/>
      <c r="WES69" s="685"/>
      <c r="WET69" s="685"/>
      <c r="WEU69" s="685"/>
      <c r="WEV69" s="685"/>
      <c r="WEW69" s="685"/>
      <c r="WEX69" s="685"/>
      <c r="WEY69" s="685"/>
      <c r="WEZ69" s="685"/>
      <c r="WFA69" s="685"/>
      <c r="WFB69" s="685"/>
      <c r="WFC69" s="685"/>
      <c r="WFD69" s="685"/>
      <c r="WFE69" s="685"/>
      <c r="WFF69" s="685"/>
      <c r="WFG69" s="685"/>
      <c r="WFH69" s="685"/>
      <c r="WFI69" s="685"/>
      <c r="WFJ69" s="685"/>
      <c r="WFK69" s="685"/>
      <c r="WFL69" s="685"/>
      <c r="WFM69" s="685"/>
      <c r="WFN69" s="685"/>
      <c r="WFO69" s="685"/>
      <c r="WFP69" s="685"/>
      <c r="WFQ69" s="685"/>
      <c r="WFR69" s="685"/>
      <c r="WFS69" s="685"/>
      <c r="WFT69" s="685"/>
      <c r="WFU69" s="685"/>
      <c r="WFV69" s="685"/>
      <c r="WFW69" s="685"/>
      <c r="WFX69" s="685"/>
      <c r="WFY69" s="685"/>
      <c r="WFZ69" s="685"/>
      <c r="WGA69" s="685"/>
      <c r="WGB69" s="685"/>
      <c r="WGC69" s="685"/>
      <c r="WGD69" s="685"/>
      <c r="WGE69" s="685"/>
      <c r="WGF69" s="685"/>
      <c r="WGG69" s="685"/>
      <c r="WGH69" s="685"/>
      <c r="WGI69" s="685"/>
      <c r="WGJ69" s="685"/>
      <c r="WGK69" s="685"/>
      <c r="WGL69" s="685"/>
      <c r="WGM69" s="685"/>
      <c r="WGN69" s="685"/>
      <c r="WGO69" s="685"/>
      <c r="WGP69" s="685"/>
      <c r="WGQ69" s="685"/>
      <c r="WGR69" s="685"/>
      <c r="WGS69" s="685"/>
      <c r="WGT69" s="685"/>
      <c r="WGU69" s="685"/>
      <c r="WGV69" s="685"/>
      <c r="WGW69" s="685"/>
      <c r="WGX69" s="685"/>
      <c r="WGY69" s="685"/>
      <c r="WGZ69" s="685"/>
      <c r="WHA69" s="685"/>
      <c r="WHB69" s="685"/>
      <c r="WHC69" s="685"/>
      <c r="WHD69" s="685"/>
      <c r="WHE69" s="685"/>
      <c r="WHF69" s="685"/>
      <c r="WHG69" s="685"/>
      <c r="WHH69" s="685"/>
      <c r="WHI69" s="685"/>
      <c r="WHJ69" s="685"/>
      <c r="WHK69" s="685"/>
      <c r="WHL69" s="685"/>
      <c r="WHM69" s="685"/>
      <c r="WHN69" s="685"/>
      <c r="WHO69" s="685"/>
      <c r="WHP69" s="685"/>
      <c r="WHQ69" s="685"/>
      <c r="WHR69" s="685"/>
      <c r="WHS69" s="685"/>
      <c r="WHT69" s="685"/>
      <c r="WHU69" s="685"/>
      <c r="WHV69" s="685"/>
      <c r="WHW69" s="685"/>
      <c r="WHX69" s="685"/>
      <c r="WHY69" s="685"/>
      <c r="WHZ69" s="685"/>
      <c r="WIA69" s="685"/>
      <c r="WIB69" s="685"/>
      <c r="WIC69" s="685"/>
      <c r="WID69" s="685"/>
      <c r="WIE69" s="685"/>
      <c r="WIF69" s="685"/>
      <c r="WIG69" s="685"/>
      <c r="WIH69" s="685"/>
      <c r="WII69" s="685"/>
      <c r="WIJ69" s="685"/>
      <c r="WIK69" s="685"/>
      <c r="WIL69" s="685"/>
      <c r="WIM69" s="685"/>
      <c r="WIN69" s="685"/>
      <c r="WIO69" s="685"/>
      <c r="WIP69" s="685"/>
      <c r="WIQ69" s="685"/>
      <c r="WIR69" s="685"/>
      <c r="WIS69" s="685"/>
      <c r="WIT69" s="685"/>
      <c r="WIU69" s="685"/>
      <c r="WIV69" s="685"/>
      <c r="WIW69" s="685"/>
      <c r="WIX69" s="685"/>
      <c r="WIY69" s="685"/>
      <c r="WIZ69" s="685"/>
      <c r="WJA69" s="685"/>
      <c r="WJB69" s="685"/>
      <c r="WJC69" s="685"/>
      <c r="WJD69" s="685"/>
      <c r="WJE69" s="685"/>
      <c r="WJF69" s="685"/>
      <c r="WJG69" s="685"/>
      <c r="WJH69" s="685"/>
      <c r="WJI69" s="685"/>
      <c r="WJJ69" s="685"/>
      <c r="WJK69" s="685"/>
      <c r="WJL69" s="685"/>
      <c r="WJM69" s="685"/>
      <c r="WJN69" s="685"/>
      <c r="WJO69" s="685"/>
      <c r="WJP69" s="685"/>
      <c r="WJQ69" s="685"/>
      <c r="WJR69" s="685"/>
      <c r="WJS69" s="685"/>
      <c r="WJT69" s="685"/>
      <c r="WJU69" s="685"/>
      <c r="WJV69" s="685"/>
      <c r="WJW69" s="685"/>
      <c r="WJX69" s="685"/>
      <c r="WJY69" s="685"/>
      <c r="WJZ69" s="685"/>
      <c r="WKA69" s="685"/>
      <c r="WKB69" s="685"/>
      <c r="WKC69" s="685"/>
      <c r="WKD69" s="685"/>
      <c r="WKE69" s="685"/>
      <c r="WKF69" s="685"/>
      <c r="WKG69" s="685"/>
      <c r="WKH69" s="685"/>
      <c r="WKI69" s="685"/>
      <c r="WKJ69" s="685"/>
      <c r="WKK69" s="685"/>
      <c r="WKL69" s="685"/>
      <c r="WKM69" s="685"/>
      <c r="WKN69" s="685"/>
      <c r="WKO69" s="685"/>
      <c r="WKP69" s="685"/>
      <c r="WKQ69" s="685"/>
      <c r="WKR69" s="685"/>
      <c r="WKS69" s="685"/>
      <c r="WKT69" s="685"/>
      <c r="WKU69" s="685"/>
      <c r="WKV69" s="685"/>
      <c r="WKW69" s="685"/>
      <c r="WKX69" s="685"/>
      <c r="WKY69" s="685"/>
      <c r="WKZ69" s="685"/>
      <c r="WLA69" s="685"/>
      <c r="WLB69" s="685"/>
      <c r="WLC69" s="685"/>
      <c r="WLD69" s="685"/>
      <c r="WLE69" s="685"/>
      <c r="WLF69" s="685"/>
      <c r="WLG69" s="685"/>
      <c r="WLH69" s="685"/>
      <c r="WLI69" s="685"/>
      <c r="WLJ69" s="685"/>
      <c r="WLK69" s="685"/>
      <c r="WLL69" s="685"/>
      <c r="WLM69" s="685"/>
      <c r="WLN69" s="685"/>
      <c r="WLO69" s="685"/>
      <c r="WLP69" s="685"/>
      <c r="WLQ69" s="685"/>
      <c r="WLR69" s="685"/>
      <c r="WLS69" s="685"/>
      <c r="WLT69" s="685"/>
      <c r="WLU69" s="685"/>
      <c r="WLV69" s="685"/>
      <c r="WLW69" s="685"/>
      <c r="WLX69" s="685"/>
      <c r="WLY69" s="685"/>
      <c r="WLZ69" s="685"/>
      <c r="WMA69" s="685"/>
      <c r="WMB69" s="685"/>
      <c r="WMC69" s="685"/>
      <c r="WMD69" s="685"/>
      <c r="WME69" s="685"/>
      <c r="WMF69" s="685"/>
      <c r="WMG69" s="685"/>
      <c r="WMH69" s="685"/>
      <c r="WMI69" s="685"/>
      <c r="WMJ69" s="685"/>
      <c r="WMK69" s="685"/>
      <c r="WML69" s="685"/>
      <c r="WMM69" s="685"/>
      <c r="WMN69" s="685"/>
      <c r="WMO69" s="685"/>
      <c r="WMP69" s="685"/>
      <c r="WMQ69" s="685"/>
      <c r="WMR69" s="685"/>
      <c r="WMS69" s="685"/>
      <c r="WMT69" s="685"/>
      <c r="WMU69" s="685"/>
      <c r="WMV69" s="685"/>
      <c r="WMW69" s="685"/>
      <c r="WMX69" s="685"/>
      <c r="WMY69" s="685"/>
      <c r="WMZ69" s="685"/>
      <c r="WNA69" s="685"/>
      <c r="WNB69" s="685"/>
      <c r="WNC69" s="685"/>
      <c r="WND69" s="685"/>
      <c r="WNE69" s="685"/>
      <c r="WNF69" s="685"/>
      <c r="WNG69" s="685"/>
      <c r="WNH69" s="685"/>
      <c r="WNI69" s="685"/>
      <c r="WNJ69" s="685"/>
      <c r="WNK69" s="685"/>
      <c r="WNL69" s="685"/>
      <c r="WNM69" s="685"/>
      <c r="WNN69" s="685"/>
      <c r="WNO69" s="685"/>
      <c r="WNP69" s="685"/>
      <c r="WNQ69" s="685"/>
      <c r="WNR69" s="685"/>
      <c r="WNS69" s="685"/>
      <c r="WNT69" s="685"/>
      <c r="WNU69" s="685"/>
      <c r="WNV69" s="685"/>
      <c r="WNW69" s="685"/>
      <c r="WNX69" s="685"/>
      <c r="WNY69" s="685"/>
      <c r="WNZ69" s="685"/>
      <c r="WOA69" s="685"/>
      <c r="WOB69" s="685"/>
      <c r="WOC69" s="685"/>
      <c r="WOD69" s="685"/>
      <c r="WOE69" s="685"/>
      <c r="WOF69" s="685"/>
      <c r="WOG69" s="685"/>
      <c r="WOH69" s="685"/>
      <c r="WOI69" s="685"/>
      <c r="WOJ69" s="685"/>
      <c r="WOK69" s="685"/>
      <c r="WOL69" s="685"/>
      <c r="WOM69" s="685"/>
      <c r="WON69" s="685"/>
      <c r="WOO69" s="685"/>
      <c r="WOP69" s="685"/>
      <c r="WOQ69" s="685"/>
      <c r="WOR69" s="685"/>
      <c r="WOS69" s="685"/>
      <c r="WOT69" s="685"/>
      <c r="WOU69" s="685"/>
      <c r="WOV69" s="685"/>
      <c r="WOW69" s="685"/>
      <c r="WOX69" s="685"/>
      <c r="WOY69" s="685"/>
      <c r="WOZ69" s="685"/>
      <c r="WPA69" s="685"/>
      <c r="WPB69" s="685"/>
      <c r="WPC69" s="685"/>
      <c r="WPD69" s="685"/>
      <c r="WPE69" s="685"/>
      <c r="WPF69" s="685"/>
      <c r="WPG69" s="685"/>
      <c r="WPH69" s="685"/>
      <c r="WPI69" s="685"/>
      <c r="WPJ69" s="685"/>
      <c r="WPK69" s="685"/>
      <c r="WPL69" s="685"/>
      <c r="WPM69" s="685"/>
      <c r="WPN69" s="685"/>
      <c r="WPO69" s="685"/>
      <c r="WPP69" s="685"/>
      <c r="WPQ69" s="685"/>
      <c r="WPR69" s="685"/>
      <c r="WPS69" s="685"/>
      <c r="WPT69" s="685"/>
      <c r="WPU69" s="685"/>
      <c r="WPV69" s="685"/>
      <c r="WPW69" s="685"/>
      <c r="WPX69" s="685"/>
      <c r="WPY69" s="685"/>
      <c r="WPZ69" s="685"/>
      <c r="WQA69" s="685"/>
      <c r="WQB69" s="685"/>
      <c r="WQC69" s="685"/>
      <c r="WQD69" s="685"/>
      <c r="WQE69" s="685"/>
      <c r="WQF69" s="685"/>
      <c r="WQG69" s="685"/>
      <c r="WQH69" s="685"/>
      <c r="WQI69" s="685"/>
      <c r="WQJ69" s="685"/>
      <c r="WQK69" s="685"/>
      <c r="WQL69" s="685"/>
      <c r="WQM69" s="685"/>
      <c r="WQN69" s="685"/>
      <c r="WQO69" s="685"/>
      <c r="WQP69" s="685"/>
      <c r="WQQ69" s="685"/>
      <c r="WQR69" s="685"/>
      <c r="WQS69" s="685"/>
      <c r="WQT69" s="685"/>
      <c r="WQU69" s="685"/>
      <c r="WQV69" s="685"/>
      <c r="WQW69" s="685"/>
      <c r="WQX69" s="685"/>
      <c r="WQY69" s="685"/>
      <c r="WQZ69" s="685"/>
      <c r="WRA69" s="685"/>
      <c r="WRB69" s="685"/>
      <c r="WRC69" s="685"/>
      <c r="WRD69" s="685"/>
      <c r="WRE69" s="685"/>
      <c r="WRF69" s="685"/>
      <c r="WRG69" s="685"/>
      <c r="WRH69" s="685"/>
      <c r="WRI69" s="685"/>
      <c r="WRJ69" s="685"/>
      <c r="WRK69" s="685"/>
      <c r="WRL69" s="685"/>
      <c r="WRM69" s="685"/>
      <c r="WRN69" s="685"/>
      <c r="WRO69" s="685"/>
      <c r="WRP69" s="685"/>
      <c r="WRQ69" s="685"/>
      <c r="WRR69" s="685"/>
      <c r="WRS69" s="685"/>
      <c r="WRT69" s="685"/>
      <c r="WRU69" s="685"/>
      <c r="WRV69" s="685"/>
      <c r="WRW69" s="685"/>
      <c r="WRX69" s="685"/>
      <c r="WRY69" s="685"/>
      <c r="WRZ69" s="685"/>
      <c r="WSA69" s="685"/>
      <c r="WSB69" s="685"/>
      <c r="WSC69" s="685"/>
      <c r="WSD69" s="685"/>
      <c r="WSE69" s="685"/>
      <c r="WSF69" s="685"/>
      <c r="WSG69" s="685"/>
      <c r="WSH69" s="685"/>
      <c r="WSI69" s="685"/>
      <c r="WSJ69" s="685"/>
      <c r="WSK69" s="685"/>
      <c r="WSL69" s="685"/>
      <c r="WSM69" s="685"/>
      <c r="WSN69" s="685"/>
      <c r="WSO69" s="685"/>
      <c r="WSP69" s="685"/>
      <c r="WSQ69" s="685"/>
      <c r="WSR69" s="685"/>
      <c r="WSS69" s="685"/>
      <c r="WST69" s="685"/>
      <c r="WSU69" s="685"/>
      <c r="WSV69" s="685"/>
      <c r="WSW69" s="685"/>
      <c r="WSX69" s="685"/>
      <c r="WSY69" s="685"/>
      <c r="WSZ69" s="685"/>
      <c r="WTA69" s="685"/>
      <c r="WTB69" s="685"/>
      <c r="WTC69" s="685"/>
      <c r="WTD69" s="685"/>
      <c r="WTE69" s="685"/>
      <c r="WTF69" s="685"/>
      <c r="WTG69" s="685"/>
      <c r="WTH69" s="685"/>
      <c r="WTI69" s="685"/>
      <c r="WTJ69" s="685"/>
      <c r="WTK69" s="685"/>
      <c r="WTL69" s="685"/>
      <c r="WTM69" s="685"/>
      <c r="WTN69" s="685"/>
      <c r="WTO69" s="685"/>
      <c r="WTP69" s="685"/>
      <c r="WTQ69" s="685"/>
      <c r="WTR69" s="685"/>
      <c r="WTS69" s="685"/>
      <c r="WTT69" s="685"/>
      <c r="WTU69" s="685"/>
      <c r="WTV69" s="685"/>
      <c r="WTW69" s="685"/>
      <c r="WTX69" s="685"/>
      <c r="WTY69" s="685"/>
      <c r="WTZ69" s="685"/>
      <c r="WUA69" s="685"/>
      <c r="WUB69" s="685"/>
      <c r="WUC69" s="685"/>
      <c r="WUD69" s="685"/>
      <c r="WUE69" s="685"/>
      <c r="WUF69" s="685"/>
      <c r="WUG69" s="685"/>
      <c r="WUH69" s="685"/>
      <c r="WUI69" s="685"/>
      <c r="WUJ69" s="685"/>
      <c r="WUK69" s="685"/>
      <c r="WUL69" s="685"/>
      <c r="WUM69" s="685"/>
      <c r="WUN69" s="685"/>
      <c r="WUO69" s="685"/>
      <c r="WUP69" s="685"/>
      <c r="WUQ69" s="685"/>
      <c r="WUR69" s="685"/>
      <c r="WUS69" s="685"/>
      <c r="WUT69" s="685"/>
      <c r="WUU69" s="685"/>
      <c r="WUV69" s="685"/>
      <c r="WUW69" s="685"/>
      <c r="WUX69" s="685"/>
      <c r="WUY69" s="685"/>
      <c r="WUZ69" s="685"/>
      <c r="WVA69" s="685"/>
      <c r="WVB69" s="685"/>
      <c r="WVC69" s="685"/>
      <c r="WVD69" s="685"/>
      <c r="WVE69" s="685"/>
      <c r="WVF69" s="685"/>
      <c r="WVG69" s="685"/>
      <c r="WVH69" s="685"/>
      <c r="WVI69" s="685"/>
      <c r="WVJ69" s="685"/>
      <c r="WVK69" s="685"/>
      <c r="WVL69" s="685"/>
      <c r="WVM69" s="685"/>
      <c r="WVN69" s="685"/>
      <c r="WVO69" s="685"/>
      <c r="WVP69" s="685"/>
      <c r="WVQ69" s="685"/>
      <c r="WVR69" s="685"/>
      <c r="WVS69" s="685"/>
      <c r="WVT69" s="685"/>
      <c r="WVU69" s="685"/>
      <c r="WVV69" s="685"/>
      <c r="WVW69" s="685"/>
      <c r="WVX69" s="685"/>
      <c r="WVY69" s="685"/>
      <c r="WVZ69" s="685"/>
      <c r="WWA69" s="685"/>
      <c r="WWB69" s="685"/>
      <c r="WWC69" s="685"/>
      <c r="WWD69" s="685"/>
      <c r="WWE69" s="685"/>
      <c r="WWF69" s="685"/>
      <c r="WWG69" s="685"/>
      <c r="WWH69" s="685"/>
      <c r="WWI69" s="685"/>
      <c r="WWJ69" s="685"/>
      <c r="WWK69" s="685"/>
      <c r="WWL69" s="685"/>
      <c r="WWM69" s="685"/>
      <c r="WWN69" s="685"/>
      <c r="WWO69" s="685"/>
      <c r="WWP69" s="685"/>
      <c r="WWQ69" s="685"/>
      <c r="WWR69" s="685"/>
      <c r="WWS69" s="685"/>
      <c r="WWT69" s="685"/>
      <c r="WWU69" s="685"/>
      <c r="WWV69" s="685"/>
      <c r="WWW69" s="685"/>
      <c r="WWX69" s="685"/>
      <c r="WWY69" s="685"/>
      <c r="WWZ69" s="685"/>
      <c r="WXA69" s="685"/>
      <c r="WXB69" s="685"/>
      <c r="WXC69" s="685"/>
      <c r="WXD69" s="685"/>
      <c r="WXE69" s="685"/>
      <c r="WXF69" s="685"/>
      <c r="WXG69" s="685"/>
      <c r="WXH69" s="685"/>
      <c r="WXI69" s="685"/>
      <c r="WXJ69" s="685"/>
      <c r="WXK69" s="685"/>
      <c r="WXL69" s="685"/>
      <c r="WXM69" s="685"/>
      <c r="WXN69" s="685"/>
      <c r="WXO69" s="685"/>
      <c r="WXP69" s="685"/>
      <c r="WXQ69" s="685"/>
      <c r="WXR69" s="685"/>
      <c r="WXS69" s="685"/>
      <c r="WXT69" s="685"/>
      <c r="WXU69" s="685"/>
      <c r="WXV69" s="685"/>
      <c r="WXW69" s="685"/>
      <c r="WXX69" s="685"/>
      <c r="WXY69" s="685"/>
      <c r="WXZ69" s="685"/>
      <c r="WYA69" s="685"/>
      <c r="WYB69" s="685"/>
      <c r="WYC69" s="685"/>
      <c r="WYD69" s="685"/>
      <c r="WYE69" s="685"/>
      <c r="WYF69" s="685"/>
      <c r="WYG69" s="685"/>
      <c r="WYH69" s="685"/>
      <c r="WYI69" s="685"/>
      <c r="WYJ69" s="685"/>
      <c r="WYK69" s="685"/>
      <c r="WYL69" s="685"/>
      <c r="WYM69" s="685"/>
      <c r="WYN69" s="685"/>
      <c r="WYO69" s="685"/>
      <c r="WYP69" s="685"/>
      <c r="WYQ69" s="685"/>
      <c r="WYR69" s="685"/>
      <c r="WYS69" s="685"/>
      <c r="WYT69" s="685"/>
      <c r="WYU69" s="685"/>
      <c r="WYV69" s="685"/>
      <c r="WYW69" s="685"/>
      <c r="WYX69" s="685"/>
      <c r="WYY69" s="685"/>
      <c r="WYZ69" s="685"/>
      <c r="WZA69" s="685"/>
      <c r="WZB69" s="685"/>
      <c r="WZC69" s="685"/>
      <c r="WZD69" s="685"/>
      <c r="WZE69" s="685"/>
      <c r="WZF69" s="685"/>
      <c r="WZG69" s="685"/>
      <c r="WZH69" s="685"/>
      <c r="WZI69" s="685"/>
      <c r="WZJ69" s="685"/>
      <c r="WZK69" s="685"/>
      <c r="WZL69" s="685"/>
      <c r="WZM69" s="685"/>
      <c r="WZN69" s="685"/>
      <c r="WZO69" s="685"/>
      <c r="WZP69" s="685"/>
      <c r="WZQ69" s="685"/>
      <c r="WZR69" s="685"/>
      <c r="WZS69" s="685"/>
      <c r="WZT69" s="685"/>
      <c r="WZU69" s="685"/>
      <c r="WZV69" s="685"/>
      <c r="WZW69" s="685"/>
      <c r="WZX69" s="685"/>
      <c r="WZY69" s="685"/>
      <c r="WZZ69" s="685"/>
      <c r="XAA69" s="685"/>
      <c r="XAB69" s="685"/>
      <c r="XAC69" s="685"/>
      <c r="XAD69" s="685"/>
      <c r="XAE69" s="685"/>
      <c r="XAF69" s="685"/>
      <c r="XAG69" s="685"/>
      <c r="XAH69" s="685"/>
      <c r="XAI69" s="685"/>
      <c r="XAJ69" s="685"/>
      <c r="XAK69" s="685"/>
      <c r="XAL69" s="685"/>
      <c r="XAM69" s="685"/>
      <c r="XAN69" s="685"/>
      <c r="XAO69" s="685"/>
      <c r="XAP69" s="685"/>
      <c r="XAQ69" s="685"/>
      <c r="XAR69" s="685"/>
      <c r="XAS69" s="685"/>
      <c r="XAT69" s="685"/>
      <c r="XAU69" s="685"/>
      <c r="XAV69" s="685"/>
      <c r="XAW69" s="685"/>
      <c r="XAX69" s="685"/>
      <c r="XAY69" s="685"/>
      <c r="XAZ69" s="685"/>
      <c r="XBA69" s="685"/>
      <c r="XBB69" s="685"/>
      <c r="XBC69" s="685"/>
      <c r="XBD69" s="685"/>
      <c r="XBE69" s="685"/>
      <c r="XBF69" s="685"/>
      <c r="XBG69" s="685"/>
      <c r="XBH69" s="685"/>
      <c r="XBI69" s="685"/>
      <c r="XBJ69" s="685"/>
      <c r="XBK69" s="685"/>
      <c r="XBL69" s="685"/>
      <c r="XBM69" s="685"/>
      <c r="XBN69" s="685"/>
      <c r="XBO69" s="685"/>
      <c r="XBP69" s="685"/>
      <c r="XBQ69" s="685"/>
      <c r="XBR69" s="685"/>
      <c r="XBS69" s="685"/>
      <c r="XBT69" s="685"/>
      <c r="XBU69" s="685"/>
      <c r="XBV69" s="685"/>
      <c r="XBW69" s="685"/>
      <c r="XBX69" s="685"/>
      <c r="XBY69" s="685"/>
      <c r="XBZ69" s="685"/>
      <c r="XCA69" s="685"/>
      <c r="XCB69" s="685"/>
      <c r="XCC69" s="685"/>
      <c r="XCD69" s="685"/>
      <c r="XCE69" s="685"/>
      <c r="XCF69" s="685"/>
      <c r="XCG69" s="685"/>
      <c r="XCH69" s="685"/>
      <c r="XCI69" s="685"/>
      <c r="XCJ69" s="685"/>
      <c r="XCK69" s="685"/>
      <c r="XCL69" s="685"/>
      <c r="XCM69" s="685"/>
      <c r="XCN69" s="685"/>
      <c r="XCO69" s="685"/>
      <c r="XCP69" s="685"/>
      <c r="XCQ69" s="685"/>
      <c r="XCR69" s="685"/>
      <c r="XCS69" s="685"/>
      <c r="XCT69" s="685"/>
      <c r="XCU69" s="685"/>
      <c r="XCV69" s="685"/>
      <c r="XCW69" s="685"/>
      <c r="XCX69" s="685"/>
      <c r="XCY69" s="685"/>
      <c r="XCZ69" s="685"/>
      <c r="XDA69" s="685"/>
      <c r="XDB69" s="685"/>
      <c r="XDC69" s="685"/>
      <c r="XDD69" s="685"/>
      <c r="XDE69" s="685"/>
      <c r="XDF69" s="685"/>
      <c r="XDG69" s="685"/>
      <c r="XDH69" s="685"/>
      <c r="XDI69" s="685"/>
      <c r="XDJ69" s="685"/>
      <c r="XDK69" s="685"/>
      <c r="XDL69" s="685"/>
      <c r="XDM69" s="685"/>
      <c r="XDN69" s="685"/>
      <c r="XDO69" s="685"/>
      <c r="XDP69" s="685"/>
      <c r="XDQ69" s="685"/>
      <c r="XDR69" s="685"/>
      <c r="XDS69" s="685"/>
      <c r="XDT69" s="685"/>
      <c r="XDU69" s="685"/>
      <c r="XDV69" s="685"/>
      <c r="XDW69" s="685"/>
      <c r="XDX69" s="685"/>
      <c r="XDY69" s="685"/>
      <c r="XDZ69" s="685"/>
      <c r="XEA69" s="685"/>
      <c r="XEB69" s="685"/>
      <c r="XEC69" s="685"/>
      <c r="XED69" s="685"/>
      <c r="XEE69" s="685"/>
      <c r="XEF69" s="685"/>
      <c r="XEG69" s="685"/>
      <c r="XEH69" s="685"/>
      <c r="XEI69" s="685"/>
      <c r="XEJ69" s="685"/>
      <c r="XEK69" s="685"/>
      <c r="XEL69" s="685"/>
      <c r="XEM69" s="685"/>
      <c r="XEN69" s="685"/>
      <c r="XEO69" s="685"/>
      <c r="XEP69" s="685"/>
      <c r="XEQ69" s="685"/>
      <c r="XER69" s="685"/>
      <c r="XES69" s="685"/>
      <c r="XET69" s="685"/>
      <c r="XEU69" s="685"/>
      <c r="XEV69" s="685"/>
      <c r="XEW69" s="685"/>
      <c r="XEX69" s="685"/>
      <c r="XEY69" s="685"/>
      <c r="XEZ69" s="685"/>
      <c r="XFA69" s="685"/>
      <c r="XFB69" s="685"/>
      <c r="XFC69" s="685"/>
      <c r="XFD69" s="685"/>
    </row>
    <row r="70" spans="1:16384" s="442" customFormat="1" ht="32.25" customHeight="1" x14ac:dyDescent="0.25">
      <c r="A70" s="901" t="s">
        <v>2941</v>
      </c>
      <c r="B70" s="902"/>
      <c r="C70" s="902"/>
      <c r="D70" s="902"/>
      <c r="E70" s="902"/>
      <c r="F70" s="902"/>
      <c r="G70" s="902"/>
      <c r="H70" s="902"/>
      <c r="I70" s="902"/>
      <c r="J70" s="902"/>
      <c r="K70" s="902"/>
      <c r="L70" s="902"/>
      <c r="M70" s="902"/>
      <c r="N70" s="904"/>
      <c r="O70" s="1241" t="s">
        <v>2945</v>
      </c>
      <c r="P70" s="1242"/>
      <c r="Q70" s="1242"/>
      <c r="R70" s="1242"/>
      <c r="S70" s="1242"/>
      <c r="T70" s="1242"/>
      <c r="U70" s="1242"/>
      <c r="V70" s="1242"/>
      <c r="W70" s="1242"/>
      <c r="X70" s="1242"/>
      <c r="Y70" s="1242"/>
      <c r="Z70" s="1242"/>
      <c r="AA70" s="1243"/>
      <c r="AB70" s="1241" t="s">
        <v>2989</v>
      </c>
      <c r="AC70" s="1242"/>
      <c r="AD70" s="1242"/>
      <c r="AE70" s="1242"/>
      <c r="AF70" s="1242"/>
      <c r="AG70" s="1242"/>
      <c r="AH70" s="1242"/>
      <c r="AI70" s="1242"/>
      <c r="AJ70" s="1242"/>
      <c r="AK70" s="1242"/>
      <c r="AL70" s="1242"/>
      <c r="AM70" s="1242"/>
      <c r="AN70" s="1242"/>
      <c r="AO70" s="1243"/>
      <c r="AP70" s="1241" t="s">
        <v>2947</v>
      </c>
      <c r="AQ70" s="1242"/>
      <c r="AR70" s="1242"/>
      <c r="AS70" s="1242"/>
      <c r="AT70" s="1242"/>
      <c r="AU70" s="1242"/>
      <c r="AV70" s="1242"/>
      <c r="AW70" s="1242"/>
      <c r="AX70" s="1242"/>
      <c r="AY70" s="1242"/>
      <c r="AZ70" s="1243"/>
      <c r="BA70" s="686"/>
      <c r="BB70" s="686"/>
      <c r="BC70" s="685"/>
      <c r="BD70" s="685"/>
      <c r="BE70" s="685"/>
      <c r="BF70" s="685"/>
      <c r="BG70" s="685"/>
      <c r="BH70" s="685"/>
      <c r="BI70" s="685"/>
      <c r="BJ70" s="685"/>
      <c r="BK70" s="685"/>
      <c r="BL70" s="685"/>
      <c r="BM70" s="685"/>
      <c r="BN70" s="685"/>
      <c r="BO70" s="685"/>
      <c r="BP70" s="685"/>
      <c r="BQ70" s="685"/>
      <c r="BR70" s="685"/>
      <c r="BS70" s="685"/>
      <c r="BT70" s="685"/>
      <c r="BU70" s="685"/>
      <c r="BV70" s="685"/>
      <c r="BW70" s="685"/>
      <c r="BX70" s="685"/>
      <c r="BY70" s="685"/>
      <c r="BZ70" s="685"/>
      <c r="CA70" s="685"/>
      <c r="CB70" s="685"/>
      <c r="CC70" s="685"/>
      <c r="CD70" s="685"/>
      <c r="CE70" s="685"/>
      <c r="CF70" s="685"/>
      <c r="CG70" s="685"/>
      <c r="CH70" s="685"/>
      <c r="CI70" s="685"/>
      <c r="CJ70" s="685"/>
      <c r="CK70" s="685"/>
      <c r="CL70" s="685"/>
      <c r="CM70" s="685"/>
      <c r="CN70" s="685"/>
      <c r="CO70" s="685"/>
      <c r="CP70" s="685"/>
      <c r="CQ70" s="685"/>
      <c r="CR70" s="685"/>
      <c r="CS70" s="685"/>
      <c r="CT70" s="685"/>
      <c r="CU70" s="685"/>
      <c r="CV70" s="685"/>
      <c r="CW70" s="685"/>
      <c r="CX70" s="685"/>
      <c r="CY70" s="685"/>
      <c r="CZ70" s="685"/>
      <c r="DA70" s="685"/>
      <c r="DB70" s="685"/>
      <c r="DC70" s="685"/>
      <c r="DD70" s="685"/>
      <c r="DE70" s="685"/>
      <c r="DF70" s="685"/>
      <c r="DG70" s="685"/>
      <c r="DH70" s="685"/>
      <c r="DI70" s="685"/>
      <c r="DJ70" s="685"/>
      <c r="DK70" s="685"/>
      <c r="DL70" s="685"/>
      <c r="DM70" s="685"/>
      <c r="DN70" s="685"/>
      <c r="DO70" s="685"/>
      <c r="DP70" s="685"/>
      <c r="DQ70" s="685"/>
      <c r="DR70" s="685"/>
      <c r="DS70" s="685"/>
      <c r="DT70" s="685"/>
      <c r="DU70" s="685"/>
      <c r="DV70" s="685"/>
      <c r="DW70" s="685"/>
      <c r="DX70" s="685"/>
      <c r="DY70" s="685"/>
      <c r="DZ70" s="685"/>
      <c r="EA70" s="685"/>
      <c r="EB70" s="685"/>
      <c r="EC70" s="685"/>
      <c r="ED70" s="685"/>
      <c r="EE70" s="685"/>
      <c r="EF70" s="685"/>
      <c r="EG70" s="685"/>
      <c r="EH70" s="685"/>
      <c r="EI70" s="685"/>
      <c r="EJ70" s="685"/>
      <c r="EK70" s="685"/>
      <c r="EL70" s="685"/>
      <c r="EM70" s="685"/>
      <c r="EN70" s="685"/>
      <c r="EO70" s="685"/>
      <c r="EP70" s="685"/>
      <c r="EQ70" s="685"/>
      <c r="ER70" s="685"/>
      <c r="ES70" s="685"/>
      <c r="ET70" s="685"/>
      <c r="EU70" s="685"/>
      <c r="EV70" s="685"/>
      <c r="EW70" s="685"/>
      <c r="EX70" s="685"/>
      <c r="EY70" s="685"/>
      <c r="EZ70" s="685"/>
      <c r="FA70" s="685"/>
      <c r="FB70" s="685"/>
      <c r="FC70" s="685"/>
      <c r="FD70" s="685"/>
      <c r="FE70" s="685"/>
      <c r="FF70" s="685"/>
      <c r="FG70" s="685"/>
      <c r="FH70" s="685"/>
      <c r="FI70" s="685"/>
      <c r="FJ70" s="685"/>
      <c r="FK70" s="685"/>
      <c r="FL70" s="685"/>
      <c r="FM70" s="685"/>
      <c r="FN70" s="685"/>
      <c r="FO70" s="685"/>
      <c r="FP70" s="685"/>
      <c r="FQ70" s="685"/>
      <c r="FR70" s="685"/>
      <c r="FS70" s="685"/>
      <c r="FT70" s="685"/>
      <c r="FU70" s="685"/>
      <c r="FV70" s="685"/>
      <c r="FW70" s="685"/>
      <c r="FX70" s="685"/>
      <c r="FY70" s="685"/>
      <c r="FZ70" s="685"/>
      <c r="GA70" s="685"/>
      <c r="GB70" s="685"/>
      <c r="GC70" s="685"/>
      <c r="GD70" s="685"/>
      <c r="GE70" s="685"/>
      <c r="GF70" s="685"/>
      <c r="GG70" s="685"/>
      <c r="GH70" s="685"/>
      <c r="GI70" s="685"/>
      <c r="GJ70" s="685"/>
      <c r="GK70" s="685"/>
      <c r="GL70" s="685"/>
      <c r="GM70" s="685"/>
      <c r="GN70" s="685"/>
      <c r="GO70" s="685"/>
      <c r="GP70" s="685"/>
      <c r="GQ70" s="685"/>
      <c r="GR70" s="685"/>
      <c r="GS70" s="685"/>
      <c r="GT70" s="685"/>
      <c r="GU70" s="685"/>
      <c r="GV70" s="685"/>
      <c r="GW70" s="685"/>
      <c r="GX70" s="685"/>
      <c r="GY70" s="685"/>
      <c r="GZ70" s="685"/>
      <c r="HA70" s="685"/>
      <c r="HB70" s="685"/>
      <c r="HC70" s="685"/>
      <c r="HD70" s="685"/>
      <c r="HE70" s="685"/>
      <c r="HF70" s="685"/>
      <c r="HG70" s="685"/>
      <c r="HH70" s="685"/>
      <c r="HI70" s="685"/>
      <c r="HJ70" s="685"/>
      <c r="HK70" s="685"/>
      <c r="HL70" s="685"/>
      <c r="HM70" s="685"/>
      <c r="HN70" s="685"/>
      <c r="HO70" s="685"/>
      <c r="HP70" s="685"/>
      <c r="HQ70" s="685"/>
      <c r="HR70" s="685"/>
      <c r="HS70" s="685"/>
      <c r="HT70" s="685"/>
      <c r="HU70" s="685"/>
      <c r="HV70" s="685"/>
      <c r="HW70" s="685"/>
      <c r="HX70" s="685"/>
      <c r="HY70" s="685"/>
      <c r="HZ70" s="685"/>
      <c r="IA70" s="685"/>
      <c r="IB70" s="685"/>
      <c r="IC70" s="685"/>
      <c r="ID70" s="685"/>
      <c r="IE70" s="685"/>
      <c r="IF70" s="685"/>
      <c r="IG70" s="685"/>
      <c r="IH70" s="685"/>
      <c r="II70" s="685"/>
      <c r="IJ70" s="685"/>
      <c r="IK70" s="685"/>
      <c r="IL70" s="685"/>
      <c r="IM70" s="685"/>
      <c r="IN70" s="685"/>
      <c r="IO70" s="685"/>
      <c r="IP70" s="685"/>
      <c r="IQ70" s="685"/>
      <c r="IR70" s="685"/>
      <c r="IS70" s="685"/>
      <c r="IT70" s="685"/>
      <c r="IU70" s="685"/>
      <c r="IV70" s="685"/>
      <c r="IW70" s="685"/>
      <c r="IX70" s="685"/>
      <c r="IY70" s="685"/>
      <c r="IZ70" s="685"/>
      <c r="JA70" s="685"/>
      <c r="JB70" s="685"/>
      <c r="JC70" s="685"/>
      <c r="JD70" s="685"/>
      <c r="JE70" s="685"/>
      <c r="JF70" s="685"/>
      <c r="JG70" s="685"/>
      <c r="JH70" s="685"/>
      <c r="JI70" s="685"/>
      <c r="JJ70" s="685"/>
      <c r="JK70" s="685"/>
      <c r="JL70" s="685"/>
      <c r="JM70" s="685"/>
      <c r="JN70" s="685"/>
      <c r="JO70" s="685"/>
      <c r="JP70" s="685"/>
      <c r="JQ70" s="685"/>
      <c r="JR70" s="685"/>
      <c r="JS70" s="685"/>
      <c r="JT70" s="685"/>
      <c r="JU70" s="685"/>
      <c r="JV70" s="685"/>
      <c r="JW70" s="685"/>
      <c r="JX70" s="685"/>
      <c r="JY70" s="685"/>
      <c r="JZ70" s="685"/>
      <c r="KA70" s="685"/>
      <c r="KB70" s="685"/>
      <c r="KC70" s="685"/>
      <c r="KD70" s="685"/>
      <c r="KE70" s="685"/>
      <c r="KF70" s="685"/>
      <c r="KG70" s="685"/>
      <c r="KH70" s="685"/>
      <c r="KI70" s="685"/>
      <c r="KJ70" s="685"/>
      <c r="KK70" s="685"/>
      <c r="KL70" s="685"/>
      <c r="KM70" s="685"/>
      <c r="KN70" s="685"/>
      <c r="KO70" s="685"/>
      <c r="KP70" s="685"/>
      <c r="KQ70" s="685"/>
      <c r="KR70" s="685"/>
      <c r="KS70" s="685"/>
      <c r="KT70" s="685"/>
      <c r="KU70" s="685"/>
      <c r="KV70" s="685"/>
      <c r="KW70" s="685"/>
      <c r="KX70" s="685"/>
      <c r="KY70" s="685"/>
      <c r="KZ70" s="685"/>
      <c r="LA70" s="685"/>
      <c r="LB70" s="685"/>
      <c r="LC70" s="685"/>
      <c r="LD70" s="685"/>
      <c r="LE70" s="685"/>
      <c r="LF70" s="685"/>
      <c r="LG70" s="685"/>
      <c r="LH70" s="685"/>
      <c r="LI70" s="685"/>
      <c r="LJ70" s="685"/>
      <c r="LK70" s="685"/>
      <c r="LL70" s="685"/>
      <c r="LM70" s="685"/>
      <c r="LN70" s="685"/>
      <c r="LO70" s="685"/>
      <c r="LP70" s="685"/>
      <c r="LQ70" s="685"/>
      <c r="LR70" s="685"/>
      <c r="LS70" s="685"/>
      <c r="LT70" s="685"/>
      <c r="LU70" s="685"/>
      <c r="LV70" s="685"/>
      <c r="LW70" s="685"/>
      <c r="LX70" s="685"/>
      <c r="LY70" s="685"/>
      <c r="LZ70" s="685"/>
      <c r="MA70" s="685"/>
      <c r="MB70" s="685"/>
      <c r="MC70" s="685"/>
      <c r="MD70" s="685"/>
      <c r="ME70" s="685"/>
      <c r="MF70" s="685"/>
      <c r="MG70" s="685"/>
      <c r="MH70" s="685"/>
      <c r="MI70" s="685"/>
      <c r="MJ70" s="685"/>
      <c r="MK70" s="685"/>
      <c r="ML70" s="685"/>
      <c r="MM70" s="685"/>
      <c r="MN70" s="685"/>
      <c r="MO70" s="685"/>
      <c r="MP70" s="685"/>
      <c r="MQ70" s="685"/>
      <c r="MR70" s="685"/>
      <c r="MS70" s="685"/>
      <c r="MT70" s="685"/>
      <c r="MU70" s="685"/>
      <c r="MV70" s="685"/>
      <c r="MW70" s="685"/>
      <c r="MX70" s="685"/>
      <c r="MY70" s="685"/>
      <c r="MZ70" s="685"/>
      <c r="NA70" s="685"/>
      <c r="NB70" s="685"/>
      <c r="NC70" s="685"/>
      <c r="ND70" s="685"/>
      <c r="NE70" s="685"/>
      <c r="NF70" s="685"/>
      <c r="NG70" s="685"/>
      <c r="NH70" s="685"/>
      <c r="NI70" s="685"/>
      <c r="NJ70" s="685"/>
      <c r="NK70" s="685"/>
      <c r="NL70" s="685"/>
      <c r="NM70" s="685"/>
      <c r="NN70" s="685"/>
      <c r="NO70" s="685"/>
      <c r="NP70" s="685"/>
      <c r="NQ70" s="685"/>
      <c r="NR70" s="685"/>
      <c r="NS70" s="685"/>
      <c r="NT70" s="685"/>
      <c r="NU70" s="685"/>
      <c r="NV70" s="685"/>
      <c r="NW70" s="685"/>
      <c r="NX70" s="685"/>
      <c r="NY70" s="685"/>
      <c r="NZ70" s="685"/>
      <c r="OA70" s="685"/>
      <c r="OB70" s="685"/>
      <c r="OC70" s="685"/>
      <c r="OD70" s="685"/>
      <c r="OE70" s="685"/>
      <c r="OF70" s="685"/>
      <c r="OG70" s="685"/>
      <c r="OH70" s="685"/>
      <c r="OI70" s="685"/>
      <c r="OJ70" s="685"/>
      <c r="OK70" s="685"/>
      <c r="OL70" s="685"/>
      <c r="OM70" s="685"/>
      <c r="ON70" s="685"/>
      <c r="OO70" s="685"/>
      <c r="OP70" s="685"/>
      <c r="OQ70" s="685"/>
      <c r="OR70" s="685"/>
      <c r="OS70" s="685"/>
      <c r="OT70" s="685"/>
      <c r="OU70" s="685"/>
      <c r="OV70" s="685"/>
      <c r="OW70" s="685"/>
      <c r="OX70" s="685"/>
      <c r="OY70" s="685"/>
      <c r="OZ70" s="685"/>
      <c r="PA70" s="685"/>
      <c r="PB70" s="685"/>
      <c r="PC70" s="685"/>
      <c r="PD70" s="685"/>
      <c r="PE70" s="685"/>
      <c r="PF70" s="685"/>
      <c r="PG70" s="685"/>
      <c r="PH70" s="685"/>
      <c r="PI70" s="685"/>
      <c r="PJ70" s="685"/>
      <c r="PK70" s="685"/>
      <c r="PL70" s="685"/>
      <c r="PM70" s="685"/>
      <c r="PN70" s="685"/>
      <c r="PO70" s="685"/>
      <c r="PP70" s="685"/>
      <c r="PQ70" s="685"/>
      <c r="PR70" s="685"/>
      <c r="PS70" s="685"/>
      <c r="PT70" s="685"/>
      <c r="PU70" s="685"/>
      <c r="PV70" s="685"/>
      <c r="PW70" s="685"/>
      <c r="PX70" s="685"/>
      <c r="PY70" s="685"/>
      <c r="PZ70" s="685"/>
      <c r="QA70" s="685"/>
      <c r="QB70" s="685"/>
      <c r="QC70" s="685"/>
      <c r="QD70" s="685"/>
      <c r="QE70" s="685"/>
      <c r="QF70" s="685"/>
      <c r="QG70" s="685"/>
      <c r="QH70" s="685"/>
      <c r="QI70" s="685"/>
      <c r="QJ70" s="685"/>
      <c r="QK70" s="685"/>
      <c r="QL70" s="685"/>
      <c r="QM70" s="685"/>
      <c r="QN70" s="685"/>
      <c r="QO70" s="685"/>
      <c r="QP70" s="685"/>
      <c r="QQ70" s="685"/>
      <c r="QR70" s="685"/>
      <c r="QS70" s="685"/>
      <c r="QT70" s="685"/>
      <c r="QU70" s="685"/>
      <c r="QV70" s="685"/>
      <c r="QW70" s="685"/>
      <c r="QX70" s="685"/>
      <c r="QY70" s="685"/>
      <c r="QZ70" s="685"/>
      <c r="RA70" s="685"/>
      <c r="RB70" s="685"/>
      <c r="RC70" s="685"/>
      <c r="RD70" s="685"/>
      <c r="RE70" s="685"/>
      <c r="RF70" s="685"/>
      <c r="RG70" s="685"/>
      <c r="RH70" s="685"/>
      <c r="RI70" s="685"/>
      <c r="RJ70" s="685"/>
      <c r="RK70" s="685"/>
      <c r="RL70" s="685"/>
      <c r="RM70" s="685"/>
      <c r="RN70" s="685"/>
      <c r="RO70" s="685"/>
      <c r="RP70" s="685"/>
      <c r="RQ70" s="685"/>
      <c r="RR70" s="685"/>
      <c r="RS70" s="685"/>
      <c r="RT70" s="685"/>
      <c r="RU70" s="685"/>
      <c r="RV70" s="685"/>
      <c r="RW70" s="685"/>
      <c r="RX70" s="685"/>
      <c r="RY70" s="685"/>
      <c r="RZ70" s="685"/>
      <c r="SA70" s="685"/>
      <c r="SB70" s="685"/>
      <c r="SC70" s="685"/>
      <c r="SD70" s="685"/>
      <c r="SE70" s="685"/>
      <c r="SF70" s="685"/>
      <c r="SG70" s="685"/>
      <c r="SH70" s="685"/>
      <c r="SI70" s="685"/>
      <c r="SJ70" s="685"/>
      <c r="SK70" s="685"/>
      <c r="SL70" s="685"/>
      <c r="SM70" s="685"/>
      <c r="SN70" s="685"/>
      <c r="SO70" s="685"/>
      <c r="SP70" s="685"/>
      <c r="SQ70" s="685"/>
      <c r="SR70" s="685"/>
      <c r="SS70" s="685"/>
      <c r="ST70" s="685"/>
      <c r="SU70" s="685"/>
      <c r="SV70" s="685"/>
      <c r="SW70" s="685"/>
      <c r="SX70" s="685"/>
      <c r="SY70" s="685"/>
      <c r="SZ70" s="685"/>
      <c r="TA70" s="685"/>
      <c r="TB70" s="685"/>
      <c r="TC70" s="685"/>
      <c r="TD70" s="685"/>
      <c r="TE70" s="685"/>
      <c r="TF70" s="685"/>
      <c r="TG70" s="685"/>
      <c r="TH70" s="685"/>
      <c r="TI70" s="685"/>
      <c r="TJ70" s="685"/>
      <c r="TK70" s="685"/>
      <c r="TL70" s="685"/>
      <c r="TM70" s="685"/>
      <c r="TN70" s="685"/>
      <c r="TO70" s="685"/>
      <c r="TP70" s="685"/>
      <c r="TQ70" s="685"/>
      <c r="TR70" s="685"/>
      <c r="TS70" s="685"/>
      <c r="TT70" s="685"/>
      <c r="TU70" s="685"/>
      <c r="TV70" s="685"/>
      <c r="TW70" s="685"/>
      <c r="TX70" s="685"/>
      <c r="TY70" s="685"/>
      <c r="TZ70" s="685"/>
      <c r="UA70" s="685"/>
      <c r="UB70" s="685"/>
      <c r="UC70" s="685"/>
      <c r="UD70" s="685"/>
      <c r="UE70" s="685"/>
      <c r="UF70" s="685"/>
      <c r="UG70" s="685"/>
      <c r="UH70" s="685"/>
      <c r="UI70" s="685"/>
      <c r="UJ70" s="685"/>
      <c r="UK70" s="685"/>
      <c r="UL70" s="685"/>
      <c r="UM70" s="685"/>
      <c r="UN70" s="685"/>
      <c r="UO70" s="685"/>
      <c r="UP70" s="685"/>
      <c r="UQ70" s="685"/>
      <c r="UR70" s="685"/>
      <c r="US70" s="685"/>
      <c r="UT70" s="685"/>
      <c r="UU70" s="685"/>
      <c r="UV70" s="685"/>
      <c r="UW70" s="685"/>
      <c r="UX70" s="685"/>
      <c r="UY70" s="685"/>
      <c r="UZ70" s="685"/>
      <c r="VA70" s="685"/>
      <c r="VB70" s="685"/>
      <c r="VC70" s="685"/>
      <c r="VD70" s="685"/>
      <c r="VE70" s="685"/>
      <c r="VF70" s="685"/>
      <c r="VG70" s="685"/>
      <c r="VH70" s="685"/>
      <c r="VI70" s="685"/>
      <c r="VJ70" s="685"/>
      <c r="VK70" s="685"/>
      <c r="VL70" s="685"/>
      <c r="VM70" s="685"/>
      <c r="VN70" s="685"/>
      <c r="VO70" s="685"/>
      <c r="VP70" s="685"/>
      <c r="VQ70" s="685"/>
      <c r="VR70" s="685"/>
      <c r="VS70" s="685"/>
      <c r="VT70" s="685"/>
      <c r="VU70" s="685"/>
      <c r="VV70" s="685"/>
      <c r="VW70" s="685"/>
      <c r="VX70" s="685"/>
      <c r="VY70" s="685"/>
      <c r="VZ70" s="685"/>
      <c r="WA70" s="685"/>
      <c r="WB70" s="685"/>
      <c r="WC70" s="685"/>
      <c r="WD70" s="685"/>
      <c r="WE70" s="685"/>
      <c r="WF70" s="685"/>
      <c r="WG70" s="685"/>
      <c r="WH70" s="685"/>
      <c r="WI70" s="685"/>
      <c r="WJ70" s="685"/>
      <c r="WK70" s="685"/>
      <c r="WL70" s="685"/>
      <c r="WM70" s="685"/>
      <c r="WN70" s="685"/>
      <c r="WO70" s="685"/>
      <c r="WP70" s="685"/>
      <c r="WQ70" s="685"/>
      <c r="WR70" s="685"/>
      <c r="WS70" s="685"/>
      <c r="WT70" s="685"/>
      <c r="WU70" s="685"/>
      <c r="WV70" s="685"/>
      <c r="WW70" s="685"/>
      <c r="WX70" s="685"/>
      <c r="WY70" s="685"/>
      <c r="WZ70" s="685"/>
      <c r="XA70" s="685"/>
      <c r="XB70" s="685"/>
      <c r="XC70" s="685"/>
      <c r="XD70" s="685"/>
      <c r="XE70" s="685"/>
      <c r="XF70" s="685"/>
      <c r="XG70" s="685"/>
      <c r="XH70" s="685"/>
      <c r="XI70" s="685"/>
      <c r="XJ70" s="685"/>
      <c r="XK70" s="685"/>
      <c r="XL70" s="685"/>
      <c r="XM70" s="685"/>
      <c r="XN70" s="685"/>
      <c r="XO70" s="685"/>
      <c r="XP70" s="685"/>
      <c r="XQ70" s="685"/>
      <c r="XR70" s="685"/>
      <c r="XS70" s="685"/>
      <c r="XT70" s="685"/>
      <c r="XU70" s="685"/>
      <c r="XV70" s="685"/>
      <c r="XW70" s="685"/>
      <c r="XX70" s="685"/>
      <c r="XY70" s="685"/>
      <c r="XZ70" s="685"/>
      <c r="YA70" s="685"/>
      <c r="YB70" s="685"/>
      <c r="YC70" s="685"/>
      <c r="YD70" s="685"/>
      <c r="YE70" s="685"/>
      <c r="YF70" s="685"/>
      <c r="YG70" s="685"/>
      <c r="YH70" s="685"/>
      <c r="YI70" s="685"/>
      <c r="YJ70" s="685"/>
      <c r="YK70" s="685"/>
      <c r="YL70" s="685"/>
      <c r="YM70" s="685"/>
      <c r="YN70" s="685"/>
      <c r="YO70" s="685"/>
      <c r="YP70" s="685"/>
      <c r="YQ70" s="685"/>
      <c r="YR70" s="685"/>
      <c r="YS70" s="685"/>
      <c r="YT70" s="685"/>
      <c r="YU70" s="685"/>
      <c r="YV70" s="685"/>
      <c r="YW70" s="685"/>
      <c r="YX70" s="685"/>
      <c r="YY70" s="685"/>
      <c r="YZ70" s="685"/>
      <c r="ZA70" s="685"/>
      <c r="ZB70" s="685"/>
      <c r="ZC70" s="685"/>
      <c r="ZD70" s="685"/>
      <c r="ZE70" s="685"/>
      <c r="ZF70" s="685"/>
      <c r="ZG70" s="685"/>
      <c r="ZH70" s="685"/>
      <c r="ZI70" s="685"/>
      <c r="ZJ70" s="685"/>
      <c r="ZK70" s="685"/>
      <c r="ZL70" s="685"/>
      <c r="ZM70" s="685"/>
      <c r="ZN70" s="685"/>
      <c r="ZO70" s="685"/>
      <c r="ZP70" s="685"/>
      <c r="ZQ70" s="685"/>
      <c r="ZR70" s="685"/>
      <c r="ZS70" s="685"/>
      <c r="ZT70" s="685"/>
      <c r="ZU70" s="685"/>
      <c r="ZV70" s="685"/>
      <c r="ZW70" s="685"/>
      <c r="ZX70" s="685"/>
      <c r="ZY70" s="685"/>
      <c r="ZZ70" s="685"/>
      <c r="AAA70" s="685"/>
      <c r="AAB70" s="685"/>
      <c r="AAC70" s="685"/>
      <c r="AAD70" s="685"/>
      <c r="AAE70" s="685"/>
      <c r="AAF70" s="685"/>
      <c r="AAG70" s="685"/>
      <c r="AAH70" s="685"/>
      <c r="AAI70" s="685"/>
      <c r="AAJ70" s="685"/>
      <c r="AAK70" s="685"/>
      <c r="AAL70" s="685"/>
      <c r="AAM70" s="685"/>
      <c r="AAN70" s="685"/>
      <c r="AAO70" s="685"/>
      <c r="AAP70" s="685"/>
      <c r="AAQ70" s="685"/>
      <c r="AAR70" s="685"/>
      <c r="AAS70" s="685"/>
      <c r="AAT70" s="685"/>
      <c r="AAU70" s="685"/>
      <c r="AAV70" s="685"/>
      <c r="AAW70" s="685"/>
      <c r="AAX70" s="685"/>
      <c r="AAY70" s="685"/>
      <c r="AAZ70" s="685"/>
      <c r="ABA70" s="685"/>
      <c r="ABB70" s="685"/>
      <c r="ABC70" s="685"/>
      <c r="ABD70" s="685"/>
      <c r="ABE70" s="685"/>
      <c r="ABF70" s="685"/>
      <c r="ABG70" s="685"/>
      <c r="ABH70" s="685"/>
      <c r="ABI70" s="685"/>
      <c r="ABJ70" s="685"/>
      <c r="ABK70" s="685"/>
      <c r="ABL70" s="685"/>
      <c r="ABM70" s="685"/>
      <c r="ABN70" s="685"/>
      <c r="ABO70" s="685"/>
      <c r="ABP70" s="685"/>
      <c r="ABQ70" s="685"/>
      <c r="ABR70" s="685"/>
      <c r="ABS70" s="685"/>
      <c r="ABT70" s="685"/>
      <c r="ABU70" s="685"/>
      <c r="ABV70" s="685"/>
      <c r="ABW70" s="685"/>
      <c r="ABX70" s="685"/>
      <c r="ABY70" s="685"/>
      <c r="ABZ70" s="685"/>
      <c r="ACA70" s="685"/>
      <c r="ACB70" s="685"/>
      <c r="ACC70" s="685"/>
      <c r="ACD70" s="685"/>
      <c r="ACE70" s="685"/>
      <c r="ACF70" s="685"/>
      <c r="ACG70" s="685"/>
      <c r="ACH70" s="685"/>
      <c r="ACI70" s="685"/>
      <c r="ACJ70" s="685"/>
      <c r="ACK70" s="685"/>
      <c r="ACL70" s="685"/>
      <c r="ACM70" s="685"/>
      <c r="ACN70" s="685"/>
      <c r="ACO70" s="685"/>
      <c r="ACP70" s="685"/>
      <c r="ACQ70" s="685"/>
      <c r="ACR70" s="685"/>
      <c r="ACS70" s="685"/>
      <c r="ACT70" s="685"/>
      <c r="ACU70" s="685"/>
      <c r="ACV70" s="685"/>
      <c r="ACW70" s="685"/>
      <c r="ACX70" s="685"/>
      <c r="ACY70" s="685"/>
      <c r="ACZ70" s="685"/>
      <c r="ADA70" s="685"/>
      <c r="ADB70" s="685"/>
      <c r="ADC70" s="685"/>
      <c r="ADD70" s="685"/>
      <c r="ADE70" s="685"/>
      <c r="ADF70" s="685"/>
      <c r="ADG70" s="685"/>
      <c r="ADH70" s="685"/>
      <c r="ADI70" s="685"/>
      <c r="ADJ70" s="685"/>
      <c r="ADK70" s="685"/>
      <c r="ADL70" s="685"/>
      <c r="ADM70" s="685"/>
      <c r="ADN70" s="685"/>
      <c r="ADO70" s="685"/>
      <c r="ADP70" s="685"/>
      <c r="ADQ70" s="685"/>
      <c r="ADR70" s="685"/>
      <c r="ADS70" s="685"/>
      <c r="ADT70" s="685"/>
      <c r="ADU70" s="685"/>
      <c r="ADV70" s="685"/>
      <c r="ADW70" s="685"/>
      <c r="ADX70" s="685"/>
      <c r="ADY70" s="685"/>
      <c r="ADZ70" s="685"/>
      <c r="AEA70" s="685"/>
      <c r="AEB70" s="685"/>
      <c r="AEC70" s="685"/>
      <c r="AED70" s="685"/>
      <c r="AEE70" s="685"/>
      <c r="AEF70" s="685"/>
      <c r="AEG70" s="685"/>
      <c r="AEH70" s="685"/>
      <c r="AEI70" s="685"/>
      <c r="AEJ70" s="685"/>
      <c r="AEK70" s="685"/>
      <c r="AEL70" s="685"/>
      <c r="AEM70" s="685"/>
      <c r="AEN70" s="685"/>
      <c r="AEO70" s="685"/>
      <c r="AEP70" s="685"/>
      <c r="AEQ70" s="685"/>
      <c r="AER70" s="685"/>
      <c r="AES70" s="685"/>
      <c r="AET70" s="685"/>
      <c r="AEU70" s="685"/>
      <c r="AEV70" s="685"/>
      <c r="AEW70" s="685"/>
      <c r="AEX70" s="685"/>
      <c r="AEY70" s="685"/>
      <c r="AEZ70" s="685"/>
      <c r="AFA70" s="685"/>
      <c r="AFB70" s="685"/>
      <c r="AFC70" s="685"/>
      <c r="AFD70" s="685"/>
      <c r="AFE70" s="685"/>
      <c r="AFF70" s="685"/>
      <c r="AFG70" s="685"/>
      <c r="AFH70" s="685"/>
      <c r="AFI70" s="685"/>
      <c r="AFJ70" s="685"/>
      <c r="AFK70" s="685"/>
      <c r="AFL70" s="685"/>
      <c r="AFM70" s="685"/>
      <c r="AFN70" s="685"/>
      <c r="AFO70" s="685"/>
      <c r="AFP70" s="685"/>
      <c r="AFQ70" s="685"/>
      <c r="AFR70" s="685"/>
      <c r="AFS70" s="685"/>
      <c r="AFT70" s="685"/>
      <c r="AFU70" s="685"/>
      <c r="AFV70" s="685"/>
      <c r="AFW70" s="685"/>
      <c r="AFX70" s="685"/>
      <c r="AFY70" s="685"/>
      <c r="AFZ70" s="685"/>
      <c r="AGA70" s="685"/>
      <c r="AGB70" s="685"/>
      <c r="AGC70" s="685"/>
      <c r="AGD70" s="685"/>
      <c r="AGE70" s="685"/>
      <c r="AGF70" s="685"/>
      <c r="AGG70" s="685"/>
      <c r="AGH70" s="685"/>
      <c r="AGI70" s="685"/>
      <c r="AGJ70" s="685"/>
      <c r="AGK70" s="685"/>
      <c r="AGL70" s="685"/>
      <c r="AGM70" s="685"/>
      <c r="AGN70" s="685"/>
      <c r="AGO70" s="685"/>
      <c r="AGP70" s="685"/>
      <c r="AGQ70" s="685"/>
      <c r="AGR70" s="685"/>
      <c r="AGS70" s="685"/>
      <c r="AGT70" s="685"/>
      <c r="AGU70" s="685"/>
      <c r="AGV70" s="685"/>
      <c r="AGW70" s="685"/>
      <c r="AGX70" s="685"/>
      <c r="AGY70" s="685"/>
      <c r="AGZ70" s="685"/>
      <c r="AHA70" s="685"/>
      <c r="AHB70" s="685"/>
      <c r="AHC70" s="685"/>
      <c r="AHD70" s="685"/>
      <c r="AHE70" s="685"/>
      <c r="AHF70" s="685"/>
      <c r="AHG70" s="685"/>
      <c r="AHH70" s="685"/>
      <c r="AHI70" s="685"/>
      <c r="AHJ70" s="685"/>
      <c r="AHK70" s="685"/>
      <c r="AHL70" s="685"/>
      <c r="AHM70" s="685"/>
      <c r="AHN70" s="685"/>
      <c r="AHO70" s="685"/>
      <c r="AHP70" s="685"/>
      <c r="AHQ70" s="685"/>
      <c r="AHR70" s="685"/>
      <c r="AHS70" s="685"/>
      <c r="AHT70" s="685"/>
      <c r="AHU70" s="685"/>
      <c r="AHV70" s="685"/>
      <c r="AHW70" s="685"/>
      <c r="AHX70" s="685"/>
      <c r="AHY70" s="685"/>
      <c r="AHZ70" s="685"/>
      <c r="AIA70" s="685"/>
      <c r="AIB70" s="685"/>
      <c r="AIC70" s="685"/>
      <c r="AID70" s="685"/>
      <c r="AIE70" s="685"/>
      <c r="AIF70" s="685"/>
      <c r="AIG70" s="685"/>
      <c r="AIH70" s="685"/>
      <c r="AII70" s="685"/>
      <c r="AIJ70" s="685"/>
      <c r="AIK70" s="685"/>
      <c r="AIL70" s="685"/>
      <c r="AIM70" s="685"/>
      <c r="AIN70" s="685"/>
      <c r="AIO70" s="685"/>
      <c r="AIP70" s="685"/>
      <c r="AIQ70" s="685"/>
      <c r="AIR70" s="685"/>
      <c r="AIS70" s="685"/>
      <c r="AIT70" s="685"/>
      <c r="AIU70" s="685"/>
      <c r="AIV70" s="685"/>
      <c r="AIW70" s="685"/>
      <c r="AIX70" s="685"/>
      <c r="AIY70" s="685"/>
      <c r="AIZ70" s="685"/>
      <c r="AJA70" s="685"/>
      <c r="AJB70" s="685"/>
      <c r="AJC70" s="685"/>
      <c r="AJD70" s="685"/>
      <c r="AJE70" s="685"/>
      <c r="AJF70" s="685"/>
      <c r="AJG70" s="685"/>
      <c r="AJH70" s="685"/>
      <c r="AJI70" s="685"/>
      <c r="AJJ70" s="685"/>
      <c r="AJK70" s="685"/>
      <c r="AJL70" s="685"/>
      <c r="AJM70" s="685"/>
      <c r="AJN70" s="685"/>
      <c r="AJO70" s="685"/>
      <c r="AJP70" s="685"/>
      <c r="AJQ70" s="685"/>
      <c r="AJR70" s="685"/>
      <c r="AJS70" s="685"/>
      <c r="AJT70" s="685"/>
      <c r="AJU70" s="685"/>
      <c r="AJV70" s="685"/>
      <c r="AJW70" s="685"/>
      <c r="AJX70" s="685"/>
      <c r="AJY70" s="685"/>
      <c r="AJZ70" s="685"/>
      <c r="AKA70" s="685"/>
      <c r="AKB70" s="685"/>
      <c r="AKC70" s="685"/>
      <c r="AKD70" s="685"/>
      <c r="AKE70" s="685"/>
      <c r="AKF70" s="685"/>
      <c r="AKG70" s="685"/>
      <c r="AKH70" s="685"/>
      <c r="AKI70" s="685"/>
      <c r="AKJ70" s="685"/>
      <c r="AKK70" s="685"/>
      <c r="AKL70" s="685"/>
      <c r="AKM70" s="685"/>
      <c r="AKN70" s="685"/>
      <c r="AKO70" s="685"/>
      <c r="AKP70" s="685"/>
      <c r="AKQ70" s="685"/>
      <c r="AKR70" s="685"/>
      <c r="AKS70" s="685"/>
      <c r="AKT70" s="685"/>
      <c r="AKU70" s="685"/>
      <c r="AKV70" s="685"/>
      <c r="AKW70" s="685"/>
      <c r="AKX70" s="685"/>
      <c r="AKY70" s="685"/>
      <c r="AKZ70" s="685"/>
      <c r="ALA70" s="685"/>
      <c r="ALB70" s="685"/>
      <c r="ALC70" s="685"/>
      <c r="ALD70" s="685"/>
      <c r="ALE70" s="685"/>
      <c r="ALF70" s="685"/>
      <c r="ALG70" s="685"/>
      <c r="ALH70" s="685"/>
      <c r="ALI70" s="685"/>
      <c r="ALJ70" s="685"/>
      <c r="ALK70" s="685"/>
      <c r="ALL70" s="685"/>
      <c r="ALM70" s="685"/>
      <c r="ALN70" s="685"/>
      <c r="ALO70" s="685"/>
      <c r="ALP70" s="685"/>
      <c r="ALQ70" s="685"/>
      <c r="ALR70" s="685"/>
      <c r="ALS70" s="685"/>
      <c r="ALT70" s="685"/>
      <c r="ALU70" s="685"/>
      <c r="ALV70" s="685"/>
      <c r="ALW70" s="685"/>
      <c r="ALX70" s="685"/>
      <c r="ALY70" s="685"/>
      <c r="ALZ70" s="685"/>
      <c r="AMA70" s="685"/>
      <c r="AMB70" s="685"/>
      <c r="AMC70" s="685"/>
      <c r="AMD70" s="685"/>
      <c r="AME70" s="685"/>
      <c r="AMF70" s="685"/>
      <c r="AMG70" s="685"/>
      <c r="AMH70" s="685"/>
      <c r="AMI70" s="685"/>
      <c r="AMJ70" s="685"/>
      <c r="AMK70" s="685"/>
      <c r="AML70" s="685"/>
      <c r="AMM70" s="685"/>
      <c r="AMN70" s="685"/>
      <c r="AMO70" s="685"/>
      <c r="AMP70" s="685"/>
      <c r="AMQ70" s="685"/>
      <c r="AMR70" s="685"/>
      <c r="AMS70" s="685"/>
      <c r="AMT70" s="685"/>
      <c r="AMU70" s="685"/>
      <c r="AMV70" s="685"/>
      <c r="AMW70" s="685"/>
      <c r="AMX70" s="685"/>
      <c r="AMY70" s="685"/>
      <c r="AMZ70" s="685"/>
      <c r="ANA70" s="685"/>
      <c r="ANB70" s="685"/>
      <c r="ANC70" s="685"/>
      <c r="AND70" s="685"/>
      <c r="ANE70" s="685"/>
      <c r="ANF70" s="685"/>
      <c r="ANG70" s="685"/>
      <c r="ANH70" s="685"/>
      <c r="ANI70" s="685"/>
      <c r="ANJ70" s="685"/>
      <c r="ANK70" s="685"/>
      <c r="ANL70" s="685"/>
      <c r="ANM70" s="685"/>
      <c r="ANN70" s="685"/>
      <c r="ANO70" s="685"/>
      <c r="ANP70" s="685"/>
      <c r="ANQ70" s="685"/>
      <c r="ANR70" s="685"/>
      <c r="ANS70" s="685"/>
      <c r="ANT70" s="685"/>
      <c r="ANU70" s="685"/>
      <c r="ANV70" s="685"/>
      <c r="ANW70" s="685"/>
      <c r="ANX70" s="685"/>
      <c r="ANY70" s="685"/>
      <c r="ANZ70" s="685"/>
      <c r="AOA70" s="685"/>
      <c r="AOB70" s="685"/>
      <c r="AOC70" s="685"/>
      <c r="AOD70" s="685"/>
      <c r="AOE70" s="685"/>
      <c r="AOF70" s="685"/>
      <c r="AOG70" s="685"/>
      <c r="AOH70" s="685"/>
      <c r="AOI70" s="685"/>
      <c r="AOJ70" s="685"/>
      <c r="AOK70" s="685"/>
      <c r="AOL70" s="685"/>
      <c r="AOM70" s="685"/>
      <c r="AON70" s="685"/>
      <c r="AOO70" s="685"/>
      <c r="AOP70" s="685"/>
      <c r="AOQ70" s="685"/>
      <c r="AOR70" s="685"/>
      <c r="AOS70" s="685"/>
      <c r="AOT70" s="685"/>
      <c r="AOU70" s="685"/>
      <c r="AOV70" s="685"/>
      <c r="AOW70" s="685"/>
      <c r="AOX70" s="685"/>
      <c r="AOY70" s="685"/>
      <c r="AOZ70" s="685"/>
      <c r="APA70" s="685"/>
      <c r="APB70" s="685"/>
      <c r="APC70" s="685"/>
      <c r="APD70" s="685"/>
      <c r="APE70" s="685"/>
      <c r="APF70" s="685"/>
      <c r="APG70" s="685"/>
      <c r="APH70" s="685"/>
      <c r="API70" s="685"/>
      <c r="APJ70" s="685"/>
      <c r="APK70" s="685"/>
      <c r="APL70" s="685"/>
      <c r="APM70" s="685"/>
      <c r="APN70" s="685"/>
      <c r="APO70" s="685"/>
      <c r="APP70" s="685"/>
      <c r="APQ70" s="685"/>
      <c r="APR70" s="685"/>
      <c r="APS70" s="685"/>
      <c r="APT70" s="685"/>
      <c r="APU70" s="685"/>
      <c r="APV70" s="685"/>
      <c r="APW70" s="685"/>
      <c r="APX70" s="685"/>
      <c r="APY70" s="685"/>
      <c r="APZ70" s="685"/>
      <c r="AQA70" s="685"/>
      <c r="AQB70" s="685"/>
      <c r="AQC70" s="685"/>
      <c r="AQD70" s="685"/>
      <c r="AQE70" s="685"/>
      <c r="AQF70" s="685"/>
      <c r="AQG70" s="685"/>
      <c r="AQH70" s="685"/>
      <c r="AQI70" s="685"/>
      <c r="AQJ70" s="685"/>
      <c r="AQK70" s="685"/>
      <c r="AQL70" s="685"/>
      <c r="AQM70" s="685"/>
      <c r="AQN70" s="685"/>
      <c r="AQO70" s="685"/>
      <c r="AQP70" s="685"/>
      <c r="AQQ70" s="685"/>
      <c r="AQR70" s="685"/>
      <c r="AQS70" s="685"/>
      <c r="AQT70" s="685"/>
      <c r="AQU70" s="685"/>
      <c r="AQV70" s="685"/>
      <c r="AQW70" s="685"/>
      <c r="AQX70" s="685"/>
      <c r="AQY70" s="685"/>
      <c r="AQZ70" s="685"/>
      <c r="ARA70" s="685"/>
      <c r="ARB70" s="685"/>
      <c r="ARC70" s="685"/>
      <c r="ARD70" s="685"/>
      <c r="ARE70" s="685"/>
      <c r="ARF70" s="685"/>
      <c r="ARG70" s="685"/>
      <c r="ARH70" s="685"/>
      <c r="ARI70" s="685"/>
      <c r="ARJ70" s="685"/>
      <c r="ARK70" s="685"/>
      <c r="ARL70" s="685"/>
      <c r="ARM70" s="685"/>
      <c r="ARN70" s="685"/>
      <c r="ARO70" s="685"/>
      <c r="ARP70" s="685"/>
      <c r="ARQ70" s="685"/>
      <c r="ARR70" s="685"/>
      <c r="ARS70" s="685"/>
      <c r="ART70" s="685"/>
      <c r="ARU70" s="685"/>
      <c r="ARV70" s="685"/>
      <c r="ARW70" s="685"/>
      <c r="ARX70" s="685"/>
      <c r="ARY70" s="685"/>
      <c r="ARZ70" s="685"/>
      <c r="ASA70" s="685"/>
      <c r="ASB70" s="685"/>
      <c r="ASC70" s="685"/>
      <c r="ASD70" s="685"/>
      <c r="ASE70" s="685"/>
      <c r="ASF70" s="685"/>
      <c r="ASG70" s="685"/>
      <c r="ASH70" s="685"/>
      <c r="ASI70" s="685"/>
      <c r="ASJ70" s="685"/>
      <c r="ASK70" s="685"/>
      <c r="ASL70" s="685"/>
      <c r="ASM70" s="685"/>
      <c r="ASN70" s="685"/>
      <c r="ASO70" s="685"/>
      <c r="ASP70" s="685"/>
      <c r="ASQ70" s="685"/>
      <c r="ASR70" s="685"/>
      <c r="ASS70" s="685"/>
      <c r="AST70" s="685"/>
      <c r="ASU70" s="685"/>
      <c r="ASV70" s="685"/>
      <c r="ASW70" s="685"/>
      <c r="ASX70" s="685"/>
      <c r="ASY70" s="685"/>
      <c r="ASZ70" s="685"/>
      <c r="ATA70" s="685"/>
      <c r="ATB70" s="685"/>
      <c r="ATC70" s="685"/>
      <c r="ATD70" s="685"/>
      <c r="ATE70" s="685"/>
      <c r="ATF70" s="685"/>
      <c r="ATG70" s="685"/>
      <c r="ATH70" s="685"/>
      <c r="ATI70" s="685"/>
      <c r="ATJ70" s="685"/>
      <c r="ATK70" s="685"/>
      <c r="ATL70" s="685"/>
      <c r="ATM70" s="685"/>
      <c r="ATN70" s="685"/>
      <c r="ATO70" s="685"/>
      <c r="ATP70" s="685"/>
      <c r="ATQ70" s="685"/>
      <c r="ATR70" s="685"/>
      <c r="ATS70" s="685"/>
      <c r="ATT70" s="685"/>
      <c r="ATU70" s="685"/>
      <c r="ATV70" s="685"/>
      <c r="ATW70" s="685"/>
      <c r="ATX70" s="685"/>
      <c r="ATY70" s="685"/>
      <c r="ATZ70" s="685"/>
      <c r="AUA70" s="685"/>
      <c r="AUB70" s="685"/>
      <c r="AUC70" s="685"/>
      <c r="AUD70" s="685"/>
      <c r="AUE70" s="685"/>
      <c r="AUF70" s="685"/>
      <c r="AUG70" s="685"/>
      <c r="AUH70" s="685"/>
      <c r="AUI70" s="685"/>
      <c r="AUJ70" s="685"/>
      <c r="AUK70" s="685"/>
      <c r="AUL70" s="685"/>
      <c r="AUM70" s="685"/>
      <c r="AUN70" s="685"/>
      <c r="AUO70" s="685"/>
      <c r="AUP70" s="685"/>
      <c r="AUQ70" s="685"/>
      <c r="AUR70" s="685"/>
      <c r="AUS70" s="685"/>
      <c r="AUT70" s="685"/>
      <c r="AUU70" s="685"/>
      <c r="AUV70" s="685"/>
      <c r="AUW70" s="685"/>
      <c r="AUX70" s="685"/>
      <c r="AUY70" s="685"/>
      <c r="AUZ70" s="685"/>
      <c r="AVA70" s="685"/>
      <c r="AVB70" s="685"/>
      <c r="AVC70" s="685"/>
      <c r="AVD70" s="685"/>
      <c r="AVE70" s="685"/>
      <c r="AVF70" s="685"/>
      <c r="AVG70" s="685"/>
      <c r="AVH70" s="685"/>
      <c r="AVI70" s="685"/>
      <c r="AVJ70" s="685"/>
      <c r="AVK70" s="685"/>
      <c r="AVL70" s="685"/>
      <c r="AVM70" s="685"/>
      <c r="AVN70" s="685"/>
      <c r="AVO70" s="685"/>
      <c r="AVP70" s="685"/>
      <c r="AVQ70" s="685"/>
      <c r="AVR70" s="685"/>
      <c r="AVS70" s="685"/>
      <c r="AVT70" s="685"/>
      <c r="AVU70" s="685"/>
      <c r="AVV70" s="685"/>
      <c r="AVW70" s="685"/>
      <c r="AVX70" s="685"/>
      <c r="AVY70" s="685"/>
      <c r="AVZ70" s="685"/>
      <c r="AWA70" s="685"/>
      <c r="AWB70" s="685"/>
      <c r="AWC70" s="685"/>
      <c r="AWD70" s="685"/>
      <c r="AWE70" s="685"/>
      <c r="AWF70" s="685"/>
      <c r="AWG70" s="685"/>
      <c r="AWH70" s="685"/>
      <c r="AWI70" s="685"/>
      <c r="AWJ70" s="685"/>
      <c r="AWK70" s="685"/>
      <c r="AWL70" s="685"/>
      <c r="AWM70" s="685"/>
      <c r="AWN70" s="685"/>
      <c r="AWO70" s="685"/>
      <c r="AWP70" s="685"/>
      <c r="AWQ70" s="685"/>
      <c r="AWR70" s="685"/>
      <c r="AWS70" s="685"/>
      <c r="AWT70" s="685"/>
      <c r="AWU70" s="685"/>
      <c r="AWV70" s="685"/>
      <c r="AWW70" s="685"/>
      <c r="AWX70" s="685"/>
      <c r="AWY70" s="685"/>
      <c r="AWZ70" s="685"/>
      <c r="AXA70" s="685"/>
      <c r="AXB70" s="685"/>
      <c r="AXC70" s="685"/>
      <c r="AXD70" s="685"/>
      <c r="AXE70" s="685"/>
      <c r="AXF70" s="685"/>
      <c r="AXG70" s="685"/>
      <c r="AXH70" s="685"/>
      <c r="AXI70" s="685"/>
      <c r="AXJ70" s="685"/>
      <c r="AXK70" s="685"/>
      <c r="AXL70" s="685"/>
      <c r="AXM70" s="685"/>
      <c r="AXN70" s="685"/>
      <c r="AXO70" s="685"/>
      <c r="AXP70" s="685"/>
      <c r="AXQ70" s="685"/>
      <c r="AXR70" s="685"/>
      <c r="AXS70" s="685"/>
      <c r="AXT70" s="685"/>
      <c r="AXU70" s="685"/>
      <c r="AXV70" s="685"/>
      <c r="AXW70" s="685"/>
      <c r="AXX70" s="685"/>
      <c r="AXY70" s="685"/>
      <c r="AXZ70" s="685"/>
      <c r="AYA70" s="685"/>
      <c r="AYB70" s="685"/>
      <c r="AYC70" s="685"/>
      <c r="AYD70" s="685"/>
      <c r="AYE70" s="685"/>
      <c r="AYF70" s="685"/>
      <c r="AYG70" s="685"/>
      <c r="AYH70" s="685"/>
      <c r="AYI70" s="685"/>
      <c r="AYJ70" s="685"/>
      <c r="AYK70" s="685"/>
      <c r="AYL70" s="685"/>
      <c r="AYM70" s="685"/>
      <c r="AYN70" s="685"/>
      <c r="AYO70" s="685"/>
      <c r="AYP70" s="685"/>
      <c r="AYQ70" s="685"/>
      <c r="AYR70" s="685"/>
      <c r="AYS70" s="685"/>
      <c r="AYT70" s="685"/>
      <c r="AYU70" s="685"/>
      <c r="AYV70" s="685"/>
      <c r="AYW70" s="685"/>
      <c r="AYX70" s="685"/>
      <c r="AYY70" s="685"/>
      <c r="AYZ70" s="685"/>
      <c r="AZA70" s="685"/>
      <c r="AZB70" s="685"/>
      <c r="AZC70" s="685"/>
      <c r="AZD70" s="685"/>
      <c r="AZE70" s="685"/>
      <c r="AZF70" s="685"/>
      <c r="AZG70" s="685"/>
      <c r="AZH70" s="685"/>
      <c r="AZI70" s="685"/>
      <c r="AZJ70" s="685"/>
      <c r="AZK70" s="685"/>
      <c r="AZL70" s="685"/>
      <c r="AZM70" s="685"/>
      <c r="AZN70" s="685"/>
      <c r="AZO70" s="685"/>
      <c r="AZP70" s="685"/>
      <c r="AZQ70" s="685"/>
      <c r="AZR70" s="685"/>
      <c r="AZS70" s="685"/>
      <c r="AZT70" s="685"/>
      <c r="AZU70" s="685"/>
      <c r="AZV70" s="685"/>
      <c r="AZW70" s="685"/>
      <c r="AZX70" s="685"/>
      <c r="AZY70" s="685"/>
      <c r="AZZ70" s="685"/>
      <c r="BAA70" s="685"/>
      <c r="BAB70" s="685"/>
      <c r="BAC70" s="685"/>
      <c r="BAD70" s="685"/>
      <c r="BAE70" s="685"/>
      <c r="BAF70" s="685"/>
      <c r="BAG70" s="685"/>
      <c r="BAH70" s="685"/>
      <c r="BAI70" s="685"/>
      <c r="BAJ70" s="685"/>
      <c r="BAK70" s="685"/>
      <c r="BAL70" s="685"/>
      <c r="BAM70" s="685"/>
      <c r="BAN70" s="685"/>
      <c r="BAO70" s="685"/>
      <c r="BAP70" s="685"/>
      <c r="BAQ70" s="685"/>
      <c r="BAR70" s="685"/>
      <c r="BAS70" s="685"/>
      <c r="BAT70" s="685"/>
      <c r="BAU70" s="685"/>
      <c r="BAV70" s="685"/>
      <c r="BAW70" s="685"/>
      <c r="BAX70" s="685"/>
      <c r="BAY70" s="685"/>
      <c r="BAZ70" s="685"/>
      <c r="BBA70" s="685"/>
      <c r="BBB70" s="685"/>
      <c r="BBC70" s="685"/>
      <c r="BBD70" s="685"/>
      <c r="BBE70" s="685"/>
      <c r="BBF70" s="685"/>
      <c r="BBG70" s="685"/>
      <c r="BBH70" s="685"/>
      <c r="BBI70" s="685"/>
      <c r="BBJ70" s="685"/>
      <c r="BBK70" s="685"/>
      <c r="BBL70" s="685"/>
      <c r="BBM70" s="685"/>
      <c r="BBN70" s="685"/>
      <c r="BBO70" s="685"/>
      <c r="BBP70" s="685"/>
      <c r="BBQ70" s="685"/>
      <c r="BBR70" s="685"/>
      <c r="BBS70" s="685"/>
      <c r="BBT70" s="685"/>
      <c r="BBU70" s="685"/>
      <c r="BBV70" s="685"/>
      <c r="BBW70" s="685"/>
      <c r="BBX70" s="685"/>
      <c r="BBY70" s="685"/>
      <c r="BBZ70" s="685"/>
      <c r="BCA70" s="685"/>
      <c r="BCB70" s="685"/>
      <c r="BCC70" s="685"/>
      <c r="BCD70" s="685"/>
      <c r="BCE70" s="685"/>
      <c r="BCF70" s="685"/>
      <c r="BCG70" s="685"/>
      <c r="BCH70" s="685"/>
      <c r="BCI70" s="685"/>
      <c r="BCJ70" s="685"/>
      <c r="BCK70" s="685"/>
      <c r="BCL70" s="685"/>
      <c r="BCM70" s="685"/>
      <c r="BCN70" s="685"/>
      <c r="BCO70" s="685"/>
      <c r="BCP70" s="685"/>
      <c r="BCQ70" s="685"/>
      <c r="BCR70" s="685"/>
      <c r="BCS70" s="685"/>
      <c r="BCT70" s="685"/>
      <c r="BCU70" s="685"/>
      <c r="BCV70" s="685"/>
      <c r="BCW70" s="685"/>
      <c r="BCX70" s="685"/>
      <c r="BCY70" s="685"/>
      <c r="BCZ70" s="685"/>
      <c r="BDA70" s="685"/>
      <c r="BDB70" s="685"/>
      <c r="BDC70" s="685"/>
      <c r="BDD70" s="685"/>
      <c r="BDE70" s="685"/>
      <c r="BDF70" s="685"/>
      <c r="BDG70" s="685"/>
      <c r="BDH70" s="685"/>
      <c r="BDI70" s="685"/>
      <c r="BDJ70" s="685"/>
      <c r="BDK70" s="685"/>
      <c r="BDL70" s="685"/>
      <c r="BDM70" s="685"/>
      <c r="BDN70" s="685"/>
      <c r="BDO70" s="685"/>
      <c r="BDP70" s="685"/>
      <c r="BDQ70" s="685"/>
      <c r="BDR70" s="685"/>
      <c r="BDS70" s="685"/>
      <c r="BDT70" s="685"/>
      <c r="BDU70" s="685"/>
      <c r="BDV70" s="685"/>
      <c r="BDW70" s="685"/>
      <c r="BDX70" s="685"/>
      <c r="BDY70" s="685"/>
      <c r="BDZ70" s="685"/>
      <c r="BEA70" s="685"/>
      <c r="BEB70" s="685"/>
      <c r="BEC70" s="685"/>
      <c r="BED70" s="685"/>
      <c r="BEE70" s="685"/>
      <c r="BEF70" s="685"/>
      <c r="BEG70" s="685"/>
      <c r="BEH70" s="685"/>
      <c r="BEI70" s="685"/>
      <c r="BEJ70" s="685"/>
      <c r="BEK70" s="685"/>
      <c r="BEL70" s="685"/>
      <c r="BEM70" s="685"/>
      <c r="BEN70" s="685"/>
      <c r="BEO70" s="685"/>
      <c r="BEP70" s="685"/>
      <c r="BEQ70" s="685"/>
      <c r="BER70" s="685"/>
      <c r="BES70" s="685"/>
      <c r="BET70" s="685"/>
      <c r="BEU70" s="685"/>
      <c r="BEV70" s="685"/>
      <c r="BEW70" s="685"/>
      <c r="BEX70" s="685"/>
      <c r="BEY70" s="685"/>
      <c r="BEZ70" s="685"/>
      <c r="BFA70" s="685"/>
      <c r="BFB70" s="685"/>
      <c r="BFC70" s="685"/>
      <c r="BFD70" s="685"/>
      <c r="BFE70" s="685"/>
      <c r="BFF70" s="685"/>
      <c r="BFG70" s="685"/>
      <c r="BFH70" s="685"/>
      <c r="BFI70" s="685"/>
      <c r="BFJ70" s="685"/>
      <c r="BFK70" s="685"/>
      <c r="BFL70" s="685"/>
      <c r="BFM70" s="685"/>
      <c r="BFN70" s="685"/>
      <c r="BFO70" s="685"/>
      <c r="BFP70" s="685"/>
      <c r="BFQ70" s="685"/>
      <c r="BFR70" s="685"/>
      <c r="BFS70" s="685"/>
      <c r="BFT70" s="685"/>
      <c r="BFU70" s="685"/>
      <c r="BFV70" s="685"/>
      <c r="BFW70" s="685"/>
      <c r="BFX70" s="685"/>
      <c r="BFY70" s="685"/>
      <c r="BFZ70" s="685"/>
      <c r="BGA70" s="685"/>
      <c r="BGB70" s="685"/>
      <c r="BGC70" s="685"/>
      <c r="BGD70" s="685"/>
      <c r="BGE70" s="685"/>
      <c r="BGF70" s="685"/>
      <c r="BGG70" s="685"/>
      <c r="BGH70" s="685"/>
      <c r="BGI70" s="685"/>
      <c r="BGJ70" s="685"/>
      <c r="BGK70" s="685"/>
      <c r="BGL70" s="685"/>
      <c r="BGM70" s="685"/>
      <c r="BGN70" s="685"/>
      <c r="BGO70" s="685"/>
      <c r="BGP70" s="685"/>
      <c r="BGQ70" s="685"/>
      <c r="BGR70" s="685"/>
      <c r="BGS70" s="685"/>
      <c r="BGT70" s="685"/>
      <c r="BGU70" s="685"/>
      <c r="BGV70" s="685"/>
      <c r="BGW70" s="685"/>
      <c r="BGX70" s="685"/>
      <c r="BGY70" s="685"/>
      <c r="BGZ70" s="685"/>
      <c r="BHA70" s="685"/>
      <c r="BHB70" s="685"/>
      <c r="BHC70" s="685"/>
      <c r="BHD70" s="685"/>
      <c r="BHE70" s="685"/>
      <c r="BHF70" s="685"/>
      <c r="BHG70" s="685"/>
      <c r="BHH70" s="685"/>
      <c r="BHI70" s="685"/>
      <c r="BHJ70" s="685"/>
      <c r="BHK70" s="685"/>
      <c r="BHL70" s="685"/>
      <c r="BHM70" s="685"/>
      <c r="BHN70" s="685"/>
      <c r="BHO70" s="685"/>
      <c r="BHP70" s="685"/>
      <c r="BHQ70" s="685"/>
      <c r="BHR70" s="685"/>
      <c r="BHS70" s="685"/>
      <c r="BHT70" s="685"/>
      <c r="BHU70" s="685"/>
      <c r="BHV70" s="685"/>
      <c r="BHW70" s="685"/>
      <c r="BHX70" s="685"/>
      <c r="BHY70" s="685"/>
      <c r="BHZ70" s="685"/>
      <c r="BIA70" s="685"/>
      <c r="BIB70" s="685"/>
      <c r="BIC70" s="685"/>
      <c r="BID70" s="685"/>
      <c r="BIE70" s="685"/>
      <c r="BIF70" s="685"/>
      <c r="BIG70" s="685"/>
      <c r="BIH70" s="685"/>
      <c r="BII70" s="685"/>
      <c r="BIJ70" s="685"/>
      <c r="BIK70" s="685"/>
      <c r="BIL70" s="685"/>
      <c r="BIM70" s="685"/>
      <c r="BIN70" s="685"/>
      <c r="BIO70" s="685"/>
      <c r="BIP70" s="685"/>
      <c r="BIQ70" s="685"/>
      <c r="BIR70" s="685"/>
      <c r="BIS70" s="685"/>
      <c r="BIT70" s="685"/>
      <c r="BIU70" s="685"/>
      <c r="BIV70" s="685"/>
      <c r="BIW70" s="685"/>
      <c r="BIX70" s="685"/>
      <c r="BIY70" s="685"/>
      <c r="BIZ70" s="685"/>
      <c r="BJA70" s="685"/>
      <c r="BJB70" s="685"/>
      <c r="BJC70" s="685"/>
      <c r="BJD70" s="685"/>
      <c r="BJE70" s="685"/>
      <c r="BJF70" s="685"/>
      <c r="BJG70" s="685"/>
      <c r="BJH70" s="685"/>
      <c r="BJI70" s="685"/>
      <c r="BJJ70" s="685"/>
      <c r="BJK70" s="685"/>
      <c r="BJL70" s="685"/>
      <c r="BJM70" s="685"/>
      <c r="BJN70" s="685"/>
      <c r="BJO70" s="685"/>
      <c r="BJP70" s="685"/>
      <c r="BJQ70" s="685"/>
      <c r="BJR70" s="685"/>
      <c r="BJS70" s="685"/>
      <c r="BJT70" s="685"/>
      <c r="BJU70" s="685"/>
      <c r="BJV70" s="685"/>
      <c r="BJW70" s="685"/>
      <c r="BJX70" s="685"/>
      <c r="BJY70" s="685"/>
      <c r="BJZ70" s="685"/>
      <c r="BKA70" s="685"/>
      <c r="BKB70" s="685"/>
      <c r="BKC70" s="685"/>
      <c r="BKD70" s="685"/>
      <c r="BKE70" s="685"/>
      <c r="BKF70" s="685"/>
      <c r="BKG70" s="685"/>
      <c r="BKH70" s="685"/>
      <c r="BKI70" s="685"/>
      <c r="BKJ70" s="685"/>
      <c r="BKK70" s="685"/>
      <c r="BKL70" s="685"/>
      <c r="BKM70" s="685"/>
      <c r="BKN70" s="685"/>
      <c r="BKO70" s="685"/>
      <c r="BKP70" s="685"/>
      <c r="BKQ70" s="685"/>
      <c r="BKR70" s="685"/>
      <c r="BKS70" s="685"/>
      <c r="BKT70" s="685"/>
      <c r="BKU70" s="685"/>
      <c r="BKV70" s="685"/>
      <c r="BKW70" s="685"/>
      <c r="BKX70" s="685"/>
      <c r="BKY70" s="685"/>
      <c r="BKZ70" s="685"/>
      <c r="BLA70" s="685"/>
      <c r="BLB70" s="685"/>
      <c r="BLC70" s="685"/>
      <c r="BLD70" s="685"/>
      <c r="BLE70" s="685"/>
      <c r="BLF70" s="685"/>
      <c r="BLG70" s="685"/>
      <c r="BLH70" s="685"/>
      <c r="BLI70" s="685"/>
      <c r="BLJ70" s="685"/>
      <c r="BLK70" s="685"/>
      <c r="BLL70" s="685"/>
      <c r="BLM70" s="685"/>
      <c r="BLN70" s="685"/>
      <c r="BLO70" s="685"/>
      <c r="BLP70" s="685"/>
      <c r="BLQ70" s="685"/>
      <c r="BLR70" s="685"/>
      <c r="BLS70" s="685"/>
      <c r="BLT70" s="685"/>
      <c r="BLU70" s="685"/>
      <c r="BLV70" s="685"/>
      <c r="BLW70" s="685"/>
      <c r="BLX70" s="685"/>
      <c r="BLY70" s="685"/>
      <c r="BLZ70" s="685"/>
      <c r="BMA70" s="685"/>
      <c r="BMB70" s="685"/>
      <c r="BMC70" s="685"/>
      <c r="BMD70" s="685"/>
      <c r="BME70" s="685"/>
      <c r="BMF70" s="685"/>
      <c r="BMG70" s="685"/>
      <c r="BMH70" s="685"/>
      <c r="BMI70" s="685"/>
      <c r="BMJ70" s="685"/>
      <c r="BMK70" s="685"/>
      <c r="BML70" s="685"/>
      <c r="BMM70" s="685"/>
      <c r="BMN70" s="685"/>
      <c r="BMO70" s="685"/>
      <c r="BMP70" s="685"/>
      <c r="BMQ70" s="685"/>
      <c r="BMR70" s="685"/>
      <c r="BMS70" s="685"/>
      <c r="BMT70" s="685"/>
      <c r="BMU70" s="685"/>
      <c r="BMV70" s="685"/>
      <c r="BMW70" s="685"/>
      <c r="BMX70" s="685"/>
      <c r="BMY70" s="685"/>
      <c r="BMZ70" s="685"/>
      <c r="BNA70" s="685"/>
      <c r="BNB70" s="685"/>
      <c r="BNC70" s="685"/>
      <c r="BND70" s="685"/>
      <c r="BNE70" s="685"/>
      <c r="BNF70" s="685"/>
      <c r="BNG70" s="685"/>
      <c r="BNH70" s="685"/>
      <c r="BNI70" s="685"/>
      <c r="BNJ70" s="685"/>
      <c r="BNK70" s="685"/>
      <c r="BNL70" s="685"/>
      <c r="BNM70" s="685"/>
      <c r="BNN70" s="685"/>
      <c r="BNO70" s="685"/>
      <c r="BNP70" s="685"/>
      <c r="BNQ70" s="685"/>
      <c r="BNR70" s="685"/>
      <c r="BNS70" s="685"/>
      <c r="BNT70" s="685"/>
      <c r="BNU70" s="685"/>
      <c r="BNV70" s="685"/>
      <c r="BNW70" s="685"/>
      <c r="BNX70" s="685"/>
      <c r="BNY70" s="685"/>
      <c r="BNZ70" s="685"/>
      <c r="BOA70" s="685"/>
      <c r="BOB70" s="685"/>
      <c r="BOC70" s="685"/>
      <c r="BOD70" s="685"/>
      <c r="BOE70" s="685"/>
      <c r="BOF70" s="685"/>
      <c r="BOG70" s="685"/>
      <c r="BOH70" s="685"/>
      <c r="BOI70" s="685"/>
      <c r="BOJ70" s="685"/>
      <c r="BOK70" s="685"/>
      <c r="BOL70" s="685"/>
      <c r="BOM70" s="685"/>
      <c r="BON70" s="685"/>
      <c r="BOO70" s="685"/>
      <c r="BOP70" s="685"/>
      <c r="BOQ70" s="685"/>
      <c r="BOR70" s="685"/>
      <c r="BOS70" s="685"/>
      <c r="BOT70" s="685"/>
      <c r="BOU70" s="685"/>
      <c r="BOV70" s="685"/>
      <c r="BOW70" s="685"/>
      <c r="BOX70" s="685"/>
      <c r="BOY70" s="685"/>
      <c r="BOZ70" s="685"/>
      <c r="BPA70" s="685"/>
      <c r="BPB70" s="685"/>
      <c r="BPC70" s="685"/>
      <c r="BPD70" s="685"/>
      <c r="BPE70" s="685"/>
      <c r="BPF70" s="685"/>
      <c r="BPG70" s="685"/>
      <c r="BPH70" s="685"/>
      <c r="BPI70" s="685"/>
      <c r="BPJ70" s="685"/>
      <c r="BPK70" s="685"/>
      <c r="BPL70" s="685"/>
      <c r="BPM70" s="685"/>
      <c r="BPN70" s="685"/>
      <c r="BPO70" s="685"/>
      <c r="BPP70" s="685"/>
      <c r="BPQ70" s="685"/>
      <c r="BPR70" s="685"/>
      <c r="BPS70" s="685"/>
      <c r="BPT70" s="685"/>
      <c r="BPU70" s="685"/>
      <c r="BPV70" s="685"/>
      <c r="BPW70" s="685"/>
      <c r="BPX70" s="685"/>
      <c r="BPY70" s="685"/>
      <c r="BPZ70" s="685"/>
      <c r="BQA70" s="685"/>
      <c r="BQB70" s="685"/>
      <c r="BQC70" s="685"/>
      <c r="BQD70" s="685"/>
      <c r="BQE70" s="685"/>
      <c r="BQF70" s="685"/>
      <c r="BQG70" s="685"/>
      <c r="BQH70" s="685"/>
      <c r="BQI70" s="685"/>
      <c r="BQJ70" s="685"/>
      <c r="BQK70" s="685"/>
      <c r="BQL70" s="685"/>
      <c r="BQM70" s="685"/>
      <c r="BQN70" s="685"/>
      <c r="BQO70" s="685"/>
      <c r="BQP70" s="685"/>
      <c r="BQQ70" s="685"/>
      <c r="BQR70" s="685"/>
      <c r="BQS70" s="685"/>
      <c r="BQT70" s="685"/>
      <c r="BQU70" s="685"/>
      <c r="BQV70" s="685"/>
      <c r="BQW70" s="685"/>
      <c r="BQX70" s="685"/>
      <c r="BQY70" s="685"/>
      <c r="BQZ70" s="685"/>
      <c r="BRA70" s="685"/>
      <c r="BRB70" s="685"/>
      <c r="BRC70" s="685"/>
      <c r="BRD70" s="685"/>
      <c r="BRE70" s="685"/>
      <c r="BRF70" s="685"/>
      <c r="BRG70" s="685"/>
      <c r="BRH70" s="685"/>
      <c r="BRI70" s="685"/>
      <c r="BRJ70" s="685"/>
      <c r="BRK70" s="685"/>
      <c r="BRL70" s="685"/>
      <c r="BRM70" s="685"/>
      <c r="BRN70" s="685"/>
      <c r="BRO70" s="685"/>
      <c r="BRP70" s="685"/>
      <c r="BRQ70" s="685"/>
      <c r="BRR70" s="685"/>
      <c r="BRS70" s="685"/>
      <c r="BRT70" s="685"/>
      <c r="BRU70" s="685"/>
      <c r="BRV70" s="685"/>
      <c r="BRW70" s="685"/>
      <c r="BRX70" s="685"/>
      <c r="BRY70" s="685"/>
      <c r="BRZ70" s="685"/>
      <c r="BSA70" s="685"/>
      <c r="BSB70" s="685"/>
      <c r="BSC70" s="685"/>
      <c r="BSD70" s="685"/>
      <c r="BSE70" s="685"/>
      <c r="BSF70" s="685"/>
      <c r="BSG70" s="685"/>
      <c r="BSH70" s="685"/>
      <c r="BSI70" s="685"/>
      <c r="BSJ70" s="685"/>
      <c r="BSK70" s="685"/>
      <c r="BSL70" s="685"/>
      <c r="BSM70" s="685"/>
      <c r="BSN70" s="685"/>
      <c r="BSO70" s="685"/>
      <c r="BSP70" s="685"/>
      <c r="BSQ70" s="685"/>
      <c r="BSR70" s="685"/>
      <c r="BSS70" s="685"/>
      <c r="BST70" s="685"/>
      <c r="BSU70" s="685"/>
      <c r="BSV70" s="685"/>
      <c r="BSW70" s="685"/>
      <c r="BSX70" s="685"/>
      <c r="BSY70" s="685"/>
      <c r="BSZ70" s="685"/>
      <c r="BTA70" s="685"/>
      <c r="BTB70" s="685"/>
      <c r="BTC70" s="685"/>
      <c r="BTD70" s="685"/>
      <c r="BTE70" s="685"/>
      <c r="BTF70" s="685"/>
      <c r="BTG70" s="685"/>
      <c r="BTH70" s="685"/>
      <c r="BTI70" s="685"/>
      <c r="BTJ70" s="685"/>
      <c r="BTK70" s="685"/>
      <c r="BTL70" s="685"/>
      <c r="BTM70" s="685"/>
      <c r="BTN70" s="685"/>
      <c r="BTO70" s="685"/>
      <c r="BTP70" s="685"/>
      <c r="BTQ70" s="685"/>
      <c r="BTR70" s="685"/>
      <c r="BTS70" s="685"/>
      <c r="BTT70" s="685"/>
      <c r="BTU70" s="685"/>
      <c r="BTV70" s="685"/>
      <c r="BTW70" s="685"/>
      <c r="BTX70" s="685"/>
      <c r="BTY70" s="685"/>
      <c r="BTZ70" s="685"/>
      <c r="BUA70" s="685"/>
      <c r="BUB70" s="685"/>
      <c r="BUC70" s="685"/>
      <c r="BUD70" s="685"/>
      <c r="BUE70" s="685"/>
      <c r="BUF70" s="685"/>
      <c r="BUG70" s="685"/>
      <c r="BUH70" s="685"/>
      <c r="BUI70" s="685"/>
      <c r="BUJ70" s="685"/>
      <c r="BUK70" s="685"/>
      <c r="BUL70" s="685"/>
      <c r="BUM70" s="685"/>
      <c r="BUN70" s="685"/>
      <c r="BUO70" s="685"/>
      <c r="BUP70" s="685"/>
      <c r="BUQ70" s="685"/>
      <c r="BUR70" s="685"/>
      <c r="BUS70" s="685"/>
      <c r="BUT70" s="685"/>
      <c r="BUU70" s="685"/>
      <c r="BUV70" s="685"/>
      <c r="BUW70" s="685"/>
      <c r="BUX70" s="685"/>
      <c r="BUY70" s="685"/>
      <c r="BUZ70" s="685"/>
      <c r="BVA70" s="685"/>
      <c r="BVB70" s="685"/>
      <c r="BVC70" s="685"/>
      <c r="BVD70" s="685"/>
      <c r="BVE70" s="685"/>
      <c r="BVF70" s="685"/>
      <c r="BVG70" s="685"/>
      <c r="BVH70" s="685"/>
      <c r="BVI70" s="685"/>
      <c r="BVJ70" s="685"/>
      <c r="BVK70" s="685"/>
      <c r="BVL70" s="685"/>
      <c r="BVM70" s="685"/>
      <c r="BVN70" s="685"/>
      <c r="BVO70" s="685"/>
      <c r="BVP70" s="685"/>
      <c r="BVQ70" s="685"/>
      <c r="BVR70" s="685"/>
      <c r="BVS70" s="685"/>
      <c r="BVT70" s="685"/>
      <c r="BVU70" s="685"/>
      <c r="BVV70" s="685"/>
      <c r="BVW70" s="685"/>
      <c r="BVX70" s="685"/>
      <c r="BVY70" s="685"/>
      <c r="BVZ70" s="685"/>
      <c r="BWA70" s="685"/>
      <c r="BWB70" s="685"/>
      <c r="BWC70" s="685"/>
      <c r="BWD70" s="685"/>
      <c r="BWE70" s="685"/>
      <c r="BWF70" s="685"/>
      <c r="BWG70" s="685"/>
      <c r="BWH70" s="685"/>
      <c r="BWI70" s="685"/>
      <c r="BWJ70" s="685"/>
      <c r="BWK70" s="685"/>
      <c r="BWL70" s="685"/>
      <c r="BWM70" s="685"/>
      <c r="BWN70" s="685"/>
      <c r="BWO70" s="685"/>
      <c r="BWP70" s="685"/>
      <c r="BWQ70" s="685"/>
      <c r="BWR70" s="685"/>
      <c r="BWS70" s="685"/>
      <c r="BWT70" s="685"/>
      <c r="BWU70" s="685"/>
      <c r="BWV70" s="685"/>
      <c r="BWW70" s="685"/>
      <c r="BWX70" s="685"/>
      <c r="BWY70" s="685"/>
      <c r="BWZ70" s="685"/>
      <c r="BXA70" s="685"/>
      <c r="BXB70" s="685"/>
      <c r="BXC70" s="685"/>
      <c r="BXD70" s="685"/>
      <c r="BXE70" s="685"/>
      <c r="BXF70" s="685"/>
      <c r="BXG70" s="685"/>
      <c r="BXH70" s="685"/>
      <c r="BXI70" s="685"/>
      <c r="BXJ70" s="685"/>
      <c r="BXK70" s="685"/>
      <c r="BXL70" s="685"/>
      <c r="BXM70" s="685"/>
      <c r="BXN70" s="685"/>
      <c r="BXO70" s="685"/>
      <c r="BXP70" s="685"/>
      <c r="BXQ70" s="685"/>
      <c r="BXR70" s="685"/>
      <c r="BXS70" s="685"/>
      <c r="BXT70" s="685"/>
      <c r="BXU70" s="685"/>
      <c r="BXV70" s="685"/>
      <c r="BXW70" s="685"/>
      <c r="BXX70" s="685"/>
      <c r="BXY70" s="685"/>
      <c r="BXZ70" s="685"/>
      <c r="BYA70" s="685"/>
      <c r="BYB70" s="685"/>
      <c r="BYC70" s="685"/>
      <c r="BYD70" s="685"/>
      <c r="BYE70" s="685"/>
      <c r="BYF70" s="685"/>
      <c r="BYG70" s="685"/>
      <c r="BYH70" s="685"/>
      <c r="BYI70" s="685"/>
      <c r="BYJ70" s="685"/>
      <c r="BYK70" s="685"/>
      <c r="BYL70" s="685"/>
      <c r="BYM70" s="685"/>
      <c r="BYN70" s="685"/>
      <c r="BYO70" s="685"/>
      <c r="BYP70" s="685"/>
      <c r="BYQ70" s="685"/>
      <c r="BYR70" s="685"/>
      <c r="BYS70" s="685"/>
      <c r="BYT70" s="685"/>
      <c r="BYU70" s="685"/>
      <c r="BYV70" s="685"/>
      <c r="BYW70" s="685"/>
      <c r="BYX70" s="685"/>
      <c r="BYY70" s="685"/>
      <c r="BYZ70" s="685"/>
      <c r="BZA70" s="685"/>
      <c r="BZB70" s="685"/>
      <c r="BZC70" s="685"/>
      <c r="BZD70" s="685"/>
      <c r="BZE70" s="685"/>
      <c r="BZF70" s="685"/>
      <c r="BZG70" s="685"/>
      <c r="BZH70" s="685"/>
      <c r="BZI70" s="685"/>
      <c r="BZJ70" s="685"/>
      <c r="BZK70" s="685"/>
      <c r="BZL70" s="685"/>
      <c r="BZM70" s="685"/>
      <c r="BZN70" s="685"/>
      <c r="BZO70" s="685"/>
      <c r="BZP70" s="685"/>
      <c r="BZQ70" s="685"/>
      <c r="BZR70" s="685"/>
      <c r="BZS70" s="685"/>
      <c r="BZT70" s="685"/>
      <c r="BZU70" s="685"/>
      <c r="BZV70" s="685"/>
      <c r="BZW70" s="685"/>
      <c r="BZX70" s="685"/>
      <c r="BZY70" s="685"/>
      <c r="BZZ70" s="685"/>
      <c r="CAA70" s="685"/>
      <c r="CAB70" s="685"/>
      <c r="CAC70" s="685"/>
      <c r="CAD70" s="685"/>
      <c r="CAE70" s="685"/>
      <c r="CAF70" s="685"/>
      <c r="CAG70" s="685"/>
      <c r="CAH70" s="685"/>
      <c r="CAI70" s="685"/>
      <c r="CAJ70" s="685"/>
      <c r="CAK70" s="685"/>
      <c r="CAL70" s="685"/>
      <c r="CAM70" s="685"/>
      <c r="CAN70" s="685"/>
      <c r="CAO70" s="685"/>
      <c r="CAP70" s="685"/>
      <c r="CAQ70" s="685"/>
      <c r="CAR70" s="685"/>
      <c r="CAS70" s="685"/>
      <c r="CAT70" s="685"/>
      <c r="CAU70" s="685"/>
      <c r="CAV70" s="685"/>
      <c r="CAW70" s="685"/>
      <c r="CAX70" s="685"/>
      <c r="CAY70" s="685"/>
      <c r="CAZ70" s="685"/>
      <c r="CBA70" s="685"/>
      <c r="CBB70" s="685"/>
      <c r="CBC70" s="685"/>
      <c r="CBD70" s="685"/>
      <c r="CBE70" s="685"/>
      <c r="CBF70" s="685"/>
      <c r="CBG70" s="685"/>
      <c r="CBH70" s="685"/>
      <c r="CBI70" s="685"/>
      <c r="CBJ70" s="685"/>
      <c r="CBK70" s="685"/>
      <c r="CBL70" s="685"/>
      <c r="CBM70" s="685"/>
      <c r="CBN70" s="685"/>
      <c r="CBO70" s="685"/>
      <c r="CBP70" s="685"/>
      <c r="CBQ70" s="685"/>
      <c r="CBR70" s="685"/>
      <c r="CBS70" s="685"/>
      <c r="CBT70" s="685"/>
      <c r="CBU70" s="685"/>
      <c r="CBV70" s="685"/>
      <c r="CBW70" s="685"/>
      <c r="CBX70" s="685"/>
      <c r="CBY70" s="685"/>
      <c r="CBZ70" s="685"/>
      <c r="CCA70" s="685"/>
      <c r="CCB70" s="685"/>
      <c r="CCC70" s="685"/>
      <c r="CCD70" s="685"/>
      <c r="CCE70" s="685"/>
      <c r="CCF70" s="685"/>
      <c r="CCG70" s="685"/>
      <c r="CCH70" s="685"/>
      <c r="CCI70" s="685"/>
      <c r="CCJ70" s="685"/>
      <c r="CCK70" s="685"/>
      <c r="CCL70" s="685"/>
      <c r="CCM70" s="685"/>
      <c r="CCN70" s="685"/>
      <c r="CCO70" s="685"/>
      <c r="CCP70" s="685"/>
      <c r="CCQ70" s="685"/>
      <c r="CCR70" s="685"/>
      <c r="CCS70" s="685"/>
      <c r="CCT70" s="685"/>
      <c r="CCU70" s="685"/>
      <c r="CCV70" s="685"/>
      <c r="CCW70" s="685"/>
      <c r="CCX70" s="685"/>
      <c r="CCY70" s="685"/>
      <c r="CCZ70" s="685"/>
      <c r="CDA70" s="685"/>
      <c r="CDB70" s="685"/>
      <c r="CDC70" s="685"/>
      <c r="CDD70" s="685"/>
      <c r="CDE70" s="685"/>
      <c r="CDF70" s="685"/>
      <c r="CDG70" s="685"/>
      <c r="CDH70" s="685"/>
      <c r="CDI70" s="685"/>
      <c r="CDJ70" s="685"/>
      <c r="CDK70" s="685"/>
      <c r="CDL70" s="685"/>
      <c r="CDM70" s="685"/>
      <c r="CDN70" s="685"/>
      <c r="CDO70" s="685"/>
      <c r="CDP70" s="685"/>
      <c r="CDQ70" s="685"/>
      <c r="CDR70" s="685"/>
      <c r="CDS70" s="685"/>
      <c r="CDT70" s="685"/>
      <c r="CDU70" s="685"/>
      <c r="CDV70" s="685"/>
      <c r="CDW70" s="685"/>
      <c r="CDX70" s="685"/>
      <c r="CDY70" s="685"/>
      <c r="CDZ70" s="685"/>
      <c r="CEA70" s="685"/>
      <c r="CEB70" s="685"/>
      <c r="CEC70" s="685"/>
      <c r="CED70" s="685"/>
      <c r="CEE70" s="685"/>
      <c r="CEF70" s="685"/>
      <c r="CEG70" s="685"/>
      <c r="CEH70" s="685"/>
      <c r="CEI70" s="685"/>
      <c r="CEJ70" s="685"/>
      <c r="CEK70" s="685"/>
      <c r="CEL70" s="685"/>
      <c r="CEM70" s="685"/>
      <c r="CEN70" s="685"/>
      <c r="CEO70" s="685"/>
      <c r="CEP70" s="685"/>
      <c r="CEQ70" s="685"/>
      <c r="CER70" s="685"/>
      <c r="CES70" s="685"/>
      <c r="CET70" s="685"/>
      <c r="CEU70" s="685"/>
      <c r="CEV70" s="685"/>
      <c r="CEW70" s="685"/>
      <c r="CEX70" s="685"/>
      <c r="CEY70" s="685"/>
      <c r="CEZ70" s="685"/>
      <c r="CFA70" s="685"/>
      <c r="CFB70" s="685"/>
      <c r="CFC70" s="685"/>
      <c r="CFD70" s="685"/>
      <c r="CFE70" s="685"/>
      <c r="CFF70" s="685"/>
      <c r="CFG70" s="685"/>
      <c r="CFH70" s="685"/>
      <c r="CFI70" s="685"/>
      <c r="CFJ70" s="685"/>
      <c r="CFK70" s="685"/>
      <c r="CFL70" s="685"/>
      <c r="CFM70" s="685"/>
      <c r="CFN70" s="685"/>
      <c r="CFO70" s="685"/>
      <c r="CFP70" s="685"/>
      <c r="CFQ70" s="685"/>
      <c r="CFR70" s="685"/>
      <c r="CFS70" s="685"/>
      <c r="CFT70" s="685"/>
      <c r="CFU70" s="685"/>
      <c r="CFV70" s="685"/>
      <c r="CFW70" s="685"/>
      <c r="CFX70" s="685"/>
      <c r="CFY70" s="685"/>
      <c r="CFZ70" s="685"/>
      <c r="CGA70" s="685"/>
      <c r="CGB70" s="685"/>
      <c r="CGC70" s="685"/>
      <c r="CGD70" s="685"/>
      <c r="CGE70" s="685"/>
      <c r="CGF70" s="685"/>
      <c r="CGG70" s="685"/>
      <c r="CGH70" s="685"/>
      <c r="CGI70" s="685"/>
      <c r="CGJ70" s="685"/>
      <c r="CGK70" s="685"/>
      <c r="CGL70" s="685"/>
      <c r="CGM70" s="685"/>
      <c r="CGN70" s="685"/>
      <c r="CGO70" s="685"/>
      <c r="CGP70" s="685"/>
      <c r="CGQ70" s="685"/>
      <c r="CGR70" s="685"/>
      <c r="CGS70" s="685"/>
      <c r="CGT70" s="685"/>
      <c r="CGU70" s="685"/>
      <c r="CGV70" s="685"/>
      <c r="CGW70" s="685"/>
      <c r="CGX70" s="685"/>
      <c r="CGY70" s="685"/>
      <c r="CGZ70" s="685"/>
      <c r="CHA70" s="685"/>
      <c r="CHB70" s="685"/>
      <c r="CHC70" s="685"/>
      <c r="CHD70" s="685"/>
      <c r="CHE70" s="685"/>
      <c r="CHF70" s="685"/>
      <c r="CHG70" s="685"/>
      <c r="CHH70" s="685"/>
      <c r="CHI70" s="685"/>
      <c r="CHJ70" s="685"/>
      <c r="CHK70" s="685"/>
      <c r="CHL70" s="685"/>
      <c r="CHM70" s="685"/>
      <c r="CHN70" s="685"/>
      <c r="CHO70" s="685"/>
      <c r="CHP70" s="685"/>
      <c r="CHQ70" s="685"/>
      <c r="CHR70" s="685"/>
      <c r="CHS70" s="685"/>
      <c r="CHT70" s="685"/>
      <c r="CHU70" s="685"/>
      <c r="CHV70" s="685"/>
      <c r="CHW70" s="685"/>
      <c r="CHX70" s="685"/>
      <c r="CHY70" s="685"/>
      <c r="CHZ70" s="685"/>
      <c r="CIA70" s="685"/>
      <c r="CIB70" s="685"/>
      <c r="CIC70" s="685"/>
      <c r="CID70" s="685"/>
      <c r="CIE70" s="685"/>
      <c r="CIF70" s="685"/>
      <c r="CIG70" s="685"/>
      <c r="CIH70" s="685"/>
      <c r="CII70" s="685"/>
      <c r="CIJ70" s="685"/>
      <c r="CIK70" s="685"/>
      <c r="CIL70" s="685"/>
      <c r="CIM70" s="685"/>
      <c r="CIN70" s="685"/>
      <c r="CIO70" s="685"/>
      <c r="CIP70" s="685"/>
      <c r="CIQ70" s="685"/>
      <c r="CIR70" s="685"/>
      <c r="CIS70" s="685"/>
      <c r="CIT70" s="685"/>
      <c r="CIU70" s="685"/>
      <c r="CIV70" s="685"/>
      <c r="CIW70" s="685"/>
      <c r="CIX70" s="685"/>
      <c r="CIY70" s="685"/>
      <c r="CIZ70" s="685"/>
      <c r="CJA70" s="685"/>
      <c r="CJB70" s="685"/>
      <c r="CJC70" s="685"/>
      <c r="CJD70" s="685"/>
      <c r="CJE70" s="685"/>
      <c r="CJF70" s="685"/>
      <c r="CJG70" s="685"/>
      <c r="CJH70" s="685"/>
      <c r="CJI70" s="685"/>
      <c r="CJJ70" s="685"/>
      <c r="CJK70" s="685"/>
      <c r="CJL70" s="685"/>
      <c r="CJM70" s="685"/>
      <c r="CJN70" s="685"/>
      <c r="CJO70" s="685"/>
      <c r="CJP70" s="685"/>
      <c r="CJQ70" s="685"/>
      <c r="CJR70" s="685"/>
      <c r="CJS70" s="685"/>
      <c r="CJT70" s="685"/>
      <c r="CJU70" s="685"/>
      <c r="CJV70" s="685"/>
      <c r="CJW70" s="685"/>
      <c r="CJX70" s="685"/>
      <c r="CJY70" s="685"/>
      <c r="CJZ70" s="685"/>
      <c r="CKA70" s="685"/>
      <c r="CKB70" s="685"/>
      <c r="CKC70" s="685"/>
      <c r="CKD70" s="685"/>
      <c r="CKE70" s="685"/>
      <c r="CKF70" s="685"/>
      <c r="CKG70" s="685"/>
      <c r="CKH70" s="685"/>
      <c r="CKI70" s="685"/>
      <c r="CKJ70" s="685"/>
      <c r="CKK70" s="685"/>
      <c r="CKL70" s="685"/>
      <c r="CKM70" s="685"/>
      <c r="CKN70" s="685"/>
      <c r="CKO70" s="685"/>
      <c r="CKP70" s="685"/>
      <c r="CKQ70" s="685"/>
      <c r="CKR70" s="685"/>
      <c r="CKS70" s="685"/>
      <c r="CKT70" s="685"/>
      <c r="CKU70" s="685"/>
      <c r="CKV70" s="685"/>
      <c r="CKW70" s="685"/>
      <c r="CKX70" s="685"/>
      <c r="CKY70" s="685"/>
      <c r="CKZ70" s="685"/>
      <c r="CLA70" s="685"/>
      <c r="CLB70" s="685"/>
      <c r="CLC70" s="685"/>
      <c r="CLD70" s="685"/>
      <c r="CLE70" s="685"/>
      <c r="CLF70" s="685"/>
      <c r="CLG70" s="685"/>
      <c r="CLH70" s="685"/>
      <c r="CLI70" s="685"/>
      <c r="CLJ70" s="685"/>
      <c r="CLK70" s="685"/>
      <c r="CLL70" s="685"/>
      <c r="CLM70" s="685"/>
      <c r="CLN70" s="685"/>
      <c r="CLO70" s="685"/>
      <c r="CLP70" s="685"/>
      <c r="CLQ70" s="685"/>
      <c r="CLR70" s="685"/>
      <c r="CLS70" s="685"/>
      <c r="CLT70" s="685"/>
      <c r="CLU70" s="685"/>
      <c r="CLV70" s="685"/>
      <c r="CLW70" s="685"/>
      <c r="CLX70" s="685"/>
      <c r="CLY70" s="685"/>
      <c r="CLZ70" s="685"/>
      <c r="CMA70" s="685"/>
      <c r="CMB70" s="685"/>
      <c r="CMC70" s="685"/>
      <c r="CMD70" s="685"/>
      <c r="CME70" s="685"/>
      <c r="CMF70" s="685"/>
      <c r="CMG70" s="685"/>
      <c r="CMH70" s="685"/>
      <c r="CMI70" s="685"/>
      <c r="CMJ70" s="685"/>
      <c r="CMK70" s="685"/>
      <c r="CML70" s="685"/>
      <c r="CMM70" s="685"/>
      <c r="CMN70" s="685"/>
      <c r="CMO70" s="685"/>
      <c r="CMP70" s="685"/>
      <c r="CMQ70" s="685"/>
      <c r="CMR70" s="685"/>
      <c r="CMS70" s="685"/>
      <c r="CMT70" s="685"/>
      <c r="CMU70" s="685"/>
      <c r="CMV70" s="685"/>
      <c r="CMW70" s="685"/>
      <c r="CMX70" s="685"/>
      <c r="CMY70" s="685"/>
      <c r="CMZ70" s="685"/>
      <c r="CNA70" s="685"/>
      <c r="CNB70" s="685"/>
      <c r="CNC70" s="685"/>
      <c r="CND70" s="685"/>
      <c r="CNE70" s="685"/>
      <c r="CNF70" s="685"/>
      <c r="CNG70" s="685"/>
      <c r="CNH70" s="685"/>
      <c r="CNI70" s="685"/>
      <c r="CNJ70" s="685"/>
      <c r="CNK70" s="685"/>
      <c r="CNL70" s="685"/>
      <c r="CNM70" s="685"/>
      <c r="CNN70" s="685"/>
      <c r="CNO70" s="685"/>
      <c r="CNP70" s="685"/>
      <c r="CNQ70" s="685"/>
      <c r="CNR70" s="685"/>
      <c r="CNS70" s="685"/>
      <c r="CNT70" s="685"/>
      <c r="CNU70" s="685"/>
      <c r="CNV70" s="685"/>
      <c r="CNW70" s="685"/>
      <c r="CNX70" s="685"/>
      <c r="CNY70" s="685"/>
      <c r="CNZ70" s="685"/>
      <c r="COA70" s="685"/>
      <c r="COB70" s="685"/>
      <c r="COC70" s="685"/>
      <c r="COD70" s="685"/>
      <c r="COE70" s="685"/>
      <c r="COF70" s="685"/>
      <c r="COG70" s="685"/>
      <c r="COH70" s="685"/>
      <c r="COI70" s="685"/>
      <c r="COJ70" s="685"/>
      <c r="COK70" s="685"/>
      <c r="COL70" s="685"/>
      <c r="COM70" s="685"/>
      <c r="CON70" s="685"/>
      <c r="COO70" s="685"/>
      <c r="COP70" s="685"/>
      <c r="COQ70" s="685"/>
      <c r="COR70" s="685"/>
      <c r="COS70" s="685"/>
      <c r="COT70" s="685"/>
      <c r="COU70" s="685"/>
      <c r="COV70" s="685"/>
      <c r="COW70" s="685"/>
      <c r="COX70" s="685"/>
      <c r="COY70" s="685"/>
      <c r="COZ70" s="685"/>
      <c r="CPA70" s="685"/>
      <c r="CPB70" s="685"/>
      <c r="CPC70" s="685"/>
      <c r="CPD70" s="685"/>
      <c r="CPE70" s="685"/>
      <c r="CPF70" s="685"/>
      <c r="CPG70" s="685"/>
      <c r="CPH70" s="685"/>
      <c r="CPI70" s="685"/>
      <c r="CPJ70" s="685"/>
      <c r="CPK70" s="685"/>
      <c r="CPL70" s="685"/>
      <c r="CPM70" s="685"/>
      <c r="CPN70" s="685"/>
      <c r="CPO70" s="685"/>
      <c r="CPP70" s="685"/>
      <c r="CPQ70" s="685"/>
      <c r="CPR70" s="685"/>
      <c r="CPS70" s="685"/>
      <c r="CPT70" s="685"/>
      <c r="CPU70" s="685"/>
      <c r="CPV70" s="685"/>
      <c r="CPW70" s="685"/>
      <c r="CPX70" s="685"/>
      <c r="CPY70" s="685"/>
      <c r="CPZ70" s="685"/>
      <c r="CQA70" s="685"/>
      <c r="CQB70" s="685"/>
      <c r="CQC70" s="685"/>
      <c r="CQD70" s="685"/>
      <c r="CQE70" s="685"/>
      <c r="CQF70" s="685"/>
      <c r="CQG70" s="685"/>
      <c r="CQH70" s="685"/>
      <c r="CQI70" s="685"/>
      <c r="CQJ70" s="685"/>
      <c r="CQK70" s="685"/>
      <c r="CQL70" s="685"/>
      <c r="CQM70" s="685"/>
      <c r="CQN70" s="685"/>
      <c r="CQO70" s="685"/>
      <c r="CQP70" s="685"/>
      <c r="CQQ70" s="685"/>
      <c r="CQR70" s="685"/>
      <c r="CQS70" s="685"/>
      <c r="CQT70" s="685"/>
      <c r="CQU70" s="685"/>
      <c r="CQV70" s="685"/>
      <c r="CQW70" s="685"/>
      <c r="CQX70" s="685"/>
      <c r="CQY70" s="685"/>
      <c r="CQZ70" s="685"/>
      <c r="CRA70" s="685"/>
      <c r="CRB70" s="685"/>
      <c r="CRC70" s="685"/>
      <c r="CRD70" s="685"/>
      <c r="CRE70" s="685"/>
      <c r="CRF70" s="685"/>
      <c r="CRG70" s="685"/>
      <c r="CRH70" s="685"/>
      <c r="CRI70" s="685"/>
      <c r="CRJ70" s="685"/>
      <c r="CRK70" s="685"/>
      <c r="CRL70" s="685"/>
      <c r="CRM70" s="685"/>
      <c r="CRN70" s="685"/>
      <c r="CRO70" s="685"/>
      <c r="CRP70" s="685"/>
      <c r="CRQ70" s="685"/>
      <c r="CRR70" s="685"/>
      <c r="CRS70" s="685"/>
      <c r="CRT70" s="685"/>
      <c r="CRU70" s="685"/>
      <c r="CRV70" s="685"/>
      <c r="CRW70" s="685"/>
      <c r="CRX70" s="685"/>
      <c r="CRY70" s="685"/>
      <c r="CRZ70" s="685"/>
      <c r="CSA70" s="685"/>
      <c r="CSB70" s="685"/>
      <c r="CSC70" s="685"/>
      <c r="CSD70" s="685"/>
      <c r="CSE70" s="685"/>
      <c r="CSF70" s="685"/>
      <c r="CSG70" s="685"/>
      <c r="CSH70" s="685"/>
      <c r="CSI70" s="685"/>
      <c r="CSJ70" s="685"/>
      <c r="CSK70" s="685"/>
      <c r="CSL70" s="685"/>
      <c r="CSM70" s="685"/>
      <c r="CSN70" s="685"/>
      <c r="CSO70" s="685"/>
      <c r="CSP70" s="685"/>
      <c r="CSQ70" s="685"/>
      <c r="CSR70" s="685"/>
      <c r="CSS70" s="685"/>
      <c r="CST70" s="685"/>
      <c r="CSU70" s="685"/>
      <c r="CSV70" s="685"/>
      <c r="CSW70" s="685"/>
      <c r="CSX70" s="685"/>
      <c r="CSY70" s="685"/>
      <c r="CSZ70" s="685"/>
      <c r="CTA70" s="685"/>
      <c r="CTB70" s="685"/>
      <c r="CTC70" s="685"/>
      <c r="CTD70" s="685"/>
      <c r="CTE70" s="685"/>
      <c r="CTF70" s="685"/>
      <c r="CTG70" s="685"/>
      <c r="CTH70" s="685"/>
      <c r="CTI70" s="685"/>
      <c r="CTJ70" s="685"/>
      <c r="CTK70" s="685"/>
      <c r="CTL70" s="685"/>
      <c r="CTM70" s="685"/>
      <c r="CTN70" s="685"/>
      <c r="CTO70" s="685"/>
      <c r="CTP70" s="685"/>
      <c r="CTQ70" s="685"/>
      <c r="CTR70" s="685"/>
      <c r="CTS70" s="685"/>
      <c r="CTT70" s="685"/>
      <c r="CTU70" s="685"/>
      <c r="CTV70" s="685"/>
      <c r="CTW70" s="685"/>
      <c r="CTX70" s="685"/>
      <c r="CTY70" s="685"/>
      <c r="CTZ70" s="685"/>
      <c r="CUA70" s="685"/>
      <c r="CUB70" s="685"/>
      <c r="CUC70" s="685"/>
      <c r="CUD70" s="685"/>
      <c r="CUE70" s="685"/>
      <c r="CUF70" s="685"/>
      <c r="CUG70" s="685"/>
      <c r="CUH70" s="685"/>
      <c r="CUI70" s="685"/>
      <c r="CUJ70" s="685"/>
      <c r="CUK70" s="685"/>
      <c r="CUL70" s="685"/>
      <c r="CUM70" s="685"/>
      <c r="CUN70" s="685"/>
      <c r="CUO70" s="685"/>
      <c r="CUP70" s="685"/>
      <c r="CUQ70" s="685"/>
      <c r="CUR70" s="685"/>
      <c r="CUS70" s="685"/>
      <c r="CUT70" s="685"/>
      <c r="CUU70" s="685"/>
      <c r="CUV70" s="685"/>
      <c r="CUW70" s="685"/>
      <c r="CUX70" s="685"/>
      <c r="CUY70" s="685"/>
      <c r="CUZ70" s="685"/>
      <c r="CVA70" s="685"/>
      <c r="CVB70" s="685"/>
      <c r="CVC70" s="685"/>
      <c r="CVD70" s="685"/>
      <c r="CVE70" s="685"/>
      <c r="CVF70" s="685"/>
      <c r="CVG70" s="685"/>
      <c r="CVH70" s="685"/>
      <c r="CVI70" s="685"/>
      <c r="CVJ70" s="685"/>
      <c r="CVK70" s="685"/>
      <c r="CVL70" s="685"/>
      <c r="CVM70" s="685"/>
      <c r="CVN70" s="685"/>
      <c r="CVO70" s="685"/>
      <c r="CVP70" s="685"/>
      <c r="CVQ70" s="685"/>
      <c r="CVR70" s="685"/>
      <c r="CVS70" s="685"/>
      <c r="CVT70" s="685"/>
      <c r="CVU70" s="685"/>
      <c r="CVV70" s="685"/>
      <c r="CVW70" s="685"/>
      <c r="CVX70" s="685"/>
      <c r="CVY70" s="685"/>
      <c r="CVZ70" s="685"/>
      <c r="CWA70" s="685"/>
      <c r="CWB70" s="685"/>
      <c r="CWC70" s="685"/>
      <c r="CWD70" s="685"/>
      <c r="CWE70" s="685"/>
      <c r="CWF70" s="685"/>
      <c r="CWG70" s="685"/>
      <c r="CWH70" s="685"/>
      <c r="CWI70" s="685"/>
      <c r="CWJ70" s="685"/>
      <c r="CWK70" s="685"/>
      <c r="CWL70" s="685"/>
      <c r="CWM70" s="685"/>
      <c r="CWN70" s="685"/>
      <c r="CWO70" s="685"/>
      <c r="CWP70" s="685"/>
      <c r="CWQ70" s="685"/>
      <c r="CWR70" s="685"/>
      <c r="CWS70" s="685"/>
      <c r="CWT70" s="685"/>
      <c r="CWU70" s="685"/>
      <c r="CWV70" s="685"/>
      <c r="CWW70" s="685"/>
      <c r="CWX70" s="685"/>
      <c r="CWY70" s="685"/>
      <c r="CWZ70" s="685"/>
      <c r="CXA70" s="685"/>
      <c r="CXB70" s="685"/>
      <c r="CXC70" s="685"/>
      <c r="CXD70" s="685"/>
      <c r="CXE70" s="685"/>
      <c r="CXF70" s="685"/>
      <c r="CXG70" s="685"/>
      <c r="CXH70" s="685"/>
      <c r="CXI70" s="685"/>
      <c r="CXJ70" s="685"/>
      <c r="CXK70" s="685"/>
      <c r="CXL70" s="685"/>
      <c r="CXM70" s="685"/>
      <c r="CXN70" s="685"/>
      <c r="CXO70" s="685"/>
      <c r="CXP70" s="685"/>
      <c r="CXQ70" s="685"/>
      <c r="CXR70" s="685"/>
      <c r="CXS70" s="685"/>
      <c r="CXT70" s="685"/>
      <c r="CXU70" s="685"/>
      <c r="CXV70" s="685"/>
      <c r="CXW70" s="685"/>
      <c r="CXX70" s="685"/>
      <c r="CXY70" s="685"/>
      <c r="CXZ70" s="685"/>
      <c r="CYA70" s="685"/>
      <c r="CYB70" s="685"/>
      <c r="CYC70" s="685"/>
      <c r="CYD70" s="685"/>
      <c r="CYE70" s="685"/>
      <c r="CYF70" s="685"/>
      <c r="CYG70" s="685"/>
      <c r="CYH70" s="685"/>
      <c r="CYI70" s="685"/>
      <c r="CYJ70" s="685"/>
      <c r="CYK70" s="685"/>
      <c r="CYL70" s="685"/>
      <c r="CYM70" s="685"/>
      <c r="CYN70" s="685"/>
      <c r="CYO70" s="685"/>
      <c r="CYP70" s="685"/>
      <c r="CYQ70" s="685"/>
      <c r="CYR70" s="685"/>
      <c r="CYS70" s="685"/>
      <c r="CYT70" s="685"/>
      <c r="CYU70" s="685"/>
      <c r="CYV70" s="685"/>
      <c r="CYW70" s="685"/>
      <c r="CYX70" s="685"/>
      <c r="CYY70" s="685"/>
      <c r="CYZ70" s="685"/>
      <c r="CZA70" s="685"/>
      <c r="CZB70" s="685"/>
      <c r="CZC70" s="685"/>
      <c r="CZD70" s="685"/>
      <c r="CZE70" s="685"/>
      <c r="CZF70" s="685"/>
      <c r="CZG70" s="685"/>
      <c r="CZH70" s="685"/>
      <c r="CZI70" s="685"/>
      <c r="CZJ70" s="685"/>
      <c r="CZK70" s="685"/>
      <c r="CZL70" s="685"/>
      <c r="CZM70" s="685"/>
      <c r="CZN70" s="685"/>
      <c r="CZO70" s="685"/>
      <c r="CZP70" s="685"/>
      <c r="CZQ70" s="685"/>
      <c r="CZR70" s="685"/>
      <c r="CZS70" s="685"/>
      <c r="CZT70" s="685"/>
      <c r="CZU70" s="685"/>
      <c r="CZV70" s="685"/>
      <c r="CZW70" s="685"/>
      <c r="CZX70" s="685"/>
      <c r="CZY70" s="685"/>
      <c r="CZZ70" s="685"/>
      <c r="DAA70" s="685"/>
      <c r="DAB70" s="685"/>
      <c r="DAC70" s="685"/>
      <c r="DAD70" s="685"/>
      <c r="DAE70" s="685"/>
      <c r="DAF70" s="685"/>
      <c r="DAG70" s="685"/>
      <c r="DAH70" s="685"/>
      <c r="DAI70" s="685"/>
      <c r="DAJ70" s="685"/>
      <c r="DAK70" s="685"/>
      <c r="DAL70" s="685"/>
      <c r="DAM70" s="685"/>
      <c r="DAN70" s="685"/>
      <c r="DAO70" s="685"/>
      <c r="DAP70" s="685"/>
      <c r="DAQ70" s="685"/>
      <c r="DAR70" s="685"/>
      <c r="DAS70" s="685"/>
      <c r="DAT70" s="685"/>
      <c r="DAU70" s="685"/>
      <c r="DAV70" s="685"/>
      <c r="DAW70" s="685"/>
      <c r="DAX70" s="685"/>
      <c r="DAY70" s="685"/>
      <c r="DAZ70" s="685"/>
      <c r="DBA70" s="685"/>
      <c r="DBB70" s="685"/>
      <c r="DBC70" s="685"/>
      <c r="DBD70" s="685"/>
      <c r="DBE70" s="685"/>
      <c r="DBF70" s="685"/>
      <c r="DBG70" s="685"/>
      <c r="DBH70" s="685"/>
      <c r="DBI70" s="685"/>
      <c r="DBJ70" s="685"/>
      <c r="DBK70" s="685"/>
      <c r="DBL70" s="685"/>
      <c r="DBM70" s="685"/>
      <c r="DBN70" s="685"/>
      <c r="DBO70" s="685"/>
      <c r="DBP70" s="685"/>
      <c r="DBQ70" s="685"/>
      <c r="DBR70" s="685"/>
      <c r="DBS70" s="685"/>
      <c r="DBT70" s="685"/>
      <c r="DBU70" s="685"/>
      <c r="DBV70" s="685"/>
      <c r="DBW70" s="685"/>
      <c r="DBX70" s="685"/>
      <c r="DBY70" s="685"/>
      <c r="DBZ70" s="685"/>
      <c r="DCA70" s="685"/>
      <c r="DCB70" s="685"/>
      <c r="DCC70" s="685"/>
      <c r="DCD70" s="685"/>
      <c r="DCE70" s="685"/>
      <c r="DCF70" s="685"/>
      <c r="DCG70" s="685"/>
      <c r="DCH70" s="685"/>
      <c r="DCI70" s="685"/>
      <c r="DCJ70" s="685"/>
      <c r="DCK70" s="685"/>
      <c r="DCL70" s="685"/>
      <c r="DCM70" s="685"/>
      <c r="DCN70" s="685"/>
      <c r="DCO70" s="685"/>
      <c r="DCP70" s="685"/>
      <c r="DCQ70" s="685"/>
      <c r="DCR70" s="685"/>
      <c r="DCS70" s="685"/>
      <c r="DCT70" s="685"/>
      <c r="DCU70" s="685"/>
      <c r="DCV70" s="685"/>
      <c r="DCW70" s="685"/>
      <c r="DCX70" s="685"/>
      <c r="DCY70" s="685"/>
      <c r="DCZ70" s="685"/>
      <c r="DDA70" s="685"/>
      <c r="DDB70" s="685"/>
      <c r="DDC70" s="685"/>
      <c r="DDD70" s="685"/>
      <c r="DDE70" s="685"/>
      <c r="DDF70" s="685"/>
      <c r="DDG70" s="685"/>
      <c r="DDH70" s="685"/>
      <c r="DDI70" s="685"/>
      <c r="DDJ70" s="685"/>
      <c r="DDK70" s="685"/>
      <c r="DDL70" s="685"/>
      <c r="DDM70" s="685"/>
      <c r="DDN70" s="685"/>
      <c r="DDO70" s="685"/>
      <c r="DDP70" s="685"/>
      <c r="DDQ70" s="685"/>
      <c r="DDR70" s="685"/>
      <c r="DDS70" s="685"/>
      <c r="DDT70" s="685"/>
      <c r="DDU70" s="685"/>
      <c r="DDV70" s="685"/>
      <c r="DDW70" s="685"/>
      <c r="DDX70" s="685"/>
      <c r="DDY70" s="685"/>
      <c r="DDZ70" s="685"/>
      <c r="DEA70" s="685"/>
      <c r="DEB70" s="685"/>
      <c r="DEC70" s="685"/>
      <c r="DED70" s="685"/>
      <c r="DEE70" s="685"/>
      <c r="DEF70" s="685"/>
      <c r="DEG70" s="685"/>
      <c r="DEH70" s="685"/>
      <c r="DEI70" s="685"/>
      <c r="DEJ70" s="685"/>
      <c r="DEK70" s="685"/>
      <c r="DEL70" s="685"/>
      <c r="DEM70" s="685"/>
      <c r="DEN70" s="685"/>
      <c r="DEO70" s="685"/>
      <c r="DEP70" s="685"/>
      <c r="DEQ70" s="685"/>
      <c r="DER70" s="685"/>
      <c r="DES70" s="685"/>
      <c r="DET70" s="685"/>
      <c r="DEU70" s="685"/>
      <c r="DEV70" s="685"/>
      <c r="DEW70" s="685"/>
      <c r="DEX70" s="685"/>
      <c r="DEY70" s="685"/>
      <c r="DEZ70" s="685"/>
      <c r="DFA70" s="685"/>
      <c r="DFB70" s="685"/>
      <c r="DFC70" s="685"/>
      <c r="DFD70" s="685"/>
      <c r="DFE70" s="685"/>
      <c r="DFF70" s="685"/>
      <c r="DFG70" s="685"/>
      <c r="DFH70" s="685"/>
      <c r="DFI70" s="685"/>
      <c r="DFJ70" s="685"/>
      <c r="DFK70" s="685"/>
      <c r="DFL70" s="685"/>
      <c r="DFM70" s="685"/>
      <c r="DFN70" s="685"/>
      <c r="DFO70" s="685"/>
      <c r="DFP70" s="685"/>
      <c r="DFQ70" s="685"/>
      <c r="DFR70" s="685"/>
      <c r="DFS70" s="685"/>
      <c r="DFT70" s="685"/>
      <c r="DFU70" s="685"/>
      <c r="DFV70" s="685"/>
      <c r="DFW70" s="685"/>
      <c r="DFX70" s="685"/>
      <c r="DFY70" s="685"/>
      <c r="DFZ70" s="685"/>
      <c r="DGA70" s="685"/>
      <c r="DGB70" s="685"/>
      <c r="DGC70" s="685"/>
      <c r="DGD70" s="685"/>
      <c r="DGE70" s="685"/>
      <c r="DGF70" s="685"/>
      <c r="DGG70" s="685"/>
      <c r="DGH70" s="685"/>
      <c r="DGI70" s="685"/>
      <c r="DGJ70" s="685"/>
      <c r="DGK70" s="685"/>
      <c r="DGL70" s="685"/>
      <c r="DGM70" s="685"/>
      <c r="DGN70" s="685"/>
      <c r="DGO70" s="685"/>
      <c r="DGP70" s="685"/>
      <c r="DGQ70" s="685"/>
      <c r="DGR70" s="685"/>
      <c r="DGS70" s="685"/>
      <c r="DGT70" s="685"/>
      <c r="DGU70" s="685"/>
      <c r="DGV70" s="685"/>
      <c r="DGW70" s="685"/>
      <c r="DGX70" s="685"/>
      <c r="DGY70" s="685"/>
      <c r="DGZ70" s="685"/>
      <c r="DHA70" s="685"/>
      <c r="DHB70" s="685"/>
      <c r="DHC70" s="685"/>
      <c r="DHD70" s="685"/>
      <c r="DHE70" s="685"/>
      <c r="DHF70" s="685"/>
      <c r="DHG70" s="685"/>
      <c r="DHH70" s="685"/>
      <c r="DHI70" s="685"/>
      <c r="DHJ70" s="685"/>
      <c r="DHK70" s="685"/>
      <c r="DHL70" s="685"/>
      <c r="DHM70" s="685"/>
      <c r="DHN70" s="685"/>
      <c r="DHO70" s="685"/>
      <c r="DHP70" s="685"/>
      <c r="DHQ70" s="685"/>
      <c r="DHR70" s="685"/>
      <c r="DHS70" s="685"/>
      <c r="DHT70" s="685"/>
      <c r="DHU70" s="685"/>
      <c r="DHV70" s="685"/>
      <c r="DHW70" s="685"/>
      <c r="DHX70" s="685"/>
      <c r="DHY70" s="685"/>
      <c r="DHZ70" s="685"/>
      <c r="DIA70" s="685"/>
      <c r="DIB70" s="685"/>
      <c r="DIC70" s="685"/>
      <c r="DID70" s="685"/>
      <c r="DIE70" s="685"/>
      <c r="DIF70" s="685"/>
      <c r="DIG70" s="685"/>
      <c r="DIH70" s="685"/>
      <c r="DII70" s="685"/>
      <c r="DIJ70" s="685"/>
      <c r="DIK70" s="685"/>
      <c r="DIL70" s="685"/>
      <c r="DIM70" s="685"/>
      <c r="DIN70" s="685"/>
      <c r="DIO70" s="685"/>
      <c r="DIP70" s="685"/>
      <c r="DIQ70" s="685"/>
      <c r="DIR70" s="685"/>
      <c r="DIS70" s="685"/>
      <c r="DIT70" s="685"/>
      <c r="DIU70" s="685"/>
      <c r="DIV70" s="685"/>
      <c r="DIW70" s="685"/>
      <c r="DIX70" s="685"/>
      <c r="DIY70" s="685"/>
      <c r="DIZ70" s="685"/>
      <c r="DJA70" s="685"/>
      <c r="DJB70" s="685"/>
      <c r="DJC70" s="685"/>
      <c r="DJD70" s="685"/>
      <c r="DJE70" s="685"/>
      <c r="DJF70" s="685"/>
      <c r="DJG70" s="685"/>
      <c r="DJH70" s="685"/>
      <c r="DJI70" s="685"/>
      <c r="DJJ70" s="685"/>
      <c r="DJK70" s="685"/>
      <c r="DJL70" s="685"/>
      <c r="DJM70" s="685"/>
      <c r="DJN70" s="685"/>
      <c r="DJO70" s="685"/>
      <c r="DJP70" s="685"/>
      <c r="DJQ70" s="685"/>
      <c r="DJR70" s="685"/>
      <c r="DJS70" s="685"/>
      <c r="DJT70" s="685"/>
      <c r="DJU70" s="685"/>
      <c r="DJV70" s="685"/>
      <c r="DJW70" s="685"/>
      <c r="DJX70" s="685"/>
      <c r="DJY70" s="685"/>
      <c r="DJZ70" s="685"/>
      <c r="DKA70" s="685"/>
      <c r="DKB70" s="685"/>
      <c r="DKC70" s="685"/>
      <c r="DKD70" s="685"/>
      <c r="DKE70" s="685"/>
      <c r="DKF70" s="685"/>
      <c r="DKG70" s="685"/>
      <c r="DKH70" s="685"/>
      <c r="DKI70" s="685"/>
      <c r="DKJ70" s="685"/>
      <c r="DKK70" s="685"/>
      <c r="DKL70" s="685"/>
      <c r="DKM70" s="685"/>
      <c r="DKN70" s="685"/>
      <c r="DKO70" s="685"/>
      <c r="DKP70" s="685"/>
      <c r="DKQ70" s="685"/>
      <c r="DKR70" s="685"/>
      <c r="DKS70" s="685"/>
      <c r="DKT70" s="685"/>
      <c r="DKU70" s="685"/>
      <c r="DKV70" s="685"/>
      <c r="DKW70" s="685"/>
      <c r="DKX70" s="685"/>
      <c r="DKY70" s="685"/>
      <c r="DKZ70" s="685"/>
      <c r="DLA70" s="685"/>
      <c r="DLB70" s="685"/>
      <c r="DLC70" s="685"/>
      <c r="DLD70" s="685"/>
      <c r="DLE70" s="685"/>
      <c r="DLF70" s="685"/>
      <c r="DLG70" s="685"/>
      <c r="DLH70" s="685"/>
      <c r="DLI70" s="685"/>
      <c r="DLJ70" s="685"/>
      <c r="DLK70" s="685"/>
      <c r="DLL70" s="685"/>
      <c r="DLM70" s="685"/>
      <c r="DLN70" s="685"/>
      <c r="DLO70" s="685"/>
      <c r="DLP70" s="685"/>
      <c r="DLQ70" s="685"/>
      <c r="DLR70" s="685"/>
      <c r="DLS70" s="685"/>
      <c r="DLT70" s="685"/>
      <c r="DLU70" s="685"/>
      <c r="DLV70" s="685"/>
      <c r="DLW70" s="685"/>
      <c r="DLX70" s="685"/>
      <c r="DLY70" s="685"/>
      <c r="DLZ70" s="685"/>
      <c r="DMA70" s="685"/>
      <c r="DMB70" s="685"/>
      <c r="DMC70" s="685"/>
      <c r="DMD70" s="685"/>
      <c r="DME70" s="685"/>
      <c r="DMF70" s="685"/>
      <c r="DMG70" s="685"/>
      <c r="DMH70" s="685"/>
      <c r="DMI70" s="685"/>
      <c r="DMJ70" s="685"/>
      <c r="DMK70" s="685"/>
      <c r="DML70" s="685"/>
      <c r="DMM70" s="685"/>
      <c r="DMN70" s="685"/>
      <c r="DMO70" s="685"/>
      <c r="DMP70" s="685"/>
      <c r="DMQ70" s="685"/>
      <c r="DMR70" s="685"/>
      <c r="DMS70" s="685"/>
      <c r="DMT70" s="685"/>
      <c r="DMU70" s="685"/>
      <c r="DMV70" s="685"/>
      <c r="DMW70" s="685"/>
      <c r="DMX70" s="685"/>
      <c r="DMY70" s="685"/>
      <c r="DMZ70" s="685"/>
      <c r="DNA70" s="685"/>
      <c r="DNB70" s="685"/>
      <c r="DNC70" s="685"/>
      <c r="DND70" s="685"/>
      <c r="DNE70" s="685"/>
      <c r="DNF70" s="685"/>
      <c r="DNG70" s="685"/>
      <c r="DNH70" s="685"/>
      <c r="DNI70" s="685"/>
      <c r="DNJ70" s="685"/>
      <c r="DNK70" s="685"/>
      <c r="DNL70" s="685"/>
      <c r="DNM70" s="685"/>
      <c r="DNN70" s="685"/>
      <c r="DNO70" s="685"/>
      <c r="DNP70" s="685"/>
      <c r="DNQ70" s="685"/>
      <c r="DNR70" s="685"/>
      <c r="DNS70" s="685"/>
      <c r="DNT70" s="685"/>
      <c r="DNU70" s="685"/>
      <c r="DNV70" s="685"/>
      <c r="DNW70" s="685"/>
      <c r="DNX70" s="685"/>
      <c r="DNY70" s="685"/>
      <c r="DNZ70" s="685"/>
      <c r="DOA70" s="685"/>
      <c r="DOB70" s="685"/>
      <c r="DOC70" s="685"/>
      <c r="DOD70" s="685"/>
      <c r="DOE70" s="685"/>
      <c r="DOF70" s="685"/>
      <c r="DOG70" s="685"/>
      <c r="DOH70" s="685"/>
      <c r="DOI70" s="685"/>
      <c r="DOJ70" s="685"/>
      <c r="DOK70" s="685"/>
      <c r="DOL70" s="685"/>
      <c r="DOM70" s="685"/>
      <c r="DON70" s="685"/>
      <c r="DOO70" s="685"/>
      <c r="DOP70" s="685"/>
      <c r="DOQ70" s="685"/>
      <c r="DOR70" s="685"/>
      <c r="DOS70" s="685"/>
      <c r="DOT70" s="685"/>
      <c r="DOU70" s="685"/>
      <c r="DOV70" s="685"/>
      <c r="DOW70" s="685"/>
      <c r="DOX70" s="685"/>
      <c r="DOY70" s="685"/>
      <c r="DOZ70" s="685"/>
      <c r="DPA70" s="685"/>
      <c r="DPB70" s="685"/>
      <c r="DPC70" s="685"/>
      <c r="DPD70" s="685"/>
      <c r="DPE70" s="685"/>
      <c r="DPF70" s="685"/>
      <c r="DPG70" s="685"/>
      <c r="DPH70" s="685"/>
      <c r="DPI70" s="685"/>
      <c r="DPJ70" s="685"/>
      <c r="DPK70" s="685"/>
      <c r="DPL70" s="685"/>
      <c r="DPM70" s="685"/>
      <c r="DPN70" s="685"/>
      <c r="DPO70" s="685"/>
      <c r="DPP70" s="685"/>
      <c r="DPQ70" s="685"/>
      <c r="DPR70" s="685"/>
      <c r="DPS70" s="685"/>
      <c r="DPT70" s="685"/>
      <c r="DPU70" s="685"/>
      <c r="DPV70" s="685"/>
      <c r="DPW70" s="685"/>
      <c r="DPX70" s="685"/>
      <c r="DPY70" s="685"/>
      <c r="DPZ70" s="685"/>
      <c r="DQA70" s="685"/>
      <c r="DQB70" s="685"/>
      <c r="DQC70" s="685"/>
      <c r="DQD70" s="685"/>
      <c r="DQE70" s="685"/>
      <c r="DQF70" s="685"/>
      <c r="DQG70" s="685"/>
      <c r="DQH70" s="685"/>
      <c r="DQI70" s="685"/>
      <c r="DQJ70" s="685"/>
      <c r="DQK70" s="685"/>
      <c r="DQL70" s="685"/>
      <c r="DQM70" s="685"/>
      <c r="DQN70" s="685"/>
      <c r="DQO70" s="685"/>
      <c r="DQP70" s="685"/>
      <c r="DQQ70" s="685"/>
      <c r="DQR70" s="685"/>
      <c r="DQS70" s="685"/>
      <c r="DQT70" s="685"/>
      <c r="DQU70" s="685"/>
      <c r="DQV70" s="685"/>
      <c r="DQW70" s="685"/>
      <c r="DQX70" s="685"/>
      <c r="DQY70" s="685"/>
      <c r="DQZ70" s="685"/>
      <c r="DRA70" s="685"/>
      <c r="DRB70" s="685"/>
      <c r="DRC70" s="685"/>
      <c r="DRD70" s="685"/>
      <c r="DRE70" s="685"/>
      <c r="DRF70" s="685"/>
      <c r="DRG70" s="685"/>
      <c r="DRH70" s="685"/>
      <c r="DRI70" s="685"/>
      <c r="DRJ70" s="685"/>
      <c r="DRK70" s="685"/>
      <c r="DRL70" s="685"/>
      <c r="DRM70" s="685"/>
      <c r="DRN70" s="685"/>
      <c r="DRO70" s="685"/>
      <c r="DRP70" s="685"/>
      <c r="DRQ70" s="685"/>
      <c r="DRR70" s="685"/>
      <c r="DRS70" s="685"/>
      <c r="DRT70" s="685"/>
      <c r="DRU70" s="685"/>
      <c r="DRV70" s="685"/>
      <c r="DRW70" s="685"/>
      <c r="DRX70" s="685"/>
      <c r="DRY70" s="685"/>
      <c r="DRZ70" s="685"/>
      <c r="DSA70" s="685"/>
      <c r="DSB70" s="685"/>
      <c r="DSC70" s="685"/>
      <c r="DSD70" s="685"/>
      <c r="DSE70" s="685"/>
      <c r="DSF70" s="685"/>
      <c r="DSG70" s="685"/>
      <c r="DSH70" s="685"/>
      <c r="DSI70" s="685"/>
      <c r="DSJ70" s="685"/>
      <c r="DSK70" s="685"/>
      <c r="DSL70" s="685"/>
      <c r="DSM70" s="685"/>
      <c r="DSN70" s="685"/>
      <c r="DSO70" s="685"/>
      <c r="DSP70" s="685"/>
      <c r="DSQ70" s="685"/>
      <c r="DSR70" s="685"/>
      <c r="DSS70" s="685"/>
      <c r="DST70" s="685"/>
      <c r="DSU70" s="685"/>
      <c r="DSV70" s="685"/>
      <c r="DSW70" s="685"/>
      <c r="DSX70" s="685"/>
      <c r="DSY70" s="685"/>
      <c r="DSZ70" s="685"/>
      <c r="DTA70" s="685"/>
      <c r="DTB70" s="685"/>
      <c r="DTC70" s="685"/>
      <c r="DTD70" s="685"/>
      <c r="DTE70" s="685"/>
      <c r="DTF70" s="685"/>
      <c r="DTG70" s="685"/>
      <c r="DTH70" s="685"/>
      <c r="DTI70" s="685"/>
      <c r="DTJ70" s="685"/>
      <c r="DTK70" s="685"/>
      <c r="DTL70" s="685"/>
      <c r="DTM70" s="685"/>
      <c r="DTN70" s="685"/>
      <c r="DTO70" s="685"/>
      <c r="DTP70" s="685"/>
      <c r="DTQ70" s="685"/>
      <c r="DTR70" s="685"/>
      <c r="DTS70" s="685"/>
      <c r="DTT70" s="685"/>
      <c r="DTU70" s="685"/>
      <c r="DTV70" s="685"/>
      <c r="DTW70" s="685"/>
      <c r="DTX70" s="685"/>
      <c r="DTY70" s="685"/>
      <c r="DTZ70" s="685"/>
      <c r="DUA70" s="685"/>
      <c r="DUB70" s="685"/>
      <c r="DUC70" s="685"/>
      <c r="DUD70" s="685"/>
      <c r="DUE70" s="685"/>
      <c r="DUF70" s="685"/>
      <c r="DUG70" s="685"/>
      <c r="DUH70" s="685"/>
      <c r="DUI70" s="685"/>
      <c r="DUJ70" s="685"/>
      <c r="DUK70" s="685"/>
      <c r="DUL70" s="685"/>
      <c r="DUM70" s="685"/>
      <c r="DUN70" s="685"/>
      <c r="DUO70" s="685"/>
      <c r="DUP70" s="685"/>
      <c r="DUQ70" s="685"/>
      <c r="DUR70" s="685"/>
      <c r="DUS70" s="685"/>
      <c r="DUT70" s="685"/>
      <c r="DUU70" s="685"/>
      <c r="DUV70" s="685"/>
      <c r="DUW70" s="685"/>
      <c r="DUX70" s="685"/>
      <c r="DUY70" s="685"/>
      <c r="DUZ70" s="685"/>
      <c r="DVA70" s="685"/>
      <c r="DVB70" s="685"/>
      <c r="DVC70" s="685"/>
      <c r="DVD70" s="685"/>
      <c r="DVE70" s="685"/>
      <c r="DVF70" s="685"/>
      <c r="DVG70" s="685"/>
      <c r="DVH70" s="685"/>
      <c r="DVI70" s="685"/>
      <c r="DVJ70" s="685"/>
      <c r="DVK70" s="685"/>
      <c r="DVL70" s="685"/>
      <c r="DVM70" s="685"/>
      <c r="DVN70" s="685"/>
      <c r="DVO70" s="685"/>
      <c r="DVP70" s="685"/>
      <c r="DVQ70" s="685"/>
      <c r="DVR70" s="685"/>
      <c r="DVS70" s="685"/>
      <c r="DVT70" s="685"/>
      <c r="DVU70" s="685"/>
      <c r="DVV70" s="685"/>
      <c r="DVW70" s="685"/>
      <c r="DVX70" s="685"/>
      <c r="DVY70" s="685"/>
      <c r="DVZ70" s="685"/>
      <c r="DWA70" s="685"/>
      <c r="DWB70" s="685"/>
      <c r="DWC70" s="685"/>
      <c r="DWD70" s="685"/>
      <c r="DWE70" s="685"/>
      <c r="DWF70" s="685"/>
      <c r="DWG70" s="685"/>
      <c r="DWH70" s="685"/>
      <c r="DWI70" s="685"/>
      <c r="DWJ70" s="685"/>
      <c r="DWK70" s="685"/>
      <c r="DWL70" s="685"/>
      <c r="DWM70" s="685"/>
      <c r="DWN70" s="685"/>
      <c r="DWO70" s="685"/>
      <c r="DWP70" s="685"/>
      <c r="DWQ70" s="685"/>
      <c r="DWR70" s="685"/>
      <c r="DWS70" s="685"/>
      <c r="DWT70" s="685"/>
      <c r="DWU70" s="685"/>
      <c r="DWV70" s="685"/>
      <c r="DWW70" s="685"/>
      <c r="DWX70" s="685"/>
      <c r="DWY70" s="685"/>
      <c r="DWZ70" s="685"/>
      <c r="DXA70" s="685"/>
      <c r="DXB70" s="685"/>
      <c r="DXC70" s="685"/>
      <c r="DXD70" s="685"/>
      <c r="DXE70" s="685"/>
      <c r="DXF70" s="685"/>
      <c r="DXG70" s="685"/>
      <c r="DXH70" s="685"/>
      <c r="DXI70" s="685"/>
      <c r="DXJ70" s="685"/>
      <c r="DXK70" s="685"/>
      <c r="DXL70" s="685"/>
      <c r="DXM70" s="685"/>
      <c r="DXN70" s="685"/>
      <c r="DXO70" s="685"/>
      <c r="DXP70" s="685"/>
      <c r="DXQ70" s="685"/>
      <c r="DXR70" s="685"/>
      <c r="DXS70" s="685"/>
      <c r="DXT70" s="685"/>
      <c r="DXU70" s="685"/>
      <c r="DXV70" s="685"/>
      <c r="DXW70" s="685"/>
      <c r="DXX70" s="685"/>
      <c r="DXY70" s="685"/>
      <c r="DXZ70" s="685"/>
      <c r="DYA70" s="685"/>
      <c r="DYB70" s="685"/>
      <c r="DYC70" s="685"/>
      <c r="DYD70" s="685"/>
      <c r="DYE70" s="685"/>
      <c r="DYF70" s="685"/>
      <c r="DYG70" s="685"/>
      <c r="DYH70" s="685"/>
      <c r="DYI70" s="685"/>
      <c r="DYJ70" s="685"/>
      <c r="DYK70" s="685"/>
      <c r="DYL70" s="685"/>
      <c r="DYM70" s="685"/>
      <c r="DYN70" s="685"/>
      <c r="DYO70" s="685"/>
      <c r="DYP70" s="685"/>
      <c r="DYQ70" s="685"/>
      <c r="DYR70" s="685"/>
      <c r="DYS70" s="685"/>
      <c r="DYT70" s="685"/>
      <c r="DYU70" s="685"/>
      <c r="DYV70" s="685"/>
      <c r="DYW70" s="685"/>
      <c r="DYX70" s="685"/>
      <c r="DYY70" s="685"/>
      <c r="DYZ70" s="685"/>
      <c r="DZA70" s="685"/>
      <c r="DZB70" s="685"/>
      <c r="DZC70" s="685"/>
      <c r="DZD70" s="685"/>
      <c r="DZE70" s="685"/>
      <c r="DZF70" s="685"/>
      <c r="DZG70" s="685"/>
      <c r="DZH70" s="685"/>
      <c r="DZI70" s="685"/>
      <c r="DZJ70" s="685"/>
      <c r="DZK70" s="685"/>
      <c r="DZL70" s="685"/>
      <c r="DZM70" s="685"/>
      <c r="DZN70" s="685"/>
      <c r="DZO70" s="685"/>
      <c r="DZP70" s="685"/>
      <c r="DZQ70" s="685"/>
      <c r="DZR70" s="685"/>
      <c r="DZS70" s="685"/>
      <c r="DZT70" s="685"/>
      <c r="DZU70" s="685"/>
      <c r="DZV70" s="685"/>
      <c r="DZW70" s="685"/>
      <c r="DZX70" s="685"/>
      <c r="DZY70" s="685"/>
      <c r="DZZ70" s="685"/>
      <c r="EAA70" s="685"/>
      <c r="EAB70" s="685"/>
      <c r="EAC70" s="685"/>
      <c r="EAD70" s="685"/>
      <c r="EAE70" s="685"/>
      <c r="EAF70" s="685"/>
      <c r="EAG70" s="685"/>
      <c r="EAH70" s="685"/>
      <c r="EAI70" s="685"/>
      <c r="EAJ70" s="685"/>
      <c r="EAK70" s="685"/>
      <c r="EAL70" s="685"/>
      <c r="EAM70" s="685"/>
      <c r="EAN70" s="685"/>
      <c r="EAO70" s="685"/>
      <c r="EAP70" s="685"/>
      <c r="EAQ70" s="685"/>
      <c r="EAR70" s="685"/>
      <c r="EAS70" s="685"/>
      <c r="EAT70" s="685"/>
      <c r="EAU70" s="685"/>
      <c r="EAV70" s="685"/>
      <c r="EAW70" s="685"/>
      <c r="EAX70" s="685"/>
      <c r="EAY70" s="685"/>
      <c r="EAZ70" s="685"/>
      <c r="EBA70" s="685"/>
      <c r="EBB70" s="685"/>
      <c r="EBC70" s="685"/>
      <c r="EBD70" s="685"/>
      <c r="EBE70" s="685"/>
      <c r="EBF70" s="685"/>
      <c r="EBG70" s="685"/>
      <c r="EBH70" s="685"/>
      <c r="EBI70" s="685"/>
      <c r="EBJ70" s="685"/>
      <c r="EBK70" s="685"/>
      <c r="EBL70" s="685"/>
      <c r="EBM70" s="685"/>
      <c r="EBN70" s="685"/>
      <c r="EBO70" s="685"/>
      <c r="EBP70" s="685"/>
      <c r="EBQ70" s="685"/>
      <c r="EBR70" s="685"/>
      <c r="EBS70" s="685"/>
      <c r="EBT70" s="685"/>
      <c r="EBU70" s="685"/>
      <c r="EBV70" s="685"/>
      <c r="EBW70" s="685"/>
      <c r="EBX70" s="685"/>
      <c r="EBY70" s="685"/>
      <c r="EBZ70" s="685"/>
      <c r="ECA70" s="685"/>
      <c r="ECB70" s="685"/>
      <c r="ECC70" s="685"/>
      <c r="ECD70" s="685"/>
      <c r="ECE70" s="685"/>
      <c r="ECF70" s="685"/>
      <c r="ECG70" s="685"/>
      <c r="ECH70" s="685"/>
      <c r="ECI70" s="685"/>
      <c r="ECJ70" s="685"/>
      <c r="ECK70" s="685"/>
      <c r="ECL70" s="685"/>
      <c r="ECM70" s="685"/>
      <c r="ECN70" s="685"/>
      <c r="ECO70" s="685"/>
      <c r="ECP70" s="685"/>
      <c r="ECQ70" s="685"/>
      <c r="ECR70" s="685"/>
      <c r="ECS70" s="685"/>
      <c r="ECT70" s="685"/>
      <c r="ECU70" s="685"/>
      <c r="ECV70" s="685"/>
      <c r="ECW70" s="685"/>
      <c r="ECX70" s="685"/>
      <c r="ECY70" s="685"/>
      <c r="ECZ70" s="685"/>
      <c r="EDA70" s="685"/>
      <c r="EDB70" s="685"/>
      <c r="EDC70" s="685"/>
      <c r="EDD70" s="685"/>
      <c r="EDE70" s="685"/>
      <c r="EDF70" s="685"/>
      <c r="EDG70" s="685"/>
      <c r="EDH70" s="685"/>
      <c r="EDI70" s="685"/>
      <c r="EDJ70" s="685"/>
      <c r="EDK70" s="685"/>
      <c r="EDL70" s="685"/>
      <c r="EDM70" s="685"/>
      <c r="EDN70" s="685"/>
      <c r="EDO70" s="685"/>
      <c r="EDP70" s="685"/>
      <c r="EDQ70" s="685"/>
      <c r="EDR70" s="685"/>
      <c r="EDS70" s="685"/>
      <c r="EDT70" s="685"/>
      <c r="EDU70" s="685"/>
      <c r="EDV70" s="685"/>
      <c r="EDW70" s="685"/>
      <c r="EDX70" s="685"/>
      <c r="EDY70" s="685"/>
      <c r="EDZ70" s="685"/>
      <c r="EEA70" s="685"/>
      <c r="EEB70" s="685"/>
      <c r="EEC70" s="685"/>
      <c r="EED70" s="685"/>
      <c r="EEE70" s="685"/>
      <c r="EEF70" s="685"/>
      <c r="EEG70" s="685"/>
      <c r="EEH70" s="685"/>
      <c r="EEI70" s="685"/>
      <c r="EEJ70" s="685"/>
      <c r="EEK70" s="685"/>
      <c r="EEL70" s="685"/>
      <c r="EEM70" s="685"/>
      <c r="EEN70" s="685"/>
      <c r="EEO70" s="685"/>
      <c r="EEP70" s="685"/>
      <c r="EEQ70" s="685"/>
      <c r="EER70" s="685"/>
      <c r="EES70" s="685"/>
      <c r="EET70" s="685"/>
      <c r="EEU70" s="685"/>
      <c r="EEV70" s="685"/>
      <c r="EEW70" s="685"/>
      <c r="EEX70" s="685"/>
      <c r="EEY70" s="685"/>
      <c r="EEZ70" s="685"/>
      <c r="EFA70" s="685"/>
      <c r="EFB70" s="685"/>
      <c r="EFC70" s="685"/>
      <c r="EFD70" s="685"/>
      <c r="EFE70" s="685"/>
      <c r="EFF70" s="685"/>
      <c r="EFG70" s="685"/>
      <c r="EFH70" s="685"/>
      <c r="EFI70" s="685"/>
      <c r="EFJ70" s="685"/>
      <c r="EFK70" s="685"/>
      <c r="EFL70" s="685"/>
      <c r="EFM70" s="685"/>
      <c r="EFN70" s="685"/>
      <c r="EFO70" s="685"/>
      <c r="EFP70" s="685"/>
      <c r="EFQ70" s="685"/>
      <c r="EFR70" s="685"/>
      <c r="EFS70" s="685"/>
      <c r="EFT70" s="685"/>
      <c r="EFU70" s="685"/>
      <c r="EFV70" s="685"/>
      <c r="EFW70" s="685"/>
      <c r="EFX70" s="685"/>
      <c r="EFY70" s="685"/>
      <c r="EFZ70" s="685"/>
      <c r="EGA70" s="685"/>
      <c r="EGB70" s="685"/>
      <c r="EGC70" s="685"/>
      <c r="EGD70" s="685"/>
      <c r="EGE70" s="685"/>
      <c r="EGF70" s="685"/>
      <c r="EGG70" s="685"/>
      <c r="EGH70" s="685"/>
      <c r="EGI70" s="685"/>
      <c r="EGJ70" s="685"/>
      <c r="EGK70" s="685"/>
      <c r="EGL70" s="685"/>
      <c r="EGM70" s="685"/>
      <c r="EGN70" s="685"/>
      <c r="EGO70" s="685"/>
      <c r="EGP70" s="685"/>
      <c r="EGQ70" s="685"/>
      <c r="EGR70" s="685"/>
      <c r="EGS70" s="685"/>
      <c r="EGT70" s="685"/>
      <c r="EGU70" s="685"/>
      <c r="EGV70" s="685"/>
      <c r="EGW70" s="685"/>
      <c r="EGX70" s="685"/>
      <c r="EGY70" s="685"/>
      <c r="EGZ70" s="685"/>
      <c r="EHA70" s="685"/>
      <c r="EHB70" s="685"/>
      <c r="EHC70" s="685"/>
      <c r="EHD70" s="685"/>
      <c r="EHE70" s="685"/>
      <c r="EHF70" s="685"/>
      <c r="EHG70" s="685"/>
      <c r="EHH70" s="685"/>
      <c r="EHI70" s="685"/>
      <c r="EHJ70" s="685"/>
      <c r="EHK70" s="685"/>
      <c r="EHL70" s="685"/>
      <c r="EHM70" s="685"/>
      <c r="EHN70" s="685"/>
      <c r="EHO70" s="685"/>
      <c r="EHP70" s="685"/>
      <c r="EHQ70" s="685"/>
      <c r="EHR70" s="685"/>
      <c r="EHS70" s="685"/>
      <c r="EHT70" s="685"/>
      <c r="EHU70" s="685"/>
      <c r="EHV70" s="685"/>
      <c r="EHW70" s="685"/>
      <c r="EHX70" s="685"/>
      <c r="EHY70" s="685"/>
      <c r="EHZ70" s="685"/>
      <c r="EIA70" s="685"/>
      <c r="EIB70" s="685"/>
      <c r="EIC70" s="685"/>
      <c r="EID70" s="685"/>
      <c r="EIE70" s="685"/>
      <c r="EIF70" s="685"/>
      <c r="EIG70" s="685"/>
      <c r="EIH70" s="685"/>
      <c r="EII70" s="685"/>
      <c r="EIJ70" s="685"/>
      <c r="EIK70" s="685"/>
      <c r="EIL70" s="685"/>
      <c r="EIM70" s="685"/>
      <c r="EIN70" s="685"/>
      <c r="EIO70" s="685"/>
      <c r="EIP70" s="685"/>
      <c r="EIQ70" s="685"/>
      <c r="EIR70" s="685"/>
      <c r="EIS70" s="685"/>
      <c r="EIT70" s="685"/>
      <c r="EIU70" s="685"/>
      <c r="EIV70" s="685"/>
      <c r="EIW70" s="685"/>
      <c r="EIX70" s="685"/>
      <c r="EIY70" s="685"/>
      <c r="EIZ70" s="685"/>
      <c r="EJA70" s="685"/>
      <c r="EJB70" s="685"/>
      <c r="EJC70" s="685"/>
      <c r="EJD70" s="685"/>
      <c r="EJE70" s="685"/>
      <c r="EJF70" s="685"/>
      <c r="EJG70" s="685"/>
      <c r="EJH70" s="685"/>
      <c r="EJI70" s="685"/>
      <c r="EJJ70" s="685"/>
      <c r="EJK70" s="685"/>
      <c r="EJL70" s="685"/>
      <c r="EJM70" s="685"/>
      <c r="EJN70" s="685"/>
      <c r="EJO70" s="685"/>
      <c r="EJP70" s="685"/>
      <c r="EJQ70" s="685"/>
      <c r="EJR70" s="685"/>
      <c r="EJS70" s="685"/>
      <c r="EJT70" s="685"/>
      <c r="EJU70" s="685"/>
      <c r="EJV70" s="685"/>
      <c r="EJW70" s="685"/>
      <c r="EJX70" s="685"/>
      <c r="EJY70" s="685"/>
      <c r="EJZ70" s="685"/>
      <c r="EKA70" s="685"/>
      <c r="EKB70" s="685"/>
      <c r="EKC70" s="685"/>
      <c r="EKD70" s="685"/>
      <c r="EKE70" s="685"/>
      <c r="EKF70" s="685"/>
      <c r="EKG70" s="685"/>
      <c r="EKH70" s="685"/>
      <c r="EKI70" s="685"/>
      <c r="EKJ70" s="685"/>
      <c r="EKK70" s="685"/>
      <c r="EKL70" s="685"/>
      <c r="EKM70" s="685"/>
      <c r="EKN70" s="685"/>
      <c r="EKO70" s="685"/>
      <c r="EKP70" s="685"/>
      <c r="EKQ70" s="685"/>
      <c r="EKR70" s="685"/>
      <c r="EKS70" s="685"/>
      <c r="EKT70" s="685"/>
      <c r="EKU70" s="685"/>
      <c r="EKV70" s="685"/>
      <c r="EKW70" s="685"/>
      <c r="EKX70" s="685"/>
      <c r="EKY70" s="685"/>
      <c r="EKZ70" s="685"/>
      <c r="ELA70" s="685"/>
      <c r="ELB70" s="685"/>
      <c r="ELC70" s="685"/>
      <c r="ELD70" s="685"/>
      <c r="ELE70" s="685"/>
      <c r="ELF70" s="685"/>
      <c r="ELG70" s="685"/>
      <c r="ELH70" s="685"/>
      <c r="ELI70" s="685"/>
      <c r="ELJ70" s="685"/>
      <c r="ELK70" s="685"/>
      <c r="ELL70" s="685"/>
      <c r="ELM70" s="685"/>
      <c r="ELN70" s="685"/>
      <c r="ELO70" s="685"/>
      <c r="ELP70" s="685"/>
      <c r="ELQ70" s="685"/>
      <c r="ELR70" s="685"/>
      <c r="ELS70" s="685"/>
      <c r="ELT70" s="685"/>
      <c r="ELU70" s="685"/>
      <c r="ELV70" s="685"/>
      <c r="ELW70" s="685"/>
      <c r="ELX70" s="685"/>
      <c r="ELY70" s="685"/>
      <c r="ELZ70" s="685"/>
      <c r="EMA70" s="685"/>
      <c r="EMB70" s="685"/>
      <c r="EMC70" s="685"/>
      <c r="EMD70" s="685"/>
      <c r="EME70" s="685"/>
      <c r="EMF70" s="685"/>
      <c r="EMG70" s="685"/>
      <c r="EMH70" s="685"/>
      <c r="EMI70" s="685"/>
      <c r="EMJ70" s="685"/>
      <c r="EMK70" s="685"/>
      <c r="EML70" s="685"/>
      <c r="EMM70" s="685"/>
      <c r="EMN70" s="685"/>
      <c r="EMO70" s="685"/>
      <c r="EMP70" s="685"/>
      <c r="EMQ70" s="685"/>
      <c r="EMR70" s="685"/>
      <c r="EMS70" s="685"/>
      <c r="EMT70" s="685"/>
      <c r="EMU70" s="685"/>
      <c r="EMV70" s="685"/>
      <c r="EMW70" s="685"/>
      <c r="EMX70" s="685"/>
      <c r="EMY70" s="685"/>
      <c r="EMZ70" s="685"/>
      <c r="ENA70" s="685"/>
      <c r="ENB70" s="685"/>
      <c r="ENC70" s="685"/>
      <c r="END70" s="685"/>
      <c r="ENE70" s="685"/>
      <c r="ENF70" s="685"/>
      <c r="ENG70" s="685"/>
      <c r="ENH70" s="685"/>
      <c r="ENI70" s="685"/>
      <c r="ENJ70" s="685"/>
      <c r="ENK70" s="685"/>
      <c r="ENL70" s="685"/>
      <c r="ENM70" s="685"/>
      <c r="ENN70" s="685"/>
      <c r="ENO70" s="685"/>
      <c r="ENP70" s="685"/>
      <c r="ENQ70" s="685"/>
      <c r="ENR70" s="685"/>
      <c r="ENS70" s="685"/>
      <c r="ENT70" s="685"/>
      <c r="ENU70" s="685"/>
      <c r="ENV70" s="685"/>
      <c r="ENW70" s="685"/>
      <c r="ENX70" s="685"/>
      <c r="ENY70" s="685"/>
      <c r="ENZ70" s="685"/>
      <c r="EOA70" s="685"/>
      <c r="EOB70" s="685"/>
      <c r="EOC70" s="685"/>
      <c r="EOD70" s="685"/>
      <c r="EOE70" s="685"/>
      <c r="EOF70" s="685"/>
      <c r="EOG70" s="685"/>
      <c r="EOH70" s="685"/>
      <c r="EOI70" s="685"/>
      <c r="EOJ70" s="685"/>
      <c r="EOK70" s="685"/>
      <c r="EOL70" s="685"/>
      <c r="EOM70" s="685"/>
      <c r="EON70" s="685"/>
      <c r="EOO70" s="685"/>
      <c r="EOP70" s="685"/>
      <c r="EOQ70" s="685"/>
      <c r="EOR70" s="685"/>
      <c r="EOS70" s="685"/>
      <c r="EOT70" s="685"/>
      <c r="EOU70" s="685"/>
      <c r="EOV70" s="685"/>
      <c r="EOW70" s="685"/>
      <c r="EOX70" s="685"/>
      <c r="EOY70" s="685"/>
      <c r="EOZ70" s="685"/>
      <c r="EPA70" s="685"/>
      <c r="EPB70" s="685"/>
      <c r="EPC70" s="685"/>
      <c r="EPD70" s="685"/>
      <c r="EPE70" s="685"/>
      <c r="EPF70" s="685"/>
      <c r="EPG70" s="685"/>
      <c r="EPH70" s="685"/>
      <c r="EPI70" s="685"/>
      <c r="EPJ70" s="685"/>
      <c r="EPK70" s="685"/>
      <c r="EPL70" s="685"/>
      <c r="EPM70" s="685"/>
      <c r="EPN70" s="685"/>
      <c r="EPO70" s="685"/>
      <c r="EPP70" s="685"/>
      <c r="EPQ70" s="685"/>
      <c r="EPR70" s="685"/>
      <c r="EPS70" s="685"/>
      <c r="EPT70" s="685"/>
      <c r="EPU70" s="685"/>
      <c r="EPV70" s="685"/>
      <c r="EPW70" s="685"/>
      <c r="EPX70" s="685"/>
      <c r="EPY70" s="685"/>
      <c r="EPZ70" s="685"/>
      <c r="EQA70" s="685"/>
      <c r="EQB70" s="685"/>
      <c r="EQC70" s="685"/>
      <c r="EQD70" s="685"/>
      <c r="EQE70" s="685"/>
      <c r="EQF70" s="685"/>
      <c r="EQG70" s="685"/>
      <c r="EQH70" s="685"/>
      <c r="EQI70" s="685"/>
      <c r="EQJ70" s="685"/>
      <c r="EQK70" s="685"/>
      <c r="EQL70" s="685"/>
      <c r="EQM70" s="685"/>
      <c r="EQN70" s="685"/>
      <c r="EQO70" s="685"/>
      <c r="EQP70" s="685"/>
      <c r="EQQ70" s="685"/>
      <c r="EQR70" s="685"/>
      <c r="EQS70" s="685"/>
      <c r="EQT70" s="685"/>
      <c r="EQU70" s="685"/>
      <c r="EQV70" s="685"/>
      <c r="EQW70" s="685"/>
      <c r="EQX70" s="685"/>
      <c r="EQY70" s="685"/>
      <c r="EQZ70" s="685"/>
      <c r="ERA70" s="685"/>
      <c r="ERB70" s="685"/>
      <c r="ERC70" s="685"/>
      <c r="ERD70" s="685"/>
      <c r="ERE70" s="685"/>
      <c r="ERF70" s="685"/>
      <c r="ERG70" s="685"/>
      <c r="ERH70" s="685"/>
      <c r="ERI70" s="685"/>
      <c r="ERJ70" s="685"/>
      <c r="ERK70" s="685"/>
      <c r="ERL70" s="685"/>
      <c r="ERM70" s="685"/>
      <c r="ERN70" s="685"/>
      <c r="ERO70" s="685"/>
      <c r="ERP70" s="685"/>
      <c r="ERQ70" s="685"/>
      <c r="ERR70" s="685"/>
      <c r="ERS70" s="685"/>
      <c r="ERT70" s="685"/>
      <c r="ERU70" s="685"/>
      <c r="ERV70" s="685"/>
      <c r="ERW70" s="685"/>
      <c r="ERX70" s="685"/>
      <c r="ERY70" s="685"/>
      <c r="ERZ70" s="685"/>
      <c r="ESA70" s="685"/>
      <c r="ESB70" s="685"/>
      <c r="ESC70" s="685"/>
      <c r="ESD70" s="685"/>
      <c r="ESE70" s="685"/>
      <c r="ESF70" s="685"/>
      <c r="ESG70" s="685"/>
      <c r="ESH70" s="685"/>
      <c r="ESI70" s="685"/>
      <c r="ESJ70" s="685"/>
      <c r="ESK70" s="685"/>
      <c r="ESL70" s="685"/>
      <c r="ESM70" s="685"/>
      <c r="ESN70" s="685"/>
      <c r="ESO70" s="685"/>
      <c r="ESP70" s="685"/>
      <c r="ESQ70" s="685"/>
      <c r="ESR70" s="685"/>
      <c r="ESS70" s="685"/>
      <c r="EST70" s="685"/>
      <c r="ESU70" s="685"/>
      <c r="ESV70" s="685"/>
      <c r="ESW70" s="685"/>
      <c r="ESX70" s="685"/>
      <c r="ESY70" s="685"/>
      <c r="ESZ70" s="685"/>
      <c r="ETA70" s="685"/>
      <c r="ETB70" s="685"/>
      <c r="ETC70" s="685"/>
      <c r="ETD70" s="685"/>
      <c r="ETE70" s="685"/>
      <c r="ETF70" s="685"/>
      <c r="ETG70" s="685"/>
      <c r="ETH70" s="685"/>
      <c r="ETI70" s="685"/>
      <c r="ETJ70" s="685"/>
      <c r="ETK70" s="685"/>
      <c r="ETL70" s="685"/>
      <c r="ETM70" s="685"/>
      <c r="ETN70" s="685"/>
      <c r="ETO70" s="685"/>
      <c r="ETP70" s="685"/>
      <c r="ETQ70" s="685"/>
      <c r="ETR70" s="685"/>
      <c r="ETS70" s="685"/>
      <c r="ETT70" s="685"/>
      <c r="ETU70" s="685"/>
      <c r="ETV70" s="685"/>
      <c r="ETW70" s="685"/>
      <c r="ETX70" s="685"/>
      <c r="ETY70" s="685"/>
      <c r="ETZ70" s="685"/>
      <c r="EUA70" s="685"/>
      <c r="EUB70" s="685"/>
      <c r="EUC70" s="685"/>
      <c r="EUD70" s="685"/>
      <c r="EUE70" s="685"/>
      <c r="EUF70" s="685"/>
      <c r="EUG70" s="685"/>
      <c r="EUH70" s="685"/>
      <c r="EUI70" s="685"/>
      <c r="EUJ70" s="685"/>
      <c r="EUK70" s="685"/>
      <c r="EUL70" s="685"/>
      <c r="EUM70" s="685"/>
      <c r="EUN70" s="685"/>
      <c r="EUO70" s="685"/>
      <c r="EUP70" s="685"/>
      <c r="EUQ70" s="685"/>
      <c r="EUR70" s="685"/>
      <c r="EUS70" s="685"/>
      <c r="EUT70" s="685"/>
      <c r="EUU70" s="685"/>
      <c r="EUV70" s="685"/>
      <c r="EUW70" s="685"/>
      <c r="EUX70" s="685"/>
      <c r="EUY70" s="685"/>
      <c r="EUZ70" s="685"/>
      <c r="EVA70" s="685"/>
      <c r="EVB70" s="685"/>
      <c r="EVC70" s="685"/>
      <c r="EVD70" s="685"/>
      <c r="EVE70" s="685"/>
      <c r="EVF70" s="685"/>
      <c r="EVG70" s="685"/>
      <c r="EVH70" s="685"/>
      <c r="EVI70" s="685"/>
      <c r="EVJ70" s="685"/>
      <c r="EVK70" s="685"/>
      <c r="EVL70" s="685"/>
      <c r="EVM70" s="685"/>
      <c r="EVN70" s="685"/>
      <c r="EVO70" s="685"/>
      <c r="EVP70" s="685"/>
      <c r="EVQ70" s="685"/>
      <c r="EVR70" s="685"/>
      <c r="EVS70" s="685"/>
      <c r="EVT70" s="685"/>
      <c r="EVU70" s="685"/>
      <c r="EVV70" s="685"/>
      <c r="EVW70" s="685"/>
      <c r="EVX70" s="685"/>
      <c r="EVY70" s="685"/>
      <c r="EVZ70" s="685"/>
      <c r="EWA70" s="685"/>
      <c r="EWB70" s="685"/>
      <c r="EWC70" s="685"/>
      <c r="EWD70" s="685"/>
      <c r="EWE70" s="685"/>
      <c r="EWF70" s="685"/>
      <c r="EWG70" s="685"/>
      <c r="EWH70" s="685"/>
      <c r="EWI70" s="685"/>
      <c r="EWJ70" s="685"/>
      <c r="EWK70" s="685"/>
      <c r="EWL70" s="685"/>
      <c r="EWM70" s="685"/>
      <c r="EWN70" s="685"/>
      <c r="EWO70" s="685"/>
      <c r="EWP70" s="685"/>
      <c r="EWQ70" s="685"/>
      <c r="EWR70" s="685"/>
      <c r="EWS70" s="685"/>
      <c r="EWT70" s="685"/>
      <c r="EWU70" s="685"/>
      <c r="EWV70" s="685"/>
      <c r="EWW70" s="685"/>
      <c r="EWX70" s="685"/>
      <c r="EWY70" s="685"/>
      <c r="EWZ70" s="685"/>
      <c r="EXA70" s="685"/>
      <c r="EXB70" s="685"/>
      <c r="EXC70" s="685"/>
      <c r="EXD70" s="685"/>
      <c r="EXE70" s="685"/>
      <c r="EXF70" s="685"/>
      <c r="EXG70" s="685"/>
      <c r="EXH70" s="685"/>
      <c r="EXI70" s="685"/>
      <c r="EXJ70" s="685"/>
      <c r="EXK70" s="685"/>
      <c r="EXL70" s="685"/>
      <c r="EXM70" s="685"/>
      <c r="EXN70" s="685"/>
      <c r="EXO70" s="685"/>
      <c r="EXP70" s="685"/>
      <c r="EXQ70" s="685"/>
      <c r="EXR70" s="685"/>
      <c r="EXS70" s="685"/>
      <c r="EXT70" s="685"/>
      <c r="EXU70" s="685"/>
      <c r="EXV70" s="685"/>
      <c r="EXW70" s="685"/>
      <c r="EXX70" s="685"/>
      <c r="EXY70" s="685"/>
      <c r="EXZ70" s="685"/>
      <c r="EYA70" s="685"/>
      <c r="EYB70" s="685"/>
      <c r="EYC70" s="685"/>
      <c r="EYD70" s="685"/>
      <c r="EYE70" s="685"/>
      <c r="EYF70" s="685"/>
      <c r="EYG70" s="685"/>
      <c r="EYH70" s="685"/>
      <c r="EYI70" s="685"/>
      <c r="EYJ70" s="685"/>
      <c r="EYK70" s="685"/>
      <c r="EYL70" s="685"/>
      <c r="EYM70" s="685"/>
      <c r="EYN70" s="685"/>
      <c r="EYO70" s="685"/>
      <c r="EYP70" s="685"/>
      <c r="EYQ70" s="685"/>
      <c r="EYR70" s="685"/>
      <c r="EYS70" s="685"/>
      <c r="EYT70" s="685"/>
      <c r="EYU70" s="685"/>
      <c r="EYV70" s="685"/>
      <c r="EYW70" s="685"/>
      <c r="EYX70" s="685"/>
      <c r="EYY70" s="685"/>
      <c r="EYZ70" s="685"/>
      <c r="EZA70" s="685"/>
      <c r="EZB70" s="685"/>
      <c r="EZC70" s="685"/>
      <c r="EZD70" s="685"/>
      <c r="EZE70" s="685"/>
      <c r="EZF70" s="685"/>
      <c r="EZG70" s="685"/>
      <c r="EZH70" s="685"/>
      <c r="EZI70" s="685"/>
      <c r="EZJ70" s="685"/>
      <c r="EZK70" s="685"/>
      <c r="EZL70" s="685"/>
      <c r="EZM70" s="685"/>
      <c r="EZN70" s="685"/>
      <c r="EZO70" s="685"/>
      <c r="EZP70" s="685"/>
      <c r="EZQ70" s="685"/>
      <c r="EZR70" s="685"/>
      <c r="EZS70" s="685"/>
      <c r="EZT70" s="685"/>
      <c r="EZU70" s="685"/>
      <c r="EZV70" s="685"/>
      <c r="EZW70" s="685"/>
      <c r="EZX70" s="685"/>
      <c r="EZY70" s="685"/>
      <c r="EZZ70" s="685"/>
      <c r="FAA70" s="685"/>
      <c r="FAB70" s="685"/>
      <c r="FAC70" s="685"/>
      <c r="FAD70" s="685"/>
      <c r="FAE70" s="685"/>
      <c r="FAF70" s="685"/>
      <c r="FAG70" s="685"/>
      <c r="FAH70" s="685"/>
      <c r="FAI70" s="685"/>
      <c r="FAJ70" s="685"/>
      <c r="FAK70" s="685"/>
      <c r="FAL70" s="685"/>
      <c r="FAM70" s="685"/>
      <c r="FAN70" s="685"/>
      <c r="FAO70" s="685"/>
      <c r="FAP70" s="685"/>
      <c r="FAQ70" s="685"/>
      <c r="FAR70" s="685"/>
      <c r="FAS70" s="685"/>
      <c r="FAT70" s="685"/>
      <c r="FAU70" s="685"/>
      <c r="FAV70" s="685"/>
      <c r="FAW70" s="685"/>
      <c r="FAX70" s="685"/>
      <c r="FAY70" s="685"/>
      <c r="FAZ70" s="685"/>
      <c r="FBA70" s="685"/>
      <c r="FBB70" s="685"/>
      <c r="FBC70" s="685"/>
      <c r="FBD70" s="685"/>
      <c r="FBE70" s="685"/>
      <c r="FBF70" s="685"/>
      <c r="FBG70" s="685"/>
      <c r="FBH70" s="685"/>
      <c r="FBI70" s="685"/>
      <c r="FBJ70" s="685"/>
      <c r="FBK70" s="685"/>
      <c r="FBL70" s="685"/>
      <c r="FBM70" s="685"/>
      <c r="FBN70" s="685"/>
      <c r="FBO70" s="685"/>
      <c r="FBP70" s="685"/>
      <c r="FBQ70" s="685"/>
      <c r="FBR70" s="685"/>
      <c r="FBS70" s="685"/>
      <c r="FBT70" s="685"/>
      <c r="FBU70" s="685"/>
      <c r="FBV70" s="685"/>
      <c r="FBW70" s="685"/>
      <c r="FBX70" s="685"/>
      <c r="FBY70" s="685"/>
      <c r="FBZ70" s="685"/>
      <c r="FCA70" s="685"/>
      <c r="FCB70" s="685"/>
      <c r="FCC70" s="685"/>
      <c r="FCD70" s="685"/>
      <c r="FCE70" s="685"/>
      <c r="FCF70" s="685"/>
      <c r="FCG70" s="685"/>
      <c r="FCH70" s="685"/>
      <c r="FCI70" s="685"/>
      <c r="FCJ70" s="685"/>
      <c r="FCK70" s="685"/>
      <c r="FCL70" s="685"/>
      <c r="FCM70" s="685"/>
      <c r="FCN70" s="685"/>
      <c r="FCO70" s="685"/>
      <c r="FCP70" s="685"/>
      <c r="FCQ70" s="685"/>
      <c r="FCR70" s="685"/>
      <c r="FCS70" s="685"/>
      <c r="FCT70" s="685"/>
      <c r="FCU70" s="685"/>
      <c r="FCV70" s="685"/>
      <c r="FCW70" s="685"/>
      <c r="FCX70" s="685"/>
      <c r="FCY70" s="685"/>
      <c r="FCZ70" s="685"/>
      <c r="FDA70" s="685"/>
      <c r="FDB70" s="685"/>
      <c r="FDC70" s="685"/>
      <c r="FDD70" s="685"/>
      <c r="FDE70" s="685"/>
      <c r="FDF70" s="685"/>
      <c r="FDG70" s="685"/>
      <c r="FDH70" s="685"/>
      <c r="FDI70" s="685"/>
      <c r="FDJ70" s="685"/>
      <c r="FDK70" s="685"/>
      <c r="FDL70" s="685"/>
      <c r="FDM70" s="685"/>
      <c r="FDN70" s="685"/>
      <c r="FDO70" s="685"/>
      <c r="FDP70" s="685"/>
      <c r="FDQ70" s="685"/>
      <c r="FDR70" s="685"/>
      <c r="FDS70" s="685"/>
      <c r="FDT70" s="685"/>
      <c r="FDU70" s="685"/>
      <c r="FDV70" s="685"/>
      <c r="FDW70" s="685"/>
      <c r="FDX70" s="685"/>
      <c r="FDY70" s="685"/>
      <c r="FDZ70" s="685"/>
      <c r="FEA70" s="685"/>
      <c r="FEB70" s="685"/>
      <c r="FEC70" s="685"/>
      <c r="FED70" s="685"/>
      <c r="FEE70" s="685"/>
      <c r="FEF70" s="685"/>
      <c r="FEG70" s="685"/>
      <c r="FEH70" s="685"/>
      <c r="FEI70" s="685"/>
      <c r="FEJ70" s="685"/>
      <c r="FEK70" s="685"/>
      <c r="FEL70" s="685"/>
      <c r="FEM70" s="685"/>
      <c r="FEN70" s="685"/>
      <c r="FEO70" s="685"/>
      <c r="FEP70" s="685"/>
      <c r="FEQ70" s="685"/>
      <c r="FER70" s="685"/>
      <c r="FES70" s="685"/>
      <c r="FET70" s="685"/>
      <c r="FEU70" s="685"/>
      <c r="FEV70" s="685"/>
      <c r="FEW70" s="685"/>
      <c r="FEX70" s="685"/>
      <c r="FEY70" s="685"/>
      <c r="FEZ70" s="685"/>
      <c r="FFA70" s="685"/>
      <c r="FFB70" s="685"/>
      <c r="FFC70" s="685"/>
      <c r="FFD70" s="685"/>
      <c r="FFE70" s="685"/>
      <c r="FFF70" s="685"/>
      <c r="FFG70" s="685"/>
      <c r="FFH70" s="685"/>
      <c r="FFI70" s="685"/>
      <c r="FFJ70" s="685"/>
      <c r="FFK70" s="685"/>
      <c r="FFL70" s="685"/>
      <c r="FFM70" s="685"/>
      <c r="FFN70" s="685"/>
      <c r="FFO70" s="685"/>
      <c r="FFP70" s="685"/>
      <c r="FFQ70" s="685"/>
      <c r="FFR70" s="685"/>
      <c r="FFS70" s="685"/>
      <c r="FFT70" s="685"/>
      <c r="FFU70" s="685"/>
      <c r="FFV70" s="685"/>
      <c r="FFW70" s="685"/>
      <c r="FFX70" s="685"/>
      <c r="FFY70" s="685"/>
      <c r="FFZ70" s="685"/>
      <c r="FGA70" s="685"/>
      <c r="FGB70" s="685"/>
      <c r="FGC70" s="685"/>
      <c r="FGD70" s="685"/>
      <c r="FGE70" s="685"/>
      <c r="FGF70" s="685"/>
      <c r="FGG70" s="685"/>
      <c r="FGH70" s="685"/>
      <c r="FGI70" s="685"/>
      <c r="FGJ70" s="685"/>
      <c r="FGK70" s="685"/>
      <c r="FGL70" s="685"/>
      <c r="FGM70" s="685"/>
      <c r="FGN70" s="685"/>
      <c r="FGO70" s="685"/>
      <c r="FGP70" s="685"/>
      <c r="FGQ70" s="685"/>
      <c r="FGR70" s="685"/>
      <c r="FGS70" s="685"/>
      <c r="FGT70" s="685"/>
      <c r="FGU70" s="685"/>
      <c r="FGV70" s="685"/>
      <c r="FGW70" s="685"/>
      <c r="FGX70" s="685"/>
      <c r="FGY70" s="685"/>
      <c r="FGZ70" s="685"/>
      <c r="FHA70" s="685"/>
      <c r="FHB70" s="685"/>
      <c r="FHC70" s="685"/>
      <c r="FHD70" s="685"/>
      <c r="FHE70" s="685"/>
      <c r="FHF70" s="685"/>
      <c r="FHG70" s="685"/>
      <c r="FHH70" s="685"/>
      <c r="FHI70" s="685"/>
      <c r="FHJ70" s="685"/>
      <c r="FHK70" s="685"/>
      <c r="FHL70" s="685"/>
      <c r="FHM70" s="685"/>
      <c r="FHN70" s="685"/>
      <c r="FHO70" s="685"/>
      <c r="FHP70" s="685"/>
      <c r="FHQ70" s="685"/>
      <c r="FHR70" s="685"/>
      <c r="FHS70" s="685"/>
      <c r="FHT70" s="685"/>
      <c r="FHU70" s="685"/>
      <c r="FHV70" s="685"/>
      <c r="FHW70" s="685"/>
      <c r="FHX70" s="685"/>
      <c r="FHY70" s="685"/>
      <c r="FHZ70" s="685"/>
      <c r="FIA70" s="685"/>
      <c r="FIB70" s="685"/>
      <c r="FIC70" s="685"/>
      <c r="FID70" s="685"/>
      <c r="FIE70" s="685"/>
      <c r="FIF70" s="685"/>
      <c r="FIG70" s="685"/>
      <c r="FIH70" s="685"/>
      <c r="FII70" s="685"/>
      <c r="FIJ70" s="685"/>
      <c r="FIK70" s="685"/>
      <c r="FIL70" s="685"/>
      <c r="FIM70" s="685"/>
      <c r="FIN70" s="685"/>
      <c r="FIO70" s="685"/>
      <c r="FIP70" s="685"/>
      <c r="FIQ70" s="685"/>
      <c r="FIR70" s="685"/>
      <c r="FIS70" s="685"/>
      <c r="FIT70" s="685"/>
      <c r="FIU70" s="685"/>
      <c r="FIV70" s="685"/>
      <c r="FIW70" s="685"/>
      <c r="FIX70" s="685"/>
      <c r="FIY70" s="685"/>
      <c r="FIZ70" s="685"/>
      <c r="FJA70" s="685"/>
      <c r="FJB70" s="685"/>
      <c r="FJC70" s="685"/>
      <c r="FJD70" s="685"/>
      <c r="FJE70" s="685"/>
      <c r="FJF70" s="685"/>
      <c r="FJG70" s="685"/>
      <c r="FJH70" s="685"/>
      <c r="FJI70" s="685"/>
      <c r="FJJ70" s="685"/>
      <c r="FJK70" s="685"/>
      <c r="FJL70" s="685"/>
      <c r="FJM70" s="685"/>
      <c r="FJN70" s="685"/>
      <c r="FJO70" s="685"/>
      <c r="FJP70" s="685"/>
      <c r="FJQ70" s="685"/>
      <c r="FJR70" s="685"/>
      <c r="FJS70" s="685"/>
      <c r="FJT70" s="685"/>
      <c r="FJU70" s="685"/>
      <c r="FJV70" s="685"/>
      <c r="FJW70" s="685"/>
      <c r="FJX70" s="685"/>
      <c r="FJY70" s="685"/>
      <c r="FJZ70" s="685"/>
      <c r="FKA70" s="685"/>
      <c r="FKB70" s="685"/>
      <c r="FKC70" s="685"/>
      <c r="FKD70" s="685"/>
      <c r="FKE70" s="685"/>
      <c r="FKF70" s="685"/>
      <c r="FKG70" s="685"/>
      <c r="FKH70" s="685"/>
      <c r="FKI70" s="685"/>
      <c r="FKJ70" s="685"/>
      <c r="FKK70" s="685"/>
      <c r="FKL70" s="685"/>
      <c r="FKM70" s="685"/>
      <c r="FKN70" s="685"/>
      <c r="FKO70" s="685"/>
      <c r="FKP70" s="685"/>
      <c r="FKQ70" s="685"/>
      <c r="FKR70" s="685"/>
      <c r="FKS70" s="685"/>
      <c r="FKT70" s="685"/>
      <c r="FKU70" s="685"/>
      <c r="FKV70" s="685"/>
      <c r="FKW70" s="685"/>
      <c r="FKX70" s="685"/>
      <c r="FKY70" s="685"/>
      <c r="FKZ70" s="685"/>
      <c r="FLA70" s="685"/>
      <c r="FLB70" s="685"/>
      <c r="FLC70" s="685"/>
      <c r="FLD70" s="685"/>
      <c r="FLE70" s="685"/>
      <c r="FLF70" s="685"/>
      <c r="FLG70" s="685"/>
      <c r="FLH70" s="685"/>
      <c r="FLI70" s="685"/>
      <c r="FLJ70" s="685"/>
      <c r="FLK70" s="685"/>
      <c r="FLL70" s="685"/>
      <c r="FLM70" s="685"/>
      <c r="FLN70" s="685"/>
      <c r="FLO70" s="685"/>
      <c r="FLP70" s="685"/>
      <c r="FLQ70" s="685"/>
      <c r="FLR70" s="685"/>
      <c r="FLS70" s="685"/>
      <c r="FLT70" s="685"/>
      <c r="FLU70" s="685"/>
      <c r="FLV70" s="685"/>
      <c r="FLW70" s="685"/>
      <c r="FLX70" s="685"/>
      <c r="FLY70" s="685"/>
      <c r="FLZ70" s="685"/>
      <c r="FMA70" s="685"/>
      <c r="FMB70" s="685"/>
      <c r="FMC70" s="685"/>
      <c r="FMD70" s="685"/>
      <c r="FME70" s="685"/>
      <c r="FMF70" s="685"/>
      <c r="FMG70" s="685"/>
      <c r="FMH70" s="685"/>
      <c r="FMI70" s="685"/>
      <c r="FMJ70" s="685"/>
      <c r="FMK70" s="685"/>
      <c r="FML70" s="685"/>
      <c r="FMM70" s="685"/>
      <c r="FMN70" s="685"/>
      <c r="FMO70" s="685"/>
      <c r="FMP70" s="685"/>
      <c r="FMQ70" s="685"/>
      <c r="FMR70" s="685"/>
      <c r="FMS70" s="685"/>
      <c r="FMT70" s="685"/>
      <c r="FMU70" s="685"/>
      <c r="FMV70" s="685"/>
      <c r="FMW70" s="685"/>
      <c r="FMX70" s="685"/>
      <c r="FMY70" s="685"/>
      <c r="FMZ70" s="685"/>
      <c r="FNA70" s="685"/>
      <c r="FNB70" s="685"/>
      <c r="FNC70" s="685"/>
      <c r="FND70" s="685"/>
      <c r="FNE70" s="685"/>
      <c r="FNF70" s="685"/>
      <c r="FNG70" s="685"/>
      <c r="FNH70" s="685"/>
      <c r="FNI70" s="685"/>
      <c r="FNJ70" s="685"/>
      <c r="FNK70" s="685"/>
      <c r="FNL70" s="685"/>
      <c r="FNM70" s="685"/>
      <c r="FNN70" s="685"/>
      <c r="FNO70" s="685"/>
      <c r="FNP70" s="685"/>
      <c r="FNQ70" s="685"/>
      <c r="FNR70" s="685"/>
      <c r="FNS70" s="685"/>
      <c r="FNT70" s="685"/>
      <c r="FNU70" s="685"/>
      <c r="FNV70" s="685"/>
      <c r="FNW70" s="685"/>
      <c r="FNX70" s="685"/>
      <c r="FNY70" s="685"/>
      <c r="FNZ70" s="685"/>
      <c r="FOA70" s="685"/>
      <c r="FOB70" s="685"/>
      <c r="FOC70" s="685"/>
      <c r="FOD70" s="685"/>
      <c r="FOE70" s="685"/>
      <c r="FOF70" s="685"/>
      <c r="FOG70" s="685"/>
      <c r="FOH70" s="685"/>
      <c r="FOI70" s="685"/>
      <c r="FOJ70" s="685"/>
      <c r="FOK70" s="685"/>
      <c r="FOL70" s="685"/>
      <c r="FOM70" s="685"/>
      <c r="FON70" s="685"/>
      <c r="FOO70" s="685"/>
      <c r="FOP70" s="685"/>
      <c r="FOQ70" s="685"/>
      <c r="FOR70" s="685"/>
      <c r="FOS70" s="685"/>
      <c r="FOT70" s="685"/>
      <c r="FOU70" s="685"/>
      <c r="FOV70" s="685"/>
      <c r="FOW70" s="685"/>
      <c r="FOX70" s="685"/>
      <c r="FOY70" s="685"/>
      <c r="FOZ70" s="685"/>
      <c r="FPA70" s="685"/>
      <c r="FPB70" s="685"/>
      <c r="FPC70" s="685"/>
      <c r="FPD70" s="685"/>
      <c r="FPE70" s="685"/>
      <c r="FPF70" s="685"/>
      <c r="FPG70" s="685"/>
      <c r="FPH70" s="685"/>
      <c r="FPI70" s="685"/>
      <c r="FPJ70" s="685"/>
      <c r="FPK70" s="685"/>
      <c r="FPL70" s="685"/>
      <c r="FPM70" s="685"/>
      <c r="FPN70" s="685"/>
      <c r="FPO70" s="685"/>
      <c r="FPP70" s="685"/>
      <c r="FPQ70" s="685"/>
      <c r="FPR70" s="685"/>
      <c r="FPS70" s="685"/>
      <c r="FPT70" s="685"/>
      <c r="FPU70" s="685"/>
      <c r="FPV70" s="685"/>
      <c r="FPW70" s="685"/>
      <c r="FPX70" s="685"/>
      <c r="FPY70" s="685"/>
      <c r="FPZ70" s="685"/>
      <c r="FQA70" s="685"/>
      <c r="FQB70" s="685"/>
      <c r="FQC70" s="685"/>
      <c r="FQD70" s="685"/>
      <c r="FQE70" s="685"/>
      <c r="FQF70" s="685"/>
      <c r="FQG70" s="685"/>
      <c r="FQH70" s="685"/>
      <c r="FQI70" s="685"/>
      <c r="FQJ70" s="685"/>
      <c r="FQK70" s="685"/>
      <c r="FQL70" s="685"/>
      <c r="FQM70" s="685"/>
      <c r="FQN70" s="685"/>
      <c r="FQO70" s="685"/>
      <c r="FQP70" s="685"/>
      <c r="FQQ70" s="685"/>
      <c r="FQR70" s="685"/>
      <c r="FQS70" s="685"/>
      <c r="FQT70" s="685"/>
      <c r="FQU70" s="685"/>
      <c r="FQV70" s="685"/>
      <c r="FQW70" s="685"/>
      <c r="FQX70" s="685"/>
      <c r="FQY70" s="685"/>
      <c r="FQZ70" s="685"/>
      <c r="FRA70" s="685"/>
      <c r="FRB70" s="685"/>
      <c r="FRC70" s="685"/>
      <c r="FRD70" s="685"/>
      <c r="FRE70" s="685"/>
      <c r="FRF70" s="685"/>
      <c r="FRG70" s="685"/>
      <c r="FRH70" s="685"/>
      <c r="FRI70" s="685"/>
      <c r="FRJ70" s="685"/>
      <c r="FRK70" s="685"/>
      <c r="FRL70" s="685"/>
      <c r="FRM70" s="685"/>
      <c r="FRN70" s="685"/>
      <c r="FRO70" s="685"/>
      <c r="FRP70" s="685"/>
      <c r="FRQ70" s="685"/>
      <c r="FRR70" s="685"/>
      <c r="FRS70" s="685"/>
      <c r="FRT70" s="685"/>
      <c r="FRU70" s="685"/>
      <c r="FRV70" s="685"/>
      <c r="FRW70" s="685"/>
      <c r="FRX70" s="685"/>
      <c r="FRY70" s="685"/>
      <c r="FRZ70" s="685"/>
      <c r="FSA70" s="685"/>
      <c r="FSB70" s="685"/>
      <c r="FSC70" s="685"/>
      <c r="FSD70" s="685"/>
      <c r="FSE70" s="685"/>
      <c r="FSF70" s="685"/>
      <c r="FSG70" s="685"/>
      <c r="FSH70" s="685"/>
      <c r="FSI70" s="685"/>
      <c r="FSJ70" s="685"/>
      <c r="FSK70" s="685"/>
      <c r="FSL70" s="685"/>
      <c r="FSM70" s="685"/>
      <c r="FSN70" s="685"/>
      <c r="FSO70" s="685"/>
      <c r="FSP70" s="685"/>
      <c r="FSQ70" s="685"/>
      <c r="FSR70" s="685"/>
      <c r="FSS70" s="685"/>
      <c r="FST70" s="685"/>
      <c r="FSU70" s="685"/>
      <c r="FSV70" s="685"/>
      <c r="FSW70" s="685"/>
      <c r="FSX70" s="685"/>
      <c r="FSY70" s="685"/>
      <c r="FSZ70" s="685"/>
      <c r="FTA70" s="685"/>
      <c r="FTB70" s="685"/>
      <c r="FTC70" s="685"/>
      <c r="FTD70" s="685"/>
      <c r="FTE70" s="685"/>
      <c r="FTF70" s="685"/>
      <c r="FTG70" s="685"/>
      <c r="FTH70" s="685"/>
      <c r="FTI70" s="685"/>
      <c r="FTJ70" s="685"/>
      <c r="FTK70" s="685"/>
      <c r="FTL70" s="685"/>
      <c r="FTM70" s="685"/>
      <c r="FTN70" s="685"/>
      <c r="FTO70" s="685"/>
      <c r="FTP70" s="685"/>
      <c r="FTQ70" s="685"/>
      <c r="FTR70" s="685"/>
      <c r="FTS70" s="685"/>
      <c r="FTT70" s="685"/>
      <c r="FTU70" s="685"/>
      <c r="FTV70" s="685"/>
      <c r="FTW70" s="685"/>
      <c r="FTX70" s="685"/>
      <c r="FTY70" s="685"/>
      <c r="FTZ70" s="685"/>
      <c r="FUA70" s="685"/>
      <c r="FUB70" s="685"/>
      <c r="FUC70" s="685"/>
      <c r="FUD70" s="685"/>
      <c r="FUE70" s="685"/>
      <c r="FUF70" s="685"/>
      <c r="FUG70" s="685"/>
      <c r="FUH70" s="685"/>
      <c r="FUI70" s="685"/>
      <c r="FUJ70" s="685"/>
      <c r="FUK70" s="685"/>
      <c r="FUL70" s="685"/>
      <c r="FUM70" s="685"/>
      <c r="FUN70" s="685"/>
      <c r="FUO70" s="685"/>
      <c r="FUP70" s="685"/>
      <c r="FUQ70" s="685"/>
      <c r="FUR70" s="685"/>
      <c r="FUS70" s="685"/>
      <c r="FUT70" s="685"/>
      <c r="FUU70" s="685"/>
      <c r="FUV70" s="685"/>
      <c r="FUW70" s="685"/>
      <c r="FUX70" s="685"/>
      <c r="FUY70" s="685"/>
      <c r="FUZ70" s="685"/>
      <c r="FVA70" s="685"/>
      <c r="FVB70" s="685"/>
      <c r="FVC70" s="685"/>
      <c r="FVD70" s="685"/>
      <c r="FVE70" s="685"/>
      <c r="FVF70" s="685"/>
      <c r="FVG70" s="685"/>
      <c r="FVH70" s="685"/>
      <c r="FVI70" s="685"/>
      <c r="FVJ70" s="685"/>
      <c r="FVK70" s="685"/>
      <c r="FVL70" s="685"/>
      <c r="FVM70" s="685"/>
      <c r="FVN70" s="685"/>
      <c r="FVO70" s="685"/>
      <c r="FVP70" s="685"/>
      <c r="FVQ70" s="685"/>
      <c r="FVR70" s="685"/>
      <c r="FVS70" s="685"/>
      <c r="FVT70" s="685"/>
      <c r="FVU70" s="685"/>
      <c r="FVV70" s="685"/>
      <c r="FVW70" s="685"/>
      <c r="FVX70" s="685"/>
      <c r="FVY70" s="685"/>
      <c r="FVZ70" s="685"/>
      <c r="FWA70" s="685"/>
      <c r="FWB70" s="685"/>
      <c r="FWC70" s="685"/>
      <c r="FWD70" s="685"/>
      <c r="FWE70" s="685"/>
      <c r="FWF70" s="685"/>
      <c r="FWG70" s="685"/>
      <c r="FWH70" s="685"/>
      <c r="FWI70" s="685"/>
      <c r="FWJ70" s="685"/>
      <c r="FWK70" s="685"/>
      <c r="FWL70" s="685"/>
      <c r="FWM70" s="685"/>
      <c r="FWN70" s="685"/>
      <c r="FWO70" s="685"/>
      <c r="FWP70" s="685"/>
      <c r="FWQ70" s="685"/>
      <c r="FWR70" s="685"/>
      <c r="FWS70" s="685"/>
      <c r="FWT70" s="685"/>
      <c r="FWU70" s="685"/>
      <c r="FWV70" s="685"/>
      <c r="FWW70" s="685"/>
      <c r="FWX70" s="685"/>
      <c r="FWY70" s="685"/>
      <c r="FWZ70" s="685"/>
      <c r="FXA70" s="685"/>
      <c r="FXB70" s="685"/>
      <c r="FXC70" s="685"/>
      <c r="FXD70" s="685"/>
      <c r="FXE70" s="685"/>
      <c r="FXF70" s="685"/>
      <c r="FXG70" s="685"/>
      <c r="FXH70" s="685"/>
      <c r="FXI70" s="685"/>
      <c r="FXJ70" s="685"/>
      <c r="FXK70" s="685"/>
      <c r="FXL70" s="685"/>
      <c r="FXM70" s="685"/>
      <c r="FXN70" s="685"/>
      <c r="FXO70" s="685"/>
      <c r="FXP70" s="685"/>
      <c r="FXQ70" s="685"/>
      <c r="FXR70" s="685"/>
      <c r="FXS70" s="685"/>
      <c r="FXT70" s="685"/>
      <c r="FXU70" s="685"/>
      <c r="FXV70" s="685"/>
      <c r="FXW70" s="685"/>
      <c r="FXX70" s="685"/>
      <c r="FXY70" s="685"/>
      <c r="FXZ70" s="685"/>
      <c r="FYA70" s="685"/>
      <c r="FYB70" s="685"/>
      <c r="FYC70" s="685"/>
      <c r="FYD70" s="685"/>
      <c r="FYE70" s="685"/>
      <c r="FYF70" s="685"/>
      <c r="FYG70" s="685"/>
      <c r="FYH70" s="685"/>
      <c r="FYI70" s="685"/>
      <c r="FYJ70" s="685"/>
      <c r="FYK70" s="685"/>
      <c r="FYL70" s="685"/>
      <c r="FYM70" s="685"/>
      <c r="FYN70" s="685"/>
      <c r="FYO70" s="685"/>
      <c r="FYP70" s="685"/>
      <c r="FYQ70" s="685"/>
      <c r="FYR70" s="685"/>
      <c r="FYS70" s="685"/>
      <c r="FYT70" s="685"/>
      <c r="FYU70" s="685"/>
      <c r="FYV70" s="685"/>
      <c r="FYW70" s="685"/>
      <c r="FYX70" s="685"/>
      <c r="FYY70" s="685"/>
      <c r="FYZ70" s="685"/>
      <c r="FZA70" s="685"/>
      <c r="FZB70" s="685"/>
      <c r="FZC70" s="685"/>
      <c r="FZD70" s="685"/>
      <c r="FZE70" s="685"/>
      <c r="FZF70" s="685"/>
      <c r="FZG70" s="685"/>
      <c r="FZH70" s="685"/>
      <c r="FZI70" s="685"/>
      <c r="FZJ70" s="685"/>
      <c r="FZK70" s="685"/>
      <c r="FZL70" s="685"/>
      <c r="FZM70" s="685"/>
      <c r="FZN70" s="685"/>
      <c r="FZO70" s="685"/>
      <c r="FZP70" s="685"/>
      <c r="FZQ70" s="685"/>
      <c r="FZR70" s="685"/>
      <c r="FZS70" s="685"/>
      <c r="FZT70" s="685"/>
      <c r="FZU70" s="685"/>
      <c r="FZV70" s="685"/>
      <c r="FZW70" s="685"/>
      <c r="FZX70" s="685"/>
      <c r="FZY70" s="685"/>
      <c r="FZZ70" s="685"/>
      <c r="GAA70" s="685"/>
      <c r="GAB70" s="685"/>
      <c r="GAC70" s="685"/>
      <c r="GAD70" s="685"/>
      <c r="GAE70" s="685"/>
      <c r="GAF70" s="685"/>
      <c r="GAG70" s="685"/>
      <c r="GAH70" s="685"/>
      <c r="GAI70" s="685"/>
      <c r="GAJ70" s="685"/>
      <c r="GAK70" s="685"/>
      <c r="GAL70" s="685"/>
      <c r="GAM70" s="685"/>
      <c r="GAN70" s="685"/>
      <c r="GAO70" s="685"/>
      <c r="GAP70" s="685"/>
      <c r="GAQ70" s="685"/>
      <c r="GAR70" s="685"/>
      <c r="GAS70" s="685"/>
      <c r="GAT70" s="685"/>
      <c r="GAU70" s="685"/>
      <c r="GAV70" s="685"/>
      <c r="GAW70" s="685"/>
      <c r="GAX70" s="685"/>
      <c r="GAY70" s="685"/>
      <c r="GAZ70" s="685"/>
      <c r="GBA70" s="685"/>
      <c r="GBB70" s="685"/>
      <c r="GBC70" s="685"/>
      <c r="GBD70" s="685"/>
      <c r="GBE70" s="685"/>
      <c r="GBF70" s="685"/>
      <c r="GBG70" s="685"/>
      <c r="GBH70" s="685"/>
      <c r="GBI70" s="685"/>
      <c r="GBJ70" s="685"/>
      <c r="GBK70" s="685"/>
      <c r="GBL70" s="685"/>
      <c r="GBM70" s="685"/>
      <c r="GBN70" s="685"/>
      <c r="GBO70" s="685"/>
      <c r="GBP70" s="685"/>
      <c r="GBQ70" s="685"/>
      <c r="GBR70" s="685"/>
      <c r="GBS70" s="685"/>
      <c r="GBT70" s="685"/>
      <c r="GBU70" s="685"/>
      <c r="GBV70" s="685"/>
      <c r="GBW70" s="685"/>
      <c r="GBX70" s="685"/>
      <c r="GBY70" s="685"/>
      <c r="GBZ70" s="685"/>
      <c r="GCA70" s="685"/>
      <c r="GCB70" s="685"/>
      <c r="GCC70" s="685"/>
      <c r="GCD70" s="685"/>
      <c r="GCE70" s="685"/>
      <c r="GCF70" s="685"/>
      <c r="GCG70" s="685"/>
      <c r="GCH70" s="685"/>
      <c r="GCI70" s="685"/>
      <c r="GCJ70" s="685"/>
      <c r="GCK70" s="685"/>
      <c r="GCL70" s="685"/>
      <c r="GCM70" s="685"/>
      <c r="GCN70" s="685"/>
      <c r="GCO70" s="685"/>
      <c r="GCP70" s="685"/>
      <c r="GCQ70" s="685"/>
      <c r="GCR70" s="685"/>
      <c r="GCS70" s="685"/>
      <c r="GCT70" s="685"/>
      <c r="GCU70" s="685"/>
      <c r="GCV70" s="685"/>
      <c r="GCW70" s="685"/>
      <c r="GCX70" s="685"/>
      <c r="GCY70" s="685"/>
      <c r="GCZ70" s="685"/>
      <c r="GDA70" s="685"/>
      <c r="GDB70" s="685"/>
      <c r="GDC70" s="685"/>
      <c r="GDD70" s="685"/>
      <c r="GDE70" s="685"/>
      <c r="GDF70" s="685"/>
      <c r="GDG70" s="685"/>
      <c r="GDH70" s="685"/>
      <c r="GDI70" s="685"/>
      <c r="GDJ70" s="685"/>
      <c r="GDK70" s="685"/>
      <c r="GDL70" s="685"/>
      <c r="GDM70" s="685"/>
      <c r="GDN70" s="685"/>
      <c r="GDO70" s="685"/>
      <c r="GDP70" s="685"/>
      <c r="GDQ70" s="685"/>
      <c r="GDR70" s="685"/>
      <c r="GDS70" s="685"/>
      <c r="GDT70" s="685"/>
      <c r="GDU70" s="685"/>
      <c r="GDV70" s="685"/>
      <c r="GDW70" s="685"/>
      <c r="GDX70" s="685"/>
      <c r="GDY70" s="685"/>
      <c r="GDZ70" s="685"/>
      <c r="GEA70" s="685"/>
      <c r="GEB70" s="685"/>
      <c r="GEC70" s="685"/>
      <c r="GED70" s="685"/>
      <c r="GEE70" s="685"/>
      <c r="GEF70" s="685"/>
      <c r="GEG70" s="685"/>
      <c r="GEH70" s="685"/>
      <c r="GEI70" s="685"/>
      <c r="GEJ70" s="685"/>
      <c r="GEK70" s="685"/>
      <c r="GEL70" s="685"/>
      <c r="GEM70" s="685"/>
      <c r="GEN70" s="685"/>
      <c r="GEO70" s="685"/>
      <c r="GEP70" s="685"/>
      <c r="GEQ70" s="685"/>
      <c r="GER70" s="685"/>
      <c r="GES70" s="685"/>
      <c r="GET70" s="685"/>
      <c r="GEU70" s="685"/>
      <c r="GEV70" s="685"/>
      <c r="GEW70" s="685"/>
      <c r="GEX70" s="685"/>
      <c r="GEY70" s="685"/>
      <c r="GEZ70" s="685"/>
      <c r="GFA70" s="685"/>
      <c r="GFB70" s="685"/>
      <c r="GFC70" s="685"/>
      <c r="GFD70" s="685"/>
      <c r="GFE70" s="685"/>
      <c r="GFF70" s="685"/>
      <c r="GFG70" s="685"/>
      <c r="GFH70" s="685"/>
      <c r="GFI70" s="685"/>
      <c r="GFJ70" s="685"/>
      <c r="GFK70" s="685"/>
      <c r="GFL70" s="685"/>
      <c r="GFM70" s="685"/>
      <c r="GFN70" s="685"/>
      <c r="GFO70" s="685"/>
      <c r="GFP70" s="685"/>
      <c r="GFQ70" s="685"/>
      <c r="GFR70" s="685"/>
      <c r="GFS70" s="685"/>
      <c r="GFT70" s="685"/>
      <c r="GFU70" s="685"/>
      <c r="GFV70" s="685"/>
      <c r="GFW70" s="685"/>
      <c r="GFX70" s="685"/>
      <c r="GFY70" s="685"/>
      <c r="GFZ70" s="685"/>
      <c r="GGA70" s="685"/>
      <c r="GGB70" s="685"/>
      <c r="GGC70" s="685"/>
      <c r="GGD70" s="685"/>
      <c r="GGE70" s="685"/>
      <c r="GGF70" s="685"/>
      <c r="GGG70" s="685"/>
      <c r="GGH70" s="685"/>
      <c r="GGI70" s="685"/>
      <c r="GGJ70" s="685"/>
      <c r="GGK70" s="685"/>
      <c r="GGL70" s="685"/>
      <c r="GGM70" s="685"/>
      <c r="GGN70" s="685"/>
      <c r="GGO70" s="685"/>
      <c r="GGP70" s="685"/>
      <c r="GGQ70" s="685"/>
      <c r="GGR70" s="685"/>
      <c r="GGS70" s="685"/>
      <c r="GGT70" s="685"/>
      <c r="GGU70" s="685"/>
      <c r="GGV70" s="685"/>
      <c r="GGW70" s="685"/>
      <c r="GGX70" s="685"/>
      <c r="GGY70" s="685"/>
      <c r="GGZ70" s="685"/>
      <c r="GHA70" s="685"/>
      <c r="GHB70" s="685"/>
      <c r="GHC70" s="685"/>
      <c r="GHD70" s="685"/>
      <c r="GHE70" s="685"/>
      <c r="GHF70" s="685"/>
      <c r="GHG70" s="685"/>
      <c r="GHH70" s="685"/>
      <c r="GHI70" s="685"/>
      <c r="GHJ70" s="685"/>
      <c r="GHK70" s="685"/>
      <c r="GHL70" s="685"/>
      <c r="GHM70" s="685"/>
      <c r="GHN70" s="685"/>
      <c r="GHO70" s="685"/>
      <c r="GHP70" s="685"/>
      <c r="GHQ70" s="685"/>
      <c r="GHR70" s="685"/>
      <c r="GHS70" s="685"/>
      <c r="GHT70" s="685"/>
      <c r="GHU70" s="685"/>
      <c r="GHV70" s="685"/>
      <c r="GHW70" s="685"/>
      <c r="GHX70" s="685"/>
      <c r="GHY70" s="685"/>
      <c r="GHZ70" s="685"/>
      <c r="GIA70" s="685"/>
      <c r="GIB70" s="685"/>
      <c r="GIC70" s="685"/>
      <c r="GID70" s="685"/>
      <c r="GIE70" s="685"/>
      <c r="GIF70" s="685"/>
      <c r="GIG70" s="685"/>
      <c r="GIH70" s="685"/>
      <c r="GII70" s="685"/>
      <c r="GIJ70" s="685"/>
      <c r="GIK70" s="685"/>
      <c r="GIL70" s="685"/>
      <c r="GIM70" s="685"/>
      <c r="GIN70" s="685"/>
      <c r="GIO70" s="685"/>
      <c r="GIP70" s="685"/>
      <c r="GIQ70" s="685"/>
      <c r="GIR70" s="685"/>
      <c r="GIS70" s="685"/>
      <c r="GIT70" s="685"/>
      <c r="GIU70" s="685"/>
      <c r="GIV70" s="685"/>
      <c r="GIW70" s="685"/>
      <c r="GIX70" s="685"/>
      <c r="GIY70" s="685"/>
      <c r="GIZ70" s="685"/>
      <c r="GJA70" s="685"/>
      <c r="GJB70" s="685"/>
      <c r="GJC70" s="685"/>
      <c r="GJD70" s="685"/>
      <c r="GJE70" s="685"/>
      <c r="GJF70" s="685"/>
      <c r="GJG70" s="685"/>
      <c r="GJH70" s="685"/>
      <c r="GJI70" s="685"/>
      <c r="GJJ70" s="685"/>
      <c r="GJK70" s="685"/>
      <c r="GJL70" s="685"/>
      <c r="GJM70" s="685"/>
      <c r="GJN70" s="685"/>
      <c r="GJO70" s="685"/>
      <c r="GJP70" s="685"/>
      <c r="GJQ70" s="685"/>
      <c r="GJR70" s="685"/>
      <c r="GJS70" s="685"/>
      <c r="GJT70" s="685"/>
      <c r="GJU70" s="685"/>
      <c r="GJV70" s="685"/>
      <c r="GJW70" s="685"/>
      <c r="GJX70" s="685"/>
      <c r="GJY70" s="685"/>
      <c r="GJZ70" s="685"/>
      <c r="GKA70" s="685"/>
      <c r="GKB70" s="685"/>
      <c r="GKC70" s="685"/>
      <c r="GKD70" s="685"/>
      <c r="GKE70" s="685"/>
      <c r="GKF70" s="685"/>
      <c r="GKG70" s="685"/>
      <c r="GKH70" s="685"/>
      <c r="GKI70" s="685"/>
      <c r="GKJ70" s="685"/>
      <c r="GKK70" s="685"/>
      <c r="GKL70" s="685"/>
      <c r="GKM70" s="685"/>
      <c r="GKN70" s="685"/>
      <c r="GKO70" s="685"/>
      <c r="GKP70" s="685"/>
      <c r="GKQ70" s="685"/>
      <c r="GKR70" s="685"/>
      <c r="GKS70" s="685"/>
      <c r="GKT70" s="685"/>
      <c r="GKU70" s="685"/>
      <c r="GKV70" s="685"/>
      <c r="GKW70" s="685"/>
      <c r="GKX70" s="685"/>
      <c r="GKY70" s="685"/>
      <c r="GKZ70" s="685"/>
      <c r="GLA70" s="685"/>
      <c r="GLB70" s="685"/>
      <c r="GLC70" s="685"/>
      <c r="GLD70" s="685"/>
      <c r="GLE70" s="685"/>
      <c r="GLF70" s="685"/>
      <c r="GLG70" s="685"/>
      <c r="GLH70" s="685"/>
      <c r="GLI70" s="685"/>
      <c r="GLJ70" s="685"/>
      <c r="GLK70" s="685"/>
      <c r="GLL70" s="685"/>
      <c r="GLM70" s="685"/>
      <c r="GLN70" s="685"/>
      <c r="GLO70" s="685"/>
      <c r="GLP70" s="685"/>
      <c r="GLQ70" s="685"/>
      <c r="GLR70" s="685"/>
      <c r="GLS70" s="685"/>
      <c r="GLT70" s="685"/>
      <c r="GLU70" s="685"/>
      <c r="GLV70" s="685"/>
      <c r="GLW70" s="685"/>
      <c r="GLX70" s="685"/>
      <c r="GLY70" s="685"/>
      <c r="GLZ70" s="685"/>
      <c r="GMA70" s="685"/>
      <c r="GMB70" s="685"/>
      <c r="GMC70" s="685"/>
      <c r="GMD70" s="685"/>
      <c r="GME70" s="685"/>
      <c r="GMF70" s="685"/>
      <c r="GMG70" s="685"/>
      <c r="GMH70" s="685"/>
      <c r="GMI70" s="685"/>
      <c r="GMJ70" s="685"/>
      <c r="GMK70" s="685"/>
      <c r="GML70" s="685"/>
      <c r="GMM70" s="685"/>
      <c r="GMN70" s="685"/>
      <c r="GMO70" s="685"/>
      <c r="GMP70" s="685"/>
      <c r="GMQ70" s="685"/>
      <c r="GMR70" s="685"/>
      <c r="GMS70" s="685"/>
      <c r="GMT70" s="685"/>
      <c r="GMU70" s="685"/>
      <c r="GMV70" s="685"/>
      <c r="GMW70" s="685"/>
      <c r="GMX70" s="685"/>
      <c r="GMY70" s="685"/>
      <c r="GMZ70" s="685"/>
      <c r="GNA70" s="685"/>
      <c r="GNB70" s="685"/>
      <c r="GNC70" s="685"/>
      <c r="GND70" s="685"/>
      <c r="GNE70" s="685"/>
      <c r="GNF70" s="685"/>
      <c r="GNG70" s="685"/>
      <c r="GNH70" s="685"/>
      <c r="GNI70" s="685"/>
      <c r="GNJ70" s="685"/>
      <c r="GNK70" s="685"/>
      <c r="GNL70" s="685"/>
      <c r="GNM70" s="685"/>
      <c r="GNN70" s="685"/>
      <c r="GNO70" s="685"/>
      <c r="GNP70" s="685"/>
      <c r="GNQ70" s="685"/>
      <c r="GNR70" s="685"/>
      <c r="GNS70" s="685"/>
      <c r="GNT70" s="685"/>
      <c r="GNU70" s="685"/>
      <c r="GNV70" s="685"/>
      <c r="GNW70" s="685"/>
      <c r="GNX70" s="685"/>
      <c r="GNY70" s="685"/>
      <c r="GNZ70" s="685"/>
      <c r="GOA70" s="685"/>
      <c r="GOB70" s="685"/>
      <c r="GOC70" s="685"/>
      <c r="GOD70" s="685"/>
      <c r="GOE70" s="685"/>
      <c r="GOF70" s="685"/>
      <c r="GOG70" s="685"/>
      <c r="GOH70" s="685"/>
      <c r="GOI70" s="685"/>
      <c r="GOJ70" s="685"/>
      <c r="GOK70" s="685"/>
      <c r="GOL70" s="685"/>
      <c r="GOM70" s="685"/>
      <c r="GON70" s="685"/>
      <c r="GOO70" s="685"/>
      <c r="GOP70" s="685"/>
      <c r="GOQ70" s="685"/>
      <c r="GOR70" s="685"/>
      <c r="GOS70" s="685"/>
      <c r="GOT70" s="685"/>
      <c r="GOU70" s="685"/>
      <c r="GOV70" s="685"/>
      <c r="GOW70" s="685"/>
      <c r="GOX70" s="685"/>
      <c r="GOY70" s="685"/>
      <c r="GOZ70" s="685"/>
      <c r="GPA70" s="685"/>
      <c r="GPB70" s="685"/>
      <c r="GPC70" s="685"/>
      <c r="GPD70" s="685"/>
      <c r="GPE70" s="685"/>
      <c r="GPF70" s="685"/>
      <c r="GPG70" s="685"/>
      <c r="GPH70" s="685"/>
      <c r="GPI70" s="685"/>
      <c r="GPJ70" s="685"/>
      <c r="GPK70" s="685"/>
      <c r="GPL70" s="685"/>
      <c r="GPM70" s="685"/>
      <c r="GPN70" s="685"/>
      <c r="GPO70" s="685"/>
      <c r="GPP70" s="685"/>
      <c r="GPQ70" s="685"/>
      <c r="GPR70" s="685"/>
      <c r="GPS70" s="685"/>
      <c r="GPT70" s="685"/>
      <c r="GPU70" s="685"/>
      <c r="GPV70" s="685"/>
      <c r="GPW70" s="685"/>
      <c r="GPX70" s="685"/>
      <c r="GPY70" s="685"/>
      <c r="GPZ70" s="685"/>
      <c r="GQA70" s="685"/>
      <c r="GQB70" s="685"/>
      <c r="GQC70" s="685"/>
      <c r="GQD70" s="685"/>
      <c r="GQE70" s="685"/>
      <c r="GQF70" s="685"/>
      <c r="GQG70" s="685"/>
      <c r="GQH70" s="685"/>
      <c r="GQI70" s="685"/>
      <c r="GQJ70" s="685"/>
      <c r="GQK70" s="685"/>
      <c r="GQL70" s="685"/>
      <c r="GQM70" s="685"/>
      <c r="GQN70" s="685"/>
      <c r="GQO70" s="685"/>
      <c r="GQP70" s="685"/>
      <c r="GQQ70" s="685"/>
      <c r="GQR70" s="685"/>
      <c r="GQS70" s="685"/>
      <c r="GQT70" s="685"/>
      <c r="GQU70" s="685"/>
      <c r="GQV70" s="685"/>
      <c r="GQW70" s="685"/>
      <c r="GQX70" s="685"/>
      <c r="GQY70" s="685"/>
      <c r="GQZ70" s="685"/>
      <c r="GRA70" s="685"/>
      <c r="GRB70" s="685"/>
      <c r="GRC70" s="685"/>
      <c r="GRD70" s="685"/>
      <c r="GRE70" s="685"/>
      <c r="GRF70" s="685"/>
      <c r="GRG70" s="685"/>
      <c r="GRH70" s="685"/>
      <c r="GRI70" s="685"/>
      <c r="GRJ70" s="685"/>
      <c r="GRK70" s="685"/>
      <c r="GRL70" s="685"/>
      <c r="GRM70" s="685"/>
      <c r="GRN70" s="685"/>
      <c r="GRO70" s="685"/>
      <c r="GRP70" s="685"/>
      <c r="GRQ70" s="685"/>
      <c r="GRR70" s="685"/>
      <c r="GRS70" s="685"/>
      <c r="GRT70" s="685"/>
      <c r="GRU70" s="685"/>
      <c r="GRV70" s="685"/>
      <c r="GRW70" s="685"/>
      <c r="GRX70" s="685"/>
      <c r="GRY70" s="685"/>
      <c r="GRZ70" s="685"/>
      <c r="GSA70" s="685"/>
      <c r="GSB70" s="685"/>
      <c r="GSC70" s="685"/>
      <c r="GSD70" s="685"/>
      <c r="GSE70" s="685"/>
      <c r="GSF70" s="685"/>
      <c r="GSG70" s="685"/>
      <c r="GSH70" s="685"/>
      <c r="GSI70" s="685"/>
      <c r="GSJ70" s="685"/>
      <c r="GSK70" s="685"/>
      <c r="GSL70" s="685"/>
      <c r="GSM70" s="685"/>
      <c r="GSN70" s="685"/>
      <c r="GSO70" s="685"/>
      <c r="GSP70" s="685"/>
      <c r="GSQ70" s="685"/>
      <c r="GSR70" s="685"/>
      <c r="GSS70" s="685"/>
      <c r="GST70" s="685"/>
      <c r="GSU70" s="685"/>
      <c r="GSV70" s="685"/>
      <c r="GSW70" s="685"/>
      <c r="GSX70" s="685"/>
      <c r="GSY70" s="685"/>
      <c r="GSZ70" s="685"/>
      <c r="GTA70" s="685"/>
      <c r="GTB70" s="685"/>
      <c r="GTC70" s="685"/>
      <c r="GTD70" s="685"/>
      <c r="GTE70" s="685"/>
      <c r="GTF70" s="685"/>
      <c r="GTG70" s="685"/>
      <c r="GTH70" s="685"/>
      <c r="GTI70" s="685"/>
      <c r="GTJ70" s="685"/>
      <c r="GTK70" s="685"/>
      <c r="GTL70" s="685"/>
      <c r="GTM70" s="685"/>
      <c r="GTN70" s="685"/>
      <c r="GTO70" s="685"/>
      <c r="GTP70" s="685"/>
      <c r="GTQ70" s="685"/>
      <c r="GTR70" s="685"/>
      <c r="GTS70" s="685"/>
      <c r="GTT70" s="685"/>
      <c r="GTU70" s="685"/>
      <c r="GTV70" s="685"/>
      <c r="GTW70" s="685"/>
      <c r="GTX70" s="685"/>
      <c r="GTY70" s="685"/>
      <c r="GTZ70" s="685"/>
      <c r="GUA70" s="685"/>
      <c r="GUB70" s="685"/>
      <c r="GUC70" s="685"/>
      <c r="GUD70" s="685"/>
      <c r="GUE70" s="685"/>
      <c r="GUF70" s="685"/>
      <c r="GUG70" s="685"/>
      <c r="GUH70" s="685"/>
      <c r="GUI70" s="685"/>
      <c r="GUJ70" s="685"/>
      <c r="GUK70" s="685"/>
      <c r="GUL70" s="685"/>
      <c r="GUM70" s="685"/>
      <c r="GUN70" s="685"/>
      <c r="GUO70" s="685"/>
      <c r="GUP70" s="685"/>
      <c r="GUQ70" s="685"/>
      <c r="GUR70" s="685"/>
      <c r="GUS70" s="685"/>
      <c r="GUT70" s="685"/>
      <c r="GUU70" s="685"/>
      <c r="GUV70" s="685"/>
      <c r="GUW70" s="685"/>
      <c r="GUX70" s="685"/>
      <c r="GUY70" s="685"/>
      <c r="GUZ70" s="685"/>
      <c r="GVA70" s="685"/>
      <c r="GVB70" s="685"/>
      <c r="GVC70" s="685"/>
      <c r="GVD70" s="685"/>
      <c r="GVE70" s="685"/>
      <c r="GVF70" s="685"/>
      <c r="GVG70" s="685"/>
      <c r="GVH70" s="685"/>
      <c r="GVI70" s="685"/>
      <c r="GVJ70" s="685"/>
      <c r="GVK70" s="685"/>
      <c r="GVL70" s="685"/>
      <c r="GVM70" s="685"/>
      <c r="GVN70" s="685"/>
      <c r="GVO70" s="685"/>
      <c r="GVP70" s="685"/>
      <c r="GVQ70" s="685"/>
      <c r="GVR70" s="685"/>
      <c r="GVS70" s="685"/>
      <c r="GVT70" s="685"/>
      <c r="GVU70" s="685"/>
      <c r="GVV70" s="685"/>
      <c r="GVW70" s="685"/>
      <c r="GVX70" s="685"/>
      <c r="GVY70" s="685"/>
      <c r="GVZ70" s="685"/>
      <c r="GWA70" s="685"/>
      <c r="GWB70" s="685"/>
      <c r="GWC70" s="685"/>
      <c r="GWD70" s="685"/>
      <c r="GWE70" s="685"/>
      <c r="GWF70" s="685"/>
      <c r="GWG70" s="685"/>
      <c r="GWH70" s="685"/>
      <c r="GWI70" s="685"/>
      <c r="GWJ70" s="685"/>
      <c r="GWK70" s="685"/>
      <c r="GWL70" s="685"/>
      <c r="GWM70" s="685"/>
      <c r="GWN70" s="685"/>
      <c r="GWO70" s="685"/>
      <c r="GWP70" s="685"/>
      <c r="GWQ70" s="685"/>
      <c r="GWR70" s="685"/>
      <c r="GWS70" s="685"/>
      <c r="GWT70" s="685"/>
      <c r="GWU70" s="685"/>
      <c r="GWV70" s="685"/>
      <c r="GWW70" s="685"/>
      <c r="GWX70" s="685"/>
      <c r="GWY70" s="685"/>
      <c r="GWZ70" s="685"/>
      <c r="GXA70" s="685"/>
      <c r="GXB70" s="685"/>
      <c r="GXC70" s="685"/>
      <c r="GXD70" s="685"/>
      <c r="GXE70" s="685"/>
      <c r="GXF70" s="685"/>
      <c r="GXG70" s="685"/>
      <c r="GXH70" s="685"/>
      <c r="GXI70" s="685"/>
      <c r="GXJ70" s="685"/>
      <c r="GXK70" s="685"/>
      <c r="GXL70" s="685"/>
      <c r="GXM70" s="685"/>
      <c r="GXN70" s="685"/>
      <c r="GXO70" s="685"/>
      <c r="GXP70" s="685"/>
      <c r="GXQ70" s="685"/>
      <c r="GXR70" s="685"/>
      <c r="GXS70" s="685"/>
      <c r="GXT70" s="685"/>
      <c r="GXU70" s="685"/>
      <c r="GXV70" s="685"/>
      <c r="GXW70" s="685"/>
      <c r="GXX70" s="685"/>
      <c r="GXY70" s="685"/>
      <c r="GXZ70" s="685"/>
      <c r="GYA70" s="685"/>
      <c r="GYB70" s="685"/>
      <c r="GYC70" s="685"/>
      <c r="GYD70" s="685"/>
      <c r="GYE70" s="685"/>
      <c r="GYF70" s="685"/>
      <c r="GYG70" s="685"/>
      <c r="GYH70" s="685"/>
      <c r="GYI70" s="685"/>
      <c r="GYJ70" s="685"/>
      <c r="GYK70" s="685"/>
      <c r="GYL70" s="685"/>
      <c r="GYM70" s="685"/>
      <c r="GYN70" s="685"/>
      <c r="GYO70" s="685"/>
      <c r="GYP70" s="685"/>
      <c r="GYQ70" s="685"/>
      <c r="GYR70" s="685"/>
      <c r="GYS70" s="685"/>
      <c r="GYT70" s="685"/>
      <c r="GYU70" s="685"/>
      <c r="GYV70" s="685"/>
      <c r="GYW70" s="685"/>
      <c r="GYX70" s="685"/>
      <c r="GYY70" s="685"/>
      <c r="GYZ70" s="685"/>
      <c r="GZA70" s="685"/>
      <c r="GZB70" s="685"/>
      <c r="GZC70" s="685"/>
      <c r="GZD70" s="685"/>
      <c r="GZE70" s="685"/>
      <c r="GZF70" s="685"/>
      <c r="GZG70" s="685"/>
      <c r="GZH70" s="685"/>
      <c r="GZI70" s="685"/>
      <c r="GZJ70" s="685"/>
      <c r="GZK70" s="685"/>
      <c r="GZL70" s="685"/>
      <c r="GZM70" s="685"/>
      <c r="GZN70" s="685"/>
      <c r="GZO70" s="685"/>
      <c r="GZP70" s="685"/>
      <c r="GZQ70" s="685"/>
      <c r="GZR70" s="685"/>
      <c r="GZS70" s="685"/>
      <c r="GZT70" s="685"/>
      <c r="GZU70" s="685"/>
      <c r="GZV70" s="685"/>
      <c r="GZW70" s="685"/>
      <c r="GZX70" s="685"/>
      <c r="GZY70" s="685"/>
      <c r="GZZ70" s="685"/>
      <c r="HAA70" s="685"/>
      <c r="HAB70" s="685"/>
      <c r="HAC70" s="685"/>
      <c r="HAD70" s="685"/>
      <c r="HAE70" s="685"/>
      <c r="HAF70" s="685"/>
      <c r="HAG70" s="685"/>
      <c r="HAH70" s="685"/>
      <c r="HAI70" s="685"/>
      <c r="HAJ70" s="685"/>
      <c r="HAK70" s="685"/>
      <c r="HAL70" s="685"/>
      <c r="HAM70" s="685"/>
      <c r="HAN70" s="685"/>
      <c r="HAO70" s="685"/>
      <c r="HAP70" s="685"/>
      <c r="HAQ70" s="685"/>
      <c r="HAR70" s="685"/>
      <c r="HAS70" s="685"/>
      <c r="HAT70" s="685"/>
      <c r="HAU70" s="685"/>
      <c r="HAV70" s="685"/>
      <c r="HAW70" s="685"/>
      <c r="HAX70" s="685"/>
      <c r="HAY70" s="685"/>
      <c r="HAZ70" s="685"/>
      <c r="HBA70" s="685"/>
      <c r="HBB70" s="685"/>
      <c r="HBC70" s="685"/>
      <c r="HBD70" s="685"/>
      <c r="HBE70" s="685"/>
      <c r="HBF70" s="685"/>
      <c r="HBG70" s="685"/>
      <c r="HBH70" s="685"/>
      <c r="HBI70" s="685"/>
      <c r="HBJ70" s="685"/>
      <c r="HBK70" s="685"/>
      <c r="HBL70" s="685"/>
      <c r="HBM70" s="685"/>
      <c r="HBN70" s="685"/>
      <c r="HBO70" s="685"/>
      <c r="HBP70" s="685"/>
      <c r="HBQ70" s="685"/>
      <c r="HBR70" s="685"/>
      <c r="HBS70" s="685"/>
      <c r="HBT70" s="685"/>
      <c r="HBU70" s="685"/>
      <c r="HBV70" s="685"/>
      <c r="HBW70" s="685"/>
      <c r="HBX70" s="685"/>
      <c r="HBY70" s="685"/>
      <c r="HBZ70" s="685"/>
      <c r="HCA70" s="685"/>
      <c r="HCB70" s="685"/>
      <c r="HCC70" s="685"/>
      <c r="HCD70" s="685"/>
      <c r="HCE70" s="685"/>
      <c r="HCF70" s="685"/>
      <c r="HCG70" s="685"/>
      <c r="HCH70" s="685"/>
      <c r="HCI70" s="685"/>
      <c r="HCJ70" s="685"/>
      <c r="HCK70" s="685"/>
      <c r="HCL70" s="685"/>
      <c r="HCM70" s="685"/>
      <c r="HCN70" s="685"/>
      <c r="HCO70" s="685"/>
      <c r="HCP70" s="685"/>
      <c r="HCQ70" s="685"/>
      <c r="HCR70" s="685"/>
      <c r="HCS70" s="685"/>
      <c r="HCT70" s="685"/>
      <c r="HCU70" s="685"/>
      <c r="HCV70" s="685"/>
      <c r="HCW70" s="685"/>
      <c r="HCX70" s="685"/>
      <c r="HCY70" s="685"/>
      <c r="HCZ70" s="685"/>
      <c r="HDA70" s="685"/>
      <c r="HDB70" s="685"/>
      <c r="HDC70" s="685"/>
      <c r="HDD70" s="685"/>
      <c r="HDE70" s="685"/>
      <c r="HDF70" s="685"/>
      <c r="HDG70" s="685"/>
      <c r="HDH70" s="685"/>
      <c r="HDI70" s="685"/>
      <c r="HDJ70" s="685"/>
      <c r="HDK70" s="685"/>
      <c r="HDL70" s="685"/>
      <c r="HDM70" s="685"/>
      <c r="HDN70" s="685"/>
      <c r="HDO70" s="685"/>
      <c r="HDP70" s="685"/>
      <c r="HDQ70" s="685"/>
      <c r="HDR70" s="685"/>
      <c r="HDS70" s="685"/>
      <c r="HDT70" s="685"/>
      <c r="HDU70" s="685"/>
      <c r="HDV70" s="685"/>
      <c r="HDW70" s="685"/>
      <c r="HDX70" s="685"/>
      <c r="HDY70" s="685"/>
      <c r="HDZ70" s="685"/>
      <c r="HEA70" s="685"/>
      <c r="HEB70" s="685"/>
      <c r="HEC70" s="685"/>
      <c r="HED70" s="685"/>
      <c r="HEE70" s="685"/>
      <c r="HEF70" s="685"/>
      <c r="HEG70" s="685"/>
      <c r="HEH70" s="685"/>
      <c r="HEI70" s="685"/>
      <c r="HEJ70" s="685"/>
      <c r="HEK70" s="685"/>
      <c r="HEL70" s="685"/>
      <c r="HEM70" s="685"/>
      <c r="HEN70" s="685"/>
      <c r="HEO70" s="685"/>
      <c r="HEP70" s="685"/>
      <c r="HEQ70" s="685"/>
      <c r="HER70" s="685"/>
      <c r="HES70" s="685"/>
      <c r="HET70" s="685"/>
      <c r="HEU70" s="685"/>
      <c r="HEV70" s="685"/>
      <c r="HEW70" s="685"/>
      <c r="HEX70" s="685"/>
      <c r="HEY70" s="685"/>
      <c r="HEZ70" s="685"/>
      <c r="HFA70" s="685"/>
      <c r="HFB70" s="685"/>
      <c r="HFC70" s="685"/>
      <c r="HFD70" s="685"/>
      <c r="HFE70" s="685"/>
      <c r="HFF70" s="685"/>
      <c r="HFG70" s="685"/>
      <c r="HFH70" s="685"/>
      <c r="HFI70" s="685"/>
      <c r="HFJ70" s="685"/>
      <c r="HFK70" s="685"/>
      <c r="HFL70" s="685"/>
      <c r="HFM70" s="685"/>
      <c r="HFN70" s="685"/>
      <c r="HFO70" s="685"/>
      <c r="HFP70" s="685"/>
      <c r="HFQ70" s="685"/>
      <c r="HFR70" s="685"/>
      <c r="HFS70" s="685"/>
      <c r="HFT70" s="685"/>
      <c r="HFU70" s="685"/>
      <c r="HFV70" s="685"/>
      <c r="HFW70" s="685"/>
      <c r="HFX70" s="685"/>
      <c r="HFY70" s="685"/>
      <c r="HFZ70" s="685"/>
      <c r="HGA70" s="685"/>
      <c r="HGB70" s="685"/>
      <c r="HGC70" s="685"/>
      <c r="HGD70" s="685"/>
      <c r="HGE70" s="685"/>
      <c r="HGF70" s="685"/>
      <c r="HGG70" s="685"/>
      <c r="HGH70" s="685"/>
      <c r="HGI70" s="685"/>
      <c r="HGJ70" s="685"/>
      <c r="HGK70" s="685"/>
      <c r="HGL70" s="685"/>
      <c r="HGM70" s="685"/>
      <c r="HGN70" s="685"/>
      <c r="HGO70" s="685"/>
      <c r="HGP70" s="685"/>
      <c r="HGQ70" s="685"/>
      <c r="HGR70" s="685"/>
      <c r="HGS70" s="685"/>
      <c r="HGT70" s="685"/>
      <c r="HGU70" s="685"/>
      <c r="HGV70" s="685"/>
      <c r="HGW70" s="685"/>
      <c r="HGX70" s="685"/>
      <c r="HGY70" s="685"/>
      <c r="HGZ70" s="685"/>
      <c r="HHA70" s="685"/>
      <c r="HHB70" s="685"/>
      <c r="HHC70" s="685"/>
      <c r="HHD70" s="685"/>
      <c r="HHE70" s="685"/>
      <c r="HHF70" s="685"/>
      <c r="HHG70" s="685"/>
      <c r="HHH70" s="685"/>
      <c r="HHI70" s="685"/>
      <c r="HHJ70" s="685"/>
      <c r="HHK70" s="685"/>
      <c r="HHL70" s="685"/>
      <c r="HHM70" s="685"/>
      <c r="HHN70" s="685"/>
      <c r="HHO70" s="685"/>
      <c r="HHP70" s="685"/>
      <c r="HHQ70" s="685"/>
      <c r="HHR70" s="685"/>
      <c r="HHS70" s="685"/>
      <c r="HHT70" s="685"/>
      <c r="HHU70" s="685"/>
      <c r="HHV70" s="685"/>
      <c r="HHW70" s="685"/>
      <c r="HHX70" s="685"/>
      <c r="HHY70" s="685"/>
      <c r="HHZ70" s="685"/>
      <c r="HIA70" s="685"/>
      <c r="HIB70" s="685"/>
      <c r="HIC70" s="685"/>
      <c r="HID70" s="685"/>
      <c r="HIE70" s="685"/>
      <c r="HIF70" s="685"/>
      <c r="HIG70" s="685"/>
      <c r="HIH70" s="685"/>
      <c r="HII70" s="685"/>
      <c r="HIJ70" s="685"/>
      <c r="HIK70" s="685"/>
      <c r="HIL70" s="685"/>
      <c r="HIM70" s="685"/>
      <c r="HIN70" s="685"/>
      <c r="HIO70" s="685"/>
      <c r="HIP70" s="685"/>
      <c r="HIQ70" s="685"/>
      <c r="HIR70" s="685"/>
      <c r="HIS70" s="685"/>
      <c r="HIT70" s="685"/>
      <c r="HIU70" s="685"/>
      <c r="HIV70" s="685"/>
      <c r="HIW70" s="685"/>
      <c r="HIX70" s="685"/>
      <c r="HIY70" s="685"/>
      <c r="HIZ70" s="685"/>
      <c r="HJA70" s="685"/>
      <c r="HJB70" s="685"/>
      <c r="HJC70" s="685"/>
      <c r="HJD70" s="685"/>
      <c r="HJE70" s="685"/>
      <c r="HJF70" s="685"/>
      <c r="HJG70" s="685"/>
      <c r="HJH70" s="685"/>
      <c r="HJI70" s="685"/>
      <c r="HJJ70" s="685"/>
      <c r="HJK70" s="685"/>
      <c r="HJL70" s="685"/>
      <c r="HJM70" s="685"/>
      <c r="HJN70" s="685"/>
      <c r="HJO70" s="685"/>
      <c r="HJP70" s="685"/>
      <c r="HJQ70" s="685"/>
      <c r="HJR70" s="685"/>
      <c r="HJS70" s="685"/>
      <c r="HJT70" s="685"/>
      <c r="HJU70" s="685"/>
      <c r="HJV70" s="685"/>
      <c r="HJW70" s="685"/>
      <c r="HJX70" s="685"/>
      <c r="HJY70" s="685"/>
      <c r="HJZ70" s="685"/>
      <c r="HKA70" s="685"/>
      <c r="HKB70" s="685"/>
      <c r="HKC70" s="685"/>
      <c r="HKD70" s="685"/>
      <c r="HKE70" s="685"/>
      <c r="HKF70" s="685"/>
      <c r="HKG70" s="685"/>
      <c r="HKH70" s="685"/>
      <c r="HKI70" s="685"/>
      <c r="HKJ70" s="685"/>
      <c r="HKK70" s="685"/>
      <c r="HKL70" s="685"/>
      <c r="HKM70" s="685"/>
      <c r="HKN70" s="685"/>
      <c r="HKO70" s="685"/>
      <c r="HKP70" s="685"/>
      <c r="HKQ70" s="685"/>
      <c r="HKR70" s="685"/>
      <c r="HKS70" s="685"/>
      <c r="HKT70" s="685"/>
      <c r="HKU70" s="685"/>
      <c r="HKV70" s="685"/>
      <c r="HKW70" s="685"/>
      <c r="HKX70" s="685"/>
      <c r="HKY70" s="685"/>
      <c r="HKZ70" s="685"/>
      <c r="HLA70" s="685"/>
      <c r="HLB70" s="685"/>
      <c r="HLC70" s="685"/>
      <c r="HLD70" s="685"/>
      <c r="HLE70" s="685"/>
      <c r="HLF70" s="685"/>
      <c r="HLG70" s="685"/>
      <c r="HLH70" s="685"/>
      <c r="HLI70" s="685"/>
      <c r="HLJ70" s="685"/>
      <c r="HLK70" s="685"/>
      <c r="HLL70" s="685"/>
      <c r="HLM70" s="685"/>
      <c r="HLN70" s="685"/>
      <c r="HLO70" s="685"/>
      <c r="HLP70" s="685"/>
      <c r="HLQ70" s="685"/>
      <c r="HLR70" s="685"/>
      <c r="HLS70" s="685"/>
      <c r="HLT70" s="685"/>
      <c r="HLU70" s="685"/>
      <c r="HLV70" s="685"/>
      <c r="HLW70" s="685"/>
      <c r="HLX70" s="685"/>
      <c r="HLY70" s="685"/>
      <c r="HLZ70" s="685"/>
      <c r="HMA70" s="685"/>
      <c r="HMB70" s="685"/>
      <c r="HMC70" s="685"/>
      <c r="HMD70" s="685"/>
      <c r="HME70" s="685"/>
      <c r="HMF70" s="685"/>
      <c r="HMG70" s="685"/>
      <c r="HMH70" s="685"/>
      <c r="HMI70" s="685"/>
      <c r="HMJ70" s="685"/>
      <c r="HMK70" s="685"/>
      <c r="HML70" s="685"/>
      <c r="HMM70" s="685"/>
      <c r="HMN70" s="685"/>
      <c r="HMO70" s="685"/>
      <c r="HMP70" s="685"/>
      <c r="HMQ70" s="685"/>
      <c r="HMR70" s="685"/>
      <c r="HMS70" s="685"/>
      <c r="HMT70" s="685"/>
      <c r="HMU70" s="685"/>
      <c r="HMV70" s="685"/>
      <c r="HMW70" s="685"/>
      <c r="HMX70" s="685"/>
      <c r="HMY70" s="685"/>
      <c r="HMZ70" s="685"/>
      <c r="HNA70" s="685"/>
      <c r="HNB70" s="685"/>
      <c r="HNC70" s="685"/>
      <c r="HND70" s="685"/>
      <c r="HNE70" s="685"/>
      <c r="HNF70" s="685"/>
      <c r="HNG70" s="685"/>
      <c r="HNH70" s="685"/>
      <c r="HNI70" s="685"/>
      <c r="HNJ70" s="685"/>
      <c r="HNK70" s="685"/>
      <c r="HNL70" s="685"/>
      <c r="HNM70" s="685"/>
      <c r="HNN70" s="685"/>
      <c r="HNO70" s="685"/>
      <c r="HNP70" s="685"/>
      <c r="HNQ70" s="685"/>
      <c r="HNR70" s="685"/>
      <c r="HNS70" s="685"/>
      <c r="HNT70" s="685"/>
      <c r="HNU70" s="685"/>
      <c r="HNV70" s="685"/>
      <c r="HNW70" s="685"/>
      <c r="HNX70" s="685"/>
      <c r="HNY70" s="685"/>
      <c r="HNZ70" s="685"/>
      <c r="HOA70" s="685"/>
      <c r="HOB70" s="685"/>
      <c r="HOC70" s="685"/>
      <c r="HOD70" s="685"/>
      <c r="HOE70" s="685"/>
      <c r="HOF70" s="685"/>
      <c r="HOG70" s="685"/>
      <c r="HOH70" s="685"/>
      <c r="HOI70" s="685"/>
      <c r="HOJ70" s="685"/>
      <c r="HOK70" s="685"/>
      <c r="HOL70" s="685"/>
      <c r="HOM70" s="685"/>
      <c r="HON70" s="685"/>
      <c r="HOO70" s="685"/>
      <c r="HOP70" s="685"/>
      <c r="HOQ70" s="685"/>
      <c r="HOR70" s="685"/>
      <c r="HOS70" s="685"/>
      <c r="HOT70" s="685"/>
      <c r="HOU70" s="685"/>
      <c r="HOV70" s="685"/>
      <c r="HOW70" s="685"/>
      <c r="HOX70" s="685"/>
      <c r="HOY70" s="685"/>
      <c r="HOZ70" s="685"/>
      <c r="HPA70" s="685"/>
      <c r="HPB70" s="685"/>
      <c r="HPC70" s="685"/>
      <c r="HPD70" s="685"/>
      <c r="HPE70" s="685"/>
      <c r="HPF70" s="685"/>
      <c r="HPG70" s="685"/>
      <c r="HPH70" s="685"/>
      <c r="HPI70" s="685"/>
      <c r="HPJ70" s="685"/>
      <c r="HPK70" s="685"/>
      <c r="HPL70" s="685"/>
      <c r="HPM70" s="685"/>
      <c r="HPN70" s="685"/>
      <c r="HPO70" s="685"/>
      <c r="HPP70" s="685"/>
      <c r="HPQ70" s="685"/>
      <c r="HPR70" s="685"/>
      <c r="HPS70" s="685"/>
      <c r="HPT70" s="685"/>
      <c r="HPU70" s="685"/>
      <c r="HPV70" s="685"/>
      <c r="HPW70" s="685"/>
      <c r="HPX70" s="685"/>
      <c r="HPY70" s="685"/>
      <c r="HPZ70" s="685"/>
      <c r="HQA70" s="685"/>
      <c r="HQB70" s="685"/>
      <c r="HQC70" s="685"/>
      <c r="HQD70" s="685"/>
      <c r="HQE70" s="685"/>
      <c r="HQF70" s="685"/>
      <c r="HQG70" s="685"/>
      <c r="HQH70" s="685"/>
      <c r="HQI70" s="685"/>
      <c r="HQJ70" s="685"/>
      <c r="HQK70" s="685"/>
      <c r="HQL70" s="685"/>
      <c r="HQM70" s="685"/>
      <c r="HQN70" s="685"/>
      <c r="HQO70" s="685"/>
      <c r="HQP70" s="685"/>
      <c r="HQQ70" s="685"/>
      <c r="HQR70" s="685"/>
      <c r="HQS70" s="685"/>
      <c r="HQT70" s="685"/>
      <c r="HQU70" s="685"/>
      <c r="HQV70" s="685"/>
      <c r="HQW70" s="685"/>
      <c r="HQX70" s="685"/>
      <c r="HQY70" s="685"/>
      <c r="HQZ70" s="685"/>
      <c r="HRA70" s="685"/>
      <c r="HRB70" s="685"/>
      <c r="HRC70" s="685"/>
      <c r="HRD70" s="685"/>
      <c r="HRE70" s="685"/>
      <c r="HRF70" s="685"/>
      <c r="HRG70" s="685"/>
      <c r="HRH70" s="685"/>
      <c r="HRI70" s="685"/>
      <c r="HRJ70" s="685"/>
      <c r="HRK70" s="685"/>
      <c r="HRL70" s="685"/>
      <c r="HRM70" s="685"/>
      <c r="HRN70" s="685"/>
      <c r="HRO70" s="685"/>
      <c r="HRP70" s="685"/>
      <c r="HRQ70" s="685"/>
      <c r="HRR70" s="685"/>
      <c r="HRS70" s="685"/>
      <c r="HRT70" s="685"/>
      <c r="HRU70" s="685"/>
      <c r="HRV70" s="685"/>
      <c r="HRW70" s="685"/>
      <c r="HRX70" s="685"/>
      <c r="HRY70" s="685"/>
      <c r="HRZ70" s="685"/>
      <c r="HSA70" s="685"/>
      <c r="HSB70" s="685"/>
      <c r="HSC70" s="685"/>
      <c r="HSD70" s="685"/>
      <c r="HSE70" s="685"/>
      <c r="HSF70" s="685"/>
      <c r="HSG70" s="685"/>
      <c r="HSH70" s="685"/>
      <c r="HSI70" s="685"/>
      <c r="HSJ70" s="685"/>
      <c r="HSK70" s="685"/>
      <c r="HSL70" s="685"/>
      <c r="HSM70" s="685"/>
      <c r="HSN70" s="685"/>
      <c r="HSO70" s="685"/>
      <c r="HSP70" s="685"/>
      <c r="HSQ70" s="685"/>
      <c r="HSR70" s="685"/>
      <c r="HSS70" s="685"/>
      <c r="HST70" s="685"/>
      <c r="HSU70" s="685"/>
      <c r="HSV70" s="685"/>
      <c r="HSW70" s="685"/>
      <c r="HSX70" s="685"/>
      <c r="HSY70" s="685"/>
      <c r="HSZ70" s="685"/>
      <c r="HTA70" s="685"/>
      <c r="HTB70" s="685"/>
      <c r="HTC70" s="685"/>
      <c r="HTD70" s="685"/>
      <c r="HTE70" s="685"/>
      <c r="HTF70" s="685"/>
      <c r="HTG70" s="685"/>
      <c r="HTH70" s="685"/>
      <c r="HTI70" s="685"/>
      <c r="HTJ70" s="685"/>
      <c r="HTK70" s="685"/>
      <c r="HTL70" s="685"/>
      <c r="HTM70" s="685"/>
      <c r="HTN70" s="685"/>
      <c r="HTO70" s="685"/>
      <c r="HTP70" s="685"/>
      <c r="HTQ70" s="685"/>
      <c r="HTR70" s="685"/>
      <c r="HTS70" s="685"/>
      <c r="HTT70" s="685"/>
      <c r="HTU70" s="685"/>
      <c r="HTV70" s="685"/>
      <c r="HTW70" s="685"/>
      <c r="HTX70" s="685"/>
      <c r="HTY70" s="685"/>
      <c r="HTZ70" s="685"/>
      <c r="HUA70" s="685"/>
      <c r="HUB70" s="685"/>
      <c r="HUC70" s="685"/>
      <c r="HUD70" s="685"/>
      <c r="HUE70" s="685"/>
      <c r="HUF70" s="685"/>
      <c r="HUG70" s="685"/>
      <c r="HUH70" s="685"/>
      <c r="HUI70" s="685"/>
      <c r="HUJ70" s="685"/>
      <c r="HUK70" s="685"/>
      <c r="HUL70" s="685"/>
      <c r="HUM70" s="685"/>
      <c r="HUN70" s="685"/>
      <c r="HUO70" s="685"/>
      <c r="HUP70" s="685"/>
      <c r="HUQ70" s="685"/>
      <c r="HUR70" s="685"/>
      <c r="HUS70" s="685"/>
      <c r="HUT70" s="685"/>
      <c r="HUU70" s="685"/>
      <c r="HUV70" s="685"/>
      <c r="HUW70" s="685"/>
      <c r="HUX70" s="685"/>
      <c r="HUY70" s="685"/>
      <c r="HUZ70" s="685"/>
      <c r="HVA70" s="685"/>
      <c r="HVB70" s="685"/>
      <c r="HVC70" s="685"/>
      <c r="HVD70" s="685"/>
      <c r="HVE70" s="685"/>
      <c r="HVF70" s="685"/>
      <c r="HVG70" s="685"/>
      <c r="HVH70" s="685"/>
      <c r="HVI70" s="685"/>
      <c r="HVJ70" s="685"/>
      <c r="HVK70" s="685"/>
      <c r="HVL70" s="685"/>
      <c r="HVM70" s="685"/>
      <c r="HVN70" s="685"/>
      <c r="HVO70" s="685"/>
      <c r="HVP70" s="685"/>
      <c r="HVQ70" s="685"/>
      <c r="HVR70" s="685"/>
      <c r="HVS70" s="685"/>
      <c r="HVT70" s="685"/>
      <c r="HVU70" s="685"/>
      <c r="HVV70" s="685"/>
      <c r="HVW70" s="685"/>
      <c r="HVX70" s="685"/>
      <c r="HVY70" s="685"/>
      <c r="HVZ70" s="685"/>
      <c r="HWA70" s="685"/>
      <c r="HWB70" s="685"/>
      <c r="HWC70" s="685"/>
      <c r="HWD70" s="685"/>
      <c r="HWE70" s="685"/>
      <c r="HWF70" s="685"/>
      <c r="HWG70" s="685"/>
      <c r="HWH70" s="685"/>
      <c r="HWI70" s="685"/>
      <c r="HWJ70" s="685"/>
      <c r="HWK70" s="685"/>
      <c r="HWL70" s="685"/>
      <c r="HWM70" s="685"/>
      <c r="HWN70" s="685"/>
      <c r="HWO70" s="685"/>
      <c r="HWP70" s="685"/>
      <c r="HWQ70" s="685"/>
      <c r="HWR70" s="685"/>
      <c r="HWS70" s="685"/>
      <c r="HWT70" s="685"/>
      <c r="HWU70" s="685"/>
      <c r="HWV70" s="685"/>
      <c r="HWW70" s="685"/>
      <c r="HWX70" s="685"/>
      <c r="HWY70" s="685"/>
      <c r="HWZ70" s="685"/>
      <c r="HXA70" s="685"/>
      <c r="HXB70" s="685"/>
      <c r="HXC70" s="685"/>
      <c r="HXD70" s="685"/>
      <c r="HXE70" s="685"/>
      <c r="HXF70" s="685"/>
      <c r="HXG70" s="685"/>
      <c r="HXH70" s="685"/>
      <c r="HXI70" s="685"/>
      <c r="HXJ70" s="685"/>
      <c r="HXK70" s="685"/>
      <c r="HXL70" s="685"/>
      <c r="HXM70" s="685"/>
      <c r="HXN70" s="685"/>
      <c r="HXO70" s="685"/>
      <c r="HXP70" s="685"/>
      <c r="HXQ70" s="685"/>
      <c r="HXR70" s="685"/>
      <c r="HXS70" s="685"/>
      <c r="HXT70" s="685"/>
      <c r="HXU70" s="685"/>
      <c r="HXV70" s="685"/>
      <c r="HXW70" s="685"/>
      <c r="HXX70" s="685"/>
      <c r="HXY70" s="685"/>
      <c r="HXZ70" s="685"/>
      <c r="HYA70" s="685"/>
      <c r="HYB70" s="685"/>
      <c r="HYC70" s="685"/>
      <c r="HYD70" s="685"/>
      <c r="HYE70" s="685"/>
      <c r="HYF70" s="685"/>
      <c r="HYG70" s="685"/>
      <c r="HYH70" s="685"/>
      <c r="HYI70" s="685"/>
      <c r="HYJ70" s="685"/>
      <c r="HYK70" s="685"/>
      <c r="HYL70" s="685"/>
      <c r="HYM70" s="685"/>
      <c r="HYN70" s="685"/>
      <c r="HYO70" s="685"/>
      <c r="HYP70" s="685"/>
      <c r="HYQ70" s="685"/>
      <c r="HYR70" s="685"/>
      <c r="HYS70" s="685"/>
      <c r="HYT70" s="685"/>
      <c r="HYU70" s="685"/>
      <c r="HYV70" s="685"/>
      <c r="HYW70" s="685"/>
      <c r="HYX70" s="685"/>
      <c r="HYY70" s="685"/>
      <c r="HYZ70" s="685"/>
      <c r="HZA70" s="685"/>
      <c r="HZB70" s="685"/>
      <c r="HZC70" s="685"/>
      <c r="HZD70" s="685"/>
      <c r="HZE70" s="685"/>
      <c r="HZF70" s="685"/>
      <c r="HZG70" s="685"/>
      <c r="HZH70" s="685"/>
      <c r="HZI70" s="685"/>
      <c r="HZJ70" s="685"/>
      <c r="HZK70" s="685"/>
      <c r="HZL70" s="685"/>
      <c r="HZM70" s="685"/>
      <c r="HZN70" s="685"/>
      <c r="HZO70" s="685"/>
      <c r="HZP70" s="685"/>
      <c r="HZQ70" s="685"/>
      <c r="HZR70" s="685"/>
      <c r="HZS70" s="685"/>
      <c r="HZT70" s="685"/>
      <c r="HZU70" s="685"/>
      <c r="HZV70" s="685"/>
      <c r="HZW70" s="685"/>
      <c r="HZX70" s="685"/>
      <c r="HZY70" s="685"/>
      <c r="HZZ70" s="685"/>
      <c r="IAA70" s="685"/>
      <c r="IAB70" s="685"/>
      <c r="IAC70" s="685"/>
      <c r="IAD70" s="685"/>
      <c r="IAE70" s="685"/>
      <c r="IAF70" s="685"/>
      <c r="IAG70" s="685"/>
      <c r="IAH70" s="685"/>
      <c r="IAI70" s="685"/>
      <c r="IAJ70" s="685"/>
      <c r="IAK70" s="685"/>
      <c r="IAL70" s="685"/>
      <c r="IAM70" s="685"/>
      <c r="IAN70" s="685"/>
      <c r="IAO70" s="685"/>
      <c r="IAP70" s="685"/>
      <c r="IAQ70" s="685"/>
      <c r="IAR70" s="685"/>
      <c r="IAS70" s="685"/>
      <c r="IAT70" s="685"/>
      <c r="IAU70" s="685"/>
      <c r="IAV70" s="685"/>
      <c r="IAW70" s="685"/>
      <c r="IAX70" s="685"/>
      <c r="IAY70" s="685"/>
      <c r="IAZ70" s="685"/>
      <c r="IBA70" s="685"/>
      <c r="IBB70" s="685"/>
      <c r="IBC70" s="685"/>
      <c r="IBD70" s="685"/>
      <c r="IBE70" s="685"/>
      <c r="IBF70" s="685"/>
      <c r="IBG70" s="685"/>
      <c r="IBH70" s="685"/>
      <c r="IBI70" s="685"/>
      <c r="IBJ70" s="685"/>
      <c r="IBK70" s="685"/>
      <c r="IBL70" s="685"/>
      <c r="IBM70" s="685"/>
      <c r="IBN70" s="685"/>
      <c r="IBO70" s="685"/>
      <c r="IBP70" s="685"/>
      <c r="IBQ70" s="685"/>
      <c r="IBR70" s="685"/>
      <c r="IBS70" s="685"/>
      <c r="IBT70" s="685"/>
      <c r="IBU70" s="685"/>
      <c r="IBV70" s="685"/>
      <c r="IBW70" s="685"/>
      <c r="IBX70" s="685"/>
      <c r="IBY70" s="685"/>
      <c r="IBZ70" s="685"/>
      <c r="ICA70" s="685"/>
      <c r="ICB70" s="685"/>
      <c r="ICC70" s="685"/>
      <c r="ICD70" s="685"/>
      <c r="ICE70" s="685"/>
      <c r="ICF70" s="685"/>
      <c r="ICG70" s="685"/>
      <c r="ICH70" s="685"/>
      <c r="ICI70" s="685"/>
      <c r="ICJ70" s="685"/>
      <c r="ICK70" s="685"/>
      <c r="ICL70" s="685"/>
      <c r="ICM70" s="685"/>
      <c r="ICN70" s="685"/>
      <c r="ICO70" s="685"/>
      <c r="ICP70" s="685"/>
      <c r="ICQ70" s="685"/>
      <c r="ICR70" s="685"/>
      <c r="ICS70" s="685"/>
      <c r="ICT70" s="685"/>
      <c r="ICU70" s="685"/>
      <c r="ICV70" s="685"/>
      <c r="ICW70" s="685"/>
      <c r="ICX70" s="685"/>
      <c r="ICY70" s="685"/>
      <c r="ICZ70" s="685"/>
      <c r="IDA70" s="685"/>
      <c r="IDB70" s="685"/>
      <c r="IDC70" s="685"/>
      <c r="IDD70" s="685"/>
      <c r="IDE70" s="685"/>
      <c r="IDF70" s="685"/>
      <c r="IDG70" s="685"/>
      <c r="IDH70" s="685"/>
      <c r="IDI70" s="685"/>
      <c r="IDJ70" s="685"/>
      <c r="IDK70" s="685"/>
      <c r="IDL70" s="685"/>
      <c r="IDM70" s="685"/>
      <c r="IDN70" s="685"/>
      <c r="IDO70" s="685"/>
      <c r="IDP70" s="685"/>
      <c r="IDQ70" s="685"/>
      <c r="IDR70" s="685"/>
      <c r="IDS70" s="685"/>
      <c r="IDT70" s="685"/>
      <c r="IDU70" s="685"/>
      <c r="IDV70" s="685"/>
      <c r="IDW70" s="685"/>
      <c r="IDX70" s="685"/>
      <c r="IDY70" s="685"/>
      <c r="IDZ70" s="685"/>
      <c r="IEA70" s="685"/>
      <c r="IEB70" s="685"/>
      <c r="IEC70" s="685"/>
      <c r="IED70" s="685"/>
      <c r="IEE70" s="685"/>
      <c r="IEF70" s="685"/>
      <c r="IEG70" s="685"/>
      <c r="IEH70" s="685"/>
      <c r="IEI70" s="685"/>
      <c r="IEJ70" s="685"/>
      <c r="IEK70" s="685"/>
      <c r="IEL70" s="685"/>
      <c r="IEM70" s="685"/>
      <c r="IEN70" s="685"/>
      <c r="IEO70" s="685"/>
      <c r="IEP70" s="685"/>
      <c r="IEQ70" s="685"/>
      <c r="IER70" s="685"/>
      <c r="IES70" s="685"/>
      <c r="IET70" s="685"/>
      <c r="IEU70" s="685"/>
      <c r="IEV70" s="685"/>
      <c r="IEW70" s="685"/>
      <c r="IEX70" s="685"/>
      <c r="IEY70" s="685"/>
      <c r="IEZ70" s="685"/>
      <c r="IFA70" s="685"/>
      <c r="IFB70" s="685"/>
      <c r="IFC70" s="685"/>
      <c r="IFD70" s="685"/>
      <c r="IFE70" s="685"/>
      <c r="IFF70" s="685"/>
      <c r="IFG70" s="685"/>
      <c r="IFH70" s="685"/>
      <c r="IFI70" s="685"/>
      <c r="IFJ70" s="685"/>
      <c r="IFK70" s="685"/>
      <c r="IFL70" s="685"/>
      <c r="IFM70" s="685"/>
      <c r="IFN70" s="685"/>
      <c r="IFO70" s="685"/>
      <c r="IFP70" s="685"/>
      <c r="IFQ70" s="685"/>
      <c r="IFR70" s="685"/>
      <c r="IFS70" s="685"/>
      <c r="IFT70" s="685"/>
      <c r="IFU70" s="685"/>
      <c r="IFV70" s="685"/>
      <c r="IFW70" s="685"/>
      <c r="IFX70" s="685"/>
      <c r="IFY70" s="685"/>
      <c r="IFZ70" s="685"/>
      <c r="IGA70" s="685"/>
      <c r="IGB70" s="685"/>
      <c r="IGC70" s="685"/>
      <c r="IGD70" s="685"/>
      <c r="IGE70" s="685"/>
      <c r="IGF70" s="685"/>
      <c r="IGG70" s="685"/>
      <c r="IGH70" s="685"/>
      <c r="IGI70" s="685"/>
      <c r="IGJ70" s="685"/>
      <c r="IGK70" s="685"/>
      <c r="IGL70" s="685"/>
      <c r="IGM70" s="685"/>
      <c r="IGN70" s="685"/>
      <c r="IGO70" s="685"/>
      <c r="IGP70" s="685"/>
      <c r="IGQ70" s="685"/>
      <c r="IGR70" s="685"/>
      <c r="IGS70" s="685"/>
      <c r="IGT70" s="685"/>
      <c r="IGU70" s="685"/>
      <c r="IGV70" s="685"/>
      <c r="IGW70" s="685"/>
      <c r="IGX70" s="685"/>
      <c r="IGY70" s="685"/>
      <c r="IGZ70" s="685"/>
      <c r="IHA70" s="685"/>
      <c r="IHB70" s="685"/>
      <c r="IHC70" s="685"/>
      <c r="IHD70" s="685"/>
      <c r="IHE70" s="685"/>
      <c r="IHF70" s="685"/>
      <c r="IHG70" s="685"/>
      <c r="IHH70" s="685"/>
      <c r="IHI70" s="685"/>
      <c r="IHJ70" s="685"/>
      <c r="IHK70" s="685"/>
      <c r="IHL70" s="685"/>
      <c r="IHM70" s="685"/>
      <c r="IHN70" s="685"/>
      <c r="IHO70" s="685"/>
      <c r="IHP70" s="685"/>
      <c r="IHQ70" s="685"/>
      <c r="IHR70" s="685"/>
      <c r="IHS70" s="685"/>
      <c r="IHT70" s="685"/>
      <c r="IHU70" s="685"/>
      <c r="IHV70" s="685"/>
      <c r="IHW70" s="685"/>
      <c r="IHX70" s="685"/>
      <c r="IHY70" s="685"/>
      <c r="IHZ70" s="685"/>
      <c r="IIA70" s="685"/>
      <c r="IIB70" s="685"/>
      <c r="IIC70" s="685"/>
      <c r="IID70" s="685"/>
      <c r="IIE70" s="685"/>
      <c r="IIF70" s="685"/>
      <c r="IIG70" s="685"/>
      <c r="IIH70" s="685"/>
      <c r="III70" s="685"/>
      <c r="IIJ70" s="685"/>
      <c r="IIK70" s="685"/>
      <c r="IIL70" s="685"/>
      <c r="IIM70" s="685"/>
      <c r="IIN70" s="685"/>
      <c r="IIO70" s="685"/>
      <c r="IIP70" s="685"/>
      <c r="IIQ70" s="685"/>
      <c r="IIR70" s="685"/>
      <c r="IIS70" s="685"/>
      <c r="IIT70" s="685"/>
      <c r="IIU70" s="685"/>
      <c r="IIV70" s="685"/>
      <c r="IIW70" s="685"/>
      <c r="IIX70" s="685"/>
      <c r="IIY70" s="685"/>
      <c r="IIZ70" s="685"/>
      <c r="IJA70" s="685"/>
      <c r="IJB70" s="685"/>
      <c r="IJC70" s="685"/>
      <c r="IJD70" s="685"/>
      <c r="IJE70" s="685"/>
      <c r="IJF70" s="685"/>
      <c r="IJG70" s="685"/>
      <c r="IJH70" s="685"/>
      <c r="IJI70" s="685"/>
      <c r="IJJ70" s="685"/>
      <c r="IJK70" s="685"/>
      <c r="IJL70" s="685"/>
      <c r="IJM70" s="685"/>
      <c r="IJN70" s="685"/>
      <c r="IJO70" s="685"/>
      <c r="IJP70" s="685"/>
      <c r="IJQ70" s="685"/>
      <c r="IJR70" s="685"/>
      <c r="IJS70" s="685"/>
      <c r="IJT70" s="685"/>
      <c r="IJU70" s="685"/>
      <c r="IJV70" s="685"/>
      <c r="IJW70" s="685"/>
      <c r="IJX70" s="685"/>
      <c r="IJY70" s="685"/>
      <c r="IJZ70" s="685"/>
      <c r="IKA70" s="685"/>
      <c r="IKB70" s="685"/>
      <c r="IKC70" s="685"/>
      <c r="IKD70" s="685"/>
      <c r="IKE70" s="685"/>
      <c r="IKF70" s="685"/>
      <c r="IKG70" s="685"/>
      <c r="IKH70" s="685"/>
      <c r="IKI70" s="685"/>
      <c r="IKJ70" s="685"/>
      <c r="IKK70" s="685"/>
      <c r="IKL70" s="685"/>
      <c r="IKM70" s="685"/>
      <c r="IKN70" s="685"/>
      <c r="IKO70" s="685"/>
      <c r="IKP70" s="685"/>
      <c r="IKQ70" s="685"/>
      <c r="IKR70" s="685"/>
      <c r="IKS70" s="685"/>
      <c r="IKT70" s="685"/>
      <c r="IKU70" s="685"/>
      <c r="IKV70" s="685"/>
      <c r="IKW70" s="685"/>
      <c r="IKX70" s="685"/>
      <c r="IKY70" s="685"/>
      <c r="IKZ70" s="685"/>
      <c r="ILA70" s="685"/>
      <c r="ILB70" s="685"/>
      <c r="ILC70" s="685"/>
      <c r="ILD70" s="685"/>
      <c r="ILE70" s="685"/>
      <c r="ILF70" s="685"/>
      <c r="ILG70" s="685"/>
      <c r="ILH70" s="685"/>
      <c r="ILI70" s="685"/>
      <c r="ILJ70" s="685"/>
      <c r="ILK70" s="685"/>
      <c r="ILL70" s="685"/>
      <c r="ILM70" s="685"/>
      <c r="ILN70" s="685"/>
      <c r="ILO70" s="685"/>
      <c r="ILP70" s="685"/>
      <c r="ILQ70" s="685"/>
      <c r="ILR70" s="685"/>
      <c r="ILS70" s="685"/>
      <c r="ILT70" s="685"/>
      <c r="ILU70" s="685"/>
      <c r="ILV70" s="685"/>
      <c r="ILW70" s="685"/>
      <c r="ILX70" s="685"/>
      <c r="ILY70" s="685"/>
      <c r="ILZ70" s="685"/>
      <c r="IMA70" s="685"/>
      <c r="IMB70" s="685"/>
      <c r="IMC70" s="685"/>
      <c r="IMD70" s="685"/>
      <c r="IME70" s="685"/>
      <c r="IMF70" s="685"/>
      <c r="IMG70" s="685"/>
      <c r="IMH70" s="685"/>
      <c r="IMI70" s="685"/>
      <c r="IMJ70" s="685"/>
      <c r="IMK70" s="685"/>
      <c r="IML70" s="685"/>
      <c r="IMM70" s="685"/>
      <c r="IMN70" s="685"/>
      <c r="IMO70" s="685"/>
      <c r="IMP70" s="685"/>
      <c r="IMQ70" s="685"/>
      <c r="IMR70" s="685"/>
      <c r="IMS70" s="685"/>
      <c r="IMT70" s="685"/>
      <c r="IMU70" s="685"/>
      <c r="IMV70" s="685"/>
      <c r="IMW70" s="685"/>
      <c r="IMX70" s="685"/>
      <c r="IMY70" s="685"/>
      <c r="IMZ70" s="685"/>
      <c r="INA70" s="685"/>
      <c r="INB70" s="685"/>
      <c r="INC70" s="685"/>
      <c r="IND70" s="685"/>
      <c r="INE70" s="685"/>
      <c r="INF70" s="685"/>
      <c r="ING70" s="685"/>
      <c r="INH70" s="685"/>
      <c r="INI70" s="685"/>
      <c r="INJ70" s="685"/>
      <c r="INK70" s="685"/>
      <c r="INL70" s="685"/>
      <c r="INM70" s="685"/>
      <c r="INN70" s="685"/>
      <c r="INO70" s="685"/>
      <c r="INP70" s="685"/>
      <c r="INQ70" s="685"/>
      <c r="INR70" s="685"/>
      <c r="INS70" s="685"/>
      <c r="INT70" s="685"/>
      <c r="INU70" s="685"/>
      <c r="INV70" s="685"/>
      <c r="INW70" s="685"/>
      <c r="INX70" s="685"/>
      <c r="INY70" s="685"/>
      <c r="INZ70" s="685"/>
      <c r="IOA70" s="685"/>
      <c r="IOB70" s="685"/>
      <c r="IOC70" s="685"/>
      <c r="IOD70" s="685"/>
      <c r="IOE70" s="685"/>
      <c r="IOF70" s="685"/>
      <c r="IOG70" s="685"/>
      <c r="IOH70" s="685"/>
      <c r="IOI70" s="685"/>
      <c r="IOJ70" s="685"/>
      <c r="IOK70" s="685"/>
      <c r="IOL70" s="685"/>
      <c r="IOM70" s="685"/>
      <c r="ION70" s="685"/>
      <c r="IOO70" s="685"/>
      <c r="IOP70" s="685"/>
      <c r="IOQ70" s="685"/>
      <c r="IOR70" s="685"/>
      <c r="IOS70" s="685"/>
      <c r="IOT70" s="685"/>
      <c r="IOU70" s="685"/>
      <c r="IOV70" s="685"/>
      <c r="IOW70" s="685"/>
      <c r="IOX70" s="685"/>
      <c r="IOY70" s="685"/>
      <c r="IOZ70" s="685"/>
      <c r="IPA70" s="685"/>
      <c r="IPB70" s="685"/>
      <c r="IPC70" s="685"/>
      <c r="IPD70" s="685"/>
      <c r="IPE70" s="685"/>
      <c r="IPF70" s="685"/>
      <c r="IPG70" s="685"/>
      <c r="IPH70" s="685"/>
      <c r="IPI70" s="685"/>
      <c r="IPJ70" s="685"/>
      <c r="IPK70" s="685"/>
      <c r="IPL70" s="685"/>
      <c r="IPM70" s="685"/>
      <c r="IPN70" s="685"/>
      <c r="IPO70" s="685"/>
      <c r="IPP70" s="685"/>
      <c r="IPQ70" s="685"/>
      <c r="IPR70" s="685"/>
      <c r="IPS70" s="685"/>
      <c r="IPT70" s="685"/>
      <c r="IPU70" s="685"/>
      <c r="IPV70" s="685"/>
      <c r="IPW70" s="685"/>
      <c r="IPX70" s="685"/>
      <c r="IPY70" s="685"/>
      <c r="IPZ70" s="685"/>
      <c r="IQA70" s="685"/>
      <c r="IQB70" s="685"/>
      <c r="IQC70" s="685"/>
      <c r="IQD70" s="685"/>
      <c r="IQE70" s="685"/>
      <c r="IQF70" s="685"/>
      <c r="IQG70" s="685"/>
      <c r="IQH70" s="685"/>
      <c r="IQI70" s="685"/>
      <c r="IQJ70" s="685"/>
      <c r="IQK70" s="685"/>
      <c r="IQL70" s="685"/>
      <c r="IQM70" s="685"/>
      <c r="IQN70" s="685"/>
      <c r="IQO70" s="685"/>
      <c r="IQP70" s="685"/>
      <c r="IQQ70" s="685"/>
      <c r="IQR70" s="685"/>
      <c r="IQS70" s="685"/>
      <c r="IQT70" s="685"/>
      <c r="IQU70" s="685"/>
      <c r="IQV70" s="685"/>
      <c r="IQW70" s="685"/>
      <c r="IQX70" s="685"/>
      <c r="IQY70" s="685"/>
      <c r="IQZ70" s="685"/>
      <c r="IRA70" s="685"/>
      <c r="IRB70" s="685"/>
      <c r="IRC70" s="685"/>
      <c r="IRD70" s="685"/>
      <c r="IRE70" s="685"/>
      <c r="IRF70" s="685"/>
      <c r="IRG70" s="685"/>
      <c r="IRH70" s="685"/>
      <c r="IRI70" s="685"/>
      <c r="IRJ70" s="685"/>
      <c r="IRK70" s="685"/>
      <c r="IRL70" s="685"/>
      <c r="IRM70" s="685"/>
      <c r="IRN70" s="685"/>
      <c r="IRO70" s="685"/>
      <c r="IRP70" s="685"/>
      <c r="IRQ70" s="685"/>
      <c r="IRR70" s="685"/>
      <c r="IRS70" s="685"/>
      <c r="IRT70" s="685"/>
      <c r="IRU70" s="685"/>
      <c r="IRV70" s="685"/>
      <c r="IRW70" s="685"/>
      <c r="IRX70" s="685"/>
      <c r="IRY70" s="685"/>
      <c r="IRZ70" s="685"/>
      <c r="ISA70" s="685"/>
      <c r="ISB70" s="685"/>
      <c r="ISC70" s="685"/>
      <c r="ISD70" s="685"/>
      <c r="ISE70" s="685"/>
      <c r="ISF70" s="685"/>
      <c r="ISG70" s="685"/>
      <c r="ISH70" s="685"/>
      <c r="ISI70" s="685"/>
      <c r="ISJ70" s="685"/>
      <c r="ISK70" s="685"/>
      <c r="ISL70" s="685"/>
      <c r="ISM70" s="685"/>
      <c r="ISN70" s="685"/>
      <c r="ISO70" s="685"/>
      <c r="ISP70" s="685"/>
      <c r="ISQ70" s="685"/>
      <c r="ISR70" s="685"/>
      <c r="ISS70" s="685"/>
      <c r="IST70" s="685"/>
      <c r="ISU70" s="685"/>
      <c r="ISV70" s="685"/>
      <c r="ISW70" s="685"/>
      <c r="ISX70" s="685"/>
      <c r="ISY70" s="685"/>
      <c r="ISZ70" s="685"/>
      <c r="ITA70" s="685"/>
      <c r="ITB70" s="685"/>
      <c r="ITC70" s="685"/>
      <c r="ITD70" s="685"/>
      <c r="ITE70" s="685"/>
      <c r="ITF70" s="685"/>
      <c r="ITG70" s="685"/>
      <c r="ITH70" s="685"/>
      <c r="ITI70" s="685"/>
      <c r="ITJ70" s="685"/>
      <c r="ITK70" s="685"/>
      <c r="ITL70" s="685"/>
      <c r="ITM70" s="685"/>
      <c r="ITN70" s="685"/>
      <c r="ITO70" s="685"/>
      <c r="ITP70" s="685"/>
      <c r="ITQ70" s="685"/>
      <c r="ITR70" s="685"/>
      <c r="ITS70" s="685"/>
      <c r="ITT70" s="685"/>
      <c r="ITU70" s="685"/>
      <c r="ITV70" s="685"/>
      <c r="ITW70" s="685"/>
      <c r="ITX70" s="685"/>
      <c r="ITY70" s="685"/>
      <c r="ITZ70" s="685"/>
      <c r="IUA70" s="685"/>
      <c r="IUB70" s="685"/>
      <c r="IUC70" s="685"/>
      <c r="IUD70" s="685"/>
      <c r="IUE70" s="685"/>
      <c r="IUF70" s="685"/>
      <c r="IUG70" s="685"/>
      <c r="IUH70" s="685"/>
      <c r="IUI70" s="685"/>
      <c r="IUJ70" s="685"/>
      <c r="IUK70" s="685"/>
      <c r="IUL70" s="685"/>
      <c r="IUM70" s="685"/>
      <c r="IUN70" s="685"/>
      <c r="IUO70" s="685"/>
      <c r="IUP70" s="685"/>
      <c r="IUQ70" s="685"/>
      <c r="IUR70" s="685"/>
      <c r="IUS70" s="685"/>
      <c r="IUT70" s="685"/>
      <c r="IUU70" s="685"/>
      <c r="IUV70" s="685"/>
      <c r="IUW70" s="685"/>
      <c r="IUX70" s="685"/>
      <c r="IUY70" s="685"/>
      <c r="IUZ70" s="685"/>
      <c r="IVA70" s="685"/>
      <c r="IVB70" s="685"/>
      <c r="IVC70" s="685"/>
      <c r="IVD70" s="685"/>
      <c r="IVE70" s="685"/>
      <c r="IVF70" s="685"/>
      <c r="IVG70" s="685"/>
      <c r="IVH70" s="685"/>
      <c r="IVI70" s="685"/>
      <c r="IVJ70" s="685"/>
      <c r="IVK70" s="685"/>
      <c r="IVL70" s="685"/>
      <c r="IVM70" s="685"/>
      <c r="IVN70" s="685"/>
      <c r="IVO70" s="685"/>
      <c r="IVP70" s="685"/>
      <c r="IVQ70" s="685"/>
      <c r="IVR70" s="685"/>
      <c r="IVS70" s="685"/>
      <c r="IVT70" s="685"/>
      <c r="IVU70" s="685"/>
      <c r="IVV70" s="685"/>
      <c r="IVW70" s="685"/>
      <c r="IVX70" s="685"/>
      <c r="IVY70" s="685"/>
      <c r="IVZ70" s="685"/>
      <c r="IWA70" s="685"/>
      <c r="IWB70" s="685"/>
      <c r="IWC70" s="685"/>
      <c r="IWD70" s="685"/>
      <c r="IWE70" s="685"/>
      <c r="IWF70" s="685"/>
      <c r="IWG70" s="685"/>
      <c r="IWH70" s="685"/>
      <c r="IWI70" s="685"/>
      <c r="IWJ70" s="685"/>
      <c r="IWK70" s="685"/>
      <c r="IWL70" s="685"/>
      <c r="IWM70" s="685"/>
      <c r="IWN70" s="685"/>
      <c r="IWO70" s="685"/>
      <c r="IWP70" s="685"/>
      <c r="IWQ70" s="685"/>
      <c r="IWR70" s="685"/>
      <c r="IWS70" s="685"/>
      <c r="IWT70" s="685"/>
      <c r="IWU70" s="685"/>
      <c r="IWV70" s="685"/>
      <c r="IWW70" s="685"/>
      <c r="IWX70" s="685"/>
      <c r="IWY70" s="685"/>
      <c r="IWZ70" s="685"/>
      <c r="IXA70" s="685"/>
      <c r="IXB70" s="685"/>
      <c r="IXC70" s="685"/>
      <c r="IXD70" s="685"/>
      <c r="IXE70" s="685"/>
      <c r="IXF70" s="685"/>
      <c r="IXG70" s="685"/>
      <c r="IXH70" s="685"/>
      <c r="IXI70" s="685"/>
      <c r="IXJ70" s="685"/>
      <c r="IXK70" s="685"/>
      <c r="IXL70" s="685"/>
      <c r="IXM70" s="685"/>
      <c r="IXN70" s="685"/>
      <c r="IXO70" s="685"/>
      <c r="IXP70" s="685"/>
      <c r="IXQ70" s="685"/>
      <c r="IXR70" s="685"/>
      <c r="IXS70" s="685"/>
      <c r="IXT70" s="685"/>
      <c r="IXU70" s="685"/>
      <c r="IXV70" s="685"/>
      <c r="IXW70" s="685"/>
      <c r="IXX70" s="685"/>
      <c r="IXY70" s="685"/>
      <c r="IXZ70" s="685"/>
      <c r="IYA70" s="685"/>
      <c r="IYB70" s="685"/>
      <c r="IYC70" s="685"/>
      <c r="IYD70" s="685"/>
      <c r="IYE70" s="685"/>
      <c r="IYF70" s="685"/>
      <c r="IYG70" s="685"/>
      <c r="IYH70" s="685"/>
      <c r="IYI70" s="685"/>
      <c r="IYJ70" s="685"/>
      <c r="IYK70" s="685"/>
      <c r="IYL70" s="685"/>
      <c r="IYM70" s="685"/>
      <c r="IYN70" s="685"/>
      <c r="IYO70" s="685"/>
      <c r="IYP70" s="685"/>
      <c r="IYQ70" s="685"/>
      <c r="IYR70" s="685"/>
      <c r="IYS70" s="685"/>
      <c r="IYT70" s="685"/>
      <c r="IYU70" s="685"/>
      <c r="IYV70" s="685"/>
      <c r="IYW70" s="685"/>
      <c r="IYX70" s="685"/>
      <c r="IYY70" s="685"/>
      <c r="IYZ70" s="685"/>
      <c r="IZA70" s="685"/>
      <c r="IZB70" s="685"/>
      <c r="IZC70" s="685"/>
      <c r="IZD70" s="685"/>
      <c r="IZE70" s="685"/>
      <c r="IZF70" s="685"/>
      <c r="IZG70" s="685"/>
      <c r="IZH70" s="685"/>
      <c r="IZI70" s="685"/>
      <c r="IZJ70" s="685"/>
      <c r="IZK70" s="685"/>
      <c r="IZL70" s="685"/>
      <c r="IZM70" s="685"/>
      <c r="IZN70" s="685"/>
      <c r="IZO70" s="685"/>
      <c r="IZP70" s="685"/>
      <c r="IZQ70" s="685"/>
      <c r="IZR70" s="685"/>
      <c r="IZS70" s="685"/>
      <c r="IZT70" s="685"/>
      <c r="IZU70" s="685"/>
      <c r="IZV70" s="685"/>
      <c r="IZW70" s="685"/>
      <c r="IZX70" s="685"/>
      <c r="IZY70" s="685"/>
      <c r="IZZ70" s="685"/>
      <c r="JAA70" s="685"/>
      <c r="JAB70" s="685"/>
      <c r="JAC70" s="685"/>
      <c r="JAD70" s="685"/>
      <c r="JAE70" s="685"/>
      <c r="JAF70" s="685"/>
      <c r="JAG70" s="685"/>
      <c r="JAH70" s="685"/>
      <c r="JAI70" s="685"/>
      <c r="JAJ70" s="685"/>
      <c r="JAK70" s="685"/>
      <c r="JAL70" s="685"/>
      <c r="JAM70" s="685"/>
      <c r="JAN70" s="685"/>
      <c r="JAO70" s="685"/>
      <c r="JAP70" s="685"/>
      <c r="JAQ70" s="685"/>
      <c r="JAR70" s="685"/>
      <c r="JAS70" s="685"/>
      <c r="JAT70" s="685"/>
      <c r="JAU70" s="685"/>
      <c r="JAV70" s="685"/>
      <c r="JAW70" s="685"/>
      <c r="JAX70" s="685"/>
      <c r="JAY70" s="685"/>
      <c r="JAZ70" s="685"/>
      <c r="JBA70" s="685"/>
      <c r="JBB70" s="685"/>
      <c r="JBC70" s="685"/>
      <c r="JBD70" s="685"/>
      <c r="JBE70" s="685"/>
      <c r="JBF70" s="685"/>
      <c r="JBG70" s="685"/>
      <c r="JBH70" s="685"/>
      <c r="JBI70" s="685"/>
      <c r="JBJ70" s="685"/>
      <c r="JBK70" s="685"/>
      <c r="JBL70" s="685"/>
      <c r="JBM70" s="685"/>
      <c r="JBN70" s="685"/>
      <c r="JBO70" s="685"/>
      <c r="JBP70" s="685"/>
      <c r="JBQ70" s="685"/>
      <c r="JBR70" s="685"/>
      <c r="JBS70" s="685"/>
      <c r="JBT70" s="685"/>
      <c r="JBU70" s="685"/>
      <c r="JBV70" s="685"/>
      <c r="JBW70" s="685"/>
      <c r="JBX70" s="685"/>
      <c r="JBY70" s="685"/>
      <c r="JBZ70" s="685"/>
      <c r="JCA70" s="685"/>
      <c r="JCB70" s="685"/>
      <c r="JCC70" s="685"/>
      <c r="JCD70" s="685"/>
      <c r="JCE70" s="685"/>
      <c r="JCF70" s="685"/>
      <c r="JCG70" s="685"/>
      <c r="JCH70" s="685"/>
      <c r="JCI70" s="685"/>
      <c r="JCJ70" s="685"/>
      <c r="JCK70" s="685"/>
      <c r="JCL70" s="685"/>
      <c r="JCM70" s="685"/>
      <c r="JCN70" s="685"/>
      <c r="JCO70" s="685"/>
      <c r="JCP70" s="685"/>
      <c r="JCQ70" s="685"/>
      <c r="JCR70" s="685"/>
      <c r="JCS70" s="685"/>
      <c r="JCT70" s="685"/>
      <c r="JCU70" s="685"/>
      <c r="JCV70" s="685"/>
      <c r="JCW70" s="685"/>
      <c r="JCX70" s="685"/>
      <c r="JCY70" s="685"/>
      <c r="JCZ70" s="685"/>
      <c r="JDA70" s="685"/>
      <c r="JDB70" s="685"/>
      <c r="JDC70" s="685"/>
      <c r="JDD70" s="685"/>
      <c r="JDE70" s="685"/>
      <c r="JDF70" s="685"/>
      <c r="JDG70" s="685"/>
      <c r="JDH70" s="685"/>
      <c r="JDI70" s="685"/>
      <c r="JDJ70" s="685"/>
      <c r="JDK70" s="685"/>
      <c r="JDL70" s="685"/>
      <c r="JDM70" s="685"/>
      <c r="JDN70" s="685"/>
      <c r="JDO70" s="685"/>
      <c r="JDP70" s="685"/>
      <c r="JDQ70" s="685"/>
      <c r="JDR70" s="685"/>
      <c r="JDS70" s="685"/>
      <c r="JDT70" s="685"/>
      <c r="JDU70" s="685"/>
      <c r="JDV70" s="685"/>
      <c r="JDW70" s="685"/>
      <c r="JDX70" s="685"/>
      <c r="JDY70" s="685"/>
      <c r="JDZ70" s="685"/>
      <c r="JEA70" s="685"/>
      <c r="JEB70" s="685"/>
      <c r="JEC70" s="685"/>
      <c r="JED70" s="685"/>
      <c r="JEE70" s="685"/>
      <c r="JEF70" s="685"/>
      <c r="JEG70" s="685"/>
      <c r="JEH70" s="685"/>
      <c r="JEI70" s="685"/>
      <c r="JEJ70" s="685"/>
      <c r="JEK70" s="685"/>
      <c r="JEL70" s="685"/>
      <c r="JEM70" s="685"/>
      <c r="JEN70" s="685"/>
      <c r="JEO70" s="685"/>
      <c r="JEP70" s="685"/>
      <c r="JEQ70" s="685"/>
      <c r="JER70" s="685"/>
      <c r="JES70" s="685"/>
      <c r="JET70" s="685"/>
      <c r="JEU70" s="685"/>
      <c r="JEV70" s="685"/>
      <c r="JEW70" s="685"/>
      <c r="JEX70" s="685"/>
      <c r="JEY70" s="685"/>
      <c r="JEZ70" s="685"/>
      <c r="JFA70" s="685"/>
      <c r="JFB70" s="685"/>
      <c r="JFC70" s="685"/>
      <c r="JFD70" s="685"/>
      <c r="JFE70" s="685"/>
      <c r="JFF70" s="685"/>
      <c r="JFG70" s="685"/>
      <c r="JFH70" s="685"/>
      <c r="JFI70" s="685"/>
      <c r="JFJ70" s="685"/>
      <c r="JFK70" s="685"/>
      <c r="JFL70" s="685"/>
      <c r="JFM70" s="685"/>
      <c r="JFN70" s="685"/>
      <c r="JFO70" s="685"/>
      <c r="JFP70" s="685"/>
      <c r="JFQ70" s="685"/>
      <c r="JFR70" s="685"/>
      <c r="JFS70" s="685"/>
      <c r="JFT70" s="685"/>
      <c r="JFU70" s="685"/>
      <c r="JFV70" s="685"/>
      <c r="JFW70" s="685"/>
      <c r="JFX70" s="685"/>
      <c r="JFY70" s="685"/>
      <c r="JFZ70" s="685"/>
      <c r="JGA70" s="685"/>
      <c r="JGB70" s="685"/>
      <c r="JGC70" s="685"/>
      <c r="JGD70" s="685"/>
      <c r="JGE70" s="685"/>
      <c r="JGF70" s="685"/>
      <c r="JGG70" s="685"/>
      <c r="JGH70" s="685"/>
      <c r="JGI70" s="685"/>
      <c r="JGJ70" s="685"/>
      <c r="JGK70" s="685"/>
      <c r="JGL70" s="685"/>
      <c r="JGM70" s="685"/>
      <c r="JGN70" s="685"/>
      <c r="JGO70" s="685"/>
      <c r="JGP70" s="685"/>
      <c r="JGQ70" s="685"/>
      <c r="JGR70" s="685"/>
      <c r="JGS70" s="685"/>
      <c r="JGT70" s="685"/>
      <c r="JGU70" s="685"/>
      <c r="JGV70" s="685"/>
      <c r="JGW70" s="685"/>
      <c r="JGX70" s="685"/>
      <c r="JGY70" s="685"/>
      <c r="JGZ70" s="685"/>
      <c r="JHA70" s="685"/>
      <c r="JHB70" s="685"/>
      <c r="JHC70" s="685"/>
      <c r="JHD70" s="685"/>
      <c r="JHE70" s="685"/>
      <c r="JHF70" s="685"/>
      <c r="JHG70" s="685"/>
      <c r="JHH70" s="685"/>
      <c r="JHI70" s="685"/>
      <c r="JHJ70" s="685"/>
      <c r="JHK70" s="685"/>
      <c r="JHL70" s="685"/>
      <c r="JHM70" s="685"/>
      <c r="JHN70" s="685"/>
      <c r="JHO70" s="685"/>
      <c r="JHP70" s="685"/>
      <c r="JHQ70" s="685"/>
      <c r="JHR70" s="685"/>
      <c r="JHS70" s="685"/>
      <c r="JHT70" s="685"/>
      <c r="JHU70" s="685"/>
      <c r="JHV70" s="685"/>
      <c r="JHW70" s="685"/>
      <c r="JHX70" s="685"/>
      <c r="JHY70" s="685"/>
      <c r="JHZ70" s="685"/>
      <c r="JIA70" s="685"/>
      <c r="JIB70" s="685"/>
      <c r="JIC70" s="685"/>
      <c r="JID70" s="685"/>
      <c r="JIE70" s="685"/>
      <c r="JIF70" s="685"/>
      <c r="JIG70" s="685"/>
      <c r="JIH70" s="685"/>
      <c r="JII70" s="685"/>
      <c r="JIJ70" s="685"/>
      <c r="JIK70" s="685"/>
      <c r="JIL70" s="685"/>
      <c r="JIM70" s="685"/>
      <c r="JIN70" s="685"/>
      <c r="JIO70" s="685"/>
      <c r="JIP70" s="685"/>
      <c r="JIQ70" s="685"/>
      <c r="JIR70" s="685"/>
      <c r="JIS70" s="685"/>
      <c r="JIT70" s="685"/>
      <c r="JIU70" s="685"/>
      <c r="JIV70" s="685"/>
      <c r="JIW70" s="685"/>
      <c r="JIX70" s="685"/>
      <c r="JIY70" s="685"/>
      <c r="JIZ70" s="685"/>
      <c r="JJA70" s="685"/>
      <c r="JJB70" s="685"/>
      <c r="JJC70" s="685"/>
      <c r="JJD70" s="685"/>
      <c r="JJE70" s="685"/>
      <c r="JJF70" s="685"/>
      <c r="JJG70" s="685"/>
      <c r="JJH70" s="685"/>
      <c r="JJI70" s="685"/>
      <c r="JJJ70" s="685"/>
      <c r="JJK70" s="685"/>
      <c r="JJL70" s="685"/>
      <c r="JJM70" s="685"/>
      <c r="JJN70" s="685"/>
      <c r="JJO70" s="685"/>
      <c r="JJP70" s="685"/>
      <c r="JJQ70" s="685"/>
      <c r="JJR70" s="685"/>
      <c r="JJS70" s="685"/>
      <c r="JJT70" s="685"/>
      <c r="JJU70" s="685"/>
      <c r="JJV70" s="685"/>
      <c r="JJW70" s="685"/>
      <c r="JJX70" s="685"/>
      <c r="JJY70" s="685"/>
      <c r="JJZ70" s="685"/>
      <c r="JKA70" s="685"/>
      <c r="JKB70" s="685"/>
      <c r="JKC70" s="685"/>
      <c r="JKD70" s="685"/>
      <c r="JKE70" s="685"/>
      <c r="JKF70" s="685"/>
      <c r="JKG70" s="685"/>
      <c r="JKH70" s="685"/>
      <c r="JKI70" s="685"/>
      <c r="JKJ70" s="685"/>
      <c r="JKK70" s="685"/>
      <c r="JKL70" s="685"/>
      <c r="JKM70" s="685"/>
      <c r="JKN70" s="685"/>
      <c r="JKO70" s="685"/>
      <c r="JKP70" s="685"/>
      <c r="JKQ70" s="685"/>
      <c r="JKR70" s="685"/>
      <c r="JKS70" s="685"/>
      <c r="JKT70" s="685"/>
      <c r="JKU70" s="685"/>
      <c r="JKV70" s="685"/>
      <c r="JKW70" s="685"/>
      <c r="JKX70" s="685"/>
      <c r="JKY70" s="685"/>
      <c r="JKZ70" s="685"/>
      <c r="JLA70" s="685"/>
      <c r="JLB70" s="685"/>
      <c r="JLC70" s="685"/>
      <c r="JLD70" s="685"/>
      <c r="JLE70" s="685"/>
      <c r="JLF70" s="685"/>
      <c r="JLG70" s="685"/>
      <c r="JLH70" s="685"/>
      <c r="JLI70" s="685"/>
      <c r="JLJ70" s="685"/>
      <c r="JLK70" s="685"/>
      <c r="JLL70" s="685"/>
      <c r="JLM70" s="685"/>
      <c r="JLN70" s="685"/>
      <c r="JLO70" s="685"/>
      <c r="JLP70" s="685"/>
      <c r="JLQ70" s="685"/>
      <c r="JLR70" s="685"/>
      <c r="JLS70" s="685"/>
      <c r="JLT70" s="685"/>
      <c r="JLU70" s="685"/>
      <c r="JLV70" s="685"/>
      <c r="JLW70" s="685"/>
      <c r="JLX70" s="685"/>
      <c r="JLY70" s="685"/>
      <c r="JLZ70" s="685"/>
      <c r="JMA70" s="685"/>
      <c r="JMB70" s="685"/>
      <c r="JMC70" s="685"/>
      <c r="JMD70" s="685"/>
      <c r="JME70" s="685"/>
      <c r="JMF70" s="685"/>
      <c r="JMG70" s="685"/>
      <c r="JMH70" s="685"/>
      <c r="JMI70" s="685"/>
      <c r="JMJ70" s="685"/>
      <c r="JMK70" s="685"/>
      <c r="JML70" s="685"/>
      <c r="JMM70" s="685"/>
      <c r="JMN70" s="685"/>
      <c r="JMO70" s="685"/>
      <c r="JMP70" s="685"/>
      <c r="JMQ70" s="685"/>
      <c r="JMR70" s="685"/>
      <c r="JMS70" s="685"/>
      <c r="JMT70" s="685"/>
      <c r="JMU70" s="685"/>
      <c r="JMV70" s="685"/>
      <c r="JMW70" s="685"/>
      <c r="JMX70" s="685"/>
      <c r="JMY70" s="685"/>
      <c r="JMZ70" s="685"/>
      <c r="JNA70" s="685"/>
      <c r="JNB70" s="685"/>
      <c r="JNC70" s="685"/>
      <c r="JND70" s="685"/>
      <c r="JNE70" s="685"/>
      <c r="JNF70" s="685"/>
      <c r="JNG70" s="685"/>
      <c r="JNH70" s="685"/>
      <c r="JNI70" s="685"/>
      <c r="JNJ70" s="685"/>
      <c r="JNK70" s="685"/>
      <c r="JNL70" s="685"/>
      <c r="JNM70" s="685"/>
      <c r="JNN70" s="685"/>
      <c r="JNO70" s="685"/>
      <c r="JNP70" s="685"/>
      <c r="JNQ70" s="685"/>
      <c r="JNR70" s="685"/>
      <c r="JNS70" s="685"/>
      <c r="JNT70" s="685"/>
      <c r="JNU70" s="685"/>
      <c r="JNV70" s="685"/>
      <c r="JNW70" s="685"/>
      <c r="JNX70" s="685"/>
      <c r="JNY70" s="685"/>
      <c r="JNZ70" s="685"/>
      <c r="JOA70" s="685"/>
      <c r="JOB70" s="685"/>
      <c r="JOC70" s="685"/>
      <c r="JOD70" s="685"/>
      <c r="JOE70" s="685"/>
      <c r="JOF70" s="685"/>
      <c r="JOG70" s="685"/>
      <c r="JOH70" s="685"/>
      <c r="JOI70" s="685"/>
      <c r="JOJ70" s="685"/>
      <c r="JOK70" s="685"/>
      <c r="JOL70" s="685"/>
      <c r="JOM70" s="685"/>
      <c r="JON70" s="685"/>
      <c r="JOO70" s="685"/>
      <c r="JOP70" s="685"/>
      <c r="JOQ70" s="685"/>
      <c r="JOR70" s="685"/>
      <c r="JOS70" s="685"/>
      <c r="JOT70" s="685"/>
      <c r="JOU70" s="685"/>
      <c r="JOV70" s="685"/>
      <c r="JOW70" s="685"/>
      <c r="JOX70" s="685"/>
      <c r="JOY70" s="685"/>
      <c r="JOZ70" s="685"/>
      <c r="JPA70" s="685"/>
      <c r="JPB70" s="685"/>
      <c r="JPC70" s="685"/>
      <c r="JPD70" s="685"/>
      <c r="JPE70" s="685"/>
      <c r="JPF70" s="685"/>
      <c r="JPG70" s="685"/>
      <c r="JPH70" s="685"/>
      <c r="JPI70" s="685"/>
      <c r="JPJ70" s="685"/>
      <c r="JPK70" s="685"/>
      <c r="JPL70" s="685"/>
      <c r="JPM70" s="685"/>
      <c r="JPN70" s="685"/>
      <c r="JPO70" s="685"/>
      <c r="JPP70" s="685"/>
      <c r="JPQ70" s="685"/>
      <c r="JPR70" s="685"/>
      <c r="JPS70" s="685"/>
      <c r="JPT70" s="685"/>
      <c r="JPU70" s="685"/>
      <c r="JPV70" s="685"/>
      <c r="JPW70" s="685"/>
      <c r="JPX70" s="685"/>
      <c r="JPY70" s="685"/>
      <c r="JPZ70" s="685"/>
      <c r="JQA70" s="685"/>
      <c r="JQB70" s="685"/>
      <c r="JQC70" s="685"/>
      <c r="JQD70" s="685"/>
      <c r="JQE70" s="685"/>
      <c r="JQF70" s="685"/>
      <c r="JQG70" s="685"/>
      <c r="JQH70" s="685"/>
      <c r="JQI70" s="685"/>
      <c r="JQJ70" s="685"/>
      <c r="JQK70" s="685"/>
      <c r="JQL70" s="685"/>
      <c r="JQM70" s="685"/>
      <c r="JQN70" s="685"/>
      <c r="JQO70" s="685"/>
      <c r="JQP70" s="685"/>
      <c r="JQQ70" s="685"/>
      <c r="JQR70" s="685"/>
      <c r="JQS70" s="685"/>
      <c r="JQT70" s="685"/>
      <c r="JQU70" s="685"/>
      <c r="JQV70" s="685"/>
      <c r="JQW70" s="685"/>
      <c r="JQX70" s="685"/>
      <c r="JQY70" s="685"/>
      <c r="JQZ70" s="685"/>
      <c r="JRA70" s="685"/>
      <c r="JRB70" s="685"/>
      <c r="JRC70" s="685"/>
      <c r="JRD70" s="685"/>
      <c r="JRE70" s="685"/>
      <c r="JRF70" s="685"/>
      <c r="JRG70" s="685"/>
      <c r="JRH70" s="685"/>
      <c r="JRI70" s="685"/>
      <c r="JRJ70" s="685"/>
      <c r="JRK70" s="685"/>
      <c r="JRL70" s="685"/>
      <c r="JRM70" s="685"/>
      <c r="JRN70" s="685"/>
      <c r="JRO70" s="685"/>
      <c r="JRP70" s="685"/>
      <c r="JRQ70" s="685"/>
      <c r="JRR70" s="685"/>
      <c r="JRS70" s="685"/>
      <c r="JRT70" s="685"/>
      <c r="JRU70" s="685"/>
      <c r="JRV70" s="685"/>
      <c r="JRW70" s="685"/>
      <c r="JRX70" s="685"/>
      <c r="JRY70" s="685"/>
      <c r="JRZ70" s="685"/>
      <c r="JSA70" s="685"/>
      <c r="JSB70" s="685"/>
      <c r="JSC70" s="685"/>
      <c r="JSD70" s="685"/>
      <c r="JSE70" s="685"/>
      <c r="JSF70" s="685"/>
      <c r="JSG70" s="685"/>
      <c r="JSH70" s="685"/>
      <c r="JSI70" s="685"/>
      <c r="JSJ70" s="685"/>
      <c r="JSK70" s="685"/>
      <c r="JSL70" s="685"/>
      <c r="JSM70" s="685"/>
      <c r="JSN70" s="685"/>
      <c r="JSO70" s="685"/>
      <c r="JSP70" s="685"/>
      <c r="JSQ70" s="685"/>
      <c r="JSR70" s="685"/>
      <c r="JSS70" s="685"/>
      <c r="JST70" s="685"/>
      <c r="JSU70" s="685"/>
      <c r="JSV70" s="685"/>
      <c r="JSW70" s="685"/>
      <c r="JSX70" s="685"/>
      <c r="JSY70" s="685"/>
      <c r="JSZ70" s="685"/>
      <c r="JTA70" s="685"/>
      <c r="JTB70" s="685"/>
      <c r="JTC70" s="685"/>
      <c r="JTD70" s="685"/>
      <c r="JTE70" s="685"/>
      <c r="JTF70" s="685"/>
      <c r="JTG70" s="685"/>
      <c r="JTH70" s="685"/>
      <c r="JTI70" s="685"/>
      <c r="JTJ70" s="685"/>
      <c r="JTK70" s="685"/>
      <c r="JTL70" s="685"/>
      <c r="JTM70" s="685"/>
      <c r="JTN70" s="685"/>
      <c r="JTO70" s="685"/>
      <c r="JTP70" s="685"/>
      <c r="JTQ70" s="685"/>
      <c r="JTR70" s="685"/>
      <c r="JTS70" s="685"/>
      <c r="JTT70" s="685"/>
      <c r="JTU70" s="685"/>
      <c r="JTV70" s="685"/>
      <c r="JTW70" s="685"/>
      <c r="JTX70" s="685"/>
      <c r="JTY70" s="685"/>
      <c r="JTZ70" s="685"/>
      <c r="JUA70" s="685"/>
      <c r="JUB70" s="685"/>
      <c r="JUC70" s="685"/>
      <c r="JUD70" s="685"/>
      <c r="JUE70" s="685"/>
      <c r="JUF70" s="685"/>
      <c r="JUG70" s="685"/>
      <c r="JUH70" s="685"/>
      <c r="JUI70" s="685"/>
      <c r="JUJ70" s="685"/>
      <c r="JUK70" s="685"/>
      <c r="JUL70" s="685"/>
      <c r="JUM70" s="685"/>
      <c r="JUN70" s="685"/>
      <c r="JUO70" s="685"/>
      <c r="JUP70" s="685"/>
      <c r="JUQ70" s="685"/>
      <c r="JUR70" s="685"/>
      <c r="JUS70" s="685"/>
      <c r="JUT70" s="685"/>
      <c r="JUU70" s="685"/>
      <c r="JUV70" s="685"/>
      <c r="JUW70" s="685"/>
      <c r="JUX70" s="685"/>
      <c r="JUY70" s="685"/>
      <c r="JUZ70" s="685"/>
      <c r="JVA70" s="685"/>
      <c r="JVB70" s="685"/>
      <c r="JVC70" s="685"/>
      <c r="JVD70" s="685"/>
      <c r="JVE70" s="685"/>
      <c r="JVF70" s="685"/>
      <c r="JVG70" s="685"/>
      <c r="JVH70" s="685"/>
      <c r="JVI70" s="685"/>
      <c r="JVJ70" s="685"/>
      <c r="JVK70" s="685"/>
      <c r="JVL70" s="685"/>
      <c r="JVM70" s="685"/>
      <c r="JVN70" s="685"/>
      <c r="JVO70" s="685"/>
      <c r="JVP70" s="685"/>
      <c r="JVQ70" s="685"/>
      <c r="JVR70" s="685"/>
      <c r="JVS70" s="685"/>
      <c r="JVT70" s="685"/>
      <c r="JVU70" s="685"/>
      <c r="JVV70" s="685"/>
      <c r="JVW70" s="685"/>
      <c r="JVX70" s="685"/>
      <c r="JVY70" s="685"/>
      <c r="JVZ70" s="685"/>
      <c r="JWA70" s="685"/>
      <c r="JWB70" s="685"/>
      <c r="JWC70" s="685"/>
      <c r="JWD70" s="685"/>
      <c r="JWE70" s="685"/>
      <c r="JWF70" s="685"/>
      <c r="JWG70" s="685"/>
      <c r="JWH70" s="685"/>
      <c r="JWI70" s="685"/>
      <c r="JWJ70" s="685"/>
      <c r="JWK70" s="685"/>
      <c r="JWL70" s="685"/>
      <c r="JWM70" s="685"/>
      <c r="JWN70" s="685"/>
      <c r="JWO70" s="685"/>
      <c r="JWP70" s="685"/>
      <c r="JWQ70" s="685"/>
      <c r="JWR70" s="685"/>
      <c r="JWS70" s="685"/>
      <c r="JWT70" s="685"/>
      <c r="JWU70" s="685"/>
      <c r="JWV70" s="685"/>
      <c r="JWW70" s="685"/>
      <c r="JWX70" s="685"/>
      <c r="JWY70" s="685"/>
      <c r="JWZ70" s="685"/>
      <c r="JXA70" s="685"/>
      <c r="JXB70" s="685"/>
      <c r="JXC70" s="685"/>
      <c r="JXD70" s="685"/>
      <c r="JXE70" s="685"/>
      <c r="JXF70" s="685"/>
      <c r="JXG70" s="685"/>
      <c r="JXH70" s="685"/>
      <c r="JXI70" s="685"/>
      <c r="JXJ70" s="685"/>
      <c r="JXK70" s="685"/>
      <c r="JXL70" s="685"/>
      <c r="JXM70" s="685"/>
      <c r="JXN70" s="685"/>
      <c r="JXO70" s="685"/>
      <c r="JXP70" s="685"/>
      <c r="JXQ70" s="685"/>
      <c r="JXR70" s="685"/>
      <c r="JXS70" s="685"/>
      <c r="JXT70" s="685"/>
      <c r="JXU70" s="685"/>
      <c r="JXV70" s="685"/>
      <c r="JXW70" s="685"/>
      <c r="JXX70" s="685"/>
      <c r="JXY70" s="685"/>
      <c r="JXZ70" s="685"/>
      <c r="JYA70" s="685"/>
      <c r="JYB70" s="685"/>
      <c r="JYC70" s="685"/>
      <c r="JYD70" s="685"/>
      <c r="JYE70" s="685"/>
      <c r="JYF70" s="685"/>
      <c r="JYG70" s="685"/>
      <c r="JYH70" s="685"/>
      <c r="JYI70" s="685"/>
      <c r="JYJ70" s="685"/>
      <c r="JYK70" s="685"/>
      <c r="JYL70" s="685"/>
      <c r="JYM70" s="685"/>
      <c r="JYN70" s="685"/>
      <c r="JYO70" s="685"/>
      <c r="JYP70" s="685"/>
      <c r="JYQ70" s="685"/>
      <c r="JYR70" s="685"/>
      <c r="JYS70" s="685"/>
      <c r="JYT70" s="685"/>
      <c r="JYU70" s="685"/>
      <c r="JYV70" s="685"/>
      <c r="JYW70" s="685"/>
      <c r="JYX70" s="685"/>
      <c r="JYY70" s="685"/>
      <c r="JYZ70" s="685"/>
      <c r="JZA70" s="685"/>
      <c r="JZB70" s="685"/>
      <c r="JZC70" s="685"/>
      <c r="JZD70" s="685"/>
      <c r="JZE70" s="685"/>
      <c r="JZF70" s="685"/>
      <c r="JZG70" s="685"/>
      <c r="JZH70" s="685"/>
      <c r="JZI70" s="685"/>
      <c r="JZJ70" s="685"/>
      <c r="JZK70" s="685"/>
      <c r="JZL70" s="685"/>
      <c r="JZM70" s="685"/>
      <c r="JZN70" s="685"/>
      <c r="JZO70" s="685"/>
      <c r="JZP70" s="685"/>
      <c r="JZQ70" s="685"/>
      <c r="JZR70" s="685"/>
      <c r="JZS70" s="685"/>
      <c r="JZT70" s="685"/>
      <c r="JZU70" s="685"/>
      <c r="JZV70" s="685"/>
      <c r="JZW70" s="685"/>
      <c r="JZX70" s="685"/>
      <c r="JZY70" s="685"/>
      <c r="JZZ70" s="685"/>
      <c r="KAA70" s="685"/>
      <c r="KAB70" s="685"/>
      <c r="KAC70" s="685"/>
      <c r="KAD70" s="685"/>
      <c r="KAE70" s="685"/>
      <c r="KAF70" s="685"/>
      <c r="KAG70" s="685"/>
      <c r="KAH70" s="685"/>
      <c r="KAI70" s="685"/>
      <c r="KAJ70" s="685"/>
      <c r="KAK70" s="685"/>
      <c r="KAL70" s="685"/>
      <c r="KAM70" s="685"/>
      <c r="KAN70" s="685"/>
      <c r="KAO70" s="685"/>
      <c r="KAP70" s="685"/>
      <c r="KAQ70" s="685"/>
      <c r="KAR70" s="685"/>
      <c r="KAS70" s="685"/>
      <c r="KAT70" s="685"/>
      <c r="KAU70" s="685"/>
      <c r="KAV70" s="685"/>
      <c r="KAW70" s="685"/>
      <c r="KAX70" s="685"/>
      <c r="KAY70" s="685"/>
      <c r="KAZ70" s="685"/>
      <c r="KBA70" s="685"/>
      <c r="KBB70" s="685"/>
      <c r="KBC70" s="685"/>
      <c r="KBD70" s="685"/>
      <c r="KBE70" s="685"/>
      <c r="KBF70" s="685"/>
      <c r="KBG70" s="685"/>
      <c r="KBH70" s="685"/>
      <c r="KBI70" s="685"/>
      <c r="KBJ70" s="685"/>
      <c r="KBK70" s="685"/>
      <c r="KBL70" s="685"/>
      <c r="KBM70" s="685"/>
      <c r="KBN70" s="685"/>
      <c r="KBO70" s="685"/>
      <c r="KBP70" s="685"/>
      <c r="KBQ70" s="685"/>
      <c r="KBR70" s="685"/>
      <c r="KBS70" s="685"/>
      <c r="KBT70" s="685"/>
      <c r="KBU70" s="685"/>
      <c r="KBV70" s="685"/>
      <c r="KBW70" s="685"/>
      <c r="KBX70" s="685"/>
      <c r="KBY70" s="685"/>
      <c r="KBZ70" s="685"/>
      <c r="KCA70" s="685"/>
      <c r="KCB70" s="685"/>
      <c r="KCC70" s="685"/>
      <c r="KCD70" s="685"/>
      <c r="KCE70" s="685"/>
      <c r="KCF70" s="685"/>
      <c r="KCG70" s="685"/>
      <c r="KCH70" s="685"/>
      <c r="KCI70" s="685"/>
      <c r="KCJ70" s="685"/>
      <c r="KCK70" s="685"/>
      <c r="KCL70" s="685"/>
      <c r="KCM70" s="685"/>
      <c r="KCN70" s="685"/>
      <c r="KCO70" s="685"/>
      <c r="KCP70" s="685"/>
      <c r="KCQ70" s="685"/>
      <c r="KCR70" s="685"/>
      <c r="KCS70" s="685"/>
      <c r="KCT70" s="685"/>
      <c r="KCU70" s="685"/>
      <c r="KCV70" s="685"/>
      <c r="KCW70" s="685"/>
      <c r="KCX70" s="685"/>
      <c r="KCY70" s="685"/>
      <c r="KCZ70" s="685"/>
      <c r="KDA70" s="685"/>
      <c r="KDB70" s="685"/>
      <c r="KDC70" s="685"/>
      <c r="KDD70" s="685"/>
      <c r="KDE70" s="685"/>
      <c r="KDF70" s="685"/>
      <c r="KDG70" s="685"/>
      <c r="KDH70" s="685"/>
      <c r="KDI70" s="685"/>
      <c r="KDJ70" s="685"/>
      <c r="KDK70" s="685"/>
      <c r="KDL70" s="685"/>
      <c r="KDM70" s="685"/>
      <c r="KDN70" s="685"/>
      <c r="KDO70" s="685"/>
      <c r="KDP70" s="685"/>
      <c r="KDQ70" s="685"/>
      <c r="KDR70" s="685"/>
      <c r="KDS70" s="685"/>
      <c r="KDT70" s="685"/>
      <c r="KDU70" s="685"/>
      <c r="KDV70" s="685"/>
      <c r="KDW70" s="685"/>
      <c r="KDX70" s="685"/>
      <c r="KDY70" s="685"/>
      <c r="KDZ70" s="685"/>
      <c r="KEA70" s="685"/>
      <c r="KEB70" s="685"/>
      <c r="KEC70" s="685"/>
      <c r="KED70" s="685"/>
      <c r="KEE70" s="685"/>
      <c r="KEF70" s="685"/>
      <c r="KEG70" s="685"/>
      <c r="KEH70" s="685"/>
      <c r="KEI70" s="685"/>
      <c r="KEJ70" s="685"/>
      <c r="KEK70" s="685"/>
      <c r="KEL70" s="685"/>
      <c r="KEM70" s="685"/>
      <c r="KEN70" s="685"/>
      <c r="KEO70" s="685"/>
      <c r="KEP70" s="685"/>
      <c r="KEQ70" s="685"/>
      <c r="KER70" s="685"/>
      <c r="KES70" s="685"/>
      <c r="KET70" s="685"/>
      <c r="KEU70" s="685"/>
      <c r="KEV70" s="685"/>
      <c r="KEW70" s="685"/>
      <c r="KEX70" s="685"/>
      <c r="KEY70" s="685"/>
      <c r="KEZ70" s="685"/>
      <c r="KFA70" s="685"/>
      <c r="KFB70" s="685"/>
      <c r="KFC70" s="685"/>
      <c r="KFD70" s="685"/>
      <c r="KFE70" s="685"/>
      <c r="KFF70" s="685"/>
      <c r="KFG70" s="685"/>
      <c r="KFH70" s="685"/>
      <c r="KFI70" s="685"/>
      <c r="KFJ70" s="685"/>
      <c r="KFK70" s="685"/>
      <c r="KFL70" s="685"/>
      <c r="KFM70" s="685"/>
      <c r="KFN70" s="685"/>
      <c r="KFO70" s="685"/>
      <c r="KFP70" s="685"/>
      <c r="KFQ70" s="685"/>
      <c r="KFR70" s="685"/>
      <c r="KFS70" s="685"/>
      <c r="KFT70" s="685"/>
      <c r="KFU70" s="685"/>
      <c r="KFV70" s="685"/>
      <c r="KFW70" s="685"/>
      <c r="KFX70" s="685"/>
      <c r="KFY70" s="685"/>
      <c r="KFZ70" s="685"/>
      <c r="KGA70" s="685"/>
      <c r="KGB70" s="685"/>
      <c r="KGC70" s="685"/>
      <c r="KGD70" s="685"/>
      <c r="KGE70" s="685"/>
      <c r="KGF70" s="685"/>
      <c r="KGG70" s="685"/>
      <c r="KGH70" s="685"/>
      <c r="KGI70" s="685"/>
      <c r="KGJ70" s="685"/>
      <c r="KGK70" s="685"/>
      <c r="KGL70" s="685"/>
      <c r="KGM70" s="685"/>
      <c r="KGN70" s="685"/>
      <c r="KGO70" s="685"/>
      <c r="KGP70" s="685"/>
      <c r="KGQ70" s="685"/>
      <c r="KGR70" s="685"/>
      <c r="KGS70" s="685"/>
      <c r="KGT70" s="685"/>
      <c r="KGU70" s="685"/>
      <c r="KGV70" s="685"/>
      <c r="KGW70" s="685"/>
      <c r="KGX70" s="685"/>
      <c r="KGY70" s="685"/>
      <c r="KGZ70" s="685"/>
      <c r="KHA70" s="685"/>
      <c r="KHB70" s="685"/>
      <c r="KHC70" s="685"/>
      <c r="KHD70" s="685"/>
      <c r="KHE70" s="685"/>
      <c r="KHF70" s="685"/>
      <c r="KHG70" s="685"/>
      <c r="KHH70" s="685"/>
      <c r="KHI70" s="685"/>
      <c r="KHJ70" s="685"/>
      <c r="KHK70" s="685"/>
      <c r="KHL70" s="685"/>
      <c r="KHM70" s="685"/>
      <c r="KHN70" s="685"/>
      <c r="KHO70" s="685"/>
      <c r="KHP70" s="685"/>
      <c r="KHQ70" s="685"/>
      <c r="KHR70" s="685"/>
      <c r="KHS70" s="685"/>
      <c r="KHT70" s="685"/>
      <c r="KHU70" s="685"/>
      <c r="KHV70" s="685"/>
      <c r="KHW70" s="685"/>
      <c r="KHX70" s="685"/>
      <c r="KHY70" s="685"/>
      <c r="KHZ70" s="685"/>
      <c r="KIA70" s="685"/>
      <c r="KIB70" s="685"/>
      <c r="KIC70" s="685"/>
      <c r="KID70" s="685"/>
      <c r="KIE70" s="685"/>
      <c r="KIF70" s="685"/>
      <c r="KIG70" s="685"/>
      <c r="KIH70" s="685"/>
      <c r="KII70" s="685"/>
      <c r="KIJ70" s="685"/>
      <c r="KIK70" s="685"/>
      <c r="KIL70" s="685"/>
      <c r="KIM70" s="685"/>
      <c r="KIN70" s="685"/>
      <c r="KIO70" s="685"/>
      <c r="KIP70" s="685"/>
      <c r="KIQ70" s="685"/>
      <c r="KIR70" s="685"/>
      <c r="KIS70" s="685"/>
      <c r="KIT70" s="685"/>
      <c r="KIU70" s="685"/>
      <c r="KIV70" s="685"/>
      <c r="KIW70" s="685"/>
      <c r="KIX70" s="685"/>
      <c r="KIY70" s="685"/>
      <c r="KIZ70" s="685"/>
      <c r="KJA70" s="685"/>
      <c r="KJB70" s="685"/>
      <c r="KJC70" s="685"/>
      <c r="KJD70" s="685"/>
      <c r="KJE70" s="685"/>
      <c r="KJF70" s="685"/>
      <c r="KJG70" s="685"/>
      <c r="KJH70" s="685"/>
      <c r="KJI70" s="685"/>
      <c r="KJJ70" s="685"/>
      <c r="KJK70" s="685"/>
      <c r="KJL70" s="685"/>
      <c r="KJM70" s="685"/>
      <c r="KJN70" s="685"/>
      <c r="KJO70" s="685"/>
      <c r="KJP70" s="685"/>
      <c r="KJQ70" s="685"/>
      <c r="KJR70" s="685"/>
      <c r="KJS70" s="685"/>
      <c r="KJT70" s="685"/>
      <c r="KJU70" s="685"/>
      <c r="KJV70" s="685"/>
      <c r="KJW70" s="685"/>
      <c r="KJX70" s="685"/>
      <c r="KJY70" s="685"/>
      <c r="KJZ70" s="685"/>
      <c r="KKA70" s="685"/>
      <c r="KKB70" s="685"/>
      <c r="KKC70" s="685"/>
      <c r="KKD70" s="685"/>
      <c r="KKE70" s="685"/>
      <c r="KKF70" s="685"/>
      <c r="KKG70" s="685"/>
      <c r="KKH70" s="685"/>
      <c r="KKI70" s="685"/>
      <c r="KKJ70" s="685"/>
      <c r="KKK70" s="685"/>
      <c r="KKL70" s="685"/>
      <c r="KKM70" s="685"/>
      <c r="KKN70" s="685"/>
      <c r="KKO70" s="685"/>
      <c r="KKP70" s="685"/>
      <c r="KKQ70" s="685"/>
      <c r="KKR70" s="685"/>
      <c r="KKS70" s="685"/>
      <c r="KKT70" s="685"/>
      <c r="KKU70" s="685"/>
      <c r="KKV70" s="685"/>
      <c r="KKW70" s="685"/>
      <c r="KKX70" s="685"/>
      <c r="KKY70" s="685"/>
      <c r="KKZ70" s="685"/>
      <c r="KLA70" s="685"/>
      <c r="KLB70" s="685"/>
      <c r="KLC70" s="685"/>
      <c r="KLD70" s="685"/>
      <c r="KLE70" s="685"/>
      <c r="KLF70" s="685"/>
      <c r="KLG70" s="685"/>
      <c r="KLH70" s="685"/>
      <c r="KLI70" s="685"/>
      <c r="KLJ70" s="685"/>
      <c r="KLK70" s="685"/>
      <c r="KLL70" s="685"/>
      <c r="KLM70" s="685"/>
      <c r="KLN70" s="685"/>
      <c r="KLO70" s="685"/>
      <c r="KLP70" s="685"/>
      <c r="KLQ70" s="685"/>
      <c r="KLR70" s="685"/>
      <c r="KLS70" s="685"/>
      <c r="KLT70" s="685"/>
      <c r="KLU70" s="685"/>
      <c r="KLV70" s="685"/>
      <c r="KLW70" s="685"/>
      <c r="KLX70" s="685"/>
      <c r="KLY70" s="685"/>
      <c r="KLZ70" s="685"/>
      <c r="KMA70" s="685"/>
      <c r="KMB70" s="685"/>
      <c r="KMC70" s="685"/>
      <c r="KMD70" s="685"/>
      <c r="KME70" s="685"/>
      <c r="KMF70" s="685"/>
      <c r="KMG70" s="685"/>
      <c r="KMH70" s="685"/>
      <c r="KMI70" s="685"/>
      <c r="KMJ70" s="685"/>
      <c r="KMK70" s="685"/>
      <c r="KML70" s="685"/>
      <c r="KMM70" s="685"/>
      <c r="KMN70" s="685"/>
      <c r="KMO70" s="685"/>
      <c r="KMP70" s="685"/>
      <c r="KMQ70" s="685"/>
      <c r="KMR70" s="685"/>
      <c r="KMS70" s="685"/>
      <c r="KMT70" s="685"/>
      <c r="KMU70" s="685"/>
      <c r="KMV70" s="685"/>
      <c r="KMW70" s="685"/>
      <c r="KMX70" s="685"/>
      <c r="KMY70" s="685"/>
      <c r="KMZ70" s="685"/>
      <c r="KNA70" s="685"/>
      <c r="KNB70" s="685"/>
      <c r="KNC70" s="685"/>
      <c r="KND70" s="685"/>
      <c r="KNE70" s="685"/>
      <c r="KNF70" s="685"/>
      <c r="KNG70" s="685"/>
      <c r="KNH70" s="685"/>
      <c r="KNI70" s="685"/>
      <c r="KNJ70" s="685"/>
      <c r="KNK70" s="685"/>
      <c r="KNL70" s="685"/>
      <c r="KNM70" s="685"/>
      <c r="KNN70" s="685"/>
      <c r="KNO70" s="685"/>
      <c r="KNP70" s="685"/>
      <c r="KNQ70" s="685"/>
      <c r="KNR70" s="685"/>
      <c r="KNS70" s="685"/>
      <c r="KNT70" s="685"/>
      <c r="KNU70" s="685"/>
      <c r="KNV70" s="685"/>
      <c r="KNW70" s="685"/>
      <c r="KNX70" s="685"/>
      <c r="KNY70" s="685"/>
      <c r="KNZ70" s="685"/>
      <c r="KOA70" s="685"/>
      <c r="KOB70" s="685"/>
      <c r="KOC70" s="685"/>
      <c r="KOD70" s="685"/>
      <c r="KOE70" s="685"/>
      <c r="KOF70" s="685"/>
      <c r="KOG70" s="685"/>
      <c r="KOH70" s="685"/>
      <c r="KOI70" s="685"/>
      <c r="KOJ70" s="685"/>
      <c r="KOK70" s="685"/>
      <c r="KOL70" s="685"/>
      <c r="KOM70" s="685"/>
      <c r="KON70" s="685"/>
      <c r="KOO70" s="685"/>
      <c r="KOP70" s="685"/>
      <c r="KOQ70" s="685"/>
      <c r="KOR70" s="685"/>
      <c r="KOS70" s="685"/>
      <c r="KOT70" s="685"/>
      <c r="KOU70" s="685"/>
      <c r="KOV70" s="685"/>
      <c r="KOW70" s="685"/>
      <c r="KOX70" s="685"/>
      <c r="KOY70" s="685"/>
      <c r="KOZ70" s="685"/>
      <c r="KPA70" s="685"/>
      <c r="KPB70" s="685"/>
      <c r="KPC70" s="685"/>
      <c r="KPD70" s="685"/>
      <c r="KPE70" s="685"/>
      <c r="KPF70" s="685"/>
      <c r="KPG70" s="685"/>
      <c r="KPH70" s="685"/>
      <c r="KPI70" s="685"/>
      <c r="KPJ70" s="685"/>
      <c r="KPK70" s="685"/>
      <c r="KPL70" s="685"/>
      <c r="KPM70" s="685"/>
      <c r="KPN70" s="685"/>
      <c r="KPO70" s="685"/>
      <c r="KPP70" s="685"/>
      <c r="KPQ70" s="685"/>
      <c r="KPR70" s="685"/>
      <c r="KPS70" s="685"/>
      <c r="KPT70" s="685"/>
      <c r="KPU70" s="685"/>
      <c r="KPV70" s="685"/>
      <c r="KPW70" s="685"/>
      <c r="KPX70" s="685"/>
      <c r="KPY70" s="685"/>
      <c r="KPZ70" s="685"/>
      <c r="KQA70" s="685"/>
      <c r="KQB70" s="685"/>
      <c r="KQC70" s="685"/>
      <c r="KQD70" s="685"/>
      <c r="KQE70" s="685"/>
      <c r="KQF70" s="685"/>
      <c r="KQG70" s="685"/>
      <c r="KQH70" s="685"/>
      <c r="KQI70" s="685"/>
      <c r="KQJ70" s="685"/>
      <c r="KQK70" s="685"/>
      <c r="KQL70" s="685"/>
      <c r="KQM70" s="685"/>
      <c r="KQN70" s="685"/>
      <c r="KQO70" s="685"/>
      <c r="KQP70" s="685"/>
      <c r="KQQ70" s="685"/>
      <c r="KQR70" s="685"/>
      <c r="KQS70" s="685"/>
      <c r="KQT70" s="685"/>
      <c r="KQU70" s="685"/>
      <c r="KQV70" s="685"/>
      <c r="KQW70" s="685"/>
      <c r="KQX70" s="685"/>
      <c r="KQY70" s="685"/>
      <c r="KQZ70" s="685"/>
      <c r="KRA70" s="685"/>
      <c r="KRB70" s="685"/>
      <c r="KRC70" s="685"/>
      <c r="KRD70" s="685"/>
      <c r="KRE70" s="685"/>
      <c r="KRF70" s="685"/>
      <c r="KRG70" s="685"/>
      <c r="KRH70" s="685"/>
      <c r="KRI70" s="685"/>
      <c r="KRJ70" s="685"/>
      <c r="KRK70" s="685"/>
      <c r="KRL70" s="685"/>
      <c r="KRM70" s="685"/>
      <c r="KRN70" s="685"/>
      <c r="KRO70" s="685"/>
      <c r="KRP70" s="685"/>
      <c r="KRQ70" s="685"/>
      <c r="KRR70" s="685"/>
      <c r="KRS70" s="685"/>
      <c r="KRT70" s="685"/>
      <c r="KRU70" s="685"/>
      <c r="KRV70" s="685"/>
      <c r="KRW70" s="685"/>
      <c r="KRX70" s="685"/>
      <c r="KRY70" s="685"/>
      <c r="KRZ70" s="685"/>
      <c r="KSA70" s="685"/>
      <c r="KSB70" s="685"/>
      <c r="KSC70" s="685"/>
      <c r="KSD70" s="685"/>
      <c r="KSE70" s="685"/>
      <c r="KSF70" s="685"/>
      <c r="KSG70" s="685"/>
      <c r="KSH70" s="685"/>
      <c r="KSI70" s="685"/>
      <c r="KSJ70" s="685"/>
      <c r="KSK70" s="685"/>
      <c r="KSL70" s="685"/>
      <c r="KSM70" s="685"/>
      <c r="KSN70" s="685"/>
      <c r="KSO70" s="685"/>
      <c r="KSP70" s="685"/>
      <c r="KSQ70" s="685"/>
      <c r="KSR70" s="685"/>
      <c r="KSS70" s="685"/>
      <c r="KST70" s="685"/>
      <c r="KSU70" s="685"/>
      <c r="KSV70" s="685"/>
      <c r="KSW70" s="685"/>
      <c r="KSX70" s="685"/>
      <c r="KSY70" s="685"/>
      <c r="KSZ70" s="685"/>
      <c r="KTA70" s="685"/>
      <c r="KTB70" s="685"/>
      <c r="KTC70" s="685"/>
      <c r="KTD70" s="685"/>
      <c r="KTE70" s="685"/>
      <c r="KTF70" s="685"/>
      <c r="KTG70" s="685"/>
      <c r="KTH70" s="685"/>
      <c r="KTI70" s="685"/>
      <c r="KTJ70" s="685"/>
      <c r="KTK70" s="685"/>
      <c r="KTL70" s="685"/>
      <c r="KTM70" s="685"/>
      <c r="KTN70" s="685"/>
      <c r="KTO70" s="685"/>
      <c r="KTP70" s="685"/>
      <c r="KTQ70" s="685"/>
      <c r="KTR70" s="685"/>
      <c r="KTS70" s="685"/>
      <c r="KTT70" s="685"/>
      <c r="KTU70" s="685"/>
      <c r="KTV70" s="685"/>
      <c r="KTW70" s="685"/>
      <c r="KTX70" s="685"/>
      <c r="KTY70" s="685"/>
      <c r="KTZ70" s="685"/>
      <c r="KUA70" s="685"/>
      <c r="KUB70" s="685"/>
      <c r="KUC70" s="685"/>
      <c r="KUD70" s="685"/>
      <c r="KUE70" s="685"/>
      <c r="KUF70" s="685"/>
      <c r="KUG70" s="685"/>
      <c r="KUH70" s="685"/>
      <c r="KUI70" s="685"/>
      <c r="KUJ70" s="685"/>
      <c r="KUK70" s="685"/>
      <c r="KUL70" s="685"/>
      <c r="KUM70" s="685"/>
      <c r="KUN70" s="685"/>
      <c r="KUO70" s="685"/>
      <c r="KUP70" s="685"/>
      <c r="KUQ70" s="685"/>
      <c r="KUR70" s="685"/>
      <c r="KUS70" s="685"/>
      <c r="KUT70" s="685"/>
      <c r="KUU70" s="685"/>
      <c r="KUV70" s="685"/>
      <c r="KUW70" s="685"/>
      <c r="KUX70" s="685"/>
      <c r="KUY70" s="685"/>
      <c r="KUZ70" s="685"/>
      <c r="KVA70" s="685"/>
      <c r="KVB70" s="685"/>
      <c r="KVC70" s="685"/>
      <c r="KVD70" s="685"/>
      <c r="KVE70" s="685"/>
      <c r="KVF70" s="685"/>
      <c r="KVG70" s="685"/>
      <c r="KVH70" s="685"/>
      <c r="KVI70" s="685"/>
      <c r="KVJ70" s="685"/>
      <c r="KVK70" s="685"/>
      <c r="KVL70" s="685"/>
      <c r="KVM70" s="685"/>
      <c r="KVN70" s="685"/>
      <c r="KVO70" s="685"/>
      <c r="KVP70" s="685"/>
      <c r="KVQ70" s="685"/>
      <c r="KVR70" s="685"/>
      <c r="KVS70" s="685"/>
      <c r="KVT70" s="685"/>
      <c r="KVU70" s="685"/>
      <c r="KVV70" s="685"/>
      <c r="KVW70" s="685"/>
      <c r="KVX70" s="685"/>
      <c r="KVY70" s="685"/>
      <c r="KVZ70" s="685"/>
      <c r="KWA70" s="685"/>
      <c r="KWB70" s="685"/>
      <c r="KWC70" s="685"/>
      <c r="KWD70" s="685"/>
      <c r="KWE70" s="685"/>
      <c r="KWF70" s="685"/>
      <c r="KWG70" s="685"/>
      <c r="KWH70" s="685"/>
      <c r="KWI70" s="685"/>
      <c r="KWJ70" s="685"/>
      <c r="KWK70" s="685"/>
      <c r="KWL70" s="685"/>
      <c r="KWM70" s="685"/>
      <c r="KWN70" s="685"/>
      <c r="KWO70" s="685"/>
      <c r="KWP70" s="685"/>
      <c r="KWQ70" s="685"/>
      <c r="KWR70" s="685"/>
      <c r="KWS70" s="685"/>
      <c r="KWT70" s="685"/>
      <c r="KWU70" s="685"/>
      <c r="KWV70" s="685"/>
      <c r="KWW70" s="685"/>
      <c r="KWX70" s="685"/>
      <c r="KWY70" s="685"/>
      <c r="KWZ70" s="685"/>
      <c r="KXA70" s="685"/>
      <c r="KXB70" s="685"/>
      <c r="KXC70" s="685"/>
      <c r="KXD70" s="685"/>
      <c r="KXE70" s="685"/>
      <c r="KXF70" s="685"/>
      <c r="KXG70" s="685"/>
      <c r="KXH70" s="685"/>
      <c r="KXI70" s="685"/>
      <c r="KXJ70" s="685"/>
      <c r="KXK70" s="685"/>
      <c r="KXL70" s="685"/>
      <c r="KXM70" s="685"/>
      <c r="KXN70" s="685"/>
      <c r="KXO70" s="685"/>
      <c r="KXP70" s="685"/>
      <c r="KXQ70" s="685"/>
      <c r="KXR70" s="685"/>
      <c r="KXS70" s="685"/>
      <c r="KXT70" s="685"/>
      <c r="KXU70" s="685"/>
      <c r="KXV70" s="685"/>
      <c r="KXW70" s="685"/>
      <c r="KXX70" s="685"/>
      <c r="KXY70" s="685"/>
      <c r="KXZ70" s="685"/>
      <c r="KYA70" s="685"/>
      <c r="KYB70" s="685"/>
      <c r="KYC70" s="685"/>
      <c r="KYD70" s="685"/>
      <c r="KYE70" s="685"/>
      <c r="KYF70" s="685"/>
      <c r="KYG70" s="685"/>
      <c r="KYH70" s="685"/>
      <c r="KYI70" s="685"/>
      <c r="KYJ70" s="685"/>
      <c r="KYK70" s="685"/>
      <c r="KYL70" s="685"/>
      <c r="KYM70" s="685"/>
      <c r="KYN70" s="685"/>
      <c r="KYO70" s="685"/>
      <c r="KYP70" s="685"/>
      <c r="KYQ70" s="685"/>
      <c r="KYR70" s="685"/>
      <c r="KYS70" s="685"/>
      <c r="KYT70" s="685"/>
      <c r="KYU70" s="685"/>
      <c r="KYV70" s="685"/>
      <c r="KYW70" s="685"/>
      <c r="KYX70" s="685"/>
      <c r="KYY70" s="685"/>
      <c r="KYZ70" s="685"/>
      <c r="KZA70" s="685"/>
      <c r="KZB70" s="685"/>
      <c r="KZC70" s="685"/>
      <c r="KZD70" s="685"/>
      <c r="KZE70" s="685"/>
      <c r="KZF70" s="685"/>
      <c r="KZG70" s="685"/>
      <c r="KZH70" s="685"/>
      <c r="KZI70" s="685"/>
      <c r="KZJ70" s="685"/>
      <c r="KZK70" s="685"/>
      <c r="KZL70" s="685"/>
      <c r="KZM70" s="685"/>
      <c r="KZN70" s="685"/>
      <c r="KZO70" s="685"/>
      <c r="KZP70" s="685"/>
      <c r="KZQ70" s="685"/>
      <c r="KZR70" s="685"/>
      <c r="KZS70" s="685"/>
      <c r="KZT70" s="685"/>
      <c r="KZU70" s="685"/>
      <c r="KZV70" s="685"/>
      <c r="KZW70" s="685"/>
      <c r="KZX70" s="685"/>
      <c r="KZY70" s="685"/>
      <c r="KZZ70" s="685"/>
      <c r="LAA70" s="685"/>
      <c r="LAB70" s="685"/>
      <c r="LAC70" s="685"/>
      <c r="LAD70" s="685"/>
      <c r="LAE70" s="685"/>
      <c r="LAF70" s="685"/>
      <c r="LAG70" s="685"/>
      <c r="LAH70" s="685"/>
      <c r="LAI70" s="685"/>
      <c r="LAJ70" s="685"/>
      <c r="LAK70" s="685"/>
      <c r="LAL70" s="685"/>
      <c r="LAM70" s="685"/>
      <c r="LAN70" s="685"/>
      <c r="LAO70" s="685"/>
      <c r="LAP70" s="685"/>
      <c r="LAQ70" s="685"/>
      <c r="LAR70" s="685"/>
      <c r="LAS70" s="685"/>
      <c r="LAT70" s="685"/>
      <c r="LAU70" s="685"/>
      <c r="LAV70" s="685"/>
      <c r="LAW70" s="685"/>
      <c r="LAX70" s="685"/>
      <c r="LAY70" s="685"/>
      <c r="LAZ70" s="685"/>
      <c r="LBA70" s="685"/>
      <c r="LBB70" s="685"/>
      <c r="LBC70" s="685"/>
      <c r="LBD70" s="685"/>
      <c r="LBE70" s="685"/>
      <c r="LBF70" s="685"/>
      <c r="LBG70" s="685"/>
      <c r="LBH70" s="685"/>
      <c r="LBI70" s="685"/>
      <c r="LBJ70" s="685"/>
      <c r="LBK70" s="685"/>
      <c r="LBL70" s="685"/>
      <c r="LBM70" s="685"/>
      <c r="LBN70" s="685"/>
      <c r="LBO70" s="685"/>
      <c r="LBP70" s="685"/>
      <c r="LBQ70" s="685"/>
      <c r="LBR70" s="685"/>
      <c r="LBS70" s="685"/>
      <c r="LBT70" s="685"/>
      <c r="LBU70" s="685"/>
      <c r="LBV70" s="685"/>
      <c r="LBW70" s="685"/>
      <c r="LBX70" s="685"/>
      <c r="LBY70" s="685"/>
      <c r="LBZ70" s="685"/>
      <c r="LCA70" s="685"/>
      <c r="LCB70" s="685"/>
      <c r="LCC70" s="685"/>
      <c r="LCD70" s="685"/>
      <c r="LCE70" s="685"/>
      <c r="LCF70" s="685"/>
      <c r="LCG70" s="685"/>
      <c r="LCH70" s="685"/>
      <c r="LCI70" s="685"/>
      <c r="LCJ70" s="685"/>
      <c r="LCK70" s="685"/>
      <c r="LCL70" s="685"/>
      <c r="LCM70" s="685"/>
      <c r="LCN70" s="685"/>
      <c r="LCO70" s="685"/>
      <c r="LCP70" s="685"/>
      <c r="LCQ70" s="685"/>
      <c r="LCR70" s="685"/>
      <c r="LCS70" s="685"/>
      <c r="LCT70" s="685"/>
      <c r="LCU70" s="685"/>
      <c r="LCV70" s="685"/>
      <c r="LCW70" s="685"/>
      <c r="LCX70" s="685"/>
      <c r="LCY70" s="685"/>
      <c r="LCZ70" s="685"/>
      <c r="LDA70" s="685"/>
      <c r="LDB70" s="685"/>
      <c r="LDC70" s="685"/>
      <c r="LDD70" s="685"/>
      <c r="LDE70" s="685"/>
      <c r="LDF70" s="685"/>
      <c r="LDG70" s="685"/>
      <c r="LDH70" s="685"/>
      <c r="LDI70" s="685"/>
      <c r="LDJ70" s="685"/>
      <c r="LDK70" s="685"/>
      <c r="LDL70" s="685"/>
      <c r="LDM70" s="685"/>
      <c r="LDN70" s="685"/>
      <c r="LDO70" s="685"/>
      <c r="LDP70" s="685"/>
      <c r="LDQ70" s="685"/>
      <c r="LDR70" s="685"/>
      <c r="LDS70" s="685"/>
      <c r="LDT70" s="685"/>
      <c r="LDU70" s="685"/>
      <c r="LDV70" s="685"/>
      <c r="LDW70" s="685"/>
      <c r="LDX70" s="685"/>
      <c r="LDY70" s="685"/>
      <c r="LDZ70" s="685"/>
      <c r="LEA70" s="685"/>
      <c r="LEB70" s="685"/>
      <c r="LEC70" s="685"/>
      <c r="LED70" s="685"/>
      <c r="LEE70" s="685"/>
      <c r="LEF70" s="685"/>
      <c r="LEG70" s="685"/>
      <c r="LEH70" s="685"/>
      <c r="LEI70" s="685"/>
      <c r="LEJ70" s="685"/>
      <c r="LEK70" s="685"/>
      <c r="LEL70" s="685"/>
      <c r="LEM70" s="685"/>
      <c r="LEN70" s="685"/>
      <c r="LEO70" s="685"/>
      <c r="LEP70" s="685"/>
      <c r="LEQ70" s="685"/>
      <c r="LER70" s="685"/>
      <c r="LES70" s="685"/>
      <c r="LET70" s="685"/>
      <c r="LEU70" s="685"/>
      <c r="LEV70" s="685"/>
      <c r="LEW70" s="685"/>
      <c r="LEX70" s="685"/>
      <c r="LEY70" s="685"/>
      <c r="LEZ70" s="685"/>
      <c r="LFA70" s="685"/>
      <c r="LFB70" s="685"/>
      <c r="LFC70" s="685"/>
      <c r="LFD70" s="685"/>
      <c r="LFE70" s="685"/>
      <c r="LFF70" s="685"/>
      <c r="LFG70" s="685"/>
      <c r="LFH70" s="685"/>
      <c r="LFI70" s="685"/>
      <c r="LFJ70" s="685"/>
      <c r="LFK70" s="685"/>
      <c r="LFL70" s="685"/>
      <c r="LFM70" s="685"/>
      <c r="LFN70" s="685"/>
      <c r="LFO70" s="685"/>
      <c r="LFP70" s="685"/>
      <c r="LFQ70" s="685"/>
      <c r="LFR70" s="685"/>
      <c r="LFS70" s="685"/>
      <c r="LFT70" s="685"/>
      <c r="LFU70" s="685"/>
      <c r="LFV70" s="685"/>
      <c r="LFW70" s="685"/>
      <c r="LFX70" s="685"/>
      <c r="LFY70" s="685"/>
      <c r="LFZ70" s="685"/>
      <c r="LGA70" s="685"/>
      <c r="LGB70" s="685"/>
      <c r="LGC70" s="685"/>
      <c r="LGD70" s="685"/>
      <c r="LGE70" s="685"/>
      <c r="LGF70" s="685"/>
      <c r="LGG70" s="685"/>
      <c r="LGH70" s="685"/>
      <c r="LGI70" s="685"/>
      <c r="LGJ70" s="685"/>
      <c r="LGK70" s="685"/>
      <c r="LGL70" s="685"/>
      <c r="LGM70" s="685"/>
      <c r="LGN70" s="685"/>
      <c r="LGO70" s="685"/>
      <c r="LGP70" s="685"/>
      <c r="LGQ70" s="685"/>
      <c r="LGR70" s="685"/>
      <c r="LGS70" s="685"/>
      <c r="LGT70" s="685"/>
      <c r="LGU70" s="685"/>
      <c r="LGV70" s="685"/>
      <c r="LGW70" s="685"/>
      <c r="LGX70" s="685"/>
      <c r="LGY70" s="685"/>
      <c r="LGZ70" s="685"/>
      <c r="LHA70" s="685"/>
      <c r="LHB70" s="685"/>
      <c r="LHC70" s="685"/>
      <c r="LHD70" s="685"/>
      <c r="LHE70" s="685"/>
      <c r="LHF70" s="685"/>
      <c r="LHG70" s="685"/>
      <c r="LHH70" s="685"/>
      <c r="LHI70" s="685"/>
      <c r="LHJ70" s="685"/>
      <c r="LHK70" s="685"/>
      <c r="LHL70" s="685"/>
      <c r="LHM70" s="685"/>
      <c r="LHN70" s="685"/>
      <c r="LHO70" s="685"/>
      <c r="LHP70" s="685"/>
      <c r="LHQ70" s="685"/>
      <c r="LHR70" s="685"/>
      <c r="LHS70" s="685"/>
      <c r="LHT70" s="685"/>
      <c r="LHU70" s="685"/>
      <c r="LHV70" s="685"/>
      <c r="LHW70" s="685"/>
      <c r="LHX70" s="685"/>
      <c r="LHY70" s="685"/>
      <c r="LHZ70" s="685"/>
      <c r="LIA70" s="685"/>
      <c r="LIB70" s="685"/>
      <c r="LIC70" s="685"/>
      <c r="LID70" s="685"/>
      <c r="LIE70" s="685"/>
      <c r="LIF70" s="685"/>
      <c r="LIG70" s="685"/>
      <c r="LIH70" s="685"/>
      <c r="LII70" s="685"/>
      <c r="LIJ70" s="685"/>
      <c r="LIK70" s="685"/>
      <c r="LIL70" s="685"/>
      <c r="LIM70" s="685"/>
      <c r="LIN70" s="685"/>
      <c r="LIO70" s="685"/>
      <c r="LIP70" s="685"/>
      <c r="LIQ70" s="685"/>
      <c r="LIR70" s="685"/>
      <c r="LIS70" s="685"/>
      <c r="LIT70" s="685"/>
      <c r="LIU70" s="685"/>
      <c r="LIV70" s="685"/>
      <c r="LIW70" s="685"/>
      <c r="LIX70" s="685"/>
      <c r="LIY70" s="685"/>
      <c r="LIZ70" s="685"/>
      <c r="LJA70" s="685"/>
      <c r="LJB70" s="685"/>
      <c r="LJC70" s="685"/>
      <c r="LJD70" s="685"/>
      <c r="LJE70" s="685"/>
      <c r="LJF70" s="685"/>
      <c r="LJG70" s="685"/>
      <c r="LJH70" s="685"/>
      <c r="LJI70" s="685"/>
      <c r="LJJ70" s="685"/>
      <c r="LJK70" s="685"/>
      <c r="LJL70" s="685"/>
      <c r="LJM70" s="685"/>
      <c r="LJN70" s="685"/>
      <c r="LJO70" s="685"/>
      <c r="LJP70" s="685"/>
      <c r="LJQ70" s="685"/>
      <c r="LJR70" s="685"/>
      <c r="LJS70" s="685"/>
      <c r="LJT70" s="685"/>
      <c r="LJU70" s="685"/>
      <c r="LJV70" s="685"/>
      <c r="LJW70" s="685"/>
      <c r="LJX70" s="685"/>
      <c r="LJY70" s="685"/>
      <c r="LJZ70" s="685"/>
      <c r="LKA70" s="685"/>
      <c r="LKB70" s="685"/>
      <c r="LKC70" s="685"/>
      <c r="LKD70" s="685"/>
      <c r="LKE70" s="685"/>
      <c r="LKF70" s="685"/>
      <c r="LKG70" s="685"/>
      <c r="LKH70" s="685"/>
      <c r="LKI70" s="685"/>
      <c r="LKJ70" s="685"/>
      <c r="LKK70" s="685"/>
      <c r="LKL70" s="685"/>
      <c r="LKM70" s="685"/>
      <c r="LKN70" s="685"/>
      <c r="LKO70" s="685"/>
      <c r="LKP70" s="685"/>
      <c r="LKQ70" s="685"/>
      <c r="LKR70" s="685"/>
      <c r="LKS70" s="685"/>
      <c r="LKT70" s="685"/>
      <c r="LKU70" s="685"/>
      <c r="LKV70" s="685"/>
      <c r="LKW70" s="685"/>
      <c r="LKX70" s="685"/>
      <c r="LKY70" s="685"/>
      <c r="LKZ70" s="685"/>
      <c r="LLA70" s="685"/>
      <c r="LLB70" s="685"/>
      <c r="LLC70" s="685"/>
      <c r="LLD70" s="685"/>
      <c r="LLE70" s="685"/>
      <c r="LLF70" s="685"/>
      <c r="LLG70" s="685"/>
      <c r="LLH70" s="685"/>
      <c r="LLI70" s="685"/>
      <c r="LLJ70" s="685"/>
      <c r="LLK70" s="685"/>
      <c r="LLL70" s="685"/>
      <c r="LLM70" s="685"/>
      <c r="LLN70" s="685"/>
      <c r="LLO70" s="685"/>
      <c r="LLP70" s="685"/>
      <c r="LLQ70" s="685"/>
      <c r="LLR70" s="685"/>
      <c r="LLS70" s="685"/>
      <c r="LLT70" s="685"/>
      <c r="LLU70" s="685"/>
      <c r="LLV70" s="685"/>
      <c r="LLW70" s="685"/>
      <c r="LLX70" s="685"/>
      <c r="LLY70" s="685"/>
      <c r="LLZ70" s="685"/>
      <c r="LMA70" s="685"/>
      <c r="LMB70" s="685"/>
      <c r="LMC70" s="685"/>
      <c r="LMD70" s="685"/>
      <c r="LME70" s="685"/>
      <c r="LMF70" s="685"/>
      <c r="LMG70" s="685"/>
      <c r="LMH70" s="685"/>
      <c r="LMI70" s="685"/>
      <c r="LMJ70" s="685"/>
      <c r="LMK70" s="685"/>
      <c r="LML70" s="685"/>
      <c r="LMM70" s="685"/>
      <c r="LMN70" s="685"/>
      <c r="LMO70" s="685"/>
      <c r="LMP70" s="685"/>
      <c r="LMQ70" s="685"/>
      <c r="LMR70" s="685"/>
      <c r="LMS70" s="685"/>
      <c r="LMT70" s="685"/>
      <c r="LMU70" s="685"/>
      <c r="LMV70" s="685"/>
      <c r="LMW70" s="685"/>
      <c r="LMX70" s="685"/>
      <c r="LMY70" s="685"/>
      <c r="LMZ70" s="685"/>
      <c r="LNA70" s="685"/>
      <c r="LNB70" s="685"/>
      <c r="LNC70" s="685"/>
      <c r="LND70" s="685"/>
      <c r="LNE70" s="685"/>
      <c r="LNF70" s="685"/>
      <c r="LNG70" s="685"/>
      <c r="LNH70" s="685"/>
      <c r="LNI70" s="685"/>
      <c r="LNJ70" s="685"/>
      <c r="LNK70" s="685"/>
      <c r="LNL70" s="685"/>
      <c r="LNM70" s="685"/>
      <c r="LNN70" s="685"/>
      <c r="LNO70" s="685"/>
      <c r="LNP70" s="685"/>
      <c r="LNQ70" s="685"/>
      <c r="LNR70" s="685"/>
      <c r="LNS70" s="685"/>
      <c r="LNT70" s="685"/>
      <c r="LNU70" s="685"/>
      <c r="LNV70" s="685"/>
      <c r="LNW70" s="685"/>
      <c r="LNX70" s="685"/>
      <c r="LNY70" s="685"/>
      <c r="LNZ70" s="685"/>
      <c r="LOA70" s="685"/>
      <c r="LOB70" s="685"/>
      <c r="LOC70" s="685"/>
      <c r="LOD70" s="685"/>
      <c r="LOE70" s="685"/>
      <c r="LOF70" s="685"/>
      <c r="LOG70" s="685"/>
      <c r="LOH70" s="685"/>
      <c r="LOI70" s="685"/>
      <c r="LOJ70" s="685"/>
      <c r="LOK70" s="685"/>
      <c r="LOL70" s="685"/>
      <c r="LOM70" s="685"/>
      <c r="LON70" s="685"/>
      <c r="LOO70" s="685"/>
      <c r="LOP70" s="685"/>
      <c r="LOQ70" s="685"/>
      <c r="LOR70" s="685"/>
      <c r="LOS70" s="685"/>
      <c r="LOT70" s="685"/>
      <c r="LOU70" s="685"/>
      <c r="LOV70" s="685"/>
      <c r="LOW70" s="685"/>
      <c r="LOX70" s="685"/>
      <c r="LOY70" s="685"/>
      <c r="LOZ70" s="685"/>
      <c r="LPA70" s="685"/>
      <c r="LPB70" s="685"/>
      <c r="LPC70" s="685"/>
      <c r="LPD70" s="685"/>
      <c r="LPE70" s="685"/>
      <c r="LPF70" s="685"/>
      <c r="LPG70" s="685"/>
      <c r="LPH70" s="685"/>
      <c r="LPI70" s="685"/>
      <c r="LPJ70" s="685"/>
      <c r="LPK70" s="685"/>
      <c r="LPL70" s="685"/>
      <c r="LPM70" s="685"/>
      <c r="LPN70" s="685"/>
      <c r="LPO70" s="685"/>
      <c r="LPP70" s="685"/>
      <c r="LPQ70" s="685"/>
      <c r="LPR70" s="685"/>
      <c r="LPS70" s="685"/>
      <c r="LPT70" s="685"/>
      <c r="LPU70" s="685"/>
      <c r="LPV70" s="685"/>
      <c r="LPW70" s="685"/>
      <c r="LPX70" s="685"/>
      <c r="LPY70" s="685"/>
      <c r="LPZ70" s="685"/>
      <c r="LQA70" s="685"/>
      <c r="LQB70" s="685"/>
      <c r="LQC70" s="685"/>
      <c r="LQD70" s="685"/>
      <c r="LQE70" s="685"/>
      <c r="LQF70" s="685"/>
      <c r="LQG70" s="685"/>
      <c r="LQH70" s="685"/>
      <c r="LQI70" s="685"/>
      <c r="LQJ70" s="685"/>
      <c r="LQK70" s="685"/>
      <c r="LQL70" s="685"/>
      <c r="LQM70" s="685"/>
      <c r="LQN70" s="685"/>
      <c r="LQO70" s="685"/>
      <c r="LQP70" s="685"/>
      <c r="LQQ70" s="685"/>
      <c r="LQR70" s="685"/>
      <c r="LQS70" s="685"/>
      <c r="LQT70" s="685"/>
      <c r="LQU70" s="685"/>
      <c r="LQV70" s="685"/>
      <c r="LQW70" s="685"/>
      <c r="LQX70" s="685"/>
      <c r="LQY70" s="685"/>
      <c r="LQZ70" s="685"/>
      <c r="LRA70" s="685"/>
      <c r="LRB70" s="685"/>
      <c r="LRC70" s="685"/>
      <c r="LRD70" s="685"/>
      <c r="LRE70" s="685"/>
      <c r="LRF70" s="685"/>
      <c r="LRG70" s="685"/>
      <c r="LRH70" s="685"/>
      <c r="LRI70" s="685"/>
      <c r="LRJ70" s="685"/>
      <c r="LRK70" s="685"/>
      <c r="LRL70" s="685"/>
      <c r="LRM70" s="685"/>
      <c r="LRN70" s="685"/>
      <c r="LRO70" s="685"/>
      <c r="LRP70" s="685"/>
      <c r="LRQ70" s="685"/>
      <c r="LRR70" s="685"/>
      <c r="LRS70" s="685"/>
      <c r="LRT70" s="685"/>
      <c r="LRU70" s="685"/>
      <c r="LRV70" s="685"/>
      <c r="LRW70" s="685"/>
      <c r="LRX70" s="685"/>
      <c r="LRY70" s="685"/>
      <c r="LRZ70" s="685"/>
      <c r="LSA70" s="685"/>
      <c r="LSB70" s="685"/>
      <c r="LSC70" s="685"/>
      <c r="LSD70" s="685"/>
      <c r="LSE70" s="685"/>
      <c r="LSF70" s="685"/>
      <c r="LSG70" s="685"/>
      <c r="LSH70" s="685"/>
      <c r="LSI70" s="685"/>
      <c r="LSJ70" s="685"/>
      <c r="LSK70" s="685"/>
      <c r="LSL70" s="685"/>
      <c r="LSM70" s="685"/>
      <c r="LSN70" s="685"/>
      <c r="LSO70" s="685"/>
      <c r="LSP70" s="685"/>
      <c r="LSQ70" s="685"/>
      <c r="LSR70" s="685"/>
      <c r="LSS70" s="685"/>
      <c r="LST70" s="685"/>
      <c r="LSU70" s="685"/>
      <c r="LSV70" s="685"/>
      <c r="LSW70" s="685"/>
      <c r="LSX70" s="685"/>
      <c r="LSY70" s="685"/>
      <c r="LSZ70" s="685"/>
      <c r="LTA70" s="685"/>
      <c r="LTB70" s="685"/>
      <c r="LTC70" s="685"/>
      <c r="LTD70" s="685"/>
      <c r="LTE70" s="685"/>
      <c r="LTF70" s="685"/>
      <c r="LTG70" s="685"/>
      <c r="LTH70" s="685"/>
      <c r="LTI70" s="685"/>
      <c r="LTJ70" s="685"/>
      <c r="LTK70" s="685"/>
      <c r="LTL70" s="685"/>
      <c r="LTM70" s="685"/>
      <c r="LTN70" s="685"/>
      <c r="LTO70" s="685"/>
      <c r="LTP70" s="685"/>
      <c r="LTQ70" s="685"/>
      <c r="LTR70" s="685"/>
      <c r="LTS70" s="685"/>
      <c r="LTT70" s="685"/>
      <c r="LTU70" s="685"/>
      <c r="LTV70" s="685"/>
      <c r="LTW70" s="685"/>
      <c r="LTX70" s="685"/>
      <c r="LTY70" s="685"/>
      <c r="LTZ70" s="685"/>
      <c r="LUA70" s="685"/>
      <c r="LUB70" s="685"/>
      <c r="LUC70" s="685"/>
      <c r="LUD70" s="685"/>
      <c r="LUE70" s="685"/>
      <c r="LUF70" s="685"/>
      <c r="LUG70" s="685"/>
      <c r="LUH70" s="685"/>
      <c r="LUI70" s="685"/>
      <c r="LUJ70" s="685"/>
      <c r="LUK70" s="685"/>
      <c r="LUL70" s="685"/>
      <c r="LUM70" s="685"/>
      <c r="LUN70" s="685"/>
      <c r="LUO70" s="685"/>
      <c r="LUP70" s="685"/>
      <c r="LUQ70" s="685"/>
      <c r="LUR70" s="685"/>
      <c r="LUS70" s="685"/>
      <c r="LUT70" s="685"/>
      <c r="LUU70" s="685"/>
      <c r="LUV70" s="685"/>
      <c r="LUW70" s="685"/>
      <c r="LUX70" s="685"/>
      <c r="LUY70" s="685"/>
      <c r="LUZ70" s="685"/>
      <c r="LVA70" s="685"/>
      <c r="LVB70" s="685"/>
      <c r="LVC70" s="685"/>
      <c r="LVD70" s="685"/>
      <c r="LVE70" s="685"/>
      <c r="LVF70" s="685"/>
      <c r="LVG70" s="685"/>
      <c r="LVH70" s="685"/>
      <c r="LVI70" s="685"/>
      <c r="LVJ70" s="685"/>
      <c r="LVK70" s="685"/>
      <c r="LVL70" s="685"/>
      <c r="LVM70" s="685"/>
      <c r="LVN70" s="685"/>
      <c r="LVO70" s="685"/>
      <c r="LVP70" s="685"/>
      <c r="LVQ70" s="685"/>
      <c r="LVR70" s="685"/>
      <c r="LVS70" s="685"/>
      <c r="LVT70" s="685"/>
      <c r="LVU70" s="685"/>
      <c r="LVV70" s="685"/>
      <c r="LVW70" s="685"/>
      <c r="LVX70" s="685"/>
      <c r="LVY70" s="685"/>
      <c r="LVZ70" s="685"/>
      <c r="LWA70" s="685"/>
      <c r="LWB70" s="685"/>
      <c r="LWC70" s="685"/>
      <c r="LWD70" s="685"/>
      <c r="LWE70" s="685"/>
      <c r="LWF70" s="685"/>
      <c r="LWG70" s="685"/>
      <c r="LWH70" s="685"/>
      <c r="LWI70" s="685"/>
      <c r="LWJ70" s="685"/>
      <c r="LWK70" s="685"/>
      <c r="LWL70" s="685"/>
      <c r="LWM70" s="685"/>
      <c r="LWN70" s="685"/>
      <c r="LWO70" s="685"/>
      <c r="LWP70" s="685"/>
      <c r="LWQ70" s="685"/>
      <c r="LWR70" s="685"/>
      <c r="LWS70" s="685"/>
      <c r="LWT70" s="685"/>
      <c r="LWU70" s="685"/>
      <c r="LWV70" s="685"/>
      <c r="LWW70" s="685"/>
      <c r="LWX70" s="685"/>
      <c r="LWY70" s="685"/>
      <c r="LWZ70" s="685"/>
      <c r="LXA70" s="685"/>
      <c r="LXB70" s="685"/>
      <c r="LXC70" s="685"/>
      <c r="LXD70" s="685"/>
      <c r="LXE70" s="685"/>
      <c r="LXF70" s="685"/>
      <c r="LXG70" s="685"/>
      <c r="LXH70" s="685"/>
      <c r="LXI70" s="685"/>
      <c r="LXJ70" s="685"/>
      <c r="LXK70" s="685"/>
      <c r="LXL70" s="685"/>
      <c r="LXM70" s="685"/>
      <c r="LXN70" s="685"/>
      <c r="LXO70" s="685"/>
      <c r="LXP70" s="685"/>
      <c r="LXQ70" s="685"/>
      <c r="LXR70" s="685"/>
      <c r="LXS70" s="685"/>
      <c r="LXT70" s="685"/>
      <c r="LXU70" s="685"/>
      <c r="LXV70" s="685"/>
      <c r="LXW70" s="685"/>
      <c r="LXX70" s="685"/>
      <c r="LXY70" s="685"/>
      <c r="LXZ70" s="685"/>
      <c r="LYA70" s="685"/>
      <c r="LYB70" s="685"/>
      <c r="LYC70" s="685"/>
      <c r="LYD70" s="685"/>
      <c r="LYE70" s="685"/>
      <c r="LYF70" s="685"/>
      <c r="LYG70" s="685"/>
      <c r="LYH70" s="685"/>
      <c r="LYI70" s="685"/>
      <c r="LYJ70" s="685"/>
      <c r="LYK70" s="685"/>
      <c r="LYL70" s="685"/>
      <c r="LYM70" s="685"/>
      <c r="LYN70" s="685"/>
      <c r="LYO70" s="685"/>
      <c r="LYP70" s="685"/>
      <c r="LYQ70" s="685"/>
      <c r="LYR70" s="685"/>
      <c r="LYS70" s="685"/>
      <c r="LYT70" s="685"/>
      <c r="LYU70" s="685"/>
      <c r="LYV70" s="685"/>
      <c r="LYW70" s="685"/>
      <c r="LYX70" s="685"/>
      <c r="LYY70" s="685"/>
      <c r="LYZ70" s="685"/>
      <c r="LZA70" s="685"/>
      <c r="LZB70" s="685"/>
      <c r="LZC70" s="685"/>
      <c r="LZD70" s="685"/>
      <c r="LZE70" s="685"/>
      <c r="LZF70" s="685"/>
      <c r="LZG70" s="685"/>
      <c r="LZH70" s="685"/>
      <c r="LZI70" s="685"/>
      <c r="LZJ70" s="685"/>
      <c r="LZK70" s="685"/>
      <c r="LZL70" s="685"/>
      <c r="LZM70" s="685"/>
      <c r="LZN70" s="685"/>
      <c r="LZO70" s="685"/>
      <c r="LZP70" s="685"/>
      <c r="LZQ70" s="685"/>
      <c r="LZR70" s="685"/>
      <c r="LZS70" s="685"/>
      <c r="LZT70" s="685"/>
      <c r="LZU70" s="685"/>
      <c r="LZV70" s="685"/>
      <c r="LZW70" s="685"/>
      <c r="LZX70" s="685"/>
      <c r="LZY70" s="685"/>
      <c r="LZZ70" s="685"/>
      <c r="MAA70" s="685"/>
      <c r="MAB70" s="685"/>
      <c r="MAC70" s="685"/>
      <c r="MAD70" s="685"/>
      <c r="MAE70" s="685"/>
      <c r="MAF70" s="685"/>
      <c r="MAG70" s="685"/>
      <c r="MAH70" s="685"/>
      <c r="MAI70" s="685"/>
      <c r="MAJ70" s="685"/>
      <c r="MAK70" s="685"/>
      <c r="MAL70" s="685"/>
      <c r="MAM70" s="685"/>
      <c r="MAN70" s="685"/>
      <c r="MAO70" s="685"/>
      <c r="MAP70" s="685"/>
      <c r="MAQ70" s="685"/>
      <c r="MAR70" s="685"/>
      <c r="MAS70" s="685"/>
      <c r="MAT70" s="685"/>
      <c r="MAU70" s="685"/>
      <c r="MAV70" s="685"/>
      <c r="MAW70" s="685"/>
      <c r="MAX70" s="685"/>
      <c r="MAY70" s="685"/>
      <c r="MAZ70" s="685"/>
      <c r="MBA70" s="685"/>
      <c r="MBB70" s="685"/>
      <c r="MBC70" s="685"/>
      <c r="MBD70" s="685"/>
      <c r="MBE70" s="685"/>
      <c r="MBF70" s="685"/>
      <c r="MBG70" s="685"/>
      <c r="MBH70" s="685"/>
      <c r="MBI70" s="685"/>
      <c r="MBJ70" s="685"/>
      <c r="MBK70" s="685"/>
      <c r="MBL70" s="685"/>
      <c r="MBM70" s="685"/>
      <c r="MBN70" s="685"/>
      <c r="MBO70" s="685"/>
      <c r="MBP70" s="685"/>
      <c r="MBQ70" s="685"/>
      <c r="MBR70" s="685"/>
      <c r="MBS70" s="685"/>
      <c r="MBT70" s="685"/>
      <c r="MBU70" s="685"/>
      <c r="MBV70" s="685"/>
      <c r="MBW70" s="685"/>
      <c r="MBX70" s="685"/>
      <c r="MBY70" s="685"/>
      <c r="MBZ70" s="685"/>
      <c r="MCA70" s="685"/>
      <c r="MCB70" s="685"/>
      <c r="MCC70" s="685"/>
      <c r="MCD70" s="685"/>
      <c r="MCE70" s="685"/>
      <c r="MCF70" s="685"/>
      <c r="MCG70" s="685"/>
      <c r="MCH70" s="685"/>
      <c r="MCI70" s="685"/>
      <c r="MCJ70" s="685"/>
      <c r="MCK70" s="685"/>
      <c r="MCL70" s="685"/>
      <c r="MCM70" s="685"/>
      <c r="MCN70" s="685"/>
      <c r="MCO70" s="685"/>
      <c r="MCP70" s="685"/>
      <c r="MCQ70" s="685"/>
      <c r="MCR70" s="685"/>
      <c r="MCS70" s="685"/>
      <c r="MCT70" s="685"/>
      <c r="MCU70" s="685"/>
      <c r="MCV70" s="685"/>
      <c r="MCW70" s="685"/>
      <c r="MCX70" s="685"/>
      <c r="MCY70" s="685"/>
      <c r="MCZ70" s="685"/>
      <c r="MDA70" s="685"/>
      <c r="MDB70" s="685"/>
      <c r="MDC70" s="685"/>
      <c r="MDD70" s="685"/>
      <c r="MDE70" s="685"/>
      <c r="MDF70" s="685"/>
      <c r="MDG70" s="685"/>
      <c r="MDH70" s="685"/>
      <c r="MDI70" s="685"/>
      <c r="MDJ70" s="685"/>
      <c r="MDK70" s="685"/>
      <c r="MDL70" s="685"/>
      <c r="MDM70" s="685"/>
      <c r="MDN70" s="685"/>
      <c r="MDO70" s="685"/>
      <c r="MDP70" s="685"/>
      <c r="MDQ70" s="685"/>
      <c r="MDR70" s="685"/>
      <c r="MDS70" s="685"/>
      <c r="MDT70" s="685"/>
      <c r="MDU70" s="685"/>
      <c r="MDV70" s="685"/>
      <c r="MDW70" s="685"/>
      <c r="MDX70" s="685"/>
      <c r="MDY70" s="685"/>
      <c r="MDZ70" s="685"/>
      <c r="MEA70" s="685"/>
      <c r="MEB70" s="685"/>
      <c r="MEC70" s="685"/>
      <c r="MED70" s="685"/>
      <c r="MEE70" s="685"/>
      <c r="MEF70" s="685"/>
      <c r="MEG70" s="685"/>
      <c r="MEH70" s="685"/>
      <c r="MEI70" s="685"/>
      <c r="MEJ70" s="685"/>
      <c r="MEK70" s="685"/>
      <c r="MEL70" s="685"/>
      <c r="MEM70" s="685"/>
      <c r="MEN70" s="685"/>
      <c r="MEO70" s="685"/>
      <c r="MEP70" s="685"/>
      <c r="MEQ70" s="685"/>
      <c r="MER70" s="685"/>
      <c r="MES70" s="685"/>
      <c r="MET70" s="685"/>
      <c r="MEU70" s="685"/>
      <c r="MEV70" s="685"/>
      <c r="MEW70" s="685"/>
      <c r="MEX70" s="685"/>
      <c r="MEY70" s="685"/>
      <c r="MEZ70" s="685"/>
      <c r="MFA70" s="685"/>
      <c r="MFB70" s="685"/>
      <c r="MFC70" s="685"/>
      <c r="MFD70" s="685"/>
      <c r="MFE70" s="685"/>
      <c r="MFF70" s="685"/>
      <c r="MFG70" s="685"/>
      <c r="MFH70" s="685"/>
      <c r="MFI70" s="685"/>
      <c r="MFJ70" s="685"/>
      <c r="MFK70" s="685"/>
      <c r="MFL70" s="685"/>
      <c r="MFM70" s="685"/>
      <c r="MFN70" s="685"/>
      <c r="MFO70" s="685"/>
      <c r="MFP70" s="685"/>
      <c r="MFQ70" s="685"/>
      <c r="MFR70" s="685"/>
      <c r="MFS70" s="685"/>
      <c r="MFT70" s="685"/>
      <c r="MFU70" s="685"/>
      <c r="MFV70" s="685"/>
      <c r="MFW70" s="685"/>
      <c r="MFX70" s="685"/>
      <c r="MFY70" s="685"/>
      <c r="MFZ70" s="685"/>
      <c r="MGA70" s="685"/>
      <c r="MGB70" s="685"/>
      <c r="MGC70" s="685"/>
      <c r="MGD70" s="685"/>
      <c r="MGE70" s="685"/>
      <c r="MGF70" s="685"/>
      <c r="MGG70" s="685"/>
      <c r="MGH70" s="685"/>
      <c r="MGI70" s="685"/>
      <c r="MGJ70" s="685"/>
      <c r="MGK70" s="685"/>
      <c r="MGL70" s="685"/>
      <c r="MGM70" s="685"/>
      <c r="MGN70" s="685"/>
      <c r="MGO70" s="685"/>
      <c r="MGP70" s="685"/>
      <c r="MGQ70" s="685"/>
      <c r="MGR70" s="685"/>
      <c r="MGS70" s="685"/>
      <c r="MGT70" s="685"/>
      <c r="MGU70" s="685"/>
      <c r="MGV70" s="685"/>
      <c r="MGW70" s="685"/>
      <c r="MGX70" s="685"/>
      <c r="MGY70" s="685"/>
      <c r="MGZ70" s="685"/>
      <c r="MHA70" s="685"/>
      <c r="MHB70" s="685"/>
      <c r="MHC70" s="685"/>
      <c r="MHD70" s="685"/>
      <c r="MHE70" s="685"/>
      <c r="MHF70" s="685"/>
      <c r="MHG70" s="685"/>
      <c r="MHH70" s="685"/>
      <c r="MHI70" s="685"/>
      <c r="MHJ70" s="685"/>
      <c r="MHK70" s="685"/>
      <c r="MHL70" s="685"/>
      <c r="MHM70" s="685"/>
      <c r="MHN70" s="685"/>
      <c r="MHO70" s="685"/>
      <c r="MHP70" s="685"/>
      <c r="MHQ70" s="685"/>
      <c r="MHR70" s="685"/>
      <c r="MHS70" s="685"/>
      <c r="MHT70" s="685"/>
      <c r="MHU70" s="685"/>
      <c r="MHV70" s="685"/>
      <c r="MHW70" s="685"/>
      <c r="MHX70" s="685"/>
      <c r="MHY70" s="685"/>
      <c r="MHZ70" s="685"/>
      <c r="MIA70" s="685"/>
      <c r="MIB70" s="685"/>
      <c r="MIC70" s="685"/>
      <c r="MID70" s="685"/>
      <c r="MIE70" s="685"/>
      <c r="MIF70" s="685"/>
      <c r="MIG70" s="685"/>
      <c r="MIH70" s="685"/>
      <c r="MII70" s="685"/>
      <c r="MIJ70" s="685"/>
      <c r="MIK70" s="685"/>
      <c r="MIL70" s="685"/>
      <c r="MIM70" s="685"/>
      <c r="MIN70" s="685"/>
      <c r="MIO70" s="685"/>
      <c r="MIP70" s="685"/>
      <c r="MIQ70" s="685"/>
      <c r="MIR70" s="685"/>
      <c r="MIS70" s="685"/>
      <c r="MIT70" s="685"/>
      <c r="MIU70" s="685"/>
      <c r="MIV70" s="685"/>
      <c r="MIW70" s="685"/>
      <c r="MIX70" s="685"/>
      <c r="MIY70" s="685"/>
      <c r="MIZ70" s="685"/>
      <c r="MJA70" s="685"/>
      <c r="MJB70" s="685"/>
      <c r="MJC70" s="685"/>
      <c r="MJD70" s="685"/>
      <c r="MJE70" s="685"/>
      <c r="MJF70" s="685"/>
      <c r="MJG70" s="685"/>
      <c r="MJH70" s="685"/>
      <c r="MJI70" s="685"/>
      <c r="MJJ70" s="685"/>
      <c r="MJK70" s="685"/>
      <c r="MJL70" s="685"/>
      <c r="MJM70" s="685"/>
      <c r="MJN70" s="685"/>
      <c r="MJO70" s="685"/>
      <c r="MJP70" s="685"/>
      <c r="MJQ70" s="685"/>
      <c r="MJR70" s="685"/>
      <c r="MJS70" s="685"/>
      <c r="MJT70" s="685"/>
      <c r="MJU70" s="685"/>
      <c r="MJV70" s="685"/>
      <c r="MJW70" s="685"/>
      <c r="MJX70" s="685"/>
      <c r="MJY70" s="685"/>
      <c r="MJZ70" s="685"/>
      <c r="MKA70" s="685"/>
      <c r="MKB70" s="685"/>
      <c r="MKC70" s="685"/>
      <c r="MKD70" s="685"/>
      <c r="MKE70" s="685"/>
      <c r="MKF70" s="685"/>
      <c r="MKG70" s="685"/>
      <c r="MKH70" s="685"/>
      <c r="MKI70" s="685"/>
      <c r="MKJ70" s="685"/>
      <c r="MKK70" s="685"/>
      <c r="MKL70" s="685"/>
      <c r="MKM70" s="685"/>
      <c r="MKN70" s="685"/>
      <c r="MKO70" s="685"/>
      <c r="MKP70" s="685"/>
      <c r="MKQ70" s="685"/>
      <c r="MKR70" s="685"/>
      <c r="MKS70" s="685"/>
      <c r="MKT70" s="685"/>
      <c r="MKU70" s="685"/>
      <c r="MKV70" s="685"/>
      <c r="MKW70" s="685"/>
      <c r="MKX70" s="685"/>
      <c r="MKY70" s="685"/>
      <c r="MKZ70" s="685"/>
      <c r="MLA70" s="685"/>
      <c r="MLB70" s="685"/>
      <c r="MLC70" s="685"/>
      <c r="MLD70" s="685"/>
      <c r="MLE70" s="685"/>
      <c r="MLF70" s="685"/>
      <c r="MLG70" s="685"/>
      <c r="MLH70" s="685"/>
      <c r="MLI70" s="685"/>
      <c r="MLJ70" s="685"/>
      <c r="MLK70" s="685"/>
      <c r="MLL70" s="685"/>
      <c r="MLM70" s="685"/>
      <c r="MLN70" s="685"/>
      <c r="MLO70" s="685"/>
      <c r="MLP70" s="685"/>
      <c r="MLQ70" s="685"/>
      <c r="MLR70" s="685"/>
      <c r="MLS70" s="685"/>
      <c r="MLT70" s="685"/>
      <c r="MLU70" s="685"/>
      <c r="MLV70" s="685"/>
      <c r="MLW70" s="685"/>
      <c r="MLX70" s="685"/>
      <c r="MLY70" s="685"/>
      <c r="MLZ70" s="685"/>
      <c r="MMA70" s="685"/>
      <c r="MMB70" s="685"/>
      <c r="MMC70" s="685"/>
      <c r="MMD70" s="685"/>
      <c r="MME70" s="685"/>
      <c r="MMF70" s="685"/>
      <c r="MMG70" s="685"/>
      <c r="MMH70" s="685"/>
      <c r="MMI70" s="685"/>
      <c r="MMJ70" s="685"/>
      <c r="MMK70" s="685"/>
      <c r="MML70" s="685"/>
      <c r="MMM70" s="685"/>
      <c r="MMN70" s="685"/>
      <c r="MMO70" s="685"/>
      <c r="MMP70" s="685"/>
      <c r="MMQ70" s="685"/>
      <c r="MMR70" s="685"/>
      <c r="MMS70" s="685"/>
      <c r="MMT70" s="685"/>
      <c r="MMU70" s="685"/>
      <c r="MMV70" s="685"/>
      <c r="MMW70" s="685"/>
      <c r="MMX70" s="685"/>
      <c r="MMY70" s="685"/>
      <c r="MMZ70" s="685"/>
      <c r="MNA70" s="685"/>
      <c r="MNB70" s="685"/>
      <c r="MNC70" s="685"/>
      <c r="MND70" s="685"/>
      <c r="MNE70" s="685"/>
      <c r="MNF70" s="685"/>
      <c r="MNG70" s="685"/>
      <c r="MNH70" s="685"/>
      <c r="MNI70" s="685"/>
      <c r="MNJ70" s="685"/>
      <c r="MNK70" s="685"/>
      <c r="MNL70" s="685"/>
      <c r="MNM70" s="685"/>
      <c r="MNN70" s="685"/>
      <c r="MNO70" s="685"/>
      <c r="MNP70" s="685"/>
      <c r="MNQ70" s="685"/>
      <c r="MNR70" s="685"/>
      <c r="MNS70" s="685"/>
      <c r="MNT70" s="685"/>
      <c r="MNU70" s="685"/>
      <c r="MNV70" s="685"/>
      <c r="MNW70" s="685"/>
      <c r="MNX70" s="685"/>
      <c r="MNY70" s="685"/>
      <c r="MNZ70" s="685"/>
      <c r="MOA70" s="685"/>
      <c r="MOB70" s="685"/>
      <c r="MOC70" s="685"/>
      <c r="MOD70" s="685"/>
      <c r="MOE70" s="685"/>
      <c r="MOF70" s="685"/>
      <c r="MOG70" s="685"/>
      <c r="MOH70" s="685"/>
      <c r="MOI70" s="685"/>
      <c r="MOJ70" s="685"/>
      <c r="MOK70" s="685"/>
      <c r="MOL70" s="685"/>
      <c r="MOM70" s="685"/>
      <c r="MON70" s="685"/>
      <c r="MOO70" s="685"/>
      <c r="MOP70" s="685"/>
      <c r="MOQ70" s="685"/>
      <c r="MOR70" s="685"/>
      <c r="MOS70" s="685"/>
      <c r="MOT70" s="685"/>
      <c r="MOU70" s="685"/>
      <c r="MOV70" s="685"/>
      <c r="MOW70" s="685"/>
      <c r="MOX70" s="685"/>
      <c r="MOY70" s="685"/>
      <c r="MOZ70" s="685"/>
      <c r="MPA70" s="685"/>
      <c r="MPB70" s="685"/>
      <c r="MPC70" s="685"/>
      <c r="MPD70" s="685"/>
      <c r="MPE70" s="685"/>
      <c r="MPF70" s="685"/>
      <c r="MPG70" s="685"/>
      <c r="MPH70" s="685"/>
      <c r="MPI70" s="685"/>
      <c r="MPJ70" s="685"/>
      <c r="MPK70" s="685"/>
      <c r="MPL70" s="685"/>
      <c r="MPM70" s="685"/>
      <c r="MPN70" s="685"/>
      <c r="MPO70" s="685"/>
      <c r="MPP70" s="685"/>
      <c r="MPQ70" s="685"/>
      <c r="MPR70" s="685"/>
      <c r="MPS70" s="685"/>
      <c r="MPT70" s="685"/>
      <c r="MPU70" s="685"/>
      <c r="MPV70" s="685"/>
      <c r="MPW70" s="685"/>
      <c r="MPX70" s="685"/>
      <c r="MPY70" s="685"/>
      <c r="MPZ70" s="685"/>
      <c r="MQA70" s="685"/>
      <c r="MQB70" s="685"/>
      <c r="MQC70" s="685"/>
      <c r="MQD70" s="685"/>
      <c r="MQE70" s="685"/>
      <c r="MQF70" s="685"/>
      <c r="MQG70" s="685"/>
      <c r="MQH70" s="685"/>
      <c r="MQI70" s="685"/>
      <c r="MQJ70" s="685"/>
      <c r="MQK70" s="685"/>
      <c r="MQL70" s="685"/>
      <c r="MQM70" s="685"/>
      <c r="MQN70" s="685"/>
      <c r="MQO70" s="685"/>
      <c r="MQP70" s="685"/>
      <c r="MQQ70" s="685"/>
      <c r="MQR70" s="685"/>
      <c r="MQS70" s="685"/>
      <c r="MQT70" s="685"/>
      <c r="MQU70" s="685"/>
      <c r="MQV70" s="685"/>
      <c r="MQW70" s="685"/>
      <c r="MQX70" s="685"/>
      <c r="MQY70" s="685"/>
      <c r="MQZ70" s="685"/>
      <c r="MRA70" s="685"/>
      <c r="MRB70" s="685"/>
      <c r="MRC70" s="685"/>
      <c r="MRD70" s="685"/>
      <c r="MRE70" s="685"/>
      <c r="MRF70" s="685"/>
      <c r="MRG70" s="685"/>
      <c r="MRH70" s="685"/>
      <c r="MRI70" s="685"/>
      <c r="MRJ70" s="685"/>
      <c r="MRK70" s="685"/>
      <c r="MRL70" s="685"/>
      <c r="MRM70" s="685"/>
      <c r="MRN70" s="685"/>
      <c r="MRO70" s="685"/>
      <c r="MRP70" s="685"/>
      <c r="MRQ70" s="685"/>
      <c r="MRR70" s="685"/>
      <c r="MRS70" s="685"/>
      <c r="MRT70" s="685"/>
      <c r="MRU70" s="685"/>
      <c r="MRV70" s="685"/>
      <c r="MRW70" s="685"/>
      <c r="MRX70" s="685"/>
      <c r="MRY70" s="685"/>
      <c r="MRZ70" s="685"/>
      <c r="MSA70" s="685"/>
      <c r="MSB70" s="685"/>
      <c r="MSC70" s="685"/>
      <c r="MSD70" s="685"/>
      <c r="MSE70" s="685"/>
      <c r="MSF70" s="685"/>
      <c r="MSG70" s="685"/>
      <c r="MSH70" s="685"/>
      <c r="MSI70" s="685"/>
      <c r="MSJ70" s="685"/>
      <c r="MSK70" s="685"/>
      <c r="MSL70" s="685"/>
      <c r="MSM70" s="685"/>
      <c r="MSN70" s="685"/>
      <c r="MSO70" s="685"/>
      <c r="MSP70" s="685"/>
      <c r="MSQ70" s="685"/>
      <c r="MSR70" s="685"/>
      <c r="MSS70" s="685"/>
      <c r="MST70" s="685"/>
      <c r="MSU70" s="685"/>
      <c r="MSV70" s="685"/>
      <c r="MSW70" s="685"/>
      <c r="MSX70" s="685"/>
      <c r="MSY70" s="685"/>
      <c r="MSZ70" s="685"/>
      <c r="MTA70" s="685"/>
      <c r="MTB70" s="685"/>
      <c r="MTC70" s="685"/>
      <c r="MTD70" s="685"/>
      <c r="MTE70" s="685"/>
      <c r="MTF70" s="685"/>
      <c r="MTG70" s="685"/>
      <c r="MTH70" s="685"/>
      <c r="MTI70" s="685"/>
      <c r="MTJ70" s="685"/>
      <c r="MTK70" s="685"/>
      <c r="MTL70" s="685"/>
      <c r="MTM70" s="685"/>
      <c r="MTN70" s="685"/>
      <c r="MTO70" s="685"/>
      <c r="MTP70" s="685"/>
      <c r="MTQ70" s="685"/>
      <c r="MTR70" s="685"/>
      <c r="MTS70" s="685"/>
      <c r="MTT70" s="685"/>
      <c r="MTU70" s="685"/>
      <c r="MTV70" s="685"/>
      <c r="MTW70" s="685"/>
      <c r="MTX70" s="685"/>
      <c r="MTY70" s="685"/>
      <c r="MTZ70" s="685"/>
      <c r="MUA70" s="685"/>
      <c r="MUB70" s="685"/>
      <c r="MUC70" s="685"/>
      <c r="MUD70" s="685"/>
      <c r="MUE70" s="685"/>
      <c r="MUF70" s="685"/>
      <c r="MUG70" s="685"/>
      <c r="MUH70" s="685"/>
      <c r="MUI70" s="685"/>
      <c r="MUJ70" s="685"/>
      <c r="MUK70" s="685"/>
      <c r="MUL70" s="685"/>
      <c r="MUM70" s="685"/>
      <c r="MUN70" s="685"/>
      <c r="MUO70" s="685"/>
      <c r="MUP70" s="685"/>
      <c r="MUQ70" s="685"/>
      <c r="MUR70" s="685"/>
      <c r="MUS70" s="685"/>
      <c r="MUT70" s="685"/>
      <c r="MUU70" s="685"/>
      <c r="MUV70" s="685"/>
      <c r="MUW70" s="685"/>
      <c r="MUX70" s="685"/>
      <c r="MUY70" s="685"/>
      <c r="MUZ70" s="685"/>
      <c r="MVA70" s="685"/>
      <c r="MVB70" s="685"/>
      <c r="MVC70" s="685"/>
      <c r="MVD70" s="685"/>
      <c r="MVE70" s="685"/>
      <c r="MVF70" s="685"/>
      <c r="MVG70" s="685"/>
      <c r="MVH70" s="685"/>
      <c r="MVI70" s="685"/>
      <c r="MVJ70" s="685"/>
      <c r="MVK70" s="685"/>
      <c r="MVL70" s="685"/>
      <c r="MVM70" s="685"/>
      <c r="MVN70" s="685"/>
      <c r="MVO70" s="685"/>
      <c r="MVP70" s="685"/>
      <c r="MVQ70" s="685"/>
      <c r="MVR70" s="685"/>
      <c r="MVS70" s="685"/>
      <c r="MVT70" s="685"/>
      <c r="MVU70" s="685"/>
      <c r="MVV70" s="685"/>
      <c r="MVW70" s="685"/>
      <c r="MVX70" s="685"/>
      <c r="MVY70" s="685"/>
      <c r="MVZ70" s="685"/>
      <c r="MWA70" s="685"/>
      <c r="MWB70" s="685"/>
      <c r="MWC70" s="685"/>
      <c r="MWD70" s="685"/>
      <c r="MWE70" s="685"/>
      <c r="MWF70" s="685"/>
      <c r="MWG70" s="685"/>
      <c r="MWH70" s="685"/>
      <c r="MWI70" s="685"/>
      <c r="MWJ70" s="685"/>
      <c r="MWK70" s="685"/>
      <c r="MWL70" s="685"/>
      <c r="MWM70" s="685"/>
      <c r="MWN70" s="685"/>
      <c r="MWO70" s="685"/>
      <c r="MWP70" s="685"/>
      <c r="MWQ70" s="685"/>
      <c r="MWR70" s="685"/>
      <c r="MWS70" s="685"/>
      <c r="MWT70" s="685"/>
      <c r="MWU70" s="685"/>
      <c r="MWV70" s="685"/>
      <c r="MWW70" s="685"/>
      <c r="MWX70" s="685"/>
      <c r="MWY70" s="685"/>
      <c r="MWZ70" s="685"/>
      <c r="MXA70" s="685"/>
      <c r="MXB70" s="685"/>
      <c r="MXC70" s="685"/>
      <c r="MXD70" s="685"/>
      <c r="MXE70" s="685"/>
      <c r="MXF70" s="685"/>
      <c r="MXG70" s="685"/>
      <c r="MXH70" s="685"/>
      <c r="MXI70" s="685"/>
      <c r="MXJ70" s="685"/>
      <c r="MXK70" s="685"/>
      <c r="MXL70" s="685"/>
      <c r="MXM70" s="685"/>
      <c r="MXN70" s="685"/>
      <c r="MXO70" s="685"/>
      <c r="MXP70" s="685"/>
      <c r="MXQ70" s="685"/>
      <c r="MXR70" s="685"/>
      <c r="MXS70" s="685"/>
      <c r="MXT70" s="685"/>
      <c r="MXU70" s="685"/>
      <c r="MXV70" s="685"/>
      <c r="MXW70" s="685"/>
      <c r="MXX70" s="685"/>
      <c r="MXY70" s="685"/>
      <c r="MXZ70" s="685"/>
      <c r="MYA70" s="685"/>
      <c r="MYB70" s="685"/>
      <c r="MYC70" s="685"/>
      <c r="MYD70" s="685"/>
      <c r="MYE70" s="685"/>
      <c r="MYF70" s="685"/>
      <c r="MYG70" s="685"/>
      <c r="MYH70" s="685"/>
      <c r="MYI70" s="685"/>
      <c r="MYJ70" s="685"/>
      <c r="MYK70" s="685"/>
      <c r="MYL70" s="685"/>
      <c r="MYM70" s="685"/>
      <c r="MYN70" s="685"/>
      <c r="MYO70" s="685"/>
      <c r="MYP70" s="685"/>
      <c r="MYQ70" s="685"/>
      <c r="MYR70" s="685"/>
      <c r="MYS70" s="685"/>
      <c r="MYT70" s="685"/>
      <c r="MYU70" s="685"/>
      <c r="MYV70" s="685"/>
      <c r="MYW70" s="685"/>
      <c r="MYX70" s="685"/>
      <c r="MYY70" s="685"/>
      <c r="MYZ70" s="685"/>
      <c r="MZA70" s="685"/>
      <c r="MZB70" s="685"/>
      <c r="MZC70" s="685"/>
      <c r="MZD70" s="685"/>
      <c r="MZE70" s="685"/>
      <c r="MZF70" s="685"/>
      <c r="MZG70" s="685"/>
      <c r="MZH70" s="685"/>
      <c r="MZI70" s="685"/>
      <c r="MZJ70" s="685"/>
      <c r="MZK70" s="685"/>
      <c r="MZL70" s="685"/>
      <c r="MZM70" s="685"/>
      <c r="MZN70" s="685"/>
      <c r="MZO70" s="685"/>
      <c r="MZP70" s="685"/>
      <c r="MZQ70" s="685"/>
      <c r="MZR70" s="685"/>
      <c r="MZS70" s="685"/>
      <c r="MZT70" s="685"/>
      <c r="MZU70" s="685"/>
      <c r="MZV70" s="685"/>
      <c r="MZW70" s="685"/>
      <c r="MZX70" s="685"/>
      <c r="MZY70" s="685"/>
      <c r="MZZ70" s="685"/>
      <c r="NAA70" s="685"/>
      <c r="NAB70" s="685"/>
      <c r="NAC70" s="685"/>
      <c r="NAD70" s="685"/>
      <c r="NAE70" s="685"/>
      <c r="NAF70" s="685"/>
      <c r="NAG70" s="685"/>
      <c r="NAH70" s="685"/>
      <c r="NAI70" s="685"/>
      <c r="NAJ70" s="685"/>
      <c r="NAK70" s="685"/>
      <c r="NAL70" s="685"/>
      <c r="NAM70" s="685"/>
      <c r="NAN70" s="685"/>
      <c r="NAO70" s="685"/>
      <c r="NAP70" s="685"/>
      <c r="NAQ70" s="685"/>
      <c r="NAR70" s="685"/>
      <c r="NAS70" s="685"/>
      <c r="NAT70" s="685"/>
      <c r="NAU70" s="685"/>
      <c r="NAV70" s="685"/>
      <c r="NAW70" s="685"/>
      <c r="NAX70" s="685"/>
      <c r="NAY70" s="685"/>
      <c r="NAZ70" s="685"/>
      <c r="NBA70" s="685"/>
      <c r="NBB70" s="685"/>
      <c r="NBC70" s="685"/>
      <c r="NBD70" s="685"/>
      <c r="NBE70" s="685"/>
      <c r="NBF70" s="685"/>
      <c r="NBG70" s="685"/>
      <c r="NBH70" s="685"/>
      <c r="NBI70" s="685"/>
      <c r="NBJ70" s="685"/>
      <c r="NBK70" s="685"/>
      <c r="NBL70" s="685"/>
      <c r="NBM70" s="685"/>
      <c r="NBN70" s="685"/>
      <c r="NBO70" s="685"/>
      <c r="NBP70" s="685"/>
      <c r="NBQ70" s="685"/>
      <c r="NBR70" s="685"/>
      <c r="NBS70" s="685"/>
      <c r="NBT70" s="685"/>
      <c r="NBU70" s="685"/>
      <c r="NBV70" s="685"/>
      <c r="NBW70" s="685"/>
      <c r="NBX70" s="685"/>
      <c r="NBY70" s="685"/>
      <c r="NBZ70" s="685"/>
      <c r="NCA70" s="685"/>
      <c r="NCB70" s="685"/>
      <c r="NCC70" s="685"/>
      <c r="NCD70" s="685"/>
      <c r="NCE70" s="685"/>
      <c r="NCF70" s="685"/>
      <c r="NCG70" s="685"/>
      <c r="NCH70" s="685"/>
      <c r="NCI70" s="685"/>
      <c r="NCJ70" s="685"/>
      <c r="NCK70" s="685"/>
      <c r="NCL70" s="685"/>
      <c r="NCM70" s="685"/>
      <c r="NCN70" s="685"/>
      <c r="NCO70" s="685"/>
      <c r="NCP70" s="685"/>
      <c r="NCQ70" s="685"/>
      <c r="NCR70" s="685"/>
      <c r="NCS70" s="685"/>
      <c r="NCT70" s="685"/>
      <c r="NCU70" s="685"/>
      <c r="NCV70" s="685"/>
      <c r="NCW70" s="685"/>
      <c r="NCX70" s="685"/>
      <c r="NCY70" s="685"/>
      <c r="NCZ70" s="685"/>
      <c r="NDA70" s="685"/>
      <c r="NDB70" s="685"/>
      <c r="NDC70" s="685"/>
      <c r="NDD70" s="685"/>
      <c r="NDE70" s="685"/>
      <c r="NDF70" s="685"/>
      <c r="NDG70" s="685"/>
      <c r="NDH70" s="685"/>
      <c r="NDI70" s="685"/>
      <c r="NDJ70" s="685"/>
      <c r="NDK70" s="685"/>
      <c r="NDL70" s="685"/>
      <c r="NDM70" s="685"/>
      <c r="NDN70" s="685"/>
      <c r="NDO70" s="685"/>
      <c r="NDP70" s="685"/>
      <c r="NDQ70" s="685"/>
      <c r="NDR70" s="685"/>
      <c r="NDS70" s="685"/>
      <c r="NDT70" s="685"/>
      <c r="NDU70" s="685"/>
      <c r="NDV70" s="685"/>
      <c r="NDW70" s="685"/>
      <c r="NDX70" s="685"/>
      <c r="NDY70" s="685"/>
      <c r="NDZ70" s="685"/>
      <c r="NEA70" s="685"/>
      <c r="NEB70" s="685"/>
      <c r="NEC70" s="685"/>
      <c r="NED70" s="685"/>
      <c r="NEE70" s="685"/>
      <c r="NEF70" s="685"/>
      <c r="NEG70" s="685"/>
      <c r="NEH70" s="685"/>
      <c r="NEI70" s="685"/>
      <c r="NEJ70" s="685"/>
      <c r="NEK70" s="685"/>
      <c r="NEL70" s="685"/>
      <c r="NEM70" s="685"/>
      <c r="NEN70" s="685"/>
      <c r="NEO70" s="685"/>
      <c r="NEP70" s="685"/>
      <c r="NEQ70" s="685"/>
      <c r="NER70" s="685"/>
      <c r="NES70" s="685"/>
      <c r="NET70" s="685"/>
      <c r="NEU70" s="685"/>
      <c r="NEV70" s="685"/>
      <c r="NEW70" s="685"/>
      <c r="NEX70" s="685"/>
      <c r="NEY70" s="685"/>
      <c r="NEZ70" s="685"/>
      <c r="NFA70" s="685"/>
      <c r="NFB70" s="685"/>
      <c r="NFC70" s="685"/>
      <c r="NFD70" s="685"/>
      <c r="NFE70" s="685"/>
      <c r="NFF70" s="685"/>
      <c r="NFG70" s="685"/>
      <c r="NFH70" s="685"/>
      <c r="NFI70" s="685"/>
      <c r="NFJ70" s="685"/>
      <c r="NFK70" s="685"/>
      <c r="NFL70" s="685"/>
      <c r="NFM70" s="685"/>
      <c r="NFN70" s="685"/>
      <c r="NFO70" s="685"/>
      <c r="NFP70" s="685"/>
      <c r="NFQ70" s="685"/>
      <c r="NFR70" s="685"/>
      <c r="NFS70" s="685"/>
      <c r="NFT70" s="685"/>
      <c r="NFU70" s="685"/>
      <c r="NFV70" s="685"/>
      <c r="NFW70" s="685"/>
      <c r="NFX70" s="685"/>
      <c r="NFY70" s="685"/>
      <c r="NFZ70" s="685"/>
      <c r="NGA70" s="685"/>
      <c r="NGB70" s="685"/>
      <c r="NGC70" s="685"/>
      <c r="NGD70" s="685"/>
      <c r="NGE70" s="685"/>
      <c r="NGF70" s="685"/>
      <c r="NGG70" s="685"/>
      <c r="NGH70" s="685"/>
      <c r="NGI70" s="685"/>
      <c r="NGJ70" s="685"/>
      <c r="NGK70" s="685"/>
      <c r="NGL70" s="685"/>
      <c r="NGM70" s="685"/>
      <c r="NGN70" s="685"/>
      <c r="NGO70" s="685"/>
      <c r="NGP70" s="685"/>
      <c r="NGQ70" s="685"/>
      <c r="NGR70" s="685"/>
      <c r="NGS70" s="685"/>
      <c r="NGT70" s="685"/>
      <c r="NGU70" s="685"/>
      <c r="NGV70" s="685"/>
      <c r="NGW70" s="685"/>
      <c r="NGX70" s="685"/>
      <c r="NGY70" s="685"/>
      <c r="NGZ70" s="685"/>
      <c r="NHA70" s="685"/>
      <c r="NHB70" s="685"/>
      <c r="NHC70" s="685"/>
      <c r="NHD70" s="685"/>
      <c r="NHE70" s="685"/>
      <c r="NHF70" s="685"/>
      <c r="NHG70" s="685"/>
      <c r="NHH70" s="685"/>
      <c r="NHI70" s="685"/>
      <c r="NHJ70" s="685"/>
      <c r="NHK70" s="685"/>
      <c r="NHL70" s="685"/>
      <c r="NHM70" s="685"/>
      <c r="NHN70" s="685"/>
      <c r="NHO70" s="685"/>
      <c r="NHP70" s="685"/>
      <c r="NHQ70" s="685"/>
      <c r="NHR70" s="685"/>
      <c r="NHS70" s="685"/>
      <c r="NHT70" s="685"/>
      <c r="NHU70" s="685"/>
      <c r="NHV70" s="685"/>
      <c r="NHW70" s="685"/>
      <c r="NHX70" s="685"/>
      <c r="NHY70" s="685"/>
      <c r="NHZ70" s="685"/>
      <c r="NIA70" s="685"/>
      <c r="NIB70" s="685"/>
      <c r="NIC70" s="685"/>
      <c r="NID70" s="685"/>
      <c r="NIE70" s="685"/>
      <c r="NIF70" s="685"/>
      <c r="NIG70" s="685"/>
      <c r="NIH70" s="685"/>
      <c r="NII70" s="685"/>
      <c r="NIJ70" s="685"/>
      <c r="NIK70" s="685"/>
      <c r="NIL70" s="685"/>
      <c r="NIM70" s="685"/>
      <c r="NIN70" s="685"/>
      <c r="NIO70" s="685"/>
      <c r="NIP70" s="685"/>
      <c r="NIQ70" s="685"/>
      <c r="NIR70" s="685"/>
      <c r="NIS70" s="685"/>
      <c r="NIT70" s="685"/>
      <c r="NIU70" s="685"/>
      <c r="NIV70" s="685"/>
      <c r="NIW70" s="685"/>
      <c r="NIX70" s="685"/>
      <c r="NIY70" s="685"/>
      <c r="NIZ70" s="685"/>
      <c r="NJA70" s="685"/>
      <c r="NJB70" s="685"/>
      <c r="NJC70" s="685"/>
      <c r="NJD70" s="685"/>
      <c r="NJE70" s="685"/>
      <c r="NJF70" s="685"/>
      <c r="NJG70" s="685"/>
      <c r="NJH70" s="685"/>
      <c r="NJI70" s="685"/>
      <c r="NJJ70" s="685"/>
      <c r="NJK70" s="685"/>
      <c r="NJL70" s="685"/>
      <c r="NJM70" s="685"/>
      <c r="NJN70" s="685"/>
      <c r="NJO70" s="685"/>
      <c r="NJP70" s="685"/>
      <c r="NJQ70" s="685"/>
      <c r="NJR70" s="685"/>
      <c r="NJS70" s="685"/>
      <c r="NJT70" s="685"/>
      <c r="NJU70" s="685"/>
      <c r="NJV70" s="685"/>
      <c r="NJW70" s="685"/>
      <c r="NJX70" s="685"/>
      <c r="NJY70" s="685"/>
      <c r="NJZ70" s="685"/>
      <c r="NKA70" s="685"/>
      <c r="NKB70" s="685"/>
      <c r="NKC70" s="685"/>
      <c r="NKD70" s="685"/>
      <c r="NKE70" s="685"/>
      <c r="NKF70" s="685"/>
      <c r="NKG70" s="685"/>
      <c r="NKH70" s="685"/>
      <c r="NKI70" s="685"/>
      <c r="NKJ70" s="685"/>
      <c r="NKK70" s="685"/>
      <c r="NKL70" s="685"/>
      <c r="NKM70" s="685"/>
      <c r="NKN70" s="685"/>
      <c r="NKO70" s="685"/>
      <c r="NKP70" s="685"/>
      <c r="NKQ70" s="685"/>
      <c r="NKR70" s="685"/>
      <c r="NKS70" s="685"/>
      <c r="NKT70" s="685"/>
      <c r="NKU70" s="685"/>
      <c r="NKV70" s="685"/>
      <c r="NKW70" s="685"/>
      <c r="NKX70" s="685"/>
      <c r="NKY70" s="685"/>
      <c r="NKZ70" s="685"/>
      <c r="NLA70" s="685"/>
      <c r="NLB70" s="685"/>
      <c r="NLC70" s="685"/>
      <c r="NLD70" s="685"/>
      <c r="NLE70" s="685"/>
      <c r="NLF70" s="685"/>
      <c r="NLG70" s="685"/>
      <c r="NLH70" s="685"/>
      <c r="NLI70" s="685"/>
      <c r="NLJ70" s="685"/>
      <c r="NLK70" s="685"/>
      <c r="NLL70" s="685"/>
      <c r="NLM70" s="685"/>
      <c r="NLN70" s="685"/>
      <c r="NLO70" s="685"/>
      <c r="NLP70" s="685"/>
      <c r="NLQ70" s="685"/>
      <c r="NLR70" s="685"/>
      <c r="NLS70" s="685"/>
      <c r="NLT70" s="685"/>
      <c r="NLU70" s="685"/>
      <c r="NLV70" s="685"/>
      <c r="NLW70" s="685"/>
      <c r="NLX70" s="685"/>
      <c r="NLY70" s="685"/>
      <c r="NLZ70" s="685"/>
      <c r="NMA70" s="685"/>
      <c r="NMB70" s="685"/>
      <c r="NMC70" s="685"/>
      <c r="NMD70" s="685"/>
      <c r="NME70" s="685"/>
      <c r="NMF70" s="685"/>
      <c r="NMG70" s="685"/>
      <c r="NMH70" s="685"/>
      <c r="NMI70" s="685"/>
      <c r="NMJ70" s="685"/>
      <c r="NMK70" s="685"/>
      <c r="NML70" s="685"/>
      <c r="NMM70" s="685"/>
      <c r="NMN70" s="685"/>
      <c r="NMO70" s="685"/>
      <c r="NMP70" s="685"/>
      <c r="NMQ70" s="685"/>
      <c r="NMR70" s="685"/>
      <c r="NMS70" s="685"/>
      <c r="NMT70" s="685"/>
      <c r="NMU70" s="685"/>
      <c r="NMV70" s="685"/>
      <c r="NMW70" s="685"/>
      <c r="NMX70" s="685"/>
      <c r="NMY70" s="685"/>
      <c r="NMZ70" s="685"/>
      <c r="NNA70" s="685"/>
      <c r="NNB70" s="685"/>
      <c r="NNC70" s="685"/>
      <c r="NND70" s="685"/>
      <c r="NNE70" s="685"/>
      <c r="NNF70" s="685"/>
      <c r="NNG70" s="685"/>
      <c r="NNH70" s="685"/>
      <c r="NNI70" s="685"/>
      <c r="NNJ70" s="685"/>
      <c r="NNK70" s="685"/>
      <c r="NNL70" s="685"/>
      <c r="NNM70" s="685"/>
      <c r="NNN70" s="685"/>
      <c r="NNO70" s="685"/>
      <c r="NNP70" s="685"/>
      <c r="NNQ70" s="685"/>
      <c r="NNR70" s="685"/>
      <c r="NNS70" s="685"/>
      <c r="NNT70" s="685"/>
      <c r="NNU70" s="685"/>
      <c r="NNV70" s="685"/>
      <c r="NNW70" s="685"/>
      <c r="NNX70" s="685"/>
      <c r="NNY70" s="685"/>
      <c r="NNZ70" s="685"/>
      <c r="NOA70" s="685"/>
      <c r="NOB70" s="685"/>
      <c r="NOC70" s="685"/>
      <c r="NOD70" s="685"/>
      <c r="NOE70" s="685"/>
      <c r="NOF70" s="685"/>
      <c r="NOG70" s="685"/>
      <c r="NOH70" s="685"/>
      <c r="NOI70" s="685"/>
      <c r="NOJ70" s="685"/>
      <c r="NOK70" s="685"/>
      <c r="NOL70" s="685"/>
      <c r="NOM70" s="685"/>
      <c r="NON70" s="685"/>
      <c r="NOO70" s="685"/>
      <c r="NOP70" s="685"/>
      <c r="NOQ70" s="685"/>
      <c r="NOR70" s="685"/>
      <c r="NOS70" s="685"/>
      <c r="NOT70" s="685"/>
      <c r="NOU70" s="685"/>
      <c r="NOV70" s="685"/>
      <c r="NOW70" s="685"/>
      <c r="NOX70" s="685"/>
      <c r="NOY70" s="685"/>
      <c r="NOZ70" s="685"/>
      <c r="NPA70" s="685"/>
      <c r="NPB70" s="685"/>
      <c r="NPC70" s="685"/>
      <c r="NPD70" s="685"/>
      <c r="NPE70" s="685"/>
      <c r="NPF70" s="685"/>
      <c r="NPG70" s="685"/>
      <c r="NPH70" s="685"/>
      <c r="NPI70" s="685"/>
      <c r="NPJ70" s="685"/>
      <c r="NPK70" s="685"/>
      <c r="NPL70" s="685"/>
      <c r="NPM70" s="685"/>
      <c r="NPN70" s="685"/>
      <c r="NPO70" s="685"/>
      <c r="NPP70" s="685"/>
      <c r="NPQ70" s="685"/>
      <c r="NPR70" s="685"/>
      <c r="NPS70" s="685"/>
      <c r="NPT70" s="685"/>
      <c r="NPU70" s="685"/>
      <c r="NPV70" s="685"/>
      <c r="NPW70" s="685"/>
      <c r="NPX70" s="685"/>
      <c r="NPY70" s="685"/>
      <c r="NPZ70" s="685"/>
      <c r="NQA70" s="685"/>
      <c r="NQB70" s="685"/>
      <c r="NQC70" s="685"/>
      <c r="NQD70" s="685"/>
      <c r="NQE70" s="685"/>
      <c r="NQF70" s="685"/>
      <c r="NQG70" s="685"/>
      <c r="NQH70" s="685"/>
      <c r="NQI70" s="685"/>
      <c r="NQJ70" s="685"/>
      <c r="NQK70" s="685"/>
      <c r="NQL70" s="685"/>
      <c r="NQM70" s="685"/>
      <c r="NQN70" s="685"/>
      <c r="NQO70" s="685"/>
      <c r="NQP70" s="685"/>
      <c r="NQQ70" s="685"/>
      <c r="NQR70" s="685"/>
      <c r="NQS70" s="685"/>
      <c r="NQT70" s="685"/>
      <c r="NQU70" s="685"/>
      <c r="NQV70" s="685"/>
      <c r="NQW70" s="685"/>
      <c r="NQX70" s="685"/>
      <c r="NQY70" s="685"/>
      <c r="NQZ70" s="685"/>
      <c r="NRA70" s="685"/>
      <c r="NRB70" s="685"/>
      <c r="NRC70" s="685"/>
      <c r="NRD70" s="685"/>
      <c r="NRE70" s="685"/>
      <c r="NRF70" s="685"/>
      <c r="NRG70" s="685"/>
      <c r="NRH70" s="685"/>
      <c r="NRI70" s="685"/>
      <c r="NRJ70" s="685"/>
      <c r="NRK70" s="685"/>
      <c r="NRL70" s="685"/>
      <c r="NRM70" s="685"/>
      <c r="NRN70" s="685"/>
      <c r="NRO70" s="685"/>
      <c r="NRP70" s="685"/>
      <c r="NRQ70" s="685"/>
      <c r="NRR70" s="685"/>
      <c r="NRS70" s="685"/>
      <c r="NRT70" s="685"/>
      <c r="NRU70" s="685"/>
      <c r="NRV70" s="685"/>
      <c r="NRW70" s="685"/>
      <c r="NRX70" s="685"/>
      <c r="NRY70" s="685"/>
      <c r="NRZ70" s="685"/>
      <c r="NSA70" s="685"/>
      <c r="NSB70" s="685"/>
      <c r="NSC70" s="685"/>
      <c r="NSD70" s="685"/>
      <c r="NSE70" s="685"/>
      <c r="NSF70" s="685"/>
      <c r="NSG70" s="685"/>
      <c r="NSH70" s="685"/>
      <c r="NSI70" s="685"/>
      <c r="NSJ70" s="685"/>
      <c r="NSK70" s="685"/>
      <c r="NSL70" s="685"/>
      <c r="NSM70" s="685"/>
      <c r="NSN70" s="685"/>
      <c r="NSO70" s="685"/>
      <c r="NSP70" s="685"/>
      <c r="NSQ70" s="685"/>
      <c r="NSR70" s="685"/>
      <c r="NSS70" s="685"/>
      <c r="NST70" s="685"/>
      <c r="NSU70" s="685"/>
      <c r="NSV70" s="685"/>
      <c r="NSW70" s="685"/>
      <c r="NSX70" s="685"/>
      <c r="NSY70" s="685"/>
      <c r="NSZ70" s="685"/>
      <c r="NTA70" s="685"/>
      <c r="NTB70" s="685"/>
      <c r="NTC70" s="685"/>
      <c r="NTD70" s="685"/>
      <c r="NTE70" s="685"/>
      <c r="NTF70" s="685"/>
      <c r="NTG70" s="685"/>
      <c r="NTH70" s="685"/>
      <c r="NTI70" s="685"/>
      <c r="NTJ70" s="685"/>
      <c r="NTK70" s="685"/>
      <c r="NTL70" s="685"/>
      <c r="NTM70" s="685"/>
      <c r="NTN70" s="685"/>
      <c r="NTO70" s="685"/>
      <c r="NTP70" s="685"/>
      <c r="NTQ70" s="685"/>
      <c r="NTR70" s="685"/>
      <c r="NTS70" s="685"/>
      <c r="NTT70" s="685"/>
      <c r="NTU70" s="685"/>
      <c r="NTV70" s="685"/>
      <c r="NTW70" s="685"/>
      <c r="NTX70" s="685"/>
      <c r="NTY70" s="685"/>
      <c r="NTZ70" s="685"/>
      <c r="NUA70" s="685"/>
      <c r="NUB70" s="685"/>
      <c r="NUC70" s="685"/>
      <c r="NUD70" s="685"/>
      <c r="NUE70" s="685"/>
      <c r="NUF70" s="685"/>
      <c r="NUG70" s="685"/>
      <c r="NUH70" s="685"/>
      <c r="NUI70" s="685"/>
      <c r="NUJ70" s="685"/>
      <c r="NUK70" s="685"/>
      <c r="NUL70" s="685"/>
      <c r="NUM70" s="685"/>
      <c r="NUN70" s="685"/>
      <c r="NUO70" s="685"/>
      <c r="NUP70" s="685"/>
      <c r="NUQ70" s="685"/>
      <c r="NUR70" s="685"/>
      <c r="NUS70" s="685"/>
      <c r="NUT70" s="685"/>
      <c r="NUU70" s="685"/>
      <c r="NUV70" s="685"/>
      <c r="NUW70" s="685"/>
      <c r="NUX70" s="685"/>
      <c r="NUY70" s="685"/>
      <c r="NUZ70" s="685"/>
      <c r="NVA70" s="685"/>
      <c r="NVB70" s="685"/>
      <c r="NVC70" s="685"/>
      <c r="NVD70" s="685"/>
      <c r="NVE70" s="685"/>
      <c r="NVF70" s="685"/>
      <c r="NVG70" s="685"/>
      <c r="NVH70" s="685"/>
      <c r="NVI70" s="685"/>
      <c r="NVJ70" s="685"/>
      <c r="NVK70" s="685"/>
      <c r="NVL70" s="685"/>
      <c r="NVM70" s="685"/>
      <c r="NVN70" s="685"/>
      <c r="NVO70" s="685"/>
      <c r="NVP70" s="685"/>
      <c r="NVQ70" s="685"/>
      <c r="NVR70" s="685"/>
      <c r="NVS70" s="685"/>
      <c r="NVT70" s="685"/>
      <c r="NVU70" s="685"/>
      <c r="NVV70" s="685"/>
      <c r="NVW70" s="685"/>
      <c r="NVX70" s="685"/>
      <c r="NVY70" s="685"/>
      <c r="NVZ70" s="685"/>
      <c r="NWA70" s="685"/>
      <c r="NWB70" s="685"/>
      <c r="NWC70" s="685"/>
      <c r="NWD70" s="685"/>
      <c r="NWE70" s="685"/>
      <c r="NWF70" s="685"/>
      <c r="NWG70" s="685"/>
      <c r="NWH70" s="685"/>
      <c r="NWI70" s="685"/>
      <c r="NWJ70" s="685"/>
      <c r="NWK70" s="685"/>
      <c r="NWL70" s="685"/>
      <c r="NWM70" s="685"/>
      <c r="NWN70" s="685"/>
      <c r="NWO70" s="685"/>
      <c r="NWP70" s="685"/>
      <c r="NWQ70" s="685"/>
      <c r="NWR70" s="685"/>
      <c r="NWS70" s="685"/>
      <c r="NWT70" s="685"/>
      <c r="NWU70" s="685"/>
      <c r="NWV70" s="685"/>
      <c r="NWW70" s="685"/>
      <c r="NWX70" s="685"/>
      <c r="NWY70" s="685"/>
      <c r="NWZ70" s="685"/>
      <c r="NXA70" s="685"/>
      <c r="NXB70" s="685"/>
      <c r="NXC70" s="685"/>
      <c r="NXD70" s="685"/>
      <c r="NXE70" s="685"/>
      <c r="NXF70" s="685"/>
      <c r="NXG70" s="685"/>
      <c r="NXH70" s="685"/>
      <c r="NXI70" s="685"/>
      <c r="NXJ70" s="685"/>
      <c r="NXK70" s="685"/>
      <c r="NXL70" s="685"/>
      <c r="NXM70" s="685"/>
      <c r="NXN70" s="685"/>
      <c r="NXO70" s="685"/>
      <c r="NXP70" s="685"/>
      <c r="NXQ70" s="685"/>
      <c r="NXR70" s="685"/>
      <c r="NXS70" s="685"/>
      <c r="NXT70" s="685"/>
      <c r="NXU70" s="685"/>
      <c r="NXV70" s="685"/>
      <c r="NXW70" s="685"/>
      <c r="NXX70" s="685"/>
      <c r="NXY70" s="685"/>
      <c r="NXZ70" s="685"/>
      <c r="NYA70" s="685"/>
      <c r="NYB70" s="685"/>
      <c r="NYC70" s="685"/>
      <c r="NYD70" s="685"/>
      <c r="NYE70" s="685"/>
      <c r="NYF70" s="685"/>
      <c r="NYG70" s="685"/>
      <c r="NYH70" s="685"/>
      <c r="NYI70" s="685"/>
      <c r="NYJ70" s="685"/>
      <c r="NYK70" s="685"/>
      <c r="NYL70" s="685"/>
      <c r="NYM70" s="685"/>
      <c r="NYN70" s="685"/>
      <c r="NYO70" s="685"/>
      <c r="NYP70" s="685"/>
      <c r="NYQ70" s="685"/>
      <c r="NYR70" s="685"/>
      <c r="NYS70" s="685"/>
      <c r="NYT70" s="685"/>
      <c r="NYU70" s="685"/>
      <c r="NYV70" s="685"/>
      <c r="NYW70" s="685"/>
      <c r="NYX70" s="685"/>
      <c r="NYY70" s="685"/>
      <c r="NYZ70" s="685"/>
      <c r="NZA70" s="685"/>
      <c r="NZB70" s="685"/>
      <c r="NZC70" s="685"/>
      <c r="NZD70" s="685"/>
      <c r="NZE70" s="685"/>
      <c r="NZF70" s="685"/>
      <c r="NZG70" s="685"/>
      <c r="NZH70" s="685"/>
      <c r="NZI70" s="685"/>
      <c r="NZJ70" s="685"/>
      <c r="NZK70" s="685"/>
      <c r="NZL70" s="685"/>
      <c r="NZM70" s="685"/>
      <c r="NZN70" s="685"/>
      <c r="NZO70" s="685"/>
      <c r="NZP70" s="685"/>
      <c r="NZQ70" s="685"/>
      <c r="NZR70" s="685"/>
      <c r="NZS70" s="685"/>
      <c r="NZT70" s="685"/>
      <c r="NZU70" s="685"/>
      <c r="NZV70" s="685"/>
      <c r="NZW70" s="685"/>
      <c r="NZX70" s="685"/>
      <c r="NZY70" s="685"/>
      <c r="NZZ70" s="685"/>
      <c r="OAA70" s="685"/>
      <c r="OAB70" s="685"/>
      <c r="OAC70" s="685"/>
      <c r="OAD70" s="685"/>
      <c r="OAE70" s="685"/>
      <c r="OAF70" s="685"/>
      <c r="OAG70" s="685"/>
      <c r="OAH70" s="685"/>
      <c r="OAI70" s="685"/>
      <c r="OAJ70" s="685"/>
      <c r="OAK70" s="685"/>
      <c r="OAL70" s="685"/>
      <c r="OAM70" s="685"/>
      <c r="OAN70" s="685"/>
      <c r="OAO70" s="685"/>
      <c r="OAP70" s="685"/>
      <c r="OAQ70" s="685"/>
      <c r="OAR70" s="685"/>
      <c r="OAS70" s="685"/>
      <c r="OAT70" s="685"/>
      <c r="OAU70" s="685"/>
      <c r="OAV70" s="685"/>
      <c r="OAW70" s="685"/>
      <c r="OAX70" s="685"/>
      <c r="OAY70" s="685"/>
      <c r="OAZ70" s="685"/>
      <c r="OBA70" s="685"/>
      <c r="OBB70" s="685"/>
      <c r="OBC70" s="685"/>
      <c r="OBD70" s="685"/>
      <c r="OBE70" s="685"/>
      <c r="OBF70" s="685"/>
      <c r="OBG70" s="685"/>
      <c r="OBH70" s="685"/>
      <c r="OBI70" s="685"/>
      <c r="OBJ70" s="685"/>
      <c r="OBK70" s="685"/>
      <c r="OBL70" s="685"/>
      <c r="OBM70" s="685"/>
      <c r="OBN70" s="685"/>
      <c r="OBO70" s="685"/>
      <c r="OBP70" s="685"/>
      <c r="OBQ70" s="685"/>
      <c r="OBR70" s="685"/>
      <c r="OBS70" s="685"/>
      <c r="OBT70" s="685"/>
      <c r="OBU70" s="685"/>
      <c r="OBV70" s="685"/>
      <c r="OBW70" s="685"/>
      <c r="OBX70" s="685"/>
      <c r="OBY70" s="685"/>
      <c r="OBZ70" s="685"/>
      <c r="OCA70" s="685"/>
      <c r="OCB70" s="685"/>
      <c r="OCC70" s="685"/>
      <c r="OCD70" s="685"/>
      <c r="OCE70" s="685"/>
      <c r="OCF70" s="685"/>
      <c r="OCG70" s="685"/>
      <c r="OCH70" s="685"/>
      <c r="OCI70" s="685"/>
      <c r="OCJ70" s="685"/>
      <c r="OCK70" s="685"/>
      <c r="OCL70" s="685"/>
      <c r="OCM70" s="685"/>
      <c r="OCN70" s="685"/>
      <c r="OCO70" s="685"/>
      <c r="OCP70" s="685"/>
      <c r="OCQ70" s="685"/>
      <c r="OCR70" s="685"/>
      <c r="OCS70" s="685"/>
      <c r="OCT70" s="685"/>
      <c r="OCU70" s="685"/>
      <c r="OCV70" s="685"/>
      <c r="OCW70" s="685"/>
      <c r="OCX70" s="685"/>
      <c r="OCY70" s="685"/>
      <c r="OCZ70" s="685"/>
      <c r="ODA70" s="685"/>
      <c r="ODB70" s="685"/>
      <c r="ODC70" s="685"/>
      <c r="ODD70" s="685"/>
      <c r="ODE70" s="685"/>
      <c r="ODF70" s="685"/>
      <c r="ODG70" s="685"/>
      <c r="ODH70" s="685"/>
      <c r="ODI70" s="685"/>
      <c r="ODJ70" s="685"/>
      <c r="ODK70" s="685"/>
      <c r="ODL70" s="685"/>
      <c r="ODM70" s="685"/>
      <c r="ODN70" s="685"/>
      <c r="ODO70" s="685"/>
      <c r="ODP70" s="685"/>
      <c r="ODQ70" s="685"/>
      <c r="ODR70" s="685"/>
      <c r="ODS70" s="685"/>
      <c r="ODT70" s="685"/>
      <c r="ODU70" s="685"/>
      <c r="ODV70" s="685"/>
      <c r="ODW70" s="685"/>
      <c r="ODX70" s="685"/>
      <c r="ODY70" s="685"/>
      <c r="ODZ70" s="685"/>
      <c r="OEA70" s="685"/>
      <c r="OEB70" s="685"/>
      <c r="OEC70" s="685"/>
      <c r="OED70" s="685"/>
      <c r="OEE70" s="685"/>
      <c r="OEF70" s="685"/>
      <c r="OEG70" s="685"/>
      <c r="OEH70" s="685"/>
      <c r="OEI70" s="685"/>
      <c r="OEJ70" s="685"/>
      <c r="OEK70" s="685"/>
      <c r="OEL70" s="685"/>
      <c r="OEM70" s="685"/>
      <c r="OEN70" s="685"/>
      <c r="OEO70" s="685"/>
      <c r="OEP70" s="685"/>
      <c r="OEQ70" s="685"/>
      <c r="OER70" s="685"/>
      <c r="OES70" s="685"/>
      <c r="OET70" s="685"/>
      <c r="OEU70" s="685"/>
      <c r="OEV70" s="685"/>
      <c r="OEW70" s="685"/>
      <c r="OEX70" s="685"/>
      <c r="OEY70" s="685"/>
      <c r="OEZ70" s="685"/>
      <c r="OFA70" s="685"/>
      <c r="OFB70" s="685"/>
      <c r="OFC70" s="685"/>
      <c r="OFD70" s="685"/>
      <c r="OFE70" s="685"/>
      <c r="OFF70" s="685"/>
      <c r="OFG70" s="685"/>
      <c r="OFH70" s="685"/>
      <c r="OFI70" s="685"/>
      <c r="OFJ70" s="685"/>
      <c r="OFK70" s="685"/>
      <c r="OFL70" s="685"/>
      <c r="OFM70" s="685"/>
      <c r="OFN70" s="685"/>
      <c r="OFO70" s="685"/>
      <c r="OFP70" s="685"/>
      <c r="OFQ70" s="685"/>
      <c r="OFR70" s="685"/>
      <c r="OFS70" s="685"/>
      <c r="OFT70" s="685"/>
      <c r="OFU70" s="685"/>
      <c r="OFV70" s="685"/>
      <c r="OFW70" s="685"/>
      <c r="OFX70" s="685"/>
      <c r="OFY70" s="685"/>
      <c r="OFZ70" s="685"/>
      <c r="OGA70" s="685"/>
      <c r="OGB70" s="685"/>
      <c r="OGC70" s="685"/>
      <c r="OGD70" s="685"/>
      <c r="OGE70" s="685"/>
      <c r="OGF70" s="685"/>
      <c r="OGG70" s="685"/>
      <c r="OGH70" s="685"/>
      <c r="OGI70" s="685"/>
      <c r="OGJ70" s="685"/>
      <c r="OGK70" s="685"/>
      <c r="OGL70" s="685"/>
      <c r="OGM70" s="685"/>
      <c r="OGN70" s="685"/>
      <c r="OGO70" s="685"/>
      <c r="OGP70" s="685"/>
      <c r="OGQ70" s="685"/>
      <c r="OGR70" s="685"/>
      <c r="OGS70" s="685"/>
      <c r="OGT70" s="685"/>
      <c r="OGU70" s="685"/>
      <c r="OGV70" s="685"/>
      <c r="OGW70" s="685"/>
      <c r="OGX70" s="685"/>
      <c r="OGY70" s="685"/>
      <c r="OGZ70" s="685"/>
      <c r="OHA70" s="685"/>
      <c r="OHB70" s="685"/>
      <c r="OHC70" s="685"/>
      <c r="OHD70" s="685"/>
      <c r="OHE70" s="685"/>
      <c r="OHF70" s="685"/>
      <c r="OHG70" s="685"/>
      <c r="OHH70" s="685"/>
      <c r="OHI70" s="685"/>
      <c r="OHJ70" s="685"/>
      <c r="OHK70" s="685"/>
      <c r="OHL70" s="685"/>
      <c r="OHM70" s="685"/>
      <c r="OHN70" s="685"/>
      <c r="OHO70" s="685"/>
      <c r="OHP70" s="685"/>
      <c r="OHQ70" s="685"/>
      <c r="OHR70" s="685"/>
      <c r="OHS70" s="685"/>
      <c r="OHT70" s="685"/>
      <c r="OHU70" s="685"/>
      <c r="OHV70" s="685"/>
      <c r="OHW70" s="685"/>
      <c r="OHX70" s="685"/>
      <c r="OHY70" s="685"/>
      <c r="OHZ70" s="685"/>
      <c r="OIA70" s="685"/>
      <c r="OIB70" s="685"/>
      <c r="OIC70" s="685"/>
      <c r="OID70" s="685"/>
      <c r="OIE70" s="685"/>
      <c r="OIF70" s="685"/>
      <c r="OIG70" s="685"/>
      <c r="OIH70" s="685"/>
      <c r="OII70" s="685"/>
      <c r="OIJ70" s="685"/>
      <c r="OIK70" s="685"/>
      <c r="OIL70" s="685"/>
      <c r="OIM70" s="685"/>
      <c r="OIN70" s="685"/>
      <c r="OIO70" s="685"/>
      <c r="OIP70" s="685"/>
      <c r="OIQ70" s="685"/>
      <c r="OIR70" s="685"/>
      <c r="OIS70" s="685"/>
      <c r="OIT70" s="685"/>
      <c r="OIU70" s="685"/>
      <c r="OIV70" s="685"/>
      <c r="OIW70" s="685"/>
      <c r="OIX70" s="685"/>
      <c r="OIY70" s="685"/>
      <c r="OIZ70" s="685"/>
      <c r="OJA70" s="685"/>
      <c r="OJB70" s="685"/>
      <c r="OJC70" s="685"/>
      <c r="OJD70" s="685"/>
      <c r="OJE70" s="685"/>
      <c r="OJF70" s="685"/>
      <c r="OJG70" s="685"/>
      <c r="OJH70" s="685"/>
      <c r="OJI70" s="685"/>
      <c r="OJJ70" s="685"/>
      <c r="OJK70" s="685"/>
      <c r="OJL70" s="685"/>
      <c r="OJM70" s="685"/>
      <c r="OJN70" s="685"/>
      <c r="OJO70" s="685"/>
      <c r="OJP70" s="685"/>
      <c r="OJQ70" s="685"/>
      <c r="OJR70" s="685"/>
      <c r="OJS70" s="685"/>
      <c r="OJT70" s="685"/>
      <c r="OJU70" s="685"/>
      <c r="OJV70" s="685"/>
      <c r="OJW70" s="685"/>
      <c r="OJX70" s="685"/>
      <c r="OJY70" s="685"/>
      <c r="OJZ70" s="685"/>
      <c r="OKA70" s="685"/>
      <c r="OKB70" s="685"/>
      <c r="OKC70" s="685"/>
      <c r="OKD70" s="685"/>
      <c r="OKE70" s="685"/>
      <c r="OKF70" s="685"/>
      <c r="OKG70" s="685"/>
      <c r="OKH70" s="685"/>
      <c r="OKI70" s="685"/>
      <c r="OKJ70" s="685"/>
      <c r="OKK70" s="685"/>
      <c r="OKL70" s="685"/>
      <c r="OKM70" s="685"/>
      <c r="OKN70" s="685"/>
      <c r="OKO70" s="685"/>
      <c r="OKP70" s="685"/>
      <c r="OKQ70" s="685"/>
      <c r="OKR70" s="685"/>
      <c r="OKS70" s="685"/>
      <c r="OKT70" s="685"/>
      <c r="OKU70" s="685"/>
      <c r="OKV70" s="685"/>
      <c r="OKW70" s="685"/>
      <c r="OKX70" s="685"/>
      <c r="OKY70" s="685"/>
      <c r="OKZ70" s="685"/>
      <c r="OLA70" s="685"/>
      <c r="OLB70" s="685"/>
      <c r="OLC70" s="685"/>
      <c r="OLD70" s="685"/>
      <c r="OLE70" s="685"/>
      <c r="OLF70" s="685"/>
      <c r="OLG70" s="685"/>
      <c r="OLH70" s="685"/>
      <c r="OLI70" s="685"/>
      <c r="OLJ70" s="685"/>
      <c r="OLK70" s="685"/>
      <c r="OLL70" s="685"/>
      <c r="OLM70" s="685"/>
      <c r="OLN70" s="685"/>
      <c r="OLO70" s="685"/>
      <c r="OLP70" s="685"/>
      <c r="OLQ70" s="685"/>
      <c r="OLR70" s="685"/>
      <c r="OLS70" s="685"/>
      <c r="OLT70" s="685"/>
      <c r="OLU70" s="685"/>
      <c r="OLV70" s="685"/>
      <c r="OLW70" s="685"/>
      <c r="OLX70" s="685"/>
      <c r="OLY70" s="685"/>
      <c r="OLZ70" s="685"/>
      <c r="OMA70" s="685"/>
      <c r="OMB70" s="685"/>
      <c r="OMC70" s="685"/>
      <c r="OMD70" s="685"/>
      <c r="OME70" s="685"/>
      <c r="OMF70" s="685"/>
      <c r="OMG70" s="685"/>
      <c r="OMH70" s="685"/>
      <c r="OMI70" s="685"/>
      <c r="OMJ70" s="685"/>
      <c r="OMK70" s="685"/>
      <c r="OML70" s="685"/>
      <c r="OMM70" s="685"/>
      <c r="OMN70" s="685"/>
      <c r="OMO70" s="685"/>
      <c r="OMP70" s="685"/>
      <c r="OMQ70" s="685"/>
      <c r="OMR70" s="685"/>
      <c r="OMS70" s="685"/>
      <c r="OMT70" s="685"/>
      <c r="OMU70" s="685"/>
      <c r="OMV70" s="685"/>
      <c r="OMW70" s="685"/>
      <c r="OMX70" s="685"/>
      <c r="OMY70" s="685"/>
      <c r="OMZ70" s="685"/>
      <c r="ONA70" s="685"/>
      <c r="ONB70" s="685"/>
      <c r="ONC70" s="685"/>
      <c r="OND70" s="685"/>
      <c r="ONE70" s="685"/>
      <c r="ONF70" s="685"/>
      <c r="ONG70" s="685"/>
      <c r="ONH70" s="685"/>
      <c r="ONI70" s="685"/>
      <c r="ONJ70" s="685"/>
      <c r="ONK70" s="685"/>
      <c r="ONL70" s="685"/>
      <c r="ONM70" s="685"/>
      <c r="ONN70" s="685"/>
      <c r="ONO70" s="685"/>
      <c r="ONP70" s="685"/>
      <c r="ONQ70" s="685"/>
      <c r="ONR70" s="685"/>
      <c r="ONS70" s="685"/>
      <c r="ONT70" s="685"/>
      <c r="ONU70" s="685"/>
      <c r="ONV70" s="685"/>
      <c r="ONW70" s="685"/>
      <c r="ONX70" s="685"/>
      <c r="ONY70" s="685"/>
      <c r="ONZ70" s="685"/>
      <c r="OOA70" s="685"/>
      <c r="OOB70" s="685"/>
      <c r="OOC70" s="685"/>
      <c r="OOD70" s="685"/>
      <c r="OOE70" s="685"/>
      <c r="OOF70" s="685"/>
      <c r="OOG70" s="685"/>
      <c r="OOH70" s="685"/>
      <c r="OOI70" s="685"/>
      <c r="OOJ70" s="685"/>
      <c r="OOK70" s="685"/>
      <c r="OOL70" s="685"/>
      <c r="OOM70" s="685"/>
      <c r="OON70" s="685"/>
      <c r="OOO70" s="685"/>
      <c r="OOP70" s="685"/>
      <c r="OOQ70" s="685"/>
      <c r="OOR70" s="685"/>
      <c r="OOS70" s="685"/>
      <c r="OOT70" s="685"/>
      <c r="OOU70" s="685"/>
      <c r="OOV70" s="685"/>
      <c r="OOW70" s="685"/>
      <c r="OOX70" s="685"/>
      <c r="OOY70" s="685"/>
      <c r="OOZ70" s="685"/>
      <c r="OPA70" s="685"/>
      <c r="OPB70" s="685"/>
      <c r="OPC70" s="685"/>
      <c r="OPD70" s="685"/>
      <c r="OPE70" s="685"/>
      <c r="OPF70" s="685"/>
      <c r="OPG70" s="685"/>
      <c r="OPH70" s="685"/>
      <c r="OPI70" s="685"/>
      <c r="OPJ70" s="685"/>
      <c r="OPK70" s="685"/>
      <c r="OPL70" s="685"/>
      <c r="OPM70" s="685"/>
      <c r="OPN70" s="685"/>
      <c r="OPO70" s="685"/>
      <c r="OPP70" s="685"/>
      <c r="OPQ70" s="685"/>
      <c r="OPR70" s="685"/>
      <c r="OPS70" s="685"/>
      <c r="OPT70" s="685"/>
      <c r="OPU70" s="685"/>
      <c r="OPV70" s="685"/>
      <c r="OPW70" s="685"/>
      <c r="OPX70" s="685"/>
      <c r="OPY70" s="685"/>
      <c r="OPZ70" s="685"/>
      <c r="OQA70" s="685"/>
      <c r="OQB70" s="685"/>
      <c r="OQC70" s="685"/>
      <c r="OQD70" s="685"/>
      <c r="OQE70" s="685"/>
      <c r="OQF70" s="685"/>
      <c r="OQG70" s="685"/>
      <c r="OQH70" s="685"/>
      <c r="OQI70" s="685"/>
      <c r="OQJ70" s="685"/>
      <c r="OQK70" s="685"/>
      <c r="OQL70" s="685"/>
      <c r="OQM70" s="685"/>
      <c r="OQN70" s="685"/>
      <c r="OQO70" s="685"/>
      <c r="OQP70" s="685"/>
      <c r="OQQ70" s="685"/>
      <c r="OQR70" s="685"/>
      <c r="OQS70" s="685"/>
      <c r="OQT70" s="685"/>
      <c r="OQU70" s="685"/>
      <c r="OQV70" s="685"/>
      <c r="OQW70" s="685"/>
      <c r="OQX70" s="685"/>
      <c r="OQY70" s="685"/>
      <c r="OQZ70" s="685"/>
      <c r="ORA70" s="685"/>
      <c r="ORB70" s="685"/>
      <c r="ORC70" s="685"/>
      <c r="ORD70" s="685"/>
      <c r="ORE70" s="685"/>
      <c r="ORF70" s="685"/>
      <c r="ORG70" s="685"/>
      <c r="ORH70" s="685"/>
      <c r="ORI70" s="685"/>
      <c r="ORJ70" s="685"/>
      <c r="ORK70" s="685"/>
      <c r="ORL70" s="685"/>
      <c r="ORM70" s="685"/>
      <c r="ORN70" s="685"/>
      <c r="ORO70" s="685"/>
      <c r="ORP70" s="685"/>
      <c r="ORQ70" s="685"/>
      <c r="ORR70" s="685"/>
      <c r="ORS70" s="685"/>
      <c r="ORT70" s="685"/>
      <c r="ORU70" s="685"/>
      <c r="ORV70" s="685"/>
      <c r="ORW70" s="685"/>
      <c r="ORX70" s="685"/>
      <c r="ORY70" s="685"/>
      <c r="ORZ70" s="685"/>
      <c r="OSA70" s="685"/>
      <c r="OSB70" s="685"/>
      <c r="OSC70" s="685"/>
      <c r="OSD70" s="685"/>
      <c r="OSE70" s="685"/>
      <c r="OSF70" s="685"/>
      <c r="OSG70" s="685"/>
      <c r="OSH70" s="685"/>
      <c r="OSI70" s="685"/>
      <c r="OSJ70" s="685"/>
      <c r="OSK70" s="685"/>
      <c r="OSL70" s="685"/>
      <c r="OSM70" s="685"/>
      <c r="OSN70" s="685"/>
      <c r="OSO70" s="685"/>
      <c r="OSP70" s="685"/>
      <c r="OSQ70" s="685"/>
      <c r="OSR70" s="685"/>
      <c r="OSS70" s="685"/>
      <c r="OST70" s="685"/>
      <c r="OSU70" s="685"/>
      <c r="OSV70" s="685"/>
      <c r="OSW70" s="685"/>
      <c r="OSX70" s="685"/>
      <c r="OSY70" s="685"/>
      <c r="OSZ70" s="685"/>
      <c r="OTA70" s="685"/>
      <c r="OTB70" s="685"/>
      <c r="OTC70" s="685"/>
      <c r="OTD70" s="685"/>
      <c r="OTE70" s="685"/>
      <c r="OTF70" s="685"/>
      <c r="OTG70" s="685"/>
      <c r="OTH70" s="685"/>
      <c r="OTI70" s="685"/>
      <c r="OTJ70" s="685"/>
      <c r="OTK70" s="685"/>
      <c r="OTL70" s="685"/>
      <c r="OTM70" s="685"/>
      <c r="OTN70" s="685"/>
      <c r="OTO70" s="685"/>
      <c r="OTP70" s="685"/>
      <c r="OTQ70" s="685"/>
      <c r="OTR70" s="685"/>
      <c r="OTS70" s="685"/>
      <c r="OTT70" s="685"/>
      <c r="OTU70" s="685"/>
      <c r="OTV70" s="685"/>
      <c r="OTW70" s="685"/>
      <c r="OTX70" s="685"/>
      <c r="OTY70" s="685"/>
      <c r="OTZ70" s="685"/>
      <c r="OUA70" s="685"/>
      <c r="OUB70" s="685"/>
      <c r="OUC70" s="685"/>
      <c r="OUD70" s="685"/>
      <c r="OUE70" s="685"/>
      <c r="OUF70" s="685"/>
      <c r="OUG70" s="685"/>
      <c r="OUH70" s="685"/>
      <c r="OUI70" s="685"/>
      <c r="OUJ70" s="685"/>
      <c r="OUK70" s="685"/>
      <c r="OUL70" s="685"/>
      <c r="OUM70" s="685"/>
      <c r="OUN70" s="685"/>
      <c r="OUO70" s="685"/>
      <c r="OUP70" s="685"/>
      <c r="OUQ70" s="685"/>
      <c r="OUR70" s="685"/>
      <c r="OUS70" s="685"/>
      <c r="OUT70" s="685"/>
      <c r="OUU70" s="685"/>
      <c r="OUV70" s="685"/>
      <c r="OUW70" s="685"/>
      <c r="OUX70" s="685"/>
      <c r="OUY70" s="685"/>
      <c r="OUZ70" s="685"/>
      <c r="OVA70" s="685"/>
      <c r="OVB70" s="685"/>
      <c r="OVC70" s="685"/>
      <c r="OVD70" s="685"/>
      <c r="OVE70" s="685"/>
      <c r="OVF70" s="685"/>
      <c r="OVG70" s="685"/>
      <c r="OVH70" s="685"/>
      <c r="OVI70" s="685"/>
      <c r="OVJ70" s="685"/>
      <c r="OVK70" s="685"/>
      <c r="OVL70" s="685"/>
      <c r="OVM70" s="685"/>
      <c r="OVN70" s="685"/>
      <c r="OVO70" s="685"/>
      <c r="OVP70" s="685"/>
      <c r="OVQ70" s="685"/>
      <c r="OVR70" s="685"/>
      <c r="OVS70" s="685"/>
      <c r="OVT70" s="685"/>
      <c r="OVU70" s="685"/>
      <c r="OVV70" s="685"/>
      <c r="OVW70" s="685"/>
      <c r="OVX70" s="685"/>
      <c r="OVY70" s="685"/>
      <c r="OVZ70" s="685"/>
      <c r="OWA70" s="685"/>
      <c r="OWB70" s="685"/>
      <c r="OWC70" s="685"/>
      <c r="OWD70" s="685"/>
      <c r="OWE70" s="685"/>
      <c r="OWF70" s="685"/>
      <c r="OWG70" s="685"/>
      <c r="OWH70" s="685"/>
      <c r="OWI70" s="685"/>
      <c r="OWJ70" s="685"/>
      <c r="OWK70" s="685"/>
      <c r="OWL70" s="685"/>
      <c r="OWM70" s="685"/>
      <c r="OWN70" s="685"/>
      <c r="OWO70" s="685"/>
      <c r="OWP70" s="685"/>
      <c r="OWQ70" s="685"/>
      <c r="OWR70" s="685"/>
      <c r="OWS70" s="685"/>
      <c r="OWT70" s="685"/>
      <c r="OWU70" s="685"/>
      <c r="OWV70" s="685"/>
      <c r="OWW70" s="685"/>
      <c r="OWX70" s="685"/>
      <c r="OWY70" s="685"/>
      <c r="OWZ70" s="685"/>
      <c r="OXA70" s="685"/>
      <c r="OXB70" s="685"/>
      <c r="OXC70" s="685"/>
      <c r="OXD70" s="685"/>
      <c r="OXE70" s="685"/>
      <c r="OXF70" s="685"/>
      <c r="OXG70" s="685"/>
      <c r="OXH70" s="685"/>
      <c r="OXI70" s="685"/>
      <c r="OXJ70" s="685"/>
      <c r="OXK70" s="685"/>
      <c r="OXL70" s="685"/>
      <c r="OXM70" s="685"/>
      <c r="OXN70" s="685"/>
      <c r="OXO70" s="685"/>
      <c r="OXP70" s="685"/>
      <c r="OXQ70" s="685"/>
      <c r="OXR70" s="685"/>
      <c r="OXS70" s="685"/>
      <c r="OXT70" s="685"/>
      <c r="OXU70" s="685"/>
      <c r="OXV70" s="685"/>
      <c r="OXW70" s="685"/>
      <c r="OXX70" s="685"/>
      <c r="OXY70" s="685"/>
      <c r="OXZ70" s="685"/>
      <c r="OYA70" s="685"/>
      <c r="OYB70" s="685"/>
      <c r="OYC70" s="685"/>
      <c r="OYD70" s="685"/>
      <c r="OYE70" s="685"/>
      <c r="OYF70" s="685"/>
      <c r="OYG70" s="685"/>
      <c r="OYH70" s="685"/>
      <c r="OYI70" s="685"/>
      <c r="OYJ70" s="685"/>
      <c r="OYK70" s="685"/>
      <c r="OYL70" s="685"/>
      <c r="OYM70" s="685"/>
      <c r="OYN70" s="685"/>
      <c r="OYO70" s="685"/>
      <c r="OYP70" s="685"/>
      <c r="OYQ70" s="685"/>
      <c r="OYR70" s="685"/>
      <c r="OYS70" s="685"/>
      <c r="OYT70" s="685"/>
      <c r="OYU70" s="685"/>
      <c r="OYV70" s="685"/>
      <c r="OYW70" s="685"/>
      <c r="OYX70" s="685"/>
      <c r="OYY70" s="685"/>
      <c r="OYZ70" s="685"/>
      <c r="OZA70" s="685"/>
      <c r="OZB70" s="685"/>
      <c r="OZC70" s="685"/>
      <c r="OZD70" s="685"/>
      <c r="OZE70" s="685"/>
      <c r="OZF70" s="685"/>
      <c r="OZG70" s="685"/>
      <c r="OZH70" s="685"/>
      <c r="OZI70" s="685"/>
      <c r="OZJ70" s="685"/>
      <c r="OZK70" s="685"/>
      <c r="OZL70" s="685"/>
      <c r="OZM70" s="685"/>
      <c r="OZN70" s="685"/>
      <c r="OZO70" s="685"/>
      <c r="OZP70" s="685"/>
      <c r="OZQ70" s="685"/>
      <c r="OZR70" s="685"/>
      <c r="OZS70" s="685"/>
      <c r="OZT70" s="685"/>
      <c r="OZU70" s="685"/>
      <c r="OZV70" s="685"/>
      <c r="OZW70" s="685"/>
      <c r="OZX70" s="685"/>
      <c r="OZY70" s="685"/>
      <c r="OZZ70" s="685"/>
      <c r="PAA70" s="685"/>
      <c r="PAB70" s="685"/>
      <c r="PAC70" s="685"/>
      <c r="PAD70" s="685"/>
      <c r="PAE70" s="685"/>
      <c r="PAF70" s="685"/>
      <c r="PAG70" s="685"/>
      <c r="PAH70" s="685"/>
      <c r="PAI70" s="685"/>
      <c r="PAJ70" s="685"/>
      <c r="PAK70" s="685"/>
      <c r="PAL70" s="685"/>
      <c r="PAM70" s="685"/>
      <c r="PAN70" s="685"/>
      <c r="PAO70" s="685"/>
      <c r="PAP70" s="685"/>
      <c r="PAQ70" s="685"/>
      <c r="PAR70" s="685"/>
      <c r="PAS70" s="685"/>
      <c r="PAT70" s="685"/>
      <c r="PAU70" s="685"/>
      <c r="PAV70" s="685"/>
      <c r="PAW70" s="685"/>
      <c r="PAX70" s="685"/>
      <c r="PAY70" s="685"/>
      <c r="PAZ70" s="685"/>
      <c r="PBA70" s="685"/>
      <c r="PBB70" s="685"/>
      <c r="PBC70" s="685"/>
      <c r="PBD70" s="685"/>
      <c r="PBE70" s="685"/>
      <c r="PBF70" s="685"/>
      <c r="PBG70" s="685"/>
      <c r="PBH70" s="685"/>
      <c r="PBI70" s="685"/>
      <c r="PBJ70" s="685"/>
      <c r="PBK70" s="685"/>
      <c r="PBL70" s="685"/>
      <c r="PBM70" s="685"/>
      <c r="PBN70" s="685"/>
      <c r="PBO70" s="685"/>
      <c r="PBP70" s="685"/>
      <c r="PBQ70" s="685"/>
      <c r="PBR70" s="685"/>
      <c r="PBS70" s="685"/>
      <c r="PBT70" s="685"/>
      <c r="PBU70" s="685"/>
      <c r="PBV70" s="685"/>
      <c r="PBW70" s="685"/>
      <c r="PBX70" s="685"/>
      <c r="PBY70" s="685"/>
      <c r="PBZ70" s="685"/>
      <c r="PCA70" s="685"/>
      <c r="PCB70" s="685"/>
      <c r="PCC70" s="685"/>
      <c r="PCD70" s="685"/>
      <c r="PCE70" s="685"/>
      <c r="PCF70" s="685"/>
      <c r="PCG70" s="685"/>
      <c r="PCH70" s="685"/>
      <c r="PCI70" s="685"/>
      <c r="PCJ70" s="685"/>
      <c r="PCK70" s="685"/>
      <c r="PCL70" s="685"/>
      <c r="PCM70" s="685"/>
      <c r="PCN70" s="685"/>
      <c r="PCO70" s="685"/>
      <c r="PCP70" s="685"/>
      <c r="PCQ70" s="685"/>
      <c r="PCR70" s="685"/>
      <c r="PCS70" s="685"/>
      <c r="PCT70" s="685"/>
      <c r="PCU70" s="685"/>
      <c r="PCV70" s="685"/>
      <c r="PCW70" s="685"/>
      <c r="PCX70" s="685"/>
      <c r="PCY70" s="685"/>
      <c r="PCZ70" s="685"/>
      <c r="PDA70" s="685"/>
      <c r="PDB70" s="685"/>
      <c r="PDC70" s="685"/>
      <c r="PDD70" s="685"/>
      <c r="PDE70" s="685"/>
      <c r="PDF70" s="685"/>
      <c r="PDG70" s="685"/>
      <c r="PDH70" s="685"/>
      <c r="PDI70" s="685"/>
      <c r="PDJ70" s="685"/>
      <c r="PDK70" s="685"/>
      <c r="PDL70" s="685"/>
      <c r="PDM70" s="685"/>
      <c r="PDN70" s="685"/>
      <c r="PDO70" s="685"/>
      <c r="PDP70" s="685"/>
      <c r="PDQ70" s="685"/>
      <c r="PDR70" s="685"/>
      <c r="PDS70" s="685"/>
      <c r="PDT70" s="685"/>
      <c r="PDU70" s="685"/>
      <c r="PDV70" s="685"/>
      <c r="PDW70" s="685"/>
      <c r="PDX70" s="685"/>
      <c r="PDY70" s="685"/>
      <c r="PDZ70" s="685"/>
      <c r="PEA70" s="685"/>
      <c r="PEB70" s="685"/>
      <c r="PEC70" s="685"/>
      <c r="PED70" s="685"/>
      <c r="PEE70" s="685"/>
      <c r="PEF70" s="685"/>
      <c r="PEG70" s="685"/>
      <c r="PEH70" s="685"/>
      <c r="PEI70" s="685"/>
      <c r="PEJ70" s="685"/>
      <c r="PEK70" s="685"/>
      <c r="PEL70" s="685"/>
      <c r="PEM70" s="685"/>
      <c r="PEN70" s="685"/>
      <c r="PEO70" s="685"/>
      <c r="PEP70" s="685"/>
      <c r="PEQ70" s="685"/>
      <c r="PER70" s="685"/>
      <c r="PES70" s="685"/>
      <c r="PET70" s="685"/>
      <c r="PEU70" s="685"/>
      <c r="PEV70" s="685"/>
      <c r="PEW70" s="685"/>
      <c r="PEX70" s="685"/>
      <c r="PEY70" s="685"/>
      <c r="PEZ70" s="685"/>
      <c r="PFA70" s="685"/>
      <c r="PFB70" s="685"/>
      <c r="PFC70" s="685"/>
      <c r="PFD70" s="685"/>
      <c r="PFE70" s="685"/>
      <c r="PFF70" s="685"/>
      <c r="PFG70" s="685"/>
      <c r="PFH70" s="685"/>
      <c r="PFI70" s="685"/>
      <c r="PFJ70" s="685"/>
      <c r="PFK70" s="685"/>
      <c r="PFL70" s="685"/>
      <c r="PFM70" s="685"/>
      <c r="PFN70" s="685"/>
      <c r="PFO70" s="685"/>
      <c r="PFP70" s="685"/>
      <c r="PFQ70" s="685"/>
      <c r="PFR70" s="685"/>
      <c r="PFS70" s="685"/>
      <c r="PFT70" s="685"/>
      <c r="PFU70" s="685"/>
      <c r="PFV70" s="685"/>
      <c r="PFW70" s="685"/>
      <c r="PFX70" s="685"/>
      <c r="PFY70" s="685"/>
      <c r="PFZ70" s="685"/>
      <c r="PGA70" s="685"/>
      <c r="PGB70" s="685"/>
      <c r="PGC70" s="685"/>
      <c r="PGD70" s="685"/>
      <c r="PGE70" s="685"/>
      <c r="PGF70" s="685"/>
      <c r="PGG70" s="685"/>
      <c r="PGH70" s="685"/>
      <c r="PGI70" s="685"/>
      <c r="PGJ70" s="685"/>
      <c r="PGK70" s="685"/>
      <c r="PGL70" s="685"/>
      <c r="PGM70" s="685"/>
      <c r="PGN70" s="685"/>
      <c r="PGO70" s="685"/>
      <c r="PGP70" s="685"/>
      <c r="PGQ70" s="685"/>
      <c r="PGR70" s="685"/>
      <c r="PGS70" s="685"/>
      <c r="PGT70" s="685"/>
      <c r="PGU70" s="685"/>
      <c r="PGV70" s="685"/>
      <c r="PGW70" s="685"/>
      <c r="PGX70" s="685"/>
      <c r="PGY70" s="685"/>
      <c r="PGZ70" s="685"/>
      <c r="PHA70" s="685"/>
      <c r="PHB70" s="685"/>
      <c r="PHC70" s="685"/>
      <c r="PHD70" s="685"/>
      <c r="PHE70" s="685"/>
      <c r="PHF70" s="685"/>
      <c r="PHG70" s="685"/>
      <c r="PHH70" s="685"/>
      <c r="PHI70" s="685"/>
      <c r="PHJ70" s="685"/>
      <c r="PHK70" s="685"/>
      <c r="PHL70" s="685"/>
      <c r="PHM70" s="685"/>
      <c r="PHN70" s="685"/>
      <c r="PHO70" s="685"/>
      <c r="PHP70" s="685"/>
      <c r="PHQ70" s="685"/>
      <c r="PHR70" s="685"/>
      <c r="PHS70" s="685"/>
      <c r="PHT70" s="685"/>
      <c r="PHU70" s="685"/>
      <c r="PHV70" s="685"/>
      <c r="PHW70" s="685"/>
      <c r="PHX70" s="685"/>
      <c r="PHY70" s="685"/>
      <c r="PHZ70" s="685"/>
      <c r="PIA70" s="685"/>
      <c r="PIB70" s="685"/>
      <c r="PIC70" s="685"/>
      <c r="PID70" s="685"/>
      <c r="PIE70" s="685"/>
      <c r="PIF70" s="685"/>
      <c r="PIG70" s="685"/>
      <c r="PIH70" s="685"/>
      <c r="PII70" s="685"/>
      <c r="PIJ70" s="685"/>
      <c r="PIK70" s="685"/>
      <c r="PIL70" s="685"/>
      <c r="PIM70" s="685"/>
      <c r="PIN70" s="685"/>
      <c r="PIO70" s="685"/>
      <c r="PIP70" s="685"/>
      <c r="PIQ70" s="685"/>
      <c r="PIR70" s="685"/>
      <c r="PIS70" s="685"/>
      <c r="PIT70" s="685"/>
      <c r="PIU70" s="685"/>
      <c r="PIV70" s="685"/>
      <c r="PIW70" s="685"/>
      <c r="PIX70" s="685"/>
      <c r="PIY70" s="685"/>
      <c r="PIZ70" s="685"/>
      <c r="PJA70" s="685"/>
      <c r="PJB70" s="685"/>
      <c r="PJC70" s="685"/>
      <c r="PJD70" s="685"/>
      <c r="PJE70" s="685"/>
      <c r="PJF70" s="685"/>
      <c r="PJG70" s="685"/>
      <c r="PJH70" s="685"/>
      <c r="PJI70" s="685"/>
      <c r="PJJ70" s="685"/>
      <c r="PJK70" s="685"/>
      <c r="PJL70" s="685"/>
      <c r="PJM70" s="685"/>
      <c r="PJN70" s="685"/>
      <c r="PJO70" s="685"/>
      <c r="PJP70" s="685"/>
      <c r="PJQ70" s="685"/>
      <c r="PJR70" s="685"/>
      <c r="PJS70" s="685"/>
      <c r="PJT70" s="685"/>
      <c r="PJU70" s="685"/>
      <c r="PJV70" s="685"/>
      <c r="PJW70" s="685"/>
      <c r="PJX70" s="685"/>
      <c r="PJY70" s="685"/>
      <c r="PJZ70" s="685"/>
      <c r="PKA70" s="685"/>
      <c r="PKB70" s="685"/>
      <c r="PKC70" s="685"/>
      <c r="PKD70" s="685"/>
      <c r="PKE70" s="685"/>
      <c r="PKF70" s="685"/>
      <c r="PKG70" s="685"/>
      <c r="PKH70" s="685"/>
      <c r="PKI70" s="685"/>
      <c r="PKJ70" s="685"/>
      <c r="PKK70" s="685"/>
      <c r="PKL70" s="685"/>
      <c r="PKM70" s="685"/>
      <c r="PKN70" s="685"/>
      <c r="PKO70" s="685"/>
      <c r="PKP70" s="685"/>
      <c r="PKQ70" s="685"/>
      <c r="PKR70" s="685"/>
      <c r="PKS70" s="685"/>
      <c r="PKT70" s="685"/>
      <c r="PKU70" s="685"/>
      <c r="PKV70" s="685"/>
      <c r="PKW70" s="685"/>
      <c r="PKX70" s="685"/>
      <c r="PKY70" s="685"/>
      <c r="PKZ70" s="685"/>
      <c r="PLA70" s="685"/>
      <c r="PLB70" s="685"/>
      <c r="PLC70" s="685"/>
      <c r="PLD70" s="685"/>
      <c r="PLE70" s="685"/>
      <c r="PLF70" s="685"/>
      <c r="PLG70" s="685"/>
      <c r="PLH70" s="685"/>
      <c r="PLI70" s="685"/>
      <c r="PLJ70" s="685"/>
      <c r="PLK70" s="685"/>
      <c r="PLL70" s="685"/>
      <c r="PLM70" s="685"/>
      <c r="PLN70" s="685"/>
      <c r="PLO70" s="685"/>
      <c r="PLP70" s="685"/>
      <c r="PLQ70" s="685"/>
      <c r="PLR70" s="685"/>
      <c r="PLS70" s="685"/>
      <c r="PLT70" s="685"/>
      <c r="PLU70" s="685"/>
      <c r="PLV70" s="685"/>
      <c r="PLW70" s="685"/>
      <c r="PLX70" s="685"/>
      <c r="PLY70" s="685"/>
      <c r="PLZ70" s="685"/>
      <c r="PMA70" s="685"/>
      <c r="PMB70" s="685"/>
      <c r="PMC70" s="685"/>
      <c r="PMD70" s="685"/>
      <c r="PME70" s="685"/>
      <c r="PMF70" s="685"/>
      <c r="PMG70" s="685"/>
      <c r="PMH70" s="685"/>
      <c r="PMI70" s="685"/>
      <c r="PMJ70" s="685"/>
      <c r="PMK70" s="685"/>
      <c r="PML70" s="685"/>
      <c r="PMM70" s="685"/>
      <c r="PMN70" s="685"/>
      <c r="PMO70" s="685"/>
      <c r="PMP70" s="685"/>
      <c r="PMQ70" s="685"/>
      <c r="PMR70" s="685"/>
      <c r="PMS70" s="685"/>
      <c r="PMT70" s="685"/>
      <c r="PMU70" s="685"/>
      <c r="PMV70" s="685"/>
      <c r="PMW70" s="685"/>
      <c r="PMX70" s="685"/>
      <c r="PMY70" s="685"/>
      <c r="PMZ70" s="685"/>
      <c r="PNA70" s="685"/>
      <c r="PNB70" s="685"/>
      <c r="PNC70" s="685"/>
      <c r="PND70" s="685"/>
      <c r="PNE70" s="685"/>
      <c r="PNF70" s="685"/>
      <c r="PNG70" s="685"/>
      <c r="PNH70" s="685"/>
      <c r="PNI70" s="685"/>
      <c r="PNJ70" s="685"/>
      <c r="PNK70" s="685"/>
      <c r="PNL70" s="685"/>
      <c r="PNM70" s="685"/>
      <c r="PNN70" s="685"/>
      <c r="PNO70" s="685"/>
      <c r="PNP70" s="685"/>
      <c r="PNQ70" s="685"/>
      <c r="PNR70" s="685"/>
      <c r="PNS70" s="685"/>
      <c r="PNT70" s="685"/>
      <c r="PNU70" s="685"/>
      <c r="PNV70" s="685"/>
      <c r="PNW70" s="685"/>
      <c r="PNX70" s="685"/>
      <c r="PNY70" s="685"/>
      <c r="PNZ70" s="685"/>
      <c r="POA70" s="685"/>
      <c r="POB70" s="685"/>
      <c r="POC70" s="685"/>
      <c r="POD70" s="685"/>
      <c r="POE70" s="685"/>
      <c r="POF70" s="685"/>
      <c r="POG70" s="685"/>
      <c r="POH70" s="685"/>
      <c r="POI70" s="685"/>
      <c r="POJ70" s="685"/>
      <c r="POK70" s="685"/>
      <c r="POL70" s="685"/>
      <c r="POM70" s="685"/>
      <c r="PON70" s="685"/>
      <c r="POO70" s="685"/>
      <c r="POP70" s="685"/>
      <c r="POQ70" s="685"/>
      <c r="POR70" s="685"/>
      <c r="POS70" s="685"/>
      <c r="POT70" s="685"/>
      <c r="POU70" s="685"/>
      <c r="POV70" s="685"/>
      <c r="POW70" s="685"/>
      <c r="POX70" s="685"/>
      <c r="POY70" s="685"/>
      <c r="POZ70" s="685"/>
      <c r="PPA70" s="685"/>
      <c r="PPB70" s="685"/>
      <c r="PPC70" s="685"/>
      <c r="PPD70" s="685"/>
      <c r="PPE70" s="685"/>
      <c r="PPF70" s="685"/>
      <c r="PPG70" s="685"/>
      <c r="PPH70" s="685"/>
      <c r="PPI70" s="685"/>
      <c r="PPJ70" s="685"/>
      <c r="PPK70" s="685"/>
      <c r="PPL70" s="685"/>
      <c r="PPM70" s="685"/>
      <c r="PPN70" s="685"/>
      <c r="PPO70" s="685"/>
      <c r="PPP70" s="685"/>
      <c r="PPQ70" s="685"/>
      <c r="PPR70" s="685"/>
      <c r="PPS70" s="685"/>
      <c r="PPT70" s="685"/>
      <c r="PPU70" s="685"/>
      <c r="PPV70" s="685"/>
      <c r="PPW70" s="685"/>
      <c r="PPX70" s="685"/>
      <c r="PPY70" s="685"/>
      <c r="PPZ70" s="685"/>
      <c r="PQA70" s="685"/>
      <c r="PQB70" s="685"/>
      <c r="PQC70" s="685"/>
      <c r="PQD70" s="685"/>
      <c r="PQE70" s="685"/>
      <c r="PQF70" s="685"/>
      <c r="PQG70" s="685"/>
      <c r="PQH70" s="685"/>
      <c r="PQI70" s="685"/>
      <c r="PQJ70" s="685"/>
      <c r="PQK70" s="685"/>
      <c r="PQL70" s="685"/>
      <c r="PQM70" s="685"/>
      <c r="PQN70" s="685"/>
      <c r="PQO70" s="685"/>
      <c r="PQP70" s="685"/>
      <c r="PQQ70" s="685"/>
      <c r="PQR70" s="685"/>
      <c r="PQS70" s="685"/>
      <c r="PQT70" s="685"/>
      <c r="PQU70" s="685"/>
      <c r="PQV70" s="685"/>
      <c r="PQW70" s="685"/>
      <c r="PQX70" s="685"/>
      <c r="PQY70" s="685"/>
      <c r="PQZ70" s="685"/>
      <c r="PRA70" s="685"/>
      <c r="PRB70" s="685"/>
      <c r="PRC70" s="685"/>
      <c r="PRD70" s="685"/>
      <c r="PRE70" s="685"/>
      <c r="PRF70" s="685"/>
      <c r="PRG70" s="685"/>
      <c r="PRH70" s="685"/>
      <c r="PRI70" s="685"/>
      <c r="PRJ70" s="685"/>
      <c r="PRK70" s="685"/>
      <c r="PRL70" s="685"/>
      <c r="PRM70" s="685"/>
      <c r="PRN70" s="685"/>
      <c r="PRO70" s="685"/>
      <c r="PRP70" s="685"/>
      <c r="PRQ70" s="685"/>
      <c r="PRR70" s="685"/>
      <c r="PRS70" s="685"/>
      <c r="PRT70" s="685"/>
      <c r="PRU70" s="685"/>
      <c r="PRV70" s="685"/>
      <c r="PRW70" s="685"/>
      <c r="PRX70" s="685"/>
      <c r="PRY70" s="685"/>
      <c r="PRZ70" s="685"/>
      <c r="PSA70" s="685"/>
      <c r="PSB70" s="685"/>
      <c r="PSC70" s="685"/>
      <c r="PSD70" s="685"/>
      <c r="PSE70" s="685"/>
      <c r="PSF70" s="685"/>
      <c r="PSG70" s="685"/>
      <c r="PSH70" s="685"/>
      <c r="PSI70" s="685"/>
      <c r="PSJ70" s="685"/>
      <c r="PSK70" s="685"/>
      <c r="PSL70" s="685"/>
      <c r="PSM70" s="685"/>
      <c r="PSN70" s="685"/>
      <c r="PSO70" s="685"/>
      <c r="PSP70" s="685"/>
      <c r="PSQ70" s="685"/>
      <c r="PSR70" s="685"/>
      <c r="PSS70" s="685"/>
      <c r="PST70" s="685"/>
      <c r="PSU70" s="685"/>
      <c r="PSV70" s="685"/>
      <c r="PSW70" s="685"/>
      <c r="PSX70" s="685"/>
      <c r="PSY70" s="685"/>
      <c r="PSZ70" s="685"/>
      <c r="PTA70" s="685"/>
      <c r="PTB70" s="685"/>
      <c r="PTC70" s="685"/>
      <c r="PTD70" s="685"/>
      <c r="PTE70" s="685"/>
      <c r="PTF70" s="685"/>
      <c r="PTG70" s="685"/>
      <c r="PTH70" s="685"/>
      <c r="PTI70" s="685"/>
      <c r="PTJ70" s="685"/>
      <c r="PTK70" s="685"/>
      <c r="PTL70" s="685"/>
      <c r="PTM70" s="685"/>
      <c r="PTN70" s="685"/>
      <c r="PTO70" s="685"/>
      <c r="PTP70" s="685"/>
      <c r="PTQ70" s="685"/>
      <c r="PTR70" s="685"/>
      <c r="PTS70" s="685"/>
      <c r="PTT70" s="685"/>
      <c r="PTU70" s="685"/>
      <c r="PTV70" s="685"/>
      <c r="PTW70" s="685"/>
      <c r="PTX70" s="685"/>
      <c r="PTY70" s="685"/>
      <c r="PTZ70" s="685"/>
      <c r="PUA70" s="685"/>
      <c r="PUB70" s="685"/>
      <c r="PUC70" s="685"/>
      <c r="PUD70" s="685"/>
      <c r="PUE70" s="685"/>
      <c r="PUF70" s="685"/>
      <c r="PUG70" s="685"/>
      <c r="PUH70" s="685"/>
      <c r="PUI70" s="685"/>
      <c r="PUJ70" s="685"/>
      <c r="PUK70" s="685"/>
      <c r="PUL70" s="685"/>
      <c r="PUM70" s="685"/>
      <c r="PUN70" s="685"/>
      <c r="PUO70" s="685"/>
      <c r="PUP70" s="685"/>
      <c r="PUQ70" s="685"/>
      <c r="PUR70" s="685"/>
      <c r="PUS70" s="685"/>
      <c r="PUT70" s="685"/>
      <c r="PUU70" s="685"/>
      <c r="PUV70" s="685"/>
      <c r="PUW70" s="685"/>
      <c r="PUX70" s="685"/>
      <c r="PUY70" s="685"/>
      <c r="PUZ70" s="685"/>
      <c r="PVA70" s="685"/>
      <c r="PVB70" s="685"/>
      <c r="PVC70" s="685"/>
      <c r="PVD70" s="685"/>
      <c r="PVE70" s="685"/>
      <c r="PVF70" s="685"/>
      <c r="PVG70" s="685"/>
      <c r="PVH70" s="685"/>
      <c r="PVI70" s="685"/>
      <c r="PVJ70" s="685"/>
      <c r="PVK70" s="685"/>
      <c r="PVL70" s="685"/>
      <c r="PVM70" s="685"/>
      <c r="PVN70" s="685"/>
      <c r="PVO70" s="685"/>
      <c r="PVP70" s="685"/>
      <c r="PVQ70" s="685"/>
      <c r="PVR70" s="685"/>
      <c r="PVS70" s="685"/>
      <c r="PVT70" s="685"/>
      <c r="PVU70" s="685"/>
      <c r="PVV70" s="685"/>
      <c r="PVW70" s="685"/>
      <c r="PVX70" s="685"/>
      <c r="PVY70" s="685"/>
      <c r="PVZ70" s="685"/>
      <c r="PWA70" s="685"/>
      <c r="PWB70" s="685"/>
      <c r="PWC70" s="685"/>
      <c r="PWD70" s="685"/>
      <c r="PWE70" s="685"/>
      <c r="PWF70" s="685"/>
      <c r="PWG70" s="685"/>
      <c r="PWH70" s="685"/>
      <c r="PWI70" s="685"/>
      <c r="PWJ70" s="685"/>
      <c r="PWK70" s="685"/>
      <c r="PWL70" s="685"/>
      <c r="PWM70" s="685"/>
      <c r="PWN70" s="685"/>
      <c r="PWO70" s="685"/>
      <c r="PWP70" s="685"/>
      <c r="PWQ70" s="685"/>
      <c r="PWR70" s="685"/>
      <c r="PWS70" s="685"/>
      <c r="PWT70" s="685"/>
      <c r="PWU70" s="685"/>
      <c r="PWV70" s="685"/>
      <c r="PWW70" s="685"/>
      <c r="PWX70" s="685"/>
      <c r="PWY70" s="685"/>
      <c r="PWZ70" s="685"/>
      <c r="PXA70" s="685"/>
      <c r="PXB70" s="685"/>
      <c r="PXC70" s="685"/>
      <c r="PXD70" s="685"/>
      <c r="PXE70" s="685"/>
      <c r="PXF70" s="685"/>
      <c r="PXG70" s="685"/>
      <c r="PXH70" s="685"/>
      <c r="PXI70" s="685"/>
      <c r="PXJ70" s="685"/>
      <c r="PXK70" s="685"/>
      <c r="PXL70" s="685"/>
      <c r="PXM70" s="685"/>
      <c r="PXN70" s="685"/>
      <c r="PXO70" s="685"/>
      <c r="PXP70" s="685"/>
      <c r="PXQ70" s="685"/>
      <c r="PXR70" s="685"/>
      <c r="PXS70" s="685"/>
      <c r="PXT70" s="685"/>
      <c r="PXU70" s="685"/>
      <c r="PXV70" s="685"/>
      <c r="PXW70" s="685"/>
      <c r="PXX70" s="685"/>
      <c r="PXY70" s="685"/>
      <c r="PXZ70" s="685"/>
      <c r="PYA70" s="685"/>
      <c r="PYB70" s="685"/>
      <c r="PYC70" s="685"/>
      <c r="PYD70" s="685"/>
      <c r="PYE70" s="685"/>
      <c r="PYF70" s="685"/>
      <c r="PYG70" s="685"/>
      <c r="PYH70" s="685"/>
      <c r="PYI70" s="685"/>
      <c r="PYJ70" s="685"/>
      <c r="PYK70" s="685"/>
      <c r="PYL70" s="685"/>
      <c r="PYM70" s="685"/>
      <c r="PYN70" s="685"/>
      <c r="PYO70" s="685"/>
      <c r="PYP70" s="685"/>
      <c r="PYQ70" s="685"/>
      <c r="PYR70" s="685"/>
      <c r="PYS70" s="685"/>
      <c r="PYT70" s="685"/>
      <c r="PYU70" s="685"/>
      <c r="PYV70" s="685"/>
      <c r="PYW70" s="685"/>
      <c r="PYX70" s="685"/>
      <c r="PYY70" s="685"/>
      <c r="PYZ70" s="685"/>
      <c r="PZA70" s="685"/>
      <c r="PZB70" s="685"/>
      <c r="PZC70" s="685"/>
      <c r="PZD70" s="685"/>
      <c r="PZE70" s="685"/>
      <c r="PZF70" s="685"/>
      <c r="PZG70" s="685"/>
      <c r="PZH70" s="685"/>
      <c r="PZI70" s="685"/>
      <c r="PZJ70" s="685"/>
      <c r="PZK70" s="685"/>
      <c r="PZL70" s="685"/>
      <c r="PZM70" s="685"/>
      <c r="PZN70" s="685"/>
      <c r="PZO70" s="685"/>
      <c r="PZP70" s="685"/>
      <c r="PZQ70" s="685"/>
      <c r="PZR70" s="685"/>
      <c r="PZS70" s="685"/>
      <c r="PZT70" s="685"/>
      <c r="PZU70" s="685"/>
      <c r="PZV70" s="685"/>
      <c r="PZW70" s="685"/>
      <c r="PZX70" s="685"/>
      <c r="PZY70" s="685"/>
      <c r="PZZ70" s="685"/>
      <c r="QAA70" s="685"/>
      <c r="QAB70" s="685"/>
      <c r="QAC70" s="685"/>
      <c r="QAD70" s="685"/>
      <c r="QAE70" s="685"/>
      <c r="QAF70" s="685"/>
      <c r="QAG70" s="685"/>
      <c r="QAH70" s="685"/>
      <c r="QAI70" s="685"/>
      <c r="QAJ70" s="685"/>
      <c r="QAK70" s="685"/>
      <c r="QAL70" s="685"/>
      <c r="QAM70" s="685"/>
      <c r="QAN70" s="685"/>
      <c r="QAO70" s="685"/>
      <c r="QAP70" s="685"/>
      <c r="QAQ70" s="685"/>
      <c r="QAR70" s="685"/>
      <c r="QAS70" s="685"/>
      <c r="QAT70" s="685"/>
      <c r="QAU70" s="685"/>
      <c r="QAV70" s="685"/>
      <c r="QAW70" s="685"/>
      <c r="QAX70" s="685"/>
      <c r="QAY70" s="685"/>
      <c r="QAZ70" s="685"/>
      <c r="QBA70" s="685"/>
      <c r="QBB70" s="685"/>
      <c r="QBC70" s="685"/>
      <c r="QBD70" s="685"/>
      <c r="QBE70" s="685"/>
      <c r="QBF70" s="685"/>
      <c r="QBG70" s="685"/>
      <c r="QBH70" s="685"/>
      <c r="QBI70" s="685"/>
      <c r="QBJ70" s="685"/>
      <c r="QBK70" s="685"/>
      <c r="QBL70" s="685"/>
      <c r="QBM70" s="685"/>
      <c r="QBN70" s="685"/>
      <c r="QBO70" s="685"/>
      <c r="QBP70" s="685"/>
      <c r="QBQ70" s="685"/>
      <c r="QBR70" s="685"/>
      <c r="QBS70" s="685"/>
      <c r="QBT70" s="685"/>
      <c r="QBU70" s="685"/>
      <c r="QBV70" s="685"/>
      <c r="QBW70" s="685"/>
      <c r="QBX70" s="685"/>
      <c r="QBY70" s="685"/>
      <c r="QBZ70" s="685"/>
      <c r="QCA70" s="685"/>
      <c r="QCB70" s="685"/>
      <c r="QCC70" s="685"/>
      <c r="QCD70" s="685"/>
      <c r="QCE70" s="685"/>
      <c r="QCF70" s="685"/>
      <c r="QCG70" s="685"/>
      <c r="QCH70" s="685"/>
      <c r="QCI70" s="685"/>
      <c r="QCJ70" s="685"/>
      <c r="QCK70" s="685"/>
      <c r="QCL70" s="685"/>
      <c r="QCM70" s="685"/>
      <c r="QCN70" s="685"/>
      <c r="QCO70" s="685"/>
      <c r="QCP70" s="685"/>
      <c r="QCQ70" s="685"/>
      <c r="QCR70" s="685"/>
      <c r="QCS70" s="685"/>
      <c r="QCT70" s="685"/>
      <c r="QCU70" s="685"/>
      <c r="QCV70" s="685"/>
      <c r="QCW70" s="685"/>
      <c r="QCX70" s="685"/>
      <c r="QCY70" s="685"/>
      <c r="QCZ70" s="685"/>
      <c r="QDA70" s="685"/>
      <c r="QDB70" s="685"/>
      <c r="QDC70" s="685"/>
      <c r="QDD70" s="685"/>
      <c r="QDE70" s="685"/>
      <c r="QDF70" s="685"/>
      <c r="QDG70" s="685"/>
      <c r="QDH70" s="685"/>
      <c r="QDI70" s="685"/>
      <c r="QDJ70" s="685"/>
      <c r="QDK70" s="685"/>
      <c r="QDL70" s="685"/>
      <c r="QDM70" s="685"/>
      <c r="QDN70" s="685"/>
      <c r="QDO70" s="685"/>
      <c r="QDP70" s="685"/>
      <c r="QDQ70" s="685"/>
      <c r="QDR70" s="685"/>
      <c r="QDS70" s="685"/>
      <c r="QDT70" s="685"/>
      <c r="QDU70" s="685"/>
      <c r="QDV70" s="685"/>
      <c r="QDW70" s="685"/>
      <c r="QDX70" s="685"/>
      <c r="QDY70" s="685"/>
      <c r="QDZ70" s="685"/>
      <c r="QEA70" s="685"/>
      <c r="QEB70" s="685"/>
      <c r="QEC70" s="685"/>
      <c r="QED70" s="685"/>
      <c r="QEE70" s="685"/>
      <c r="QEF70" s="685"/>
      <c r="QEG70" s="685"/>
      <c r="QEH70" s="685"/>
      <c r="QEI70" s="685"/>
      <c r="QEJ70" s="685"/>
      <c r="QEK70" s="685"/>
      <c r="QEL70" s="685"/>
      <c r="QEM70" s="685"/>
      <c r="QEN70" s="685"/>
      <c r="QEO70" s="685"/>
      <c r="QEP70" s="685"/>
      <c r="QEQ70" s="685"/>
      <c r="QER70" s="685"/>
      <c r="QES70" s="685"/>
      <c r="QET70" s="685"/>
      <c r="QEU70" s="685"/>
      <c r="QEV70" s="685"/>
      <c r="QEW70" s="685"/>
      <c r="QEX70" s="685"/>
      <c r="QEY70" s="685"/>
      <c r="QEZ70" s="685"/>
      <c r="QFA70" s="685"/>
      <c r="QFB70" s="685"/>
      <c r="QFC70" s="685"/>
      <c r="QFD70" s="685"/>
      <c r="QFE70" s="685"/>
      <c r="QFF70" s="685"/>
      <c r="QFG70" s="685"/>
      <c r="QFH70" s="685"/>
      <c r="QFI70" s="685"/>
      <c r="QFJ70" s="685"/>
      <c r="QFK70" s="685"/>
      <c r="QFL70" s="685"/>
      <c r="QFM70" s="685"/>
      <c r="QFN70" s="685"/>
      <c r="QFO70" s="685"/>
      <c r="QFP70" s="685"/>
      <c r="QFQ70" s="685"/>
      <c r="QFR70" s="685"/>
      <c r="QFS70" s="685"/>
      <c r="QFT70" s="685"/>
      <c r="QFU70" s="685"/>
      <c r="QFV70" s="685"/>
      <c r="QFW70" s="685"/>
      <c r="QFX70" s="685"/>
      <c r="QFY70" s="685"/>
      <c r="QFZ70" s="685"/>
      <c r="QGA70" s="685"/>
      <c r="QGB70" s="685"/>
      <c r="QGC70" s="685"/>
      <c r="QGD70" s="685"/>
      <c r="QGE70" s="685"/>
      <c r="QGF70" s="685"/>
      <c r="QGG70" s="685"/>
      <c r="QGH70" s="685"/>
      <c r="QGI70" s="685"/>
      <c r="QGJ70" s="685"/>
      <c r="QGK70" s="685"/>
      <c r="QGL70" s="685"/>
      <c r="QGM70" s="685"/>
      <c r="QGN70" s="685"/>
      <c r="QGO70" s="685"/>
      <c r="QGP70" s="685"/>
      <c r="QGQ70" s="685"/>
      <c r="QGR70" s="685"/>
      <c r="QGS70" s="685"/>
      <c r="QGT70" s="685"/>
      <c r="QGU70" s="685"/>
      <c r="QGV70" s="685"/>
      <c r="QGW70" s="685"/>
      <c r="QGX70" s="685"/>
      <c r="QGY70" s="685"/>
      <c r="QGZ70" s="685"/>
      <c r="QHA70" s="685"/>
      <c r="QHB70" s="685"/>
      <c r="QHC70" s="685"/>
      <c r="QHD70" s="685"/>
      <c r="QHE70" s="685"/>
      <c r="QHF70" s="685"/>
      <c r="QHG70" s="685"/>
      <c r="QHH70" s="685"/>
      <c r="QHI70" s="685"/>
      <c r="QHJ70" s="685"/>
      <c r="QHK70" s="685"/>
      <c r="QHL70" s="685"/>
      <c r="QHM70" s="685"/>
      <c r="QHN70" s="685"/>
      <c r="QHO70" s="685"/>
      <c r="QHP70" s="685"/>
      <c r="QHQ70" s="685"/>
      <c r="QHR70" s="685"/>
      <c r="QHS70" s="685"/>
      <c r="QHT70" s="685"/>
      <c r="QHU70" s="685"/>
      <c r="QHV70" s="685"/>
      <c r="QHW70" s="685"/>
      <c r="QHX70" s="685"/>
      <c r="QHY70" s="685"/>
      <c r="QHZ70" s="685"/>
      <c r="QIA70" s="685"/>
      <c r="QIB70" s="685"/>
      <c r="QIC70" s="685"/>
      <c r="QID70" s="685"/>
      <c r="QIE70" s="685"/>
      <c r="QIF70" s="685"/>
      <c r="QIG70" s="685"/>
      <c r="QIH70" s="685"/>
      <c r="QII70" s="685"/>
      <c r="QIJ70" s="685"/>
      <c r="QIK70" s="685"/>
      <c r="QIL70" s="685"/>
      <c r="QIM70" s="685"/>
      <c r="QIN70" s="685"/>
      <c r="QIO70" s="685"/>
      <c r="QIP70" s="685"/>
      <c r="QIQ70" s="685"/>
      <c r="QIR70" s="685"/>
      <c r="QIS70" s="685"/>
      <c r="QIT70" s="685"/>
      <c r="QIU70" s="685"/>
      <c r="QIV70" s="685"/>
      <c r="QIW70" s="685"/>
      <c r="QIX70" s="685"/>
      <c r="QIY70" s="685"/>
      <c r="QIZ70" s="685"/>
      <c r="QJA70" s="685"/>
      <c r="QJB70" s="685"/>
      <c r="QJC70" s="685"/>
      <c r="QJD70" s="685"/>
      <c r="QJE70" s="685"/>
      <c r="QJF70" s="685"/>
      <c r="QJG70" s="685"/>
      <c r="QJH70" s="685"/>
      <c r="QJI70" s="685"/>
      <c r="QJJ70" s="685"/>
      <c r="QJK70" s="685"/>
      <c r="QJL70" s="685"/>
      <c r="QJM70" s="685"/>
      <c r="QJN70" s="685"/>
      <c r="QJO70" s="685"/>
      <c r="QJP70" s="685"/>
      <c r="QJQ70" s="685"/>
      <c r="QJR70" s="685"/>
      <c r="QJS70" s="685"/>
      <c r="QJT70" s="685"/>
      <c r="QJU70" s="685"/>
      <c r="QJV70" s="685"/>
      <c r="QJW70" s="685"/>
      <c r="QJX70" s="685"/>
      <c r="QJY70" s="685"/>
      <c r="QJZ70" s="685"/>
      <c r="QKA70" s="685"/>
      <c r="QKB70" s="685"/>
      <c r="QKC70" s="685"/>
      <c r="QKD70" s="685"/>
      <c r="QKE70" s="685"/>
      <c r="QKF70" s="685"/>
      <c r="QKG70" s="685"/>
      <c r="QKH70" s="685"/>
      <c r="QKI70" s="685"/>
      <c r="QKJ70" s="685"/>
      <c r="QKK70" s="685"/>
      <c r="QKL70" s="685"/>
      <c r="QKM70" s="685"/>
      <c r="QKN70" s="685"/>
      <c r="QKO70" s="685"/>
      <c r="QKP70" s="685"/>
      <c r="QKQ70" s="685"/>
      <c r="QKR70" s="685"/>
      <c r="QKS70" s="685"/>
      <c r="QKT70" s="685"/>
      <c r="QKU70" s="685"/>
      <c r="QKV70" s="685"/>
      <c r="QKW70" s="685"/>
      <c r="QKX70" s="685"/>
      <c r="QKY70" s="685"/>
      <c r="QKZ70" s="685"/>
      <c r="QLA70" s="685"/>
      <c r="QLB70" s="685"/>
      <c r="QLC70" s="685"/>
      <c r="QLD70" s="685"/>
      <c r="QLE70" s="685"/>
      <c r="QLF70" s="685"/>
      <c r="QLG70" s="685"/>
      <c r="QLH70" s="685"/>
      <c r="QLI70" s="685"/>
      <c r="QLJ70" s="685"/>
      <c r="QLK70" s="685"/>
      <c r="QLL70" s="685"/>
      <c r="QLM70" s="685"/>
      <c r="QLN70" s="685"/>
      <c r="QLO70" s="685"/>
      <c r="QLP70" s="685"/>
      <c r="QLQ70" s="685"/>
      <c r="QLR70" s="685"/>
      <c r="QLS70" s="685"/>
      <c r="QLT70" s="685"/>
      <c r="QLU70" s="685"/>
      <c r="QLV70" s="685"/>
      <c r="QLW70" s="685"/>
      <c r="QLX70" s="685"/>
      <c r="QLY70" s="685"/>
      <c r="QLZ70" s="685"/>
      <c r="QMA70" s="685"/>
      <c r="QMB70" s="685"/>
      <c r="QMC70" s="685"/>
      <c r="QMD70" s="685"/>
      <c r="QME70" s="685"/>
      <c r="QMF70" s="685"/>
      <c r="QMG70" s="685"/>
      <c r="QMH70" s="685"/>
      <c r="QMI70" s="685"/>
      <c r="QMJ70" s="685"/>
      <c r="QMK70" s="685"/>
      <c r="QML70" s="685"/>
      <c r="QMM70" s="685"/>
      <c r="QMN70" s="685"/>
      <c r="QMO70" s="685"/>
      <c r="QMP70" s="685"/>
      <c r="QMQ70" s="685"/>
      <c r="QMR70" s="685"/>
      <c r="QMS70" s="685"/>
      <c r="QMT70" s="685"/>
      <c r="QMU70" s="685"/>
      <c r="QMV70" s="685"/>
      <c r="QMW70" s="685"/>
      <c r="QMX70" s="685"/>
      <c r="QMY70" s="685"/>
      <c r="QMZ70" s="685"/>
      <c r="QNA70" s="685"/>
      <c r="QNB70" s="685"/>
      <c r="QNC70" s="685"/>
      <c r="QND70" s="685"/>
      <c r="QNE70" s="685"/>
      <c r="QNF70" s="685"/>
      <c r="QNG70" s="685"/>
      <c r="QNH70" s="685"/>
      <c r="QNI70" s="685"/>
      <c r="QNJ70" s="685"/>
      <c r="QNK70" s="685"/>
      <c r="QNL70" s="685"/>
      <c r="QNM70" s="685"/>
      <c r="QNN70" s="685"/>
      <c r="QNO70" s="685"/>
      <c r="QNP70" s="685"/>
      <c r="QNQ70" s="685"/>
      <c r="QNR70" s="685"/>
      <c r="QNS70" s="685"/>
      <c r="QNT70" s="685"/>
      <c r="QNU70" s="685"/>
      <c r="QNV70" s="685"/>
      <c r="QNW70" s="685"/>
      <c r="QNX70" s="685"/>
      <c r="QNY70" s="685"/>
      <c r="QNZ70" s="685"/>
      <c r="QOA70" s="685"/>
      <c r="QOB70" s="685"/>
      <c r="QOC70" s="685"/>
      <c r="QOD70" s="685"/>
      <c r="QOE70" s="685"/>
      <c r="QOF70" s="685"/>
      <c r="QOG70" s="685"/>
      <c r="QOH70" s="685"/>
      <c r="QOI70" s="685"/>
      <c r="QOJ70" s="685"/>
      <c r="QOK70" s="685"/>
      <c r="QOL70" s="685"/>
      <c r="QOM70" s="685"/>
      <c r="QON70" s="685"/>
      <c r="QOO70" s="685"/>
      <c r="QOP70" s="685"/>
      <c r="QOQ70" s="685"/>
      <c r="QOR70" s="685"/>
      <c r="QOS70" s="685"/>
      <c r="QOT70" s="685"/>
      <c r="QOU70" s="685"/>
      <c r="QOV70" s="685"/>
      <c r="QOW70" s="685"/>
      <c r="QOX70" s="685"/>
      <c r="QOY70" s="685"/>
      <c r="QOZ70" s="685"/>
      <c r="QPA70" s="685"/>
      <c r="QPB70" s="685"/>
      <c r="QPC70" s="685"/>
      <c r="QPD70" s="685"/>
      <c r="QPE70" s="685"/>
      <c r="QPF70" s="685"/>
      <c r="QPG70" s="685"/>
      <c r="QPH70" s="685"/>
      <c r="QPI70" s="685"/>
      <c r="QPJ70" s="685"/>
      <c r="QPK70" s="685"/>
      <c r="QPL70" s="685"/>
      <c r="QPM70" s="685"/>
      <c r="QPN70" s="685"/>
      <c r="QPO70" s="685"/>
      <c r="QPP70" s="685"/>
      <c r="QPQ70" s="685"/>
      <c r="QPR70" s="685"/>
      <c r="QPS70" s="685"/>
      <c r="QPT70" s="685"/>
      <c r="QPU70" s="685"/>
      <c r="QPV70" s="685"/>
      <c r="QPW70" s="685"/>
      <c r="QPX70" s="685"/>
      <c r="QPY70" s="685"/>
      <c r="QPZ70" s="685"/>
      <c r="QQA70" s="685"/>
      <c r="QQB70" s="685"/>
      <c r="QQC70" s="685"/>
      <c r="QQD70" s="685"/>
      <c r="QQE70" s="685"/>
      <c r="QQF70" s="685"/>
      <c r="QQG70" s="685"/>
      <c r="QQH70" s="685"/>
      <c r="QQI70" s="685"/>
      <c r="QQJ70" s="685"/>
      <c r="QQK70" s="685"/>
      <c r="QQL70" s="685"/>
      <c r="QQM70" s="685"/>
      <c r="QQN70" s="685"/>
      <c r="QQO70" s="685"/>
      <c r="QQP70" s="685"/>
      <c r="QQQ70" s="685"/>
      <c r="QQR70" s="685"/>
      <c r="QQS70" s="685"/>
      <c r="QQT70" s="685"/>
      <c r="QQU70" s="685"/>
      <c r="QQV70" s="685"/>
      <c r="QQW70" s="685"/>
      <c r="QQX70" s="685"/>
      <c r="QQY70" s="685"/>
      <c r="QQZ70" s="685"/>
      <c r="QRA70" s="685"/>
      <c r="QRB70" s="685"/>
      <c r="QRC70" s="685"/>
      <c r="QRD70" s="685"/>
      <c r="QRE70" s="685"/>
      <c r="QRF70" s="685"/>
      <c r="QRG70" s="685"/>
      <c r="QRH70" s="685"/>
      <c r="QRI70" s="685"/>
      <c r="QRJ70" s="685"/>
      <c r="QRK70" s="685"/>
      <c r="QRL70" s="685"/>
      <c r="QRM70" s="685"/>
      <c r="QRN70" s="685"/>
      <c r="QRO70" s="685"/>
      <c r="QRP70" s="685"/>
      <c r="QRQ70" s="685"/>
      <c r="QRR70" s="685"/>
      <c r="QRS70" s="685"/>
      <c r="QRT70" s="685"/>
      <c r="QRU70" s="685"/>
      <c r="QRV70" s="685"/>
      <c r="QRW70" s="685"/>
      <c r="QRX70" s="685"/>
      <c r="QRY70" s="685"/>
      <c r="QRZ70" s="685"/>
      <c r="QSA70" s="685"/>
      <c r="QSB70" s="685"/>
      <c r="QSC70" s="685"/>
      <c r="QSD70" s="685"/>
      <c r="QSE70" s="685"/>
      <c r="QSF70" s="685"/>
      <c r="QSG70" s="685"/>
      <c r="QSH70" s="685"/>
      <c r="QSI70" s="685"/>
      <c r="QSJ70" s="685"/>
      <c r="QSK70" s="685"/>
      <c r="QSL70" s="685"/>
      <c r="QSM70" s="685"/>
      <c r="QSN70" s="685"/>
      <c r="QSO70" s="685"/>
      <c r="QSP70" s="685"/>
      <c r="QSQ70" s="685"/>
      <c r="QSR70" s="685"/>
      <c r="QSS70" s="685"/>
      <c r="QST70" s="685"/>
      <c r="QSU70" s="685"/>
      <c r="QSV70" s="685"/>
      <c r="QSW70" s="685"/>
      <c r="QSX70" s="685"/>
      <c r="QSY70" s="685"/>
      <c r="QSZ70" s="685"/>
      <c r="QTA70" s="685"/>
      <c r="QTB70" s="685"/>
      <c r="QTC70" s="685"/>
      <c r="QTD70" s="685"/>
      <c r="QTE70" s="685"/>
      <c r="QTF70" s="685"/>
      <c r="QTG70" s="685"/>
      <c r="QTH70" s="685"/>
      <c r="QTI70" s="685"/>
      <c r="QTJ70" s="685"/>
      <c r="QTK70" s="685"/>
      <c r="QTL70" s="685"/>
      <c r="QTM70" s="685"/>
      <c r="QTN70" s="685"/>
      <c r="QTO70" s="685"/>
      <c r="QTP70" s="685"/>
      <c r="QTQ70" s="685"/>
      <c r="QTR70" s="685"/>
      <c r="QTS70" s="685"/>
      <c r="QTT70" s="685"/>
      <c r="QTU70" s="685"/>
      <c r="QTV70" s="685"/>
      <c r="QTW70" s="685"/>
      <c r="QTX70" s="685"/>
      <c r="QTY70" s="685"/>
      <c r="QTZ70" s="685"/>
      <c r="QUA70" s="685"/>
      <c r="QUB70" s="685"/>
      <c r="QUC70" s="685"/>
      <c r="QUD70" s="685"/>
      <c r="QUE70" s="685"/>
      <c r="QUF70" s="685"/>
      <c r="QUG70" s="685"/>
      <c r="QUH70" s="685"/>
      <c r="QUI70" s="685"/>
      <c r="QUJ70" s="685"/>
      <c r="QUK70" s="685"/>
      <c r="QUL70" s="685"/>
      <c r="QUM70" s="685"/>
      <c r="QUN70" s="685"/>
      <c r="QUO70" s="685"/>
      <c r="QUP70" s="685"/>
      <c r="QUQ70" s="685"/>
      <c r="QUR70" s="685"/>
      <c r="QUS70" s="685"/>
      <c r="QUT70" s="685"/>
      <c r="QUU70" s="685"/>
      <c r="QUV70" s="685"/>
      <c r="QUW70" s="685"/>
      <c r="QUX70" s="685"/>
      <c r="QUY70" s="685"/>
      <c r="QUZ70" s="685"/>
      <c r="QVA70" s="685"/>
      <c r="QVB70" s="685"/>
      <c r="QVC70" s="685"/>
      <c r="QVD70" s="685"/>
      <c r="QVE70" s="685"/>
      <c r="QVF70" s="685"/>
      <c r="QVG70" s="685"/>
      <c r="QVH70" s="685"/>
      <c r="QVI70" s="685"/>
      <c r="QVJ70" s="685"/>
      <c r="QVK70" s="685"/>
      <c r="QVL70" s="685"/>
      <c r="QVM70" s="685"/>
      <c r="QVN70" s="685"/>
      <c r="QVO70" s="685"/>
      <c r="QVP70" s="685"/>
      <c r="QVQ70" s="685"/>
      <c r="QVR70" s="685"/>
      <c r="QVS70" s="685"/>
      <c r="QVT70" s="685"/>
      <c r="QVU70" s="685"/>
      <c r="QVV70" s="685"/>
      <c r="QVW70" s="685"/>
      <c r="QVX70" s="685"/>
      <c r="QVY70" s="685"/>
      <c r="QVZ70" s="685"/>
      <c r="QWA70" s="685"/>
      <c r="QWB70" s="685"/>
      <c r="QWC70" s="685"/>
      <c r="QWD70" s="685"/>
      <c r="QWE70" s="685"/>
      <c r="QWF70" s="685"/>
      <c r="QWG70" s="685"/>
      <c r="QWH70" s="685"/>
      <c r="QWI70" s="685"/>
      <c r="QWJ70" s="685"/>
      <c r="QWK70" s="685"/>
      <c r="QWL70" s="685"/>
      <c r="QWM70" s="685"/>
      <c r="QWN70" s="685"/>
      <c r="QWO70" s="685"/>
      <c r="QWP70" s="685"/>
      <c r="QWQ70" s="685"/>
      <c r="QWR70" s="685"/>
      <c r="QWS70" s="685"/>
      <c r="QWT70" s="685"/>
      <c r="QWU70" s="685"/>
      <c r="QWV70" s="685"/>
      <c r="QWW70" s="685"/>
      <c r="QWX70" s="685"/>
      <c r="QWY70" s="685"/>
      <c r="QWZ70" s="685"/>
      <c r="QXA70" s="685"/>
      <c r="QXB70" s="685"/>
      <c r="QXC70" s="685"/>
      <c r="QXD70" s="685"/>
      <c r="QXE70" s="685"/>
      <c r="QXF70" s="685"/>
      <c r="QXG70" s="685"/>
      <c r="QXH70" s="685"/>
      <c r="QXI70" s="685"/>
      <c r="QXJ70" s="685"/>
      <c r="QXK70" s="685"/>
      <c r="QXL70" s="685"/>
      <c r="QXM70" s="685"/>
      <c r="QXN70" s="685"/>
      <c r="QXO70" s="685"/>
      <c r="QXP70" s="685"/>
      <c r="QXQ70" s="685"/>
      <c r="QXR70" s="685"/>
      <c r="QXS70" s="685"/>
      <c r="QXT70" s="685"/>
      <c r="QXU70" s="685"/>
      <c r="QXV70" s="685"/>
      <c r="QXW70" s="685"/>
      <c r="QXX70" s="685"/>
      <c r="QXY70" s="685"/>
      <c r="QXZ70" s="685"/>
      <c r="QYA70" s="685"/>
      <c r="QYB70" s="685"/>
      <c r="QYC70" s="685"/>
      <c r="QYD70" s="685"/>
      <c r="QYE70" s="685"/>
      <c r="QYF70" s="685"/>
      <c r="QYG70" s="685"/>
      <c r="QYH70" s="685"/>
      <c r="QYI70" s="685"/>
      <c r="QYJ70" s="685"/>
      <c r="QYK70" s="685"/>
      <c r="QYL70" s="685"/>
      <c r="QYM70" s="685"/>
      <c r="QYN70" s="685"/>
      <c r="QYO70" s="685"/>
      <c r="QYP70" s="685"/>
      <c r="QYQ70" s="685"/>
      <c r="QYR70" s="685"/>
      <c r="QYS70" s="685"/>
      <c r="QYT70" s="685"/>
      <c r="QYU70" s="685"/>
      <c r="QYV70" s="685"/>
      <c r="QYW70" s="685"/>
      <c r="QYX70" s="685"/>
      <c r="QYY70" s="685"/>
      <c r="QYZ70" s="685"/>
      <c r="QZA70" s="685"/>
      <c r="QZB70" s="685"/>
      <c r="QZC70" s="685"/>
      <c r="QZD70" s="685"/>
      <c r="QZE70" s="685"/>
      <c r="QZF70" s="685"/>
      <c r="QZG70" s="685"/>
      <c r="QZH70" s="685"/>
      <c r="QZI70" s="685"/>
      <c r="QZJ70" s="685"/>
      <c r="QZK70" s="685"/>
      <c r="QZL70" s="685"/>
      <c r="QZM70" s="685"/>
      <c r="QZN70" s="685"/>
      <c r="QZO70" s="685"/>
      <c r="QZP70" s="685"/>
      <c r="QZQ70" s="685"/>
      <c r="QZR70" s="685"/>
      <c r="QZS70" s="685"/>
      <c r="QZT70" s="685"/>
      <c r="QZU70" s="685"/>
      <c r="QZV70" s="685"/>
      <c r="QZW70" s="685"/>
      <c r="QZX70" s="685"/>
      <c r="QZY70" s="685"/>
      <c r="QZZ70" s="685"/>
      <c r="RAA70" s="685"/>
      <c r="RAB70" s="685"/>
      <c r="RAC70" s="685"/>
      <c r="RAD70" s="685"/>
      <c r="RAE70" s="685"/>
      <c r="RAF70" s="685"/>
      <c r="RAG70" s="685"/>
      <c r="RAH70" s="685"/>
      <c r="RAI70" s="685"/>
      <c r="RAJ70" s="685"/>
      <c r="RAK70" s="685"/>
      <c r="RAL70" s="685"/>
      <c r="RAM70" s="685"/>
      <c r="RAN70" s="685"/>
      <c r="RAO70" s="685"/>
      <c r="RAP70" s="685"/>
      <c r="RAQ70" s="685"/>
      <c r="RAR70" s="685"/>
      <c r="RAS70" s="685"/>
      <c r="RAT70" s="685"/>
      <c r="RAU70" s="685"/>
      <c r="RAV70" s="685"/>
      <c r="RAW70" s="685"/>
      <c r="RAX70" s="685"/>
      <c r="RAY70" s="685"/>
      <c r="RAZ70" s="685"/>
      <c r="RBA70" s="685"/>
      <c r="RBB70" s="685"/>
      <c r="RBC70" s="685"/>
      <c r="RBD70" s="685"/>
      <c r="RBE70" s="685"/>
      <c r="RBF70" s="685"/>
      <c r="RBG70" s="685"/>
      <c r="RBH70" s="685"/>
      <c r="RBI70" s="685"/>
      <c r="RBJ70" s="685"/>
      <c r="RBK70" s="685"/>
      <c r="RBL70" s="685"/>
      <c r="RBM70" s="685"/>
      <c r="RBN70" s="685"/>
      <c r="RBO70" s="685"/>
      <c r="RBP70" s="685"/>
      <c r="RBQ70" s="685"/>
      <c r="RBR70" s="685"/>
      <c r="RBS70" s="685"/>
      <c r="RBT70" s="685"/>
      <c r="RBU70" s="685"/>
      <c r="RBV70" s="685"/>
      <c r="RBW70" s="685"/>
      <c r="RBX70" s="685"/>
      <c r="RBY70" s="685"/>
      <c r="RBZ70" s="685"/>
      <c r="RCA70" s="685"/>
      <c r="RCB70" s="685"/>
      <c r="RCC70" s="685"/>
      <c r="RCD70" s="685"/>
      <c r="RCE70" s="685"/>
      <c r="RCF70" s="685"/>
      <c r="RCG70" s="685"/>
      <c r="RCH70" s="685"/>
      <c r="RCI70" s="685"/>
      <c r="RCJ70" s="685"/>
      <c r="RCK70" s="685"/>
      <c r="RCL70" s="685"/>
      <c r="RCM70" s="685"/>
      <c r="RCN70" s="685"/>
      <c r="RCO70" s="685"/>
      <c r="RCP70" s="685"/>
      <c r="RCQ70" s="685"/>
      <c r="RCR70" s="685"/>
      <c r="RCS70" s="685"/>
      <c r="RCT70" s="685"/>
      <c r="RCU70" s="685"/>
      <c r="RCV70" s="685"/>
      <c r="RCW70" s="685"/>
      <c r="RCX70" s="685"/>
      <c r="RCY70" s="685"/>
      <c r="RCZ70" s="685"/>
      <c r="RDA70" s="685"/>
      <c r="RDB70" s="685"/>
      <c r="RDC70" s="685"/>
      <c r="RDD70" s="685"/>
      <c r="RDE70" s="685"/>
      <c r="RDF70" s="685"/>
      <c r="RDG70" s="685"/>
      <c r="RDH70" s="685"/>
      <c r="RDI70" s="685"/>
      <c r="RDJ70" s="685"/>
      <c r="RDK70" s="685"/>
      <c r="RDL70" s="685"/>
      <c r="RDM70" s="685"/>
      <c r="RDN70" s="685"/>
      <c r="RDO70" s="685"/>
      <c r="RDP70" s="685"/>
      <c r="RDQ70" s="685"/>
      <c r="RDR70" s="685"/>
      <c r="RDS70" s="685"/>
      <c r="RDT70" s="685"/>
      <c r="RDU70" s="685"/>
      <c r="RDV70" s="685"/>
      <c r="RDW70" s="685"/>
      <c r="RDX70" s="685"/>
      <c r="RDY70" s="685"/>
      <c r="RDZ70" s="685"/>
      <c r="REA70" s="685"/>
      <c r="REB70" s="685"/>
      <c r="REC70" s="685"/>
      <c r="RED70" s="685"/>
      <c r="REE70" s="685"/>
      <c r="REF70" s="685"/>
      <c r="REG70" s="685"/>
      <c r="REH70" s="685"/>
      <c r="REI70" s="685"/>
      <c r="REJ70" s="685"/>
      <c r="REK70" s="685"/>
      <c r="REL70" s="685"/>
      <c r="REM70" s="685"/>
      <c r="REN70" s="685"/>
      <c r="REO70" s="685"/>
      <c r="REP70" s="685"/>
      <c r="REQ70" s="685"/>
      <c r="RER70" s="685"/>
      <c r="RES70" s="685"/>
      <c r="RET70" s="685"/>
      <c r="REU70" s="685"/>
      <c r="REV70" s="685"/>
      <c r="REW70" s="685"/>
      <c r="REX70" s="685"/>
      <c r="REY70" s="685"/>
      <c r="REZ70" s="685"/>
      <c r="RFA70" s="685"/>
      <c r="RFB70" s="685"/>
      <c r="RFC70" s="685"/>
      <c r="RFD70" s="685"/>
      <c r="RFE70" s="685"/>
      <c r="RFF70" s="685"/>
      <c r="RFG70" s="685"/>
      <c r="RFH70" s="685"/>
      <c r="RFI70" s="685"/>
      <c r="RFJ70" s="685"/>
      <c r="RFK70" s="685"/>
      <c r="RFL70" s="685"/>
      <c r="RFM70" s="685"/>
      <c r="RFN70" s="685"/>
      <c r="RFO70" s="685"/>
      <c r="RFP70" s="685"/>
      <c r="RFQ70" s="685"/>
      <c r="RFR70" s="685"/>
      <c r="RFS70" s="685"/>
      <c r="RFT70" s="685"/>
      <c r="RFU70" s="685"/>
      <c r="RFV70" s="685"/>
      <c r="RFW70" s="685"/>
      <c r="RFX70" s="685"/>
      <c r="RFY70" s="685"/>
      <c r="RFZ70" s="685"/>
      <c r="RGA70" s="685"/>
      <c r="RGB70" s="685"/>
      <c r="RGC70" s="685"/>
      <c r="RGD70" s="685"/>
      <c r="RGE70" s="685"/>
      <c r="RGF70" s="685"/>
      <c r="RGG70" s="685"/>
      <c r="RGH70" s="685"/>
      <c r="RGI70" s="685"/>
      <c r="RGJ70" s="685"/>
      <c r="RGK70" s="685"/>
      <c r="RGL70" s="685"/>
      <c r="RGM70" s="685"/>
      <c r="RGN70" s="685"/>
      <c r="RGO70" s="685"/>
      <c r="RGP70" s="685"/>
      <c r="RGQ70" s="685"/>
      <c r="RGR70" s="685"/>
      <c r="RGS70" s="685"/>
      <c r="RGT70" s="685"/>
      <c r="RGU70" s="685"/>
      <c r="RGV70" s="685"/>
      <c r="RGW70" s="685"/>
      <c r="RGX70" s="685"/>
      <c r="RGY70" s="685"/>
      <c r="RGZ70" s="685"/>
      <c r="RHA70" s="685"/>
      <c r="RHB70" s="685"/>
      <c r="RHC70" s="685"/>
      <c r="RHD70" s="685"/>
      <c r="RHE70" s="685"/>
      <c r="RHF70" s="685"/>
      <c r="RHG70" s="685"/>
      <c r="RHH70" s="685"/>
      <c r="RHI70" s="685"/>
      <c r="RHJ70" s="685"/>
      <c r="RHK70" s="685"/>
      <c r="RHL70" s="685"/>
      <c r="RHM70" s="685"/>
      <c r="RHN70" s="685"/>
      <c r="RHO70" s="685"/>
      <c r="RHP70" s="685"/>
      <c r="RHQ70" s="685"/>
      <c r="RHR70" s="685"/>
      <c r="RHS70" s="685"/>
      <c r="RHT70" s="685"/>
      <c r="RHU70" s="685"/>
      <c r="RHV70" s="685"/>
      <c r="RHW70" s="685"/>
      <c r="RHX70" s="685"/>
      <c r="RHY70" s="685"/>
      <c r="RHZ70" s="685"/>
      <c r="RIA70" s="685"/>
      <c r="RIB70" s="685"/>
      <c r="RIC70" s="685"/>
      <c r="RID70" s="685"/>
      <c r="RIE70" s="685"/>
      <c r="RIF70" s="685"/>
      <c r="RIG70" s="685"/>
      <c r="RIH70" s="685"/>
      <c r="RII70" s="685"/>
      <c r="RIJ70" s="685"/>
      <c r="RIK70" s="685"/>
      <c r="RIL70" s="685"/>
      <c r="RIM70" s="685"/>
      <c r="RIN70" s="685"/>
      <c r="RIO70" s="685"/>
      <c r="RIP70" s="685"/>
      <c r="RIQ70" s="685"/>
      <c r="RIR70" s="685"/>
      <c r="RIS70" s="685"/>
      <c r="RIT70" s="685"/>
      <c r="RIU70" s="685"/>
      <c r="RIV70" s="685"/>
      <c r="RIW70" s="685"/>
      <c r="RIX70" s="685"/>
      <c r="RIY70" s="685"/>
      <c r="RIZ70" s="685"/>
      <c r="RJA70" s="685"/>
      <c r="RJB70" s="685"/>
      <c r="RJC70" s="685"/>
      <c r="RJD70" s="685"/>
      <c r="RJE70" s="685"/>
      <c r="RJF70" s="685"/>
      <c r="RJG70" s="685"/>
      <c r="RJH70" s="685"/>
      <c r="RJI70" s="685"/>
      <c r="RJJ70" s="685"/>
      <c r="RJK70" s="685"/>
      <c r="RJL70" s="685"/>
      <c r="RJM70" s="685"/>
      <c r="RJN70" s="685"/>
      <c r="RJO70" s="685"/>
      <c r="RJP70" s="685"/>
      <c r="RJQ70" s="685"/>
      <c r="RJR70" s="685"/>
      <c r="RJS70" s="685"/>
      <c r="RJT70" s="685"/>
      <c r="RJU70" s="685"/>
      <c r="RJV70" s="685"/>
      <c r="RJW70" s="685"/>
      <c r="RJX70" s="685"/>
      <c r="RJY70" s="685"/>
      <c r="RJZ70" s="685"/>
      <c r="RKA70" s="685"/>
      <c r="RKB70" s="685"/>
      <c r="RKC70" s="685"/>
      <c r="RKD70" s="685"/>
      <c r="RKE70" s="685"/>
      <c r="RKF70" s="685"/>
      <c r="RKG70" s="685"/>
      <c r="RKH70" s="685"/>
      <c r="RKI70" s="685"/>
      <c r="RKJ70" s="685"/>
      <c r="RKK70" s="685"/>
      <c r="RKL70" s="685"/>
      <c r="RKM70" s="685"/>
      <c r="RKN70" s="685"/>
      <c r="RKO70" s="685"/>
      <c r="RKP70" s="685"/>
      <c r="RKQ70" s="685"/>
      <c r="RKR70" s="685"/>
      <c r="RKS70" s="685"/>
      <c r="RKT70" s="685"/>
      <c r="RKU70" s="685"/>
      <c r="RKV70" s="685"/>
      <c r="RKW70" s="685"/>
      <c r="RKX70" s="685"/>
      <c r="RKY70" s="685"/>
      <c r="RKZ70" s="685"/>
      <c r="RLA70" s="685"/>
      <c r="RLB70" s="685"/>
      <c r="RLC70" s="685"/>
      <c r="RLD70" s="685"/>
      <c r="RLE70" s="685"/>
      <c r="RLF70" s="685"/>
      <c r="RLG70" s="685"/>
      <c r="RLH70" s="685"/>
      <c r="RLI70" s="685"/>
      <c r="RLJ70" s="685"/>
      <c r="RLK70" s="685"/>
      <c r="RLL70" s="685"/>
      <c r="RLM70" s="685"/>
      <c r="RLN70" s="685"/>
      <c r="RLO70" s="685"/>
      <c r="RLP70" s="685"/>
      <c r="RLQ70" s="685"/>
      <c r="RLR70" s="685"/>
      <c r="RLS70" s="685"/>
      <c r="RLT70" s="685"/>
      <c r="RLU70" s="685"/>
      <c r="RLV70" s="685"/>
      <c r="RLW70" s="685"/>
      <c r="RLX70" s="685"/>
      <c r="RLY70" s="685"/>
      <c r="RLZ70" s="685"/>
      <c r="RMA70" s="685"/>
      <c r="RMB70" s="685"/>
      <c r="RMC70" s="685"/>
      <c r="RMD70" s="685"/>
      <c r="RME70" s="685"/>
      <c r="RMF70" s="685"/>
      <c r="RMG70" s="685"/>
      <c r="RMH70" s="685"/>
      <c r="RMI70" s="685"/>
      <c r="RMJ70" s="685"/>
      <c r="RMK70" s="685"/>
      <c r="RML70" s="685"/>
      <c r="RMM70" s="685"/>
      <c r="RMN70" s="685"/>
      <c r="RMO70" s="685"/>
      <c r="RMP70" s="685"/>
      <c r="RMQ70" s="685"/>
      <c r="RMR70" s="685"/>
      <c r="RMS70" s="685"/>
      <c r="RMT70" s="685"/>
      <c r="RMU70" s="685"/>
      <c r="RMV70" s="685"/>
      <c r="RMW70" s="685"/>
      <c r="RMX70" s="685"/>
      <c r="RMY70" s="685"/>
      <c r="RMZ70" s="685"/>
      <c r="RNA70" s="685"/>
      <c r="RNB70" s="685"/>
      <c r="RNC70" s="685"/>
      <c r="RND70" s="685"/>
      <c r="RNE70" s="685"/>
      <c r="RNF70" s="685"/>
      <c r="RNG70" s="685"/>
      <c r="RNH70" s="685"/>
      <c r="RNI70" s="685"/>
      <c r="RNJ70" s="685"/>
      <c r="RNK70" s="685"/>
      <c r="RNL70" s="685"/>
      <c r="RNM70" s="685"/>
      <c r="RNN70" s="685"/>
      <c r="RNO70" s="685"/>
      <c r="RNP70" s="685"/>
      <c r="RNQ70" s="685"/>
      <c r="RNR70" s="685"/>
      <c r="RNS70" s="685"/>
      <c r="RNT70" s="685"/>
      <c r="RNU70" s="685"/>
      <c r="RNV70" s="685"/>
      <c r="RNW70" s="685"/>
      <c r="RNX70" s="685"/>
      <c r="RNY70" s="685"/>
      <c r="RNZ70" s="685"/>
      <c r="ROA70" s="685"/>
      <c r="ROB70" s="685"/>
      <c r="ROC70" s="685"/>
      <c r="ROD70" s="685"/>
      <c r="ROE70" s="685"/>
      <c r="ROF70" s="685"/>
      <c r="ROG70" s="685"/>
      <c r="ROH70" s="685"/>
      <c r="ROI70" s="685"/>
      <c r="ROJ70" s="685"/>
      <c r="ROK70" s="685"/>
      <c r="ROL70" s="685"/>
      <c r="ROM70" s="685"/>
      <c r="RON70" s="685"/>
      <c r="ROO70" s="685"/>
      <c r="ROP70" s="685"/>
      <c r="ROQ70" s="685"/>
      <c r="ROR70" s="685"/>
      <c r="ROS70" s="685"/>
      <c r="ROT70" s="685"/>
      <c r="ROU70" s="685"/>
      <c r="ROV70" s="685"/>
      <c r="ROW70" s="685"/>
      <c r="ROX70" s="685"/>
      <c r="ROY70" s="685"/>
      <c r="ROZ70" s="685"/>
      <c r="RPA70" s="685"/>
      <c r="RPB70" s="685"/>
      <c r="RPC70" s="685"/>
      <c r="RPD70" s="685"/>
      <c r="RPE70" s="685"/>
      <c r="RPF70" s="685"/>
      <c r="RPG70" s="685"/>
      <c r="RPH70" s="685"/>
      <c r="RPI70" s="685"/>
      <c r="RPJ70" s="685"/>
      <c r="RPK70" s="685"/>
      <c r="RPL70" s="685"/>
      <c r="RPM70" s="685"/>
      <c r="RPN70" s="685"/>
      <c r="RPO70" s="685"/>
      <c r="RPP70" s="685"/>
      <c r="RPQ70" s="685"/>
      <c r="RPR70" s="685"/>
      <c r="RPS70" s="685"/>
      <c r="RPT70" s="685"/>
      <c r="RPU70" s="685"/>
      <c r="RPV70" s="685"/>
      <c r="RPW70" s="685"/>
      <c r="RPX70" s="685"/>
      <c r="RPY70" s="685"/>
      <c r="RPZ70" s="685"/>
      <c r="RQA70" s="685"/>
      <c r="RQB70" s="685"/>
      <c r="RQC70" s="685"/>
      <c r="RQD70" s="685"/>
      <c r="RQE70" s="685"/>
      <c r="RQF70" s="685"/>
      <c r="RQG70" s="685"/>
      <c r="RQH70" s="685"/>
      <c r="RQI70" s="685"/>
      <c r="RQJ70" s="685"/>
      <c r="RQK70" s="685"/>
      <c r="RQL70" s="685"/>
      <c r="RQM70" s="685"/>
      <c r="RQN70" s="685"/>
      <c r="RQO70" s="685"/>
      <c r="RQP70" s="685"/>
      <c r="RQQ70" s="685"/>
      <c r="RQR70" s="685"/>
      <c r="RQS70" s="685"/>
      <c r="RQT70" s="685"/>
      <c r="RQU70" s="685"/>
      <c r="RQV70" s="685"/>
      <c r="RQW70" s="685"/>
      <c r="RQX70" s="685"/>
      <c r="RQY70" s="685"/>
      <c r="RQZ70" s="685"/>
      <c r="RRA70" s="685"/>
      <c r="RRB70" s="685"/>
      <c r="RRC70" s="685"/>
      <c r="RRD70" s="685"/>
      <c r="RRE70" s="685"/>
      <c r="RRF70" s="685"/>
      <c r="RRG70" s="685"/>
      <c r="RRH70" s="685"/>
      <c r="RRI70" s="685"/>
      <c r="RRJ70" s="685"/>
      <c r="RRK70" s="685"/>
      <c r="RRL70" s="685"/>
      <c r="RRM70" s="685"/>
      <c r="RRN70" s="685"/>
      <c r="RRO70" s="685"/>
      <c r="RRP70" s="685"/>
      <c r="RRQ70" s="685"/>
      <c r="RRR70" s="685"/>
      <c r="RRS70" s="685"/>
      <c r="RRT70" s="685"/>
      <c r="RRU70" s="685"/>
      <c r="RRV70" s="685"/>
      <c r="RRW70" s="685"/>
      <c r="RRX70" s="685"/>
      <c r="RRY70" s="685"/>
      <c r="RRZ70" s="685"/>
      <c r="RSA70" s="685"/>
      <c r="RSB70" s="685"/>
      <c r="RSC70" s="685"/>
      <c r="RSD70" s="685"/>
      <c r="RSE70" s="685"/>
      <c r="RSF70" s="685"/>
      <c r="RSG70" s="685"/>
      <c r="RSH70" s="685"/>
      <c r="RSI70" s="685"/>
      <c r="RSJ70" s="685"/>
      <c r="RSK70" s="685"/>
      <c r="RSL70" s="685"/>
      <c r="RSM70" s="685"/>
      <c r="RSN70" s="685"/>
      <c r="RSO70" s="685"/>
      <c r="RSP70" s="685"/>
      <c r="RSQ70" s="685"/>
      <c r="RSR70" s="685"/>
      <c r="RSS70" s="685"/>
      <c r="RST70" s="685"/>
      <c r="RSU70" s="685"/>
      <c r="RSV70" s="685"/>
      <c r="RSW70" s="685"/>
      <c r="RSX70" s="685"/>
      <c r="RSY70" s="685"/>
      <c r="RSZ70" s="685"/>
      <c r="RTA70" s="685"/>
      <c r="RTB70" s="685"/>
      <c r="RTC70" s="685"/>
      <c r="RTD70" s="685"/>
      <c r="RTE70" s="685"/>
      <c r="RTF70" s="685"/>
      <c r="RTG70" s="685"/>
      <c r="RTH70" s="685"/>
      <c r="RTI70" s="685"/>
      <c r="RTJ70" s="685"/>
      <c r="RTK70" s="685"/>
      <c r="RTL70" s="685"/>
      <c r="RTM70" s="685"/>
      <c r="RTN70" s="685"/>
      <c r="RTO70" s="685"/>
      <c r="RTP70" s="685"/>
      <c r="RTQ70" s="685"/>
      <c r="RTR70" s="685"/>
      <c r="RTS70" s="685"/>
      <c r="RTT70" s="685"/>
      <c r="RTU70" s="685"/>
      <c r="RTV70" s="685"/>
      <c r="RTW70" s="685"/>
      <c r="RTX70" s="685"/>
      <c r="RTY70" s="685"/>
      <c r="RTZ70" s="685"/>
      <c r="RUA70" s="685"/>
      <c r="RUB70" s="685"/>
      <c r="RUC70" s="685"/>
      <c r="RUD70" s="685"/>
      <c r="RUE70" s="685"/>
      <c r="RUF70" s="685"/>
      <c r="RUG70" s="685"/>
      <c r="RUH70" s="685"/>
      <c r="RUI70" s="685"/>
      <c r="RUJ70" s="685"/>
      <c r="RUK70" s="685"/>
      <c r="RUL70" s="685"/>
      <c r="RUM70" s="685"/>
      <c r="RUN70" s="685"/>
      <c r="RUO70" s="685"/>
      <c r="RUP70" s="685"/>
      <c r="RUQ70" s="685"/>
      <c r="RUR70" s="685"/>
      <c r="RUS70" s="685"/>
      <c r="RUT70" s="685"/>
      <c r="RUU70" s="685"/>
      <c r="RUV70" s="685"/>
      <c r="RUW70" s="685"/>
      <c r="RUX70" s="685"/>
      <c r="RUY70" s="685"/>
      <c r="RUZ70" s="685"/>
      <c r="RVA70" s="685"/>
      <c r="RVB70" s="685"/>
      <c r="RVC70" s="685"/>
      <c r="RVD70" s="685"/>
      <c r="RVE70" s="685"/>
      <c r="RVF70" s="685"/>
      <c r="RVG70" s="685"/>
      <c r="RVH70" s="685"/>
      <c r="RVI70" s="685"/>
      <c r="RVJ70" s="685"/>
      <c r="RVK70" s="685"/>
      <c r="RVL70" s="685"/>
      <c r="RVM70" s="685"/>
      <c r="RVN70" s="685"/>
      <c r="RVO70" s="685"/>
      <c r="RVP70" s="685"/>
      <c r="RVQ70" s="685"/>
      <c r="RVR70" s="685"/>
      <c r="RVS70" s="685"/>
      <c r="RVT70" s="685"/>
      <c r="RVU70" s="685"/>
      <c r="RVV70" s="685"/>
      <c r="RVW70" s="685"/>
      <c r="RVX70" s="685"/>
      <c r="RVY70" s="685"/>
      <c r="RVZ70" s="685"/>
      <c r="RWA70" s="685"/>
      <c r="RWB70" s="685"/>
      <c r="RWC70" s="685"/>
      <c r="RWD70" s="685"/>
      <c r="RWE70" s="685"/>
      <c r="RWF70" s="685"/>
      <c r="RWG70" s="685"/>
      <c r="RWH70" s="685"/>
      <c r="RWI70" s="685"/>
      <c r="RWJ70" s="685"/>
      <c r="RWK70" s="685"/>
      <c r="RWL70" s="685"/>
      <c r="RWM70" s="685"/>
      <c r="RWN70" s="685"/>
      <c r="RWO70" s="685"/>
      <c r="RWP70" s="685"/>
      <c r="RWQ70" s="685"/>
      <c r="RWR70" s="685"/>
      <c r="RWS70" s="685"/>
      <c r="RWT70" s="685"/>
      <c r="RWU70" s="685"/>
      <c r="RWV70" s="685"/>
      <c r="RWW70" s="685"/>
      <c r="RWX70" s="685"/>
      <c r="RWY70" s="685"/>
      <c r="RWZ70" s="685"/>
      <c r="RXA70" s="685"/>
      <c r="RXB70" s="685"/>
      <c r="RXC70" s="685"/>
      <c r="RXD70" s="685"/>
      <c r="RXE70" s="685"/>
      <c r="RXF70" s="685"/>
      <c r="RXG70" s="685"/>
      <c r="RXH70" s="685"/>
      <c r="RXI70" s="685"/>
      <c r="RXJ70" s="685"/>
      <c r="RXK70" s="685"/>
      <c r="RXL70" s="685"/>
      <c r="RXM70" s="685"/>
      <c r="RXN70" s="685"/>
      <c r="RXO70" s="685"/>
      <c r="RXP70" s="685"/>
      <c r="RXQ70" s="685"/>
      <c r="RXR70" s="685"/>
      <c r="RXS70" s="685"/>
      <c r="RXT70" s="685"/>
      <c r="RXU70" s="685"/>
      <c r="RXV70" s="685"/>
      <c r="RXW70" s="685"/>
      <c r="RXX70" s="685"/>
      <c r="RXY70" s="685"/>
      <c r="RXZ70" s="685"/>
      <c r="RYA70" s="685"/>
      <c r="RYB70" s="685"/>
      <c r="RYC70" s="685"/>
      <c r="RYD70" s="685"/>
      <c r="RYE70" s="685"/>
      <c r="RYF70" s="685"/>
      <c r="RYG70" s="685"/>
      <c r="RYH70" s="685"/>
      <c r="RYI70" s="685"/>
      <c r="RYJ70" s="685"/>
      <c r="RYK70" s="685"/>
      <c r="RYL70" s="685"/>
      <c r="RYM70" s="685"/>
      <c r="RYN70" s="685"/>
      <c r="RYO70" s="685"/>
      <c r="RYP70" s="685"/>
      <c r="RYQ70" s="685"/>
      <c r="RYR70" s="685"/>
      <c r="RYS70" s="685"/>
      <c r="RYT70" s="685"/>
      <c r="RYU70" s="685"/>
      <c r="RYV70" s="685"/>
      <c r="RYW70" s="685"/>
      <c r="RYX70" s="685"/>
      <c r="RYY70" s="685"/>
      <c r="RYZ70" s="685"/>
      <c r="RZA70" s="685"/>
      <c r="RZB70" s="685"/>
      <c r="RZC70" s="685"/>
      <c r="RZD70" s="685"/>
      <c r="RZE70" s="685"/>
      <c r="RZF70" s="685"/>
      <c r="RZG70" s="685"/>
      <c r="RZH70" s="685"/>
      <c r="RZI70" s="685"/>
      <c r="RZJ70" s="685"/>
      <c r="RZK70" s="685"/>
      <c r="RZL70" s="685"/>
      <c r="RZM70" s="685"/>
      <c r="RZN70" s="685"/>
      <c r="RZO70" s="685"/>
      <c r="RZP70" s="685"/>
      <c r="RZQ70" s="685"/>
      <c r="RZR70" s="685"/>
      <c r="RZS70" s="685"/>
      <c r="RZT70" s="685"/>
      <c r="RZU70" s="685"/>
      <c r="RZV70" s="685"/>
      <c r="RZW70" s="685"/>
      <c r="RZX70" s="685"/>
      <c r="RZY70" s="685"/>
      <c r="RZZ70" s="685"/>
      <c r="SAA70" s="685"/>
      <c r="SAB70" s="685"/>
      <c r="SAC70" s="685"/>
      <c r="SAD70" s="685"/>
      <c r="SAE70" s="685"/>
      <c r="SAF70" s="685"/>
      <c r="SAG70" s="685"/>
      <c r="SAH70" s="685"/>
      <c r="SAI70" s="685"/>
      <c r="SAJ70" s="685"/>
      <c r="SAK70" s="685"/>
      <c r="SAL70" s="685"/>
      <c r="SAM70" s="685"/>
      <c r="SAN70" s="685"/>
      <c r="SAO70" s="685"/>
      <c r="SAP70" s="685"/>
      <c r="SAQ70" s="685"/>
      <c r="SAR70" s="685"/>
      <c r="SAS70" s="685"/>
      <c r="SAT70" s="685"/>
      <c r="SAU70" s="685"/>
      <c r="SAV70" s="685"/>
      <c r="SAW70" s="685"/>
      <c r="SAX70" s="685"/>
      <c r="SAY70" s="685"/>
      <c r="SAZ70" s="685"/>
      <c r="SBA70" s="685"/>
      <c r="SBB70" s="685"/>
      <c r="SBC70" s="685"/>
      <c r="SBD70" s="685"/>
      <c r="SBE70" s="685"/>
      <c r="SBF70" s="685"/>
      <c r="SBG70" s="685"/>
      <c r="SBH70" s="685"/>
      <c r="SBI70" s="685"/>
      <c r="SBJ70" s="685"/>
      <c r="SBK70" s="685"/>
      <c r="SBL70" s="685"/>
      <c r="SBM70" s="685"/>
      <c r="SBN70" s="685"/>
      <c r="SBO70" s="685"/>
      <c r="SBP70" s="685"/>
      <c r="SBQ70" s="685"/>
      <c r="SBR70" s="685"/>
      <c r="SBS70" s="685"/>
      <c r="SBT70" s="685"/>
      <c r="SBU70" s="685"/>
      <c r="SBV70" s="685"/>
      <c r="SBW70" s="685"/>
      <c r="SBX70" s="685"/>
      <c r="SBY70" s="685"/>
      <c r="SBZ70" s="685"/>
      <c r="SCA70" s="685"/>
      <c r="SCB70" s="685"/>
      <c r="SCC70" s="685"/>
      <c r="SCD70" s="685"/>
      <c r="SCE70" s="685"/>
      <c r="SCF70" s="685"/>
      <c r="SCG70" s="685"/>
      <c r="SCH70" s="685"/>
      <c r="SCI70" s="685"/>
      <c r="SCJ70" s="685"/>
      <c r="SCK70" s="685"/>
      <c r="SCL70" s="685"/>
      <c r="SCM70" s="685"/>
      <c r="SCN70" s="685"/>
      <c r="SCO70" s="685"/>
      <c r="SCP70" s="685"/>
      <c r="SCQ70" s="685"/>
      <c r="SCR70" s="685"/>
      <c r="SCS70" s="685"/>
      <c r="SCT70" s="685"/>
      <c r="SCU70" s="685"/>
      <c r="SCV70" s="685"/>
      <c r="SCW70" s="685"/>
      <c r="SCX70" s="685"/>
      <c r="SCY70" s="685"/>
      <c r="SCZ70" s="685"/>
      <c r="SDA70" s="685"/>
      <c r="SDB70" s="685"/>
      <c r="SDC70" s="685"/>
      <c r="SDD70" s="685"/>
      <c r="SDE70" s="685"/>
      <c r="SDF70" s="685"/>
      <c r="SDG70" s="685"/>
      <c r="SDH70" s="685"/>
      <c r="SDI70" s="685"/>
      <c r="SDJ70" s="685"/>
      <c r="SDK70" s="685"/>
      <c r="SDL70" s="685"/>
      <c r="SDM70" s="685"/>
      <c r="SDN70" s="685"/>
      <c r="SDO70" s="685"/>
      <c r="SDP70" s="685"/>
      <c r="SDQ70" s="685"/>
      <c r="SDR70" s="685"/>
      <c r="SDS70" s="685"/>
      <c r="SDT70" s="685"/>
      <c r="SDU70" s="685"/>
      <c r="SDV70" s="685"/>
      <c r="SDW70" s="685"/>
      <c r="SDX70" s="685"/>
      <c r="SDY70" s="685"/>
      <c r="SDZ70" s="685"/>
      <c r="SEA70" s="685"/>
      <c r="SEB70" s="685"/>
      <c r="SEC70" s="685"/>
      <c r="SED70" s="685"/>
      <c r="SEE70" s="685"/>
      <c r="SEF70" s="685"/>
      <c r="SEG70" s="685"/>
      <c r="SEH70" s="685"/>
      <c r="SEI70" s="685"/>
      <c r="SEJ70" s="685"/>
      <c r="SEK70" s="685"/>
      <c r="SEL70" s="685"/>
      <c r="SEM70" s="685"/>
      <c r="SEN70" s="685"/>
      <c r="SEO70" s="685"/>
      <c r="SEP70" s="685"/>
      <c r="SEQ70" s="685"/>
      <c r="SER70" s="685"/>
      <c r="SES70" s="685"/>
      <c r="SET70" s="685"/>
      <c r="SEU70" s="685"/>
      <c r="SEV70" s="685"/>
      <c r="SEW70" s="685"/>
      <c r="SEX70" s="685"/>
      <c r="SEY70" s="685"/>
      <c r="SEZ70" s="685"/>
      <c r="SFA70" s="685"/>
      <c r="SFB70" s="685"/>
      <c r="SFC70" s="685"/>
      <c r="SFD70" s="685"/>
      <c r="SFE70" s="685"/>
      <c r="SFF70" s="685"/>
      <c r="SFG70" s="685"/>
      <c r="SFH70" s="685"/>
      <c r="SFI70" s="685"/>
      <c r="SFJ70" s="685"/>
      <c r="SFK70" s="685"/>
      <c r="SFL70" s="685"/>
      <c r="SFM70" s="685"/>
      <c r="SFN70" s="685"/>
      <c r="SFO70" s="685"/>
      <c r="SFP70" s="685"/>
      <c r="SFQ70" s="685"/>
      <c r="SFR70" s="685"/>
      <c r="SFS70" s="685"/>
      <c r="SFT70" s="685"/>
      <c r="SFU70" s="685"/>
      <c r="SFV70" s="685"/>
      <c r="SFW70" s="685"/>
      <c r="SFX70" s="685"/>
      <c r="SFY70" s="685"/>
      <c r="SFZ70" s="685"/>
      <c r="SGA70" s="685"/>
      <c r="SGB70" s="685"/>
      <c r="SGC70" s="685"/>
      <c r="SGD70" s="685"/>
      <c r="SGE70" s="685"/>
      <c r="SGF70" s="685"/>
      <c r="SGG70" s="685"/>
      <c r="SGH70" s="685"/>
      <c r="SGI70" s="685"/>
      <c r="SGJ70" s="685"/>
      <c r="SGK70" s="685"/>
      <c r="SGL70" s="685"/>
      <c r="SGM70" s="685"/>
      <c r="SGN70" s="685"/>
      <c r="SGO70" s="685"/>
      <c r="SGP70" s="685"/>
      <c r="SGQ70" s="685"/>
      <c r="SGR70" s="685"/>
      <c r="SGS70" s="685"/>
      <c r="SGT70" s="685"/>
      <c r="SGU70" s="685"/>
      <c r="SGV70" s="685"/>
      <c r="SGW70" s="685"/>
      <c r="SGX70" s="685"/>
      <c r="SGY70" s="685"/>
      <c r="SGZ70" s="685"/>
      <c r="SHA70" s="685"/>
      <c r="SHB70" s="685"/>
      <c r="SHC70" s="685"/>
      <c r="SHD70" s="685"/>
      <c r="SHE70" s="685"/>
      <c r="SHF70" s="685"/>
      <c r="SHG70" s="685"/>
      <c r="SHH70" s="685"/>
      <c r="SHI70" s="685"/>
      <c r="SHJ70" s="685"/>
      <c r="SHK70" s="685"/>
      <c r="SHL70" s="685"/>
      <c r="SHM70" s="685"/>
      <c r="SHN70" s="685"/>
      <c r="SHO70" s="685"/>
      <c r="SHP70" s="685"/>
      <c r="SHQ70" s="685"/>
      <c r="SHR70" s="685"/>
      <c r="SHS70" s="685"/>
      <c r="SHT70" s="685"/>
      <c r="SHU70" s="685"/>
      <c r="SHV70" s="685"/>
      <c r="SHW70" s="685"/>
      <c r="SHX70" s="685"/>
      <c r="SHY70" s="685"/>
      <c r="SHZ70" s="685"/>
      <c r="SIA70" s="685"/>
      <c r="SIB70" s="685"/>
      <c r="SIC70" s="685"/>
      <c r="SID70" s="685"/>
      <c r="SIE70" s="685"/>
      <c r="SIF70" s="685"/>
      <c r="SIG70" s="685"/>
      <c r="SIH70" s="685"/>
      <c r="SII70" s="685"/>
      <c r="SIJ70" s="685"/>
      <c r="SIK70" s="685"/>
      <c r="SIL70" s="685"/>
      <c r="SIM70" s="685"/>
      <c r="SIN70" s="685"/>
      <c r="SIO70" s="685"/>
      <c r="SIP70" s="685"/>
      <c r="SIQ70" s="685"/>
      <c r="SIR70" s="685"/>
      <c r="SIS70" s="685"/>
      <c r="SIT70" s="685"/>
      <c r="SIU70" s="685"/>
      <c r="SIV70" s="685"/>
      <c r="SIW70" s="685"/>
      <c r="SIX70" s="685"/>
      <c r="SIY70" s="685"/>
      <c r="SIZ70" s="685"/>
      <c r="SJA70" s="685"/>
      <c r="SJB70" s="685"/>
      <c r="SJC70" s="685"/>
      <c r="SJD70" s="685"/>
      <c r="SJE70" s="685"/>
      <c r="SJF70" s="685"/>
      <c r="SJG70" s="685"/>
      <c r="SJH70" s="685"/>
      <c r="SJI70" s="685"/>
      <c r="SJJ70" s="685"/>
      <c r="SJK70" s="685"/>
      <c r="SJL70" s="685"/>
      <c r="SJM70" s="685"/>
      <c r="SJN70" s="685"/>
      <c r="SJO70" s="685"/>
      <c r="SJP70" s="685"/>
      <c r="SJQ70" s="685"/>
      <c r="SJR70" s="685"/>
      <c r="SJS70" s="685"/>
      <c r="SJT70" s="685"/>
      <c r="SJU70" s="685"/>
      <c r="SJV70" s="685"/>
      <c r="SJW70" s="685"/>
      <c r="SJX70" s="685"/>
      <c r="SJY70" s="685"/>
      <c r="SJZ70" s="685"/>
      <c r="SKA70" s="685"/>
      <c r="SKB70" s="685"/>
      <c r="SKC70" s="685"/>
      <c r="SKD70" s="685"/>
      <c r="SKE70" s="685"/>
      <c r="SKF70" s="685"/>
      <c r="SKG70" s="685"/>
      <c r="SKH70" s="685"/>
      <c r="SKI70" s="685"/>
      <c r="SKJ70" s="685"/>
      <c r="SKK70" s="685"/>
      <c r="SKL70" s="685"/>
      <c r="SKM70" s="685"/>
      <c r="SKN70" s="685"/>
      <c r="SKO70" s="685"/>
      <c r="SKP70" s="685"/>
      <c r="SKQ70" s="685"/>
      <c r="SKR70" s="685"/>
      <c r="SKS70" s="685"/>
      <c r="SKT70" s="685"/>
      <c r="SKU70" s="685"/>
      <c r="SKV70" s="685"/>
      <c r="SKW70" s="685"/>
      <c r="SKX70" s="685"/>
      <c r="SKY70" s="685"/>
      <c r="SKZ70" s="685"/>
      <c r="SLA70" s="685"/>
      <c r="SLB70" s="685"/>
      <c r="SLC70" s="685"/>
      <c r="SLD70" s="685"/>
      <c r="SLE70" s="685"/>
      <c r="SLF70" s="685"/>
      <c r="SLG70" s="685"/>
      <c r="SLH70" s="685"/>
      <c r="SLI70" s="685"/>
      <c r="SLJ70" s="685"/>
      <c r="SLK70" s="685"/>
      <c r="SLL70" s="685"/>
      <c r="SLM70" s="685"/>
      <c r="SLN70" s="685"/>
      <c r="SLO70" s="685"/>
      <c r="SLP70" s="685"/>
      <c r="SLQ70" s="685"/>
      <c r="SLR70" s="685"/>
      <c r="SLS70" s="685"/>
      <c r="SLT70" s="685"/>
      <c r="SLU70" s="685"/>
      <c r="SLV70" s="685"/>
      <c r="SLW70" s="685"/>
      <c r="SLX70" s="685"/>
      <c r="SLY70" s="685"/>
      <c r="SLZ70" s="685"/>
      <c r="SMA70" s="685"/>
      <c r="SMB70" s="685"/>
      <c r="SMC70" s="685"/>
      <c r="SMD70" s="685"/>
      <c r="SME70" s="685"/>
      <c r="SMF70" s="685"/>
      <c r="SMG70" s="685"/>
      <c r="SMH70" s="685"/>
      <c r="SMI70" s="685"/>
      <c r="SMJ70" s="685"/>
      <c r="SMK70" s="685"/>
      <c r="SML70" s="685"/>
      <c r="SMM70" s="685"/>
      <c r="SMN70" s="685"/>
      <c r="SMO70" s="685"/>
      <c r="SMP70" s="685"/>
      <c r="SMQ70" s="685"/>
      <c r="SMR70" s="685"/>
      <c r="SMS70" s="685"/>
      <c r="SMT70" s="685"/>
      <c r="SMU70" s="685"/>
      <c r="SMV70" s="685"/>
      <c r="SMW70" s="685"/>
      <c r="SMX70" s="685"/>
      <c r="SMY70" s="685"/>
      <c r="SMZ70" s="685"/>
      <c r="SNA70" s="685"/>
      <c r="SNB70" s="685"/>
      <c r="SNC70" s="685"/>
      <c r="SND70" s="685"/>
      <c r="SNE70" s="685"/>
      <c r="SNF70" s="685"/>
      <c r="SNG70" s="685"/>
      <c r="SNH70" s="685"/>
      <c r="SNI70" s="685"/>
      <c r="SNJ70" s="685"/>
      <c r="SNK70" s="685"/>
      <c r="SNL70" s="685"/>
      <c r="SNM70" s="685"/>
      <c r="SNN70" s="685"/>
      <c r="SNO70" s="685"/>
      <c r="SNP70" s="685"/>
      <c r="SNQ70" s="685"/>
      <c r="SNR70" s="685"/>
      <c r="SNS70" s="685"/>
      <c r="SNT70" s="685"/>
      <c r="SNU70" s="685"/>
      <c r="SNV70" s="685"/>
      <c r="SNW70" s="685"/>
      <c r="SNX70" s="685"/>
      <c r="SNY70" s="685"/>
      <c r="SNZ70" s="685"/>
      <c r="SOA70" s="685"/>
      <c r="SOB70" s="685"/>
      <c r="SOC70" s="685"/>
      <c r="SOD70" s="685"/>
      <c r="SOE70" s="685"/>
      <c r="SOF70" s="685"/>
      <c r="SOG70" s="685"/>
      <c r="SOH70" s="685"/>
      <c r="SOI70" s="685"/>
      <c r="SOJ70" s="685"/>
      <c r="SOK70" s="685"/>
      <c r="SOL70" s="685"/>
      <c r="SOM70" s="685"/>
      <c r="SON70" s="685"/>
      <c r="SOO70" s="685"/>
      <c r="SOP70" s="685"/>
      <c r="SOQ70" s="685"/>
      <c r="SOR70" s="685"/>
      <c r="SOS70" s="685"/>
      <c r="SOT70" s="685"/>
      <c r="SOU70" s="685"/>
      <c r="SOV70" s="685"/>
      <c r="SOW70" s="685"/>
      <c r="SOX70" s="685"/>
      <c r="SOY70" s="685"/>
      <c r="SOZ70" s="685"/>
      <c r="SPA70" s="685"/>
      <c r="SPB70" s="685"/>
      <c r="SPC70" s="685"/>
      <c r="SPD70" s="685"/>
      <c r="SPE70" s="685"/>
      <c r="SPF70" s="685"/>
      <c r="SPG70" s="685"/>
      <c r="SPH70" s="685"/>
      <c r="SPI70" s="685"/>
      <c r="SPJ70" s="685"/>
      <c r="SPK70" s="685"/>
      <c r="SPL70" s="685"/>
      <c r="SPM70" s="685"/>
      <c r="SPN70" s="685"/>
      <c r="SPO70" s="685"/>
      <c r="SPP70" s="685"/>
      <c r="SPQ70" s="685"/>
      <c r="SPR70" s="685"/>
      <c r="SPS70" s="685"/>
      <c r="SPT70" s="685"/>
      <c r="SPU70" s="685"/>
      <c r="SPV70" s="685"/>
      <c r="SPW70" s="685"/>
      <c r="SPX70" s="685"/>
      <c r="SPY70" s="685"/>
      <c r="SPZ70" s="685"/>
      <c r="SQA70" s="685"/>
      <c r="SQB70" s="685"/>
      <c r="SQC70" s="685"/>
      <c r="SQD70" s="685"/>
      <c r="SQE70" s="685"/>
      <c r="SQF70" s="685"/>
      <c r="SQG70" s="685"/>
      <c r="SQH70" s="685"/>
      <c r="SQI70" s="685"/>
      <c r="SQJ70" s="685"/>
      <c r="SQK70" s="685"/>
      <c r="SQL70" s="685"/>
      <c r="SQM70" s="685"/>
      <c r="SQN70" s="685"/>
      <c r="SQO70" s="685"/>
      <c r="SQP70" s="685"/>
      <c r="SQQ70" s="685"/>
      <c r="SQR70" s="685"/>
      <c r="SQS70" s="685"/>
      <c r="SQT70" s="685"/>
      <c r="SQU70" s="685"/>
      <c r="SQV70" s="685"/>
      <c r="SQW70" s="685"/>
      <c r="SQX70" s="685"/>
      <c r="SQY70" s="685"/>
      <c r="SQZ70" s="685"/>
      <c r="SRA70" s="685"/>
      <c r="SRB70" s="685"/>
      <c r="SRC70" s="685"/>
      <c r="SRD70" s="685"/>
      <c r="SRE70" s="685"/>
      <c r="SRF70" s="685"/>
      <c r="SRG70" s="685"/>
      <c r="SRH70" s="685"/>
      <c r="SRI70" s="685"/>
      <c r="SRJ70" s="685"/>
      <c r="SRK70" s="685"/>
      <c r="SRL70" s="685"/>
      <c r="SRM70" s="685"/>
      <c r="SRN70" s="685"/>
      <c r="SRO70" s="685"/>
      <c r="SRP70" s="685"/>
      <c r="SRQ70" s="685"/>
      <c r="SRR70" s="685"/>
      <c r="SRS70" s="685"/>
      <c r="SRT70" s="685"/>
      <c r="SRU70" s="685"/>
      <c r="SRV70" s="685"/>
      <c r="SRW70" s="685"/>
      <c r="SRX70" s="685"/>
      <c r="SRY70" s="685"/>
      <c r="SRZ70" s="685"/>
      <c r="SSA70" s="685"/>
      <c r="SSB70" s="685"/>
      <c r="SSC70" s="685"/>
      <c r="SSD70" s="685"/>
      <c r="SSE70" s="685"/>
      <c r="SSF70" s="685"/>
      <c r="SSG70" s="685"/>
      <c r="SSH70" s="685"/>
      <c r="SSI70" s="685"/>
      <c r="SSJ70" s="685"/>
      <c r="SSK70" s="685"/>
      <c r="SSL70" s="685"/>
      <c r="SSM70" s="685"/>
      <c r="SSN70" s="685"/>
      <c r="SSO70" s="685"/>
      <c r="SSP70" s="685"/>
      <c r="SSQ70" s="685"/>
      <c r="SSR70" s="685"/>
      <c r="SSS70" s="685"/>
      <c r="SST70" s="685"/>
      <c r="SSU70" s="685"/>
      <c r="SSV70" s="685"/>
      <c r="SSW70" s="685"/>
      <c r="SSX70" s="685"/>
      <c r="SSY70" s="685"/>
      <c r="SSZ70" s="685"/>
      <c r="STA70" s="685"/>
      <c r="STB70" s="685"/>
      <c r="STC70" s="685"/>
      <c r="STD70" s="685"/>
      <c r="STE70" s="685"/>
      <c r="STF70" s="685"/>
      <c r="STG70" s="685"/>
      <c r="STH70" s="685"/>
      <c r="STI70" s="685"/>
      <c r="STJ70" s="685"/>
      <c r="STK70" s="685"/>
      <c r="STL70" s="685"/>
      <c r="STM70" s="685"/>
      <c r="STN70" s="685"/>
      <c r="STO70" s="685"/>
      <c r="STP70" s="685"/>
      <c r="STQ70" s="685"/>
      <c r="STR70" s="685"/>
      <c r="STS70" s="685"/>
      <c r="STT70" s="685"/>
      <c r="STU70" s="685"/>
      <c r="STV70" s="685"/>
      <c r="STW70" s="685"/>
      <c r="STX70" s="685"/>
      <c r="STY70" s="685"/>
      <c r="STZ70" s="685"/>
      <c r="SUA70" s="685"/>
      <c r="SUB70" s="685"/>
      <c r="SUC70" s="685"/>
      <c r="SUD70" s="685"/>
      <c r="SUE70" s="685"/>
      <c r="SUF70" s="685"/>
      <c r="SUG70" s="685"/>
      <c r="SUH70" s="685"/>
      <c r="SUI70" s="685"/>
      <c r="SUJ70" s="685"/>
      <c r="SUK70" s="685"/>
      <c r="SUL70" s="685"/>
      <c r="SUM70" s="685"/>
      <c r="SUN70" s="685"/>
      <c r="SUO70" s="685"/>
      <c r="SUP70" s="685"/>
      <c r="SUQ70" s="685"/>
      <c r="SUR70" s="685"/>
      <c r="SUS70" s="685"/>
      <c r="SUT70" s="685"/>
      <c r="SUU70" s="685"/>
      <c r="SUV70" s="685"/>
      <c r="SUW70" s="685"/>
      <c r="SUX70" s="685"/>
      <c r="SUY70" s="685"/>
      <c r="SUZ70" s="685"/>
      <c r="SVA70" s="685"/>
      <c r="SVB70" s="685"/>
      <c r="SVC70" s="685"/>
      <c r="SVD70" s="685"/>
      <c r="SVE70" s="685"/>
      <c r="SVF70" s="685"/>
      <c r="SVG70" s="685"/>
      <c r="SVH70" s="685"/>
      <c r="SVI70" s="685"/>
      <c r="SVJ70" s="685"/>
      <c r="SVK70" s="685"/>
      <c r="SVL70" s="685"/>
      <c r="SVM70" s="685"/>
      <c r="SVN70" s="685"/>
      <c r="SVO70" s="685"/>
      <c r="SVP70" s="685"/>
      <c r="SVQ70" s="685"/>
      <c r="SVR70" s="685"/>
      <c r="SVS70" s="685"/>
      <c r="SVT70" s="685"/>
      <c r="SVU70" s="685"/>
      <c r="SVV70" s="685"/>
      <c r="SVW70" s="685"/>
      <c r="SVX70" s="685"/>
      <c r="SVY70" s="685"/>
      <c r="SVZ70" s="685"/>
      <c r="SWA70" s="685"/>
      <c r="SWB70" s="685"/>
      <c r="SWC70" s="685"/>
      <c r="SWD70" s="685"/>
      <c r="SWE70" s="685"/>
      <c r="SWF70" s="685"/>
      <c r="SWG70" s="685"/>
      <c r="SWH70" s="685"/>
      <c r="SWI70" s="685"/>
      <c r="SWJ70" s="685"/>
      <c r="SWK70" s="685"/>
      <c r="SWL70" s="685"/>
      <c r="SWM70" s="685"/>
      <c r="SWN70" s="685"/>
      <c r="SWO70" s="685"/>
      <c r="SWP70" s="685"/>
      <c r="SWQ70" s="685"/>
      <c r="SWR70" s="685"/>
      <c r="SWS70" s="685"/>
      <c r="SWT70" s="685"/>
      <c r="SWU70" s="685"/>
      <c r="SWV70" s="685"/>
      <c r="SWW70" s="685"/>
      <c r="SWX70" s="685"/>
      <c r="SWY70" s="685"/>
      <c r="SWZ70" s="685"/>
      <c r="SXA70" s="685"/>
      <c r="SXB70" s="685"/>
      <c r="SXC70" s="685"/>
      <c r="SXD70" s="685"/>
      <c r="SXE70" s="685"/>
      <c r="SXF70" s="685"/>
      <c r="SXG70" s="685"/>
      <c r="SXH70" s="685"/>
      <c r="SXI70" s="685"/>
      <c r="SXJ70" s="685"/>
      <c r="SXK70" s="685"/>
      <c r="SXL70" s="685"/>
      <c r="SXM70" s="685"/>
      <c r="SXN70" s="685"/>
      <c r="SXO70" s="685"/>
      <c r="SXP70" s="685"/>
      <c r="SXQ70" s="685"/>
      <c r="SXR70" s="685"/>
      <c r="SXS70" s="685"/>
      <c r="SXT70" s="685"/>
      <c r="SXU70" s="685"/>
      <c r="SXV70" s="685"/>
      <c r="SXW70" s="685"/>
      <c r="SXX70" s="685"/>
      <c r="SXY70" s="685"/>
      <c r="SXZ70" s="685"/>
      <c r="SYA70" s="685"/>
      <c r="SYB70" s="685"/>
      <c r="SYC70" s="685"/>
      <c r="SYD70" s="685"/>
      <c r="SYE70" s="685"/>
      <c r="SYF70" s="685"/>
      <c r="SYG70" s="685"/>
      <c r="SYH70" s="685"/>
      <c r="SYI70" s="685"/>
      <c r="SYJ70" s="685"/>
      <c r="SYK70" s="685"/>
      <c r="SYL70" s="685"/>
      <c r="SYM70" s="685"/>
      <c r="SYN70" s="685"/>
      <c r="SYO70" s="685"/>
      <c r="SYP70" s="685"/>
      <c r="SYQ70" s="685"/>
      <c r="SYR70" s="685"/>
      <c r="SYS70" s="685"/>
      <c r="SYT70" s="685"/>
      <c r="SYU70" s="685"/>
      <c r="SYV70" s="685"/>
      <c r="SYW70" s="685"/>
      <c r="SYX70" s="685"/>
      <c r="SYY70" s="685"/>
      <c r="SYZ70" s="685"/>
      <c r="SZA70" s="685"/>
      <c r="SZB70" s="685"/>
      <c r="SZC70" s="685"/>
      <c r="SZD70" s="685"/>
      <c r="SZE70" s="685"/>
      <c r="SZF70" s="685"/>
      <c r="SZG70" s="685"/>
      <c r="SZH70" s="685"/>
      <c r="SZI70" s="685"/>
      <c r="SZJ70" s="685"/>
      <c r="SZK70" s="685"/>
      <c r="SZL70" s="685"/>
      <c r="SZM70" s="685"/>
      <c r="SZN70" s="685"/>
      <c r="SZO70" s="685"/>
      <c r="SZP70" s="685"/>
      <c r="SZQ70" s="685"/>
      <c r="SZR70" s="685"/>
      <c r="SZS70" s="685"/>
      <c r="SZT70" s="685"/>
      <c r="SZU70" s="685"/>
      <c r="SZV70" s="685"/>
      <c r="SZW70" s="685"/>
      <c r="SZX70" s="685"/>
      <c r="SZY70" s="685"/>
      <c r="SZZ70" s="685"/>
      <c r="TAA70" s="685"/>
      <c r="TAB70" s="685"/>
      <c r="TAC70" s="685"/>
      <c r="TAD70" s="685"/>
      <c r="TAE70" s="685"/>
      <c r="TAF70" s="685"/>
      <c r="TAG70" s="685"/>
      <c r="TAH70" s="685"/>
      <c r="TAI70" s="685"/>
      <c r="TAJ70" s="685"/>
      <c r="TAK70" s="685"/>
      <c r="TAL70" s="685"/>
      <c r="TAM70" s="685"/>
      <c r="TAN70" s="685"/>
      <c r="TAO70" s="685"/>
      <c r="TAP70" s="685"/>
      <c r="TAQ70" s="685"/>
      <c r="TAR70" s="685"/>
      <c r="TAS70" s="685"/>
      <c r="TAT70" s="685"/>
      <c r="TAU70" s="685"/>
      <c r="TAV70" s="685"/>
      <c r="TAW70" s="685"/>
      <c r="TAX70" s="685"/>
      <c r="TAY70" s="685"/>
      <c r="TAZ70" s="685"/>
      <c r="TBA70" s="685"/>
      <c r="TBB70" s="685"/>
      <c r="TBC70" s="685"/>
      <c r="TBD70" s="685"/>
      <c r="TBE70" s="685"/>
      <c r="TBF70" s="685"/>
      <c r="TBG70" s="685"/>
      <c r="TBH70" s="685"/>
      <c r="TBI70" s="685"/>
      <c r="TBJ70" s="685"/>
      <c r="TBK70" s="685"/>
      <c r="TBL70" s="685"/>
      <c r="TBM70" s="685"/>
      <c r="TBN70" s="685"/>
      <c r="TBO70" s="685"/>
      <c r="TBP70" s="685"/>
      <c r="TBQ70" s="685"/>
      <c r="TBR70" s="685"/>
      <c r="TBS70" s="685"/>
      <c r="TBT70" s="685"/>
      <c r="TBU70" s="685"/>
      <c r="TBV70" s="685"/>
      <c r="TBW70" s="685"/>
      <c r="TBX70" s="685"/>
      <c r="TBY70" s="685"/>
      <c r="TBZ70" s="685"/>
      <c r="TCA70" s="685"/>
      <c r="TCB70" s="685"/>
      <c r="TCC70" s="685"/>
      <c r="TCD70" s="685"/>
      <c r="TCE70" s="685"/>
      <c r="TCF70" s="685"/>
      <c r="TCG70" s="685"/>
      <c r="TCH70" s="685"/>
      <c r="TCI70" s="685"/>
      <c r="TCJ70" s="685"/>
      <c r="TCK70" s="685"/>
      <c r="TCL70" s="685"/>
      <c r="TCM70" s="685"/>
      <c r="TCN70" s="685"/>
      <c r="TCO70" s="685"/>
      <c r="TCP70" s="685"/>
      <c r="TCQ70" s="685"/>
      <c r="TCR70" s="685"/>
      <c r="TCS70" s="685"/>
      <c r="TCT70" s="685"/>
      <c r="TCU70" s="685"/>
      <c r="TCV70" s="685"/>
      <c r="TCW70" s="685"/>
      <c r="TCX70" s="685"/>
      <c r="TCY70" s="685"/>
      <c r="TCZ70" s="685"/>
      <c r="TDA70" s="685"/>
      <c r="TDB70" s="685"/>
      <c r="TDC70" s="685"/>
      <c r="TDD70" s="685"/>
      <c r="TDE70" s="685"/>
      <c r="TDF70" s="685"/>
      <c r="TDG70" s="685"/>
      <c r="TDH70" s="685"/>
      <c r="TDI70" s="685"/>
      <c r="TDJ70" s="685"/>
      <c r="TDK70" s="685"/>
      <c r="TDL70" s="685"/>
      <c r="TDM70" s="685"/>
      <c r="TDN70" s="685"/>
      <c r="TDO70" s="685"/>
      <c r="TDP70" s="685"/>
      <c r="TDQ70" s="685"/>
      <c r="TDR70" s="685"/>
      <c r="TDS70" s="685"/>
      <c r="TDT70" s="685"/>
      <c r="TDU70" s="685"/>
      <c r="TDV70" s="685"/>
      <c r="TDW70" s="685"/>
      <c r="TDX70" s="685"/>
      <c r="TDY70" s="685"/>
      <c r="TDZ70" s="685"/>
      <c r="TEA70" s="685"/>
      <c r="TEB70" s="685"/>
      <c r="TEC70" s="685"/>
      <c r="TED70" s="685"/>
      <c r="TEE70" s="685"/>
      <c r="TEF70" s="685"/>
      <c r="TEG70" s="685"/>
      <c r="TEH70" s="685"/>
      <c r="TEI70" s="685"/>
      <c r="TEJ70" s="685"/>
      <c r="TEK70" s="685"/>
      <c r="TEL70" s="685"/>
      <c r="TEM70" s="685"/>
      <c r="TEN70" s="685"/>
      <c r="TEO70" s="685"/>
      <c r="TEP70" s="685"/>
      <c r="TEQ70" s="685"/>
      <c r="TER70" s="685"/>
      <c r="TES70" s="685"/>
      <c r="TET70" s="685"/>
      <c r="TEU70" s="685"/>
      <c r="TEV70" s="685"/>
      <c r="TEW70" s="685"/>
      <c r="TEX70" s="685"/>
      <c r="TEY70" s="685"/>
      <c r="TEZ70" s="685"/>
      <c r="TFA70" s="685"/>
      <c r="TFB70" s="685"/>
      <c r="TFC70" s="685"/>
      <c r="TFD70" s="685"/>
      <c r="TFE70" s="685"/>
      <c r="TFF70" s="685"/>
      <c r="TFG70" s="685"/>
      <c r="TFH70" s="685"/>
      <c r="TFI70" s="685"/>
      <c r="TFJ70" s="685"/>
      <c r="TFK70" s="685"/>
      <c r="TFL70" s="685"/>
      <c r="TFM70" s="685"/>
      <c r="TFN70" s="685"/>
      <c r="TFO70" s="685"/>
      <c r="TFP70" s="685"/>
      <c r="TFQ70" s="685"/>
      <c r="TFR70" s="685"/>
      <c r="TFS70" s="685"/>
      <c r="TFT70" s="685"/>
      <c r="TFU70" s="685"/>
      <c r="TFV70" s="685"/>
      <c r="TFW70" s="685"/>
      <c r="TFX70" s="685"/>
      <c r="TFY70" s="685"/>
      <c r="TFZ70" s="685"/>
      <c r="TGA70" s="685"/>
      <c r="TGB70" s="685"/>
      <c r="TGC70" s="685"/>
      <c r="TGD70" s="685"/>
      <c r="TGE70" s="685"/>
      <c r="TGF70" s="685"/>
      <c r="TGG70" s="685"/>
      <c r="TGH70" s="685"/>
      <c r="TGI70" s="685"/>
      <c r="TGJ70" s="685"/>
      <c r="TGK70" s="685"/>
      <c r="TGL70" s="685"/>
      <c r="TGM70" s="685"/>
      <c r="TGN70" s="685"/>
      <c r="TGO70" s="685"/>
      <c r="TGP70" s="685"/>
      <c r="TGQ70" s="685"/>
      <c r="TGR70" s="685"/>
      <c r="TGS70" s="685"/>
      <c r="TGT70" s="685"/>
      <c r="TGU70" s="685"/>
      <c r="TGV70" s="685"/>
      <c r="TGW70" s="685"/>
      <c r="TGX70" s="685"/>
      <c r="TGY70" s="685"/>
      <c r="TGZ70" s="685"/>
      <c r="THA70" s="685"/>
      <c r="THB70" s="685"/>
      <c r="THC70" s="685"/>
      <c r="THD70" s="685"/>
      <c r="THE70" s="685"/>
      <c r="THF70" s="685"/>
      <c r="THG70" s="685"/>
      <c r="THH70" s="685"/>
      <c r="THI70" s="685"/>
      <c r="THJ70" s="685"/>
      <c r="THK70" s="685"/>
      <c r="THL70" s="685"/>
      <c r="THM70" s="685"/>
      <c r="THN70" s="685"/>
      <c r="THO70" s="685"/>
      <c r="THP70" s="685"/>
      <c r="THQ70" s="685"/>
      <c r="THR70" s="685"/>
      <c r="THS70" s="685"/>
      <c r="THT70" s="685"/>
      <c r="THU70" s="685"/>
      <c r="THV70" s="685"/>
      <c r="THW70" s="685"/>
      <c r="THX70" s="685"/>
      <c r="THY70" s="685"/>
      <c r="THZ70" s="685"/>
      <c r="TIA70" s="685"/>
      <c r="TIB70" s="685"/>
      <c r="TIC70" s="685"/>
      <c r="TID70" s="685"/>
      <c r="TIE70" s="685"/>
      <c r="TIF70" s="685"/>
      <c r="TIG70" s="685"/>
      <c r="TIH70" s="685"/>
      <c r="TII70" s="685"/>
      <c r="TIJ70" s="685"/>
      <c r="TIK70" s="685"/>
      <c r="TIL70" s="685"/>
      <c r="TIM70" s="685"/>
      <c r="TIN70" s="685"/>
      <c r="TIO70" s="685"/>
      <c r="TIP70" s="685"/>
      <c r="TIQ70" s="685"/>
      <c r="TIR70" s="685"/>
      <c r="TIS70" s="685"/>
      <c r="TIT70" s="685"/>
      <c r="TIU70" s="685"/>
      <c r="TIV70" s="685"/>
      <c r="TIW70" s="685"/>
      <c r="TIX70" s="685"/>
      <c r="TIY70" s="685"/>
      <c r="TIZ70" s="685"/>
      <c r="TJA70" s="685"/>
      <c r="TJB70" s="685"/>
      <c r="TJC70" s="685"/>
      <c r="TJD70" s="685"/>
      <c r="TJE70" s="685"/>
      <c r="TJF70" s="685"/>
      <c r="TJG70" s="685"/>
      <c r="TJH70" s="685"/>
      <c r="TJI70" s="685"/>
      <c r="TJJ70" s="685"/>
      <c r="TJK70" s="685"/>
      <c r="TJL70" s="685"/>
      <c r="TJM70" s="685"/>
      <c r="TJN70" s="685"/>
      <c r="TJO70" s="685"/>
      <c r="TJP70" s="685"/>
      <c r="TJQ70" s="685"/>
      <c r="TJR70" s="685"/>
      <c r="TJS70" s="685"/>
      <c r="TJT70" s="685"/>
      <c r="TJU70" s="685"/>
      <c r="TJV70" s="685"/>
      <c r="TJW70" s="685"/>
      <c r="TJX70" s="685"/>
      <c r="TJY70" s="685"/>
      <c r="TJZ70" s="685"/>
      <c r="TKA70" s="685"/>
      <c r="TKB70" s="685"/>
      <c r="TKC70" s="685"/>
      <c r="TKD70" s="685"/>
      <c r="TKE70" s="685"/>
      <c r="TKF70" s="685"/>
      <c r="TKG70" s="685"/>
      <c r="TKH70" s="685"/>
      <c r="TKI70" s="685"/>
      <c r="TKJ70" s="685"/>
      <c r="TKK70" s="685"/>
      <c r="TKL70" s="685"/>
      <c r="TKM70" s="685"/>
      <c r="TKN70" s="685"/>
      <c r="TKO70" s="685"/>
      <c r="TKP70" s="685"/>
      <c r="TKQ70" s="685"/>
      <c r="TKR70" s="685"/>
      <c r="TKS70" s="685"/>
      <c r="TKT70" s="685"/>
      <c r="TKU70" s="685"/>
      <c r="TKV70" s="685"/>
      <c r="TKW70" s="685"/>
      <c r="TKX70" s="685"/>
      <c r="TKY70" s="685"/>
      <c r="TKZ70" s="685"/>
      <c r="TLA70" s="685"/>
      <c r="TLB70" s="685"/>
      <c r="TLC70" s="685"/>
      <c r="TLD70" s="685"/>
      <c r="TLE70" s="685"/>
      <c r="TLF70" s="685"/>
      <c r="TLG70" s="685"/>
      <c r="TLH70" s="685"/>
      <c r="TLI70" s="685"/>
      <c r="TLJ70" s="685"/>
      <c r="TLK70" s="685"/>
      <c r="TLL70" s="685"/>
      <c r="TLM70" s="685"/>
      <c r="TLN70" s="685"/>
      <c r="TLO70" s="685"/>
      <c r="TLP70" s="685"/>
      <c r="TLQ70" s="685"/>
      <c r="TLR70" s="685"/>
      <c r="TLS70" s="685"/>
      <c r="TLT70" s="685"/>
      <c r="TLU70" s="685"/>
      <c r="TLV70" s="685"/>
      <c r="TLW70" s="685"/>
      <c r="TLX70" s="685"/>
      <c r="TLY70" s="685"/>
      <c r="TLZ70" s="685"/>
      <c r="TMA70" s="685"/>
      <c r="TMB70" s="685"/>
      <c r="TMC70" s="685"/>
      <c r="TMD70" s="685"/>
      <c r="TME70" s="685"/>
      <c r="TMF70" s="685"/>
      <c r="TMG70" s="685"/>
      <c r="TMH70" s="685"/>
      <c r="TMI70" s="685"/>
      <c r="TMJ70" s="685"/>
      <c r="TMK70" s="685"/>
      <c r="TML70" s="685"/>
      <c r="TMM70" s="685"/>
      <c r="TMN70" s="685"/>
      <c r="TMO70" s="685"/>
      <c r="TMP70" s="685"/>
      <c r="TMQ70" s="685"/>
      <c r="TMR70" s="685"/>
      <c r="TMS70" s="685"/>
      <c r="TMT70" s="685"/>
      <c r="TMU70" s="685"/>
      <c r="TMV70" s="685"/>
      <c r="TMW70" s="685"/>
      <c r="TMX70" s="685"/>
      <c r="TMY70" s="685"/>
      <c r="TMZ70" s="685"/>
      <c r="TNA70" s="685"/>
      <c r="TNB70" s="685"/>
      <c r="TNC70" s="685"/>
      <c r="TND70" s="685"/>
      <c r="TNE70" s="685"/>
      <c r="TNF70" s="685"/>
      <c r="TNG70" s="685"/>
      <c r="TNH70" s="685"/>
      <c r="TNI70" s="685"/>
      <c r="TNJ70" s="685"/>
      <c r="TNK70" s="685"/>
      <c r="TNL70" s="685"/>
      <c r="TNM70" s="685"/>
      <c r="TNN70" s="685"/>
      <c r="TNO70" s="685"/>
      <c r="TNP70" s="685"/>
      <c r="TNQ70" s="685"/>
      <c r="TNR70" s="685"/>
      <c r="TNS70" s="685"/>
      <c r="TNT70" s="685"/>
      <c r="TNU70" s="685"/>
      <c r="TNV70" s="685"/>
      <c r="TNW70" s="685"/>
      <c r="TNX70" s="685"/>
      <c r="TNY70" s="685"/>
      <c r="TNZ70" s="685"/>
      <c r="TOA70" s="685"/>
      <c r="TOB70" s="685"/>
      <c r="TOC70" s="685"/>
      <c r="TOD70" s="685"/>
      <c r="TOE70" s="685"/>
      <c r="TOF70" s="685"/>
      <c r="TOG70" s="685"/>
      <c r="TOH70" s="685"/>
      <c r="TOI70" s="685"/>
      <c r="TOJ70" s="685"/>
      <c r="TOK70" s="685"/>
      <c r="TOL70" s="685"/>
      <c r="TOM70" s="685"/>
      <c r="TON70" s="685"/>
      <c r="TOO70" s="685"/>
      <c r="TOP70" s="685"/>
      <c r="TOQ70" s="685"/>
      <c r="TOR70" s="685"/>
      <c r="TOS70" s="685"/>
      <c r="TOT70" s="685"/>
      <c r="TOU70" s="685"/>
      <c r="TOV70" s="685"/>
      <c r="TOW70" s="685"/>
      <c r="TOX70" s="685"/>
      <c r="TOY70" s="685"/>
      <c r="TOZ70" s="685"/>
      <c r="TPA70" s="685"/>
      <c r="TPB70" s="685"/>
      <c r="TPC70" s="685"/>
      <c r="TPD70" s="685"/>
      <c r="TPE70" s="685"/>
      <c r="TPF70" s="685"/>
      <c r="TPG70" s="685"/>
      <c r="TPH70" s="685"/>
      <c r="TPI70" s="685"/>
      <c r="TPJ70" s="685"/>
      <c r="TPK70" s="685"/>
      <c r="TPL70" s="685"/>
      <c r="TPM70" s="685"/>
      <c r="TPN70" s="685"/>
      <c r="TPO70" s="685"/>
      <c r="TPP70" s="685"/>
      <c r="TPQ70" s="685"/>
      <c r="TPR70" s="685"/>
      <c r="TPS70" s="685"/>
      <c r="TPT70" s="685"/>
      <c r="TPU70" s="685"/>
      <c r="TPV70" s="685"/>
      <c r="TPW70" s="685"/>
      <c r="TPX70" s="685"/>
      <c r="TPY70" s="685"/>
      <c r="TPZ70" s="685"/>
      <c r="TQA70" s="685"/>
      <c r="TQB70" s="685"/>
      <c r="TQC70" s="685"/>
      <c r="TQD70" s="685"/>
      <c r="TQE70" s="685"/>
      <c r="TQF70" s="685"/>
      <c r="TQG70" s="685"/>
      <c r="TQH70" s="685"/>
      <c r="TQI70" s="685"/>
      <c r="TQJ70" s="685"/>
      <c r="TQK70" s="685"/>
      <c r="TQL70" s="685"/>
      <c r="TQM70" s="685"/>
      <c r="TQN70" s="685"/>
      <c r="TQO70" s="685"/>
      <c r="TQP70" s="685"/>
      <c r="TQQ70" s="685"/>
      <c r="TQR70" s="685"/>
      <c r="TQS70" s="685"/>
      <c r="TQT70" s="685"/>
      <c r="TQU70" s="685"/>
      <c r="TQV70" s="685"/>
      <c r="TQW70" s="685"/>
      <c r="TQX70" s="685"/>
      <c r="TQY70" s="685"/>
      <c r="TQZ70" s="685"/>
      <c r="TRA70" s="685"/>
      <c r="TRB70" s="685"/>
      <c r="TRC70" s="685"/>
      <c r="TRD70" s="685"/>
      <c r="TRE70" s="685"/>
      <c r="TRF70" s="685"/>
      <c r="TRG70" s="685"/>
      <c r="TRH70" s="685"/>
      <c r="TRI70" s="685"/>
      <c r="TRJ70" s="685"/>
      <c r="TRK70" s="685"/>
      <c r="TRL70" s="685"/>
      <c r="TRM70" s="685"/>
      <c r="TRN70" s="685"/>
      <c r="TRO70" s="685"/>
      <c r="TRP70" s="685"/>
      <c r="TRQ70" s="685"/>
      <c r="TRR70" s="685"/>
      <c r="TRS70" s="685"/>
      <c r="TRT70" s="685"/>
      <c r="TRU70" s="685"/>
      <c r="TRV70" s="685"/>
      <c r="TRW70" s="685"/>
      <c r="TRX70" s="685"/>
      <c r="TRY70" s="685"/>
      <c r="TRZ70" s="685"/>
      <c r="TSA70" s="685"/>
      <c r="TSB70" s="685"/>
      <c r="TSC70" s="685"/>
      <c r="TSD70" s="685"/>
      <c r="TSE70" s="685"/>
      <c r="TSF70" s="685"/>
      <c r="TSG70" s="685"/>
      <c r="TSH70" s="685"/>
      <c r="TSI70" s="685"/>
      <c r="TSJ70" s="685"/>
      <c r="TSK70" s="685"/>
      <c r="TSL70" s="685"/>
      <c r="TSM70" s="685"/>
      <c r="TSN70" s="685"/>
      <c r="TSO70" s="685"/>
      <c r="TSP70" s="685"/>
      <c r="TSQ70" s="685"/>
      <c r="TSR70" s="685"/>
      <c r="TSS70" s="685"/>
      <c r="TST70" s="685"/>
      <c r="TSU70" s="685"/>
      <c r="TSV70" s="685"/>
      <c r="TSW70" s="685"/>
      <c r="TSX70" s="685"/>
      <c r="TSY70" s="685"/>
      <c r="TSZ70" s="685"/>
      <c r="TTA70" s="685"/>
      <c r="TTB70" s="685"/>
      <c r="TTC70" s="685"/>
      <c r="TTD70" s="685"/>
      <c r="TTE70" s="685"/>
      <c r="TTF70" s="685"/>
      <c r="TTG70" s="685"/>
      <c r="TTH70" s="685"/>
      <c r="TTI70" s="685"/>
      <c r="TTJ70" s="685"/>
      <c r="TTK70" s="685"/>
      <c r="TTL70" s="685"/>
      <c r="TTM70" s="685"/>
      <c r="TTN70" s="685"/>
      <c r="TTO70" s="685"/>
      <c r="TTP70" s="685"/>
      <c r="TTQ70" s="685"/>
      <c r="TTR70" s="685"/>
      <c r="TTS70" s="685"/>
      <c r="TTT70" s="685"/>
      <c r="TTU70" s="685"/>
      <c r="TTV70" s="685"/>
      <c r="TTW70" s="685"/>
      <c r="TTX70" s="685"/>
      <c r="TTY70" s="685"/>
      <c r="TTZ70" s="685"/>
      <c r="TUA70" s="685"/>
      <c r="TUB70" s="685"/>
      <c r="TUC70" s="685"/>
      <c r="TUD70" s="685"/>
      <c r="TUE70" s="685"/>
      <c r="TUF70" s="685"/>
      <c r="TUG70" s="685"/>
      <c r="TUH70" s="685"/>
      <c r="TUI70" s="685"/>
      <c r="TUJ70" s="685"/>
      <c r="TUK70" s="685"/>
      <c r="TUL70" s="685"/>
      <c r="TUM70" s="685"/>
      <c r="TUN70" s="685"/>
      <c r="TUO70" s="685"/>
      <c r="TUP70" s="685"/>
      <c r="TUQ70" s="685"/>
      <c r="TUR70" s="685"/>
      <c r="TUS70" s="685"/>
      <c r="TUT70" s="685"/>
      <c r="TUU70" s="685"/>
      <c r="TUV70" s="685"/>
      <c r="TUW70" s="685"/>
      <c r="TUX70" s="685"/>
      <c r="TUY70" s="685"/>
      <c r="TUZ70" s="685"/>
      <c r="TVA70" s="685"/>
      <c r="TVB70" s="685"/>
      <c r="TVC70" s="685"/>
      <c r="TVD70" s="685"/>
      <c r="TVE70" s="685"/>
      <c r="TVF70" s="685"/>
      <c r="TVG70" s="685"/>
      <c r="TVH70" s="685"/>
      <c r="TVI70" s="685"/>
      <c r="TVJ70" s="685"/>
      <c r="TVK70" s="685"/>
      <c r="TVL70" s="685"/>
      <c r="TVM70" s="685"/>
      <c r="TVN70" s="685"/>
      <c r="TVO70" s="685"/>
      <c r="TVP70" s="685"/>
      <c r="TVQ70" s="685"/>
      <c r="TVR70" s="685"/>
      <c r="TVS70" s="685"/>
      <c r="TVT70" s="685"/>
      <c r="TVU70" s="685"/>
      <c r="TVV70" s="685"/>
      <c r="TVW70" s="685"/>
      <c r="TVX70" s="685"/>
      <c r="TVY70" s="685"/>
      <c r="TVZ70" s="685"/>
      <c r="TWA70" s="685"/>
      <c r="TWB70" s="685"/>
      <c r="TWC70" s="685"/>
      <c r="TWD70" s="685"/>
      <c r="TWE70" s="685"/>
      <c r="TWF70" s="685"/>
      <c r="TWG70" s="685"/>
      <c r="TWH70" s="685"/>
      <c r="TWI70" s="685"/>
      <c r="TWJ70" s="685"/>
      <c r="TWK70" s="685"/>
      <c r="TWL70" s="685"/>
      <c r="TWM70" s="685"/>
      <c r="TWN70" s="685"/>
      <c r="TWO70" s="685"/>
      <c r="TWP70" s="685"/>
      <c r="TWQ70" s="685"/>
      <c r="TWR70" s="685"/>
      <c r="TWS70" s="685"/>
      <c r="TWT70" s="685"/>
      <c r="TWU70" s="685"/>
      <c r="TWV70" s="685"/>
      <c r="TWW70" s="685"/>
      <c r="TWX70" s="685"/>
      <c r="TWY70" s="685"/>
      <c r="TWZ70" s="685"/>
      <c r="TXA70" s="685"/>
      <c r="TXB70" s="685"/>
      <c r="TXC70" s="685"/>
      <c r="TXD70" s="685"/>
      <c r="TXE70" s="685"/>
      <c r="TXF70" s="685"/>
      <c r="TXG70" s="685"/>
      <c r="TXH70" s="685"/>
      <c r="TXI70" s="685"/>
      <c r="TXJ70" s="685"/>
      <c r="TXK70" s="685"/>
      <c r="TXL70" s="685"/>
      <c r="TXM70" s="685"/>
      <c r="TXN70" s="685"/>
      <c r="TXO70" s="685"/>
      <c r="TXP70" s="685"/>
      <c r="TXQ70" s="685"/>
      <c r="TXR70" s="685"/>
      <c r="TXS70" s="685"/>
      <c r="TXT70" s="685"/>
      <c r="TXU70" s="685"/>
      <c r="TXV70" s="685"/>
      <c r="TXW70" s="685"/>
      <c r="TXX70" s="685"/>
      <c r="TXY70" s="685"/>
      <c r="TXZ70" s="685"/>
      <c r="TYA70" s="685"/>
      <c r="TYB70" s="685"/>
      <c r="TYC70" s="685"/>
      <c r="TYD70" s="685"/>
      <c r="TYE70" s="685"/>
      <c r="TYF70" s="685"/>
      <c r="TYG70" s="685"/>
      <c r="TYH70" s="685"/>
      <c r="TYI70" s="685"/>
      <c r="TYJ70" s="685"/>
      <c r="TYK70" s="685"/>
      <c r="TYL70" s="685"/>
      <c r="TYM70" s="685"/>
      <c r="TYN70" s="685"/>
      <c r="TYO70" s="685"/>
      <c r="TYP70" s="685"/>
      <c r="TYQ70" s="685"/>
      <c r="TYR70" s="685"/>
      <c r="TYS70" s="685"/>
      <c r="TYT70" s="685"/>
      <c r="TYU70" s="685"/>
      <c r="TYV70" s="685"/>
      <c r="TYW70" s="685"/>
      <c r="TYX70" s="685"/>
      <c r="TYY70" s="685"/>
      <c r="TYZ70" s="685"/>
      <c r="TZA70" s="685"/>
      <c r="TZB70" s="685"/>
      <c r="TZC70" s="685"/>
      <c r="TZD70" s="685"/>
      <c r="TZE70" s="685"/>
      <c r="TZF70" s="685"/>
      <c r="TZG70" s="685"/>
      <c r="TZH70" s="685"/>
      <c r="TZI70" s="685"/>
      <c r="TZJ70" s="685"/>
      <c r="TZK70" s="685"/>
      <c r="TZL70" s="685"/>
      <c r="TZM70" s="685"/>
      <c r="TZN70" s="685"/>
      <c r="TZO70" s="685"/>
      <c r="TZP70" s="685"/>
      <c r="TZQ70" s="685"/>
      <c r="TZR70" s="685"/>
      <c r="TZS70" s="685"/>
      <c r="TZT70" s="685"/>
      <c r="TZU70" s="685"/>
      <c r="TZV70" s="685"/>
      <c r="TZW70" s="685"/>
      <c r="TZX70" s="685"/>
      <c r="TZY70" s="685"/>
      <c r="TZZ70" s="685"/>
      <c r="UAA70" s="685"/>
      <c r="UAB70" s="685"/>
      <c r="UAC70" s="685"/>
      <c r="UAD70" s="685"/>
      <c r="UAE70" s="685"/>
      <c r="UAF70" s="685"/>
      <c r="UAG70" s="685"/>
      <c r="UAH70" s="685"/>
      <c r="UAI70" s="685"/>
      <c r="UAJ70" s="685"/>
      <c r="UAK70" s="685"/>
      <c r="UAL70" s="685"/>
      <c r="UAM70" s="685"/>
      <c r="UAN70" s="685"/>
      <c r="UAO70" s="685"/>
      <c r="UAP70" s="685"/>
      <c r="UAQ70" s="685"/>
      <c r="UAR70" s="685"/>
      <c r="UAS70" s="685"/>
      <c r="UAT70" s="685"/>
      <c r="UAU70" s="685"/>
      <c r="UAV70" s="685"/>
      <c r="UAW70" s="685"/>
      <c r="UAX70" s="685"/>
      <c r="UAY70" s="685"/>
      <c r="UAZ70" s="685"/>
      <c r="UBA70" s="685"/>
      <c r="UBB70" s="685"/>
      <c r="UBC70" s="685"/>
      <c r="UBD70" s="685"/>
      <c r="UBE70" s="685"/>
      <c r="UBF70" s="685"/>
      <c r="UBG70" s="685"/>
      <c r="UBH70" s="685"/>
      <c r="UBI70" s="685"/>
      <c r="UBJ70" s="685"/>
      <c r="UBK70" s="685"/>
      <c r="UBL70" s="685"/>
      <c r="UBM70" s="685"/>
      <c r="UBN70" s="685"/>
      <c r="UBO70" s="685"/>
      <c r="UBP70" s="685"/>
      <c r="UBQ70" s="685"/>
      <c r="UBR70" s="685"/>
      <c r="UBS70" s="685"/>
      <c r="UBT70" s="685"/>
      <c r="UBU70" s="685"/>
      <c r="UBV70" s="685"/>
      <c r="UBW70" s="685"/>
      <c r="UBX70" s="685"/>
      <c r="UBY70" s="685"/>
      <c r="UBZ70" s="685"/>
      <c r="UCA70" s="685"/>
      <c r="UCB70" s="685"/>
      <c r="UCC70" s="685"/>
      <c r="UCD70" s="685"/>
      <c r="UCE70" s="685"/>
      <c r="UCF70" s="685"/>
      <c r="UCG70" s="685"/>
      <c r="UCH70" s="685"/>
      <c r="UCI70" s="685"/>
      <c r="UCJ70" s="685"/>
      <c r="UCK70" s="685"/>
      <c r="UCL70" s="685"/>
      <c r="UCM70" s="685"/>
      <c r="UCN70" s="685"/>
      <c r="UCO70" s="685"/>
      <c r="UCP70" s="685"/>
      <c r="UCQ70" s="685"/>
      <c r="UCR70" s="685"/>
      <c r="UCS70" s="685"/>
      <c r="UCT70" s="685"/>
      <c r="UCU70" s="685"/>
      <c r="UCV70" s="685"/>
      <c r="UCW70" s="685"/>
      <c r="UCX70" s="685"/>
      <c r="UCY70" s="685"/>
      <c r="UCZ70" s="685"/>
      <c r="UDA70" s="685"/>
      <c r="UDB70" s="685"/>
      <c r="UDC70" s="685"/>
      <c r="UDD70" s="685"/>
      <c r="UDE70" s="685"/>
      <c r="UDF70" s="685"/>
      <c r="UDG70" s="685"/>
      <c r="UDH70" s="685"/>
      <c r="UDI70" s="685"/>
      <c r="UDJ70" s="685"/>
      <c r="UDK70" s="685"/>
      <c r="UDL70" s="685"/>
      <c r="UDM70" s="685"/>
      <c r="UDN70" s="685"/>
      <c r="UDO70" s="685"/>
      <c r="UDP70" s="685"/>
      <c r="UDQ70" s="685"/>
      <c r="UDR70" s="685"/>
      <c r="UDS70" s="685"/>
      <c r="UDT70" s="685"/>
      <c r="UDU70" s="685"/>
      <c r="UDV70" s="685"/>
      <c r="UDW70" s="685"/>
      <c r="UDX70" s="685"/>
      <c r="UDY70" s="685"/>
      <c r="UDZ70" s="685"/>
      <c r="UEA70" s="685"/>
      <c r="UEB70" s="685"/>
      <c r="UEC70" s="685"/>
      <c r="UED70" s="685"/>
      <c r="UEE70" s="685"/>
      <c r="UEF70" s="685"/>
      <c r="UEG70" s="685"/>
      <c r="UEH70" s="685"/>
      <c r="UEI70" s="685"/>
      <c r="UEJ70" s="685"/>
      <c r="UEK70" s="685"/>
      <c r="UEL70" s="685"/>
      <c r="UEM70" s="685"/>
      <c r="UEN70" s="685"/>
      <c r="UEO70" s="685"/>
      <c r="UEP70" s="685"/>
      <c r="UEQ70" s="685"/>
      <c r="UER70" s="685"/>
      <c r="UES70" s="685"/>
      <c r="UET70" s="685"/>
      <c r="UEU70" s="685"/>
      <c r="UEV70" s="685"/>
      <c r="UEW70" s="685"/>
      <c r="UEX70" s="685"/>
      <c r="UEY70" s="685"/>
      <c r="UEZ70" s="685"/>
      <c r="UFA70" s="685"/>
      <c r="UFB70" s="685"/>
      <c r="UFC70" s="685"/>
      <c r="UFD70" s="685"/>
      <c r="UFE70" s="685"/>
      <c r="UFF70" s="685"/>
      <c r="UFG70" s="685"/>
      <c r="UFH70" s="685"/>
      <c r="UFI70" s="685"/>
      <c r="UFJ70" s="685"/>
      <c r="UFK70" s="685"/>
      <c r="UFL70" s="685"/>
      <c r="UFM70" s="685"/>
      <c r="UFN70" s="685"/>
      <c r="UFO70" s="685"/>
      <c r="UFP70" s="685"/>
      <c r="UFQ70" s="685"/>
      <c r="UFR70" s="685"/>
      <c r="UFS70" s="685"/>
      <c r="UFT70" s="685"/>
      <c r="UFU70" s="685"/>
      <c r="UFV70" s="685"/>
      <c r="UFW70" s="685"/>
      <c r="UFX70" s="685"/>
      <c r="UFY70" s="685"/>
      <c r="UFZ70" s="685"/>
      <c r="UGA70" s="685"/>
      <c r="UGB70" s="685"/>
      <c r="UGC70" s="685"/>
      <c r="UGD70" s="685"/>
      <c r="UGE70" s="685"/>
      <c r="UGF70" s="685"/>
      <c r="UGG70" s="685"/>
      <c r="UGH70" s="685"/>
      <c r="UGI70" s="685"/>
      <c r="UGJ70" s="685"/>
      <c r="UGK70" s="685"/>
      <c r="UGL70" s="685"/>
      <c r="UGM70" s="685"/>
      <c r="UGN70" s="685"/>
      <c r="UGO70" s="685"/>
      <c r="UGP70" s="685"/>
      <c r="UGQ70" s="685"/>
      <c r="UGR70" s="685"/>
      <c r="UGS70" s="685"/>
      <c r="UGT70" s="685"/>
      <c r="UGU70" s="685"/>
      <c r="UGV70" s="685"/>
      <c r="UGW70" s="685"/>
      <c r="UGX70" s="685"/>
      <c r="UGY70" s="685"/>
      <c r="UGZ70" s="685"/>
      <c r="UHA70" s="685"/>
      <c r="UHB70" s="685"/>
      <c r="UHC70" s="685"/>
      <c r="UHD70" s="685"/>
      <c r="UHE70" s="685"/>
      <c r="UHF70" s="685"/>
      <c r="UHG70" s="685"/>
      <c r="UHH70" s="685"/>
      <c r="UHI70" s="685"/>
      <c r="UHJ70" s="685"/>
      <c r="UHK70" s="685"/>
      <c r="UHL70" s="685"/>
      <c r="UHM70" s="685"/>
      <c r="UHN70" s="685"/>
      <c r="UHO70" s="685"/>
      <c r="UHP70" s="685"/>
      <c r="UHQ70" s="685"/>
      <c r="UHR70" s="685"/>
      <c r="UHS70" s="685"/>
      <c r="UHT70" s="685"/>
      <c r="UHU70" s="685"/>
      <c r="UHV70" s="685"/>
      <c r="UHW70" s="685"/>
      <c r="UHX70" s="685"/>
      <c r="UHY70" s="685"/>
      <c r="UHZ70" s="685"/>
      <c r="UIA70" s="685"/>
      <c r="UIB70" s="685"/>
      <c r="UIC70" s="685"/>
      <c r="UID70" s="685"/>
      <c r="UIE70" s="685"/>
      <c r="UIF70" s="685"/>
      <c r="UIG70" s="685"/>
      <c r="UIH70" s="685"/>
      <c r="UII70" s="685"/>
      <c r="UIJ70" s="685"/>
      <c r="UIK70" s="685"/>
      <c r="UIL70" s="685"/>
      <c r="UIM70" s="685"/>
      <c r="UIN70" s="685"/>
      <c r="UIO70" s="685"/>
      <c r="UIP70" s="685"/>
      <c r="UIQ70" s="685"/>
      <c r="UIR70" s="685"/>
      <c r="UIS70" s="685"/>
      <c r="UIT70" s="685"/>
      <c r="UIU70" s="685"/>
      <c r="UIV70" s="685"/>
      <c r="UIW70" s="685"/>
      <c r="UIX70" s="685"/>
      <c r="UIY70" s="685"/>
      <c r="UIZ70" s="685"/>
      <c r="UJA70" s="685"/>
      <c r="UJB70" s="685"/>
      <c r="UJC70" s="685"/>
      <c r="UJD70" s="685"/>
      <c r="UJE70" s="685"/>
      <c r="UJF70" s="685"/>
      <c r="UJG70" s="685"/>
      <c r="UJH70" s="685"/>
      <c r="UJI70" s="685"/>
      <c r="UJJ70" s="685"/>
      <c r="UJK70" s="685"/>
      <c r="UJL70" s="685"/>
      <c r="UJM70" s="685"/>
      <c r="UJN70" s="685"/>
      <c r="UJO70" s="685"/>
      <c r="UJP70" s="685"/>
      <c r="UJQ70" s="685"/>
      <c r="UJR70" s="685"/>
      <c r="UJS70" s="685"/>
      <c r="UJT70" s="685"/>
      <c r="UJU70" s="685"/>
      <c r="UJV70" s="685"/>
      <c r="UJW70" s="685"/>
      <c r="UJX70" s="685"/>
      <c r="UJY70" s="685"/>
      <c r="UJZ70" s="685"/>
      <c r="UKA70" s="685"/>
      <c r="UKB70" s="685"/>
      <c r="UKC70" s="685"/>
      <c r="UKD70" s="685"/>
      <c r="UKE70" s="685"/>
      <c r="UKF70" s="685"/>
      <c r="UKG70" s="685"/>
      <c r="UKH70" s="685"/>
      <c r="UKI70" s="685"/>
      <c r="UKJ70" s="685"/>
      <c r="UKK70" s="685"/>
      <c r="UKL70" s="685"/>
      <c r="UKM70" s="685"/>
      <c r="UKN70" s="685"/>
      <c r="UKO70" s="685"/>
      <c r="UKP70" s="685"/>
      <c r="UKQ70" s="685"/>
      <c r="UKR70" s="685"/>
      <c r="UKS70" s="685"/>
      <c r="UKT70" s="685"/>
      <c r="UKU70" s="685"/>
      <c r="UKV70" s="685"/>
      <c r="UKW70" s="685"/>
      <c r="UKX70" s="685"/>
      <c r="UKY70" s="685"/>
      <c r="UKZ70" s="685"/>
      <c r="ULA70" s="685"/>
      <c r="ULB70" s="685"/>
      <c r="ULC70" s="685"/>
      <c r="ULD70" s="685"/>
      <c r="ULE70" s="685"/>
      <c r="ULF70" s="685"/>
      <c r="ULG70" s="685"/>
      <c r="ULH70" s="685"/>
      <c r="ULI70" s="685"/>
      <c r="ULJ70" s="685"/>
      <c r="ULK70" s="685"/>
      <c r="ULL70" s="685"/>
      <c r="ULM70" s="685"/>
      <c r="ULN70" s="685"/>
      <c r="ULO70" s="685"/>
      <c r="ULP70" s="685"/>
      <c r="ULQ70" s="685"/>
      <c r="ULR70" s="685"/>
      <c r="ULS70" s="685"/>
      <c r="ULT70" s="685"/>
      <c r="ULU70" s="685"/>
      <c r="ULV70" s="685"/>
      <c r="ULW70" s="685"/>
      <c r="ULX70" s="685"/>
      <c r="ULY70" s="685"/>
      <c r="ULZ70" s="685"/>
      <c r="UMA70" s="685"/>
      <c r="UMB70" s="685"/>
      <c r="UMC70" s="685"/>
      <c r="UMD70" s="685"/>
      <c r="UME70" s="685"/>
      <c r="UMF70" s="685"/>
      <c r="UMG70" s="685"/>
      <c r="UMH70" s="685"/>
      <c r="UMI70" s="685"/>
      <c r="UMJ70" s="685"/>
      <c r="UMK70" s="685"/>
      <c r="UML70" s="685"/>
      <c r="UMM70" s="685"/>
      <c r="UMN70" s="685"/>
      <c r="UMO70" s="685"/>
      <c r="UMP70" s="685"/>
      <c r="UMQ70" s="685"/>
      <c r="UMR70" s="685"/>
      <c r="UMS70" s="685"/>
      <c r="UMT70" s="685"/>
      <c r="UMU70" s="685"/>
      <c r="UMV70" s="685"/>
      <c r="UMW70" s="685"/>
      <c r="UMX70" s="685"/>
      <c r="UMY70" s="685"/>
      <c r="UMZ70" s="685"/>
      <c r="UNA70" s="685"/>
      <c r="UNB70" s="685"/>
      <c r="UNC70" s="685"/>
      <c r="UND70" s="685"/>
      <c r="UNE70" s="685"/>
      <c r="UNF70" s="685"/>
      <c r="UNG70" s="685"/>
      <c r="UNH70" s="685"/>
      <c r="UNI70" s="685"/>
      <c r="UNJ70" s="685"/>
      <c r="UNK70" s="685"/>
      <c r="UNL70" s="685"/>
      <c r="UNM70" s="685"/>
      <c r="UNN70" s="685"/>
      <c r="UNO70" s="685"/>
      <c r="UNP70" s="685"/>
      <c r="UNQ70" s="685"/>
      <c r="UNR70" s="685"/>
      <c r="UNS70" s="685"/>
      <c r="UNT70" s="685"/>
      <c r="UNU70" s="685"/>
      <c r="UNV70" s="685"/>
      <c r="UNW70" s="685"/>
      <c r="UNX70" s="685"/>
      <c r="UNY70" s="685"/>
      <c r="UNZ70" s="685"/>
      <c r="UOA70" s="685"/>
      <c r="UOB70" s="685"/>
      <c r="UOC70" s="685"/>
      <c r="UOD70" s="685"/>
      <c r="UOE70" s="685"/>
      <c r="UOF70" s="685"/>
      <c r="UOG70" s="685"/>
      <c r="UOH70" s="685"/>
      <c r="UOI70" s="685"/>
      <c r="UOJ70" s="685"/>
      <c r="UOK70" s="685"/>
      <c r="UOL70" s="685"/>
      <c r="UOM70" s="685"/>
      <c r="UON70" s="685"/>
      <c r="UOO70" s="685"/>
      <c r="UOP70" s="685"/>
      <c r="UOQ70" s="685"/>
      <c r="UOR70" s="685"/>
      <c r="UOS70" s="685"/>
      <c r="UOT70" s="685"/>
      <c r="UOU70" s="685"/>
      <c r="UOV70" s="685"/>
      <c r="UOW70" s="685"/>
      <c r="UOX70" s="685"/>
      <c r="UOY70" s="685"/>
      <c r="UOZ70" s="685"/>
      <c r="UPA70" s="685"/>
      <c r="UPB70" s="685"/>
      <c r="UPC70" s="685"/>
      <c r="UPD70" s="685"/>
      <c r="UPE70" s="685"/>
      <c r="UPF70" s="685"/>
      <c r="UPG70" s="685"/>
      <c r="UPH70" s="685"/>
      <c r="UPI70" s="685"/>
      <c r="UPJ70" s="685"/>
      <c r="UPK70" s="685"/>
      <c r="UPL70" s="685"/>
      <c r="UPM70" s="685"/>
      <c r="UPN70" s="685"/>
      <c r="UPO70" s="685"/>
      <c r="UPP70" s="685"/>
      <c r="UPQ70" s="685"/>
      <c r="UPR70" s="685"/>
      <c r="UPS70" s="685"/>
      <c r="UPT70" s="685"/>
      <c r="UPU70" s="685"/>
      <c r="UPV70" s="685"/>
      <c r="UPW70" s="685"/>
      <c r="UPX70" s="685"/>
      <c r="UPY70" s="685"/>
      <c r="UPZ70" s="685"/>
      <c r="UQA70" s="685"/>
      <c r="UQB70" s="685"/>
      <c r="UQC70" s="685"/>
      <c r="UQD70" s="685"/>
      <c r="UQE70" s="685"/>
      <c r="UQF70" s="685"/>
      <c r="UQG70" s="685"/>
      <c r="UQH70" s="685"/>
      <c r="UQI70" s="685"/>
      <c r="UQJ70" s="685"/>
      <c r="UQK70" s="685"/>
      <c r="UQL70" s="685"/>
      <c r="UQM70" s="685"/>
      <c r="UQN70" s="685"/>
      <c r="UQO70" s="685"/>
      <c r="UQP70" s="685"/>
      <c r="UQQ70" s="685"/>
      <c r="UQR70" s="685"/>
      <c r="UQS70" s="685"/>
      <c r="UQT70" s="685"/>
      <c r="UQU70" s="685"/>
      <c r="UQV70" s="685"/>
      <c r="UQW70" s="685"/>
      <c r="UQX70" s="685"/>
      <c r="UQY70" s="685"/>
      <c r="UQZ70" s="685"/>
      <c r="URA70" s="685"/>
      <c r="URB70" s="685"/>
      <c r="URC70" s="685"/>
      <c r="URD70" s="685"/>
      <c r="URE70" s="685"/>
      <c r="URF70" s="685"/>
      <c r="URG70" s="685"/>
      <c r="URH70" s="685"/>
      <c r="URI70" s="685"/>
      <c r="URJ70" s="685"/>
      <c r="URK70" s="685"/>
      <c r="URL70" s="685"/>
      <c r="URM70" s="685"/>
      <c r="URN70" s="685"/>
      <c r="URO70" s="685"/>
      <c r="URP70" s="685"/>
      <c r="URQ70" s="685"/>
      <c r="URR70" s="685"/>
      <c r="URS70" s="685"/>
      <c r="URT70" s="685"/>
      <c r="URU70" s="685"/>
      <c r="URV70" s="685"/>
      <c r="URW70" s="685"/>
      <c r="URX70" s="685"/>
      <c r="URY70" s="685"/>
      <c r="URZ70" s="685"/>
      <c r="USA70" s="685"/>
      <c r="USB70" s="685"/>
      <c r="USC70" s="685"/>
      <c r="USD70" s="685"/>
      <c r="USE70" s="685"/>
      <c r="USF70" s="685"/>
      <c r="USG70" s="685"/>
      <c r="USH70" s="685"/>
      <c r="USI70" s="685"/>
      <c r="USJ70" s="685"/>
      <c r="USK70" s="685"/>
      <c r="USL70" s="685"/>
      <c r="USM70" s="685"/>
      <c r="USN70" s="685"/>
      <c r="USO70" s="685"/>
      <c r="USP70" s="685"/>
      <c r="USQ70" s="685"/>
      <c r="USR70" s="685"/>
      <c r="USS70" s="685"/>
      <c r="UST70" s="685"/>
      <c r="USU70" s="685"/>
      <c r="USV70" s="685"/>
      <c r="USW70" s="685"/>
      <c r="USX70" s="685"/>
      <c r="USY70" s="685"/>
      <c r="USZ70" s="685"/>
      <c r="UTA70" s="685"/>
      <c r="UTB70" s="685"/>
      <c r="UTC70" s="685"/>
      <c r="UTD70" s="685"/>
      <c r="UTE70" s="685"/>
      <c r="UTF70" s="685"/>
      <c r="UTG70" s="685"/>
      <c r="UTH70" s="685"/>
      <c r="UTI70" s="685"/>
      <c r="UTJ70" s="685"/>
      <c r="UTK70" s="685"/>
      <c r="UTL70" s="685"/>
      <c r="UTM70" s="685"/>
      <c r="UTN70" s="685"/>
      <c r="UTO70" s="685"/>
      <c r="UTP70" s="685"/>
      <c r="UTQ70" s="685"/>
      <c r="UTR70" s="685"/>
      <c r="UTS70" s="685"/>
      <c r="UTT70" s="685"/>
      <c r="UTU70" s="685"/>
      <c r="UTV70" s="685"/>
      <c r="UTW70" s="685"/>
      <c r="UTX70" s="685"/>
      <c r="UTY70" s="685"/>
      <c r="UTZ70" s="685"/>
      <c r="UUA70" s="685"/>
      <c r="UUB70" s="685"/>
      <c r="UUC70" s="685"/>
      <c r="UUD70" s="685"/>
      <c r="UUE70" s="685"/>
      <c r="UUF70" s="685"/>
      <c r="UUG70" s="685"/>
      <c r="UUH70" s="685"/>
      <c r="UUI70" s="685"/>
      <c r="UUJ70" s="685"/>
      <c r="UUK70" s="685"/>
      <c r="UUL70" s="685"/>
      <c r="UUM70" s="685"/>
      <c r="UUN70" s="685"/>
      <c r="UUO70" s="685"/>
      <c r="UUP70" s="685"/>
      <c r="UUQ70" s="685"/>
      <c r="UUR70" s="685"/>
      <c r="UUS70" s="685"/>
      <c r="UUT70" s="685"/>
      <c r="UUU70" s="685"/>
      <c r="UUV70" s="685"/>
      <c r="UUW70" s="685"/>
      <c r="UUX70" s="685"/>
      <c r="UUY70" s="685"/>
      <c r="UUZ70" s="685"/>
      <c r="UVA70" s="685"/>
      <c r="UVB70" s="685"/>
      <c r="UVC70" s="685"/>
      <c r="UVD70" s="685"/>
      <c r="UVE70" s="685"/>
      <c r="UVF70" s="685"/>
      <c r="UVG70" s="685"/>
      <c r="UVH70" s="685"/>
      <c r="UVI70" s="685"/>
      <c r="UVJ70" s="685"/>
      <c r="UVK70" s="685"/>
      <c r="UVL70" s="685"/>
      <c r="UVM70" s="685"/>
      <c r="UVN70" s="685"/>
      <c r="UVO70" s="685"/>
      <c r="UVP70" s="685"/>
      <c r="UVQ70" s="685"/>
      <c r="UVR70" s="685"/>
      <c r="UVS70" s="685"/>
      <c r="UVT70" s="685"/>
      <c r="UVU70" s="685"/>
      <c r="UVV70" s="685"/>
      <c r="UVW70" s="685"/>
      <c r="UVX70" s="685"/>
      <c r="UVY70" s="685"/>
      <c r="UVZ70" s="685"/>
      <c r="UWA70" s="685"/>
      <c r="UWB70" s="685"/>
      <c r="UWC70" s="685"/>
      <c r="UWD70" s="685"/>
      <c r="UWE70" s="685"/>
      <c r="UWF70" s="685"/>
      <c r="UWG70" s="685"/>
      <c r="UWH70" s="685"/>
      <c r="UWI70" s="685"/>
      <c r="UWJ70" s="685"/>
      <c r="UWK70" s="685"/>
      <c r="UWL70" s="685"/>
      <c r="UWM70" s="685"/>
      <c r="UWN70" s="685"/>
      <c r="UWO70" s="685"/>
      <c r="UWP70" s="685"/>
      <c r="UWQ70" s="685"/>
      <c r="UWR70" s="685"/>
      <c r="UWS70" s="685"/>
      <c r="UWT70" s="685"/>
      <c r="UWU70" s="685"/>
      <c r="UWV70" s="685"/>
      <c r="UWW70" s="685"/>
      <c r="UWX70" s="685"/>
      <c r="UWY70" s="685"/>
      <c r="UWZ70" s="685"/>
      <c r="UXA70" s="685"/>
      <c r="UXB70" s="685"/>
      <c r="UXC70" s="685"/>
      <c r="UXD70" s="685"/>
      <c r="UXE70" s="685"/>
      <c r="UXF70" s="685"/>
      <c r="UXG70" s="685"/>
      <c r="UXH70" s="685"/>
      <c r="UXI70" s="685"/>
      <c r="UXJ70" s="685"/>
      <c r="UXK70" s="685"/>
      <c r="UXL70" s="685"/>
      <c r="UXM70" s="685"/>
      <c r="UXN70" s="685"/>
      <c r="UXO70" s="685"/>
      <c r="UXP70" s="685"/>
      <c r="UXQ70" s="685"/>
      <c r="UXR70" s="685"/>
      <c r="UXS70" s="685"/>
      <c r="UXT70" s="685"/>
      <c r="UXU70" s="685"/>
      <c r="UXV70" s="685"/>
      <c r="UXW70" s="685"/>
      <c r="UXX70" s="685"/>
      <c r="UXY70" s="685"/>
      <c r="UXZ70" s="685"/>
      <c r="UYA70" s="685"/>
      <c r="UYB70" s="685"/>
      <c r="UYC70" s="685"/>
      <c r="UYD70" s="685"/>
      <c r="UYE70" s="685"/>
      <c r="UYF70" s="685"/>
      <c r="UYG70" s="685"/>
      <c r="UYH70" s="685"/>
      <c r="UYI70" s="685"/>
      <c r="UYJ70" s="685"/>
      <c r="UYK70" s="685"/>
      <c r="UYL70" s="685"/>
      <c r="UYM70" s="685"/>
      <c r="UYN70" s="685"/>
      <c r="UYO70" s="685"/>
      <c r="UYP70" s="685"/>
      <c r="UYQ70" s="685"/>
      <c r="UYR70" s="685"/>
      <c r="UYS70" s="685"/>
      <c r="UYT70" s="685"/>
      <c r="UYU70" s="685"/>
      <c r="UYV70" s="685"/>
      <c r="UYW70" s="685"/>
      <c r="UYX70" s="685"/>
      <c r="UYY70" s="685"/>
      <c r="UYZ70" s="685"/>
      <c r="UZA70" s="685"/>
      <c r="UZB70" s="685"/>
      <c r="UZC70" s="685"/>
      <c r="UZD70" s="685"/>
      <c r="UZE70" s="685"/>
      <c r="UZF70" s="685"/>
      <c r="UZG70" s="685"/>
      <c r="UZH70" s="685"/>
      <c r="UZI70" s="685"/>
      <c r="UZJ70" s="685"/>
      <c r="UZK70" s="685"/>
      <c r="UZL70" s="685"/>
      <c r="UZM70" s="685"/>
      <c r="UZN70" s="685"/>
      <c r="UZO70" s="685"/>
      <c r="UZP70" s="685"/>
      <c r="UZQ70" s="685"/>
      <c r="UZR70" s="685"/>
      <c r="UZS70" s="685"/>
      <c r="UZT70" s="685"/>
      <c r="UZU70" s="685"/>
      <c r="UZV70" s="685"/>
      <c r="UZW70" s="685"/>
      <c r="UZX70" s="685"/>
      <c r="UZY70" s="685"/>
      <c r="UZZ70" s="685"/>
      <c r="VAA70" s="685"/>
      <c r="VAB70" s="685"/>
      <c r="VAC70" s="685"/>
      <c r="VAD70" s="685"/>
      <c r="VAE70" s="685"/>
      <c r="VAF70" s="685"/>
      <c r="VAG70" s="685"/>
      <c r="VAH70" s="685"/>
      <c r="VAI70" s="685"/>
      <c r="VAJ70" s="685"/>
      <c r="VAK70" s="685"/>
      <c r="VAL70" s="685"/>
      <c r="VAM70" s="685"/>
      <c r="VAN70" s="685"/>
      <c r="VAO70" s="685"/>
      <c r="VAP70" s="685"/>
      <c r="VAQ70" s="685"/>
      <c r="VAR70" s="685"/>
      <c r="VAS70" s="685"/>
      <c r="VAT70" s="685"/>
      <c r="VAU70" s="685"/>
      <c r="VAV70" s="685"/>
      <c r="VAW70" s="685"/>
      <c r="VAX70" s="685"/>
      <c r="VAY70" s="685"/>
      <c r="VAZ70" s="685"/>
      <c r="VBA70" s="685"/>
      <c r="VBB70" s="685"/>
      <c r="VBC70" s="685"/>
      <c r="VBD70" s="685"/>
      <c r="VBE70" s="685"/>
      <c r="VBF70" s="685"/>
      <c r="VBG70" s="685"/>
      <c r="VBH70" s="685"/>
      <c r="VBI70" s="685"/>
      <c r="VBJ70" s="685"/>
      <c r="VBK70" s="685"/>
      <c r="VBL70" s="685"/>
      <c r="VBM70" s="685"/>
      <c r="VBN70" s="685"/>
      <c r="VBO70" s="685"/>
      <c r="VBP70" s="685"/>
      <c r="VBQ70" s="685"/>
      <c r="VBR70" s="685"/>
      <c r="VBS70" s="685"/>
      <c r="VBT70" s="685"/>
      <c r="VBU70" s="685"/>
      <c r="VBV70" s="685"/>
      <c r="VBW70" s="685"/>
      <c r="VBX70" s="685"/>
      <c r="VBY70" s="685"/>
      <c r="VBZ70" s="685"/>
      <c r="VCA70" s="685"/>
      <c r="VCB70" s="685"/>
      <c r="VCC70" s="685"/>
      <c r="VCD70" s="685"/>
      <c r="VCE70" s="685"/>
      <c r="VCF70" s="685"/>
      <c r="VCG70" s="685"/>
      <c r="VCH70" s="685"/>
      <c r="VCI70" s="685"/>
      <c r="VCJ70" s="685"/>
      <c r="VCK70" s="685"/>
      <c r="VCL70" s="685"/>
      <c r="VCM70" s="685"/>
      <c r="VCN70" s="685"/>
      <c r="VCO70" s="685"/>
      <c r="VCP70" s="685"/>
      <c r="VCQ70" s="685"/>
      <c r="VCR70" s="685"/>
      <c r="VCS70" s="685"/>
      <c r="VCT70" s="685"/>
      <c r="VCU70" s="685"/>
      <c r="VCV70" s="685"/>
      <c r="VCW70" s="685"/>
      <c r="VCX70" s="685"/>
      <c r="VCY70" s="685"/>
      <c r="VCZ70" s="685"/>
      <c r="VDA70" s="685"/>
      <c r="VDB70" s="685"/>
      <c r="VDC70" s="685"/>
      <c r="VDD70" s="685"/>
      <c r="VDE70" s="685"/>
      <c r="VDF70" s="685"/>
      <c r="VDG70" s="685"/>
      <c r="VDH70" s="685"/>
      <c r="VDI70" s="685"/>
      <c r="VDJ70" s="685"/>
      <c r="VDK70" s="685"/>
      <c r="VDL70" s="685"/>
      <c r="VDM70" s="685"/>
      <c r="VDN70" s="685"/>
      <c r="VDO70" s="685"/>
      <c r="VDP70" s="685"/>
      <c r="VDQ70" s="685"/>
      <c r="VDR70" s="685"/>
      <c r="VDS70" s="685"/>
      <c r="VDT70" s="685"/>
      <c r="VDU70" s="685"/>
      <c r="VDV70" s="685"/>
      <c r="VDW70" s="685"/>
      <c r="VDX70" s="685"/>
      <c r="VDY70" s="685"/>
      <c r="VDZ70" s="685"/>
      <c r="VEA70" s="685"/>
      <c r="VEB70" s="685"/>
      <c r="VEC70" s="685"/>
      <c r="VED70" s="685"/>
      <c r="VEE70" s="685"/>
      <c r="VEF70" s="685"/>
      <c r="VEG70" s="685"/>
      <c r="VEH70" s="685"/>
      <c r="VEI70" s="685"/>
      <c r="VEJ70" s="685"/>
      <c r="VEK70" s="685"/>
      <c r="VEL70" s="685"/>
      <c r="VEM70" s="685"/>
      <c r="VEN70" s="685"/>
      <c r="VEO70" s="685"/>
      <c r="VEP70" s="685"/>
      <c r="VEQ70" s="685"/>
      <c r="VER70" s="685"/>
      <c r="VES70" s="685"/>
      <c r="VET70" s="685"/>
      <c r="VEU70" s="685"/>
      <c r="VEV70" s="685"/>
      <c r="VEW70" s="685"/>
      <c r="VEX70" s="685"/>
      <c r="VEY70" s="685"/>
      <c r="VEZ70" s="685"/>
      <c r="VFA70" s="685"/>
      <c r="VFB70" s="685"/>
      <c r="VFC70" s="685"/>
      <c r="VFD70" s="685"/>
      <c r="VFE70" s="685"/>
      <c r="VFF70" s="685"/>
      <c r="VFG70" s="685"/>
      <c r="VFH70" s="685"/>
      <c r="VFI70" s="685"/>
      <c r="VFJ70" s="685"/>
      <c r="VFK70" s="685"/>
      <c r="VFL70" s="685"/>
      <c r="VFM70" s="685"/>
      <c r="VFN70" s="685"/>
      <c r="VFO70" s="685"/>
      <c r="VFP70" s="685"/>
      <c r="VFQ70" s="685"/>
      <c r="VFR70" s="685"/>
      <c r="VFS70" s="685"/>
      <c r="VFT70" s="685"/>
      <c r="VFU70" s="685"/>
      <c r="VFV70" s="685"/>
      <c r="VFW70" s="685"/>
      <c r="VFX70" s="685"/>
      <c r="VFY70" s="685"/>
      <c r="VFZ70" s="685"/>
      <c r="VGA70" s="685"/>
      <c r="VGB70" s="685"/>
      <c r="VGC70" s="685"/>
      <c r="VGD70" s="685"/>
      <c r="VGE70" s="685"/>
      <c r="VGF70" s="685"/>
      <c r="VGG70" s="685"/>
      <c r="VGH70" s="685"/>
      <c r="VGI70" s="685"/>
      <c r="VGJ70" s="685"/>
      <c r="VGK70" s="685"/>
      <c r="VGL70" s="685"/>
      <c r="VGM70" s="685"/>
      <c r="VGN70" s="685"/>
      <c r="VGO70" s="685"/>
      <c r="VGP70" s="685"/>
      <c r="VGQ70" s="685"/>
      <c r="VGR70" s="685"/>
      <c r="VGS70" s="685"/>
      <c r="VGT70" s="685"/>
      <c r="VGU70" s="685"/>
      <c r="VGV70" s="685"/>
      <c r="VGW70" s="685"/>
      <c r="VGX70" s="685"/>
      <c r="VGY70" s="685"/>
      <c r="VGZ70" s="685"/>
      <c r="VHA70" s="685"/>
      <c r="VHB70" s="685"/>
      <c r="VHC70" s="685"/>
      <c r="VHD70" s="685"/>
      <c r="VHE70" s="685"/>
      <c r="VHF70" s="685"/>
      <c r="VHG70" s="685"/>
      <c r="VHH70" s="685"/>
      <c r="VHI70" s="685"/>
      <c r="VHJ70" s="685"/>
      <c r="VHK70" s="685"/>
      <c r="VHL70" s="685"/>
      <c r="VHM70" s="685"/>
      <c r="VHN70" s="685"/>
      <c r="VHO70" s="685"/>
      <c r="VHP70" s="685"/>
      <c r="VHQ70" s="685"/>
      <c r="VHR70" s="685"/>
      <c r="VHS70" s="685"/>
      <c r="VHT70" s="685"/>
      <c r="VHU70" s="685"/>
      <c r="VHV70" s="685"/>
      <c r="VHW70" s="685"/>
      <c r="VHX70" s="685"/>
      <c r="VHY70" s="685"/>
      <c r="VHZ70" s="685"/>
      <c r="VIA70" s="685"/>
      <c r="VIB70" s="685"/>
      <c r="VIC70" s="685"/>
      <c r="VID70" s="685"/>
      <c r="VIE70" s="685"/>
      <c r="VIF70" s="685"/>
      <c r="VIG70" s="685"/>
      <c r="VIH70" s="685"/>
      <c r="VII70" s="685"/>
      <c r="VIJ70" s="685"/>
      <c r="VIK70" s="685"/>
      <c r="VIL70" s="685"/>
      <c r="VIM70" s="685"/>
      <c r="VIN70" s="685"/>
      <c r="VIO70" s="685"/>
      <c r="VIP70" s="685"/>
      <c r="VIQ70" s="685"/>
      <c r="VIR70" s="685"/>
      <c r="VIS70" s="685"/>
      <c r="VIT70" s="685"/>
      <c r="VIU70" s="685"/>
      <c r="VIV70" s="685"/>
      <c r="VIW70" s="685"/>
      <c r="VIX70" s="685"/>
      <c r="VIY70" s="685"/>
      <c r="VIZ70" s="685"/>
      <c r="VJA70" s="685"/>
      <c r="VJB70" s="685"/>
      <c r="VJC70" s="685"/>
      <c r="VJD70" s="685"/>
      <c r="VJE70" s="685"/>
      <c r="VJF70" s="685"/>
      <c r="VJG70" s="685"/>
      <c r="VJH70" s="685"/>
      <c r="VJI70" s="685"/>
      <c r="VJJ70" s="685"/>
      <c r="VJK70" s="685"/>
      <c r="VJL70" s="685"/>
      <c r="VJM70" s="685"/>
      <c r="VJN70" s="685"/>
      <c r="VJO70" s="685"/>
      <c r="VJP70" s="685"/>
      <c r="VJQ70" s="685"/>
      <c r="VJR70" s="685"/>
      <c r="VJS70" s="685"/>
      <c r="VJT70" s="685"/>
      <c r="VJU70" s="685"/>
      <c r="VJV70" s="685"/>
      <c r="VJW70" s="685"/>
      <c r="VJX70" s="685"/>
      <c r="VJY70" s="685"/>
      <c r="VJZ70" s="685"/>
      <c r="VKA70" s="685"/>
      <c r="VKB70" s="685"/>
      <c r="VKC70" s="685"/>
      <c r="VKD70" s="685"/>
      <c r="VKE70" s="685"/>
      <c r="VKF70" s="685"/>
      <c r="VKG70" s="685"/>
      <c r="VKH70" s="685"/>
      <c r="VKI70" s="685"/>
      <c r="VKJ70" s="685"/>
      <c r="VKK70" s="685"/>
      <c r="VKL70" s="685"/>
      <c r="VKM70" s="685"/>
      <c r="VKN70" s="685"/>
      <c r="VKO70" s="685"/>
      <c r="VKP70" s="685"/>
      <c r="VKQ70" s="685"/>
      <c r="VKR70" s="685"/>
      <c r="VKS70" s="685"/>
      <c r="VKT70" s="685"/>
      <c r="VKU70" s="685"/>
      <c r="VKV70" s="685"/>
      <c r="VKW70" s="685"/>
      <c r="VKX70" s="685"/>
      <c r="VKY70" s="685"/>
      <c r="VKZ70" s="685"/>
      <c r="VLA70" s="685"/>
      <c r="VLB70" s="685"/>
      <c r="VLC70" s="685"/>
      <c r="VLD70" s="685"/>
      <c r="VLE70" s="685"/>
      <c r="VLF70" s="685"/>
      <c r="VLG70" s="685"/>
      <c r="VLH70" s="685"/>
      <c r="VLI70" s="685"/>
      <c r="VLJ70" s="685"/>
      <c r="VLK70" s="685"/>
      <c r="VLL70" s="685"/>
      <c r="VLM70" s="685"/>
      <c r="VLN70" s="685"/>
      <c r="VLO70" s="685"/>
      <c r="VLP70" s="685"/>
      <c r="VLQ70" s="685"/>
      <c r="VLR70" s="685"/>
      <c r="VLS70" s="685"/>
      <c r="VLT70" s="685"/>
      <c r="VLU70" s="685"/>
      <c r="VLV70" s="685"/>
      <c r="VLW70" s="685"/>
      <c r="VLX70" s="685"/>
      <c r="VLY70" s="685"/>
      <c r="VLZ70" s="685"/>
      <c r="VMA70" s="685"/>
      <c r="VMB70" s="685"/>
      <c r="VMC70" s="685"/>
      <c r="VMD70" s="685"/>
      <c r="VME70" s="685"/>
      <c r="VMF70" s="685"/>
      <c r="VMG70" s="685"/>
      <c r="VMH70" s="685"/>
      <c r="VMI70" s="685"/>
      <c r="VMJ70" s="685"/>
      <c r="VMK70" s="685"/>
      <c r="VML70" s="685"/>
      <c r="VMM70" s="685"/>
      <c r="VMN70" s="685"/>
      <c r="VMO70" s="685"/>
      <c r="VMP70" s="685"/>
      <c r="VMQ70" s="685"/>
      <c r="VMR70" s="685"/>
      <c r="VMS70" s="685"/>
      <c r="VMT70" s="685"/>
      <c r="VMU70" s="685"/>
      <c r="VMV70" s="685"/>
      <c r="VMW70" s="685"/>
      <c r="VMX70" s="685"/>
      <c r="VMY70" s="685"/>
      <c r="VMZ70" s="685"/>
      <c r="VNA70" s="685"/>
      <c r="VNB70" s="685"/>
      <c r="VNC70" s="685"/>
      <c r="VND70" s="685"/>
      <c r="VNE70" s="685"/>
      <c r="VNF70" s="685"/>
      <c r="VNG70" s="685"/>
      <c r="VNH70" s="685"/>
      <c r="VNI70" s="685"/>
      <c r="VNJ70" s="685"/>
      <c r="VNK70" s="685"/>
      <c r="VNL70" s="685"/>
      <c r="VNM70" s="685"/>
      <c r="VNN70" s="685"/>
      <c r="VNO70" s="685"/>
      <c r="VNP70" s="685"/>
      <c r="VNQ70" s="685"/>
      <c r="VNR70" s="685"/>
      <c r="VNS70" s="685"/>
      <c r="VNT70" s="685"/>
      <c r="VNU70" s="685"/>
      <c r="VNV70" s="685"/>
      <c r="VNW70" s="685"/>
      <c r="VNX70" s="685"/>
      <c r="VNY70" s="685"/>
      <c r="VNZ70" s="685"/>
      <c r="VOA70" s="685"/>
      <c r="VOB70" s="685"/>
      <c r="VOC70" s="685"/>
      <c r="VOD70" s="685"/>
      <c r="VOE70" s="685"/>
      <c r="VOF70" s="685"/>
      <c r="VOG70" s="685"/>
      <c r="VOH70" s="685"/>
      <c r="VOI70" s="685"/>
      <c r="VOJ70" s="685"/>
      <c r="VOK70" s="685"/>
      <c r="VOL70" s="685"/>
      <c r="VOM70" s="685"/>
      <c r="VON70" s="685"/>
      <c r="VOO70" s="685"/>
      <c r="VOP70" s="685"/>
      <c r="VOQ70" s="685"/>
      <c r="VOR70" s="685"/>
      <c r="VOS70" s="685"/>
      <c r="VOT70" s="685"/>
      <c r="VOU70" s="685"/>
      <c r="VOV70" s="685"/>
      <c r="VOW70" s="685"/>
      <c r="VOX70" s="685"/>
      <c r="VOY70" s="685"/>
      <c r="VOZ70" s="685"/>
      <c r="VPA70" s="685"/>
      <c r="VPB70" s="685"/>
      <c r="VPC70" s="685"/>
      <c r="VPD70" s="685"/>
      <c r="VPE70" s="685"/>
      <c r="VPF70" s="685"/>
      <c r="VPG70" s="685"/>
      <c r="VPH70" s="685"/>
      <c r="VPI70" s="685"/>
      <c r="VPJ70" s="685"/>
      <c r="VPK70" s="685"/>
      <c r="VPL70" s="685"/>
      <c r="VPM70" s="685"/>
      <c r="VPN70" s="685"/>
      <c r="VPO70" s="685"/>
      <c r="VPP70" s="685"/>
      <c r="VPQ70" s="685"/>
      <c r="VPR70" s="685"/>
      <c r="VPS70" s="685"/>
      <c r="VPT70" s="685"/>
      <c r="VPU70" s="685"/>
      <c r="VPV70" s="685"/>
      <c r="VPW70" s="685"/>
      <c r="VPX70" s="685"/>
      <c r="VPY70" s="685"/>
      <c r="VPZ70" s="685"/>
      <c r="VQA70" s="685"/>
      <c r="VQB70" s="685"/>
      <c r="VQC70" s="685"/>
      <c r="VQD70" s="685"/>
      <c r="VQE70" s="685"/>
      <c r="VQF70" s="685"/>
      <c r="VQG70" s="685"/>
      <c r="VQH70" s="685"/>
      <c r="VQI70" s="685"/>
      <c r="VQJ70" s="685"/>
      <c r="VQK70" s="685"/>
      <c r="VQL70" s="685"/>
      <c r="VQM70" s="685"/>
      <c r="VQN70" s="685"/>
      <c r="VQO70" s="685"/>
      <c r="VQP70" s="685"/>
      <c r="VQQ70" s="685"/>
      <c r="VQR70" s="685"/>
      <c r="VQS70" s="685"/>
      <c r="VQT70" s="685"/>
      <c r="VQU70" s="685"/>
      <c r="VQV70" s="685"/>
      <c r="VQW70" s="685"/>
      <c r="VQX70" s="685"/>
      <c r="VQY70" s="685"/>
      <c r="VQZ70" s="685"/>
      <c r="VRA70" s="685"/>
      <c r="VRB70" s="685"/>
      <c r="VRC70" s="685"/>
      <c r="VRD70" s="685"/>
      <c r="VRE70" s="685"/>
      <c r="VRF70" s="685"/>
      <c r="VRG70" s="685"/>
      <c r="VRH70" s="685"/>
      <c r="VRI70" s="685"/>
      <c r="VRJ70" s="685"/>
      <c r="VRK70" s="685"/>
      <c r="VRL70" s="685"/>
      <c r="VRM70" s="685"/>
      <c r="VRN70" s="685"/>
      <c r="VRO70" s="685"/>
      <c r="VRP70" s="685"/>
      <c r="VRQ70" s="685"/>
      <c r="VRR70" s="685"/>
      <c r="VRS70" s="685"/>
      <c r="VRT70" s="685"/>
      <c r="VRU70" s="685"/>
      <c r="VRV70" s="685"/>
      <c r="VRW70" s="685"/>
      <c r="VRX70" s="685"/>
      <c r="VRY70" s="685"/>
      <c r="VRZ70" s="685"/>
      <c r="VSA70" s="685"/>
      <c r="VSB70" s="685"/>
      <c r="VSC70" s="685"/>
      <c r="VSD70" s="685"/>
      <c r="VSE70" s="685"/>
      <c r="VSF70" s="685"/>
      <c r="VSG70" s="685"/>
      <c r="VSH70" s="685"/>
      <c r="VSI70" s="685"/>
      <c r="VSJ70" s="685"/>
      <c r="VSK70" s="685"/>
      <c r="VSL70" s="685"/>
      <c r="VSM70" s="685"/>
      <c r="VSN70" s="685"/>
      <c r="VSO70" s="685"/>
      <c r="VSP70" s="685"/>
      <c r="VSQ70" s="685"/>
      <c r="VSR70" s="685"/>
      <c r="VSS70" s="685"/>
      <c r="VST70" s="685"/>
      <c r="VSU70" s="685"/>
      <c r="VSV70" s="685"/>
      <c r="VSW70" s="685"/>
      <c r="VSX70" s="685"/>
      <c r="VSY70" s="685"/>
      <c r="VSZ70" s="685"/>
      <c r="VTA70" s="685"/>
      <c r="VTB70" s="685"/>
      <c r="VTC70" s="685"/>
      <c r="VTD70" s="685"/>
      <c r="VTE70" s="685"/>
      <c r="VTF70" s="685"/>
      <c r="VTG70" s="685"/>
      <c r="VTH70" s="685"/>
      <c r="VTI70" s="685"/>
      <c r="VTJ70" s="685"/>
      <c r="VTK70" s="685"/>
      <c r="VTL70" s="685"/>
      <c r="VTM70" s="685"/>
      <c r="VTN70" s="685"/>
      <c r="VTO70" s="685"/>
      <c r="VTP70" s="685"/>
      <c r="VTQ70" s="685"/>
      <c r="VTR70" s="685"/>
      <c r="VTS70" s="685"/>
      <c r="VTT70" s="685"/>
      <c r="VTU70" s="685"/>
      <c r="VTV70" s="685"/>
      <c r="VTW70" s="685"/>
      <c r="VTX70" s="685"/>
      <c r="VTY70" s="685"/>
      <c r="VTZ70" s="685"/>
      <c r="VUA70" s="685"/>
      <c r="VUB70" s="685"/>
      <c r="VUC70" s="685"/>
      <c r="VUD70" s="685"/>
      <c r="VUE70" s="685"/>
      <c r="VUF70" s="685"/>
      <c r="VUG70" s="685"/>
      <c r="VUH70" s="685"/>
      <c r="VUI70" s="685"/>
      <c r="VUJ70" s="685"/>
      <c r="VUK70" s="685"/>
      <c r="VUL70" s="685"/>
      <c r="VUM70" s="685"/>
      <c r="VUN70" s="685"/>
      <c r="VUO70" s="685"/>
      <c r="VUP70" s="685"/>
      <c r="VUQ70" s="685"/>
      <c r="VUR70" s="685"/>
      <c r="VUS70" s="685"/>
      <c r="VUT70" s="685"/>
      <c r="VUU70" s="685"/>
      <c r="VUV70" s="685"/>
      <c r="VUW70" s="685"/>
      <c r="VUX70" s="685"/>
      <c r="VUY70" s="685"/>
      <c r="VUZ70" s="685"/>
      <c r="VVA70" s="685"/>
      <c r="VVB70" s="685"/>
      <c r="VVC70" s="685"/>
      <c r="VVD70" s="685"/>
      <c r="VVE70" s="685"/>
      <c r="VVF70" s="685"/>
      <c r="VVG70" s="685"/>
      <c r="VVH70" s="685"/>
      <c r="VVI70" s="685"/>
      <c r="VVJ70" s="685"/>
      <c r="VVK70" s="685"/>
      <c r="VVL70" s="685"/>
      <c r="VVM70" s="685"/>
      <c r="VVN70" s="685"/>
      <c r="VVO70" s="685"/>
      <c r="VVP70" s="685"/>
      <c r="VVQ70" s="685"/>
      <c r="VVR70" s="685"/>
      <c r="VVS70" s="685"/>
      <c r="VVT70" s="685"/>
      <c r="VVU70" s="685"/>
      <c r="VVV70" s="685"/>
      <c r="VVW70" s="685"/>
      <c r="VVX70" s="685"/>
      <c r="VVY70" s="685"/>
      <c r="VVZ70" s="685"/>
      <c r="VWA70" s="685"/>
      <c r="VWB70" s="685"/>
      <c r="VWC70" s="685"/>
      <c r="VWD70" s="685"/>
      <c r="VWE70" s="685"/>
      <c r="VWF70" s="685"/>
      <c r="VWG70" s="685"/>
      <c r="VWH70" s="685"/>
      <c r="VWI70" s="685"/>
      <c r="VWJ70" s="685"/>
      <c r="VWK70" s="685"/>
      <c r="VWL70" s="685"/>
      <c r="VWM70" s="685"/>
      <c r="VWN70" s="685"/>
      <c r="VWO70" s="685"/>
      <c r="VWP70" s="685"/>
      <c r="VWQ70" s="685"/>
      <c r="VWR70" s="685"/>
      <c r="VWS70" s="685"/>
      <c r="VWT70" s="685"/>
      <c r="VWU70" s="685"/>
      <c r="VWV70" s="685"/>
      <c r="VWW70" s="685"/>
      <c r="VWX70" s="685"/>
      <c r="VWY70" s="685"/>
      <c r="VWZ70" s="685"/>
      <c r="VXA70" s="685"/>
      <c r="VXB70" s="685"/>
      <c r="VXC70" s="685"/>
      <c r="VXD70" s="685"/>
      <c r="VXE70" s="685"/>
      <c r="VXF70" s="685"/>
      <c r="VXG70" s="685"/>
      <c r="VXH70" s="685"/>
      <c r="VXI70" s="685"/>
      <c r="VXJ70" s="685"/>
      <c r="VXK70" s="685"/>
      <c r="VXL70" s="685"/>
      <c r="VXM70" s="685"/>
      <c r="VXN70" s="685"/>
      <c r="VXO70" s="685"/>
      <c r="VXP70" s="685"/>
      <c r="VXQ70" s="685"/>
      <c r="VXR70" s="685"/>
      <c r="VXS70" s="685"/>
      <c r="VXT70" s="685"/>
      <c r="VXU70" s="685"/>
      <c r="VXV70" s="685"/>
      <c r="VXW70" s="685"/>
      <c r="VXX70" s="685"/>
      <c r="VXY70" s="685"/>
      <c r="VXZ70" s="685"/>
      <c r="VYA70" s="685"/>
      <c r="VYB70" s="685"/>
      <c r="VYC70" s="685"/>
      <c r="VYD70" s="685"/>
      <c r="VYE70" s="685"/>
      <c r="VYF70" s="685"/>
      <c r="VYG70" s="685"/>
      <c r="VYH70" s="685"/>
      <c r="VYI70" s="685"/>
      <c r="VYJ70" s="685"/>
      <c r="VYK70" s="685"/>
      <c r="VYL70" s="685"/>
      <c r="VYM70" s="685"/>
      <c r="VYN70" s="685"/>
      <c r="VYO70" s="685"/>
      <c r="VYP70" s="685"/>
      <c r="VYQ70" s="685"/>
      <c r="VYR70" s="685"/>
      <c r="VYS70" s="685"/>
      <c r="VYT70" s="685"/>
      <c r="VYU70" s="685"/>
      <c r="VYV70" s="685"/>
      <c r="VYW70" s="685"/>
      <c r="VYX70" s="685"/>
      <c r="VYY70" s="685"/>
      <c r="VYZ70" s="685"/>
      <c r="VZA70" s="685"/>
      <c r="VZB70" s="685"/>
      <c r="VZC70" s="685"/>
      <c r="VZD70" s="685"/>
      <c r="VZE70" s="685"/>
      <c r="VZF70" s="685"/>
      <c r="VZG70" s="685"/>
      <c r="VZH70" s="685"/>
      <c r="VZI70" s="685"/>
      <c r="VZJ70" s="685"/>
      <c r="VZK70" s="685"/>
      <c r="VZL70" s="685"/>
      <c r="VZM70" s="685"/>
      <c r="VZN70" s="685"/>
      <c r="VZO70" s="685"/>
      <c r="VZP70" s="685"/>
      <c r="VZQ70" s="685"/>
      <c r="VZR70" s="685"/>
      <c r="VZS70" s="685"/>
      <c r="VZT70" s="685"/>
      <c r="VZU70" s="685"/>
      <c r="VZV70" s="685"/>
      <c r="VZW70" s="685"/>
      <c r="VZX70" s="685"/>
      <c r="VZY70" s="685"/>
      <c r="VZZ70" s="685"/>
      <c r="WAA70" s="685"/>
      <c r="WAB70" s="685"/>
      <c r="WAC70" s="685"/>
      <c r="WAD70" s="685"/>
      <c r="WAE70" s="685"/>
      <c r="WAF70" s="685"/>
      <c r="WAG70" s="685"/>
      <c r="WAH70" s="685"/>
      <c r="WAI70" s="685"/>
      <c r="WAJ70" s="685"/>
      <c r="WAK70" s="685"/>
      <c r="WAL70" s="685"/>
      <c r="WAM70" s="685"/>
      <c r="WAN70" s="685"/>
      <c r="WAO70" s="685"/>
      <c r="WAP70" s="685"/>
      <c r="WAQ70" s="685"/>
      <c r="WAR70" s="685"/>
      <c r="WAS70" s="685"/>
      <c r="WAT70" s="685"/>
      <c r="WAU70" s="685"/>
      <c r="WAV70" s="685"/>
      <c r="WAW70" s="685"/>
      <c r="WAX70" s="685"/>
      <c r="WAY70" s="685"/>
      <c r="WAZ70" s="685"/>
      <c r="WBA70" s="685"/>
      <c r="WBB70" s="685"/>
      <c r="WBC70" s="685"/>
      <c r="WBD70" s="685"/>
      <c r="WBE70" s="685"/>
      <c r="WBF70" s="685"/>
      <c r="WBG70" s="685"/>
      <c r="WBH70" s="685"/>
      <c r="WBI70" s="685"/>
      <c r="WBJ70" s="685"/>
      <c r="WBK70" s="685"/>
      <c r="WBL70" s="685"/>
      <c r="WBM70" s="685"/>
      <c r="WBN70" s="685"/>
      <c r="WBO70" s="685"/>
      <c r="WBP70" s="685"/>
      <c r="WBQ70" s="685"/>
      <c r="WBR70" s="685"/>
      <c r="WBS70" s="685"/>
      <c r="WBT70" s="685"/>
      <c r="WBU70" s="685"/>
      <c r="WBV70" s="685"/>
      <c r="WBW70" s="685"/>
      <c r="WBX70" s="685"/>
      <c r="WBY70" s="685"/>
      <c r="WBZ70" s="685"/>
      <c r="WCA70" s="685"/>
      <c r="WCB70" s="685"/>
      <c r="WCC70" s="685"/>
      <c r="WCD70" s="685"/>
      <c r="WCE70" s="685"/>
      <c r="WCF70" s="685"/>
      <c r="WCG70" s="685"/>
      <c r="WCH70" s="685"/>
      <c r="WCI70" s="685"/>
      <c r="WCJ70" s="685"/>
      <c r="WCK70" s="685"/>
      <c r="WCL70" s="685"/>
      <c r="WCM70" s="685"/>
      <c r="WCN70" s="685"/>
      <c r="WCO70" s="685"/>
      <c r="WCP70" s="685"/>
      <c r="WCQ70" s="685"/>
      <c r="WCR70" s="685"/>
      <c r="WCS70" s="685"/>
      <c r="WCT70" s="685"/>
      <c r="WCU70" s="685"/>
      <c r="WCV70" s="685"/>
      <c r="WCW70" s="685"/>
      <c r="WCX70" s="685"/>
      <c r="WCY70" s="685"/>
      <c r="WCZ70" s="685"/>
      <c r="WDA70" s="685"/>
      <c r="WDB70" s="685"/>
      <c r="WDC70" s="685"/>
      <c r="WDD70" s="685"/>
      <c r="WDE70" s="685"/>
      <c r="WDF70" s="685"/>
      <c r="WDG70" s="685"/>
      <c r="WDH70" s="685"/>
      <c r="WDI70" s="685"/>
      <c r="WDJ70" s="685"/>
      <c r="WDK70" s="685"/>
      <c r="WDL70" s="685"/>
      <c r="WDM70" s="685"/>
      <c r="WDN70" s="685"/>
      <c r="WDO70" s="685"/>
      <c r="WDP70" s="685"/>
      <c r="WDQ70" s="685"/>
      <c r="WDR70" s="685"/>
      <c r="WDS70" s="685"/>
      <c r="WDT70" s="685"/>
      <c r="WDU70" s="685"/>
      <c r="WDV70" s="685"/>
      <c r="WDW70" s="685"/>
      <c r="WDX70" s="685"/>
      <c r="WDY70" s="685"/>
      <c r="WDZ70" s="685"/>
      <c r="WEA70" s="685"/>
      <c r="WEB70" s="685"/>
      <c r="WEC70" s="685"/>
      <c r="WED70" s="685"/>
      <c r="WEE70" s="685"/>
      <c r="WEF70" s="685"/>
      <c r="WEG70" s="685"/>
      <c r="WEH70" s="685"/>
      <c r="WEI70" s="685"/>
      <c r="WEJ70" s="685"/>
      <c r="WEK70" s="685"/>
      <c r="WEL70" s="685"/>
      <c r="WEM70" s="685"/>
      <c r="WEN70" s="685"/>
      <c r="WEO70" s="685"/>
      <c r="WEP70" s="685"/>
      <c r="WEQ70" s="685"/>
      <c r="WER70" s="685"/>
      <c r="WES70" s="685"/>
      <c r="WET70" s="685"/>
      <c r="WEU70" s="685"/>
      <c r="WEV70" s="685"/>
      <c r="WEW70" s="685"/>
      <c r="WEX70" s="685"/>
      <c r="WEY70" s="685"/>
      <c r="WEZ70" s="685"/>
      <c r="WFA70" s="685"/>
      <c r="WFB70" s="685"/>
      <c r="WFC70" s="685"/>
      <c r="WFD70" s="685"/>
      <c r="WFE70" s="685"/>
      <c r="WFF70" s="685"/>
      <c r="WFG70" s="685"/>
      <c r="WFH70" s="685"/>
      <c r="WFI70" s="685"/>
      <c r="WFJ70" s="685"/>
      <c r="WFK70" s="685"/>
      <c r="WFL70" s="685"/>
      <c r="WFM70" s="685"/>
      <c r="WFN70" s="685"/>
      <c r="WFO70" s="685"/>
      <c r="WFP70" s="685"/>
      <c r="WFQ70" s="685"/>
      <c r="WFR70" s="685"/>
      <c r="WFS70" s="685"/>
      <c r="WFT70" s="685"/>
      <c r="WFU70" s="685"/>
      <c r="WFV70" s="685"/>
      <c r="WFW70" s="685"/>
      <c r="WFX70" s="685"/>
      <c r="WFY70" s="685"/>
      <c r="WFZ70" s="685"/>
      <c r="WGA70" s="685"/>
      <c r="WGB70" s="685"/>
      <c r="WGC70" s="685"/>
      <c r="WGD70" s="685"/>
      <c r="WGE70" s="685"/>
      <c r="WGF70" s="685"/>
      <c r="WGG70" s="685"/>
      <c r="WGH70" s="685"/>
      <c r="WGI70" s="685"/>
      <c r="WGJ70" s="685"/>
      <c r="WGK70" s="685"/>
      <c r="WGL70" s="685"/>
      <c r="WGM70" s="685"/>
      <c r="WGN70" s="685"/>
      <c r="WGO70" s="685"/>
      <c r="WGP70" s="685"/>
      <c r="WGQ70" s="685"/>
      <c r="WGR70" s="685"/>
      <c r="WGS70" s="685"/>
      <c r="WGT70" s="685"/>
      <c r="WGU70" s="685"/>
      <c r="WGV70" s="685"/>
      <c r="WGW70" s="685"/>
      <c r="WGX70" s="685"/>
      <c r="WGY70" s="685"/>
      <c r="WGZ70" s="685"/>
      <c r="WHA70" s="685"/>
      <c r="WHB70" s="685"/>
      <c r="WHC70" s="685"/>
      <c r="WHD70" s="685"/>
      <c r="WHE70" s="685"/>
      <c r="WHF70" s="685"/>
      <c r="WHG70" s="685"/>
      <c r="WHH70" s="685"/>
      <c r="WHI70" s="685"/>
      <c r="WHJ70" s="685"/>
      <c r="WHK70" s="685"/>
      <c r="WHL70" s="685"/>
      <c r="WHM70" s="685"/>
      <c r="WHN70" s="685"/>
      <c r="WHO70" s="685"/>
      <c r="WHP70" s="685"/>
      <c r="WHQ70" s="685"/>
      <c r="WHR70" s="685"/>
      <c r="WHS70" s="685"/>
      <c r="WHT70" s="685"/>
      <c r="WHU70" s="685"/>
      <c r="WHV70" s="685"/>
      <c r="WHW70" s="685"/>
      <c r="WHX70" s="685"/>
      <c r="WHY70" s="685"/>
      <c r="WHZ70" s="685"/>
      <c r="WIA70" s="685"/>
      <c r="WIB70" s="685"/>
      <c r="WIC70" s="685"/>
      <c r="WID70" s="685"/>
      <c r="WIE70" s="685"/>
      <c r="WIF70" s="685"/>
      <c r="WIG70" s="685"/>
      <c r="WIH70" s="685"/>
      <c r="WII70" s="685"/>
      <c r="WIJ70" s="685"/>
      <c r="WIK70" s="685"/>
      <c r="WIL70" s="685"/>
      <c r="WIM70" s="685"/>
      <c r="WIN70" s="685"/>
      <c r="WIO70" s="685"/>
      <c r="WIP70" s="685"/>
      <c r="WIQ70" s="685"/>
      <c r="WIR70" s="685"/>
      <c r="WIS70" s="685"/>
      <c r="WIT70" s="685"/>
      <c r="WIU70" s="685"/>
      <c r="WIV70" s="685"/>
      <c r="WIW70" s="685"/>
      <c r="WIX70" s="685"/>
      <c r="WIY70" s="685"/>
      <c r="WIZ70" s="685"/>
      <c r="WJA70" s="685"/>
      <c r="WJB70" s="685"/>
      <c r="WJC70" s="685"/>
      <c r="WJD70" s="685"/>
      <c r="WJE70" s="685"/>
      <c r="WJF70" s="685"/>
      <c r="WJG70" s="685"/>
      <c r="WJH70" s="685"/>
      <c r="WJI70" s="685"/>
      <c r="WJJ70" s="685"/>
      <c r="WJK70" s="685"/>
      <c r="WJL70" s="685"/>
      <c r="WJM70" s="685"/>
      <c r="WJN70" s="685"/>
      <c r="WJO70" s="685"/>
      <c r="WJP70" s="685"/>
      <c r="WJQ70" s="685"/>
      <c r="WJR70" s="685"/>
      <c r="WJS70" s="685"/>
      <c r="WJT70" s="685"/>
      <c r="WJU70" s="685"/>
      <c r="WJV70" s="685"/>
      <c r="WJW70" s="685"/>
      <c r="WJX70" s="685"/>
      <c r="WJY70" s="685"/>
      <c r="WJZ70" s="685"/>
      <c r="WKA70" s="685"/>
      <c r="WKB70" s="685"/>
      <c r="WKC70" s="685"/>
      <c r="WKD70" s="685"/>
      <c r="WKE70" s="685"/>
      <c r="WKF70" s="685"/>
      <c r="WKG70" s="685"/>
      <c r="WKH70" s="685"/>
      <c r="WKI70" s="685"/>
      <c r="WKJ70" s="685"/>
      <c r="WKK70" s="685"/>
      <c r="WKL70" s="685"/>
      <c r="WKM70" s="685"/>
      <c r="WKN70" s="685"/>
      <c r="WKO70" s="685"/>
      <c r="WKP70" s="685"/>
      <c r="WKQ70" s="685"/>
      <c r="WKR70" s="685"/>
      <c r="WKS70" s="685"/>
      <c r="WKT70" s="685"/>
      <c r="WKU70" s="685"/>
      <c r="WKV70" s="685"/>
      <c r="WKW70" s="685"/>
      <c r="WKX70" s="685"/>
      <c r="WKY70" s="685"/>
      <c r="WKZ70" s="685"/>
      <c r="WLA70" s="685"/>
      <c r="WLB70" s="685"/>
      <c r="WLC70" s="685"/>
      <c r="WLD70" s="685"/>
      <c r="WLE70" s="685"/>
      <c r="WLF70" s="685"/>
      <c r="WLG70" s="685"/>
      <c r="WLH70" s="685"/>
      <c r="WLI70" s="685"/>
      <c r="WLJ70" s="685"/>
      <c r="WLK70" s="685"/>
      <c r="WLL70" s="685"/>
      <c r="WLM70" s="685"/>
      <c r="WLN70" s="685"/>
      <c r="WLO70" s="685"/>
      <c r="WLP70" s="685"/>
      <c r="WLQ70" s="685"/>
      <c r="WLR70" s="685"/>
      <c r="WLS70" s="685"/>
      <c r="WLT70" s="685"/>
      <c r="WLU70" s="685"/>
      <c r="WLV70" s="685"/>
      <c r="WLW70" s="685"/>
      <c r="WLX70" s="685"/>
      <c r="WLY70" s="685"/>
      <c r="WLZ70" s="685"/>
      <c r="WMA70" s="685"/>
      <c r="WMB70" s="685"/>
      <c r="WMC70" s="685"/>
      <c r="WMD70" s="685"/>
      <c r="WME70" s="685"/>
      <c r="WMF70" s="685"/>
      <c r="WMG70" s="685"/>
      <c r="WMH70" s="685"/>
      <c r="WMI70" s="685"/>
      <c r="WMJ70" s="685"/>
      <c r="WMK70" s="685"/>
      <c r="WML70" s="685"/>
      <c r="WMM70" s="685"/>
      <c r="WMN70" s="685"/>
      <c r="WMO70" s="685"/>
      <c r="WMP70" s="685"/>
      <c r="WMQ70" s="685"/>
      <c r="WMR70" s="685"/>
      <c r="WMS70" s="685"/>
      <c r="WMT70" s="685"/>
      <c r="WMU70" s="685"/>
      <c r="WMV70" s="685"/>
      <c r="WMW70" s="685"/>
      <c r="WMX70" s="685"/>
      <c r="WMY70" s="685"/>
      <c r="WMZ70" s="685"/>
      <c r="WNA70" s="685"/>
      <c r="WNB70" s="685"/>
      <c r="WNC70" s="685"/>
      <c r="WND70" s="685"/>
      <c r="WNE70" s="685"/>
      <c r="WNF70" s="685"/>
      <c r="WNG70" s="685"/>
      <c r="WNH70" s="685"/>
      <c r="WNI70" s="685"/>
      <c r="WNJ70" s="685"/>
      <c r="WNK70" s="685"/>
      <c r="WNL70" s="685"/>
      <c r="WNM70" s="685"/>
      <c r="WNN70" s="685"/>
      <c r="WNO70" s="685"/>
      <c r="WNP70" s="685"/>
      <c r="WNQ70" s="685"/>
      <c r="WNR70" s="685"/>
      <c r="WNS70" s="685"/>
      <c r="WNT70" s="685"/>
      <c r="WNU70" s="685"/>
      <c r="WNV70" s="685"/>
      <c r="WNW70" s="685"/>
      <c r="WNX70" s="685"/>
      <c r="WNY70" s="685"/>
      <c r="WNZ70" s="685"/>
      <c r="WOA70" s="685"/>
      <c r="WOB70" s="685"/>
      <c r="WOC70" s="685"/>
      <c r="WOD70" s="685"/>
      <c r="WOE70" s="685"/>
      <c r="WOF70" s="685"/>
      <c r="WOG70" s="685"/>
      <c r="WOH70" s="685"/>
      <c r="WOI70" s="685"/>
      <c r="WOJ70" s="685"/>
      <c r="WOK70" s="685"/>
      <c r="WOL70" s="685"/>
      <c r="WOM70" s="685"/>
      <c r="WON70" s="685"/>
      <c r="WOO70" s="685"/>
      <c r="WOP70" s="685"/>
      <c r="WOQ70" s="685"/>
      <c r="WOR70" s="685"/>
      <c r="WOS70" s="685"/>
      <c r="WOT70" s="685"/>
      <c r="WOU70" s="685"/>
      <c r="WOV70" s="685"/>
      <c r="WOW70" s="685"/>
      <c r="WOX70" s="685"/>
      <c r="WOY70" s="685"/>
      <c r="WOZ70" s="685"/>
      <c r="WPA70" s="685"/>
      <c r="WPB70" s="685"/>
      <c r="WPC70" s="685"/>
      <c r="WPD70" s="685"/>
      <c r="WPE70" s="685"/>
      <c r="WPF70" s="685"/>
      <c r="WPG70" s="685"/>
      <c r="WPH70" s="685"/>
      <c r="WPI70" s="685"/>
      <c r="WPJ70" s="685"/>
      <c r="WPK70" s="685"/>
      <c r="WPL70" s="685"/>
      <c r="WPM70" s="685"/>
      <c r="WPN70" s="685"/>
      <c r="WPO70" s="685"/>
      <c r="WPP70" s="685"/>
      <c r="WPQ70" s="685"/>
      <c r="WPR70" s="685"/>
      <c r="WPS70" s="685"/>
      <c r="WPT70" s="685"/>
      <c r="WPU70" s="685"/>
      <c r="WPV70" s="685"/>
      <c r="WPW70" s="685"/>
      <c r="WPX70" s="685"/>
      <c r="WPY70" s="685"/>
      <c r="WPZ70" s="685"/>
      <c r="WQA70" s="685"/>
      <c r="WQB70" s="685"/>
      <c r="WQC70" s="685"/>
      <c r="WQD70" s="685"/>
      <c r="WQE70" s="685"/>
      <c r="WQF70" s="685"/>
      <c r="WQG70" s="685"/>
      <c r="WQH70" s="685"/>
      <c r="WQI70" s="685"/>
      <c r="WQJ70" s="685"/>
      <c r="WQK70" s="685"/>
      <c r="WQL70" s="685"/>
      <c r="WQM70" s="685"/>
      <c r="WQN70" s="685"/>
      <c r="WQO70" s="685"/>
      <c r="WQP70" s="685"/>
      <c r="WQQ70" s="685"/>
      <c r="WQR70" s="685"/>
      <c r="WQS70" s="685"/>
      <c r="WQT70" s="685"/>
      <c r="WQU70" s="685"/>
      <c r="WQV70" s="685"/>
      <c r="WQW70" s="685"/>
      <c r="WQX70" s="685"/>
      <c r="WQY70" s="685"/>
      <c r="WQZ70" s="685"/>
      <c r="WRA70" s="685"/>
      <c r="WRB70" s="685"/>
      <c r="WRC70" s="685"/>
      <c r="WRD70" s="685"/>
      <c r="WRE70" s="685"/>
      <c r="WRF70" s="685"/>
      <c r="WRG70" s="685"/>
      <c r="WRH70" s="685"/>
      <c r="WRI70" s="685"/>
      <c r="WRJ70" s="685"/>
      <c r="WRK70" s="685"/>
      <c r="WRL70" s="685"/>
      <c r="WRM70" s="685"/>
      <c r="WRN70" s="685"/>
      <c r="WRO70" s="685"/>
      <c r="WRP70" s="685"/>
      <c r="WRQ70" s="685"/>
      <c r="WRR70" s="685"/>
      <c r="WRS70" s="685"/>
      <c r="WRT70" s="685"/>
      <c r="WRU70" s="685"/>
      <c r="WRV70" s="685"/>
      <c r="WRW70" s="685"/>
      <c r="WRX70" s="685"/>
      <c r="WRY70" s="685"/>
      <c r="WRZ70" s="685"/>
      <c r="WSA70" s="685"/>
      <c r="WSB70" s="685"/>
      <c r="WSC70" s="685"/>
      <c r="WSD70" s="685"/>
      <c r="WSE70" s="685"/>
      <c r="WSF70" s="685"/>
      <c r="WSG70" s="685"/>
      <c r="WSH70" s="685"/>
      <c r="WSI70" s="685"/>
      <c r="WSJ70" s="685"/>
      <c r="WSK70" s="685"/>
      <c r="WSL70" s="685"/>
      <c r="WSM70" s="685"/>
      <c r="WSN70" s="685"/>
      <c r="WSO70" s="685"/>
      <c r="WSP70" s="685"/>
      <c r="WSQ70" s="685"/>
      <c r="WSR70" s="685"/>
      <c r="WSS70" s="685"/>
      <c r="WST70" s="685"/>
      <c r="WSU70" s="685"/>
      <c r="WSV70" s="685"/>
      <c r="WSW70" s="685"/>
      <c r="WSX70" s="685"/>
      <c r="WSY70" s="685"/>
      <c r="WSZ70" s="685"/>
      <c r="WTA70" s="685"/>
      <c r="WTB70" s="685"/>
      <c r="WTC70" s="685"/>
      <c r="WTD70" s="685"/>
      <c r="WTE70" s="685"/>
      <c r="WTF70" s="685"/>
      <c r="WTG70" s="685"/>
      <c r="WTH70" s="685"/>
      <c r="WTI70" s="685"/>
      <c r="WTJ70" s="685"/>
      <c r="WTK70" s="685"/>
      <c r="WTL70" s="685"/>
      <c r="WTM70" s="685"/>
      <c r="WTN70" s="685"/>
      <c r="WTO70" s="685"/>
      <c r="WTP70" s="685"/>
      <c r="WTQ70" s="685"/>
      <c r="WTR70" s="685"/>
      <c r="WTS70" s="685"/>
      <c r="WTT70" s="685"/>
      <c r="WTU70" s="685"/>
      <c r="WTV70" s="685"/>
      <c r="WTW70" s="685"/>
      <c r="WTX70" s="685"/>
      <c r="WTY70" s="685"/>
      <c r="WTZ70" s="685"/>
      <c r="WUA70" s="685"/>
      <c r="WUB70" s="685"/>
      <c r="WUC70" s="685"/>
      <c r="WUD70" s="685"/>
      <c r="WUE70" s="685"/>
      <c r="WUF70" s="685"/>
      <c r="WUG70" s="685"/>
      <c r="WUH70" s="685"/>
      <c r="WUI70" s="685"/>
      <c r="WUJ70" s="685"/>
      <c r="WUK70" s="685"/>
      <c r="WUL70" s="685"/>
      <c r="WUM70" s="685"/>
      <c r="WUN70" s="685"/>
      <c r="WUO70" s="685"/>
      <c r="WUP70" s="685"/>
      <c r="WUQ70" s="685"/>
      <c r="WUR70" s="685"/>
      <c r="WUS70" s="685"/>
      <c r="WUT70" s="685"/>
      <c r="WUU70" s="685"/>
      <c r="WUV70" s="685"/>
      <c r="WUW70" s="685"/>
      <c r="WUX70" s="685"/>
      <c r="WUY70" s="685"/>
      <c r="WUZ70" s="685"/>
      <c r="WVA70" s="685"/>
      <c r="WVB70" s="685"/>
      <c r="WVC70" s="685"/>
      <c r="WVD70" s="685"/>
      <c r="WVE70" s="685"/>
      <c r="WVF70" s="685"/>
      <c r="WVG70" s="685"/>
      <c r="WVH70" s="685"/>
      <c r="WVI70" s="685"/>
      <c r="WVJ70" s="685"/>
      <c r="WVK70" s="685"/>
      <c r="WVL70" s="685"/>
      <c r="WVM70" s="685"/>
      <c r="WVN70" s="685"/>
      <c r="WVO70" s="685"/>
      <c r="WVP70" s="685"/>
      <c r="WVQ70" s="685"/>
      <c r="WVR70" s="685"/>
      <c r="WVS70" s="685"/>
      <c r="WVT70" s="685"/>
      <c r="WVU70" s="685"/>
      <c r="WVV70" s="685"/>
      <c r="WVW70" s="685"/>
      <c r="WVX70" s="685"/>
      <c r="WVY70" s="685"/>
      <c r="WVZ70" s="685"/>
      <c r="WWA70" s="685"/>
      <c r="WWB70" s="685"/>
      <c r="WWC70" s="685"/>
      <c r="WWD70" s="685"/>
      <c r="WWE70" s="685"/>
      <c r="WWF70" s="685"/>
      <c r="WWG70" s="685"/>
      <c r="WWH70" s="685"/>
      <c r="WWI70" s="685"/>
      <c r="WWJ70" s="685"/>
      <c r="WWK70" s="685"/>
      <c r="WWL70" s="685"/>
      <c r="WWM70" s="685"/>
      <c r="WWN70" s="685"/>
      <c r="WWO70" s="685"/>
      <c r="WWP70" s="685"/>
      <c r="WWQ70" s="685"/>
      <c r="WWR70" s="685"/>
      <c r="WWS70" s="685"/>
      <c r="WWT70" s="685"/>
      <c r="WWU70" s="685"/>
      <c r="WWV70" s="685"/>
      <c r="WWW70" s="685"/>
      <c r="WWX70" s="685"/>
      <c r="WWY70" s="685"/>
      <c r="WWZ70" s="685"/>
      <c r="WXA70" s="685"/>
      <c r="WXB70" s="685"/>
      <c r="WXC70" s="685"/>
      <c r="WXD70" s="685"/>
      <c r="WXE70" s="685"/>
      <c r="WXF70" s="685"/>
      <c r="WXG70" s="685"/>
      <c r="WXH70" s="685"/>
      <c r="WXI70" s="685"/>
      <c r="WXJ70" s="685"/>
      <c r="WXK70" s="685"/>
      <c r="WXL70" s="685"/>
      <c r="WXM70" s="685"/>
      <c r="WXN70" s="685"/>
      <c r="WXO70" s="685"/>
      <c r="WXP70" s="685"/>
      <c r="WXQ70" s="685"/>
      <c r="WXR70" s="685"/>
      <c r="WXS70" s="685"/>
      <c r="WXT70" s="685"/>
      <c r="WXU70" s="685"/>
      <c r="WXV70" s="685"/>
      <c r="WXW70" s="685"/>
      <c r="WXX70" s="685"/>
      <c r="WXY70" s="685"/>
      <c r="WXZ70" s="685"/>
      <c r="WYA70" s="685"/>
      <c r="WYB70" s="685"/>
      <c r="WYC70" s="685"/>
      <c r="WYD70" s="685"/>
      <c r="WYE70" s="685"/>
      <c r="WYF70" s="685"/>
      <c r="WYG70" s="685"/>
      <c r="WYH70" s="685"/>
      <c r="WYI70" s="685"/>
      <c r="WYJ70" s="685"/>
      <c r="WYK70" s="685"/>
      <c r="WYL70" s="685"/>
      <c r="WYM70" s="685"/>
      <c r="WYN70" s="685"/>
      <c r="WYO70" s="685"/>
      <c r="WYP70" s="685"/>
      <c r="WYQ70" s="685"/>
      <c r="WYR70" s="685"/>
      <c r="WYS70" s="685"/>
      <c r="WYT70" s="685"/>
      <c r="WYU70" s="685"/>
      <c r="WYV70" s="685"/>
      <c r="WYW70" s="685"/>
      <c r="WYX70" s="685"/>
      <c r="WYY70" s="685"/>
      <c r="WYZ70" s="685"/>
      <c r="WZA70" s="685"/>
      <c r="WZB70" s="685"/>
      <c r="WZC70" s="685"/>
      <c r="WZD70" s="685"/>
      <c r="WZE70" s="685"/>
      <c r="WZF70" s="685"/>
      <c r="WZG70" s="685"/>
      <c r="WZH70" s="685"/>
      <c r="WZI70" s="685"/>
      <c r="WZJ70" s="685"/>
      <c r="WZK70" s="685"/>
      <c r="WZL70" s="685"/>
      <c r="WZM70" s="685"/>
      <c r="WZN70" s="685"/>
      <c r="WZO70" s="685"/>
      <c r="WZP70" s="685"/>
      <c r="WZQ70" s="685"/>
      <c r="WZR70" s="685"/>
      <c r="WZS70" s="685"/>
      <c r="WZT70" s="685"/>
      <c r="WZU70" s="685"/>
      <c r="WZV70" s="685"/>
      <c r="WZW70" s="685"/>
      <c r="WZX70" s="685"/>
      <c r="WZY70" s="685"/>
      <c r="WZZ70" s="685"/>
      <c r="XAA70" s="685"/>
      <c r="XAB70" s="685"/>
      <c r="XAC70" s="685"/>
      <c r="XAD70" s="685"/>
      <c r="XAE70" s="685"/>
      <c r="XAF70" s="685"/>
      <c r="XAG70" s="685"/>
      <c r="XAH70" s="685"/>
      <c r="XAI70" s="685"/>
      <c r="XAJ70" s="685"/>
      <c r="XAK70" s="685"/>
      <c r="XAL70" s="685"/>
      <c r="XAM70" s="685"/>
      <c r="XAN70" s="685"/>
      <c r="XAO70" s="685"/>
      <c r="XAP70" s="685"/>
      <c r="XAQ70" s="685"/>
      <c r="XAR70" s="685"/>
      <c r="XAS70" s="685"/>
      <c r="XAT70" s="685"/>
      <c r="XAU70" s="685"/>
      <c r="XAV70" s="685"/>
      <c r="XAW70" s="685"/>
      <c r="XAX70" s="685"/>
      <c r="XAY70" s="685"/>
      <c r="XAZ70" s="685"/>
      <c r="XBA70" s="685"/>
      <c r="XBB70" s="685"/>
      <c r="XBC70" s="685"/>
      <c r="XBD70" s="685"/>
      <c r="XBE70" s="685"/>
      <c r="XBF70" s="685"/>
      <c r="XBG70" s="685"/>
      <c r="XBH70" s="685"/>
      <c r="XBI70" s="685"/>
      <c r="XBJ70" s="685"/>
      <c r="XBK70" s="685"/>
      <c r="XBL70" s="685"/>
      <c r="XBM70" s="685"/>
      <c r="XBN70" s="685"/>
      <c r="XBO70" s="685"/>
      <c r="XBP70" s="685"/>
      <c r="XBQ70" s="685"/>
      <c r="XBR70" s="685"/>
      <c r="XBS70" s="685"/>
      <c r="XBT70" s="685"/>
      <c r="XBU70" s="685"/>
      <c r="XBV70" s="685"/>
      <c r="XBW70" s="685"/>
      <c r="XBX70" s="685"/>
      <c r="XBY70" s="685"/>
      <c r="XBZ70" s="685"/>
      <c r="XCA70" s="685"/>
      <c r="XCB70" s="685"/>
      <c r="XCC70" s="685"/>
      <c r="XCD70" s="685"/>
      <c r="XCE70" s="685"/>
      <c r="XCF70" s="685"/>
      <c r="XCG70" s="685"/>
      <c r="XCH70" s="685"/>
      <c r="XCI70" s="685"/>
      <c r="XCJ70" s="685"/>
      <c r="XCK70" s="685"/>
      <c r="XCL70" s="685"/>
      <c r="XCM70" s="685"/>
      <c r="XCN70" s="685"/>
      <c r="XCO70" s="685"/>
      <c r="XCP70" s="685"/>
      <c r="XCQ70" s="685"/>
      <c r="XCR70" s="685"/>
      <c r="XCS70" s="685"/>
      <c r="XCT70" s="685"/>
      <c r="XCU70" s="685"/>
      <c r="XCV70" s="685"/>
      <c r="XCW70" s="685"/>
      <c r="XCX70" s="685"/>
      <c r="XCY70" s="685"/>
      <c r="XCZ70" s="685"/>
      <c r="XDA70" s="685"/>
      <c r="XDB70" s="685"/>
      <c r="XDC70" s="685"/>
      <c r="XDD70" s="685"/>
      <c r="XDE70" s="685"/>
      <c r="XDF70" s="685"/>
      <c r="XDG70" s="685"/>
      <c r="XDH70" s="685"/>
      <c r="XDI70" s="685"/>
      <c r="XDJ70" s="685"/>
      <c r="XDK70" s="685"/>
      <c r="XDL70" s="685"/>
      <c r="XDM70" s="685"/>
      <c r="XDN70" s="685"/>
      <c r="XDO70" s="685"/>
      <c r="XDP70" s="685"/>
      <c r="XDQ70" s="685"/>
      <c r="XDR70" s="685"/>
      <c r="XDS70" s="685"/>
      <c r="XDT70" s="685"/>
      <c r="XDU70" s="685"/>
      <c r="XDV70" s="685"/>
      <c r="XDW70" s="685"/>
      <c r="XDX70" s="685"/>
      <c r="XDY70" s="685"/>
      <c r="XDZ70" s="685"/>
      <c r="XEA70" s="685"/>
      <c r="XEB70" s="685"/>
      <c r="XEC70" s="685"/>
      <c r="XED70" s="685"/>
      <c r="XEE70" s="685"/>
      <c r="XEF70" s="685"/>
      <c r="XEG70" s="685"/>
      <c r="XEH70" s="685"/>
      <c r="XEI70" s="685"/>
      <c r="XEJ70" s="685"/>
      <c r="XEK70" s="685"/>
      <c r="XEL70" s="685"/>
      <c r="XEM70" s="685"/>
      <c r="XEN70" s="685"/>
      <c r="XEO70" s="685"/>
      <c r="XEP70" s="685"/>
      <c r="XEQ70" s="685"/>
      <c r="XER70" s="685"/>
      <c r="XES70" s="685"/>
      <c r="XET70" s="685"/>
      <c r="XEU70" s="685"/>
      <c r="XEV70" s="685"/>
      <c r="XEW70" s="685"/>
      <c r="XEX70" s="685"/>
      <c r="XEY70" s="685"/>
      <c r="XEZ70" s="685"/>
      <c r="XFA70" s="685"/>
      <c r="XFB70" s="685"/>
      <c r="XFC70" s="685"/>
      <c r="XFD70" s="685"/>
    </row>
    <row r="71" spans="1:16384" s="442" customFormat="1" ht="13.5" x14ac:dyDescent="0.25">
      <c r="A71" s="901" t="s">
        <v>2942</v>
      </c>
      <c r="B71" s="902"/>
      <c r="C71" s="902"/>
      <c r="D71" s="902"/>
      <c r="E71" s="902"/>
      <c r="F71" s="902"/>
      <c r="G71" s="902"/>
      <c r="H71" s="902"/>
      <c r="I71" s="902"/>
      <c r="J71" s="902"/>
      <c r="K71" s="902"/>
      <c r="L71" s="902"/>
      <c r="M71" s="902"/>
      <c r="N71" s="904"/>
      <c r="O71" s="1241"/>
      <c r="P71" s="1242"/>
      <c r="Q71" s="1242"/>
      <c r="R71" s="1242"/>
      <c r="S71" s="1242"/>
      <c r="T71" s="1242"/>
      <c r="U71" s="1242"/>
      <c r="V71" s="1242"/>
      <c r="W71" s="1242"/>
      <c r="X71" s="1242"/>
      <c r="Y71" s="1242"/>
      <c r="Z71" s="1242"/>
      <c r="AA71" s="1243"/>
      <c r="AB71" s="1244"/>
      <c r="AC71" s="1245"/>
      <c r="AD71" s="1245"/>
      <c r="AE71" s="1245"/>
      <c r="AF71" s="1245"/>
      <c r="AG71" s="1245"/>
      <c r="AH71" s="1245"/>
      <c r="AI71" s="1245"/>
      <c r="AJ71" s="1245"/>
      <c r="AK71" s="1245"/>
      <c r="AL71" s="1245"/>
      <c r="AM71" s="1245"/>
      <c r="AN71" s="1245"/>
      <c r="AO71" s="1246"/>
      <c r="AP71" s="1244"/>
      <c r="AQ71" s="1245"/>
      <c r="AR71" s="1245"/>
      <c r="AS71" s="1245"/>
      <c r="AT71" s="1245"/>
      <c r="AU71" s="1245"/>
      <c r="AV71" s="1245"/>
      <c r="AW71" s="1245"/>
      <c r="AX71" s="1245"/>
      <c r="AY71" s="1245"/>
      <c r="AZ71" s="1246"/>
      <c r="BA71" s="686"/>
      <c r="BB71" s="686"/>
      <c r="BC71" s="685"/>
      <c r="BD71" s="685"/>
      <c r="BE71" s="685"/>
      <c r="BF71" s="685"/>
      <c r="BG71" s="685"/>
      <c r="BH71" s="685"/>
      <c r="BI71" s="685"/>
      <c r="BJ71" s="685"/>
      <c r="BK71" s="685"/>
      <c r="BL71" s="685"/>
      <c r="BM71" s="685"/>
      <c r="BN71" s="685"/>
      <c r="BO71" s="685"/>
      <c r="BP71" s="685"/>
      <c r="BQ71" s="685"/>
      <c r="BR71" s="685"/>
      <c r="BS71" s="685"/>
      <c r="BT71" s="685"/>
      <c r="BU71" s="685"/>
      <c r="BV71" s="685"/>
      <c r="BW71" s="685"/>
      <c r="BX71" s="685"/>
      <c r="BY71" s="685"/>
      <c r="BZ71" s="685"/>
      <c r="CA71" s="685"/>
      <c r="CB71" s="685"/>
      <c r="CC71" s="685"/>
      <c r="CD71" s="685"/>
      <c r="CE71" s="685"/>
      <c r="CF71" s="685"/>
      <c r="CG71" s="685"/>
      <c r="CH71" s="685"/>
      <c r="CI71" s="685"/>
      <c r="CJ71" s="685"/>
      <c r="CK71" s="685"/>
      <c r="CL71" s="685"/>
      <c r="CM71" s="685"/>
      <c r="CN71" s="685"/>
      <c r="CO71" s="685"/>
      <c r="CP71" s="685"/>
      <c r="CQ71" s="685"/>
      <c r="CR71" s="685"/>
      <c r="CS71" s="685"/>
      <c r="CT71" s="685"/>
      <c r="CU71" s="685"/>
      <c r="CV71" s="685"/>
      <c r="CW71" s="685"/>
      <c r="CX71" s="685"/>
      <c r="CY71" s="685"/>
      <c r="CZ71" s="685"/>
      <c r="DA71" s="685"/>
      <c r="DB71" s="685"/>
      <c r="DC71" s="685"/>
      <c r="DD71" s="685"/>
      <c r="DE71" s="685"/>
      <c r="DF71" s="685"/>
      <c r="DG71" s="685"/>
      <c r="DH71" s="685"/>
      <c r="DI71" s="685"/>
      <c r="DJ71" s="685"/>
      <c r="DK71" s="685"/>
      <c r="DL71" s="685"/>
      <c r="DM71" s="685"/>
      <c r="DN71" s="685"/>
      <c r="DO71" s="685"/>
      <c r="DP71" s="685"/>
      <c r="DQ71" s="685"/>
      <c r="DR71" s="685"/>
      <c r="DS71" s="685"/>
      <c r="DT71" s="685"/>
      <c r="DU71" s="685"/>
      <c r="DV71" s="685"/>
      <c r="DW71" s="685"/>
      <c r="DX71" s="685"/>
      <c r="DY71" s="685"/>
      <c r="DZ71" s="685"/>
      <c r="EA71" s="685"/>
      <c r="EB71" s="685"/>
      <c r="EC71" s="685"/>
      <c r="ED71" s="685"/>
      <c r="EE71" s="685"/>
      <c r="EF71" s="685"/>
      <c r="EG71" s="685"/>
      <c r="EH71" s="685"/>
      <c r="EI71" s="685"/>
      <c r="EJ71" s="685"/>
      <c r="EK71" s="685"/>
      <c r="EL71" s="685"/>
      <c r="EM71" s="685"/>
      <c r="EN71" s="685"/>
      <c r="EO71" s="685"/>
      <c r="EP71" s="685"/>
      <c r="EQ71" s="685"/>
      <c r="ER71" s="685"/>
      <c r="ES71" s="685"/>
      <c r="ET71" s="685"/>
      <c r="EU71" s="685"/>
      <c r="EV71" s="685"/>
      <c r="EW71" s="685"/>
      <c r="EX71" s="685"/>
      <c r="EY71" s="685"/>
      <c r="EZ71" s="685"/>
      <c r="FA71" s="685"/>
      <c r="FB71" s="685"/>
      <c r="FC71" s="685"/>
      <c r="FD71" s="685"/>
      <c r="FE71" s="685"/>
      <c r="FF71" s="685"/>
      <c r="FG71" s="685"/>
      <c r="FH71" s="685"/>
      <c r="FI71" s="685"/>
      <c r="FJ71" s="685"/>
      <c r="FK71" s="685"/>
      <c r="FL71" s="685"/>
      <c r="FM71" s="685"/>
      <c r="FN71" s="685"/>
      <c r="FO71" s="685"/>
      <c r="FP71" s="685"/>
      <c r="FQ71" s="685"/>
      <c r="FR71" s="685"/>
      <c r="FS71" s="685"/>
      <c r="FT71" s="685"/>
      <c r="FU71" s="685"/>
      <c r="FV71" s="685"/>
      <c r="FW71" s="685"/>
      <c r="FX71" s="685"/>
      <c r="FY71" s="685"/>
      <c r="FZ71" s="685"/>
      <c r="GA71" s="685"/>
      <c r="GB71" s="685"/>
      <c r="GC71" s="685"/>
      <c r="GD71" s="685"/>
      <c r="GE71" s="685"/>
      <c r="GF71" s="685"/>
      <c r="GG71" s="685"/>
      <c r="GH71" s="685"/>
      <c r="GI71" s="685"/>
      <c r="GJ71" s="685"/>
      <c r="GK71" s="685"/>
      <c r="GL71" s="685"/>
      <c r="GM71" s="685"/>
      <c r="GN71" s="685"/>
      <c r="GO71" s="685"/>
      <c r="GP71" s="685"/>
      <c r="GQ71" s="685"/>
      <c r="GR71" s="685"/>
      <c r="GS71" s="685"/>
      <c r="GT71" s="685"/>
      <c r="GU71" s="685"/>
      <c r="GV71" s="685"/>
      <c r="GW71" s="685"/>
      <c r="GX71" s="685"/>
      <c r="GY71" s="685"/>
      <c r="GZ71" s="685"/>
      <c r="HA71" s="685"/>
      <c r="HB71" s="685"/>
      <c r="HC71" s="685"/>
      <c r="HD71" s="685"/>
      <c r="HE71" s="685"/>
      <c r="HF71" s="685"/>
      <c r="HG71" s="685"/>
      <c r="HH71" s="685"/>
      <c r="HI71" s="685"/>
      <c r="HJ71" s="685"/>
      <c r="HK71" s="685"/>
      <c r="HL71" s="685"/>
      <c r="HM71" s="685"/>
      <c r="HN71" s="685"/>
      <c r="HO71" s="685"/>
      <c r="HP71" s="685"/>
      <c r="HQ71" s="685"/>
      <c r="HR71" s="685"/>
      <c r="HS71" s="685"/>
      <c r="HT71" s="685"/>
      <c r="HU71" s="685"/>
      <c r="HV71" s="685"/>
      <c r="HW71" s="685"/>
      <c r="HX71" s="685"/>
      <c r="HY71" s="685"/>
      <c r="HZ71" s="685"/>
      <c r="IA71" s="685"/>
      <c r="IB71" s="685"/>
      <c r="IC71" s="685"/>
      <c r="ID71" s="685"/>
      <c r="IE71" s="685"/>
      <c r="IF71" s="685"/>
      <c r="IG71" s="685"/>
      <c r="IH71" s="685"/>
      <c r="II71" s="685"/>
      <c r="IJ71" s="685"/>
      <c r="IK71" s="685"/>
      <c r="IL71" s="685"/>
      <c r="IM71" s="685"/>
      <c r="IN71" s="685"/>
      <c r="IO71" s="685"/>
      <c r="IP71" s="685"/>
      <c r="IQ71" s="685"/>
      <c r="IR71" s="685"/>
      <c r="IS71" s="685"/>
      <c r="IT71" s="685"/>
      <c r="IU71" s="685"/>
      <c r="IV71" s="685"/>
      <c r="IW71" s="685"/>
      <c r="IX71" s="685"/>
      <c r="IY71" s="685"/>
      <c r="IZ71" s="685"/>
      <c r="JA71" s="685"/>
      <c r="JB71" s="685"/>
      <c r="JC71" s="685"/>
      <c r="JD71" s="685"/>
      <c r="JE71" s="685"/>
      <c r="JF71" s="685"/>
      <c r="JG71" s="685"/>
      <c r="JH71" s="685"/>
      <c r="JI71" s="685"/>
      <c r="JJ71" s="685"/>
      <c r="JK71" s="685"/>
      <c r="JL71" s="685"/>
      <c r="JM71" s="685"/>
      <c r="JN71" s="685"/>
      <c r="JO71" s="685"/>
      <c r="JP71" s="685"/>
      <c r="JQ71" s="685"/>
      <c r="JR71" s="685"/>
      <c r="JS71" s="685"/>
      <c r="JT71" s="685"/>
      <c r="JU71" s="685"/>
      <c r="JV71" s="685"/>
      <c r="JW71" s="685"/>
      <c r="JX71" s="685"/>
      <c r="JY71" s="685"/>
      <c r="JZ71" s="685"/>
      <c r="KA71" s="685"/>
      <c r="KB71" s="685"/>
      <c r="KC71" s="685"/>
      <c r="KD71" s="685"/>
      <c r="KE71" s="685"/>
      <c r="KF71" s="685"/>
      <c r="KG71" s="685"/>
      <c r="KH71" s="685"/>
      <c r="KI71" s="685"/>
      <c r="KJ71" s="685"/>
      <c r="KK71" s="685"/>
      <c r="KL71" s="685"/>
      <c r="KM71" s="685"/>
      <c r="KN71" s="685"/>
      <c r="KO71" s="685"/>
      <c r="KP71" s="685"/>
      <c r="KQ71" s="685"/>
      <c r="KR71" s="685"/>
      <c r="KS71" s="685"/>
      <c r="KT71" s="685"/>
      <c r="KU71" s="685"/>
      <c r="KV71" s="685"/>
      <c r="KW71" s="685"/>
      <c r="KX71" s="685"/>
      <c r="KY71" s="685"/>
      <c r="KZ71" s="685"/>
      <c r="LA71" s="685"/>
      <c r="LB71" s="685"/>
      <c r="LC71" s="685"/>
      <c r="LD71" s="685"/>
      <c r="LE71" s="685"/>
      <c r="LF71" s="685"/>
      <c r="LG71" s="685"/>
      <c r="LH71" s="685"/>
      <c r="LI71" s="685"/>
      <c r="LJ71" s="685"/>
      <c r="LK71" s="685"/>
      <c r="LL71" s="685"/>
      <c r="LM71" s="685"/>
      <c r="LN71" s="685"/>
      <c r="LO71" s="685"/>
      <c r="LP71" s="685"/>
      <c r="LQ71" s="685"/>
      <c r="LR71" s="685"/>
      <c r="LS71" s="685"/>
      <c r="LT71" s="685"/>
      <c r="LU71" s="685"/>
      <c r="LV71" s="685"/>
      <c r="LW71" s="685"/>
      <c r="LX71" s="685"/>
      <c r="LY71" s="685"/>
      <c r="LZ71" s="685"/>
      <c r="MA71" s="685"/>
      <c r="MB71" s="685"/>
      <c r="MC71" s="685"/>
      <c r="MD71" s="685"/>
      <c r="ME71" s="685"/>
      <c r="MF71" s="685"/>
      <c r="MG71" s="685"/>
      <c r="MH71" s="685"/>
      <c r="MI71" s="685"/>
      <c r="MJ71" s="685"/>
      <c r="MK71" s="685"/>
      <c r="ML71" s="685"/>
      <c r="MM71" s="685"/>
      <c r="MN71" s="685"/>
      <c r="MO71" s="685"/>
      <c r="MP71" s="685"/>
      <c r="MQ71" s="685"/>
      <c r="MR71" s="685"/>
      <c r="MS71" s="685"/>
      <c r="MT71" s="685"/>
      <c r="MU71" s="685"/>
      <c r="MV71" s="685"/>
      <c r="MW71" s="685"/>
      <c r="MX71" s="685"/>
      <c r="MY71" s="685"/>
      <c r="MZ71" s="685"/>
      <c r="NA71" s="685"/>
      <c r="NB71" s="685"/>
      <c r="NC71" s="685"/>
      <c r="ND71" s="685"/>
      <c r="NE71" s="685"/>
      <c r="NF71" s="685"/>
      <c r="NG71" s="685"/>
      <c r="NH71" s="685"/>
      <c r="NI71" s="685"/>
      <c r="NJ71" s="685"/>
      <c r="NK71" s="685"/>
      <c r="NL71" s="685"/>
      <c r="NM71" s="685"/>
      <c r="NN71" s="685"/>
      <c r="NO71" s="685"/>
      <c r="NP71" s="685"/>
      <c r="NQ71" s="685"/>
      <c r="NR71" s="685"/>
      <c r="NS71" s="685"/>
      <c r="NT71" s="685"/>
      <c r="NU71" s="685"/>
      <c r="NV71" s="685"/>
      <c r="NW71" s="685"/>
      <c r="NX71" s="685"/>
      <c r="NY71" s="685"/>
      <c r="NZ71" s="685"/>
      <c r="OA71" s="685"/>
      <c r="OB71" s="685"/>
      <c r="OC71" s="685"/>
      <c r="OD71" s="685"/>
      <c r="OE71" s="685"/>
      <c r="OF71" s="685"/>
      <c r="OG71" s="685"/>
      <c r="OH71" s="685"/>
      <c r="OI71" s="685"/>
      <c r="OJ71" s="685"/>
      <c r="OK71" s="685"/>
      <c r="OL71" s="685"/>
      <c r="OM71" s="685"/>
      <c r="ON71" s="685"/>
      <c r="OO71" s="685"/>
      <c r="OP71" s="685"/>
      <c r="OQ71" s="685"/>
      <c r="OR71" s="685"/>
      <c r="OS71" s="685"/>
      <c r="OT71" s="685"/>
      <c r="OU71" s="685"/>
      <c r="OV71" s="685"/>
      <c r="OW71" s="685"/>
      <c r="OX71" s="685"/>
      <c r="OY71" s="685"/>
      <c r="OZ71" s="685"/>
      <c r="PA71" s="685"/>
      <c r="PB71" s="685"/>
      <c r="PC71" s="685"/>
      <c r="PD71" s="685"/>
      <c r="PE71" s="685"/>
      <c r="PF71" s="685"/>
      <c r="PG71" s="685"/>
      <c r="PH71" s="685"/>
      <c r="PI71" s="685"/>
      <c r="PJ71" s="685"/>
      <c r="PK71" s="685"/>
      <c r="PL71" s="685"/>
      <c r="PM71" s="685"/>
      <c r="PN71" s="685"/>
      <c r="PO71" s="685"/>
      <c r="PP71" s="685"/>
      <c r="PQ71" s="685"/>
      <c r="PR71" s="685"/>
      <c r="PS71" s="685"/>
      <c r="PT71" s="685"/>
      <c r="PU71" s="685"/>
      <c r="PV71" s="685"/>
      <c r="PW71" s="685"/>
      <c r="PX71" s="685"/>
      <c r="PY71" s="685"/>
      <c r="PZ71" s="685"/>
      <c r="QA71" s="685"/>
      <c r="QB71" s="685"/>
      <c r="QC71" s="685"/>
      <c r="QD71" s="685"/>
      <c r="QE71" s="685"/>
      <c r="QF71" s="685"/>
      <c r="QG71" s="685"/>
      <c r="QH71" s="685"/>
      <c r="QI71" s="685"/>
      <c r="QJ71" s="685"/>
      <c r="QK71" s="685"/>
      <c r="QL71" s="685"/>
      <c r="QM71" s="685"/>
      <c r="QN71" s="685"/>
      <c r="QO71" s="685"/>
      <c r="QP71" s="685"/>
      <c r="QQ71" s="685"/>
      <c r="QR71" s="685"/>
      <c r="QS71" s="685"/>
      <c r="QT71" s="685"/>
      <c r="QU71" s="685"/>
      <c r="QV71" s="685"/>
      <c r="QW71" s="685"/>
      <c r="QX71" s="685"/>
      <c r="QY71" s="685"/>
      <c r="QZ71" s="685"/>
      <c r="RA71" s="685"/>
      <c r="RB71" s="685"/>
      <c r="RC71" s="685"/>
      <c r="RD71" s="685"/>
      <c r="RE71" s="685"/>
      <c r="RF71" s="685"/>
      <c r="RG71" s="685"/>
      <c r="RH71" s="685"/>
      <c r="RI71" s="685"/>
      <c r="RJ71" s="685"/>
      <c r="RK71" s="685"/>
      <c r="RL71" s="685"/>
      <c r="RM71" s="685"/>
      <c r="RN71" s="685"/>
      <c r="RO71" s="685"/>
      <c r="RP71" s="685"/>
      <c r="RQ71" s="685"/>
      <c r="RR71" s="685"/>
      <c r="RS71" s="685"/>
      <c r="RT71" s="685"/>
      <c r="RU71" s="685"/>
      <c r="RV71" s="685"/>
      <c r="RW71" s="685"/>
      <c r="RX71" s="685"/>
      <c r="RY71" s="685"/>
      <c r="RZ71" s="685"/>
      <c r="SA71" s="685"/>
      <c r="SB71" s="685"/>
      <c r="SC71" s="685"/>
      <c r="SD71" s="685"/>
      <c r="SE71" s="685"/>
      <c r="SF71" s="685"/>
      <c r="SG71" s="685"/>
      <c r="SH71" s="685"/>
      <c r="SI71" s="685"/>
      <c r="SJ71" s="685"/>
      <c r="SK71" s="685"/>
      <c r="SL71" s="685"/>
      <c r="SM71" s="685"/>
      <c r="SN71" s="685"/>
      <c r="SO71" s="685"/>
      <c r="SP71" s="685"/>
      <c r="SQ71" s="685"/>
      <c r="SR71" s="685"/>
      <c r="SS71" s="685"/>
      <c r="ST71" s="685"/>
      <c r="SU71" s="685"/>
      <c r="SV71" s="685"/>
      <c r="SW71" s="685"/>
      <c r="SX71" s="685"/>
      <c r="SY71" s="685"/>
      <c r="SZ71" s="685"/>
      <c r="TA71" s="685"/>
      <c r="TB71" s="685"/>
      <c r="TC71" s="685"/>
      <c r="TD71" s="685"/>
      <c r="TE71" s="685"/>
      <c r="TF71" s="685"/>
      <c r="TG71" s="685"/>
      <c r="TH71" s="685"/>
      <c r="TI71" s="685"/>
      <c r="TJ71" s="685"/>
      <c r="TK71" s="685"/>
      <c r="TL71" s="685"/>
      <c r="TM71" s="685"/>
      <c r="TN71" s="685"/>
      <c r="TO71" s="685"/>
      <c r="TP71" s="685"/>
      <c r="TQ71" s="685"/>
      <c r="TR71" s="685"/>
      <c r="TS71" s="685"/>
      <c r="TT71" s="685"/>
      <c r="TU71" s="685"/>
      <c r="TV71" s="685"/>
      <c r="TW71" s="685"/>
      <c r="TX71" s="685"/>
      <c r="TY71" s="685"/>
      <c r="TZ71" s="685"/>
      <c r="UA71" s="685"/>
      <c r="UB71" s="685"/>
      <c r="UC71" s="685"/>
      <c r="UD71" s="685"/>
      <c r="UE71" s="685"/>
      <c r="UF71" s="685"/>
      <c r="UG71" s="685"/>
      <c r="UH71" s="685"/>
      <c r="UI71" s="685"/>
      <c r="UJ71" s="685"/>
      <c r="UK71" s="685"/>
      <c r="UL71" s="685"/>
      <c r="UM71" s="685"/>
      <c r="UN71" s="685"/>
      <c r="UO71" s="685"/>
      <c r="UP71" s="685"/>
      <c r="UQ71" s="685"/>
      <c r="UR71" s="685"/>
      <c r="US71" s="685"/>
      <c r="UT71" s="685"/>
      <c r="UU71" s="685"/>
      <c r="UV71" s="685"/>
      <c r="UW71" s="685"/>
      <c r="UX71" s="685"/>
      <c r="UY71" s="685"/>
      <c r="UZ71" s="685"/>
      <c r="VA71" s="685"/>
      <c r="VB71" s="685"/>
      <c r="VC71" s="685"/>
      <c r="VD71" s="685"/>
      <c r="VE71" s="685"/>
      <c r="VF71" s="685"/>
      <c r="VG71" s="685"/>
      <c r="VH71" s="685"/>
      <c r="VI71" s="685"/>
      <c r="VJ71" s="685"/>
      <c r="VK71" s="685"/>
      <c r="VL71" s="685"/>
      <c r="VM71" s="685"/>
      <c r="VN71" s="685"/>
      <c r="VO71" s="685"/>
      <c r="VP71" s="685"/>
      <c r="VQ71" s="685"/>
      <c r="VR71" s="685"/>
      <c r="VS71" s="685"/>
      <c r="VT71" s="685"/>
      <c r="VU71" s="685"/>
      <c r="VV71" s="685"/>
      <c r="VW71" s="685"/>
      <c r="VX71" s="685"/>
      <c r="VY71" s="685"/>
      <c r="VZ71" s="685"/>
      <c r="WA71" s="685"/>
      <c r="WB71" s="685"/>
      <c r="WC71" s="685"/>
      <c r="WD71" s="685"/>
      <c r="WE71" s="685"/>
      <c r="WF71" s="685"/>
      <c r="WG71" s="685"/>
      <c r="WH71" s="685"/>
      <c r="WI71" s="685"/>
      <c r="WJ71" s="685"/>
      <c r="WK71" s="685"/>
      <c r="WL71" s="685"/>
      <c r="WM71" s="685"/>
      <c r="WN71" s="685"/>
      <c r="WO71" s="685"/>
      <c r="WP71" s="685"/>
      <c r="WQ71" s="685"/>
      <c r="WR71" s="685"/>
      <c r="WS71" s="685"/>
      <c r="WT71" s="685"/>
      <c r="WU71" s="685"/>
      <c r="WV71" s="685"/>
      <c r="WW71" s="685"/>
      <c r="WX71" s="685"/>
      <c r="WY71" s="685"/>
      <c r="WZ71" s="685"/>
      <c r="XA71" s="685"/>
      <c r="XB71" s="685"/>
      <c r="XC71" s="685"/>
      <c r="XD71" s="685"/>
      <c r="XE71" s="685"/>
      <c r="XF71" s="685"/>
      <c r="XG71" s="685"/>
      <c r="XH71" s="685"/>
      <c r="XI71" s="685"/>
      <c r="XJ71" s="685"/>
      <c r="XK71" s="685"/>
      <c r="XL71" s="685"/>
      <c r="XM71" s="685"/>
      <c r="XN71" s="685"/>
      <c r="XO71" s="685"/>
      <c r="XP71" s="685"/>
      <c r="XQ71" s="685"/>
      <c r="XR71" s="685"/>
      <c r="XS71" s="685"/>
      <c r="XT71" s="685"/>
      <c r="XU71" s="685"/>
      <c r="XV71" s="685"/>
      <c r="XW71" s="685"/>
      <c r="XX71" s="685"/>
      <c r="XY71" s="685"/>
      <c r="XZ71" s="685"/>
      <c r="YA71" s="685"/>
      <c r="YB71" s="685"/>
      <c r="YC71" s="685"/>
      <c r="YD71" s="685"/>
      <c r="YE71" s="685"/>
      <c r="YF71" s="685"/>
      <c r="YG71" s="685"/>
      <c r="YH71" s="685"/>
      <c r="YI71" s="685"/>
      <c r="YJ71" s="685"/>
      <c r="YK71" s="685"/>
      <c r="YL71" s="685"/>
      <c r="YM71" s="685"/>
      <c r="YN71" s="685"/>
      <c r="YO71" s="685"/>
      <c r="YP71" s="685"/>
      <c r="YQ71" s="685"/>
      <c r="YR71" s="685"/>
      <c r="YS71" s="685"/>
      <c r="YT71" s="685"/>
      <c r="YU71" s="685"/>
      <c r="YV71" s="685"/>
      <c r="YW71" s="685"/>
      <c r="YX71" s="685"/>
      <c r="YY71" s="685"/>
      <c r="YZ71" s="685"/>
      <c r="ZA71" s="685"/>
      <c r="ZB71" s="685"/>
      <c r="ZC71" s="685"/>
      <c r="ZD71" s="685"/>
      <c r="ZE71" s="685"/>
      <c r="ZF71" s="685"/>
      <c r="ZG71" s="685"/>
      <c r="ZH71" s="685"/>
      <c r="ZI71" s="685"/>
      <c r="ZJ71" s="685"/>
      <c r="ZK71" s="685"/>
      <c r="ZL71" s="685"/>
      <c r="ZM71" s="685"/>
      <c r="ZN71" s="685"/>
      <c r="ZO71" s="685"/>
      <c r="ZP71" s="685"/>
      <c r="ZQ71" s="685"/>
      <c r="ZR71" s="685"/>
      <c r="ZS71" s="685"/>
      <c r="ZT71" s="685"/>
      <c r="ZU71" s="685"/>
      <c r="ZV71" s="685"/>
      <c r="ZW71" s="685"/>
      <c r="ZX71" s="685"/>
      <c r="ZY71" s="685"/>
      <c r="ZZ71" s="685"/>
      <c r="AAA71" s="685"/>
      <c r="AAB71" s="685"/>
      <c r="AAC71" s="685"/>
      <c r="AAD71" s="685"/>
      <c r="AAE71" s="685"/>
      <c r="AAF71" s="685"/>
      <c r="AAG71" s="685"/>
      <c r="AAH71" s="685"/>
      <c r="AAI71" s="685"/>
      <c r="AAJ71" s="685"/>
      <c r="AAK71" s="685"/>
      <c r="AAL71" s="685"/>
      <c r="AAM71" s="685"/>
      <c r="AAN71" s="685"/>
      <c r="AAO71" s="685"/>
      <c r="AAP71" s="685"/>
      <c r="AAQ71" s="685"/>
      <c r="AAR71" s="685"/>
      <c r="AAS71" s="685"/>
      <c r="AAT71" s="685"/>
      <c r="AAU71" s="685"/>
      <c r="AAV71" s="685"/>
      <c r="AAW71" s="685"/>
      <c r="AAX71" s="685"/>
      <c r="AAY71" s="685"/>
      <c r="AAZ71" s="685"/>
      <c r="ABA71" s="685"/>
      <c r="ABB71" s="685"/>
      <c r="ABC71" s="685"/>
      <c r="ABD71" s="685"/>
      <c r="ABE71" s="685"/>
      <c r="ABF71" s="685"/>
      <c r="ABG71" s="685"/>
      <c r="ABH71" s="685"/>
      <c r="ABI71" s="685"/>
      <c r="ABJ71" s="685"/>
      <c r="ABK71" s="685"/>
      <c r="ABL71" s="685"/>
      <c r="ABM71" s="685"/>
      <c r="ABN71" s="685"/>
      <c r="ABO71" s="685"/>
      <c r="ABP71" s="685"/>
      <c r="ABQ71" s="685"/>
      <c r="ABR71" s="685"/>
      <c r="ABS71" s="685"/>
      <c r="ABT71" s="685"/>
      <c r="ABU71" s="685"/>
      <c r="ABV71" s="685"/>
      <c r="ABW71" s="685"/>
      <c r="ABX71" s="685"/>
      <c r="ABY71" s="685"/>
      <c r="ABZ71" s="685"/>
      <c r="ACA71" s="685"/>
      <c r="ACB71" s="685"/>
      <c r="ACC71" s="685"/>
      <c r="ACD71" s="685"/>
      <c r="ACE71" s="685"/>
      <c r="ACF71" s="685"/>
      <c r="ACG71" s="685"/>
      <c r="ACH71" s="685"/>
      <c r="ACI71" s="685"/>
      <c r="ACJ71" s="685"/>
      <c r="ACK71" s="685"/>
      <c r="ACL71" s="685"/>
      <c r="ACM71" s="685"/>
      <c r="ACN71" s="685"/>
      <c r="ACO71" s="685"/>
      <c r="ACP71" s="685"/>
      <c r="ACQ71" s="685"/>
      <c r="ACR71" s="685"/>
      <c r="ACS71" s="685"/>
      <c r="ACT71" s="685"/>
      <c r="ACU71" s="685"/>
      <c r="ACV71" s="685"/>
      <c r="ACW71" s="685"/>
      <c r="ACX71" s="685"/>
      <c r="ACY71" s="685"/>
      <c r="ACZ71" s="685"/>
      <c r="ADA71" s="685"/>
      <c r="ADB71" s="685"/>
      <c r="ADC71" s="685"/>
      <c r="ADD71" s="685"/>
      <c r="ADE71" s="685"/>
      <c r="ADF71" s="685"/>
      <c r="ADG71" s="685"/>
      <c r="ADH71" s="685"/>
      <c r="ADI71" s="685"/>
      <c r="ADJ71" s="685"/>
      <c r="ADK71" s="685"/>
      <c r="ADL71" s="685"/>
      <c r="ADM71" s="685"/>
      <c r="ADN71" s="685"/>
      <c r="ADO71" s="685"/>
      <c r="ADP71" s="685"/>
      <c r="ADQ71" s="685"/>
      <c r="ADR71" s="685"/>
      <c r="ADS71" s="685"/>
      <c r="ADT71" s="685"/>
      <c r="ADU71" s="685"/>
      <c r="ADV71" s="685"/>
      <c r="ADW71" s="685"/>
      <c r="ADX71" s="685"/>
      <c r="ADY71" s="685"/>
      <c r="ADZ71" s="685"/>
      <c r="AEA71" s="685"/>
      <c r="AEB71" s="685"/>
      <c r="AEC71" s="685"/>
      <c r="AED71" s="685"/>
      <c r="AEE71" s="685"/>
      <c r="AEF71" s="685"/>
      <c r="AEG71" s="685"/>
      <c r="AEH71" s="685"/>
      <c r="AEI71" s="685"/>
      <c r="AEJ71" s="685"/>
      <c r="AEK71" s="685"/>
      <c r="AEL71" s="685"/>
      <c r="AEM71" s="685"/>
      <c r="AEN71" s="685"/>
      <c r="AEO71" s="685"/>
      <c r="AEP71" s="685"/>
      <c r="AEQ71" s="685"/>
      <c r="AER71" s="685"/>
      <c r="AES71" s="685"/>
      <c r="AET71" s="685"/>
      <c r="AEU71" s="685"/>
      <c r="AEV71" s="685"/>
      <c r="AEW71" s="685"/>
      <c r="AEX71" s="685"/>
      <c r="AEY71" s="685"/>
      <c r="AEZ71" s="685"/>
      <c r="AFA71" s="685"/>
      <c r="AFB71" s="685"/>
      <c r="AFC71" s="685"/>
      <c r="AFD71" s="685"/>
      <c r="AFE71" s="685"/>
      <c r="AFF71" s="685"/>
      <c r="AFG71" s="685"/>
      <c r="AFH71" s="685"/>
      <c r="AFI71" s="685"/>
      <c r="AFJ71" s="685"/>
      <c r="AFK71" s="685"/>
      <c r="AFL71" s="685"/>
      <c r="AFM71" s="685"/>
      <c r="AFN71" s="685"/>
      <c r="AFO71" s="685"/>
      <c r="AFP71" s="685"/>
      <c r="AFQ71" s="685"/>
      <c r="AFR71" s="685"/>
      <c r="AFS71" s="685"/>
      <c r="AFT71" s="685"/>
      <c r="AFU71" s="685"/>
      <c r="AFV71" s="685"/>
      <c r="AFW71" s="685"/>
      <c r="AFX71" s="685"/>
      <c r="AFY71" s="685"/>
      <c r="AFZ71" s="685"/>
      <c r="AGA71" s="685"/>
      <c r="AGB71" s="685"/>
      <c r="AGC71" s="685"/>
      <c r="AGD71" s="685"/>
      <c r="AGE71" s="685"/>
      <c r="AGF71" s="685"/>
      <c r="AGG71" s="685"/>
      <c r="AGH71" s="685"/>
      <c r="AGI71" s="685"/>
      <c r="AGJ71" s="685"/>
      <c r="AGK71" s="685"/>
      <c r="AGL71" s="685"/>
      <c r="AGM71" s="685"/>
      <c r="AGN71" s="685"/>
      <c r="AGO71" s="685"/>
      <c r="AGP71" s="685"/>
      <c r="AGQ71" s="685"/>
      <c r="AGR71" s="685"/>
      <c r="AGS71" s="685"/>
      <c r="AGT71" s="685"/>
      <c r="AGU71" s="685"/>
      <c r="AGV71" s="685"/>
      <c r="AGW71" s="685"/>
      <c r="AGX71" s="685"/>
      <c r="AGY71" s="685"/>
      <c r="AGZ71" s="685"/>
      <c r="AHA71" s="685"/>
      <c r="AHB71" s="685"/>
      <c r="AHC71" s="685"/>
      <c r="AHD71" s="685"/>
      <c r="AHE71" s="685"/>
      <c r="AHF71" s="685"/>
      <c r="AHG71" s="685"/>
      <c r="AHH71" s="685"/>
      <c r="AHI71" s="685"/>
      <c r="AHJ71" s="685"/>
      <c r="AHK71" s="685"/>
      <c r="AHL71" s="685"/>
      <c r="AHM71" s="685"/>
      <c r="AHN71" s="685"/>
      <c r="AHO71" s="685"/>
      <c r="AHP71" s="685"/>
      <c r="AHQ71" s="685"/>
      <c r="AHR71" s="685"/>
      <c r="AHS71" s="685"/>
      <c r="AHT71" s="685"/>
      <c r="AHU71" s="685"/>
      <c r="AHV71" s="685"/>
      <c r="AHW71" s="685"/>
      <c r="AHX71" s="685"/>
      <c r="AHY71" s="685"/>
      <c r="AHZ71" s="685"/>
      <c r="AIA71" s="685"/>
      <c r="AIB71" s="685"/>
      <c r="AIC71" s="685"/>
      <c r="AID71" s="685"/>
      <c r="AIE71" s="685"/>
      <c r="AIF71" s="685"/>
      <c r="AIG71" s="685"/>
      <c r="AIH71" s="685"/>
      <c r="AII71" s="685"/>
      <c r="AIJ71" s="685"/>
      <c r="AIK71" s="685"/>
      <c r="AIL71" s="685"/>
      <c r="AIM71" s="685"/>
      <c r="AIN71" s="685"/>
      <c r="AIO71" s="685"/>
      <c r="AIP71" s="685"/>
      <c r="AIQ71" s="685"/>
      <c r="AIR71" s="685"/>
      <c r="AIS71" s="685"/>
      <c r="AIT71" s="685"/>
      <c r="AIU71" s="685"/>
      <c r="AIV71" s="685"/>
      <c r="AIW71" s="685"/>
      <c r="AIX71" s="685"/>
      <c r="AIY71" s="685"/>
      <c r="AIZ71" s="685"/>
      <c r="AJA71" s="685"/>
      <c r="AJB71" s="685"/>
      <c r="AJC71" s="685"/>
      <c r="AJD71" s="685"/>
      <c r="AJE71" s="685"/>
      <c r="AJF71" s="685"/>
      <c r="AJG71" s="685"/>
      <c r="AJH71" s="685"/>
      <c r="AJI71" s="685"/>
      <c r="AJJ71" s="685"/>
      <c r="AJK71" s="685"/>
      <c r="AJL71" s="685"/>
      <c r="AJM71" s="685"/>
      <c r="AJN71" s="685"/>
      <c r="AJO71" s="685"/>
      <c r="AJP71" s="685"/>
      <c r="AJQ71" s="685"/>
      <c r="AJR71" s="685"/>
      <c r="AJS71" s="685"/>
      <c r="AJT71" s="685"/>
      <c r="AJU71" s="685"/>
      <c r="AJV71" s="685"/>
      <c r="AJW71" s="685"/>
      <c r="AJX71" s="685"/>
      <c r="AJY71" s="685"/>
      <c r="AJZ71" s="685"/>
      <c r="AKA71" s="685"/>
      <c r="AKB71" s="685"/>
      <c r="AKC71" s="685"/>
      <c r="AKD71" s="685"/>
      <c r="AKE71" s="685"/>
      <c r="AKF71" s="685"/>
      <c r="AKG71" s="685"/>
      <c r="AKH71" s="685"/>
      <c r="AKI71" s="685"/>
      <c r="AKJ71" s="685"/>
      <c r="AKK71" s="685"/>
      <c r="AKL71" s="685"/>
      <c r="AKM71" s="685"/>
      <c r="AKN71" s="685"/>
      <c r="AKO71" s="685"/>
      <c r="AKP71" s="685"/>
      <c r="AKQ71" s="685"/>
      <c r="AKR71" s="685"/>
      <c r="AKS71" s="685"/>
      <c r="AKT71" s="685"/>
      <c r="AKU71" s="685"/>
      <c r="AKV71" s="685"/>
      <c r="AKW71" s="685"/>
      <c r="AKX71" s="685"/>
      <c r="AKY71" s="685"/>
      <c r="AKZ71" s="685"/>
      <c r="ALA71" s="685"/>
      <c r="ALB71" s="685"/>
      <c r="ALC71" s="685"/>
      <c r="ALD71" s="685"/>
      <c r="ALE71" s="685"/>
      <c r="ALF71" s="685"/>
      <c r="ALG71" s="685"/>
      <c r="ALH71" s="685"/>
      <c r="ALI71" s="685"/>
      <c r="ALJ71" s="685"/>
      <c r="ALK71" s="685"/>
      <c r="ALL71" s="685"/>
      <c r="ALM71" s="685"/>
      <c r="ALN71" s="685"/>
      <c r="ALO71" s="685"/>
      <c r="ALP71" s="685"/>
      <c r="ALQ71" s="685"/>
      <c r="ALR71" s="685"/>
      <c r="ALS71" s="685"/>
      <c r="ALT71" s="685"/>
      <c r="ALU71" s="685"/>
      <c r="ALV71" s="685"/>
      <c r="ALW71" s="685"/>
      <c r="ALX71" s="685"/>
      <c r="ALY71" s="685"/>
      <c r="ALZ71" s="685"/>
      <c r="AMA71" s="685"/>
      <c r="AMB71" s="685"/>
      <c r="AMC71" s="685"/>
      <c r="AMD71" s="685"/>
      <c r="AME71" s="685"/>
      <c r="AMF71" s="685"/>
      <c r="AMG71" s="685"/>
      <c r="AMH71" s="685"/>
      <c r="AMI71" s="685"/>
      <c r="AMJ71" s="685"/>
      <c r="AMK71" s="685"/>
      <c r="AML71" s="685"/>
      <c r="AMM71" s="685"/>
      <c r="AMN71" s="685"/>
      <c r="AMO71" s="685"/>
      <c r="AMP71" s="685"/>
      <c r="AMQ71" s="685"/>
      <c r="AMR71" s="685"/>
      <c r="AMS71" s="685"/>
      <c r="AMT71" s="685"/>
      <c r="AMU71" s="685"/>
      <c r="AMV71" s="685"/>
      <c r="AMW71" s="685"/>
      <c r="AMX71" s="685"/>
      <c r="AMY71" s="685"/>
      <c r="AMZ71" s="685"/>
      <c r="ANA71" s="685"/>
      <c r="ANB71" s="685"/>
      <c r="ANC71" s="685"/>
      <c r="AND71" s="685"/>
      <c r="ANE71" s="685"/>
      <c r="ANF71" s="685"/>
      <c r="ANG71" s="685"/>
      <c r="ANH71" s="685"/>
      <c r="ANI71" s="685"/>
      <c r="ANJ71" s="685"/>
      <c r="ANK71" s="685"/>
      <c r="ANL71" s="685"/>
      <c r="ANM71" s="685"/>
      <c r="ANN71" s="685"/>
      <c r="ANO71" s="685"/>
      <c r="ANP71" s="685"/>
      <c r="ANQ71" s="685"/>
      <c r="ANR71" s="685"/>
      <c r="ANS71" s="685"/>
      <c r="ANT71" s="685"/>
      <c r="ANU71" s="685"/>
      <c r="ANV71" s="685"/>
      <c r="ANW71" s="685"/>
      <c r="ANX71" s="685"/>
      <c r="ANY71" s="685"/>
      <c r="ANZ71" s="685"/>
      <c r="AOA71" s="685"/>
      <c r="AOB71" s="685"/>
      <c r="AOC71" s="685"/>
      <c r="AOD71" s="685"/>
      <c r="AOE71" s="685"/>
      <c r="AOF71" s="685"/>
      <c r="AOG71" s="685"/>
      <c r="AOH71" s="685"/>
      <c r="AOI71" s="685"/>
      <c r="AOJ71" s="685"/>
      <c r="AOK71" s="685"/>
      <c r="AOL71" s="685"/>
      <c r="AOM71" s="685"/>
      <c r="AON71" s="685"/>
      <c r="AOO71" s="685"/>
      <c r="AOP71" s="685"/>
      <c r="AOQ71" s="685"/>
      <c r="AOR71" s="685"/>
      <c r="AOS71" s="685"/>
      <c r="AOT71" s="685"/>
      <c r="AOU71" s="685"/>
      <c r="AOV71" s="685"/>
      <c r="AOW71" s="685"/>
      <c r="AOX71" s="685"/>
      <c r="AOY71" s="685"/>
      <c r="AOZ71" s="685"/>
      <c r="APA71" s="685"/>
      <c r="APB71" s="685"/>
      <c r="APC71" s="685"/>
      <c r="APD71" s="685"/>
      <c r="APE71" s="685"/>
      <c r="APF71" s="685"/>
      <c r="APG71" s="685"/>
      <c r="APH71" s="685"/>
      <c r="API71" s="685"/>
      <c r="APJ71" s="685"/>
      <c r="APK71" s="685"/>
      <c r="APL71" s="685"/>
      <c r="APM71" s="685"/>
      <c r="APN71" s="685"/>
      <c r="APO71" s="685"/>
      <c r="APP71" s="685"/>
      <c r="APQ71" s="685"/>
      <c r="APR71" s="685"/>
      <c r="APS71" s="685"/>
      <c r="APT71" s="685"/>
      <c r="APU71" s="685"/>
      <c r="APV71" s="685"/>
      <c r="APW71" s="685"/>
      <c r="APX71" s="685"/>
      <c r="APY71" s="685"/>
      <c r="APZ71" s="685"/>
      <c r="AQA71" s="685"/>
      <c r="AQB71" s="685"/>
      <c r="AQC71" s="685"/>
      <c r="AQD71" s="685"/>
      <c r="AQE71" s="685"/>
      <c r="AQF71" s="685"/>
      <c r="AQG71" s="685"/>
      <c r="AQH71" s="685"/>
      <c r="AQI71" s="685"/>
      <c r="AQJ71" s="685"/>
      <c r="AQK71" s="685"/>
      <c r="AQL71" s="685"/>
      <c r="AQM71" s="685"/>
      <c r="AQN71" s="685"/>
      <c r="AQO71" s="685"/>
      <c r="AQP71" s="685"/>
      <c r="AQQ71" s="685"/>
      <c r="AQR71" s="685"/>
      <c r="AQS71" s="685"/>
      <c r="AQT71" s="685"/>
      <c r="AQU71" s="685"/>
      <c r="AQV71" s="685"/>
      <c r="AQW71" s="685"/>
      <c r="AQX71" s="685"/>
      <c r="AQY71" s="685"/>
      <c r="AQZ71" s="685"/>
      <c r="ARA71" s="685"/>
      <c r="ARB71" s="685"/>
      <c r="ARC71" s="685"/>
      <c r="ARD71" s="685"/>
      <c r="ARE71" s="685"/>
      <c r="ARF71" s="685"/>
      <c r="ARG71" s="685"/>
      <c r="ARH71" s="685"/>
      <c r="ARI71" s="685"/>
      <c r="ARJ71" s="685"/>
      <c r="ARK71" s="685"/>
      <c r="ARL71" s="685"/>
      <c r="ARM71" s="685"/>
      <c r="ARN71" s="685"/>
      <c r="ARO71" s="685"/>
      <c r="ARP71" s="685"/>
      <c r="ARQ71" s="685"/>
      <c r="ARR71" s="685"/>
      <c r="ARS71" s="685"/>
      <c r="ART71" s="685"/>
      <c r="ARU71" s="685"/>
      <c r="ARV71" s="685"/>
      <c r="ARW71" s="685"/>
      <c r="ARX71" s="685"/>
      <c r="ARY71" s="685"/>
      <c r="ARZ71" s="685"/>
      <c r="ASA71" s="685"/>
      <c r="ASB71" s="685"/>
      <c r="ASC71" s="685"/>
      <c r="ASD71" s="685"/>
      <c r="ASE71" s="685"/>
      <c r="ASF71" s="685"/>
      <c r="ASG71" s="685"/>
      <c r="ASH71" s="685"/>
      <c r="ASI71" s="685"/>
      <c r="ASJ71" s="685"/>
      <c r="ASK71" s="685"/>
      <c r="ASL71" s="685"/>
      <c r="ASM71" s="685"/>
      <c r="ASN71" s="685"/>
      <c r="ASO71" s="685"/>
      <c r="ASP71" s="685"/>
      <c r="ASQ71" s="685"/>
      <c r="ASR71" s="685"/>
      <c r="ASS71" s="685"/>
      <c r="AST71" s="685"/>
      <c r="ASU71" s="685"/>
      <c r="ASV71" s="685"/>
      <c r="ASW71" s="685"/>
      <c r="ASX71" s="685"/>
      <c r="ASY71" s="685"/>
      <c r="ASZ71" s="685"/>
      <c r="ATA71" s="685"/>
      <c r="ATB71" s="685"/>
      <c r="ATC71" s="685"/>
      <c r="ATD71" s="685"/>
      <c r="ATE71" s="685"/>
      <c r="ATF71" s="685"/>
      <c r="ATG71" s="685"/>
      <c r="ATH71" s="685"/>
      <c r="ATI71" s="685"/>
      <c r="ATJ71" s="685"/>
      <c r="ATK71" s="685"/>
      <c r="ATL71" s="685"/>
      <c r="ATM71" s="685"/>
      <c r="ATN71" s="685"/>
      <c r="ATO71" s="685"/>
      <c r="ATP71" s="685"/>
      <c r="ATQ71" s="685"/>
      <c r="ATR71" s="685"/>
      <c r="ATS71" s="685"/>
      <c r="ATT71" s="685"/>
      <c r="ATU71" s="685"/>
      <c r="ATV71" s="685"/>
      <c r="ATW71" s="685"/>
      <c r="ATX71" s="685"/>
      <c r="ATY71" s="685"/>
      <c r="ATZ71" s="685"/>
      <c r="AUA71" s="685"/>
      <c r="AUB71" s="685"/>
      <c r="AUC71" s="685"/>
      <c r="AUD71" s="685"/>
      <c r="AUE71" s="685"/>
      <c r="AUF71" s="685"/>
      <c r="AUG71" s="685"/>
      <c r="AUH71" s="685"/>
      <c r="AUI71" s="685"/>
      <c r="AUJ71" s="685"/>
      <c r="AUK71" s="685"/>
      <c r="AUL71" s="685"/>
      <c r="AUM71" s="685"/>
      <c r="AUN71" s="685"/>
      <c r="AUO71" s="685"/>
      <c r="AUP71" s="685"/>
      <c r="AUQ71" s="685"/>
      <c r="AUR71" s="685"/>
      <c r="AUS71" s="685"/>
      <c r="AUT71" s="685"/>
      <c r="AUU71" s="685"/>
      <c r="AUV71" s="685"/>
      <c r="AUW71" s="685"/>
      <c r="AUX71" s="685"/>
      <c r="AUY71" s="685"/>
      <c r="AUZ71" s="685"/>
      <c r="AVA71" s="685"/>
      <c r="AVB71" s="685"/>
      <c r="AVC71" s="685"/>
      <c r="AVD71" s="685"/>
      <c r="AVE71" s="685"/>
      <c r="AVF71" s="685"/>
      <c r="AVG71" s="685"/>
      <c r="AVH71" s="685"/>
      <c r="AVI71" s="685"/>
      <c r="AVJ71" s="685"/>
      <c r="AVK71" s="685"/>
      <c r="AVL71" s="685"/>
      <c r="AVM71" s="685"/>
      <c r="AVN71" s="685"/>
      <c r="AVO71" s="685"/>
      <c r="AVP71" s="685"/>
      <c r="AVQ71" s="685"/>
      <c r="AVR71" s="685"/>
      <c r="AVS71" s="685"/>
      <c r="AVT71" s="685"/>
      <c r="AVU71" s="685"/>
      <c r="AVV71" s="685"/>
      <c r="AVW71" s="685"/>
      <c r="AVX71" s="685"/>
      <c r="AVY71" s="685"/>
      <c r="AVZ71" s="685"/>
      <c r="AWA71" s="685"/>
      <c r="AWB71" s="685"/>
      <c r="AWC71" s="685"/>
      <c r="AWD71" s="685"/>
      <c r="AWE71" s="685"/>
      <c r="AWF71" s="685"/>
      <c r="AWG71" s="685"/>
      <c r="AWH71" s="685"/>
      <c r="AWI71" s="685"/>
      <c r="AWJ71" s="685"/>
      <c r="AWK71" s="685"/>
      <c r="AWL71" s="685"/>
      <c r="AWM71" s="685"/>
      <c r="AWN71" s="685"/>
      <c r="AWO71" s="685"/>
      <c r="AWP71" s="685"/>
      <c r="AWQ71" s="685"/>
      <c r="AWR71" s="685"/>
      <c r="AWS71" s="685"/>
      <c r="AWT71" s="685"/>
      <c r="AWU71" s="685"/>
      <c r="AWV71" s="685"/>
      <c r="AWW71" s="685"/>
      <c r="AWX71" s="685"/>
      <c r="AWY71" s="685"/>
      <c r="AWZ71" s="685"/>
      <c r="AXA71" s="685"/>
      <c r="AXB71" s="685"/>
      <c r="AXC71" s="685"/>
      <c r="AXD71" s="685"/>
      <c r="AXE71" s="685"/>
      <c r="AXF71" s="685"/>
      <c r="AXG71" s="685"/>
      <c r="AXH71" s="685"/>
      <c r="AXI71" s="685"/>
      <c r="AXJ71" s="685"/>
      <c r="AXK71" s="685"/>
      <c r="AXL71" s="685"/>
      <c r="AXM71" s="685"/>
      <c r="AXN71" s="685"/>
      <c r="AXO71" s="685"/>
      <c r="AXP71" s="685"/>
      <c r="AXQ71" s="685"/>
      <c r="AXR71" s="685"/>
      <c r="AXS71" s="685"/>
      <c r="AXT71" s="685"/>
      <c r="AXU71" s="685"/>
      <c r="AXV71" s="685"/>
      <c r="AXW71" s="685"/>
      <c r="AXX71" s="685"/>
      <c r="AXY71" s="685"/>
      <c r="AXZ71" s="685"/>
      <c r="AYA71" s="685"/>
      <c r="AYB71" s="685"/>
      <c r="AYC71" s="685"/>
      <c r="AYD71" s="685"/>
      <c r="AYE71" s="685"/>
      <c r="AYF71" s="685"/>
      <c r="AYG71" s="685"/>
      <c r="AYH71" s="685"/>
      <c r="AYI71" s="685"/>
      <c r="AYJ71" s="685"/>
      <c r="AYK71" s="685"/>
      <c r="AYL71" s="685"/>
      <c r="AYM71" s="685"/>
      <c r="AYN71" s="685"/>
      <c r="AYO71" s="685"/>
      <c r="AYP71" s="685"/>
      <c r="AYQ71" s="685"/>
      <c r="AYR71" s="685"/>
      <c r="AYS71" s="685"/>
      <c r="AYT71" s="685"/>
      <c r="AYU71" s="685"/>
      <c r="AYV71" s="685"/>
      <c r="AYW71" s="685"/>
      <c r="AYX71" s="685"/>
      <c r="AYY71" s="685"/>
      <c r="AYZ71" s="685"/>
      <c r="AZA71" s="685"/>
      <c r="AZB71" s="685"/>
      <c r="AZC71" s="685"/>
      <c r="AZD71" s="685"/>
      <c r="AZE71" s="685"/>
      <c r="AZF71" s="685"/>
      <c r="AZG71" s="685"/>
      <c r="AZH71" s="685"/>
      <c r="AZI71" s="685"/>
      <c r="AZJ71" s="685"/>
      <c r="AZK71" s="685"/>
      <c r="AZL71" s="685"/>
      <c r="AZM71" s="685"/>
      <c r="AZN71" s="685"/>
      <c r="AZO71" s="685"/>
      <c r="AZP71" s="685"/>
      <c r="AZQ71" s="685"/>
      <c r="AZR71" s="685"/>
      <c r="AZS71" s="685"/>
      <c r="AZT71" s="685"/>
      <c r="AZU71" s="685"/>
      <c r="AZV71" s="685"/>
      <c r="AZW71" s="685"/>
      <c r="AZX71" s="685"/>
      <c r="AZY71" s="685"/>
      <c r="AZZ71" s="685"/>
      <c r="BAA71" s="685"/>
      <c r="BAB71" s="685"/>
      <c r="BAC71" s="685"/>
      <c r="BAD71" s="685"/>
      <c r="BAE71" s="685"/>
      <c r="BAF71" s="685"/>
      <c r="BAG71" s="685"/>
      <c r="BAH71" s="685"/>
      <c r="BAI71" s="685"/>
      <c r="BAJ71" s="685"/>
      <c r="BAK71" s="685"/>
      <c r="BAL71" s="685"/>
      <c r="BAM71" s="685"/>
      <c r="BAN71" s="685"/>
      <c r="BAO71" s="685"/>
      <c r="BAP71" s="685"/>
      <c r="BAQ71" s="685"/>
      <c r="BAR71" s="685"/>
      <c r="BAS71" s="685"/>
      <c r="BAT71" s="685"/>
      <c r="BAU71" s="685"/>
      <c r="BAV71" s="685"/>
      <c r="BAW71" s="685"/>
      <c r="BAX71" s="685"/>
      <c r="BAY71" s="685"/>
      <c r="BAZ71" s="685"/>
      <c r="BBA71" s="685"/>
      <c r="BBB71" s="685"/>
      <c r="BBC71" s="685"/>
      <c r="BBD71" s="685"/>
      <c r="BBE71" s="685"/>
      <c r="BBF71" s="685"/>
      <c r="BBG71" s="685"/>
      <c r="BBH71" s="685"/>
      <c r="BBI71" s="685"/>
      <c r="BBJ71" s="685"/>
      <c r="BBK71" s="685"/>
      <c r="BBL71" s="685"/>
      <c r="BBM71" s="685"/>
      <c r="BBN71" s="685"/>
      <c r="BBO71" s="685"/>
      <c r="BBP71" s="685"/>
      <c r="BBQ71" s="685"/>
      <c r="BBR71" s="685"/>
      <c r="BBS71" s="685"/>
      <c r="BBT71" s="685"/>
      <c r="BBU71" s="685"/>
      <c r="BBV71" s="685"/>
      <c r="BBW71" s="685"/>
      <c r="BBX71" s="685"/>
      <c r="BBY71" s="685"/>
      <c r="BBZ71" s="685"/>
      <c r="BCA71" s="685"/>
      <c r="BCB71" s="685"/>
      <c r="BCC71" s="685"/>
      <c r="BCD71" s="685"/>
      <c r="BCE71" s="685"/>
      <c r="BCF71" s="685"/>
      <c r="BCG71" s="685"/>
      <c r="BCH71" s="685"/>
      <c r="BCI71" s="685"/>
      <c r="BCJ71" s="685"/>
      <c r="BCK71" s="685"/>
      <c r="BCL71" s="685"/>
      <c r="BCM71" s="685"/>
      <c r="BCN71" s="685"/>
      <c r="BCO71" s="685"/>
      <c r="BCP71" s="685"/>
      <c r="BCQ71" s="685"/>
      <c r="BCR71" s="685"/>
      <c r="BCS71" s="685"/>
      <c r="BCT71" s="685"/>
      <c r="BCU71" s="685"/>
      <c r="BCV71" s="685"/>
      <c r="BCW71" s="685"/>
      <c r="BCX71" s="685"/>
      <c r="BCY71" s="685"/>
      <c r="BCZ71" s="685"/>
      <c r="BDA71" s="685"/>
      <c r="BDB71" s="685"/>
      <c r="BDC71" s="685"/>
      <c r="BDD71" s="685"/>
      <c r="BDE71" s="685"/>
      <c r="BDF71" s="685"/>
      <c r="BDG71" s="685"/>
      <c r="BDH71" s="685"/>
      <c r="BDI71" s="685"/>
      <c r="BDJ71" s="685"/>
      <c r="BDK71" s="685"/>
      <c r="BDL71" s="685"/>
      <c r="BDM71" s="685"/>
      <c r="BDN71" s="685"/>
      <c r="BDO71" s="685"/>
      <c r="BDP71" s="685"/>
      <c r="BDQ71" s="685"/>
      <c r="BDR71" s="685"/>
      <c r="BDS71" s="685"/>
      <c r="BDT71" s="685"/>
      <c r="BDU71" s="685"/>
      <c r="BDV71" s="685"/>
      <c r="BDW71" s="685"/>
      <c r="BDX71" s="685"/>
      <c r="BDY71" s="685"/>
      <c r="BDZ71" s="685"/>
      <c r="BEA71" s="685"/>
      <c r="BEB71" s="685"/>
      <c r="BEC71" s="685"/>
      <c r="BED71" s="685"/>
      <c r="BEE71" s="685"/>
      <c r="BEF71" s="685"/>
      <c r="BEG71" s="685"/>
      <c r="BEH71" s="685"/>
      <c r="BEI71" s="685"/>
      <c r="BEJ71" s="685"/>
      <c r="BEK71" s="685"/>
      <c r="BEL71" s="685"/>
      <c r="BEM71" s="685"/>
      <c r="BEN71" s="685"/>
      <c r="BEO71" s="685"/>
      <c r="BEP71" s="685"/>
      <c r="BEQ71" s="685"/>
      <c r="BER71" s="685"/>
      <c r="BES71" s="685"/>
      <c r="BET71" s="685"/>
      <c r="BEU71" s="685"/>
      <c r="BEV71" s="685"/>
      <c r="BEW71" s="685"/>
      <c r="BEX71" s="685"/>
      <c r="BEY71" s="685"/>
      <c r="BEZ71" s="685"/>
      <c r="BFA71" s="685"/>
      <c r="BFB71" s="685"/>
      <c r="BFC71" s="685"/>
      <c r="BFD71" s="685"/>
      <c r="BFE71" s="685"/>
      <c r="BFF71" s="685"/>
      <c r="BFG71" s="685"/>
      <c r="BFH71" s="685"/>
      <c r="BFI71" s="685"/>
      <c r="BFJ71" s="685"/>
      <c r="BFK71" s="685"/>
      <c r="BFL71" s="685"/>
      <c r="BFM71" s="685"/>
      <c r="BFN71" s="685"/>
      <c r="BFO71" s="685"/>
      <c r="BFP71" s="685"/>
      <c r="BFQ71" s="685"/>
      <c r="BFR71" s="685"/>
      <c r="BFS71" s="685"/>
      <c r="BFT71" s="685"/>
      <c r="BFU71" s="685"/>
      <c r="BFV71" s="685"/>
      <c r="BFW71" s="685"/>
      <c r="BFX71" s="685"/>
      <c r="BFY71" s="685"/>
      <c r="BFZ71" s="685"/>
      <c r="BGA71" s="685"/>
      <c r="BGB71" s="685"/>
      <c r="BGC71" s="685"/>
      <c r="BGD71" s="685"/>
      <c r="BGE71" s="685"/>
      <c r="BGF71" s="685"/>
      <c r="BGG71" s="685"/>
      <c r="BGH71" s="685"/>
      <c r="BGI71" s="685"/>
      <c r="BGJ71" s="685"/>
      <c r="BGK71" s="685"/>
      <c r="BGL71" s="685"/>
      <c r="BGM71" s="685"/>
      <c r="BGN71" s="685"/>
      <c r="BGO71" s="685"/>
      <c r="BGP71" s="685"/>
      <c r="BGQ71" s="685"/>
      <c r="BGR71" s="685"/>
      <c r="BGS71" s="685"/>
      <c r="BGT71" s="685"/>
      <c r="BGU71" s="685"/>
      <c r="BGV71" s="685"/>
      <c r="BGW71" s="685"/>
      <c r="BGX71" s="685"/>
      <c r="BGY71" s="685"/>
      <c r="BGZ71" s="685"/>
      <c r="BHA71" s="685"/>
      <c r="BHB71" s="685"/>
      <c r="BHC71" s="685"/>
      <c r="BHD71" s="685"/>
      <c r="BHE71" s="685"/>
      <c r="BHF71" s="685"/>
      <c r="BHG71" s="685"/>
      <c r="BHH71" s="685"/>
      <c r="BHI71" s="685"/>
      <c r="BHJ71" s="685"/>
      <c r="BHK71" s="685"/>
      <c r="BHL71" s="685"/>
      <c r="BHM71" s="685"/>
      <c r="BHN71" s="685"/>
      <c r="BHO71" s="685"/>
      <c r="BHP71" s="685"/>
      <c r="BHQ71" s="685"/>
      <c r="BHR71" s="685"/>
      <c r="BHS71" s="685"/>
      <c r="BHT71" s="685"/>
      <c r="BHU71" s="685"/>
      <c r="BHV71" s="685"/>
      <c r="BHW71" s="685"/>
      <c r="BHX71" s="685"/>
      <c r="BHY71" s="685"/>
      <c r="BHZ71" s="685"/>
      <c r="BIA71" s="685"/>
      <c r="BIB71" s="685"/>
      <c r="BIC71" s="685"/>
      <c r="BID71" s="685"/>
      <c r="BIE71" s="685"/>
      <c r="BIF71" s="685"/>
      <c r="BIG71" s="685"/>
      <c r="BIH71" s="685"/>
      <c r="BII71" s="685"/>
      <c r="BIJ71" s="685"/>
      <c r="BIK71" s="685"/>
      <c r="BIL71" s="685"/>
      <c r="BIM71" s="685"/>
      <c r="BIN71" s="685"/>
      <c r="BIO71" s="685"/>
      <c r="BIP71" s="685"/>
      <c r="BIQ71" s="685"/>
      <c r="BIR71" s="685"/>
      <c r="BIS71" s="685"/>
      <c r="BIT71" s="685"/>
      <c r="BIU71" s="685"/>
      <c r="BIV71" s="685"/>
      <c r="BIW71" s="685"/>
      <c r="BIX71" s="685"/>
      <c r="BIY71" s="685"/>
      <c r="BIZ71" s="685"/>
      <c r="BJA71" s="685"/>
      <c r="BJB71" s="685"/>
      <c r="BJC71" s="685"/>
      <c r="BJD71" s="685"/>
      <c r="BJE71" s="685"/>
      <c r="BJF71" s="685"/>
      <c r="BJG71" s="685"/>
      <c r="BJH71" s="685"/>
      <c r="BJI71" s="685"/>
      <c r="BJJ71" s="685"/>
      <c r="BJK71" s="685"/>
      <c r="BJL71" s="685"/>
      <c r="BJM71" s="685"/>
      <c r="BJN71" s="685"/>
      <c r="BJO71" s="685"/>
      <c r="BJP71" s="685"/>
      <c r="BJQ71" s="685"/>
      <c r="BJR71" s="685"/>
      <c r="BJS71" s="685"/>
      <c r="BJT71" s="685"/>
      <c r="BJU71" s="685"/>
      <c r="BJV71" s="685"/>
      <c r="BJW71" s="685"/>
      <c r="BJX71" s="685"/>
      <c r="BJY71" s="685"/>
      <c r="BJZ71" s="685"/>
      <c r="BKA71" s="685"/>
      <c r="BKB71" s="685"/>
      <c r="BKC71" s="685"/>
      <c r="BKD71" s="685"/>
      <c r="BKE71" s="685"/>
      <c r="BKF71" s="685"/>
      <c r="BKG71" s="685"/>
      <c r="BKH71" s="685"/>
      <c r="BKI71" s="685"/>
      <c r="BKJ71" s="685"/>
      <c r="BKK71" s="685"/>
      <c r="BKL71" s="685"/>
      <c r="BKM71" s="685"/>
      <c r="BKN71" s="685"/>
      <c r="BKO71" s="685"/>
      <c r="BKP71" s="685"/>
      <c r="BKQ71" s="685"/>
      <c r="BKR71" s="685"/>
      <c r="BKS71" s="685"/>
      <c r="BKT71" s="685"/>
      <c r="BKU71" s="685"/>
      <c r="BKV71" s="685"/>
      <c r="BKW71" s="685"/>
      <c r="BKX71" s="685"/>
      <c r="BKY71" s="685"/>
      <c r="BKZ71" s="685"/>
      <c r="BLA71" s="685"/>
      <c r="BLB71" s="685"/>
      <c r="BLC71" s="685"/>
      <c r="BLD71" s="685"/>
      <c r="BLE71" s="685"/>
      <c r="BLF71" s="685"/>
      <c r="BLG71" s="685"/>
      <c r="BLH71" s="685"/>
      <c r="BLI71" s="685"/>
      <c r="BLJ71" s="685"/>
      <c r="BLK71" s="685"/>
      <c r="BLL71" s="685"/>
      <c r="BLM71" s="685"/>
      <c r="BLN71" s="685"/>
      <c r="BLO71" s="685"/>
      <c r="BLP71" s="685"/>
      <c r="BLQ71" s="685"/>
      <c r="BLR71" s="685"/>
      <c r="BLS71" s="685"/>
      <c r="BLT71" s="685"/>
      <c r="BLU71" s="685"/>
      <c r="BLV71" s="685"/>
      <c r="BLW71" s="685"/>
      <c r="BLX71" s="685"/>
      <c r="BLY71" s="685"/>
      <c r="BLZ71" s="685"/>
      <c r="BMA71" s="685"/>
      <c r="BMB71" s="685"/>
      <c r="BMC71" s="685"/>
      <c r="BMD71" s="685"/>
      <c r="BME71" s="685"/>
      <c r="BMF71" s="685"/>
      <c r="BMG71" s="685"/>
      <c r="BMH71" s="685"/>
      <c r="BMI71" s="685"/>
      <c r="BMJ71" s="685"/>
      <c r="BMK71" s="685"/>
      <c r="BML71" s="685"/>
      <c r="BMM71" s="685"/>
      <c r="BMN71" s="685"/>
      <c r="BMO71" s="685"/>
      <c r="BMP71" s="685"/>
      <c r="BMQ71" s="685"/>
      <c r="BMR71" s="685"/>
      <c r="BMS71" s="685"/>
      <c r="BMT71" s="685"/>
      <c r="BMU71" s="685"/>
      <c r="BMV71" s="685"/>
      <c r="BMW71" s="685"/>
      <c r="BMX71" s="685"/>
      <c r="BMY71" s="685"/>
      <c r="BMZ71" s="685"/>
      <c r="BNA71" s="685"/>
      <c r="BNB71" s="685"/>
      <c r="BNC71" s="685"/>
      <c r="BND71" s="685"/>
      <c r="BNE71" s="685"/>
      <c r="BNF71" s="685"/>
      <c r="BNG71" s="685"/>
      <c r="BNH71" s="685"/>
      <c r="BNI71" s="685"/>
      <c r="BNJ71" s="685"/>
      <c r="BNK71" s="685"/>
      <c r="BNL71" s="685"/>
      <c r="BNM71" s="685"/>
      <c r="BNN71" s="685"/>
      <c r="BNO71" s="685"/>
      <c r="BNP71" s="685"/>
      <c r="BNQ71" s="685"/>
      <c r="BNR71" s="685"/>
      <c r="BNS71" s="685"/>
      <c r="BNT71" s="685"/>
      <c r="BNU71" s="685"/>
      <c r="BNV71" s="685"/>
      <c r="BNW71" s="685"/>
      <c r="BNX71" s="685"/>
      <c r="BNY71" s="685"/>
      <c r="BNZ71" s="685"/>
      <c r="BOA71" s="685"/>
      <c r="BOB71" s="685"/>
      <c r="BOC71" s="685"/>
      <c r="BOD71" s="685"/>
      <c r="BOE71" s="685"/>
      <c r="BOF71" s="685"/>
      <c r="BOG71" s="685"/>
      <c r="BOH71" s="685"/>
      <c r="BOI71" s="685"/>
      <c r="BOJ71" s="685"/>
      <c r="BOK71" s="685"/>
      <c r="BOL71" s="685"/>
      <c r="BOM71" s="685"/>
      <c r="BON71" s="685"/>
      <c r="BOO71" s="685"/>
      <c r="BOP71" s="685"/>
      <c r="BOQ71" s="685"/>
      <c r="BOR71" s="685"/>
      <c r="BOS71" s="685"/>
      <c r="BOT71" s="685"/>
      <c r="BOU71" s="685"/>
      <c r="BOV71" s="685"/>
      <c r="BOW71" s="685"/>
      <c r="BOX71" s="685"/>
      <c r="BOY71" s="685"/>
      <c r="BOZ71" s="685"/>
      <c r="BPA71" s="685"/>
      <c r="BPB71" s="685"/>
      <c r="BPC71" s="685"/>
      <c r="BPD71" s="685"/>
      <c r="BPE71" s="685"/>
      <c r="BPF71" s="685"/>
      <c r="BPG71" s="685"/>
      <c r="BPH71" s="685"/>
      <c r="BPI71" s="685"/>
      <c r="BPJ71" s="685"/>
      <c r="BPK71" s="685"/>
      <c r="BPL71" s="685"/>
      <c r="BPM71" s="685"/>
      <c r="BPN71" s="685"/>
      <c r="BPO71" s="685"/>
      <c r="BPP71" s="685"/>
      <c r="BPQ71" s="685"/>
      <c r="BPR71" s="685"/>
      <c r="BPS71" s="685"/>
      <c r="BPT71" s="685"/>
      <c r="BPU71" s="685"/>
      <c r="BPV71" s="685"/>
      <c r="BPW71" s="685"/>
      <c r="BPX71" s="685"/>
      <c r="BPY71" s="685"/>
      <c r="BPZ71" s="685"/>
      <c r="BQA71" s="685"/>
      <c r="BQB71" s="685"/>
      <c r="BQC71" s="685"/>
      <c r="BQD71" s="685"/>
      <c r="BQE71" s="685"/>
      <c r="BQF71" s="685"/>
      <c r="BQG71" s="685"/>
      <c r="BQH71" s="685"/>
      <c r="BQI71" s="685"/>
      <c r="BQJ71" s="685"/>
      <c r="BQK71" s="685"/>
      <c r="BQL71" s="685"/>
      <c r="BQM71" s="685"/>
      <c r="BQN71" s="685"/>
      <c r="BQO71" s="685"/>
      <c r="BQP71" s="685"/>
      <c r="BQQ71" s="685"/>
      <c r="BQR71" s="685"/>
      <c r="BQS71" s="685"/>
      <c r="BQT71" s="685"/>
      <c r="BQU71" s="685"/>
      <c r="BQV71" s="685"/>
      <c r="BQW71" s="685"/>
      <c r="BQX71" s="685"/>
      <c r="BQY71" s="685"/>
      <c r="BQZ71" s="685"/>
      <c r="BRA71" s="685"/>
      <c r="BRB71" s="685"/>
      <c r="BRC71" s="685"/>
      <c r="BRD71" s="685"/>
      <c r="BRE71" s="685"/>
      <c r="BRF71" s="685"/>
      <c r="BRG71" s="685"/>
      <c r="BRH71" s="685"/>
      <c r="BRI71" s="685"/>
      <c r="BRJ71" s="685"/>
      <c r="BRK71" s="685"/>
      <c r="BRL71" s="685"/>
      <c r="BRM71" s="685"/>
      <c r="BRN71" s="685"/>
      <c r="BRO71" s="685"/>
      <c r="BRP71" s="685"/>
      <c r="BRQ71" s="685"/>
      <c r="BRR71" s="685"/>
      <c r="BRS71" s="685"/>
      <c r="BRT71" s="685"/>
      <c r="BRU71" s="685"/>
      <c r="BRV71" s="685"/>
      <c r="BRW71" s="685"/>
      <c r="BRX71" s="685"/>
      <c r="BRY71" s="685"/>
      <c r="BRZ71" s="685"/>
      <c r="BSA71" s="685"/>
      <c r="BSB71" s="685"/>
      <c r="BSC71" s="685"/>
      <c r="BSD71" s="685"/>
      <c r="BSE71" s="685"/>
      <c r="BSF71" s="685"/>
      <c r="BSG71" s="685"/>
      <c r="BSH71" s="685"/>
      <c r="BSI71" s="685"/>
      <c r="BSJ71" s="685"/>
      <c r="BSK71" s="685"/>
      <c r="BSL71" s="685"/>
      <c r="BSM71" s="685"/>
      <c r="BSN71" s="685"/>
      <c r="BSO71" s="685"/>
      <c r="BSP71" s="685"/>
      <c r="BSQ71" s="685"/>
      <c r="BSR71" s="685"/>
      <c r="BSS71" s="685"/>
      <c r="BST71" s="685"/>
      <c r="BSU71" s="685"/>
      <c r="BSV71" s="685"/>
      <c r="BSW71" s="685"/>
      <c r="BSX71" s="685"/>
      <c r="BSY71" s="685"/>
      <c r="BSZ71" s="685"/>
      <c r="BTA71" s="685"/>
      <c r="BTB71" s="685"/>
      <c r="BTC71" s="685"/>
      <c r="BTD71" s="685"/>
      <c r="BTE71" s="685"/>
      <c r="BTF71" s="685"/>
      <c r="BTG71" s="685"/>
      <c r="BTH71" s="685"/>
      <c r="BTI71" s="685"/>
      <c r="BTJ71" s="685"/>
      <c r="BTK71" s="685"/>
      <c r="BTL71" s="685"/>
      <c r="BTM71" s="685"/>
      <c r="BTN71" s="685"/>
      <c r="BTO71" s="685"/>
      <c r="BTP71" s="685"/>
      <c r="BTQ71" s="685"/>
      <c r="BTR71" s="685"/>
      <c r="BTS71" s="685"/>
      <c r="BTT71" s="685"/>
      <c r="BTU71" s="685"/>
      <c r="BTV71" s="685"/>
      <c r="BTW71" s="685"/>
      <c r="BTX71" s="685"/>
      <c r="BTY71" s="685"/>
      <c r="BTZ71" s="685"/>
      <c r="BUA71" s="685"/>
      <c r="BUB71" s="685"/>
      <c r="BUC71" s="685"/>
      <c r="BUD71" s="685"/>
      <c r="BUE71" s="685"/>
      <c r="BUF71" s="685"/>
      <c r="BUG71" s="685"/>
      <c r="BUH71" s="685"/>
      <c r="BUI71" s="685"/>
      <c r="BUJ71" s="685"/>
      <c r="BUK71" s="685"/>
      <c r="BUL71" s="685"/>
      <c r="BUM71" s="685"/>
      <c r="BUN71" s="685"/>
      <c r="BUO71" s="685"/>
      <c r="BUP71" s="685"/>
      <c r="BUQ71" s="685"/>
      <c r="BUR71" s="685"/>
      <c r="BUS71" s="685"/>
      <c r="BUT71" s="685"/>
      <c r="BUU71" s="685"/>
      <c r="BUV71" s="685"/>
      <c r="BUW71" s="685"/>
      <c r="BUX71" s="685"/>
      <c r="BUY71" s="685"/>
      <c r="BUZ71" s="685"/>
      <c r="BVA71" s="685"/>
      <c r="BVB71" s="685"/>
      <c r="BVC71" s="685"/>
      <c r="BVD71" s="685"/>
      <c r="BVE71" s="685"/>
      <c r="BVF71" s="685"/>
      <c r="BVG71" s="685"/>
      <c r="BVH71" s="685"/>
      <c r="BVI71" s="685"/>
      <c r="BVJ71" s="685"/>
      <c r="BVK71" s="685"/>
      <c r="BVL71" s="685"/>
      <c r="BVM71" s="685"/>
      <c r="BVN71" s="685"/>
      <c r="BVO71" s="685"/>
      <c r="BVP71" s="685"/>
      <c r="BVQ71" s="685"/>
      <c r="BVR71" s="685"/>
      <c r="BVS71" s="685"/>
      <c r="BVT71" s="685"/>
      <c r="BVU71" s="685"/>
      <c r="BVV71" s="685"/>
      <c r="BVW71" s="685"/>
      <c r="BVX71" s="685"/>
      <c r="BVY71" s="685"/>
      <c r="BVZ71" s="685"/>
      <c r="BWA71" s="685"/>
      <c r="BWB71" s="685"/>
      <c r="BWC71" s="685"/>
      <c r="BWD71" s="685"/>
      <c r="BWE71" s="685"/>
      <c r="BWF71" s="685"/>
      <c r="BWG71" s="685"/>
      <c r="BWH71" s="685"/>
      <c r="BWI71" s="685"/>
      <c r="BWJ71" s="685"/>
      <c r="BWK71" s="685"/>
      <c r="BWL71" s="685"/>
      <c r="BWM71" s="685"/>
      <c r="BWN71" s="685"/>
      <c r="BWO71" s="685"/>
      <c r="BWP71" s="685"/>
      <c r="BWQ71" s="685"/>
      <c r="BWR71" s="685"/>
      <c r="BWS71" s="685"/>
      <c r="BWT71" s="685"/>
      <c r="BWU71" s="685"/>
      <c r="BWV71" s="685"/>
      <c r="BWW71" s="685"/>
      <c r="BWX71" s="685"/>
      <c r="BWY71" s="685"/>
      <c r="BWZ71" s="685"/>
      <c r="BXA71" s="685"/>
      <c r="BXB71" s="685"/>
      <c r="BXC71" s="685"/>
      <c r="BXD71" s="685"/>
      <c r="BXE71" s="685"/>
      <c r="BXF71" s="685"/>
      <c r="BXG71" s="685"/>
      <c r="BXH71" s="685"/>
      <c r="BXI71" s="685"/>
      <c r="BXJ71" s="685"/>
      <c r="BXK71" s="685"/>
      <c r="BXL71" s="685"/>
      <c r="BXM71" s="685"/>
      <c r="BXN71" s="685"/>
      <c r="BXO71" s="685"/>
      <c r="BXP71" s="685"/>
      <c r="BXQ71" s="685"/>
      <c r="BXR71" s="685"/>
      <c r="BXS71" s="685"/>
      <c r="BXT71" s="685"/>
      <c r="BXU71" s="685"/>
      <c r="BXV71" s="685"/>
      <c r="BXW71" s="685"/>
      <c r="BXX71" s="685"/>
      <c r="BXY71" s="685"/>
      <c r="BXZ71" s="685"/>
      <c r="BYA71" s="685"/>
      <c r="BYB71" s="685"/>
      <c r="BYC71" s="685"/>
      <c r="BYD71" s="685"/>
      <c r="BYE71" s="685"/>
      <c r="BYF71" s="685"/>
      <c r="BYG71" s="685"/>
      <c r="BYH71" s="685"/>
      <c r="BYI71" s="685"/>
      <c r="BYJ71" s="685"/>
      <c r="BYK71" s="685"/>
      <c r="BYL71" s="685"/>
      <c r="BYM71" s="685"/>
      <c r="BYN71" s="685"/>
      <c r="BYO71" s="685"/>
      <c r="BYP71" s="685"/>
      <c r="BYQ71" s="685"/>
      <c r="BYR71" s="685"/>
      <c r="BYS71" s="685"/>
      <c r="BYT71" s="685"/>
      <c r="BYU71" s="685"/>
      <c r="BYV71" s="685"/>
      <c r="BYW71" s="685"/>
      <c r="BYX71" s="685"/>
      <c r="BYY71" s="685"/>
      <c r="BYZ71" s="685"/>
      <c r="BZA71" s="685"/>
      <c r="BZB71" s="685"/>
      <c r="BZC71" s="685"/>
      <c r="BZD71" s="685"/>
      <c r="BZE71" s="685"/>
      <c r="BZF71" s="685"/>
      <c r="BZG71" s="685"/>
      <c r="BZH71" s="685"/>
      <c r="BZI71" s="685"/>
      <c r="BZJ71" s="685"/>
      <c r="BZK71" s="685"/>
      <c r="BZL71" s="685"/>
      <c r="BZM71" s="685"/>
      <c r="BZN71" s="685"/>
      <c r="BZO71" s="685"/>
      <c r="BZP71" s="685"/>
      <c r="BZQ71" s="685"/>
      <c r="BZR71" s="685"/>
      <c r="BZS71" s="685"/>
      <c r="BZT71" s="685"/>
      <c r="BZU71" s="685"/>
      <c r="BZV71" s="685"/>
      <c r="BZW71" s="685"/>
      <c r="BZX71" s="685"/>
      <c r="BZY71" s="685"/>
      <c r="BZZ71" s="685"/>
      <c r="CAA71" s="685"/>
      <c r="CAB71" s="685"/>
      <c r="CAC71" s="685"/>
      <c r="CAD71" s="685"/>
      <c r="CAE71" s="685"/>
      <c r="CAF71" s="685"/>
      <c r="CAG71" s="685"/>
      <c r="CAH71" s="685"/>
      <c r="CAI71" s="685"/>
      <c r="CAJ71" s="685"/>
      <c r="CAK71" s="685"/>
      <c r="CAL71" s="685"/>
      <c r="CAM71" s="685"/>
      <c r="CAN71" s="685"/>
      <c r="CAO71" s="685"/>
      <c r="CAP71" s="685"/>
      <c r="CAQ71" s="685"/>
      <c r="CAR71" s="685"/>
      <c r="CAS71" s="685"/>
      <c r="CAT71" s="685"/>
      <c r="CAU71" s="685"/>
      <c r="CAV71" s="685"/>
      <c r="CAW71" s="685"/>
      <c r="CAX71" s="685"/>
      <c r="CAY71" s="685"/>
      <c r="CAZ71" s="685"/>
      <c r="CBA71" s="685"/>
      <c r="CBB71" s="685"/>
      <c r="CBC71" s="685"/>
      <c r="CBD71" s="685"/>
      <c r="CBE71" s="685"/>
      <c r="CBF71" s="685"/>
      <c r="CBG71" s="685"/>
      <c r="CBH71" s="685"/>
      <c r="CBI71" s="685"/>
      <c r="CBJ71" s="685"/>
      <c r="CBK71" s="685"/>
      <c r="CBL71" s="685"/>
      <c r="CBM71" s="685"/>
      <c r="CBN71" s="685"/>
      <c r="CBO71" s="685"/>
      <c r="CBP71" s="685"/>
      <c r="CBQ71" s="685"/>
      <c r="CBR71" s="685"/>
      <c r="CBS71" s="685"/>
      <c r="CBT71" s="685"/>
      <c r="CBU71" s="685"/>
      <c r="CBV71" s="685"/>
      <c r="CBW71" s="685"/>
      <c r="CBX71" s="685"/>
      <c r="CBY71" s="685"/>
      <c r="CBZ71" s="685"/>
      <c r="CCA71" s="685"/>
      <c r="CCB71" s="685"/>
      <c r="CCC71" s="685"/>
      <c r="CCD71" s="685"/>
      <c r="CCE71" s="685"/>
      <c r="CCF71" s="685"/>
      <c r="CCG71" s="685"/>
      <c r="CCH71" s="685"/>
      <c r="CCI71" s="685"/>
      <c r="CCJ71" s="685"/>
      <c r="CCK71" s="685"/>
      <c r="CCL71" s="685"/>
      <c r="CCM71" s="685"/>
      <c r="CCN71" s="685"/>
      <c r="CCO71" s="685"/>
      <c r="CCP71" s="685"/>
      <c r="CCQ71" s="685"/>
      <c r="CCR71" s="685"/>
      <c r="CCS71" s="685"/>
      <c r="CCT71" s="685"/>
      <c r="CCU71" s="685"/>
      <c r="CCV71" s="685"/>
      <c r="CCW71" s="685"/>
      <c r="CCX71" s="685"/>
      <c r="CCY71" s="685"/>
      <c r="CCZ71" s="685"/>
      <c r="CDA71" s="685"/>
      <c r="CDB71" s="685"/>
      <c r="CDC71" s="685"/>
      <c r="CDD71" s="685"/>
      <c r="CDE71" s="685"/>
      <c r="CDF71" s="685"/>
      <c r="CDG71" s="685"/>
      <c r="CDH71" s="685"/>
      <c r="CDI71" s="685"/>
      <c r="CDJ71" s="685"/>
      <c r="CDK71" s="685"/>
      <c r="CDL71" s="685"/>
      <c r="CDM71" s="685"/>
      <c r="CDN71" s="685"/>
      <c r="CDO71" s="685"/>
      <c r="CDP71" s="685"/>
      <c r="CDQ71" s="685"/>
      <c r="CDR71" s="685"/>
      <c r="CDS71" s="685"/>
      <c r="CDT71" s="685"/>
      <c r="CDU71" s="685"/>
      <c r="CDV71" s="685"/>
      <c r="CDW71" s="685"/>
      <c r="CDX71" s="685"/>
      <c r="CDY71" s="685"/>
      <c r="CDZ71" s="685"/>
      <c r="CEA71" s="685"/>
      <c r="CEB71" s="685"/>
      <c r="CEC71" s="685"/>
      <c r="CED71" s="685"/>
      <c r="CEE71" s="685"/>
      <c r="CEF71" s="685"/>
      <c r="CEG71" s="685"/>
      <c r="CEH71" s="685"/>
      <c r="CEI71" s="685"/>
      <c r="CEJ71" s="685"/>
      <c r="CEK71" s="685"/>
      <c r="CEL71" s="685"/>
      <c r="CEM71" s="685"/>
      <c r="CEN71" s="685"/>
      <c r="CEO71" s="685"/>
      <c r="CEP71" s="685"/>
      <c r="CEQ71" s="685"/>
      <c r="CER71" s="685"/>
      <c r="CES71" s="685"/>
      <c r="CET71" s="685"/>
      <c r="CEU71" s="685"/>
      <c r="CEV71" s="685"/>
      <c r="CEW71" s="685"/>
      <c r="CEX71" s="685"/>
      <c r="CEY71" s="685"/>
      <c r="CEZ71" s="685"/>
      <c r="CFA71" s="685"/>
      <c r="CFB71" s="685"/>
      <c r="CFC71" s="685"/>
      <c r="CFD71" s="685"/>
      <c r="CFE71" s="685"/>
      <c r="CFF71" s="685"/>
      <c r="CFG71" s="685"/>
      <c r="CFH71" s="685"/>
      <c r="CFI71" s="685"/>
      <c r="CFJ71" s="685"/>
      <c r="CFK71" s="685"/>
      <c r="CFL71" s="685"/>
      <c r="CFM71" s="685"/>
      <c r="CFN71" s="685"/>
      <c r="CFO71" s="685"/>
      <c r="CFP71" s="685"/>
      <c r="CFQ71" s="685"/>
      <c r="CFR71" s="685"/>
      <c r="CFS71" s="685"/>
      <c r="CFT71" s="685"/>
      <c r="CFU71" s="685"/>
      <c r="CFV71" s="685"/>
      <c r="CFW71" s="685"/>
      <c r="CFX71" s="685"/>
      <c r="CFY71" s="685"/>
      <c r="CFZ71" s="685"/>
      <c r="CGA71" s="685"/>
      <c r="CGB71" s="685"/>
      <c r="CGC71" s="685"/>
      <c r="CGD71" s="685"/>
      <c r="CGE71" s="685"/>
      <c r="CGF71" s="685"/>
      <c r="CGG71" s="685"/>
      <c r="CGH71" s="685"/>
      <c r="CGI71" s="685"/>
      <c r="CGJ71" s="685"/>
      <c r="CGK71" s="685"/>
      <c r="CGL71" s="685"/>
      <c r="CGM71" s="685"/>
      <c r="CGN71" s="685"/>
      <c r="CGO71" s="685"/>
      <c r="CGP71" s="685"/>
      <c r="CGQ71" s="685"/>
      <c r="CGR71" s="685"/>
      <c r="CGS71" s="685"/>
      <c r="CGT71" s="685"/>
      <c r="CGU71" s="685"/>
      <c r="CGV71" s="685"/>
      <c r="CGW71" s="685"/>
      <c r="CGX71" s="685"/>
      <c r="CGY71" s="685"/>
      <c r="CGZ71" s="685"/>
      <c r="CHA71" s="685"/>
      <c r="CHB71" s="685"/>
      <c r="CHC71" s="685"/>
      <c r="CHD71" s="685"/>
      <c r="CHE71" s="685"/>
      <c r="CHF71" s="685"/>
      <c r="CHG71" s="685"/>
      <c r="CHH71" s="685"/>
      <c r="CHI71" s="685"/>
      <c r="CHJ71" s="685"/>
      <c r="CHK71" s="685"/>
      <c r="CHL71" s="685"/>
      <c r="CHM71" s="685"/>
      <c r="CHN71" s="685"/>
      <c r="CHO71" s="685"/>
      <c r="CHP71" s="685"/>
      <c r="CHQ71" s="685"/>
      <c r="CHR71" s="685"/>
      <c r="CHS71" s="685"/>
      <c r="CHT71" s="685"/>
      <c r="CHU71" s="685"/>
      <c r="CHV71" s="685"/>
      <c r="CHW71" s="685"/>
      <c r="CHX71" s="685"/>
      <c r="CHY71" s="685"/>
      <c r="CHZ71" s="685"/>
      <c r="CIA71" s="685"/>
      <c r="CIB71" s="685"/>
      <c r="CIC71" s="685"/>
      <c r="CID71" s="685"/>
      <c r="CIE71" s="685"/>
      <c r="CIF71" s="685"/>
      <c r="CIG71" s="685"/>
      <c r="CIH71" s="685"/>
      <c r="CII71" s="685"/>
      <c r="CIJ71" s="685"/>
      <c r="CIK71" s="685"/>
      <c r="CIL71" s="685"/>
      <c r="CIM71" s="685"/>
      <c r="CIN71" s="685"/>
      <c r="CIO71" s="685"/>
      <c r="CIP71" s="685"/>
      <c r="CIQ71" s="685"/>
      <c r="CIR71" s="685"/>
      <c r="CIS71" s="685"/>
      <c r="CIT71" s="685"/>
      <c r="CIU71" s="685"/>
      <c r="CIV71" s="685"/>
      <c r="CIW71" s="685"/>
      <c r="CIX71" s="685"/>
      <c r="CIY71" s="685"/>
      <c r="CIZ71" s="685"/>
      <c r="CJA71" s="685"/>
      <c r="CJB71" s="685"/>
      <c r="CJC71" s="685"/>
      <c r="CJD71" s="685"/>
      <c r="CJE71" s="685"/>
      <c r="CJF71" s="685"/>
      <c r="CJG71" s="685"/>
      <c r="CJH71" s="685"/>
      <c r="CJI71" s="685"/>
      <c r="CJJ71" s="685"/>
      <c r="CJK71" s="685"/>
      <c r="CJL71" s="685"/>
      <c r="CJM71" s="685"/>
      <c r="CJN71" s="685"/>
      <c r="CJO71" s="685"/>
      <c r="CJP71" s="685"/>
      <c r="CJQ71" s="685"/>
      <c r="CJR71" s="685"/>
      <c r="CJS71" s="685"/>
      <c r="CJT71" s="685"/>
      <c r="CJU71" s="685"/>
      <c r="CJV71" s="685"/>
      <c r="CJW71" s="685"/>
      <c r="CJX71" s="685"/>
      <c r="CJY71" s="685"/>
      <c r="CJZ71" s="685"/>
      <c r="CKA71" s="685"/>
      <c r="CKB71" s="685"/>
      <c r="CKC71" s="685"/>
      <c r="CKD71" s="685"/>
      <c r="CKE71" s="685"/>
      <c r="CKF71" s="685"/>
      <c r="CKG71" s="685"/>
      <c r="CKH71" s="685"/>
      <c r="CKI71" s="685"/>
      <c r="CKJ71" s="685"/>
      <c r="CKK71" s="685"/>
      <c r="CKL71" s="685"/>
      <c r="CKM71" s="685"/>
      <c r="CKN71" s="685"/>
      <c r="CKO71" s="685"/>
      <c r="CKP71" s="685"/>
      <c r="CKQ71" s="685"/>
      <c r="CKR71" s="685"/>
      <c r="CKS71" s="685"/>
      <c r="CKT71" s="685"/>
      <c r="CKU71" s="685"/>
      <c r="CKV71" s="685"/>
      <c r="CKW71" s="685"/>
      <c r="CKX71" s="685"/>
      <c r="CKY71" s="685"/>
      <c r="CKZ71" s="685"/>
      <c r="CLA71" s="685"/>
      <c r="CLB71" s="685"/>
      <c r="CLC71" s="685"/>
      <c r="CLD71" s="685"/>
      <c r="CLE71" s="685"/>
      <c r="CLF71" s="685"/>
      <c r="CLG71" s="685"/>
      <c r="CLH71" s="685"/>
      <c r="CLI71" s="685"/>
      <c r="CLJ71" s="685"/>
      <c r="CLK71" s="685"/>
      <c r="CLL71" s="685"/>
      <c r="CLM71" s="685"/>
      <c r="CLN71" s="685"/>
      <c r="CLO71" s="685"/>
      <c r="CLP71" s="685"/>
      <c r="CLQ71" s="685"/>
      <c r="CLR71" s="685"/>
      <c r="CLS71" s="685"/>
      <c r="CLT71" s="685"/>
      <c r="CLU71" s="685"/>
      <c r="CLV71" s="685"/>
      <c r="CLW71" s="685"/>
      <c r="CLX71" s="685"/>
      <c r="CLY71" s="685"/>
      <c r="CLZ71" s="685"/>
      <c r="CMA71" s="685"/>
      <c r="CMB71" s="685"/>
      <c r="CMC71" s="685"/>
      <c r="CMD71" s="685"/>
      <c r="CME71" s="685"/>
      <c r="CMF71" s="685"/>
      <c r="CMG71" s="685"/>
      <c r="CMH71" s="685"/>
      <c r="CMI71" s="685"/>
      <c r="CMJ71" s="685"/>
      <c r="CMK71" s="685"/>
      <c r="CML71" s="685"/>
      <c r="CMM71" s="685"/>
      <c r="CMN71" s="685"/>
      <c r="CMO71" s="685"/>
      <c r="CMP71" s="685"/>
      <c r="CMQ71" s="685"/>
      <c r="CMR71" s="685"/>
      <c r="CMS71" s="685"/>
      <c r="CMT71" s="685"/>
      <c r="CMU71" s="685"/>
      <c r="CMV71" s="685"/>
      <c r="CMW71" s="685"/>
      <c r="CMX71" s="685"/>
      <c r="CMY71" s="685"/>
      <c r="CMZ71" s="685"/>
      <c r="CNA71" s="685"/>
      <c r="CNB71" s="685"/>
      <c r="CNC71" s="685"/>
      <c r="CND71" s="685"/>
      <c r="CNE71" s="685"/>
      <c r="CNF71" s="685"/>
      <c r="CNG71" s="685"/>
      <c r="CNH71" s="685"/>
      <c r="CNI71" s="685"/>
      <c r="CNJ71" s="685"/>
      <c r="CNK71" s="685"/>
      <c r="CNL71" s="685"/>
      <c r="CNM71" s="685"/>
      <c r="CNN71" s="685"/>
      <c r="CNO71" s="685"/>
      <c r="CNP71" s="685"/>
      <c r="CNQ71" s="685"/>
      <c r="CNR71" s="685"/>
      <c r="CNS71" s="685"/>
      <c r="CNT71" s="685"/>
      <c r="CNU71" s="685"/>
      <c r="CNV71" s="685"/>
      <c r="CNW71" s="685"/>
      <c r="CNX71" s="685"/>
      <c r="CNY71" s="685"/>
      <c r="CNZ71" s="685"/>
      <c r="COA71" s="685"/>
      <c r="COB71" s="685"/>
      <c r="COC71" s="685"/>
      <c r="COD71" s="685"/>
      <c r="COE71" s="685"/>
      <c r="COF71" s="685"/>
      <c r="COG71" s="685"/>
      <c r="COH71" s="685"/>
      <c r="COI71" s="685"/>
      <c r="COJ71" s="685"/>
      <c r="COK71" s="685"/>
      <c r="COL71" s="685"/>
      <c r="COM71" s="685"/>
      <c r="CON71" s="685"/>
      <c r="COO71" s="685"/>
      <c r="COP71" s="685"/>
      <c r="COQ71" s="685"/>
      <c r="COR71" s="685"/>
      <c r="COS71" s="685"/>
      <c r="COT71" s="685"/>
      <c r="COU71" s="685"/>
      <c r="COV71" s="685"/>
      <c r="COW71" s="685"/>
      <c r="COX71" s="685"/>
      <c r="COY71" s="685"/>
      <c r="COZ71" s="685"/>
      <c r="CPA71" s="685"/>
      <c r="CPB71" s="685"/>
      <c r="CPC71" s="685"/>
      <c r="CPD71" s="685"/>
      <c r="CPE71" s="685"/>
      <c r="CPF71" s="685"/>
      <c r="CPG71" s="685"/>
      <c r="CPH71" s="685"/>
      <c r="CPI71" s="685"/>
      <c r="CPJ71" s="685"/>
      <c r="CPK71" s="685"/>
      <c r="CPL71" s="685"/>
      <c r="CPM71" s="685"/>
      <c r="CPN71" s="685"/>
      <c r="CPO71" s="685"/>
      <c r="CPP71" s="685"/>
      <c r="CPQ71" s="685"/>
      <c r="CPR71" s="685"/>
      <c r="CPS71" s="685"/>
      <c r="CPT71" s="685"/>
      <c r="CPU71" s="685"/>
      <c r="CPV71" s="685"/>
      <c r="CPW71" s="685"/>
      <c r="CPX71" s="685"/>
      <c r="CPY71" s="685"/>
      <c r="CPZ71" s="685"/>
      <c r="CQA71" s="685"/>
      <c r="CQB71" s="685"/>
      <c r="CQC71" s="685"/>
      <c r="CQD71" s="685"/>
      <c r="CQE71" s="685"/>
      <c r="CQF71" s="685"/>
      <c r="CQG71" s="685"/>
      <c r="CQH71" s="685"/>
      <c r="CQI71" s="685"/>
      <c r="CQJ71" s="685"/>
      <c r="CQK71" s="685"/>
      <c r="CQL71" s="685"/>
      <c r="CQM71" s="685"/>
      <c r="CQN71" s="685"/>
      <c r="CQO71" s="685"/>
      <c r="CQP71" s="685"/>
      <c r="CQQ71" s="685"/>
      <c r="CQR71" s="685"/>
      <c r="CQS71" s="685"/>
      <c r="CQT71" s="685"/>
      <c r="CQU71" s="685"/>
      <c r="CQV71" s="685"/>
      <c r="CQW71" s="685"/>
      <c r="CQX71" s="685"/>
      <c r="CQY71" s="685"/>
      <c r="CQZ71" s="685"/>
      <c r="CRA71" s="685"/>
      <c r="CRB71" s="685"/>
      <c r="CRC71" s="685"/>
      <c r="CRD71" s="685"/>
      <c r="CRE71" s="685"/>
      <c r="CRF71" s="685"/>
      <c r="CRG71" s="685"/>
      <c r="CRH71" s="685"/>
      <c r="CRI71" s="685"/>
      <c r="CRJ71" s="685"/>
      <c r="CRK71" s="685"/>
      <c r="CRL71" s="685"/>
      <c r="CRM71" s="685"/>
      <c r="CRN71" s="685"/>
      <c r="CRO71" s="685"/>
      <c r="CRP71" s="685"/>
      <c r="CRQ71" s="685"/>
      <c r="CRR71" s="685"/>
      <c r="CRS71" s="685"/>
      <c r="CRT71" s="685"/>
      <c r="CRU71" s="685"/>
      <c r="CRV71" s="685"/>
      <c r="CRW71" s="685"/>
      <c r="CRX71" s="685"/>
      <c r="CRY71" s="685"/>
      <c r="CRZ71" s="685"/>
      <c r="CSA71" s="685"/>
      <c r="CSB71" s="685"/>
      <c r="CSC71" s="685"/>
      <c r="CSD71" s="685"/>
      <c r="CSE71" s="685"/>
      <c r="CSF71" s="685"/>
      <c r="CSG71" s="685"/>
      <c r="CSH71" s="685"/>
      <c r="CSI71" s="685"/>
      <c r="CSJ71" s="685"/>
      <c r="CSK71" s="685"/>
      <c r="CSL71" s="685"/>
      <c r="CSM71" s="685"/>
      <c r="CSN71" s="685"/>
      <c r="CSO71" s="685"/>
      <c r="CSP71" s="685"/>
      <c r="CSQ71" s="685"/>
      <c r="CSR71" s="685"/>
      <c r="CSS71" s="685"/>
      <c r="CST71" s="685"/>
      <c r="CSU71" s="685"/>
      <c r="CSV71" s="685"/>
      <c r="CSW71" s="685"/>
      <c r="CSX71" s="685"/>
      <c r="CSY71" s="685"/>
      <c r="CSZ71" s="685"/>
      <c r="CTA71" s="685"/>
      <c r="CTB71" s="685"/>
      <c r="CTC71" s="685"/>
      <c r="CTD71" s="685"/>
      <c r="CTE71" s="685"/>
      <c r="CTF71" s="685"/>
      <c r="CTG71" s="685"/>
      <c r="CTH71" s="685"/>
      <c r="CTI71" s="685"/>
      <c r="CTJ71" s="685"/>
      <c r="CTK71" s="685"/>
      <c r="CTL71" s="685"/>
      <c r="CTM71" s="685"/>
      <c r="CTN71" s="685"/>
      <c r="CTO71" s="685"/>
      <c r="CTP71" s="685"/>
      <c r="CTQ71" s="685"/>
      <c r="CTR71" s="685"/>
      <c r="CTS71" s="685"/>
      <c r="CTT71" s="685"/>
      <c r="CTU71" s="685"/>
      <c r="CTV71" s="685"/>
      <c r="CTW71" s="685"/>
      <c r="CTX71" s="685"/>
      <c r="CTY71" s="685"/>
      <c r="CTZ71" s="685"/>
      <c r="CUA71" s="685"/>
      <c r="CUB71" s="685"/>
      <c r="CUC71" s="685"/>
      <c r="CUD71" s="685"/>
      <c r="CUE71" s="685"/>
      <c r="CUF71" s="685"/>
      <c r="CUG71" s="685"/>
      <c r="CUH71" s="685"/>
      <c r="CUI71" s="685"/>
      <c r="CUJ71" s="685"/>
      <c r="CUK71" s="685"/>
      <c r="CUL71" s="685"/>
      <c r="CUM71" s="685"/>
      <c r="CUN71" s="685"/>
      <c r="CUO71" s="685"/>
      <c r="CUP71" s="685"/>
      <c r="CUQ71" s="685"/>
      <c r="CUR71" s="685"/>
      <c r="CUS71" s="685"/>
      <c r="CUT71" s="685"/>
      <c r="CUU71" s="685"/>
      <c r="CUV71" s="685"/>
      <c r="CUW71" s="685"/>
      <c r="CUX71" s="685"/>
      <c r="CUY71" s="685"/>
      <c r="CUZ71" s="685"/>
      <c r="CVA71" s="685"/>
      <c r="CVB71" s="685"/>
      <c r="CVC71" s="685"/>
      <c r="CVD71" s="685"/>
      <c r="CVE71" s="685"/>
      <c r="CVF71" s="685"/>
      <c r="CVG71" s="685"/>
      <c r="CVH71" s="685"/>
      <c r="CVI71" s="685"/>
      <c r="CVJ71" s="685"/>
      <c r="CVK71" s="685"/>
      <c r="CVL71" s="685"/>
      <c r="CVM71" s="685"/>
      <c r="CVN71" s="685"/>
      <c r="CVO71" s="685"/>
      <c r="CVP71" s="685"/>
      <c r="CVQ71" s="685"/>
      <c r="CVR71" s="685"/>
      <c r="CVS71" s="685"/>
      <c r="CVT71" s="685"/>
      <c r="CVU71" s="685"/>
      <c r="CVV71" s="685"/>
      <c r="CVW71" s="685"/>
      <c r="CVX71" s="685"/>
      <c r="CVY71" s="685"/>
      <c r="CVZ71" s="685"/>
      <c r="CWA71" s="685"/>
      <c r="CWB71" s="685"/>
      <c r="CWC71" s="685"/>
      <c r="CWD71" s="685"/>
      <c r="CWE71" s="685"/>
      <c r="CWF71" s="685"/>
      <c r="CWG71" s="685"/>
      <c r="CWH71" s="685"/>
      <c r="CWI71" s="685"/>
      <c r="CWJ71" s="685"/>
      <c r="CWK71" s="685"/>
      <c r="CWL71" s="685"/>
      <c r="CWM71" s="685"/>
      <c r="CWN71" s="685"/>
      <c r="CWO71" s="685"/>
      <c r="CWP71" s="685"/>
      <c r="CWQ71" s="685"/>
      <c r="CWR71" s="685"/>
      <c r="CWS71" s="685"/>
      <c r="CWT71" s="685"/>
      <c r="CWU71" s="685"/>
      <c r="CWV71" s="685"/>
      <c r="CWW71" s="685"/>
      <c r="CWX71" s="685"/>
      <c r="CWY71" s="685"/>
      <c r="CWZ71" s="685"/>
      <c r="CXA71" s="685"/>
      <c r="CXB71" s="685"/>
      <c r="CXC71" s="685"/>
      <c r="CXD71" s="685"/>
      <c r="CXE71" s="685"/>
      <c r="CXF71" s="685"/>
      <c r="CXG71" s="685"/>
      <c r="CXH71" s="685"/>
      <c r="CXI71" s="685"/>
      <c r="CXJ71" s="685"/>
      <c r="CXK71" s="685"/>
      <c r="CXL71" s="685"/>
      <c r="CXM71" s="685"/>
      <c r="CXN71" s="685"/>
      <c r="CXO71" s="685"/>
      <c r="CXP71" s="685"/>
      <c r="CXQ71" s="685"/>
      <c r="CXR71" s="685"/>
      <c r="CXS71" s="685"/>
      <c r="CXT71" s="685"/>
      <c r="CXU71" s="685"/>
      <c r="CXV71" s="685"/>
      <c r="CXW71" s="685"/>
      <c r="CXX71" s="685"/>
      <c r="CXY71" s="685"/>
      <c r="CXZ71" s="685"/>
      <c r="CYA71" s="685"/>
      <c r="CYB71" s="685"/>
      <c r="CYC71" s="685"/>
      <c r="CYD71" s="685"/>
      <c r="CYE71" s="685"/>
      <c r="CYF71" s="685"/>
      <c r="CYG71" s="685"/>
      <c r="CYH71" s="685"/>
      <c r="CYI71" s="685"/>
      <c r="CYJ71" s="685"/>
      <c r="CYK71" s="685"/>
      <c r="CYL71" s="685"/>
      <c r="CYM71" s="685"/>
      <c r="CYN71" s="685"/>
      <c r="CYO71" s="685"/>
      <c r="CYP71" s="685"/>
      <c r="CYQ71" s="685"/>
      <c r="CYR71" s="685"/>
      <c r="CYS71" s="685"/>
      <c r="CYT71" s="685"/>
      <c r="CYU71" s="685"/>
      <c r="CYV71" s="685"/>
      <c r="CYW71" s="685"/>
      <c r="CYX71" s="685"/>
      <c r="CYY71" s="685"/>
      <c r="CYZ71" s="685"/>
      <c r="CZA71" s="685"/>
      <c r="CZB71" s="685"/>
      <c r="CZC71" s="685"/>
      <c r="CZD71" s="685"/>
      <c r="CZE71" s="685"/>
      <c r="CZF71" s="685"/>
      <c r="CZG71" s="685"/>
      <c r="CZH71" s="685"/>
      <c r="CZI71" s="685"/>
      <c r="CZJ71" s="685"/>
      <c r="CZK71" s="685"/>
      <c r="CZL71" s="685"/>
      <c r="CZM71" s="685"/>
      <c r="CZN71" s="685"/>
      <c r="CZO71" s="685"/>
      <c r="CZP71" s="685"/>
      <c r="CZQ71" s="685"/>
      <c r="CZR71" s="685"/>
      <c r="CZS71" s="685"/>
      <c r="CZT71" s="685"/>
      <c r="CZU71" s="685"/>
      <c r="CZV71" s="685"/>
      <c r="CZW71" s="685"/>
      <c r="CZX71" s="685"/>
      <c r="CZY71" s="685"/>
      <c r="CZZ71" s="685"/>
      <c r="DAA71" s="685"/>
      <c r="DAB71" s="685"/>
      <c r="DAC71" s="685"/>
      <c r="DAD71" s="685"/>
      <c r="DAE71" s="685"/>
      <c r="DAF71" s="685"/>
      <c r="DAG71" s="685"/>
      <c r="DAH71" s="685"/>
      <c r="DAI71" s="685"/>
      <c r="DAJ71" s="685"/>
      <c r="DAK71" s="685"/>
      <c r="DAL71" s="685"/>
      <c r="DAM71" s="685"/>
      <c r="DAN71" s="685"/>
      <c r="DAO71" s="685"/>
      <c r="DAP71" s="685"/>
      <c r="DAQ71" s="685"/>
      <c r="DAR71" s="685"/>
      <c r="DAS71" s="685"/>
      <c r="DAT71" s="685"/>
      <c r="DAU71" s="685"/>
      <c r="DAV71" s="685"/>
      <c r="DAW71" s="685"/>
      <c r="DAX71" s="685"/>
      <c r="DAY71" s="685"/>
      <c r="DAZ71" s="685"/>
      <c r="DBA71" s="685"/>
      <c r="DBB71" s="685"/>
      <c r="DBC71" s="685"/>
      <c r="DBD71" s="685"/>
      <c r="DBE71" s="685"/>
      <c r="DBF71" s="685"/>
      <c r="DBG71" s="685"/>
      <c r="DBH71" s="685"/>
      <c r="DBI71" s="685"/>
      <c r="DBJ71" s="685"/>
      <c r="DBK71" s="685"/>
      <c r="DBL71" s="685"/>
      <c r="DBM71" s="685"/>
      <c r="DBN71" s="685"/>
      <c r="DBO71" s="685"/>
      <c r="DBP71" s="685"/>
      <c r="DBQ71" s="685"/>
      <c r="DBR71" s="685"/>
      <c r="DBS71" s="685"/>
      <c r="DBT71" s="685"/>
      <c r="DBU71" s="685"/>
      <c r="DBV71" s="685"/>
      <c r="DBW71" s="685"/>
      <c r="DBX71" s="685"/>
      <c r="DBY71" s="685"/>
      <c r="DBZ71" s="685"/>
      <c r="DCA71" s="685"/>
      <c r="DCB71" s="685"/>
      <c r="DCC71" s="685"/>
      <c r="DCD71" s="685"/>
      <c r="DCE71" s="685"/>
      <c r="DCF71" s="685"/>
      <c r="DCG71" s="685"/>
      <c r="DCH71" s="685"/>
      <c r="DCI71" s="685"/>
      <c r="DCJ71" s="685"/>
      <c r="DCK71" s="685"/>
      <c r="DCL71" s="685"/>
      <c r="DCM71" s="685"/>
      <c r="DCN71" s="685"/>
      <c r="DCO71" s="685"/>
      <c r="DCP71" s="685"/>
      <c r="DCQ71" s="685"/>
      <c r="DCR71" s="685"/>
      <c r="DCS71" s="685"/>
      <c r="DCT71" s="685"/>
      <c r="DCU71" s="685"/>
      <c r="DCV71" s="685"/>
      <c r="DCW71" s="685"/>
      <c r="DCX71" s="685"/>
      <c r="DCY71" s="685"/>
      <c r="DCZ71" s="685"/>
      <c r="DDA71" s="685"/>
      <c r="DDB71" s="685"/>
      <c r="DDC71" s="685"/>
      <c r="DDD71" s="685"/>
      <c r="DDE71" s="685"/>
      <c r="DDF71" s="685"/>
      <c r="DDG71" s="685"/>
      <c r="DDH71" s="685"/>
      <c r="DDI71" s="685"/>
      <c r="DDJ71" s="685"/>
      <c r="DDK71" s="685"/>
      <c r="DDL71" s="685"/>
      <c r="DDM71" s="685"/>
      <c r="DDN71" s="685"/>
      <c r="DDO71" s="685"/>
      <c r="DDP71" s="685"/>
      <c r="DDQ71" s="685"/>
      <c r="DDR71" s="685"/>
      <c r="DDS71" s="685"/>
      <c r="DDT71" s="685"/>
      <c r="DDU71" s="685"/>
      <c r="DDV71" s="685"/>
      <c r="DDW71" s="685"/>
      <c r="DDX71" s="685"/>
      <c r="DDY71" s="685"/>
      <c r="DDZ71" s="685"/>
      <c r="DEA71" s="685"/>
      <c r="DEB71" s="685"/>
      <c r="DEC71" s="685"/>
      <c r="DED71" s="685"/>
      <c r="DEE71" s="685"/>
      <c r="DEF71" s="685"/>
      <c r="DEG71" s="685"/>
      <c r="DEH71" s="685"/>
      <c r="DEI71" s="685"/>
      <c r="DEJ71" s="685"/>
      <c r="DEK71" s="685"/>
      <c r="DEL71" s="685"/>
      <c r="DEM71" s="685"/>
      <c r="DEN71" s="685"/>
      <c r="DEO71" s="685"/>
      <c r="DEP71" s="685"/>
      <c r="DEQ71" s="685"/>
      <c r="DER71" s="685"/>
      <c r="DES71" s="685"/>
      <c r="DET71" s="685"/>
      <c r="DEU71" s="685"/>
      <c r="DEV71" s="685"/>
      <c r="DEW71" s="685"/>
      <c r="DEX71" s="685"/>
      <c r="DEY71" s="685"/>
      <c r="DEZ71" s="685"/>
      <c r="DFA71" s="685"/>
      <c r="DFB71" s="685"/>
      <c r="DFC71" s="685"/>
      <c r="DFD71" s="685"/>
      <c r="DFE71" s="685"/>
      <c r="DFF71" s="685"/>
      <c r="DFG71" s="685"/>
      <c r="DFH71" s="685"/>
      <c r="DFI71" s="685"/>
      <c r="DFJ71" s="685"/>
      <c r="DFK71" s="685"/>
      <c r="DFL71" s="685"/>
      <c r="DFM71" s="685"/>
      <c r="DFN71" s="685"/>
      <c r="DFO71" s="685"/>
      <c r="DFP71" s="685"/>
      <c r="DFQ71" s="685"/>
      <c r="DFR71" s="685"/>
      <c r="DFS71" s="685"/>
      <c r="DFT71" s="685"/>
      <c r="DFU71" s="685"/>
      <c r="DFV71" s="685"/>
      <c r="DFW71" s="685"/>
      <c r="DFX71" s="685"/>
      <c r="DFY71" s="685"/>
      <c r="DFZ71" s="685"/>
      <c r="DGA71" s="685"/>
      <c r="DGB71" s="685"/>
      <c r="DGC71" s="685"/>
      <c r="DGD71" s="685"/>
      <c r="DGE71" s="685"/>
      <c r="DGF71" s="685"/>
      <c r="DGG71" s="685"/>
      <c r="DGH71" s="685"/>
      <c r="DGI71" s="685"/>
      <c r="DGJ71" s="685"/>
      <c r="DGK71" s="685"/>
      <c r="DGL71" s="685"/>
      <c r="DGM71" s="685"/>
      <c r="DGN71" s="685"/>
      <c r="DGO71" s="685"/>
      <c r="DGP71" s="685"/>
      <c r="DGQ71" s="685"/>
      <c r="DGR71" s="685"/>
      <c r="DGS71" s="685"/>
      <c r="DGT71" s="685"/>
      <c r="DGU71" s="685"/>
      <c r="DGV71" s="685"/>
      <c r="DGW71" s="685"/>
      <c r="DGX71" s="685"/>
      <c r="DGY71" s="685"/>
      <c r="DGZ71" s="685"/>
      <c r="DHA71" s="685"/>
      <c r="DHB71" s="685"/>
      <c r="DHC71" s="685"/>
      <c r="DHD71" s="685"/>
      <c r="DHE71" s="685"/>
      <c r="DHF71" s="685"/>
      <c r="DHG71" s="685"/>
      <c r="DHH71" s="685"/>
      <c r="DHI71" s="685"/>
      <c r="DHJ71" s="685"/>
      <c r="DHK71" s="685"/>
      <c r="DHL71" s="685"/>
      <c r="DHM71" s="685"/>
      <c r="DHN71" s="685"/>
      <c r="DHO71" s="685"/>
      <c r="DHP71" s="685"/>
      <c r="DHQ71" s="685"/>
      <c r="DHR71" s="685"/>
      <c r="DHS71" s="685"/>
      <c r="DHT71" s="685"/>
      <c r="DHU71" s="685"/>
      <c r="DHV71" s="685"/>
      <c r="DHW71" s="685"/>
      <c r="DHX71" s="685"/>
      <c r="DHY71" s="685"/>
      <c r="DHZ71" s="685"/>
      <c r="DIA71" s="685"/>
      <c r="DIB71" s="685"/>
      <c r="DIC71" s="685"/>
      <c r="DID71" s="685"/>
      <c r="DIE71" s="685"/>
      <c r="DIF71" s="685"/>
      <c r="DIG71" s="685"/>
      <c r="DIH71" s="685"/>
      <c r="DII71" s="685"/>
      <c r="DIJ71" s="685"/>
      <c r="DIK71" s="685"/>
      <c r="DIL71" s="685"/>
      <c r="DIM71" s="685"/>
      <c r="DIN71" s="685"/>
      <c r="DIO71" s="685"/>
      <c r="DIP71" s="685"/>
      <c r="DIQ71" s="685"/>
      <c r="DIR71" s="685"/>
      <c r="DIS71" s="685"/>
      <c r="DIT71" s="685"/>
      <c r="DIU71" s="685"/>
      <c r="DIV71" s="685"/>
      <c r="DIW71" s="685"/>
      <c r="DIX71" s="685"/>
      <c r="DIY71" s="685"/>
      <c r="DIZ71" s="685"/>
      <c r="DJA71" s="685"/>
      <c r="DJB71" s="685"/>
      <c r="DJC71" s="685"/>
      <c r="DJD71" s="685"/>
      <c r="DJE71" s="685"/>
      <c r="DJF71" s="685"/>
      <c r="DJG71" s="685"/>
      <c r="DJH71" s="685"/>
      <c r="DJI71" s="685"/>
      <c r="DJJ71" s="685"/>
      <c r="DJK71" s="685"/>
      <c r="DJL71" s="685"/>
      <c r="DJM71" s="685"/>
      <c r="DJN71" s="685"/>
      <c r="DJO71" s="685"/>
      <c r="DJP71" s="685"/>
      <c r="DJQ71" s="685"/>
      <c r="DJR71" s="685"/>
      <c r="DJS71" s="685"/>
      <c r="DJT71" s="685"/>
      <c r="DJU71" s="685"/>
      <c r="DJV71" s="685"/>
      <c r="DJW71" s="685"/>
      <c r="DJX71" s="685"/>
      <c r="DJY71" s="685"/>
      <c r="DJZ71" s="685"/>
      <c r="DKA71" s="685"/>
      <c r="DKB71" s="685"/>
      <c r="DKC71" s="685"/>
      <c r="DKD71" s="685"/>
      <c r="DKE71" s="685"/>
      <c r="DKF71" s="685"/>
      <c r="DKG71" s="685"/>
      <c r="DKH71" s="685"/>
      <c r="DKI71" s="685"/>
      <c r="DKJ71" s="685"/>
      <c r="DKK71" s="685"/>
      <c r="DKL71" s="685"/>
      <c r="DKM71" s="685"/>
      <c r="DKN71" s="685"/>
      <c r="DKO71" s="685"/>
      <c r="DKP71" s="685"/>
      <c r="DKQ71" s="685"/>
      <c r="DKR71" s="685"/>
      <c r="DKS71" s="685"/>
      <c r="DKT71" s="685"/>
      <c r="DKU71" s="685"/>
      <c r="DKV71" s="685"/>
      <c r="DKW71" s="685"/>
      <c r="DKX71" s="685"/>
      <c r="DKY71" s="685"/>
      <c r="DKZ71" s="685"/>
      <c r="DLA71" s="685"/>
      <c r="DLB71" s="685"/>
      <c r="DLC71" s="685"/>
      <c r="DLD71" s="685"/>
      <c r="DLE71" s="685"/>
      <c r="DLF71" s="685"/>
      <c r="DLG71" s="685"/>
      <c r="DLH71" s="685"/>
      <c r="DLI71" s="685"/>
      <c r="DLJ71" s="685"/>
      <c r="DLK71" s="685"/>
      <c r="DLL71" s="685"/>
      <c r="DLM71" s="685"/>
      <c r="DLN71" s="685"/>
      <c r="DLO71" s="685"/>
      <c r="DLP71" s="685"/>
      <c r="DLQ71" s="685"/>
      <c r="DLR71" s="685"/>
      <c r="DLS71" s="685"/>
      <c r="DLT71" s="685"/>
      <c r="DLU71" s="685"/>
      <c r="DLV71" s="685"/>
      <c r="DLW71" s="685"/>
      <c r="DLX71" s="685"/>
      <c r="DLY71" s="685"/>
      <c r="DLZ71" s="685"/>
      <c r="DMA71" s="685"/>
      <c r="DMB71" s="685"/>
      <c r="DMC71" s="685"/>
      <c r="DMD71" s="685"/>
      <c r="DME71" s="685"/>
      <c r="DMF71" s="685"/>
      <c r="DMG71" s="685"/>
      <c r="DMH71" s="685"/>
      <c r="DMI71" s="685"/>
      <c r="DMJ71" s="685"/>
      <c r="DMK71" s="685"/>
      <c r="DML71" s="685"/>
      <c r="DMM71" s="685"/>
      <c r="DMN71" s="685"/>
      <c r="DMO71" s="685"/>
      <c r="DMP71" s="685"/>
      <c r="DMQ71" s="685"/>
      <c r="DMR71" s="685"/>
      <c r="DMS71" s="685"/>
      <c r="DMT71" s="685"/>
      <c r="DMU71" s="685"/>
      <c r="DMV71" s="685"/>
      <c r="DMW71" s="685"/>
      <c r="DMX71" s="685"/>
      <c r="DMY71" s="685"/>
      <c r="DMZ71" s="685"/>
      <c r="DNA71" s="685"/>
      <c r="DNB71" s="685"/>
      <c r="DNC71" s="685"/>
      <c r="DND71" s="685"/>
      <c r="DNE71" s="685"/>
      <c r="DNF71" s="685"/>
      <c r="DNG71" s="685"/>
      <c r="DNH71" s="685"/>
      <c r="DNI71" s="685"/>
      <c r="DNJ71" s="685"/>
      <c r="DNK71" s="685"/>
      <c r="DNL71" s="685"/>
      <c r="DNM71" s="685"/>
      <c r="DNN71" s="685"/>
      <c r="DNO71" s="685"/>
      <c r="DNP71" s="685"/>
      <c r="DNQ71" s="685"/>
      <c r="DNR71" s="685"/>
      <c r="DNS71" s="685"/>
      <c r="DNT71" s="685"/>
      <c r="DNU71" s="685"/>
      <c r="DNV71" s="685"/>
      <c r="DNW71" s="685"/>
      <c r="DNX71" s="685"/>
      <c r="DNY71" s="685"/>
      <c r="DNZ71" s="685"/>
      <c r="DOA71" s="685"/>
      <c r="DOB71" s="685"/>
      <c r="DOC71" s="685"/>
      <c r="DOD71" s="685"/>
      <c r="DOE71" s="685"/>
      <c r="DOF71" s="685"/>
      <c r="DOG71" s="685"/>
      <c r="DOH71" s="685"/>
      <c r="DOI71" s="685"/>
      <c r="DOJ71" s="685"/>
      <c r="DOK71" s="685"/>
      <c r="DOL71" s="685"/>
      <c r="DOM71" s="685"/>
      <c r="DON71" s="685"/>
      <c r="DOO71" s="685"/>
      <c r="DOP71" s="685"/>
      <c r="DOQ71" s="685"/>
      <c r="DOR71" s="685"/>
      <c r="DOS71" s="685"/>
      <c r="DOT71" s="685"/>
      <c r="DOU71" s="685"/>
      <c r="DOV71" s="685"/>
      <c r="DOW71" s="685"/>
      <c r="DOX71" s="685"/>
      <c r="DOY71" s="685"/>
      <c r="DOZ71" s="685"/>
      <c r="DPA71" s="685"/>
      <c r="DPB71" s="685"/>
      <c r="DPC71" s="685"/>
      <c r="DPD71" s="685"/>
      <c r="DPE71" s="685"/>
      <c r="DPF71" s="685"/>
      <c r="DPG71" s="685"/>
      <c r="DPH71" s="685"/>
      <c r="DPI71" s="685"/>
      <c r="DPJ71" s="685"/>
      <c r="DPK71" s="685"/>
      <c r="DPL71" s="685"/>
      <c r="DPM71" s="685"/>
      <c r="DPN71" s="685"/>
      <c r="DPO71" s="685"/>
      <c r="DPP71" s="685"/>
      <c r="DPQ71" s="685"/>
      <c r="DPR71" s="685"/>
      <c r="DPS71" s="685"/>
      <c r="DPT71" s="685"/>
      <c r="DPU71" s="685"/>
      <c r="DPV71" s="685"/>
      <c r="DPW71" s="685"/>
      <c r="DPX71" s="685"/>
      <c r="DPY71" s="685"/>
      <c r="DPZ71" s="685"/>
      <c r="DQA71" s="685"/>
      <c r="DQB71" s="685"/>
      <c r="DQC71" s="685"/>
      <c r="DQD71" s="685"/>
      <c r="DQE71" s="685"/>
      <c r="DQF71" s="685"/>
      <c r="DQG71" s="685"/>
      <c r="DQH71" s="685"/>
      <c r="DQI71" s="685"/>
      <c r="DQJ71" s="685"/>
      <c r="DQK71" s="685"/>
      <c r="DQL71" s="685"/>
      <c r="DQM71" s="685"/>
      <c r="DQN71" s="685"/>
      <c r="DQO71" s="685"/>
      <c r="DQP71" s="685"/>
      <c r="DQQ71" s="685"/>
      <c r="DQR71" s="685"/>
      <c r="DQS71" s="685"/>
      <c r="DQT71" s="685"/>
      <c r="DQU71" s="685"/>
      <c r="DQV71" s="685"/>
      <c r="DQW71" s="685"/>
      <c r="DQX71" s="685"/>
      <c r="DQY71" s="685"/>
      <c r="DQZ71" s="685"/>
      <c r="DRA71" s="685"/>
      <c r="DRB71" s="685"/>
      <c r="DRC71" s="685"/>
      <c r="DRD71" s="685"/>
      <c r="DRE71" s="685"/>
      <c r="DRF71" s="685"/>
      <c r="DRG71" s="685"/>
      <c r="DRH71" s="685"/>
      <c r="DRI71" s="685"/>
      <c r="DRJ71" s="685"/>
      <c r="DRK71" s="685"/>
      <c r="DRL71" s="685"/>
      <c r="DRM71" s="685"/>
      <c r="DRN71" s="685"/>
      <c r="DRO71" s="685"/>
      <c r="DRP71" s="685"/>
      <c r="DRQ71" s="685"/>
      <c r="DRR71" s="685"/>
      <c r="DRS71" s="685"/>
      <c r="DRT71" s="685"/>
      <c r="DRU71" s="685"/>
      <c r="DRV71" s="685"/>
      <c r="DRW71" s="685"/>
      <c r="DRX71" s="685"/>
      <c r="DRY71" s="685"/>
      <c r="DRZ71" s="685"/>
      <c r="DSA71" s="685"/>
      <c r="DSB71" s="685"/>
      <c r="DSC71" s="685"/>
      <c r="DSD71" s="685"/>
      <c r="DSE71" s="685"/>
      <c r="DSF71" s="685"/>
      <c r="DSG71" s="685"/>
      <c r="DSH71" s="685"/>
      <c r="DSI71" s="685"/>
      <c r="DSJ71" s="685"/>
      <c r="DSK71" s="685"/>
      <c r="DSL71" s="685"/>
      <c r="DSM71" s="685"/>
      <c r="DSN71" s="685"/>
      <c r="DSO71" s="685"/>
      <c r="DSP71" s="685"/>
      <c r="DSQ71" s="685"/>
      <c r="DSR71" s="685"/>
      <c r="DSS71" s="685"/>
      <c r="DST71" s="685"/>
      <c r="DSU71" s="685"/>
      <c r="DSV71" s="685"/>
      <c r="DSW71" s="685"/>
      <c r="DSX71" s="685"/>
      <c r="DSY71" s="685"/>
      <c r="DSZ71" s="685"/>
      <c r="DTA71" s="685"/>
      <c r="DTB71" s="685"/>
      <c r="DTC71" s="685"/>
      <c r="DTD71" s="685"/>
      <c r="DTE71" s="685"/>
      <c r="DTF71" s="685"/>
      <c r="DTG71" s="685"/>
      <c r="DTH71" s="685"/>
      <c r="DTI71" s="685"/>
      <c r="DTJ71" s="685"/>
      <c r="DTK71" s="685"/>
      <c r="DTL71" s="685"/>
      <c r="DTM71" s="685"/>
      <c r="DTN71" s="685"/>
      <c r="DTO71" s="685"/>
      <c r="DTP71" s="685"/>
      <c r="DTQ71" s="685"/>
      <c r="DTR71" s="685"/>
      <c r="DTS71" s="685"/>
      <c r="DTT71" s="685"/>
      <c r="DTU71" s="685"/>
      <c r="DTV71" s="685"/>
      <c r="DTW71" s="685"/>
      <c r="DTX71" s="685"/>
      <c r="DTY71" s="685"/>
      <c r="DTZ71" s="685"/>
      <c r="DUA71" s="685"/>
      <c r="DUB71" s="685"/>
      <c r="DUC71" s="685"/>
      <c r="DUD71" s="685"/>
      <c r="DUE71" s="685"/>
      <c r="DUF71" s="685"/>
      <c r="DUG71" s="685"/>
      <c r="DUH71" s="685"/>
      <c r="DUI71" s="685"/>
      <c r="DUJ71" s="685"/>
      <c r="DUK71" s="685"/>
      <c r="DUL71" s="685"/>
      <c r="DUM71" s="685"/>
      <c r="DUN71" s="685"/>
      <c r="DUO71" s="685"/>
      <c r="DUP71" s="685"/>
      <c r="DUQ71" s="685"/>
      <c r="DUR71" s="685"/>
      <c r="DUS71" s="685"/>
      <c r="DUT71" s="685"/>
      <c r="DUU71" s="685"/>
      <c r="DUV71" s="685"/>
      <c r="DUW71" s="685"/>
      <c r="DUX71" s="685"/>
      <c r="DUY71" s="685"/>
      <c r="DUZ71" s="685"/>
      <c r="DVA71" s="685"/>
      <c r="DVB71" s="685"/>
      <c r="DVC71" s="685"/>
      <c r="DVD71" s="685"/>
      <c r="DVE71" s="685"/>
      <c r="DVF71" s="685"/>
      <c r="DVG71" s="685"/>
      <c r="DVH71" s="685"/>
      <c r="DVI71" s="685"/>
      <c r="DVJ71" s="685"/>
      <c r="DVK71" s="685"/>
      <c r="DVL71" s="685"/>
      <c r="DVM71" s="685"/>
      <c r="DVN71" s="685"/>
      <c r="DVO71" s="685"/>
      <c r="DVP71" s="685"/>
      <c r="DVQ71" s="685"/>
      <c r="DVR71" s="685"/>
      <c r="DVS71" s="685"/>
      <c r="DVT71" s="685"/>
      <c r="DVU71" s="685"/>
      <c r="DVV71" s="685"/>
      <c r="DVW71" s="685"/>
      <c r="DVX71" s="685"/>
      <c r="DVY71" s="685"/>
      <c r="DVZ71" s="685"/>
      <c r="DWA71" s="685"/>
      <c r="DWB71" s="685"/>
      <c r="DWC71" s="685"/>
      <c r="DWD71" s="685"/>
      <c r="DWE71" s="685"/>
      <c r="DWF71" s="685"/>
      <c r="DWG71" s="685"/>
      <c r="DWH71" s="685"/>
      <c r="DWI71" s="685"/>
      <c r="DWJ71" s="685"/>
      <c r="DWK71" s="685"/>
      <c r="DWL71" s="685"/>
      <c r="DWM71" s="685"/>
      <c r="DWN71" s="685"/>
      <c r="DWO71" s="685"/>
      <c r="DWP71" s="685"/>
      <c r="DWQ71" s="685"/>
      <c r="DWR71" s="685"/>
      <c r="DWS71" s="685"/>
      <c r="DWT71" s="685"/>
      <c r="DWU71" s="685"/>
      <c r="DWV71" s="685"/>
      <c r="DWW71" s="685"/>
      <c r="DWX71" s="685"/>
      <c r="DWY71" s="685"/>
      <c r="DWZ71" s="685"/>
      <c r="DXA71" s="685"/>
      <c r="DXB71" s="685"/>
      <c r="DXC71" s="685"/>
      <c r="DXD71" s="685"/>
      <c r="DXE71" s="685"/>
      <c r="DXF71" s="685"/>
      <c r="DXG71" s="685"/>
      <c r="DXH71" s="685"/>
      <c r="DXI71" s="685"/>
      <c r="DXJ71" s="685"/>
      <c r="DXK71" s="685"/>
      <c r="DXL71" s="685"/>
      <c r="DXM71" s="685"/>
      <c r="DXN71" s="685"/>
      <c r="DXO71" s="685"/>
      <c r="DXP71" s="685"/>
      <c r="DXQ71" s="685"/>
      <c r="DXR71" s="685"/>
      <c r="DXS71" s="685"/>
      <c r="DXT71" s="685"/>
      <c r="DXU71" s="685"/>
      <c r="DXV71" s="685"/>
      <c r="DXW71" s="685"/>
      <c r="DXX71" s="685"/>
      <c r="DXY71" s="685"/>
      <c r="DXZ71" s="685"/>
      <c r="DYA71" s="685"/>
      <c r="DYB71" s="685"/>
      <c r="DYC71" s="685"/>
      <c r="DYD71" s="685"/>
      <c r="DYE71" s="685"/>
      <c r="DYF71" s="685"/>
      <c r="DYG71" s="685"/>
      <c r="DYH71" s="685"/>
      <c r="DYI71" s="685"/>
      <c r="DYJ71" s="685"/>
      <c r="DYK71" s="685"/>
      <c r="DYL71" s="685"/>
      <c r="DYM71" s="685"/>
      <c r="DYN71" s="685"/>
      <c r="DYO71" s="685"/>
      <c r="DYP71" s="685"/>
      <c r="DYQ71" s="685"/>
      <c r="DYR71" s="685"/>
      <c r="DYS71" s="685"/>
      <c r="DYT71" s="685"/>
      <c r="DYU71" s="685"/>
      <c r="DYV71" s="685"/>
      <c r="DYW71" s="685"/>
      <c r="DYX71" s="685"/>
      <c r="DYY71" s="685"/>
      <c r="DYZ71" s="685"/>
      <c r="DZA71" s="685"/>
      <c r="DZB71" s="685"/>
      <c r="DZC71" s="685"/>
      <c r="DZD71" s="685"/>
      <c r="DZE71" s="685"/>
      <c r="DZF71" s="685"/>
      <c r="DZG71" s="685"/>
      <c r="DZH71" s="685"/>
      <c r="DZI71" s="685"/>
      <c r="DZJ71" s="685"/>
      <c r="DZK71" s="685"/>
      <c r="DZL71" s="685"/>
      <c r="DZM71" s="685"/>
      <c r="DZN71" s="685"/>
      <c r="DZO71" s="685"/>
      <c r="DZP71" s="685"/>
      <c r="DZQ71" s="685"/>
      <c r="DZR71" s="685"/>
      <c r="DZS71" s="685"/>
      <c r="DZT71" s="685"/>
      <c r="DZU71" s="685"/>
      <c r="DZV71" s="685"/>
      <c r="DZW71" s="685"/>
      <c r="DZX71" s="685"/>
      <c r="DZY71" s="685"/>
      <c r="DZZ71" s="685"/>
      <c r="EAA71" s="685"/>
      <c r="EAB71" s="685"/>
      <c r="EAC71" s="685"/>
      <c r="EAD71" s="685"/>
      <c r="EAE71" s="685"/>
      <c r="EAF71" s="685"/>
      <c r="EAG71" s="685"/>
      <c r="EAH71" s="685"/>
      <c r="EAI71" s="685"/>
      <c r="EAJ71" s="685"/>
      <c r="EAK71" s="685"/>
      <c r="EAL71" s="685"/>
      <c r="EAM71" s="685"/>
      <c r="EAN71" s="685"/>
      <c r="EAO71" s="685"/>
      <c r="EAP71" s="685"/>
      <c r="EAQ71" s="685"/>
      <c r="EAR71" s="685"/>
      <c r="EAS71" s="685"/>
      <c r="EAT71" s="685"/>
      <c r="EAU71" s="685"/>
      <c r="EAV71" s="685"/>
      <c r="EAW71" s="685"/>
      <c r="EAX71" s="685"/>
      <c r="EAY71" s="685"/>
      <c r="EAZ71" s="685"/>
      <c r="EBA71" s="685"/>
      <c r="EBB71" s="685"/>
      <c r="EBC71" s="685"/>
      <c r="EBD71" s="685"/>
      <c r="EBE71" s="685"/>
      <c r="EBF71" s="685"/>
      <c r="EBG71" s="685"/>
      <c r="EBH71" s="685"/>
      <c r="EBI71" s="685"/>
      <c r="EBJ71" s="685"/>
      <c r="EBK71" s="685"/>
      <c r="EBL71" s="685"/>
      <c r="EBM71" s="685"/>
      <c r="EBN71" s="685"/>
      <c r="EBO71" s="685"/>
      <c r="EBP71" s="685"/>
      <c r="EBQ71" s="685"/>
      <c r="EBR71" s="685"/>
      <c r="EBS71" s="685"/>
      <c r="EBT71" s="685"/>
      <c r="EBU71" s="685"/>
      <c r="EBV71" s="685"/>
      <c r="EBW71" s="685"/>
      <c r="EBX71" s="685"/>
      <c r="EBY71" s="685"/>
      <c r="EBZ71" s="685"/>
      <c r="ECA71" s="685"/>
      <c r="ECB71" s="685"/>
      <c r="ECC71" s="685"/>
      <c r="ECD71" s="685"/>
      <c r="ECE71" s="685"/>
      <c r="ECF71" s="685"/>
      <c r="ECG71" s="685"/>
      <c r="ECH71" s="685"/>
      <c r="ECI71" s="685"/>
      <c r="ECJ71" s="685"/>
      <c r="ECK71" s="685"/>
      <c r="ECL71" s="685"/>
      <c r="ECM71" s="685"/>
      <c r="ECN71" s="685"/>
      <c r="ECO71" s="685"/>
      <c r="ECP71" s="685"/>
      <c r="ECQ71" s="685"/>
      <c r="ECR71" s="685"/>
      <c r="ECS71" s="685"/>
      <c r="ECT71" s="685"/>
      <c r="ECU71" s="685"/>
      <c r="ECV71" s="685"/>
      <c r="ECW71" s="685"/>
      <c r="ECX71" s="685"/>
      <c r="ECY71" s="685"/>
      <c r="ECZ71" s="685"/>
      <c r="EDA71" s="685"/>
      <c r="EDB71" s="685"/>
      <c r="EDC71" s="685"/>
      <c r="EDD71" s="685"/>
      <c r="EDE71" s="685"/>
      <c r="EDF71" s="685"/>
      <c r="EDG71" s="685"/>
      <c r="EDH71" s="685"/>
      <c r="EDI71" s="685"/>
      <c r="EDJ71" s="685"/>
      <c r="EDK71" s="685"/>
      <c r="EDL71" s="685"/>
      <c r="EDM71" s="685"/>
      <c r="EDN71" s="685"/>
      <c r="EDO71" s="685"/>
      <c r="EDP71" s="685"/>
      <c r="EDQ71" s="685"/>
      <c r="EDR71" s="685"/>
      <c r="EDS71" s="685"/>
      <c r="EDT71" s="685"/>
      <c r="EDU71" s="685"/>
      <c r="EDV71" s="685"/>
      <c r="EDW71" s="685"/>
      <c r="EDX71" s="685"/>
      <c r="EDY71" s="685"/>
      <c r="EDZ71" s="685"/>
      <c r="EEA71" s="685"/>
      <c r="EEB71" s="685"/>
      <c r="EEC71" s="685"/>
      <c r="EED71" s="685"/>
      <c r="EEE71" s="685"/>
      <c r="EEF71" s="685"/>
      <c r="EEG71" s="685"/>
      <c r="EEH71" s="685"/>
      <c r="EEI71" s="685"/>
      <c r="EEJ71" s="685"/>
      <c r="EEK71" s="685"/>
      <c r="EEL71" s="685"/>
      <c r="EEM71" s="685"/>
      <c r="EEN71" s="685"/>
      <c r="EEO71" s="685"/>
      <c r="EEP71" s="685"/>
      <c r="EEQ71" s="685"/>
      <c r="EER71" s="685"/>
      <c r="EES71" s="685"/>
      <c r="EET71" s="685"/>
      <c r="EEU71" s="685"/>
      <c r="EEV71" s="685"/>
      <c r="EEW71" s="685"/>
      <c r="EEX71" s="685"/>
      <c r="EEY71" s="685"/>
      <c r="EEZ71" s="685"/>
      <c r="EFA71" s="685"/>
      <c r="EFB71" s="685"/>
      <c r="EFC71" s="685"/>
      <c r="EFD71" s="685"/>
      <c r="EFE71" s="685"/>
      <c r="EFF71" s="685"/>
      <c r="EFG71" s="685"/>
      <c r="EFH71" s="685"/>
      <c r="EFI71" s="685"/>
      <c r="EFJ71" s="685"/>
      <c r="EFK71" s="685"/>
      <c r="EFL71" s="685"/>
      <c r="EFM71" s="685"/>
      <c r="EFN71" s="685"/>
      <c r="EFO71" s="685"/>
      <c r="EFP71" s="685"/>
      <c r="EFQ71" s="685"/>
      <c r="EFR71" s="685"/>
      <c r="EFS71" s="685"/>
      <c r="EFT71" s="685"/>
      <c r="EFU71" s="685"/>
      <c r="EFV71" s="685"/>
      <c r="EFW71" s="685"/>
      <c r="EFX71" s="685"/>
      <c r="EFY71" s="685"/>
      <c r="EFZ71" s="685"/>
      <c r="EGA71" s="685"/>
      <c r="EGB71" s="685"/>
      <c r="EGC71" s="685"/>
      <c r="EGD71" s="685"/>
      <c r="EGE71" s="685"/>
      <c r="EGF71" s="685"/>
      <c r="EGG71" s="685"/>
      <c r="EGH71" s="685"/>
      <c r="EGI71" s="685"/>
      <c r="EGJ71" s="685"/>
      <c r="EGK71" s="685"/>
      <c r="EGL71" s="685"/>
      <c r="EGM71" s="685"/>
      <c r="EGN71" s="685"/>
      <c r="EGO71" s="685"/>
      <c r="EGP71" s="685"/>
      <c r="EGQ71" s="685"/>
      <c r="EGR71" s="685"/>
      <c r="EGS71" s="685"/>
      <c r="EGT71" s="685"/>
      <c r="EGU71" s="685"/>
      <c r="EGV71" s="685"/>
      <c r="EGW71" s="685"/>
      <c r="EGX71" s="685"/>
      <c r="EGY71" s="685"/>
      <c r="EGZ71" s="685"/>
      <c r="EHA71" s="685"/>
      <c r="EHB71" s="685"/>
      <c r="EHC71" s="685"/>
      <c r="EHD71" s="685"/>
      <c r="EHE71" s="685"/>
      <c r="EHF71" s="685"/>
      <c r="EHG71" s="685"/>
      <c r="EHH71" s="685"/>
      <c r="EHI71" s="685"/>
      <c r="EHJ71" s="685"/>
      <c r="EHK71" s="685"/>
      <c r="EHL71" s="685"/>
      <c r="EHM71" s="685"/>
      <c r="EHN71" s="685"/>
      <c r="EHO71" s="685"/>
      <c r="EHP71" s="685"/>
      <c r="EHQ71" s="685"/>
      <c r="EHR71" s="685"/>
      <c r="EHS71" s="685"/>
      <c r="EHT71" s="685"/>
      <c r="EHU71" s="685"/>
      <c r="EHV71" s="685"/>
      <c r="EHW71" s="685"/>
      <c r="EHX71" s="685"/>
      <c r="EHY71" s="685"/>
      <c r="EHZ71" s="685"/>
      <c r="EIA71" s="685"/>
      <c r="EIB71" s="685"/>
      <c r="EIC71" s="685"/>
      <c r="EID71" s="685"/>
      <c r="EIE71" s="685"/>
      <c r="EIF71" s="685"/>
      <c r="EIG71" s="685"/>
      <c r="EIH71" s="685"/>
      <c r="EII71" s="685"/>
      <c r="EIJ71" s="685"/>
      <c r="EIK71" s="685"/>
      <c r="EIL71" s="685"/>
      <c r="EIM71" s="685"/>
      <c r="EIN71" s="685"/>
      <c r="EIO71" s="685"/>
      <c r="EIP71" s="685"/>
      <c r="EIQ71" s="685"/>
      <c r="EIR71" s="685"/>
      <c r="EIS71" s="685"/>
      <c r="EIT71" s="685"/>
      <c r="EIU71" s="685"/>
      <c r="EIV71" s="685"/>
      <c r="EIW71" s="685"/>
      <c r="EIX71" s="685"/>
      <c r="EIY71" s="685"/>
      <c r="EIZ71" s="685"/>
      <c r="EJA71" s="685"/>
      <c r="EJB71" s="685"/>
      <c r="EJC71" s="685"/>
      <c r="EJD71" s="685"/>
      <c r="EJE71" s="685"/>
      <c r="EJF71" s="685"/>
      <c r="EJG71" s="685"/>
      <c r="EJH71" s="685"/>
      <c r="EJI71" s="685"/>
      <c r="EJJ71" s="685"/>
      <c r="EJK71" s="685"/>
      <c r="EJL71" s="685"/>
      <c r="EJM71" s="685"/>
      <c r="EJN71" s="685"/>
      <c r="EJO71" s="685"/>
      <c r="EJP71" s="685"/>
      <c r="EJQ71" s="685"/>
      <c r="EJR71" s="685"/>
      <c r="EJS71" s="685"/>
      <c r="EJT71" s="685"/>
      <c r="EJU71" s="685"/>
      <c r="EJV71" s="685"/>
      <c r="EJW71" s="685"/>
      <c r="EJX71" s="685"/>
      <c r="EJY71" s="685"/>
      <c r="EJZ71" s="685"/>
      <c r="EKA71" s="685"/>
      <c r="EKB71" s="685"/>
      <c r="EKC71" s="685"/>
      <c r="EKD71" s="685"/>
      <c r="EKE71" s="685"/>
      <c r="EKF71" s="685"/>
      <c r="EKG71" s="685"/>
      <c r="EKH71" s="685"/>
      <c r="EKI71" s="685"/>
      <c r="EKJ71" s="685"/>
      <c r="EKK71" s="685"/>
      <c r="EKL71" s="685"/>
      <c r="EKM71" s="685"/>
      <c r="EKN71" s="685"/>
      <c r="EKO71" s="685"/>
      <c r="EKP71" s="685"/>
      <c r="EKQ71" s="685"/>
      <c r="EKR71" s="685"/>
      <c r="EKS71" s="685"/>
      <c r="EKT71" s="685"/>
      <c r="EKU71" s="685"/>
      <c r="EKV71" s="685"/>
      <c r="EKW71" s="685"/>
      <c r="EKX71" s="685"/>
      <c r="EKY71" s="685"/>
      <c r="EKZ71" s="685"/>
      <c r="ELA71" s="685"/>
      <c r="ELB71" s="685"/>
      <c r="ELC71" s="685"/>
      <c r="ELD71" s="685"/>
      <c r="ELE71" s="685"/>
      <c r="ELF71" s="685"/>
      <c r="ELG71" s="685"/>
      <c r="ELH71" s="685"/>
      <c r="ELI71" s="685"/>
      <c r="ELJ71" s="685"/>
      <c r="ELK71" s="685"/>
      <c r="ELL71" s="685"/>
      <c r="ELM71" s="685"/>
      <c r="ELN71" s="685"/>
      <c r="ELO71" s="685"/>
      <c r="ELP71" s="685"/>
      <c r="ELQ71" s="685"/>
      <c r="ELR71" s="685"/>
      <c r="ELS71" s="685"/>
      <c r="ELT71" s="685"/>
      <c r="ELU71" s="685"/>
      <c r="ELV71" s="685"/>
      <c r="ELW71" s="685"/>
      <c r="ELX71" s="685"/>
      <c r="ELY71" s="685"/>
      <c r="ELZ71" s="685"/>
      <c r="EMA71" s="685"/>
      <c r="EMB71" s="685"/>
      <c r="EMC71" s="685"/>
      <c r="EMD71" s="685"/>
      <c r="EME71" s="685"/>
      <c r="EMF71" s="685"/>
      <c r="EMG71" s="685"/>
      <c r="EMH71" s="685"/>
      <c r="EMI71" s="685"/>
      <c r="EMJ71" s="685"/>
      <c r="EMK71" s="685"/>
      <c r="EML71" s="685"/>
      <c r="EMM71" s="685"/>
      <c r="EMN71" s="685"/>
      <c r="EMO71" s="685"/>
      <c r="EMP71" s="685"/>
      <c r="EMQ71" s="685"/>
      <c r="EMR71" s="685"/>
      <c r="EMS71" s="685"/>
      <c r="EMT71" s="685"/>
      <c r="EMU71" s="685"/>
      <c r="EMV71" s="685"/>
      <c r="EMW71" s="685"/>
      <c r="EMX71" s="685"/>
      <c r="EMY71" s="685"/>
      <c r="EMZ71" s="685"/>
      <c r="ENA71" s="685"/>
      <c r="ENB71" s="685"/>
      <c r="ENC71" s="685"/>
      <c r="END71" s="685"/>
      <c r="ENE71" s="685"/>
      <c r="ENF71" s="685"/>
      <c r="ENG71" s="685"/>
      <c r="ENH71" s="685"/>
      <c r="ENI71" s="685"/>
      <c r="ENJ71" s="685"/>
      <c r="ENK71" s="685"/>
      <c r="ENL71" s="685"/>
      <c r="ENM71" s="685"/>
      <c r="ENN71" s="685"/>
      <c r="ENO71" s="685"/>
      <c r="ENP71" s="685"/>
      <c r="ENQ71" s="685"/>
      <c r="ENR71" s="685"/>
      <c r="ENS71" s="685"/>
      <c r="ENT71" s="685"/>
      <c r="ENU71" s="685"/>
      <c r="ENV71" s="685"/>
      <c r="ENW71" s="685"/>
      <c r="ENX71" s="685"/>
      <c r="ENY71" s="685"/>
      <c r="ENZ71" s="685"/>
      <c r="EOA71" s="685"/>
      <c r="EOB71" s="685"/>
      <c r="EOC71" s="685"/>
      <c r="EOD71" s="685"/>
      <c r="EOE71" s="685"/>
      <c r="EOF71" s="685"/>
      <c r="EOG71" s="685"/>
      <c r="EOH71" s="685"/>
      <c r="EOI71" s="685"/>
      <c r="EOJ71" s="685"/>
      <c r="EOK71" s="685"/>
      <c r="EOL71" s="685"/>
      <c r="EOM71" s="685"/>
      <c r="EON71" s="685"/>
      <c r="EOO71" s="685"/>
      <c r="EOP71" s="685"/>
      <c r="EOQ71" s="685"/>
      <c r="EOR71" s="685"/>
      <c r="EOS71" s="685"/>
      <c r="EOT71" s="685"/>
      <c r="EOU71" s="685"/>
      <c r="EOV71" s="685"/>
      <c r="EOW71" s="685"/>
      <c r="EOX71" s="685"/>
      <c r="EOY71" s="685"/>
      <c r="EOZ71" s="685"/>
      <c r="EPA71" s="685"/>
      <c r="EPB71" s="685"/>
      <c r="EPC71" s="685"/>
      <c r="EPD71" s="685"/>
      <c r="EPE71" s="685"/>
      <c r="EPF71" s="685"/>
      <c r="EPG71" s="685"/>
      <c r="EPH71" s="685"/>
      <c r="EPI71" s="685"/>
      <c r="EPJ71" s="685"/>
      <c r="EPK71" s="685"/>
      <c r="EPL71" s="685"/>
      <c r="EPM71" s="685"/>
      <c r="EPN71" s="685"/>
      <c r="EPO71" s="685"/>
      <c r="EPP71" s="685"/>
      <c r="EPQ71" s="685"/>
      <c r="EPR71" s="685"/>
      <c r="EPS71" s="685"/>
      <c r="EPT71" s="685"/>
      <c r="EPU71" s="685"/>
      <c r="EPV71" s="685"/>
      <c r="EPW71" s="685"/>
      <c r="EPX71" s="685"/>
      <c r="EPY71" s="685"/>
      <c r="EPZ71" s="685"/>
      <c r="EQA71" s="685"/>
      <c r="EQB71" s="685"/>
      <c r="EQC71" s="685"/>
      <c r="EQD71" s="685"/>
      <c r="EQE71" s="685"/>
      <c r="EQF71" s="685"/>
      <c r="EQG71" s="685"/>
      <c r="EQH71" s="685"/>
      <c r="EQI71" s="685"/>
      <c r="EQJ71" s="685"/>
      <c r="EQK71" s="685"/>
      <c r="EQL71" s="685"/>
      <c r="EQM71" s="685"/>
      <c r="EQN71" s="685"/>
      <c r="EQO71" s="685"/>
      <c r="EQP71" s="685"/>
      <c r="EQQ71" s="685"/>
      <c r="EQR71" s="685"/>
      <c r="EQS71" s="685"/>
      <c r="EQT71" s="685"/>
      <c r="EQU71" s="685"/>
      <c r="EQV71" s="685"/>
      <c r="EQW71" s="685"/>
      <c r="EQX71" s="685"/>
      <c r="EQY71" s="685"/>
      <c r="EQZ71" s="685"/>
      <c r="ERA71" s="685"/>
      <c r="ERB71" s="685"/>
      <c r="ERC71" s="685"/>
      <c r="ERD71" s="685"/>
      <c r="ERE71" s="685"/>
      <c r="ERF71" s="685"/>
      <c r="ERG71" s="685"/>
      <c r="ERH71" s="685"/>
      <c r="ERI71" s="685"/>
      <c r="ERJ71" s="685"/>
      <c r="ERK71" s="685"/>
      <c r="ERL71" s="685"/>
      <c r="ERM71" s="685"/>
      <c r="ERN71" s="685"/>
      <c r="ERO71" s="685"/>
      <c r="ERP71" s="685"/>
      <c r="ERQ71" s="685"/>
      <c r="ERR71" s="685"/>
      <c r="ERS71" s="685"/>
      <c r="ERT71" s="685"/>
      <c r="ERU71" s="685"/>
      <c r="ERV71" s="685"/>
      <c r="ERW71" s="685"/>
      <c r="ERX71" s="685"/>
      <c r="ERY71" s="685"/>
      <c r="ERZ71" s="685"/>
      <c r="ESA71" s="685"/>
      <c r="ESB71" s="685"/>
      <c r="ESC71" s="685"/>
      <c r="ESD71" s="685"/>
      <c r="ESE71" s="685"/>
      <c r="ESF71" s="685"/>
      <c r="ESG71" s="685"/>
      <c r="ESH71" s="685"/>
      <c r="ESI71" s="685"/>
      <c r="ESJ71" s="685"/>
      <c r="ESK71" s="685"/>
      <c r="ESL71" s="685"/>
      <c r="ESM71" s="685"/>
      <c r="ESN71" s="685"/>
      <c r="ESO71" s="685"/>
      <c r="ESP71" s="685"/>
      <c r="ESQ71" s="685"/>
      <c r="ESR71" s="685"/>
      <c r="ESS71" s="685"/>
      <c r="EST71" s="685"/>
      <c r="ESU71" s="685"/>
      <c r="ESV71" s="685"/>
      <c r="ESW71" s="685"/>
      <c r="ESX71" s="685"/>
      <c r="ESY71" s="685"/>
      <c r="ESZ71" s="685"/>
      <c r="ETA71" s="685"/>
      <c r="ETB71" s="685"/>
      <c r="ETC71" s="685"/>
      <c r="ETD71" s="685"/>
      <c r="ETE71" s="685"/>
      <c r="ETF71" s="685"/>
      <c r="ETG71" s="685"/>
      <c r="ETH71" s="685"/>
      <c r="ETI71" s="685"/>
      <c r="ETJ71" s="685"/>
      <c r="ETK71" s="685"/>
      <c r="ETL71" s="685"/>
      <c r="ETM71" s="685"/>
      <c r="ETN71" s="685"/>
      <c r="ETO71" s="685"/>
      <c r="ETP71" s="685"/>
      <c r="ETQ71" s="685"/>
      <c r="ETR71" s="685"/>
      <c r="ETS71" s="685"/>
      <c r="ETT71" s="685"/>
      <c r="ETU71" s="685"/>
      <c r="ETV71" s="685"/>
      <c r="ETW71" s="685"/>
      <c r="ETX71" s="685"/>
      <c r="ETY71" s="685"/>
      <c r="ETZ71" s="685"/>
      <c r="EUA71" s="685"/>
      <c r="EUB71" s="685"/>
      <c r="EUC71" s="685"/>
      <c r="EUD71" s="685"/>
      <c r="EUE71" s="685"/>
      <c r="EUF71" s="685"/>
      <c r="EUG71" s="685"/>
      <c r="EUH71" s="685"/>
      <c r="EUI71" s="685"/>
      <c r="EUJ71" s="685"/>
      <c r="EUK71" s="685"/>
      <c r="EUL71" s="685"/>
      <c r="EUM71" s="685"/>
      <c r="EUN71" s="685"/>
      <c r="EUO71" s="685"/>
      <c r="EUP71" s="685"/>
      <c r="EUQ71" s="685"/>
      <c r="EUR71" s="685"/>
      <c r="EUS71" s="685"/>
      <c r="EUT71" s="685"/>
      <c r="EUU71" s="685"/>
      <c r="EUV71" s="685"/>
      <c r="EUW71" s="685"/>
      <c r="EUX71" s="685"/>
      <c r="EUY71" s="685"/>
      <c r="EUZ71" s="685"/>
      <c r="EVA71" s="685"/>
      <c r="EVB71" s="685"/>
      <c r="EVC71" s="685"/>
      <c r="EVD71" s="685"/>
      <c r="EVE71" s="685"/>
      <c r="EVF71" s="685"/>
      <c r="EVG71" s="685"/>
      <c r="EVH71" s="685"/>
      <c r="EVI71" s="685"/>
      <c r="EVJ71" s="685"/>
      <c r="EVK71" s="685"/>
      <c r="EVL71" s="685"/>
      <c r="EVM71" s="685"/>
      <c r="EVN71" s="685"/>
      <c r="EVO71" s="685"/>
      <c r="EVP71" s="685"/>
      <c r="EVQ71" s="685"/>
      <c r="EVR71" s="685"/>
      <c r="EVS71" s="685"/>
      <c r="EVT71" s="685"/>
      <c r="EVU71" s="685"/>
      <c r="EVV71" s="685"/>
      <c r="EVW71" s="685"/>
      <c r="EVX71" s="685"/>
      <c r="EVY71" s="685"/>
      <c r="EVZ71" s="685"/>
      <c r="EWA71" s="685"/>
      <c r="EWB71" s="685"/>
      <c r="EWC71" s="685"/>
      <c r="EWD71" s="685"/>
      <c r="EWE71" s="685"/>
      <c r="EWF71" s="685"/>
      <c r="EWG71" s="685"/>
      <c r="EWH71" s="685"/>
      <c r="EWI71" s="685"/>
      <c r="EWJ71" s="685"/>
      <c r="EWK71" s="685"/>
      <c r="EWL71" s="685"/>
      <c r="EWM71" s="685"/>
      <c r="EWN71" s="685"/>
      <c r="EWO71" s="685"/>
      <c r="EWP71" s="685"/>
      <c r="EWQ71" s="685"/>
      <c r="EWR71" s="685"/>
      <c r="EWS71" s="685"/>
      <c r="EWT71" s="685"/>
      <c r="EWU71" s="685"/>
      <c r="EWV71" s="685"/>
      <c r="EWW71" s="685"/>
      <c r="EWX71" s="685"/>
      <c r="EWY71" s="685"/>
      <c r="EWZ71" s="685"/>
      <c r="EXA71" s="685"/>
      <c r="EXB71" s="685"/>
      <c r="EXC71" s="685"/>
      <c r="EXD71" s="685"/>
      <c r="EXE71" s="685"/>
      <c r="EXF71" s="685"/>
      <c r="EXG71" s="685"/>
      <c r="EXH71" s="685"/>
      <c r="EXI71" s="685"/>
      <c r="EXJ71" s="685"/>
      <c r="EXK71" s="685"/>
      <c r="EXL71" s="685"/>
      <c r="EXM71" s="685"/>
      <c r="EXN71" s="685"/>
      <c r="EXO71" s="685"/>
      <c r="EXP71" s="685"/>
      <c r="EXQ71" s="685"/>
      <c r="EXR71" s="685"/>
      <c r="EXS71" s="685"/>
      <c r="EXT71" s="685"/>
      <c r="EXU71" s="685"/>
      <c r="EXV71" s="685"/>
      <c r="EXW71" s="685"/>
      <c r="EXX71" s="685"/>
      <c r="EXY71" s="685"/>
      <c r="EXZ71" s="685"/>
      <c r="EYA71" s="685"/>
      <c r="EYB71" s="685"/>
      <c r="EYC71" s="685"/>
      <c r="EYD71" s="685"/>
      <c r="EYE71" s="685"/>
      <c r="EYF71" s="685"/>
      <c r="EYG71" s="685"/>
      <c r="EYH71" s="685"/>
      <c r="EYI71" s="685"/>
      <c r="EYJ71" s="685"/>
      <c r="EYK71" s="685"/>
      <c r="EYL71" s="685"/>
      <c r="EYM71" s="685"/>
      <c r="EYN71" s="685"/>
      <c r="EYO71" s="685"/>
      <c r="EYP71" s="685"/>
      <c r="EYQ71" s="685"/>
      <c r="EYR71" s="685"/>
      <c r="EYS71" s="685"/>
      <c r="EYT71" s="685"/>
      <c r="EYU71" s="685"/>
      <c r="EYV71" s="685"/>
      <c r="EYW71" s="685"/>
      <c r="EYX71" s="685"/>
      <c r="EYY71" s="685"/>
      <c r="EYZ71" s="685"/>
      <c r="EZA71" s="685"/>
      <c r="EZB71" s="685"/>
      <c r="EZC71" s="685"/>
      <c r="EZD71" s="685"/>
      <c r="EZE71" s="685"/>
      <c r="EZF71" s="685"/>
      <c r="EZG71" s="685"/>
      <c r="EZH71" s="685"/>
      <c r="EZI71" s="685"/>
      <c r="EZJ71" s="685"/>
      <c r="EZK71" s="685"/>
      <c r="EZL71" s="685"/>
      <c r="EZM71" s="685"/>
      <c r="EZN71" s="685"/>
      <c r="EZO71" s="685"/>
      <c r="EZP71" s="685"/>
      <c r="EZQ71" s="685"/>
      <c r="EZR71" s="685"/>
      <c r="EZS71" s="685"/>
      <c r="EZT71" s="685"/>
      <c r="EZU71" s="685"/>
      <c r="EZV71" s="685"/>
      <c r="EZW71" s="685"/>
      <c r="EZX71" s="685"/>
      <c r="EZY71" s="685"/>
      <c r="EZZ71" s="685"/>
      <c r="FAA71" s="685"/>
      <c r="FAB71" s="685"/>
      <c r="FAC71" s="685"/>
      <c r="FAD71" s="685"/>
      <c r="FAE71" s="685"/>
      <c r="FAF71" s="685"/>
      <c r="FAG71" s="685"/>
      <c r="FAH71" s="685"/>
      <c r="FAI71" s="685"/>
      <c r="FAJ71" s="685"/>
      <c r="FAK71" s="685"/>
      <c r="FAL71" s="685"/>
      <c r="FAM71" s="685"/>
      <c r="FAN71" s="685"/>
      <c r="FAO71" s="685"/>
      <c r="FAP71" s="685"/>
      <c r="FAQ71" s="685"/>
      <c r="FAR71" s="685"/>
      <c r="FAS71" s="685"/>
      <c r="FAT71" s="685"/>
      <c r="FAU71" s="685"/>
      <c r="FAV71" s="685"/>
      <c r="FAW71" s="685"/>
      <c r="FAX71" s="685"/>
      <c r="FAY71" s="685"/>
      <c r="FAZ71" s="685"/>
      <c r="FBA71" s="685"/>
      <c r="FBB71" s="685"/>
      <c r="FBC71" s="685"/>
      <c r="FBD71" s="685"/>
      <c r="FBE71" s="685"/>
      <c r="FBF71" s="685"/>
      <c r="FBG71" s="685"/>
      <c r="FBH71" s="685"/>
      <c r="FBI71" s="685"/>
      <c r="FBJ71" s="685"/>
      <c r="FBK71" s="685"/>
      <c r="FBL71" s="685"/>
      <c r="FBM71" s="685"/>
      <c r="FBN71" s="685"/>
      <c r="FBO71" s="685"/>
      <c r="FBP71" s="685"/>
      <c r="FBQ71" s="685"/>
      <c r="FBR71" s="685"/>
      <c r="FBS71" s="685"/>
      <c r="FBT71" s="685"/>
      <c r="FBU71" s="685"/>
      <c r="FBV71" s="685"/>
      <c r="FBW71" s="685"/>
      <c r="FBX71" s="685"/>
      <c r="FBY71" s="685"/>
      <c r="FBZ71" s="685"/>
      <c r="FCA71" s="685"/>
      <c r="FCB71" s="685"/>
      <c r="FCC71" s="685"/>
      <c r="FCD71" s="685"/>
      <c r="FCE71" s="685"/>
      <c r="FCF71" s="685"/>
      <c r="FCG71" s="685"/>
      <c r="FCH71" s="685"/>
      <c r="FCI71" s="685"/>
      <c r="FCJ71" s="685"/>
      <c r="FCK71" s="685"/>
      <c r="FCL71" s="685"/>
      <c r="FCM71" s="685"/>
      <c r="FCN71" s="685"/>
      <c r="FCO71" s="685"/>
      <c r="FCP71" s="685"/>
      <c r="FCQ71" s="685"/>
      <c r="FCR71" s="685"/>
      <c r="FCS71" s="685"/>
      <c r="FCT71" s="685"/>
      <c r="FCU71" s="685"/>
      <c r="FCV71" s="685"/>
      <c r="FCW71" s="685"/>
      <c r="FCX71" s="685"/>
      <c r="FCY71" s="685"/>
      <c r="FCZ71" s="685"/>
      <c r="FDA71" s="685"/>
      <c r="FDB71" s="685"/>
      <c r="FDC71" s="685"/>
      <c r="FDD71" s="685"/>
      <c r="FDE71" s="685"/>
      <c r="FDF71" s="685"/>
      <c r="FDG71" s="685"/>
      <c r="FDH71" s="685"/>
      <c r="FDI71" s="685"/>
      <c r="FDJ71" s="685"/>
      <c r="FDK71" s="685"/>
      <c r="FDL71" s="685"/>
      <c r="FDM71" s="685"/>
      <c r="FDN71" s="685"/>
      <c r="FDO71" s="685"/>
      <c r="FDP71" s="685"/>
      <c r="FDQ71" s="685"/>
      <c r="FDR71" s="685"/>
      <c r="FDS71" s="685"/>
      <c r="FDT71" s="685"/>
      <c r="FDU71" s="685"/>
      <c r="FDV71" s="685"/>
      <c r="FDW71" s="685"/>
      <c r="FDX71" s="685"/>
      <c r="FDY71" s="685"/>
      <c r="FDZ71" s="685"/>
      <c r="FEA71" s="685"/>
      <c r="FEB71" s="685"/>
      <c r="FEC71" s="685"/>
      <c r="FED71" s="685"/>
      <c r="FEE71" s="685"/>
      <c r="FEF71" s="685"/>
      <c r="FEG71" s="685"/>
      <c r="FEH71" s="685"/>
      <c r="FEI71" s="685"/>
      <c r="FEJ71" s="685"/>
      <c r="FEK71" s="685"/>
      <c r="FEL71" s="685"/>
      <c r="FEM71" s="685"/>
      <c r="FEN71" s="685"/>
      <c r="FEO71" s="685"/>
      <c r="FEP71" s="685"/>
      <c r="FEQ71" s="685"/>
      <c r="FER71" s="685"/>
      <c r="FES71" s="685"/>
      <c r="FET71" s="685"/>
      <c r="FEU71" s="685"/>
      <c r="FEV71" s="685"/>
      <c r="FEW71" s="685"/>
      <c r="FEX71" s="685"/>
      <c r="FEY71" s="685"/>
      <c r="FEZ71" s="685"/>
      <c r="FFA71" s="685"/>
      <c r="FFB71" s="685"/>
      <c r="FFC71" s="685"/>
      <c r="FFD71" s="685"/>
      <c r="FFE71" s="685"/>
      <c r="FFF71" s="685"/>
      <c r="FFG71" s="685"/>
      <c r="FFH71" s="685"/>
      <c r="FFI71" s="685"/>
      <c r="FFJ71" s="685"/>
      <c r="FFK71" s="685"/>
      <c r="FFL71" s="685"/>
      <c r="FFM71" s="685"/>
      <c r="FFN71" s="685"/>
      <c r="FFO71" s="685"/>
      <c r="FFP71" s="685"/>
      <c r="FFQ71" s="685"/>
      <c r="FFR71" s="685"/>
      <c r="FFS71" s="685"/>
      <c r="FFT71" s="685"/>
      <c r="FFU71" s="685"/>
      <c r="FFV71" s="685"/>
      <c r="FFW71" s="685"/>
      <c r="FFX71" s="685"/>
      <c r="FFY71" s="685"/>
      <c r="FFZ71" s="685"/>
      <c r="FGA71" s="685"/>
      <c r="FGB71" s="685"/>
      <c r="FGC71" s="685"/>
      <c r="FGD71" s="685"/>
      <c r="FGE71" s="685"/>
      <c r="FGF71" s="685"/>
      <c r="FGG71" s="685"/>
      <c r="FGH71" s="685"/>
      <c r="FGI71" s="685"/>
      <c r="FGJ71" s="685"/>
      <c r="FGK71" s="685"/>
      <c r="FGL71" s="685"/>
      <c r="FGM71" s="685"/>
      <c r="FGN71" s="685"/>
      <c r="FGO71" s="685"/>
      <c r="FGP71" s="685"/>
      <c r="FGQ71" s="685"/>
      <c r="FGR71" s="685"/>
      <c r="FGS71" s="685"/>
      <c r="FGT71" s="685"/>
      <c r="FGU71" s="685"/>
      <c r="FGV71" s="685"/>
      <c r="FGW71" s="685"/>
      <c r="FGX71" s="685"/>
      <c r="FGY71" s="685"/>
      <c r="FGZ71" s="685"/>
      <c r="FHA71" s="685"/>
      <c r="FHB71" s="685"/>
      <c r="FHC71" s="685"/>
      <c r="FHD71" s="685"/>
      <c r="FHE71" s="685"/>
      <c r="FHF71" s="685"/>
      <c r="FHG71" s="685"/>
      <c r="FHH71" s="685"/>
      <c r="FHI71" s="685"/>
      <c r="FHJ71" s="685"/>
      <c r="FHK71" s="685"/>
      <c r="FHL71" s="685"/>
      <c r="FHM71" s="685"/>
      <c r="FHN71" s="685"/>
      <c r="FHO71" s="685"/>
      <c r="FHP71" s="685"/>
      <c r="FHQ71" s="685"/>
      <c r="FHR71" s="685"/>
      <c r="FHS71" s="685"/>
      <c r="FHT71" s="685"/>
      <c r="FHU71" s="685"/>
      <c r="FHV71" s="685"/>
      <c r="FHW71" s="685"/>
      <c r="FHX71" s="685"/>
      <c r="FHY71" s="685"/>
      <c r="FHZ71" s="685"/>
      <c r="FIA71" s="685"/>
      <c r="FIB71" s="685"/>
      <c r="FIC71" s="685"/>
      <c r="FID71" s="685"/>
      <c r="FIE71" s="685"/>
      <c r="FIF71" s="685"/>
      <c r="FIG71" s="685"/>
      <c r="FIH71" s="685"/>
      <c r="FII71" s="685"/>
      <c r="FIJ71" s="685"/>
      <c r="FIK71" s="685"/>
      <c r="FIL71" s="685"/>
      <c r="FIM71" s="685"/>
      <c r="FIN71" s="685"/>
      <c r="FIO71" s="685"/>
      <c r="FIP71" s="685"/>
      <c r="FIQ71" s="685"/>
      <c r="FIR71" s="685"/>
      <c r="FIS71" s="685"/>
      <c r="FIT71" s="685"/>
      <c r="FIU71" s="685"/>
      <c r="FIV71" s="685"/>
      <c r="FIW71" s="685"/>
      <c r="FIX71" s="685"/>
      <c r="FIY71" s="685"/>
      <c r="FIZ71" s="685"/>
      <c r="FJA71" s="685"/>
      <c r="FJB71" s="685"/>
      <c r="FJC71" s="685"/>
      <c r="FJD71" s="685"/>
      <c r="FJE71" s="685"/>
      <c r="FJF71" s="685"/>
      <c r="FJG71" s="685"/>
      <c r="FJH71" s="685"/>
      <c r="FJI71" s="685"/>
      <c r="FJJ71" s="685"/>
      <c r="FJK71" s="685"/>
      <c r="FJL71" s="685"/>
      <c r="FJM71" s="685"/>
      <c r="FJN71" s="685"/>
      <c r="FJO71" s="685"/>
      <c r="FJP71" s="685"/>
      <c r="FJQ71" s="685"/>
      <c r="FJR71" s="685"/>
      <c r="FJS71" s="685"/>
      <c r="FJT71" s="685"/>
      <c r="FJU71" s="685"/>
      <c r="FJV71" s="685"/>
      <c r="FJW71" s="685"/>
      <c r="FJX71" s="685"/>
      <c r="FJY71" s="685"/>
      <c r="FJZ71" s="685"/>
      <c r="FKA71" s="685"/>
      <c r="FKB71" s="685"/>
      <c r="FKC71" s="685"/>
      <c r="FKD71" s="685"/>
      <c r="FKE71" s="685"/>
      <c r="FKF71" s="685"/>
      <c r="FKG71" s="685"/>
      <c r="FKH71" s="685"/>
      <c r="FKI71" s="685"/>
      <c r="FKJ71" s="685"/>
      <c r="FKK71" s="685"/>
      <c r="FKL71" s="685"/>
      <c r="FKM71" s="685"/>
      <c r="FKN71" s="685"/>
      <c r="FKO71" s="685"/>
      <c r="FKP71" s="685"/>
      <c r="FKQ71" s="685"/>
      <c r="FKR71" s="685"/>
      <c r="FKS71" s="685"/>
      <c r="FKT71" s="685"/>
      <c r="FKU71" s="685"/>
      <c r="FKV71" s="685"/>
      <c r="FKW71" s="685"/>
      <c r="FKX71" s="685"/>
      <c r="FKY71" s="685"/>
      <c r="FKZ71" s="685"/>
      <c r="FLA71" s="685"/>
      <c r="FLB71" s="685"/>
      <c r="FLC71" s="685"/>
      <c r="FLD71" s="685"/>
      <c r="FLE71" s="685"/>
      <c r="FLF71" s="685"/>
      <c r="FLG71" s="685"/>
      <c r="FLH71" s="685"/>
      <c r="FLI71" s="685"/>
      <c r="FLJ71" s="685"/>
      <c r="FLK71" s="685"/>
      <c r="FLL71" s="685"/>
      <c r="FLM71" s="685"/>
      <c r="FLN71" s="685"/>
      <c r="FLO71" s="685"/>
      <c r="FLP71" s="685"/>
      <c r="FLQ71" s="685"/>
      <c r="FLR71" s="685"/>
      <c r="FLS71" s="685"/>
      <c r="FLT71" s="685"/>
      <c r="FLU71" s="685"/>
      <c r="FLV71" s="685"/>
      <c r="FLW71" s="685"/>
      <c r="FLX71" s="685"/>
      <c r="FLY71" s="685"/>
      <c r="FLZ71" s="685"/>
      <c r="FMA71" s="685"/>
      <c r="FMB71" s="685"/>
      <c r="FMC71" s="685"/>
      <c r="FMD71" s="685"/>
      <c r="FME71" s="685"/>
      <c r="FMF71" s="685"/>
      <c r="FMG71" s="685"/>
      <c r="FMH71" s="685"/>
      <c r="FMI71" s="685"/>
      <c r="FMJ71" s="685"/>
      <c r="FMK71" s="685"/>
      <c r="FML71" s="685"/>
      <c r="FMM71" s="685"/>
      <c r="FMN71" s="685"/>
      <c r="FMO71" s="685"/>
      <c r="FMP71" s="685"/>
      <c r="FMQ71" s="685"/>
      <c r="FMR71" s="685"/>
      <c r="FMS71" s="685"/>
      <c r="FMT71" s="685"/>
      <c r="FMU71" s="685"/>
      <c r="FMV71" s="685"/>
      <c r="FMW71" s="685"/>
      <c r="FMX71" s="685"/>
      <c r="FMY71" s="685"/>
      <c r="FMZ71" s="685"/>
      <c r="FNA71" s="685"/>
      <c r="FNB71" s="685"/>
      <c r="FNC71" s="685"/>
      <c r="FND71" s="685"/>
      <c r="FNE71" s="685"/>
      <c r="FNF71" s="685"/>
      <c r="FNG71" s="685"/>
      <c r="FNH71" s="685"/>
      <c r="FNI71" s="685"/>
      <c r="FNJ71" s="685"/>
      <c r="FNK71" s="685"/>
      <c r="FNL71" s="685"/>
      <c r="FNM71" s="685"/>
      <c r="FNN71" s="685"/>
      <c r="FNO71" s="685"/>
      <c r="FNP71" s="685"/>
      <c r="FNQ71" s="685"/>
      <c r="FNR71" s="685"/>
      <c r="FNS71" s="685"/>
      <c r="FNT71" s="685"/>
      <c r="FNU71" s="685"/>
      <c r="FNV71" s="685"/>
      <c r="FNW71" s="685"/>
      <c r="FNX71" s="685"/>
      <c r="FNY71" s="685"/>
      <c r="FNZ71" s="685"/>
      <c r="FOA71" s="685"/>
      <c r="FOB71" s="685"/>
      <c r="FOC71" s="685"/>
      <c r="FOD71" s="685"/>
      <c r="FOE71" s="685"/>
      <c r="FOF71" s="685"/>
      <c r="FOG71" s="685"/>
      <c r="FOH71" s="685"/>
      <c r="FOI71" s="685"/>
      <c r="FOJ71" s="685"/>
      <c r="FOK71" s="685"/>
      <c r="FOL71" s="685"/>
      <c r="FOM71" s="685"/>
      <c r="FON71" s="685"/>
      <c r="FOO71" s="685"/>
      <c r="FOP71" s="685"/>
      <c r="FOQ71" s="685"/>
      <c r="FOR71" s="685"/>
      <c r="FOS71" s="685"/>
      <c r="FOT71" s="685"/>
      <c r="FOU71" s="685"/>
      <c r="FOV71" s="685"/>
      <c r="FOW71" s="685"/>
      <c r="FOX71" s="685"/>
      <c r="FOY71" s="685"/>
      <c r="FOZ71" s="685"/>
      <c r="FPA71" s="685"/>
      <c r="FPB71" s="685"/>
      <c r="FPC71" s="685"/>
      <c r="FPD71" s="685"/>
      <c r="FPE71" s="685"/>
      <c r="FPF71" s="685"/>
      <c r="FPG71" s="685"/>
      <c r="FPH71" s="685"/>
      <c r="FPI71" s="685"/>
      <c r="FPJ71" s="685"/>
      <c r="FPK71" s="685"/>
      <c r="FPL71" s="685"/>
      <c r="FPM71" s="685"/>
      <c r="FPN71" s="685"/>
      <c r="FPO71" s="685"/>
      <c r="FPP71" s="685"/>
      <c r="FPQ71" s="685"/>
      <c r="FPR71" s="685"/>
      <c r="FPS71" s="685"/>
      <c r="FPT71" s="685"/>
      <c r="FPU71" s="685"/>
      <c r="FPV71" s="685"/>
      <c r="FPW71" s="685"/>
      <c r="FPX71" s="685"/>
      <c r="FPY71" s="685"/>
      <c r="FPZ71" s="685"/>
      <c r="FQA71" s="685"/>
      <c r="FQB71" s="685"/>
      <c r="FQC71" s="685"/>
      <c r="FQD71" s="685"/>
      <c r="FQE71" s="685"/>
      <c r="FQF71" s="685"/>
      <c r="FQG71" s="685"/>
      <c r="FQH71" s="685"/>
      <c r="FQI71" s="685"/>
      <c r="FQJ71" s="685"/>
      <c r="FQK71" s="685"/>
      <c r="FQL71" s="685"/>
      <c r="FQM71" s="685"/>
      <c r="FQN71" s="685"/>
      <c r="FQO71" s="685"/>
      <c r="FQP71" s="685"/>
      <c r="FQQ71" s="685"/>
      <c r="FQR71" s="685"/>
      <c r="FQS71" s="685"/>
      <c r="FQT71" s="685"/>
      <c r="FQU71" s="685"/>
      <c r="FQV71" s="685"/>
      <c r="FQW71" s="685"/>
      <c r="FQX71" s="685"/>
      <c r="FQY71" s="685"/>
      <c r="FQZ71" s="685"/>
      <c r="FRA71" s="685"/>
      <c r="FRB71" s="685"/>
      <c r="FRC71" s="685"/>
      <c r="FRD71" s="685"/>
      <c r="FRE71" s="685"/>
      <c r="FRF71" s="685"/>
      <c r="FRG71" s="685"/>
      <c r="FRH71" s="685"/>
      <c r="FRI71" s="685"/>
      <c r="FRJ71" s="685"/>
      <c r="FRK71" s="685"/>
      <c r="FRL71" s="685"/>
      <c r="FRM71" s="685"/>
      <c r="FRN71" s="685"/>
      <c r="FRO71" s="685"/>
      <c r="FRP71" s="685"/>
      <c r="FRQ71" s="685"/>
      <c r="FRR71" s="685"/>
      <c r="FRS71" s="685"/>
      <c r="FRT71" s="685"/>
      <c r="FRU71" s="685"/>
      <c r="FRV71" s="685"/>
      <c r="FRW71" s="685"/>
      <c r="FRX71" s="685"/>
      <c r="FRY71" s="685"/>
      <c r="FRZ71" s="685"/>
      <c r="FSA71" s="685"/>
      <c r="FSB71" s="685"/>
      <c r="FSC71" s="685"/>
      <c r="FSD71" s="685"/>
      <c r="FSE71" s="685"/>
      <c r="FSF71" s="685"/>
      <c r="FSG71" s="685"/>
      <c r="FSH71" s="685"/>
      <c r="FSI71" s="685"/>
      <c r="FSJ71" s="685"/>
      <c r="FSK71" s="685"/>
      <c r="FSL71" s="685"/>
      <c r="FSM71" s="685"/>
      <c r="FSN71" s="685"/>
      <c r="FSO71" s="685"/>
      <c r="FSP71" s="685"/>
      <c r="FSQ71" s="685"/>
      <c r="FSR71" s="685"/>
      <c r="FSS71" s="685"/>
      <c r="FST71" s="685"/>
      <c r="FSU71" s="685"/>
      <c r="FSV71" s="685"/>
      <c r="FSW71" s="685"/>
      <c r="FSX71" s="685"/>
      <c r="FSY71" s="685"/>
      <c r="FSZ71" s="685"/>
      <c r="FTA71" s="685"/>
      <c r="FTB71" s="685"/>
      <c r="FTC71" s="685"/>
      <c r="FTD71" s="685"/>
      <c r="FTE71" s="685"/>
      <c r="FTF71" s="685"/>
      <c r="FTG71" s="685"/>
      <c r="FTH71" s="685"/>
      <c r="FTI71" s="685"/>
      <c r="FTJ71" s="685"/>
      <c r="FTK71" s="685"/>
      <c r="FTL71" s="685"/>
      <c r="FTM71" s="685"/>
      <c r="FTN71" s="685"/>
      <c r="FTO71" s="685"/>
      <c r="FTP71" s="685"/>
      <c r="FTQ71" s="685"/>
      <c r="FTR71" s="685"/>
      <c r="FTS71" s="685"/>
      <c r="FTT71" s="685"/>
      <c r="FTU71" s="685"/>
      <c r="FTV71" s="685"/>
      <c r="FTW71" s="685"/>
      <c r="FTX71" s="685"/>
      <c r="FTY71" s="685"/>
      <c r="FTZ71" s="685"/>
      <c r="FUA71" s="685"/>
      <c r="FUB71" s="685"/>
      <c r="FUC71" s="685"/>
      <c r="FUD71" s="685"/>
      <c r="FUE71" s="685"/>
      <c r="FUF71" s="685"/>
      <c r="FUG71" s="685"/>
      <c r="FUH71" s="685"/>
      <c r="FUI71" s="685"/>
      <c r="FUJ71" s="685"/>
      <c r="FUK71" s="685"/>
      <c r="FUL71" s="685"/>
      <c r="FUM71" s="685"/>
      <c r="FUN71" s="685"/>
      <c r="FUO71" s="685"/>
      <c r="FUP71" s="685"/>
      <c r="FUQ71" s="685"/>
      <c r="FUR71" s="685"/>
      <c r="FUS71" s="685"/>
      <c r="FUT71" s="685"/>
      <c r="FUU71" s="685"/>
      <c r="FUV71" s="685"/>
      <c r="FUW71" s="685"/>
      <c r="FUX71" s="685"/>
      <c r="FUY71" s="685"/>
      <c r="FUZ71" s="685"/>
      <c r="FVA71" s="685"/>
      <c r="FVB71" s="685"/>
      <c r="FVC71" s="685"/>
      <c r="FVD71" s="685"/>
      <c r="FVE71" s="685"/>
      <c r="FVF71" s="685"/>
      <c r="FVG71" s="685"/>
      <c r="FVH71" s="685"/>
      <c r="FVI71" s="685"/>
      <c r="FVJ71" s="685"/>
      <c r="FVK71" s="685"/>
      <c r="FVL71" s="685"/>
      <c r="FVM71" s="685"/>
      <c r="FVN71" s="685"/>
      <c r="FVO71" s="685"/>
      <c r="FVP71" s="685"/>
      <c r="FVQ71" s="685"/>
      <c r="FVR71" s="685"/>
      <c r="FVS71" s="685"/>
      <c r="FVT71" s="685"/>
      <c r="FVU71" s="685"/>
      <c r="FVV71" s="685"/>
      <c r="FVW71" s="685"/>
      <c r="FVX71" s="685"/>
      <c r="FVY71" s="685"/>
      <c r="FVZ71" s="685"/>
      <c r="FWA71" s="685"/>
      <c r="FWB71" s="685"/>
      <c r="FWC71" s="685"/>
      <c r="FWD71" s="685"/>
      <c r="FWE71" s="685"/>
      <c r="FWF71" s="685"/>
      <c r="FWG71" s="685"/>
      <c r="FWH71" s="685"/>
      <c r="FWI71" s="685"/>
      <c r="FWJ71" s="685"/>
      <c r="FWK71" s="685"/>
      <c r="FWL71" s="685"/>
      <c r="FWM71" s="685"/>
      <c r="FWN71" s="685"/>
      <c r="FWO71" s="685"/>
      <c r="FWP71" s="685"/>
      <c r="FWQ71" s="685"/>
      <c r="FWR71" s="685"/>
      <c r="FWS71" s="685"/>
      <c r="FWT71" s="685"/>
      <c r="FWU71" s="685"/>
      <c r="FWV71" s="685"/>
      <c r="FWW71" s="685"/>
      <c r="FWX71" s="685"/>
      <c r="FWY71" s="685"/>
      <c r="FWZ71" s="685"/>
      <c r="FXA71" s="685"/>
      <c r="FXB71" s="685"/>
      <c r="FXC71" s="685"/>
      <c r="FXD71" s="685"/>
      <c r="FXE71" s="685"/>
      <c r="FXF71" s="685"/>
      <c r="FXG71" s="685"/>
      <c r="FXH71" s="685"/>
      <c r="FXI71" s="685"/>
      <c r="FXJ71" s="685"/>
      <c r="FXK71" s="685"/>
      <c r="FXL71" s="685"/>
      <c r="FXM71" s="685"/>
      <c r="FXN71" s="685"/>
      <c r="FXO71" s="685"/>
      <c r="FXP71" s="685"/>
      <c r="FXQ71" s="685"/>
      <c r="FXR71" s="685"/>
      <c r="FXS71" s="685"/>
      <c r="FXT71" s="685"/>
      <c r="FXU71" s="685"/>
      <c r="FXV71" s="685"/>
      <c r="FXW71" s="685"/>
      <c r="FXX71" s="685"/>
      <c r="FXY71" s="685"/>
      <c r="FXZ71" s="685"/>
      <c r="FYA71" s="685"/>
      <c r="FYB71" s="685"/>
      <c r="FYC71" s="685"/>
      <c r="FYD71" s="685"/>
      <c r="FYE71" s="685"/>
      <c r="FYF71" s="685"/>
      <c r="FYG71" s="685"/>
      <c r="FYH71" s="685"/>
      <c r="FYI71" s="685"/>
      <c r="FYJ71" s="685"/>
      <c r="FYK71" s="685"/>
      <c r="FYL71" s="685"/>
      <c r="FYM71" s="685"/>
      <c r="FYN71" s="685"/>
      <c r="FYO71" s="685"/>
      <c r="FYP71" s="685"/>
      <c r="FYQ71" s="685"/>
      <c r="FYR71" s="685"/>
      <c r="FYS71" s="685"/>
      <c r="FYT71" s="685"/>
      <c r="FYU71" s="685"/>
      <c r="FYV71" s="685"/>
      <c r="FYW71" s="685"/>
      <c r="FYX71" s="685"/>
      <c r="FYY71" s="685"/>
      <c r="FYZ71" s="685"/>
      <c r="FZA71" s="685"/>
      <c r="FZB71" s="685"/>
      <c r="FZC71" s="685"/>
      <c r="FZD71" s="685"/>
      <c r="FZE71" s="685"/>
      <c r="FZF71" s="685"/>
      <c r="FZG71" s="685"/>
      <c r="FZH71" s="685"/>
      <c r="FZI71" s="685"/>
      <c r="FZJ71" s="685"/>
      <c r="FZK71" s="685"/>
      <c r="FZL71" s="685"/>
      <c r="FZM71" s="685"/>
      <c r="FZN71" s="685"/>
      <c r="FZO71" s="685"/>
      <c r="FZP71" s="685"/>
      <c r="FZQ71" s="685"/>
      <c r="FZR71" s="685"/>
      <c r="FZS71" s="685"/>
      <c r="FZT71" s="685"/>
      <c r="FZU71" s="685"/>
      <c r="FZV71" s="685"/>
      <c r="FZW71" s="685"/>
      <c r="FZX71" s="685"/>
      <c r="FZY71" s="685"/>
      <c r="FZZ71" s="685"/>
      <c r="GAA71" s="685"/>
      <c r="GAB71" s="685"/>
      <c r="GAC71" s="685"/>
      <c r="GAD71" s="685"/>
      <c r="GAE71" s="685"/>
      <c r="GAF71" s="685"/>
      <c r="GAG71" s="685"/>
      <c r="GAH71" s="685"/>
      <c r="GAI71" s="685"/>
      <c r="GAJ71" s="685"/>
      <c r="GAK71" s="685"/>
      <c r="GAL71" s="685"/>
      <c r="GAM71" s="685"/>
      <c r="GAN71" s="685"/>
      <c r="GAO71" s="685"/>
      <c r="GAP71" s="685"/>
      <c r="GAQ71" s="685"/>
      <c r="GAR71" s="685"/>
      <c r="GAS71" s="685"/>
      <c r="GAT71" s="685"/>
      <c r="GAU71" s="685"/>
      <c r="GAV71" s="685"/>
      <c r="GAW71" s="685"/>
      <c r="GAX71" s="685"/>
      <c r="GAY71" s="685"/>
      <c r="GAZ71" s="685"/>
      <c r="GBA71" s="685"/>
      <c r="GBB71" s="685"/>
      <c r="GBC71" s="685"/>
      <c r="GBD71" s="685"/>
      <c r="GBE71" s="685"/>
      <c r="GBF71" s="685"/>
      <c r="GBG71" s="685"/>
      <c r="GBH71" s="685"/>
      <c r="GBI71" s="685"/>
      <c r="GBJ71" s="685"/>
      <c r="GBK71" s="685"/>
      <c r="GBL71" s="685"/>
      <c r="GBM71" s="685"/>
      <c r="GBN71" s="685"/>
      <c r="GBO71" s="685"/>
      <c r="GBP71" s="685"/>
      <c r="GBQ71" s="685"/>
      <c r="GBR71" s="685"/>
      <c r="GBS71" s="685"/>
      <c r="GBT71" s="685"/>
      <c r="GBU71" s="685"/>
      <c r="GBV71" s="685"/>
      <c r="GBW71" s="685"/>
      <c r="GBX71" s="685"/>
      <c r="GBY71" s="685"/>
      <c r="GBZ71" s="685"/>
      <c r="GCA71" s="685"/>
      <c r="GCB71" s="685"/>
      <c r="GCC71" s="685"/>
      <c r="GCD71" s="685"/>
      <c r="GCE71" s="685"/>
      <c r="GCF71" s="685"/>
      <c r="GCG71" s="685"/>
      <c r="GCH71" s="685"/>
      <c r="GCI71" s="685"/>
      <c r="GCJ71" s="685"/>
      <c r="GCK71" s="685"/>
      <c r="GCL71" s="685"/>
      <c r="GCM71" s="685"/>
      <c r="GCN71" s="685"/>
      <c r="GCO71" s="685"/>
      <c r="GCP71" s="685"/>
      <c r="GCQ71" s="685"/>
      <c r="GCR71" s="685"/>
      <c r="GCS71" s="685"/>
      <c r="GCT71" s="685"/>
      <c r="GCU71" s="685"/>
      <c r="GCV71" s="685"/>
      <c r="GCW71" s="685"/>
      <c r="GCX71" s="685"/>
      <c r="GCY71" s="685"/>
      <c r="GCZ71" s="685"/>
      <c r="GDA71" s="685"/>
      <c r="GDB71" s="685"/>
      <c r="GDC71" s="685"/>
      <c r="GDD71" s="685"/>
      <c r="GDE71" s="685"/>
      <c r="GDF71" s="685"/>
      <c r="GDG71" s="685"/>
      <c r="GDH71" s="685"/>
      <c r="GDI71" s="685"/>
      <c r="GDJ71" s="685"/>
      <c r="GDK71" s="685"/>
      <c r="GDL71" s="685"/>
      <c r="GDM71" s="685"/>
      <c r="GDN71" s="685"/>
      <c r="GDO71" s="685"/>
      <c r="GDP71" s="685"/>
      <c r="GDQ71" s="685"/>
      <c r="GDR71" s="685"/>
      <c r="GDS71" s="685"/>
      <c r="GDT71" s="685"/>
      <c r="GDU71" s="685"/>
      <c r="GDV71" s="685"/>
      <c r="GDW71" s="685"/>
      <c r="GDX71" s="685"/>
      <c r="GDY71" s="685"/>
      <c r="GDZ71" s="685"/>
      <c r="GEA71" s="685"/>
      <c r="GEB71" s="685"/>
      <c r="GEC71" s="685"/>
      <c r="GED71" s="685"/>
      <c r="GEE71" s="685"/>
      <c r="GEF71" s="685"/>
      <c r="GEG71" s="685"/>
      <c r="GEH71" s="685"/>
      <c r="GEI71" s="685"/>
      <c r="GEJ71" s="685"/>
      <c r="GEK71" s="685"/>
      <c r="GEL71" s="685"/>
      <c r="GEM71" s="685"/>
      <c r="GEN71" s="685"/>
      <c r="GEO71" s="685"/>
      <c r="GEP71" s="685"/>
      <c r="GEQ71" s="685"/>
      <c r="GER71" s="685"/>
      <c r="GES71" s="685"/>
      <c r="GET71" s="685"/>
      <c r="GEU71" s="685"/>
      <c r="GEV71" s="685"/>
      <c r="GEW71" s="685"/>
      <c r="GEX71" s="685"/>
      <c r="GEY71" s="685"/>
      <c r="GEZ71" s="685"/>
      <c r="GFA71" s="685"/>
      <c r="GFB71" s="685"/>
      <c r="GFC71" s="685"/>
      <c r="GFD71" s="685"/>
      <c r="GFE71" s="685"/>
      <c r="GFF71" s="685"/>
      <c r="GFG71" s="685"/>
      <c r="GFH71" s="685"/>
      <c r="GFI71" s="685"/>
      <c r="GFJ71" s="685"/>
      <c r="GFK71" s="685"/>
      <c r="GFL71" s="685"/>
      <c r="GFM71" s="685"/>
      <c r="GFN71" s="685"/>
      <c r="GFO71" s="685"/>
      <c r="GFP71" s="685"/>
      <c r="GFQ71" s="685"/>
      <c r="GFR71" s="685"/>
      <c r="GFS71" s="685"/>
      <c r="GFT71" s="685"/>
      <c r="GFU71" s="685"/>
      <c r="GFV71" s="685"/>
      <c r="GFW71" s="685"/>
      <c r="GFX71" s="685"/>
      <c r="GFY71" s="685"/>
      <c r="GFZ71" s="685"/>
      <c r="GGA71" s="685"/>
      <c r="GGB71" s="685"/>
      <c r="GGC71" s="685"/>
      <c r="GGD71" s="685"/>
      <c r="GGE71" s="685"/>
      <c r="GGF71" s="685"/>
      <c r="GGG71" s="685"/>
      <c r="GGH71" s="685"/>
      <c r="GGI71" s="685"/>
      <c r="GGJ71" s="685"/>
      <c r="GGK71" s="685"/>
      <c r="GGL71" s="685"/>
      <c r="GGM71" s="685"/>
      <c r="GGN71" s="685"/>
      <c r="GGO71" s="685"/>
      <c r="GGP71" s="685"/>
      <c r="GGQ71" s="685"/>
      <c r="GGR71" s="685"/>
      <c r="GGS71" s="685"/>
      <c r="GGT71" s="685"/>
      <c r="GGU71" s="685"/>
      <c r="GGV71" s="685"/>
      <c r="GGW71" s="685"/>
      <c r="GGX71" s="685"/>
      <c r="GGY71" s="685"/>
      <c r="GGZ71" s="685"/>
      <c r="GHA71" s="685"/>
      <c r="GHB71" s="685"/>
      <c r="GHC71" s="685"/>
      <c r="GHD71" s="685"/>
      <c r="GHE71" s="685"/>
      <c r="GHF71" s="685"/>
      <c r="GHG71" s="685"/>
      <c r="GHH71" s="685"/>
      <c r="GHI71" s="685"/>
      <c r="GHJ71" s="685"/>
      <c r="GHK71" s="685"/>
      <c r="GHL71" s="685"/>
      <c r="GHM71" s="685"/>
      <c r="GHN71" s="685"/>
      <c r="GHO71" s="685"/>
      <c r="GHP71" s="685"/>
      <c r="GHQ71" s="685"/>
      <c r="GHR71" s="685"/>
      <c r="GHS71" s="685"/>
      <c r="GHT71" s="685"/>
      <c r="GHU71" s="685"/>
      <c r="GHV71" s="685"/>
      <c r="GHW71" s="685"/>
      <c r="GHX71" s="685"/>
      <c r="GHY71" s="685"/>
      <c r="GHZ71" s="685"/>
      <c r="GIA71" s="685"/>
      <c r="GIB71" s="685"/>
      <c r="GIC71" s="685"/>
      <c r="GID71" s="685"/>
      <c r="GIE71" s="685"/>
      <c r="GIF71" s="685"/>
      <c r="GIG71" s="685"/>
      <c r="GIH71" s="685"/>
      <c r="GII71" s="685"/>
      <c r="GIJ71" s="685"/>
      <c r="GIK71" s="685"/>
      <c r="GIL71" s="685"/>
      <c r="GIM71" s="685"/>
      <c r="GIN71" s="685"/>
      <c r="GIO71" s="685"/>
      <c r="GIP71" s="685"/>
      <c r="GIQ71" s="685"/>
      <c r="GIR71" s="685"/>
      <c r="GIS71" s="685"/>
      <c r="GIT71" s="685"/>
      <c r="GIU71" s="685"/>
      <c r="GIV71" s="685"/>
      <c r="GIW71" s="685"/>
      <c r="GIX71" s="685"/>
      <c r="GIY71" s="685"/>
      <c r="GIZ71" s="685"/>
      <c r="GJA71" s="685"/>
      <c r="GJB71" s="685"/>
      <c r="GJC71" s="685"/>
      <c r="GJD71" s="685"/>
      <c r="GJE71" s="685"/>
      <c r="GJF71" s="685"/>
      <c r="GJG71" s="685"/>
      <c r="GJH71" s="685"/>
      <c r="GJI71" s="685"/>
      <c r="GJJ71" s="685"/>
      <c r="GJK71" s="685"/>
      <c r="GJL71" s="685"/>
      <c r="GJM71" s="685"/>
      <c r="GJN71" s="685"/>
      <c r="GJO71" s="685"/>
      <c r="GJP71" s="685"/>
      <c r="GJQ71" s="685"/>
      <c r="GJR71" s="685"/>
      <c r="GJS71" s="685"/>
      <c r="GJT71" s="685"/>
      <c r="GJU71" s="685"/>
      <c r="GJV71" s="685"/>
      <c r="GJW71" s="685"/>
      <c r="GJX71" s="685"/>
      <c r="GJY71" s="685"/>
      <c r="GJZ71" s="685"/>
      <c r="GKA71" s="685"/>
      <c r="GKB71" s="685"/>
      <c r="GKC71" s="685"/>
      <c r="GKD71" s="685"/>
      <c r="GKE71" s="685"/>
      <c r="GKF71" s="685"/>
      <c r="GKG71" s="685"/>
      <c r="GKH71" s="685"/>
      <c r="GKI71" s="685"/>
      <c r="GKJ71" s="685"/>
      <c r="GKK71" s="685"/>
      <c r="GKL71" s="685"/>
      <c r="GKM71" s="685"/>
      <c r="GKN71" s="685"/>
      <c r="GKO71" s="685"/>
      <c r="GKP71" s="685"/>
      <c r="GKQ71" s="685"/>
      <c r="GKR71" s="685"/>
      <c r="GKS71" s="685"/>
      <c r="GKT71" s="685"/>
      <c r="GKU71" s="685"/>
      <c r="GKV71" s="685"/>
      <c r="GKW71" s="685"/>
      <c r="GKX71" s="685"/>
      <c r="GKY71" s="685"/>
      <c r="GKZ71" s="685"/>
      <c r="GLA71" s="685"/>
      <c r="GLB71" s="685"/>
      <c r="GLC71" s="685"/>
      <c r="GLD71" s="685"/>
      <c r="GLE71" s="685"/>
      <c r="GLF71" s="685"/>
      <c r="GLG71" s="685"/>
      <c r="GLH71" s="685"/>
      <c r="GLI71" s="685"/>
      <c r="GLJ71" s="685"/>
      <c r="GLK71" s="685"/>
      <c r="GLL71" s="685"/>
      <c r="GLM71" s="685"/>
      <c r="GLN71" s="685"/>
      <c r="GLO71" s="685"/>
      <c r="GLP71" s="685"/>
      <c r="GLQ71" s="685"/>
      <c r="GLR71" s="685"/>
      <c r="GLS71" s="685"/>
      <c r="GLT71" s="685"/>
      <c r="GLU71" s="685"/>
      <c r="GLV71" s="685"/>
      <c r="GLW71" s="685"/>
      <c r="GLX71" s="685"/>
      <c r="GLY71" s="685"/>
      <c r="GLZ71" s="685"/>
      <c r="GMA71" s="685"/>
      <c r="GMB71" s="685"/>
      <c r="GMC71" s="685"/>
      <c r="GMD71" s="685"/>
      <c r="GME71" s="685"/>
      <c r="GMF71" s="685"/>
      <c r="GMG71" s="685"/>
      <c r="GMH71" s="685"/>
      <c r="GMI71" s="685"/>
      <c r="GMJ71" s="685"/>
      <c r="GMK71" s="685"/>
      <c r="GML71" s="685"/>
      <c r="GMM71" s="685"/>
      <c r="GMN71" s="685"/>
      <c r="GMO71" s="685"/>
      <c r="GMP71" s="685"/>
      <c r="GMQ71" s="685"/>
      <c r="GMR71" s="685"/>
      <c r="GMS71" s="685"/>
      <c r="GMT71" s="685"/>
      <c r="GMU71" s="685"/>
      <c r="GMV71" s="685"/>
      <c r="GMW71" s="685"/>
      <c r="GMX71" s="685"/>
      <c r="GMY71" s="685"/>
      <c r="GMZ71" s="685"/>
      <c r="GNA71" s="685"/>
      <c r="GNB71" s="685"/>
      <c r="GNC71" s="685"/>
      <c r="GND71" s="685"/>
      <c r="GNE71" s="685"/>
      <c r="GNF71" s="685"/>
      <c r="GNG71" s="685"/>
      <c r="GNH71" s="685"/>
      <c r="GNI71" s="685"/>
      <c r="GNJ71" s="685"/>
      <c r="GNK71" s="685"/>
      <c r="GNL71" s="685"/>
      <c r="GNM71" s="685"/>
      <c r="GNN71" s="685"/>
      <c r="GNO71" s="685"/>
      <c r="GNP71" s="685"/>
      <c r="GNQ71" s="685"/>
      <c r="GNR71" s="685"/>
      <c r="GNS71" s="685"/>
      <c r="GNT71" s="685"/>
      <c r="GNU71" s="685"/>
      <c r="GNV71" s="685"/>
      <c r="GNW71" s="685"/>
      <c r="GNX71" s="685"/>
      <c r="GNY71" s="685"/>
      <c r="GNZ71" s="685"/>
      <c r="GOA71" s="685"/>
      <c r="GOB71" s="685"/>
      <c r="GOC71" s="685"/>
      <c r="GOD71" s="685"/>
      <c r="GOE71" s="685"/>
      <c r="GOF71" s="685"/>
      <c r="GOG71" s="685"/>
      <c r="GOH71" s="685"/>
      <c r="GOI71" s="685"/>
      <c r="GOJ71" s="685"/>
      <c r="GOK71" s="685"/>
      <c r="GOL71" s="685"/>
      <c r="GOM71" s="685"/>
      <c r="GON71" s="685"/>
      <c r="GOO71" s="685"/>
      <c r="GOP71" s="685"/>
      <c r="GOQ71" s="685"/>
      <c r="GOR71" s="685"/>
      <c r="GOS71" s="685"/>
      <c r="GOT71" s="685"/>
      <c r="GOU71" s="685"/>
      <c r="GOV71" s="685"/>
      <c r="GOW71" s="685"/>
      <c r="GOX71" s="685"/>
      <c r="GOY71" s="685"/>
      <c r="GOZ71" s="685"/>
      <c r="GPA71" s="685"/>
      <c r="GPB71" s="685"/>
      <c r="GPC71" s="685"/>
      <c r="GPD71" s="685"/>
      <c r="GPE71" s="685"/>
      <c r="GPF71" s="685"/>
      <c r="GPG71" s="685"/>
      <c r="GPH71" s="685"/>
      <c r="GPI71" s="685"/>
      <c r="GPJ71" s="685"/>
      <c r="GPK71" s="685"/>
      <c r="GPL71" s="685"/>
      <c r="GPM71" s="685"/>
      <c r="GPN71" s="685"/>
      <c r="GPO71" s="685"/>
      <c r="GPP71" s="685"/>
      <c r="GPQ71" s="685"/>
      <c r="GPR71" s="685"/>
      <c r="GPS71" s="685"/>
      <c r="GPT71" s="685"/>
      <c r="GPU71" s="685"/>
      <c r="GPV71" s="685"/>
      <c r="GPW71" s="685"/>
      <c r="GPX71" s="685"/>
      <c r="GPY71" s="685"/>
      <c r="GPZ71" s="685"/>
      <c r="GQA71" s="685"/>
      <c r="GQB71" s="685"/>
      <c r="GQC71" s="685"/>
      <c r="GQD71" s="685"/>
      <c r="GQE71" s="685"/>
      <c r="GQF71" s="685"/>
      <c r="GQG71" s="685"/>
      <c r="GQH71" s="685"/>
      <c r="GQI71" s="685"/>
      <c r="GQJ71" s="685"/>
      <c r="GQK71" s="685"/>
      <c r="GQL71" s="685"/>
      <c r="GQM71" s="685"/>
      <c r="GQN71" s="685"/>
      <c r="GQO71" s="685"/>
      <c r="GQP71" s="685"/>
      <c r="GQQ71" s="685"/>
      <c r="GQR71" s="685"/>
      <c r="GQS71" s="685"/>
      <c r="GQT71" s="685"/>
      <c r="GQU71" s="685"/>
      <c r="GQV71" s="685"/>
      <c r="GQW71" s="685"/>
      <c r="GQX71" s="685"/>
      <c r="GQY71" s="685"/>
      <c r="GQZ71" s="685"/>
      <c r="GRA71" s="685"/>
      <c r="GRB71" s="685"/>
      <c r="GRC71" s="685"/>
      <c r="GRD71" s="685"/>
      <c r="GRE71" s="685"/>
      <c r="GRF71" s="685"/>
      <c r="GRG71" s="685"/>
      <c r="GRH71" s="685"/>
      <c r="GRI71" s="685"/>
      <c r="GRJ71" s="685"/>
      <c r="GRK71" s="685"/>
      <c r="GRL71" s="685"/>
      <c r="GRM71" s="685"/>
      <c r="GRN71" s="685"/>
      <c r="GRO71" s="685"/>
      <c r="GRP71" s="685"/>
      <c r="GRQ71" s="685"/>
      <c r="GRR71" s="685"/>
      <c r="GRS71" s="685"/>
      <c r="GRT71" s="685"/>
      <c r="GRU71" s="685"/>
      <c r="GRV71" s="685"/>
      <c r="GRW71" s="685"/>
      <c r="GRX71" s="685"/>
      <c r="GRY71" s="685"/>
      <c r="GRZ71" s="685"/>
      <c r="GSA71" s="685"/>
      <c r="GSB71" s="685"/>
      <c r="GSC71" s="685"/>
      <c r="GSD71" s="685"/>
      <c r="GSE71" s="685"/>
      <c r="GSF71" s="685"/>
      <c r="GSG71" s="685"/>
      <c r="GSH71" s="685"/>
      <c r="GSI71" s="685"/>
      <c r="GSJ71" s="685"/>
      <c r="GSK71" s="685"/>
      <c r="GSL71" s="685"/>
      <c r="GSM71" s="685"/>
      <c r="GSN71" s="685"/>
      <c r="GSO71" s="685"/>
      <c r="GSP71" s="685"/>
      <c r="GSQ71" s="685"/>
      <c r="GSR71" s="685"/>
      <c r="GSS71" s="685"/>
      <c r="GST71" s="685"/>
      <c r="GSU71" s="685"/>
      <c r="GSV71" s="685"/>
      <c r="GSW71" s="685"/>
      <c r="GSX71" s="685"/>
      <c r="GSY71" s="685"/>
      <c r="GSZ71" s="685"/>
      <c r="GTA71" s="685"/>
      <c r="GTB71" s="685"/>
      <c r="GTC71" s="685"/>
      <c r="GTD71" s="685"/>
      <c r="GTE71" s="685"/>
      <c r="GTF71" s="685"/>
      <c r="GTG71" s="685"/>
      <c r="GTH71" s="685"/>
      <c r="GTI71" s="685"/>
      <c r="GTJ71" s="685"/>
      <c r="GTK71" s="685"/>
      <c r="GTL71" s="685"/>
      <c r="GTM71" s="685"/>
      <c r="GTN71" s="685"/>
      <c r="GTO71" s="685"/>
      <c r="GTP71" s="685"/>
      <c r="GTQ71" s="685"/>
      <c r="GTR71" s="685"/>
      <c r="GTS71" s="685"/>
      <c r="GTT71" s="685"/>
      <c r="GTU71" s="685"/>
      <c r="GTV71" s="685"/>
      <c r="GTW71" s="685"/>
      <c r="GTX71" s="685"/>
      <c r="GTY71" s="685"/>
      <c r="GTZ71" s="685"/>
      <c r="GUA71" s="685"/>
      <c r="GUB71" s="685"/>
      <c r="GUC71" s="685"/>
      <c r="GUD71" s="685"/>
      <c r="GUE71" s="685"/>
      <c r="GUF71" s="685"/>
      <c r="GUG71" s="685"/>
      <c r="GUH71" s="685"/>
      <c r="GUI71" s="685"/>
      <c r="GUJ71" s="685"/>
      <c r="GUK71" s="685"/>
      <c r="GUL71" s="685"/>
      <c r="GUM71" s="685"/>
      <c r="GUN71" s="685"/>
      <c r="GUO71" s="685"/>
      <c r="GUP71" s="685"/>
      <c r="GUQ71" s="685"/>
      <c r="GUR71" s="685"/>
      <c r="GUS71" s="685"/>
      <c r="GUT71" s="685"/>
      <c r="GUU71" s="685"/>
      <c r="GUV71" s="685"/>
      <c r="GUW71" s="685"/>
      <c r="GUX71" s="685"/>
      <c r="GUY71" s="685"/>
      <c r="GUZ71" s="685"/>
      <c r="GVA71" s="685"/>
      <c r="GVB71" s="685"/>
      <c r="GVC71" s="685"/>
      <c r="GVD71" s="685"/>
      <c r="GVE71" s="685"/>
      <c r="GVF71" s="685"/>
      <c r="GVG71" s="685"/>
      <c r="GVH71" s="685"/>
      <c r="GVI71" s="685"/>
      <c r="GVJ71" s="685"/>
      <c r="GVK71" s="685"/>
      <c r="GVL71" s="685"/>
      <c r="GVM71" s="685"/>
      <c r="GVN71" s="685"/>
      <c r="GVO71" s="685"/>
      <c r="GVP71" s="685"/>
      <c r="GVQ71" s="685"/>
      <c r="GVR71" s="685"/>
      <c r="GVS71" s="685"/>
      <c r="GVT71" s="685"/>
      <c r="GVU71" s="685"/>
      <c r="GVV71" s="685"/>
      <c r="GVW71" s="685"/>
      <c r="GVX71" s="685"/>
      <c r="GVY71" s="685"/>
      <c r="GVZ71" s="685"/>
      <c r="GWA71" s="685"/>
      <c r="GWB71" s="685"/>
      <c r="GWC71" s="685"/>
      <c r="GWD71" s="685"/>
      <c r="GWE71" s="685"/>
      <c r="GWF71" s="685"/>
      <c r="GWG71" s="685"/>
      <c r="GWH71" s="685"/>
      <c r="GWI71" s="685"/>
      <c r="GWJ71" s="685"/>
      <c r="GWK71" s="685"/>
      <c r="GWL71" s="685"/>
      <c r="GWM71" s="685"/>
      <c r="GWN71" s="685"/>
      <c r="GWO71" s="685"/>
      <c r="GWP71" s="685"/>
      <c r="GWQ71" s="685"/>
      <c r="GWR71" s="685"/>
      <c r="GWS71" s="685"/>
      <c r="GWT71" s="685"/>
      <c r="GWU71" s="685"/>
      <c r="GWV71" s="685"/>
      <c r="GWW71" s="685"/>
      <c r="GWX71" s="685"/>
      <c r="GWY71" s="685"/>
      <c r="GWZ71" s="685"/>
      <c r="GXA71" s="685"/>
      <c r="GXB71" s="685"/>
      <c r="GXC71" s="685"/>
      <c r="GXD71" s="685"/>
      <c r="GXE71" s="685"/>
      <c r="GXF71" s="685"/>
      <c r="GXG71" s="685"/>
      <c r="GXH71" s="685"/>
      <c r="GXI71" s="685"/>
      <c r="GXJ71" s="685"/>
      <c r="GXK71" s="685"/>
      <c r="GXL71" s="685"/>
      <c r="GXM71" s="685"/>
      <c r="GXN71" s="685"/>
      <c r="GXO71" s="685"/>
      <c r="GXP71" s="685"/>
      <c r="GXQ71" s="685"/>
      <c r="GXR71" s="685"/>
      <c r="GXS71" s="685"/>
      <c r="GXT71" s="685"/>
      <c r="GXU71" s="685"/>
      <c r="GXV71" s="685"/>
      <c r="GXW71" s="685"/>
      <c r="GXX71" s="685"/>
      <c r="GXY71" s="685"/>
      <c r="GXZ71" s="685"/>
      <c r="GYA71" s="685"/>
      <c r="GYB71" s="685"/>
      <c r="GYC71" s="685"/>
      <c r="GYD71" s="685"/>
      <c r="GYE71" s="685"/>
      <c r="GYF71" s="685"/>
      <c r="GYG71" s="685"/>
      <c r="GYH71" s="685"/>
      <c r="GYI71" s="685"/>
      <c r="GYJ71" s="685"/>
      <c r="GYK71" s="685"/>
      <c r="GYL71" s="685"/>
      <c r="GYM71" s="685"/>
      <c r="GYN71" s="685"/>
      <c r="GYO71" s="685"/>
      <c r="GYP71" s="685"/>
      <c r="GYQ71" s="685"/>
      <c r="GYR71" s="685"/>
      <c r="GYS71" s="685"/>
      <c r="GYT71" s="685"/>
      <c r="GYU71" s="685"/>
      <c r="GYV71" s="685"/>
      <c r="GYW71" s="685"/>
      <c r="GYX71" s="685"/>
      <c r="GYY71" s="685"/>
      <c r="GYZ71" s="685"/>
      <c r="GZA71" s="685"/>
      <c r="GZB71" s="685"/>
      <c r="GZC71" s="685"/>
      <c r="GZD71" s="685"/>
      <c r="GZE71" s="685"/>
      <c r="GZF71" s="685"/>
      <c r="GZG71" s="685"/>
      <c r="GZH71" s="685"/>
      <c r="GZI71" s="685"/>
      <c r="GZJ71" s="685"/>
      <c r="GZK71" s="685"/>
      <c r="GZL71" s="685"/>
      <c r="GZM71" s="685"/>
      <c r="GZN71" s="685"/>
      <c r="GZO71" s="685"/>
      <c r="GZP71" s="685"/>
      <c r="GZQ71" s="685"/>
      <c r="GZR71" s="685"/>
      <c r="GZS71" s="685"/>
      <c r="GZT71" s="685"/>
      <c r="GZU71" s="685"/>
      <c r="GZV71" s="685"/>
      <c r="GZW71" s="685"/>
      <c r="GZX71" s="685"/>
      <c r="GZY71" s="685"/>
      <c r="GZZ71" s="685"/>
      <c r="HAA71" s="685"/>
      <c r="HAB71" s="685"/>
      <c r="HAC71" s="685"/>
      <c r="HAD71" s="685"/>
      <c r="HAE71" s="685"/>
      <c r="HAF71" s="685"/>
      <c r="HAG71" s="685"/>
      <c r="HAH71" s="685"/>
      <c r="HAI71" s="685"/>
      <c r="HAJ71" s="685"/>
      <c r="HAK71" s="685"/>
      <c r="HAL71" s="685"/>
      <c r="HAM71" s="685"/>
      <c r="HAN71" s="685"/>
      <c r="HAO71" s="685"/>
      <c r="HAP71" s="685"/>
      <c r="HAQ71" s="685"/>
      <c r="HAR71" s="685"/>
      <c r="HAS71" s="685"/>
      <c r="HAT71" s="685"/>
      <c r="HAU71" s="685"/>
      <c r="HAV71" s="685"/>
      <c r="HAW71" s="685"/>
      <c r="HAX71" s="685"/>
      <c r="HAY71" s="685"/>
      <c r="HAZ71" s="685"/>
      <c r="HBA71" s="685"/>
      <c r="HBB71" s="685"/>
      <c r="HBC71" s="685"/>
      <c r="HBD71" s="685"/>
      <c r="HBE71" s="685"/>
      <c r="HBF71" s="685"/>
      <c r="HBG71" s="685"/>
      <c r="HBH71" s="685"/>
      <c r="HBI71" s="685"/>
      <c r="HBJ71" s="685"/>
      <c r="HBK71" s="685"/>
      <c r="HBL71" s="685"/>
      <c r="HBM71" s="685"/>
      <c r="HBN71" s="685"/>
      <c r="HBO71" s="685"/>
      <c r="HBP71" s="685"/>
      <c r="HBQ71" s="685"/>
      <c r="HBR71" s="685"/>
      <c r="HBS71" s="685"/>
      <c r="HBT71" s="685"/>
      <c r="HBU71" s="685"/>
      <c r="HBV71" s="685"/>
      <c r="HBW71" s="685"/>
      <c r="HBX71" s="685"/>
      <c r="HBY71" s="685"/>
      <c r="HBZ71" s="685"/>
      <c r="HCA71" s="685"/>
      <c r="HCB71" s="685"/>
      <c r="HCC71" s="685"/>
      <c r="HCD71" s="685"/>
      <c r="HCE71" s="685"/>
      <c r="HCF71" s="685"/>
      <c r="HCG71" s="685"/>
      <c r="HCH71" s="685"/>
      <c r="HCI71" s="685"/>
      <c r="HCJ71" s="685"/>
      <c r="HCK71" s="685"/>
      <c r="HCL71" s="685"/>
      <c r="HCM71" s="685"/>
      <c r="HCN71" s="685"/>
      <c r="HCO71" s="685"/>
      <c r="HCP71" s="685"/>
      <c r="HCQ71" s="685"/>
      <c r="HCR71" s="685"/>
      <c r="HCS71" s="685"/>
      <c r="HCT71" s="685"/>
      <c r="HCU71" s="685"/>
      <c r="HCV71" s="685"/>
      <c r="HCW71" s="685"/>
      <c r="HCX71" s="685"/>
      <c r="HCY71" s="685"/>
      <c r="HCZ71" s="685"/>
      <c r="HDA71" s="685"/>
      <c r="HDB71" s="685"/>
      <c r="HDC71" s="685"/>
      <c r="HDD71" s="685"/>
      <c r="HDE71" s="685"/>
      <c r="HDF71" s="685"/>
      <c r="HDG71" s="685"/>
      <c r="HDH71" s="685"/>
      <c r="HDI71" s="685"/>
      <c r="HDJ71" s="685"/>
      <c r="HDK71" s="685"/>
      <c r="HDL71" s="685"/>
      <c r="HDM71" s="685"/>
      <c r="HDN71" s="685"/>
      <c r="HDO71" s="685"/>
      <c r="HDP71" s="685"/>
      <c r="HDQ71" s="685"/>
      <c r="HDR71" s="685"/>
      <c r="HDS71" s="685"/>
      <c r="HDT71" s="685"/>
      <c r="HDU71" s="685"/>
      <c r="HDV71" s="685"/>
      <c r="HDW71" s="685"/>
      <c r="HDX71" s="685"/>
      <c r="HDY71" s="685"/>
      <c r="HDZ71" s="685"/>
      <c r="HEA71" s="685"/>
      <c r="HEB71" s="685"/>
      <c r="HEC71" s="685"/>
      <c r="HED71" s="685"/>
      <c r="HEE71" s="685"/>
      <c r="HEF71" s="685"/>
      <c r="HEG71" s="685"/>
      <c r="HEH71" s="685"/>
      <c r="HEI71" s="685"/>
      <c r="HEJ71" s="685"/>
      <c r="HEK71" s="685"/>
      <c r="HEL71" s="685"/>
      <c r="HEM71" s="685"/>
      <c r="HEN71" s="685"/>
      <c r="HEO71" s="685"/>
      <c r="HEP71" s="685"/>
      <c r="HEQ71" s="685"/>
      <c r="HER71" s="685"/>
      <c r="HES71" s="685"/>
      <c r="HET71" s="685"/>
      <c r="HEU71" s="685"/>
      <c r="HEV71" s="685"/>
      <c r="HEW71" s="685"/>
      <c r="HEX71" s="685"/>
      <c r="HEY71" s="685"/>
      <c r="HEZ71" s="685"/>
      <c r="HFA71" s="685"/>
      <c r="HFB71" s="685"/>
      <c r="HFC71" s="685"/>
      <c r="HFD71" s="685"/>
      <c r="HFE71" s="685"/>
      <c r="HFF71" s="685"/>
      <c r="HFG71" s="685"/>
      <c r="HFH71" s="685"/>
      <c r="HFI71" s="685"/>
      <c r="HFJ71" s="685"/>
      <c r="HFK71" s="685"/>
      <c r="HFL71" s="685"/>
      <c r="HFM71" s="685"/>
      <c r="HFN71" s="685"/>
      <c r="HFO71" s="685"/>
      <c r="HFP71" s="685"/>
      <c r="HFQ71" s="685"/>
      <c r="HFR71" s="685"/>
      <c r="HFS71" s="685"/>
      <c r="HFT71" s="685"/>
      <c r="HFU71" s="685"/>
      <c r="HFV71" s="685"/>
      <c r="HFW71" s="685"/>
      <c r="HFX71" s="685"/>
      <c r="HFY71" s="685"/>
      <c r="HFZ71" s="685"/>
      <c r="HGA71" s="685"/>
      <c r="HGB71" s="685"/>
      <c r="HGC71" s="685"/>
      <c r="HGD71" s="685"/>
      <c r="HGE71" s="685"/>
      <c r="HGF71" s="685"/>
      <c r="HGG71" s="685"/>
      <c r="HGH71" s="685"/>
      <c r="HGI71" s="685"/>
      <c r="HGJ71" s="685"/>
      <c r="HGK71" s="685"/>
      <c r="HGL71" s="685"/>
      <c r="HGM71" s="685"/>
      <c r="HGN71" s="685"/>
      <c r="HGO71" s="685"/>
      <c r="HGP71" s="685"/>
      <c r="HGQ71" s="685"/>
      <c r="HGR71" s="685"/>
      <c r="HGS71" s="685"/>
      <c r="HGT71" s="685"/>
      <c r="HGU71" s="685"/>
      <c r="HGV71" s="685"/>
      <c r="HGW71" s="685"/>
      <c r="HGX71" s="685"/>
      <c r="HGY71" s="685"/>
      <c r="HGZ71" s="685"/>
      <c r="HHA71" s="685"/>
      <c r="HHB71" s="685"/>
      <c r="HHC71" s="685"/>
      <c r="HHD71" s="685"/>
      <c r="HHE71" s="685"/>
      <c r="HHF71" s="685"/>
      <c r="HHG71" s="685"/>
      <c r="HHH71" s="685"/>
      <c r="HHI71" s="685"/>
      <c r="HHJ71" s="685"/>
      <c r="HHK71" s="685"/>
      <c r="HHL71" s="685"/>
      <c r="HHM71" s="685"/>
      <c r="HHN71" s="685"/>
      <c r="HHO71" s="685"/>
      <c r="HHP71" s="685"/>
      <c r="HHQ71" s="685"/>
      <c r="HHR71" s="685"/>
      <c r="HHS71" s="685"/>
      <c r="HHT71" s="685"/>
      <c r="HHU71" s="685"/>
      <c r="HHV71" s="685"/>
      <c r="HHW71" s="685"/>
      <c r="HHX71" s="685"/>
      <c r="HHY71" s="685"/>
      <c r="HHZ71" s="685"/>
      <c r="HIA71" s="685"/>
      <c r="HIB71" s="685"/>
      <c r="HIC71" s="685"/>
      <c r="HID71" s="685"/>
      <c r="HIE71" s="685"/>
      <c r="HIF71" s="685"/>
      <c r="HIG71" s="685"/>
      <c r="HIH71" s="685"/>
      <c r="HII71" s="685"/>
      <c r="HIJ71" s="685"/>
      <c r="HIK71" s="685"/>
      <c r="HIL71" s="685"/>
      <c r="HIM71" s="685"/>
      <c r="HIN71" s="685"/>
      <c r="HIO71" s="685"/>
      <c r="HIP71" s="685"/>
      <c r="HIQ71" s="685"/>
      <c r="HIR71" s="685"/>
      <c r="HIS71" s="685"/>
      <c r="HIT71" s="685"/>
      <c r="HIU71" s="685"/>
      <c r="HIV71" s="685"/>
      <c r="HIW71" s="685"/>
      <c r="HIX71" s="685"/>
      <c r="HIY71" s="685"/>
      <c r="HIZ71" s="685"/>
      <c r="HJA71" s="685"/>
      <c r="HJB71" s="685"/>
      <c r="HJC71" s="685"/>
      <c r="HJD71" s="685"/>
      <c r="HJE71" s="685"/>
      <c r="HJF71" s="685"/>
      <c r="HJG71" s="685"/>
      <c r="HJH71" s="685"/>
      <c r="HJI71" s="685"/>
      <c r="HJJ71" s="685"/>
      <c r="HJK71" s="685"/>
      <c r="HJL71" s="685"/>
      <c r="HJM71" s="685"/>
      <c r="HJN71" s="685"/>
      <c r="HJO71" s="685"/>
      <c r="HJP71" s="685"/>
      <c r="HJQ71" s="685"/>
      <c r="HJR71" s="685"/>
      <c r="HJS71" s="685"/>
      <c r="HJT71" s="685"/>
      <c r="HJU71" s="685"/>
      <c r="HJV71" s="685"/>
      <c r="HJW71" s="685"/>
      <c r="HJX71" s="685"/>
      <c r="HJY71" s="685"/>
      <c r="HJZ71" s="685"/>
      <c r="HKA71" s="685"/>
      <c r="HKB71" s="685"/>
      <c r="HKC71" s="685"/>
      <c r="HKD71" s="685"/>
      <c r="HKE71" s="685"/>
      <c r="HKF71" s="685"/>
      <c r="HKG71" s="685"/>
      <c r="HKH71" s="685"/>
      <c r="HKI71" s="685"/>
      <c r="HKJ71" s="685"/>
      <c r="HKK71" s="685"/>
      <c r="HKL71" s="685"/>
      <c r="HKM71" s="685"/>
      <c r="HKN71" s="685"/>
      <c r="HKO71" s="685"/>
      <c r="HKP71" s="685"/>
      <c r="HKQ71" s="685"/>
      <c r="HKR71" s="685"/>
      <c r="HKS71" s="685"/>
      <c r="HKT71" s="685"/>
      <c r="HKU71" s="685"/>
      <c r="HKV71" s="685"/>
      <c r="HKW71" s="685"/>
      <c r="HKX71" s="685"/>
      <c r="HKY71" s="685"/>
      <c r="HKZ71" s="685"/>
      <c r="HLA71" s="685"/>
      <c r="HLB71" s="685"/>
      <c r="HLC71" s="685"/>
      <c r="HLD71" s="685"/>
      <c r="HLE71" s="685"/>
      <c r="HLF71" s="685"/>
      <c r="HLG71" s="685"/>
      <c r="HLH71" s="685"/>
      <c r="HLI71" s="685"/>
      <c r="HLJ71" s="685"/>
      <c r="HLK71" s="685"/>
      <c r="HLL71" s="685"/>
      <c r="HLM71" s="685"/>
      <c r="HLN71" s="685"/>
      <c r="HLO71" s="685"/>
      <c r="HLP71" s="685"/>
      <c r="HLQ71" s="685"/>
      <c r="HLR71" s="685"/>
      <c r="HLS71" s="685"/>
      <c r="HLT71" s="685"/>
      <c r="HLU71" s="685"/>
      <c r="HLV71" s="685"/>
      <c r="HLW71" s="685"/>
      <c r="HLX71" s="685"/>
      <c r="HLY71" s="685"/>
      <c r="HLZ71" s="685"/>
      <c r="HMA71" s="685"/>
      <c r="HMB71" s="685"/>
      <c r="HMC71" s="685"/>
      <c r="HMD71" s="685"/>
      <c r="HME71" s="685"/>
      <c r="HMF71" s="685"/>
      <c r="HMG71" s="685"/>
      <c r="HMH71" s="685"/>
      <c r="HMI71" s="685"/>
      <c r="HMJ71" s="685"/>
      <c r="HMK71" s="685"/>
      <c r="HML71" s="685"/>
      <c r="HMM71" s="685"/>
      <c r="HMN71" s="685"/>
      <c r="HMO71" s="685"/>
      <c r="HMP71" s="685"/>
      <c r="HMQ71" s="685"/>
      <c r="HMR71" s="685"/>
      <c r="HMS71" s="685"/>
      <c r="HMT71" s="685"/>
      <c r="HMU71" s="685"/>
      <c r="HMV71" s="685"/>
      <c r="HMW71" s="685"/>
      <c r="HMX71" s="685"/>
      <c r="HMY71" s="685"/>
      <c r="HMZ71" s="685"/>
      <c r="HNA71" s="685"/>
      <c r="HNB71" s="685"/>
      <c r="HNC71" s="685"/>
      <c r="HND71" s="685"/>
      <c r="HNE71" s="685"/>
      <c r="HNF71" s="685"/>
      <c r="HNG71" s="685"/>
      <c r="HNH71" s="685"/>
      <c r="HNI71" s="685"/>
      <c r="HNJ71" s="685"/>
      <c r="HNK71" s="685"/>
      <c r="HNL71" s="685"/>
      <c r="HNM71" s="685"/>
      <c r="HNN71" s="685"/>
      <c r="HNO71" s="685"/>
      <c r="HNP71" s="685"/>
      <c r="HNQ71" s="685"/>
      <c r="HNR71" s="685"/>
      <c r="HNS71" s="685"/>
      <c r="HNT71" s="685"/>
      <c r="HNU71" s="685"/>
      <c r="HNV71" s="685"/>
      <c r="HNW71" s="685"/>
      <c r="HNX71" s="685"/>
      <c r="HNY71" s="685"/>
      <c r="HNZ71" s="685"/>
      <c r="HOA71" s="685"/>
      <c r="HOB71" s="685"/>
      <c r="HOC71" s="685"/>
      <c r="HOD71" s="685"/>
      <c r="HOE71" s="685"/>
      <c r="HOF71" s="685"/>
      <c r="HOG71" s="685"/>
      <c r="HOH71" s="685"/>
      <c r="HOI71" s="685"/>
      <c r="HOJ71" s="685"/>
      <c r="HOK71" s="685"/>
      <c r="HOL71" s="685"/>
      <c r="HOM71" s="685"/>
      <c r="HON71" s="685"/>
      <c r="HOO71" s="685"/>
      <c r="HOP71" s="685"/>
      <c r="HOQ71" s="685"/>
      <c r="HOR71" s="685"/>
      <c r="HOS71" s="685"/>
      <c r="HOT71" s="685"/>
      <c r="HOU71" s="685"/>
      <c r="HOV71" s="685"/>
      <c r="HOW71" s="685"/>
      <c r="HOX71" s="685"/>
      <c r="HOY71" s="685"/>
      <c r="HOZ71" s="685"/>
      <c r="HPA71" s="685"/>
      <c r="HPB71" s="685"/>
      <c r="HPC71" s="685"/>
      <c r="HPD71" s="685"/>
      <c r="HPE71" s="685"/>
      <c r="HPF71" s="685"/>
      <c r="HPG71" s="685"/>
      <c r="HPH71" s="685"/>
      <c r="HPI71" s="685"/>
      <c r="HPJ71" s="685"/>
      <c r="HPK71" s="685"/>
      <c r="HPL71" s="685"/>
      <c r="HPM71" s="685"/>
      <c r="HPN71" s="685"/>
      <c r="HPO71" s="685"/>
      <c r="HPP71" s="685"/>
      <c r="HPQ71" s="685"/>
      <c r="HPR71" s="685"/>
      <c r="HPS71" s="685"/>
      <c r="HPT71" s="685"/>
      <c r="HPU71" s="685"/>
      <c r="HPV71" s="685"/>
      <c r="HPW71" s="685"/>
      <c r="HPX71" s="685"/>
      <c r="HPY71" s="685"/>
      <c r="HPZ71" s="685"/>
      <c r="HQA71" s="685"/>
      <c r="HQB71" s="685"/>
      <c r="HQC71" s="685"/>
      <c r="HQD71" s="685"/>
      <c r="HQE71" s="685"/>
      <c r="HQF71" s="685"/>
      <c r="HQG71" s="685"/>
      <c r="HQH71" s="685"/>
      <c r="HQI71" s="685"/>
      <c r="HQJ71" s="685"/>
      <c r="HQK71" s="685"/>
      <c r="HQL71" s="685"/>
      <c r="HQM71" s="685"/>
      <c r="HQN71" s="685"/>
      <c r="HQO71" s="685"/>
      <c r="HQP71" s="685"/>
      <c r="HQQ71" s="685"/>
      <c r="HQR71" s="685"/>
      <c r="HQS71" s="685"/>
      <c r="HQT71" s="685"/>
      <c r="HQU71" s="685"/>
      <c r="HQV71" s="685"/>
      <c r="HQW71" s="685"/>
      <c r="HQX71" s="685"/>
      <c r="HQY71" s="685"/>
      <c r="HQZ71" s="685"/>
      <c r="HRA71" s="685"/>
      <c r="HRB71" s="685"/>
      <c r="HRC71" s="685"/>
      <c r="HRD71" s="685"/>
      <c r="HRE71" s="685"/>
      <c r="HRF71" s="685"/>
      <c r="HRG71" s="685"/>
      <c r="HRH71" s="685"/>
      <c r="HRI71" s="685"/>
      <c r="HRJ71" s="685"/>
      <c r="HRK71" s="685"/>
      <c r="HRL71" s="685"/>
      <c r="HRM71" s="685"/>
      <c r="HRN71" s="685"/>
      <c r="HRO71" s="685"/>
      <c r="HRP71" s="685"/>
      <c r="HRQ71" s="685"/>
      <c r="HRR71" s="685"/>
      <c r="HRS71" s="685"/>
      <c r="HRT71" s="685"/>
      <c r="HRU71" s="685"/>
      <c r="HRV71" s="685"/>
      <c r="HRW71" s="685"/>
      <c r="HRX71" s="685"/>
      <c r="HRY71" s="685"/>
      <c r="HRZ71" s="685"/>
      <c r="HSA71" s="685"/>
      <c r="HSB71" s="685"/>
      <c r="HSC71" s="685"/>
      <c r="HSD71" s="685"/>
      <c r="HSE71" s="685"/>
      <c r="HSF71" s="685"/>
      <c r="HSG71" s="685"/>
      <c r="HSH71" s="685"/>
      <c r="HSI71" s="685"/>
      <c r="HSJ71" s="685"/>
      <c r="HSK71" s="685"/>
      <c r="HSL71" s="685"/>
      <c r="HSM71" s="685"/>
      <c r="HSN71" s="685"/>
      <c r="HSO71" s="685"/>
      <c r="HSP71" s="685"/>
      <c r="HSQ71" s="685"/>
      <c r="HSR71" s="685"/>
      <c r="HSS71" s="685"/>
      <c r="HST71" s="685"/>
      <c r="HSU71" s="685"/>
      <c r="HSV71" s="685"/>
      <c r="HSW71" s="685"/>
      <c r="HSX71" s="685"/>
      <c r="HSY71" s="685"/>
      <c r="HSZ71" s="685"/>
      <c r="HTA71" s="685"/>
      <c r="HTB71" s="685"/>
      <c r="HTC71" s="685"/>
      <c r="HTD71" s="685"/>
      <c r="HTE71" s="685"/>
      <c r="HTF71" s="685"/>
      <c r="HTG71" s="685"/>
      <c r="HTH71" s="685"/>
      <c r="HTI71" s="685"/>
      <c r="HTJ71" s="685"/>
      <c r="HTK71" s="685"/>
      <c r="HTL71" s="685"/>
      <c r="HTM71" s="685"/>
      <c r="HTN71" s="685"/>
      <c r="HTO71" s="685"/>
      <c r="HTP71" s="685"/>
      <c r="HTQ71" s="685"/>
      <c r="HTR71" s="685"/>
      <c r="HTS71" s="685"/>
      <c r="HTT71" s="685"/>
      <c r="HTU71" s="685"/>
      <c r="HTV71" s="685"/>
      <c r="HTW71" s="685"/>
      <c r="HTX71" s="685"/>
      <c r="HTY71" s="685"/>
      <c r="HTZ71" s="685"/>
      <c r="HUA71" s="685"/>
      <c r="HUB71" s="685"/>
      <c r="HUC71" s="685"/>
      <c r="HUD71" s="685"/>
      <c r="HUE71" s="685"/>
      <c r="HUF71" s="685"/>
      <c r="HUG71" s="685"/>
      <c r="HUH71" s="685"/>
      <c r="HUI71" s="685"/>
      <c r="HUJ71" s="685"/>
      <c r="HUK71" s="685"/>
      <c r="HUL71" s="685"/>
      <c r="HUM71" s="685"/>
      <c r="HUN71" s="685"/>
      <c r="HUO71" s="685"/>
      <c r="HUP71" s="685"/>
      <c r="HUQ71" s="685"/>
      <c r="HUR71" s="685"/>
      <c r="HUS71" s="685"/>
      <c r="HUT71" s="685"/>
      <c r="HUU71" s="685"/>
      <c r="HUV71" s="685"/>
      <c r="HUW71" s="685"/>
      <c r="HUX71" s="685"/>
      <c r="HUY71" s="685"/>
      <c r="HUZ71" s="685"/>
      <c r="HVA71" s="685"/>
      <c r="HVB71" s="685"/>
      <c r="HVC71" s="685"/>
      <c r="HVD71" s="685"/>
      <c r="HVE71" s="685"/>
      <c r="HVF71" s="685"/>
      <c r="HVG71" s="685"/>
      <c r="HVH71" s="685"/>
      <c r="HVI71" s="685"/>
      <c r="HVJ71" s="685"/>
      <c r="HVK71" s="685"/>
      <c r="HVL71" s="685"/>
      <c r="HVM71" s="685"/>
      <c r="HVN71" s="685"/>
      <c r="HVO71" s="685"/>
      <c r="HVP71" s="685"/>
      <c r="HVQ71" s="685"/>
      <c r="HVR71" s="685"/>
      <c r="HVS71" s="685"/>
      <c r="HVT71" s="685"/>
      <c r="HVU71" s="685"/>
      <c r="HVV71" s="685"/>
      <c r="HVW71" s="685"/>
      <c r="HVX71" s="685"/>
      <c r="HVY71" s="685"/>
      <c r="HVZ71" s="685"/>
      <c r="HWA71" s="685"/>
      <c r="HWB71" s="685"/>
      <c r="HWC71" s="685"/>
      <c r="HWD71" s="685"/>
      <c r="HWE71" s="685"/>
      <c r="HWF71" s="685"/>
      <c r="HWG71" s="685"/>
      <c r="HWH71" s="685"/>
      <c r="HWI71" s="685"/>
      <c r="HWJ71" s="685"/>
      <c r="HWK71" s="685"/>
      <c r="HWL71" s="685"/>
      <c r="HWM71" s="685"/>
      <c r="HWN71" s="685"/>
      <c r="HWO71" s="685"/>
      <c r="HWP71" s="685"/>
      <c r="HWQ71" s="685"/>
      <c r="HWR71" s="685"/>
      <c r="HWS71" s="685"/>
      <c r="HWT71" s="685"/>
      <c r="HWU71" s="685"/>
      <c r="HWV71" s="685"/>
      <c r="HWW71" s="685"/>
      <c r="HWX71" s="685"/>
      <c r="HWY71" s="685"/>
      <c r="HWZ71" s="685"/>
      <c r="HXA71" s="685"/>
      <c r="HXB71" s="685"/>
      <c r="HXC71" s="685"/>
      <c r="HXD71" s="685"/>
      <c r="HXE71" s="685"/>
      <c r="HXF71" s="685"/>
      <c r="HXG71" s="685"/>
      <c r="HXH71" s="685"/>
      <c r="HXI71" s="685"/>
      <c r="HXJ71" s="685"/>
      <c r="HXK71" s="685"/>
      <c r="HXL71" s="685"/>
      <c r="HXM71" s="685"/>
      <c r="HXN71" s="685"/>
      <c r="HXO71" s="685"/>
      <c r="HXP71" s="685"/>
      <c r="HXQ71" s="685"/>
      <c r="HXR71" s="685"/>
      <c r="HXS71" s="685"/>
      <c r="HXT71" s="685"/>
      <c r="HXU71" s="685"/>
      <c r="HXV71" s="685"/>
      <c r="HXW71" s="685"/>
      <c r="HXX71" s="685"/>
      <c r="HXY71" s="685"/>
      <c r="HXZ71" s="685"/>
      <c r="HYA71" s="685"/>
      <c r="HYB71" s="685"/>
      <c r="HYC71" s="685"/>
      <c r="HYD71" s="685"/>
      <c r="HYE71" s="685"/>
      <c r="HYF71" s="685"/>
      <c r="HYG71" s="685"/>
      <c r="HYH71" s="685"/>
      <c r="HYI71" s="685"/>
      <c r="HYJ71" s="685"/>
      <c r="HYK71" s="685"/>
      <c r="HYL71" s="685"/>
      <c r="HYM71" s="685"/>
      <c r="HYN71" s="685"/>
      <c r="HYO71" s="685"/>
      <c r="HYP71" s="685"/>
      <c r="HYQ71" s="685"/>
      <c r="HYR71" s="685"/>
      <c r="HYS71" s="685"/>
      <c r="HYT71" s="685"/>
      <c r="HYU71" s="685"/>
      <c r="HYV71" s="685"/>
      <c r="HYW71" s="685"/>
      <c r="HYX71" s="685"/>
      <c r="HYY71" s="685"/>
      <c r="HYZ71" s="685"/>
      <c r="HZA71" s="685"/>
      <c r="HZB71" s="685"/>
      <c r="HZC71" s="685"/>
      <c r="HZD71" s="685"/>
      <c r="HZE71" s="685"/>
      <c r="HZF71" s="685"/>
      <c r="HZG71" s="685"/>
      <c r="HZH71" s="685"/>
      <c r="HZI71" s="685"/>
      <c r="HZJ71" s="685"/>
      <c r="HZK71" s="685"/>
      <c r="HZL71" s="685"/>
      <c r="HZM71" s="685"/>
      <c r="HZN71" s="685"/>
      <c r="HZO71" s="685"/>
      <c r="HZP71" s="685"/>
      <c r="HZQ71" s="685"/>
      <c r="HZR71" s="685"/>
      <c r="HZS71" s="685"/>
      <c r="HZT71" s="685"/>
      <c r="HZU71" s="685"/>
      <c r="HZV71" s="685"/>
      <c r="HZW71" s="685"/>
      <c r="HZX71" s="685"/>
      <c r="HZY71" s="685"/>
      <c r="HZZ71" s="685"/>
      <c r="IAA71" s="685"/>
      <c r="IAB71" s="685"/>
      <c r="IAC71" s="685"/>
      <c r="IAD71" s="685"/>
      <c r="IAE71" s="685"/>
      <c r="IAF71" s="685"/>
      <c r="IAG71" s="685"/>
      <c r="IAH71" s="685"/>
      <c r="IAI71" s="685"/>
      <c r="IAJ71" s="685"/>
      <c r="IAK71" s="685"/>
      <c r="IAL71" s="685"/>
      <c r="IAM71" s="685"/>
      <c r="IAN71" s="685"/>
      <c r="IAO71" s="685"/>
      <c r="IAP71" s="685"/>
      <c r="IAQ71" s="685"/>
      <c r="IAR71" s="685"/>
      <c r="IAS71" s="685"/>
      <c r="IAT71" s="685"/>
      <c r="IAU71" s="685"/>
      <c r="IAV71" s="685"/>
      <c r="IAW71" s="685"/>
      <c r="IAX71" s="685"/>
      <c r="IAY71" s="685"/>
      <c r="IAZ71" s="685"/>
      <c r="IBA71" s="685"/>
      <c r="IBB71" s="685"/>
      <c r="IBC71" s="685"/>
      <c r="IBD71" s="685"/>
      <c r="IBE71" s="685"/>
      <c r="IBF71" s="685"/>
      <c r="IBG71" s="685"/>
      <c r="IBH71" s="685"/>
      <c r="IBI71" s="685"/>
      <c r="IBJ71" s="685"/>
      <c r="IBK71" s="685"/>
      <c r="IBL71" s="685"/>
      <c r="IBM71" s="685"/>
      <c r="IBN71" s="685"/>
      <c r="IBO71" s="685"/>
      <c r="IBP71" s="685"/>
      <c r="IBQ71" s="685"/>
      <c r="IBR71" s="685"/>
      <c r="IBS71" s="685"/>
      <c r="IBT71" s="685"/>
      <c r="IBU71" s="685"/>
      <c r="IBV71" s="685"/>
      <c r="IBW71" s="685"/>
      <c r="IBX71" s="685"/>
      <c r="IBY71" s="685"/>
      <c r="IBZ71" s="685"/>
      <c r="ICA71" s="685"/>
      <c r="ICB71" s="685"/>
      <c r="ICC71" s="685"/>
      <c r="ICD71" s="685"/>
      <c r="ICE71" s="685"/>
      <c r="ICF71" s="685"/>
      <c r="ICG71" s="685"/>
      <c r="ICH71" s="685"/>
      <c r="ICI71" s="685"/>
      <c r="ICJ71" s="685"/>
      <c r="ICK71" s="685"/>
      <c r="ICL71" s="685"/>
      <c r="ICM71" s="685"/>
      <c r="ICN71" s="685"/>
      <c r="ICO71" s="685"/>
      <c r="ICP71" s="685"/>
      <c r="ICQ71" s="685"/>
      <c r="ICR71" s="685"/>
      <c r="ICS71" s="685"/>
      <c r="ICT71" s="685"/>
      <c r="ICU71" s="685"/>
      <c r="ICV71" s="685"/>
      <c r="ICW71" s="685"/>
      <c r="ICX71" s="685"/>
      <c r="ICY71" s="685"/>
      <c r="ICZ71" s="685"/>
      <c r="IDA71" s="685"/>
      <c r="IDB71" s="685"/>
      <c r="IDC71" s="685"/>
      <c r="IDD71" s="685"/>
      <c r="IDE71" s="685"/>
      <c r="IDF71" s="685"/>
      <c r="IDG71" s="685"/>
      <c r="IDH71" s="685"/>
      <c r="IDI71" s="685"/>
      <c r="IDJ71" s="685"/>
      <c r="IDK71" s="685"/>
      <c r="IDL71" s="685"/>
      <c r="IDM71" s="685"/>
      <c r="IDN71" s="685"/>
      <c r="IDO71" s="685"/>
      <c r="IDP71" s="685"/>
      <c r="IDQ71" s="685"/>
      <c r="IDR71" s="685"/>
      <c r="IDS71" s="685"/>
      <c r="IDT71" s="685"/>
      <c r="IDU71" s="685"/>
      <c r="IDV71" s="685"/>
      <c r="IDW71" s="685"/>
      <c r="IDX71" s="685"/>
      <c r="IDY71" s="685"/>
      <c r="IDZ71" s="685"/>
      <c r="IEA71" s="685"/>
      <c r="IEB71" s="685"/>
      <c r="IEC71" s="685"/>
      <c r="IED71" s="685"/>
      <c r="IEE71" s="685"/>
      <c r="IEF71" s="685"/>
      <c r="IEG71" s="685"/>
      <c r="IEH71" s="685"/>
      <c r="IEI71" s="685"/>
      <c r="IEJ71" s="685"/>
      <c r="IEK71" s="685"/>
      <c r="IEL71" s="685"/>
      <c r="IEM71" s="685"/>
      <c r="IEN71" s="685"/>
      <c r="IEO71" s="685"/>
      <c r="IEP71" s="685"/>
      <c r="IEQ71" s="685"/>
      <c r="IER71" s="685"/>
      <c r="IES71" s="685"/>
      <c r="IET71" s="685"/>
      <c r="IEU71" s="685"/>
      <c r="IEV71" s="685"/>
      <c r="IEW71" s="685"/>
      <c r="IEX71" s="685"/>
      <c r="IEY71" s="685"/>
      <c r="IEZ71" s="685"/>
      <c r="IFA71" s="685"/>
      <c r="IFB71" s="685"/>
      <c r="IFC71" s="685"/>
      <c r="IFD71" s="685"/>
      <c r="IFE71" s="685"/>
      <c r="IFF71" s="685"/>
      <c r="IFG71" s="685"/>
      <c r="IFH71" s="685"/>
      <c r="IFI71" s="685"/>
      <c r="IFJ71" s="685"/>
      <c r="IFK71" s="685"/>
      <c r="IFL71" s="685"/>
      <c r="IFM71" s="685"/>
      <c r="IFN71" s="685"/>
      <c r="IFO71" s="685"/>
      <c r="IFP71" s="685"/>
      <c r="IFQ71" s="685"/>
      <c r="IFR71" s="685"/>
      <c r="IFS71" s="685"/>
      <c r="IFT71" s="685"/>
      <c r="IFU71" s="685"/>
      <c r="IFV71" s="685"/>
      <c r="IFW71" s="685"/>
      <c r="IFX71" s="685"/>
      <c r="IFY71" s="685"/>
      <c r="IFZ71" s="685"/>
      <c r="IGA71" s="685"/>
      <c r="IGB71" s="685"/>
      <c r="IGC71" s="685"/>
      <c r="IGD71" s="685"/>
      <c r="IGE71" s="685"/>
      <c r="IGF71" s="685"/>
      <c r="IGG71" s="685"/>
      <c r="IGH71" s="685"/>
      <c r="IGI71" s="685"/>
      <c r="IGJ71" s="685"/>
      <c r="IGK71" s="685"/>
      <c r="IGL71" s="685"/>
      <c r="IGM71" s="685"/>
      <c r="IGN71" s="685"/>
      <c r="IGO71" s="685"/>
      <c r="IGP71" s="685"/>
      <c r="IGQ71" s="685"/>
      <c r="IGR71" s="685"/>
      <c r="IGS71" s="685"/>
      <c r="IGT71" s="685"/>
      <c r="IGU71" s="685"/>
      <c r="IGV71" s="685"/>
      <c r="IGW71" s="685"/>
      <c r="IGX71" s="685"/>
      <c r="IGY71" s="685"/>
      <c r="IGZ71" s="685"/>
      <c r="IHA71" s="685"/>
      <c r="IHB71" s="685"/>
      <c r="IHC71" s="685"/>
      <c r="IHD71" s="685"/>
      <c r="IHE71" s="685"/>
      <c r="IHF71" s="685"/>
      <c r="IHG71" s="685"/>
      <c r="IHH71" s="685"/>
      <c r="IHI71" s="685"/>
      <c r="IHJ71" s="685"/>
      <c r="IHK71" s="685"/>
      <c r="IHL71" s="685"/>
      <c r="IHM71" s="685"/>
      <c r="IHN71" s="685"/>
      <c r="IHO71" s="685"/>
      <c r="IHP71" s="685"/>
      <c r="IHQ71" s="685"/>
      <c r="IHR71" s="685"/>
      <c r="IHS71" s="685"/>
      <c r="IHT71" s="685"/>
      <c r="IHU71" s="685"/>
      <c r="IHV71" s="685"/>
      <c r="IHW71" s="685"/>
      <c r="IHX71" s="685"/>
      <c r="IHY71" s="685"/>
      <c r="IHZ71" s="685"/>
      <c r="IIA71" s="685"/>
      <c r="IIB71" s="685"/>
      <c r="IIC71" s="685"/>
      <c r="IID71" s="685"/>
      <c r="IIE71" s="685"/>
      <c r="IIF71" s="685"/>
      <c r="IIG71" s="685"/>
      <c r="IIH71" s="685"/>
      <c r="III71" s="685"/>
      <c r="IIJ71" s="685"/>
      <c r="IIK71" s="685"/>
      <c r="IIL71" s="685"/>
      <c r="IIM71" s="685"/>
      <c r="IIN71" s="685"/>
      <c r="IIO71" s="685"/>
      <c r="IIP71" s="685"/>
      <c r="IIQ71" s="685"/>
      <c r="IIR71" s="685"/>
      <c r="IIS71" s="685"/>
      <c r="IIT71" s="685"/>
      <c r="IIU71" s="685"/>
      <c r="IIV71" s="685"/>
      <c r="IIW71" s="685"/>
      <c r="IIX71" s="685"/>
      <c r="IIY71" s="685"/>
      <c r="IIZ71" s="685"/>
      <c r="IJA71" s="685"/>
      <c r="IJB71" s="685"/>
      <c r="IJC71" s="685"/>
      <c r="IJD71" s="685"/>
      <c r="IJE71" s="685"/>
      <c r="IJF71" s="685"/>
      <c r="IJG71" s="685"/>
      <c r="IJH71" s="685"/>
      <c r="IJI71" s="685"/>
      <c r="IJJ71" s="685"/>
      <c r="IJK71" s="685"/>
      <c r="IJL71" s="685"/>
      <c r="IJM71" s="685"/>
      <c r="IJN71" s="685"/>
      <c r="IJO71" s="685"/>
      <c r="IJP71" s="685"/>
      <c r="IJQ71" s="685"/>
      <c r="IJR71" s="685"/>
      <c r="IJS71" s="685"/>
      <c r="IJT71" s="685"/>
      <c r="IJU71" s="685"/>
      <c r="IJV71" s="685"/>
      <c r="IJW71" s="685"/>
      <c r="IJX71" s="685"/>
      <c r="IJY71" s="685"/>
      <c r="IJZ71" s="685"/>
      <c r="IKA71" s="685"/>
      <c r="IKB71" s="685"/>
      <c r="IKC71" s="685"/>
      <c r="IKD71" s="685"/>
      <c r="IKE71" s="685"/>
      <c r="IKF71" s="685"/>
      <c r="IKG71" s="685"/>
      <c r="IKH71" s="685"/>
      <c r="IKI71" s="685"/>
      <c r="IKJ71" s="685"/>
      <c r="IKK71" s="685"/>
      <c r="IKL71" s="685"/>
      <c r="IKM71" s="685"/>
      <c r="IKN71" s="685"/>
      <c r="IKO71" s="685"/>
      <c r="IKP71" s="685"/>
      <c r="IKQ71" s="685"/>
      <c r="IKR71" s="685"/>
      <c r="IKS71" s="685"/>
      <c r="IKT71" s="685"/>
      <c r="IKU71" s="685"/>
      <c r="IKV71" s="685"/>
      <c r="IKW71" s="685"/>
      <c r="IKX71" s="685"/>
      <c r="IKY71" s="685"/>
      <c r="IKZ71" s="685"/>
      <c r="ILA71" s="685"/>
      <c r="ILB71" s="685"/>
      <c r="ILC71" s="685"/>
      <c r="ILD71" s="685"/>
      <c r="ILE71" s="685"/>
      <c r="ILF71" s="685"/>
      <c r="ILG71" s="685"/>
      <c r="ILH71" s="685"/>
      <c r="ILI71" s="685"/>
      <c r="ILJ71" s="685"/>
      <c r="ILK71" s="685"/>
      <c r="ILL71" s="685"/>
      <c r="ILM71" s="685"/>
      <c r="ILN71" s="685"/>
      <c r="ILO71" s="685"/>
      <c r="ILP71" s="685"/>
      <c r="ILQ71" s="685"/>
      <c r="ILR71" s="685"/>
      <c r="ILS71" s="685"/>
      <c r="ILT71" s="685"/>
      <c r="ILU71" s="685"/>
      <c r="ILV71" s="685"/>
      <c r="ILW71" s="685"/>
      <c r="ILX71" s="685"/>
      <c r="ILY71" s="685"/>
      <c r="ILZ71" s="685"/>
      <c r="IMA71" s="685"/>
      <c r="IMB71" s="685"/>
      <c r="IMC71" s="685"/>
      <c r="IMD71" s="685"/>
      <c r="IME71" s="685"/>
      <c r="IMF71" s="685"/>
      <c r="IMG71" s="685"/>
      <c r="IMH71" s="685"/>
      <c r="IMI71" s="685"/>
      <c r="IMJ71" s="685"/>
      <c r="IMK71" s="685"/>
      <c r="IML71" s="685"/>
      <c r="IMM71" s="685"/>
      <c r="IMN71" s="685"/>
      <c r="IMO71" s="685"/>
      <c r="IMP71" s="685"/>
      <c r="IMQ71" s="685"/>
      <c r="IMR71" s="685"/>
      <c r="IMS71" s="685"/>
      <c r="IMT71" s="685"/>
      <c r="IMU71" s="685"/>
      <c r="IMV71" s="685"/>
      <c r="IMW71" s="685"/>
      <c r="IMX71" s="685"/>
      <c r="IMY71" s="685"/>
      <c r="IMZ71" s="685"/>
      <c r="INA71" s="685"/>
      <c r="INB71" s="685"/>
      <c r="INC71" s="685"/>
      <c r="IND71" s="685"/>
      <c r="INE71" s="685"/>
      <c r="INF71" s="685"/>
      <c r="ING71" s="685"/>
      <c r="INH71" s="685"/>
      <c r="INI71" s="685"/>
      <c r="INJ71" s="685"/>
      <c r="INK71" s="685"/>
      <c r="INL71" s="685"/>
      <c r="INM71" s="685"/>
      <c r="INN71" s="685"/>
      <c r="INO71" s="685"/>
      <c r="INP71" s="685"/>
      <c r="INQ71" s="685"/>
      <c r="INR71" s="685"/>
      <c r="INS71" s="685"/>
      <c r="INT71" s="685"/>
      <c r="INU71" s="685"/>
      <c r="INV71" s="685"/>
      <c r="INW71" s="685"/>
      <c r="INX71" s="685"/>
      <c r="INY71" s="685"/>
      <c r="INZ71" s="685"/>
      <c r="IOA71" s="685"/>
      <c r="IOB71" s="685"/>
      <c r="IOC71" s="685"/>
      <c r="IOD71" s="685"/>
      <c r="IOE71" s="685"/>
      <c r="IOF71" s="685"/>
      <c r="IOG71" s="685"/>
      <c r="IOH71" s="685"/>
      <c r="IOI71" s="685"/>
      <c r="IOJ71" s="685"/>
      <c r="IOK71" s="685"/>
      <c r="IOL71" s="685"/>
      <c r="IOM71" s="685"/>
      <c r="ION71" s="685"/>
      <c r="IOO71" s="685"/>
      <c r="IOP71" s="685"/>
      <c r="IOQ71" s="685"/>
      <c r="IOR71" s="685"/>
      <c r="IOS71" s="685"/>
      <c r="IOT71" s="685"/>
      <c r="IOU71" s="685"/>
      <c r="IOV71" s="685"/>
      <c r="IOW71" s="685"/>
      <c r="IOX71" s="685"/>
      <c r="IOY71" s="685"/>
      <c r="IOZ71" s="685"/>
      <c r="IPA71" s="685"/>
      <c r="IPB71" s="685"/>
      <c r="IPC71" s="685"/>
      <c r="IPD71" s="685"/>
      <c r="IPE71" s="685"/>
      <c r="IPF71" s="685"/>
      <c r="IPG71" s="685"/>
      <c r="IPH71" s="685"/>
      <c r="IPI71" s="685"/>
      <c r="IPJ71" s="685"/>
      <c r="IPK71" s="685"/>
      <c r="IPL71" s="685"/>
      <c r="IPM71" s="685"/>
      <c r="IPN71" s="685"/>
      <c r="IPO71" s="685"/>
      <c r="IPP71" s="685"/>
      <c r="IPQ71" s="685"/>
      <c r="IPR71" s="685"/>
      <c r="IPS71" s="685"/>
      <c r="IPT71" s="685"/>
      <c r="IPU71" s="685"/>
      <c r="IPV71" s="685"/>
      <c r="IPW71" s="685"/>
      <c r="IPX71" s="685"/>
      <c r="IPY71" s="685"/>
      <c r="IPZ71" s="685"/>
      <c r="IQA71" s="685"/>
      <c r="IQB71" s="685"/>
      <c r="IQC71" s="685"/>
      <c r="IQD71" s="685"/>
      <c r="IQE71" s="685"/>
      <c r="IQF71" s="685"/>
      <c r="IQG71" s="685"/>
      <c r="IQH71" s="685"/>
      <c r="IQI71" s="685"/>
      <c r="IQJ71" s="685"/>
      <c r="IQK71" s="685"/>
      <c r="IQL71" s="685"/>
      <c r="IQM71" s="685"/>
      <c r="IQN71" s="685"/>
      <c r="IQO71" s="685"/>
      <c r="IQP71" s="685"/>
      <c r="IQQ71" s="685"/>
      <c r="IQR71" s="685"/>
      <c r="IQS71" s="685"/>
      <c r="IQT71" s="685"/>
      <c r="IQU71" s="685"/>
      <c r="IQV71" s="685"/>
      <c r="IQW71" s="685"/>
      <c r="IQX71" s="685"/>
      <c r="IQY71" s="685"/>
      <c r="IQZ71" s="685"/>
      <c r="IRA71" s="685"/>
      <c r="IRB71" s="685"/>
      <c r="IRC71" s="685"/>
      <c r="IRD71" s="685"/>
      <c r="IRE71" s="685"/>
      <c r="IRF71" s="685"/>
      <c r="IRG71" s="685"/>
      <c r="IRH71" s="685"/>
      <c r="IRI71" s="685"/>
      <c r="IRJ71" s="685"/>
      <c r="IRK71" s="685"/>
      <c r="IRL71" s="685"/>
      <c r="IRM71" s="685"/>
      <c r="IRN71" s="685"/>
      <c r="IRO71" s="685"/>
      <c r="IRP71" s="685"/>
      <c r="IRQ71" s="685"/>
      <c r="IRR71" s="685"/>
      <c r="IRS71" s="685"/>
      <c r="IRT71" s="685"/>
      <c r="IRU71" s="685"/>
      <c r="IRV71" s="685"/>
      <c r="IRW71" s="685"/>
      <c r="IRX71" s="685"/>
      <c r="IRY71" s="685"/>
      <c r="IRZ71" s="685"/>
      <c r="ISA71" s="685"/>
      <c r="ISB71" s="685"/>
      <c r="ISC71" s="685"/>
      <c r="ISD71" s="685"/>
      <c r="ISE71" s="685"/>
      <c r="ISF71" s="685"/>
      <c r="ISG71" s="685"/>
      <c r="ISH71" s="685"/>
      <c r="ISI71" s="685"/>
      <c r="ISJ71" s="685"/>
      <c r="ISK71" s="685"/>
      <c r="ISL71" s="685"/>
      <c r="ISM71" s="685"/>
      <c r="ISN71" s="685"/>
      <c r="ISO71" s="685"/>
      <c r="ISP71" s="685"/>
      <c r="ISQ71" s="685"/>
      <c r="ISR71" s="685"/>
      <c r="ISS71" s="685"/>
      <c r="IST71" s="685"/>
      <c r="ISU71" s="685"/>
      <c r="ISV71" s="685"/>
      <c r="ISW71" s="685"/>
      <c r="ISX71" s="685"/>
      <c r="ISY71" s="685"/>
      <c r="ISZ71" s="685"/>
      <c r="ITA71" s="685"/>
      <c r="ITB71" s="685"/>
      <c r="ITC71" s="685"/>
      <c r="ITD71" s="685"/>
      <c r="ITE71" s="685"/>
      <c r="ITF71" s="685"/>
      <c r="ITG71" s="685"/>
      <c r="ITH71" s="685"/>
      <c r="ITI71" s="685"/>
      <c r="ITJ71" s="685"/>
      <c r="ITK71" s="685"/>
      <c r="ITL71" s="685"/>
      <c r="ITM71" s="685"/>
      <c r="ITN71" s="685"/>
      <c r="ITO71" s="685"/>
      <c r="ITP71" s="685"/>
      <c r="ITQ71" s="685"/>
      <c r="ITR71" s="685"/>
      <c r="ITS71" s="685"/>
      <c r="ITT71" s="685"/>
      <c r="ITU71" s="685"/>
      <c r="ITV71" s="685"/>
      <c r="ITW71" s="685"/>
      <c r="ITX71" s="685"/>
      <c r="ITY71" s="685"/>
      <c r="ITZ71" s="685"/>
      <c r="IUA71" s="685"/>
      <c r="IUB71" s="685"/>
      <c r="IUC71" s="685"/>
      <c r="IUD71" s="685"/>
      <c r="IUE71" s="685"/>
      <c r="IUF71" s="685"/>
      <c r="IUG71" s="685"/>
      <c r="IUH71" s="685"/>
      <c r="IUI71" s="685"/>
      <c r="IUJ71" s="685"/>
      <c r="IUK71" s="685"/>
      <c r="IUL71" s="685"/>
      <c r="IUM71" s="685"/>
      <c r="IUN71" s="685"/>
      <c r="IUO71" s="685"/>
      <c r="IUP71" s="685"/>
      <c r="IUQ71" s="685"/>
      <c r="IUR71" s="685"/>
      <c r="IUS71" s="685"/>
      <c r="IUT71" s="685"/>
      <c r="IUU71" s="685"/>
      <c r="IUV71" s="685"/>
      <c r="IUW71" s="685"/>
      <c r="IUX71" s="685"/>
      <c r="IUY71" s="685"/>
      <c r="IUZ71" s="685"/>
      <c r="IVA71" s="685"/>
      <c r="IVB71" s="685"/>
      <c r="IVC71" s="685"/>
      <c r="IVD71" s="685"/>
      <c r="IVE71" s="685"/>
      <c r="IVF71" s="685"/>
      <c r="IVG71" s="685"/>
      <c r="IVH71" s="685"/>
      <c r="IVI71" s="685"/>
      <c r="IVJ71" s="685"/>
      <c r="IVK71" s="685"/>
      <c r="IVL71" s="685"/>
      <c r="IVM71" s="685"/>
      <c r="IVN71" s="685"/>
      <c r="IVO71" s="685"/>
      <c r="IVP71" s="685"/>
      <c r="IVQ71" s="685"/>
      <c r="IVR71" s="685"/>
      <c r="IVS71" s="685"/>
      <c r="IVT71" s="685"/>
      <c r="IVU71" s="685"/>
      <c r="IVV71" s="685"/>
      <c r="IVW71" s="685"/>
      <c r="IVX71" s="685"/>
      <c r="IVY71" s="685"/>
      <c r="IVZ71" s="685"/>
      <c r="IWA71" s="685"/>
      <c r="IWB71" s="685"/>
      <c r="IWC71" s="685"/>
      <c r="IWD71" s="685"/>
      <c r="IWE71" s="685"/>
      <c r="IWF71" s="685"/>
      <c r="IWG71" s="685"/>
      <c r="IWH71" s="685"/>
      <c r="IWI71" s="685"/>
      <c r="IWJ71" s="685"/>
      <c r="IWK71" s="685"/>
      <c r="IWL71" s="685"/>
      <c r="IWM71" s="685"/>
      <c r="IWN71" s="685"/>
      <c r="IWO71" s="685"/>
      <c r="IWP71" s="685"/>
      <c r="IWQ71" s="685"/>
      <c r="IWR71" s="685"/>
      <c r="IWS71" s="685"/>
      <c r="IWT71" s="685"/>
      <c r="IWU71" s="685"/>
      <c r="IWV71" s="685"/>
      <c r="IWW71" s="685"/>
      <c r="IWX71" s="685"/>
      <c r="IWY71" s="685"/>
      <c r="IWZ71" s="685"/>
      <c r="IXA71" s="685"/>
      <c r="IXB71" s="685"/>
      <c r="IXC71" s="685"/>
      <c r="IXD71" s="685"/>
      <c r="IXE71" s="685"/>
      <c r="IXF71" s="685"/>
      <c r="IXG71" s="685"/>
      <c r="IXH71" s="685"/>
      <c r="IXI71" s="685"/>
      <c r="IXJ71" s="685"/>
      <c r="IXK71" s="685"/>
      <c r="IXL71" s="685"/>
      <c r="IXM71" s="685"/>
      <c r="IXN71" s="685"/>
      <c r="IXO71" s="685"/>
      <c r="IXP71" s="685"/>
      <c r="IXQ71" s="685"/>
      <c r="IXR71" s="685"/>
      <c r="IXS71" s="685"/>
      <c r="IXT71" s="685"/>
      <c r="IXU71" s="685"/>
      <c r="IXV71" s="685"/>
      <c r="IXW71" s="685"/>
      <c r="IXX71" s="685"/>
      <c r="IXY71" s="685"/>
      <c r="IXZ71" s="685"/>
      <c r="IYA71" s="685"/>
      <c r="IYB71" s="685"/>
      <c r="IYC71" s="685"/>
      <c r="IYD71" s="685"/>
      <c r="IYE71" s="685"/>
      <c r="IYF71" s="685"/>
      <c r="IYG71" s="685"/>
      <c r="IYH71" s="685"/>
      <c r="IYI71" s="685"/>
      <c r="IYJ71" s="685"/>
      <c r="IYK71" s="685"/>
      <c r="IYL71" s="685"/>
      <c r="IYM71" s="685"/>
      <c r="IYN71" s="685"/>
      <c r="IYO71" s="685"/>
      <c r="IYP71" s="685"/>
      <c r="IYQ71" s="685"/>
      <c r="IYR71" s="685"/>
      <c r="IYS71" s="685"/>
      <c r="IYT71" s="685"/>
      <c r="IYU71" s="685"/>
      <c r="IYV71" s="685"/>
      <c r="IYW71" s="685"/>
      <c r="IYX71" s="685"/>
      <c r="IYY71" s="685"/>
      <c r="IYZ71" s="685"/>
      <c r="IZA71" s="685"/>
      <c r="IZB71" s="685"/>
      <c r="IZC71" s="685"/>
      <c r="IZD71" s="685"/>
      <c r="IZE71" s="685"/>
      <c r="IZF71" s="685"/>
      <c r="IZG71" s="685"/>
      <c r="IZH71" s="685"/>
      <c r="IZI71" s="685"/>
      <c r="IZJ71" s="685"/>
      <c r="IZK71" s="685"/>
      <c r="IZL71" s="685"/>
      <c r="IZM71" s="685"/>
      <c r="IZN71" s="685"/>
      <c r="IZO71" s="685"/>
      <c r="IZP71" s="685"/>
      <c r="IZQ71" s="685"/>
      <c r="IZR71" s="685"/>
      <c r="IZS71" s="685"/>
      <c r="IZT71" s="685"/>
      <c r="IZU71" s="685"/>
      <c r="IZV71" s="685"/>
      <c r="IZW71" s="685"/>
      <c r="IZX71" s="685"/>
      <c r="IZY71" s="685"/>
      <c r="IZZ71" s="685"/>
      <c r="JAA71" s="685"/>
      <c r="JAB71" s="685"/>
      <c r="JAC71" s="685"/>
      <c r="JAD71" s="685"/>
      <c r="JAE71" s="685"/>
      <c r="JAF71" s="685"/>
      <c r="JAG71" s="685"/>
      <c r="JAH71" s="685"/>
      <c r="JAI71" s="685"/>
      <c r="JAJ71" s="685"/>
      <c r="JAK71" s="685"/>
      <c r="JAL71" s="685"/>
      <c r="JAM71" s="685"/>
      <c r="JAN71" s="685"/>
      <c r="JAO71" s="685"/>
      <c r="JAP71" s="685"/>
      <c r="JAQ71" s="685"/>
      <c r="JAR71" s="685"/>
      <c r="JAS71" s="685"/>
      <c r="JAT71" s="685"/>
      <c r="JAU71" s="685"/>
      <c r="JAV71" s="685"/>
      <c r="JAW71" s="685"/>
      <c r="JAX71" s="685"/>
      <c r="JAY71" s="685"/>
      <c r="JAZ71" s="685"/>
      <c r="JBA71" s="685"/>
      <c r="JBB71" s="685"/>
      <c r="JBC71" s="685"/>
      <c r="JBD71" s="685"/>
      <c r="JBE71" s="685"/>
      <c r="JBF71" s="685"/>
      <c r="JBG71" s="685"/>
      <c r="JBH71" s="685"/>
      <c r="JBI71" s="685"/>
      <c r="JBJ71" s="685"/>
      <c r="JBK71" s="685"/>
      <c r="JBL71" s="685"/>
      <c r="JBM71" s="685"/>
      <c r="JBN71" s="685"/>
      <c r="JBO71" s="685"/>
      <c r="JBP71" s="685"/>
      <c r="JBQ71" s="685"/>
      <c r="JBR71" s="685"/>
      <c r="JBS71" s="685"/>
      <c r="JBT71" s="685"/>
      <c r="JBU71" s="685"/>
      <c r="JBV71" s="685"/>
      <c r="JBW71" s="685"/>
      <c r="JBX71" s="685"/>
      <c r="JBY71" s="685"/>
      <c r="JBZ71" s="685"/>
      <c r="JCA71" s="685"/>
      <c r="JCB71" s="685"/>
      <c r="JCC71" s="685"/>
      <c r="JCD71" s="685"/>
      <c r="JCE71" s="685"/>
      <c r="JCF71" s="685"/>
      <c r="JCG71" s="685"/>
      <c r="JCH71" s="685"/>
      <c r="JCI71" s="685"/>
      <c r="JCJ71" s="685"/>
      <c r="JCK71" s="685"/>
      <c r="JCL71" s="685"/>
      <c r="JCM71" s="685"/>
      <c r="JCN71" s="685"/>
      <c r="JCO71" s="685"/>
      <c r="JCP71" s="685"/>
      <c r="JCQ71" s="685"/>
      <c r="JCR71" s="685"/>
      <c r="JCS71" s="685"/>
      <c r="JCT71" s="685"/>
      <c r="JCU71" s="685"/>
      <c r="JCV71" s="685"/>
      <c r="JCW71" s="685"/>
      <c r="JCX71" s="685"/>
      <c r="JCY71" s="685"/>
      <c r="JCZ71" s="685"/>
      <c r="JDA71" s="685"/>
      <c r="JDB71" s="685"/>
      <c r="JDC71" s="685"/>
      <c r="JDD71" s="685"/>
      <c r="JDE71" s="685"/>
      <c r="JDF71" s="685"/>
      <c r="JDG71" s="685"/>
      <c r="JDH71" s="685"/>
      <c r="JDI71" s="685"/>
      <c r="JDJ71" s="685"/>
      <c r="JDK71" s="685"/>
      <c r="JDL71" s="685"/>
      <c r="JDM71" s="685"/>
      <c r="JDN71" s="685"/>
      <c r="JDO71" s="685"/>
      <c r="JDP71" s="685"/>
      <c r="JDQ71" s="685"/>
      <c r="JDR71" s="685"/>
      <c r="JDS71" s="685"/>
      <c r="JDT71" s="685"/>
      <c r="JDU71" s="685"/>
      <c r="JDV71" s="685"/>
      <c r="JDW71" s="685"/>
      <c r="JDX71" s="685"/>
      <c r="JDY71" s="685"/>
      <c r="JDZ71" s="685"/>
      <c r="JEA71" s="685"/>
      <c r="JEB71" s="685"/>
      <c r="JEC71" s="685"/>
      <c r="JED71" s="685"/>
      <c r="JEE71" s="685"/>
      <c r="JEF71" s="685"/>
      <c r="JEG71" s="685"/>
      <c r="JEH71" s="685"/>
      <c r="JEI71" s="685"/>
      <c r="JEJ71" s="685"/>
      <c r="JEK71" s="685"/>
      <c r="JEL71" s="685"/>
      <c r="JEM71" s="685"/>
      <c r="JEN71" s="685"/>
      <c r="JEO71" s="685"/>
      <c r="JEP71" s="685"/>
      <c r="JEQ71" s="685"/>
      <c r="JER71" s="685"/>
      <c r="JES71" s="685"/>
      <c r="JET71" s="685"/>
      <c r="JEU71" s="685"/>
      <c r="JEV71" s="685"/>
      <c r="JEW71" s="685"/>
      <c r="JEX71" s="685"/>
      <c r="JEY71" s="685"/>
      <c r="JEZ71" s="685"/>
      <c r="JFA71" s="685"/>
      <c r="JFB71" s="685"/>
      <c r="JFC71" s="685"/>
      <c r="JFD71" s="685"/>
      <c r="JFE71" s="685"/>
      <c r="JFF71" s="685"/>
      <c r="JFG71" s="685"/>
      <c r="JFH71" s="685"/>
      <c r="JFI71" s="685"/>
      <c r="JFJ71" s="685"/>
      <c r="JFK71" s="685"/>
      <c r="JFL71" s="685"/>
      <c r="JFM71" s="685"/>
      <c r="JFN71" s="685"/>
      <c r="JFO71" s="685"/>
      <c r="JFP71" s="685"/>
      <c r="JFQ71" s="685"/>
      <c r="JFR71" s="685"/>
      <c r="JFS71" s="685"/>
      <c r="JFT71" s="685"/>
      <c r="JFU71" s="685"/>
      <c r="JFV71" s="685"/>
      <c r="JFW71" s="685"/>
      <c r="JFX71" s="685"/>
      <c r="JFY71" s="685"/>
      <c r="JFZ71" s="685"/>
      <c r="JGA71" s="685"/>
      <c r="JGB71" s="685"/>
      <c r="JGC71" s="685"/>
      <c r="JGD71" s="685"/>
      <c r="JGE71" s="685"/>
      <c r="JGF71" s="685"/>
      <c r="JGG71" s="685"/>
      <c r="JGH71" s="685"/>
      <c r="JGI71" s="685"/>
      <c r="JGJ71" s="685"/>
      <c r="JGK71" s="685"/>
      <c r="JGL71" s="685"/>
      <c r="JGM71" s="685"/>
      <c r="JGN71" s="685"/>
      <c r="JGO71" s="685"/>
      <c r="JGP71" s="685"/>
      <c r="JGQ71" s="685"/>
      <c r="JGR71" s="685"/>
      <c r="JGS71" s="685"/>
      <c r="JGT71" s="685"/>
      <c r="JGU71" s="685"/>
      <c r="JGV71" s="685"/>
      <c r="JGW71" s="685"/>
      <c r="JGX71" s="685"/>
      <c r="JGY71" s="685"/>
      <c r="JGZ71" s="685"/>
      <c r="JHA71" s="685"/>
      <c r="JHB71" s="685"/>
      <c r="JHC71" s="685"/>
      <c r="JHD71" s="685"/>
      <c r="JHE71" s="685"/>
      <c r="JHF71" s="685"/>
      <c r="JHG71" s="685"/>
      <c r="JHH71" s="685"/>
      <c r="JHI71" s="685"/>
      <c r="JHJ71" s="685"/>
      <c r="JHK71" s="685"/>
      <c r="JHL71" s="685"/>
      <c r="JHM71" s="685"/>
      <c r="JHN71" s="685"/>
      <c r="JHO71" s="685"/>
      <c r="JHP71" s="685"/>
      <c r="JHQ71" s="685"/>
      <c r="JHR71" s="685"/>
      <c r="JHS71" s="685"/>
      <c r="JHT71" s="685"/>
      <c r="JHU71" s="685"/>
      <c r="JHV71" s="685"/>
      <c r="JHW71" s="685"/>
      <c r="JHX71" s="685"/>
      <c r="JHY71" s="685"/>
      <c r="JHZ71" s="685"/>
      <c r="JIA71" s="685"/>
      <c r="JIB71" s="685"/>
      <c r="JIC71" s="685"/>
      <c r="JID71" s="685"/>
      <c r="JIE71" s="685"/>
      <c r="JIF71" s="685"/>
      <c r="JIG71" s="685"/>
      <c r="JIH71" s="685"/>
      <c r="JII71" s="685"/>
      <c r="JIJ71" s="685"/>
      <c r="JIK71" s="685"/>
      <c r="JIL71" s="685"/>
      <c r="JIM71" s="685"/>
      <c r="JIN71" s="685"/>
      <c r="JIO71" s="685"/>
      <c r="JIP71" s="685"/>
      <c r="JIQ71" s="685"/>
      <c r="JIR71" s="685"/>
      <c r="JIS71" s="685"/>
      <c r="JIT71" s="685"/>
      <c r="JIU71" s="685"/>
      <c r="JIV71" s="685"/>
      <c r="JIW71" s="685"/>
      <c r="JIX71" s="685"/>
      <c r="JIY71" s="685"/>
      <c r="JIZ71" s="685"/>
      <c r="JJA71" s="685"/>
      <c r="JJB71" s="685"/>
      <c r="JJC71" s="685"/>
      <c r="JJD71" s="685"/>
      <c r="JJE71" s="685"/>
      <c r="JJF71" s="685"/>
      <c r="JJG71" s="685"/>
      <c r="JJH71" s="685"/>
      <c r="JJI71" s="685"/>
      <c r="JJJ71" s="685"/>
      <c r="JJK71" s="685"/>
      <c r="JJL71" s="685"/>
      <c r="JJM71" s="685"/>
      <c r="JJN71" s="685"/>
      <c r="JJO71" s="685"/>
      <c r="JJP71" s="685"/>
      <c r="JJQ71" s="685"/>
      <c r="JJR71" s="685"/>
      <c r="JJS71" s="685"/>
      <c r="JJT71" s="685"/>
      <c r="JJU71" s="685"/>
      <c r="JJV71" s="685"/>
      <c r="JJW71" s="685"/>
      <c r="JJX71" s="685"/>
      <c r="JJY71" s="685"/>
      <c r="JJZ71" s="685"/>
      <c r="JKA71" s="685"/>
      <c r="JKB71" s="685"/>
      <c r="JKC71" s="685"/>
      <c r="JKD71" s="685"/>
      <c r="JKE71" s="685"/>
      <c r="JKF71" s="685"/>
      <c r="JKG71" s="685"/>
      <c r="JKH71" s="685"/>
      <c r="JKI71" s="685"/>
      <c r="JKJ71" s="685"/>
      <c r="JKK71" s="685"/>
      <c r="JKL71" s="685"/>
      <c r="JKM71" s="685"/>
      <c r="JKN71" s="685"/>
      <c r="JKO71" s="685"/>
      <c r="JKP71" s="685"/>
      <c r="JKQ71" s="685"/>
      <c r="JKR71" s="685"/>
      <c r="JKS71" s="685"/>
      <c r="JKT71" s="685"/>
      <c r="JKU71" s="685"/>
      <c r="JKV71" s="685"/>
      <c r="JKW71" s="685"/>
      <c r="JKX71" s="685"/>
      <c r="JKY71" s="685"/>
      <c r="JKZ71" s="685"/>
      <c r="JLA71" s="685"/>
      <c r="JLB71" s="685"/>
      <c r="JLC71" s="685"/>
      <c r="JLD71" s="685"/>
      <c r="JLE71" s="685"/>
      <c r="JLF71" s="685"/>
      <c r="JLG71" s="685"/>
      <c r="JLH71" s="685"/>
      <c r="JLI71" s="685"/>
      <c r="JLJ71" s="685"/>
      <c r="JLK71" s="685"/>
      <c r="JLL71" s="685"/>
      <c r="JLM71" s="685"/>
      <c r="JLN71" s="685"/>
      <c r="JLO71" s="685"/>
      <c r="JLP71" s="685"/>
      <c r="JLQ71" s="685"/>
      <c r="JLR71" s="685"/>
      <c r="JLS71" s="685"/>
      <c r="JLT71" s="685"/>
      <c r="JLU71" s="685"/>
      <c r="JLV71" s="685"/>
      <c r="JLW71" s="685"/>
      <c r="JLX71" s="685"/>
      <c r="JLY71" s="685"/>
      <c r="JLZ71" s="685"/>
      <c r="JMA71" s="685"/>
      <c r="JMB71" s="685"/>
      <c r="JMC71" s="685"/>
      <c r="JMD71" s="685"/>
      <c r="JME71" s="685"/>
      <c r="JMF71" s="685"/>
      <c r="JMG71" s="685"/>
      <c r="JMH71" s="685"/>
      <c r="JMI71" s="685"/>
      <c r="JMJ71" s="685"/>
      <c r="JMK71" s="685"/>
      <c r="JML71" s="685"/>
      <c r="JMM71" s="685"/>
      <c r="JMN71" s="685"/>
      <c r="JMO71" s="685"/>
      <c r="JMP71" s="685"/>
      <c r="JMQ71" s="685"/>
      <c r="JMR71" s="685"/>
      <c r="JMS71" s="685"/>
      <c r="JMT71" s="685"/>
      <c r="JMU71" s="685"/>
      <c r="JMV71" s="685"/>
      <c r="JMW71" s="685"/>
      <c r="JMX71" s="685"/>
      <c r="JMY71" s="685"/>
      <c r="JMZ71" s="685"/>
      <c r="JNA71" s="685"/>
      <c r="JNB71" s="685"/>
      <c r="JNC71" s="685"/>
      <c r="JND71" s="685"/>
      <c r="JNE71" s="685"/>
      <c r="JNF71" s="685"/>
      <c r="JNG71" s="685"/>
      <c r="JNH71" s="685"/>
      <c r="JNI71" s="685"/>
      <c r="JNJ71" s="685"/>
      <c r="JNK71" s="685"/>
      <c r="JNL71" s="685"/>
      <c r="JNM71" s="685"/>
      <c r="JNN71" s="685"/>
      <c r="JNO71" s="685"/>
      <c r="JNP71" s="685"/>
      <c r="JNQ71" s="685"/>
      <c r="JNR71" s="685"/>
      <c r="JNS71" s="685"/>
      <c r="JNT71" s="685"/>
      <c r="JNU71" s="685"/>
      <c r="JNV71" s="685"/>
      <c r="JNW71" s="685"/>
      <c r="JNX71" s="685"/>
      <c r="JNY71" s="685"/>
      <c r="JNZ71" s="685"/>
      <c r="JOA71" s="685"/>
      <c r="JOB71" s="685"/>
      <c r="JOC71" s="685"/>
      <c r="JOD71" s="685"/>
      <c r="JOE71" s="685"/>
      <c r="JOF71" s="685"/>
      <c r="JOG71" s="685"/>
      <c r="JOH71" s="685"/>
      <c r="JOI71" s="685"/>
      <c r="JOJ71" s="685"/>
      <c r="JOK71" s="685"/>
      <c r="JOL71" s="685"/>
      <c r="JOM71" s="685"/>
      <c r="JON71" s="685"/>
      <c r="JOO71" s="685"/>
      <c r="JOP71" s="685"/>
      <c r="JOQ71" s="685"/>
      <c r="JOR71" s="685"/>
      <c r="JOS71" s="685"/>
      <c r="JOT71" s="685"/>
      <c r="JOU71" s="685"/>
      <c r="JOV71" s="685"/>
      <c r="JOW71" s="685"/>
      <c r="JOX71" s="685"/>
      <c r="JOY71" s="685"/>
      <c r="JOZ71" s="685"/>
      <c r="JPA71" s="685"/>
      <c r="JPB71" s="685"/>
      <c r="JPC71" s="685"/>
      <c r="JPD71" s="685"/>
      <c r="JPE71" s="685"/>
      <c r="JPF71" s="685"/>
      <c r="JPG71" s="685"/>
      <c r="JPH71" s="685"/>
      <c r="JPI71" s="685"/>
      <c r="JPJ71" s="685"/>
      <c r="JPK71" s="685"/>
      <c r="JPL71" s="685"/>
      <c r="JPM71" s="685"/>
      <c r="JPN71" s="685"/>
      <c r="JPO71" s="685"/>
      <c r="JPP71" s="685"/>
      <c r="JPQ71" s="685"/>
      <c r="JPR71" s="685"/>
      <c r="JPS71" s="685"/>
      <c r="JPT71" s="685"/>
      <c r="JPU71" s="685"/>
      <c r="JPV71" s="685"/>
      <c r="JPW71" s="685"/>
      <c r="JPX71" s="685"/>
      <c r="JPY71" s="685"/>
      <c r="JPZ71" s="685"/>
      <c r="JQA71" s="685"/>
      <c r="JQB71" s="685"/>
      <c r="JQC71" s="685"/>
      <c r="JQD71" s="685"/>
      <c r="JQE71" s="685"/>
      <c r="JQF71" s="685"/>
      <c r="JQG71" s="685"/>
      <c r="JQH71" s="685"/>
      <c r="JQI71" s="685"/>
      <c r="JQJ71" s="685"/>
      <c r="JQK71" s="685"/>
      <c r="JQL71" s="685"/>
      <c r="JQM71" s="685"/>
      <c r="JQN71" s="685"/>
      <c r="JQO71" s="685"/>
      <c r="JQP71" s="685"/>
      <c r="JQQ71" s="685"/>
      <c r="JQR71" s="685"/>
      <c r="JQS71" s="685"/>
      <c r="JQT71" s="685"/>
      <c r="JQU71" s="685"/>
      <c r="JQV71" s="685"/>
      <c r="JQW71" s="685"/>
      <c r="JQX71" s="685"/>
      <c r="JQY71" s="685"/>
      <c r="JQZ71" s="685"/>
      <c r="JRA71" s="685"/>
      <c r="JRB71" s="685"/>
      <c r="JRC71" s="685"/>
      <c r="JRD71" s="685"/>
      <c r="JRE71" s="685"/>
      <c r="JRF71" s="685"/>
      <c r="JRG71" s="685"/>
      <c r="JRH71" s="685"/>
      <c r="JRI71" s="685"/>
      <c r="JRJ71" s="685"/>
      <c r="JRK71" s="685"/>
      <c r="JRL71" s="685"/>
      <c r="JRM71" s="685"/>
      <c r="JRN71" s="685"/>
      <c r="JRO71" s="685"/>
      <c r="JRP71" s="685"/>
      <c r="JRQ71" s="685"/>
      <c r="JRR71" s="685"/>
      <c r="JRS71" s="685"/>
      <c r="JRT71" s="685"/>
      <c r="JRU71" s="685"/>
      <c r="JRV71" s="685"/>
      <c r="JRW71" s="685"/>
      <c r="JRX71" s="685"/>
      <c r="JRY71" s="685"/>
      <c r="JRZ71" s="685"/>
      <c r="JSA71" s="685"/>
      <c r="JSB71" s="685"/>
      <c r="JSC71" s="685"/>
      <c r="JSD71" s="685"/>
      <c r="JSE71" s="685"/>
      <c r="JSF71" s="685"/>
      <c r="JSG71" s="685"/>
      <c r="JSH71" s="685"/>
      <c r="JSI71" s="685"/>
      <c r="JSJ71" s="685"/>
      <c r="JSK71" s="685"/>
      <c r="JSL71" s="685"/>
      <c r="JSM71" s="685"/>
      <c r="JSN71" s="685"/>
      <c r="JSO71" s="685"/>
      <c r="JSP71" s="685"/>
      <c r="JSQ71" s="685"/>
      <c r="JSR71" s="685"/>
      <c r="JSS71" s="685"/>
      <c r="JST71" s="685"/>
      <c r="JSU71" s="685"/>
      <c r="JSV71" s="685"/>
      <c r="JSW71" s="685"/>
      <c r="JSX71" s="685"/>
      <c r="JSY71" s="685"/>
      <c r="JSZ71" s="685"/>
      <c r="JTA71" s="685"/>
      <c r="JTB71" s="685"/>
      <c r="JTC71" s="685"/>
      <c r="JTD71" s="685"/>
      <c r="JTE71" s="685"/>
      <c r="JTF71" s="685"/>
      <c r="JTG71" s="685"/>
      <c r="JTH71" s="685"/>
      <c r="JTI71" s="685"/>
      <c r="JTJ71" s="685"/>
      <c r="JTK71" s="685"/>
      <c r="JTL71" s="685"/>
      <c r="JTM71" s="685"/>
      <c r="JTN71" s="685"/>
      <c r="JTO71" s="685"/>
      <c r="JTP71" s="685"/>
      <c r="JTQ71" s="685"/>
      <c r="JTR71" s="685"/>
      <c r="JTS71" s="685"/>
      <c r="JTT71" s="685"/>
      <c r="JTU71" s="685"/>
      <c r="JTV71" s="685"/>
      <c r="JTW71" s="685"/>
      <c r="JTX71" s="685"/>
      <c r="JTY71" s="685"/>
      <c r="JTZ71" s="685"/>
      <c r="JUA71" s="685"/>
      <c r="JUB71" s="685"/>
      <c r="JUC71" s="685"/>
      <c r="JUD71" s="685"/>
      <c r="JUE71" s="685"/>
      <c r="JUF71" s="685"/>
      <c r="JUG71" s="685"/>
      <c r="JUH71" s="685"/>
      <c r="JUI71" s="685"/>
      <c r="JUJ71" s="685"/>
      <c r="JUK71" s="685"/>
      <c r="JUL71" s="685"/>
      <c r="JUM71" s="685"/>
      <c r="JUN71" s="685"/>
      <c r="JUO71" s="685"/>
      <c r="JUP71" s="685"/>
      <c r="JUQ71" s="685"/>
      <c r="JUR71" s="685"/>
      <c r="JUS71" s="685"/>
      <c r="JUT71" s="685"/>
      <c r="JUU71" s="685"/>
      <c r="JUV71" s="685"/>
      <c r="JUW71" s="685"/>
      <c r="JUX71" s="685"/>
      <c r="JUY71" s="685"/>
      <c r="JUZ71" s="685"/>
      <c r="JVA71" s="685"/>
      <c r="JVB71" s="685"/>
      <c r="JVC71" s="685"/>
      <c r="JVD71" s="685"/>
      <c r="JVE71" s="685"/>
      <c r="JVF71" s="685"/>
      <c r="JVG71" s="685"/>
      <c r="JVH71" s="685"/>
      <c r="JVI71" s="685"/>
      <c r="JVJ71" s="685"/>
      <c r="JVK71" s="685"/>
      <c r="JVL71" s="685"/>
      <c r="JVM71" s="685"/>
      <c r="JVN71" s="685"/>
      <c r="JVO71" s="685"/>
      <c r="JVP71" s="685"/>
      <c r="JVQ71" s="685"/>
      <c r="JVR71" s="685"/>
      <c r="JVS71" s="685"/>
      <c r="JVT71" s="685"/>
      <c r="JVU71" s="685"/>
      <c r="JVV71" s="685"/>
      <c r="JVW71" s="685"/>
      <c r="JVX71" s="685"/>
      <c r="JVY71" s="685"/>
      <c r="JVZ71" s="685"/>
      <c r="JWA71" s="685"/>
      <c r="JWB71" s="685"/>
      <c r="JWC71" s="685"/>
      <c r="JWD71" s="685"/>
      <c r="JWE71" s="685"/>
      <c r="JWF71" s="685"/>
      <c r="JWG71" s="685"/>
      <c r="JWH71" s="685"/>
      <c r="JWI71" s="685"/>
      <c r="JWJ71" s="685"/>
      <c r="JWK71" s="685"/>
      <c r="JWL71" s="685"/>
      <c r="JWM71" s="685"/>
      <c r="JWN71" s="685"/>
      <c r="JWO71" s="685"/>
      <c r="JWP71" s="685"/>
      <c r="JWQ71" s="685"/>
      <c r="JWR71" s="685"/>
      <c r="JWS71" s="685"/>
      <c r="JWT71" s="685"/>
      <c r="JWU71" s="685"/>
      <c r="JWV71" s="685"/>
      <c r="JWW71" s="685"/>
      <c r="JWX71" s="685"/>
      <c r="JWY71" s="685"/>
      <c r="JWZ71" s="685"/>
      <c r="JXA71" s="685"/>
      <c r="JXB71" s="685"/>
      <c r="JXC71" s="685"/>
      <c r="JXD71" s="685"/>
      <c r="JXE71" s="685"/>
      <c r="JXF71" s="685"/>
      <c r="JXG71" s="685"/>
      <c r="JXH71" s="685"/>
      <c r="JXI71" s="685"/>
      <c r="JXJ71" s="685"/>
      <c r="JXK71" s="685"/>
      <c r="JXL71" s="685"/>
      <c r="JXM71" s="685"/>
      <c r="JXN71" s="685"/>
      <c r="JXO71" s="685"/>
      <c r="JXP71" s="685"/>
      <c r="JXQ71" s="685"/>
      <c r="JXR71" s="685"/>
      <c r="JXS71" s="685"/>
      <c r="JXT71" s="685"/>
      <c r="JXU71" s="685"/>
      <c r="JXV71" s="685"/>
      <c r="JXW71" s="685"/>
      <c r="JXX71" s="685"/>
      <c r="JXY71" s="685"/>
      <c r="JXZ71" s="685"/>
      <c r="JYA71" s="685"/>
      <c r="JYB71" s="685"/>
      <c r="JYC71" s="685"/>
      <c r="JYD71" s="685"/>
      <c r="JYE71" s="685"/>
      <c r="JYF71" s="685"/>
      <c r="JYG71" s="685"/>
      <c r="JYH71" s="685"/>
      <c r="JYI71" s="685"/>
      <c r="JYJ71" s="685"/>
      <c r="JYK71" s="685"/>
      <c r="JYL71" s="685"/>
      <c r="JYM71" s="685"/>
      <c r="JYN71" s="685"/>
      <c r="JYO71" s="685"/>
      <c r="JYP71" s="685"/>
      <c r="JYQ71" s="685"/>
      <c r="JYR71" s="685"/>
      <c r="JYS71" s="685"/>
      <c r="JYT71" s="685"/>
      <c r="JYU71" s="685"/>
      <c r="JYV71" s="685"/>
      <c r="JYW71" s="685"/>
      <c r="JYX71" s="685"/>
      <c r="JYY71" s="685"/>
      <c r="JYZ71" s="685"/>
      <c r="JZA71" s="685"/>
      <c r="JZB71" s="685"/>
      <c r="JZC71" s="685"/>
      <c r="JZD71" s="685"/>
      <c r="JZE71" s="685"/>
      <c r="JZF71" s="685"/>
      <c r="JZG71" s="685"/>
      <c r="JZH71" s="685"/>
      <c r="JZI71" s="685"/>
      <c r="JZJ71" s="685"/>
      <c r="JZK71" s="685"/>
      <c r="JZL71" s="685"/>
      <c r="JZM71" s="685"/>
      <c r="JZN71" s="685"/>
      <c r="JZO71" s="685"/>
      <c r="JZP71" s="685"/>
      <c r="JZQ71" s="685"/>
      <c r="JZR71" s="685"/>
      <c r="JZS71" s="685"/>
      <c r="JZT71" s="685"/>
      <c r="JZU71" s="685"/>
      <c r="JZV71" s="685"/>
      <c r="JZW71" s="685"/>
      <c r="JZX71" s="685"/>
      <c r="JZY71" s="685"/>
      <c r="JZZ71" s="685"/>
      <c r="KAA71" s="685"/>
      <c r="KAB71" s="685"/>
      <c r="KAC71" s="685"/>
      <c r="KAD71" s="685"/>
      <c r="KAE71" s="685"/>
      <c r="KAF71" s="685"/>
      <c r="KAG71" s="685"/>
      <c r="KAH71" s="685"/>
      <c r="KAI71" s="685"/>
      <c r="KAJ71" s="685"/>
      <c r="KAK71" s="685"/>
      <c r="KAL71" s="685"/>
      <c r="KAM71" s="685"/>
      <c r="KAN71" s="685"/>
      <c r="KAO71" s="685"/>
      <c r="KAP71" s="685"/>
      <c r="KAQ71" s="685"/>
      <c r="KAR71" s="685"/>
      <c r="KAS71" s="685"/>
      <c r="KAT71" s="685"/>
      <c r="KAU71" s="685"/>
      <c r="KAV71" s="685"/>
      <c r="KAW71" s="685"/>
      <c r="KAX71" s="685"/>
      <c r="KAY71" s="685"/>
      <c r="KAZ71" s="685"/>
      <c r="KBA71" s="685"/>
      <c r="KBB71" s="685"/>
      <c r="KBC71" s="685"/>
      <c r="KBD71" s="685"/>
      <c r="KBE71" s="685"/>
      <c r="KBF71" s="685"/>
      <c r="KBG71" s="685"/>
      <c r="KBH71" s="685"/>
      <c r="KBI71" s="685"/>
      <c r="KBJ71" s="685"/>
      <c r="KBK71" s="685"/>
      <c r="KBL71" s="685"/>
      <c r="KBM71" s="685"/>
      <c r="KBN71" s="685"/>
      <c r="KBO71" s="685"/>
      <c r="KBP71" s="685"/>
      <c r="KBQ71" s="685"/>
      <c r="KBR71" s="685"/>
      <c r="KBS71" s="685"/>
      <c r="KBT71" s="685"/>
      <c r="KBU71" s="685"/>
      <c r="KBV71" s="685"/>
      <c r="KBW71" s="685"/>
      <c r="KBX71" s="685"/>
      <c r="KBY71" s="685"/>
      <c r="KBZ71" s="685"/>
      <c r="KCA71" s="685"/>
      <c r="KCB71" s="685"/>
      <c r="KCC71" s="685"/>
      <c r="KCD71" s="685"/>
      <c r="KCE71" s="685"/>
      <c r="KCF71" s="685"/>
      <c r="KCG71" s="685"/>
      <c r="KCH71" s="685"/>
      <c r="KCI71" s="685"/>
      <c r="KCJ71" s="685"/>
      <c r="KCK71" s="685"/>
      <c r="KCL71" s="685"/>
      <c r="KCM71" s="685"/>
      <c r="KCN71" s="685"/>
      <c r="KCO71" s="685"/>
      <c r="KCP71" s="685"/>
      <c r="KCQ71" s="685"/>
      <c r="KCR71" s="685"/>
      <c r="KCS71" s="685"/>
      <c r="KCT71" s="685"/>
      <c r="KCU71" s="685"/>
      <c r="KCV71" s="685"/>
      <c r="KCW71" s="685"/>
      <c r="KCX71" s="685"/>
      <c r="KCY71" s="685"/>
      <c r="KCZ71" s="685"/>
      <c r="KDA71" s="685"/>
      <c r="KDB71" s="685"/>
      <c r="KDC71" s="685"/>
      <c r="KDD71" s="685"/>
      <c r="KDE71" s="685"/>
      <c r="KDF71" s="685"/>
      <c r="KDG71" s="685"/>
      <c r="KDH71" s="685"/>
      <c r="KDI71" s="685"/>
      <c r="KDJ71" s="685"/>
      <c r="KDK71" s="685"/>
      <c r="KDL71" s="685"/>
      <c r="KDM71" s="685"/>
      <c r="KDN71" s="685"/>
      <c r="KDO71" s="685"/>
      <c r="KDP71" s="685"/>
      <c r="KDQ71" s="685"/>
      <c r="KDR71" s="685"/>
      <c r="KDS71" s="685"/>
      <c r="KDT71" s="685"/>
      <c r="KDU71" s="685"/>
      <c r="KDV71" s="685"/>
      <c r="KDW71" s="685"/>
      <c r="KDX71" s="685"/>
      <c r="KDY71" s="685"/>
      <c r="KDZ71" s="685"/>
      <c r="KEA71" s="685"/>
      <c r="KEB71" s="685"/>
      <c r="KEC71" s="685"/>
      <c r="KED71" s="685"/>
      <c r="KEE71" s="685"/>
      <c r="KEF71" s="685"/>
      <c r="KEG71" s="685"/>
      <c r="KEH71" s="685"/>
      <c r="KEI71" s="685"/>
      <c r="KEJ71" s="685"/>
      <c r="KEK71" s="685"/>
      <c r="KEL71" s="685"/>
      <c r="KEM71" s="685"/>
      <c r="KEN71" s="685"/>
      <c r="KEO71" s="685"/>
      <c r="KEP71" s="685"/>
      <c r="KEQ71" s="685"/>
      <c r="KER71" s="685"/>
      <c r="KES71" s="685"/>
      <c r="KET71" s="685"/>
      <c r="KEU71" s="685"/>
      <c r="KEV71" s="685"/>
      <c r="KEW71" s="685"/>
      <c r="KEX71" s="685"/>
      <c r="KEY71" s="685"/>
      <c r="KEZ71" s="685"/>
      <c r="KFA71" s="685"/>
      <c r="KFB71" s="685"/>
      <c r="KFC71" s="685"/>
      <c r="KFD71" s="685"/>
      <c r="KFE71" s="685"/>
      <c r="KFF71" s="685"/>
      <c r="KFG71" s="685"/>
      <c r="KFH71" s="685"/>
      <c r="KFI71" s="685"/>
      <c r="KFJ71" s="685"/>
      <c r="KFK71" s="685"/>
      <c r="KFL71" s="685"/>
      <c r="KFM71" s="685"/>
      <c r="KFN71" s="685"/>
      <c r="KFO71" s="685"/>
      <c r="KFP71" s="685"/>
      <c r="KFQ71" s="685"/>
      <c r="KFR71" s="685"/>
      <c r="KFS71" s="685"/>
      <c r="KFT71" s="685"/>
      <c r="KFU71" s="685"/>
      <c r="KFV71" s="685"/>
      <c r="KFW71" s="685"/>
      <c r="KFX71" s="685"/>
      <c r="KFY71" s="685"/>
      <c r="KFZ71" s="685"/>
      <c r="KGA71" s="685"/>
      <c r="KGB71" s="685"/>
      <c r="KGC71" s="685"/>
      <c r="KGD71" s="685"/>
      <c r="KGE71" s="685"/>
      <c r="KGF71" s="685"/>
      <c r="KGG71" s="685"/>
      <c r="KGH71" s="685"/>
      <c r="KGI71" s="685"/>
      <c r="KGJ71" s="685"/>
      <c r="KGK71" s="685"/>
      <c r="KGL71" s="685"/>
      <c r="KGM71" s="685"/>
      <c r="KGN71" s="685"/>
      <c r="KGO71" s="685"/>
      <c r="KGP71" s="685"/>
      <c r="KGQ71" s="685"/>
      <c r="KGR71" s="685"/>
      <c r="KGS71" s="685"/>
      <c r="KGT71" s="685"/>
      <c r="KGU71" s="685"/>
      <c r="KGV71" s="685"/>
      <c r="KGW71" s="685"/>
      <c r="KGX71" s="685"/>
      <c r="KGY71" s="685"/>
      <c r="KGZ71" s="685"/>
      <c r="KHA71" s="685"/>
      <c r="KHB71" s="685"/>
      <c r="KHC71" s="685"/>
      <c r="KHD71" s="685"/>
      <c r="KHE71" s="685"/>
      <c r="KHF71" s="685"/>
      <c r="KHG71" s="685"/>
      <c r="KHH71" s="685"/>
      <c r="KHI71" s="685"/>
      <c r="KHJ71" s="685"/>
      <c r="KHK71" s="685"/>
      <c r="KHL71" s="685"/>
      <c r="KHM71" s="685"/>
      <c r="KHN71" s="685"/>
      <c r="KHO71" s="685"/>
      <c r="KHP71" s="685"/>
      <c r="KHQ71" s="685"/>
      <c r="KHR71" s="685"/>
      <c r="KHS71" s="685"/>
      <c r="KHT71" s="685"/>
      <c r="KHU71" s="685"/>
      <c r="KHV71" s="685"/>
      <c r="KHW71" s="685"/>
      <c r="KHX71" s="685"/>
      <c r="KHY71" s="685"/>
      <c r="KHZ71" s="685"/>
      <c r="KIA71" s="685"/>
      <c r="KIB71" s="685"/>
      <c r="KIC71" s="685"/>
      <c r="KID71" s="685"/>
      <c r="KIE71" s="685"/>
      <c r="KIF71" s="685"/>
      <c r="KIG71" s="685"/>
      <c r="KIH71" s="685"/>
      <c r="KII71" s="685"/>
      <c r="KIJ71" s="685"/>
      <c r="KIK71" s="685"/>
      <c r="KIL71" s="685"/>
      <c r="KIM71" s="685"/>
      <c r="KIN71" s="685"/>
      <c r="KIO71" s="685"/>
      <c r="KIP71" s="685"/>
      <c r="KIQ71" s="685"/>
      <c r="KIR71" s="685"/>
      <c r="KIS71" s="685"/>
      <c r="KIT71" s="685"/>
      <c r="KIU71" s="685"/>
      <c r="KIV71" s="685"/>
      <c r="KIW71" s="685"/>
      <c r="KIX71" s="685"/>
      <c r="KIY71" s="685"/>
      <c r="KIZ71" s="685"/>
      <c r="KJA71" s="685"/>
      <c r="KJB71" s="685"/>
      <c r="KJC71" s="685"/>
      <c r="KJD71" s="685"/>
      <c r="KJE71" s="685"/>
      <c r="KJF71" s="685"/>
      <c r="KJG71" s="685"/>
      <c r="KJH71" s="685"/>
      <c r="KJI71" s="685"/>
      <c r="KJJ71" s="685"/>
      <c r="KJK71" s="685"/>
      <c r="KJL71" s="685"/>
      <c r="KJM71" s="685"/>
      <c r="KJN71" s="685"/>
      <c r="KJO71" s="685"/>
      <c r="KJP71" s="685"/>
      <c r="KJQ71" s="685"/>
      <c r="KJR71" s="685"/>
      <c r="KJS71" s="685"/>
      <c r="KJT71" s="685"/>
      <c r="KJU71" s="685"/>
      <c r="KJV71" s="685"/>
      <c r="KJW71" s="685"/>
      <c r="KJX71" s="685"/>
      <c r="KJY71" s="685"/>
      <c r="KJZ71" s="685"/>
      <c r="KKA71" s="685"/>
      <c r="KKB71" s="685"/>
      <c r="KKC71" s="685"/>
      <c r="KKD71" s="685"/>
      <c r="KKE71" s="685"/>
      <c r="KKF71" s="685"/>
      <c r="KKG71" s="685"/>
      <c r="KKH71" s="685"/>
      <c r="KKI71" s="685"/>
      <c r="KKJ71" s="685"/>
      <c r="KKK71" s="685"/>
      <c r="KKL71" s="685"/>
      <c r="KKM71" s="685"/>
      <c r="KKN71" s="685"/>
      <c r="KKO71" s="685"/>
      <c r="KKP71" s="685"/>
      <c r="KKQ71" s="685"/>
      <c r="KKR71" s="685"/>
      <c r="KKS71" s="685"/>
      <c r="KKT71" s="685"/>
      <c r="KKU71" s="685"/>
      <c r="KKV71" s="685"/>
      <c r="KKW71" s="685"/>
      <c r="KKX71" s="685"/>
      <c r="KKY71" s="685"/>
      <c r="KKZ71" s="685"/>
      <c r="KLA71" s="685"/>
      <c r="KLB71" s="685"/>
      <c r="KLC71" s="685"/>
      <c r="KLD71" s="685"/>
      <c r="KLE71" s="685"/>
      <c r="KLF71" s="685"/>
      <c r="KLG71" s="685"/>
      <c r="KLH71" s="685"/>
      <c r="KLI71" s="685"/>
      <c r="KLJ71" s="685"/>
      <c r="KLK71" s="685"/>
      <c r="KLL71" s="685"/>
      <c r="KLM71" s="685"/>
      <c r="KLN71" s="685"/>
      <c r="KLO71" s="685"/>
      <c r="KLP71" s="685"/>
      <c r="KLQ71" s="685"/>
      <c r="KLR71" s="685"/>
      <c r="KLS71" s="685"/>
      <c r="KLT71" s="685"/>
      <c r="KLU71" s="685"/>
      <c r="KLV71" s="685"/>
      <c r="KLW71" s="685"/>
      <c r="KLX71" s="685"/>
      <c r="KLY71" s="685"/>
      <c r="KLZ71" s="685"/>
      <c r="KMA71" s="685"/>
      <c r="KMB71" s="685"/>
      <c r="KMC71" s="685"/>
      <c r="KMD71" s="685"/>
      <c r="KME71" s="685"/>
      <c r="KMF71" s="685"/>
      <c r="KMG71" s="685"/>
      <c r="KMH71" s="685"/>
      <c r="KMI71" s="685"/>
      <c r="KMJ71" s="685"/>
      <c r="KMK71" s="685"/>
      <c r="KML71" s="685"/>
      <c r="KMM71" s="685"/>
      <c r="KMN71" s="685"/>
      <c r="KMO71" s="685"/>
      <c r="KMP71" s="685"/>
      <c r="KMQ71" s="685"/>
      <c r="KMR71" s="685"/>
      <c r="KMS71" s="685"/>
      <c r="KMT71" s="685"/>
      <c r="KMU71" s="685"/>
      <c r="KMV71" s="685"/>
      <c r="KMW71" s="685"/>
      <c r="KMX71" s="685"/>
      <c r="KMY71" s="685"/>
      <c r="KMZ71" s="685"/>
      <c r="KNA71" s="685"/>
      <c r="KNB71" s="685"/>
      <c r="KNC71" s="685"/>
      <c r="KND71" s="685"/>
      <c r="KNE71" s="685"/>
      <c r="KNF71" s="685"/>
      <c r="KNG71" s="685"/>
      <c r="KNH71" s="685"/>
      <c r="KNI71" s="685"/>
      <c r="KNJ71" s="685"/>
      <c r="KNK71" s="685"/>
      <c r="KNL71" s="685"/>
      <c r="KNM71" s="685"/>
      <c r="KNN71" s="685"/>
      <c r="KNO71" s="685"/>
      <c r="KNP71" s="685"/>
      <c r="KNQ71" s="685"/>
      <c r="KNR71" s="685"/>
      <c r="KNS71" s="685"/>
      <c r="KNT71" s="685"/>
      <c r="KNU71" s="685"/>
      <c r="KNV71" s="685"/>
      <c r="KNW71" s="685"/>
      <c r="KNX71" s="685"/>
      <c r="KNY71" s="685"/>
      <c r="KNZ71" s="685"/>
      <c r="KOA71" s="685"/>
      <c r="KOB71" s="685"/>
      <c r="KOC71" s="685"/>
      <c r="KOD71" s="685"/>
      <c r="KOE71" s="685"/>
      <c r="KOF71" s="685"/>
      <c r="KOG71" s="685"/>
      <c r="KOH71" s="685"/>
      <c r="KOI71" s="685"/>
      <c r="KOJ71" s="685"/>
      <c r="KOK71" s="685"/>
      <c r="KOL71" s="685"/>
      <c r="KOM71" s="685"/>
      <c r="KON71" s="685"/>
      <c r="KOO71" s="685"/>
      <c r="KOP71" s="685"/>
      <c r="KOQ71" s="685"/>
      <c r="KOR71" s="685"/>
      <c r="KOS71" s="685"/>
      <c r="KOT71" s="685"/>
      <c r="KOU71" s="685"/>
      <c r="KOV71" s="685"/>
      <c r="KOW71" s="685"/>
      <c r="KOX71" s="685"/>
      <c r="KOY71" s="685"/>
      <c r="KOZ71" s="685"/>
      <c r="KPA71" s="685"/>
      <c r="KPB71" s="685"/>
      <c r="KPC71" s="685"/>
      <c r="KPD71" s="685"/>
      <c r="KPE71" s="685"/>
      <c r="KPF71" s="685"/>
      <c r="KPG71" s="685"/>
      <c r="KPH71" s="685"/>
      <c r="KPI71" s="685"/>
      <c r="KPJ71" s="685"/>
      <c r="KPK71" s="685"/>
      <c r="KPL71" s="685"/>
      <c r="KPM71" s="685"/>
      <c r="KPN71" s="685"/>
      <c r="KPO71" s="685"/>
      <c r="KPP71" s="685"/>
      <c r="KPQ71" s="685"/>
      <c r="KPR71" s="685"/>
      <c r="KPS71" s="685"/>
      <c r="KPT71" s="685"/>
      <c r="KPU71" s="685"/>
      <c r="KPV71" s="685"/>
      <c r="KPW71" s="685"/>
      <c r="KPX71" s="685"/>
      <c r="KPY71" s="685"/>
      <c r="KPZ71" s="685"/>
      <c r="KQA71" s="685"/>
      <c r="KQB71" s="685"/>
      <c r="KQC71" s="685"/>
      <c r="KQD71" s="685"/>
      <c r="KQE71" s="685"/>
      <c r="KQF71" s="685"/>
      <c r="KQG71" s="685"/>
      <c r="KQH71" s="685"/>
      <c r="KQI71" s="685"/>
      <c r="KQJ71" s="685"/>
      <c r="KQK71" s="685"/>
      <c r="KQL71" s="685"/>
      <c r="KQM71" s="685"/>
      <c r="KQN71" s="685"/>
      <c r="KQO71" s="685"/>
      <c r="KQP71" s="685"/>
      <c r="KQQ71" s="685"/>
      <c r="KQR71" s="685"/>
      <c r="KQS71" s="685"/>
      <c r="KQT71" s="685"/>
      <c r="KQU71" s="685"/>
      <c r="KQV71" s="685"/>
      <c r="KQW71" s="685"/>
      <c r="KQX71" s="685"/>
      <c r="KQY71" s="685"/>
      <c r="KQZ71" s="685"/>
      <c r="KRA71" s="685"/>
      <c r="KRB71" s="685"/>
      <c r="KRC71" s="685"/>
      <c r="KRD71" s="685"/>
      <c r="KRE71" s="685"/>
      <c r="KRF71" s="685"/>
      <c r="KRG71" s="685"/>
      <c r="KRH71" s="685"/>
      <c r="KRI71" s="685"/>
      <c r="KRJ71" s="685"/>
      <c r="KRK71" s="685"/>
      <c r="KRL71" s="685"/>
      <c r="KRM71" s="685"/>
      <c r="KRN71" s="685"/>
      <c r="KRO71" s="685"/>
      <c r="KRP71" s="685"/>
      <c r="KRQ71" s="685"/>
      <c r="KRR71" s="685"/>
      <c r="KRS71" s="685"/>
      <c r="KRT71" s="685"/>
      <c r="KRU71" s="685"/>
      <c r="KRV71" s="685"/>
      <c r="KRW71" s="685"/>
      <c r="KRX71" s="685"/>
      <c r="KRY71" s="685"/>
      <c r="KRZ71" s="685"/>
      <c r="KSA71" s="685"/>
      <c r="KSB71" s="685"/>
      <c r="KSC71" s="685"/>
      <c r="KSD71" s="685"/>
      <c r="KSE71" s="685"/>
      <c r="KSF71" s="685"/>
      <c r="KSG71" s="685"/>
      <c r="KSH71" s="685"/>
      <c r="KSI71" s="685"/>
      <c r="KSJ71" s="685"/>
      <c r="KSK71" s="685"/>
      <c r="KSL71" s="685"/>
      <c r="KSM71" s="685"/>
      <c r="KSN71" s="685"/>
      <c r="KSO71" s="685"/>
      <c r="KSP71" s="685"/>
      <c r="KSQ71" s="685"/>
      <c r="KSR71" s="685"/>
      <c r="KSS71" s="685"/>
      <c r="KST71" s="685"/>
      <c r="KSU71" s="685"/>
      <c r="KSV71" s="685"/>
      <c r="KSW71" s="685"/>
      <c r="KSX71" s="685"/>
      <c r="KSY71" s="685"/>
      <c r="KSZ71" s="685"/>
      <c r="KTA71" s="685"/>
      <c r="KTB71" s="685"/>
      <c r="KTC71" s="685"/>
      <c r="KTD71" s="685"/>
      <c r="KTE71" s="685"/>
      <c r="KTF71" s="685"/>
      <c r="KTG71" s="685"/>
      <c r="KTH71" s="685"/>
      <c r="KTI71" s="685"/>
      <c r="KTJ71" s="685"/>
      <c r="KTK71" s="685"/>
      <c r="KTL71" s="685"/>
      <c r="KTM71" s="685"/>
      <c r="KTN71" s="685"/>
      <c r="KTO71" s="685"/>
      <c r="KTP71" s="685"/>
      <c r="KTQ71" s="685"/>
      <c r="KTR71" s="685"/>
      <c r="KTS71" s="685"/>
      <c r="KTT71" s="685"/>
      <c r="KTU71" s="685"/>
      <c r="KTV71" s="685"/>
      <c r="KTW71" s="685"/>
      <c r="KTX71" s="685"/>
      <c r="KTY71" s="685"/>
      <c r="KTZ71" s="685"/>
      <c r="KUA71" s="685"/>
      <c r="KUB71" s="685"/>
      <c r="KUC71" s="685"/>
      <c r="KUD71" s="685"/>
      <c r="KUE71" s="685"/>
      <c r="KUF71" s="685"/>
      <c r="KUG71" s="685"/>
      <c r="KUH71" s="685"/>
      <c r="KUI71" s="685"/>
      <c r="KUJ71" s="685"/>
      <c r="KUK71" s="685"/>
      <c r="KUL71" s="685"/>
      <c r="KUM71" s="685"/>
      <c r="KUN71" s="685"/>
      <c r="KUO71" s="685"/>
      <c r="KUP71" s="685"/>
      <c r="KUQ71" s="685"/>
      <c r="KUR71" s="685"/>
      <c r="KUS71" s="685"/>
      <c r="KUT71" s="685"/>
      <c r="KUU71" s="685"/>
      <c r="KUV71" s="685"/>
      <c r="KUW71" s="685"/>
      <c r="KUX71" s="685"/>
      <c r="KUY71" s="685"/>
      <c r="KUZ71" s="685"/>
      <c r="KVA71" s="685"/>
      <c r="KVB71" s="685"/>
      <c r="KVC71" s="685"/>
      <c r="KVD71" s="685"/>
      <c r="KVE71" s="685"/>
      <c r="KVF71" s="685"/>
      <c r="KVG71" s="685"/>
      <c r="KVH71" s="685"/>
      <c r="KVI71" s="685"/>
      <c r="KVJ71" s="685"/>
      <c r="KVK71" s="685"/>
      <c r="KVL71" s="685"/>
      <c r="KVM71" s="685"/>
      <c r="KVN71" s="685"/>
      <c r="KVO71" s="685"/>
      <c r="KVP71" s="685"/>
      <c r="KVQ71" s="685"/>
      <c r="KVR71" s="685"/>
      <c r="KVS71" s="685"/>
      <c r="KVT71" s="685"/>
      <c r="KVU71" s="685"/>
      <c r="KVV71" s="685"/>
      <c r="KVW71" s="685"/>
      <c r="KVX71" s="685"/>
      <c r="KVY71" s="685"/>
      <c r="KVZ71" s="685"/>
      <c r="KWA71" s="685"/>
      <c r="KWB71" s="685"/>
      <c r="KWC71" s="685"/>
      <c r="KWD71" s="685"/>
      <c r="KWE71" s="685"/>
      <c r="KWF71" s="685"/>
      <c r="KWG71" s="685"/>
      <c r="KWH71" s="685"/>
      <c r="KWI71" s="685"/>
      <c r="KWJ71" s="685"/>
      <c r="KWK71" s="685"/>
      <c r="KWL71" s="685"/>
      <c r="KWM71" s="685"/>
      <c r="KWN71" s="685"/>
      <c r="KWO71" s="685"/>
      <c r="KWP71" s="685"/>
      <c r="KWQ71" s="685"/>
      <c r="KWR71" s="685"/>
      <c r="KWS71" s="685"/>
      <c r="KWT71" s="685"/>
      <c r="KWU71" s="685"/>
      <c r="KWV71" s="685"/>
      <c r="KWW71" s="685"/>
      <c r="KWX71" s="685"/>
      <c r="KWY71" s="685"/>
      <c r="KWZ71" s="685"/>
      <c r="KXA71" s="685"/>
      <c r="KXB71" s="685"/>
      <c r="KXC71" s="685"/>
      <c r="KXD71" s="685"/>
      <c r="KXE71" s="685"/>
      <c r="KXF71" s="685"/>
      <c r="KXG71" s="685"/>
      <c r="KXH71" s="685"/>
      <c r="KXI71" s="685"/>
      <c r="KXJ71" s="685"/>
      <c r="KXK71" s="685"/>
      <c r="KXL71" s="685"/>
      <c r="KXM71" s="685"/>
      <c r="KXN71" s="685"/>
      <c r="KXO71" s="685"/>
      <c r="KXP71" s="685"/>
      <c r="KXQ71" s="685"/>
      <c r="KXR71" s="685"/>
      <c r="KXS71" s="685"/>
      <c r="KXT71" s="685"/>
      <c r="KXU71" s="685"/>
      <c r="KXV71" s="685"/>
      <c r="KXW71" s="685"/>
      <c r="KXX71" s="685"/>
      <c r="KXY71" s="685"/>
      <c r="KXZ71" s="685"/>
      <c r="KYA71" s="685"/>
      <c r="KYB71" s="685"/>
      <c r="KYC71" s="685"/>
      <c r="KYD71" s="685"/>
      <c r="KYE71" s="685"/>
      <c r="KYF71" s="685"/>
      <c r="KYG71" s="685"/>
      <c r="KYH71" s="685"/>
      <c r="KYI71" s="685"/>
      <c r="KYJ71" s="685"/>
      <c r="KYK71" s="685"/>
      <c r="KYL71" s="685"/>
      <c r="KYM71" s="685"/>
      <c r="KYN71" s="685"/>
      <c r="KYO71" s="685"/>
      <c r="KYP71" s="685"/>
      <c r="KYQ71" s="685"/>
      <c r="KYR71" s="685"/>
      <c r="KYS71" s="685"/>
      <c r="KYT71" s="685"/>
      <c r="KYU71" s="685"/>
      <c r="KYV71" s="685"/>
      <c r="KYW71" s="685"/>
      <c r="KYX71" s="685"/>
      <c r="KYY71" s="685"/>
      <c r="KYZ71" s="685"/>
      <c r="KZA71" s="685"/>
      <c r="KZB71" s="685"/>
      <c r="KZC71" s="685"/>
      <c r="KZD71" s="685"/>
      <c r="KZE71" s="685"/>
      <c r="KZF71" s="685"/>
      <c r="KZG71" s="685"/>
      <c r="KZH71" s="685"/>
      <c r="KZI71" s="685"/>
      <c r="KZJ71" s="685"/>
      <c r="KZK71" s="685"/>
      <c r="KZL71" s="685"/>
      <c r="KZM71" s="685"/>
      <c r="KZN71" s="685"/>
      <c r="KZO71" s="685"/>
      <c r="KZP71" s="685"/>
      <c r="KZQ71" s="685"/>
      <c r="KZR71" s="685"/>
      <c r="KZS71" s="685"/>
      <c r="KZT71" s="685"/>
      <c r="KZU71" s="685"/>
      <c r="KZV71" s="685"/>
      <c r="KZW71" s="685"/>
      <c r="KZX71" s="685"/>
      <c r="KZY71" s="685"/>
      <c r="KZZ71" s="685"/>
      <c r="LAA71" s="685"/>
      <c r="LAB71" s="685"/>
      <c r="LAC71" s="685"/>
      <c r="LAD71" s="685"/>
      <c r="LAE71" s="685"/>
      <c r="LAF71" s="685"/>
      <c r="LAG71" s="685"/>
      <c r="LAH71" s="685"/>
      <c r="LAI71" s="685"/>
      <c r="LAJ71" s="685"/>
      <c r="LAK71" s="685"/>
      <c r="LAL71" s="685"/>
      <c r="LAM71" s="685"/>
      <c r="LAN71" s="685"/>
      <c r="LAO71" s="685"/>
      <c r="LAP71" s="685"/>
      <c r="LAQ71" s="685"/>
      <c r="LAR71" s="685"/>
      <c r="LAS71" s="685"/>
      <c r="LAT71" s="685"/>
      <c r="LAU71" s="685"/>
      <c r="LAV71" s="685"/>
      <c r="LAW71" s="685"/>
      <c r="LAX71" s="685"/>
      <c r="LAY71" s="685"/>
      <c r="LAZ71" s="685"/>
      <c r="LBA71" s="685"/>
      <c r="LBB71" s="685"/>
      <c r="LBC71" s="685"/>
      <c r="LBD71" s="685"/>
      <c r="LBE71" s="685"/>
      <c r="LBF71" s="685"/>
      <c r="LBG71" s="685"/>
      <c r="LBH71" s="685"/>
      <c r="LBI71" s="685"/>
      <c r="LBJ71" s="685"/>
      <c r="LBK71" s="685"/>
      <c r="LBL71" s="685"/>
      <c r="LBM71" s="685"/>
      <c r="LBN71" s="685"/>
      <c r="LBO71" s="685"/>
      <c r="LBP71" s="685"/>
      <c r="LBQ71" s="685"/>
      <c r="LBR71" s="685"/>
      <c r="LBS71" s="685"/>
      <c r="LBT71" s="685"/>
      <c r="LBU71" s="685"/>
      <c r="LBV71" s="685"/>
      <c r="LBW71" s="685"/>
      <c r="LBX71" s="685"/>
      <c r="LBY71" s="685"/>
      <c r="LBZ71" s="685"/>
      <c r="LCA71" s="685"/>
      <c r="LCB71" s="685"/>
      <c r="LCC71" s="685"/>
      <c r="LCD71" s="685"/>
      <c r="LCE71" s="685"/>
      <c r="LCF71" s="685"/>
      <c r="LCG71" s="685"/>
      <c r="LCH71" s="685"/>
      <c r="LCI71" s="685"/>
      <c r="LCJ71" s="685"/>
      <c r="LCK71" s="685"/>
      <c r="LCL71" s="685"/>
      <c r="LCM71" s="685"/>
      <c r="LCN71" s="685"/>
      <c r="LCO71" s="685"/>
      <c r="LCP71" s="685"/>
      <c r="LCQ71" s="685"/>
      <c r="LCR71" s="685"/>
      <c r="LCS71" s="685"/>
      <c r="LCT71" s="685"/>
      <c r="LCU71" s="685"/>
      <c r="LCV71" s="685"/>
      <c r="LCW71" s="685"/>
      <c r="LCX71" s="685"/>
      <c r="LCY71" s="685"/>
      <c r="LCZ71" s="685"/>
      <c r="LDA71" s="685"/>
      <c r="LDB71" s="685"/>
      <c r="LDC71" s="685"/>
      <c r="LDD71" s="685"/>
      <c r="LDE71" s="685"/>
      <c r="LDF71" s="685"/>
      <c r="LDG71" s="685"/>
      <c r="LDH71" s="685"/>
      <c r="LDI71" s="685"/>
      <c r="LDJ71" s="685"/>
      <c r="LDK71" s="685"/>
      <c r="LDL71" s="685"/>
      <c r="LDM71" s="685"/>
      <c r="LDN71" s="685"/>
      <c r="LDO71" s="685"/>
      <c r="LDP71" s="685"/>
      <c r="LDQ71" s="685"/>
      <c r="LDR71" s="685"/>
      <c r="LDS71" s="685"/>
      <c r="LDT71" s="685"/>
      <c r="LDU71" s="685"/>
      <c r="LDV71" s="685"/>
      <c r="LDW71" s="685"/>
      <c r="LDX71" s="685"/>
      <c r="LDY71" s="685"/>
      <c r="LDZ71" s="685"/>
      <c r="LEA71" s="685"/>
      <c r="LEB71" s="685"/>
      <c r="LEC71" s="685"/>
      <c r="LED71" s="685"/>
      <c r="LEE71" s="685"/>
      <c r="LEF71" s="685"/>
      <c r="LEG71" s="685"/>
      <c r="LEH71" s="685"/>
      <c r="LEI71" s="685"/>
      <c r="LEJ71" s="685"/>
      <c r="LEK71" s="685"/>
      <c r="LEL71" s="685"/>
      <c r="LEM71" s="685"/>
      <c r="LEN71" s="685"/>
      <c r="LEO71" s="685"/>
      <c r="LEP71" s="685"/>
      <c r="LEQ71" s="685"/>
      <c r="LER71" s="685"/>
      <c r="LES71" s="685"/>
      <c r="LET71" s="685"/>
      <c r="LEU71" s="685"/>
      <c r="LEV71" s="685"/>
      <c r="LEW71" s="685"/>
      <c r="LEX71" s="685"/>
      <c r="LEY71" s="685"/>
      <c r="LEZ71" s="685"/>
      <c r="LFA71" s="685"/>
      <c r="LFB71" s="685"/>
      <c r="LFC71" s="685"/>
      <c r="LFD71" s="685"/>
      <c r="LFE71" s="685"/>
      <c r="LFF71" s="685"/>
      <c r="LFG71" s="685"/>
      <c r="LFH71" s="685"/>
      <c r="LFI71" s="685"/>
      <c r="LFJ71" s="685"/>
      <c r="LFK71" s="685"/>
      <c r="LFL71" s="685"/>
      <c r="LFM71" s="685"/>
      <c r="LFN71" s="685"/>
      <c r="LFO71" s="685"/>
      <c r="LFP71" s="685"/>
      <c r="LFQ71" s="685"/>
      <c r="LFR71" s="685"/>
      <c r="LFS71" s="685"/>
      <c r="LFT71" s="685"/>
      <c r="LFU71" s="685"/>
      <c r="LFV71" s="685"/>
      <c r="LFW71" s="685"/>
      <c r="LFX71" s="685"/>
      <c r="LFY71" s="685"/>
      <c r="LFZ71" s="685"/>
      <c r="LGA71" s="685"/>
      <c r="LGB71" s="685"/>
      <c r="LGC71" s="685"/>
      <c r="LGD71" s="685"/>
      <c r="LGE71" s="685"/>
      <c r="LGF71" s="685"/>
      <c r="LGG71" s="685"/>
      <c r="LGH71" s="685"/>
      <c r="LGI71" s="685"/>
      <c r="LGJ71" s="685"/>
      <c r="LGK71" s="685"/>
      <c r="LGL71" s="685"/>
      <c r="LGM71" s="685"/>
      <c r="LGN71" s="685"/>
      <c r="LGO71" s="685"/>
      <c r="LGP71" s="685"/>
      <c r="LGQ71" s="685"/>
      <c r="LGR71" s="685"/>
      <c r="LGS71" s="685"/>
      <c r="LGT71" s="685"/>
      <c r="LGU71" s="685"/>
      <c r="LGV71" s="685"/>
      <c r="LGW71" s="685"/>
      <c r="LGX71" s="685"/>
      <c r="LGY71" s="685"/>
      <c r="LGZ71" s="685"/>
      <c r="LHA71" s="685"/>
      <c r="LHB71" s="685"/>
      <c r="LHC71" s="685"/>
      <c r="LHD71" s="685"/>
      <c r="LHE71" s="685"/>
      <c r="LHF71" s="685"/>
      <c r="LHG71" s="685"/>
      <c r="LHH71" s="685"/>
      <c r="LHI71" s="685"/>
      <c r="LHJ71" s="685"/>
      <c r="LHK71" s="685"/>
      <c r="LHL71" s="685"/>
      <c r="LHM71" s="685"/>
      <c r="LHN71" s="685"/>
      <c r="LHO71" s="685"/>
      <c r="LHP71" s="685"/>
      <c r="LHQ71" s="685"/>
      <c r="LHR71" s="685"/>
      <c r="LHS71" s="685"/>
      <c r="LHT71" s="685"/>
      <c r="LHU71" s="685"/>
      <c r="LHV71" s="685"/>
      <c r="LHW71" s="685"/>
      <c r="LHX71" s="685"/>
      <c r="LHY71" s="685"/>
      <c r="LHZ71" s="685"/>
      <c r="LIA71" s="685"/>
      <c r="LIB71" s="685"/>
      <c r="LIC71" s="685"/>
      <c r="LID71" s="685"/>
      <c r="LIE71" s="685"/>
      <c r="LIF71" s="685"/>
      <c r="LIG71" s="685"/>
      <c r="LIH71" s="685"/>
      <c r="LII71" s="685"/>
      <c r="LIJ71" s="685"/>
      <c r="LIK71" s="685"/>
      <c r="LIL71" s="685"/>
      <c r="LIM71" s="685"/>
      <c r="LIN71" s="685"/>
      <c r="LIO71" s="685"/>
      <c r="LIP71" s="685"/>
      <c r="LIQ71" s="685"/>
      <c r="LIR71" s="685"/>
      <c r="LIS71" s="685"/>
      <c r="LIT71" s="685"/>
      <c r="LIU71" s="685"/>
      <c r="LIV71" s="685"/>
      <c r="LIW71" s="685"/>
      <c r="LIX71" s="685"/>
      <c r="LIY71" s="685"/>
      <c r="LIZ71" s="685"/>
      <c r="LJA71" s="685"/>
      <c r="LJB71" s="685"/>
      <c r="LJC71" s="685"/>
      <c r="LJD71" s="685"/>
      <c r="LJE71" s="685"/>
      <c r="LJF71" s="685"/>
      <c r="LJG71" s="685"/>
      <c r="LJH71" s="685"/>
      <c r="LJI71" s="685"/>
      <c r="LJJ71" s="685"/>
      <c r="LJK71" s="685"/>
      <c r="LJL71" s="685"/>
      <c r="LJM71" s="685"/>
      <c r="LJN71" s="685"/>
      <c r="LJO71" s="685"/>
      <c r="LJP71" s="685"/>
      <c r="LJQ71" s="685"/>
      <c r="LJR71" s="685"/>
      <c r="LJS71" s="685"/>
      <c r="LJT71" s="685"/>
      <c r="LJU71" s="685"/>
      <c r="LJV71" s="685"/>
      <c r="LJW71" s="685"/>
      <c r="LJX71" s="685"/>
      <c r="LJY71" s="685"/>
      <c r="LJZ71" s="685"/>
      <c r="LKA71" s="685"/>
      <c r="LKB71" s="685"/>
      <c r="LKC71" s="685"/>
      <c r="LKD71" s="685"/>
      <c r="LKE71" s="685"/>
      <c r="LKF71" s="685"/>
      <c r="LKG71" s="685"/>
      <c r="LKH71" s="685"/>
      <c r="LKI71" s="685"/>
      <c r="LKJ71" s="685"/>
      <c r="LKK71" s="685"/>
      <c r="LKL71" s="685"/>
      <c r="LKM71" s="685"/>
      <c r="LKN71" s="685"/>
      <c r="LKO71" s="685"/>
      <c r="LKP71" s="685"/>
      <c r="LKQ71" s="685"/>
      <c r="LKR71" s="685"/>
      <c r="LKS71" s="685"/>
      <c r="LKT71" s="685"/>
      <c r="LKU71" s="685"/>
      <c r="LKV71" s="685"/>
      <c r="LKW71" s="685"/>
      <c r="LKX71" s="685"/>
      <c r="LKY71" s="685"/>
      <c r="LKZ71" s="685"/>
      <c r="LLA71" s="685"/>
      <c r="LLB71" s="685"/>
      <c r="LLC71" s="685"/>
      <c r="LLD71" s="685"/>
      <c r="LLE71" s="685"/>
      <c r="LLF71" s="685"/>
      <c r="LLG71" s="685"/>
      <c r="LLH71" s="685"/>
      <c r="LLI71" s="685"/>
      <c r="LLJ71" s="685"/>
      <c r="LLK71" s="685"/>
      <c r="LLL71" s="685"/>
      <c r="LLM71" s="685"/>
      <c r="LLN71" s="685"/>
      <c r="LLO71" s="685"/>
      <c r="LLP71" s="685"/>
      <c r="LLQ71" s="685"/>
      <c r="LLR71" s="685"/>
      <c r="LLS71" s="685"/>
      <c r="LLT71" s="685"/>
      <c r="LLU71" s="685"/>
      <c r="LLV71" s="685"/>
      <c r="LLW71" s="685"/>
      <c r="LLX71" s="685"/>
      <c r="LLY71" s="685"/>
      <c r="LLZ71" s="685"/>
      <c r="LMA71" s="685"/>
      <c r="LMB71" s="685"/>
      <c r="LMC71" s="685"/>
      <c r="LMD71" s="685"/>
      <c r="LME71" s="685"/>
      <c r="LMF71" s="685"/>
      <c r="LMG71" s="685"/>
      <c r="LMH71" s="685"/>
      <c r="LMI71" s="685"/>
      <c r="LMJ71" s="685"/>
      <c r="LMK71" s="685"/>
      <c r="LML71" s="685"/>
      <c r="LMM71" s="685"/>
      <c r="LMN71" s="685"/>
      <c r="LMO71" s="685"/>
      <c r="LMP71" s="685"/>
      <c r="LMQ71" s="685"/>
      <c r="LMR71" s="685"/>
      <c r="LMS71" s="685"/>
      <c r="LMT71" s="685"/>
      <c r="LMU71" s="685"/>
      <c r="LMV71" s="685"/>
      <c r="LMW71" s="685"/>
      <c r="LMX71" s="685"/>
      <c r="LMY71" s="685"/>
      <c r="LMZ71" s="685"/>
      <c r="LNA71" s="685"/>
      <c r="LNB71" s="685"/>
      <c r="LNC71" s="685"/>
      <c r="LND71" s="685"/>
      <c r="LNE71" s="685"/>
      <c r="LNF71" s="685"/>
      <c r="LNG71" s="685"/>
      <c r="LNH71" s="685"/>
      <c r="LNI71" s="685"/>
      <c r="LNJ71" s="685"/>
      <c r="LNK71" s="685"/>
      <c r="LNL71" s="685"/>
      <c r="LNM71" s="685"/>
      <c r="LNN71" s="685"/>
      <c r="LNO71" s="685"/>
      <c r="LNP71" s="685"/>
      <c r="LNQ71" s="685"/>
      <c r="LNR71" s="685"/>
      <c r="LNS71" s="685"/>
      <c r="LNT71" s="685"/>
      <c r="LNU71" s="685"/>
      <c r="LNV71" s="685"/>
      <c r="LNW71" s="685"/>
      <c r="LNX71" s="685"/>
      <c r="LNY71" s="685"/>
      <c r="LNZ71" s="685"/>
      <c r="LOA71" s="685"/>
      <c r="LOB71" s="685"/>
      <c r="LOC71" s="685"/>
      <c r="LOD71" s="685"/>
      <c r="LOE71" s="685"/>
      <c r="LOF71" s="685"/>
      <c r="LOG71" s="685"/>
      <c r="LOH71" s="685"/>
      <c r="LOI71" s="685"/>
      <c r="LOJ71" s="685"/>
      <c r="LOK71" s="685"/>
      <c r="LOL71" s="685"/>
      <c r="LOM71" s="685"/>
      <c r="LON71" s="685"/>
      <c r="LOO71" s="685"/>
      <c r="LOP71" s="685"/>
      <c r="LOQ71" s="685"/>
      <c r="LOR71" s="685"/>
      <c r="LOS71" s="685"/>
      <c r="LOT71" s="685"/>
      <c r="LOU71" s="685"/>
      <c r="LOV71" s="685"/>
      <c r="LOW71" s="685"/>
      <c r="LOX71" s="685"/>
      <c r="LOY71" s="685"/>
      <c r="LOZ71" s="685"/>
      <c r="LPA71" s="685"/>
      <c r="LPB71" s="685"/>
      <c r="LPC71" s="685"/>
      <c r="LPD71" s="685"/>
      <c r="LPE71" s="685"/>
      <c r="LPF71" s="685"/>
      <c r="LPG71" s="685"/>
      <c r="LPH71" s="685"/>
      <c r="LPI71" s="685"/>
      <c r="LPJ71" s="685"/>
      <c r="LPK71" s="685"/>
      <c r="LPL71" s="685"/>
      <c r="LPM71" s="685"/>
      <c r="LPN71" s="685"/>
      <c r="LPO71" s="685"/>
      <c r="LPP71" s="685"/>
      <c r="LPQ71" s="685"/>
      <c r="LPR71" s="685"/>
      <c r="LPS71" s="685"/>
      <c r="LPT71" s="685"/>
      <c r="LPU71" s="685"/>
      <c r="LPV71" s="685"/>
      <c r="LPW71" s="685"/>
      <c r="LPX71" s="685"/>
      <c r="LPY71" s="685"/>
      <c r="LPZ71" s="685"/>
      <c r="LQA71" s="685"/>
      <c r="LQB71" s="685"/>
      <c r="LQC71" s="685"/>
      <c r="LQD71" s="685"/>
      <c r="LQE71" s="685"/>
      <c r="LQF71" s="685"/>
      <c r="LQG71" s="685"/>
      <c r="LQH71" s="685"/>
      <c r="LQI71" s="685"/>
      <c r="LQJ71" s="685"/>
      <c r="LQK71" s="685"/>
      <c r="LQL71" s="685"/>
      <c r="LQM71" s="685"/>
      <c r="LQN71" s="685"/>
      <c r="LQO71" s="685"/>
      <c r="LQP71" s="685"/>
      <c r="LQQ71" s="685"/>
      <c r="LQR71" s="685"/>
      <c r="LQS71" s="685"/>
      <c r="LQT71" s="685"/>
      <c r="LQU71" s="685"/>
      <c r="LQV71" s="685"/>
      <c r="LQW71" s="685"/>
      <c r="LQX71" s="685"/>
      <c r="LQY71" s="685"/>
      <c r="LQZ71" s="685"/>
      <c r="LRA71" s="685"/>
      <c r="LRB71" s="685"/>
      <c r="LRC71" s="685"/>
      <c r="LRD71" s="685"/>
      <c r="LRE71" s="685"/>
      <c r="LRF71" s="685"/>
      <c r="LRG71" s="685"/>
      <c r="LRH71" s="685"/>
      <c r="LRI71" s="685"/>
      <c r="LRJ71" s="685"/>
      <c r="LRK71" s="685"/>
      <c r="LRL71" s="685"/>
      <c r="LRM71" s="685"/>
      <c r="LRN71" s="685"/>
      <c r="LRO71" s="685"/>
      <c r="LRP71" s="685"/>
      <c r="LRQ71" s="685"/>
      <c r="LRR71" s="685"/>
      <c r="LRS71" s="685"/>
      <c r="LRT71" s="685"/>
      <c r="LRU71" s="685"/>
      <c r="LRV71" s="685"/>
      <c r="LRW71" s="685"/>
      <c r="LRX71" s="685"/>
      <c r="LRY71" s="685"/>
      <c r="LRZ71" s="685"/>
      <c r="LSA71" s="685"/>
      <c r="LSB71" s="685"/>
      <c r="LSC71" s="685"/>
      <c r="LSD71" s="685"/>
      <c r="LSE71" s="685"/>
      <c r="LSF71" s="685"/>
      <c r="LSG71" s="685"/>
      <c r="LSH71" s="685"/>
      <c r="LSI71" s="685"/>
      <c r="LSJ71" s="685"/>
      <c r="LSK71" s="685"/>
      <c r="LSL71" s="685"/>
      <c r="LSM71" s="685"/>
      <c r="LSN71" s="685"/>
      <c r="LSO71" s="685"/>
      <c r="LSP71" s="685"/>
      <c r="LSQ71" s="685"/>
      <c r="LSR71" s="685"/>
      <c r="LSS71" s="685"/>
      <c r="LST71" s="685"/>
      <c r="LSU71" s="685"/>
      <c r="LSV71" s="685"/>
      <c r="LSW71" s="685"/>
      <c r="LSX71" s="685"/>
      <c r="LSY71" s="685"/>
      <c r="LSZ71" s="685"/>
      <c r="LTA71" s="685"/>
      <c r="LTB71" s="685"/>
      <c r="LTC71" s="685"/>
      <c r="LTD71" s="685"/>
      <c r="LTE71" s="685"/>
      <c r="LTF71" s="685"/>
      <c r="LTG71" s="685"/>
      <c r="LTH71" s="685"/>
      <c r="LTI71" s="685"/>
      <c r="LTJ71" s="685"/>
      <c r="LTK71" s="685"/>
      <c r="LTL71" s="685"/>
      <c r="LTM71" s="685"/>
      <c r="LTN71" s="685"/>
      <c r="LTO71" s="685"/>
      <c r="LTP71" s="685"/>
      <c r="LTQ71" s="685"/>
      <c r="LTR71" s="685"/>
      <c r="LTS71" s="685"/>
      <c r="LTT71" s="685"/>
      <c r="LTU71" s="685"/>
      <c r="LTV71" s="685"/>
      <c r="LTW71" s="685"/>
      <c r="LTX71" s="685"/>
      <c r="LTY71" s="685"/>
      <c r="LTZ71" s="685"/>
      <c r="LUA71" s="685"/>
      <c r="LUB71" s="685"/>
      <c r="LUC71" s="685"/>
      <c r="LUD71" s="685"/>
      <c r="LUE71" s="685"/>
      <c r="LUF71" s="685"/>
      <c r="LUG71" s="685"/>
      <c r="LUH71" s="685"/>
      <c r="LUI71" s="685"/>
      <c r="LUJ71" s="685"/>
      <c r="LUK71" s="685"/>
      <c r="LUL71" s="685"/>
      <c r="LUM71" s="685"/>
      <c r="LUN71" s="685"/>
      <c r="LUO71" s="685"/>
      <c r="LUP71" s="685"/>
      <c r="LUQ71" s="685"/>
      <c r="LUR71" s="685"/>
      <c r="LUS71" s="685"/>
      <c r="LUT71" s="685"/>
      <c r="LUU71" s="685"/>
      <c r="LUV71" s="685"/>
      <c r="LUW71" s="685"/>
      <c r="LUX71" s="685"/>
      <c r="LUY71" s="685"/>
      <c r="LUZ71" s="685"/>
      <c r="LVA71" s="685"/>
      <c r="LVB71" s="685"/>
      <c r="LVC71" s="685"/>
      <c r="LVD71" s="685"/>
      <c r="LVE71" s="685"/>
      <c r="LVF71" s="685"/>
      <c r="LVG71" s="685"/>
      <c r="LVH71" s="685"/>
      <c r="LVI71" s="685"/>
      <c r="LVJ71" s="685"/>
      <c r="LVK71" s="685"/>
      <c r="LVL71" s="685"/>
      <c r="LVM71" s="685"/>
      <c r="LVN71" s="685"/>
      <c r="LVO71" s="685"/>
      <c r="LVP71" s="685"/>
      <c r="LVQ71" s="685"/>
      <c r="LVR71" s="685"/>
      <c r="LVS71" s="685"/>
      <c r="LVT71" s="685"/>
      <c r="LVU71" s="685"/>
      <c r="LVV71" s="685"/>
      <c r="LVW71" s="685"/>
      <c r="LVX71" s="685"/>
      <c r="LVY71" s="685"/>
      <c r="LVZ71" s="685"/>
      <c r="LWA71" s="685"/>
      <c r="LWB71" s="685"/>
      <c r="LWC71" s="685"/>
      <c r="LWD71" s="685"/>
      <c r="LWE71" s="685"/>
      <c r="LWF71" s="685"/>
      <c r="LWG71" s="685"/>
      <c r="LWH71" s="685"/>
      <c r="LWI71" s="685"/>
      <c r="LWJ71" s="685"/>
      <c r="LWK71" s="685"/>
      <c r="LWL71" s="685"/>
      <c r="LWM71" s="685"/>
      <c r="LWN71" s="685"/>
      <c r="LWO71" s="685"/>
      <c r="LWP71" s="685"/>
      <c r="LWQ71" s="685"/>
      <c r="LWR71" s="685"/>
      <c r="LWS71" s="685"/>
      <c r="LWT71" s="685"/>
      <c r="LWU71" s="685"/>
      <c r="LWV71" s="685"/>
      <c r="LWW71" s="685"/>
      <c r="LWX71" s="685"/>
      <c r="LWY71" s="685"/>
      <c r="LWZ71" s="685"/>
      <c r="LXA71" s="685"/>
      <c r="LXB71" s="685"/>
      <c r="LXC71" s="685"/>
      <c r="LXD71" s="685"/>
      <c r="LXE71" s="685"/>
      <c r="LXF71" s="685"/>
      <c r="LXG71" s="685"/>
      <c r="LXH71" s="685"/>
      <c r="LXI71" s="685"/>
      <c r="LXJ71" s="685"/>
      <c r="LXK71" s="685"/>
      <c r="LXL71" s="685"/>
      <c r="LXM71" s="685"/>
      <c r="LXN71" s="685"/>
      <c r="LXO71" s="685"/>
      <c r="LXP71" s="685"/>
      <c r="LXQ71" s="685"/>
      <c r="LXR71" s="685"/>
      <c r="LXS71" s="685"/>
      <c r="LXT71" s="685"/>
      <c r="LXU71" s="685"/>
      <c r="LXV71" s="685"/>
      <c r="LXW71" s="685"/>
      <c r="LXX71" s="685"/>
      <c r="LXY71" s="685"/>
      <c r="LXZ71" s="685"/>
      <c r="LYA71" s="685"/>
      <c r="LYB71" s="685"/>
      <c r="LYC71" s="685"/>
      <c r="LYD71" s="685"/>
      <c r="LYE71" s="685"/>
      <c r="LYF71" s="685"/>
      <c r="LYG71" s="685"/>
      <c r="LYH71" s="685"/>
      <c r="LYI71" s="685"/>
      <c r="LYJ71" s="685"/>
      <c r="LYK71" s="685"/>
      <c r="LYL71" s="685"/>
      <c r="LYM71" s="685"/>
      <c r="LYN71" s="685"/>
      <c r="LYO71" s="685"/>
      <c r="LYP71" s="685"/>
      <c r="LYQ71" s="685"/>
      <c r="LYR71" s="685"/>
      <c r="LYS71" s="685"/>
      <c r="LYT71" s="685"/>
      <c r="LYU71" s="685"/>
      <c r="LYV71" s="685"/>
      <c r="LYW71" s="685"/>
      <c r="LYX71" s="685"/>
      <c r="LYY71" s="685"/>
      <c r="LYZ71" s="685"/>
      <c r="LZA71" s="685"/>
      <c r="LZB71" s="685"/>
      <c r="LZC71" s="685"/>
      <c r="LZD71" s="685"/>
      <c r="LZE71" s="685"/>
      <c r="LZF71" s="685"/>
      <c r="LZG71" s="685"/>
      <c r="LZH71" s="685"/>
      <c r="LZI71" s="685"/>
      <c r="LZJ71" s="685"/>
      <c r="LZK71" s="685"/>
      <c r="LZL71" s="685"/>
      <c r="LZM71" s="685"/>
      <c r="LZN71" s="685"/>
      <c r="LZO71" s="685"/>
      <c r="LZP71" s="685"/>
      <c r="LZQ71" s="685"/>
      <c r="LZR71" s="685"/>
      <c r="LZS71" s="685"/>
      <c r="LZT71" s="685"/>
      <c r="LZU71" s="685"/>
      <c r="LZV71" s="685"/>
      <c r="LZW71" s="685"/>
      <c r="LZX71" s="685"/>
      <c r="LZY71" s="685"/>
      <c r="LZZ71" s="685"/>
      <c r="MAA71" s="685"/>
      <c r="MAB71" s="685"/>
      <c r="MAC71" s="685"/>
      <c r="MAD71" s="685"/>
      <c r="MAE71" s="685"/>
      <c r="MAF71" s="685"/>
      <c r="MAG71" s="685"/>
      <c r="MAH71" s="685"/>
      <c r="MAI71" s="685"/>
      <c r="MAJ71" s="685"/>
      <c r="MAK71" s="685"/>
      <c r="MAL71" s="685"/>
      <c r="MAM71" s="685"/>
      <c r="MAN71" s="685"/>
      <c r="MAO71" s="685"/>
      <c r="MAP71" s="685"/>
      <c r="MAQ71" s="685"/>
      <c r="MAR71" s="685"/>
      <c r="MAS71" s="685"/>
      <c r="MAT71" s="685"/>
      <c r="MAU71" s="685"/>
      <c r="MAV71" s="685"/>
      <c r="MAW71" s="685"/>
      <c r="MAX71" s="685"/>
      <c r="MAY71" s="685"/>
      <c r="MAZ71" s="685"/>
      <c r="MBA71" s="685"/>
      <c r="MBB71" s="685"/>
      <c r="MBC71" s="685"/>
      <c r="MBD71" s="685"/>
      <c r="MBE71" s="685"/>
      <c r="MBF71" s="685"/>
      <c r="MBG71" s="685"/>
      <c r="MBH71" s="685"/>
      <c r="MBI71" s="685"/>
      <c r="MBJ71" s="685"/>
      <c r="MBK71" s="685"/>
      <c r="MBL71" s="685"/>
      <c r="MBM71" s="685"/>
      <c r="MBN71" s="685"/>
      <c r="MBO71" s="685"/>
      <c r="MBP71" s="685"/>
      <c r="MBQ71" s="685"/>
      <c r="MBR71" s="685"/>
      <c r="MBS71" s="685"/>
      <c r="MBT71" s="685"/>
      <c r="MBU71" s="685"/>
      <c r="MBV71" s="685"/>
      <c r="MBW71" s="685"/>
      <c r="MBX71" s="685"/>
      <c r="MBY71" s="685"/>
      <c r="MBZ71" s="685"/>
      <c r="MCA71" s="685"/>
      <c r="MCB71" s="685"/>
      <c r="MCC71" s="685"/>
      <c r="MCD71" s="685"/>
      <c r="MCE71" s="685"/>
      <c r="MCF71" s="685"/>
      <c r="MCG71" s="685"/>
      <c r="MCH71" s="685"/>
      <c r="MCI71" s="685"/>
      <c r="MCJ71" s="685"/>
      <c r="MCK71" s="685"/>
      <c r="MCL71" s="685"/>
      <c r="MCM71" s="685"/>
      <c r="MCN71" s="685"/>
      <c r="MCO71" s="685"/>
      <c r="MCP71" s="685"/>
      <c r="MCQ71" s="685"/>
      <c r="MCR71" s="685"/>
      <c r="MCS71" s="685"/>
      <c r="MCT71" s="685"/>
      <c r="MCU71" s="685"/>
      <c r="MCV71" s="685"/>
      <c r="MCW71" s="685"/>
      <c r="MCX71" s="685"/>
      <c r="MCY71" s="685"/>
      <c r="MCZ71" s="685"/>
      <c r="MDA71" s="685"/>
      <c r="MDB71" s="685"/>
      <c r="MDC71" s="685"/>
      <c r="MDD71" s="685"/>
      <c r="MDE71" s="685"/>
      <c r="MDF71" s="685"/>
      <c r="MDG71" s="685"/>
      <c r="MDH71" s="685"/>
      <c r="MDI71" s="685"/>
      <c r="MDJ71" s="685"/>
      <c r="MDK71" s="685"/>
      <c r="MDL71" s="685"/>
      <c r="MDM71" s="685"/>
      <c r="MDN71" s="685"/>
      <c r="MDO71" s="685"/>
      <c r="MDP71" s="685"/>
      <c r="MDQ71" s="685"/>
      <c r="MDR71" s="685"/>
      <c r="MDS71" s="685"/>
      <c r="MDT71" s="685"/>
      <c r="MDU71" s="685"/>
      <c r="MDV71" s="685"/>
      <c r="MDW71" s="685"/>
      <c r="MDX71" s="685"/>
      <c r="MDY71" s="685"/>
      <c r="MDZ71" s="685"/>
      <c r="MEA71" s="685"/>
      <c r="MEB71" s="685"/>
      <c r="MEC71" s="685"/>
      <c r="MED71" s="685"/>
      <c r="MEE71" s="685"/>
      <c r="MEF71" s="685"/>
      <c r="MEG71" s="685"/>
      <c r="MEH71" s="685"/>
      <c r="MEI71" s="685"/>
      <c r="MEJ71" s="685"/>
      <c r="MEK71" s="685"/>
      <c r="MEL71" s="685"/>
      <c r="MEM71" s="685"/>
      <c r="MEN71" s="685"/>
      <c r="MEO71" s="685"/>
      <c r="MEP71" s="685"/>
      <c r="MEQ71" s="685"/>
      <c r="MER71" s="685"/>
      <c r="MES71" s="685"/>
      <c r="MET71" s="685"/>
      <c r="MEU71" s="685"/>
      <c r="MEV71" s="685"/>
      <c r="MEW71" s="685"/>
      <c r="MEX71" s="685"/>
      <c r="MEY71" s="685"/>
      <c r="MEZ71" s="685"/>
      <c r="MFA71" s="685"/>
      <c r="MFB71" s="685"/>
      <c r="MFC71" s="685"/>
      <c r="MFD71" s="685"/>
      <c r="MFE71" s="685"/>
      <c r="MFF71" s="685"/>
      <c r="MFG71" s="685"/>
      <c r="MFH71" s="685"/>
      <c r="MFI71" s="685"/>
      <c r="MFJ71" s="685"/>
      <c r="MFK71" s="685"/>
      <c r="MFL71" s="685"/>
      <c r="MFM71" s="685"/>
      <c r="MFN71" s="685"/>
      <c r="MFO71" s="685"/>
      <c r="MFP71" s="685"/>
      <c r="MFQ71" s="685"/>
      <c r="MFR71" s="685"/>
      <c r="MFS71" s="685"/>
      <c r="MFT71" s="685"/>
      <c r="MFU71" s="685"/>
      <c r="MFV71" s="685"/>
      <c r="MFW71" s="685"/>
      <c r="MFX71" s="685"/>
      <c r="MFY71" s="685"/>
      <c r="MFZ71" s="685"/>
      <c r="MGA71" s="685"/>
      <c r="MGB71" s="685"/>
      <c r="MGC71" s="685"/>
      <c r="MGD71" s="685"/>
      <c r="MGE71" s="685"/>
      <c r="MGF71" s="685"/>
      <c r="MGG71" s="685"/>
      <c r="MGH71" s="685"/>
      <c r="MGI71" s="685"/>
      <c r="MGJ71" s="685"/>
      <c r="MGK71" s="685"/>
      <c r="MGL71" s="685"/>
      <c r="MGM71" s="685"/>
      <c r="MGN71" s="685"/>
      <c r="MGO71" s="685"/>
      <c r="MGP71" s="685"/>
      <c r="MGQ71" s="685"/>
      <c r="MGR71" s="685"/>
      <c r="MGS71" s="685"/>
      <c r="MGT71" s="685"/>
      <c r="MGU71" s="685"/>
      <c r="MGV71" s="685"/>
      <c r="MGW71" s="685"/>
      <c r="MGX71" s="685"/>
      <c r="MGY71" s="685"/>
      <c r="MGZ71" s="685"/>
      <c r="MHA71" s="685"/>
      <c r="MHB71" s="685"/>
      <c r="MHC71" s="685"/>
      <c r="MHD71" s="685"/>
      <c r="MHE71" s="685"/>
      <c r="MHF71" s="685"/>
      <c r="MHG71" s="685"/>
      <c r="MHH71" s="685"/>
      <c r="MHI71" s="685"/>
      <c r="MHJ71" s="685"/>
      <c r="MHK71" s="685"/>
      <c r="MHL71" s="685"/>
      <c r="MHM71" s="685"/>
      <c r="MHN71" s="685"/>
      <c r="MHO71" s="685"/>
      <c r="MHP71" s="685"/>
      <c r="MHQ71" s="685"/>
      <c r="MHR71" s="685"/>
      <c r="MHS71" s="685"/>
      <c r="MHT71" s="685"/>
      <c r="MHU71" s="685"/>
      <c r="MHV71" s="685"/>
      <c r="MHW71" s="685"/>
      <c r="MHX71" s="685"/>
      <c r="MHY71" s="685"/>
      <c r="MHZ71" s="685"/>
      <c r="MIA71" s="685"/>
      <c r="MIB71" s="685"/>
      <c r="MIC71" s="685"/>
      <c r="MID71" s="685"/>
      <c r="MIE71" s="685"/>
      <c r="MIF71" s="685"/>
      <c r="MIG71" s="685"/>
      <c r="MIH71" s="685"/>
      <c r="MII71" s="685"/>
      <c r="MIJ71" s="685"/>
      <c r="MIK71" s="685"/>
      <c r="MIL71" s="685"/>
      <c r="MIM71" s="685"/>
      <c r="MIN71" s="685"/>
      <c r="MIO71" s="685"/>
      <c r="MIP71" s="685"/>
      <c r="MIQ71" s="685"/>
      <c r="MIR71" s="685"/>
      <c r="MIS71" s="685"/>
      <c r="MIT71" s="685"/>
      <c r="MIU71" s="685"/>
      <c r="MIV71" s="685"/>
      <c r="MIW71" s="685"/>
      <c r="MIX71" s="685"/>
      <c r="MIY71" s="685"/>
      <c r="MIZ71" s="685"/>
      <c r="MJA71" s="685"/>
      <c r="MJB71" s="685"/>
      <c r="MJC71" s="685"/>
      <c r="MJD71" s="685"/>
      <c r="MJE71" s="685"/>
      <c r="MJF71" s="685"/>
      <c r="MJG71" s="685"/>
      <c r="MJH71" s="685"/>
      <c r="MJI71" s="685"/>
      <c r="MJJ71" s="685"/>
      <c r="MJK71" s="685"/>
      <c r="MJL71" s="685"/>
      <c r="MJM71" s="685"/>
      <c r="MJN71" s="685"/>
      <c r="MJO71" s="685"/>
      <c r="MJP71" s="685"/>
      <c r="MJQ71" s="685"/>
      <c r="MJR71" s="685"/>
      <c r="MJS71" s="685"/>
      <c r="MJT71" s="685"/>
      <c r="MJU71" s="685"/>
      <c r="MJV71" s="685"/>
      <c r="MJW71" s="685"/>
      <c r="MJX71" s="685"/>
      <c r="MJY71" s="685"/>
      <c r="MJZ71" s="685"/>
      <c r="MKA71" s="685"/>
      <c r="MKB71" s="685"/>
      <c r="MKC71" s="685"/>
      <c r="MKD71" s="685"/>
      <c r="MKE71" s="685"/>
      <c r="MKF71" s="685"/>
      <c r="MKG71" s="685"/>
      <c r="MKH71" s="685"/>
      <c r="MKI71" s="685"/>
      <c r="MKJ71" s="685"/>
      <c r="MKK71" s="685"/>
      <c r="MKL71" s="685"/>
      <c r="MKM71" s="685"/>
      <c r="MKN71" s="685"/>
      <c r="MKO71" s="685"/>
      <c r="MKP71" s="685"/>
      <c r="MKQ71" s="685"/>
      <c r="MKR71" s="685"/>
      <c r="MKS71" s="685"/>
      <c r="MKT71" s="685"/>
      <c r="MKU71" s="685"/>
      <c r="MKV71" s="685"/>
      <c r="MKW71" s="685"/>
      <c r="MKX71" s="685"/>
      <c r="MKY71" s="685"/>
      <c r="MKZ71" s="685"/>
      <c r="MLA71" s="685"/>
      <c r="MLB71" s="685"/>
      <c r="MLC71" s="685"/>
      <c r="MLD71" s="685"/>
      <c r="MLE71" s="685"/>
      <c r="MLF71" s="685"/>
      <c r="MLG71" s="685"/>
      <c r="MLH71" s="685"/>
      <c r="MLI71" s="685"/>
      <c r="MLJ71" s="685"/>
      <c r="MLK71" s="685"/>
      <c r="MLL71" s="685"/>
      <c r="MLM71" s="685"/>
      <c r="MLN71" s="685"/>
      <c r="MLO71" s="685"/>
      <c r="MLP71" s="685"/>
      <c r="MLQ71" s="685"/>
      <c r="MLR71" s="685"/>
      <c r="MLS71" s="685"/>
      <c r="MLT71" s="685"/>
      <c r="MLU71" s="685"/>
      <c r="MLV71" s="685"/>
      <c r="MLW71" s="685"/>
      <c r="MLX71" s="685"/>
      <c r="MLY71" s="685"/>
      <c r="MLZ71" s="685"/>
      <c r="MMA71" s="685"/>
      <c r="MMB71" s="685"/>
      <c r="MMC71" s="685"/>
      <c r="MMD71" s="685"/>
      <c r="MME71" s="685"/>
      <c r="MMF71" s="685"/>
      <c r="MMG71" s="685"/>
      <c r="MMH71" s="685"/>
      <c r="MMI71" s="685"/>
      <c r="MMJ71" s="685"/>
      <c r="MMK71" s="685"/>
      <c r="MML71" s="685"/>
      <c r="MMM71" s="685"/>
      <c r="MMN71" s="685"/>
      <c r="MMO71" s="685"/>
      <c r="MMP71" s="685"/>
      <c r="MMQ71" s="685"/>
      <c r="MMR71" s="685"/>
      <c r="MMS71" s="685"/>
      <c r="MMT71" s="685"/>
      <c r="MMU71" s="685"/>
      <c r="MMV71" s="685"/>
      <c r="MMW71" s="685"/>
      <c r="MMX71" s="685"/>
      <c r="MMY71" s="685"/>
      <c r="MMZ71" s="685"/>
      <c r="MNA71" s="685"/>
      <c r="MNB71" s="685"/>
      <c r="MNC71" s="685"/>
      <c r="MND71" s="685"/>
      <c r="MNE71" s="685"/>
      <c r="MNF71" s="685"/>
      <c r="MNG71" s="685"/>
      <c r="MNH71" s="685"/>
      <c r="MNI71" s="685"/>
      <c r="MNJ71" s="685"/>
      <c r="MNK71" s="685"/>
      <c r="MNL71" s="685"/>
      <c r="MNM71" s="685"/>
      <c r="MNN71" s="685"/>
      <c r="MNO71" s="685"/>
      <c r="MNP71" s="685"/>
      <c r="MNQ71" s="685"/>
      <c r="MNR71" s="685"/>
      <c r="MNS71" s="685"/>
      <c r="MNT71" s="685"/>
      <c r="MNU71" s="685"/>
      <c r="MNV71" s="685"/>
      <c r="MNW71" s="685"/>
      <c r="MNX71" s="685"/>
      <c r="MNY71" s="685"/>
      <c r="MNZ71" s="685"/>
      <c r="MOA71" s="685"/>
      <c r="MOB71" s="685"/>
      <c r="MOC71" s="685"/>
      <c r="MOD71" s="685"/>
      <c r="MOE71" s="685"/>
      <c r="MOF71" s="685"/>
      <c r="MOG71" s="685"/>
      <c r="MOH71" s="685"/>
      <c r="MOI71" s="685"/>
      <c r="MOJ71" s="685"/>
      <c r="MOK71" s="685"/>
      <c r="MOL71" s="685"/>
      <c r="MOM71" s="685"/>
      <c r="MON71" s="685"/>
      <c r="MOO71" s="685"/>
      <c r="MOP71" s="685"/>
      <c r="MOQ71" s="685"/>
      <c r="MOR71" s="685"/>
      <c r="MOS71" s="685"/>
      <c r="MOT71" s="685"/>
      <c r="MOU71" s="685"/>
      <c r="MOV71" s="685"/>
      <c r="MOW71" s="685"/>
      <c r="MOX71" s="685"/>
      <c r="MOY71" s="685"/>
      <c r="MOZ71" s="685"/>
      <c r="MPA71" s="685"/>
      <c r="MPB71" s="685"/>
      <c r="MPC71" s="685"/>
      <c r="MPD71" s="685"/>
      <c r="MPE71" s="685"/>
      <c r="MPF71" s="685"/>
      <c r="MPG71" s="685"/>
      <c r="MPH71" s="685"/>
      <c r="MPI71" s="685"/>
      <c r="MPJ71" s="685"/>
      <c r="MPK71" s="685"/>
      <c r="MPL71" s="685"/>
      <c r="MPM71" s="685"/>
      <c r="MPN71" s="685"/>
      <c r="MPO71" s="685"/>
      <c r="MPP71" s="685"/>
      <c r="MPQ71" s="685"/>
      <c r="MPR71" s="685"/>
      <c r="MPS71" s="685"/>
      <c r="MPT71" s="685"/>
      <c r="MPU71" s="685"/>
      <c r="MPV71" s="685"/>
      <c r="MPW71" s="685"/>
      <c r="MPX71" s="685"/>
      <c r="MPY71" s="685"/>
      <c r="MPZ71" s="685"/>
      <c r="MQA71" s="685"/>
      <c r="MQB71" s="685"/>
      <c r="MQC71" s="685"/>
      <c r="MQD71" s="685"/>
      <c r="MQE71" s="685"/>
      <c r="MQF71" s="685"/>
      <c r="MQG71" s="685"/>
      <c r="MQH71" s="685"/>
      <c r="MQI71" s="685"/>
      <c r="MQJ71" s="685"/>
      <c r="MQK71" s="685"/>
      <c r="MQL71" s="685"/>
      <c r="MQM71" s="685"/>
      <c r="MQN71" s="685"/>
      <c r="MQO71" s="685"/>
      <c r="MQP71" s="685"/>
      <c r="MQQ71" s="685"/>
      <c r="MQR71" s="685"/>
      <c r="MQS71" s="685"/>
      <c r="MQT71" s="685"/>
      <c r="MQU71" s="685"/>
      <c r="MQV71" s="685"/>
      <c r="MQW71" s="685"/>
      <c r="MQX71" s="685"/>
      <c r="MQY71" s="685"/>
      <c r="MQZ71" s="685"/>
      <c r="MRA71" s="685"/>
      <c r="MRB71" s="685"/>
      <c r="MRC71" s="685"/>
      <c r="MRD71" s="685"/>
      <c r="MRE71" s="685"/>
      <c r="MRF71" s="685"/>
      <c r="MRG71" s="685"/>
      <c r="MRH71" s="685"/>
      <c r="MRI71" s="685"/>
      <c r="MRJ71" s="685"/>
      <c r="MRK71" s="685"/>
      <c r="MRL71" s="685"/>
      <c r="MRM71" s="685"/>
      <c r="MRN71" s="685"/>
      <c r="MRO71" s="685"/>
      <c r="MRP71" s="685"/>
      <c r="MRQ71" s="685"/>
      <c r="MRR71" s="685"/>
      <c r="MRS71" s="685"/>
      <c r="MRT71" s="685"/>
      <c r="MRU71" s="685"/>
      <c r="MRV71" s="685"/>
      <c r="MRW71" s="685"/>
      <c r="MRX71" s="685"/>
      <c r="MRY71" s="685"/>
      <c r="MRZ71" s="685"/>
      <c r="MSA71" s="685"/>
      <c r="MSB71" s="685"/>
      <c r="MSC71" s="685"/>
      <c r="MSD71" s="685"/>
      <c r="MSE71" s="685"/>
      <c r="MSF71" s="685"/>
      <c r="MSG71" s="685"/>
      <c r="MSH71" s="685"/>
      <c r="MSI71" s="685"/>
      <c r="MSJ71" s="685"/>
      <c r="MSK71" s="685"/>
      <c r="MSL71" s="685"/>
      <c r="MSM71" s="685"/>
      <c r="MSN71" s="685"/>
      <c r="MSO71" s="685"/>
      <c r="MSP71" s="685"/>
      <c r="MSQ71" s="685"/>
      <c r="MSR71" s="685"/>
      <c r="MSS71" s="685"/>
      <c r="MST71" s="685"/>
      <c r="MSU71" s="685"/>
      <c r="MSV71" s="685"/>
      <c r="MSW71" s="685"/>
      <c r="MSX71" s="685"/>
      <c r="MSY71" s="685"/>
      <c r="MSZ71" s="685"/>
      <c r="MTA71" s="685"/>
      <c r="MTB71" s="685"/>
      <c r="MTC71" s="685"/>
      <c r="MTD71" s="685"/>
      <c r="MTE71" s="685"/>
      <c r="MTF71" s="685"/>
      <c r="MTG71" s="685"/>
      <c r="MTH71" s="685"/>
      <c r="MTI71" s="685"/>
      <c r="MTJ71" s="685"/>
      <c r="MTK71" s="685"/>
      <c r="MTL71" s="685"/>
      <c r="MTM71" s="685"/>
      <c r="MTN71" s="685"/>
      <c r="MTO71" s="685"/>
      <c r="MTP71" s="685"/>
      <c r="MTQ71" s="685"/>
      <c r="MTR71" s="685"/>
      <c r="MTS71" s="685"/>
      <c r="MTT71" s="685"/>
      <c r="MTU71" s="685"/>
      <c r="MTV71" s="685"/>
      <c r="MTW71" s="685"/>
      <c r="MTX71" s="685"/>
      <c r="MTY71" s="685"/>
      <c r="MTZ71" s="685"/>
      <c r="MUA71" s="685"/>
      <c r="MUB71" s="685"/>
      <c r="MUC71" s="685"/>
      <c r="MUD71" s="685"/>
      <c r="MUE71" s="685"/>
      <c r="MUF71" s="685"/>
      <c r="MUG71" s="685"/>
      <c r="MUH71" s="685"/>
      <c r="MUI71" s="685"/>
      <c r="MUJ71" s="685"/>
      <c r="MUK71" s="685"/>
      <c r="MUL71" s="685"/>
      <c r="MUM71" s="685"/>
      <c r="MUN71" s="685"/>
      <c r="MUO71" s="685"/>
      <c r="MUP71" s="685"/>
      <c r="MUQ71" s="685"/>
      <c r="MUR71" s="685"/>
      <c r="MUS71" s="685"/>
      <c r="MUT71" s="685"/>
      <c r="MUU71" s="685"/>
      <c r="MUV71" s="685"/>
      <c r="MUW71" s="685"/>
      <c r="MUX71" s="685"/>
      <c r="MUY71" s="685"/>
      <c r="MUZ71" s="685"/>
      <c r="MVA71" s="685"/>
      <c r="MVB71" s="685"/>
      <c r="MVC71" s="685"/>
      <c r="MVD71" s="685"/>
      <c r="MVE71" s="685"/>
      <c r="MVF71" s="685"/>
      <c r="MVG71" s="685"/>
      <c r="MVH71" s="685"/>
      <c r="MVI71" s="685"/>
      <c r="MVJ71" s="685"/>
      <c r="MVK71" s="685"/>
      <c r="MVL71" s="685"/>
      <c r="MVM71" s="685"/>
      <c r="MVN71" s="685"/>
      <c r="MVO71" s="685"/>
      <c r="MVP71" s="685"/>
      <c r="MVQ71" s="685"/>
      <c r="MVR71" s="685"/>
      <c r="MVS71" s="685"/>
      <c r="MVT71" s="685"/>
      <c r="MVU71" s="685"/>
      <c r="MVV71" s="685"/>
      <c r="MVW71" s="685"/>
      <c r="MVX71" s="685"/>
      <c r="MVY71" s="685"/>
      <c r="MVZ71" s="685"/>
      <c r="MWA71" s="685"/>
      <c r="MWB71" s="685"/>
      <c r="MWC71" s="685"/>
      <c r="MWD71" s="685"/>
      <c r="MWE71" s="685"/>
      <c r="MWF71" s="685"/>
      <c r="MWG71" s="685"/>
      <c r="MWH71" s="685"/>
      <c r="MWI71" s="685"/>
      <c r="MWJ71" s="685"/>
      <c r="MWK71" s="685"/>
      <c r="MWL71" s="685"/>
      <c r="MWM71" s="685"/>
      <c r="MWN71" s="685"/>
      <c r="MWO71" s="685"/>
      <c r="MWP71" s="685"/>
      <c r="MWQ71" s="685"/>
      <c r="MWR71" s="685"/>
      <c r="MWS71" s="685"/>
      <c r="MWT71" s="685"/>
      <c r="MWU71" s="685"/>
      <c r="MWV71" s="685"/>
      <c r="MWW71" s="685"/>
      <c r="MWX71" s="685"/>
      <c r="MWY71" s="685"/>
      <c r="MWZ71" s="685"/>
      <c r="MXA71" s="685"/>
      <c r="MXB71" s="685"/>
      <c r="MXC71" s="685"/>
      <c r="MXD71" s="685"/>
      <c r="MXE71" s="685"/>
      <c r="MXF71" s="685"/>
      <c r="MXG71" s="685"/>
      <c r="MXH71" s="685"/>
      <c r="MXI71" s="685"/>
      <c r="MXJ71" s="685"/>
      <c r="MXK71" s="685"/>
      <c r="MXL71" s="685"/>
      <c r="MXM71" s="685"/>
      <c r="MXN71" s="685"/>
      <c r="MXO71" s="685"/>
      <c r="MXP71" s="685"/>
      <c r="MXQ71" s="685"/>
      <c r="MXR71" s="685"/>
      <c r="MXS71" s="685"/>
      <c r="MXT71" s="685"/>
      <c r="MXU71" s="685"/>
      <c r="MXV71" s="685"/>
      <c r="MXW71" s="685"/>
      <c r="MXX71" s="685"/>
      <c r="MXY71" s="685"/>
      <c r="MXZ71" s="685"/>
      <c r="MYA71" s="685"/>
      <c r="MYB71" s="685"/>
      <c r="MYC71" s="685"/>
      <c r="MYD71" s="685"/>
      <c r="MYE71" s="685"/>
      <c r="MYF71" s="685"/>
      <c r="MYG71" s="685"/>
      <c r="MYH71" s="685"/>
      <c r="MYI71" s="685"/>
      <c r="MYJ71" s="685"/>
      <c r="MYK71" s="685"/>
      <c r="MYL71" s="685"/>
      <c r="MYM71" s="685"/>
      <c r="MYN71" s="685"/>
      <c r="MYO71" s="685"/>
      <c r="MYP71" s="685"/>
      <c r="MYQ71" s="685"/>
      <c r="MYR71" s="685"/>
      <c r="MYS71" s="685"/>
      <c r="MYT71" s="685"/>
      <c r="MYU71" s="685"/>
      <c r="MYV71" s="685"/>
      <c r="MYW71" s="685"/>
      <c r="MYX71" s="685"/>
      <c r="MYY71" s="685"/>
      <c r="MYZ71" s="685"/>
      <c r="MZA71" s="685"/>
      <c r="MZB71" s="685"/>
      <c r="MZC71" s="685"/>
      <c r="MZD71" s="685"/>
      <c r="MZE71" s="685"/>
      <c r="MZF71" s="685"/>
      <c r="MZG71" s="685"/>
      <c r="MZH71" s="685"/>
      <c r="MZI71" s="685"/>
      <c r="MZJ71" s="685"/>
      <c r="MZK71" s="685"/>
      <c r="MZL71" s="685"/>
      <c r="MZM71" s="685"/>
      <c r="MZN71" s="685"/>
      <c r="MZO71" s="685"/>
      <c r="MZP71" s="685"/>
      <c r="MZQ71" s="685"/>
      <c r="MZR71" s="685"/>
      <c r="MZS71" s="685"/>
      <c r="MZT71" s="685"/>
      <c r="MZU71" s="685"/>
      <c r="MZV71" s="685"/>
      <c r="MZW71" s="685"/>
      <c r="MZX71" s="685"/>
      <c r="MZY71" s="685"/>
      <c r="MZZ71" s="685"/>
      <c r="NAA71" s="685"/>
      <c r="NAB71" s="685"/>
      <c r="NAC71" s="685"/>
      <c r="NAD71" s="685"/>
      <c r="NAE71" s="685"/>
      <c r="NAF71" s="685"/>
      <c r="NAG71" s="685"/>
      <c r="NAH71" s="685"/>
      <c r="NAI71" s="685"/>
      <c r="NAJ71" s="685"/>
      <c r="NAK71" s="685"/>
      <c r="NAL71" s="685"/>
      <c r="NAM71" s="685"/>
      <c r="NAN71" s="685"/>
      <c r="NAO71" s="685"/>
      <c r="NAP71" s="685"/>
      <c r="NAQ71" s="685"/>
      <c r="NAR71" s="685"/>
      <c r="NAS71" s="685"/>
      <c r="NAT71" s="685"/>
      <c r="NAU71" s="685"/>
      <c r="NAV71" s="685"/>
      <c r="NAW71" s="685"/>
      <c r="NAX71" s="685"/>
      <c r="NAY71" s="685"/>
      <c r="NAZ71" s="685"/>
      <c r="NBA71" s="685"/>
      <c r="NBB71" s="685"/>
      <c r="NBC71" s="685"/>
      <c r="NBD71" s="685"/>
      <c r="NBE71" s="685"/>
      <c r="NBF71" s="685"/>
      <c r="NBG71" s="685"/>
      <c r="NBH71" s="685"/>
      <c r="NBI71" s="685"/>
      <c r="NBJ71" s="685"/>
      <c r="NBK71" s="685"/>
      <c r="NBL71" s="685"/>
      <c r="NBM71" s="685"/>
      <c r="NBN71" s="685"/>
      <c r="NBO71" s="685"/>
      <c r="NBP71" s="685"/>
      <c r="NBQ71" s="685"/>
      <c r="NBR71" s="685"/>
      <c r="NBS71" s="685"/>
      <c r="NBT71" s="685"/>
      <c r="NBU71" s="685"/>
      <c r="NBV71" s="685"/>
      <c r="NBW71" s="685"/>
      <c r="NBX71" s="685"/>
      <c r="NBY71" s="685"/>
      <c r="NBZ71" s="685"/>
      <c r="NCA71" s="685"/>
      <c r="NCB71" s="685"/>
      <c r="NCC71" s="685"/>
      <c r="NCD71" s="685"/>
      <c r="NCE71" s="685"/>
      <c r="NCF71" s="685"/>
      <c r="NCG71" s="685"/>
      <c r="NCH71" s="685"/>
      <c r="NCI71" s="685"/>
      <c r="NCJ71" s="685"/>
      <c r="NCK71" s="685"/>
      <c r="NCL71" s="685"/>
      <c r="NCM71" s="685"/>
      <c r="NCN71" s="685"/>
      <c r="NCO71" s="685"/>
      <c r="NCP71" s="685"/>
      <c r="NCQ71" s="685"/>
      <c r="NCR71" s="685"/>
      <c r="NCS71" s="685"/>
      <c r="NCT71" s="685"/>
      <c r="NCU71" s="685"/>
      <c r="NCV71" s="685"/>
      <c r="NCW71" s="685"/>
      <c r="NCX71" s="685"/>
      <c r="NCY71" s="685"/>
      <c r="NCZ71" s="685"/>
      <c r="NDA71" s="685"/>
      <c r="NDB71" s="685"/>
      <c r="NDC71" s="685"/>
      <c r="NDD71" s="685"/>
      <c r="NDE71" s="685"/>
      <c r="NDF71" s="685"/>
      <c r="NDG71" s="685"/>
      <c r="NDH71" s="685"/>
      <c r="NDI71" s="685"/>
      <c r="NDJ71" s="685"/>
      <c r="NDK71" s="685"/>
      <c r="NDL71" s="685"/>
      <c r="NDM71" s="685"/>
      <c r="NDN71" s="685"/>
      <c r="NDO71" s="685"/>
      <c r="NDP71" s="685"/>
      <c r="NDQ71" s="685"/>
      <c r="NDR71" s="685"/>
      <c r="NDS71" s="685"/>
      <c r="NDT71" s="685"/>
      <c r="NDU71" s="685"/>
      <c r="NDV71" s="685"/>
      <c r="NDW71" s="685"/>
      <c r="NDX71" s="685"/>
      <c r="NDY71" s="685"/>
      <c r="NDZ71" s="685"/>
      <c r="NEA71" s="685"/>
      <c r="NEB71" s="685"/>
      <c r="NEC71" s="685"/>
      <c r="NED71" s="685"/>
      <c r="NEE71" s="685"/>
      <c r="NEF71" s="685"/>
      <c r="NEG71" s="685"/>
      <c r="NEH71" s="685"/>
      <c r="NEI71" s="685"/>
      <c r="NEJ71" s="685"/>
      <c r="NEK71" s="685"/>
      <c r="NEL71" s="685"/>
      <c r="NEM71" s="685"/>
      <c r="NEN71" s="685"/>
      <c r="NEO71" s="685"/>
      <c r="NEP71" s="685"/>
      <c r="NEQ71" s="685"/>
      <c r="NER71" s="685"/>
      <c r="NES71" s="685"/>
      <c r="NET71" s="685"/>
      <c r="NEU71" s="685"/>
      <c r="NEV71" s="685"/>
      <c r="NEW71" s="685"/>
      <c r="NEX71" s="685"/>
      <c r="NEY71" s="685"/>
      <c r="NEZ71" s="685"/>
      <c r="NFA71" s="685"/>
      <c r="NFB71" s="685"/>
      <c r="NFC71" s="685"/>
      <c r="NFD71" s="685"/>
      <c r="NFE71" s="685"/>
      <c r="NFF71" s="685"/>
      <c r="NFG71" s="685"/>
      <c r="NFH71" s="685"/>
      <c r="NFI71" s="685"/>
      <c r="NFJ71" s="685"/>
      <c r="NFK71" s="685"/>
      <c r="NFL71" s="685"/>
      <c r="NFM71" s="685"/>
      <c r="NFN71" s="685"/>
      <c r="NFO71" s="685"/>
      <c r="NFP71" s="685"/>
      <c r="NFQ71" s="685"/>
      <c r="NFR71" s="685"/>
      <c r="NFS71" s="685"/>
      <c r="NFT71" s="685"/>
      <c r="NFU71" s="685"/>
      <c r="NFV71" s="685"/>
      <c r="NFW71" s="685"/>
      <c r="NFX71" s="685"/>
      <c r="NFY71" s="685"/>
      <c r="NFZ71" s="685"/>
      <c r="NGA71" s="685"/>
      <c r="NGB71" s="685"/>
      <c r="NGC71" s="685"/>
      <c r="NGD71" s="685"/>
      <c r="NGE71" s="685"/>
      <c r="NGF71" s="685"/>
      <c r="NGG71" s="685"/>
      <c r="NGH71" s="685"/>
      <c r="NGI71" s="685"/>
      <c r="NGJ71" s="685"/>
      <c r="NGK71" s="685"/>
      <c r="NGL71" s="685"/>
      <c r="NGM71" s="685"/>
      <c r="NGN71" s="685"/>
      <c r="NGO71" s="685"/>
      <c r="NGP71" s="685"/>
      <c r="NGQ71" s="685"/>
      <c r="NGR71" s="685"/>
      <c r="NGS71" s="685"/>
      <c r="NGT71" s="685"/>
      <c r="NGU71" s="685"/>
      <c r="NGV71" s="685"/>
      <c r="NGW71" s="685"/>
      <c r="NGX71" s="685"/>
      <c r="NGY71" s="685"/>
      <c r="NGZ71" s="685"/>
      <c r="NHA71" s="685"/>
      <c r="NHB71" s="685"/>
      <c r="NHC71" s="685"/>
      <c r="NHD71" s="685"/>
      <c r="NHE71" s="685"/>
      <c r="NHF71" s="685"/>
      <c r="NHG71" s="685"/>
      <c r="NHH71" s="685"/>
      <c r="NHI71" s="685"/>
      <c r="NHJ71" s="685"/>
      <c r="NHK71" s="685"/>
      <c r="NHL71" s="685"/>
      <c r="NHM71" s="685"/>
      <c r="NHN71" s="685"/>
      <c r="NHO71" s="685"/>
      <c r="NHP71" s="685"/>
      <c r="NHQ71" s="685"/>
      <c r="NHR71" s="685"/>
      <c r="NHS71" s="685"/>
      <c r="NHT71" s="685"/>
      <c r="NHU71" s="685"/>
      <c r="NHV71" s="685"/>
      <c r="NHW71" s="685"/>
      <c r="NHX71" s="685"/>
      <c r="NHY71" s="685"/>
      <c r="NHZ71" s="685"/>
      <c r="NIA71" s="685"/>
      <c r="NIB71" s="685"/>
      <c r="NIC71" s="685"/>
      <c r="NID71" s="685"/>
      <c r="NIE71" s="685"/>
      <c r="NIF71" s="685"/>
      <c r="NIG71" s="685"/>
      <c r="NIH71" s="685"/>
      <c r="NII71" s="685"/>
      <c r="NIJ71" s="685"/>
      <c r="NIK71" s="685"/>
      <c r="NIL71" s="685"/>
      <c r="NIM71" s="685"/>
      <c r="NIN71" s="685"/>
      <c r="NIO71" s="685"/>
      <c r="NIP71" s="685"/>
      <c r="NIQ71" s="685"/>
      <c r="NIR71" s="685"/>
      <c r="NIS71" s="685"/>
      <c r="NIT71" s="685"/>
      <c r="NIU71" s="685"/>
      <c r="NIV71" s="685"/>
      <c r="NIW71" s="685"/>
      <c r="NIX71" s="685"/>
      <c r="NIY71" s="685"/>
      <c r="NIZ71" s="685"/>
      <c r="NJA71" s="685"/>
      <c r="NJB71" s="685"/>
      <c r="NJC71" s="685"/>
      <c r="NJD71" s="685"/>
      <c r="NJE71" s="685"/>
      <c r="NJF71" s="685"/>
      <c r="NJG71" s="685"/>
      <c r="NJH71" s="685"/>
      <c r="NJI71" s="685"/>
      <c r="NJJ71" s="685"/>
      <c r="NJK71" s="685"/>
      <c r="NJL71" s="685"/>
      <c r="NJM71" s="685"/>
      <c r="NJN71" s="685"/>
      <c r="NJO71" s="685"/>
      <c r="NJP71" s="685"/>
      <c r="NJQ71" s="685"/>
      <c r="NJR71" s="685"/>
      <c r="NJS71" s="685"/>
      <c r="NJT71" s="685"/>
      <c r="NJU71" s="685"/>
      <c r="NJV71" s="685"/>
      <c r="NJW71" s="685"/>
      <c r="NJX71" s="685"/>
      <c r="NJY71" s="685"/>
      <c r="NJZ71" s="685"/>
      <c r="NKA71" s="685"/>
      <c r="NKB71" s="685"/>
      <c r="NKC71" s="685"/>
      <c r="NKD71" s="685"/>
      <c r="NKE71" s="685"/>
      <c r="NKF71" s="685"/>
      <c r="NKG71" s="685"/>
      <c r="NKH71" s="685"/>
      <c r="NKI71" s="685"/>
      <c r="NKJ71" s="685"/>
      <c r="NKK71" s="685"/>
      <c r="NKL71" s="685"/>
      <c r="NKM71" s="685"/>
      <c r="NKN71" s="685"/>
      <c r="NKO71" s="685"/>
      <c r="NKP71" s="685"/>
      <c r="NKQ71" s="685"/>
      <c r="NKR71" s="685"/>
      <c r="NKS71" s="685"/>
      <c r="NKT71" s="685"/>
      <c r="NKU71" s="685"/>
      <c r="NKV71" s="685"/>
      <c r="NKW71" s="685"/>
      <c r="NKX71" s="685"/>
      <c r="NKY71" s="685"/>
      <c r="NKZ71" s="685"/>
      <c r="NLA71" s="685"/>
      <c r="NLB71" s="685"/>
      <c r="NLC71" s="685"/>
      <c r="NLD71" s="685"/>
      <c r="NLE71" s="685"/>
      <c r="NLF71" s="685"/>
      <c r="NLG71" s="685"/>
      <c r="NLH71" s="685"/>
      <c r="NLI71" s="685"/>
      <c r="NLJ71" s="685"/>
      <c r="NLK71" s="685"/>
      <c r="NLL71" s="685"/>
      <c r="NLM71" s="685"/>
      <c r="NLN71" s="685"/>
      <c r="NLO71" s="685"/>
      <c r="NLP71" s="685"/>
      <c r="NLQ71" s="685"/>
      <c r="NLR71" s="685"/>
      <c r="NLS71" s="685"/>
      <c r="NLT71" s="685"/>
      <c r="NLU71" s="685"/>
      <c r="NLV71" s="685"/>
      <c r="NLW71" s="685"/>
      <c r="NLX71" s="685"/>
      <c r="NLY71" s="685"/>
      <c r="NLZ71" s="685"/>
      <c r="NMA71" s="685"/>
      <c r="NMB71" s="685"/>
      <c r="NMC71" s="685"/>
      <c r="NMD71" s="685"/>
      <c r="NME71" s="685"/>
      <c r="NMF71" s="685"/>
      <c r="NMG71" s="685"/>
      <c r="NMH71" s="685"/>
      <c r="NMI71" s="685"/>
      <c r="NMJ71" s="685"/>
      <c r="NMK71" s="685"/>
      <c r="NML71" s="685"/>
      <c r="NMM71" s="685"/>
      <c r="NMN71" s="685"/>
      <c r="NMO71" s="685"/>
      <c r="NMP71" s="685"/>
      <c r="NMQ71" s="685"/>
      <c r="NMR71" s="685"/>
      <c r="NMS71" s="685"/>
      <c r="NMT71" s="685"/>
      <c r="NMU71" s="685"/>
      <c r="NMV71" s="685"/>
      <c r="NMW71" s="685"/>
      <c r="NMX71" s="685"/>
      <c r="NMY71" s="685"/>
      <c r="NMZ71" s="685"/>
      <c r="NNA71" s="685"/>
      <c r="NNB71" s="685"/>
      <c r="NNC71" s="685"/>
      <c r="NND71" s="685"/>
      <c r="NNE71" s="685"/>
      <c r="NNF71" s="685"/>
      <c r="NNG71" s="685"/>
      <c r="NNH71" s="685"/>
      <c r="NNI71" s="685"/>
      <c r="NNJ71" s="685"/>
      <c r="NNK71" s="685"/>
      <c r="NNL71" s="685"/>
      <c r="NNM71" s="685"/>
      <c r="NNN71" s="685"/>
      <c r="NNO71" s="685"/>
      <c r="NNP71" s="685"/>
      <c r="NNQ71" s="685"/>
      <c r="NNR71" s="685"/>
      <c r="NNS71" s="685"/>
      <c r="NNT71" s="685"/>
      <c r="NNU71" s="685"/>
      <c r="NNV71" s="685"/>
      <c r="NNW71" s="685"/>
      <c r="NNX71" s="685"/>
      <c r="NNY71" s="685"/>
      <c r="NNZ71" s="685"/>
      <c r="NOA71" s="685"/>
      <c r="NOB71" s="685"/>
      <c r="NOC71" s="685"/>
      <c r="NOD71" s="685"/>
      <c r="NOE71" s="685"/>
      <c r="NOF71" s="685"/>
      <c r="NOG71" s="685"/>
      <c r="NOH71" s="685"/>
      <c r="NOI71" s="685"/>
      <c r="NOJ71" s="685"/>
      <c r="NOK71" s="685"/>
      <c r="NOL71" s="685"/>
      <c r="NOM71" s="685"/>
      <c r="NON71" s="685"/>
      <c r="NOO71" s="685"/>
      <c r="NOP71" s="685"/>
      <c r="NOQ71" s="685"/>
      <c r="NOR71" s="685"/>
      <c r="NOS71" s="685"/>
      <c r="NOT71" s="685"/>
      <c r="NOU71" s="685"/>
      <c r="NOV71" s="685"/>
      <c r="NOW71" s="685"/>
      <c r="NOX71" s="685"/>
      <c r="NOY71" s="685"/>
      <c r="NOZ71" s="685"/>
      <c r="NPA71" s="685"/>
      <c r="NPB71" s="685"/>
      <c r="NPC71" s="685"/>
      <c r="NPD71" s="685"/>
      <c r="NPE71" s="685"/>
      <c r="NPF71" s="685"/>
      <c r="NPG71" s="685"/>
      <c r="NPH71" s="685"/>
      <c r="NPI71" s="685"/>
      <c r="NPJ71" s="685"/>
      <c r="NPK71" s="685"/>
      <c r="NPL71" s="685"/>
      <c r="NPM71" s="685"/>
      <c r="NPN71" s="685"/>
      <c r="NPO71" s="685"/>
      <c r="NPP71" s="685"/>
      <c r="NPQ71" s="685"/>
      <c r="NPR71" s="685"/>
      <c r="NPS71" s="685"/>
      <c r="NPT71" s="685"/>
      <c r="NPU71" s="685"/>
      <c r="NPV71" s="685"/>
      <c r="NPW71" s="685"/>
      <c r="NPX71" s="685"/>
      <c r="NPY71" s="685"/>
      <c r="NPZ71" s="685"/>
      <c r="NQA71" s="685"/>
      <c r="NQB71" s="685"/>
      <c r="NQC71" s="685"/>
      <c r="NQD71" s="685"/>
      <c r="NQE71" s="685"/>
      <c r="NQF71" s="685"/>
      <c r="NQG71" s="685"/>
      <c r="NQH71" s="685"/>
      <c r="NQI71" s="685"/>
      <c r="NQJ71" s="685"/>
      <c r="NQK71" s="685"/>
      <c r="NQL71" s="685"/>
      <c r="NQM71" s="685"/>
      <c r="NQN71" s="685"/>
      <c r="NQO71" s="685"/>
      <c r="NQP71" s="685"/>
      <c r="NQQ71" s="685"/>
      <c r="NQR71" s="685"/>
      <c r="NQS71" s="685"/>
      <c r="NQT71" s="685"/>
      <c r="NQU71" s="685"/>
      <c r="NQV71" s="685"/>
      <c r="NQW71" s="685"/>
      <c r="NQX71" s="685"/>
      <c r="NQY71" s="685"/>
      <c r="NQZ71" s="685"/>
      <c r="NRA71" s="685"/>
      <c r="NRB71" s="685"/>
      <c r="NRC71" s="685"/>
      <c r="NRD71" s="685"/>
      <c r="NRE71" s="685"/>
      <c r="NRF71" s="685"/>
      <c r="NRG71" s="685"/>
      <c r="NRH71" s="685"/>
      <c r="NRI71" s="685"/>
      <c r="NRJ71" s="685"/>
      <c r="NRK71" s="685"/>
      <c r="NRL71" s="685"/>
      <c r="NRM71" s="685"/>
      <c r="NRN71" s="685"/>
      <c r="NRO71" s="685"/>
      <c r="NRP71" s="685"/>
      <c r="NRQ71" s="685"/>
      <c r="NRR71" s="685"/>
      <c r="NRS71" s="685"/>
      <c r="NRT71" s="685"/>
      <c r="NRU71" s="685"/>
      <c r="NRV71" s="685"/>
      <c r="NRW71" s="685"/>
      <c r="NRX71" s="685"/>
      <c r="NRY71" s="685"/>
      <c r="NRZ71" s="685"/>
      <c r="NSA71" s="685"/>
      <c r="NSB71" s="685"/>
      <c r="NSC71" s="685"/>
      <c r="NSD71" s="685"/>
      <c r="NSE71" s="685"/>
      <c r="NSF71" s="685"/>
      <c r="NSG71" s="685"/>
      <c r="NSH71" s="685"/>
      <c r="NSI71" s="685"/>
      <c r="NSJ71" s="685"/>
      <c r="NSK71" s="685"/>
      <c r="NSL71" s="685"/>
      <c r="NSM71" s="685"/>
      <c r="NSN71" s="685"/>
      <c r="NSO71" s="685"/>
      <c r="NSP71" s="685"/>
      <c r="NSQ71" s="685"/>
      <c r="NSR71" s="685"/>
      <c r="NSS71" s="685"/>
      <c r="NST71" s="685"/>
      <c r="NSU71" s="685"/>
      <c r="NSV71" s="685"/>
      <c r="NSW71" s="685"/>
      <c r="NSX71" s="685"/>
      <c r="NSY71" s="685"/>
      <c r="NSZ71" s="685"/>
      <c r="NTA71" s="685"/>
      <c r="NTB71" s="685"/>
      <c r="NTC71" s="685"/>
      <c r="NTD71" s="685"/>
      <c r="NTE71" s="685"/>
      <c r="NTF71" s="685"/>
      <c r="NTG71" s="685"/>
      <c r="NTH71" s="685"/>
      <c r="NTI71" s="685"/>
      <c r="NTJ71" s="685"/>
      <c r="NTK71" s="685"/>
      <c r="NTL71" s="685"/>
      <c r="NTM71" s="685"/>
      <c r="NTN71" s="685"/>
      <c r="NTO71" s="685"/>
      <c r="NTP71" s="685"/>
      <c r="NTQ71" s="685"/>
      <c r="NTR71" s="685"/>
      <c r="NTS71" s="685"/>
      <c r="NTT71" s="685"/>
      <c r="NTU71" s="685"/>
      <c r="NTV71" s="685"/>
      <c r="NTW71" s="685"/>
      <c r="NTX71" s="685"/>
      <c r="NTY71" s="685"/>
      <c r="NTZ71" s="685"/>
      <c r="NUA71" s="685"/>
      <c r="NUB71" s="685"/>
      <c r="NUC71" s="685"/>
      <c r="NUD71" s="685"/>
      <c r="NUE71" s="685"/>
      <c r="NUF71" s="685"/>
      <c r="NUG71" s="685"/>
      <c r="NUH71" s="685"/>
      <c r="NUI71" s="685"/>
      <c r="NUJ71" s="685"/>
      <c r="NUK71" s="685"/>
      <c r="NUL71" s="685"/>
      <c r="NUM71" s="685"/>
      <c r="NUN71" s="685"/>
      <c r="NUO71" s="685"/>
      <c r="NUP71" s="685"/>
      <c r="NUQ71" s="685"/>
      <c r="NUR71" s="685"/>
      <c r="NUS71" s="685"/>
      <c r="NUT71" s="685"/>
      <c r="NUU71" s="685"/>
      <c r="NUV71" s="685"/>
      <c r="NUW71" s="685"/>
      <c r="NUX71" s="685"/>
      <c r="NUY71" s="685"/>
      <c r="NUZ71" s="685"/>
      <c r="NVA71" s="685"/>
      <c r="NVB71" s="685"/>
      <c r="NVC71" s="685"/>
      <c r="NVD71" s="685"/>
      <c r="NVE71" s="685"/>
      <c r="NVF71" s="685"/>
      <c r="NVG71" s="685"/>
      <c r="NVH71" s="685"/>
      <c r="NVI71" s="685"/>
      <c r="NVJ71" s="685"/>
      <c r="NVK71" s="685"/>
      <c r="NVL71" s="685"/>
      <c r="NVM71" s="685"/>
      <c r="NVN71" s="685"/>
      <c r="NVO71" s="685"/>
      <c r="NVP71" s="685"/>
      <c r="NVQ71" s="685"/>
      <c r="NVR71" s="685"/>
      <c r="NVS71" s="685"/>
      <c r="NVT71" s="685"/>
      <c r="NVU71" s="685"/>
      <c r="NVV71" s="685"/>
      <c r="NVW71" s="685"/>
      <c r="NVX71" s="685"/>
      <c r="NVY71" s="685"/>
      <c r="NVZ71" s="685"/>
      <c r="NWA71" s="685"/>
      <c r="NWB71" s="685"/>
      <c r="NWC71" s="685"/>
      <c r="NWD71" s="685"/>
      <c r="NWE71" s="685"/>
      <c r="NWF71" s="685"/>
      <c r="NWG71" s="685"/>
      <c r="NWH71" s="685"/>
      <c r="NWI71" s="685"/>
      <c r="NWJ71" s="685"/>
      <c r="NWK71" s="685"/>
      <c r="NWL71" s="685"/>
      <c r="NWM71" s="685"/>
      <c r="NWN71" s="685"/>
      <c r="NWO71" s="685"/>
      <c r="NWP71" s="685"/>
      <c r="NWQ71" s="685"/>
      <c r="NWR71" s="685"/>
      <c r="NWS71" s="685"/>
      <c r="NWT71" s="685"/>
      <c r="NWU71" s="685"/>
      <c r="NWV71" s="685"/>
      <c r="NWW71" s="685"/>
      <c r="NWX71" s="685"/>
      <c r="NWY71" s="685"/>
      <c r="NWZ71" s="685"/>
      <c r="NXA71" s="685"/>
      <c r="NXB71" s="685"/>
      <c r="NXC71" s="685"/>
      <c r="NXD71" s="685"/>
      <c r="NXE71" s="685"/>
      <c r="NXF71" s="685"/>
      <c r="NXG71" s="685"/>
      <c r="NXH71" s="685"/>
      <c r="NXI71" s="685"/>
      <c r="NXJ71" s="685"/>
      <c r="NXK71" s="685"/>
      <c r="NXL71" s="685"/>
      <c r="NXM71" s="685"/>
      <c r="NXN71" s="685"/>
      <c r="NXO71" s="685"/>
      <c r="NXP71" s="685"/>
      <c r="NXQ71" s="685"/>
      <c r="NXR71" s="685"/>
      <c r="NXS71" s="685"/>
      <c r="NXT71" s="685"/>
      <c r="NXU71" s="685"/>
      <c r="NXV71" s="685"/>
      <c r="NXW71" s="685"/>
      <c r="NXX71" s="685"/>
      <c r="NXY71" s="685"/>
      <c r="NXZ71" s="685"/>
      <c r="NYA71" s="685"/>
      <c r="NYB71" s="685"/>
      <c r="NYC71" s="685"/>
      <c r="NYD71" s="685"/>
      <c r="NYE71" s="685"/>
      <c r="NYF71" s="685"/>
      <c r="NYG71" s="685"/>
      <c r="NYH71" s="685"/>
      <c r="NYI71" s="685"/>
      <c r="NYJ71" s="685"/>
      <c r="NYK71" s="685"/>
      <c r="NYL71" s="685"/>
      <c r="NYM71" s="685"/>
      <c r="NYN71" s="685"/>
      <c r="NYO71" s="685"/>
      <c r="NYP71" s="685"/>
      <c r="NYQ71" s="685"/>
      <c r="NYR71" s="685"/>
      <c r="NYS71" s="685"/>
      <c r="NYT71" s="685"/>
      <c r="NYU71" s="685"/>
      <c r="NYV71" s="685"/>
      <c r="NYW71" s="685"/>
      <c r="NYX71" s="685"/>
      <c r="NYY71" s="685"/>
      <c r="NYZ71" s="685"/>
      <c r="NZA71" s="685"/>
      <c r="NZB71" s="685"/>
      <c r="NZC71" s="685"/>
      <c r="NZD71" s="685"/>
      <c r="NZE71" s="685"/>
      <c r="NZF71" s="685"/>
      <c r="NZG71" s="685"/>
      <c r="NZH71" s="685"/>
      <c r="NZI71" s="685"/>
      <c r="NZJ71" s="685"/>
      <c r="NZK71" s="685"/>
      <c r="NZL71" s="685"/>
      <c r="NZM71" s="685"/>
      <c r="NZN71" s="685"/>
      <c r="NZO71" s="685"/>
      <c r="NZP71" s="685"/>
      <c r="NZQ71" s="685"/>
      <c r="NZR71" s="685"/>
      <c r="NZS71" s="685"/>
      <c r="NZT71" s="685"/>
      <c r="NZU71" s="685"/>
      <c r="NZV71" s="685"/>
      <c r="NZW71" s="685"/>
      <c r="NZX71" s="685"/>
      <c r="NZY71" s="685"/>
      <c r="NZZ71" s="685"/>
      <c r="OAA71" s="685"/>
      <c r="OAB71" s="685"/>
      <c r="OAC71" s="685"/>
      <c r="OAD71" s="685"/>
      <c r="OAE71" s="685"/>
      <c r="OAF71" s="685"/>
      <c r="OAG71" s="685"/>
      <c r="OAH71" s="685"/>
      <c r="OAI71" s="685"/>
      <c r="OAJ71" s="685"/>
      <c r="OAK71" s="685"/>
      <c r="OAL71" s="685"/>
      <c r="OAM71" s="685"/>
      <c r="OAN71" s="685"/>
      <c r="OAO71" s="685"/>
      <c r="OAP71" s="685"/>
      <c r="OAQ71" s="685"/>
      <c r="OAR71" s="685"/>
      <c r="OAS71" s="685"/>
      <c r="OAT71" s="685"/>
      <c r="OAU71" s="685"/>
      <c r="OAV71" s="685"/>
      <c r="OAW71" s="685"/>
      <c r="OAX71" s="685"/>
      <c r="OAY71" s="685"/>
      <c r="OAZ71" s="685"/>
      <c r="OBA71" s="685"/>
      <c r="OBB71" s="685"/>
      <c r="OBC71" s="685"/>
      <c r="OBD71" s="685"/>
      <c r="OBE71" s="685"/>
      <c r="OBF71" s="685"/>
      <c r="OBG71" s="685"/>
      <c r="OBH71" s="685"/>
      <c r="OBI71" s="685"/>
      <c r="OBJ71" s="685"/>
      <c r="OBK71" s="685"/>
      <c r="OBL71" s="685"/>
      <c r="OBM71" s="685"/>
      <c r="OBN71" s="685"/>
      <c r="OBO71" s="685"/>
      <c r="OBP71" s="685"/>
      <c r="OBQ71" s="685"/>
      <c r="OBR71" s="685"/>
      <c r="OBS71" s="685"/>
      <c r="OBT71" s="685"/>
      <c r="OBU71" s="685"/>
      <c r="OBV71" s="685"/>
      <c r="OBW71" s="685"/>
      <c r="OBX71" s="685"/>
      <c r="OBY71" s="685"/>
      <c r="OBZ71" s="685"/>
      <c r="OCA71" s="685"/>
      <c r="OCB71" s="685"/>
      <c r="OCC71" s="685"/>
      <c r="OCD71" s="685"/>
      <c r="OCE71" s="685"/>
      <c r="OCF71" s="685"/>
      <c r="OCG71" s="685"/>
      <c r="OCH71" s="685"/>
      <c r="OCI71" s="685"/>
      <c r="OCJ71" s="685"/>
      <c r="OCK71" s="685"/>
      <c r="OCL71" s="685"/>
      <c r="OCM71" s="685"/>
      <c r="OCN71" s="685"/>
      <c r="OCO71" s="685"/>
      <c r="OCP71" s="685"/>
      <c r="OCQ71" s="685"/>
      <c r="OCR71" s="685"/>
      <c r="OCS71" s="685"/>
      <c r="OCT71" s="685"/>
      <c r="OCU71" s="685"/>
      <c r="OCV71" s="685"/>
      <c r="OCW71" s="685"/>
      <c r="OCX71" s="685"/>
      <c r="OCY71" s="685"/>
      <c r="OCZ71" s="685"/>
      <c r="ODA71" s="685"/>
      <c r="ODB71" s="685"/>
      <c r="ODC71" s="685"/>
      <c r="ODD71" s="685"/>
      <c r="ODE71" s="685"/>
      <c r="ODF71" s="685"/>
      <c r="ODG71" s="685"/>
      <c r="ODH71" s="685"/>
      <c r="ODI71" s="685"/>
      <c r="ODJ71" s="685"/>
      <c r="ODK71" s="685"/>
      <c r="ODL71" s="685"/>
      <c r="ODM71" s="685"/>
      <c r="ODN71" s="685"/>
      <c r="ODO71" s="685"/>
      <c r="ODP71" s="685"/>
      <c r="ODQ71" s="685"/>
      <c r="ODR71" s="685"/>
      <c r="ODS71" s="685"/>
      <c r="ODT71" s="685"/>
      <c r="ODU71" s="685"/>
      <c r="ODV71" s="685"/>
      <c r="ODW71" s="685"/>
      <c r="ODX71" s="685"/>
      <c r="ODY71" s="685"/>
      <c r="ODZ71" s="685"/>
      <c r="OEA71" s="685"/>
      <c r="OEB71" s="685"/>
      <c r="OEC71" s="685"/>
      <c r="OED71" s="685"/>
      <c r="OEE71" s="685"/>
      <c r="OEF71" s="685"/>
      <c r="OEG71" s="685"/>
      <c r="OEH71" s="685"/>
      <c r="OEI71" s="685"/>
      <c r="OEJ71" s="685"/>
      <c r="OEK71" s="685"/>
      <c r="OEL71" s="685"/>
      <c r="OEM71" s="685"/>
      <c r="OEN71" s="685"/>
      <c r="OEO71" s="685"/>
      <c r="OEP71" s="685"/>
      <c r="OEQ71" s="685"/>
      <c r="OER71" s="685"/>
      <c r="OES71" s="685"/>
      <c r="OET71" s="685"/>
      <c r="OEU71" s="685"/>
      <c r="OEV71" s="685"/>
      <c r="OEW71" s="685"/>
      <c r="OEX71" s="685"/>
      <c r="OEY71" s="685"/>
      <c r="OEZ71" s="685"/>
      <c r="OFA71" s="685"/>
      <c r="OFB71" s="685"/>
      <c r="OFC71" s="685"/>
      <c r="OFD71" s="685"/>
      <c r="OFE71" s="685"/>
      <c r="OFF71" s="685"/>
      <c r="OFG71" s="685"/>
      <c r="OFH71" s="685"/>
      <c r="OFI71" s="685"/>
      <c r="OFJ71" s="685"/>
      <c r="OFK71" s="685"/>
      <c r="OFL71" s="685"/>
      <c r="OFM71" s="685"/>
      <c r="OFN71" s="685"/>
      <c r="OFO71" s="685"/>
      <c r="OFP71" s="685"/>
      <c r="OFQ71" s="685"/>
      <c r="OFR71" s="685"/>
      <c r="OFS71" s="685"/>
      <c r="OFT71" s="685"/>
      <c r="OFU71" s="685"/>
      <c r="OFV71" s="685"/>
      <c r="OFW71" s="685"/>
      <c r="OFX71" s="685"/>
      <c r="OFY71" s="685"/>
      <c r="OFZ71" s="685"/>
      <c r="OGA71" s="685"/>
      <c r="OGB71" s="685"/>
      <c r="OGC71" s="685"/>
      <c r="OGD71" s="685"/>
      <c r="OGE71" s="685"/>
      <c r="OGF71" s="685"/>
      <c r="OGG71" s="685"/>
      <c r="OGH71" s="685"/>
      <c r="OGI71" s="685"/>
      <c r="OGJ71" s="685"/>
      <c r="OGK71" s="685"/>
      <c r="OGL71" s="685"/>
      <c r="OGM71" s="685"/>
      <c r="OGN71" s="685"/>
      <c r="OGO71" s="685"/>
      <c r="OGP71" s="685"/>
      <c r="OGQ71" s="685"/>
      <c r="OGR71" s="685"/>
      <c r="OGS71" s="685"/>
      <c r="OGT71" s="685"/>
      <c r="OGU71" s="685"/>
      <c r="OGV71" s="685"/>
      <c r="OGW71" s="685"/>
      <c r="OGX71" s="685"/>
      <c r="OGY71" s="685"/>
      <c r="OGZ71" s="685"/>
      <c r="OHA71" s="685"/>
      <c r="OHB71" s="685"/>
      <c r="OHC71" s="685"/>
      <c r="OHD71" s="685"/>
      <c r="OHE71" s="685"/>
      <c r="OHF71" s="685"/>
      <c r="OHG71" s="685"/>
      <c r="OHH71" s="685"/>
      <c r="OHI71" s="685"/>
      <c r="OHJ71" s="685"/>
      <c r="OHK71" s="685"/>
      <c r="OHL71" s="685"/>
      <c r="OHM71" s="685"/>
      <c r="OHN71" s="685"/>
      <c r="OHO71" s="685"/>
      <c r="OHP71" s="685"/>
      <c r="OHQ71" s="685"/>
      <c r="OHR71" s="685"/>
      <c r="OHS71" s="685"/>
      <c r="OHT71" s="685"/>
      <c r="OHU71" s="685"/>
      <c r="OHV71" s="685"/>
      <c r="OHW71" s="685"/>
      <c r="OHX71" s="685"/>
      <c r="OHY71" s="685"/>
      <c r="OHZ71" s="685"/>
      <c r="OIA71" s="685"/>
      <c r="OIB71" s="685"/>
      <c r="OIC71" s="685"/>
      <c r="OID71" s="685"/>
      <c r="OIE71" s="685"/>
      <c r="OIF71" s="685"/>
      <c r="OIG71" s="685"/>
      <c r="OIH71" s="685"/>
      <c r="OII71" s="685"/>
      <c r="OIJ71" s="685"/>
      <c r="OIK71" s="685"/>
      <c r="OIL71" s="685"/>
      <c r="OIM71" s="685"/>
      <c r="OIN71" s="685"/>
      <c r="OIO71" s="685"/>
      <c r="OIP71" s="685"/>
      <c r="OIQ71" s="685"/>
      <c r="OIR71" s="685"/>
      <c r="OIS71" s="685"/>
      <c r="OIT71" s="685"/>
      <c r="OIU71" s="685"/>
      <c r="OIV71" s="685"/>
      <c r="OIW71" s="685"/>
      <c r="OIX71" s="685"/>
      <c r="OIY71" s="685"/>
      <c r="OIZ71" s="685"/>
      <c r="OJA71" s="685"/>
      <c r="OJB71" s="685"/>
      <c r="OJC71" s="685"/>
      <c r="OJD71" s="685"/>
      <c r="OJE71" s="685"/>
      <c r="OJF71" s="685"/>
      <c r="OJG71" s="685"/>
      <c r="OJH71" s="685"/>
      <c r="OJI71" s="685"/>
      <c r="OJJ71" s="685"/>
      <c r="OJK71" s="685"/>
      <c r="OJL71" s="685"/>
      <c r="OJM71" s="685"/>
      <c r="OJN71" s="685"/>
      <c r="OJO71" s="685"/>
      <c r="OJP71" s="685"/>
      <c r="OJQ71" s="685"/>
      <c r="OJR71" s="685"/>
      <c r="OJS71" s="685"/>
      <c r="OJT71" s="685"/>
      <c r="OJU71" s="685"/>
      <c r="OJV71" s="685"/>
      <c r="OJW71" s="685"/>
      <c r="OJX71" s="685"/>
      <c r="OJY71" s="685"/>
      <c r="OJZ71" s="685"/>
      <c r="OKA71" s="685"/>
      <c r="OKB71" s="685"/>
      <c r="OKC71" s="685"/>
      <c r="OKD71" s="685"/>
      <c r="OKE71" s="685"/>
      <c r="OKF71" s="685"/>
      <c r="OKG71" s="685"/>
      <c r="OKH71" s="685"/>
      <c r="OKI71" s="685"/>
      <c r="OKJ71" s="685"/>
      <c r="OKK71" s="685"/>
      <c r="OKL71" s="685"/>
      <c r="OKM71" s="685"/>
      <c r="OKN71" s="685"/>
      <c r="OKO71" s="685"/>
      <c r="OKP71" s="685"/>
      <c r="OKQ71" s="685"/>
      <c r="OKR71" s="685"/>
      <c r="OKS71" s="685"/>
      <c r="OKT71" s="685"/>
      <c r="OKU71" s="685"/>
      <c r="OKV71" s="685"/>
      <c r="OKW71" s="685"/>
      <c r="OKX71" s="685"/>
      <c r="OKY71" s="685"/>
      <c r="OKZ71" s="685"/>
      <c r="OLA71" s="685"/>
      <c r="OLB71" s="685"/>
      <c r="OLC71" s="685"/>
      <c r="OLD71" s="685"/>
      <c r="OLE71" s="685"/>
      <c r="OLF71" s="685"/>
      <c r="OLG71" s="685"/>
      <c r="OLH71" s="685"/>
      <c r="OLI71" s="685"/>
      <c r="OLJ71" s="685"/>
      <c r="OLK71" s="685"/>
      <c r="OLL71" s="685"/>
      <c r="OLM71" s="685"/>
      <c r="OLN71" s="685"/>
      <c r="OLO71" s="685"/>
      <c r="OLP71" s="685"/>
      <c r="OLQ71" s="685"/>
      <c r="OLR71" s="685"/>
      <c r="OLS71" s="685"/>
      <c r="OLT71" s="685"/>
      <c r="OLU71" s="685"/>
      <c r="OLV71" s="685"/>
      <c r="OLW71" s="685"/>
      <c r="OLX71" s="685"/>
      <c r="OLY71" s="685"/>
      <c r="OLZ71" s="685"/>
      <c r="OMA71" s="685"/>
      <c r="OMB71" s="685"/>
      <c r="OMC71" s="685"/>
      <c r="OMD71" s="685"/>
      <c r="OME71" s="685"/>
      <c r="OMF71" s="685"/>
      <c r="OMG71" s="685"/>
      <c r="OMH71" s="685"/>
      <c r="OMI71" s="685"/>
      <c r="OMJ71" s="685"/>
      <c r="OMK71" s="685"/>
      <c r="OML71" s="685"/>
      <c r="OMM71" s="685"/>
      <c r="OMN71" s="685"/>
      <c r="OMO71" s="685"/>
      <c r="OMP71" s="685"/>
      <c r="OMQ71" s="685"/>
      <c r="OMR71" s="685"/>
      <c r="OMS71" s="685"/>
      <c r="OMT71" s="685"/>
      <c r="OMU71" s="685"/>
      <c r="OMV71" s="685"/>
      <c r="OMW71" s="685"/>
      <c r="OMX71" s="685"/>
      <c r="OMY71" s="685"/>
      <c r="OMZ71" s="685"/>
      <c r="ONA71" s="685"/>
      <c r="ONB71" s="685"/>
      <c r="ONC71" s="685"/>
      <c r="OND71" s="685"/>
      <c r="ONE71" s="685"/>
      <c r="ONF71" s="685"/>
      <c r="ONG71" s="685"/>
      <c r="ONH71" s="685"/>
      <c r="ONI71" s="685"/>
      <c r="ONJ71" s="685"/>
      <c r="ONK71" s="685"/>
      <c r="ONL71" s="685"/>
      <c r="ONM71" s="685"/>
      <c r="ONN71" s="685"/>
      <c r="ONO71" s="685"/>
      <c r="ONP71" s="685"/>
      <c r="ONQ71" s="685"/>
      <c r="ONR71" s="685"/>
      <c r="ONS71" s="685"/>
      <c r="ONT71" s="685"/>
      <c r="ONU71" s="685"/>
      <c r="ONV71" s="685"/>
      <c r="ONW71" s="685"/>
      <c r="ONX71" s="685"/>
      <c r="ONY71" s="685"/>
      <c r="ONZ71" s="685"/>
      <c r="OOA71" s="685"/>
      <c r="OOB71" s="685"/>
      <c r="OOC71" s="685"/>
      <c r="OOD71" s="685"/>
      <c r="OOE71" s="685"/>
      <c r="OOF71" s="685"/>
      <c r="OOG71" s="685"/>
      <c r="OOH71" s="685"/>
      <c r="OOI71" s="685"/>
      <c r="OOJ71" s="685"/>
      <c r="OOK71" s="685"/>
      <c r="OOL71" s="685"/>
      <c r="OOM71" s="685"/>
      <c r="OON71" s="685"/>
      <c r="OOO71" s="685"/>
      <c r="OOP71" s="685"/>
      <c r="OOQ71" s="685"/>
      <c r="OOR71" s="685"/>
      <c r="OOS71" s="685"/>
      <c r="OOT71" s="685"/>
      <c r="OOU71" s="685"/>
      <c r="OOV71" s="685"/>
      <c r="OOW71" s="685"/>
      <c r="OOX71" s="685"/>
      <c r="OOY71" s="685"/>
      <c r="OOZ71" s="685"/>
      <c r="OPA71" s="685"/>
      <c r="OPB71" s="685"/>
      <c r="OPC71" s="685"/>
      <c r="OPD71" s="685"/>
      <c r="OPE71" s="685"/>
      <c r="OPF71" s="685"/>
      <c r="OPG71" s="685"/>
      <c r="OPH71" s="685"/>
      <c r="OPI71" s="685"/>
      <c r="OPJ71" s="685"/>
      <c r="OPK71" s="685"/>
      <c r="OPL71" s="685"/>
      <c r="OPM71" s="685"/>
      <c r="OPN71" s="685"/>
      <c r="OPO71" s="685"/>
      <c r="OPP71" s="685"/>
      <c r="OPQ71" s="685"/>
      <c r="OPR71" s="685"/>
      <c r="OPS71" s="685"/>
      <c r="OPT71" s="685"/>
      <c r="OPU71" s="685"/>
      <c r="OPV71" s="685"/>
      <c r="OPW71" s="685"/>
      <c r="OPX71" s="685"/>
      <c r="OPY71" s="685"/>
      <c r="OPZ71" s="685"/>
      <c r="OQA71" s="685"/>
      <c r="OQB71" s="685"/>
      <c r="OQC71" s="685"/>
      <c r="OQD71" s="685"/>
      <c r="OQE71" s="685"/>
      <c r="OQF71" s="685"/>
      <c r="OQG71" s="685"/>
      <c r="OQH71" s="685"/>
      <c r="OQI71" s="685"/>
      <c r="OQJ71" s="685"/>
      <c r="OQK71" s="685"/>
      <c r="OQL71" s="685"/>
      <c r="OQM71" s="685"/>
      <c r="OQN71" s="685"/>
      <c r="OQO71" s="685"/>
      <c r="OQP71" s="685"/>
      <c r="OQQ71" s="685"/>
      <c r="OQR71" s="685"/>
      <c r="OQS71" s="685"/>
      <c r="OQT71" s="685"/>
      <c r="OQU71" s="685"/>
      <c r="OQV71" s="685"/>
      <c r="OQW71" s="685"/>
      <c r="OQX71" s="685"/>
      <c r="OQY71" s="685"/>
      <c r="OQZ71" s="685"/>
      <c r="ORA71" s="685"/>
      <c r="ORB71" s="685"/>
      <c r="ORC71" s="685"/>
      <c r="ORD71" s="685"/>
      <c r="ORE71" s="685"/>
      <c r="ORF71" s="685"/>
      <c r="ORG71" s="685"/>
      <c r="ORH71" s="685"/>
      <c r="ORI71" s="685"/>
      <c r="ORJ71" s="685"/>
      <c r="ORK71" s="685"/>
      <c r="ORL71" s="685"/>
      <c r="ORM71" s="685"/>
      <c r="ORN71" s="685"/>
      <c r="ORO71" s="685"/>
      <c r="ORP71" s="685"/>
      <c r="ORQ71" s="685"/>
      <c r="ORR71" s="685"/>
      <c r="ORS71" s="685"/>
      <c r="ORT71" s="685"/>
      <c r="ORU71" s="685"/>
      <c r="ORV71" s="685"/>
      <c r="ORW71" s="685"/>
      <c r="ORX71" s="685"/>
      <c r="ORY71" s="685"/>
      <c r="ORZ71" s="685"/>
      <c r="OSA71" s="685"/>
      <c r="OSB71" s="685"/>
      <c r="OSC71" s="685"/>
      <c r="OSD71" s="685"/>
      <c r="OSE71" s="685"/>
      <c r="OSF71" s="685"/>
      <c r="OSG71" s="685"/>
      <c r="OSH71" s="685"/>
      <c r="OSI71" s="685"/>
      <c r="OSJ71" s="685"/>
      <c r="OSK71" s="685"/>
      <c r="OSL71" s="685"/>
      <c r="OSM71" s="685"/>
      <c r="OSN71" s="685"/>
      <c r="OSO71" s="685"/>
      <c r="OSP71" s="685"/>
      <c r="OSQ71" s="685"/>
      <c r="OSR71" s="685"/>
      <c r="OSS71" s="685"/>
      <c r="OST71" s="685"/>
      <c r="OSU71" s="685"/>
      <c r="OSV71" s="685"/>
      <c r="OSW71" s="685"/>
      <c r="OSX71" s="685"/>
      <c r="OSY71" s="685"/>
      <c r="OSZ71" s="685"/>
      <c r="OTA71" s="685"/>
      <c r="OTB71" s="685"/>
      <c r="OTC71" s="685"/>
      <c r="OTD71" s="685"/>
      <c r="OTE71" s="685"/>
      <c r="OTF71" s="685"/>
      <c r="OTG71" s="685"/>
      <c r="OTH71" s="685"/>
      <c r="OTI71" s="685"/>
      <c r="OTJ71" s="685"/>
      <c r="OTK71" s="685"/>
      <c r="OTL71" s="685"/>
      <c r="OTM71" s="685"/>
      <c r="OTN71" s="685"/>
      <c r="OTO71" s="685"/>
      <c r="OTP71" s="685"/>
      <c r="OTQ71" s="685"/>
      <c r="OTR71" s="685"/>
      <c r="OTS71" s="685"/>
      <c r="OTT71" s="685"/>
      <c r="OTU71" s="685"/>
      <c r="OTV71" s="685"/>
      <c r="OTW71" s="685"/>
      <c r="OTX71" s="685"/>
      <c r="OTY71" s="685"/>
      <c r="OTZ71" s="685"/>
      <c r="OUA71" s="685"/>
      <c r="OUB71" s="685"/>
      <c r="OUC71" s="685"/>
      <c r="OUD71" s="685"/>
      <c r="OUE71" s="685"/>
      <c r="OUF71" s="685"/>
      <c r="OUG71" s="685"/>
      <c r="OUH71" s="685"/>
      <c r="OUI71" s="685"/>
      <c r="OUJ71" s="685"/>
      <c r="OUK71" s="685"/>
      <c r="OUL71" s="685"/>
      <c r="OUM71" s="685"/>
      <c r="OUN71" s="685"/>
      <c r="OUO71" s="685"/>
      <c r="OUP71" s="685"/>
      <c r="OUQ71" s="685"/>
      <c r="OUR71" s="685"/>
      <c r="OUS71" s="685"/>
      <c r="OUT71" s="685"/>
      <c r="OUU71" s="685"/>
      <c r="OUV71" s="685"/>
      <c r="OUW71" s="685"/>
      <c r="OUX71" s="685"/>
      <c r="OUY71" s="685"/>
      <c r="OUZ71" s="685"/>
      <c r="OVA71" s="685"/>
      <c r="OVB71" s="685"/>
      <c r="OVC71" s="685"/>
      <c r="OVD71" s="685"/>
      <c r="OVE71" s="685"/>
      <c r="OVF71" s="685"/>
      <c r="OVG71" s="685"/>
      <c r="OVH71" s="685"/>
      <c r="OVI71" s="685"/>
      <c r="OVJ71" s="685"/>
      <c r="OVK71" s="685"/>
      <c r="OVL71" s="685"/>
      <c r="OVM71" s="685"/>
      <c r="OVN71" s="685"/>
      <c r="OVO71" s="685"/>
      <c r="OVP71" s="685"/>
      <c r="OVQ71" s="685"/>
      <c r="OVR71" s="685"/>
      <c r="OVS71" s="685"/>
      <c r="OVT71" s="685"/>
      <c r="OVU71" s="685"/>
      <c r="OVV71" s="685"/>
      <c r="OVW71" s="685"/>
      <c r="OVX71" s="685"/>
      <c r="OVY71" s="685"/>
      <c r="OVZ71" s="685"/>
      <c r="OWA71" s="685"/>
      <c r="OWB71" s="685"/>
      <c r="OWC71" s="685"/>
      <c r="OWD71" s="685"/>
      <c r="OWE71" s="685"/>
      <c r="OWF71" s="685"/>
      <c r="OWG71" s="685"/>
      <c r="OWH71" s="685"/>
      <c r="OWI71" s="685"/>
      <c r="OWJ71" s="685"/>
      <c r="OWK71" s="685"/>
      <c r="OWL71" s="685"/>
      <c r="OWM71" s="685"/>
      <c r="OWN71" s="685"/>
      <c r="OWO71" s="685"/>
      <c r="OWP71" s="685"/>
      <c r="OWQ71" s="685"/>
      <c r="OWR71" s="685"/>
      <c r="OWS71" s="685"/>
      <c r="OWT71" s="685"/>
      <c r="OWU71" s="685"/>
      <c r="OWV71" s="685"/>
      <c r="OWW71" s="685"/>
      <c r="OWX71" s="685"/>
      <c r="OWY71" s="685"/>
      <c r="OWZ71" s="685"/>
      <c r="OXA71" s="685"/>
      <c r="OXB71" s="685"/>
      <c r="OXC71" s="685"/>
      <c r="OXD71" s="685"/>
      <c r="OXE71" s="685"/>
      <c r="OXF71" s="685"/>
      <c r="OXG71" s="685"/>
      <c r="OXH71" s="685"/>
      <c r="OXI71" s="685"/>
      <c r="OXJ71" s="685"/>
      <c r="OXK71" s="685"/>
      <c r="OXL71" s="685"/>
      <c r="OXM71" s="685"/>
      <c r="OXN71" s="685"/>
      <c r="OXO71" s="685"/>
      <c r="OXP71" s="685"/>
      <c r="OXQ71" s="685"/>
      <c r="OXR71" s="685"/>
      <c r="OXS71" s="685"/>
      <c r="OXT71" s="685"/>
      <c r="OXU71" s="685"/>
      <c r="OXV71" s="685"/>
      <c r="OXW71" s="685"/>
      <c r="OXX71" s="685"/>
      <c r="OXY71" s="685"/>
      <c r="OXZ71" s="685"/>
      <c r="OYA71" s="685"/>
      <c r="OYB71" s="685"/>
      <c r="OYC71" s="685"/>
      <c r="OYD71" s="685"/>
      <c r="OYE71" s="685"/>
      <c r="OYF71" s="685"/>
      <c r="OYG71" s="685"/>
      <c r="OYH71" s="685"/>
      <c r="OYI71" s="685"/>
      <c r="OYJ71" s="685"/>
      <c r="OYK71" s="685"/>
      <c r="OYL71" s="685"/>
      <c r="OYM71" s="685"/>
      <c r="OYN71" s="685"/>
      <c r="OYO71" s="685"/>
      <c r="OYP71" s="685"/>
      <c r="OYQ71" s="685"/>
      <c r="OYR71" s="685"/>
      <c r="OYS71" s="685"/>
      <c r="OYT71" s="685"/>
      <c r="OYU71" s="685"/>
      <c r="OYV71" s="685"/>
      <c r="OYW71" s="685"/>
      <c r="OYX71" s="685"/>
      <c r="OYY71" s="685"/>
      <c r="OYZ71" s="685"/>
      <c r="OZA71" s="685"/>
      <c r="OZB71" s="685"/>
      <c r="OZC71" s="685"/>
      <c r="OZD71" s="685"/>
      <c r="OZE71" s="685"/>
      <c r="OZF71" s="685"/>
      <c r="OZG71" s="685"/>
      <c r="OZH71" s="685"/>
      <c r="OZI71" s="685"/>
      <c r="OZJ71" s="685"/>
      <c r="OZK71" s="685"/>
      <c r="OZL71" s="685"/>
      <c r="OZM71" s="685"/>
      <c r="OZN71" s="685"/>
      <c r="OZO71" s="685"/>
      <c r="OZP71" s="685"/>
      <c r="OZQ71" s="685"/>
      <c r="OZR71" s="685"/>
      <c r="OZS71" s="685"/>
      <c r="OZT71" s="685"/>
      <c r="OZU71" s="685"/>
      <c r="OZV71" s="685"/>
      <c r="OZW71" s="685"/>
      <c r="OZX71" s="685"/>
      <c r="OZY71" s="685"/>
      <c r="OZZ71" s="685"/>
      <c r="PAA71" s="685"/>
      <c r="PAB71" s="685"/>
      <c r="PAC71" s="685"/>
      <c r="PAD71" s="685"/>
      <c r="PAE71" s="685"/>
      <c r="PAF71" s="685"/>
      <c r="PAG71" s="685"/>
      <c r="PAH71" s="685"/>
      <c r="PAI71" s="685"/>
      <c r="PAJ71" s="685"/>
      <c r="PAK71" s="685"/>
      <c r="PAL71" s="685"/>
      <c r="PAM71" s="685"/>
      <c r="PAN71" s="685"/>
      <c r="PAO71" s="685"/>
      <c r="PAP71" s="685"/>
      <c r="PAQ71" s="685"/>
      <c r="PAR71" s="685"/>
      <c r="PAS71" s="685"/>
      <c r="PAT71" s="685"/>
      <c r="PAU71" s="685"/>
      <c r="PAV71" s="685"/>
      <c r="PAW71" s="685"/>
      <c r="PAX71" s="685"/>
      <c r="PAY71" s="685"/>
      <c r="PAZ71" s="685"/>
      <c r="PBA71" s="685"/>
      <c r="PBB71" s="685"/>
      <c r="PBC71" s="685"/>
      <c r="PBD71" s="685"/>
      <c r="PBE71" s="685"/>
      <c r="PBF71" s="685"/>
      <c r="PBG71" s="685"/>
      <c r="PBH71" s="685"/>
      <c r="PBI71" s="685"/>
      <c r="PBJ71" s="685"/>
      <c r="PBK71" s="685"/>
      <c r="PBL71" s="685"/>
      <c r="PBM71" s="685"/>
      <c r="PBN71" s="685"/>
      <c r="PBO71" s="685"/>
      <c r="PBP71" s="685"/>
      <c r="PBQ71" s="685"/>
      <c r="PBR71" s="685"/>
      <c r="PBS71" s="685"/>
      <c r="PBT71" s="685"/>
      <c r="PBU71" s="685"/>
      <c r="PBV71" s="685"/>
      <c r="PBW71" s="685"/>
      <c r="PBX71" s="685"/>
      <c r="PBY71" s="685"/>
      <c r="PBZ71" s="685"/>
      <c r="PCA71" s="685"/>
      <c r="PCB71" s="685"/>
      <c r="PCC71" s="685"/>
      <c r="PCD71" s="685"/>
      <c r="PCE71" s="685"/>
      <c r="PCF71" s="685"/>
      <c r="PCG71" s="685"/>
      <c r="PCH71" s="685"/>
      <c r="PCI71" s="685"/>
      <c r="PCJ71" s="685"/>
      <c r="PCK71" s="685"/>
      <c r="PCL71" s="685"/>
      <c r="PCM71" s="685"/>
      <c r="PCN71" s="685"/>
      <c r="PCO71" s="685"/>
      <c r="PCP71" s="685"/>
      <c r="PCQ71" s="685"/>
      <c r="PCR71" s="685"/>
      <c r="PCS71" s="685"/>
      <c r="PCT71" s="685"/>
      <c r="PCU71" s="685"/>
      <c r="PCV71" s="685"/>
      <c r="PCW71" s="685"/>
      <c r="PCX71" s="685"/>
      <c r="PCY71" s="685"/>
      <c r="PCZ71" s="685"/>
      <c r="PDA71" s="685"/>
      <c r="PDB71" s="685"/>
      <c r="PDC71" s="685"/>
      <c r="PDD71" s="685"/>
      <c r="PDE71" s="685"/>
      <c r="PDF71" s="685"/>
      <c r="PDG71" s="685"/>
      <c r="PDH71" s="685"/>
      <c r="PDI71" s="685"/>
      <c r="PDJ71" s="685"/>
      <c r="PDK71" s="685"/>
      <c r="PDL71" s="685"/>
      <c r="PDM71" s="685"/>
      <c r="PDN71" s="685"/>
      <c r="PDO71" s="685"/>
      <c r="PDP71" s="685"/>
      <c r="PDQ71" s="685"/>
      <c r="PDR71" s="685"/>
      <c r="PDS71" s="685"/>
      <c r="PDT71" s="685"/>
      <c r="PDU71" s="685"/>
      <c r="PDV71" s="685"/>
      <c r="PDW71" s="685"/>
      <c r="PDX71" s="685"/>
      <c r="PDY71" s="685"/>
      <c r="PDZ71" s="685"/>
      <c r="PEA71" s="685"/>
      <c r="PEB71" s="685"/>
      <c r="PEC71" s="685"/>
      <c r="PED71" s="685"/>
      <c r="PEE71" s="685"/>
      <c r="PEF71" s="685"/>
      <c r="PEG71" s="685"/>
      <c r="PEH71" s="685"/>
      <c r="PEI71" s="685"/>
      <c r="PEJ71" s="685"/>
      <c r="PEK71" s="685"/>
      <c r="PEL71" s="685"/>
      <c r="PEM71" s="685"/>
      <c r="PEN71" s="685"/>
      <c r="PEO71" s="685"/>
      <c r="PEP71" s="685"/>
      <c r="PEQ71" s="685"/>
      <c r="PER71" s="685"/>
      <c r="PES71" s="685"/>
      <c r="PET71" s="685"/>
      <c r="PEU71" s="685"/>
      <c r="PEV71" s="685"/>
      <c r="PEW71" s="685"/>
      <c r="PEX71" s="685"/>
      <c r="PEY71" s="685"/>
      <c r="PEZ71" s="685"/>
      <c r="PFA71" s="685"/>
      <c r="PFB71" s="685"/>
      <c r="PFC71" s="685"/>
      <c r="PFD71" s="685"/>
      <c r="PFE71" s="685"/>
      <c r="PFF71" s="685"/>
      <c r="PFG71" s="685"/>
      <c r="PFH71" s="685"/>
      <c r="PFI71" s="685"/>
      <c r="PFJ71" s="685"/>
      <c r="PFK71" s="685"/>
      <c r="PFL71" s="685"/>
      <c r="PFM71" s="685"/>
      <c r="PFN71" s="685"/>
      <c r="PFO71" s="685"/>
      <c r="PFP71" s="685"/>
      <c r="PFQ71" s="685"/>
      <c r="PFR71" s="685"/>
      <c r="PFS71" s="685"/>
      <c r="PFT71" s="685"/>
      <c r="PFU71" s="685"/>
      <c r="PFV71" s="685"/>
      <c r="PFW71" s="685"/>
      <c r="PFX71" s="685"/>
      <c r="PFY71" s="685"/>
      <c r="PFZ71" s="685"/>
      <c r="PGA71" s="685"/>
      <c r="PGB71" s="685"/>
      <c r="PGC71" s="685"/>
      <c r="PGD71" s="685"/>
      <c r="PGE71" s="685"/>
      <c r="PGF71" s="685"/>
      <c r="PGG71" s="685"/>
      <c r="PGH71" s="685"/>
      <c r="PGI71" s="685"/>
      <c r="PGJ71" s="685"/>
      <c r="PGK71" s="685"/>
      <c r="PGL71" s="685"/>
      <c r="PGM71" s="685"/>
      <c r="PGN71" s="685"/>
      <c r="PGO71" s="685"/>
      <c r="PGP71" s="685"/>
      <c r="PGQ71" s="685"/>
      <c r="PGR71" s="685"/>
      <c r="PGS71" s="685"/>
      <c r="PGT71" s="685"/>
      <c r="PGU71" s="685"/>
      <c r="PGV71" s="685"/>
      <c r="PGW71" s="685"/>
      <c r="PGX71" s="685"/>
      <c r="PGY71" s="685"/>
      <c r="PGZ71" s="685"/>
      <c r="PHA71" s="685"/>
      <c r="PHB71" s="685"/>
      <c r="PHC71" s="685"/>
      <c r="PHD71" s="685"/>
      <c r="PHE71" s="685"/>
      <c r="PHF71" s="685"/>
      <c r="PHG71" s="685"/>
      <c r="PHH71" s="685"/>
      <c r="PHI71" s="685"/>
      <c r="PHJ71" s="685"/>
      <c r="PHK71" s="685"/>
      <c r="PHL71" s="685"/>
      <c r="PHM71" s="685"/>
      <c r="PHN71" s="685"/>
      <c r="PHO71" s="685"/>
      <c r="PHP71" s="685"/>
      <c r="PHQ71" s="685"/>
      <c r="PHR71" s="685"/>
      <c r="PHS71" s="685"/>
      <c r="PHT71" s="685"/>
      <c r="PHU71" s="685"/>
      <c r="PHV71" s="685"/>
      <c r="PHW71" s="685"/>
      <c r="PHX71" s="685"/>
      <c r="PHY71" s="685"/>
      <c r="PHZ71" s="685"/>
      <c r="PIA71" s="685"/>
      <c r="PIB71" s="685"/>
      <c r="PIC71" s="685"/>
      <c r="PID71" s="685"/>
      <c r="PIE71" s="685"/>
      <c r="PIF71" s="685"/>
      <c r="PIG71" s="685"/>
      <c r="PIH71" s="685"/>
      <c r="PII71" s="685"/>
      <c r="PIJ71" s="685"/>
      <c r="PIK71" s="685"/>
      <c r="PIL71" s="685"/>
      <c r="PIM71" s="685"/>
      <c r="PIN71" s="685"/>
      <c r="PIO71" s="685"/>
      <c r="PIP71" s="685"/>
      <c r="PIQ71" s="685"/>
      <c r="PIR71" s="685"/>
      <c r="PIS71" s="685"/>
      <c r="PIT71" s="685"/>
      <c r="PIU71" s="685"/>
      <c r="PIV71" s="685"/>
      <c r="PIW71" s="685"/>
      <c r="PIX71" s="685"/>
      <c r="PIY71" s="685"/>
      <c r="PIZ71" s="685"/>
      <c r="PJA71" s="685"/>
      <c r="PJB71" s="685"/>
      <c r="PJC71" s="685"/>
      <c r="PJD71" s="685"/>
      <c r="PJE71" s="685"/>
      <c r="PJF71" s="685"/>
      <c r="PJG71" s="685"/>
      <c r="PJH71" s="685"/>
      <c r="PJI71" s="685"/>
      <c r="PJJ71" s="685"/>
      <c r="PJK71" s="685"/>
      <c r="PJL71" s="685"/>
      <c r="PJM71" s="685"/>
      <c r="PJN71" s="685"/>
      <c r="PJO71" s="685"/>
      <c r="PJP71" s="685"/>
      <c r="PJQ71" s="685"/>
      <c r="PJR71" s="685"/>
      <c r="PJS71" s="685"/>
      <c r="PJT71" s="685"/>
      <c r="PJU71" s="685"/>
      <c r="PJV71" s="685"/>
      <c r="PJW71" s="685"/>
      <c r="PJX71" s="685"/>
      <c r="PJY71" s="685"/>
      <c r="PJZ71" s="685"/>
      <c r="PKA71" s="685"/>
      <c r="PKB71" s="685"/>
      <c r="PKC71" s="685"/>
      <c r="PKD71" s="685"/>
      <c r="PKE71" s="685"/>
      <c r="PKF71" s="685"/>
      <c r="PKG71" s="685"/>
      <c r="PKH71" s="685"/>
      <c r="PKI71" s="685"/>
      <c r="PKJ71" s="685"/>
      <c r="PKK71" s="685"/>
      <c r="PKL71" s="685"/>
      <c r="PKM71" s="685"/>
      <c r="PKN71" s="685"/>
      <c r="PKO71" s="685"/>
      <c r="PKP71" s="685"/>
      <c r="PKQ71" s="685"/>
      <c r="PKR71" s="685"/>
      <c r="PKS71" s="685"/>
      <c r="PKT71" s="685"/>
      <c r="PKU71" s="685"/>
      <c r="PKV71" s="685"/>
      <c r="PKW71" s="685"/>
      <c r="PKX71" s="685"/>
      <c r="PKY71" s="685"/>
      <c r="PKZ71" s="685"/>
      <c r="PLA71" s="685"/>
      <c r="PLB71" s="685"/>
      <c r="PLC71" s="685"/>
      <c r="PLD71" s="685"/>
      <c r="PLE71" s="685"/>
      <c r="PLF71" s="685"/>
      <c r="PLG71" s="685"/>
      <c r="PLH71" s="685"/>
      <c r="PLI71" s="685"/>
      <c r="PLJ71" s="685"/>
      <c r="PLK71" s="685"/>
      <c r="PLL71" s="685"/>
      <c r="PLM71" s="685"/>
      <c r="PLN71" s="685"/>
      <c r="PLO71" s="685"/>
      <c r="PLP71" s="685"/>
      <c r="PLQ71" s="685"/>
      <c r="PLR71" s="685"/>
      <c r="PLS71" s="685"/>
      <c r="PLT71" s="685"/>
      <c r="PLU71" s="685"/>
      <c r="PLV71" s="685"/>
      <c r="PLW71" s="685"/>
      <c r="PLX71" s="685"/>
      <c r="PLY71" s="685"/>
      <c r="PLZ71" s="685"/>
      <c r="PMA71" s="685"/>
      <c r="PMB71" s="685"/>
      <c r="PMC71" s="685"/>
      <c r="PMD71" s="685"/>
      <c r="PME71" s="685"/>
      <c r="PMF71" s="685"/>
      <c r="PMG71" s="685"/>
      <c r="PMH71" s="685"/>
      <c r="PMI71" s="685"/>
      <c r="PMJ71" s="685"/>
      <c r="PMK71" s="685"/>
      <c r="PML71" s="685"/>
      <c r="PMM71" s="685"/>
      <c r="PMN71" s="685"/>
      <c r="PMO71" s="685"/>
      <c r="PMP71" s="685"/>
      <c r="PMQ71" s="685"/>
      <c r="PMR71" s="685"/>
      <c r="PMS71" s="685"/>
      <c r="PMT71" s="685"/>
      <c r="PMU71" s="685"/>
      <c r="PMV71" s="685"/>
      <c r="PMW71" s="685"/>
      <c r="PMX71" s="685"/>
      <c r="PMY71" s="685"/>
      <c r="PMZ71" s="685"/>
      <c r="PNA71" s="685"/>
      <c r="PNB71" s="685"/>
      <c r="PNC71" s="685"/>
      <c r="PND71" s="685"/>
      <c r="PNE71" s="685"/>
      <c r="PNF71" s="685"/>
      <c r="PNG71" s="685"/>
      <c r="PNH71" s="685"/>
      <c r="PNI71" s="685"/>
      <c r="PNJ71" s="685"/>
      <c r="PNK71" s="685"/>
      <c r="PNL71" s="685"/>
      <c r="PNM71" s="685"/>
      <c r="PNN71" s="685"/>
      <c r="PNO71" s="685"/>
      <c r="PNP71" s="685"/>
      <c r="PNQ71" s="685"/>
      <c r="PNR71" s="685"/>
      <c r="PNS71" s="685"/>
      <c r="PNT71" s="685"/>
      <c r="PNU71" s="685"/>
      <c r="PNV71" s="685"/>
      <c r="PNW71" s="685"/>
      <c r="PNX71" s="685"/>
      <c r="PNY71" s="685"/>
      <c r="PNZ71" s="685"/>
      <c r="POA71" s="685"/>
      <c r="POB71" s="685"/>
      <c r="POC71" s="685"/>
      <c r="POD71" s="685"/>
      <c r="POE71" s="685"/>
      <c r="POF71" s="685"/>
      <c r="POG71" s="685"/>
      <c r="POH71" s="685"/>
      <c r="POI71" s="685"/>
      <c r="POJ71" s="685"/>
      <c r="POK71" s="685"/>
      <c r="POL71" s="685"/>
      <c r="POM71" s="685"/>
      <c r="PON71" s="685"/>
      <c r="POO71" s="685"/>
      <c r="POP71" s="685"/>
      <c r="POQ71" s="685"/>
      <c r="POR71" s="685"/>
      <c r="POS71" s="685"/>
      <c r="POT71" s="685"/>
      <c r="POU71" s="685"/>
      <c r="POV71" s="685"/>
      <c r="POW71" s="685"/>
      <c r="POX71" s="685"/>
      <c r="POY71" s="685"/>
      <c r="POZ71" s="685"/>
      <c r="PPA71" s="685"/>
      <c r="PPB71" s="685"/>
      <c r="PPC71" s="685"/>
      <c r="PPD71" s="685"/>
      <c r="PPE71" s="685"/>
      <c r="PPF71" s="685"/>
      <c r="PPG71" s="685"/>
      <c r="PPH71" s="685"/>
      <c r="PPI71" s="685"/>
      <c r="PPJ71" s="685"/>
      <c r="PPK71" s="685"/>
      <c r="PPL71" s="685"/>
      <c r="PPM71" s="685"/>
      <c r="PPN71" s="685"/>
      <c r="PPO71" s="685"/>
      <c r="PPP71" s="685"/>
      <c r="PPQ71" s="685"/>
      <c r="PPR71" s="685"/>
      <c r="PPS71" s="685"/>
      <c r="PPT71" s="685"/>
      <c r="PPU71" s="685"/>
      <c r="PPV71" s="685"/>
      <c r="PPW71" s="685"/>
      <c r="PPX71" s="685"/>
      <c r="PPY71" s="685"/>
      <c r="PPZ71" s="685"/>
      <c r="PQA71" s="685"/>
      <c r="PQB71" s="685"/>
      <c r="PQC71" s="685"/>
      <c r="PQD71" s="685"/>
      <c r="PQE71" s="685"/>
      <c r="PQF71" s="685"/>
      <c r="PQG71" s="685"/>
      <c r="PQH71" s="685"/>
      <c r="PQI71" s="685"/>
      <c r="PQJ71" s="685"/>
      <c r="PQK71" s="685"/>
      <c r="PQL71" s="685"/>
      <c r="PQM71" s="685"/>
      <c r="PQN71" s="685"/>
      <c r="PQO71" s="685"/>
      <c r="PQP71" s="685"/>
      <c r="PQQ71" s="685"/>
      <c r="PQR71" s="685"/>
      <c r="PQS71" s="685"/>
      <c r="PQT71" s="685"/>
      <c r="PQU71" s="685"/>
      <c r="PQV71" s="685"/>
      <c r="PQW71" s="685"/>
      <c r="PQX71" s="685"/>
      <c r="PQY71" s="685"/>
      <c r="PQZ71" s="685"/>
      <c r="PRA71" s="685"/>
      <c r="PRB71" s="685"/>
      <c r="PRC71" s="685"/>
      <c r="PRD71" s="685"/>
      <c r="PRE71" s="685"/>
      <c r="PRF71" s="685"/>
      <c r="PRG71" s="685"/>
      <c r="PRH71" s="685"/>
      <c r="PRI71" s="685"/>
      <c r="PRJ71" s="685"/>
      <c r="PRK71" s="685"/>
      <c r="PRL71" s="685"/>
      <c r="PRM71" s="685"/>
      <c r="PRN71" s="685"/>
      <c r="PRO71" s="685"/>
      <c r="PRP71" s="685"/>
      <c r="PRQ71" s="685"/>
      <c r="PRR71" s="685"/>
      <c r="PRS71" s="685"/>
      <c r="PRT71" s="685"/>
      <c r="PRU71" s="685"/>
      <c r="PRV71" s="685"/>
      <c r="PRW71" s="685"/>
      <c r="PRX71" s="685"/>
      <c r="PRY71" s="685"/>
      <c r="PRZ71" s="685"/>
      <c r="PSA71" s="685"/>
      <c r="PSB71" s="685"/>
      <c r="PSC71" s="685"/>
      <c r="PSD71" s="685"/>
      <c r="PSE71" s="685"/>
      <c r="PSF71" s="685"/>
      <c r="PSG71" s="685"/>
      <c r="PSH71" s="685"/>
      <c r="PSI71" s="685"/>
      <c r="PSJ71" s="685"/>
      <c r="PSK71" s="685"/>
      <c r="PSL71" s="685"/>
      <c r="PSM71" s="685"/>
      <c r="PSN71" s="685"/>
      <c r="PSO71" s="685"/>
      <c r="PSP71" s="685"/>
      <c r="PSQ71" s="685"/>
      <c r="PSR71" s="685"/>
      <c r="PSS71" s="685"/>
      <c r="PST71" s="685"/>
      <c r="PSU71" s="685"/>
      <c r="PSV71" s="685"/>
      <c r="PSW71" s="685"/>
      <c r="PSX71" s="685"/>
      <c r="PSY71" s="685"/>
      <c r="PSZ71" s="685"/>
      <c r="PTA71" s="685"/>
      <c r="PTB71" s="685"/>
      <c r="PTC71" s="685"/>
      <c r="PTD71" s="685"/>
      <c r="PTE71" s="685"/>
      <c r="PTF71" s="685"/>
      <c r="PTG71" s="685"/>
      <c r="PTH71" s="685"/>
      <c r="PTI71" s="685"/>
      <c r="PTJ71" s="685"/>
      <c r="PTK71" s="685"/>
      <c r="PTL71" s="685"/>
      <c r="PTM71" s="685"/>
      <c r="PTN71" s="685"/>
      <c r="PTO71" s="685"/>
      <c r="PTP71" s="685"/>
      <c r="PTQ71" s="685"/>
      <c r="PTR71" s="685"/>
      <c r="PTS71" s="685"/>
      <c r="PTT71" s="685"/>
      <c r="PTU71" s="685"/>
      <c r="PTV71" s="685"/>
      <c r="PTW71" s="685"/>
      <c r="PTX71" s="685"/>
      <c r="PTY71" s="685"/>
      <c r="PTZ71" s="685"/>
      <c r="PUA71" s="685"/>
      <c r="PUB71" s="685"/>
      <c r="PUC71" s="685"/>
      <c r="PUD71" s="685"/>
      <c r="PUE71" s="685"/>
      <c r="PUF71" s="685"/>
      <c r="PUG71" s="685"/>
      <c r="PUH71" s="685"/>
      <c r="PUI71" s="685"/>
      <c r="PUJ71" s="685"/>
      <c r="PUK71" s="685"/>
      <c r="PUL71" s="685"/>
      <c r="PUM71" s="685"/>
      <c r="PUN71" s="685"/>
      <c r="PUO71" s="685"/>
      <c r="PUP71" s="685"/>
      <c r="PUQ71" s="685"/>
      <c r="PUR71" s="685"/>
      <c r="PUS71" s="685"/>
      <c r="PUT71" s="685"/>
      <c r="PUU71" s="685"/>
      <c r="PUV71" s="685"/>
      <c r="PUW71" s="685"/>
      <c r="PUX71" s="685"/>
      <c r="PUY71" s="685"/>
      <c r="PUZ71" s="685"/>
      <c r="PVA71" s="685"/>
      <c r="PVB71" s="685"/>
      <c r="PVC71" s="685"/>
      <c r="PVD71" s="685"/>
      <c r="PVE71" s="685"/>
      <c r="PVF71" s="685"/>
      <c r="PVG71" s="685"/>
      <c r="PVH71" s="685"/>
      <c r="PVI71" s="685"/>
      <c r="PVJ71" s="685"/>
      <c r="PVK71" s="685"/>
      <c r="PVL71" s="685"/>
      <c r="PVM71" s="685"/>
      <c r="PVN71" s="685"/>
      <c r="PVO71" s="685"/>
      <c r="PVP71" s="685"/>
      <c r="PVQ71" s="685"/>
      <c r="PVR71" s="685"/>
      <c r="PVS71" s="685"/>
      <c r="PVT71" s="685"/>
      <c r="PVU71" s="685"/>
      <c r="PVV71" s="685"/>
      <c r="PVW71" s="685"/>
      <c r="PVX71" s="685"/>
      <c r="PVY71" s="685"/>
      <c r="PVZ71" s="685"/>
      <c r="PWA71" s="685"/>
      <c r="PWB71" s="685"/>
      <c r="PWC71" s="685"/>
      <c r="PWD71" s="685"/>
      <c r="PWE71" s="685"/>
      <c r="PWF71" s="685"/>
      <c r="PWG71" s="685"/>
      <c r="PWH71" s="685"/>
      <c r="PWI71" s="685"/>
      <c r="PWJ71" s="685"/>
      <c r="PWK71" s="685"/>
      <c r="PWL71" s="685"/>
      <c r="PWM71" s="685"/>
      <c r="PWN71" s="685"/>
      <c r="PWO71" s="685"/>
      <c r="PWP71" s="685"/>
      <c r="PWQ71" s="685"/>
      <c r="PWR71" s="685"/>
      <c r="PWS71" s="685"/>
      <c r="PWT71" s="685"/>
      <c r="PWU71" s="685"/>
      <c r="PWV71" s="685"/>
      <c r="PWW71" s="685"/>
      <c r="PWX71" s="685"/>
      <c r="PWY71" s="685"/>
      <c r="PWZ71" s="685"/>
      <c r="PXA71" s="685"/>
      <c r="PXB71" s="685"/>
      <c r="PXC71" s="685"/>
      <c r="PXD71" s="685"/>
      <c r="PXE71" s="685"/>
      <c r="PXF71" s="685"/>
      <c r="PXG71" s="685"/>
      <c r="PXH71" s="685"/>
      <c r="PXI71" s="685"/>
      <c r="PXJ71" s="685"/>
      <c r="PXK71" s="685"/>
      <c r="PXL71" s="685"/>
      <c r="PXM71" s="685"/>
      <c r="PXN71" s="685"/>
      <c r="PXO71" s="685"/>
      <c r="PXP71" s="685"/>
      <c r="PXQ71" s="685"/>
      <c r="PXR71" s="685"/>
      <c r="PXS71" s="685"/>
      <c r="PXT71" s="685"/>
      <c r="PXU71" s="685"/>
      <c r="PXV71" s="685"/>
      <c r="PXW71" s="685"/>
      <c r="PXX71" s="685"/>
      <c r="PXY71" s="685"/>
      <c r="PXZ71" s="685"/>
      <c r="PYA71" s="685"/>
      <c r="PYB71" s="685"/>
      <c r="PYC71" s="685"/>
      <c r="PYD71" s="685"/>
      <c r="PYE71" s="685"/>
      <c r="PYF71" s="685"/>
      <c r="PYG71" s="685"/>
      <c r="PYH71" s="685"/>
      <c r="PYI71" s="685"/>
      <c r="PYJ71" s="685"/>
      <c r="PYK71" s="685"/>
      <c r="PYL71" s="685"/>
      <c r="PYM71" s="685"/>
      <c r="PYN71" s="685"/>
      <c r="PYO71" s="685"/>
      <c r="PYP71" s="685"/>
      <c r="PYQ71" s="685"/>
      <c r="PYR71" s="685"/>
      <c r="PYS71" s="685"/>
      <c r="PYT71" s="685"/>
      <c r="PYU71" s="685"/>
      <c r="PYV71" s="685"/>
      <c r="PYW71" s="685"/>
      <c r="PYX71" s="685"/>
      <c r="PYY71" s="685"/>
      <c r="PYZ71" s="685"/>
      <c r="PZA71" s="685"/>
      <c r="PZB71" s="685"/>
      <c r="PZC71" s="685"/>
      <c r="PZD71" s="685"/>
      <c r="PZE71" s="685"/>
      <c r="PZF71" s="685"/>
      <c r="PZG71" s="685"/>
      <c r="PZH71" s="685"/>
      <c r="PZI71" s="685"/>
      <c r="PZJ71" s="685"/>
      <c r="PZK71" s="685"/>
      <c r="PZL71" s="685"/>
      <c r="PZM71" s="685"/>
      <c r="PZN71" s="685"/>
      <c r="PZO71" s="685"/>
      <c r="PZP71" s="685"/>
      <c r="PZQ71" s="685"/>
      <c r="PZR71" s="685"/>
      <c r="PZS71" s="685"/>
      <c r="PZT71" s="685"/>
      <c r="PZU71" s="685"/>
      <c r="PZV71" s="685"/>
      <c r="PZW71" s="685"/>
      <c r="PZX71" s="685"/>
      <c r="PZY71" s="685"/>
      <c r="PZZ71" s="685"/>
      <c r="QAA71" s="685"/>
      <c r="QAB71" s="685"/>
      <c r="QAC71" s="685"/>
      <c r="QAD71" s="685"/>
      <c r="QAE71" s="685"/>
      <c r="QAF71" s="685"/>
      <c r="QAG71" s="685"/>
      <c r="QAH71" s="685"/>
      <c r="QAI71" s="685"/>
      <c r="QAJ71" s="685"/>
      <c r="QAK71" s="685"/>
      <c r="QAL71" s="685"/>
      <c r="QAM71" s="685"/>
      <c r="QAN71" s="685"/>
      <c r="QAO71" s="685"/>
      <c r="QAP71" s="685"/>
      <c r="QAQ71" s="685"/>
      <c r="QAR71" s="685"/>
      <c r="QAS71" s="685"/>
      <c r="QAT71" s="685"/>
      <c r="QAU71" s="685"/>
      <c r="QAV71" s="685"/>
      <c r="QAW71" s="685"/>
      <c r="QAX71" s="685"/>
      <c r="QAY71" s="685"/>
      <c r="QAZ71" s="685"/>
      <c r="QBA71" s="685"/>
      <c r="QBB71" s="685"/>
      <c r="QBC71" s="685"/>
      <c r="QBD71" s="685"/>
      <c r="QBE71" s="685"/>
      <c r="QBF71" s="685"/>
      <c r="QBG71" s="685"/>
      <c r="QBH71" s="685"/>
      <c r="QBI71" s="685"/>
      <c r="QBJ71" s="685"/>
      <c r="QBK71" s="685"/>
      <c r="QBL71" s="685"/>
      <c r="QBM71" s="685"/>
      <c r="QBN71" s="685"/>
      <c r="QBO71" s="685"/>
      <c r="QBP71" s="685"/>
      <c r="QBQ71" s="685"/>
      <c r="QBR71" s="685"/>
      <c r="QBS71" s="685"/>
      <c r="QBT71" s="685"/>
      <c r="QBU71" s="685"/>
      <c r="QBV71" s="685"/>
      <c r="QBW71" s="685"/>
      <c r="QBX71" s="685"/>
      <c r="QBY71" s="685"/>
      <c r="QBZ71" s="685"/>
      <c r="QCA71" s="685"/>
      <c r="QCB71" s="685"/>
      <c r="QCC71" s="685"/>
      <c r="QCD71" s="685"/>
      <c r="QCE71" s="685"/>
      <c r="QCF71" s="685"/>
      <c r="QCG71" s="685"/>
      <c r="QCH71" s="685"/>
      <c r="QCI71" s="685"/>
      <c r="QCJ71" s="685"/>
      <c r="QCK71" s="685"/>
      <c r="QCL71" s="685"/>
      <c r="QCM71" s="685"/>
      <c r="QCN71" s="685"/>
      <c r="QCO71" s="685"/>
      <c r="QCP71" s="685"/>
      <c r="QCQ71" s="685"/>
      <c r="QCR71" s="685"/>
      <c r="QCS71" s="685"/>
      <c r="QCT71" s="685"/>
      <c r="QCU71" s="685"/>
      <c r="QCV71" s="685"/>
      <c r="QCW71" s="685"/>
      <c r="QCX71" s="685"/>
      <c r="QCY71" s="685"/>
      <c r="QCZ71" s="685"/>
      <c r="QDA71" s="685"/>
      <c r="QDB71" s="685"/>
      <c r="QDC71" s="685"/>
      <c r="QDD71" s="685"/>
      <c r="QDE71" s="685"/>
      <c r="QDF71" s="685"/>
      <c r="QDG71" s="685"/>
      <c r="QDH71" s="685"/>
      <c r="QDI71" s="685"/>
      <c r="QDJ71" s="685"/>
      <c r="QDK71" s="685"/>
      <c r="QDL71" s="685"/>
      <c r="QDM71" s="685"/>
      <c r="QDN71" s="685"/>
      <c r="QDO71" s="685"/>
      <c r="QDP71" s="685"/>
      <c r="QDQ71" s="685"/>
      <c r="QDR71" s="685"/>
      <c r="QDS71" s="685"/>
      <c r="QDT71" s="685"/>
      <c r="QDU71" s="685"/>
      <c r="QDV71" s="685"/>
      <c r="QDW71" s="685"/>
      <c r="QDX71" s="685"/>
      <c r="QDY71" s="685"/>
      <c r="QDZ71" s="685"/>
      <c r="QEA71" s="685"/>
      <c r="QEB71" s="685"/>
      <c r="QEC71" s="685"/>
      <c r="QED71" s="685"/>
      <c r="QEE71" s="685"/>
      <c r="QEF71" s="685"/>
      <c r="QEG71" s="685"/>
      <c r="QEH71" s="685"/>
      <c r="QEI71" s="685"/>
      <c r="QEJ71" s="685"/>
      <c r="QEK71" s="685"/>
      <c r="QEL71" s="685"/>
      <c r="QEM71" s="685"/>
      <c r="QEN71" s="685"/>
      <c r="QEO71" s="685"/>
      <c r="QEP71" s="685"/>
      <c r="QEQ71" s="685"/>
      <c r="QER71" s="685"/>
      <c r="QES71" s="685"/>
      <c r="QET71" s="685"/>
      <c r="QEU71" s="685"/>
      <c r="QEV71" s="685"/>
      <c r="QEW71" s="685"/>
      <c r="QEX71" s="685"/>
      <c r="QEY71" s="685"/>
      <c r="QEZ71" s="685"/>
      <c r="QFA71" s="685"/>
      <c r="QFB71" s="685"/>
      <c r="QFC71" s="685"/>
      <c r="QFD71" s="685"/>
      <c r="QFE71" s="685"/>
      <c r="QFF71" s="685"/>
      <c r="QFG71" s="685"/>
      <c r="QFH71" s="685"/>
      <c r="QFI71" s="685"/>
      <c r="QFJ71" s="685"/>
      <c r="QFK71" s="685"/>
      <c r="QFL71" s="685"/>
      <c r="QFM71" s="685"/>
      <c r="QFN71" s="685"/>
      <c r="QFO71" s="685"/>
      <c r="QFP71" s="685"/>
      <c r="QFQ71" s="685"/>
      <c r="QFR71" s="685"/>
      <c r="QFS71" s="685"/>
      <c r="QFT71" s="685"/>
      <c r="QFU71" s="685"/>
      <c r="QFV71" s="685"/>
      <c r="QFW71" s="685"/>
      <c r="QFX71" s="685"/>
      <c r="QFY71" s="685"/>
      <c r="QFZ71" s="685"/>
      <c r="QGA71" s="685"/>
      <c r="QGB71" s="685"/>
      <c r="QGC71" s="685"/>
      <c r="QGD71" s="685"/>
      <c r="QGE71" s="685"/>
      <c r="QGF71" s="685"/>
      <c r="QGG71" s="685"/>
      <c r="QGH71" s="685"/>
      <c r="QGI71" s="685"/>
      <c r="QGJ71" s="685"/>
      <c r="QGK71" s="685"/>
      <c r="QGL71" s="685"/>
      <c r="QGM71" s="685"/>
      <c r="QGN71" s="685"/>
      <c r="QGO71" s="685"/>
      <c r="QGP71" s="685"/>
      <c r="QGQ71" s="685"/>
      <c r="QGR71" s="685"/>
      <c r="QGS71" s="685"/>
      <c r="QGT71" s="685"/>
      <c r="QGU71" s="685"/>
      <c r="QGV71" s="685"/>
      <c r="QGW71" s="685"/>
      <c r="QGX71" s="685"/>
      <c r="QGY71" s="685"/>
      <c r="QGZ71" s="685"/>
      <c r="QHA71" s="685"/>
      <c r="QHB71" s="685"/>
      <c r="QHC71" s="685"/>
      <c r="QHD71" s="685"/>
      <c r="QHE71" s="685"/>
      <c r="QHF71" s="685"/>
      <c r="QHG71" s="685"/>
      <c r="QHH71" s="685"/>
      <c r="QHI71" s="685"/>
      <c r="QHJ71" s="685"/>
      <c r="QHK71" s="685"/>
      <c r="QHL71" s="685"/>
      <c r="QHM71" s="685"/>
      <c r="QHN71" s="685"/>
      <c r="QHO71" s="685"/>
      <c r="QHP71" s="685"/>
      <c r="QHQ71" s="685"/>
      <c r="QHR71" s="685"/>
      <c r="QHS71" s="685"/>
      <c r="QHT71" s="685"/>
      <c r="QHU71" s="685"/>
      <c r="QHV71" s="685"/>
      <c r="QHW71" s="685"/>
      <c r="QHX71" s="685"/>
      <c r="QHY71" s="685"/>
      <c r="QHZ71" s="685"/>
      <c r="QIA71" s="685"/>
      <c r="QIB71" s="685"/>
      <c r="QIC71" s="685"/>
      <c r="QID71" s="685"/>
      <c r="QIE71" s="685"/>
      <c r="QIF71" s="685"/>
      <c r="QIG71" s="685"/>
      <c r="QIH71" s="685"/>
      <c r="QII71" s="685"/>
      <c r="QIJ71" s="685"/>
      <c r="QIK71" s="685"/>
      <c r="QIL71" s="685"/>
      <c r="QIM71" s="685"/>
      <c r="QIN71" s="685"/>
      <c r="QIO71" s="685"/>
      <c r="QIP71" s="685"/>
      <c r="QIQ71" s="685"/>
      <c r="QIR71" s="685"/>
      <c r="QIS71" s="685"/>
      <c r="QIT71" s="685"/>
      <c r="QIU71" s="685"/>
      <c r="QIV71" s="685"/>
      <c r="QIW71" s="685"/>
      <c r="QIX71" s="685"/>
      <c r="QIY71" s="685"/>
      <c r="QIZ71" s="685"/>
      <c r="QJA71" s="685"/>
      <c r="QJB71" s="685"/>
      <c r="QJC71" s="685"/>
      <c r="QJD71" s="685"/>
      <c r="QJE71" s="685"/>
      <c r="QJF71" s="685"/>
      <c r="QJG71" s="685"/>
      <c r="QJH71" s="685"/>
      <c r="QJI71" s="685"/>
      <c r="QJJ71" s="685"/>
      <c r="QJK71" s="685"/>
      <c r="QJL71" s="685"/>
      <c r="QJM71" s="685"/>
      <c r="QJN71" s="685"/>
      <c r="QJO71" s="685"/>
      <c r="QJP71" s="685"/>
      <c r="QJQ71" s="685"/>
      <c r="QJR71" s="685"/>
      <c r="QJS71" s="685"/>
      <c r="QJT71" s="685"/>
      <c r="QJU71" s="685"/>
      <c r="QJV71" s="685"/>
      <c r="QJW71" s="685"/>
      <c r="QJX71" s="685"/>
      <c r="QJY71" s="685"/>
      <c r="QJZ71" s="685"/>
      <c r="QKA71" s="685"/>
      <c r="QKB71" s="685"/>
      <c r="QKC71" s="685"/>
      <c r="QKD71" s="685"/>
      <c r="QKE71" s="685"/>
      <c r="QKF71" s="685"/>
      <c r="QKG71" s="685"/>
      <c r="QKH71" s="685"/>
      <c r="QKI71" s="685"/>
      <c r="QKJ71" s="685"/>
      <c r="QKK71" s="685"/>
      <c r="QKL71" s="685"/>
      <c r="QKM71" s="685"/>
      <c r="QKN71" s="685"/>
      <c r="QKO71" s="685"/>
      <c r="QKP71" s="685"/>
      <c r="QKQ71" s="685"/>
      <c r="QKR71" s="685"/>
      <c r="QKS71" s="685"/>
      <c r="QKT71" s="685"/>
      <c r="QKU71" s="685"/>
      <c r="QKV71" s="685"/>
      <c r="QKW71" s="685"/>
      <c r="QKX71" s="685"/>
      <c r="QKY71" s="685"/>
      <c r="QKZ71" s="685"/>
      <c r="QLA71" s="685"/>
      <c r="QLB71" s="685"/>
      <c r="QLC71" s="685"/>
      <c r="QLD71" s="685"/>
      <c r="QLE71" s="685"/>
      <c r="QLF71" s="685"/>
      <c r="QLG71" s="685"/>
      <c r="QLH71" s="685"/>
      <c r="QLI71" s="685"/>
      <c r="QLJ71" s="685"/>
      <c r="QLK71" s="685"/>
      <c r="QLL71" s="685"/>
      <c r="QLM71" s="685"/>
      <c r="QLN71" s="685"/>
      <c r="QLO71" s="685"/>
      <c r="QLP71" s="685"/>
      <c r="QLQ71" s="685"/>
      <c r="QLR71" s="685"/>
      <c r="QLS71" s="685"/>
      <c r="QLT71" s="685"/>
      <c r="QLU71" s="685"/>
      <c r="QLV71" s="685"/>
      <c r="QLW71" s="685"/>
      <c r="QLX71" s="685"/>
      <c r="QLY71" s="685"/>
      <c r="QLZ71" s="685"/>
      <c r="QMA71" s="685"/>
      <c r="QMB71" s="685"/>
      <c r="QMC71" s="685"/>
      <c r="QMD71" s="685"/>
      <c r="QME71" s="685"/>
      <c r="QMF71" s="685"/>
      <c r="QMG71" s="685"/>
      <c r="QMH71" s="685"/>
      <c r="QMI71" s="685"/>
      <c r="QMJ71" s="685"/>
      <c r="QMK71" s="685"/>
      <c r="QML71" s="685"/>
      <c r="QMM71" s="685"/>
      <c r="QMN71" s="685"/>
      <c r="QMO71" s="685"/>
      <c r="QMP71" s="685"/>
      <c r="QMQ71" s="685"/>
      <c r="QMR71" s="685"/>
      <c r="QMS71" s="685"/>
      <c r="QMT71" s="685"/>
      <c r="QMU71" s="685"/>
      <c r="QMV71" s="685"/>
      <c r="QMW71" s="685"/>
      <c r="QMX71" s="685"/>
      <c r="QMY71" s="685"/>
      <c r="QMZ71" s="685"/>
      <c r="QNA71" s="685"/>
      <c r="QNB71" s="685"/>
      <c r="QNC71" s="685"/>
      <c r="QND71" s="685"/>
      <c r="QNE71" s="685"/>
      <c r="QNF71" s="685"/>
      <c r="QNG71" s="685"/>
      <c r="QNH71" s="685"/>
      <c r="QNI71" s="685"/>
      <c r="QNJ71" s="685"/>
      <c r="QNK71" s="685"/>
      <c r="QNL71" s="685"/>
      <c r="QNM71" s="685"/>
      <c r="QNN71" s="685"/>
      <c r="QNO71" s="685"/>
      <c r="QNP71" s="685"/>
      <c r="QNQ71" s="685"/>
      <c r="QNR71" s="685"/>
      <c r="QNS71" s="685"/>
      <c r="QNT71" s="685"/>
      <c r="QNU71" s="685"/>
      <c r="QNV71" s="685"/>
      <c r="QNW71" s="685"/>
      <c r="QNX71" s="685"/>
      <c r="QNY71" s="685"/>
      <c r="QNZ71" s="685"/>
      <c r="QOA71" s="685"/>
      <c r="QOB71" s="685"/>
      <c r="QOC71" s="685"/>
      <c r="QOD71" s="685"/>
      <c r="QOE71" s="685"/>
      <c r="QOF71" s="685"/>
      <c r="QOG71" s="685"/>
      <c r="QOH71" s="685"/>
      <c r="QOI71" s="685"/>
      <c r="QOJ71" s="685"/>
      <c r="QOK71" s="685"/>
      <c r="QOL71" s="685"/>
      <c r="QOM71" s="685"/>
      <c r="QON71" s="685"/>
      <c r="QOO71" s="685"/>
      <c r="QOP71" s="685"/>
      <c r="QOQ71" s="685"/>
      <c r="QOR71" s="685"/>
      <c r="QOS71" s="685"/>
      <c r="QOT71" s="685"/>
      <c r="QOU71" s="685"/>
      <c r="QOV71" s="685"/>
      <c r="QOW71" s="685"/>
      <c r="QOX71" s="685"/>
      <c r="QOY71" s="685"/>
      <c r="QOZ71" s="685"/>
      <c r="QPA71" s="685"/>
      <c r="QPB71" s="685"/>
      <c r="QPC71" s="685"/>
      <c r="QPD71" s="685"/>
      <c r="QPE71" s="685"/>
      <c r="QPF71" s="685"/>
      <c r="QPG71" s="685"/>
      <c r="QPH71" s="685"/>
      <c r="QPI71" s="685"/>
      <c r="QPJ71" s="685"/>
      <c r="QPK71" s="685"/>
      <c r="QPL71" s="685"/>
      <c r="QPM71" s="685"/>
      <c r="QPN71" s="685"/>
      <c r="QPO71" s="685"/>
      <c r="QPP71" s="685"/>
      <c r="QPQ71" s="685"/>
      <c r="QPR71" s="685"/>
      <c r="QPS71" s="685"/>
      <c r="QPT71" s="685"/>
      <c r="QPU71" s="685"/>
      <c r="QPV71" s="685"/>
      <c r="QPW71" s="685"/>
      <c r="QPX71" s="685"/>
      <c r="QPY71" s="685"/>
      <c r="QPZ71" s="685"/>
      <c r="QQA71" s="685"/>
      <c r="QQB71" s="685"/>
      <c r="QQC71" s="685"/>
      <c r="QQD71" s="685"/>
      <c r="QQE71" s="685"/>
      <c r="QQF71" s="685"/>
      <c r="QQG71" s="685"/>
      <c r="QQH71" s="685"/>
      <c r="QQI71" s="685"/>
      <c r="QQJ71" s="685"/>
      <c r="QQK71" s="685"/>
      <c r="QQL71" s="685"/>
      <c r="QQM71" s="685"/>
      <c r="QQN71" s="685"/>
      <c r="QQO71" s="685"/>
      <c r="QQP71" s="685"/>
      <c r="QQQ71" s="685"/>
      <c r="QQR71" s="685"/>
      <c r="QQS71" s="685"/>
      <c r="QQT71" s="685"/>
      <c r="QQU71" s="685"/>
      <c r="QQV71" s="685"/>
      <c r="QQW71" s="685"/>
      <c r="QQX71" s="685"/>
      <c r="QQY71" s="685"/>
      <c r="QQZ71" s="685"/>
      <c r="QRA71" s="685"/>
      <c r="QRB71" s="685"/>
      <c r="QRC71" s="685"/>
      <c r="QRD71" s="685"/>
      <c r="QRE71" s="685"/>
      <c r="QRF71" s="685"/>
      <c r="QRG71" s="685"/>
      <c r="QRH71" s="685"/>
      <c r="QRI71" s="685"/>
      <c r="QRJ71" s="685"/>
      <c r="QRK71" s="685"/>
      <c r="QRL71" s="685"/>
      <c r="QRM71" s="685"/>
      <c r="QRN71" s="685"/>
      <c r="QRO71" s="685"/>
      <c r="QRP71" s="685"/>
      <c r="QRQ71" s="685"/>
      <c r="QRR71" s="685"/>
      <c r="QRS71" s="685"/>
      <c r="QRT71" s="685"/>
      <c r="QRU71" s="685"/>
      <c r="QRV71" s="685"/>
      <c r="QRW71" s="685"/>
      <c r="QRX71" s="685"/>
      <c r="QRY71" s="685"/>
      <c r="QRZ71" s="685"/>
      <c r="QSA71" s="685"/>
      <c r="QSB71" s="685"/>
      <c r="QSC71" s="685"/>
      <c r="QSD71" s="685"/>
      <c r="QSE71" s="685"/>
      <c r="QSF71" s="685"/>
      <c r="QSG71" s="685"/>
      <c r="QSH71" s="685"/>
      <c r="QSI71" s="685"/>
      <c r="QSJ71" s="685"/>
      <c r="QSK71" s="685"/>
      <c r="QSL71" s="685"/>
      <c r="QSM71" s="685"/>
      <c r="QSN71" s="685"/>
      <c r="QSO71" s="685"/>
      <c r="QSP71" s="685"/>
      <c r="QSQ71" s="685"/>
      <c r="QSR71" s="685"/>
      <c r="QSS71" s="685"/>
      <c r="QST71" s="685"/>
      <c r="QSU71" s="685"/>
      <c r="QSV71" s="685"/>
      <c r="QSW71" s="685"/>
      <c r="QSX71" s="685"/>
      <c r="QSY71" s="685"/>
      <c r="QSZ71" s="685"/>
      <c r="QTA71" s="685"/>
      <c r="QTB71" s="685"/>
      <c r="QTC71" s="685"/>
      <c r="QTD71" s="685"/>
      <c r="QTE71" s="685"/>
      <c r="QTF71" s="685"/>
      <c r="QTG71" s="685"/>
      <c r="QTH71" s="685"/>
      <c r="QTI71" s="685"/>
      <c r="QTJ71" s="685"/>
      <c r="QTK71" s="685"/>
      <c r="QTL71" s="685"/>
      <c r="QTM71" s="685"/>
      <c r="QTN71" s="685"/>
      <c r="QTO71" s="685"/>
      <c r="QTP71" s="685"/>
      <c r="QTQ71" s="685"/>
      <c r="QTR71" s="685"/>
      <c r="QTS71" s="685"/>
      <c r="QTT71" s="685"/>
      <c r="QTU71" s="685"/>
      <c r="QTV71" s="685"/>
      <c r="QTW71" s="685"/>
      <c r="QTX71" s="685"/>
      <c r="QTY71" s="685"/>
      <c r="QTZ71" s="685"/>
      <c r="QUA71" s="685"/>
      <c r="QUB71" s="685"/>
      <c r="QUC71" s="685"/>
      <c r="QUD71" s="685"/>
      <c r="QUE71" s="685"/>
      <c r="QUF71" s="685"/>
      <c r="QUG71" s="685"/>
      <c r="QUH71" s="685"/>
      <c r="QUI71" s="685"/>
      <c r="QUJ71" s="685"/>
      <c r="QUK71" s="685"/>
      <c r="QUL71" s="685"/>
      <c r="QUM71" s="685"/>
      <c r="QUN71" s="685"/>
      <c r="QUO71" s="685"/>
      <c r="QUP71" s="685"/>
      <c r="QUQ71" s="685"/>
      <c r="QUR71" s="685"/>
      <c r="QUS71" s="685"/>
      <c r="QUT71" s="685"/>
      <c r="QUU71" s="685"/>
      <c r="QUV71" s="685"/>
      <c r="QUW71" s="685"/>
      <c r="QUX71" s="685"/>
      <c r="QUY71" s="685"/>
      <c r="QUZ71" s="685"/>
      <c r="QVA71" s="685"/>
      <c r="QVB71" s="685"/>
      <c r="QVC71" s="685"/>
      <c r="QVD71" s="685"/>
      <c r="QVE71" s="685"/>
      <c r="QVF71" s="685"/>
      <c r="QVG71" s="685"/>
      <c r="QVH71" s="685"/>
      <c r="QVI71" s="685"/>
      <c r="QVJ71" s="685"/>
      <c r="QVK71" s="685"/>
      <c r="QVL71" s="685"/>
      <c r="QVM71" s="685"/>
      <c r="QVN71" s="685"/>
      <c r="QVO71" s="685"/>
      <c r="QVP71" s="685"/>
      <c r="QVQ71" s="685"/>
      <c r="QVR71" s="685"/>
      <c r="QVS71" s="685"/>
      <c r="QVT71" s="685"/>
      <c r="QVU71" s="685"/>
      <c r="QVV71" s="685"/>
      <c r="QVW71" s="685"/>
      <c r="QVX71" s="685"/>
      <c r="QVY71" s="685"/>
      <c r="QVZ71" s="685"/>
      <c r="QWA71" s="685"/>
      <c r="QWB71" s="685"/>
      <c r="QWC71" s="685"/>
      <c r="QWD71" s="685"/>
      <c r="QWE71" s="685"/>
      <c r="QWF71" s="685"/>
      <c r="QWG71" s="685"/>
      <c r="QWH71" s="685"/>
      <c r="QWI71" s="685"/>
      <c r="QWJ71" s="685"/>
      <c r="QWK71" s="685"/>
      <c r="QWL71" s="685"/>
      <c r="QWM71" s="685"/>
      <c r="QWN71" s="685"/>
      <c r="QWO71" s="685"/>
      <c r="QWP71" s="685"/>
      <c r="QWQ71" s="685"/>
      <c r="QWR71" s="685"/>
      <c r="QWS71" s="685"/>
      <c r="QWT71" s="685"/>
      <c r="QWU71" s="685"/>
      <c r="QWV71" s="685"/>
      <c r="QWW71" s="685"/>
      <c r="QWX71" s="685"/>
      <c r="QWY71" s="685"/>
      <c r="QWZ71" s="685"/>
      <c r="QXA71" s="685"/>
      <c r="QXB71" s="685"/>
      <c r="QXC71" s="685"/>
      <c r="QXD71" s="685"/>
      <c r="QXE71" s="685"/>
      <c r="QXF71" s="685"/>
      <c r="QXG71" s="685"/>
      <c r="QXH71" s="685"/>
      <c r="QXI71" s="685"/>
      <c r="QXJ71" s="685"/>
      <c r="QXK71" s="685"/>
      <c r="QXL71" s="685"/>
      <c r="QXM71" s="685"/>
      <c r="QXN71" s="685"/>
      <c r="QXO71" s="685"/>
      <c r="QXP71" s="685"/>
      <c r="QXQ71" s="685"/>
      <c r="QXR71" s="685"/>
      <c r="QXS71" s="685"/>
      <c r="QXT71" s="685"/>
      <c r="QXU71" s="685"/>
      <c r="QXV71" s="685"/>
      <c r="QXW71" s="685"/>
      <c r="QXX71" s="685"/>
      <c r="QXY71" s="685"/>
      <c r="QXZ71" s="685"/>
      <c r="QYA71" s="685"/>
      <c r="QYB71" s="685"/>
      <c r="QYC71" s="685"/>
      <c r="QYD71" s="685"/>
      <c r="QYE71" s="685"/>
      <c r="QYF71" s="685"/>
      <c r="QYG71" s="685"/>
      <c r="QYH71" s="685"/>
      <c r="QYI71" s="685"/>
      <c r="QYJ71" s="685"/>
      <c r="QYK71" s="685"/>
      <c r="QYL71" s="685"/>
      <c r="QYM71" s="685"/>
      <c r="QYN71" s="685"/>
      <c r="QYO71" s="685"/>
      <c r="QYP71" s="685"/>
      <c r="QYQ71" s="685"/>
      <c r="QYR71" s="685"/>
      <c r="QYS71" s="685"/>
      <c r="QYT71" s="685"/>
      <c r="QYU71" s="685"/>
      <c r="QYV71" s="685"/>
      <c r="QYW71" s="685"/>
      <c r="QYX71" s="685"/>
      <c r="QYY71" s="685"/>
      <c r="QYZ71" s="685"/>
      <c r="QZA71" s="685"/>
      <c r="QZB71" s="685"/>
      <c r="QZC71" s="685"/>
      <c r="QZD71" s="685"/>
      <c r="QZE71" s="685"/>
      <c r="QZF71" s="685"/>
      <c r="QZG71" s="685"/>
      <c r="QZH71" s="685"/>
      <c r="QZI71" s="685"/>
      <c r="QZJ71" s="685"/>
      <c r="QZK71" s="685"/>
      <c r="QZL71" s="685"/>
      <c r="QZM71" s="685"/>
      <c r="QZN71" s="685"/>
      <c r="QZO71" s="685"/>
      <c r="QZP71" s="685"/>
      <c r="QZQ71" s="685"/>
      <c r="QZR71" s="685"/>
      <c r="QZS71" s="685"/>
      <c r="QZT71" s="685"/>
      <c r="QZU71" s="685"/>
      <c r="QZV71" s="685"/>
      <c r="QZW71" s="685"/>
      <c r="QZX71" s="685"/>
      <c r="QZY71" s="685"/>
      <c r="QZZ71" s="685"/>
      <c r="RAA71" s="685"/>
      <c r="RAB71" s="685"/>
      <c r="RAC71" s="685"/>
      <c r="RAD71" s="685"/>
      <c r="RAE71" s="685"/>
      <c r="RAF71" s="685"/>
      <c r="RAG71" s="685"/>
      <c r="RAH71" s="685"/>
      <c r="RAI71" s="685"/>
      <c r="RAJ71" s="685"/>
      <c r="RAK71" s="685"/>
      <c r="RAL71" s="685"/>
      <c r="RAM71" s="685"/>
      <c r="RAN71" s="685"/>
      <c r="RAO71" s="685"/>
      <c r="RAP71" s="685"/>
      <c r="RAQ71" s="685"/>
      <c r="RAR71" s="685"/>
      <c r="RAS71" s="685"/>
      <c r="RAT71" s="685"/>
      <c r="RAU71" s="685"/>
      <c r="RAV71" s="685"/>
      <c r="RAW71" s="685"/>
      <c r="RAX71" s="685"/>
      <c r="RAY71" s="685"/>
      <c r="RAZ71" s="685"/>
      <c r="RBA71" s="685"/>
      <c r="RBB71" s="685"/>
      <c r="RBC71" s="685"/>
      <c r="RBD71" s="685"/>
      <c r="RBE71" s="685"/>
      <c r="RBF71" s="685"/>
      <c r="RBG71" s="685"/>
      <c r="RBH71" s="685"/>
      <c r="RBI71" s="685"/>
      <c r="RBJ71" s="685"/>
      <c r="RBK71" s="685"/>
      <c r="RBL71" s="685"/>
      <c r="RBM71" s="685"/>
      <c r="RBN71" s="685"/>
      <c r="RBO71" s="685"/>
      <c r="RBP71" s="685"/>
      <c r="RBQ71" s="685"/>
      <c r="RBR71" s="685"/>
      <c r="RBS71" s="685"/>
      <c r="RBT71" s="685"/>
      <c r="RBU71" s="685"/>
      <c r="RBV71" s="685"/>
      <c r="RBW71" s="685"/>
      <c r="RBX71" s="685"/>
      <c r="RBY71" s="685"/>
      <c r="RBZ71" s="685"/>
      <c r="RCA71" s="685"/>
      <c r="RCB71" s="685"/>
      <c r="RCC71" s="685"/>
      <c r="RCD71" s="685"/>
      <c r="RCE71" s="685"/>
      <c r="RCF71" s="685"/>
      <c r="RCG71" s="685"/>
      <c r="RCH71" s="685"/>
      <c r="RCI71" s="685"/>
      <c r="RCJ71" s="685"/>
      <c r="RCK71" s="685"/>
      <c r="RCL71" s="685"/>
      <c r="RCM71" s="685"/>
      <c r="RCN71" s="685"/>
      <c r="RCO71" s="685"/>
      <c r="RCP71" s="685"/>
      <c r="RCQ71" s="685"/>
      <c r="RCR71" s="685"/>
      <c r="RCS71" s="685"/>
      <c r="RCT71" s="685"/>
      <c r="RCU71" s="685"/>
      <c r="RCV71" s="685"/>
      <c r="RCW71" s="685"/>
      <c r="RCX71" s="685"/>
      <c r="RCY71" s="685"/>
      <c r="RCZ71" s="685"/>
      <c r="RDA71" s="685"/>
      <c r="RDB71" s="685"/>
      <c r="RDC71" s="685"/>
      <c r="RDD71" s="685"/>
      <c r="RDE71" s="685"/>
      <c r="RDF71" s="685"/>
      <c r="RDG71" s="685"/>
      <c r="RDH71" s="685"/>
      <c r="RDI71" s="685"/>
      <c r="RDJ71" s="685"/>
      <c r="RDK71" s="685"/>
      <c r="RDL71" s="685"/>
      <c r="RDM71" s="685"/>
      <c r="RDN71" s="685"/>
      <c r="RDO71" s="685"/>
      <c r="RDP71" s="685"/>
      <c r="RDQ71" s="685"/>
      <c r="RDR71" s="685"/>
      <c r="RDS71" s="685"/>
      <c r="RDT71" s="685"/>
      <c r="RDU71" s="685"/>
      <c r="RDV71" s="685"/>
      <c r="RDW71" s="685"/>
      <c r="RDX71" s="685"/>
      <c r="RDY71" s="685"/>
      <c r="RDZ71" s="685"/>
      <c r="REA71" s="685"/>
      <c r="REB71" s="685"/>
      <c r="REC71" s="685"/>
      <c r="RED71" s="685"/>
      <c r="REE71" s="685"/>
      <c r="REF71" s="685"/>
      <c r="REG71" s="685"/>
      <c r="REH71" s="685"/>
      <c r="REI71" s="685"/>
      <c r="REJ71" s="685"/>
      <c r="REK71" s="685"/>
      <c r="REL71" s="685"/>
      <c r="REM71" s="685"/>
      <c r="REN71" s="685"/>
      <c r="REO71" s="685"/>
      <c r="REP71" s="685"/>
      <c r="REQ71" s="685"/>
      <c r="RER71" s="685"/>
      <c r="RES71" s="685"/>
      <c r="RET71" s="685"/>
      <c r="REU71" s="685"/>
      <c r="REV71" s="685"/>
      <c r="REW71" s="685"/>
      <c r="REX71" s="685"/>
      <c r="REY71" s="685"/>
      <c r="REZ71" s="685"/>
      <c r="RFA71" s="685"/>
      <c r="RFB71" s="685"/>
      <c r="RFC71" s="685"/>
      <c r="RFD71" s="685"/>
      <c r="RFE71" s="685"/>
      <c r="RFF71" s="685"/>
      <c r="RFG71" s="685"/>
      <c r="RFH71" s="685"/>
      <c r="RFI71" s="685"/>
      <c r="RFJ71" s="685"/>
      <c r="RFK71" s="685"/>
      <c r="RFL71" s="685"/>
      <c r="RFM71" s="685"/>
      <c r="RFN71" s="685"/>
      <c r="RFO71" s="685"/>
      <c r="RFP71" s="685"/>
      <c r="RFQ71" s="685"/>
      <c r="RFR71" s="685"/>
      <c r="RFS71" s="685"/>
      <c r="RFT71" s="685"/>
      <c r="RFU71" s="685"/>
      <c r="RFV71" s="685"/>
      <c r="RFW71" s="685"/>
      <c r="RFX71" s="685"/>
      <c r="RFY71" s="685"/>
      <c r="RFZ71" s="685"/>
      <c r="RGA71" s="685"/>
      <c r="RGB71" s="685"/>
      <c r="RGC71" s="685"/>
      <c r="RGD71" s="685"/>
      <c r="RGE71" s="685"/>
      <c r="RGF71" s="685"/>
      <c r="RGG71" s="685"/>
      <c r="RGH71" s="685"/>
      <c r="RGI71" s="685"/>
      <c r="RGJ71" s="685"/>
      <c r="RGK71" s="685"/>
      <c r="RGL71" s="685"/>
      <c r="RGM71" s="685"/>
      <c r="RGN71" s="685"/>
      <c r="RGO71" s="685"/>
      <c r="RGP71" s="685"/>
      <c r="RGQ71" s="685"/>
      <c r="RGR71" s="685"/>
      <c r="RGS71" s="685"/>
      <c r="RGT71" s="685"/>
      <c r="RGU71" s="685"/>
      <c r="RGV71" s="685"/>
      <c r="RGW71" s="685"/>
      <c r="RGX71" s="685"/>
      <c r="RGY71" s="685"/>
      <c r="RGZ71" s="685"/>
      <c r="RHA71" s="685"/>
      <c r="RHB71" s="685"/>
      <c r="RHC71" s="685"/>
      <c r="RHD71" s="685"/>
      <c r="RHE71" s="685"/>
      <c r="RHF71" s="685"/>
      <c r="RHG71" s="685"/>
      <c r="RHH71" s="685"/>
      <c r="RHI71" s="685"/>
      <c r="RHJ71" s="685"/>
      <c r="RHK71" s="685"/>
      <c r="RHL71" s="685"/>
      <c r="RHM71" s="685"/>
      <c r="RHN71" s="685"/>
      <c r="RHO71" s="685"/>
      <c r="RHP71" s="685"/>
      <c r="RHQ71" s="685"/>
      <c r="RHR71" s="685"/>
      <c r="RHS71" s="685"/>
      <c r="RHT71" s="685"/>
      <c r="RHU71" s="685"/>
      <c r="RHV71" s="685"/>
      <c r="RHW71" s="685"/>
      <c r="RHX71" s="685"/>
      <c r="RHY71" s="685"/>
      <c r="RHZ71" s="685"/>
      <c r="RIA71" s="685"/>
      <c r="RIB71" s="685"/>
      <c r="RIC71" s="685"/>
      <c r="RID71" s="685"/>
      <c r="RIE71" s="685"/>
      <c r="RIF71" s="685"/>
      <c r="RIG71" s="685"/>
      <c r="RIH71" s="685"/>
      <c r="RII71" s="685"/>
      <c r="RIJ71" s="685"/>
      <c r="RIK71" s="685"/>
      <c r="RIL71" s="685"/>
      <c r="RIM71" s="685"/>
      <c r="RIN71" s="685"/>
      <c r="RIO71" s="685"/>
      <c r="RIP71" s="685"/>
      <c r="RIQ71" s="685"/>
      <c r="RIR71" s="685"/>
      <c r="RIS71" s="685"/>
      <c r="RIT71" s="685"/>
      <c r="RIU71" s="685"/>
      <c r="RIV71" s="685"/>
      <c r="RIW71" s="685"/>
      <c r="RIX71" s="685"/>
      <c r="RIY71" s="685"/>
      <c r="RIZ71" s="685"/>
      <c r="RJA71" s="685"/>
      <c r="RJB71" s="685"/>
      <c r="RJC71" s="685"/>
      <c r="RJD71" s="685"/>
      <c r="RJE71" s="685"/>
      <c r="RJF71" s="685"/>
      <c r="RJG71" s="685"/>
      <c r="RJH71" s="685"/>
      <c r="RJI71" s="685"/>
      <c r="RJJ71" s="685"/>
      <c r="RJK71" s="685"/>
      <c r="RJL71" s="685"/>
      <c r="RJM71" s="685"/>
      <c r="RJN71" s="685"/>
      <c r="RJO71" s="685"/>
      <c r="RJP71" s="685"/>
      <c r="RJQ71" s="685"/>
      <c r="RJR71" s="685"/>
      <c r="RJS71" s="685"/>
      <c r="RJT71" s="685"/>
      <c r="RJU71" s="685"/>
      <c r="RJV71" s="685"/>
      <c r="RJW71" s="685"/>
      <c r="RJX71" s="685"/>
      <c r="RJY71" s="685"/>
      <c r="RJZ71" s="685"/>
      <c r="RKA71" s="685"/>
      <c r="RKB71" s="685"/>
      <c r="RKC71" s="685"/>
      <c r="RKD71" s="685"/>
      <c r="RKE71" s="685"/>
      <c r="RKF71" s="685"/>
      <c r="RKG71" s="685"/>
      <c r="RKH71" s="685"/>
      <c r="RKI71" s="685"/>
      <c r="RKJ71" s="685"/>
      <c r="RKK71" s="685"/>
      <c r="RKL71" s="685"/>
      <c r="RKM71" s="685"/>
      <c r="RKN71" s="685"/>
      <c r="RKO71" s="685"/>
      <c r="RKP71" s="685"/>
      <c r="RKQ71" s="685"/>
      <c r="RKR71" s="685"/>
      <c r="RKS71" s="685"/>
      <c r="RKT71" s="685"/>
      <c r="RKU71" s="685"/>
      <c r="RKV71" s="685"/>
      <c r="RKW71" s="685"/>
      <c r="RKX71" s="685"/>
      <c r="RKY71" s="685"/>
      <c r="RKZ71" s="685"/>
      <c r="RLA71" s="685"/>
      <c r="RLB71" s="685"/>
      <c r="RLC71" s="685"/>
      <c r="RLD71" s="685"/>
      <c r="RLE71" s="685"/>
      <c r="RLF71" s="685"/>
      <c r="RLG71" s="685"/>
      <c r="RLH71" s="685"/>
      <c r="RLI71" s="685"/>
      <c r="RLJ71" s="685"/>
      <c r="RLK71" s="685"/>
      <c r="RLL71" s="685"/>
      <c r="RLM71" s="685"/>
      <c r="RLN71" s="685"/>
      <c r="RLO71" s="685"/>
      <c r="RLP71" s="685"/>
      <c r="RLQ71" s="685"/>
      <c r="RLR71" s="685"/>
      <c r="RLS71" s="685"/>
      <c r="RLT71" s="685"/>
      <c r="RLU71" s="685"/>
      <c r="RLV71" s="685"/>
      <c r="RLW71" s="685"/>
      <c r="RLX71" s="685"/>
      <c r="RLY71" s="685"/>
      <c r="RLZ71" s="685"/>
      <c r="RMA71" s="685"/>
      <c r="RMB71" s="685"/>
      <c r="RMC71" s="685"/>
      <c r="RMD71" s="685"/>
      <c r="RME71" s="685"/>
      <c r="RMF71" s="685"/>
      <c r="RMG71" s="685"/>
      <c r="RMH71" s="685"/>
      <c r="RMI71" s="685"/>
      <c r="RMJ71" s="685"/>
      <c r="RMK71" s="685"/>
      <c r="RML71" s="685"/>
      <c r="RMM71" s="685"/>
      <c r="RMN71" s="685"/>
      <c r="RMO71" s="685"/>
      <c r="RMP71" s="685"/>
      <c r="RMQ71" s="685"/>
      <c r="RMR71" s="685"/>
      <c r="RMS71" s="685"/>
      <c r="RMT71" s="685"/>
      <c r="RMU71" s="685"/>
      <c r="RMV71" s="685"/>
      <c r="RMW71" s="685"/>
      <c r="RMX71" s="685"/>
      <c r="RMY71" s="685"/>
      <c r="RMZ71" s="685"/>
      <c r="RNA71" s="685"/>
      <c r="RNB71" s="685"/>
      <c r="RNC71" s="685"/>
      <c r="RND71" s="685"/>
      <c r="RNE71" s="685"/>
      <c r="RNF71" s="685"/>
      <c r="RNG71" s="685"/>
      <c r="RNH71" s="685"/>
      <c r="RNI71" s="685"/>
      <c r="RNJ71" s="685"/>
      <c r="RNK71" s="685"/>
      <c r="RNL71" s="685"/>
      <c r="RNM71" s="685"/>
      <c r="RNN71" s="685"/>
      <c r="RNO71" s="685"/>
      <c r="RNP71" s="685"/>
      <c r="RNQ71" s="685"/>
      <c r="RNR71" s="685"/>
      <c r="RNS71" s="685"/>
      <c r="RNT71" s="685"/>
      <c r="RNU71" s="685"/>
      <c r="RNV71" s="685"/>
      <c r="RNW71" s="685"/>
      <c r="RNX71" s="685"/>
      <c r="RNY71" s="685"/>
      <c r="RNZ71" s="685"/>
      <c r="ROA71" s="685"/>
      <c r="ROB71" s="685"/>
      <c r="ROC71" s="685"/>
      <c r="ROD71" s="685"/>
      <c r="ROE71" s="685"/>
      <c r="ROF71" s="685"/>
      <c r="ROG71" s="685"/>
      <c r="ROH71" s="685"/>
      <c r="ROI71" s="685"/>
      <c r="ROJ71" s="685"/>
      <c r="ROK71" s="685"/>
      <c r="ROL71" s="685"/>
      <c r="ROM71" s="685"/>
      <c r="RON71" s="685"/>
      <c r="ROO71" s="685"/>
      <c r="ROP71" s="685"/>
      <c r="ROQ71" s="685"/>
      <c r="ROR71" s="685"/>
      <c r="ROS71" s="685"/>
      <c r="ROT71" s="685"/>
      <c r="ROU71" s="685"/>
      <c r="ROV71" s="685"/>
      <c r="ROW71" s="685"/>
      <c r="ROX71" s="685"/>
      <c r="ROY71" s="685"/>
      <c r="ROZ71" s="685"/>
      <c r="RPA71" s="685"/>
      <c r="RPB71" s="685"/>
      <c r="RPC71" s="685"/>
      <c r="RPD71" s="685"/>
      <c r="RPE71" s="685"/>
      <c r="RPF71" s="685"/>
      <c r="RPG71" s="685"/>
      <c r="RPH71" s="685"/>
      <c r="RPI71" s="685"/>
      <c r="RPJ71" s="685"/>
      <c r="RPK71" s="685"/>
      <c r="RPL71" s="685"/>
      <c r="RPM71" s="685"/>
      <c r="RPN71" s="685"/>
      <c r="RPO71" s="685"/>
      <c r="RPP71" s="685"/>
      <c r="RPQ71" s="685"/>
      <c r="RPR71" s="685"/>
      <c r="RPS71" s="685"/>
      <c r="RPT71" s="685"/>
      <c r="RPU71" s="685"/>
      <c r="RPV71" s="685"/>
      <c r="RPW71" s="685"/>
      <c r="RPX71" s="685"/>
      <c r="RPY71" s="685"/>
      <c r="RPZ71" s="685"/>
      <c r="RQA71" s="685"/>
      <c r="RQB71" s="685"/>
      <c r="RQC71" s="685"/>
      <c r="RQD71" s="685"/>
      <c r="RQE71" s="685"/>
      <c r="RQF71" s="685"/>
      <c r="RQG71" s="685"/>
      <c r="RQH71" s="685"/>
      <c r="RQI71" s="685"/>
      <c r="RQJ71" s="685"/>
      <c r="RQK71" s="685"/>
      <c r="RQL71" s="685"/>
      <c r="RQM71" s="685"/>
      <c r="RQN71" s="685"/>
      <c r="RQO71" s="685"/>
      <c r="RQP71" s="685"/>
      <c r="RQQ71" s="685"/>
      <c r="RQR71" s="685"/>
      <c r="RQS71" s="685"/>
      <c r="RQT71" s="685"/>
      <c r="RQU71" s="685"/>
      <c r="RQV71" s="685"/>
      <c r="RQW71" s="685"/>
      <c r="RQX71" s="685"/>
      <c r="RQY71" s="685"/>
      <c r="RQZ71" s="685"/>
      <c r="RRA71" s="685"/>
      <c r="RRB71" s="685"/>
      <c r="RRC71" s="685"/>
      <c r="RRD71" s="685"/>
      <c r="RRE71" s="685"/>
      <c r="RRF71" s="685"/>
      <c r="RRG71" s="685"/>
      <c r="RRH71" s="685"/>
      <c r="RRI71" s="685"/>
      <c r="RRJ71" s="685"/>
      <c r="RRK71" s="685"/>
      <c r="RRL71" s="685"/>
      <c r="RRM71" s="685"/>
      <c r="RRN71" s="685"/>
      <c r="RRO71" s="685"/>
      <c r="RRP71" s="685"/>
      <c r="RRQ71" s="685"/>
      <c r="RRR71" s="685"/>
      <c r="RRS71" s="685"/>
      <c r="RRT71" s="685"/>
      <c r="RRU71" s="685"/>
      <c r="RRV71" s="685"/>
      <c r="RRW71" s="685"/>
      <c r="RRX71" s="685"/>
      <c r="RRY71" s="685"/>
      <c r="RRZ71" s="685"/>
      <c r="RSA71" s="685"/>
      <c r="RSB71" s="685"/>
      <c r="RSC71" s="685"/>
      <c r="RSD71" s="685"/>
      <c r="RSE71" s="685"/>
      <c r="RSF71" s="685"/>
      <c r="RSG71" s="685"/>
      <c r="RSH71" s="685"/>
      <c r="RSI71" s="685"/>
      <c r="RSJ71" s="685"/>
      <c r="RSK71" s="685"/>
      <c r="RSL71" s="685"/>
      <c r="RSM71" s="685"/>
      <c r="RSN71" s="685"/>
      <c r="RSO71" s="685"/>
      <c r="RSP71" s="685"/>
      <c r="RSQ71" s="685"/>
      <c r="RSR71" s="685"/>
      <c r="RSS71" s="685"/>
      <c r="RST71" s="685"/>
      <c r="RSU71" s="685"/>
      <c r="RSV71" s="685"/>
      <c r="RSW71" s="685"/>
      <c r="RSX71" s="685"/>
      <c r="RSY71" s="685"/>
      <c r="RSZ71" s="685"/>
      <c r="RTA71" s="685"/>
      <c r="RTB71" s="685"/>
      <c r="RTC71" s="685"/>
      <c r="RTD71" s="685"/>
      <c r="RTE71" s="685"/>
      <c r="RTF71" s="685"/>
      <c r="RTG71" s="685"/>
      <c r="RTH71" s="685"/>
      <c r="RTI71" s="685"/>
      <c r="RTJ71" s="685"/>
      <c r="RTK71" s="685"/>
      <c r="RTL71" s="685"/>
      <c r="RTM71" s="685"/>
      <c r="RTN71" s="685"/>
      <c r="RTO71" s="685"/>
      <c r="RTP71" s="685"/>
      <c r="RTQ71" s="685"/>
      <c r="RTR71" s="685"/>
      <c r="RTS71" s="685"/>
      <c r="RTT71" s="685"/>
      <c r="RTU71" s="685"/>
      <c r="RTV71" s="685"/>
      <c r="RTW71" s="685"/>
      <c r="RTX71" s="685"/>
      <c r="RTY71" s="685"/>
      <c r="RTZ71" s="685"/>
      <c r="RUA71" s="685"/>
      <c r="RUB71" s="685"/>
      <c r="RUC71" s="685"/>
      <c r="RUD71" s="685"/>
      <c r="RUE71" s="685"/>
      <c r="RUF71" s="685"/>
      <c r="RUG71" s="685"/>
      <c r="RUH71" s="685"/>
      <c r="RUI71" s="685"/>
      <c r="RUJ71" s="685"/>
      <c r="RUK71" s="685"/>
      <c r="RUL71" s="685"/>
      <c r="RUM71" s="685"/>
      <c r="RUN71" s="685"/>
      <c r="RUO71" s="685"/>
      <c r="RUP71" s="685"/>
      <c r="RUQ71" s="685"/>
      <c r="RUR71" s="685"/>
      <c r="RUS71" s="685"/>
      <c r="RUT71" s="685"/>
      <c r="RUU71" s="685"/>
      <c r="RUV71" s="685"/>
      <c r="RUW71" s="685"/>
      <c r="RUX71" s="685"/>
      <c r="RUY71" s="685"/>
      <c r="RUZ71" s="685"/>
      <c r="RVA71" s="685"/>
      <c r="RVB71" s="685"/>
      <c r="RVC71" s="685"/>
      <c r="RVD71" s="685"/>
      <c r="RVE71" s="685"/>
      <c r="RVF71" s="685"/>
      <c r="RVG71" s="685"/>
      <c r="RVH71" s="685"/>
      <c r="RVI71" s="685"/>
      <c r="RVJ71" s="685"/>
      <c r="RVK71" s="685"/>
      <c r="RVL71" s="685"/>
      <c r="RVM71" s="685"/>
      <c r="RVN71" s="685"/>
      <c r="RVO71" s="685"/>
      <c r="RVP71" s="685"/>
      <c r="RVQ71" s="685"/>
      <c r="RVR71" s="685"/>
      <c r="RVS71" s="685"/>
      <c r="RVT71" s="685"/>
      <c r="RVU71" s="685"/>
      <c r="RVV71" s="685"/>
      <c r="RVW71" s="685"/>
      <c r="RVX71" s="685"/>
      <c r="RVY71" s="685"/>
      <c r="RVZ71" s="685"/>
      <c r="RWA71" s="685"/>
      <c r="RWB71" s="685"/>
      <c r="RWC71" s="685"/>
      <c r="RWD71" s="685"/>
      <c r="RWE71" s="685"/>
      <c r="RWF71" s="685"/>
      <c r="RWG71" s="685"/>
      <c r="RWH71" s="685"/>
      <c r="RWI71" s="685"/>
      <c r="RWJ71" s="685"/>
      <c r="RWK71" s="685"/>
      <c r="RWL71" s="685"/>
      <c r="RWM71" s="685"/>
      <c r="RWN71" s="685"/>
      <c r="RWO71" s="685"/>
      <c r="RWP71" s="685"/>
      <c r="RWQ71" s="685"/>
      <c r="RWR71" s="685"/>
      <c r="RWS71" s="685"/>
      <c r="RWT71" s="685"/>
      <c r="RWU71" s="685"/>
      <c r="RWV71" s="685"/>
      <c r="RWW71" s="685"/>
      <c r="RWX71" s="685"/>
      <c r="RWY71" s="685"/>
      <c r="RWZ71" s="685"/>
      <c r="RXA71" s="685"/>
      <c r="RXB71" s="685"/>
      <c r="RXC71" s="685"/>
      <c r="RXD71" s="685"/>
      <c r="RXE71" s="685"/>
      <c r="RXF71" s="685"/>
      <c r="RXG71" s="685"/>
      <c r="RXH71" s="685"/>
      <c r="RXI71" s="685"/>
      <c r="RXJ71" s="685"/>
      <c r="RXK71" s="685"/>
      <c r="RXL71" s="685"/>
      <c r="RXM71" s="685"/>
      <c r="RXN71" s="685"/>
      <c r="RXO71" s="685"/>
      <c r="RXP71" s="685"/>
      <c r="RXQ71" s="685"/>
      <c r="RXR71" s="685"/>
      <c r="RXS71" s="685"/>
      <c r="RXT71" s="685"/>
      <c r="RXU71" s="685"/>
      <c r="RXV71" s="685"/>
      <c r="RXW71" s="685"/>
      <c r="RXX71" s="685"/>
      <c r="RXY71" s="685"/>
      <c r="RXZ71" s="685"/>
      <c r="RYA71" s="685"/>
      <c r="RYB71" s="685"/>
      <c r="RYC71" s="685"/>
      <c r="RYD71" s="685"/>
      <c r="RYE71" s="685"/>
      <c r="RYF71" s="685"/>
      <c r="RYG71" s="685"/>
      <c r="RYH71" s="685"/>
      <c r="RYI71" s="685"/>
      <c r="RYJ71" s="685"/>
      <c r="RYK71" s="685"/>
      <c r="RYL71" s="685"/>
      <c r="RYM71" s="685"/>
      <c r="RYN71" s="685"/>
      <c r="RYO71" s="685"/>
      <c r="RYP71" s="685"/>
      <c r="RYQ71" s="685"/>
      <c r="RYR71" s="685"/>
      <c r="RYS71" s="685"/>
      <c r="RYT71" s="685"/>
      <c r="RYU71" s="685"/>
      <c r="RYV71" s="685"/>
      <c r="RYW71" s="685"/>
      <c r="RYX71" s="685"/>
      <c r="RYY71" s="685"/>
      <c r="RYZ71" s="685"/>
      <c r="RZA71" s="685"/>
      <c r="RZB71" s="685"/>
      <c r="RZC71" s="685"/>
      <c r="RZD71" s="685"/>
      <c r="RZE71" s="685"/>
      <c r="RZF71" s="685"/>
      <c r="RZG71" s="685"/>
      <c r="RZH71" s="685"/>
      <c r="RZI71" s="685"/>
      <c r="RZJ71" s="685"/>
      <c r="RZK71" s="685"/>
      <c r="RZL71" s="685"/>
      <c r="RZM71" s="685"/>
      <c r="RZN71" s="685"/>
      <c r="RZO71" s="685"/>
      <c r="RZP71" s="685"/>
      <c r="RZQ71" s="685"/>
      <c r="RZR71" s="685"/>
      <c r="RZS71" s="685"/>
      <c r="RZT71" s="685"/>
      <c r="RZU71" s="685"/>
      <c r="RZV71" s="685"/>
      <c r="RZW71" s="685"/>
      <c r="RZX71" s="685"/>
      <c r="RZY71" s="685"/>
      <c r="RZZ71" s="685"/>
      <c r="SAA71" s="685"/>
      <c r="SAB71" s="685"/>
      <c r="SAC71" s="685"/>
      <c r="SAD71" s="685"/>
      <c r="SAE71" s="685"/>
      <c r="SAF71" s="685"/>
      <c r="SAG71" s="685"/>
      <c r="SAH71" s="685"/>
      <c r="SAI71" s="685"/>
      <c r="SAJ71" s="685"/>
      <c r="SAK71" s="685"/>
      <c r="SAL71" s="685"/>
      <c r="SAM71" s="685"/>
      <c r="SAN71" s="685"/>
      <c r="SAO71" s="685"/>
      <c r="SAP71" s="685"/>
      <c r="SAQ71" s="685"/>
      <c r="SAR71" s="685"/>
      <c r="SAS71" s="685"/>
      <c r="SAT71" s="685"/>
      <c r="SAU71" s="685"/>
      <c r="SAV71" s="685"/>
      <c r="SAW71" s="685"/>
      <c r="SAX71" s="685"/>
      <c r="SAY71" s="685"/>
      <c r="SAZ71" s="685"/>
      <c r="SBA71" s="685"/>
      <c r="SBB71" s="685"/>
      <c r="SBC71" s="685"/>
      <c r="SBD71" s="685"/>
      <c r="SBE71" s="685"/>
      <c r="SBF71" s="685"/>
      <c r="SBG71" s="685"/>
      <c r="SBH71" s="685"/>
      <c r="SBI71" s="685"/>
      <c r="SBJ71" s="685"/>
      <c r="SBK71" s="685"/>
      <c r="SBL71" s="685"/>
      <c r="SBM71" s="685"/>
      <c r="SBN71" s="685"/>
      <c r="SBO71" s="685"/>
      <c r="SBP71" s="685"/>
      <c r="SBQ71" s="685"/>
      <c r="SBR71" s="685"/>
      <c r="SBS71" s="685"/>
      <c r="SBT71" s="685"/>
      <c r="SBU71" s="685"/>
      <c r="SBV71" s="685"/>
      <c r="SBW71" s="685"/>
      <c r="SBX71" s="685"/>
      <c r="SBY71" s="685"/>
      <c r="SBZ71" s="685"/>
      <c r="SCA71" s="685"/>
      <c r="SCB71" s="685"/>
      <c r="SCC71" s="685"/>
      <c r="SCD71" s="685"/>
      <c r="SCE71" s="685"/>
      <c r="SCF71" s="685"/>
      <c r="SCG71" s="685"/>
      <c r="SCH71" s="685"/>
      <c r="SCI71" s="685"/>
      <c r="SCJ71" s="685"/>
      <c r="SCK71" s="685"/>
      <c r="SCL71" s="685"/>
      <c r="SCM71" s="685"/>
      <c r="SCN71" s="685"/>
      <c r="SCO71" s="685"/>
      <c r="SCP71" s="685"/>
      <c r="SCQ71" s="685"/>
      <c r="SCR71" s="685"/>
      <c r="SCS71" s="685"/>
      <c r="SCT71" s="685"/>
      <c r="SCU71" s="685"/>
      <c r="SCV71" s="685"/>
      <c r="SCW71" s="685"/>
      <c r="SCX71" s="685"/>
      <c r="SCY71" s="685"/>
      <c r="SCZ71" s="685"/>
      <c r="SDA71" s="685"/>
      <c r="SDB71" s="685"/>
      <c r="SDC71" s="685"/>
      <c r="SDD71" s="685"/>
      <c r="SDE71" s="685"/>
      <c r="SDF71" s="685"/>
      <c r="SDG71" s="685"/>
      <c r="SDH71" s="685"/>
      <c r="SDI71" s="685"/>
      <c r="SDJ71" s="685"/>
      <c r="SDK71" s="685"/>
      <c r="SDL71" s="685"/>
      <c r="SDM71" s="685"/>
      <c r="SDN71" s="685"/>
      <c r="SDO71" s="685"/>
      <c r="SDP71" s="685"/>
      <c r="SDQ71" s="685"/>
      <c r="SDR71" s="685"/>
      <c r="SDS71" s="685"/>
      <c r="SDT71" s="685"/>
      <c r="SDU71" s="685"/>
      <c r="SDV71" s="685"/>
      <c r="SDW71" s="685"/>
      <c r="SDX71" s="685"/>
      <c r="SDY71" s="685"/>
      <c r="SDZ71" s="685"/>
      <c r="SEA71" s="685"/>
      <c r="SEB71" s="685"/>
      <c r="SEC71" s="685"/>
      <c r="SED71" s="685"/>
      <c r="SEE71" s="685"/>
      <c r="SEF71" s="685"/>
      <c r="SEG71" s="685"/>
      <c r="SEH71" s="685"/>
      <c r="SEI71" s="685"/>
      <c r="SEJ71" s="685"/>
      <c r="SEK71" s="685"/>
      <c r="SEL71" s="685"/>
      <c r="SEM71" s="685"/>
      <c r="SEN71" s="685"/>
      <c r="SEO71" s="685"/>
      <c r="SEP71" s="685"/>
      <c r="SEQ71" s="685"/>
      <c r="SER71" s="685"/>
      <c r="SES71" s="685"/>
      <c r="SET71" s="685"/>
      <c r="SEU71" s="685"/>
      <c r="SEV71" s="685"/>
      <c r="SEW71" s="685"/>
      <c r="SEX71" s="685"/>
      <c r="SEY71" s="685"/>
      <c r="SEZ71" s="685"/>
      <c r="SFA71" s="685"/>
      <c r="SFB71" s="685"/>
      <c r="SFC71" s="685"/>
      <c r="SFD71" s="685"/>
      <c r="SFE71" s="685"/>
      <c r="SFF71" s="685"/>
      <c r="SFG71" s="685"/>
      <c r="SFH71" s="685"/>
      <c r="SFI71" s="685"/>
      <c r="SFJ71" s="685"/>
      <c r="SFK71" s="685"/>
      <c r="SFL71" s="685"/>
      <c r="SFM71" s="685"/>
      <c r="SFN71" s="685"/>
      <c r="SFO71" s="685"/>
      <c r="SFP71" s="685"/>
      <c r="SFQ71" s="685"/>
      <c r="SFR71" s="685"/>
      <c r="SFS71" s="685"/>
      <c r="SFT71" s="685"/>
      <c r="SFU71" s="685"/>
      <c r="SFV71" s="685"/>
      <c r="SFW71" s="685"/>
      <c r="SFX71" s="685"/>
      <c r="SFY71" s="685"/>
      <c r="SFZ71" s="685"/>
      <c r="SGA71" s="685"/>
      <c r="SGB71" s="685"/>
      <c r="SGC71" s="685"/>
      <c r="SGD71" s="685"/>
      <c r="SGE71" s="685"/>
      <c r="SGF71" s="685"/>
      <c r="SGG71" s="685"/>
      <c r="SGH71" s="685"/>
      <c r="SGI71" s="685"/>
      <c r="SGJ71" s="685"/>
      <c r="SGK71" s="685"/>
      <c r="SGL71" s="685"/>
      <c r="SGM71" s="685"/>
      <c r="SGN71" s="685"/>
      <c r="SGO71" s="685"/>
      <c r="SGP71" s="685"/>
      <c r="SGQ71" s="685"/>
      <c r="SGR71" s="685"/>
      <c r="SGS71" s="685"/>
      <c r="SGT71" s="685"/>
      <c r="SGU71" s="685"/>
      <c r="SGV71" s="685"/>
      <c r="SGW71" s="685"/>
      <c r="SGX71" s="685"/>
      <c r="SGY71" s="685"/>
      <c r="SGZ71" s="685"/>
      <c r="SHA71" s="685"/>
      <c r="SHB71" s="685"/>
      <c r="SHC71" s="685"/>
      <c r="SHD71" s="685"/>
      <c r="SHE71" s="685"/>
      <c r="SHF71" s="685"/>
      <c r="SHG71" s="685"/>
      <c r="SHH71" s="685"/>
      <c r="SHI71" s="685"/>
      <c r="SHJ71" s="685"/>
      <c r="SHK71" s="685"/>
      <c r="SHL71" s="685"/>
      <c r="SHM71" s="685"/>
      <c r="SHN71" s="685"/>
      <c r="SHO71" s="685"/>
      <c r="SHP71" s="685"/>
      <c r="SHQ71" s="685"/>
      <c r="SHR71" s="685"/>
      <c r="SHS71" s="685"/>
      <c r="SHT71" s="685"/>
      <c r="SHU71" s="685"/>
      <c r="SHV71" s="685"/>
      <c r="SHW71" s="685"/>
      <c r="SHX71" s="685"/>
      <c r="SHY71" s="685"/>
      <c r="SHZ71" s="685"/>
      <c r="SIA71" s="685"/>
      <c r="SIB71" s="685"/>
      <c r="SIC71" s="685"/>
      <c r="SID71" s="685"/>
      <c r="SIE71" s="685"/>
      <c r="SIF71" s="685"/>
      <c r="SIG71" s="685"/>
      <c r="SIH71" s="685"/>
      <c r="SII71" s="685"/>
      <c r="SIJ71" s="685"/>
      <c r="SIK71" s="685"/>
      <c r="SIL71" s="685"/>
      <c r="SIM71" s="685"/>
      <c r="SIN71" s="685"/>
      <c r="SIO71" s="685"/>
      <c r="SIP71" s="685"/>
      <c r="SIQ71" s="685"/>
      <c r="SIR71" s="685"/>
      <c r="SIS71" s="685"/>
      <c r="SIT71" s="685"/>
      <c r="SIU71" s="685"/>
      <c r="SIV71" s="685"/>
      <c r="SIW71" s="685"/>
      <c r="SIX71" s="685"/>
      <c r="SIY71" s="685"/>
      <c r="SIZ71" s="685"/>
      <c r="SJA71" s="685"/>
      <c r="SJB71" s="685"/>
      <c r="SJC71" s="685"/>
      <c r="SJD71" s="685"/>
      <c r="SJE71" s="685"/>
      <c r="SJF71" s="685"/>
      <c r="SJG71" s="685"/>
      <c r="SJH71" s="685"/>
      <c r="SJI71" s="685"/>
      <c r="SJJ71" s="685"/>
      <c r="SJK71" s="685"/>
      <c r="SJL71" s="685"/>
      <c r="SJM71" s="685"/>
      <c r="SJN71" s="685"/>
      <c r="SJO71" s="685"/>
      <c r="SJP71" s="685"/>
      <c r="SJQ71" s="685"/>
      <c r="SJR71" s="685"/>
      <c r="SJS71" s="685"/>
      <c r="SJT71" s="685"/>
      <c r="SJU71" s="685"/>
      <c r="SJV71" s="685"/>
      <c r="SJW71" s="685"/>
      <c r="SJX71" s="685"/>
      <c r="SJY71" s="685"/>
      <c r="SJZ71" s="685"/>
      <c r="SKA71" s="685"/>
      <c r="SKB71" s="685"/>
      <c r="SKC71" s="685"/>
      <c r="SKD71" s="685"/>
      <c r="SKE71" s="685"/>
      <c r="SKF71" s="685"/>
      <c r="SKG71" s="685"/>
      <c r="SKH71" s="685"/>
      <c r="SKI71" s="685"/>
      <c r="SKJ71" s="685"/>
      <c r="SKK71" s="685"/>
      <c r="SKL71" s="685"/>
      <c r="SKM71" s="685"/>
      <c r="SKN71" s="685"/>
      <c r="SKO71" s="685"/>
      <c r="SKP71" s="685"/>
      <c r="SKQ71" s="685"/>
      <c r="SKR71" s="685"/>
      <c r="SKS71" s="685"/>
      <c r="SKT71" s="685"/>
      <c r="SKU71" s="685"/>
      <c r="SKV71" s="685"/>
      <c r="SKW71" s="685"/>
      <c r="SKX71" s="685"/>
      <c r="SKY71" s="685"/>
      <c r="SKZ71" s="685"/>
      <c r="SLA71" s="685"/>
      <c r="SLB71" s="685"/>
      <c r="SLC71" s="685"/>
      <c r="SLD71" s="685"/>
      <c r="SLE71" s="685"/>
      <c r="SLF71" s="685"/>
      <c r="SLG71" s="685"/>
      <c r="SLH71" s="685"/>
      <c r="SLI71" s="685"/>
      <c r="SLJ71" s="685"/>
      <c r="SLK71" s="685"/>
      <c r="SLL71" s="685"/>
      <c r="SLM71" s="685"/>
      <c r="SLN71" s="685"/>
      <c r="SLO71" s="685"/>
      <c r="SLP71" s="685"/>
      <c r="SLQ71" s="685"/>
      <c r="SLR71" s="685"/>
      <c r="SLS71" s="685"/>
      <c r="SLT71" s="685"/>
      <c r="SLU71" s="685"/>
      <c r="SLV71" s="685"/>
      <c r="SLW71" s="685"/>
      <c r="SLX71" s="685"/>
      <c r="SLY71" s="685"/>
      <c r="SLZ71" s="685"/>
      <c r="SMA71" s="685"/>
      <c r="SMB71" s="685"/>
      <c r="SMC71" s="685"/>
      <c r="SMD71" s="685"/>
      <c r="SME71" s="685"/>
      <c r="SMF71" s="685"/>
      <c r="SMG71" s="685"/>
      <c r="SMH71" s="685"/>
      <c r="SMI71" s="685"/>
      <c r="SMJ71" s="685"/>
      <c r="SMK71" s="685"/>
      <c r="SML71" s="685"/>
      <c r="SMM71" s="685"/>
      <c r="SMN71" s="685"/>
      <c r="SMO71" s="685"/>
      <c r="SMP71" s="685"/>
      <c r="SMQ71" s="685"/>
      <c r="SMR71" s="685"/>
      <c r="SMS71" s="685"/>
      <c r="SMT71" s="685"/>
      <c r="SMU71" s="685"/>
      <c r="SMV71" s="685"/>
      <c r="SMW71" s="685"/>
      <c r="SMX71" s="685"/>
      <c r="SMY71" s="685"/>
      <c r="SMZ71" s="685"/>
      <c r="SNA71" s="685"/>
      <c r="SNB71" s="685"/>
      <c r="SNC71" s="685"/>
      <c r="SND71" s="685"/>
      <c r="SNE71" s="685"/>
      <c r="SNF71" s="685"/>
      <c r="SNG71" s="685"/>
      <c r="SNH71" s="685"/>
      <c r="SNI71" s="685"/>
      <c r="SNJ71" s="685"/>
      <c r="SNK71" s="685"/>
      <c r="SNL71" s="685"/>
      <c r="SNM71" s="685"/>
      <c r="SNN71" s="685"/>
      <c r="SNO71" s="685"/>
      <c r="SNP71" s="685"/>
      <c r="SNQ71" s="685"/>
      <c r="SNR71" s="685"/>
      <c r="SNS71" s="685"/>
      <c r="SNT71" s="685"/>
      <c r="SNU71" s="685"/>
      <c r="SNV71" s="685"/>
      <c r="SNW71" s="685"/>
      <c r="SNX71" s="685"/>
      <c r="SNY71" s="685"/>
      <c r="SNZ71" s="685"/>
      <c r="SOA71" s="685"/>
      <c r="SOB71" s="685"/>
      <c r="SOC71" s="685"/>
      <c r="SOD71" s="685"/>
      <c r="SOE71" s="685"/>
      <c r="SOF71" s="685"/>
      <c r="SOG71" s="685"/>
      <c r="SOH71" s="685"/>
      <c r="SOI71" s="685"/>
      <c r="SOJ71" s="685"/>
      <c r="SOK71" s="685"/>
      <c r="SOL71" s="685"/>
      <c r="SOM71" s="685"/>
      <c r="SON71" s="685"/>
      <c r="SOO71" s="685"/>
      <c r="SOP71" s="685"/>
      <c r="SOQ71" s="685"/>
      <c r="SOR71" s="685"/>
      <c r="SOS71" s="685"/>
      <c r="SOT71" s="685"/>
      <c r="SOU71" s="685"/>
      <c r="SOV71" s="685"/>
      <c r="SOW71" s="685"/>
      <c r="SOX71" s="685"/>
      <c r="SOY71" s="685"/>
      <c r="SOZ71" s="685"/>
      <c r="SPA71" s="685"/>
      <c r="SPB71" s="685"/>
      <c r="SPC71" s="685"/>
      <c r="SPD71" s="685"/>
      <c r="SPE71" s="685"/>
      <c r="SPF71" s="685"/>
      <c r="SPG71" s="685"/>
      <c r="SPH71" s="685"/>
      <c r="SPI71" s="685"/>
      <c r="SPJ71" s="685"/>
      <c r="SPK71" s="685"/>
      <c r="SPL71" s="685"/>
      <c r="SPM71" s="685"/>
      <c r="SPN71" s="685"/>
      <c r="SPO71" s="685"/>
      <c r="SPP71" s="685"/>
      <c r="SPQ71" s="685"/>
      <c r="SPR71" s="685"/>
      <c r="SPS71" s="685"/>
      <c r="SPT71" s="685"/>
      <c r="SPU71" s="685"/>
      <c r="SPV71" s="685"/>
      <c r="SPW71" s="685"/>
      <c r="SPX71" s="685"/>
      <c r="SPY71" s="685"/>
      <c r="SPZ71" s="685"/>
      <c r="SQA71" s="685"/>
      <c r="SQB71" s="685"/>
      <c r="SQC71" s="685"/>
      <c r="SQD71" s="685"/>
      <c r="SQE71" s="685"/>
      <c r="SQF71" s="685"/>
      <c r="SQG71" s="685"/>
      <c r="SQH71" s="685"/>
      <c r="SQI71" s="685"/>
      <c r="SQJ71" s="685"/>
      <c r="SQK71" s="685"/>
      <c r="SQL71" s="685"/>
      <c r="SQM71" s="685"/>
      <c r="SQN71" s="685"/>
      <c r="SQO71" s="685"/>
      <c r="SQP71" s="685"/>
      <c r="SQQ71" s="685"/>
      <c r="SQR71" s="685"/>
      <c r="SQS71" s="685"/>
      <c r="SQT71" s="685"/>
      <c r="SQU71" s="685"/>
      <c r="SQV71" s="685"/>
      <c r="SQW71" s="685"/>
      <c r="SQX71" s="685"/>
      <c r="SQY71" s="685"/>
      <c r="SQZ71" s="685"/>
      <c r="SRA71" s="685"/>
      <c r="SRB71" s="685"/>
      <c r="SRC71" s="685"/>
      <c r="SRD71" s="685"/>
      <c r="SRE71" s="685"/>
      <c r="SRF71" s="685"/>
      <c r="SRG71" s="685"/>
      <c r="SRH71" s="685"/>
      <c r="SRI71" s="685"/>
      <c r="SRJ71" s="685"/>
      <c r="SRK71" s="685"/>
      <c r="SRL71" s="685"/>
      <c r="SRM71" s="685"/>
      <c r="SRN71" s="685"/>
      <c r="SRO71" s="685"/>
      <c r="SRP71" s="685"/>
      <c r="SRQ71" s="685"/>
      <c r="SRR71" s="685"/>
      <c r="SRS71" s="685"/>
      <c r="SRT71" s="685"/>
      <c r="SRU71" s="685"/>
      <c r="SRV71" s="685"/>
      <c r="SRW71" s="685"/>
      <c r="SRX71" s="685"/>
      <c r="SRY71" s="685"/>
      <c r="SRZ71" s="685"/>
      <c r="SSA71" s="685"/>
      <c r="SSB71" s="685"/>
      <c r="SSC71" s="685"/>
      <c r="SSD71" s="685"/>
      <c r="SSE71" s="685"/>
      <c r="SSF71" s="685"/>
      <c r="SSG71" s="685"/>
      <c r="SSH71" s="685"/>
      <c r="SSI71" s="685"/>
      <c r="SSJ71" s="685"/>
      <c r="SSK71" s="685"/>
      <c r="SSL71" s="685"/>
      <c r="SSM71" s="685"/>
      <c r="SSN71" s="685"/>
      <c r="SSO71" s="685"/>
      <c r="SSP71" s="685"/>
      <c r="SSQ71" s="685"/>
      <c r="SSR71" s="685"/>
      <c r="SSS71" s="685"/>
      <c r="SST71" s="685"/>
      <c r="SSU71" s="685"/>
      <c r="SSV71" s="685"/>
      <c r="SSW71" s="685"/>
      <c r="SSX71" s="685"/>
      <c r="SSY71" s="685"/>
      <c r="SSZ71" s="685"/>
      <c r="STA71" s="685"/>
      <c r="STB71" s="685"/>
      <c r="STC71" s="685"/>
      <c r="STD71" s="685"/>
      <c r="STE71" s="685"/>
      <c r="STF71" s="685"/>
      <c r="STG71" s="685"/>
      <c r="STH71" s="685"/>
      <c r="STI71" s="685"/>
      <c r="STJ71" s="685"/>
      <c r="STK71" s="685"/>
      <c r="STL71" s="685"/>
      <c r="STM71" s="685"/>
      <c r="STN71" s="685"/>
      <c r="STO71" s="685"/>
      <c r="STP71" s="685"/>
      <c r="STQ71" s="685"/>
      <c r="STR71" s="685"/>
      <c r="STS71" s="685"/>
      <c r="STT71" s="685"/>
      <c r="STU71" s="685"/>
      <c r="STV71" s="685"/>
      <c r="STW71" s="685"/>
      <c r="STX71" s="685"/>
      <c r="STY71" s="685"/>
      <c r="STZ71" s="685"/>
      <c r="SUA71" s="685"/>
      <c r="SUB71" s="685"/>
      <c r="SUC71" s="685"/>
      <c r="SUD71" s="685"/>
      <c r="SUE71" s="685"/>
      <c r="SUF71" s="685"/>
      <c r="SUG71" s="685"/>
      <c r="SUH71" s="685"/>
      <c r="SUI71" s="685"/>
      <c r="SUJ71" s="685"/>
      <c r="SUK71" s="685"/>
      <c r="SUL71" s="685"/>
      <c r="SUM71" s="685"/>
      <c r="SUN71" s="685"/>
      <c r="SUO71" s="685"/>
      <c r="SUP71" s="685"/>
      <c r="SUQ71" s="685"/>
      <c r="SUR71" s="685"/>
      <c r="SUS71" s="685"/>
      <c r="SUT71" s="685"/>
      <c r="SUU71" s="685"/>
      <c r="SUV71" s="685"/>
      <c r="SUW71" s="685"/>
      <c r="SUX71" s="685"/>
      <c r="SUY71" s="685"/>
      <c r="SUZ71" s="685"/>
      <c r="SVA71" s="685"/>
      <c r="SVB71" s="685"/>
      <c r="SVC71" s="685"/>
      <c r="SVD71" s="685"/>
      <c r="SVE71" s="685"/>
      <c r="SVF71" s="685"/>
      <c r="SVG71" s="685"/>
      <c r="SVH71" s="685"/>
      <c r="SVI71" s="685"/>
      <c r="SVJ71" s="685"/>
      <c r="SVK71" s="685"/>
      <c r="SVL71" s="685"/>
      <c r="SVM71" s="685"/>
      <c r="SVN71" s="685"/>
      <c r="SVO71" s="685"/>
      <c r="SVP71" s="685"/>
      <c r="SVQ71" s="685"/>
      <c r="SVR71" s="685"/>
      <c r="SVS71" s="685"/>
      <c r="SVT71" s="685"/>
      <c r="SVU71" s="685"/>
      <c r="SVV71" s="685"/>
      <c r="SVW71" s="685"/>
      <c r="SVX71" s="685"/>
      <c r="SVY71" s="685"/>
      <c r="SVZ71" s="685"/>
      <c r="SWA71" s="685"/>
      <c r="SWB71" s="685"/>
      <c r="SWC71" s="685"/>
      <c r="SWD71" s="685"/>
      <c r="SWE71" s="685"/>
      <c r="SWF71" s="685"/>
      <c r="SWG71" s="685"/>
      <c r="SWH71" s="685"/>
      <c r="SWI71" s="685"/>
      <c r="SWJ71" s="685"/>
      <c r="SWK71" s="685"/>
      <c r="SWL71" s="685"/>
      <c r="SWM71" s="685"/>
      <c r="SWN71" s="685"/>
      <c r="SWO71" s="685"/>
      <c r="SWP71" s="685"/>
      <c r="SWQ71" s="685"/>
      <c r="SWR71" s="685"/>
      <c r="SWS71" s="685"/>
      <c r="SWT71" s="685"/>
      <c r="SWU71" s="685"/>
      <c r="SWV71" s="685"/>
      <c r="SWW71" s="685"/>
      <c r="SWX71" s="685"/>
      <c r="SWY71" s="685"/>
      <c r="SWZ71" s="685"/>
      <c r="SXA71" s="685"/>
      <c r="SXB71" s="685"/>
      <c r="SXC71" s="685"/>
      <c r="SXD71" s="685"/>
      <c r="SXE71" s="685"/>
      <c r="SXF71" s="685"/>
      <c r="SXG71" s="685"/>
      <c r="SXH71" s="685"/>
      <c r="SXI71" s="685"/>
      <c r="SXJ71" s="685"/>
      <c r="SXK71" s="685"/>
      <c r="SXL71" s="685"/>
      <c r="SXM71" s="685"/>
      <c r="SXN71" s="685"/>
      <c r="SXO71" s="685"/>
      <c r="SXP71" s="685"/>
      <c r="SXQ71" s="685"/>
      <c r="SXR71" s="685"/>
      <c r="SXS71" s="685"/>
      <c r="SXT71" s="685"/>
      <c r="SXU71" s="685"/>
      <c r="SXV71" s="685"/>
      <c r="SXW71" s="685"/>
      <c r="SXX71" s="685"/>
      <c r="SXY71" s="685"/>
      <c r="SXZ71" s="685"/>
      <c r="SYA71" s="685"/>
      <c r="SYB71" s="685"/>
      <c r="SYC71" s="685"/>
      <c r="SYD71" s="685"/>
      <c r="SYE71" s="685"/>
      <c r="SYF71" s="685"/>
      <c r="SYG71" s="685"/>
      <c r="SYH71" s="685"/>
      <c r="SYI71" s="685"/>
      <c r="SYJ71" s="685"/>
      <c r="SYK71" s="685"/>
      <c r="SYL71" s="685"/>
      <c r="SYM71" s="685"/>
      <c r="SYN71" s="685"/>
      <c r="SYO71" s="685"/>
      <c r="SYP71" s="685"/>
      <c r="SYQ71" s="685"/>
      <c r="SYR71" s="685"/>
      <c r="SYS71" s="685"/>
      <c r="SYT71" s="685"/>
      <c r="SYU71" s="685"/>
      <c r="SYV71" s="685"/>
      <c r="SYW71" s="685"/>
      <c r="SYX71" s="685"/>
      <c r="SYY71" s="685"/>
      <c r="SYZ71" s="685"/>
      <c r="SZA71" s="685"/>
      <c r="SZB71" s="685"/>
      <c r="SZC71" s="685"/>
      <c r="SZD71" s="685"/>
      <c r="SZE71" s="685"/>
      <c r="SZF71" s="685"/>
      <c r="SZG71" s="685"/>
      <c r="SZH71" s="685"/>
      <c r="SZI71" s="685"/>
      <c r="SZJ71" s="685"/>
      <c r="SZK71" s="685"/>
      <c r="SZL71" s="685"/>
      <c r="SZM71" s="685"/>
      <c r="SZN71" s="685"/>
      <c r="SZO71" s="685"/>
      <c r="SZP71" s="685"/>
      <c r="SZQ71" s="685"/>
      <c r="SZR71" s="685"/>
      <c r="SZS71" s="685"/>
      <c r="SZT71" s="685"/>
      <c r="SZU71" s="685"/>
      <c r="SZV71" s="685"/>
      <c r="SZW71" s="685"/>
      <c r="SZX71" s="685"/>
      <c r="SZY71" s="685"/>
      <c r="SZZ71" s="685"/>
      <c r="TAA71" s="685"/>
      <c r="TAB71" s="685"/>
      <c r="TAC71" s="685"/>
      <c r="TAD71" s="685"/>
      <c r="TAE71" s="685"/>
      <c r="TAF71" s="685"/>
      <c r="TAG71" s="685"/>
      <c r="TAH71" s="685"/>
      <c r="TAI71" s="685"/>
      <c r="TAJ71" s="685"/>
      <c r="TAK71" s="685"/>
      <c r="TAL71" s="685"/>
      <c r="TAM71" s="685"/>
      <c r="TAN71" s="685"/>
      <c r="TAO71" s="685"/>
      <c r="TAP71" s="685"/>
      <c r="TAQ71" s="685"/>
      <c r="TAR71" s="685"/>
      <c r="TAS71" s="685"/>
      <c r="TAT71" s="685"/>
      <c r="TAU71" s="685"/>
      <c r="TAV71" s="685"/>
      <c r="TAW71" s="685"/>
      <c r="TAX71" s="685"/>
      <c r="TAY71" s="685"/>
      <c r="TAZ71" s="685"/>
      <c r="TBA71" s="685"/>
      <c r="TBB71" s="685"/>
      <c r="TBC71" s="685"/>
      <c r="TBD71" s="685"/>
      <c r="TBE71" s="685"/>
      <c r="TBF71" s="685"/>
      <c r="TBG71" s="685"/>
      <c r="TBH71" s="685"/>
      <c r="TBI71" s="685"/>
      <c r="TBJ71" s="685"/>
      <c r="TBK71" s="685"/>
      <c r="TBL71" s="685"/>
      <c r="TBM71" s="685"/>
      <c r="TBN71" s="685"/>
      <c r="TBO71" s="685"/>
      <c r="TBP71" s="685"/>
      <c r="TBQ71" s="685"/>
      <c r="TBR71" s="685"/>
      <c r="TBS71" s="685"/>
      <c r="TBT71" s="685"/>
      <c r="TBU71" s="685"/>
      <c r="TBV71" s="685"/>
      <c r="TBW71" s="685"/>
      <c r="TBX71" s="685"/>
      <c r="TBY71" s="685"/>
      <c r="TBZ71" s="685"/>
      <c r="TCA71" s="685"/>
      <c r="TCB71" s="685"/>
      <c r="TCC71" s="685"/>
      <c r="TCD71" s="685"/>
      <c r="TCE71" s="685"/>
      <c r="TCF71" s="685"/>
      <c r="TCG71" s="685"/>
      <c r="TCH71" s="685"/>
      <c r="TCI71" s="685"/>
      <c r="TCJ71" s="685"/>
      <c r="TCK71" s="685"/>
      <c r="TCL71" s="685"/>
      <c r="TCM71" s="685"/>
      <c r="TCN71" s="685"/>
      <c r="TCO71" s="685"/>
      <c r="TCP71" s="685"/>
      <c r="TCQ71" s="685"/>
      <c r="TCR71" s="685"/>
      <c r="TCS71" s="685"/>
      <c r="TCT71" s="685"/>
      <c r="TCU71" s="685"/>
      <c r="TCV71" s="685"/>
      <c r="TCW71" s="685"/>
      <c r="TCX71" s="685"/>
      <c r="TCY71" s="685"/>
      <c r="TCZ71" s="685"/>
      <c r="TDA71" s="685"/>
      <c r="TDB71" s="685"/>
      <c r="TDC71" s="685"/>
      <c r="TDD71" s="685"/>
      <c r="TDE71" s="685"/>
      <c r="TDF71" s="685"/>
      <c r="TDG71" s="685"/>
      <c r="TDH71" s="685"/>
      <c r="TDI71" s="685"/>
      <c r="TDJ71" s="685"/>
      <c r="TDK71" s="685"/>
      <c r="TDL71" s="685"/>
      <c r="TDM71" s="685"/>
      <c r="TDN71" s="685"/>
      <c r="TDO71" s="685"/>
      <c r="TDP71" s="685"/>
      <c r="TDQ71" s="685"/>
      <c r="TDR71" s="685"/>
      <c r="TDS71" s="685"/>
      <c r="TDT71" s="685"/>
      <c r="TDU71" s="685"/>
      <c r="TDV71" s="685"/>
      <c r="TDW71" s="685"/>
      <c r="TDX71" s="685"/>
      <c r="TDY71" s="685"/>
      <c r="TDZ71" s="685"/>
      <c r="TEA71" s="685"/>
      <c r="TEB71" s="685"/>
      <c r="TEC71" s="685"/>
      <c r="TED71" s="685"/>
      <c r="TEE71" s="685"/>
      <c r="TEF71" s="685"/>
      <c r="TEG71" s="685"/>
      <c r="TEH71" s="685"/>
      <c r="TEI71" s="685"/>
      <c r="TEJ71" s="685"/>
      <c r="TEK71" s="685"/>
      <c r="TEL71" s="685"/>
      <c r="TEM71" s="685"/>
      <c r="TEN71" s="685"/>
      <c r="TEO71" s="685"/>
      <c r="TEP71" s="685"/>
      <c r="TEQ71" s="685"/>
      <c r="TER71" s="685"/>
      <c r="TES71" s="685"/>
      <c r="TET71" s="685"/>
      <c r="TEU71" s="685"/>
      <c r="TEV71" s="685"/>
      <c r="TEW71" s="685"/>
      <c r="TEX71" s="685"/>
      <c r="TEY71" s="685"/>
      <c r="TEZ71" s="685"/>
      <c r="TFA71" s="685"/>
      <c r="TFB71" s="685"/>
      <c r="TFC71" s="685"/>
      <c r="TFD71" s="685"/>
      <c r="TFE71" s="685"/>
      <c r="TFF71" s="685"/>
      <c r="TFG71" s="685"/>
      <c r="TFH71" s="685"/>
      <c r="TFI71" s="685"/>
      <c r="TFJ71" s="685"/>
      <c r="TFK71" s="685"/>
      <c r="TFL71" s="685"/>
      <c r="TFM71" s="685"/>
      <c r="TFN71" s="685"/>
      <c r="TFO71" s="685"/>
      <c r="TFP71" s="685"/>
      <c r="TFQ71" s="685"/>
      <c r="TFR71" s="685"/>
      <c r="TFS71" s="685"/>
      <c r="TFT71" s="685"/>
      <c r="TFU71" s="685"/>
      <c r="TFV71" s="685"/>
      <c r="TFW71" s="685"/>
      <c r="TFX71" s="685"/>
      <c r="TFY71" s="685"/>
      <c r="TFZ71" s="685"/>
      <c r="TGA71" s="685"/>
      <c r="TGB71" s="685"/>
      <c r="TGC71" s="685"/>
      <c r="TGD71" s="685"/>
      <c r="TGE71" s="685"/>
      <c r="TGF71" s="685"/>
      <c r="TGG71" s="685"/>
      <c r="TGH71" s="685"/>
      <c r="TGI71" s="685"/>
      <c r="TGJ71" s="685"/>
      <c r="TGK71" s="685"/>
      <c r="TGL71" s="685"/>
      <c r="TGM71" s="685"/>
      <c r="TGN71" s="685"/>
      <c r="TGO71" s="685"/>
      <c r="TGP71" s="685"/>
      <c r="TGQ71" s="685"/>
      <c r="TGR71" s="685"/>
      <c r="TGS71" s="685"/>
      <c r="TGT71" s="685"/>
      <c r="TGU71" s="685"/>
      <c r="TGV71" s="685"/>
      <c r="TGW71" s="685"/>
      <c r="TGX71" s="685"/>
      <c r="TGY71" s="685"/>
      <c r="TGZ71" s="685"/>
      <c r="THA71" s="685"/>
      <c r="THB71" s="685"/>
      <c r="THC71" s="685"/>
      <c r="THD71" s="685"/>
      <c r="THE71" s="685"/>
      <c r="THF71" s="685"/>
      <c r="THG71" s="685"/>
      <c r="THH71" s="685"/>
      <c r="THI71" s="685"/>
      <c r="THJ71" s="685"/>
      <c r="THK71" s="685"/>
      <c r="THL71" s="685"/>
      <c r="THM71" s="685"/>
      <c r="THN71" s="685"/>
      <c r="THO71" s="685"/>
      <c r="THP71" s="685"/>
      <c r="THQ71" s="685"/>
      <c r="THR71" s="685"/>
      <c r="THS71" s="685"/>
      <c r="THT71" s="685"/>
      <c r="THU71" s="685"/>
      <c r="THV71" s="685"/>
      <c r="THW71" s="685"/>
      <c r="THX71" s="685"/>
      <c r="THY71" s="685"/>
      <c r="THZ71" s="685"/>
      <c r="TIA71" s="685"/>
      <c r="TIB71" s="685"/>
      <c r="TIC71" s="685"/>
      <c r="TID71" s="685"/>
      <c r="TIE71" s="685"/>
      <c r="TIF71" s="685"/>
      <c r="TIG71" s="685"/>
      <c r="TIH71" s="685"/>
      <c r="TII71" s="685"/>
      <c r="TIJ71" s="685"/>
      <c r="TIK71" s="685"/>
      <c r="TIL71" s="685"/>
      <c r="TIM71" s="685"/>
      <c r="TIN71" s="685"/>
      <c r="TIO71" s="685"/>
      <c r="TIP71" s="685"/>
      <c r="TIQ71" s="685"/>
      <c r="TIR71" s="685"/>
      <c r="TIS71" s="685"/>
      <c r="TIT71" s="685"/>
      <c r="TIU71" s="685"/>
      <c r="TIV71" s="685"/>
      <c r="TIW71" s="685"/>
      <c r="TIX71" s="685"/>
      <c r="TIY71" s="685"/>
      <c r="TIZ71" s="685"/>
      <c r="TJA71" s="685"/>
      <c r="TJB71" s="685"/>
      <c r="TJC71" s="685"/>
      <c r="TJD71" s="685"/>
      <c r="TJE71" s="685"/>
      <c r="TJF71" s="685"/>
      <c r="TJG71" s="685"/>
      <c r="TJH71" s="685"/>
      <c r="TJI71" s="685"/>
      <c r="TJJ71" s="685"/>
      <c r="TJK71" s="685"/>
      <c r="TJL71" s="685"/>
      <c r="TJM71" s="685"/>
      <c r="TJN71" s="685"/>
      <c r="TJO71" s="685"/>
      <c r="TJP71" s="685"/>
      <c r="TJQ71" s="685"/>
      <c r="TJR71" s="685"/>
      <c r="TJS71" s="685"/>
      <c r="TJT71" s="685"/>
      <c r="TJU71" s="685"/>
      <c r="TJV71" s="685"/>
      <c r="TJW71" s="685"/>
      <c r="TJX71" s="685"/>
      <c r="TJY71" s="685"/>
      <c r="TJZ71" s="685"/>
      <c r="TKA71" s="685"/>
      <c r="TKB71" s="685"/>
      <c r="TKC71" s="685"/>
      <c r="TKD71" s="685"/>
      <c r="TKE71" s="685"/>
      <c r="TKF71" s="685"/>
      <c r="TKG71" s="685"/>
      <c r="TKH71" s="685"/>
      <c r="TKI71" s="685"/>
      <c r="TKJ71" s="685"/>
      <c r="TKK71" s="685"/>
      <c r="TKL71" s="685"/>
      <c r="TKM71" s="685"/>
      <c r="TKN71" s="685"/>
      <c r="TKO71" s="685"/>
      <c r="TKP71" s="685"/>
      <c r="TKQ71" s="685"/>
      <c r="TKR71" s="685"/>
      <c r="TKS71" s="685"/>
      <c r="TKT71" s="685"/>
      <c r="TKU71" s="685"/>
      <c r="TKV71" s="685"/>
      <c r="TKW71" s="685"/>
      <c r="TKX71" s="685"/>
      <c r="TKY71" s="685"/>
      <c r="TKZ71" s="685"/>
      <c r="TLA71" s="685"/>
      <c r="TLB71" s="685"/>
      <c r="TLC71" s="685"/>
      <c r="TLD71" s="685"/>
      <c r="TLE71" s="685"/>
      <c r="TLF71" s="685"/>
      <c r="TLG71" s="685"/>
      <c r="TLH71" s="685"/>
      <c r="TLI71" s="685"/>
      <c r="TLJ71" s="685"/>
      <c r="TLK71" s="685"/>
      <c r="TLL71" s="685"/>
      <c r="TLM71" s="685"/>
      <c r="TLN71" s="685"/>
      <c r="TLO71" s="685"/>
      <c r="TLP71" s="685"/>
      <c r="TLQ71" s="685"/>
      <c r="TLR71" s="685"/>
      <c r="TLS71" s="685"/>
      <c r="TLT71" s="685"/>
      <c r="TLU71" s="685"/>
      <c r="TLV71" s="685"/>
      <c r="TLW71" s="685"/>
      <c r="TLX71" s="685"/>
      <c r="TLY71" s="685"/>
      <c r="TLZ71" s="685"/>
      <c r="TMA71" s="685"/>
      <c r="TMB71" s="685"/>
      <c r="TMC71" s="685"/>
      <c r="TMD71" s="685"/>
      <c r="TME71" s="685"/>
      <c r="TMF71" s="685"/>
      <c r="TMG71" s="685"/>
      <c r="TMH71" s="685"/>
      <c r="TMI71" s="685"/>
      <c r="TMJ71" s="685"/>
      <c r="TMK71" s="685"/>
      <c r="TML71" s="685"/>
      <c r="TMM71" s="685"/>
      <c r="TMN71" s="685"/>
      <c r="TMO71" s="685"/>
      <c r="TMP71" s="685"/>
      <c r="TMQ71" s="685"/>
      <c r="TMR71" s="685"/>
      <c r="TMS71" s="685"/>
      <c r="TMT71" s="685"/>
      <c r="TMU71" s="685"/>
      <c r="TMV71" s="685"/>
      <c r="TMW71" s="685"/>
      <c r="TMX71" s="685"/>
      <c r="TMY71" s="685"/>
      <c r="TMZ71" s="685"/>
      <c r="TNA71" s="685"/>
      <c r="TNB71" s="685"/>
      <c r="TNC71" s="685"/>
      <c r="TND71" s="685"/>
      <c r="TNE71" s="685"/>
      <c r="TNF71" s="685"/>
      <c r="TNG71" s="685"/>
      <c r="TNH71" s="685"/>
      <c r="TNI71" s="685"/>
      <c r="TNJ71" s="685"/>
      <c r="TNK71" s="685"/>
      <c r="TNL71" s="685"/>
      <c r="TNM71" s="685"/>
      <c r="TNN71" s="685"/>
      <c r="TNO71" s="685"/>
      <c r="TNP71" s="685"/>
      <c r="TNQ71" s="685"/>
      <c r="TNR71" s="685"/>
      <c r="TNS71" s="685"/>
      <c r="TNT71" s="685"/>
      <c r="TNU71" s="685"/>
      <c r="TNV71" s="685"/>
      <c r="TNW71" s="685"/>
      <c r="TNX71" s="685"/>
      <c r="TNY71" s="685"/>
      <c r="TNZ71" s="685"/>
      <c r="TOA71" s="685"/>
      <c r="TOB71" s="685"/>
      <c r="TOC71" s="685"/>
      <c r="TOD71" s="685"/>
      <c r="TOE71" s="685"/>
      <c r="TOF71" s="685"/>
      <c r="TOG71" s="685"/>
      <c r="TOH71" s="685"/>
      <c r="TOI71" s="685"/>
      <c r="TOJ71" s="685"/>
      <c r="TOK71" s="685"/>
      <c r="TOL71" s="685"/>
      <c r="TOM71" s="685"/>
      <c r="TON71" s="685"/>
      <c r="TOO71" s="685"/>
      <c r="TOP71" s="685"/>
      <c r="TOQ71" s="685"/>
      <c r="TOR71" s="685"/>
      <c r="TOS71" s="685"/>
      <c r="TOT71" s="685"/>
      <c r="TOU71" s="685"/>
      <c r="TOV71" s="685"/>
      <c r="TOW71" s="685"/>
      <c r="TOX71" s="685"/>
      <c r="TOY71" s="685"/>
      <c r="TOZ71" s="685"/>
      <c r="TPA71" s="685"/>
      <c r="TPB71" s="685"/>
      <c r="TPC71" s="685"/>
      <c r="TPD71" s="685"/>
      <c r="TPE71" s="685"/>
      <c r="TPF71" s="685"/>
      <c r="TPG71" s="685"/>
      <c r="TPH71" s="685"/>
      <c r="TPI71" s="685"/>
      <c r="TPJ71" s="685"/>
      <c r="TPK71" s="685"/>
      <c r="TPL71" s="685"/>
      <c r="TPM71" s="685"/>
      <c r="TPN71" s="685"/>
      <c r="TPO71" s="685"/>
      <c r="TPP71" s="685"/>
      <c r="TPQ71" s="685"/>
      <c r="TPR71" s="685"/>
      <c r="TPS71" s="685"/>
      <c r="TPT71" s="685"/>
      <c r="TPU71" s="685"/>
      <c r="TPV71" s="685"/>
      <c r="TPW71" s="685"/>
      <c r="TPX71" s="685"/>
      <c r="TPY71" s="685"/>
      <c r="TPZ71" s="685"/>
      <c r="TQA71" s="685"/>
      <c r="TQB71" s="685"/>
      <c r="TQC71" s="685"/>
      <c r="TQD71" s="685"/>
      <c r="TQE71" s="685"/>
      <c r="TQF71" s="685"/>
      <c r="TQG71" s="685"/>
      <c r="TQH71" s="685"/>
      <c r="TQI71" s="685"/>
      <c r="TQJ71" s="685"/>
      <c r="TQK71" s="685"/>
      <c r="TQL71" s="685"/>
      <c r="TQM71" s="685"/>
      <c r="TQN71" s="685"/>
      <c r="TQO71" s="685"/>
      <c r="TQP71" s="685"/>
      <c r="TQQ71" s="685"/>
      <c r="TQR71" s="685"/>
      <c r="TQS71" s="685"/>
      <c r="TQT71" s="685"/>
      <c r="TQU71" s="685"/>
      <c r="TQV71" s="685"/>
      <c r="TQW71" s="685"/>
      <c r="TQX71" s="685"/>
      <c r="TQY71" s="685"/>
      <c r="TQZ71" s="685"/>
      <c r="TRA71" s="685"/>
      <c r="TRB71" s="685"/>
      <c r="TRC71" s="685"/>
      <c r="TRD71" s="685"/>
      <c r="TRE71" s="685"/>
      <c r="TRF71" s="685"/>
      <c r="TRG71" s="685"/>
      <c r="TRH71" s="685"/>
      <c r="TRI71" s="685"/>
      <c r="TRJ71" s="685"/>
      <c r="TRK71" s="685"/>
      <c r="TRL71" s="685"/>
      <c r="TRM71" s="685"/>
      <c r="TRN71" s="685"/>
      <c r="TRO71" s="685"/>
      <c r="TRP71" s="685"/>
      <c r="TRQ71" s="685"/>
      <c r="TRR71" s="685"/>
      <c r="TRS71" s="685"/>
      <c r="TRT71" s="685"/>
      <c r="TRU71" s="685"/>
      <c r="TRV71" s="685"/>
      <c r="TRW71" s="685"/>
      <c r="TRX71" s="685"/>
      <c r="TRY71" s="685"/>
      <c r="TRZ71" s="685"/>
      <c r="TSA71" s="685"/>
      <c r="TSB71" s="685"/>
      <c r="TSC71" s="685"/>
      <c r="TSD71" s="685"/>
      <c r="TSE71" s="685"/>
      <c r="TSF71" s="685"/>
      <c r="TSG71" s="685"/>
      <c r="TSH71" s="685"/>
      <c r="TSI71" s="685"/>
      <c r="TSJ71" s="685"/>
      <c r="TSK71" s="685"/>
      <c r="TSL71" s="685"/>
      <c r="TSM71" s="685"/>
      <c r="TSN71" s="685"/>
      <c r="TSO71" s="685"/>
      <c r="TSP71" s="685"/>
      <c r="TSQ71" s="685"/>
      <c r="TSR71" s="685"/>
      <c r="TSS71" s="685"/>
      <c r="TST71" s="685"/>
      <c r="TSU71" s="685"/>
      <c r="TSV71" s="685"/>
      <c r="TSW71" s="685"/>
      <c r="TSX71" s="685"/>
      <c r="TSY71" s="685"/>
      <c r="TSZ71" s="685"/>
      <c r="TTA71" s="685"/>
      <c r="TTB71" s="685"/>
      <c r="TTC71" s="685"/>
      <c r="TTD71" s="685"/>
      <c r="TTE71" s="685"/>
      <c r="TTF71" s="685"/>
      <c r="TTG71" s="685"/>
      <c r="TTH71" s="685"/>
      <c r="TTI71" s="685"/>
      <c r="TTJ71" s="685"/>
      <c r="TTK71" s="685"/>
      <c r="TTL71" s="685"/>
      <c r="TTM71" s="685"/>
      <c r="TTN71" s="685"/>
      <c r="TTO71" s="685"/>
      <c r="TTP71" s="685"/>
      <c r="TTQ71" s="685"/>
      <c r="TTR71" s="685"/>
      <c r="TTS71" s="685"/>
      <c r="TTT71" s="685"/>
      <c r="TTU71" s="685"/>
      <c r="TTV71" s="685"/>
      <c r="TTW71" s="685"/>
      <c r="TTX71" s="685"/>
      <c r="TTY71" s="685"/>
      <c r="TTZ71" s="685"/>
      <c r="TUA71" s="685"/>
      <c r="TUB71" s="685"/>
      <c r="TUC71" s="685"/>
      <c r="TUD71" s="685"/>
      <c r="TUE71" s="685"/>
      <c r="TUF71" s="685"/>
      <c r="TUG71" s="685"/>
      <c r="TUH71" s="685"/>
      <c r="TUI71" s="685"/>
      <c r="TUJ71" s="685"/>
      <c r="TUK71" s="685"/>
      <c r="TUL71" s="685"/>
      <c r="TUM71" s="685"/>
      <c r="TUN71" s="685"/>
      <c r="TUO71" s="685"/>
      <c r="TUP71" s="685"/>
      <c r="TUQ71" s="685"/>
      <c r="TUR71" s="685"/>
      <c r="TUS71" s="685"/>
      <c r="TUT71" s="685"/>
      <c r="TUU71" s="685"/>
      <c r="TUV71" s="685"/>
      <c r="TUW71" s="685"/>
      <c r="TUX71" s="685"/>
      <c r="TUY71" s="685"/>
      <c r="TUZ71" s="685"/>
      <c r="TVA71" s="685"/>
      <c r="TVB71" s="685"/>
      <c r="TVC71" s="685"/>
      <c r="TVD71" s="685"/>
      <c r="TVE71" s="685"/>
      <c r="TVF71" s="685"/>
      <c r="TVG71" s="685"/>
      <c r="TVH71" s="685"/>
      <c r="TVI71" s="685"/>
      <c r="TVJ71" s="685"/>
      <c r="TVK71" s="685"/>
      <c r="TVL71" s="685"/>
      <c r="TVM71" s="685"/>
      <c r="TVN71" s="685"/>
      <c r="TVO71" s="685"/>
      <c r="TVP71" s="685"/>
      <c r="TVQ71" s="685"/>
      <c r="TVR71" s="685"/>
      <c r="TVS71" s="685"/>
      <c r="TVT71" s="685"/>
      <c r="TVU71" s="685"/>
      <c r="TVV71" s="685"/>
      <c r="TVW71" s="685"/>
      <c r="TVX71" s="685"/>
      <c r="TVY71" s="685"/>
      <c r="TVZ71" s="685"/>
      <c r="TWA71" s="685"/>
      <c r="TWB71" s="685"/>
      <c r="TWC71" s="685"/>
      <c r="TWD71" s="685"/>
      <c r="TWE71" s="685"/>
      <c r="TWF71" s="685"/>
      <c r="TWG71" s="685"/>
      <c r="TWH71" s="685"/>
      <c r="TWI71" s="685"/>
      <c r="TWJ71" s="685"/>
      <c r="TWK71" s="685"/>
      <c r="TWL71" s="685"/>
      <c r="TWM71" s="685"/>
      <c r="TWN71" s="685"/>
      <c r="TWO71" s="685"/>
      <c r="TWP71" s="685"/>
      <c r="TWQ71" s="685"/>
      <c r="TWR71" s="685"/>
      <c r="TWS71" s="685"/>
      <c r="TWT71" s="685"/>
      <c r="TWU71" s="685"/>
      <c r="TWV71" s="685"/>
      <c r="TWW71" s="685"/>
      <c r="TWX71" s="685"/>
      <c r="TWY71" s="685"/>
      <c r="TWZ71" s="685"/>
      <c r="TXA71" s="685"/>
      <c r="TXB71" s="685"/>
      <c r="TXC71" s="685"/>
      <c r="TXD71" s="685"/>
      <c r="TXE71" s="685"/>
      <c r="TXF71" s="685"/>
      <c r="TXG71" s="685"/>
      <c r="TXH71" s="685"/>
      <c r="TXI71" s="685"/>
      <c r="TXJ71" s="685"/>
      <c r="TXK71" s="685"/>
      <c r="TXL71" s="685"/>
      <c r="TXM71" s="685"/>
      <c r="TXN71" s="685"/>
      <c r="TXO71" s="685"/>
      <c r="TXP71" s="685"/>
      <c r="TXQ71" s="685"/>
      <c r="TXR71" s="685"/>
      <c r="TXS71" s="685"/>
      <c r="TXT71" s="685"/>
      <c r="TXU71" s="685"/>
      <c r="TXV71" s="685"/>
      <c r="TXW71" s="685"/>
      <c r="TXX71" s="685"/>
      <c r="TXY71" s="685"/>
      <c r="TXZ71" s="685"/>
      <c r="TYA71" s="685"/>
      <c r="TYB71" s="685"/>
      <c r="TYC71" s="685"/>
      <c r="TYD71" s="685"/>
      <c r="TYE71" s="685"/>
      <c r="TYF71" s="685"/>
      <c r="TYG71" s="685"/>
      <c r="TYH71" s="685"/>
      <c r="TYI71" s="685"/>
      <c r="TYJ71" s="685"/>
      <c r="TYK71" s="685"/>
      <c r="TYL71" s="685"/>
      <c r="TYM71" s="685"/>
      <c r="TYN71" s="685"/>
      <c r="TYO71" s="685"/>
      <c r="TYP71" s="685"/>
      <c r="TYQ71" s="685"/>
      <c r="TYR71" s="685"/>
      <c r="TYS71" s="685"/>
      <c r="TYT71" s="685"/>
      <c r="TYU71" s="685"/>
      <c r="TYV71" s="685"/>
      <c r="TYW71" s="685"/>
      <c r="TYX71" s="685"/>
      <c r="TYY71" s="685"/>
      <c r="TYZ71" s="685"/>
      <c r="TZA71" s="685"/>
      <c r="TZB71" s="685"/>
      <c r="TZC71" s="685"/>
      <c r="TZD71" s="685"/>
      <c r="TZE71" s="685"/>
      <c r="TZF71" s="685"/>
      <c r="TZG71" s="685"/>
      <c r="TZH71" s="685"/>
      <c r="TZI71" s="685"/>
      <c r="TZJ71" s="685"/>
      <c r="TZK71" s="685"/>
      <c r="TZL71" s="685"/>
      <c r="TZM71" s="685"/>
      <c r="TZN71" s="685"/>
      <c r="TZO71" s="685"/>
      <c r="TZP71" s="685"/>
      <c r="TZQ71" s="685"/>
      <c r="TZR71" s="685"/>
      <c r="TZS71" s="685"/>
      <c r="TZT71" s="685"/>
      <c r="TZU71" s="685"/>
      <c r="TZV71" s="685"/>
      <c r="TZW71" s="685"/>
      <c r="TZX71" s="685"/>
      <c r="TZY71" s="685"/>
      <c r="TZZ71" s="685"/>
      <c r="UAA71" s="685"/>
      <c r="UAB71" s="685"/>
      <c r="UAC71" s="685"/>
      <c r="UAD71" s="685"/>
      <c r="UAE71" s="685"/>
      <c r="UAF71" s="685"/>
      <c r="UAG71" s="685"/>
      <c r="UAH71" s="685"/>
      <c r="UAI71" s="685"/>
      <c r="UAJ71" s="685"/>
      <c r="UAK71" s="685"/>
      <c r="UAL71" s="685"/>
      <c r="UAM71" s="685"/>
      <c r="UAN71" s="685"/>
      <c r="UAO71" s="685"/>
      <c r="UAP71" s="685"/>
      <c r="UAQ71" s="685"/>
      <c r="UAR71" s="685"/>
      <c r="UAS71" s="685"/>
      <c r="UAT71" s="685"/>
      <c r="UAU71" s="685"/>
      <c r="UAV71" s="685"/>
      <c r="UAW71" s="685"/>
      <c r="UAX71" s="685"/>
      <c r="UAY71" s="685"/>
      <c r="UAZ71" s="685"/>
      <c r="UBA71" s="685"/>
      <c r="UBB71" s="685"/>
      <c r="UBC71" s="685"/>
      <c r="UBD71" s="685"/>
      <c r="UBE71" s="685"/>
      <c r="UBF71" s="685"/>
      <c r="UBG71" s="685"/>
      <c r="UBH71" s="685"/>
      <c r="UBI71" s="685"/>
      <c r="UBJ71" s="685"/>
      <c r="UBK71" s="685"/>
      <c r="UBL71" s="685"/>
      <c r="UBM71" s="685"/>
      <c r="UBN71" s="685"/>
      <c r="UBO71" s="685"/>
      <c r="UBP71" s="685"/>
      <c r="UBQ71" s="685"/>
      <c r="UBR71" s="685"/>
      <c r="UBS71" s="685"/>
      <c r="UBT71" s="685"/>
      <c r="UBU71" s="685"/>
      <c r="UBV71" s="685"/>
      <c r="UBW71" s="685"/>
      <c r="UBX71" s="685"/>
      <c r="UBY71" s="685"/>
      <c r="UBZ71" s="685"/>
      <c r="UCA71" s="685"/>
      <c r="UCB71" s="685"/>
      <c r="UCC71" s="685"/>
      <c r="UCD71" s="685"/>
      <c r="UCE71" s="685"/>
      <c r="UCF71" s="685"/>
      <c r="UCG71" s="685"/>
      <c r="UCH71" s="685"/>
      <c r="UCI71" s="685"/>
      <c r="UCJ71" s="685"/>
      <c r="UCK71" s="685"/>
      <c r="UCL71" s="685"/>
      <c r="UCM71" s="685"/>
      <c r="UCN71" s="685"/>
      <c r="UCO71" s="685"/>
      <c r="UCP71" s="685"/>
      <c r="UCQ71" s="685"/>
      <c r="UCR71" s="685"/>
      <c r="UCS71" s="685"/>
      <c r="UCT71" s="685"/>
      <c r="UCU71" s="685"/>
      <c r="UCV71" s="685"/>
      <c r="UCW71" s="685"/>
      <c r="UCX71" s="685"/>
      <c r="UCY71" s="685"/>
      <c r="UCZ71" s="685"/>
      <c r="UDA71" s="685"/>
      <c r="UDB71" s="685"/>
      <c r="UDC71" s="685"/>
      <c r="UDD71" s="685"/>
      <c r="UDE71" s="685"/>
      <c r="UDF71" s="685"/>
      <c r="UDG71" s="685"/>
      <c r="UDH71" s="685"/>
      <c r="UDI71" s="685"/>
      <c r="UDJ71" s="685"/>
      <c r="UDK71" s="685"/>
      <c r="UDL71" s="685"/>
      <c r="UDM71" s="685"/>
      <c r="UDN71" s="685"/>
      <c r="UDO71" s="685"/>
      <c r="UDP71" s="685"/>
      <c r="UDQ71" s="685"/>
      <c r="UDR71" s="685"/>
      <c r="UDS71" s="685"/>
      <c r="UDT71" s="685"/>
      <c r="UDU71" s="685"/>
      <c r="UDV71" s="685"/>
      <c r="UDW71" s="685"/>
      <c r="UDX71" s="685"/>
      <c r="UDY71" s="685"/>
      <c r="UDZ71" s="685"/>
      <c r="UEA71" s="685"/>
      <c r="UEB71" s="685"/>
      <c r="UEC71" s="685"/>
      <c r="UED71" s="685"/>
      <c r="UEE71" s="685"/>
      <c r="UEF71" s="685"/>
      <c r="UEG71" s="685"/>
      <c r="UEH71" s="685"/>
      <c r="UEI71" s="685"/>
      <c r="UEJ71" s="685"/>
      <c r="UEK71" s="685"/>
      <c r="UEL71" s="685"/>
      <c r="UEM71" s="685"/>
      <c r="UEN71" s="685"/>
      <c r="UEO71" s="685"/>
      <c r="UEP71" s="685"/>
      <c r="UEQ71" s="685"/>
      <c r="UER71" s="685"/>
      <c r="UES71" s="685"/>
      <c r="UET71" s="685"/>
      <c r="UEU71" s="685"/>
      <c r="UEV71" s="685"/>
      <c r="UEW71" s="685"/>
      <c r="UEX71" s="685"/>
      <c r="UEY71" s="685"/>
      <c r="UEZ71" s="685"/>
      <c r="UFA71" s="685"/>
      <c r="UFB71" s="685"/>
      <c r="UFC71" s="685"/>
      <c r="UFD71" s="685"/>
      <c r="UFE71" s="685"/>
      <c r="UFF71" s="685"/>
      <c r="UFG71" s="685"/>
      <c r="UFH71" s="685"/>
      <c r="UFI71" s="685"/>
      <c r="UFJ71" s="685"/>
      <c r="UFK71" s="685"/>
      <c r="UFL71" s="685"/>
      <c r="UFM71" s="685"/>
      <c r="UFN71" s="685"/>
      <c r="UFO71" s="685"/>
      <c r="UFP71" s="685"/>
      <c r="UFQ71" s="685"/>
      <c r="UFR71" s="685"/>
      <c r="UFS71" s="685"/>
      <c r="UFT71" s="685"/>
      <c r="UFU71" s="685"/>
      <c r="UFV71" s="685"/>
      <c r="UFW71" s="685"/>
      <c r="UFX71" s="685"/>
      <c r="UFY71" s="685"/>
      <c r="UFZ71" s="685"/>
      <c r="UGA71" s="685"/>
      <c r="UGB71" s="685"/>
      <c r="UGC71" s="685"/>
      <c r="UGD71" s="685"/>
      <c r="UGE71" s="685"/>
      <c r="UGF71" s="685"/>
      <c r="UGG71" s="685"/>
      <c r="UGH71" s="685"/>
      <c r="UGI71" s="685"/>
      <c r="UGJ71" s="685"/>
      <c r="UGK71" s="685"/>
      <c r="UGL71" s="685"/>
      <c r="UGM71" s="685"/>
      <c r="UGN71" s="685"/>
      <c r="UGO71" s="685"/>
      <c r="UGP71" s="685"/>
      <c r="UGQ71" s="685"/>
      <c r="UGR71" s="685"/>
      <c r="UGS71" s="685"/>
      <c r="UGT71" s="685"/>
      <c r="UGU71" s="685"/>
      <c r="UGV71" s="685"/>
      <c r="UGW71" s="685"/>
      <c r="UGX71" s="685"/>
      <c r="UGY71" s="685"/>
      <c r="UGZ71" s="685"/>
      <c r="UHA71" s="685"/>
      <c r="UHB71" s="685"/>
      <c r="UHC71" s="685"/>
      <c r="UHD71" s="685"/>
      <c r="UHE71" s="685"/>
      <c r="UHF71" s="685"/>
      <c r="UHG71" s="685"/>
      <c r="UHH71" s="685"/>
      <c r="UHI71" s="685"/>
      <c r="UHJ71" s="685"/>
      <c r="UHK71" s="685"/>
      <c r="UHL71" s="685"/>
      <c r="UHM71" s="685"/>
      <c r="UHN71" s="685"/>
      <c r="UHO71" s="685"/>
      <c r="UHP71" s="685"/>
      <c r="UHQ71" s="685"/>
      <c r="UHR71" s="685"/>
      <c r="UHS71" s="685"/>
      <c r="UHT71" s="685"/>
      <c r="UHU71" s="685"/>
      <c r="UHV71" s="685"/>
      <c r="UHW71" s="685"/>
      <c r="UHX71" s="685"/>
      <c r="UHY71" s="685"/>
      <c r="UHZ71" s="685"/>
      <c r="UIA71" s="685"/>
      <c r="UIB71" s="685"/>
      <c r="UIC71" s="685"/>
      <c r="UID71" s="685"/>
      <c r="UIE71" s="685"/>
      <c r="UIF71" s="685"/>
      <c r="UIG71" s="685"/>
      <c r="UIH71" s="685"/>
      <c r="UII71" s="685"/>
      <c r="UIJ71" s="685"/>
      <c r="UIK71" s="685"/>
      <c r="UIL71" s="685"/>
      <c r="UIM71" s="685"/>
      <c r="UIN71" s="685"/>
      <c r="UIO71" s="685"/>
      <c r="UIP71" s="685"/>
      <c r="UIQ71" s="685"/>
      <c r="UIR71" s="685"/>
      <c r="UIS71" s="685"/>
      <c r="UIT71" s="685"/>
      <c r="UIU71" s="685"/>
      <c r="UIV71" s="685"/>
      <c r="UIW71" s="685"/>
      <c r="UIX71" s="685"/>
      <c r="UIY71" s="685"/>
      <c r="UIZ71" s="685"/>
      <c r="UJA71" s="685"/>
      <c r="UJB71" s="685"/>
      <c r="UJC71" s="685"/>
      <c r="UJD71" s="685"/>
      <c r="UJE71" s="685"/>
      <c r="UJF71" s="685"/>
      <c r="UJG71" s="685"/>
      <c r="UJH71" s="685"/>
      <c r="UJI71" s="685"/>
      <c r="UJJ71" s="685"/>
      <c r="UJK71" s="685"/>
      <c r="UJL71" s="685"/>
      <c r="UJM71" s="685"/>
      <c r="UJN71" s="685"/>
      <c r="UJO71" s="685"/>
      <c r="UJP71" s="685"/>
      <c r="UJQ71" s="685"/>
      <c r="UJR71" s="685"/>
      <c r="UJS71" s="685"/>
      <c r="UJT71" s="685"/>
      <c r="UJU71" s="685"/>
      <c r="UJV71" s="685"/>
      <c r="UJW71" s="685"/>
      <c r="UJX71" s="685"/>
      <c r="UJY71" s="685"/>
      <c r="UJZ71" s="685"/>
      <c r="UKA71" s="685"/>
      <c r="UKB71" s="685"/>
      <c r="UKC71" s="685"/>
      <c r="UKD71" s="685"/>
      <c r="UKE71" s="685"/>
      <c r="UKF71" s="685"/>
      <c r="UKG71" s="685"/>
      <c r="UKH71" s="685"/>
      <c r="UKI71" s="685"/>
      <c r="UKJ71" s="685"/>
      <c r="UKK71" s="685"/>
      <c r="UKL71" s="685"/>
      <c r="UKM71" s="685"/>
      <c r="UKN71" s="685"/>
      <c r="UKO71" s="685"/>
      <c r="UKP71" s="685"/>
      <c r="UKQ71" s="685"/>
      <c r="UKR71" s="685"/>
      <c r="UKS71" s="685"/>
      <c r="UKT71" s="685"/>
      <c r="UKU71" s="685"/>
      <c r="UKV71" s="685"/>
      <c r="UKW71" s="685"/>
      <c r="UKX71" s="685"/>
      <c r="UKY71" s="685"/>
      <c r="UKZ71" s="685"/>
      <c r="ULA71" s="685"/>
      <c r="ULB71" s="685"/>
      <c r="ULC71" s="685"/>
      <c r="ULD71" s="685"/>
      <c r="ULE71" s="685"/>
      <c r="ULF71" s="685"/>
      <c r="ULG71" s="685"/>
      <c r="ULH71" s="685"/>
      <c r="ULI71" s="685"/>
      <c r="ULJ71" s="685"/>
      <c r="ULK71" s="685"/>
      <c r="ULL71" s="685"/>
      <c r="ULM71" s="685"/>
      <c r="ULN71" s="685"/>
      <c r="ULO71" s="685"/>
      <c r="ULP71" s="685"/>
      <c r="ULQ71" s="685"/>
      <c r="ULR71" s="685"/>
      <c r="ULS71" s="685"/>
      <c r="ULT71" s="685"/>
      <c r="ULU71" s="685"/>
      <c r="ULV71" s="685"/>
      <c r="ULW71" s="685"/>
      <c r="ULX71" s="685"/>
      <c r="ULY71" s="685"/>
      <c r="ULZ71" s="685"/>
      <c r="UMA71" s="685"/>
      <c r="UMB71" s="685"/>
      <c r="UMC71" s="685"/>
      <c r="UMD71" s="685"/>
      <c r="UME71" s="685"/>
      <c r="UMF71" s="685"/>
      <c r="UMG71" s="685"/>
      <c r="UMH71" s="685"/>
      <c r="UMI71" s="685"/>
      <c r="UMJ71" s="685"/>
      <c r="UMK71" s="685"/>
      <c r="UML71" s="685"/>
      <c r="UMM71" s="685"/>
      <c r="UMN71" s="685"/>
      <c r="UMO71" s="685"/>
      <c r="UMP71" s="685"/>
      <c r="UMQ71" s="685"/>
      <c r="UMR71" s="685"/>
      <c r="UMS71" s="685"/>
      <c r="UMT71" s="685"/>
      <c r="UMU71" s="685"/>
      <c r="UMV71" s="685"/>
      <c r="UMW71" s="685"/>
      <c r="UMX71" s="685"/>
      <c r="UMY71" s="685"/>
      <c r="UMZ71" s="685"/>
      <c r="UNA71" s="685"/>
      <c r="UNB71" s="685"/>
      <c r="UNC71" s="685"/>
      <c r="UND71" s="685"/>
      <c r="UNE71" s="685"/>
      <c r="UNF71" s="685"/>
      <c r="UNG71" s="685"/>
      <c r="UNH71" s="685"/>
      <c r="UNI71" s="685"/>
      <c r="UNJ71" s="685"/>
      <c r="UNK71" s="685"/>
      <c r="UNL71" s="685"/>
      <c r="UNM71" s="685"/>
      <c r="UNN71" s="685"/>
      <c r="UNO71" s="685"/>
      <c r="UNP71" s="685"/>
      <c r="UNQ71" s="685"/>
      <c r="UNR71" s="685"/>
      <c r="UNS71" s="685"/>
      <c r="UNT71" s="685"/>
      <c r="UNU71" s="685"/>
      <c r="UNV71" s="685"/>
      <c r="UNW71" s="685"/>
      <c r="UNX71" s="685"/>
      <c r="UNY71" s="685"/>
      <c r="UNZ71" s="685"/>
      <c r="UOA71" s="685"/>
      <c r="UOB71" s="685"/>
      <c r="UOC71" s="685"/>
      <c r="UOD71" s="685"/>
      <c r="UOE71" s="685"/>
      <c r="UOF71" s="685"/>
      <c r="UOG71" s="685"/>
      <c r="UOH71" s="685"/>
      <c r="UOI71" s="685"/>
      <c r="UOJ71" s="685"/>
      <c r="UOK71" s="685"/>
      <c r="UOL71" s="685"/>
      <c r="UOM71" s="685"/>
      <c r="UON71" s="685"/>
      <c r="UOO71" s="685"/>
      <c r="UOP71" s="685"/>
      <c r="UOQ71" s="685"/>
      <c r="UOR71" s="685"/>
      <c r="UOS71" s="685"/>
      <c r="UOT71" s="685"/>
      <c r="UOU71" s="685"/>
      <c r="UOV71" s="685"/>
      <c r="UOW71" s="685"/>
      <c r="UOX71" s="685"/>
      <c r="UOY71" s="685"/>
      <c r="UOZ71" s="685"/>
      <c r="UPA71" s="685"/>
      <c r="UPB71" s="685"/>
      <c r="UPC71" s="685"/>
      <c r="UPD71" s="685"/>
      <c r="UPE71" s="685"/>
      <c r="UPF71" s="685"/>
      <c r="UPG71" s="685"/>
      <c r="UPH71" s="685"/>
      <c r="UPI71" s="685"/>
      <c r="UPJ71" s="685"/>
      <c r="UPK71" s="685"/>
      <c r="UPL71" s="685"/>
      <c r="UPM71" s="685"/>
      <c r="UPN71" s="685"/>
      <c r="UPO71" s="685"/>
      <c r="UPP71" s="685"/>
      <c r="UPQ71" s="685"/>
      <c r="UPR71" s="685"/>
      <c r="UPS71" s="685"/>
      <c r="UPT71" s="685"/>
      <c r="UPU71" s="685"/>
      <c r="UPV71" s="685"/>
      <c r="UPW71" s="685"/>
      <c r="UPX71" s="685"/>
      <c r="UPY71" s="685"/>
      <c r="UPZ71" s="685"/>
      <c r="UQA71" s="685"/>
      <c r="UQB71" s="685"/>
      <c r="UQC71" s="685"/>
      <c r="UQD71" s="685"/>
      <c r="UQE71" s="685"/>
      <c r="UQF71" s="685"/>
      <c r="UQG71" s="685"/>
      <c r="UQH71" s="685"/>
      <c r="UQI71" s="685"/>
      <c r="UQJ71" s="685"/>
      <c r="UQK71" s="685"/>
      <c r="UQL71" s="685"/>
      <c r="UQM71" s="685"/>
      <c r="UQN71" s="685"/>
      <c r="UQO71" s="685"/>
      <c r="UQP71" s="685"/>
      <c r="UQQ71" s="685"/>
      <c r="UQR71" s="685"/>
      <c r="UQS71" s="685"/>
      <c r="UQT71" s="685"/>
      <c r="UQU71" s="685"/>
      <c r="UQV71" s="685"/>
      <c r="UQW71" s="685"/>
      <c r="UQX71" s="685"/>
      <c r="UQY71" s="685"/>
      <c r="UQZ71" s="685"/>
      <c r="URA71" s="685"/>
      <c r="URB71" s="685"/>
      <c r="URC71" s="685"/>
      <c r="URD71" s="685"/>
      <c r="URE71" s="685"/>
      <c r="URF71" s="685"/>
      <c r="URG71" s="685"/>
      <c r="URH71" s="685"/>
      <c r="URI71" s="685"/>
      <c r="URJ71" s="685"/>
      <c r="URK71" s="685"/>
      <c r="URL71" s="685"/>
      <c r="URM71" s="685"/>
      <c r="URN71" s="685"/>
      <c r="URO71" s="685"/>
      <c r="URP71" s="685"/>
      <c r="URQ71" s="685"/>
      <c r="URR71" s="685"/>
      <c r="URS71" s="685"/>
      <c r="URT71" s="685"/>
      <c r="URU71" s="685"/>
      <c r="URV71" s="685"/>
      <c r="URW71" s="685"/>
      <c r="URX71" s="685"/>
      <c r="URY71" s="685"/>
      <c r="URZ71" s="685"/>
      <c r="USA71" s="685"/>
      <c r="USB71" s="685"/>
      <c r="USC71" s="685"/>
      <c r="USD71" s="685"/>
      <c r="USE71" s="685"/>
      <c r="USF71" s="685"/>
      <c r="USG71" s="685"/>
      <c r="USH71" s="685"/>
      <c r="USI71" s="685"/>
      <c r="USJ71" s="685"/>
      <c r="USK71" s="685"/>
      <c r="USL71" s="685"/>
      <c r="USM71" s="685"/>
      <c r="USN71" s="685"/>
      <c r="USO71" s="685"/>
      <c r="USP71" s="685"/>
      <c r="USQ71" s="685"/>
      <c r="USR71" s="685"/>
      <c r="USS71" s="685"/>
      <c r="UST71" s="685"/>
      <c r="USU71" s="685"/>
      <c r="USV71" s="685"/>
      <c r="USW71" s="685"/>
      <c r="USX71" s="685"/>
      <c r="USY71" s="685"/>
      <c r="USZ71" s="685"/>
      <c r="UTA71" s="685"/>
      <c r="UTB71" s="685"/>
      <c r="UTC71" s="685"/>
      <c r="UTD71" s="685"/>
      <c r="UTE71" s="685"/>
      <c r="UTF71" s="685"/>
      <c r="UTG71" s="685"/>
      <c r="UTH71" s="685"/>
      <c r="UTI71" s="685"/>
      <c r="UTJ71" s="685"/>
      <c r="UTK71" s="685"/>
      <c r="UTL71" s="685"/>
      <c r="UTM71" s="685"/>
      <c r="UTN71" s="685"/>
      <c r="UTO71" s="685"/>
      <c r="UTP71" s="685"/>
      <c r="UTQ71" s="685"/>
      <c r="UTR71" s="685"/>
      <c r="UTS71" s="685"/>
      <c r="UTT71" s="685"/>
      <c r="UTU71" s="685"/>
      <c r="UTV71" s="685"/>
      <c r="UTW71" s="685"/>
      <c r="UTX71" s="685"/>
      <c r="UTY71" s="685"/>
      <c r="UTZ71" s="685"/>
      <c r="UUA71" s="685"/>
      <c r="UUB71" s="685"/>
      <c r="UUC71" s="685"/>
      <c r="UUD71" s="685"/>
      <c r="UUE71" s="685"/>
      <c r="UUF71" s="685"/>
      <c r="UUG71" s="685"/>
      <c r="UUH71" s="685"/>
      <c r="UUI71" s="685"/>
      <c r="UUJ71" s="685"/>
      <c r="UUK71" s="685"/>
      <c r="UUL71" s="685"/>
      <c r="UUM71" s="685"/>
      <c r="UUN71" s="685"/>
      <c r="UUO71" s="685"/>
      <c r="UUP71" s="685"/>
      <c r="UUQ71" s="685"/>
      <c r="UUR71" s="685"/>
      <c r="UUS71" s="685"/>
      <c r="UUT71" s="685"/>
      <c r="UUU71" s="685"/>
      <c r="UUV71" s="685"/>
      <c r="UUW71" s="685"/>
      <c r="UUX71" s="685"/>
      <c r="UUY71" s="685"/>
      <c r="UUZ71" s="685"/>
      <c r="UVA71" s="685"/>
      <c r="UVB71" s="685"/>
      <c r="UVC71" s="685"/>
      <c r="UVD71" s="685"/>
      <c r="UVE71" s="685"/>
      <c r="UVF71" s="685"/>
      <c r="UVG71" s="685"/>
      <c r="UVH71" s="685"/>
      <c r="UVI71" s="685"/>
      <c r="UVJ71" s="685"/>
      <c r="UVK71" s="685"/>
      <c r="UVL71" s="685"/>
      <c r="UVM71" s="685"/>
      <c r="UVN71" s="685"/>
      <c r="UVO71" s="685"/>
      <c r="UVP71" s="685"/>
      <c r="UVQ71" s="685"/>
      <c r="UVR71" s="685"/>
      <c r="UVS71" s="685"/>
      <c r="UVT71" s="685"/>
      <c r="UVU71" s="685"/>
      <c r="UVV71" s="685"/>
      <c r="UVW71" s="685"/>
      <c r="UVX71" s="685"/>
      <c r="UVY71" s="685"/>
      <c r="UVZ71" s="685"/>
      <c r="UWA71" s="685"/>
      <c r="UWB71" s="685"/>
      <c r="UWC71" s="685"/>
      <c r="UWD71" s="685"/>
      <c r="UWE71" s="685"/>
      <c r="UWF71" s="685"/>
      <c r="UWG71" s="685"/>
      <c r="UWH71" s="685"/>
      <c r="UWI71" s="685"/>
      <c r="UWJ71" s="685"/>
      <c r="UWK71" s="685"/>
      <c r="UWL71" s="685"/>
      <c r="UWM71" s="685"/>
      <c r="UWN71" s="685"/>
      <c r="UWO71" s="685"/>
      <c r="UWP71" s="685"/>
      <c r="UWQ71" s="685"/>
      <c r="UWR71" s="685"/>
      <c r="UWS71" s="685"/>
      <c r="UWT71" s="685"/>
      <c r="UWU71" s="685"/>
      <c r="UWV71" s="685"/>
      <c r="UWW71" s="685"/>
      <c r="UWX71" s="685"/>
      <c r="UWY71" s="685"/>
      <c r="UWZ71" s="685"/>
      <c r="UXA71" s="685"/>
      <c r="UXB71" s="685"/>
      <c r="UXC71" s="685"/>
      <c r="UXD71" s="685"/>
      <c r="UXE71" s="685"/>
      <c r="UXF71" s="685"/>
      <c r="UXG71" s="685"/>
      <c r="UXH71" s="685"/>
      <c r="UXI71" s="685"/>
      <c r="UXJ71" s="685"/>
      <c r="UXK71" s="685"/>
      <c r="UXL71" s="685"/>
      <c r="UXM71" s="685"/>
      <c r="UXN71" s="685"/>
      <c r="UXO71" s="685"/>
      <c r="UXP71" s="685"/>
      <c r="UXQ71" s="685"/>
      <c r="UXR71" s="685"/>
      <c r="UXS71" s="685"/>
      <c r="UXT71" s="685"/>
      <c r="UXU71" s="685"/>
      <c r="UXV71" s="685"/>
      <c r="UXW71" s="685"/>
      <c r="UXX71" s="685"/>
      <c r="UXY71" s="685"/>
      <c r="UXZ71" s="685"/>
      <c r="UYA71" s="685"/>
      <c r="UYB71" s="685"/>
      <c r="UYC71" s="685"/>
      <c r="UYD71" s="685"/>
      <c r="UYE71" s="685"/>
      <c r="UYF71" s="685"/>
      <c r="UYG71" s="685"/>
      <c r="UYH71" s="685"/>
      <c r="UYI71" s="685"/>
      <c r="UYJ71" s="685"/>
      <c r="UYK71" s="685"/>
      <c r="UYL71" s="685"/>
      <c r="UYM71" s="685"/>
      <c r="UYN71" s="685"/>
      <c r="UYO71" s="685"/>
      <c r="UYP71" s="685"/>
      <c r="UYQ71" s="685"/>
      <c r="UYR71" s="685"/>
      <c r="UYS71" s="685"/>
      <c r="UYT71" s="685"/>
      <c r="UYU71" s="685"/>
      <c r="UYV71" s="685"/>
      <c r="UYW71" s="685"/>
      <c r="UYX71" s="685"/>
      <c r="UYY71" s="685"/>
      <c r="UYZ71" s="685"/>
      <c r="UZA71" s="685"/>
      <c r="UZB71" s="685"/>
      <c r="UZC71" s="685"/>
      <c r="UZD71" s="685"/>
      <c r="UZE71" s="685"/>
      <c r="UZF71" s="685"/>
      <c r="UZG71" s="685"/>
      <c r="UZH71" s="685"/>
      <c r="UZI71" s="685"/>
      <c r="UZJ71" s="685"/>
      <c r="UZK71" s="685"/>
      <c r="UZL71" s="685"/>
      <c r="UZM71" s="685"/>
      <c r="UZN71" s="685"/>
      <c r="UZO71" s="685"/>
      <c r="UZP71" s="685"/>
      <c r="UZQ71" s="685"/>
      <c r="UZR71" s="685"/>
      <c r="UZS71" s="685"/>
      <c r="UZT71" s="685"/>
      <c r="UZU71" s="685"/>
      <c r="UZV71" s="685"/>
      <c r="UZW71" s="685"/>
      <c r="UZX71" s="685"/>
      <c r="UZY71" s="685"/>
      <c r="UZZ71" s="685"/>
      <c r="VAA71" s="685"/>
      <c r="VAB71" s="685"/>
      <c r="VAC71" s="685"/>
      <c r="VAD71" s="685"/>
      <c r="VAE71" s="685"/>
      <c r="VAF71" s="685"/>
      <c r="VAG71" s="685"/>
      <c r="VAH71" s="685"/>
      <c r="VAI71" s="685"/>
      <c r="VAJ71" s="685"/>
      <c r="VAK71" s="685"/>
      <c r="VAL71" s="685"/>
      <c r="VAM71" s="685"/>
      <c r="VAN71" s="685"/>
      <c r="VAO71" s="685"/>
      <c r="VAP71" s="685"/>
      <c r="VAQ71" s="685"/>
      <c r="VAR71" s="685"/>
      <c r="VAS71" s="685"/>
      <c r="VAT71" s="685"/>
      <c r="VAU71" s="685"/>
      <c r="VAV71" s="685"/>
      <c r="VAW71" s="685"/>
      <c r="VAX71" s="685"/>
      <c r="VAY71" s="685"/>
      <c r="VAZ71" s="685"/>
      <c r="VBA71" s="685"/>
      <c r="VBB71" s="685"/>
      <c r="VBC71" s="685"/>
      <c r="VBD71" s="685"/>
      <c r="VBE71" s="685"/>
      <c r="VBF71" s="685"/>
      <c r="VBG71" s="685"/>
      <c r="VBH71" s="685"/>
      <c r="VBI71" s="685"/>
      <c r="VBJ71" s="685"/>
      <c r="VBK71" s="685"/>
      <c r="VBL71" s="685"/>
      <c r="VBM71" s="685"/>
      <c r="VBN71" s="685"/>
      <c r="VBO71" s="685"/>
      <c r="VBP71" s="685"/>
      <c r="VBQ71" s="685"/>
      <c r="VBR71" s="685"/>
      <c r="VBS71" s="685"/>
      <c r="VBT71" s="685"/>
      <c r="VBU71" s="685"/>
      <c r="VBV71" s="685"/>
      <c r="VBW71" s="685"/>
      <c r="VBX71" s="685"/>
      <c r="VBY71" s="685"/>
      <c r="VBZ71" s="685"/>
      <c r="VCA71" s="685"/>
      <c r="VCB71" s="685"/>
      <c r="VCC71" s="685"/>
      <c r="VCD71" s="685"/>
      <c r="VCE71" s="685"/>
      <c r="VCF71" s="685"/>
      <c r="VCG71" s="685"/>
      <c r="VCH71" s="685"/>
      <c r="VCI71" s="685"/>
      <c r="VCJ71" s="685"/>
      <c r="VCK71" s="685"/>
      <c r="VCL71" s="685"/>
      <c r="VCM71" s="685"/>
      <c r="VCN71" s="685"/>
      <c r="VCO71" s="685"/>
      <c r="VCP71" s="685"/>
      <c r="VCQ71" s="685"/>
      <c r="VCR71" s="685"/>
      <c r="VCS71" s="685"/>
      <c r="VCT71" s="685"/>
      <c r="VCU71" s="685"/>
      <c r="VCV71" s="685"/>
      <c r="VCW71" s="685"/>
      <c r="VCX71" s="685"/>
      <c r="VCY71" s="685"/>
      <c r="VCZ71" s="685"/>
      <c r="VDA71" s="685"/>
      <c r="VDB71" s="685"/>
      <c r="VDC71" s="685"/>
      <c r="VDD71" s="685"/>
      <c r="VDE71" s="685"/>
      <c r="VDF71" s="685"/>
      <c r="VDG71" s="685"/>
      <c r="VDH71" s="685"/>
      <c r="VDI71" s="685"/>
      <c r="VDJ71" s="685"/>
      <c r="VDK71" s="685"/>
      <c r="VDL71" s="685"/>
      <c r="VDM71" s="685"/>
      <c r="VDN71" s="685"/>
      <c r="VDO71" s="685"/>
      <c r="VDP71" s="685"/>
      <c r="VDQ71" s="685"/>
      <c r="VDR71" s="685"/>
      <c r="VDS71" s="685"/>
      <c r="VDT71" s="685"/>
      <c r="VDU71" s="685"/>
      <c r="VDV71" s="685"/>
      <c r="VDW71" s="685"/>
      <c r="VDX71" s="685"/>
      <c r="VDY71" s="685"/>
      <c r="VDZ71" s="685"/>
      <c r="VEA71" s="685"/>
      <c r="VEB71" s="685"/>
      <c r="VEC71" s="685"/>
      <c r="VED71" s="685"/>
      <c r="VEE71" s="685"/>
      <c r="VEF71" s="685"/>
      <c r="VEG71" s="685"/>
      <c r="VEH71" s="685"/>
      <c r="VEI71" s="685"/>
      <c r="VEJ71" s="685"/>
      <c r="VEK71" s="685"/>
      <c r="VEL71" s="685"/>
      <c r="VEM71" s="685"/>
      <c r="VEN71" s="685"/>
      <c r="VEO71" s="685"/>
      <c r="VEP71" s="685"/>
      <c r="VEQ71" s="685"/>
      <c r="VER71" s="685"/>
      <c r="VES71" s="685"/>
      <c r="VET71" s="685"/>
      <c r="VEU71" s="685"/>
      <c r="VEV71" s="685"/>
      <c r="VEW71" s="685"/>
      <c r="VEX71" s="685"/>
      <c r="VEY71" s="685"/>
      <c r="VEZ71" s="685"/>
      <c r="VFA71" s="685"/>
      <c r="VFB71" s="685"/>
      <c r="VFC71" s="685"/>
      <c r="VFD71" s="685"/>
      <c r="VFE71" s="685"/>
      <c r="VFF71" s="685"/>
      <c r="VFG71" s="685"/>
      <c r="VFH71" s="685"/>
      <c r="VFI71" s="685"/>
      <c r="VFJ71" s="685"/>
      <c r="VFK71" s="685"/>
      <c r="VFL71" s="685"/>
      <c r="VFM71" s="685"/>
      <c r="VFN71" s="685"/>
      <c r="VFO71" s="685"/>
      <c r="VFP71" s="685"/>
      <c r="VFQ71" s="685"/>
      <c r="VFR71" s="685"/>
      <c r="VFS71" s="685"/>
      <c r="VFT71" s="685"/>
      <c r="VFU71" s="685"/>
      <c r="VFV71" s="685"/>
      <c r="VFW71" s="685"/>
      <c r="VFX71" s="685"/>
      <c r="VFY71" s="685"/>
      <c r="VFZ71" s="685"/>
      <c r="VGA71" s="685"/>
      <c r="VGB71" s="685"/>
      <c r="VGC71" s="685"/>
      <c r="VGD71" s="685"/>
      <c r="VGE71" s="685"/>
      <c r="VGF71" s="685"/>
      <c r="VGG71" s="685"/>
      <c r="VGH71" s="685"/>
      <c r="VGI71" s="685"/>
      <c r="VGJ71" s="685"/>
      <c r="VGK71" s="685"/>
      <c r="VGL71" s="685"/>
      <c r="VGM71" s="685"/>
      <c r="VGN71" s="685"/>
      <c r="VGO71" s="685"/>
      <c r="VGP71" s="685"/>
      <c r="VGQ71" s="685"/>
      <c r="VGR71" s="685"/>
      <c r="VGS71" s="685"/>
      <c r="VGT71" s="685"/>
      <c r="VGU71" s="685"/>
      <c r="VGV71" s="685"/>
      <c r="VGW71" s="685"/>
      <c r="VGX71" s="685"/>
      <c r="VGY71" s="685"/>
      <c r="VGZ71" s="685"/>
      <c r="VHA71" s="685"/>
      <c r="VHB71" s="685"/>
      <c r="VHC71" s="685"/>
      <c r="VHD71" s="685"/>
      <c r="VHE71" s="685"/>
      <c r="VHF71" s="685"/>
      <c r="VHG71" s="685"/>
      <c r="VHH71" s="685"/>
      <c r="VHI71" s="685"/>
      <c r="VHJ71" s="685"/>
      <c r="VHK71" s="685"/>
      <c r="VHL71" s="685"/>
      <c r="VHM71" s="685"/>
      <c r="VHN71" s="685"/>
      <c r="VHO71" s="685"/>
      <c r="VHP71" s="685"/>
      <c r="VHQ71" s="685"/>
      <c r="VHR71" s="685"/>
      <c r="VHS71" s="685"/>
      <c r="VHT71" s="685"/>
      <c r="VHU71" s="685"/>
      <c r="VHV71" s="685"/>
      <c r="VHW71" s="685"/>
      <c r="VHX71" s="685"/>
      <c r="VHY71" s="685"/>
      <c r="VHZ71" s="685"/>
      <c r="VIA71" s="685"/>
      <c r="VIB71" s="685"/>
      <c r="VIC71" s="685"/>
      <c r="VID71" s="685"/>
      <c r="VIE71" s="685"/>
      <c r="VIF71" s="685"/>
      <c r="VIG71" s="685"/>
      <c r="VIH71" s="685"/>
      <c r="VII71" s="685"/>
      <c r="VIJ71" s="685"/>
      <c r="VIK71" s="685"/>
      <c r="VIL71" s="685"/>
      <c r="VIM71" s="685"/>
      <c r="VIN71" s="685"/>
      <c r="VIO71" s="685"/>
      <c r="VIP71" s="685"/>
      <c r="VIQ71" s="685"/>
      <c r="VIR71" s="685"/>
      <c r="VIS71" s="685"/>
      <c r="VIT71" s="685"/>
      <c r="VIU71" s="685"/>
      <c r="VIV71" s="685"/>
      <c r="VIW71" s="685"/>
      <c r="VIX71" s="685"/>
      <c r="VIY71" s="685"/>
      <c r="VIZ71" s="685"/>
      <c r="VJA71" s="685"/>
      <c r="VJB71" s="685"/>
      <c r="VJC71" s="685"/>
      <c r="VJD71" s="685"/>
      <c r="VJE71" s="685"/>
      <c r="VJF71" s="685"/>
      <c r="VJG71" s="685"/>
      <c r="VJH71" s="685"/>
      <c r="VJI71" s="685"/>
      <c r="VJJ71" s="685"/>
      <c r="VJK71" s="685"/>
      <c r="VJL71" s="685"/>
      <c r="VJM71" s="685"/>
      <c r="VJN71" s="685"/>
      <c r="VJO71" s="685"/>
      <c r="VJP71" s="685"/>
      <c r="VJQ71" s="685"/>
      <c r="VJR71" s="685"/>
      <c r="VJS71" s="685"/>
      <c r="VJT71" s="685"/>
      <c r="VJU71" s="685"/>
      <c r="VJV71" s="685"/>
      <c r="VJW71" s="685"/>
      <c r="VJX71" s="685"/>
      <c r="VJY71" s="685"/>
      <c r="VJZ71" s="685"/>
      <c r="VKA71" s="685"/>
      <c r="VKB71" s="685"/>
      <c r="VKC71" s="685"/>
      <c r="VKD71" s="685"/>
      <c r="VKE71" s="685"/>
      <c r="VKF71" s="685"/>
      <c r="VKG71" s="685"/>
      <c r="VKH71" s="685"/>
      <c r="VKI71" s="685"/>
      <c r="VKJ71" s="685"/>
      <c r="VKK71" s="685"/>
      <c r="VKL71" s="685"/>
      <c r="VKM71" s="685"/>
      <c r="VKN71" s="685"/>
      <c r="VKO71" s="685"/>
      <c r="VKP71" s="685"/>
      <c r="VKQ71" s="685"/>
      <c r="VKR71" s="685"/>
      <c r="VKS71" s="685"/>
      <c r="VKT71" s="685"/>
      <c r="VKU71" s="685"/>
      <c r="VKV71" s="685"/>
      <c r="VKW71" s="685"/>
      <c r="VKX71" s="685"/>
      <c r="VKY71" s="685"/>
      <c r="VKZ71" s="685"/>
      <c r="VLA71" s="685"/>
      <c r="VLB71" s="685"/>
      <c r="VLC71" s="685"/>
      <c r="VLD71" s="685"/>
      <c r="VLE71" s="685"/>
      <c r="VLF71" s="685"/>
      <c r="VLG71" s="685"/>
      <c r="VLH71" s="685"/>
      <c r="VLI71" s="685"/>
      <c r="VLJ71" s="685"/>
      <c r="VLK71" s="685"/>
      <c r="VLL71" s="685"/>
      <c r="VLM71" s="685"/>
      <c r="VLN71" s="685"/>
      <c r="VLO71" s="685"/>
      <c r="VLP71" s="685"/>
      <c r="VLQ71" s="685"/>
      <c r="VLR71" s="685"/>
      <c r="VLS71" s="685"/>
      <c r="VLT71" s="685"/>
      <c r="VLU71" s="685"/>
      <c r="VLV71" s="685"/>
      <c r="VLW71" s="685"/>
      <c r="VLX71" s="685"/>
      <c r="VLY71" s="685"/>
      <c r="VLZ71" s="685"/>
      <c r="VMA71" s="685"/>
      <c r="VMB71" s="685"/>
      <c r="VMC71" s="685"/>
      <c r="VMD71" s="685"/>
      <c r="VME71" s="685"/>
      <c r="VMF71" s="685"/>
      <c r="VMG71" s="685"/>
      <c r="VMH71" s="685"/>
      <c r="VMI71" s="685"/>
      <c r="VMJ71" s="685"/>
      <c r="VMK71" s="685"/>
      <c r="VML71" s="685"/>
      <c r="VMM71" s="685"/>
      <c r="VMN71" s="685"/>
      <c r="VMO71" s="685"/>
      <c r="VMP71" s="685"/>
      <c r="VMQ71" s="685"/>
      <c r="VMR71" s="685"/>
      <c r="VMS71" s="685"/>
      <c r="VMT71" s="685"/>
      <c r="VMU71" s="685"/>
      <c r="VMV71" s="685"/>
      <c r="VMW71" s="685"/>
      <c r="VMX71" s="685"/>
      <c r="VMY71" s="685"/>
      <c r="VMZ71" s="685"/>
      <c r="VNA71" s="685"/>
      <c r="VNB71" s="685"/>
      <c r="VNC71" s="685"/>
      <c r="VND71" s="685"/>
      <c r="VNE71" s="685"/>
      <c r="VNF71" s="685"/>
      <c r="VNG71" s="685"/>
      <c r="VNH71" s="685"/>
      <c r="VNI71" s="685"/>
      <c r="VNJ71" s="685"/>
      <c r="VNK71" s="685"/>
      <c r="VNL71" s="685"/>
      <c r="VNM71" s="685"/>
      <c r="VNN71" s="685"/>
      <c r="VNO71" s="685"/>
      <c r="VNP71" s="685"/>
      <c r="VNQ71" s="685"/>
      <c r="VNR71" s="685"/>
      <c r="VNS71" s="685"/>
      <c r="VNT71" s="685"/>
      <c r="VNU71" s="685"/>
      <c r="VNV71" s="685"/>
      <c r="VNW71" s="685"/>
      <c r="VNX71" s="685"/>
      <c r="VNY71" s="685"/>
      <c r="VNZ71" s="685"/>
      <c r="VOA71" s="685"/>
      <c r="VOB71" s="685"/>
      <c r="VOC71" s="685"/>
      <c r="VOD71" s="685"/>
      <c r="VOE71" s="685"/>
      <c r="VOF71" s="685"/>
      <c r="VOG71" s="685"/>
      <c r="VOH71" s="685"/>
      <c r="VOI71" s="685"/>
      <c r="VOJ71" s="685"/>
      <c r="VOK71" s="685"/>
      <c r="VOL71" s="685"/>
      <c r="VOM71" s="685"/>
      <c r="VON71" s="685"/>
      <c r="VOO71" s="685"/>
      <c r="VOP71" s="685"/>
      <c r="VOQ71" s="685"/>
      <c r="VOR71" s="685"/>
      <c r="VOS71" s="685"/>
      <c r="VOT71" s="685"/>
      <c r="VOU71" s="685"/>
      <c r="VOV71" s="685"/>
      <c r="VOW71" s="685"/>
      <c r="VOX71" s="685"/>
      <c r="VOY71" s="685"/>
      <c r="VOZ71" s="685"/>
      <c r="VPA71" s="685"/>
      <c r="VPB71" s="685"/>
      <c r="VPC71" s="685"/>
      <c r="VPD71" s="685"/>
      <c r="VPE71" s="685"/>
      <c r="VPF71" s="685"/>
      <c r="VPG71" s="685"/>
      <c r="VPH71" s="685"/>
      <c r="VPI71" s="685"/>
      <c r="VPJ71" s="685"/>
      <c r="VPK71" s="685"/>
      <c r="VPL71" s="685"/>
      <c r="VPM71" s="685"/>
      <c r="VPN71" s="685"/>
      <c r="VPO71" s="685"/>
      <c r="VPP71" s="685"/>
      <c r="VPQ71" s="685"/>
      <c r="VPR71" s="685"/>
      <c r="VPS71" s="685"/>
      <c r="VPT71" s="685"/>
      <c r="VPU71" s="685"/>
      <c r="VPV71" s="685"/>
      <c r="VPW71" s="685"/>
      <c r="VPX71" s="685"/>
      <c r="VPY71" s="685"/>
      <c r="VPZ71" s="685"/>
      <c r="VQA71" s="685"/>
      <c r="VQB71" s="685"/>
      <c r="VQC71" s="685"/>
      <c r="VQD71" s="685"/>
      <c r="VQE71" s="685"/>
      <c r="VQF71" s="685"/>
      <c r="VQG71" s="685"/>
      <c r="VQH71" s="685"/>
      <c r="VQI71" s="685"/>
      <c r="VQJ71" s="685"/>
      <c r="VQK71" s="685"/>
      <c r="VQL71" s="685"/>
      <c r="VQM71" s="685"/>
      <c r="VQN71" s="685"/>
      <c r="VQO71" s="685"/>
      <c r="VQP71" s="685"/>
      <c r="VQQ71" s="685"/>
      <c r="VQR71" s="685"/>
      <c r="VQS71" s="685"/>
      <c r="VQT71" s="685"/>
      <c r="VQU71" s="685"/>
      <c r="VQV71" s="685"/>
      <c r="VQW71" s="685"/>
      <c r="VQX71" s="685"/>
      <c r="VQY71" s="685"/>
      <c r="VQZ71" s="685"/>
      <c r="VRA71" s="685"/>
      <c r="VRB71" s="685"/>
      <c r="VRC71" s="685"/>
      <c r="VRD71" s="685"/>
      <c r="VRE71" s="685"/>
      <c r="VRF71" s="685"/>
      <c r="VRG71" s="685"/>
      <c r="VRH71" s="685"/>
      <c r="VRI71" s="685"/>
      <c r="VRJ71" s="685"/>
      <c r="VRK71" s="685"/>
      <c r="VRL71" s="685"/>
      <c r="VRM71" s="685"/>
      <c r="VRN71" s="685"/>
      <c r="VRO71" s="685"/>
      <c r="VRP71" s="685"/>
      <c r="VRQ71" s="685"/>
      <c r="VRR71" s="685"/>
      <c r="VRS71" s="685"/>
      <c r="VRT71" s="685"/>
      <c r="VRU71" s="685"/>
      <c r="VRV71" s="685"/>
      <c r="VRW71" s="685"/>
      <c r="VRX71" s="685"/>
      <c r="VRY71" s="685"/>
      <c r="VRZ71" s="685"/>
      <c r="VSA71" s="685"/>
      <c r="VSB71" s="685"/>
      <c r="VSC71" s="685"/>
      <c r="VSD71" s="685"/>
      <c r="VSE71" s="685"/>
      <c r="VSF71" s="685"/>
      <c r="VSG71" s="685"/>
      <c r="VSH71" s="685"/>
      <c r="VSI71" s="685"/>
      <c r="VSJ71" s="685"/>
      <c r="VSK71" s="685"/>
      <c r="VSL71" s="685"/>
      <c r="VSM71" s="685"/>
      <c r="VSN71" s="685"/>
      <c r="VSO71" s="685"/>
      <c r="VSP71" s="685"/>
      <c r="VSQ71" s="685"/>
      <c r="VSR71" s="685"/>
      <c r="VSS71" s="685"/>
      <c r="VST71" s="685"/>
      <c r="VSU71" s="685"/>
      <c r="VSV71" s="685"/>
      <c r="VSW71" s="685"/>
      <c r="VSX71" s="685"/>
      <c r="VSY71" s="685"/>
      <c r="VSZ71" s="685"/>
      <c r="VTA71" s="685"/>
      <c r="VTB71" s="685"/>
      <c r="VTC71" s="685"/>
      <c r="VTD71" s="685"/>
      <c r="VTE71" s="685"/>
      <c r="VTF71" s="685"/>
      <c r="VTG71" s="685"/>
      <c r="VTH71" s="685"/>
      <c r="VTI71" s="685"/>
      <c r="VTJ71" s="685"/>
      <c r="VTK71" s="685"/>
      <c r="VTL71" s="685"/>
      <c r="VTM71" s="685"/>
      <c r="VTN71" s="685"/>
      <c r="VTO71" s="685"/>
      <c r="VTP71" s="685"/>
      <c r="VTQ71" s="685"/>
      <c r="VTR71" s="685"/>
      <c r="VTS71" s="685"/>
      <c r="VTT71" s="685"/>
      <c r="VTU71" s="685"/>
      <c r="VTV71" s="685"/>
      <c r="VTW71" s="685"/>
      <c r="VTX71" s="685"/>
      <c r="VTY71" s="685"/>
      <c r="VTZ71" s="685"/>
      <c r="VUA71" s="685"/>
      <c r="VUB71" s="685"/>
      <c r="VUC71" s="685"/>
      <c r="VUD71" s="685"/>
      <c r="VUE71" s="685"/>
      <c r="VUF71" s="685"/>
      <c r="VUG71" s="685"/>
      <c r="VUH71" s="685"/>
      <c r="VUI71" s="685"/>
      <c r="VUJ71" s="685"/>
      <c r="VUK71" s="685"/>
      <c r="VUL71" s="685"/>
      <c r="VUM71" s="685"/>
      <c r="VUN71" s="685"/>
      <c r="VUO71" s="685"/>
      <c r="VUP71" s="685"/>
      <c r="VUQ71" s="685"/>
      <c r="VUR71" s="685"/>
      <c r="VUS71" s="685"/>
      <c r="VUT71" s="685"/>
      <c r="VUU71" s="685"/>
      <c r="VUV71" s="685"/>
      <c r="VUW71" s="685"/>
      <c r="VUX71" s="685"/>
      <c r="VUY71" s="685"/>
      <c r="VUZ71" s="685"/>
      <c r="VVA71" s="685"/>
      <c r="VVB71" s="685"/>
      <c r="VVC71" s="685"/>
      <c r="VVD71" s="685"/>
      <c r="VVE71" s="685"/>
      <c r="VVF71" s="685"/>
      <c r="VVG71" s="685"/>
      <c r="VVH71" s="685"/>
      <c r="VVI71" s="685"/>
      <c r="VVJ71" s="685"/>
      <c r="VVK71" s="685"/>
      <c r="VVL71" s="685"/>
      <c r="VVM71" s="685"/>
      <c r="VVN71" s="685"/>
      <c r="VVO71" s="685"/>
      <c r="VVP71" s="685"/>
      <c r="VVQ71" s="685"/>
      <c r="VVR71" s="685"/>
      <c r="VVS71" s="685"/>
      <c r="VVT71" s="685"/>
      <c r="VVU71" s="685"/>
      <c r="VVV71" s="685"/>
      <c r="VVW71" s="685"/>
      <c r="VVX71" s="685"/>
      <c r="VVY71" s="685"/>
      <c r="VVZ71" s="685"/>
      <c r="VWA71" s="685"/>
      <c r="VWB71" s="685"/>
      <c r="VWC71" s="685"/>
      <c r="VWD71" s="685"/>
      <c r="VWE71" s="685"/>
      <c r="VWF71" s="685"/>
      <c r="VWG71" s="685"/>
      <c r="VWH71" s="685"/>
      <c r="VWI71" s="685"/>
      <c r="VWJ71" s="685"/>
      <c r="VWK71" s="685"/>
      <c r="VWL71" s="685"/>
      <c r="VWM71" s="685"/>
      <c r="VWN71" s="685"/>
      <c r="VWO71" s="685"/>
      <c r="VWP71" s="685"/>
      <c r="VWQ71" s="685"/>
      <c r="VWR71" s="685"/>
      <c r="VWS71" s="685"/>
      <c r="VWT71" s="685"/>
      <c r="VWU71" s="685"/>
      <c r="VWV71" s="685"/>
      <c r="VWW71" s="685"/>
      <c r="VWX71" s="685"/>
      <c r="VWY71" s="685"/>
      <c r="VWZ71" s="685"/>
      <c r="VXA71" s="685"/>
      <c r="VXB71" s="685"/>
      <c r="VXC71" s="685"/>
      <c r="VXD71" s="685"/>
      <c r="VXE71" s="685"/>
      <c r="VXF71" s="685"/>
      <c r="VXG71" s="685"/>
      <c r="VXH71" s="685"/>
      <c r="VXI71" s="685"/>
      <c r="VXJ71" s="685"/>
      <c r="VXK71" s="685"/>
      <c r="VXL71" s="685"/>
      <c r="VXM71" s="685"/>
      <c r="VXN71" s="685"/>
      <c r="VXO71" s="685"/>
      <c r="VXP71" s="685"/>
      <c r="VXQ71" s="685"/>
      <c r="VXR71" s="685"/>
      <c r="VXS71" s="685"/>
      <c r="VXT71" s="685"/>
      <c r="VXU71" s="685"/>
      <c r="VXV71" s="685"/>
      <c r="VXW71" s="685"/>
      <c r="VXX71" s="685"/>
      <c r="VXY71" s="685"/>
      <c r="VXZ71" s="685"/>
      <c r="VYA71" s="685"/>
      <c r="VYB71" s="685"/>
      <c r="VYC71" s="685"/>
      <c r="VYD71" s="685"/>
      <c r="VYE71" s="685"/>
      <c r="VYF71" s="685"/>
      <c r="VYG71" s="685"/>
      <c r="VYH71" s="685"/>
      <c r="VYI71" s="685"/>
      <c r="VYJ71" s="685"/>
      <c r="VYK71" s="685"/>
      <c r="VYL71" s="685"/>
      <c r="VYM71" s="685"/>
      <c r="VYN71" s="685"/>
      <c r="VYO71" s="685"/>
      <c r="VYP71" s="685"/>
      <c r="VYQ71" s="685"/>
      <c r="VYR71" s="685"/>
      <c r="VYS71" s="685"/>
      <c r="VYT71" s="685"/>
      <c r="VYU71" s="685"/>
      <c r="VYV71" s="685"/>
      <c r="VYW71" s="685"/>
      <c r="VYX71" s="685"/>
      <c r="VYY71" s="685"/>
      <c r="VYZ71" s="685"/>
      <c r="VZA71" s="685"/>
      <c r="VZB71" s="685"/>
      <c r="VZC71" s="685"/>
      <c r="VZD71" s="685"/>
      <c r="VZE71" s="685"/>
      <c r="VZF71" s="685"/>
      <c r="VZG71" s="685"/>
      <c r="VZH71" s="685"/>
      <c r="VZI71" s="685"/>
      <c r="VZJ71" s="685"/>
      <c r="VZK71" s="685"/>
      <c r="VZL71" s="685"/>
      <c r="VZM71" s="685"/>
      <c r="VZN71" s="685"/>
      <c r="VZO71" s="685"/>
      <c r="VZP71" s="685"/>
      <c r="VZQ71" s="685"/>
      <c r="VZR71" s="685"/>
      <c r="VZS71" s="685"/>
      <c r="VZT71" s="685"/>
      <c r="VZU71" s="685"/>
      <c r="VZV71" s="685"/>
      <c r="VZW71" s="685"/>
      <c r="VZX71" s="685"/>
      <c r="VZY71" s="685"/>
      <c r="VZZ71" s="685"/>
      <c r="WAA71" s="685"/>
      <c r="WAB71" s="685"/>
      <c r="WAC71" s="685"/>
      <c r="WAD71" s="685"/>
      <c r="WAE71" s="685"/>
      <c r="WAF71" s="685"/>
      <c r="WAG71" s="685"/>
      <c r="WAH71" s="685"/>
      <c r="WAI71" s="685"/>
      <c r="WAJ71" s="685"/>
      <c r="WAK71" s="685"/>
      <c r="WAL71" s="685"/>
      <c r="WAM71" s="685"/>
      <c r="WAN71" s="685"/>
      <c r="WAO71" s="685"/>
      <c r="WAP71" s="685"/>
      <c r="WAQ71" s="685"/>
      <c r="WAR71" s="685"/>
      <c r="WAS71" s="685"/>
      <c r="WAT71" s="685"/>
      <c r="WAU71" s="685"/>
      <c r="WAV71" s="685"/>
      <c r="WAW71" s="685"/>
      <c r="WAX71" s="685"/>
      <c r="WAY71" s="685"/>
      <c r="WAZ71" s="685"/>
      <c r="WBA71" s="685"/>
      <c r="WBB71" s="685"/>
      <c r="WBC71" s="685"/>
      <c r="WBD71" s="685"/>
      <c r="WBE71" s="685"/>
      <c r="WBF71" s="685"/>
      <c r="WBG71" s="685"/>
      <c r="WBH71" s="685"/>
      <c r="WBI71" s="685"/>
      <c r="WBJ71" s="685"/>
      <c r="WBK71" s="685"/>
      <c r="WBL71" s="685"/>
      <c r="WBM71" s="685"/>
      <c r="WBN71" s="685"/>
      <c r="WBO71" s="685"/>
      <c r="WBP71" s="685"/>
      <c r="WBQ71" s="685"/>
      <c r="WBR71" s="685"/>
      <c r="WBS71" s="685"/>
      <c r="WBT71" s="685"/>
      <c r="WBU71" s="685"/>
      <c r="WBV71" s="685"/>
      <c r="WBW71" s="685"/>
      <c r="WBX71" s="685"/>
      <c r="WBY71" s="685"/>
      <c r="WBZ71" s="685"/>
      <c r="WCA71" s="685"/>
      <c r="WCB71" s="685"/>
      <c r="WCC71" s="685"/>
      <c r="WCD71" s="685"/>
      <c r="WCE71" s="685"/>
      <c r="WCF71" s="685"/>
      <c r="WCG71" s="685"/>
      <c r="WCH71" s="685"/>
      <c r="WCI71" s="685"/>
      <c r="WCJ71" s="685"/>
      <c r="WCK71" s="685"/>
      <c r="WCL71" s="685"/>
      <c r="WCM71" s="685"/>
      <c r="WCN71" s="685"/>
      <c r="WCO71" s="685"/>
      <c r="WCP71" s="685"/>
      <c r="WCQ71" s="685"/>
      <c r="WCR71" s="685"/>
      <c r="WCS71" s="685"/>
      <c r="WCT71" s="685"/>
      <c r="WCU71" s="685"/>
      <c r="WCV71" s="685"/>
      <c r="WCW71" s="685"/>
      <c r="WCX71" s="685"/>
      <c r="WCY71" s="685"/>
      <c r="WCZ71" s="685"/>
      <c r="WDA71" s="685"/>
      <c r="WDB71" s="685"/>
      <c r="WDC71" s="685"/>
      <c r="WDD71" s="685"/>
      <c r="WDE71" s="685"/>
      <c r="WDF71" s="685"/>
      <c r="WDG71" s="685"/>
      <c r="WDH71" s="685"/>
      <c r="WDI71" s="685"/>
      <c r="WDJ71" s="685"/>
      <c r="WDK71" s="685"/>
      <c r="WDL71" s="685"/>
      <c r="WDM71" s="685"/>
      <c r="WDN71" s="685"/>
      <c r="WDO71" s="685"/>
      <c r="WDP71" s="685"/>
      <c r="WDQ71" s="685"/>
      <c r="WDR71" s="685"/>
      <c r="WDS71" s="685"/>
      <c r="WDT71" s="685"/>
      <c r="WDU71" s="685"/>
      <c r="WDV71" s="685"/>
      <c r="WDW71" s="685"/>
      <c r="WDX71" s="685"/>
      <c r="WDY71" s="685"/>
      <c r="WDZ71" s="685"/>
      <c r="WEA71" s="685"/>
      <c r="WEB71" s="685"/>
      <c r="WEC71" s="685"/>
      <c r="WED71" s="685"/>
      <c r="WEE71" s="685"/>
      <c r="WEF71" s="685"/>
      <c r="WEG71" s="685"/>
      <c r="WEH71" s="685"/>
      <c r="WEI71" s="685"/>
      <c r="WEJ71" s="685"/>
      <c r="WEK71" s="685"/>
      <c r="WEL71" s="685"/>
      <c r="WEM71" s="685"/>
      <c r="WEN71" s="685"/>
      <c r="WEO71" s="685"/>
      <c r="WEP71" s="685"/>
      <c r="WEQ71" s="685"/>
      <c r="WER71" s="685"/>
      <c r="WES71" s="685"/>
      <c r="WET71" s="685"/>
      <c r="WEU71" s="685"/>
      <c r="WEV71" s="685"/>
      <c r="WEW71" s="685"/>
      <c r="WEX71" s="685"/>
      <c r="WEY71" s="685"/>
      <c r="WEZ71" s="685"/>
      <c r="WFA71" s="685"/>
      <c r="WFB71" s="685"/>
      <c r="WFC71" s="685"/>
      <c r="WFD71" s="685"/>
      <c r="WFE71" s="685"/>
      <c r="WFF71" s="685"/>
      <c r="WFG71" s="685"/>
      <c r="WFH71" s="685"/>
      <c r="WFI71" s="685"/>
      <c r="WFJ71" s="685"/>
      <c r="WFK71" s="685"/>
      <c r="WFL71" s="685"/>
      <c r="WFM71" s="685"/>
      <c r="WFN71" s="685"/>
      <c r="WFO71" s="685"/>
      <c r="WFP71" s="685"/>
      <c r="WFQ71" s="685"/>
      <c r="WFR71" s="685"/>
      <c r="WFS71" s="685"/>
      <c r="WFT71" s="685"/>
      <c r="WFU71" s="685"/>
      <c r="WFV71" s="685"/>
      <c r="WFW71" s="685"/>
      <c r="WFX71" s="685"/>
      <c r="WFY71" s="685"/>
      <c r="WFZ71" s="685"/>
      <c r="WGA71" s="685"/>
      <c r="WGB71" s="685"/>
      <c r="WGC71" s="685"/>
      <c r="WGD71" s="685"/>
      <c r="WGE71" s="685"/>
      <c r="WGF71" s="685"/>
      <c r="WGG71" s="685"/>
      <c r="WGH71" s="685"/>
      <c r="WGI71" s="685"/>
      <c r="WGJ71" s="685"/>
      <c r="WGK71" s="685"/>
      <c r="WGL71" s="685"/>
      <c r="WGM71" s="685"/>
      <c r="WGN71" s="685"/>
      <c r="WGO71" s="685"/>
      <c r="WGP71" s="685"/>
      <c r="WGQ71" s="685"/>
      <c r="WGR71" s="685"/>
      <c r="WGS71" s="685"/>
      <c r="WGT71" s="685"/>
      <c r="WGU71" s="685"/>
      <c r="WGV71" s="685"/>
      <c r="WGW71" s="685"/>
      <c r="WGX71" s="685"/>
      <c r="WGY71" s="685"/>
      <c r="WGZ71" s="685"/>
      <c r="WHA71" s="685"/>
      <c r="WHB71" s="685"/>
      <c r="WHC71" s="685"/>
      <c r="WHD71" s="685"/>
      <c r="WHE71" s="685"/>
      <c r="WHF71" s="685"/>
      <c r="WHG71" s="685"/>
      <c r="WHH71" s="685"/>
      <c r="WHI71" s="685"/>
      <c r="WHJ71" s="685"/>
      <c r="WHK71" s="685"/>
      <c r="WHL71" s="685"/>
      <c r="WHM71" s="685"/>
      <c r="WHN71" s="685"/>
      <c r="WHO71" s="685"/>
      <c r="WHP71" s="685"/>
      <c r="WHQ71" s="685"/>
      <c r="WHR71" s="685"/>
      <c r="WHS71" s="685"/>
      <c r="WHT71" s="685"/>
      <c r="WHU71" s="685"/>
      <c r="WHV71" s="685"/>
      <c r="WHW71" s="685"/>
      <c r="WHX71" s="685"/>
      <c r="WHY71" s="685"/>
      <c r="WHZ71" s="685"/>
      <c r="WIA71" s="685"/>
      <c r="WIB71" s="685"/>
      <c r="WIC71" s="685"/>
      <c r="WID71" s="685"/>
      <c r="WIE71" s="685"/>
      <c r="WIF71" s="685"/>
      <c r="WIG71" s="685"/>
      <c r="WIH71" s="685"/>
      <c r="WII71" s="685"/>
      <c r="WIJ71" s="685"/>
      <c r="WIK71" s="685"/>
      <c r="WIL71" s="685"/>
      <c r="WIM71" s="685"/>
      <c r="WIN71" s="685"/>
      <c r="WIO71" s="685"/>
      <c r="WIP71" s="685"/>
      <c r="WIQ71" s="685"/>
      <c r="WIR71" s="685"/>
      <c r="WIS71" s="685"/>
      <c r="WIT71" s="685"/>
      <c r="WIU71" s="685"/>
      <c r="WIV71" s="685"/>
      <c r="WIW71" s="685"/>
      <c r="WIX71" s="685"/>
      <c r="WIY71" s="685"/>
      <c r="WIZ71" s="685"/>
      <c r="WJA71" s="685"/>
      <c r="WJB71" s="685"/>
      <c r="WJC71" s="685"/>
      <c r="WJD71" s="685"/>
      <c r="WJE71" s="685"/>
      <c r="WJF71" s="685"/>
      <c r="WJG71" s="685"/>
      <c r="WJH71" s="685"/>
      <c r="WJI71" s="685"/>
      <c r="WJJ71" s="685"/>
      <c r="WJK71" s="685"/>
      <c r="WJL71" s="685"/>
      <c r="WJM71" s="685"/>
      <c r="WJN71" s="685"/>
      <c r="WJO71" s="685"/>
      <c r="WJP71" s="685"/>
      <c r="WJQ71" s="685"/>
      <c r="WJR71" s="685"/>
      <c r="WJS71" s="685"/>
      <c r="WJT71" s="685"/>
      <c r="WJU71" s="685"/>
      <c r="WJV71" s="685"/>
      <c r="WJW71" s="685"/>
      <c r="WJX71" s="685"/>
      <c r="WJY71" s="685"/>
      <c r="WJZ71" s="685"/>
      <c r="WKA71" s="685"/>
      <c r="WKB71" s="685"/>
      <c r="WKC71" s="685"/>
      <c r="WKD71" s="685"/>
      <c r="WKE71" s="685"/>
      <c r="WKF71" s="685"/>
      <c r="WKG71" s="685"/>
      <c r="WKH71" s="685"/>
      <c r="WKI71" s="685"/>
      <c r="WKJ71" s="685"/>
      <c r="WKK71" s="685"/>
      <c r="WKL71" s="685"/>
      <c r="WKM71" s="685"/>
      <c r="WKN71" s="685"/>
      <c r="WKO71" s="685"/>
      <c r="WKP71" s="685"/>
      <c r="WKQ71" s="685"/>
      <c r="WKR71" s="685"/>
      <c r="WKS71" s="685"/>
      <c r="WKT71" s="685"/>
      <c r="WKU71" s="685"/>
      <c r="WKV71" s="685"/>
      <c r="WKW71" s="685"/>
      <c r="WKX71" s="685"/>
      <c r="WKY71" s="685"/>
      <c r="WKZ71" s="685"/>
      <c r="WLA71" s="685"/>
      <c r="WLB71" s="685"/>
      <c r="WLC71" s="685"/>
      <c r="WLD71" s="685"/>
      <c r="WLE71" s="685"/>
      <c r="WLF71" s="685"/>
      <c r="WLG71" s="685"/>
      <c r="WLH71" s="685"/>
      <c r="WLI71" s="685"/>
      <c r="WLJ71" s="685"/>
      <c r="WLK71" s="685"/>
      <c r="WLL71" s="685"/>
      <c r="WLM71" s="685"/>
      <c r="WLN71" s="685"/>
      <c r="WLO71" s="685"/>
      <c r="WLP71" s="685"/>
      <c r="WLQ71" s="685"/>
      <c r="WLR71" s="685"/>
      <c r="WLS71" s="685"/>
      <c r="WLT71" s="685"/>
      <c r="WLU71" s="685"/>
      <c r="WLV71" s="685"/>
      <c r="WLW71" s="685"/>
      <c r="WLX71" s="685"/>
      <c r="WLY71" s="685"/>
      <c r="WLZ71" s="685"/>
      <c r="WMA71" s="685"/>
      <c r="WMB71" s="685"/>
      <c r="WMC71" s="685"/>
      <c r="WMD71" s="685"/>
      <c r="WME71" s="685"/>
      <c r="WMF71" s="685"/>
      <c r="WMG71" s="685"/>
      <c r="WMH71" s="685"/>
      <c r="WMI71" s="685"/>
      <c r="WMJ71" s="685"/>
      <c r="WMK71" s="685"/>
      <c r="WML71" s="685"/>
      <c r="WMM71" s="685"/>
      <c r="WMN71" s="685"/>
      <c r="WMO71" s="685"/>
      <c r="WMP71" s="685"/>
      <c r="WMQ71" s="685"/>
      <c r="WMR71" s="685"/>
      <c r="WMS71" s="685"/>
      <c r="WMT71" s="685"/>
      <c r="WMU71" s="685"/>
      <c r="WMV71" s="685"/>
      <c r="WMW71" s="685"/>
      <c r="WMX71" s="685"/>
      <c r="WMY71" s="685"/>
      <c r="WMZ71" s="685"/>
      <c r="WNA71" s="685"/>
      <c r="WNB71" s="685"/>
      <c r="WNC71" s="685"/>
      <c r="WND71" s="685"/>
      <c r="WNE71" s="685"/>
      <c r="WNF71" s="685"/>
      <c r="WNG71" s="685"/>
      <c r="WNH71" s="685"/>
      <c r="WNI71" s="685"/>
      <c r="WNJ71" s="685"/>
      <c r="WNK71" s="685"/>
      <c r="WNL71" s="685"/>
      <c r="WNM71" s="685"/>
      <c r="WNN71" s="685"/>
      <c r="WNO71" s="685"/>
      <c r="WNP71" s="685"/>
      <c r="WNQ71" s="685"/>
      <c r="WNR71" s="685"/>
      <c r="WNS71" s="685"/>
      <c r="WNT71" s="685"/>
      <c r="WNU71" s="685"/>
      <c r="WNV71" s="685"/>
      <c r="WNW71" s="685"/>
      <c r="WNX71" s="685"/>
      <c r="WNY71" s="685"/>
      <c r="WNZ71" s="685"/>
      <c r="WOA71" s="685"/>
      <c r="WOB71" s="685"/>
      <c r="WOC71" s="685"/>
      <c r="WOD71" s="685"/>
      <c r="WOE71" s="685"/>
      <c r="WOF71" s="685"/>
      <c r="WOG71" s="685"/>
      <c r="WOH71" s="685"/>
      <c r="WOI71" s="685"/>
      <c r="WOJ71" s="685"/>
      <c r="WOK71" s="685"/>
      <c r="WOL71" s="685"/>
      <c r="WOM71" s="685"/>
      <c r="WON71" s="685"/>
      <c r="WOO71" s="685"/>
      <c r="WOP71" s="685"/>
      <c r="WOQ71" s="685"/>
      <c r="WOR71" s="685"/>
      <c r="WOS71" s="685"/>
      <c r="WOT71" s="685"/>
      <c r="WOU71" s="685"/>
      <c r="WOV71" s="685"/>
      <c r="WOW71" s="685"/>
      <c r="WOX71" s="685"/>
      <c r="WOY71" s="685"/>
      <c r="WOZ71" s="685"/>
      <c r="WPA71" s="685"/>
      <c r="WPB71" s="685"/>
      <c r="WPC71" s="685"/>
      <c r="WPD71" s="685"/>
      <c r="WPE71" s="685"/>
      <c r="WPF71" s="685"/>
      <c r="WPG71" s="685"/>
      <c r="WPH71" s="685"/>
      <c r="WPI71" s="685"/>
      <c r="WPJ71" s="685"/>
      <c r="WPK71" s="685"/>
      <c r="WPL71" s="685"/>
      <c r="WPM71" s="685"/>
      <c r="WPN71" s="685"/>
      <c r="WPO71" s="685"/>
      <c r="WPP71" s="685"/>
      <c r="WPQ71" s="685"/>
      <c r="WPR71" s="685"/>
      <c r="WPS71" s="685"/>
      <c r="WPT71" s="685"/>
      <c r="WPU71" s="685"/>
      <c r="WPV71" s="685"/>
      <c r="WPW71" s="685"/>
      <c r="WPX71" s="685"/>
      <c r="WPY71" s="685"/>
      <c r="WPZ71" s="685"/>
      <c r="WQA71" s="685"/>
      <c r="WQB71" s="685"/>
      <c r="WQC71" s="685"/>
      <c r="WQD71" s="685"/>
      <c r="WQE71" s="685"/>
      <c r="WQF71" s="685"/>
      <c r="WQG71" s="685"/>
      <c r="WQH71" s="685"/>
      <c r="WQI71" s="685"/>
      <c r="WQJ71" s="685"/>
      <c r="WQK71" s="685"/>
      <c r="WQL71" s="685"/>
      <c r="WQM71" s="685"/>
      <c r="WQN71" s="685"/>
      <c r="WQO71" s="685"/>
      <c r="WQP71" s="685"/>
      <c r="WQQ71" s="685"/>
      <c r="WQR71" s="685"/>
      <c r="WQS71" s="685"/>
      <c r="WQT71" s="685"/>
      <c r="WQU71" s="685"/>
      <c r="WQV71" s="685"/>
      <c r="WQW71" s="685"/>
      <c r="WQX71" s="685"/>
      <c r="WQY71" s="685"/>
      <c r="WQZ71" s="685"/>
      <c r="WRA71" s="685"/>
      <c r="WRB71" s="685"/>
      <c r="WRC71" s="685"/>
      <c r="WRD71" s="685"/>
      <c r="WRE71" s="685"/>
      <c r="WRF71" s="685"/>
      <c r="WRG71" s="685"/>
      <c r="WRH71" s="685"/>
      <c r="WRI71" s="685"/>
      <c r="WRJ71" s="685"/>
      <c r="WRK71" s="685"/>
      <c r="WRL71" s="685"/>
      <c r="WRM71" s="685"/>
      <c r="WRN71" s="685"/>
      <c r="WRO71" s="685"/>
      <c r="WRP71" s="685"/>
      <c r="WRQ71" s="685"/>
      <c r="WRR71" s="685"/>
      <c r="WRS71" s="685"/>
      <c r="WRT71" s="685"/>
      <c r="WRU71" s="685"/>
      <c r="WRV71" s="685"/>
      <c r="WRW71" s="685"/>
      <c r="WRX71" s="685"/>
      <c r="WRY71" s="685"/>
      <c r="WRZ71" s="685"/>
      <c r="WSA71" s="685"/>
      <c r="WSB71" s="685"/>
      <c r="WSC71" s="685"/>
      <c r="WSD71" s="685"/>
      <c r="WSE71" s="685"/>
      <c r="WSF71" s="685"/>
      <c r="WSG71" s="685"/>
      <c r="WSH71" s="685"/>
      <c r="WSI71" s="685"/>
      <c r="WSJ71" s="685"/>
      <c r="WSK71" s="685"/>
      <c r="WSL71" s="685"/>
      <c r="WSM71" s="685"/>
      <c r="WSN71" s="685"/>
      <c r="WSO71" s="685"/>
      <c r="WSP71" s="685"/>
      <c r="WSQ71" s="685"/>
      <c r="WSR71" s="685"/>
      <c r="WSS71" s="685"/>
      <c r="WST71" s="685"/>
      <c r="WSU71" s="685"/>
      <c r="WSV71" s="685"/>
      <c r="WSW71" s="685"/>
      <c r="WSX71" s="685"/>
      <c r="WSY71" s="685"/>
      <c r="WSZ71" s="685"/>
      <c r="WTA71" s="685"/>
      <c r="WTB71" s="685"/>
      <c r="WTC71" s="685"/>
      <c r="WTD71" s="685"/>
      <c r="WTE71" s="685"/>
      <c r="WTF71" s="685"/>
      <c r="WTG71" s="685"/>
      <c r="WTH71" s="685"/>
      <c r="WTI71" s="685"/>
      <c r="WTJ71" s="685"/>
      <c r="WTK71" s="685"/>
      <c r="WTL71" s="685"/>
      <c r="WTM71" s="685"/>
      <c r="WTN71" s="685"/>
      <c r="WTO71" s="685"/>
      <c r="WTP71" s="685"/>
      <c r="WTQ71" s="685"/>
      <c r="WTR71" s="685"/>
      <c r="WTS71" s="685"/>
      <c r="WTT71" s="685"/>
      <c r="WTU71" s="685"/>
      <c r="WTV71" s="685"/>
      <c r="WTW71" s="685"/>
      <c r="WTX71" s="685"/>
      <c r="WTY71" s="685"/>
      <c r="WTZ71" s="685"/>
      <c r="WUA71" s="685"/>
      <c r="WUB71" s="685"/>
      <c r="WUC71" s="685"/>
      <c r="WUD71" s="685"/>
      <c r="WUE71" s="685"/>
      <c r="WUF71" s="685"/>
      <c r="WUG71" s="685"/>
      <c r="WUH71" s="685"/>
      <c r="WUI71" s="685"/>
      <c r="WUJ71" s="685"/>
      <c r="WUK71" s="685"/>
      <c r="WUL71" s="685"/>
      <c r="WUM71" s="685"/>
      <c r="WUN71" s="685"/>
      <c r="WUO71" s="685"/>
      <c r="WUP71" s="685"/>
      <c r="WUQ71" s="685"/>
      <c r="WUR71" s="685"/>
      <c r="WUS71" s="685"/>
      <c r="WUT71" s="685"/>
      <c r="WUU71" s="685"/>
      <c r="WUV71" s="685"/>
      <c r="WUW71" s="685"/>
      <c r="WUX71" s="685"/>
      <c r="WUY71" s="685"/>
      <c r="WUZ71" s="685"/>
      <c r="WVA71" s="685"/>
      <c r="WVB71" s="685"/>
      <c r="WVC71" s="685"/>
      <c r="WVD71" s="685"/>
      <c r="WVE71" s="685"/>
      <c r="WVF71" s="685"/>
      <c r="WVG71" s="685"/>
      <c r="WVH71" s="685"/>
      <c r="WVI71" s="685"/>
      <c r="WVJ71" s="685"/>
      <c r="WVK71" s="685"/>
      <c r="WVL71" s="685"/>
      <c r="WVM71" s="685"/>
      <c r="WVN71" s="685"/>
      <c r="WVO71" s="685"/>
      <c r="WVP71" s="685"/>
      <c r="WVQ71" s="685"/>
      <c r="WVR71" s="685"/>
      <c r="WVS71" s="685"/>
      <c r="WVT71" s="685"/>
      <c r="WVU71" s="685"/>
      <c r="WVV71" s="685"/>
      <c r="WVW71" s="685"/>
      <c r="WVX71" s="685"/>
      <c r="WVY71" s="685"/>
      <c r="WVZ71" s="685"/>
      <c r="WWA71" s="685"/>
      <c r="WWB71" s="685"/>
      <c r="WWC71" s="685"/>
      <c r="WWD71" s="685"/>
      <c r="WWE71" s="685"/>
      <c r="WWF71" s="685"/>
      <c r="WWG71" s="685"/>
      <c r="WWH71" s="685"/>
      <c r="WWI71" s="685"/>
      <c r="WWJ71" s="685"/>
      <c r="WWK71" s="685"/>
      <c r="WWL71" s="685"/>
      <c r="WWM71" s="685"/>
      <c r="WWN71" s="685"/>
      <c r="WWO71" s="685"/>
      <c r="WWP71" s="685"/>
      <c r="WWQ71" s="685"/>
      <c r="WWR71" s="685"/>
      <c r="WWS71" s="685"/>
      <c r="WWT71" s="685"/>
      <c r="WWU71" s="685"/>
      <c r="WWV71" s="685"/>
      <c r="WWW71" s="685"/>
      <c r="WWX71" s="685"/>
      <c r="WWY71" s="685"/>
      <c r="WWZ71" s="685"/>
      <c r="WXA71" s="685"/>
      <c r="WXB71" s="685"/>
      <c r="WXC71" s="685"/>
      <c r="WXD71" s="685"/>
      <c r="WXE71" s="685"/>
      <c r="WXF71" s="685"/>
      <c r="WXG71" s="685"/>
      <c r="WXH71" s="685"/>
      <c r="WXI71" s="685"/>
      <c r="WXJ71" s="685"/>
      <c r="WXK71" s="685"/>
      <c r="WXL71" s="685"/>
      <c r="WXM71" s="685"/>
      <c r="WXN71" s="685"/>
      <c r="WXO71" s="685"/>
      <c r="WXP71" s="685"/>
      <c r="WXQ71" s="685"/>
      <c r="WXR71" s="685"/>
      <c r="WXS71" s="685"/>
      <c r="WXT71" s="685"/>
      <c r="WXU71" s="685"/>
      <c r="WXV71" s="685"/>
      <c r="WXW71" s="685"/>
      <c r="WXX71" s="685"/>
      <c r="WXY71" s="685"/>
      <c r="WXZ71" s="685"/>
      <c r="WYA71" s="685"/>
      <c r="WYB71" s="685"/>
      <c r="WYC71" s="685"/>
      <c r="WYD71" s="685"/>
      <c r="WYE71" s="685"/>
      <c r="WYF71" s="685"/>
      <c r="WYG71" s="685"/>
      <c r="WYH71" s="685"/>
      <c r="WYI71" s="685"/>
      <c r="WYJ71" s="685"/>
      <c r="WYK71" s="685"/>
      <c r="WYL71" s="685"/>
      <c r="WYM71" s="685"/>
      <c r="WYN71" s="685"/>
      <c r="WYO71" s="685"/>
      <c r="WYP71" s="685"/>
      <c r="WYQ71" s="685"/>
      <c r="WYR71" s="685"/>
      <c r="WYS71" s="685"/>
      <c r="WYT71" s="685"/>
      <c r="WYU71" s="685"/>
      <c r="WYV71" s="685"/>
      <c r="WYW71" s="685"/>
      <c r="WYX71" s="685"/>
      <c r="WYY71" s="685"/>
      <c r="WYZ71" s="685"/>
      <c r="WZA71" s="685"/>
      <c r="WZB71" s="685"/>
      <c r="WZC71" s="685"/>
      <c r="WZD71" s="685"/>
      <c r="WZE71" s="685"/>
      <c r="WZF71" s="685"/>
      <c r="WZG71" s="685"/>
      <c r="WZH71" s="685"/>
      <c r="WZI71" s="685"/>
      <c r="WZJ71" s="685"/>
      <c r="WZK71" s="685"/>
      <c r="WZL71" s="685"/>
      <c r="WZM71" s="685"/>
      <c r="WZN71" s="685"/>
      <c r="WZO71" s="685"/>
      <c r="WZP71" s="685"/>
      <c r="WZQ71" s="685"/>
      <c r="WZR71" s="685"/>
      <c r="WZS71" s="685"/>
      <c r="WZT71" s="685"/>
      <c r="WZU71" s="685"/>
      <c r="WZV71" s="685"/>
      <c r="WZW71" s="685"/>
      <c r="WZX71" s="685"/>
      <c r="WZY71" s="685"/>
      <c r="WZZ71" s="685"/>
      <c r="XAA71" s="685"/>
      <c r="XAB71" s="685"/>
      <c r="XAC71" s="685"/>
      <c r="XAD71" s="685"/>
      <c r="XAE71" s="685"/>
      <c r="XAF71" s="685"/>
      <c r="XAG71" s="685"/>
      <c r="XAH71" s="685"/>
      <c r="XAI71" s="685"/>
      <c r="XAJ71" s="685"/>
      <c r="XAK71" s="685"/>
      <c r="XAL71" s="685"/>
      <c r="XAM71" s="685"/>
      <c r="XAN71" s="685"/>
      <c r="XAO71" s="685"/>
      <c r="XAP71" s="685"/>
      <c r="XAQ71" s="685"/>
      <c r="XAR71" s="685"/>
      <c r="XAS71" s="685"/>
      <c r="XAT71" s="685"/>
      <c r="XAU71" s="685"/>
      <c r="XAV71" s="685"/>
      <c r="XAW71" s="685"/>
      <c r="XAX71" s="685"/>
      <c r="XAY71" s="685"/>
      <c r="XAZ71" s="685"/>
      <c r="XBA71" s="685"/>
      <c r="XBB71" s="685"/>
      <c r="XBC71" s="685"/>
      <c r="XBD71" s="685"/>
      <c r="XBE71" s="685"/>
      <c r="XBF71" s="685"/>
      <c r="XBG71" s="685"/>
      <c r="XBH71" s="685"/>
      <c r="XBI71" s="685"/>
      <c r="XBJ71" s="685"/>
      <c r="XBK71" s="685"/>
      <c r="XBL71" s="685"/>
      <c r="XBM71" s="685"/>
      <c r="XBN71" s="685"/>
      <c r="XBO71" s="685"/>
      <c r="XBP71" s="685"/>
      <c r="XBQ71" s="685"/>
      <c r="XBR71" s="685"/>
      <c r="XBS71" s="685"/>
      <c r="XBT71" s="685"/>
      <c r="XBU71" s="685"/>
      <c r="XBV71" s="685"/>
      <c r="XBW71" s="685"/>
      <c r="XBX71" s="685"/>
      <c r="XBY71" s="685"/>
      <c r="XBZ71" s="685"/>
      <c r="XCA71" s="685"/>
      <c r="XCB71" s="685"/>
      <c r="XCC71" s="685"/>
      <c r="XCD71" s="685"/>
      <c r="XCE71" s="685"/>
      <c r="XCF71" s="685"/>
      <c r="XCG71" s="685"/>
      <c r="XCH71" s="685"/>
      <c r="XCI71" s="685"/>
      <c r="XCJ71" s="685"/>
      <c r="XCK71" s="685"/>
      <c r="XCL71" s="685"/>
      <c r="XCM71" s="685"/>
      <c r="XCN71" s="685"/>
      <c r="XCO71" s="685"/>
      <c r="XCP71" s="685"/>
      <c r="XCQ71" s="685"/>
      <c r="XCR71" s="685"/>
      <c r="XCS71" s="685"/>
      <c r="XCT71" s="685"/>
      <c r="XCU71" s="685"/>
      <c r="XCV71" s="685"/>
      <c r="XCW71" s="685"/>
      <c r="XCX71" s="685"/>
      <c r="XCY71" s="685"/>
      <c r="XCZ71" s="685"/>
      <c r="XDA71" s="685"/>
      <c r="XDB71" s="685"/>
      <c r="XDC71" s="685"/>
      <c r="XDD71" s="685"/>
      <c r="XDE71" s="685"/>
      <c r="XDF71" s="685"/>
      <c r="XDG71" s="685"/>
      <c r="XDH71" s="685"/>
      <c r="XDI71" s="685"/>
      <c r="XDJ71" s="685"/>
      <c r="XDK71" s="685"/>
      <c r="XDL71" s="685"/>
      <c r="XDM71" s="685"/>
      <c r="XDN71" s="685"/>
      <c r="XDO71" s="685"/>
      <c r="XDP71" s="685"/>
      <c r="XDQ71" s="685"/>
      <c r="XDR71" s="685"/>
      <c r="XDS71" s="685"/>
      <c r="XDT71" s="685"/>
      <c r="XDU71" s="685"/>
      <c r="XDV71" s="685"/>
      <c r="XDW71" s="685"/>
      <c r="XDX71" s="685"/>
      <c r="XDY71" s="685"/>
      <c r="XDZ71" s="685"/>
      <c r="XEA71" s="685"/>
      <c r="XEB71" s="685"/>
      <c r="XEC71" s="685"/>
      <c r="XED71" s="685"/>
      <c r="XEE71" s="685"/>
      <c r="XEF71" s="685"/>
      <c r="XEG71" s="685"/>
      <c r="XEH71" s="685"/>
      <c r="XEI71" s="685"/>
      <c r="XEJ71" s="685"/>
      <c r="XEK71" s="685"/>
      <c r="XEL71" s="685"/>
      <c r="XEM71" s="685"/>
      <c r="XEN71" s="685"/>
      <c r="XEO71" s="685"/>
      <c r="XEP71" s="685"/>
      <c r="XEQ71" s="685"/>
      <c r="XER71" s="685"/>
      <c r="XES71" s="685"/>
      <c r="XET71" s="685"/>
      <c r="XEU71" s="685"/>
      <c r="XEV71" s="685"/>
      <c r="XEW71" s="685"/>
      <c r="XEX71" s="685"/>
      <c r="XEY71" s="685"/>
      <c r="XEZ71" s="685"/>
      <c r="XFA71" s="685"/>
      <c r="XFB71" s="685"/>
      <c r="XFC71" s="685"/>
      <c r="XFD71" s="685"/>
    </row>
    <row r="72" spans="1:16384" s="442" customFormat="1" ht="13.5" x14ac:dyDescent="0.25">
      <c r="A72" s="899" t="s">
        <v>2948</v>
      </c>
      <c r="B72" s="900"/>
      <c r="C72" s="900"/>
      <c r="D72" s="900"/>
      <c r="E72" s="900"/>
      <c r="F72" s="900"/>
      <c r="G72" s="900"/>
      <c r="H72" s="900"/>
      <c r="I72" s="900"/>
      <c r="J72" s="900"/>
      <c r="K72" s="900"/>
      <c r="L72" s="900"/>
      <c r="M72" s="900"/>
      <c r="N72" s="900"/>
      <c r="O72" s="900"/>
      <c r="P72" s="900"/>
      <c r="Q72" s="900"/>
      <c r="R72" s="900"/>
      <c r="S72" s="900"/>
      <c r="T72" s="900"/>
      <c r="U72" s="900"/>
      <c r="V72" s="900"/>
      <c r="W72" s="900"/>
      <c r="X72" s="900"/>
      <c r="Y72" s="900"/>
      <c r="Z72" s="900"/>
      <c r="AA72" s="900"/>
      <c r="AB72" s="900"/>
      <c r="AC72" s="900"/>
      <c r="AD72" s="900"/>
      <c r="AE72" s="900"/>
      <c r="AF72" s="900"/>
      <c r="AG72" s="900"/>
      <c r="AH72" s="900"/>
      <c r="AI72" s="900"/>
      <c r="AJ72" s="900"/>
      <c r="AK72" s="900"/>
      <c r="AL72" s="900"/>
      <c r="AM72" s="900"/>
      <c r="AN72" s="900"/>
      <c r="AO72" s="900"/>
      <c r="AP72" s="900"/>
      <c r="AQ72" s="900"/>
      <c r="AR72" s="900"/>
      <c r="AS72" s="900"/>
      <c r="AT72" s="900"/>
      <c r="AU72" s="900"/>
      <c r="AV72" s="900"/>
      <c r="AW72" s="900"/>
      <c r="AX72" s="900"/>
      <c r="AY72" s="900"/>
      <c r="AZ72" s="900"/>
      <c r="BA72" s="900"/>
      <c r="BB72" s="900"/>
      <c r="BC72" s="685"/>
      <c r="BD72" s="685"/>
      <c r="BE72" s="685"/>
      <c r="BF72" s="685"/>
      <c r="BG72" s="685"/>
      <c r="BH72" s="685"/>
      <c r="BI72" s="685"/>
      <c r="BJ72" s="685"/>
      <c r="BK72" s="685"/>
      <c r="BL72" s="685"/>
      <c r="BM72" s="685"/>
      <c r="BN72" s="685"/>
      <c r="BO72" s="685"/>
      <c r="BP72" s="685"/>
      <c r="BQ72" s="685"/>
      <c r="BR72" s="685"/>
      <c r="BS72" s="685"/>
      <c r="BT72" s="685"/>
      <c r="BU72" s="685"/>
      <c r="BV72" s="685"/>
      <c r="BW72" s="685"/>
      <c r="BX72" s="685"/>
      <c r="BY72" s="685"/>
      <c r="BZ72" s="685"/>
      <c r="CA72" s="685"/>
      <c r="CB72" s="685"/>
      <c r="CC72" s="685"/>
      <c r="CD72" s="685"/>
      <c r="CE72" s="685"/>
      <c r="CF72" s="685"/>
      <c r="CG72" s="685"/>
      <c r="CH72" s="685"/>
      <c r="CI72" s="685"/>
      <c r="CJ72" s="685"/>
      <c r="CK72" s="685"/>
      <c r="CL72" s="685"/>
      <c r="CM72" s="685"/>
      <c r="CN72" s="685"/>
      <c r="CO72" s="685"/>
      <c r="CP72" s="685"/>
      <c r="CQ72" s="685"/>
      <c r="CR72" s="685"/>
      <c r="CS72" s="685"/>
      <c r="CT72" s="685"/>
      <c r="CU72" s="685"/>
      <c r="CV72" s="685"/>
      <c r="CW72" s="685"/>
      <c r="CX72" s="685"/>
      <c r="CY72" s="685"/>
      <c r="CZ72" s="685"/>
      <c r="DA72" s="685"/>
      <c r="DB72" s="685"/>
      <c r="DC72" s="685"/>
      <c r="DD72" s="685"/>
      <c r="DE72" s="685"/>
      <c r="DF72" s="685"/>
      <c r="DG72" s="685"/>
      <c r="DH72" s="685"/>
      <c r="DI72" s="685"/>
      <c r="DJ72" s="685"/>
      <c r="DK72" s="685"/>
      <c r="DL72" s="685"/>
      <c r="DM72" s="685"/>
      <c r="DN72" s="685"/>
      <c r="DO72" s="685"/>
      <c r="DP72" s="685"/>
      <c r="DQ72" s="685"/>
      <c r="DR72" s="685"/>
      <c r="DS72" s="685"/>
      <c r="DT72" s="685"/>
      <c r="DU72" s="685"/>
      <c r="DV72" s="685"/>
      <c r="DW72" s="685"/>
      <c r="DX72" s="685"/>
      <c r="DY72" s="685"/>
      <c r="DZ72" s="685"/>
      <c r="EA72" s="685"/>
      <c r="EB72" s="685"/>
      <c r="EC72" s="685"/>
      <c r="ED72" s="685"/>
      <c r="EE72" s="685"/>
      <c r="EF72" s="685"/>
      <c r="EG72" s="685"/>
      <c r="EH72" s="685"/>
      <c r="EI72" s="685"/>
      <c r="EJ72" s="685"/>
      <c r="EK72" s="685"/>
      <c r="EL72" s="685"/>
      <c r="EM72" s="685"/>
      <c r="EN72" s="685"/>
      <c r="EO72" s="685"/>
      <c r="EP72" s="685"/>
      <c r="EQ72" s="685"/>
      <c r="ER72" s="685"/>
      <c r="ES72" s="685"/>
      <c r="ET72" s="685"/>
      <c r="EU72" s="685"/>
      <c r="EV72" s="685"/>
      <c r="EW72" s="685"/>
      <c r="EX72" s="685"/>
      <c r="EY72" s="685"/>
      <c r="EZ72" s="685"/>
      <c r="FA72" s="685"/>
      <c r="FB72" s="685"/>
      <c r="FC72" s="685"/>
      <c r="FD72" s="685"/>
      <c r="FE72" s="685"/>
      <c r="FF72" s="685"/>
      <c r="FG72" s="685"/>
      <c r="FH72" s="685"/>
      <c r="FI72" s="685"/>
      <c r="FJ72" s="685"/>
      <c r="FK72" s="685"/>
      <c r="FL72" s="685"/>
      <c r="FM72" s="685"/>
      <c r="FN72" s="685"/>
      <c r="FO72" s="685"/>
      <c r="FP72" s="685"/>
      <c r="FQ72" s="685"/>
      <c r="FR72" s="685"/>
      <c r="FS72" s="685"/>
      <c r="FT72" s="685"/>
      <c r="FU72" s="685"/>
      <c r="FV72" s="685"/>
      <c r="FW72" s="685"/>
      <c r="FX72" s="685"/>
      <c r="FY72" s="685"/>
      <c r="FZ72" s="685"/>
      <c r="GA72" s="685"/>
      <c r="GB72" s="685"/>
      <c r="GC72" s="685"/>
      <c r="GD72" s="685"/>
      <c r="GE72" s="685"/>
      <c r="GF72" s="685"/>
      <c r="GG72" s="685"/>
      <c r="GH72" s="685"/>
      <c r="GI72" s="685"/>
      <c r="GJ72" s="685"/>
      <c r="GK72" s="685"/>
      <c r="GL72" s="685"/>
      <c r="GM72" s="685"/>
      <c r="GN72" s="685"/>
      <c r="GO72" s="685"/>
      <c r="GP72" s="685"/>
      <c r="GQ72" s="685"/>
      <c r="GR72" s="685"/>
      <c r="GS72" s="685"/>
      <c r="GT72" s="685"/>
      <c r="GU72" s="685"/>
      <c r="GV72" s="685"/>
      <c r="GW72" s="685"/>
      <c r="GX72" s="685"/>
      <c r="GY72" s="685"/>
      <c r="GZ72" s="685"/>
      <c r="HA72" s="685"/>
      <c r="HB72" s="685"/>
      <c r="HC72" s="685"/>
      <c r="HD72" s="685"/>
      <c r="HE72" s="685"/>
      <c r="HF72" s="685"/>
      <c r="HG72" s="685"/>
      <c r="HH72" s="685"/>
      <c r="HI72" s="685"/>
      <c r="HJ72" s="685"/>
      <c r="HK72" s="685"/>
      <c r="HL72" s="685"/>
      <c r="HM72" s="685"/>
      <c r="HN72" s="685"/>
      <c r="HO72" s="685"/>
      <c r="HP72" s="685"/>
      <c r="HQ72" s="685"/>
      <c r="HR72" s="685"/>
      <c r="HS72" s="685"/>
      <c r="HT72" s="685"/>
      <c r="HU72" s="685"/>
      <c r="HV72" s="685"/>
      <c r="HW72" s="685"/>
      <c r="HX72" s="685"/>
      <c r="HY72" s="685"/>
      <c r="HZ72" s="685"/>
      <c r="IA72" s="685"/>
      <c r="IB72" s="685"/>
      <c r="IC72" s="685"/>
      <c r="ID72" s="685"/>
      <c r="IE72" s="685"/>
      <c r="IF72" s="685"/>
      <c r="IG72" s="685"/>
      <c r="IH72" s="685"/>
      <c r="II72" s="685"/>
      <c r="IJ72" s="685"/>
      <c r="IK72" s="685"/>
      <c r="IL72" s="685"/>
      <c r="IM72" s="685"/>
      <c r="IN72" s="685"/>
      <c r="IO72" s="685"/>
      <c r="IP72" s="685"/>
      <c r="IQ72" s="685"/>
      <c r="IR72" s="685"/>
      <c r="IS72" s="685"/>
      <c r="IT72" s="685"/>
      <c r="IU72" s="685"/>
      <c r="IV72" s="685"/>
      <c r="IW72" s="685"/>
      <c r="IX72" s="685"/>
      <c r="IY72" s="685"/>
      <c r="IZ72" s="685"/>
      <c r="JA72" s="685"/>
      <c r="JB72" s="685"/>
      <c r="JC72" s="685"/>
      <c r="JD72" s="685"/>
      <c r="JE72" s="685"/>
      <c r="JF72" s="685"/>
      <c r="JG72" s="685"/>
      <c r="JH72" s="685"/>
      <c r="JI72" s="685"/>
      <c r="JJ72" s="685"/>
      <c r="JK72" s="685"/>
      <c r="JL72" s="685"/>
      <c r="JM72" s="685"/>
      <c r="JN72" s="685"/>
      <c r="JO72" s="685"/>
      <c r="JP72" s="685"/>
      <c r="JQ72" s="685"/>
      <c r="JR72" s="685"/>
      <c r="JS72" s="685"/>
      <c r="JT72" s="685"/>
      <c r="JU72" s="685"/>
      <c r="JV72" s="685"/>
      <c r="JW72" s="685"/>
      <c r="JX72" s="685"/>
      <c r="JY72" s="685"/>
      <c r="JZ72" s="685"/>
      <c r="KA72" s="685"/>
      <c r="KB72" s="685"/>
      <c r="KC72" s="685"/>
      <c r="KD72" s="685"/>
      <c r="KE72" s="685"/>
      <c r="KF72" s="685"/>
      <c r="KG72" s="685"/>
      <c r="KH72" s="685"/>
      <c r="KI72" s="685"/>
      <c r="KJ72" s="685"/>
      <c r="KK72" s="685"/>
      <c r="KL72" s="685"/>
      <c r="KM72" s="685"/>
      <c r="KN72" s="685"/>
      <c r="KO72" s="685"/>
      <c r="KP72" s="685"/>
      <c r="KQ72" s="685"/>
      <c r="KR72" s="685"/>
      <c r="KS72" s="685"/>
      <c r="KT72" s="685"/>
      <c r="KU72" s="685"/>
      <c r="KV72" s="685"/>
      <c r="KW72" s="685"/>
      <c r="KX72" s="685"/>
      <c r="KY72" s="685"/>
      <c r="KZ72" s="685"/>
      <c r="LA72" s="685"/>
      <c r="LB72" s="685"/>
      <c r="LC72" s="685"/>
      <c r="LD72" s="685"/>
      <c r="LE72" s="685"/>
      <c r="LF72" s="685"/>
      <c r="LG72" s="685"/>
      <c r="LH72" s="685"/>
      <c r="LI72" s="685"/>
      <c r="LJ72" s="685"/>
      <c r="LK72" s="685"/>
      <c r="LL72" s="685"/>
      <c r="LM72" s="685"/>
      <c r="LN72" s="685"/>
      <c r="LO72" s="685"/>
      <c r="LP72" s="685"/>
      <c r="LQ72" s="685"/>
      <c r="LR72" s="685"/>
      <c r="LS72" s="685"/>
      <c r="LT72" s="685"/>
      <c r="LU72" s="685"/>
      <c r="LV72" s="685"/>
      <c r="LW72" s="685"/>
      <c r="LX72" s="685"/>
      <c r="LY72" s="685"/>
      <c r="LZ72" s="685"/>
      <c r="MA72" s="685"/>
      <c r="MB72" s="685"/>
      <c r="MC72" s="685"/>
      <c r="MD72" s="685"/>
      <c r="ME72" s="685"/>
      <c r="MF72" s="685"/>
      <c r="MG72" s="685"/>
      <c r="MH72" s="685"/>
      <c r="MI72" s="685"/>
      <c r="MJ72" s="685"/>
      <c r="MK72" s="685"/>
      <c r="ML72" s="685"/>
      <c r="MM72" s="685"/>
      <c r="MN72" s="685"/>
      <c r="MO72" s="685"/>
      <c r="MP72" s="685"/>
      <c r="MQ72" s="685"/>
      <c r="MR72" s="685"/>
      <c r="MS72" s="685"/>
      <c r="MT72" s="685"/>
      <c r="MU72" s="685"/>
      <c r="MV72" s="685"/>
      <c r="MW72" s="685"/>
      <c r="MX72" s="685"/>
      <c r="MY72" s="685"/>
      <c r="MZ72" s="685"/>
      <c r="NA72" s="685"/>
      <c r="NB72" s="685"/>
      <c r="NC72" s="685"/>
      <c r="ND72" s="685"/>
      <c r="NE72" s="685"/>
      <c r="NF72" s="685"/>
      <c r="NG72" s="685"/>
      <c r="NH72" s="685"/>
      <c r="NI72" s="685"/>
      <c r="NJ72" s="685"/>
      <c r="NK72" s="685"/>
      <c r="NL72" s="685"/>
      <c r="NM72" s="685"/>
      <c r="NN72" s="685"/>
      <c r="NO72" s="685"/>
      <c r="NP72" s="685"/>
      <c r="NQ72" s="685"/>
      <c r="NR72" s="685"/>
      <c r="NS72" s="685"/>
      <c r="NT72" s="685"/>
      <c r="NU72" s="685"/>
      <c r="NV72" s="685"/>
      <c r="NW72" s="685"/>
      <c r="NX72" s="685"/>
      <c r="NY72" s="685"/>
      <c r="NZ72" s="685"/>
      <c r="OA72" s="685"/>
      <c r="OB72" s="685"/>
      <c r="OC72" s="685"/>
      <c r="OD72" s="685"/>
      <c r="OE72" s="685"/>
      <c r="OF72" s="685"/>
      <c r="OG72" s="685"/>
      <c r="OH72" s="685"/>
      <c r="OI72" s="685"/>
      <c r="OJ72" s="685"/>
      <c r="OK72" s="685"/>
      <c r="OL72" s="685"/>
      <c r="OM72" s="685"/>
      <c r="ON72" s="685"/>
      <c r="OO72" s="685"/>
      <c r="OP72" s="685"/>
      <c r="OQ72" s="685"/>
      <c r="OR72" s="685"/>
      <c r="OS72" s="685"/>
      <c r="OT72" s="685"/>
      <c r="OU72" s="685"/>
      <c r="OV72" s="685"/>
      <c r="OW72" s="685"/>
      <c r="OX72" s="685"/>
      <c r="OY72" s="685"/>
      <c r="OZ72" s="685"/>
      <c r="PA72" s="685"/>
      <c r="PB72" s="685"/>
      <c r="PC72" s="685"/>
      <c r="PD72" s="685"/>
      <c r="PE72" s="685"/>
      <c r="PF72" s="685"/>
      <c r="PG72" s="685"/>
      <c r="PH72" s="685"/>
      <c r="PI72" s="685"/>
      <c r="PJ72" s="685"/>
      <c r="PK72" s="685"/>
      <c r="PL72" s="685"/>
      <c r="PM72" s="685"/>
      <c r="PN72" s="685"/>
      <c r="PO72" s="685"/>
      <c r="PP72" s="685"/>
      <c r="PQ72" s="685"/>
      <c r="PR72" s="685"/>
      <c r="PS72" s="685"/>
      <c r="PT72" s="685"/>
      <c r="PU72" s="685"/>
      <c r="PV72" s="685"/>
      <c r="PW72" s="685"/>
      <c r="PX72" s="685"/>
      <c r="PY72" s="685"/>
      <c r="PZ72" s="685"/>
      <c r="QA72" s="685"/>
      <c r="QB72" s="685"/>
      <c r="QC72" s="685"/>
      <c r="QD72" s="685"/>
      <c r="QE72" s="685"/>
      <c r="QF72" s="685"/>
      <c r="QG72" s="685"/>
      <c r="QH72" s="685"/>
      <c r="QI72" s="685"/>
      <c r="QJ72" s="685"/>
      <c r="QK72" s="685"/>
      <c r="QL72" s="685"/>
      <c r="QM72" s="685"/>
      <c r="QN72" s="685"/>
      <c r="QO72" s="685"/>
      <c r="QP72" s="685"/>
      <c r="QQ72" s="685"/>
      <c r="QR72" s="685"/>
      <c r="QS72" s="685"/>
      <c r="QT72" s="685"/>
      <c r="QU72" s="685"/>
      <c r="QV72" s="685"/>
      <c r="QW72" s="685"/>
      <c r="QX72" s="685"/>
      <c r="QY72" s="685"/>
      <c r="QZ72" s="685"/>
      <c r="RA72" s="685"/>
      <c r="RB72" s="685"/>
      <c r="RC72" s="685"/>
      <c r="RD72" s="685"/>
      <c r="RE72" s="685"/>
      <c r="RF72" s="685"/>
      <c r="RG72" s="685"/>
      <c r="RH72" s="685"/>
      <c r="RI72" s="685"/>
      <c r="RJ72" s="685"/>
      <c r="RK72" s="685"/>
      <c r="RL72" s="685"/>
      <c r="RM72" s="685"/>
      <c r="RN72" s="685"/>
      <c r="RO72" s="685"/>
      <c r="RP72" s="685"/>
      <c r="RQ72" s="685"/>
      <c r="RR72" s="685"/>
      <c r="RS72" s="685"/>
      <c r="RT72" s="685"/>
      <c r="RU72" s="685"/>
      <c r="RV72" s="685"/>
      <c r="RW72" s="685"/>
      <c r="RX72" s="685"/>
      <c r="RY72" s="685"/>
      <c r="RZ72" s="685"/>
      <c r="SA72" s="685"/>
      <c r="SB72" s="685"/>
      <c r="SC72" s="685"/>
      <c r="SD72" s="685"/>
      <c r="SE72" s="685"/>
      <c r="SF72" s="685"/>
      <c r="SG72" s="685"/>
      <c r="SH72" s="685"/>
      <c r="SI72" s="685"/>
      <c r="SJ72" s="685"/>
      <c r="SK72" s="685"/>
      <c r="SL72" s="685"/>
      <c r="SM72" s="685"/>
      <c r="SN72" s="685"/>
      <c r="SO72" s="685"/>
      <c r="SP72" s="685"/>
      <c r="SQ72" s="685"/>
      <c r="SR72" s="685"/>
      <c r="SS72" s="685"/>
      <c r="ST72" s="685"/>
      <c r="SU72" s="685"/>
      <c r="SV72" s="685"/>
      <c r="SW72" s="685"/>
      <c r="SX72" s="685"/>
      <c r="SY72" s="685"/>
      <c r="SZ72" s="685"/>
      <c r="TA72" s="685"/>
      <c r="TB72" s="685"/>
      <c r="TC72" s="685"/>
      <c r="TD72" s="685"/>
      <c r="TE72" s="685"/>
      <c r="TF72" s="685"/>
      <c r="TG72" s="685"/>
      <c r="TH72" s="685"/>
      <c r="TI72" s="685"/>
      <c r="TJ72" s="685"/>
      <c r="TK72" s="685"/>
      <c r="TL72" s="685"/>
      <c r="TM72" s="685"/>
      <c r="TN72" s="685"/>
      <c r="TO72" s="685"/>
      <c r="TP72" s="685"/>
      <c r="TQ72" s="685"/>
      <c r="TR72" s="685"/>
      <c r="TS72" s="685"/>
      <c r="TT72" s="685"/>
      <c r="TU72" s="685"/>
      <c r="TV72" s="685"/>
      <c r="TW72" s="685"/>
      <c r="TX72" s="685"/>
      <c r="TY72" s="685"/>
      <c r="TZ72" s="685"/>
      <c r="UA72" s="685"/>
      <c r="UB72" s="685"/>
      <c r="UC72" s="685"/>
      <c r="UD72" s="685"/>
      <c r="UE72" s="685"/>
      <c r="UF72" s="685"/>
      <c r="UG72" s="685"/>
      <c r="UH72" s="685"/>
      <c r="UI72" s="685"/>
      <c r="UJ72" s="685"/>
      <c r="UK72" s="685"/>
      <c r="UL72" s="685"/>
      <c r="UM72" s="685"/>
      <c r="UN72" s="685"/>
      <c r="UO72" s="685"/>
      <c r="UP72" s="685"/>
      <c r="UQ72" s="685"/>
      <c r="UR72" s="685"/>
      <c r="US72" s="685"/>
      <c r="UT72" s="685"/>
      <c r="UU72" s="685"/>
      <c r="UV72" s="685"/>
      <c r="UW72" s="685"/>
      <c r="UX72" s="685"/>
      <c r="UY72" s="685"/>
      <c r="UZ72" s="685"/>
      <c r="VA72" s="685"/>
      <c r="VB72" s="685"/>
      <c r="VC72" s="685"/>
      <c r="VD72" s="685"/>
      <c r="VE72" s="685"/>
      <c r="VF72" s="685"/>
      <c r="VG72" s="685"/>
      <c r="VH72" s="685"/>
      <c r="VI72" s="685"/>
      <c r="VJ72" s="685"/>
      <c r="VK72" s="685"/>
      <c r="VL72" s="685"/>
      <c r="VM72" s="685"/>
      <c r="VN72" s="685"/>
      <c r="VO72" s="685"/>
      <c r="VP72" s="685"/>
      <c r="VQ72" s="685"/>
      <c r="VR72" s="685"/>
      <c r="VS72" s="685"/>
      <c r="VT72" s="685"/>
      <c r="VU72" s="685"/>
      <c r="VV72" s="685"/>
      <c r="VW72" s="685"/>
      <c r="VX72" s="685"/>
      <c r="VY72" s="685"/>
      <c r="VZ72" s="685"/>
      <c r="WA72" s="685"/>
      <c r="WB72" s="685"/>
      <c r="WC72" s="685"/>
      <c r="WD72" s="685"/>
      <c r="WE72" s="685"/>
      <c r="WF72" s="685"/>
      <c r="WG72" s="685"/>
      <c r="WH72" s="685"/>
      <c r="WI72" s="685"/>
      <c r="WJ72" s="685"/>
      <c r="WK72" s="685"/>
      <c r="WL72" s="685"/>
      <c r="WM72" s="685"/>
      <c r="WN72" s="685"/>
      <c r="WO72" s="685"/>
      <c r="WP72" s="685"/>
      <c r="WQ72" s="685"/>
      <c r="WR72" s="685"/>
      <c r="WS72" s="685"/>
      <c r="WT72" s="685"/>
      <c r="WU72" s="685"/>
      <c r="WV72" s="685"/>
      <c r="WW72" s="685"/>
      <c r="WX72" s="685"/>
      <c r="WY72" s="685"/>
      <c r="WZ72" s="685"/>
      <c r="XA72" s="685"/>
      <c r="XB72" s="685"/>
      <c r="XC72" s="685"/>
      <c r="XD72" s="685"/>
      <c r="XE72" s="685"/>
      <c r="XF72" s="685"/>
      <c r="XG72" s="685"/>
      <c r="XH72" s="685"/>
      <c r="XI72" s="685"/>
      <c r="XJ72" s="685"/>
      <c r="XK72" s="685"/>
      <c r="XL72" s="685"/>
      <c r="XM72" s="685"/>
      <c r="XN72" s="685"/>
      <c r="XO72" s="685"/>
      <c r="XP72" s="685"/>
      <c r="XQ72" s="685"/>
      <c r="XR72" s="685"/>
      <c r="XS72" s="685"/>
      <c r="XT72" s="685"/>
      <c r="XU72" s="685"/>
      <c r="XV72" s="685"/>
      <c r="XW72" s="685"/>
      <c r="XX72" s="685"/>
      <c r="XY72" s="685"/>
      <c r="XZ72" s="685"/>
      <c r="YA72" s="685"/>
      <c r="YB72" s="685"/>
      <c r="YC72" s="685"/>
      <c r="YD72" s="685"/>
      <c r="YE72" s="685"/>
      <c r="YF72" s="685"/>
      <c r="YG72" s="685"/>
      <c r="YH72" s="685"/>
      <c r="YI72" s="685"/>
      <c r="YJ72" s="685"/>
      <c r="YK72" s="685"/>
      <c r="YL72" s="685"/>
      <c r="YM72" s="685"/>
      <c r="YN72" s="685"/>
      <c r="YO72" s="685"/>
      <c r="YP72" s="685"/>
      <c r="YQ72" s="685"/>
      <c r="YR72" s="685"/>
      <c r="YS72" s="685"/>
      <c r="YT72" s="685"/>
      <c r="YU72" s="685"/>
      <c r="YV72" s="685"/>
      <c r="YW72" s="685"/>
      <c r="YX72" s="685"/>
      <c r="YY72" s="685"/>
      <c r="YZ72" s="685"/>
      <c r="ZA72" s="685"/>
      <c r="ZB72" s="685"/>
      <c r="ZC72" s="685"/>
      <c r="ZD72" s="685"/>
      <c r="ZE72" s="685"/>
      <c r="ZF72" s="685"/>
      <c r="ZG72" s="685"/>
      <c r="ZH72" s="685"/>
      <c r="ZI72" s="685"/>
      <c r="ZJ72" s="685"/>
      <c r="ZK72" s="685"/>
      <c r="ZL72" s="685"/>
      <c r="ZM72" s="685"/>
      <c r="ZN72" s="685"/>
      <c r="ZO72" s="685"/>
      <c r="ZP72" s="685"/>
      <c r="ZQ72" s="685"/>
      <c r="ZR72" s="685"/>
      <c r="ZS72" s="685"/>
      <c r="ZT72" s="685"/>
      <c r="ZU72" s="685"/>
      <c r="ZV72" s="685"/>
      <c r="ZW72" s="685"/>
      <c r="ZX72" s="685"/>
      <c r="ZY72" s="685"/>
      <c r="ZZ72" s="685"/>
      <c r="AAA72" s="685"/>
      <c r="AAB72" s="685"/>
      <c r="AAC72" s="685"/>
      <c r="AAD72" s="685"/>
      <c r="AAE72" s="685"/>
      <c r="AAF72" s="685"/>
      <c r="AAG72" s="685"/>
      <c r="AAH72" s="685"/>
      <c r="AAI72" s="685"/>
      <c r="AAJ72" s="685"/>
      <c r="AAK72" s="685"/>
      <c r="AAL72" s="685"/>
      <c r="AAM72" s="685"/>
      <c r="AAN72" s="685"/>
      <c r="AAO72" s="685"/>
      <c r="AAP72" s="685"/>
      <c r="AAQ72" s="685"/>
      <c r="AAR72" s="685"/>
      <c r="AAS72" s="685"/>
      <c r="AAT72" s="685"/>
      <c r="AAU72" s="685"/>
      <c r="AAV72" s="685"/>
      <c r="AAW72" s="685"/>
      <c r="AAX72" s="685"/>
      <c r="AAY72" s="685"/>
      <c r="AAZ72" s="685"/>
      <c r="ABA72" s="685"/>
      <c r="ABB72" s="685"/>
      <c r="ABC72" s="685"/>
      <c r="ABD72" s="685"/>
      <c r="ABE72" s="685"/>
      <c r="ABF72" s="685"/>
      <c r="ABG72" s="685"/>
      <c r="ABH72" s="685"/>
      <c r="ABI72" s="685"/>
      <c r="ABJ72" s="685"/>
      <c r="ABK72" s="685"/>
      <c r="ABL72" s="685"/>
      <c r="ABM72" s="685"/>
      <c r="ABN72" s="685"/>
      <c r="ABO72" s="685"/>
      <c r="ABP72" s="685"/>
      <c r="ABQ72" s="685"/>
      <c r="ABR72" s="685"/>
      <c r="ABS72" s="685"/>
      <c r="ABT72" s="685"/>
      <c r="ABU72" s="685"/>
      <c r="ABV72" s="685"/>
      <c r="ABW72" s="685"/>
      <c r="ABX72" s="685"/>
      <c r="ABY72" s="685"/>
      <c r="ABZ72" s="685"/>
      <c r="ACA72" s="685"/>
      <c r="ACB72" s="685"/>
      <c r="ACC72" s="685"/>
      <c r="ACD72" s="685"/>
      <c r="ACE72" s="685"/>
      <c r="ACF72" s="685"/>
      <c r="ACG72" s="685"/>
      <c r="ACH72" s="685"/>
      <c r="ACI72" s="685"/>
      <c r="ACJ72" s="685"/>
      <c r="ACK72" s="685"/>
      <c r="ACL72" s="685"/>
      <c r="ACM72" s="685"/>
      <c r="ACN72" s="685"/>
      <c r="ACO72" s="685"/>
      <c r="ACP72" s="685"/>
      <c r="ACQ72" s="685"/>
      <c r="ACR72" s="685"/>
      <c r="ACS72" s="685"/>
      <c r="ACT72" s="685"/>
      <c r="ACU72" s="685"/>
      <c r="ACV72" s="685"/>
      <c r="ACW72" s="685"/>
      <c r="ACX72" s="685"/>
      <c r="ACY72" s="685"/>
      <c r="ACZ72" s="685"/>
      <c r="ADA72" s="685"/>
      <c r="ADB72" s="685"/>
      <c r="ADC72" s="685"/>
      <c r="ADD72" s="685"/>
      <c r="ADE72" s="685"/>
      <c r="ADF72" s="685"/>
      <c r="ADG72" s="685"/>
      <c r="ADH72" s="685"/>
      <c r="ADI72" s="685"/>
      <c r="ADJ72" s="685"/>
      <c r="ADK72" s="685"/>
      <c r="ADL72" s="685"/>
      <c r="ADM72" s="685"/>
      <c r="ADN72" s="685"/>
      <c r="ADO72" s="685"/>
      <c r="ADP72" s="685"/>
      <c r="ADQ72" s="685"/>
      <c r="ADR72" s="685"/>
      <c r="ADS72" s="685"/>
      <c r="ADT72" s="685"/>
      <c r="ADU72" s="685"/>
      <c r="ADV72" s="685"/>
      <c r="ADW72" s="685"/>
      <c r="ADX72" s="685"/>
      <c r="ADY72" s="685"/>
      <c r="ADZ72" s="685"/>
      <c r="AEA72" s="685"/>
      <c r="AEB72" s="685"/>
      <c r="AEC72" s="685"/>
      <c r="AED72" s="685"/>
      <c r="AEE72" s="685"/>
      <c r="AEF72" s="685"/>
      <c r="AEG72" s="685"/>
      <c r="AEH72" s="685"/>
      <c r="AEI72" s="685"/>
      <c r="AEJ72" s="685"/>
      <c r="AEK72" s="685"/>
      <c r="AEL72" s="685"/>
      <c r="AEM72" s="685"/>
      <c r="AEN72" s="685"/>
      <c r="AEO72" s="685"/>
      <c r="AEP72" s="685"/>
      <c r="AEQ72" s="685"/>
      <c r="AER72" s="685"/>
      <c r="AES72" s="685"/>
      <c r="AET72" s="685"/>
      <c r="AEU72" s="685"/>
      <c r="AEV72" s="685"/>
      <c r="AEW72" s="685"/>
      <c r="AEX72" s="685"/>
      <c r="AEY72" s="685"/>
      <c r="AEZ72" s="685"/>
      <c r="AFA72" s="685"/>
      <c r="AFB72" s="685"/>
      <c r="AFC72" s="685"/>
      <c r="AFD72" s="685"/>
      <c r="AFE72" s="685"/>
      <c r="AFF72" s="685"/>
      <c r="AFG72" s="685"/>
      <c r="AFH72" s="685"/>
      <c r="AFI72" s="685"/>
      <c r="AFJ72" s="685"/>
      <c r="AFK72" s="685"/>
      <c r="AFL72" s="685"/>
      <c r="AFM72" s="685"/>
      <c r="AFN72" s="685"/>
      <c r="AFO72" s="685"/>
      <c r="AFP72" s="685"/>
      <c r="AFQ72" s="685"/>
      <c r="AFR72" s="685"/>
      <c r="AFS72" s="685"/>
      <c r="AFT72" s="685"/>
      <c r="AFU72" s="685"/>
      <c r="AFV72" s="685"/>
      <c r="AFW72" s="685"/>
      <c r="AFX72" s="685"/>
      <c r="AFY72" s="685"/>
      <c r="AFZ72" s="685"/>
      <c r="AGA72" s="685"/>
      <c r="AGB72" s="685"/>
      <c r="AGC72" s="685"/>
      <c r="AGD72" s="685"/>
      <c r="AGE72" s="685"/>
      <c r="AGF72" s="685"/>
      <c r="AGG72" s="685"/>
      <c r="AGH72" s="685"/>
      <c r="AGI72" s="685"/>
      <c r="AGJ72" s="685"/>
      <c r="AGK72" s="685"/>
      <c r="AGL72" s="685"/>
      <c r="AGM72" s="685"/>
      <c r="AGN72" s="685"/>
      <c r="AGO72" s="685"/>
      <c r="AGP72" s="685"/>
      <c r="AGQ72" s="685"/>
      <c r="AGR72" s="685"/>
      <c r="AGS72" s="685"/>
      <c r="AGT72" s="685"/>
      <c r="AGU72" s="685"/>
      <c r="AGV72" s="685"/>
      <c r="AGW72" s="685"/>
      <c r="AGX72" s="685"/>
      <c r="AGY72" s="685"/>
      <c r="AGZ72" s="685"/>
      <c r="AHA72" s="685"/>
      <c r="AHB72" s="685"/>
      <c r="AHC72" s="685"/>
      <c r="AHD72" s="685"/>
      <c r="AHE72" s="685"/>
      <c r="AHF72" s="685"/>
      <c r="AHG72" s="685"/>
      <c r="AHH72" s="685"/>
      <c r="AHI72" s="685"/>
      <c r="AHJ72" s="685"/>
      <c r="AHK72" s="685"/>
      <c r="AHL72" s="685"/>
      <c r="AHM72" s="685"/>
      <c r="AHN72" s="685"/>
      <c r="AHO72" s="685"/>
      <c r="AHP72" s="685"/>
      <c r="AHQ72" s="685"/>
      <c r="AHR72" s="685"/>
      <c r="AHS72" s="685"/>
      <c r="AHT72" s="685"/>
      <c r="AHU72" s="685"/>
      <c r="AHV72" s="685"/>
      <c r="AHW72" s="685"/>
      <c r="AHX72" s="685"/>
      <c r="AHY72" s="685"/>
      <c r="AHZ72" s="685"/>
      <c r="AIA72" s="685"/>
      <c r="AIB72" s="685"/>
      <c r="AIC72" s="685"/>
      <c r="AID72" s="685"/>
      <c r="AIE72" s="685"/>
      <c r="AIF72" s="685"/>
      <c r="AIG72" s="685"/>
      <c r="AIH72" s="685"/>
      <c r="AII72" s="685"/>
      <c r="AIJ72" s="685"/>
      <c r="AIK72" s="685"/>
      <c r="AIL72" s="685"/>
      <c r="AIM72" s="685"/>
      <c r="AIN72" s="685"/>
      <c r="AIO72" s="685"/>
      <c r="AIP72" s="685"/>
      <c r="AIQ72" s="685"/>
      <c r="AIR72" s="685"/>
      <c r="AIS72" s="685"/>
      <c r="AIT72" s="685"/>
      <c r="AIU72" s="685"/>
      <c r="AIV72" s="685"/>
      <c r="AIW72" s="685"/>
      <c r="AIX72" s="685"/>
      <c r="AIY72" s="685"/>
      <c r="AIZ72" s="685"/>
      <c r="AJA72" s="685"/>
      <c r="AJB72" s="685"/>
      <c r="AJC72" s="685"/>
      <c r="AJD72" s="685"/>
      <c r="AJE72" s="685"/>
      <c r="AJF72" s="685"/>
      <c r="AJG72" s="685"/>
      <c r="AJH72" s="685"/>
      <c r="AJI72" s="685"/>
      <c r="AJJ72" s="685"/>
      <c r="AJK72" s="685"/>
      <c r="AJL72" s="685"/>
      <c r="AJM72" s="685"/>
      <c r="AJN72" s="685"/>
      <c r="AJO72" s="685"/>
      <c r="AJP72" s="685"/>
      <c r="AJQ72" s="685"/>
      <c r="AJR72" s="685"/>
      <c r="AJS72" s="685"/>
      <c r="AJT72" s="685"/>
      <c r="AJU72" s="685"/>
      <c r="AJV72" s="685"/>
      <c r="AJW72" s="685"/>
      <c r="AJX72" s="685"/>
      <c r="AJY72" s="685"/>
      <c r="AJZ72" s="685"/>
      <c r="AKA72" s="685"/>
      <c r="AKB72" s="685"/>
      <c r="AKC72" s="685"/>
      <c r="AKD72" s="685"/>
      <c r="AKE72" s="685"/>
      <c r="AKF72" s="685"/>
      <c r="AKG72" s="685"/>
      <c r="AKH72" s="685"/>
      <c r="AKI72" s="685"/>
      <c r="AKJ72" s="685"/>
      <c r="AKK72" s="685"/>
      <c r="AKL72" s="685"/>
      <c r="AKM72" s="685"/>
      <c r="AKN72" s="685"/>
      <c r="AKO72" s="685"/>
      <c r="AKP72" s="685"/>
      <c r="AKQ72" s="685"/>
      <c r="AKR72" s="685"/>
      <c r="AKS72" s="685"/>
      <c r="AKT72" s="685"/>
      <c r="AKU72" s="685"/>
      <c r="AKV72" s="685"/>
      <c r="AKW72" s="685"/>
      <c r="AKX72" s="685"/>
      <c r="AKY72" s="685"/>
      <c r="AKZ72" s="685"/>
      <c r="ALA72" s="685"/>
      <c r="ALB72" s="685"/>
      <c r="ALC72" s="685"/>
      <c r="ALD72" s="685"/>
      <c r="ALE72" s="685"/>
      <c r="ALF72" s="685"/>
      <c r="ALG72" s="685"/>
      <c r="ALH72" s="685"/>
      <c r="ALI72" s="685"/>
      <c r="ALJ72" s="685"/>
      <c r="ALK72" s="685"/>
      <c r="ALL72" s="685"/>
      <c r="ALM72" s="685"/>
      <c r="ALN72" s="685"/>
      <c r="ALO72" s="685"/>
      <c r="ALP72" s="685"/>
      <c r="ALQ72" s="685"/>
      <c r="ALR72" s="685"/>
      <c r="ALS72" s="685"/>
      <c r="ALT72" s="685"/>
      <c r="ALU72" s="685"/>
      <c r="ALV72" s="685"/>
      <c r="ALW72" s="685"/>
      <c r="ALX72" s="685"/>
      <c r="ALY72" s="685"/>
      <c r="ALZ72" s="685"/>
      <c r="AMA72" s="685"/>
      <c r="AMB72" s="685"/>
      <c r="AMC72" s="685"/>
      <c r="AMD72" s="685"/>
      <c r="AME72" s="685"/>
      <c r="AMF72" s="685"/>
      <c r="AMG72" s="685"/>
      <c r="AMH72" s="685"/>
      <c r="AMI72" s="685"/>
      <c r="AMJ72" s="685"/>
      <c r="AMK72" s="685"/>
      <c r="AML72" s="685"/>
      <c r="AMM72" s="685"/>
      <c r="AMN72" s="685"/>
      <c r="AMO72" s="685"/>
      <c r="AMP72" s="685"/>
      <c r="AMQ72" s="685"/>
      <c r="AMR72" s="685"/>
      <c r="AMS72" s="685"/>
      <c r="AMT72" s="685"/>
      <c r="AMU72" s="685"/>
      <c r="AMV72" s="685"/>
      <c r="AMW72" s="685"/>
      <c r="AMX72" s="685"/>
      <c r="AMY72" s="685"/>
      <c r="AMZ72" s="685"/>
      <c r="ANA72" s="685"/>
      <c r="ANB72" s="685"/>
      <c r="ANC72" s="685"/>
      <c r="AND72" s="685"/>
      <c r="ANE72" s="685"/>
      <c r="ANF72" s="685"/>
      <c r="ANG72" s="685"/>
      <c r="ANH72" s="685"/>
      <c r="ANI72" s="685"/>
      <c r="ANJ72" s="685"/>
      <c r="ANK72" s="685"/>
      <c r="ANL72" s="685"/>
      <c r="ANM72" s="685"/>
      <c r="ANN72" s="685"/>
      <c r="ANO72" s="685"/>
      <c r="ANP72" s="685"/>
      <c r="ANQ72" s="685"/>
      <c r="ANR72" s="685"/>
      <c r="ANS72" s="685"/>
      <c r="ANT72" s="685"/>
      <c r="ANU72" s="685"/>
      <c r="ANV72" s="685"/>
      <c r="ANW72" s="685"/>
      <c r="ANX72" s="685"/>
      <c r="ANY72" s="685"/>
      <c r="ANZ72" s="685"/>
      <c r="AOA72" s="685"/>
      <c r="AOB72" s="685"/>
      <c r="AOC72" s="685"/>
      <c r="AOD72" s="685"/>
      <c r="AOE72" s="685"/>
      <c r="AOF72" s="685"/>
      <c r="AOG72" s="685"/>
      <c r="AOH72" s="685"/>
      <c r="AOI72" s="685"/>
      <c r="AOJ72" s="685"/>
      <c r="AOK72" s="685"/>
      <c r="AOL72" s="685"/>
      <c r="AOM72" s="685"/>
      <c r="AON72" s="685"/>
      <c r="AOO72" s="685"/>
      <c r="AOP72" s="685"/>
      <c r="AOQ72" s="685"/>
      <c r="AOR72" s="685"/>
      <c r="AOS72" s="685"/>
      <c r="AOT72" s="685"/>
      <c r="AOU72" s="685"/>
      <c r="AOV72" s="685"/>
      <c r="AOW72" s="685"/>
      <c r="AOX72" s="685"/>
      <c r="AOY72" s="685"/>
      <c r="AOZ72" s="685"/>
      <c r="APA72" s="685"/>
      <c r="APB72" s="685"/>
      <c r="APC72" s="685"/>
      <c r="APD72" s="685"/>
      <c r="APE72" s="685"/>
      <c r="APF72" s="685"/>
      <c r="APG72" s="685"/>
      <c r="APH72" s="685"/>
      <c r="API72" s="685"/>
      <c r="APJ72" s="685"/>
      <c r="APK72" s="685"/>
      <c r="APL72" s="685"/>
      <c r="APM72" s="685"/>
      <c r="APN72" s="685"/>
      <c r="APO72" s="685"/>
      <c r="APP72" s="685"/>
      <c r="APQ72" s="685"/>
      <c r="APR72" s="685"/>
      <c r="APS72" s="685"/>
      <c r="APT72" s="685"/>
      <c r="APU72" s="685"/>
      <c r="APV72" s="685"/>
      <c r="APW72" s="685"/>
      <c r="APX72" s="685"/>
      <c r="APY72" s="685"/>
      <c r="APZ72" s="685"/>
      <c r="AQA72" s="685"/>
      <c r="AQB72" s="685"/>
      <c r="AQC72" s="685"/>
      <c r="AQD72" s="685"/>
      <c r="AQE72" s="685"/>
      <c r="AQF72" s="685"/>
      <c r="AQG72" s="685"/>
      <c r="AQH72" s="685"/>
      <c r="AQI72" s="685"/>
      <c r="AQJ72" s="685"/>
      <c r="AQK72" s="685"/>
      <c r="AQL72" s="685"/>
      <c r="AQM72" s="685"/>
      <c r="AQN72" s="685"/>
      <c r="AQO72" s="685"/>
      <c r="AQP72" s="685"/>
      <c r="AQQ72" s="685"/>
      <c r="AQR72" s="685"/>
      <c r="AQS72" s="685"/>
      <c r="AQT72" s="685"/>
      <c r="AQU72" s="685"/>
      <c r="AQV72" s="685"/>
      <c r="AQW72" s="685"/>
      <c r="AQX72" s="685"/>
      <c r="AQY72" s="685"/>
      <c r="AQZ72" s="685"/>
      <c r="ARA72" s="685"/>
      <c r="ARB72" s="685"/>
      <c r="ARC72" s="685"/>
      <c r="ARD72" s="685"/>
      <c r="ARE72" s="685"/>
      <c r="ARF72" s="685"/>
      <c r="ARG72" s="685"/>
      <c r="ARH72" s="685"/>
      <c r="ARI72" s="685"/>
      <c r="ARJ72" s="685"/>
      <c r="ARK72" s="685"/>
      <c r="ARL72" s="685"/>
      <c r="ARM72" s="685"/>
      <c r="ARN72" s="685"/>
      <c r="ARO72" s="685"/>
      <c r="ARP72" s="685"/>
      <c r="ARQ72" s="685"/>
      <c r="ARR72" s="685"/>
      <c r="ARS72" s="685"/>
      <c r="ART72" s="685"/>
      <c r="ARU72" s="685"/>
      <c r="ARV72" s="685"/>
      <c r="ARW72" s="685"/>
      <c r="ARX72" s="685"/>
      <c r="ARY72" s="685"/>
      <c r="ARZ72" s="685"/>
      <c r="ASA72" s="685"/>
      <c r="ASB72" s="685"/>
      <c r="ASC72" s="685"/>
      <c r="ASD72" s="685"/>
      <c r="ASE72" s="685"/>
      <c r="ASF72" s="685"/>
      <c r="ASG72" s="685"/>
      <c r="ASH72" s="685"/>
      <c r="ASI72" s="685"/>
      <c r="ASJ72" s="685"/>
      <c r="ASK72" s="685"/>
      <c r="ASL72" s="685"/>
      <c r="ASM72" s="685"/>
      <c r="ASN72" s="685"/>
      <c r="ASO72" s="685"/>
      <c r="ASP72" s="685"/>
      <c r="ASQ72" s="685"/>
      <c r="ASR72" s="685"/>
      <c r="ASS72" s="685"/>
      <c r="AST72" s="685"/>
      <c r="ASU72" s="685"/>
      <c r="ASV72" s="685"/>
      <c r="ASW72" s="685"/>
      <c r="ASX72" s="685"/>
      <c r="ASY72" s="685"/>
      <c r="ASZ72" s="685"/>
      <c r="ATA72" s="685"/>
      <c r="ATB72" s="685"/>
      <c r="ATC72" s="685"/>
      <c r="ATD72" s="685"/>
      <c r="ATE72" s="685"/>
      <c r="ATF72" s="685"/>
      <c r="ATG72" s="685"/>
      <c r="ATH72" s="685"/>
      <c r="ATI72" s="685"/>
      <c r="ATJ72" s="685"/>
      <c r="ATK72" s="685"/>
      <c r="ATL72" s="685"/>
      <c r="ATM72" s="685"/>
      <c r="ATN72" s="685"/>
      <c r="ATO72" s="685"/>
      <c r="ATP72" s="685"/>
      <c r="ATQ72" s="685"/>
      <c r="ATR72" s="685"/>
      <c r="ATS72" s="685"/>
      <c r="ATT72" s="685"/>
      <c r="ATU72" s="685"/>
      <c r="ATV72" s="685"/>
      <c r="ATW72" s="685"/>
      <c r="ATX72" s="685"/>
      <c r="ATY72" s="685"/>
      <c r="ATZ72" s="685"/>
      <c r="AUA72" s="685"/>
      <c r="AUB72" s="685"/>
      <c r="AUC72" s="685"/>
      <c r="AUD72" s="685"/>
      <c r="AUE72" s="685"/>
      <c r="AUF72" s="685"/>
      <c r="AUG72" s="685"/>
      <c r="AUH72" s="685"/>
      <c r="AUI72" s="685"/>
      <c r="AUJ72" s="685"/>
      <c r="AUK72" s="685"/>
      <c r="AUL72" s="685"/>
      <c r="AUM72" s="685"/>
      <c r="AUN72" s="685"/>
      <c r="AUO72" s="685"/>
      <c r="AUP72" s="685"/>
      <c r="AUQ72" s="685"/>
      <c r="AUR72" s="685"/>
      <c r="AUS72" s="685"/>
      <c r="AUT72" s="685"/>
      <c r="AUU72" s="685"/>
      <c r="AUV72" s="685"/>
      <c r="AUW72" s="685"/>
      <c r="AUX72" s="685"/>
      <c r="AUY72" s="685"/>
      <c r="AUZ72" s="685"/>
      <c r="AVA72" s="685"/>
      <c r="AVB72" s="685"/>
      <c r="AVC72" s="685"/>
      <c r="AVD72" s="685"/>
      <c r="AVE72" s="685"/>
      <c r="AVF72" s="685"/>
      <c r="AVG72" s="685"/>
      <c r="AVH72" s="685"/>
      <c r="AVI72" s="685"/>
      <c r="AVJ72" s="685"/>
      <c r="AVK72" s="685"/>
      <c r="AVL72" s="685"/>
      <c r="AVM72" s="685"/>
      <c r="AVN72" s="685"/>
      <c r="AVO72" s="685"/>
      <c r="AVP72" s="685"/>
      <c r="AVQ72" s="685"/>
      <c r="AVR72" s="685"/>
      <c r="AVS72" s="685"/>
      <c r="AVT72" s="685"/>
      <c r="AVU72" s="685"/>
      <c r="AVV72" s="685"/>
      <c r="AVW72" s="685"/>
      <c r="AVX72" s="685"/>
      <c r="AVY72" s="685"/>
      <c r="AVZ72" s="685"/>
      <c r="AWA72" s="685"/>
      <c r="AWB72" s="685"/>
      <c r="AWC72" s="685"/>
      <c r="AWD72" s="685"/>
      <c r="AWE72" s="685"/>
      <c r="AWF72" s="685"/>
      <c r="AWG72" s="685"/>
      <c r="AWH72" s="685"/>
      <c r="AWI72" s="685"/>
      <c r="AWJ72" s="685"/>
      <c r="AWK72" s="685"/>
      <c r="AWL72" s="685"/>
      <c r="AWM72" s="685"/>
      <c r="AWN72" s="685"/>
      <c r="AWO72" s="685"/>
      <c r="AWP72" s="685"/>
      <c r="AWQ72" s="685"/>
      <c r="AWR72" s="685"/>
      <c r="AWS72" s="685"/>
      <c r="AWT72" s="685"/>
      <c r="AWU72" s="685"/>
      <c r="AWV72" s="685"/>
      <c r="AWW72" s="685"/>
      <c r="AWX72" s="685"/>
      <c r="AWY72" s="685"/>
      <c r="AWZ72" s="685"/>
      <c r="AXA72" s="685"/>
      <c r="AXB72" s="685"/>
      <c r="AXC72" s="685"/>
      <c r="AXD72" s="685"/>
      <c r="AXE72" s="685"/>
      <c r="AXF72" s="685"/>
      <c r="AXG72" s="685"/>
      <c r="AXH72" s="685"/>
      <c r="AXI72" s="685"/>
      <c r="AXJ72" s="685"/>
      <c r="AXK72" s="685"/>
      <c r="AXL72" s="685"/>
      <c r="AXM72" s="685"/>
      <c r="AXN72" s="685"/>
      <c r="AXO72" s="685"/>
      <c r="AXP72" s="685"/>
      <c r="AXQ72" s="685"/>
      <c r="AXR72" s="685"/>
      <c r="AXS72" s="685"/>
      <c r="AXT72" s="685"/>
      <c r="AXU72" s="685"/>
      <c r="AXV72" s="685"/>
      <c r="AXW72" s="685"/>
      <c r="AXX72" s="685"/>
      <c r="AXY72" s="685"/>
      <c r="AXZ72" s="685"/>
      <c r="AYA72" s="685"/>
      <c r="AYB72" s="685"/>
      <c r="AYC72" s="685"/>
      <c r="AYD72" s="685"/>
      <c r="AYE72" s="685"/>
      <c r="AYF72" s="685"/>
      <c r="AYG72" s="685"/>
      <c r="AYH72" s="685"/>
      <c r="AYI72" s="685"/>
      <c r="AYJ72" s="685"/>
      <c r="AYK72" s="685"/>
      <c r="AYL72" s="685"/>
      <c r="AYM72" s="685"/>
      <c r="AYN72" s="685"/>
      <c r="AYO72" s="685"/>
      <c r="AYP72" s="685"/>
      <c r="AYQ72" s="685"/>
      <c r="AYR72" s="685"/>
      <c r="AYS72" s="685"/>
      <c r="AYT72" s="685"/>
      <c r="AYU72" s="685"/>
      <c r="AYV72" s="685"/>
      <c r="AYW72" s="685"/>
      <c r="AYX72" s="685"/>
      <c r="AYY72" s="685"/>
      <c r="AYZ72" s="685"/>
      <c r="AZA72" s="685"/>
      <c r="AZB72" s="685"/>
      <c r="AZC72" s="685"/>
      <c r="AZD72" s="685"/>
      <c r="AZE72" s="685"/>
      <c r="AZF72" s="685"/>
      <c r="AZG72" s="685"/>
      <c r="AZH72" s="685"/>
      <c r="AZI72" s="685"/>
      <c r="AZJ72" s="685"/>
      <c r="AZK72" s="685"/>
      <c r="AZL72" s="685"/>
      <c r="AZM72" s="685"/>
      <c r="AZN72" s="685"/>
      <c r="AZO72" s="685"/>
      <c r="AZP72" s="685"/>
      <c r="AZQ72" s="685"/>
      <c r="AZR72" s="685"/>
      <c r="AZS72" s="685"/>
      <c r="AZT72" s="685"/>
      <c r="AZU72" s="685"/>
      <c r="AZV72" s="685"/>
      <c r="AZW72" s="685"/>
      <c r="AZX72" s="685"/>
      <c r="AZY72" s="685"/>
      <c r="AZZ72" s="685"/>
      <c r="BAA72" s="685"/>
      <c r="BAB72" s="685"/>
      <c r="BAC72" s="685"/>
      <c r="BAD72" s="685"/>
      <c r="BAE72" s="685"/>
      <c r="BAF72" s="685"/>
      <c r="BAG72" s="685"/>
      <c r="BAH72" s="685"/>
      <c r="BAI72" s="685"/>
      <c r="BAJ72" s="685"/>
      <c r="BAK72" s="685"/>
      <c r="BAL72" s="685"/>
      <c r="BAM72" s="685"/>
      <c r="BAN72" s="685"/>
      <c r="BAO72" s="685"/>
      <c r="BAP72" s="685"/>
      <c r="BAQ72" s="685"/>
      <c r="BAR72" s="685"/>
      <c r="BAS72" s="685"/>
      <c r="BAT72" s="685"/>
      <c r="BAU72" s="685"/>
      <c r="BAV72" s="685"/>
      <c r="BAW72" s="685"/>
      <c r="BAX72" s="685"/>
      <c r="BAY72" s="685"/>
      <c r="BAZ72" s="685"/>
      <c r="BBA72" s="685"/>
      <c r="BBB72" s="685"/>
      <c r="BBC72" s="685"/>
      <c r="BBD72" s="685"/>
      <c r="BBE72" s="685"/>
      <c r="BBF72" s="685"/>
      <c r="BBG72" s="685"/>
      <c r="BBH72" s="685"/>
      <c r="BBI72" s="685"/>
      <c r="BBJ72" s="685"/>
      <c r="BBK72" s="685"/>
      <c r="BBL72" s="685"/>
      <c r="BBM72" s="685"/>
      <c r="BBN72" s="685"/>
      <c r="BBO72" s="685"/>
      <c r="BBP72" s="685"/>
      <c r="BBQ72" s="685"/>
      <c r="BBR72" s="685"/>
      <c r="BBS72" s="685"/>
      <c r="BBT72" s="685"/>
      <c r="BBU72" s="685"/>
      <c r="BBV72" s="685"/>
      <c r="BBW72" s="685"/>
      <c r="BBX72" s="685"/>
      <c r="BBY72" s="685"/>
      <c r="BBZ72" s="685"/>
      <c r="BCA72" s="685"/>
      <c r="BCB72" s="685"/>
      <c r="BCC72" s="685"/>
      <c r="BCD72" s="685"/>
      <c r="BCE72" s="685"/>
      <c r="BCF72" s="685"/>
      <c r="BCG72" s="685"/>
      <c r="BCH72" s="685"/>
      <c r="BCI72" s="685"/>
      <c r="BCJ72" s="685"/>
      <c r="BCK72" s="685"/>
      <c r="BCL72" s="685"/>
      <c r="BCM72" s="685"/>
      <c r="BCN72" s="685"/>
      <c r="BCO72" s="685"/>
      <c r="BCP72" s="685"/>
      <c r="BCQ72" s="685"/>
      <c r="BCR72" s="685"/>
      <c r="BCS72" s="685"/>
      <c r="BCT72" s="685"/>
      <c r="BCU72" s="685"/>
      <c r="BCV72" s="685"/>
      <c r="BCW72" s="685"/>
      <c r="BCX72" s="685"/>
      <c r="BCY72" s="685"/>
      <c r="BCZ72" s="685"/>
      <c r="BDA72" s="685"/>
      <c r="BDB72" s="685"/>
      <c r="BDC72" s="685"/>
      <c r="BDD72" s="685"/>
      <c r="BDE72" s="685"/>
      <c r="BDF72" s="685"/>
      <c r="BDG72" s="685"/>
      <c r="BDH72" s="685"/>
      <c r="BDI72" s="685"/>
      <c r="BDJ72" s="685"/>
      <c r="BDK72" s="685"/>
      <c r="BDL72" s="685"/>
      <c r="BDM72" s="685"/>
      <c r="BDN72" s="685"/>
      <c r="BDO72" s="685"/>
      <c r="BDP72" s="685"/>
      <c r="BDQ72" s="685"/>
      <c r="BDR72" s="685"/>
      <c r="BDS72" s="685"/>
      <c r="BDT72" s="685"/>
      <c r="BDU72" s="685"/>
      <c r="BDV72" s="685"/>
      <c r="BDW72" s="685"/>
      <c r="BDX72" s="685"/>
      <c r="BDY72" s="685"/>
      <c r="BDZ72" s="685"/>
      <c r="BEA72" s="685"/>
      <c r="BEB72" s="685"/>
      <c r="BEC72" s="685"/>
      <c r="BED72" s="685"/>
      <c r="BEE72" s="685"/>
      <c r="BEF72" s="685"/>
      <c r="BEG72" s="685"/>
      <c r="BEH72" s="685"/>
      <c r="BEI72" s="685"/>
      <c r="BEJ72" s="685"/>
      <c r="BEK72" s="685"/>
      <c r="BEL72" s="685"/>
      <c r="BEM72" s="685"/>
      <c r="BEN72" s="685"/>
      <c r="BEO72" s="685"/>
      <c r="BEP72" s="685"/>
      <c r="BEQ72" s="685"/>
      <c r="BER72" s="685"/>
      <c r="BES72" s="685"/>
      <c r="BET72" s="685"/>
      <c r="BEU72" s="685"/>
      <c r="BEV72" s="685"/>
      <c r="BEW72" s="685"/>
      <c r="BEX72" s="685"/>
      <c r="BEY72" s="685"/>
      <c r="BEZ72" s="685"/>
      <c r="BFA72" s="685"/>
      <c r="BFB72" s="685"/>
      <c r="BFC72" s="685"/>
      <c r="BFD72" s="685"/>
      <c r="BFE72" s="685"/>
      <c r="BFF72" s="685"/>
      <c r="BFG72" s="685"/>
      <c r="BFH72" s="685"/>
      <c r="BFI72" s="685"/>
      <c r="BFJ72" s="685"/>
      <c r="BFK72" s="685"/>
      <c r="BFL72" s="685"/>
      <c r="BFM72" s="685"/>
      <c r="BFN72" s="685"/>
      <c r="BFO72" s="685"/>
      <c r="BFP72" s="685"/>
      <c r="BFQ72" s="685"/>
      <c r="BFR72" s="685"/>
      <c r="BFS72" s="685"/>
      <c r="BFT72" s="685"/>
      <c r="BFU72" s="685"/>
      <c r="BFV72" s="685"/>
      <c r="BFW72" s="685"/>
      <c r="BFX72" s="685"/>
      <c r="BFY72" s="685"/>
      <c r="BFZ72" s="685"/>
      <c r="BGA72" s="685"/>
      <c r="BGB72" s="685"/>
      <c r="BGC72" s="685"/>
      <c r="BGD72" s="685"/>
      <c r="BGE72" s="685"/>
      <c r="BGF72" s="685"/>
      <c r="BGG72" s="685"/>
      <c r="BGH72" s="685"/>
      <c r="BGI72" s="685"/>
      <c r="BGJ72" s="685"/>
      <c r="BGK72" s="685"/>
      <c r="BGL72" s="685"/>
      <c r="BGM72" s="685"/>
      <c r="BGN72" s="685"/>
      <c r="BGO72" s="685"/>
      <c r="BGP72" s="685"/>
      <c r="BGQ72" s="685"/>
      <c r="BGR72" s="685"/>
      <c r="BGS72" s="685"/>
      <c r="BGT72" s="685"/>
      <c r="BGU72" s="685"/>
      <c r="BGV72" s="685"/>
      <c r="BGW72" s="685"/>
      <c r="BGX72" s="685"/>
      <c r="BGY72" s="685"/>
      <c r="BGZ72" s="685"/>
      <c r="BHA72" s="685"/>
      <c r="BHB72" s="685"/>
      <c r="BHC72" s="685"/>
      <c r="BHD72" s="685"/>
      <c r="BHE72" s="685"/>
      <c r="BHF72" s="685"/>
      <c r="BHG72" s="685"/>
      <c r="BHH72" s="685"/>
      <c r="BHI72" s="685"/>
      <c r="BHJ72" s="685"/>
      <c r="BHK72" s="685"/>
      <c r="BHL72" s="685"/>
      <c r="BHM72" s="685"/>
      <c r="BHN72" s="685"/>
      <c r="BHO72" s="685"/>
      <c r="BHP72" s="685"/>
      <c r="BHQ72" s="685"/>
      <c r="BHR72" s="685"/>
      <c r="BHS72" s="685"/>
      <c r="BHT72" s="685"/>
      <c r="BHU72" s="685"/>
      <c r="BHV72" s="685"/>
      <c r="BHW72" s="685"/>
      <c r="BHX72" s="685"/>
      <c r="BHY72" s="685"/>
      <c r="BHZ72" s="685"/>
      <c r="BIA72" s="685"/>
      <c r="BIB72" s="685"/>
      <c r="BIC72" s="685"/>
      <c r="BID72" s="685"/>
      <c r="BIE72" s="685"/>
      <c r="BIF72" s="685"/>
      <c r="BIG72" s="685"/>
      <c r="BIH72" s="685"/>
      <c r="BII72" s="685"/>
      <c r="BIJ72" s="685"/>
      <c r="BIK72" s="685"/>
      <c r="BIL72" s="685"/>
      <c r="BIM72" s="685"/>
      <c r="BIN72" s="685"/>
      <c r="BIO72" s="685"/>
      <c r="BIP72" s="685"/>
      <c r="BIQ72" s="685"/>
      <c r="BIR72" s="685"/>
      <c r="BIS72" s="685"/>
      <c r="BIT72" s="685"/>
      <c r="BIU72" s="685"/>
      <c r="BIV72" s="685"/>
      <c r="BIW72" s="685"/>
      <c r="BIX72" s="685"/>
      <c r="BIY72" s="685"/>
      <c r="BIZ72" s="685"/>
      <c r="BJA72" s="685"/>
      <c r="BJB72" s="685"/>
      <c r="BJC72" s="685"/>
      <c r="BJD72" s="685"/>
      <c r="BJE72" s="685"/>
      <c r="BJF72" s="685"/>
      <c r="BJG72" s="685"/>
      <c r="BJH72" s="685"/>
      <c r="BJI72" s="685"/>
      <c r="BJJ72" s="685"/>
      <c r="BJK72" s="685"/>
      <c r="BJL72" s="685"/>
      <c r="BJM72" s="685"/>
      <c r="BJN72" s="685"/>
      <c r="BJO72" s="685"/>
      <c r="BJP72" s="685"/>
      <c r="BJQ72" s="685"/>
      <c r="BJR72" s="685"/>
      <c r="BJS72" s="685"/>
      <c r="BJT72" s="685"/>
      <c r="BJU72" s="685"/>
      <c r="BJV72" s="685"/>
      <c r="BJW72" s="685"/>
      <c r="BJX72" s="685"/>
      <c r="BJY72" s="685"/>
      <c r="BJZ72" s="685"/>
      <c r="BKA72" s="685"/>
      <c r="BKB72" s="685"/>
      <c r="BKC72" s="685"/>
      <c r="BKD72" s="685"/>
      <c r="BKE72" s="685"/>
      <c r="BKF72" s="685"/>
      <c r="BKG72" s="685"/>
      <c r="BKH72" s="685"/>
      <c r="BKI72" s="685"/>
      <c r="BKJ72" s="685"/>
      <c r="BKK72" s="685"/>
      <c r="BKL72" s="685"/>
      <c r="BKM72" s="685"/>
      <c r="BKN72" s="685"/>
      <c r="BKO72" s="685"/>
      <c r="BKP72" s="685"/>
      <c r="BKQ72" s="685"/>
      <c r="BKR72" s="685"/>
      <c r="BKS72" s="685"/>
      <c r="BKT72" s="685"/>
      <c r="BKU72" s="685"/>
      <c r="BKV72" s="685"/>
      <c r="BKW72" s="685"/>
      <c r="BKX72" s="685"/>
      <c r="BKY72" s="685"/>
      <c r="BKZ72" s="685"/>
      <c r="BLA72" s="685"/>
      <c r="BLB72" s="685"/>
      <c r="BLC72" s="685"/>
      <c r="BLD72" s="685"/>
      <c r="BLE72" s="685"/>
      <c r="BLF72" s="685"/>
      <c r="BLG72" s="685"/>
      <c r="BLH72" s="685"/>
      <c r="BLI72" s="685"/>
      <c r="BLJ72" s="685"/>
      <c r="BLK72" s="685"/>
      <c r="BLL72" s="685"/>
      <c r="BLM72" s="685"/>
      <c r="BLN72" s="685"/>
      <c r="BLO72" s="685"/>
      <c r="BLP72" s="685"/>
      <c r="BLQ72" s="685"/>
      <c r="BLR72" s="685"/>
      <c r="BLS72" s="685"/>
      <c r="BLT72" s="685"/>
      <c r="BLU72" s="685"/>
      <c r="BLV72" s="685"/>
      <c r="BLW72" s="685"/>
      <c r="BLX72" s="685"/>
      <c r="BLY72" s="685"/>
      <c r="BLZ72" s="685"/>
      <c r="BMA72" s="685"/>
      <c r="BMB72" s="685"/>
      <c r="BMC72" s="685"/>
      <c r="BMD72" s="685"/>
      <c r="BME72" s="685"/>
      <c r="BMF72" s="685"/>
      <c r="BMG72" s="685"/>
      <c r="BMH72" s="685"/>
      <c r="BMI72" s="685"/>
      <c r="BMJ72" s="685"/>
      <c r="BMK72" s="685"/>
      <c r="BML72" s="685"/>
      <c r="BMM72" s="685"/>
      <c r="BMN72" s="685"/>
      <c r="BMO72" s="685"/>
      <c r="BMP72" s="685"/>
      <c r="BMQ72" s="685"/>
      <c r="BMR72" s="685"/>
      <c r="BMS72" s="685"/>
      <c r="BMT72" s="685"/>
      <c r="BMU72" s="685"/>
      <c r="BMV72" s="685"/>
      <c r="BMW72" s="685"/>
      <c r="BMX72" s="685"/>
      <c r="BMY72" s="685"/>
      <c r="BMZ72" s="685"/>
      <c r="BNA72" s="685"/>
      <c r="BNB72" s="685"/>
      <c r="BNC72" s="685"/>
      <c r="BND72" s="685"/>
      <c r="BNE72" s="685"/>
      <c r="BNF72" s="685"/>
      <c r="BNG72" s="685"/>
      <c r="BNH72" s="685"/>
      <c r="BNI72" s="685"/>
      <c r="BNJ72" s="685"/>
      <c r="BNK72" s="685"/>
      <c r="BNL72" s="685"/>
      <c r="BNM72" s="685"/>
      <c r="BNN72" s="685"/>
      <c r="BNO72" s="685"/>
      <c r="BNP72" s="685"/>
      <c r="BNQ72" s="685"/>
      <c r="BNR72" s="685"/>
      <c r="BNS72" s="685"/>
      <c r="BNT72" s="685"/>
      <c r="BNU72" s="685"/>
      <c r="BNV72" s="685"/>
      <c r="BNW72" s="685"/>
      <c r="BNX72" s="685"/>
      <c r="BNY72" s="685"/>
      <c r="BNZ72" s="685"/>
      <c r="BOA72" s="685"/>
      <c r="BOB72" s="685"/>
      <c r="BOC72" s="685"/>
      <c r="BOD72" s="685"/>
      <c r="BOE72" s="685"/>
      <c r="BOF72" s="685"/>
      <c r="BOG72" s="685"/>
      <c r="BOH72" s="685"/>
      <c r="BOI72" s="685"/>
      <c r="BOJ72" s="685"/>
      <c r="BOK72" s="685"/>
      <c r="BOL72" s="685"/>
      <c r="BOM72" s="685"/>
      <c r="BON72" s="685"/>
      <c r="BOO72" s="685"/>
      <c r="BOP72" s="685"/>
      <c r="BOQ72" s="685"/>
      <c r="BOR72" s="685"/>
      <c r="BOS72" s="685"/>
      <c r="BOT72" s="685"/>
      <c r="BOU72" s="685"/>
      <c r="BOV72" s="685"/>
      <c r="BOW72" s="685"/>
      <c r="BOX72" s="685"/>
      <c r="BOY72" s="685"/>
      <c r="BOZ72" s="685"/>
      <c r="BPA72" s="685"/>
      <c r="BPB72" s="685"/>
      <c r="BPC72" s="685"/>
      <c r="BPD72" s="685"/>
      <c r="BPE72" s="685"/>
      <c r="BPF72" s="685"/>
      <c r="BPG72" s="685"/>
      <c r="BPH72" s="685"/>
      <c r="BPI72" s="685"/>
      <c r="BPJ72" s="685"/>
      <c r="BPK72" s="685"/>
      <c r="BPL72" s="685"/>
      <c r="BPM72" s="685"/>
      <c r="BPN72" s="685"/>
      <c r="BPO72" s="685"/>
      <c r="BPP72" s="685"/>
      <c r="BPQ72" s="685"/>
      <c r="BPR72" s="685"/>
      <c r="BPS72" s="685"/>
      <c r="BPT72" s="685"/>
      <c r="BPU72" s="685"/>
      <c r="BPV72" s="685"/>
      <c r="BPW72" s="685"/>
      <c r="BPX72" s="685"/>
      <c r="BPY72" s="685"/>
      <c r="BPZ72" s="685"/>
      <c r="BQA72" s="685"/>
      <c r="BQB72" s="685"/>
      <c r="BQC72" s="685"/>
      <c r="BQD72" s="685"/>
      <c r="BQE72" s="685"/>
      <c r="BQF72" s="685"/>
      <c r="BQG72" s="685"/>
      <c r="BQH72" s="685"/>
      <c r="BQI72" s="685"/>
      <c r="BQJ72" s="685"/>
      <c r="BQK72" s="685"/>
      <c r="BQL72" s="685"/>
      <c r="BQM72" s="685"/>
      <c r="BQN72" s="685"/>
      <c r="BQO72" s="685"/>
      <c r="BQP72" s="685"/>
      <c r="BQQ72" s="685"/>
      <c r="BQR72" s="685"/>
      <c r="BQS72" s="685"/>
      <c r="BQT72" s="685"/>
      <c r="BQU72" s="685"/>
      <c r="BQV72" s="685"/>
      <c r="BQW72" s="685"/>
      <c r="BQX72" s="685"/>
      <c r="BQY72" s="685"/>
      <c r="BQZ72" s="685"/>
      <c r="BRA72" s="685"/>
      <c r="BRB72" s="685"/>
      <c r="BRC72" s="685"/>
      <c r="BRD72" s="685"/>
      <c r="BRE72" s="685"/>
      <c r="BRF72" s="685"/>
      <c r="BRG72" s="685"/>
      <c r="BRH72" s="685"/>
      <c r="BRI72" s="685"/>
      <c r="BRJ72" s="685"/>
      <c r="BRK72" s="685"/>
      <c r="BRL72" s="685"/>
      <c r="BRM72" s="685"/>
      <c r="BRN72" s="685"/>
      <c r="BRO72" s="685"/>
      <c r="BRP72" s="685"/>
      <c r="BRQ72" s="685"/>
      <c r="BRR72" s="685"/>
      <c r="BRS72" s="685"/>
      <c r="BRT72" s="685"/>
      <c r="BRU72" s="685"/>
      <c r="BRV72" s="685"/>
      <c r="BRW72" s="685"/>
      <c r="BRX72" s="685"/>
      <c r="BRY72" s="685"/>
      <c r="BRZ72" s="685"/>
      <c r="BSA72" s="685"/>
      <c r="BSB72" s="685"/>
      <c r="BSC72" s="685"/>
      <c r="BSD72" s="685"/>
      <c r="BSE72" s="685"/>
      <c r="BSF72" s="685"/>
      <c r="BSG72" s="685"/>
      <c r="BSH72" s="685"/>
      <c r="BSI72" s="685"/>
      <c r="BSJ72" s="685"/>
      <c r="BSK72" s="685"/>
      <c r="BSL72" s="685"/>
      <c r="BSM72" s="685"/>
      <c r="BSN72" s="685"/>
      <c r="BSO72" s="685"/>
      <c r="BSP72" s="685"/>
      <c r="BSQ72" s="685"/>
      <c r="BSR72" s="685"/>
      <c r="BSS72" s="685"/>
      <c r="BST72" s="685"/>
      <c r="BSU72" s="685"/>
      <c r="BSV72" s="685"/>
      <c r="BSW72" s="685"/>
      <c r="BSX72" s="685"/>
      <c r="BSY72" s="685"/>
      <c r="BSZ72" s="685"/>
      <c r="BTA72" s="685"/>
      <c r="BTB72" s="685"/>
      <c r="BTC72" s="685"/>
      <c r="BTD72" s="685"/>
      <c r="BTE72" s="685"/>
      <c r="BTF72" s="685"/>
      <c r="BTG72" s="685"/>
      <c r="BTH72" s="685"/>
      <c r="BTI72" s="685"/>
      <c r="BTJ72" s="685"/>
      <c r="BTK72" s="685"/>
      <c r="BTL72" s="685"/>
      <c r="BTM72" s="685"/>
      <c r="BTN72" s="685"/>
      <c r="BTO72" s="685"/>
      <c r="BTP72" s="685"/>
      <c r="BTQ72" s="685"/>
      <c r="BTR72" s="685"/>
      <c r="BTS72" s="685"/>
      <c r="BTT72" s="685"/>
      <c r="BTU72" s="685"/>
      <c r="BTV72" s="685"/>
      <c r="BTW72" s="685"/>
      <c r="BTX72" s="685"/>
      <c r="BTY72" s="685"/>
      <c r="BTZ72" s="685"/>
      <c r="BUA72" s="685"/>
      <c r="BUB72" s="685"/>
      <c r="BUC72" s="685"/>
      <c r="BUD72" s="685"/>
      <c r="BUE72" s="685"/>
      <c r="BUF72" s="685"/>
      <c r="BUG72" s="685"/>
      <c r="BUH72" s="685"/>
      <c r="BUI72" s="685"/>
      <c r="BUJ72" s="685"/>
      <c r="BUK72" s="685"/>
      <c r="BUL72" s="685"/>
      <c r="BUM72" s="685"/>
      <c r="BUN72" s="685"/>
      <c r="BUO72" s="685"/>
      <c r="BUP72" s="685"/>
      <c r="BUQ72" s="685"/>
      <c r="BUR72" s="685"/>
      <c r="BUS72" s="685"/>
      <c r="BUT72" s="685"/>
      <c r="BUU72" s="685"/>
      <c r="BUV72" s="685"/>
      <c r="BUW72" s="685"/>
      <c r="BUX72" s="685"/>
      <c r="BUY72" s="685"/>
      <c r="BUZ72" s="685"/>
      <c r="BVA72" s="685"/>
      <c r="BVB72" s="685"/>
      <c r="BVC72" s="685"/>
      <c r="BVD72" s="685"/>
      <c r="BVE72" s="685"/>
      <c r="BVF72" s="685"/>
      <c r="BVG72" s="685"/>
      <c r="BVH72" s="685"/>
      <c r="BVI72" s="685"/>
      <c r="BVJ72" s="685"/>
      <c r="BVK72" s="685"/>
      <c r="BVL72" s="685"/>
      <c r="BVM72" s="685"/>
      <c r="BVN72" s="685"/>
      <c r="BVO72" s="685"/>
      <c r="BVP72" s="685"/>
      <c r="BVQ72" s="685"/>
      <c r="BVR72" s="685"/>
      <c r="BVS72" s="685"/>
      <c r="BVT72" s="685"/>
      <c r="BVU72" s="685"/>
      <c r="BVV72" s="685"/>
      <c r="BVW72" s="685"/>
      <c r="BVX72" s="685"/>
      <c r="BVY72" s="685"/>
      <c r="BVZ72" s="685"/>
      <c r="BWA72" s="685"/>
      <c r="BWB72" s="685"/>
      <c r="BWC72" s="685"/>
      <c r="BWD72" s="685"/>
      <c r="BWE72" s="685"/>
      <c r="BWF72" s="685"/>
      <c r="BWG72" s="685"/>
      <c r="BWH72" s="685"/>
      <c r="BWI72" s="685"/>
      <c r="BWJ72" s="685"/>
      <c r="BWK72" s="685"/>
      <c r="BWL72" s="685"/>
      <c r="BWM72" s="685"/>
      <c r="BWN72" s="685"/>
      <c r="BWO72" s="685"/>
      <c r="BWP72" s="685"/>
      <c r="BWQ72" s="685"/>
      <c r="BWR72" s="685"/>
      <c r="BWS72" s="685"/>
      <c r="BWT72" s="685"/>
      <c r="BWU72" s="685"/>
      <c r="BWV72" s="685"/>
      <c r="BWW72" s="685"/>
      <c r="BWX72" s="685"/>
      <c r="BWY72" s="685"/>
      <c r="BWZ72" s="685"/>
      <c r="BXA72" s="685"/>
      <c r="BXB72" s="685"/>
      <c r="BXC72" s="685"/>
      <c r="BXD72" s="685"/>
      <c r="BXE72" s="685"/>
      <c r="BXF72" s="685"/>
      <c r="BXG72" s="685"/>
      <c r="BXH72" s="685"/>
      <c r="BXI72" s="685"/>
      <c r="BXJ72" s="685"/>
      <c r="BXK72" s="685"/>
      <c r="BXL72" s="685"/>
      <c r="BXM72" s="685"/>
      <c r="BXN72" s="685"/>
      <c r="BXO72" s="685"/>
      <c r="BXP72" s="685"/>
      <c r="BXQ72" s="685"/>
      <c r="BXR72" s="685"/>
      <c r="BXS72" s="685"/>
      <c r="BXT72" s="685"/>
      <c r="BXU72" s="685"/>
      <c r="BXV72" s="685"/>
      <c r="BXW72" s="685"/>
      <c r="BXX72" s="685"/>
      <c r="BXY72" s="685"/>
      <c r="BXZ72" s="685"/>
      <c r="BYA72" s="685"/>
      <c r="BYB72" s="685"/>
      <c r="BYC72" s="685"/>
      <c r="BYD72" s="685"/>
      <c r="BYE72" s="685"/>
      <c r="BYF72" s="685"/>
      <c r="BYG72" s="685"/>
      <c r="BYH72" s="685"/>
      <c r="BYI72" s="685"/>
      <c r="BYJ72" s="685"/>
      <c r="BYK72" s="685"/>
      <c r="BYL72" s="685"/>
      <c r="BYM72" s="685"/>
      <c r="BYN72" s="685"/>
      <c r="BYO72" s="685"/>
      <c r="BYP72" s="685"/>
      <c r="BYQ72" s="685"/>
      <c r="BYR72" s="685"/>
      <c r="BYS72" s="685"/>
      <c r="BYT72" s="685"/>
      <c r="BYU72" s="685"/>
      <c r="BYV72" s="685"/>
      <c r="BYW72" s="685"/>
      <c r="BYX72" s="685"/>
      <c r="BYY72" s="685"/>
      <c r="BYZ72" s="685"/>
      <c r="BZA72" s="685"/>
      <c r="BZB72" s="685"/>
      <c r="BZC72" s="685"/>
      <c r="BZD72" s="685"/>
      <c r="BZE72" s="685"/>
      <c r="BZF72" s="685"/>
      <c r="BZG72" s="685"/>
      <c r="BZH72" s="685"/>
      <c r="BZI72" s="685"/>
      <c r="BZJ72" s="685"/>
      <c r="BZK72" s="685"/>
      <c r="BZL72" s="685"/>
      <c r="BZM72" s="685"/>
      <c r="BZN72" s="685"/>
      <c r="BZO72" s="685"/>
      <c r="BZP72" s="685"/>
      <c r="BZQ72" s="685"/>
      <c r="BZR72" s="685"/>
      <c r="BZS72" s="685"/>
      <c r="BZT72" s="685"/>
      <c r="BZU72" s="685"/>
      <c r="BZV72" s="685"/>
      <c r="BZW72" s="685"/>
      <c r="BZX72" s="685"/>
      <c r="BZY72" s="685"/>
      <c r="BZZ72" s="685"/>
      <c r="CAA72" s="685"/>
      <c r="CAB72" s="685"/>
      <c r="CAC72" s="685"/>
      <c r="CAD72" s="685"/>
      <c r="CAE72" s="685"/>
      <c r="CAF72" s="685"/>
      <c r="CAG72" s="685"/>
      <c r="CAH72" s="685"/>
      <c r="CAI72" s="685"/>
      <c r="CAJ72" s="685"/>
      <c r="CAK72" s="685"/>
      <c r="CAL72" s="685"/>
      <c r="CAM72" s="685"/>
      <c r="CAN72" s="685"/>
      <c r="CAO72" s="685"/>
      <c r="CAP72" s="685"/>
      <c r="CAQ72" s="685"/>
      <c r="CAR72" s="685"/>
      <c r="CAS72" s="685"/>
      <c r="CAT72" s="685"/>
      <c r="CAU72" s="685"/>
      <c r="CAV72" s="685"/>
      <c r="CAW72" s="685"/>
      <c r="CAX72" s="685"/>
      <c r="CAY72" s="685"/>
      <c r="CAZ72" s="685"/>
      <c r="CBA72" s="685"/>
      <c r="CBB72" s="685"/>
      <c r="CBC72" s="685"/>
      <c r="CBD72" s="685"/>
      <c r="CBE72" s="685"/>
      <c r="CBF72" s="685"/>
      <c r="CBG72" s="685"/>
      <c r="CBH72" s="685"/>
      <c r="CBI72" s="685"/>
      <c r="CBJ72" s="685"/>
      <c r="CBK72" s="685"/>
      <c r="CBL72" s="685"/>
      <c r="CBM72" s="685"/>
      <c r="CBN72" s="685"/>
      <c r="CBO72" s="685"/>
      <c r="CBP72" s="685"/>
      <c r="CBQ72" s="685"/>
      <c r="CBR72" s="685"/>
      <c r="CBS72" s="685"/>
      <c r="CBT72" s="685"/>
      <c r="CBU72" s="685"/>
      <c r="CBV72" s="685"/>
      <c r="CBW72" s="685"/>
      <c r="CBX72" s="685"/>
      <c r="CBY72" s="685"/>
      <c r="CBZ72" s="685"/>
      <c r="CCA72" s="685"/>
      <c r="CCB72" s="685"/>
      <c r="CCC72" s="685"/>
      <c r="CCD72" s="685"/>
      <c r="CCE72" s="685"/>
      <c r="CCF72" s="685"/>
      <c r="CCG72" s="685"/>
      <c r="CCH72" s="685"/>
      <c r="CCI72" s="685"/>
      <c r="CCJ72" s="685"/>
      <c r="CCK72" s="685"/>
      <c r="CCL72" s="685"/>
      <c r="CCM72" s="685"/>
      <c r="CCN72" s="685"/>
      <c r="CCO72" s="685"/>
      <c r="CCP72" s="685"/>
      <c r="CCQ72" s="685"/>
      <c r="CCR72" s="685"/>
      <c r="CCS72" s="685"/>
      <c r="CCT72" s="685"/>
      <c r="CCU72" s="685"/>
      <c r="CCV72" s="685"/>
      <c r="CCW72" s="685"/>
      <c r="CCX72" s="685"/>
      <c r="CCY72" s="685"/>
      <c r="CCZ72" s="685"/>
      <c r="CDA72" s="685"/>
      <c r="CDB72" s="685"/>
      <c r="CDC72" s="685"/>
      <c r="CDD72" s="685"/>
      <c r="CDE72" s="685"/>
      <c r="CDF72" s="685"/>
      <c r="CDG72" s="685"/>
      <c r="CDH72" s="685"/>
      <c r="CDI72" s="685"/>
      <c r="CDJ72" s="685"/>
      <c r="CDK72" s="685"/>
      <c r="CDL72" s="685"/>
      <c r="CDM72" s="685"/>
      <c r="CDN72" s="685"/>
      <c r="CDO72" s="685"/>
      <c r="CDP72" s="685"/>
      <c r="CDQ72" s="685"/>
      <c r="CDR72" s="685"/>
      <c r="CDS72" s="685"/>
      <c r="CDT72" s="685"/>
      <c r="CDU72" s="685"/>
      <c r="CDV72" s="685"/>
      <c r="CDW72" s="685"/>
      <c r="CDX72" s="685"/>
      <c r="CDY72" s="685"/>
      <c r="CDZ72" s="685"/>
      <c r="CEA72" s="685"/>
      <c r="CEB72" s="685"/>
      <c r="CEC72" s="685"/>
      <c r="CED72" s="685"/>
      <c r="CEE72" s="685"/>
      <c r="CEF72" s="685"/>
      <c r="CEG72" s="685"/>
      <c r="CEH72" s="685"/>
      <c r="CEI72" s="685"/>
      <c r="CEJ72" s="685"/>
      <c r="CEK72" s="685"/>
      <c r="CEL72" s="685"/>
      <c r="CEM72" s="685"/>
      <c r="CEN72" s="685"/>
      <c r="CEO72" s="685"/>
      <c r="CEP72" s="685"/>
      <c r="CEQ72" s="685"/>
      <c r="CER72" s="685"/>
      <c r="CES72" s="685"/>
      <c r="CET72" s="685"/>
      <c r="CEU72" s="685"/>
      <c r="CEV72" s="685"/>
      <c r="CEW72" s="685"/>
      <c r="CEX72" s="685"/>
      <c r="CEY72" s="685"/>
      <c r="CEZ72" s="685"/>
      <c r="CFA72" s="685"/>
      <c r="CFB72" s="685"/>
      <c r="CFC72" s="685"/>
      <c r="CFD72" s="685"/>
      <c r="CFE72" s="685"/>
      <c r="CFF72" s="685"/>
      <c r="CFG72" s="685"/>
      <c r="CFH72" s="685"/>
      <c r="CFI72" s="685"/>
      <c r="CFJ72" s="685"/>
      <c r="CFK72" s="685"/>
      <c r="CFL72" s="685"/>
      <c r="CFM72" s="685"/>
      <c r="CFN72" s="685"/>
      <c r="CFO72" s="685"/>
      <c r="CFP72" s="685"/>
      <c r="CFQ72" s="685"/>
      <c r="CFR72" s="685"/>
      <c r="CFS72" s="685"/>
      <c r="CFT72" s="685"/>
      <c r="CFU72" s="685"/>
      <c r="CFV72" s="685"/>
      <c r="CFW72" s="685"/>
      <c r="CFX72" s="685"/>
      <c r="CFY72" s="685"/>
      <c r="CFZ72" s="685"/>
      <c r="CGA72" s="685"/>
      <c r="CGB72" s="685"/>
      <c r="CGC72" s="685"/>
      <c r="CGD72" s="685"/>
      <c r="CGE72" s="685"/>
      <c r="CGF72" s="685"/>
      <c r="CGG72" s="685"/>
      <c r="CGH72" s="685"/>
      <c r="CGI72" s="685"/>
      <c r="CGJ72" s="685"/>
      <c r="CGK72" s="685"/>
      <c r="CGL72" s="685"/>
      <c r="CGM72" s="685"/>
      <c r="CGN72" s="685"/>
      <c r="CGO72" s="685"/>
      <c r="CGP72" s="685"/>
      <c r="CGQ72" s="685"/>
      <c r="CGR72" s="685"/>
      <c r="CGS72" s="685"/>
      <c r="CGT72" s="685"/>
      <c r="CGU72" s="685"/>
      <c r="CGV72" s="685"/>
      <c r="CGW72" s="685"/>
      <c r="CGX72" s="685"/>
      <c r="CGY72" s="685"/>
      <c r="CGZ72" s="685"/>
      <c r="CHA72" s="685"/>
      <c r="CHB72" s="685"/>
      <c r="CHC72" s="685"/>
      <c r="CHD72" s="685"/>
      <c r="CHE72" s="685"/>
      <c r="CHF72" s="685"/>
      <c r="CHG72" s="685"/>
      <c r="CHH72" s="685"/>
      <c r="CHI72" s="685"/>
      <c r="CHJ72" s="685"/>
      <c r="CHK72" s="685"/>
      <c r="CHL72" s="685"/>
      <c r="CHM72" s="685"/>
      <c r="CHN72" s="685"/>
      <c r="CHO72" s="685"/>
      <c r="CHP72" s="685"/>
      <c r="CHQ72" s="685"/>
      <c r="CHR72" s="685"/>
      <c r="CHS72" s="685"/>
      <c r="CHT72" s="685"/>
      <c r="CHU72" s="685"/>
      <c r="CHV72" s="685"/>
      <c r="CHW72" s="685"/>
      <c r="CHX72" s="685"/>
      <c r="CHY72" s="685"/>
      <c r="CHZ72" s="685"/>
      <c r="CIA72" s="685"/>
      <c r="CIB72" s="685"/>
      <c r="CIC72" s="685"/>
      <c r="CID72" s="685"/>
      <c r="CIE72" s="685"/>
      <c r="CIF72" s="685"/>
      <c r="CIG72" s="685"/>
      <c r="CIH72" s="685"/>
      <c r="CII72" s="685"/>
      <c r="CIJ72" s="685"/>
      <c r="CIK72" s="685"/>
      <c r="CIL72" s="685"/>
      <c r="CIM72" s="685"/>
      <c r="CIN72" s="685"/>
      <c r="CIO72" s="685"/>
      <c r="CIP72" s="685"/>
      <c r="CIQ72" s="685"/>
      <c r="CIR72" s="685"/>
      <c r="CIS72" s="685"/>
      <c r="CIT72" s="685"/>
      <c r="CIU72" s="685"/>
      <c r="CIV72" s="685"/>
      <c r="CIW72" s="685"/>
      <c r="CIX72" s="685"/>
      <c r="CIY72" s="685"/>
      <c r="CIZ72" s="685"/>
      <c r="CJA72" s="685"/>
      <c r="CJB72" s="685"/>
      <c r="CJC72" s="685"/>
      <c r="CJD72" s="685"/>
      <c r="CJE72" s="685"/>
      <c r="CJF72" s="685"/>
      <c r="CJG72" s="685"/>
      <c r="CJH72" s="685"/>
      <c r="CJI72" s="685"/>
      <c r="CJJ72" s="685"/>
      <c r="CJK72" s="685"/>
      <c r="CJL72" s="685"/>
      <c r="CJM72" s="685"/>
      <c r="CJN72" s="685"/>
      <c r="CJO72" s="685"/>
      <c r="CJP72" s="685"/>
      <c r="CJQ72" s="685"/>
      <c r="CJR72" s="685"/>
      <c r="CJS72" s="685"/>
      <c r="CJT72" s="685"/>
      <c r="CJU72" s="685"/>
      <c r="CJV72" s="685"/>
      <c r="CJW72" s="685"/>
      <c r="CJX72" s="685"/>
      <c r="CJY72" s="685"/>
      <c r="CJZ72" s="685"/>
      <c r="CKA72" s="685"/>
      <c r="CKB72" s="685"/>
      <c r="CKC72" s="685"/>
      <c r="CKD72" s="685"/>
      <c r="CKE72" s="685"/>
      <c r="CKF72" s="685"/>
      <c r="CKG72" s="685"/>
      <c r="CKH72" s="685"/>
      <c r="CKI72" s="685"/>
      <c r="CKJ72" s="685"/>
      <c r="CKK72" s="685"/>
      <c r="CKL72" s="685"/>
      <c r="CKM72" s="685"/>
      <c r="CKN72" s="685"/>
      <c r="CKO72" s="685"/>
      <c r="CKP72" s="685"/>
      <c r="CKQ72" s="685"/>
      <c r="CKR72" s="685"/>
      <c r="CKS72" s="685"/>
      <c r="CKT72" s="685"/>
      <c r="CKU72" s="685"/>
      <c r="CKV72" s="685"/>
      <c r="CKW72" s="685"/>
      <c r="CKX72" s="685"/>
      <c r="CKY72" s="685"/>
      <c r="CKZ72" s="685"/>
      <c r="CLA72" s="685"/>
      <c r="CLB72" s="685"/>
      <c r="CLC72" s="685"/>
      <c r="CLD72" s="685"/>
      <c r="CLE72" s="685"/>
      <c r="CLF72" s="685"/>
      <c r="CLG72" s="685"/>
      <c r="CLH72" s="685"/>
      <c r="CLI72" s="685"/>
      <c r="CLJ72" s="685"/>
      <c r="CLK72" s="685"/>
      <c r="CLL72" s="685"/>
      <c r="CLM72" s="685"/>
      <c r="CLN72" s="685"/>
      <c r="CLO72" s="685"/>
      <c r="CLP72" s="685"/>
      <c r="CLQ72" s="685"/>
      <c r="CLR72" s="685"/>
      <c r="CLS72" s="685"/>
      <c r="CLT72" s="685"/>
      <c r="CLU72" s="685"/>
      <c r="CLV72" s="685"/>
      <c r="CLW72" s="685"/>
      <c r="CLX72" s="685"/>
      <c r="CLY72" s="685"/>
      <c r="CLZ72" s="685"/>
      <c r="CMA72" s="685"/>
      <c r="CMB72" s="685"/>
      <c r="CMC72" s="685"/>
      <c r="CMD72" s="685"/>
      <c r="CME72" s="685"/>
      <c r="CMF72" s="685"/>
      <c r="CMG72" s="685"/>
      <c r="CMH72" s="685"/>
      <c r="CMI72" s="685"/>
      <c r="CMJ72" s="685"/>
      <c r="CMK72" s="685"/>
      <c r="CML72" s="685"/>
      <c r="CMM72" s="685"/>
      <c r="CMN72" s="685"/>
      <c r="CMO72" s="685"/>
      <c r="CMP72" s="685"/>
      <c r="CMQ72" s="685"/>
      <c r="CMR72" s="685"/>
      <c r="CMS72" s="685"/>
      <c r="CMT72" s="685"/>
      <c r="CMU72" s="685"/>
      <c r="CMV72" s="685"/>
      <c r="CMW72" s="685"/>
      <c r="CMX72" s="685"/>
      <c r="CMY72" s="685"/>
      <c r="CMZ72" s="685"/>
      <c r="CNA72" s="685"/>
      <c r="CNB72" s="685"/>
      <c r="CNC72" s="685"/>
      <c r="CND72" s="685"/>
      <c r="CNE72" s="685"/>
      <c r="CNF72" s="685"/>
      <c r="CNG72" s="685"/>
      <c r="CNH72" s="685"/>
      <c r="CNI72" s="685"/>
      <c r="CNJ72" s="685"/>
      <c r="CNK72" s="685"/>
      <c r="CNL72" s="685"/>
      <c r="CNM72" s="685"/>
      <c r="CNN72" s="685"/>
      <c r="CNO72" s="685"/>
      <c r="CNP72" s="685"/>
      <c r="CNQ72" s="685"/>
      <c r="CNR72" s="685"/>
      <c r="CNS72" s="685"/>
      <c r="CNT72" s="685"/>
      <c r="CNU72" s="685"/>
      <c r="CNV72" s="685"/>
      <c r="CNW72" s="685"/>
      <c r="CNX72" s="685"/>
      <c r="CNY72" s="685"/>
      <c r="CNZ72" s="685"/>
      <c r="COA72" s="685"/>
      <c r="COB72" s="685"/>
      <c r="COC72" s="685"/>
      <c r="COD72" s="685"/>
      <c r="COE72" s="685"/>
      <c r="COF72" s="685"/>
      <c r="COG72" s="685"/>
      <c r="COH72" s="685"/>
      <c r="COI72" s="685"/>
      <c r="COJ72" s="685"/>
      <c r="COK72" s="685"/>
      <c r="COL72" s="685"/>
      <c r="COM72" s="685"/>
      <c r="CON72" s="685"/>
      <c r="COO72" s="685"/>
      <c r="COP72" s="685"/>
      <c r="COQ72" s="685"/>
      <c r="COR72" s="685"/>
      <c r="COS72" s="685"/>
      <c r="COT72" s="685"/>
      <c r="COU72" s="685"/>
      <c r="COV72" s="685"/>
      <c r="COW72" s="685"/>
      <c r="COX72" s="685"/>
      <c r="COY72" s="685"/>
      <c r="COZ72" s="685"/>
      <c r="CPA72" s="685"/>
      <c r="CPB72" s="685"/>
      <c r="CPC72" s="685"/>
      <c r="CPD72" s="685"/>
      <c r="CPE72" s="685"/>
      <c r="CPF72" s="685"/>
      <c r="CPG72" s="685"/>
      <c r="CPH72" s="685"/>
      <c r="CPI72" s="685"/>
      <c r="CPJ72" s="685"/>
      <c r="CPK72" s="685"/>
      <c r="CPL72" s="685"/>
      <c r="CPM72" s="685"/>
      <c r="CPN72" s="685"/>
      <c r="CPO72" s="685"/>
      <c r="CPP72" s="685"/>
      <c r="CPQ72" s="685"/>
      <c r="CPR72" s="685"/>
      <c r="CPS72" s="685"/>
      <c r="CPT72" s="685"/>
      <c r="CPU72" s="685"/>
      <c r="CPV72" s="685"/>
      <c r="CPW72" s="685"/>
      <c r="CPX72" s="685"/>
      <c r="CPY72" s="685"/>
      <c r="CPZ72" s="685"/>
      <c r="CQA72" s="685"/>
      <c r="CQB72" s="685"/>
      <c r="CQC72" s="685"/>
      <c r="CQD72" s="685"/>
      <c r="CQE72" s="685"/>
      <c r="CQF72" s="685"/>
      <c r="CQG72" s="685"/>
      <c r="CQH72" s="685"/>
      <c r="CQI72" s="685"/>
      <c r="CQJ72" s="685"/>
      <c r="CQK72" s="685"/>
      <c r="CQL72" s="685"/>
      <c r="CQM72" s="685"/>
      <c r="CQN72" s="685"/>
      <c r="CQO72" s="685"/>
      <c r="CQP72" s="685"/>
      <c r="CQQ72" s="685"/>
      <c r="CQR72" s="685"/>
      <c r="CQS72" s="685"/>
      <c r="CQT72" s="685"/>
      <c r="CQU72" s="685"/>
      <c r="CQV72" s="685"/>
      <c r="CQW72" s="685"/>
      <c r="CQX72" s="685"/>
      <c r="CQY72" s="685"/>
      <c r="CQZ72" s="685"/>
      <c r="CRA72" s="685"/>
      <c r="CRB72" s="685"/>
      <c r="CRC72" s="685"/>
      <c r="CRD72" s="685"/>
      <c r="CRE72" s="685"/>
      <c r="CRF72" s="685"/>
      <c r="CRG72" s="685"/>
      <c r="CRH72" s="685"/>
      <c r="CRI72" s="685"/>
      <c r="CRJ72" s="685"/>
      <c r="CRK72" s="685"/>
      <c r="CRL72" s="685"/>
      <c r="CRM72" s="685"/>
      <c r="CRN72" s="685"/>
      <c r="CRO72" s="685"/>
      <c r="CRP72" s="685"/>
      <c r="CRQ72" s="685"/>
      <c r="CRR72" s="685"/>
      <c r="CRS72" s="685"/>
      <c r="CRT72" s="685"/>
      <c r="CRU72" s="685"/>
      <c r="CRV72" s="685"/>
      <c r="CRW72" s="685"/>
      <c r="CRX72" s="685"/>
      <c r="CRY72" s="685"/>
      <c r="CRZ72" s="685"/>
      <c r="CSA72" s="685"/>
      <c r="CSB72" s="685"/>
      <c r="CSC72" s="685"/>
      <c r="CSD72" s="685"/>
      <c r="CSE72" s="685"/>
      <c r="CSF72" s="685"/>
      <c r="CSG72" s="685"/>
      <c r="CSH72" s="685"/>
      <c r="CSI72" s="685"/>
      <c r="CSJ72" s="685"/>
      <c r="CSK72" s="685"/>
      <c r="CSL72" s="685"/>
      <c r="CSM72" s="685"/>
      <c r="CSN72" s="685"/>
      <c r="CSO72" s="685"/>
      <c r="CSP72" s="685"/>
      <c r="CSQ72" s="685"/>
      <c r="CSR72" s="685"/>
      <c r="CSS72" s="685"/>
      <c r="CST72" s="685"/>
      <c r="CSU72" s="685"/>
      <c r="CSV72" s="685"/>
      <c r="CSW72" s="685"/>
      <c r="CSX72" s="685"/>
      <c r="CSY72" s="685"/>
      <c r="CSZ72" s="685"/>
      <c r="CTA72" s="685"/>
      <c r="CTB72" s="685"/>
      <c r="CTC72" s="685"/>
      <c r="CTD72" s="685"/>
      <c r="CTE72" s="685"/>
      <c r="CTF72" s="685"/>
      <c r="CTG72" s="685"/>
      <c r="CTH72" s="685"/>
      <c r="CTI72" s="685"/>
      <c r="CTJ72" s="685"/>
      <c r="CTK72" s="685"/>
      <c r="CTL72" s="685"/>
      <c r="CTM72" s="685"/>
      <c r="CTN72" s="685"/>
      <c r="CTO72" s="685"/>
      <c r="CTP72" s="685"/>
      <c r="CTQ72" s="685"/>
      <c r="CTR72" s="685"/>
      <c r="CTS72" s="685"/>
      <c r="CTT72" s="685"/>
      <c r="CTU72" s="685"/>
      <c r="CTV72" s="685"/>
      <c r="CTW72" s="685"/>
      <c r="CTX72" s="685"/>
      <c r="CTY72" s="685"/>
      <c r="CTZ72" s="685"/>
      <c r="CUA72" s="685"/>
      <c r="CUB72" s="685"/>
      <c r="CUC72" s="685"/>
      <c r="CUD72" s="685"/>
      <c r="CUE72" s="685"/>
      <c r="CUF72" s="685"/>
      <c r="CUG72" s="685"/>
      <c r="CUH72" s="685"/>
      <c r="CUI72" s="685"/>
      <c r="CUJ72" s="685"/>
      <c r="CUK72" s="685"/>
      <c r="CUL72" s="685"/>
      <c r="CUM72" s="685"/>
      <c r="CUN72" s="685"/>
      <c r="CUO72" s="685"/>
      <c r="CUP72" s="685"/>
      <c r="CUQ72" s="685"/>
      <c r="CUR72" s="685"/>
      <c r="CUS72" s="685"/>
      <c r="CUT72" s="685"/>
      <c r="CUU72" s="685"/>
      <c r="CUV72" s="685"/>
      <c r="CUW72" s="685"/>
      <c r="CUX72" s="685"/>
      <c r="CUY72" s="685"/>
      <c r="CUZ72" s="685"/>
      <c r="CVA72" s="685"/>
      <c r="CVB72" s="685"/>
      <c r="CVC72" s="685"/>
      <c r="CVD72" s="685"/>
      <c r="CVE72" s="685"/>
      <c r="CVF72" s="685"/>
      <c r="CVG72" s="685"/>
      <c r="CVH72" s="685"/>
      <c r="CVI72" s="685"/>
      <c r="CVJ72" s="685"/>
      <c r="CVK72" s="685"/>
      <c r="CVL72" s="685"/>
      <c r="CVM72" s="685"/>
      <c r="CVN72" s="685"/>
      <c r="CVO72" s="685"/>
      <c r="CVP72" s="685"/>
      <c r="CVQ72" s="685"/>
      <c r="CVR72" s="685"/>
      <c r="CVS72" s="685"/>
      <c r="CVT72" s="685"/>
      <c r="CVU72" s="685"/>
      <c r="CVV72" s="685"/>
      <c r="CVW72" s="685"/>
      <c r="CVX72" s="685"/>
      <c r="CVY72" s="685"/>
      <c r="CVZ72" s="685"/>
      <c r="CWA72" s="685"/>
      <c r="CWB72" s="685"/>
      <c r="CWC72" s="685"/>
      <c r="CWD72" s="685"/>
      <c r="CWE72" s="685"/>
      <c r="CWF72" s="685"/>
      <c r="CWG72" s="685"/>
      <c r="CWH72" s="685"/>
      <c r="CWI72" s="685"/>
      <c r="CWJ72" s="685"/>
      <c r="CWK72" s="685"/>
      <c r="CWL72" s="685"/>
      <c r="CWM72" s="685"/>
      <c r="CWN72" s="685"/>
      <c r="CWO72" s="685"/>
      <c r="CWP72" s="685"/>
      <c r="CWQ72" s="685"/>
      <c r="CWR72" s="685"/>
      <c r="CWS72" s="685"/>
      <c r="CWT72" s="685"/>
      <c r="CWU72" s="685"/>
      <c r="CWV72" s="685"/>
      <c r="CWW72" s="685"/>
      <c r="CWX72" s="685"/>
      <c r="CWY72" s="685"/>
      <c r="CWZ72" s="685"/>
      <c r="CXA72" s="685"/>
      <c r="CXB72" s="685"/>
      <c r="CXC72" s="685"/>
      <c r="CXD72" s="685"/>
      <c r="CXE72" s="685"/>
      <c r="CXF72" s="685"/>
      <c r="CXG72" s="685"/>
      <c r="CXH72" s="685"/>
      <c r="CXI72" s="685"/>
      <c r="CXJ72" s="685"/>
      <c r="CXK72" s="685"/>
      <c r="CXL72" s="685"/>
      <c r="CXM72" s="685"/>
      <c r="CXN72" s="685"/>
      <c r="CXO72" s="685"/>
      <c r="CXP72" s="685"/>
      <c r="CXQ72" s="685"/>
      <c r="CXR72" s="685"/>
      <c r="CXS72" s="685"/>
      <c r="CXT72" s="685"/>
      <c r="CXU72" s="685"/>
      <c r="CXV72" s="685"/>
      <c r="CXW72" s="685"/>
      <c r="CXX72" s="685"/>
      <c r="CXY72" s="685"/>
      <c r="CXZ72" s="685"/>
      <c r="CYA72" s="685"/>
      <c r="CYB72" s="685"/>
      <c r="CYC72" s="685"/>
      <c r="CYD72" s="685"/>
      <c r="CYE72" s="685"/>
      <c r="CYF72" s="685"/>
      <c r="CYG72" s="685"/>
      <c r="CYH72" s="685"/>
      <c r="CYI72" s="685"/>
      <c r="CYJ72" s="685"/>
      <c r="CYK72" s="685"/>
      <c r="CYL72" s="685"/>
      <c r="CYM72" s="685"/>
      <c r="CYN72" s="685"/>
      <c r="CYO72" s="685"/>
      <c r="CYP72" s="685"/>
      <c r="CYQ72" s="685"/>
      <c r="CYR72" s="685"/>
      <c r="CYS72" s="685"/>
      <c r="CYT72" s="685"/>
      <c r="CYU72" s="685"/>
      <c r="CYV72" s="685"/>
      <c r="CYW72" s="685"/>
      <c r="CYX72" s="685"/>
      <c r="CYY72" s="685"/>
      <c r="CYZ72" s="685"/>
      <c r="CZA72" s="685"/>
      <c r="CZB72" s="685"/>
      <c r="CZC72" s="685"/>
      <c r="CZD72" s="685"/>
      <c r="CZE72" s="685"/>
      <c r="CZF72" s="685"/>
      <c r="CZG72" s="685"/>
      <c r="CZH72" s="685"/>
      <c r="CZI72" s="685"/>
      <c r="CZJ72" s="685"/>
      <c r="CZK72" s="685"/>
      <c r="CZL72" s="685"/>
      <c r="CZM72" s="685"/>
      <c r="CZN72" s="685"/>
      <c r="CZO72" s="685"/>
      <c r="CZP72" s="685"/>
      <c r="CZQ72" s="685"/>
      <c r="CZR72" s="685"/>
      <c r="CZS72" s="685"/>
      <c r="CZT72" s="685"/>
      <c r="CZU72" s="685"/>
      <c r="CZV72" s="685"/>
      <c r="CZW72" s="685"/>
      <c r="CZX72" s="685"/>
      <c r="CZY72" s="685"/>
      <c r="CZZ72" s="685"/>
      <c r="DAA72" s="685"/>
      <c r="DAB72" s="685"/>
      <c r="DAC72" s="685"/>
      <c r="DAD72" s="685"/>
      <c r="DAE72" s="685"/>
      <c r="DAF72" s="685"/>
      <c r="DAG72" s="685"/>
      <c r="DAH72" s="685"/>
      <c r="DAI72" s="685"/>
      <c r="DAJ72" s="685"/>
      <c r="DAK72" s="685"/>
      <c r="DAL72" s="685"/>
      <c r="DAM72" s="685"/>
      <c r="DAN72" s="685"/>
      <c r="DAO72" s="685"/>
      <c r="DAP72" s="685"/>
      <c r="DAQ72" s="685"/>
      <c r="DAR72" s="685"/>
      <c r="DAS72" s="685"/>
      <c r="DAT72" s="685"/>
      <c r="DAU72" s="685"/>
      <c r="DAV72" s="685"/>
      <c r="DAW72" s="685"/>
      <c r="DAX72" s="685"/>
      <c r="DAY72" s="685"/>
      <c r="DAZ72" s="685"/>
      <c r="DBA72" s="685"/>
      <c r="DBB72" s="685"/>
      <c r="DBC72" s="685"/>
      <c r="DBD72" s="685"/>
      <c r="DBE72" s="685"/>
      <c r="DBF72" s="685"/>
      <c r="DBG72" s="685"/>
      <c r="DBH72" s="685"/>
      <c r="DBI72" s="685"/>
      <c r="DBJ72" s="685"/>
      <c r="DBK72" s="685"/>
      <c r="DBL72" s="685"/>
      <c r="DBM72" s="685"/>
      <c r="DBN72" s="685"/>
      <c r="DBO72" s="685"/>
      <c r="DBP72" s="685"/>
      <c r="DBQ72" s="685"/>
      <c r="DBR72" s="685"/>
      <c r="DBS72" s="685"/>
      <c r="DBT72" s="685"/>
      <c r="DBU72" s="685"/>
      <c r="DBV72" s="685"/>
      <c r="DBW72" s="685"/>
      <c r="DBX72" s="685"/>
      <c r="DBY72" s="685"/>
      <c r="DBZ72" s="685"/>
      <c r="DCA72" s="685"/>
      <c r="DCB72" s="685"/>
      <c r="DCC72" s="685"/>
      <c r="DCD72" s="685"/>
      <c r="DCE72" s="685"/>
      <c r="DCF72" s="685"/>
      <c r="DCG72" s="685"/>
      <c r="DCH72" s="685"/>
      <c r="DCI72" s="685"/>
      <c r="DCJ72" s="685"/>
      <c r="DCK72" s="685"/>
      <c r="DCL72" s="685"/>
      <c r="DCM72" s="685"/>
      <c r="DCN72" s="685"/>
      <c r="DCO72" s="685"/>
      <c r="DCP72" s="685"/>
      <c r="DCQ72" s="685"/>
      <c r="DCR72" s="685"/>
      <c r="DCS72" s="685"/>
      <c r="DCT72" s="685"/>
      <c r="DCU72" s="685"/>
      <c r="DCV72" s="685"/>
      <c r="DCW72" s="685"/>
      <c r="DCX72" s="685"/>
      <c r="DCY72" s="685"/>
      <c r="DCZ72" s="685"/>
      <c r="DDA72" s="685"/>
      <c r="DDB72" s="685"/>
      <c r="DDC72" s="685"/>
      <c r="DDD72" s="685"/>
      <c r="DDE72" s="685"/>
      <c r="DDF72" s="685"/>
      <c r="DDG72" s="685"/>
      <c r="DDH72" s="685"/>
      <c r="DDI72" s="685"/>
      <c r="DDJ72" s="685"/>
      <c r="DDK72" s="685"/>
      <c r="DDL72" s="685"/>
      <c r="DDM72" s="685"/>
      <c r="DDN72" s="685"/>
      <c r="DDO72" s="685"/>
      <c r="DDP72" s="685"/>
      <c r="DDQ72" s="685"/>
      <c r="DDR72" s="685"/>
      <c r="DDS72" s="685"/>
      <c r="DDT72" s="685"/>
      <c r="DDU72" s="685"/>
      <c r="DDV72" s="685"/>
      <c r="DDW72" s="685"/>
      <c r="DDX72" s="685"/>
      <c r="DDY72" s="685"/>
      <c r="DDZ72" s="685"/>
      <c r="DEA72" s="685"/>
      <c r="DEB72" s="685"/>
      <c r="DEC72" s="685"/>
      <c r="DED72" s="685"/>
      <c r="DEE72" s="685"/>
      <c r="DEF72" s="685"/>
      <c r="DEG72" s="685"/>
      <c r="DEH72" s="685"/>
      <c r="DEI72" s="685"/>
      <c r="DEJ72" s="685"/>
      <c r="DEK72" s="685"/>
      <c r="DEL72" s="685"/>
      <c r="DEM72" s="685"/>
      <c r="DEN72" s="685"/>
      <c r="DEO72" s="685"/>
      <c r="DEP72" s="685"/>
      <c r="DEQ72" s="685"/>
      <c r="DER72" s="685"/>
      <c r="DES72" s="685"/>
      <c r="DET72" s="685"/>
      <c r="DEU72" s="685"/>
      <c r="DEV72" s="685"/>
      <c r="DEW72" s="685"/>
      <c r="DEX72" s="685"/>
      <c r="DEY72" s="685"/>
      <c r="DEZ72" s="685"/>
      <c r="DFA72" s="685"/>
      <c r="DFB72" s="685"/>
      <c r="DFC72" s="685"/>
      <c r="DFD72" s="685"/>
      <c r="DFE72" s="685"/>
      <c r="DFF72" s="685"/>
      <c r="DFG72" s="685"/>
      <c r="DFH72" s="685"/>
      <c r="DFI72" s="685"/>
      <c r="DFJ72" s="685"/>
      <c r="DFK72" s="685"/>
      <c r="DFL72" s="685"/>
      <c r="DFM72" s="685"/>
      <c r="DFN72" s="685"/>
      <c r="DFO72" s="685"/>
      <c r="DFP72" s="685"/>
      <c r="DFQ72" s="685"/>
      <c r="DFR72" s="685"/>
      <c r="DFS72" s="685"/>
      <c r="DFT72" s="685"/>
      <c r="DFU72" s="685"/>
      <c r="DFV72" s="685"/>
      <c r="DFW72" s="685"/>
      <c r="DFX72" s="685"/>
      <c r="DFY72" s="685"/>
      <c r="DFZ72" s="685"/>
      <c r="DGA72" s="685"/>
      <c r="DGB72" s="685"/>
      <c r="DGC72" s="685"/>
      <c r="DGD72" s="685"/>
      <c r="DGE72" s="685"/>
      <c r="DGF72" s="685"/>
      <c r="DGG72" s="685"/>
      <c r="DGH72" s="685"/>
      <c r="DGI72" s="685"/>
      <c r="DGJ72" s="685"/>
      <c r="DGK72" s="685"/>
      <c r="DGL72" s="685"/>
      <c r="DGM72" s="685"/>
      <c r="DGN72" s="685"/>
      <c r="DGO72" s="685"/>
      <c r="DGP72" s="685"/>
      <c r="DGQ72" s="685"/>
      <c r="DGR72" s="685"/>
      <c r="DGS72" s="685"/>
      <c r="DGT72" s="685"/>
      <c r="DGU72" s="685"/>
      <c r="DGV72" s="685"/>
      <c r="DGW72" s="685"/>
      <c r="DGX72" s="685"/>
      <c r="DGY72" s="685"/>
      <c r="DGZ72" s="685"/>
      <c r="DHA72" s="685"/>
      <c r="DHB72" s="685"/>
      <c r="DHC72" s="685"/>
      <c r="DHD72" s="685"/>
      <c r="DHE72" s="685"/>
      <c r="DHF72" s="685"/>
      <c r="DHG72" s="685"/>
      <c r="DHH72" s="685"/>
      <c r="DHI72" s="685"/>
      <c r="DHJ72" s="685"/>
      <c r="DHK72" s="685"/>
      <c r="DHL72" s="685"/>
      <c r="DHM72" s="685"/>
      <c r="DHN72" s="685"/>
      <c r="DHO72" s="685"/>
      <c r="DHP72" s="685"/>
      <c r="DHQ72" s="685"/>
      <c r="DHR72" s="685"/>
      <c r="DHS72" s="685"/>
      <c r="DHT72" s="685"/>
      <c r="DHU72" s="685"/>
      <c r="DHV72" s="685"/>
      <c r="DHW72" s="685"/>
      <c r="DHX72" s="685"/>
      <c r="DHY72" s="685"/>
      <c r="DHZ72" s="685"/>
      <c r="DIA72" s="685"/>
      <c r="DIB72" s="685"/>
      <c r="DIC72" s="685"/>
      <c r="DID72" s="685"/>
      <c r="DIE72" s="685"/>
      <c r="DIF72" s="685"/>
      <c r="DIG72" s="685"/>
      <c r="DIH72" s="685"/>
      <c r="DII72" s="685"/>
      <c r="DIJ72" s="685"/>
      <c r="DIK72" s="685"/>
      <c r="DIL72" s="685"/>
      <c r="DIM72" s="685"/>
      <c r="DIN72" s="685"/>
      <c r="DIO72" s="685"/>
      <c r="DIP72" s="685"/>
      <c r="DIQ72" s="685"/>
      <c r="DIR72" s="685"/>
      <c r="DIS72" s="685"/>
      <c r="DIT72" s="685"/>
      <c r="DIU72" s="685"/>
      <c r="DIV72" s="685"/>
      <c r="DIW72" s="685"/>
      <c r="DIX72" s="685"/>
      <c r="DIY72" s="685"/>
      <c r="DIZ72" s="685"/>
      <c r="DJA72" s="685"/>
      <c r="DJB72" s="685"/>
      <c r="DJC72" s="685"/>
      <c r="DJD72" s="685"/>
      <c r="DJE72" s="685"/>
      <c r="DJF72" s="685"/>
      <c r="DJG72" s="685"/>
      <c r="DJH72" s="685"/>
      <c r="DJI72" s="685"/>
      <c r="DJJ72" s="685"/>
      <c r="DJK72" s="685"/>
      <c r="DJL72" s="685"/>
      <c r="DJM72" s="685"/>
      <c r="DJN72" s="685"/>
      <c r="DJO72" s="685"/>
      <c r="DJP72" s="685"/>
      <c r="DJQ72" s="685"/>
      <c r="DJR72" s="685"/>
      <c r="DJS72" s="685"/>
      <c r="DJT72" s="685"/>
      <c r="DJU72" s="685"/>
      <c r="DJV72" s="685"/>
      <c r="DJW72" s="685"/>
      <c r="DJX72" s="685"/>
      <c r="DJY72" s="685"/>
      <c r="DJZ72" s="685"/>
      <c r="DKA72" s="685"/>
      <c r="DKB72" s="685"/>
      <c r="DKC72" s="685"/>
      <c r="DKD72" s="685"/>
      <c r="DKE72" s="685"/>
      <c r="DKF72" s="685"/>
      <c r="DKG72" s="685"/>
      <c r="DKH72" s="685"/>
      <c r="DKI72" s="685"/>
      <c r="DKJ72" s="685"/>
      <c r="DKK72" s="685"/>
      <c r="DKL72" s="685"/>
      <c r="DKM72" s="685"/>
      <c r="DKN72" s="685"/>
      <c r="DKO72" s="685"/>
      <c r="DKP72" s="685"/>
      <c r="DKQ72" s="685"/>
      <c r="DKR72" s="685"/>
      <c r="DKS72" s="685"/>
      <c r="DKT72" s="685"/>
      <c r="DKU72" s="685"/>
      <c r="DKV72" s="685"/>
      <c r="DKW72" s="685"/>
      <c r="DKX72" s="685"/>
      <c r="DKY72" s="685"/>
      <c r="DKZ72" s="685"/>
      <c r="DLA72" s="685"/>
      <c r="DLB72" s="685"/>
      <c r="DLC72" s="685"/>
      <c r="DLD72" s="685"/>
      <c r="DLE72" s="685"/>
      <c r="DLF72" s="685"/>
      <c r="DLG72" s="685"/>
      <c r="DLH72" s="685"/>
      <c r="DLI72" s="685"/>
      <c r="DLJ72" s="685"/>
      <c r="DLK72" s="685"/>
      <c r="DLL72" s="685"/>
      <c r="DLM72" s="685"/>
      <c r="DLN72" s="685"/>
      <c r="DLO72" s="685"/>
      <c r="DLP72" s="685"/>
      <c r="DLQ72" s="685"/>
      <c r="DLR72" s="685"/>
      <c r="DLS72" s="685"/>
      <c r="DLT72" s="685"/>
      <c r="DLU72" s="685"/>
      <c r="DLV72" s="685"/>
      <c r="DLW72" s="685"/>
      <c r="DLX72" s="685"/>
      <c r="DLY72" s="685"/>
      <c r="DLZ72" s="685"/>
      <c r="DMA72" s="685"/>
      <c r="DMB72" s="685"/>
      <c r="DMC72" s="685"/>
      <c r="DMD72" s="685"/>
      <c r="DME72" s="685"/>
      <c r="DMF72" s="685"/>
      <c r="DMG72" s="685"/>
      <c r="DMH72" s="685"/>
      <c r="DMI72" s="685"/>
      <c r="DMJ72" s="685"/>
      <c r="DMK72" s="685"/>
      <c r="DML72" s="685"/>
      <c r="DMM72" s="685"/>
      <c r="DMN72" s="685"/>
      <c r="DMO72" s="685"/>
      <c r="DMP72" s="685"/>
      <c r="DMQ72" s="685"/>
      <c r="DMR72" s="685"/>
      <c r="DMS72" s="685"/>
      <c r="DMT72" s="685"/>
      <c r="DMU72" s="685"/>
      <c r="DMV72" s="685"/>
      <c r="DMW72" s="685"/>
      <c r="DMX72" s="685"/>
      <c r="DMY72" s="685"/>
      <c r="DMZ72" s="685"/>
      <c r="DNA72" s="685"/>
      <c r="DNB72" s="685"/>
      <c r="DNC72" s="685"/>
      <c r="DND72" s="685"/>
      <c r="DNE72" s="685"/>
      <c r="DNF72" s="685"/>
      <c r="DNG72" s="685"/>
      <c r="DNH72" s="685"/>
      <c r="DNI72" s="685"/>
      <c r="DNJ72" s="685"/>
      <c r="DNK72" s="685"/>
      <c r="DNL72" s="685"/>
      <c r="DNM72" s="685"/>
      <c r="DNN72" s="685"/>
      <c r="DNO72" s="685"/>
      <c r="DNP72" s="685"/>
      <c r="DNQ72" s="685"/>
      <c r="DNR72" s="685"/>
      <c r="DNS72" s="685"/>
      <c r="DNT72" s="685"/>
      <c r="DNU72" s="685"/>
      <c r="DNV72" s="685"/>
      <c r="DNW72" s="685"/>
      <c r="DNX72" s="685"/>
      <c r="DNY72" s="685"/>
      <c r="DNZ72" s="685"/>
      <c r="DOA72" s="685"/>
      <c r="DOB72" s="685"/>
      <c r="DOC72" s="685"/>
      <c r="DOD72" s="685"/>
      <c r="DOE72" s="685"/>
      <c r="DOF72" s="685"/>
      <c r="DOG72" s="685"/>
      <c r="DOH72" s="685"/>
      <c r="DOI72" s="685"/>
      <c r="DOJ72" s="685"/>
      <c r="DOK72" s="685"/>
      <c r="DOL72" s="685"/>
      <c r="DOM72" s="685"/>
      <c r="DON72" s="685"/>
      <c r="DOO72" s="685"/>
      <c r="DOP72" s="685"/>
      <c r="DOQ72" s="685"/>
      <c r="DOR72" s="685"/>
      <c r="DOS72" s="685"/>
      <c r="DOT72" s="685"/>
      <c r="DOU72" s="685"/>
      <c r="DOV72" s="685"/>
      <c r="DOW72" s="685"/>
      <c r="DOX72" s="685"/>
      <c r="DOY72" s="685"/>
      <c r="DOZ72" s="685"/>
      <c r="DPA72" s="685"/>
      <c r="DPB72" s="685"/>
      <c r="DPC72" s="685"/>
      <c r="DPD72" s="685"/>
      <c r="DPE72" s="685"/>
      <c r="DPF72" s="685"/>
      <c r="DPG72" s="685"/>
      <c r="DPH72" s="685"/>
      <c r="DPI72" s="685"/>
      <c r="DPJ72" s="685"/>
      <c r="DPK72" s="685"/>
      <c r="DPL72" s="685"/>
      <c r="DPM72" s="685"/>
      <c r="DPN72" s="685"/>
      <c r="DPO72" s="685"/>
      <c r="DPP72" s="685"/>
      <c r="DPQ72" s="685"/>
      <c r="DPR72" s="685"/>
      <c r="DPS72" s="685"/>
      <c r="DPT72" s="685"/>
      <c r="DPU72" s="685"/>
      <c r="DPV72" s="685"/>
      <c r="DPW72" s="685"/>
      <c r="DPX72" s="685"/>
      <c r="DPY72" s="685"/>
      <c r="DPZ72" s="685"/>
      <c r="DQA72" s="685"/>
      <c r="DQB72" s="685"/>
      <c r="DQC72" s="685"/>
      <c r="DQD72" s="685"/>
      <c r="DQE72" s="685"/>
      <c r="DQF72" s="685"/>
      <c r="DQG72" s="685"/>
      <c r="DQH72" s="685"/>
      <c r="DQI72" s="685"/>
      <c r="DQJ72" s="685"/>
      <c r="DQK72" s="685"/>
      <c r="DQL72" s="685"/>
      <c r="DQM72" s="685"/>
      <c r="DQN72" s="685"/>
      <c r="DQO72" s="685"/>
      <c r="DQP72" s="685"/>
      <c r="DQQ72" s="685"/>
      <c r="DQR72" s="685"/>
      <c r="DQS72" s="685"/>
      <c r="DQT72" s="685"/>
      <c r="DQU72" s="685"/>
      <c r="DQV72" s="685"/>
      <c r="DQW72" s="685"/>
      <c r="DQX72" s="685"/>
      <c r="DQY72" s="685"/>
      <c r="DQZ72" s="685"/>
      <c r="DRA72" s="685"/>
      <c r="DRB72" s="685"/>
      <c r="DRC72" s="685"/>
      <c r="DRD72" s="685"/>
      <c r="DRE72" s="685"/>
      <c r="DRF72" s="685"/>
      <c r="DRG72" s="685"/>
      <c r="DRH72" s="685"/>
      <c r="DRI72" s="685"/>
      <c r="DRJ72" s="685"/>
      <c r="DRK72" s="685"/>
      <c r="DRL72" s="685"/>
      <c r="DRM72" s="685"/>
      <c r="DRN72" s="685"/>
      <c r="DRO72" s="685"/>
      <c r="DRP72" s="685"/>
      <c r="DRQ72" s="685"/>
      <c r="DRR72" s="685"/>
      <c r="DRS72" s="685"/>
      <c r="DRT72" s="685"/>
      <c r="DRU72" s="685"/>
      <c r="DRV72" s="685"/>
      <c r="DRW72" s="685"/>
      <c r="DRX72" s="685"/>
      <c r="DRY72" s="685"/>
      <c r="DRZ72" s="685"/>
      <c r="DSA72" s="685"/>
      <c r="DSB72" s="685"/>
      <c r="DSC72" s="685"/>
      <c r="DSD72" s="685"/>
      <c r="DSE72" s="685"/>
      <c r="DSF72" s="685"/>
      <c r="DSG72" s="685"/>
      <c r="DSH72" s="685"/>
      <c r="DSI72" s="685"/>
      <c r="DSJ72" s="685"/>
      <c r="DSK72" s="685"/>
      <c r="DSL72" s="685"/>
      <c r="DSM72" s="685"/>
      <c r="DSN72" s="685"/>
      <c r="DSO72" s="685"/>
      <c r="DSP72" s="685"/>
      <c r="DSQ72" s="685"/>
      <c r="DSR72" s="685"/>
      <c r="DSS72" s="685"/>
      <c r="DST72" s="685"/>
      <c r="DSU72" s="685"/>
      <c r="DSV72" s="685"/>
      <c r="DSW72" s="685"/>
      <c r="DSX72" s="685"/>
      <c r="DSY72" s="685"/>
      <c r="DSZ72" s="685"/>
      <c r="DTA72" s="685"/>
      <c r="DTB72" s="685"/>
      <c r="DTC72" s="685"/>
      <c r="DTD72" s="685"/>
      <c r="DTE72" s="685"/>
      <c r="DTF72" s="685"/>
      <c r="DTG72" s="685"/>
      <c r="DTH72" s="685"/>
      <c r="DTI72" s="685"/>
      <c r="DTJ72" s="685"/>
      <c r="DTK72" s="685"/>
      <c r="DTL72" s="685"/>
      <c r="DTM72" s="685"/>
      <c r="DTN72" s="685"/>
      <c r="DTO72" s="685"/>
      <c r="DTP72" s="685"/>
      <c r="DTQ72" s="685"/>
      <c r="DTR72" s="685"/>
      <c r="DTS72" s="685"/>
      <c r="DTT72" s="685"/>
      <c r="DTU72" s="685"/>
      <c r="DTV72" s="685"/>
      <c r="DTW72" s="685"/>
      <c r="DTX72" s="685"/>
      <c r="DTY72" s="685"/>
      <c r="DTZ72" s="685"/>
      <c r="DUA72" s="685"/>
      <c r="DUB72" s="685"/>
      <c r="DUC72" s="685"/>
      <c r="DUD72" s="685"/>
      <c r="DUE72" s="685"/>
      <c r="DUF72" s="685"/>
      <c r="DUG72" s="685"/>
      <c r="DUH72" s="685"/>
      <c r="DUI72" s="685"/>
      <c r="DUJ72" s="685"/>
      <c r="DUK72" s="685"/>
      <c r="DUL72" s="685"/>
      <c r="DUM72" s="685"/>
      <c r="DUN72" s="685"/>
      <c r="DUO72" s="685"/>
      <c r="DUP72" s="685"/>
      <c r="DUQ72" s="685"/>
      <c r="DUR72" s="685"/>
      <c r="DUS72" s="685"/>
      <c r="DUT72" s="685"/>
      <c r="DUU72" s="685"/>
      <c r="DUV72" s="685"/>
      <c r="DUW72" s="685"/>
      <c r="DUX72" s="685"/>
      <c r="DUY72" s="685"/>
      <c r="DUZ72" s="685"/>
      <c r="DVA72" s="685"/>
      <c r="DVB72" s="685"/>
      <c r="DVC72" s="685"/>
      <c r="DVD72" s="685"/>
      <c r="DVE72" s="685"/>
      <c r="DVF72" s="685"/>
      <c r="DVG72" s="685"/>
      <c r="DVH72" s="685"/>
      <c r="DVI72" s="685"/>
      <c r="DVJ72" s="685"/>
      <c r="DVK72" s="685"/>
      <c r="DVL72" s="685"/>
      <c r="DVM72" s="685"/>
      <c r="DVN72" s="685"/>
      <c r="DVO72" s="685"/>
      <c r="DVP72" s="685"/>
      <c r="DVQ72" s="685"/>
      <c r="DVR72" s="685"/>
      <c r="DVS72" s="685"/>
      <c r="DVT72" s="685"/>
      <c r="DVU72" s="685"/>
      <c r="DVV72" s="685"/>
      <c r="DVW72" s="685"/>
      <c r="DVX72" s="685"/>
      <c r="DVY72" s="685"/>
      <c r="DVZ72" s="685"/>
      <c r="DWA72" s="685"/>
      <c r="DWB72" s="685"/>
      <c r="DWC72" s="685"/>
      <c r="DWD72" s="685"/>
      <c r="DWE72" s="685"/>
      <c r="DWF72" s="685"/>
      <c r="DWG72" s="685"/>
      <c r="DWH72" s="685"/>
      <c r="DWI72" s="685"/>
      <c r="DWJ72" s="685"/>
      <c r="DWK72" s="685"/>
      <c r="DWL72" s="685"/>
      <c r="DWM72" s="685"/>
      <c r="DWN72" s="685"/>
      <c r="DWO72" s="685"/>
      <c r="DWP72" s="685"/>
      <c r="DWQ72" s="685"/>
      <c r="DWR72" s="685"/>
      <c r="DWS72" s="685"/>
      <c r="DWT72" s="685"/>
      <c r="DWU72" s="685"/>
      <c r="DWV72" s="685"/>
      <c r="DWW72" s="685"/>
      <c r="DWX72" s="685"/>
      <c r="DWY72" s="685"/>
      <c r="DWZ72" s="685"/>
      <c r="DXA72" s="685"/>
      <c r="DXB72" s="685"/>
      <c r="DXC72" s="685"/>
      <c r="DXD72" s="685"/>
      <c r="DXE72" s="685"/>
      <c r="DXF72" s="685"/>
      <c r="DXG72" s="685"/>
      <c r="DXH72" s="685"/>
      <c r="DXI72" s="685"/>
      <c r="DXJ72" s="685"/>
      <c r="DXK72" s="685"/>
      <c r="DXL72" s="685"/>
      <c r="DXM72" s="685"/>
      <c r="DXN72" s="685"/>
      <c r="DXO72" s="685"/>
      <c r="DXP72" s="685"/>
      <c r="DXQ72" s="685"/>
      <c r="DXR72" s="685"/>
      <c r="DXS72" s="685"/>
      <c r="DXT72" s="685"/>
      <c r="DXU72" s="685"/>
      <c r="DXV72" s="685"/>
      <c r="DXW72" s="685"/>
      <c r="DXX72" s="685"/>
      <c r="DXY72" s="685"/>
      <c r="DXZ72" s="685"/>
      <c r="DYA72" s="685"/>
      <c r="DYB72" s="685"/>
      <c r="DYC72" s="685"/>
      <c r="DYD72" s="685"/>
      <c r="DYE72" s="685"/>
      <c r="DYF72" s="685"/>
      <c r="DYG72" s="685"/>
      <c r="DYH72" s="685"/>
      <c r="DYI72" s="685"/>
      <c r="DYJ72" s="685"/>
      <c r="DYK72" s="685"/>
      <c r="DYL72" s="685"/>
      <c r="DYM72" s="685"/>
      <c r="DYN72" s="685"/>
      <c r="DYO72" s="685"/>
      <c r="DYP72" s="685"/>
      <c r="DYQ72" s="685"/>
      <c r="DYR72" s="685"/>
      <c r="DYS72" s="685"/>
      <c r="DYT72" s="685"/>
      <c r="DYU72" s="685"/>
      <c r="DYV72" s="685"/>
      <c r="DYW72" s="685"/>
      <c r="DYX72" s="685"/>
      <c r="DYY72" s="685"/>
      <c r="DYZ72" s="685"/>
      <c r="DZA72" s="685"/>
      <c r="DZB72" s="685"/>
      <c r="DZC72" s="685"/>
      <c r="DZD72" s="685"/>
      <c r="DZE72" s="685"/>
      <c r="DZF72" s="685"/>
      <c r="DZG72" s="685"/>
      <c r="DZH72" s="685"/>
      <c r="DZI72" s="685"/>
      <c r="DZJ72" s="685"/>
      <c r="DZK72" s="685"/>
      <c r="DZL72" s="685"/>
      <c r="DZM72" s="685"/>
      <c r="DZN72" s="685"/>
      <c r="DZO72" s="685"/>
      <c r="DZP72" s="685"/>
      <c r="DZQ72" s="685"/>
      <c r="DZR72" s="685"/>
      <c r="DZS72" s="685"/>
      <c r="DZT72" s="685"/>
      <c r="DZU72" s="685"/>
      <c r="DZV72" s="685"/>
      <c r="DZW72" s="685"/>
      <c r="DZX72" s="685"/>
      <c r="DZY72" s="685"/>
      <c r="DZZ72" s="685"/>
      <c r="EAA72" s="685"/>
      <c r="EAB72" s="685"/>
      <c r="EAC72" s="685"/>
      <c r="EAD72" s="685"/>
      <c r="EAE72" s="685"/>
      <c r="EAF72" s="685"/>
      <c r="EAG72" s="685"/>
      <c r="EAH72" s="685"/>
      <c r="EAI72" s="685"/>
      <c r="EAJ72" s="685"/>
      <c r="EAK72" s="685"/>
      <c r="EAL72" s="685"/>
      <c r="EAM72" s="685"/>
      <c r="EAN72" s="685"/>
      <c r="EAO72" s="685"/>
      <c r="EAP72" s="685"/>
      <c r="EAQ72" s="685"/>
      <c r="EAR72" s="685"/>
      <c r="EAS72" s="685"/>
      <c r="EAT72" s="685"/>
      <c r="EAU72" s="685"/>
      <c r="EAV72" s="685"/>
      <c r="EAW72" s="685"/>
      <c r="EAX72" s="685"/>
      <c r="EAY72" s="685"/>
      <c r="EAZ72" s="685"/>
      <c r="EBA72" s="685"/>
      <c r="EBB72" s="685"/>
      <c r="EBC72" s="685"/>
      <c r="EBD72" s="685"/>
      <c r="EBE72" s="685"/>
      <c r="EBF72" s="685"/>
      <c r="EBG72" s="685"/>
      <c r="EBH72" s="685"/>
      <c r="EBI72" s="685"/>
      <c r="EBJ72" s="685"/>
      <c r="EBK72" s="685"/>
      <c r="EBL72" s="685"/>
      <c r="EBM72" s="685"/>
      <c r="EBN72" s="685"/>
      <c r="EBO72" s="685"/>
      <c r="EBP72" s="685"/>
      <c r="EBQ72" s="685"/>
      <c r="EBR72" s="685"/>
      <c r="EBS72" s="685"/>
      <c r="EBT72" s="685"/>
      <c r="EBU72" s="685"/>
      <c r="EBV72" s="685"/>
      <c r="EBW72" s="685"/>
      <c r="EBX72" s="685"/>
      <c r="EBY72" s="685"/>
      <c r="EBZ72" s="685"/>
      <c r="ECA72" s="685"/>
      <c r="ECB72" s="685"/>
      <c r="ECC72" s="685"/>
      <c r="ECD72" s="685"/>
      <c r="ECE72" s="685"/>
      <c r="ECF72" s="685"/>
      <c r="ECG72" s="685"/>
      <c r="ECH72" s="685"/>
      <c r="ECI72" s="685"/>
      <c r="ECJ72" s="685"/>
      <c r="ECK72" s="685"/>
      <c r="ECL72" s="685"/>
      <c r="ECM72" s="685"/>
      <c r="ECN72" s="685"/>
      <c r="ECO72" s="685"/>
      <c r="ECP72" s="685"/>
      <c r="ECQ72" s="685"/>
      <c r="ECR72" s="685"/>
      <c r="ECS72" s="685"/>
      <c r="ECT72" s="685"/>
      <c r="ECU72" s="685"/>
      <c r="ECV72" s="685"/>
      <c r="ECW72" s="685"/>
      <c r="ECX72" s="685"/>
      <c r="ECY72" s="685"/>
      <c r="ECZ72" s="685"/>
      <c r="EDA72" s="685"/>
      <c r="EDB72" s="685"/>
      <c r="EDC72" s="685"/>
      <c r="EDD72" s="685"/>
      <c r="EDE72" s="685"/>
      <c r="EDF72" s="685"/>
      <c r="EDG72" s="685"/>
      <c r="EDH72" s="685"/>
      <c r="EDI72" s="685"/>
      <c r="EDJ72" s="685"/>
      <c r="EDK72" s="685"/>
      <c r="EDL72" s="685"/>
      <c r="EDM72" s="685"/>
      <c r="EDN72" s="685"/>
      <c r="EDO72" s="685"/>
      <c r="EDP72" s="685"/>
      <c r="EDQ72" s="685"/>
      <c r="EDR72" s="685"/>
      <c r="EDS72" s="685"/>
      <c r="EDT72" s="685"/>
      <c r="EDU72" s="685"/>
      <c r="EDV72" s="685"/>
      <c r="EDW72" s="685"/>
      <c r="EDX72" s="685"/>
      <c r="EDY72" s="685"/>
      <c r="EDZ72" s="685"/>
      <c r="EEA72" s="685"/>
      <c r="EEB72" s="685"/>
      <c r="EEC72" s="685"/>
      <c r="EED72" s="685"/>
      <c r="EEE72" s="685"/>
      <c r="EEF72" s="685"/>
      <c r="EEG72" s="685"/>
      <c r="EEH72" s="685"/>
      <c r="EEI72" s="685"/>
      <c r="EEJ72" s="685"/>
      <c r="EEK72" s="685"/>
      <c r="EEL72" s="685"/>
      <c r="EEM72" s="685"/>
      <c r="EEN72" s="685"/>
      <c r="EEO72" s="685"/>
      <c r="EEP72" s="685"/>
      <c r="EEQ72" s="685"/>
      <c r="EER72" s="685"/>
      <c r="EES72" s="685"/>
      <c r="EET72" s="685"/>
      <c r="EEU72" s="685"/>
      <c r="EEV72" s="685"/>
      <c r="EEW72" s="685"/>
      <c r="EEX72" s="685"/>
      <c r="EEY72" s="685"/>
      <c r="EEZ72" s="685"/>
      <c r="EFA72" s="685"/>
      <c r="EFB72" s="685"/>
      <c r="EFC72" s="685"/>
      <c r="EFD72" s="685"/>
      <c r="EFE72" s="685"/>
      <c r="EFF72" s="685"/>
      <c r="EFG72" s="685"/>
      <c r="EFH72" s="685"/>
      <c r="EFI72" s="685"/>
      <c r="EFJ72" s="685"/>
      <c r="EFK72" s="685"/>
      <c r="EFL72" s="685"/>
      <c r="EFM72" s="685"/>
      <c r="EFN72" s="685"/>
      <c r="EFO72" s="685"/>
      <c r="EFP72" s="685"/>
      <c r="EFQ72" s="685"/>
      <c r="EFR72" s="685"/>
      <c r="EFS72" s="685"/>
      <c r="EFT72" s="685"/>
      <c r="EFU72" s="685"/>
      <c r="EFV72" s="685"/>
      <c r="EFW72" s="685"/>
      <c r="EFX72" s="685"/>
      <c r="EFY72" s="685"/>
      <c r="EFZ72" s="685"/>
      <c r="EGA72" s="685"/>
      <c r="EGB72" s="685"/>
      <c r="EGC72" s="685"/>
      <c r="EGD72" s="685"/>
      <c r="EGE72" s="685"/>
      <c r="EGF72" s="685"/>
      <c r="EGG72" s="685"/>
      <c r="EGH72" s="685"/>
      <c r="EGI72" s="685"/>
      <c r="EGJ72" s="685"/>
      <c r="EGK72" s="685"/>
      <c r="EGL72" s="685"/>
      <c r="EGM72" s="685"/>
      <c r="EGN72" s="685"/>
      <c r="EGO72" s="685"/>
      <c r="EGP72" s="685"/>
      <c r="EGQ72" s="685"/>
      <c r="EGR72" s="685"/>
      <c r="EGS72" s="685"/>
      <c r="EGT72" s="685"/>
      <c r="EGU72" s="685"/>
      <c r="EGV72" s="685"/>
      <c r="EGW72" s="685"/>
      <c r="EGX72" s="685"/>
      <c r="EGY72" s="685"/>
      <c r="EGZ72" s="685"/>
      <c r="EHA72" s="685"/>
      <c r="EHB72" s="685"/>
      <c r="EHC72" s="685"/>
      <c r="EHD72" s="685"/>
      <c r="EHE72" s="685"/>
      <c r="EHF72" s="685"/>
      <c r="EHG72" s="685"/>
      <c r="EHH72" s="685"/>
      <c r="EHI72" s="685"/>
      <c r="EHJ72" s="685"/>
      <c r="EHK72" s="685"/>
      <c r="EHL72" s="685"/>
      <c r="EHM72" s="685"/>
      <c r="EHN72" s="685"/>
      <c r="EHO72" s="685"/>
      <c r="EHP72" s="685"/>
      <c r="EHQ72" s="685"/>
      <c r="EHR72" s="685"/>
      <c r="EHS72" s="685"/>
      <c r="EHT72" s="685"/>
      <c r="EHU72" s="685"/>
      <c r="EHV72" s="685"/>
      <c r="EHW72" s="685"/>
      <c r="EHX72" s="685"/>
      <c r="EHY72" s="685"/>
      <c r="EHZ72" s="685"/>
      <c r="EIA72" s="685"/>
      <c r="EIB72" s="685"/>
      <c r="EIC72" s="685"/>
      <c r="EID72" s="685"/>
      <c r="EIE72" s="685"/>
      <c r="EIF72" s="685"/>
      <c r="EIG72" s="685"/>
      <c r="EIH72" s="685"/>
      <c r="EII72" s="685"/>
      <c r="EIJ72" s="685"/>
      <c r="EIK72" s="685"/>
      <c r="EIL72" s="685"/>
      <c r="EIM72" s="685"/>
      <c r="EIN72" s="685"/>
      <c r="EIO72" s="685"/>
      <c r="EIP72" s="685"/>
      <c r="EIQ72" s="685"/>
      <c r="EIR72" s="685"/>
      <c r="EIS72" s="685"/>
      <c r="EIT72" s="685"/>
      <c r="EIU72" s="685"/>
      <c r="EIV72" s="685"/>
      <c r="EIW72" s="685"/>
      <c r="EIX72" s="685"/>
      <c r="EIY72" s="685"/>
      <c r="EIZ72" s="685"/>
      <c r="EJA72" s="685"/>
      <c r="EJB72" s="685"/>
      <c r="EJC72" s="685"/>
      <c r="EJD72" s="685"/>
      <c r="EJE72" s="685"/>
      <c r="EJF72" s="685"/>
      <c r="EJG72" s="685"/>
      <c r="EJH72" s="685"/>
      <c r="EJI72" s="685"/>
      <c r="EJJ72" s="685"/>
      <c r="EJK72" s="685"/>
      <c r="EJL72" s="685"/>
      <c r="EJM72" s="685"/>
      <c r="EJN72" s="685"/>
      <c r="EJO72" s="685"/>
      <c r="EJP72" s="685"/>
      <c r="EJQ72" s="685"/>
      <c r="EJR72" s="685"/>
      <c r="EJS72" s="685"/>
      <c r="EJT72" s="685"/>
      <c r="EJU72" s="685"/>
      <c r="EJV72" s="685"/>
      <c r="EJW72" s="685"/>
      <c r="EJX72" s="685"/>
      <c r="EJY72" s="685"/>
      <c r="EJZ72" s="685"/>
      <c r="EKA72" s="685"/>
      <c r="EKB72" s="685"/>
      <c r="EKC72" s="685"/>
      <c r="EKD72" s="685"/>
      <c r="EKE72" s="685"/>
      <c r="EKF72" s="685"/>
      <c r="EKG72" s="685"/>
      <c r="EKH72" s="685"/>
      <c r="EKI72" s="685"/>
      <c r="EKJ72" s="685"/>
      <c r="EKK72" s="685"/>
      <c r="EKL72" s="685"/>
      <c r="EKM72" s="685"/>
      <c r="EKN72" s="685"/>
      <c r="EKO72" s="685"/>
      <c r="EKP72" s="685"/>
      <c r="EKQ72" s="685"/>
      <c r="EKR72" s="685"/>
      <c r="EKS72" s="685"/>
      <c r="EKT72" s="685"/>
      <c r="EKU72" s="685"/>
      <c r="EKV72" s="685"/>
      <c r="EKW72" s="685"/>
      <c r="EKX72" s="685"/>
      <c r="EKY72" s="685"/>
      <c r="EKZ72" s="685"/>
      <c r="ELA72" s="685"/>
      <c r="ELB72" s="685"/>
      <c r="ELC72" s="685"/>
      <c r="ELD72" s="685"/>
      <c r="ELE72" s="685"/>
      <c r="ELF72" s="685"/>
      <c r="ELG72" s="685"/>
      <c r="ELH72" s="685"/>
      <c r="ELI72" s="685"/>
      <c r="ELJ72" s="685"/>
      <c r="ELK72" s="685"/>
      <c r="ELL72" s="685"/>
      <c r="ELM72" s="685"/>
      <c r="ELN72" s="685"/>
      <c r="ELO72" s="685"/>
      <c r="ELP72" s="685"/>
      <c r="ELQ72" s="685"/>
      <c r="ELR72" s="685"/>
      <c r="ELS72" s="685"/>
      <c r="ELT72" s="685"/>
      <c r="ELU72" s="685"/>
      <c r="ELV72" s="685"/>
      <c r="ELW72" s="685"/>
      <c r="ELX72" s="685"/>
      <c r="ELY72" s="685"/>
      <c r="ELZ72" s="685"/>
      <c r="EMA72" s="685"/>
      <c r="EMB72" s="685"/>
      <c r="EMC72" s="685"/>
      <c r="EMD72" s="685"/>
      <c r="EME72" s="685"/>
      <c r="EMF72" s="685"/>
      <c r="EMG72" s="685"/>
      <c r="EMH72" s="685"/>
      <c r="EMI72" s="685"/>
      <c r="EMJ72" s="685"/>
      <c r="EMK72" s="685"/>
      <c r="EML72" s="685"/>
      <c r="EMM72" s="685"/>
      <c r="EMN72" s="685"/>
      <c r="EMO72" s="685"/>
      <c r="EMP72" s="685"/>
      <c r="EMQ72" s="685"/>
      <c r="EMR72" s="685"/>
      <c r="EMS72" s="685"/>
      <c r="EMT72" s="685"/>
      <c r="EMU72" s="685"/>
      <c r="EMV72" s="685"/>
      <c r="EMW72" s="685"/>
      <c r="EMX72" s="685"/>
      <c r="EMY72" s="685"/>
      <c r="EMZ72" s="685"/>
      <c r="ENA72" s="685"/>
      <c r="ENB72" s="685"/>
      <c r="ENC72" s="685"/>
      <c r="END72" s="685"/>
      <c r="ENE72" s="685"/>
      <c r="ENF72" s="685"/>
      <c r="ENG72" s="685"/>
      <c r="ENH72" s="685"/>
      <c r="ENI72" s="685"/>
      <c r="ENJ72" s="685"/>
      <c r="ENK72" s="685"/>
      <c r="ENL72" s="685"/>
      <c r="ENM72" s="685"/>
      <c r="ENN72" s="685"/>
      <c r="ENO72" s="685"/>
      <c r="ENP72" s="685"/>
      <c r="ENQ72" s="685"/>
      <c r="ENR72" s="685"/>
      <c r="ENS72" s="685"/>
      <c r="ENT72" s="685"/>
      <c r="ENU72" s="685"/>
      <c r="ENV72" s="685"/>
      <c r="ENW72" s="685"/>
      <c r="ENX72" s="685"/>
      <c r="ENY72" s="685"/>
      <c r="ENZ72" s="685"/>
      <c r="EOA72" s="685"/>
      <c r="EOB72" s="685"/>
      <c r="EOC72" s="685"/>
      <c r="EOD72" s="685"/>
      <c r="EOE72" s="685"/>
      <c r="EOF72" s="685"/>
      <c r="EOG72" s="685"/>
      <c r="EOH72" s="685"/>
      <c r="EOI72" s="685"/>
      <c r="EOJ72" s="685"/>
      <c r="EOK72" s="685"/>
      <c r="EOL72" s="685"/>
      <c r="EOM72" s="685"/>
      <c r="EON72" s="685"/>
      <c r="EOO72" s="685"/>
      <c r="EOP72" s="685"/>
      <c r="EOQ72" s="685"/>
      <c r="EOR72" s="685"/>
      <c r="EOS72" s="685"/>
      <c r="EOT72" s="685"/>
      <c r="EOU72" s="685"/>
      <c r="EOV72" s="685"/>
      <c r="EOW72" s="685"/>
      <c r="EOX72" s="685"/>
      <c r="EOY72" s="685"/>
      <c r="EOZ72" s="685"/>
      <c r="EPA72" s="685"/>
      <c r="EPB72" s="685"/>
      <c r="EPC72" s="685"/>
      <c r="EPD72" s="685"/>
      <c r="EPE72" s="685"/>
      <c r="EPF72" s="685"/>
      <c r="EPG72" s="685"/>
      <c r="EPH72" s="685"/>
      <c r="EPI72" s="685"/>
      <c r="EPJ72" s="685"/>
      <c r="EPK72" s="685"/>
      <c r="EPL72" s="685"/>
      <c r="EPM72" s="685"/>
      <c r="EPN72" s="685"/>
      <c r="EPO72" s="685"/>
      <c r="EPP72" s="685"/>
      <c r="EPQ72" s="685"/>
      <c r="EPR72" s="685"/>
      <c r="EPS72" s="685"/>
      <c r="EPT72" s="685"/>
      <c r="EPU72" s="685"/>
      <c r="EPV72" s="685"/>
      <c r="EPW72" s="685"/>
      <c r="EPX72" s="685"/>
      <c r="EPY72" s="685"/>
      <c r="EPZ72" s="685"/>
      <c r="EQA72" s="685"/>
      <c r="EQB72" s="685"/>
      <c r="EQC72" s="685"/>
      <c r="EQD72" s="685"/>
      <c r="EQE72" s="685"/>
      <c r="EQF72" s="685"/>
      <c r="EQG72" s="685"/>
      <c r="EQH72" s="685"/>
      <c r="EQI72" s="685"/>
      <c r="EQJ72" s="685"/>
      <c r="EQK72" s="685"/>
      <c r="EQL72" s="685"/>
      <c r="EQM72" s="685"/>
      <c r="EQN72" s="685"/>
      <c r="EQO72" s="685"/>
      <c r="EQP72" s="685"/>
      <c r="EQQ72" s="685"/>
      <c r="EQR72" s="685"/>
      <c r="EQS72" s="685"/>
      <c r="EQT72" s="685"/>
      <c r="EQU72" s="685"/>
      <c r="EQV72" s="685"/>
      <c r="EQW72" s="685"/>
      <c r="EQX72" s="685"/>
      <c r="EQY72" s="685"/>
      <c r="EQZ72" s="685"/>
      <c r="ERA72" s="685"/>
      <c r="ERB72" s="685"/>
      <c r="ERC72" s="685"/>
      <c r="ERD72" s="685"/>
      <c r="ERE72" s="685"/>
      <c r="ERF72" s="685"/>
      <c r="ERG72" s="685"/>
      <c r="ERH72" s="685"/>
      <c r="ERI72" s="685"/>
      <c r="ERJ72" s="685"/>
      <c r="ERK72" s="685"/>
      <c r="ERL72" s="685"/>
      <c r="ERM72" s="685"/>
      <c r="ERN72" s="685"/>
      <c r="ERO72" s="685"/>
      <c r="ERP72" s="685"/>
      <c r="ERQ72" s="685"/>
      <c r="ERR72" s="685"/>
      <c r="ERS72" s="685"/>
      <c r="ERT72" s="685"/>
      <c r="ERU72" s="685"/>
      <c r="ERV72" s="685"/>
      <c r="ERW72" s="685"/>
      <c r="ERX72" s="685"/>
      <c r="ERY72" s="685"/>
      <c r="ERZ72" s="685"/>
      <c r="ESA72" s="685"/>
      <c r="ESB72" s="685"/>
      <c r="ESC72" s="685"/>
      <c r="ESD72" s="685"/>
      <c r="ESE72" s="685"/>
      <c r="ESF72" s="685"/>
      <c r="ESG72" s="685"/>
      <c r="ESH72" s="685"/>
      <c r="ESI72" s="685"/>
      <c r="ESJ72" s="685"/>
      <c r="ESK72" s="685"/>
      <c r="ESL72" s="685"/>
      <c r="ESM72" s="685"/>
      <c r="ESN72" s="685"/>
      <c r="ESO72" s="685"/>
      <c r="ESP72" s="685"/>
      <c r="ESQ72" s="685"/>
      <c r="ESR72" s="685"/>
      <c r="ESS72" s="685"/>
      <c r="EST72" s="685"/>
      <c r="ESU72" s="685"/>
      <c r="ESV72" s="685"/>
      <c r="ESW72" s="685"/>
      <c r="ESX72" s="685"/>
      <c r="ESY72" s="685"/>
      <c r="ESZ72" s="685"/>
      <c r="ETA72" s="685"/>
      <c r="ETB72" s="685"/>
      <c r="ETC72" s="685"/>
      <c r="ETD72" s="685"/>
      <c r="ETE72" s="685"/>
      <c r="ETF72" s="685"/>
      <c r="ETG72" s="685"/>
      <c r="ETH72" s="685"/>
      <c r="ETI72" s="685"/>
      <c r="ETJ72" s="685"/>
      <c r="ETK72" s="685"/>
      <c r="ETL72" s="685"/>
      <c r="ETM72" s="685"/>
      <c r="ETN72" s="685"/>
      <c r="ETO72" s="685"/>
      <c r="ETP72" s="685"/>
      <c r="ETQ72" s="685"/>
      <c r="ETR72" s="685"/>
      <c r="ETS72" s="685"/>
      <c r="ETT72" s="685"/>
      <c r="ETU72" s="685"/>
      <c r="ETV72" s="685"/>
      <c r="ETW72" s="685"/>
      <c r="ETX72" s="685"/>
      <c r="ETY72" s="685"/>
      <c r="ETZ72" s="685"/>
      <c r="EUA72" s="685"/>
      <c r="EUB72" s="685"/>
      <c r="EUC72" s="685"/>
      <c r="EUD72" s="685"/>
      <c r="EUE72" s="685"/>
      <c r="EUF72" s="685"/>
      <c r="EUG72" s="685"/>
      <c r="EUH72" s="685"/>
      <c r="EUI72" s="685"/>
      <c r="EUJ72" s="685"/>
      <c r="EUK72" s="685"/>
      <c r="EUL72" s="685"/>
      <c r="EUM72" s="685"/>
      <c r="EUN72" s="685"/>
      <c r="EUO72" s="685"/>
      <c r="EUP72" s="685"/>
      <c r="EUQ72" s="685"/>
      <c r="EUR72" s="685"/>
      <c r="EUS72" s="685"/>
      <c r="EUT72" s="685"/>
      <c r="EUU72" s="685"/>
      <c r="EUV72" s="685"/>
      <c r="EUW72" s="685"/>
      <c r="EUX72" s="685"/>
      <c r="EUY72" s="685"/>
      <c r="EUZ72" s="685"/>
      <c r="EVA72" s="685"/>
      <c r="EVB72" s="685"/>
      <c r="EVC72" s="685"/>
      <c r="EVD72" s="685"/>
      <c r="EVE72" s="685"/>
      <c r="EVF72" s="685"/>
      <c r="EVG72" s="685"/>
      <c r="EVH72" s="685"/>
      <c r="EVI72" s="685"/>
      <c r="EVJ72" s="685"/>
      <c r="EVK72" s="685"/>
      <c r="EVL72" s="685"/>
      <c r="EVM72" s="685"/>
      <c r="EVN72" s="685"/>
      <c r="EVO72" s="685"/>
      <c r="EVP72" s="685"/>
      <c r="EVQ72" s="685"/>
      <c r="EVR72" s="685"/>
      <c r="EVS72" s="685"/>
      <c r="EVT72" s="685"/>
      <c r="EVU72" s="685"/>
      <c r="EVV72" s="685"/>
      <c r="EVW72" s="685"/>
      <c r="EVX72" s="685"/>
      <c r="EVY72" s="685"/>
      <c r="EVZ72" s="685"/>
      <c r="EWA72" s="685"/>
      <c r="EWB72" s="685"/>
      <c r="EWC72" s="685"/>
      <c r="EWD72" s="685"/>
      <c r="EWE72" s="685"/>
      <c r="EWF72" s="685"/>
      <c r="EWG72" s="685"/>
      <c r="EWH72" s="685"/>
      <c r="EWI72" s="685"/>
      <c r="EWJ72" s="685"/>
      <c r="EWK72" s="685"/>
      <c r="EWL72" s="685"/>
      <c r="EWM72" s="685"/>
      <c r="EWN72" s="685"/>
      <c r="EWO72" s="685"/>
      <c r="EWP72" s="685"/>
      <c r="EWQ72" s="685"/>
      <c r="EWR72" s="685"/>
      <c r="EWS72" s="685"/>
      <c r="EWT72" s="685"/>
      <c r="EWU72" s="685"/>
      <c r="EWV72" s="685"/>
      <c r="EWW72" s="685"/>
      <c r="EWX72" s="685"/>
      <c r="EWY72" s="685"/>
      <c r="EWZ72" s="685"/>
      <c r="EXA72" s="685"/>
      <c r="EXB72" s="685"/>
      <c r="EXC72" s="685"/>
      <c r="EXD72" s="685"/>
      <c r="EXE72" s="685"/>
      <c r="EXF72" s="685"/>
      <c r="EXG72" s="685"/>
      <c r="EXH72" s="685"/>
      <c r="EXI72" s="685"/>
      <c r="EXJ72" s="685"/>
      <c r="EXK72" s="685"/>
      <c r="EXL72" s="685"/>
      <c r="EXM72" s="685"/>
      <c r="EXN72" s="685"/>
      <c r="EXO72" s="685"/>
      <c r="EXP72" s="685"/>
      <c r="EXQ72" s="685"/>
      <c r="EXR72" s="685"/>
      <c r="EXS72" s="685"/>
      <c r="EXT72" s="685"/>
      <c r="EXU72" s="685"/>
      <c r="EXV72" s="685"/>
      <c r="EXW72" s="685"/>
      <c r="EXX72" s="685"/>
      <c r="EXY72" s="685"/>
      <c r="EXZ72" s="685"/>
      <c r="EYA72" s="685"/>
      <c r="EYB72" s="685"/>
      <c r="EYC72" s="685"/>
      <c r="EYD72" s="685"/>
      <c r="EYE72" s="685"/>
      <c r="EYF72" s="685"/>
      <c r="EYG72" s="685"/>
      <c r="EYH72" s="685"/>
      <c r="EYI72" s="685"/>
      <c r="EYJ72" s="685"/>
      <c r="EYK72" s="685"/>
      <c r="EYL72" s="685"/>
      <c r="EYM72" s="685"/>
      <c r="EYN72" s="685"/>
      <c r="EYO72" s="685"/>
      <c r="EYP72" s="685"/>
      <c r="EYQ72" s="685"/>
      <c r="EYR72" s="685"/>
      <c r="EYS72" s="685"/>
      <c r="EYT72" s="685"/>
      <c r="EYU72" s="685"/>
      <c r="EYV72" s="685"/>
      <c r="EYW72" s="685"/>
      <c r="EYX72" s="685"/>
      <c r="EYY72" s="685"/>
      <c r="EYZ72" s="685"/>
      <c r="EZA72" s="685"/>
      <c r="EZB72" s="685"/>
      <c r="EZC72" s="685"/>
      <c r="EZD72" s="685"/>
      <c r="EZE72" s="685"/>
      <c r="EZF72" s="685"/>
      <c r="EZG72" s="685"/>
      <c r="EZH72" s="685"/>
      <c r="EZI72" s="685"/>
      <c r="EZJ72" s="685"/>
      <c r="EZK72" s="685"/>
      <c r="EZL72" s="685"/>
      <c r="EZM72" s="685"/>
      <c r="EZN72" s="685"/>
      <c r="EZO72" s="685"/>
      <c r="EZP72" s="685"/>
      <c r="EZQ72" s="685"/>
      <c r="EZR72" s="685"/>
      <c r="EZS72" s="685"/>
      <c r="EZT72" s="685"/>
      <c r="EZU72" s="685"/>
      <c r="EZV72" s="685"/>
      <c r="EZW72" s="685"/>
      <c r="EZX72" s="685"/>
      <c r="EZY72" s="685"/>
      <c r="EZZ72" s="685"/>
      <c r="FAA72" s="685"/>
      <c r="FAB72" s="685"/>
      <c r="FAC72" s="685"/>
      <c r="FAD72" s="685"/>
      <c r="FAE72" s="685"/>
      <c r="FAF72" s="685"/>
      <c r="FAG72" s="685"/>
      <c r="FAH72" s="685"/>
      <c r="FAI72" s="685"/>
      <c r="FAJ72" s="685"/>
      <c r="FAK72" s="685"/>
      <c r="FAL72" s="685"/>
      <c r="FAM72" s="685"/>
      <c r="FAN72" s="685"/>
      <c r="FAO72" s="685"/>
      <c r="FAP72" s="685"/>
      <c r="FAQ72" s="685"/>
      <c r="FAR72" s="685"/>
      <c r="FAS72" s="685"/>
      <c r="FAT72" s="685"/>
      <c r="FAU72" s="685"/>
      <c r="FAV72" s="685"/>
      <c r="FAW72" s="685"/>
      <c r="FAX72" s="685"/>
      <c r="FAY72" s="685"/>
      <c r="FAZ72" s="685"/>
      <c r="FBA72" s="685"/>
      <c r="FBB72" s="685"/>
      <c r="FBC72" s="685"/>
      <c r="FBD72" s="685"/>
      <c r="FBE72" s="685"/>
      <c r="FBF72" s="685"/>
      <c r="FBG72" s="685"/>
      <c r="FBH72" s="685"/>
      <c r="FBI72" s="685"/>
      <c r="FBJ72" s="685"/>
      <c r="FBK72" s="685"/>
      <c r="FBL72" s="685"/>
      <c r="FBM72" s="685"/>
      <c r="FBN72" s="685"/>
      <c r="FBO72" s="685"/>
      <c r="FBP72" s="685"/>
      <c r="FBQ72" s="685"/>
      <c r="FBR72" s="685"/>
      <c r="FBS72" s="685"/>
      <c r="FBT72" s="685"/>
      <c r="FBU72" s="685"/>
      <c r="FBV72" s="685"/>
      <c r="FBW72" s="685"/>
      <c r="FBX72" s="685"/>
      <c r="FBY72" s="685"/>
      <c r="FBZ72" s="685"/>
      <c r="FCA72" s="685"/>
      <c r="FCB72" s="685"/>
      <c r="FCC72" s="685"/>
      <c r="FCD72" s="685"/>
      <c r="FCE72" s="685"/>
      <c r="FCF72" s="685"/>
      <c r="FCG72" s="685"/>
      <c r="FCH72" s="685"/>
      <c r="FCI72" s="685"/>
      <c r="FCJ72" s="685"/>
      <c r="FCK72" s="685"/>
      <c r="FCL72" s="685"/>
      <c r="FCM72" s="685"/>
      <c r="FCN72" s="685"/>
      <c r="FCO72" s="685"/>
      <c r="FCP72" s="685"/>
      <c r="FCQ72" s="685"/>
      <c r="FCR72" s="685"/>
      <c r="FCS72" s="685"/>
      <c r="FCT72" s="685"/>
      <c r="FCU72" s="685"/>
      <c r="FCV72" s="685"/>
      <c r="FCW72" s="685"/>
      <c r="FCX72" s="685"/>
      <c r="FCY72" s="685"/>
      <c r="FCZ72" s="685"/>
      <c r="FDA72" s="685"/>
      <c r="FDB72" s="685"/>
      <c r="FDC72" s="685"/>
      <c r="FDD72" s="685"/>
      <c r="FDE72" s="685"/>
      <c r="FDF72" s="685"/>
      <c r="FDG72" s="685"/>
      <c r="FDH72" s="685"/>
      <c r="FDI72" s="685"/>
      <c r="FDJ72" s="685"/>
      <c r="FDK72" s="685"/>
      <c r="FDL72" s="685"/>
      <c r="FDM72" s="685"/>
      <c r="FDN72" s="685"/>
      <c r="FDO72" s="685"/>
      <c r="FDP72" s="685"/>
      <c r="FDQ72" s="685"/>
      <c r="FDR72" s="685"/>
      <c r="FDS72" s="685"/>
      <c r="FDT72" s="685"/>
      <c r="FDU72" s="685"/>
      <c r="FDV72" s="685"/>
      <c r="FDW72" s="685"/>
      <c r="FDX72" s="685"/>
      <c r="FDY72" s="685"/>
      <c r="FDZ72" s="685"/>
      <c r="FEA72" s="685"/>
      <c r="FEB72" s="685"/>
      <c r="FEC72" s="685"/>
      <c r="FED72" s="685"/>
      <c r="FEE72" s="685"/>
      <c r="FEF72" s="685"/>
      <c r="FEG72" s="685"/>
      <c r="FEH72" s="685"/>
      <c r="FEI72" s="685"/>
      <c r="FEJ72" s="685"/>
      <c r="FEK72" s="685"/>
      <c r="FEL72" s="685"/>
      <c r="FEM72" s="685"/>
      <c r="FEN72" s="685"/>
      <c r="FEO72" s="685"/>
      <c r="FEP72" s="685"/>
      <c r="FEQ72" s="685"/>
      <c r="FER72" s="685"/>
      <c r="FES72" s="685"/>
      <c r="FET72" s="685"/>
      <c r="FEU72" s="685"/>
      <c r="FEV72" s="685"/>
      <c r="FEW72" s="685"/>
      <c r="FEX72" s="685"/>
      <c r="FEY72" s="685"/>
      <c r="FEZ72" s="685"/>
      <c r="FFA72" s="685"/>
      <c r="FFB72" s="685"/>
      <c r="FFC72" s="685"/>
      <c r="FFD72" s="685"/>
      <c r="FFE72" s="685"/>
      <c r="FFF72" s="685"/>
      <c r="FFG72" s="685"/>
      <c r="FFH72" s="685"/>
      <c r="FFI72" s="685"/>
      <c r="FFJ72" s="685"/>
      <c r="FFK72" s="685"/>
      <c r="FFL72" s="685"/>
      <c r="FFM72" s="685"/>
      <c r="FFN72" s="685"/>
      <c r="FFO72" s="685"/>
      <c r="FFP72" s="685"/>
      <c r="FFQ72" s="685"/>
      <c r="FFR72" s="685"/>
      <c r="FFS72" s="685"/>
      <c r="FFT72" s="685"/>
      <c r="FFU72" s="685"/>
      <c r="FFV72" s="685"/>
      <c r="FFW72" s="685"/>
      <c r="FFX72" s="685"/>
      <c r="FFY72" s="685"/>
      <c r="FFZ72" s="685"/>
      <c r="FGA72" s="685"/>
      <c r="FGB72" s="685"/>
      <c r="FGC72" s="685"/>
      <c r="FGD72" s="685"/>
      <c r="FGE72" s="685"/>
      <c r="FGF72" s="685"/>
      <c r="FGG72" s="685"/>
      <c r="FGH72" s="685"/>
      <c r="FGI72" s="685"/>
      <c r="FGJ72" s="685"/>
      <c r="FGK72" s="685"/>
      <c r="FGL72" s="685"/>
      <c r="FGM72" s="685"/>
      <c r="FGN72" s="685"/>
      <c r="FGO72" s="685"/>
      <c r="FGP72" s="685"/>
      <c r="FGQ72" s="685"/>
      <c r="FGR72" s="685"/>
      <c r="FGS72" s="685"/>
      <c r="FGT72" s="685"/>
      <c r="FGU72" s="685"/>
      <c r="FGV72" s="685"/>
      <c r="FGW72" s="685"/>
      <c r="FGX72" s="685"/>
      <c r="FGY72" s="685"/>
      <c r="FGZ72" s="685"/>
      <c r="FHA72" s="685"/>
      <c r="FHB72" s="685"/>
      <c r="FHC72" s="685"/>
      <c r="FHD72" s="685"/>
      <c r="FHE72" s="685"/>
      <c r="FHF72" s="685"/>
      <c r="FHG72" s="685"/>
      <c r="FHH72" s="685"/>
      <c r="FHI72" s="685"/>
      <c r="FHJ72" s="685"/>
      <c r="FHK72" s="685"/>
      <c r="FHL72" s="685"/>
      <c r="FHM72" s="685"/>
      <c r="FHN72" s="685"/>
      <c r="FHO72" s="685"/>
      <c r="FHP72" s="685"/>
      <c r="FHQ72" s="685"/>
      <c r="FHR72" s="685"/>
      <c r="FHS72" s="685"/>
      <c r="FHT72" s="685"/>
      <c r="FHU72" s="685"/>
      <c r="FHV72" s="685"/>
      <c r="FHW72" s="685"/>
      <c r="FHX72" s="685"/>
      <c r="FHY72" s="685"/>
      <c r="FHZ72" s="685"/>
      <c r="FIA72" s="685"/>
      <c r="FIB72" s="685"/>
      <c r="FIC72" s="685"/>
      <c r="FID72" s="685"/>
      <c r="FIE72" s="685"/>
      <c r="FIF72" s="685"/>
      <c r="FIG72" s="685"/>
      <c r="FIH72" s="685"/>
      <c r="FII72" s="685"/>
      <c r="FIJ72" s="685"/>
      <c r="FIK72" s="685"/>
      <c r="FIL72" s="685"/>
      <c r="FIM72" s="685"/>
      <c r="FIN72" s="685"/>
      <c r="FIO72" s="685"/>
      <c r="FIP72" s="685"/>
      <c r="FIQ72" s="685"/>
      <c r="FIR72" s="685"/>
      <c r="FIS72" s="685"/>
      <c r="FIT72" s="685"/>
      <c r="FIU72" s="685"/>
      <c r="FIV72" s="685"/>
      <c r="FIW72" s="685"/>
      <c r="FIX72" s="685"/>
      <c r="FIY72" s="685"/>
      <c r="FIZ72" s="685"/>
      <c r="FJA72" s="685"/>
      <c r="FJB72" s="685"/>
      <c r="FJC72" s="685"/>
      <c r="FJD72" s="685"/>
      <c r="FJE72" s="685"/>
      <c r="FJF72" s="685"/>
      <c r="FJG72" s="685"/>
      <c r="FJH72" s="685"/>
      <c r="FJI72" s="685"/>
      <c r="FJJ72" s="685"/>
      <c r="FJK72" s="685"/>
      <c r="FJL72" s="685"/>
      <c r="FJM72" s="685"/>
      <c r="FJN72" s="685"/>
      <c r="FJO72" s="685"/>
      <c r="FJP72" s="685"/>
      <c r="FJQ72" s="685"/>
      <c r="FJR72" s="685"/>
      <c r="FJS72" s="685"/>
      <c r="FJT72" s="685"/>
      <c r="FJU72" s="685"/>
      <c r="FJV72" s="685"/>
      <c r="FJW72" s="685"/>
      <c r="FJX72" s="685"/>
      <c r="FJY72" s="685"/>
      <c r="FJZ72" s="685"/>
      <c r="FKA72" s="685"/>
      <c r="FKB72" s="685"/>
      <c r="FKC72" s="685"/>
      <c r="FKD72" s="685"/>
      <c r="FKE72" s="685"/>
      <c r="FKF72" s="685"/>
      <c r="FKG72" s="685"/>
      <c r="FKH72" s="685"/>
      <c r="FKI72" s="685"/>
      <c r="FKJ72" s="685"/>
      <c r="FKK72" s="685"/>
      <c r="FKL72" s="685"/>
      <c r="FKM72" s="685"/>
      <c r="FKN72" s="685"/>
      <c r="FKO72" s="685"/>
      <c r="FKP72" s="685"/>
      <c r="FKQ72" s="685"/>
      <c r="FKR72" s="685"/>
      <c r="FKS72" s="685"/>
      <c r="FKT72" s="685"/>
      <c r="FKU72" s="685"/>
      <c r="FKV72" s="685"/>
      <c r="FKW72" s="685"/>
      <c r="FKX72" s="685"/>
      <c r="FKY72" s="685"/>
      <c r="FKZ72" s="685"/>
      <c r="FLA72" s="685"/>
      <c r="FLB72" s="685"/>
      <c r="FLC72" s="685"/>
      <c r="FLD72" s="685"/>
      <c r="FLE72" s="685"/>
      <c r="FLF72" s="685"/>
      <c r="FLG72" s="685"/>
      <c r="FLH72" s="685"/>
      <c r="FLI72" s="685"/>
      <c r="FLJ72" s="685"/>
      <c r="FLK72" s="685"/>
      <c r="FLL72" s="685"/>
      <c r="FLM72" s="685"/>
      <c r="FLN72" s="685"/>
      <c r="FLO72" s="685"/>
      <c r="FLP72" s="685"/>
      <c r="FLQ72" s="685"/>
      <c r="FLR72" s="685"/>
      <c r="FLS72" s="685"/>
      <c r="FLT72" s="685"/>
      <c r="FLU72" s="685"/>
      <c r="FLV72" s="685"/>
      <c r="FLW72" s="685"/>
      <c r="FLX72" s="685"/>
      <c r="FLY72" s="685"/>
      <c r="FLZ72" s="685"/>
      <c r="FMA72" s="685"/>
      <c r="FMB72" s="685"/>
      <c r="FMC72" s="685"/>
      <c r="FMD72" s="685"/>
      <c r="FME72" s="685"/>
      <c r="FMF72" s="685"/>
      <c r="FMG72" s="685"/>
      <c r="FMH72" s="685"/>
      <c r="FMI72" s="685"/>
      <c r="FMJ72" s="685"/>
      <c r="FMK72" s="685"/>
      <c r="FML72" s="685"/>
      <c r="FMM72" s="685"/>
      <c r="FMN72" s="685"/>
      <c r="FMO72" s="685"/>
      <c r="FMP72" s="685"/>
      <c r="FMQ72" s="685"/>
      <c r="FMR72" s="685"/>
      <c r="FMS72" s="685"/>
      <c r="FMT72" s="685"/>
      <c r="FMU72" s="685"/>
      <c r="FMV72" s="685"/>
      <c r="FMW72" s="685"/>
      <c r="FMX72" s="685"/>
      <c r="FMY72" s="685"/>
      <c r="FMZ72" s="685"/>
      <c r="FNA72" s="685"/>
      <c r="FNB72" s="685"/>
      <c r="FNC72" s="685"/>
      <c r="FND72" s="685"/>
      <c r="FNE72" s="685"/>
      <c r="FNF72" s="685"/>
      <c r="FNG72" s="685"/>
      <c r="FNH72" s="685"/>
      <c r="FNI72" s="685"/>
      <c r="FNJ72" s="685"/>
      <c r="FNK72" s="685"/>
      <c r="FNL72" s="685"/>
      <c r="FNM72" s="685"/>
      <c r="FNN72" s="685"/>
      <c r="FNO72" s="685"/>
      <c r="FNP72" s="685"/>
      <c r="FNQ72" s="685"/>
      <c r="FNR72" s="685"/>
      <c r="FNS72" s="685"/>
      <c r="FNT72" s="685"/>
      <c r="FNU72" s="685"/>
      <c r="FNV72" s="685"/>
      <c r="FNW72" s="685"/>
      <c r="FNX72" s="685"/>
      <c r="FNY72" s="685"/>
      <c r="FNZ72" s="685"/>
      <c r="FOA72" s="685"/>
      <c r="FOB72" s="685"/>
      <c r="FOC72" s="685"/>
      <c r="FOD72" s="685"/>
      <c r="FOE72" s="685"/>
      <c r="FOF72" s="685"/>
      <c r="FOG72" s="685"/>
      <c r="FOH72" s="685"/>
      <c r="FOI72" s="685"/>
      <c r="FOJ72" s="685"/>
      <c r="FOK72" s="685"/>
      <c r="FOL72" s="685"/>
      <c r="FOM72" s="685"/>
      <c r="FON72" s="685"/>
      <c r="FOO72" s="685"/>
      <c r="FOP72" s="685"/>
      <c r="FOQ72" s="685"/>
      <c r="FOR72" s="685"/>
      <c r="FOS72" s="685"/>
      <c r="FOT72" s="685"/>
      <c r="FOU72" s="685"/>
      <c r="FOV72" s="685"/>
      <c r="FOW72" s="685"/>
      <c r="FOX72" s="685"/>
      <c r="FOY72" s="685"/>
      <c r="FOZ72" s="685"/>
      <c r="FPA72" s="685"/>
      <c r="FPB72" s="685"/>
      <c r="FPC72" s="685"/>
      <c r="FPD72" s="685"/>
      <c r="FPE72" s="685"/>
      <c r="FPF72" s="685"/>
      <c r="FPG72" s="685"/>
      <c r="FPH72" s="685"/>
      <c r="FPI72" s="685"/>
      <c r="FPJ72" s="685"/>
      <c r="FPK72" s="685"/>
      <c r="FPL72" s="685"/>
      <c r="FPM72" s="685"/>
      <c r="FPN72" s="685"/>
      <c r="FPO72" s="685"/>
      <c r="FPP72" s="685"/>
      <c r="FPQ72" s="685"/>
      <c r="FPR72" s="685"/>
      <c r="FPS72" s="685"/>
      <c r="FPT72" s="685"/>
      <c r="FPU72" s="685"/>
      <c r="FPV72" s="685"/>
      <c r="FPW72" s="685"/>
      <c r="FPX72" s="685"/>
      <c r="FPY72" s="685"/>
      <c r="FPZ72" s="685"/>
      <c r="FQA72" s="685"/>
      <c r="FQB72" s="685"/>
      <c r="FQC72" s="685"/>
      <c r="FQD72" s="685"/>
      <c r="FQE72" s="685"/>
      <c r="FQF72" s="685"/>
      <c r="FQG72" s="685"/>
      <c r="FQH72" s="685"/>
      <c r="FQI72" s="685"/>
      <c r="FQJ72" s="685"/>
      <c r="FQK72" s="685"/>
      <c r="FQL72" s="685"/>
      <c r="FQM72" s="685"/>
      <c r="FQN72" s="685"/>
      <c r="FQO72" s="685"/>
      <c r="FQP72" s="685"/>
      <c r="FQQ72" s="685"/>
      <c r="FQR72" s="685"/>
      <c r="FQS72" s="685"/>
      <c r="FQT72" s="685"/>
      <c r="FQU72" s="685"/>
      <c r="FQV72" s="685"/>
      <c r="FQW72" s="685"/>
      <c r="FQX72" s="685"/>
      <c r="FQY72" s="685"/>
      <c r="FQZ72" s="685"/>
      <c r="FRA72" s="685"/>
      <c r="FRB72" s="685"/>
      <c r="FRC72" s="685"/>
      <c r="FRD72" s="685"/>
      <c r="FRE72" s="685"/>
      <c r="FRF72" s="685"/>
      <c r="FRG72" s="685"/>
      <c r="FRH72" s="685"/>
      <c r="FRI72" s="685"/>
      <c r="FRJ72" s="685"/>
      <c r="FRK72" s="685"/>
      <c r="FRL72" s="685"/>
      <c r="FRM72" s="685"/>
      <c r="FRN72" s="685"/>
      <c r="FRO72" s="685"/>
      <c r="FRP72" s="685"/>
      <c r="FRQ72" s="685"/>
      <c r="FRR72" s="685"/>
      <c r="FRS72" s="685"/>
      <c r="FRT72" s="685"/>
      <c r="FRU72" s="685"/>
      <c r="FRV72" s="685"/>
      <c r="FRW72" s="685"/>
      <c r="FRX72" s="685"/>
      <c r="FRY72" s="685"/>
      <c r="FRZ72" s="685"/>
      <c r="FSA72" s="685"/>
      <c r="FSB72" s="685"/>
      <c r="FSC72" s="685"/>
      <c r="FSD72" s="685"/>
      <c r="FSE72" s="685"/>
      <c r="FSF72" s="685"/>
      <c r="FSG72" s="685"/>
      <c r="FSH72" s="685"/>
      <c r="FSI72" s="685"/>
      <c r="FSJ72" s="685"/>
      <c r="FSK72" s="685"/>
      <c r="FSL72" s="685"/>
      <c r="FSM72" s="685"/>
      <c r="FSN72" s="685"/>
      <c r="FSO72" s="685"/>
      <c r="FSP72" s="685"/>
      <c r="FSQ72" s="685"/>
      <c r="FSR72" s="685"/>
      <c r="FSS72" s="685"/>
      <c r="FST72" s="685"/>
      <c r="FSU72" s="685"/>
      <c r="FSV72" s="685"/>
      <c r="FSW72" s="685"/>
      <c r="FSX72" s="685"/>
      <c r="FSY72" s="685"/>
      <c r="FSZ72" s="685"/>
      <c r="FTA72" s="685"/>
      <c r="FTB72" s="685"/>
      <c r="FTC72" s="685"/>
      <c r="FTD72" s="685"/>
      <c r="FTE72" s="685"/>
      <c r="FTF72" s="685"/>
      <c r="FTG72" s="685"/>
      <c r="FTH72" s="685"/>
      <c r="FTI72" s="685"/>
      <c r="FTJ72" s="685"/>
      <c r="FTK72" s="685"/>
      <c r="FTL72" s="685"/>
      <c r="FTM72" s="685"/>
      <c r="FTN72" s="685"/>
      <c r="FTO72" s="685"/>
      <c r="FTP72" s="685"/>
      <c r="FTQ72" s="685"/>
      <c r="FTR72" s="685"/>
      <c r="FTS72" s="685"/>
      <c r="FTT72" s="685"/>
      <c r="FTU72" s="685"/>
      <c r="FTV72" s="685"/>
      <c r="FTW72" s="685"/>
      <c r="FTX72" s="685"/>
      <c r="FTY72" s="685"/>
      <c r="FTZ72" s="685"/>
      <c r="FUA72" s="685"/>
      <c r="FUB72" s="685"/>
      <c r="FUC72" s="685"/>
      <c r="FUD72" s="685"/>
      <c r="FUE72" s="685"/>
      <c r="FUF72" s="685"/>
      <c r="FUG72" s="685"/>
      <c r="FUH72" s="685"/>
      <c r="FUI72" s="685"/>
      <c r="FUJ72" s="685"/>
      <c r="FUK72" s="685"/>
      <c r="FUL72" s="685"/>
      <c r="FUM72" s="685"/>
      <c r="FUN72" s="685"/>
      <c r="FUO72" s="685"/>
      <c r="FUP72" s="685"/>
      <c r="FUQ72" s="685"/>
      <c r="FUR72" s="685"/>
      <c r="FUS72" s="685"/>
      <c r="FUT72" s="685"/>
      <c r="FUU72" s="685"/>
      <c r="FUV72" s="685"/>
      <c r="FUW72" s="685"/>
      <c r="FUX72" s="685"/>
      <c r="FUY72" s="685"/>
      <c r="FUZ72" s="685"/>
      <c r="FVA72" s="685"/>
      <c r="FVB72" s="685"/>
      <c r="FVC72" s="685"/>
      <c r="FVD72" s="685"/>
      <c r="FVE72" s="685"/>
      <c r="FVF72" s="685"/>
      <c r="FVG72" s="685"/>
      <c r="FVH72" s="685"/>
      <c r="FVI72" s="685"/>
      <c r="FVJ72" s="685"/>
      <c r="FVK72" s="685"/>
      <c r="FVL72" s="685"/>
      <c r="FVM72" s="685"/>
      <c r="FVN72" s="685"/>
      <c r="FVO72" s="685"/>
      <c r="FVP72" s="685"/>
      <c r="FVQ72" s="685"/>
      <c r="FVR72" s="685"/>
      <c r="FVS72" s="685"/>
      <c r="FVT72" s="685"/>
      <c r="FVU72" s="685"/>
      <c r="FVV72" s="685"/>
      <c r="FVW72" s="685"/>
      <c r="FVX72" s="685"/>
      <c r="FVY72" s="685"/>
      <c r="FVZ72" s="685"/>
      <c r="FWA72" s="685"/>
      <c r="FWB72" s="685"/>
      <c r="FWC72" s="685"/>
      <c r="FWD72" s="685"/>
      <c r="FWE72" s="685"/>
      <c r="FWF72" s="685"/>
      <c r="FWG72" s="685"/>
      <c r="FWH72" s="685"/>
      <c r="FWI72" s="685"/>
      <c r="FWJ72" s="685"/>
      <c r="FWK72" s="685"/>
      <c r="FWL72" s="685"/>
      <c r="FWM72" s="685"/>
      <c r="FWN72" s="685"/>
      <c r="FWO72" s="685"/>
      <c r="FWP72" s="685"/>
      <c r="FWQ72" s="685"/>
      <c r="FWR72" s="685"/>
      <c r="FWS72" s="685"/>
      <c r="FWT72" s="685"/>
      <c r="FWU72" s="685"/>
      <c r="FWV72" s="685"/>
      <c r="FWW72" s="685"/>
      <c r="FWX72" s="685"/>
      <c r="FWY72" s="685"/>
      <c r="FWZ72" s="685"/>
      <c r="FXA72" s="685"/>
      <c r="FXB72" s="685"/>
      <c r="FXC72" s="685"/>
      <c r="FXD72" s="685"/>
      <c r="FXE72" s="685"/>
      <c r="FXF72" s="685"/>
      <c r="FXG72" s="685"/>
      <c r="FXH72" s="685"/>
      <c r="FXI72" s="685"/>
      <c r="FXJ72" s="685"/>
      <c r="FXK72" s="685"/>
      <c r="FXL72" s="685"/>
      <c r="FXM72" s="685"/>
      <c r="FXN72" s="685"/>
      <c r="FXO72" s="685"/>
      <c r="FXP72" s="685"/>
      <c r="FXQ72" s="685"/>
      <c r="FXR72" s="685"/>
      <c r="FXS72" s="685"/>
      <c r="FXT72" s="685"/>
      <c r="FXU72" s="685"/>
      <c r="FXV72" s="685"/>
      <c r="FXW72" s="685"/>
      <c r="FXX72" s="685"/>
      <c r="FXY72" s="685"/>
      <c r="FXZ72" s="685"/>
      <c r="FYA72" s="685"/>
      <c r="FYB72" s="685"/>
      <c r="FYC72" s="685"/>
      <c r="FYD72" s="685"/>
      <c r="FYE72" s="685"/>
      <c r="FYF72" s="685"/>
      <c r="FYG72" s="685"/>
      <c r="FYH72" s="685"/>
      <c r="FYI72" s="685"/>
      <c r="FYJ72" s="685"/>
      <c r="FYK72" s="685"/>
      <c r="FYL72" s="685"/>
      <c r="FYM72" s="685"/>
      <c r="FYN72" s="685"/>
      <c r="FYO72" s="685"/>
      <c r="FYP72" s="685"/>
      <c r="FYQ72" s="685"/>
      <c r="FYR72" s="685"/>
      <c r="FYS72" s="685"/>
      <c r="FYT72" s="685"/>
      <c r="FYU72" s="685"/>
      <c r="FYV72" s="685"/>
      <c r="FYW72" s="685"/>
      <c r="FYX72" s="685"/>
      <c r="FYY72" s="685"/>
      <c r="FYZ72" s="685"/>
      <c r="FZA72" s="685"/>
      <c r="FZB72" s="685"/>
      <c r="FZC72" s="685"/>
      <c r="FZD72" s="685"/>
      <c r="FZE72" s="685"/>
      <c r="FZF72" s="685"/>
      <c r="FZG72" s="685"/>
      <c r="FZH72" s="685"/>
      <c r="FZI72" s="685"/>
      <c r="FZJ72" s="685"/>
      <c r="FZK72" s="685"/>
      <c r="FZL72" s="685"/>
      <c r="FZM72" s="685"/>
      <c r="FZN72" s="685"/>
      <c r="FZO72" s="685"/>
      <c r="FZP72" s="685"/>
      <c r="FZQ72" s="685"/>
      <c r="FZR72" s="685"/>
      <c r="FZS72" s="685"/>
      <c r="FZT72" s="685"/>
      <c r="FZU72" s="685"/>
      <c r="FZV72" s="685"/>
      <c r="FZW72" s="685"/>
      <c r="FZX72" s="685"/>
      <c r="FZY72" s="685"/>
      <c r="FZZ72" s="685"/>
      <c r="GAA72" s="685"/>
      <c r="GAB72" s="685"/>
      <c r="GAC72" s="685"/>
      <c r="GAD72" s="685"/>
      <c r="GAE72" s="685"/>
      <c r="GAF72" s="685"/>
      <c r="GAG72" s="685"/>
      <c r="GAH72" s="685"/>
      <c r="GAI72" s="685"/>
      <c r="GAJ72" s="685"/>
      <c r="GAK72" s="685"/>
      <c r="GAL72" s="685"/>
      <c r="GAM72" s="685"/>
      <c r="GAN72" s="685"/>
      <c r="GAO72" s="685"/>
      <c r="GAP72" s="685"/>
      <c r="GAQ72" s="685"/>
      <c r="GAR72" s="685"/>
      <c r="GAS72" s="685"/>
      <c r="GAT72" s="685"/>
      <c r="GAU72" s="685"/>
      <c r="GAV72" s="685"/>
      <c r="GAW72" s="685"/>
      <c r="GAX72" s="685"/>
      <c r="GAY72" s="685"/>
      <c r="GAZ72" s="685"/>
      <c r="GBA72" s="685"/>
      <c r="GBB72" s="685"/>
      <c r="GBC72" s="685"/>
      <c r="GBD72" s="685"/>
      <c r="GBE72" s="685"/>
      <c r="GBF72" s="685"/>
      <c r="GBG72" s="685"/>
      <c r="GBH72" s="685"/>
      <c r="GBI72" s="685"/>
      <c r="GBJ72" s="685"/>
      <c r="GBK72" s="685"/>
      <c r="GBL72" s="685"/>
      <c r="GBM72" s="685"/>
      <c r="GBN72" s="685"/>
      <c r="GBO72" s="685"/>
      <c r="GBP72" s="685"/>
      <c r="GBQ72" s="685"/>
      <c r="GBR72" s="685"/>
      <c r="GBS72" s="685"/>
      <c r="GBT72" s="685"/>
      <c r="GBU72" s="685"/>
      <c r="GBV72" s="685"/>
      <c r="GBW72" s="685"/>
      <c r="GBX72" s="685"/>
      <c r="GBY72" s="685"/>
      <c r="GBZ72" s="685"/>
      <c r="GCA72" s="685"/>
      <c r="GCB72" s="685"/>
      <c r="GCC72" s="685"/>
      <c r="GCD72" s="685"/>
      <c r="GCE72" s="685"/>
      <c r="GCF72" s="685"/>
      <c r="GCG72" s="685"/>
      <c r="GCH72" s="685"/>
      <c r="GCI72" s="685"/>
      <c r="GCJ72" s="685"/>
      <c r="GCK72" s="685"/>
      <c r="GCL72" s="685"/>
      <c r="GCM72" s="685"/>
      <c r="GCN72" s="685"/>
      <c r="GCO72" s="685"/>
      <c r="GCP72" s="685"/>
      <c r="GCQ72" s="685"/>
      <c r="GCR72" s="685"/>
      <c r="GCS72" s="685"/>
      <c r="GCT72" s="685"/>
      <c r="GCU72" s="685"/>
      <c r="GCV72" s="685"/>
      <c r="GCW72" s="685"/>
      <c r="GCX72" s="685"/>
      <c r="GCY72" s="685"/>
      <c r="GCZ72" s="685"/>
      <c r="GDA72" s="685"/>
      <c r="GDB72" s="685"/>
      <c r="GDC72" s="685"/>
      <c r="GDD72" s="685"/>
      <c r="GDE72" s="685"/>
      <c r="GDF72" s="685"/>
      <c r="GDG72" s="685"/>
      <c r="GDH72" s="685"/>
      <c r="GDI72" s="685"/>
      <c r="GDJ72" s="685"/>
      <c r="GDK72" s="685"/>
      <c r="GDL72" s="685"/>
      <c r="GDM72" s="685"/>
      <c r="GDN72" s="685"/>
      <c r="GDO72" s="685"/>
      <c r="GDP72" s="685"/>
      <c r="GDQ72" s="685"/>
      <c r="GDR72" s="685"/>
      <c r="GDS72" s="685"/>
      <c r="GDT72" s="685"/>
      <c r="GDU72" s="685"/>
      <c r="GDV72" s="685"/>
      <c r="GDW72" s="685"/>
      <c r="GDX72" s="685"/>
      <c r="GDY72" s="685"/>
      <c r="GDZ72" s="685"/>
      <c r="GEA72" s="685"/>
      <c r="GEB72" s="685"/>
      <c r="GEC72" s="685"/>
      <c r="GED72" s="685"/>
      <c r="GEE72" s="685"/>
      <c r="GEF72" s="685"/>
      <c r="GEG72" s="685"/>
      <c r="GEH72" s="685"/>
      <c r="GEI72" s="685"/>
      <c r="GEJ72" s="685"/>
      <c r="GEK72" s="685"/>
      <c r="GEL72" s="685"/>
      <c r="GEM72" s="685"/>
      <c r="GEN72" s="685"/>
      <c r="GEO72" s="685"/>
      <c r="GEP72" s="685"/>
      <c r="GEQ72" s="685"/>
      <c r="GER72" s="685"/>
      <c r="GES72" s="685"/>
      <c r="GET72" s="685"/>
      <c r="GEU72" s="685"/>
      <c r="GEV72" s="685"/>
      <c r="GEW72" s="685"/>
      <c r="GEX72" s="685"/>
      <c r="GEY72" s="685"/>
      <c r="GEZ72" s="685"/>
      <c r="GFA72" s="685"/>
      <c r="GFB72" s="685"/>
      <c r="GFC72" s="685"/>
      <c r="GFD72" s="685"/>
      <c r="GFE72" s="685"/>
      <c r="GFF72" s="685"/>
      <c r="GFG72" s="685"/>
      <c r="GFH72" s="685"/>
      <c r="GFI72" s="685"/>
      <c r="GFJ72" s="685"/>
      <c r="GFK72" s="685"/>
      <c r="GFL72" s="685"/>
      <c r="GFM72" s="685"/>
      <c r="GFN72" s="685"/>
      <c r="GFO72" s="685"/>
      <c r="GFP72" s="685"/>
      <c r="GFQ72" s="685"/>
      <c r="GFR72" s="685"/>
      <c r="GFS72" s="685"/>
      <c r="GFT72" s="685"/>
      <c r="GFU72" s="685"/>
      <c r="GFV72" s="685"/>
      <c r="GFW72" s="685"/>
      <c r="GFX72" s="685"/>
      <c r="GFY72" s="685"/>
      <c r="GFZ72" s="685"/>
      <c r="GGA72" s="685"/>
      <c r="GGB72" s="685"/>
      <c r="GGC72" s="685"/>
      <c r="GGD72" s="685"/>
      <c r="GGE72" s="685"/>
      <c r="GGF72" s="685"/>
      <c r="GGG72" s="685"/>
      <c r="GGH72" s="685"/>
      <c r="GGI72" s="685"/>
      <c r="GGJ72" s="685"/>
      <c r="GGK72" s="685"/>
      <c r="GGL72" s="685"/>
      <c r="GGM72" s="685"/>
      <c r="GGN72" s="685"/>
      <c r="GGO72" s="685"/>
      <c r="GGP72" s="685"/>
      <c r="GGQ72" s="685"/>
      <c r="GGR72" s="685"/>
      <c r="GGS72" s="685"/>
      <c r="GGT72" s="685"/>
      <c r="GGU72" s="685"/>
      <c r="GGV72" s="685"/>
      <c r="GGW72" s="685"/>
      <c r="GGX72" s="685"/>
      <c r="GGY72" s="685"/>
      <c r="GGZ72" s="685"/>
      <c r="GHA72" s="685"/>
      <c r="GHB72" s="685"/>
      <c r="GHC72" s="685"/>
      <c r="GHD72" s="685"/>
      <c r="GHE72" s="685"/>
      <c r="GHF72" s="685"/>
      <c r="GHG72" s="685"/>
      <c r="GHH72" s="685"/>
      <c r="GHI72" s="685"/>
      <c r="GHJ72" s="685"/>
      <c r="GHK72" s="685"/>
      <c r="GHL72" s="685"/>
      <c r="GHM72" s="685"/>
      <c r="GHN72" s="685"/>
      <c r="GHO72" s="685"/>
      <c r="GHP72" s="685"/>
      <c r="GHQ72" s="685"/>
      <c r="GHR72" s="685"/>
      <c r="GHS72" s="685"/>
      <c r="GHT72" s="685"/>
      <c r="GHU72" s="685"/>
      <c r="GHV72" s="685"/>
      <c r="GHW72" s="685"/>
      <c r="GHX72" s="685"/>
      <c r="GHY72" s="685"/>
      <c r="GHZ72" s="685"/>
      <c r="GIA72" s="685"/>
      <c r="GIB72" s="685"/>
      <c r="GIC72" s="685"/>
      <c r="GID72" s="685"/>
      <c r="GIE72" s="685"/>
      <c r="GIF72" s="685"/>
      <c r="GIG72" s="685"/>
      <c r="GIH72" s="685"/>
      <c r="GII72" s="685"/>
      <c r="GIJ72" s="685"/>
      <c r="GIK72" s="685"/>
      <c r="GIL72" s="685"/>
      <c r="GIM72" s="685"/>
      <c r="GIN72" s="685"/>
      <c r="GIO72" s="685"/>
      <c r="GIP72" s="685"/>
      <c r="GIQ72" s="685"/>
      <c r="GIR72" s="685"/>
      <c r="GIS72" s="685"/>
      <c r="GIT72" s="685"/>
      <c r="GIU72" s="685"/>
      <c r="GIV72" s="685"/>
      <c r="GIW72" s="685"/>
      <c r="GIX72" s="685"/>
      <c r="GIY72" s="685"/>
      <c r="GIZ72" s="685"/>
      <c r="GJA72" s="685"/>
      <c r="GJB72" s="685"/>
      <c r="GJC72" s="685"/>
      <c r="GJD72" s="685"/>
      <c r="GJE72" s="685"/>
      <c r="GJF72" s="685"/>
      <c r="GJG72" s="685"/>
      <c r="GJH72" s="685"/>
      <c r="GJI72" s="685"/>
      <c r="GJJ72" s="685"/>
      <c r="GJK72" s="685"/>
      <c r="GJL72" s="685"/>
      <c r="GJM72" s="685"/>
      <c r="GJN72" s="685"/>
      <c r="GJO72" s="685"/>
      <c r="GJP72" s="685"/>
      <c r="GJQ72" s="685"/>
      <c r="GJR72" s="685"/>
      <c r="GJS72" s="685"/>
      <c r="GJT72" s="685"/>
      <c r="GJU72" s="685"/>
      <c r="GJV72" s="685"/>
      <c r="GJW72" s="685"/>
      <c r="GJX72" s="685"/>
      <c r="GJY72" s="685"/>
      <c r="GJZ72" s="685"/>
      <c r="GKA72" s="685"/>
      <c r="GKB72" s="685"/>
      <c r="GKC72" s="685"/>
      <c r="GKD72" s="685"/>
      <c r="GKE72" s="685"/>
      <c r="GKF72" s="685"/>
      <c r="GKG72" s="685"/>
      <c r="GKH72" s="685"/>
      <c r="GKI72" s="685"/>
      <c r="GKJ72" s="685"/>
      <c r="GKK72" s="685"/>
      <c r="GKL72" s="685"/>
      <c r="GKM72" s="685"/>
      <c r="GKN72" s="685"/>
      <c r="GKO72" s="685"/>
      <c r="GKP72" s="685"/>
      <c r="GKQ72" s="685"/>
      <c r="GKR72" s="685"/>
      <c r="GKS72" s="685"/>
      <c r="GKT72" s="685"/>
      <c r="GKU72" s="685"/>
      <c r="GKV72" s="685"/>
      <c r="GKW72" s="685"/>
      <c r="GKX72" s="685"/>
      <c r="GKY72" s="685"/>
      <c r="GKZ72" s="685"/>
      <c r="GLA72" s="685"/>
      <c r="GLB72" s="685"/>
      <c r="GLC72" s="685"/>
      <c r="GLD72" s="685"/>
      <c r="GLE72" s="685"/>
      <c r="GLF72" s="685"/>
      <c r="GLG72" s="685"/>
      <c r="GLH72" s="685"/>
      <c r="GLI72" s="685"/>
      <c r="GLJ72" s="685"/>
      <c r="GLK72" s="685"/>
      <c r="GLL72" s="685"/>
      <c r="GLM72" s="685"/>
      <c r="GLN72" s="685"/>
      <c r="GLO72" s="685"/>
      <c r="GLP72" s="685"/>
      <c r="GLQ72" s="685"/>
      <c r="GLR72" s="685"/>
      <c r="GLS72" s="685"/>
      <c r="GLT72" s="685"/>
      <c r="GLU72" s="685"/>
      <c r="GLV72" s="685"/>
      <c r="GLW72" s="685"/>
      <c r="GLX72" s="685"/>
      <c r="GLY72" s="685"/>
      <c r="GLZ72" s="685"/>
      <c r="GMA72" s="685"/>
      <c r="GMB72" s="685"/>
      <c r="GMC72" s="685"/>
      <c r="GMD72" s="685"/>
      <c r="GME72" s="685"/>
      <c r="GMF72" s="685"/>
      <c r="GMG72" s="685"/>
      <c r="GMH72" s="685"/>
      <c r="GMI72" s="685"/>
      <c r="GMJ72" s="685"/>
      <c r="GMK72" s="685"/>
      <c r="GML72" s="685"/>
      <c r="GMM72" s="685"/>
      <c r="GMN72" s="685"/>
      <c r="GMO72" s="685"/>
      <c r="GMP72" s="685"/>
      <c r="GMQ72" s="685"/>
      <c r="GMR72" s="685"/>
      <c r="GMS72" s="685"/>
      <c r="GMT72" s="685"/>
      <c r="GMU72" s="685"/>
      <c r="GMV72" s="685"/>
      <c r="GMW72" s="685"/>
      <c r="GMX72" s="685"/>
      <c r="GMY72" s="685"/>
      <c r="GMZ72" s="685"/>
      <c r="GNA72" s="685"/>
      <c r="GNB72" s="685"/>
      <c r="GNC72" s="685"/>
      <c r="GND72" s="685"/>
      <c r="GNE72" s="685"/>
      <c r="GNF72" s="685"/>
      <c r="GNG72" s="685"/>
      <c r="GNH72" s="685"/>
      <c r="GNI72" s="685"/>
      <c r="GNJ72" s="685"/>
      <c r="GNK72" s="685"/>
      <c r="GNL72" s="685"/>
      <c r="GNM72" s="685"/>
      <c r="GNN72" s="685"/>
      <c r="GNO72" s="685"/>
      <c r="GNP72" s="685"/>
      <c r="GNQ72" s="685"/>
      <c r="GNR72" s="685"/>
      <c r="GNS72" s="685"/>
      <c r="GNT72" s="685"/>
      <c r="GNU72" s="685"/>
      <c r="GNV72" s="685"/>
      <c r="GNW72" s="685"/>
      <c r="GNX72" s="685"/>
      <c r="GNY72" s="685"/>
      <c r="GNZ72" s="685"/>
      <c r="GOA72" s="685"/>
      <c r="GOB72" s="685"/>
      <c r="GOC72" s="685"/>
      <c r="GOD72" s="685"/>
      <c r="GOE72" s="685"/>
      <c r="GOF72" s="685"/>
      <c r="GOG72" s="685"/>
      <c r="GOH72" s="685"/>
      <c r="GOI72" s="685"/>
      <c r="GOJ72" s="685"/>
      <c r="GOK72" s="685"/>
      <c r="GOL72" s="685"/>
      <c r="GOM72" s="685"/>
      <c r="GON72" s="685"/>
      <c r="GOO72" s="685"/>
      <c r="GOP72" s="685"/>
      <c r="GOQ72" s="685"/>
      <c r="GOR72" s="685"/>
      <c r="GOS72" s="685"/>
      <c r="GOT72" s="685"/>
      <c r="GOU72" s="685"/>
      <c r="GOV72" s="685"/>
      <c r="GOW72" s="685"/>
      <c r="GOX72" s="685"/>
      <c r="GOY72" s="685"/>
      <c r="GOZ72" s="685"/>
      <c r="GPA72" s="685"/>
      <c r="GPB72" s="685"/>
      <c r="GPC72" s="685"/>
      <c r="GPD72" s="685"/>
      <c r="GPE72" s="685"/>
      <c r="GPF72" s="685"/>
      <c r="GPG72" s="685"/>
      <c r="GPH72" s="685"/>
      <c r="GPI72" s="685"/>
      <c r="GPJ72" s="685"/>
      <c r="GPK72" s="685"/>
      <c r="GPL72" s="685"/>
      <c r="GPM72" s="685"/>
      <c r="GPN72" s="685"/>
      <c r="GPO72" s="685"/>
      <c r="GPP72" s="685"/>
      <c r="GPQ72" s="685"/>
      <c r="GPR72" s="685"/>
      <c r="GPS72" s="685"/>
      <c r="GPT72" s="685"/>
      <c r="GPU72" s="685"/>
      <c r="GPV72" s="685"/>
      <c r="GPW72" s="685"/>
      <c r="GPX72" s="685"/>
      <c r="GPY72" s="685"/>
      <c r="GPZ72" s="685"/>
      <c r="GQA72" s="685"/>
      <c r="GQB72" s="685"/>
      <c r="GQC72" s="685"/>
      <c r="GQD72" s="685"/>
      <c r="GQE72" s="685"/>
      <c r="GQF72" s="685"/>
      <c r="GQG72" s="685"/>
      <c r="GQH72" s="685"/>
      <c r="GQI72" s="685"/>
      <c r="GQJ72" s="685"/>
      <c r="GQK72" s="685"/>
      <c r="GQL72" s="685"/>
      <c r="GQM72" s="685"/>
      <c r="GQN72" s="685"/>
      <c r="GQO72" s="685"/>
      <c r="GQP72" s="685"/>
      <c r="GQQ72" s="685"/>
      <c r="GQR72" s="685"/>
      <c r="GQS72" s="685"/>
      <c r="GQT72" s="685"/>
      <c r="GQU72" s="685"/>
      <c r="GQV72" s="685"/>
      <c r="GQW72" s="685"/>
      <c r="GQX72" s="685"/>
      <c r="GQY72" s="685"/>
      <c r="GQZ72" s="685"/>
      <c r="GRA72" s="685"/>
      <c r="GRB72" s="685"/>
      <c r="GRC72" s="685"/>
      <c r="GRD72" s="685"/>
      <c r="GRE72" s="685"/>
      <c r="GRF72" s="685"/>
      <c r="GRG72" s="685"/>
      <c r="GRH72" s="685"/>
      <c r="GRI72" s="685"/>
      <c r="GRJ72" s="685"/>
      <c r="GRK72" s="685"/>
      <c r="GRL72" s="685"/>
      <c r="GRM72" s="685"/>
      <c r="GRN72" s="685"/>
      <c r="GRO72" s="685"/>
      <c r="GRP72" s="685"/>
      <c r="GRQ72" s="685"/>
      <c r="GRR72" s="685"/>
      <c r="GRS72" s="685"/>
      <c r="GRT72" s="685"/>
      <c r="GRU72" s="685"/>
      <c r="GRV72" s="685"/>
      <c r="GRW72" s="685"/>
      <c r="GRX72" s="685"/>
      <c r="GRY72" s="685"/>
      <c r="GRZ72" s="685"/>
      <c r="GSA72" s="685"/>
      <c r="GSB72" s="685"/>
      <c r="GSC72" s="685"/>
      <c r="GSD72" s="685"/>
      <c r="GSE72" s="685"/>
      <c r="GSF72" s="685"/>
      <c r="GSG72" s="685"/>
      <c r="GSH72" s="685"/>
      <c r="GSI72" s="685"/>
      <c r="GSJ72" s="685"/>
      <c r="GSK72" s="685"/>
      <c r="GSL72" s="685"/>
      <c r="GSM72" s="685"/>
      <c r="GSN72" s="685"/>
      <c r="GSO72" s="685"/>
      <c r="GSP72" s="685"/>
      <c r="GSQ72" s="685"/>
      <c r="GSR72" s="685"/>
      <c r="GSS72" s="685"/>
      <c r="GST72" s="685"/>
      <c r="GSU72" s="685"/>
      <c r="GSV72" s="685"/>
      <c r="GSW72" s="685"/>
      <c r="GSX72" s="685"/>
      <c r="GSY72" s="685"/>
      <c r="GSZ72" s="685"/>
      <c r="GTA72" s="685"/>
      <c r="GTB72" s="685"/>
      <c r="GTC72" s="685"/>
      <c r="GTD72" s="685"/>
      <c r="GTE72" s="685"/>
      <c r="GTF72" s="685"/>
      <c r="GTG72" s="685"/>
      <c r="GTH72" s="685"/>
      <c r="GTI72" s="685"/>
      <c r="GTJ72" s="685"/>
      <c r="GTK72" s="685"/>
      <c r="GTL72" s="685"/>
      <c r="GTM72" s="685"/>
      <c r="GTN72" s="685"/>
      <c r="GTO72" s="685"/>
      <c r="GTP72" s="685"/>
      <c r="GTQ72" s="685"/>
      <c r="GTR72" s="685"/>
      <c r="GTS72" s="685"/>
      <c r="GTT72" s="685"/>
      <c r="GTU72" s="685"/>
      <c r="GTV72" s="685"/>
      <c r="GTW72" s="685"/>
      <c r="GTX72" s="685"/>
      <c r="GTY72" s="685"/>
      <c r="GTZ72" s="685"/>
      <c r="GUA72" s="685"/>
      <c r="GUB72" s="685"/>
      <c r="GUC72" s="685"/>
      <c r="GUD72" s="685"/>
      <c r="GUE72" s="685"/>
      <c r="GUF72" s="685"/>
      <c r="GUG72" s="685"/>
      <c r="GUH72" s="685"/>
      <c r="GUI72" s="685"/>
      <c r="GUJ72" s="685"/>
      <c r="GUK72" s="685"/>
      <c r="GUL72" s="685"/>
      <c r="GUM72" s="685"/>
      <c r="GUN72" s="685"/>
      <c r="GUO72" s="685"/>
      <c r="GUP72" s="685"/>
      <c r="GUQ72" s="685"/>
      <c r="GUR72" s="685"/>
      <c r="GUS72" s="685"/>
      <c r="GUT72" s="685"/>
      <c r="GUU72" s="685"/>
      <c r="GUV72" s="685"/>
      <c r="GUW72" s="685"/>
      <c r="GUX72" s="685"/>
      <c r="GUY72" s="685"/>
      <c r="GUZ72" s="685"/>
      <c r="GVA72" s="685"/>
      <c r="GVB72" s="685"/>
      <c r="GVC72" s="685"/>
      <c r="GVD72" s="685"/>
      <c r="GVE72" s="685"/>
      <c r="GVF72" s="685"/>
      <c r="GVG72" s="685"/>
      <c r="GVH72" s="685"/>
      <c r="GVI72" s="685"/>
      <c r="GVJ72" s="685"/>
      <c r="GVK72" s="685"/>
      <c r="GVL72" s="685"/>
      <c r="GVM72" s="685"/>
      <c r="GVN72" s="685"/>
      <c r="GVO72" s="685"/>
      <c r="GVP72" s="685"/>
      <c r="GVQ72" s="685"/>
      <c r="GVR72" s="685"/>
      <c r="GVS72" s="685"/>
      <c r="GVT72" s="685"/>
      <c r="GVU72" s="685"/>
      <c r="GVV72" s="685"/>
      <c r="GVW72" s="685"/>
      <c r="GVX72" s="685"/>
      <c r="GVY72" s="685"/>
      <c r="GVZ72" s="685"/>
      <c r="GWA72" s="685"/>
      <c r="GWB72" s="685"/>
      <c r="GWC72" s="685"/>
      <c r="GWD72" s="685"/>
      <c r="GWE72" s="685"/>
      <c r="GWF72" s="685"/>
      <c r="GWG72" s="685"/>
      <c r="GWH72" s="685"/>
      <c r="GWI72" s="685"/>
      <c r="GWJ72" s="685"/>
      <c r="GWK72" s="685"/>
      <c r="GWL72" s="685"/>
      <c r="GWM72" s="685"/>
      <c r="GWN72" s="685"/>
      <c r="GWO72" s="685"/>
      <c r="GWP72" s="685"/>
      <c r="GWQ72" s="685"/>
      <c r="GWR72" s="685"/>
      <c r="GWS72" s="685"/>
      <c r="GWT72" s="685"/>
      <c r="GWU72" s="685"/>
      <c r="GWV72" s="685"/>
      <c r="GWW72" s="685"/>
      <c r="GWX72" s="685"/>
      <c r="GWY72" s="685"/>
      <c r="GWZ72" s="685"/>
      <c r="GXA72" s="685"/>
      <c r="GXB72" s="685"/>
      <c r="GXC72" s="685"/>
      <c r="GXD72" s="685"/>
      <c r="GXE72" s="685"/>
      <c r="GXF72" s="685"/>
      <c r="GXG72" s="685"/>
      <c r="GXH72" s="685"/>
      <c r="GXI72" s="685"/>
      <c r="GXJ72" s="685"/>
      <c r="GXK72" s="685"/>
      <c r="GXL72" s="685"/>
      <c r="GXM72" s="685"/>
      <c r="GXN72" s="685"/>
      <c r="GXO72" s="685"/>
      <c r="GXP72" s="685"/>
      <c r="GXQ72" s="685"/>
      <c r="GXR72" s="685"/>
      <c r="GXS72" s="685"/>
      <c r="GXT72" s="685"/>
      <c r="GXU72" s="685"/>
      <c r="GXV72" s="685"/>
      <c r="GXW72" s="685"/>
      <c r="GXX72" s="685"/>
      <c r="GXY72" s="685"/>
      <c r="GXZ72" s="685"/>
      <c r="GYA72" s="685"/>
      <c r="GYB72" s="685"/>
      <c r="GYC72" s="685"/>
      <c r="GYD72" s="685"/>
      <c r="GYE72" s="685"/>
      <c r="GYF72" s="685"/>
      <c r="GYG72" s="685"/>
      <c r="GYH72" s="685"/>
      <c r="GYI72" s="685"/>
      <c r="GYJ72" s="685"/>
      <c r="GYK72" s="685"/>
      <c r="GYL72" s="685"/>
      <c r="GYM72" s="685"/>
      <c r="GYN72" s="685"/>
      <c r="GYO72" s="685"/>
      <c r="GYP72" s="685"/>
      <c r="GYQ72" s="685"/>
      <c r="GYR72" s="685"/>
      <c r="GYS72" s="685"/>
      <c r="GYT72" s="685"/>
      <c r="GYU72" s="685"/>
      <c r="GYV72" s="685"/>
      <c r="GYW72" s="685"/>
      <c r="GYX72" s="685"/>
      <c r="GYY72" s="685"/>
      <c r="GYZ72" s="685"/>
      <c r="GZA72" s="685"/>
      <c r="GZB72" s="685"/>
      <c r="GZC72" s="685"/>
      <c r="GZD72" s="685"/>
      <c r="GZE72" s="685"/>
      <c r="GZF72" s="685"/>
      <c r="GZG72" s="685"/>
      <c r="GZH72" s="685"/>
      <c r="GZI72" s="685"/>
      <c r="GZJ72" s="685"/>
      <c r="GZK72" s="685"/>
      <c r="GZL72" s="685"/>
      <c r="GZM72" s="685"/>
      <c r="GZN72" s="685"/>
      <c r="GZO72" s="685"/>
      <c r="GZP72" s="685"/>
      <c r="GZQ72" s="685"/>
      <c r="GZR72" s="685"/>
      <c r="GZS72" s="685"/>
      <c r="GZT72" s="685"/>
      <c r="GZU72" s="685"/>
      <c r="GZV72" s="685"/>
      <c r="GZW72" s="685"/>
      <c r="GZX72" s="685"/>
      <c r="GZY72" s="685"/>
      <c r="GZZ72" s="685"/>
      <c r="HAA72" s="685"/>
      <c r="HAB72" s="685"/>
      <c r="HAC72" s="685"/>
      <c r="HAD72" s="685"/>
      <c r="HAE72" s="685"/>
      <c r="HAF72" s="685"/>
      <c r="HAG72" s="685"/>
      <c r="HAH72" s="685"/>
      <c r="HAI72" s="685"/>
      <c r="HAJ72" s="685"/>
      <c r="HAK72" s="685"/>
      <c r="HAL72" s="685"/>
      <c r="HAM72" s="685"/>
      <c r="HAN72" s="685"/>
      <c r="HAO72" s="685"/>
      <c r="HAP72" s="685"/>
      <c r="HAQ72" s="685"/>
      <c r="HAR72" s="685"/>
      <c r="HAS72" s="685"/>
      <c r="HAT72" s="685"/>
      <c r="HAU72" s="685"/>
      <c r="HAV72" s="685"/>
      <c r="HAW72" s="685"/>
      <c r="HAX72" s="685"/>
      <c r="HAY72" s="685"/>
      <c r="HAZ72" s="685"/>
      <c r="HBA72" s="685"/>
      <c r="HBB72" s="685"/>
      <c r="HBC72" s="685"/>
      <c r="HBD72" s="685"/>
      <c r="HBE72" s="685"/>
      <c r="HBF72" s="685"/>
      <c r="HBG72" s="685"/>
      <c r="HBH72" s="685"/>
      <c r="HBI72" s="685"/>
      <c r="HBJ72" s="685"/>
      <c r="HBK72" s="685"/>
      <c r="HBL72" s="685"/>
      <c r="HBM72" s="685"/>
      <c r="HBN72" s="685"/>
      <c r="HBO72" s="685"/>
      <c r="HBP72" s="685"/>
      <c r="HBQ72" s="685"/>
      <c r="HBR72" s="685"/>
      <c r="HBS72" s="685"/>
      <c r="HBT72" s="685"/>
      <c r="HBU72" s="685"/>
      <c r="HBV72" s="685"/>
      <c r="HBW72" s="685"/>
      <c r="HBX72" s="685"/>
      <c r="HBY72" s="685"/>
      <c r="HBZ72" s="685"/>
      <c r="HCA72" s="685"/>
      <c r="HCB72" s="685"/>
      <c r="HCC72" s="685"/>
      <c r="HCD72" s="685"/>
      <c r="HCE72" s="685"/>
      <c r="HCF72" s="685"/>
      <c r="HCG72" s="685"/>
      <c r="HCH72" s="685"/>
      <c r="HCI72" s="685"/>
      <c r="HCJ72" s="685"/>
      <c r="HCK72" s="685"/>
      <c r="HCL72" s="685"/>
      <c r="HCM72" s="685"/>
      <c r="HCN72" s="685"/>
      <c r="HCO72" s="685"/>
      <c r="HCP72" s="685"/>
      <c r="HCQ72" s="685"/>
      <c r="HCR72" s="685"/>
      <c r="HCS72" s="685"/>
      <c r="HCT72" s="685"/>
      <c r="HCU72" s="685"/>
      <c r="HCV72" s="685"/>
      <c r="HCW72" s="685"/>
      <c r="HCX72" s="685"/>
      <c r="HCY72" s="685"/>
      <c r="HCZ72" s="685"/>
      <c r="HDA72" s="685"/>
      <c r="HDB72" s="685"/>
      <c r="HDC72" s="685"/>
      <c r="HDD72" s="685"/>
      <c r="HDE72" s="685"/>
      <c r="HDF72" s="685"/>
      <c r="HDG72" s="685"/>
      <c r="HDH72" s="685"/>
      <c r="HDI72" s="685"/>
      <c r="HDJ72" s="685"/>
      <c r="HDK72" s="685"/>
      <c r="HDL72" s="685"/>
      <c r="HDM72" s="685"/>
      <c r="HDN72" s="685"/>
      <c r="HDO72" s="685"/>
      <c r="HDP72" s="685"/>
      <c r="HDQ72" s="685"/>
      <c r="HDR72" s="685"/>
      <c r="HDS72" s="685"/>
      <c r="HDT72" s="685"/>
      <c r="HDU72" s="685"/>
      <c r="HDV72" s="685"/>
      <c r="HDW72" s="685"/>
      <c r="HDX72" s="685"/>
      <c r="HDY72" s="685"/>
      <c r="HDZ72" s="685"/>
      <c r="HEA72" s="685"/>
      <c r="HEB72" s="685"/>
      <c r="HEC72" s="685"/>
      <c r="HED72" s="685"/>
      <c r="HEE72" s="685"/>
      <c r="HEF72" s="685"/>
      <c r="HEG72" s="685"/>
      <c r="HEH72" s="685"/>
      <c r="HEI72" s="685"/>
      <c r="HEJ72" s="685"/>
      <c r="HEK72" s="685"/>
      <c r="HEL72" s="685"/>
      <c r="HEM72" s="685"/>
      <c r="HEN72" s="685"/>
      <c r="HEO72" s="685"/>
      <c r="HEP72" s="685"/>
      <c r="HEQ72" s="685"/>
      <c r="HER72" s="685"/>
      <c r="HES72" s="685"/>
      <c r="HET72" s="685"/>
      <c r="HEU72" s="685"/>
      <c r="HEV72" s="685"/>
      <c r="HEW72" s="685"/>
      <c r="HEX72" s="685"/>
      <c r="HEY72" s="685"/>
      <c r="HEZ72" s="685"/>
      <c r="HFA72" s="685"/>
      <c r="HFB72" s="685"/>
      <c r="HFC72" s="685"/>
      <c r="HFD72" s="685"/>
      <c r="HFE72" s="685"/>
      <c r="HFF72" s="685"/>
      <c r="HFG72" s="685"/>
      <c r="HFH72" s="685"/>
      <c r="HFI72" s="685"/>
      <c r="HFJ72" s="685"/>
      <c r="HFK72" s="685"/>
      <c r="HFL72" s="685"/>
      <c r="HFM72" s="685"/>
      <c r="HFN72" s="685"/>
      <c r="HFO72" s="685"/>
      <c r="HFP72" s="685"/>
      <c r="HFQ72" s="685"/>
      <c r="HFR72" s="685"/>
      <c r="HFS72" s="685"/>
      <c r="HFT72" s="685"/>
      <c r="HFU72" s="685"/>
      <c r="HFV72" s="685"/>
      <c r="HFW72" s="685"/>
      <c r="HFX72" s="685"/>
      <c r="HFY72" s="685"/>
      <c r="HFZ72" s="685"/>
      <c r="HGA72" s="685"/>
      <c r="HGB72" s="685"/>
      <c r="HGC72" s="685"/>
      <c r="HGD72" s="685"/>
      <c r="HGE72" s="685"/>
      <c r="HGF72" s="685"/>
      <c r="HGG72" s="685"/>
      <c r="HGH72" s="685"/>
      <c r="HGI72" s="685"/>
      <c r="HGJ72" s="685"/>
      <c r="HGK72" s="685"/>
      <c r="HGL72" s="685"/>
      <c r="HGM72" s="685"/>
      <c r="HGN72" s="685"/>
      <c r="HGO72" s="685"/>
      <c r="HGP72" s="685"/>
      <c r="HGQ72" s="685"/>
      <c r="HGR72" s="685"/>
      <c r="HGS72" s="685"/>
      <c r="HGT72" s="685"/>
      <c r="HGU72" s="685"/>
      <c r="HGV72" s="685"/>
      <c r="HGW72" s="685"/>
      <c r="HGX72" s="685"/>
      <c r="HGY72" s="685"/>
      <c r="HGZ72" s="685"/>
      <c r="HHA72" s="685"/>
      <c r="HHB72" s="685"/>
      <c r="HHC72" s="685"/>
      <c r="HHD72" s="685"/>
      <c r="HHE72" s="685"/>
      <c r="HHF72" s="685"/>
      <c r="HHG72" s="685"/>
      <c r="HHH72" s="685"/>
      <c r="HHI72" s="685"/>
      <c r="HHJ72" s="685"/>
      <c r="HHK72" s="685"/>
      <c r="HHL72" s="685"/>
      <c r="HHM72" s="685"/>
      <c r="HHN72" s="685"/>
      <c r="HHO72" s="685"/>
      <c r="HHP72" s="685"/>
      <c r="HHQ72" s="685"/>
      <c r="HHR72" s="685"/>
      <c r="HHS72" s="685"/>
      <c r="HHT72" s="685"/>
      <c r="HHU72" s="685"/>
      <c r="HHV72" s="685"/>
      <c r="HHW72" s="685"/>
      <c r="HHX72" s="685"/>
      <c r="HHY72" s="685"/>
      <c r="HHZ72" s="685"/>
      <c r="HIA72" s="685"/>
      <c r="HIB72" s="685"/>
      <c r="HIC72" s="685"/>
      <c r="HID72" s="685"/>
      <c r="HIE72" s="685"/>
      <c r="HIF72" s="685"/>
      <c r="HIG72" s="685"/>
      <c r="HIH72" s="685"/>
      <c r="HII72" s="685"/>
      <c r="HIJ72" s="685"/>
      <c r="HIK72" s="685"/>
      <c r="HIL72" s="685"/>
      <c r="HIM72" s="685"/>
      <c r="HIN72" s="685"/>
      <c r="HIO72" s="685"/>
      <c r="HIP72" s="685"/>
      <c r="HIQ72" s="685"/>
      <c r="HIR72" s="685"/>
      <c r="HIS72" s="685"/>
      <c r="HIT72" s="685"/>
      <c r="HIU72" s="685"/>
      <c r="HIV72" s="685"/>
      <c r="HIW72" s="685"/>
      <c r="HIX72" s="685"/>
      <c r="HIY72" s="685"/>
      <c r="HIZ72" s="685"/>
      <c r="HJA72" s="685"/>
      <c r="HJB72" s="685"/>
      <c r="HJC72" s="685"/>
      <c r="HJD72" s="685"/>
      <c r="HJE72" s="685"/>
      <c r="HJF72" s="685"/>
      <c r="HJG72" s="685"/>
      <c r="HJH72" s="685"/>
      <c r="HJI72" s="685"/>
      <c r="HJJ72" s="685"/>
      <c r="HJK72" s="685"/>
      <c r="HJL72" s="685"/>
      <c r="HJM72" s="685"/>
      <c r="HJN72" s="685"/>
      <c r="HJO72" s="685"/>
      <c r="HJP72" s="685"/>
      <c r="HJQ72" s="685"/>
      <c r="HJR72" s="685"/>
      <c r="HJS72" s="685"/>
      <c r="HJT72" s="685"/>
      <c r="HJU72" s="685"/>
      <c r="HJV72" s="685"/>
      <c r="HJW72" s="685"/>
      <c r="HJX72" s="685"/>
      <c r="HJY72" s="685"/>
      <c r="HJZ72" s="685"/>
      <c r="HKA72" s="685"/>
      <c r="HKB72" s="685"/>
      <c r="HKC72" s="685"/>
      <c r="HKD72" s="685"/>
      <c r="HKE72" s="685"/>
      <c r="HKF72" s="685"/>
      <c r="HKG72" s="685"/>
      <c r="HKH72" s="685"/>
      <c r="HKI72" s="685"/>
      <c r="HKJ72" s="685"/>
      <c r="HKK72" s="685"/>
      <c r="HKL72" s="685"/>
      <c r="HKM72" s="685"/>
      <c r="HKN72" s="685"/>
      <c r="HKO72" s="685"/>
      <c r="HKP72" s="685"/>
      <c r="HKQ72" s="685"/>
      <c r="HKR72" s="685"/>
      <c r="HKS72" s="685"/>
      <c r="HKT72" s="685"/>
      <c r="HKU72" s="685"/>
      <c r="HKV72" s="685"/>
      <c r="HKW72" s="685"/>
      <c r="HKX72" s="685"/>
      <c r="HKY72" s="685"/>
      <c r="HKZ72" s="685"/>
      <c r="HLA72" s="685"/>
      <c r="HLB72" s="685"/>
      <c r="HLC72" s="685"/>
      <c r="HLD72" s="685"/>
      <c r="HLE72" s="685"/>
      <c r="HLF72" s="685"/>
      <c r="HLG72" s="685"/>
      <c r="HLH72" s="685"/>
      <c r="HLI72" s="685"/>
      <c r="HLJ72" s="685"/>
      <c r="HLK72" s="685"/>
      <c r="HLL72" s="685"/>
      <c r="HLM72" s="685"/>
      <c r="HLN72" s="685"/>
      <c r="HLO72" s="685"/>
      <c r="HLP72" s="685"/>
      <c r="HLQ72" s="685"/>
      <c r="HLR72" s="685"/>
      <c r="HLS72" s="685"/>
      <c r="HLT72" s="685"/>
      <c r="HLU72" s="685"/>
      <c r="HLV72" s="685"/>
      <c r="HLW72" s="685"/>
      <c r="HLX72" s="685"/>
      <c r="HLY72" s="685"/>
      <c r="HLZ72" s="685"/>
      <c r="HMA72" s="685"/>
      <c r="HMB72" s="685"/>
      <c r="HMC72" s="685"/>
      <c r="HMD72" s="685"/>
      <c r="HME72" s="685"/>
      <c r="HMF72" s="685"/>
      <c r="HMG72" s="685"/>
      <c r="HMH72" s="685"/>
      <c r="HMI72" s="685"/>
      <c r="HMJ72" s="685"/>
      <c r="HMK72" s="685"/>
      <c r="HML72" s="685"/>
      <c r="HMM72" s="685"/>
      <c r="HMN72" s="685"/>
      <c r="HMO72" s="685"/>
      <c r="HMP72" s="685"/>
      <c r="HMQ72" s="685"/>
      <c r="HMR72" s="685"/>
      <c r="HMS72" s="685"/>
      <c r="HMT72" s="685"/>
      <c r="HMU72" s="685"/>
      <c r="HMV72" s="685"/>
      <c r="HMW72" s="685"/>
      <c r="HMX72" s="685"/>
      <c r="HMY72" s="685"/>
      <c r="HMZ72" s="685"/>
      <c r="HNA72" s="685"/>
      <c r="HNB72" s="685"/>
      <c r="HNC72" s="685"/>
      <c r="HND72" s="685"/>
      <c r="HNE72" s="685"/>
      <c r="HNF72" s="685"/>
      <c r="HNG72" s="685"/>
      <c r="HNH72" s="685"/>
      <c r="HNI72" s="685"/>
      <c r="HNJ72" s="685"/>
      <c r="HNK72" s="685"/>
      <c r="HNL72" s="685"/>
      <c r="HNM72" s="685"/>
      <c r="HNN72" s="685"/>
      <c r="HNO72" s="685"/>
      <c r="HNP72" s="685"/>
      <c r="HNQ72" s="685"/>
      <c r="HNR72" s="685"/>
      <c r="HNS72" s="685"/>
      <c r="HNT72" s="685"/>
      <c r="HNU72" s="685"/>
      <c r="HNV72" s="685"/>
      <c r="HNW72" s="685"/>
      <c r="HNX72" s="685"/>
      <c r="HNY72" s="685"/>
      <c r="HNZ72" s="685"/>
      <c r="HOA72" s="685"/>
      <c r="HOB72" s="685"/>
      <c r="HOC72" s="685"/>
      <c r="HOD72" s="685"/>
      <c r="HOE72" s="685"/>
      <c r="HOF72" s="685"/>
      <c r="HOG72" s="685"/>
      <c r="HOH72" s="685"/>
      <c r="HOI72" s="685"/>
      <c r="HOJ72" s="685"/>
      <c r="HOK72" s="685"/>
      <c r="HOL72" s="685"/>
      <c r="HOM72" s="685"/>
      <c r="HON72" s="685"/>
      <c r="HOO72" s="685"/>
      <c r="HOP72" s="685"/>
      <c r="HOQ72" s="685"/>
      <c r="HOR72" s="685"/>
      <c r="HOS72" s="685"/>
      <c r="HOT72" s="685"/>
      <c r="HOU72" s="685"/>
      <c r="HOV72" s="685"/>
      <c r="HOW72" s="685"/>
      <c r="HOX72" s="685"/>
      <c r="HOY72" s="685"/>
      <c r="HOZ72" s="685"/>
      <c r="HPA72" s="685"/>
      <c r="HPB72" s="685"/>
      <c r="HPC72" s="685"/>
      <c r="HPD72" s="685"/>
      <c r="HPE72" s="685"/>
      <c r="HPF72" s="685"/>
      <c r="HPG72" s="685"/>
      <c r="HPH72" s="685"/>
      <c r="HPI72" s="685"/>
      <c r="HPJ72" s="685"/>
      <c r="HPK72" s="685"/>
      <c r="HPL72" s="685"/>
      <c r="HPM72" s="685"/>
      <c r="HPN72" s="685"/>
      <c r="HPO72" s="685"/>
      <c r="HPP72" s="685"/>
      <c r="HPQ72" s="685"/>
      <c r="HPR72" s="685"/>
      <c r="HPS72" s="685"/>
      <c r="HPT72" s="685"/>
      <c r="HPU72" s="685"/>
      <c r="HPV72" s="685"/>
      <c r="HPW72" s="685"/>
      <c r="HPX72" s="685"/>
      <c r="HPY72" s="685"/>
      <c r="HPZ72" s="685"/>
      <c r="HQA72" s="685"/>
      <c r="HQB72" s="685"/>
      <c r="HQC72" s="685"/>
      <c r="HQD72" s="685"/>
      <c r="HQE72" s="685"/>
      <c r="HQF72" s="685"/>
      <c r="HQG72" s="685"/>
      <c r="HQH72" s="685"/>
      <c r="HQI72" s="685"/>
      <c r="HQJ72" s="685"/>
      <c r="HQK72" s="685"/>
      <c r="HQL72" s="685"/>
      <c r="HQM72" s="685"/>
      <c r="HQN72" s="685"/>
      <c r="HQO72" s="685"/>
      <c r="HQP72" s="685"/>
      <c r="HQQ72" s="685"/>
      <c r="HQR72" s="685"/>
      <c r="HQS72" s="685"/>
      <c r="HQT72" s="685"/>
      <c r="HQU72" s="685"/>
      <c r="HQV72" s="685"/>
      <c r="HQW72" s="685"/>
      <c r="HQX72" s="685"/>
      <c r="HQY72" s="685"/>
      <c r="HQZ72" s="685"/>
      <c r="HRA72" s="685"/>
      <c r="HRB72" s="685"/>
      <c r="HRC72" s="685"/>
      <c r="HRD72" s="685"/>
      <c r="HRE72" s="685"/>
      <c r="HRF72" s="685"/>
      <c r="HRG72" s="685"/>
      <c r="HRH72" s="685"/>
      <c r="HRI72" s="685"/>
      <c r="HRJ72" s="685"/>
      <c r="HRK72" s="685"/>
      <c r="HRL72" s="685"/>
      <c r="HRM72" s="685"/>
      <c r="HRN72" s="685"/>
      <c r="HRO72" s="685"/>
      <c r="HRP72" s="685"/>
      <c r="HRQ72" s="685"/>
      <c r="HRR72" s="685"/>
      <c r="HRS72" s="685"/>
      <c r="HRT72" s="685"/>
      <c r="HRU72" s="685"/>
      <c r="HRV72" s="685"/>
      <c r="HRW72" s="685"/>
      <c r="HRX72" s="685"/>
      <c r="HRY72" s="685"/>
      <c r="HRZ72" s="685"/>
      <c r="HSA72" s="685"/>
      <c r="HSB72" s="685"/>
      <c r="HSC72" s="685"/>
      <c r="HSD72" s="685"/>
      <c r="HSE72" s="685"/>
      <c r="HSF72" s="685"/>
      <c r="HSG72" s="685"/>
      <c r="HSH72" s="685"/>
      <c r="HSI72" s="685"/>
      <c r="HSJ72" s="685"/>
      <c r="HSK72" s="685"/>
      <c r="HSL72" s="685"/>
      <c r="HSM72" s="685"/>
      <c r="HSN72" s="685"/>
      <c r="HSO72" s="685"/>
      <c r="HSP72" s="685"/>
      <c r="HSQ72" s="685"/>
      <c r="HSR72" s="685"/>
      <c r="HSS72" s="685"/>
      <c r="HST72" s="685"/>
      <c r="HSU72" s="685"/>
      <c r="HSV72" s="685"/>
      <c r="HSW72" s="685"/>
      <c r="HSX72" s="685"/>
      <c r="HSY72" s="685"/>
      <c r="HSZ72" s="685"/>
      <c r="HTA72" s="685"/>
      <c r="HTB72" s="685"/>
      <c r="HTC72" s="685"/>
      <c r="HTD72" s="685"/>
      <c r="HTE72" s="685"/>
      <c r="HTF72" s="685"/>
      <c r="HTG72" s="685"/>
      <c r="HTH72" s="685"/>
      <c r="HTI72" s="685"/>
      <c r="HTJ72" s="685"/>
      <c r="HTK72" s="685"/>
      <c r="HTL72" s="685"/>
      <c r="HTM72" s="685"/>
      <c r="HTN72" s="685"/>
      <c r="HTO72" s="685"/>
      <c r="HTP72" s="685"/>
      <c r="HTQ72" s="685"/>
      <c r="HTR72" s="685"/>
      <c r="HTS72" s="685"/>
      <c r="HTT72" s="685"/>
      <c r="HTU72" s="685"/>
      <c r="HTV72" s="685"/>
      <c r="HTW72" s="685"/>
      <c r="HTX72" s="685"/>
      <c r="HTY72" s="685"/>
      <c r="HTZ72" s="685"/>
      <c r="HUA72" s="685"/>
      <c r="HUB72" s="685"/>
      <c r="HUC72" s="685"/>
      <c r="HUD72" s="685"/>
      <c r="HUE72" s="685"/>
      <c r="HUF72" s="685"/>
      <c r="HUG72" s="685"/>
      <c r="HUH72" s="685"/>
      <c r="HUI72" s="685"/>
      <c r="HUJ72" s="685"/>
      <c r="HUK72" s="685"/>
      <c r="HUL72" s="685"/>
      <c r="HUM72" s="685"/>
      <c r="HUN72" s="685"/>
      <c r="HUO72" s="685"/>
      <c r="HUP72" s="685"/>
      <c r="HUQ72" s="685"/>
      <c r="HUR72" s="685"/>
      <c r="HUS72" s="685"/>
      <c r="HUT72" s="685"/>
      <c r="HUU72" s="685"/>
      <c r="HUV72" s="685"/>
      <c r="HUW72" s="685"/>
      <c r="HUX72" s="685"/>
      <c r="HUY72" s="685"/>
      <c r="HUZ72" s="685"/>
      <c r="HVA72" s="685"/>
      <c r="HVB72" s="685"/>
      <c r="HVC72" s="685"/>
      <c r="HVD72" s="685"/>
      <c r="HVE72" s="685"/>
      <c r="HVF72" s="685"/>
      <c r="HVG72" s="685"/>
      <c r="HVH72" s="685"/>
      <c r="HVI72" s="685"/>
      <c r="HVJ72" s="685"/>
      <c r="HVK72" s="685"/>
      <c r="HVL72" s="685"/>
      <c r="HVM72" s="685"/>
      <c r="HVN72" s="685"/>
      <c r="HVO72" s="685"/>
      <c r="HVP72" s="685"/>
      <c r="HVQ72" s="685"/>
      <c r="HVR72" s="685"/>
      <c r="HVS72" s="685"/>
      <c r="HVT72" s="685"/>
      <c r="HVU72" s="685"/>
      <c r="HVV72" s="685"/>
      <c r="HVW72" s="685"/>
      <c r="HVX72" s="685"/>
      <c r="HVY72" s="685"/>
      <c r="HVZ72" s="685"/>
      <c r="HWA72" s="685"/>
      <c r="HWB72" s="685"/>
      <c r="HWC72" s="685"/>
      <c r="HWD72" s="685"/>
      <c r="HWE72" s="685"/>
      <c r="HWF72" s="685"/>
      <c r="HWG72" s="685"/>
      <c r="HWH72" s="685"/>
      <c r="HWI72" s="685"/>
      <c r="HWJ72" s="685"/>
      <c r="HWK72" s="685"/>
      <c r="HWL72" s="685"/>
      <c r="HWM72" s="685"/>
      <c r="HWN72" s="685"/>
      <c r="HWO72" s="685"/>
      <c r="HWP72" s="685"/>
      <c r="HWQ72" s="685"/>
      <c r="HWR72" s="685"/>
      <c r="HWS72" s="685"/>
      <c r="HWT72" s="685"/>
      <c r="HWU72" s="685"/>
      <c r="HWV72" s="685"/>
      <c r="HWW72" s="685"/>
      <c r="HWX72" s="685"/>
      <c r="HWY72" s="685"/>
      <c r="HWZ72" s="685"/>
      <c r="HXA72" s="685"/>
      <c r="HXB72" s="685"/>
      <c r="HXC72" s="685"/>
      <c r="HXD72" s="685"/>
      <c r="HXE72" s="685"/>
      <c r="HXF72" s="685"/>
      <c r="HXG72" s="685"/>
      <c r="HXH72" s="685"/>
      <c r="HXI72" s="685"/>
      <c r="HXJ72" s="685"/>
      <c r="HXK72" s="685"/>
      <c r="HXL72" s="685"/>
      <c r="HXM72" s="685"/>
      <c r="HXN72" s="685"/>
      <c r="HXO72" s="685"/>
      <c r="HXP72" s="685"/>
      <c r="HXQ72" s="685"/>
      <c r="HXR72" s="685"/>
      <c r="HXS72" s="685"/>
      <c r="HXT72" s="685"/>
      <c r="HXU72" s="685"/>
      <c r="HXV72" s="685"/>
      <c r="HXW72" s="685"/>
      <c r="HXX72" s="685"/>
      <c r="HXY72" s="685"/>
      <c r="HXZ72" s="685"/>
      <c r="HYA72" s="685"/>
      <c r="HYB72" s="685"/>
      <c r="HYC72" s="685"/>
      <c r="HYD72" s="685"/>
      <c r="HYE72" s="685"/>
      <c r="HYF72" s="685"/>
      <c r="HYG72" s="685"/>
      <c r="HYH72" s="685"/>
      <c r="HYI72" s="685"/>
      <c r="HYJ72" s="685"/>
      <c r="HYK72" s="685"/>
      <c r="HYL72" s="685"/>
      <c r="HYM72" s="685"/>
      <c r="HYN72" s="685"/>
      <c r="HYO72" s="685"/>
      <c r="HYP72" s="685"/>
      <c r="HYQ72" s="685"/>
      <c r="HYR72" s="685"/>
      <c r="HYS72" s="685"/>
      <c r="HYT72" s="685"/>
      <c r="HYU72" s="685"/>
      <c r="HYV72" s="685"/>
      <c r="HYW72" s="685"/>
      <c r="HYX72" s="685"/>
      <c r="HYY72" s="685"/>
      <c r="HYZ72" s="685"/>
      <c r="HZA72" s="685"/>
      <c r="HZB72" s="685"/>
      <c r="HZC72" s="685"/>
      <c r="HZD72" s="685"/>
      <c r="HZE72" s="685"/>
      <c r="HZF72" s="685"/>
      <c r="HZG72" s="685"/>
      <c r="HZH72" s="685"/>
      <c r="HZI72" s="685"/>
      <c r="HZJ72" s="685"/>
      <c r="HZK72" s="685"/>
      <c r="HZL72" s="685"/>
      <c r="HZM72" s="685"/>
      <c r="HZN72" s="685"/>
      <c r="HZO72" s="685"/>
      <c r="HZP72" s="685"/>
      <c r="HZQ72" s="685"/>
      <c r="HZR72" s="685"/>
      <c r="HZS72" s="685"/>
      <c r="HZT72" s="685"/>
      <c r="HZU72" s="685"/>
      <c r="HZV72" s="685"/>
      <c r="HZW72" s="685"/>
      <c r="HZX72" s="685"/>
      <c r="HZY72" s="685"/>
      <c r="HZZ72" s="685"/>
      <c r="IAA72" s="685"/>
      <c r="IAB72" s="685"/>
      <c r="IAC72" s="685"/>
      <c r="IAD72" s="685"/>
      <c r="IAE72" s="685"/>
      <c r="IAF72" s="685"/>
      <c r="IAG72" s="685"/>
      <c r="IAH72" s="685"/>
      <c r="IAI72" s="685"/>
      <c r="IAJ72" s="685"/>
      <c r="IAK72" s="685"/>
      <c r="IAL72" s="685"/>
      <c r="IAM72" s="685"/>
      <c r="IAN72" s="685"/>
      <c r="IAO72" s="685"/>
      <c r="IAP72" s="685"/>
      <c r="IAQ72" s="685"/>
      <c r="IAR72" s="685"/>
      <c r="IAS72" s="685"/>
      <c r="IAT72" s="685"/>
      <c r="IAU72" s="685"/>
      <c r="IAV72" s="685"/>
      <c r="IAW72" s="685"/>
      <c r="IAX72" s="685"/>
      <c r="IAY72" s="685"/>
      <c r="IAZ72" s="685"/>
      <c r="IBA72" s="685"/>
      <c r="IBB72" s="685"/>
      <c r="IBC72" s="685"/>
      <c r="IBD72" s="685"/>
      <c r="IBE72" s="685"/>
      <c r="IBF72" s="685"/>
      <c r="IBG72" s="685"/>
      <c r="IBH72" s="685"/>
      <c r="IBI72" s="685"/>
      <c r="IBJ72" s="685"/>
      <c r="IBK72" s="685"/>
      <c r="IBL72" s="685"/>
      <c r="IBM72" s="685"/>
      <c r="IBN72" s="685"/>
      <c r="IBO72" s="685"/>
      <c r="IBP72" s="685"/>
      <c r="IBQ72" s="685"/>
      <c r="IBR72" s="685"/>
      <c r="IBS72" s="685"/>
      <c r="IBT72" s="685"/>
      <c r="IBU72" s="685"/>
      <c r="IBV72" s="685"/>
      <c r="IBW72" s="685"/>
      <c r="IBX72" s="685"/>
      <c r="IBY72" s="685"/>
      <c r="IBZ72" s="685"/>
      <c r="ICA72" s="685"/>
      <c r="ICB72" s="685"/>
      <c r="ICC72" s="685"/>
      <c r="ICD72" s="685"/>
      <c r="ICE72" s="685"/>
      <c r="ICF72" s="685"/>
      <c r="ICG72" s="685"/>
      <c r="ICH72" s="685"/>
      <c r="ICI72" s="685"/>
      <c r="ICJ72" s="685"/>
      <c r="ICK72" s="685"/>
      <c r="ICL72" s="685"/>
      <c r="ICM72" s="685"/>
      <c r="ICN72" s="685"/>
      <c r="ICO72" s="685"/>
      <c r="ICP72" s="685"/>
      <c r="ICQ72" s="685"/>
      <c r="ICR72" s="685"/>
      <c r="ICS72" s="685"/>
      <c r="ICT72" s="685"/>
      <c r="ICU72" s="685"/>
      <c r="ICV72" s="685"/>
      <c r="ICW72" s="685"/>
      <c r="ICX72" s="685"/>
      <c r="ICY72" s="685"/>
      <c r="ICZ72" s="685"/>
      <c r="IDA72" s="685"/>
      <c r="IDB72" s="685"/>
      <c r="IDC72" s="685"/>
      <c r="IDD72" s="685"/>
      <c r="IDE72" s="685"/>
      <c r="IDF72" s="685"/>
      <c r="IDG72" s="685"/>
      <c r="IDH72" s="685"/>
      <c r="IDI72" s="685"/>
      <c r="IDJ72" s="685"/>
      <c r="IDK72" s="685"/>
      <c r="IDL72" s="685"/>
      <c r="IDM72" s="685"/>
      <c r="IDN72" s="685"/>
      <c r="IDO72" s="685"/>
      <c r="IDP72" s="685"/>
      <c r="IDQ72" s="685"/>
      <c r="IDR72" s="685"/>
      <c r="IDS72" s="685"/>
      <c r="IDT72" s="685"/>
      <c r="IDU72" s="685"/>
      <c r="IDV72" s="685"/>
      <c r="IDW72" s="685"/>
      <c r="IDX72" s="685"/>
      <c r="IDY72" s="685"/>
      <c r="IDZ72" s="685"/>
      <c r="IEA72" s="685"/>
      <c r="IEB72" s="685"/>
      <c r="IEC72" s="685"/>
      <c r="IED72" s="685"/>
      <c r="IEE72" s="685"/>
      <c r="IEF72" s="685"/>
      <c r="IEG72" s="685"/>
      <c r="IEH72" s="685"/>
      <c r="IEI72" s="685"/>
      <c r="IEJ72" s="685"/>
      <c r="IEK72" s="685"/>
      <c r="IEL72" s="685"/>
      <c r="IEM72" s="685"/>
      <c r="IEN72" s="685"/>
      <c r="IEO72" s="685"/>
      <c r="IEP72" s="685"/>
      <c r="IEQ72" s="685"/>
      <c r="IER72" s="685"/>
      <c r="IES72" s="685"/>
      <c r="IET72" s="685"/>
      <c r="IEU72" s="685"/>
      <c r="IEV72" s="685"/>
      <c r="IEW72" s="685"/>
      <c r="IEX72" s="685"/>
      <c r="IEY72" s="685"/>
      <c r="IEZ72" s="685"/>
      <c r="IFA72" s="685"/>
      <c r="IFB72" s="685"/>
      <c r="IFC72" s="685"/>
      <c r="IFD72" s="685"/>
      <c r="IFE72" s="685"/>
      <c r="IFF72" s="685"/>
      <c r="IFG72" s="685"/>
      <c r="IFH72" s="685"/>
      <c r="IFI72" s="685"/>
      <c r="IFJ72" s="685"/>
      <c r="IFK72" s="685"/>
      <c r="IFL72" s="685"/>
      <c r="IFM72" s="685"/>
      <c r="IFN72" s="685"/>
      <c r="IFO72" s="685"/>
      <c r="IFP72" s="685"/>
      <c r="IFQ72" s="685"/>
      <c r="IFR72" s="685"/>
      <c r="IFS72" s="685"/>
      <c r="IFT72" s="685"/>
      <c r="IFU72" s="685"/>
      <c r="IFV72" s="685"/>
      <c r="IFW72" s="685"/>
      <c r="IFX72" s="685"/>
      <c r="IFY72" s="685"/>
      <c r="IFZ72" s="685"/>
      <c r="IGA72" s="685"/>
      <c r="IGB72" s="685"/>
      <c r="IGC72" s="685"/>
      <c r="IGD72" s="685"/>
      <c r="IGE72" s="685"/>
      <c r="IGF72" s="685"/>
      <c r="IGG72" s="685"/>
      <c r="IGH72" s="685"/>
      <c r="IGI72" s="685"/>
      <c r="IGJ72" s="685"/>
      <c r="IGK72" s="685"/>
      <c r="IGL72" s="685"/>
      <c r="IGM72" s="685"/>
      <c r="IGN72" s="685"/>
      <c r="IGO72" s="685"/>
      <c r="IGP72" s="685"/>
      <c r="IGQ72" s="685"/>
      <c r="IGR72" s="685"/>
      <c r="IGS72" s="685"/>
      <c r="IGT72" s="685"/>
      <c r="IGU72" s="685"/>
      <c r="IGV72" s="685"/>
      <c r="IGW72" s="685"/>
      <c r="IGX72" s="685"/>
      <c r="IGY72" s="685"/>
      <c r="IGZ72" s="685"/>
      <c r="IHA72" s="685"/>
      <c r="IHB72" s="685"/>
      <c r="IHC72" s="685"/>
      <c r="IHD72" s="685"/>
      <c r="IHE72" s="685"/>
      <c r="IHF72" s="685"/>
      <c r="IHG72" s="685"/>
      <c r="IHH72" s="685"/>
      <c r="IHI72" s="685"/>
      <c r="IHJ72" s="685"/>
      <c r="IHK72" s="685"/>
      <c r="IHL72" s="685"/>
      <c r="IHM72" s="685"/>
      <c r="IHN72" s="685"/>
      <c r="IHO72" s="685"/>
      <c r="IHP72" s="685"/>
      <c r="IHQ72" s="685"/>
      <c r="IHR72" s="685"/>
      <c r="IHS72" s="685"/>
      <c r="IHT72" s="685"/>
      <c r="IHU72" s="685"/>
      <c r="IHV72" s="685"/>
      <c r="IHW72" s="685"/>
      <c r="IHX72" s="685"/>
      <c r="IHY72" s="685"/>
      <c r="IHZ72" s="685"/>
      <c r="IIA72" s="685"/>
      <c r="IIB72" s="685"/>
      <c r="IIC72" s="685"/>
      <c r="IID72" s="685"/>
      <c r="IIE72" s="685"/>
      <c r="IIF72" s="685"/>
      <c r="IIG72" s="685"/>
      <c r="IIH72" s="685"/>
      <c r="III72" s="685"/>
      <c r="IIJ72" s="685"/>
      <c r="IIK72" s="685"/>
      <c r="IIL72" s="685"/>
      <c r="IIM72" s="685"/>
      <c r="IIN72" s="685"/>
      <c r="IIO72" s="685"/>
      <c r="IIP72" s="685"/>
      <c r="IIQ72" s="685"/>
      <c r="IIR72" s="685"/>
      <c r="IIS72" s="685"/>
      <c r="IIT72" s="685"/>
      <c r="IIU72" s="685"/>
      <c r="IIV72" s="685"/>
      <c r="IIW72" s="685"/>
      <c r="IIX72" s="685"/>
      <c r="IIY72" s="685"/>
      <c r="IIZ72" s="685"/>
      <c r="IJA72" s="685"/>
      <c r="IJB72" s="685"/>
      <c r="IJC72" s="685"/>
      <c r="IJD72" s="685"/>
      <c r="IJE72" s="685"/>
      <c r="IJF72" s="685"/>
      <c r="IJG72" s="685"/>
      <c r="IJH72" s="685"/>
      <c r="IJI72" s="685"/>
      <c r="IJJ72" s="685"/>
      <c r="IJK72" s="685"/>
      <c r="IJL72" s="685"/>
      <c r="IJM72" s="685"/>
      <c r="IJN72" s="685"/>
      <c r="IJO72" s="685"/>
      <c r="IJP72" s="685"/>
      <c r="IJQ72" s="685"/>
      <c r="IJR72" s="685"/>
      <c r="IJS72" s="685"/>
      <c r="IJT72" s="685"/>
      <c r="IJU72" s="685"/>
      <c r="IJV72" s="685"/>
      <c r="IJW72" s="685"/>
      <c r="IJX72" s="685"/>
      <c r="IJY72" s="685"/>
      <c r="IJZ72" s="685"/>
      <c r="IKA72" s="685"/>
      <c r="IKB72" s="685"/>
      <c r="IKC72" s="685"/>
      <c r="IKD72" s="685"/>
      <c r="IKE72" s="685"/>
      <c r="IKF72" s="685"/>
      <c r="IKG72" s="685"/>
      <c r="IKH72" s="685"/>
      <c r="IKI72" s="685"/>
      <c r="IKJ72" s="685"/>
      <c r="IKK72" s="685"/>
      <c r="IKL72" s="685"/>
      <c r="IKM72" s="685"/>
      <c r="IKN72" s="685"/>
      <c r="IKO72" s="685"/>
      <c r="IKP72" s="685"/>
      <c r="IKQ72" s="685"/>
      <c r="IKR72" s="685"/>
      <c r="IKS72" s="685"/>
      <c r="IKT72" s="685"/>
      <c r="IKU72" s="685"/>
      <c r="IKV72" s="685"/>
      <c r="IKW72" s="685"/>
      <c r="IKX72" s="685"/>
      <c r="IKY72" s="685"/>
      <c r="IKZ72" s="685"/>
      <c r="ILA72" s="685"/>
      <c r="ILB72" s="685"/>
      <c r="ILC72" s="685"/>
      <c r="ILD72" s="685"/>
      <c r="ILE72" s="685"/>
      <c r="ILF72" s="685"/>
      <c r="ILG72" s="685"/>
      <c r="ILH72" s="685"/>
      <c r="ILI72" s="685"/>
      <c r="ILJ72" s="685"/>
      <c r="ILK72" s="685"/>
      <c r="ILL72" s="685"/>
      <c r="ILM72" s="685"/>
      <c r="ILN72" s="685"/>
      <c r="ILO72" s="685"/>
      <c r="ILP72" s="685"/>
      <c r="ILQ72" s="685"/>
      <c r="ILR72" s="685"/>
      <c r="ILS72" s="685"/>
      <c r="ILT72" s="685"/>
      <c r="ILU72" s="685"/>
      <c r="ILV72" s="685"/>
      <c r="ILW72" s="685"/>
      <c r="ILX72" s="685"/>
      <c r="ILY72" s="685"/>
      <c r="ILZ72" s="685"/>
      <c r="IMA72" s="685"/>
      <c r="IMB72" s="685"/>
      <c r="IMC72" s="685"/>
      <c r="IMD72" s="685"/>
      <c r="IME72" s="685"/>
      <c r="IMF72" s="685"/>
      <c r="IMG72" s="685"/>
      <c r="IMH72" s="685"/>
      <c r="IMI72" s="685"/>
      <c r="IMJ72" s="685"/>
      <c r="IMK72" s="685"/>
      <c r="IML72" s="685"/>
      <c r="IMM72" s="685"/>
      <c r="IMN72" s="685"/>
      <c r="IMO72" s="685"/>
      <c r="IMP72" s="685"/>
      <c r="IMQ72" s="685"/>
      <c r="IMR72" s="685"/>
      <c r="IMS72" s="685"/>
      <c r="IMT72" s="685"/>
      <c r="IMU72" s="685"/>
      <c r="IMV72" s="685"/>
      <c r="IMW72" s="685"/>
      <c r="IMX72" s="685"/>
      <c r="IMY72" s="685"/>
      <c r="IMZ72" s="685"/>
      <c r="INA72" s="685"/>
      <c r="INB72" s="685"/>
      <c r="INC72" s="685"/>
      <c r="IND72" s="685"/>
      <c r="INE72" s="685"/>
      <c r="INF72" s="685"/>
      <c r="ING72" s="685"/>
      <c r="INH72" s="685"/>
      <c r="INI72" s="685"/>
      <c r="INJ72" s="685"/>
      <c r="INK72" s="685"/>
      <c r="INL72" s="685"/>
      <c r="INM72" s="685"/>
      <c r="INN72" s="685"/>
      <c r="INO72" s="685"/>
      <c r="INP72" s="685"/>
      <c r="INQ72" s="685"/>
      <c r="INR72" s="685"/>
      <c r="INS72" s="685"/>
      <c r="INT72" s="685"/>
      <c r="INU72" s="685"/>
      <c r="INV72" s="685"/>
      <c r="INW72" s="685"/>
      <c r="INX72" s="685"/>
      <c r="INY72" s="685"/>
      <c r="INZ72" s="685"/>
      <c r="IOA72" s="685"/>
      <c r="IOB72" s="685"/>
      <c r="IOC72" s="685"/>
      <c r="IOD72" s="685"/>
      <c r="IOE72" s="685"/>
      <c r="IOF72" s="685"/>
      <c r="IOG72" s="685"/>
      <c r="IOH72" s="685"/>
      <c r="IOI72" s="685"/>
      <c r="IOJ72" s="685"/>
      <c r="IOK72" s="685"/>
      <c r="IOL72" s="685"/>
      <c r="IOM72" s="685"/>
      <c r="ION72" s="685"/>
      <c r="IOO72" s="685"/>
      <c r="IOP72" s="685"/>
      <c r="IOQ72" s="685"/>
      <c r="IOR72" s="685"/>
      <c r="IOS72" s="685"/>
      <c r="IOT72" s="685"/>
      <c r="IOU72" s="685"/>
      <c r="IOV72" s="685"/>
      <c r="IOW72" s="685"/>
      <c r="IOX72" s="685"/>
      <c r="IOY72" s="685"/>
      <c r="IOZ72" s="685"/>
      <c r="IPA72" s="685"/>
      <c r="IPB72" s="685"/>
      <c r="IPC72" s="685"/>
      <c r="IPD72" s="685"/>
      <c r="IPE72" s="685"/>
      <c r="IPF72" s="685"/>
      <c r="IPG72" s="685"/>
      <c r="IPH72" s="685"/>
      <c r="IPI72" s="685"/>
      <c r="IPJ72" s="685"/>
      <c r="IPK72" s="685"/>
      <c r="IPL72" s="685"/>
      <c r="IPM72" s="685"/>
      <c r="IPN72" s="685"/>
      <c r="IPO72" s="685"/>
      <c r="IPP72" s="685"/>
      <c r="IPQ72" s="685"/>
      <c r="IPR72" s="685"/>
      <c r="IPS72" s="685"/>
      <c r="IPT72" s="685"/>
      <c r="IPU72" s="685"/>
      <c r="IPV72" s="685"/>
      <c r="IPW72" s="685"/>
      <c r="IPX72" s="685"/>
      <c r="IPY72" s="685"/>
      <c r="IPZ72" s="685"/>
      <c r="IQA72" s="685"/>
      <c r="IQB72" s="685"/>
      <c r="IQC72" s="685"/>
      <c r="IQD72" s="685"/>
      <c r="IQE72" s="685"/>
      <c r="IQF72" s="685"/>
      <c r="IQG72" s="685"/>
      <c r="IQH72" s="685"/>
      <c r="IQI72" s="685"/>
      <c r="IQJ72" s="685"/>
      <c r="IQK72" s="685"/>
      <c r="IQL72" s="685"/>
      <c r="IQM72" s="685"/>
      <c r="IQN72" s="685"/>
      <c r="IQO72" s="685"/>
      <c r="IQP72" s="685"/>
      <c r="IQQ72" s="685"/>
      <c r="IQR72" s="685"/>
      <c r="IQS72" s="685"/>
      <c r="IQT72" s="685"/>
      <c r="IQU72" s="685"/>
      <c r="IQV72" s="685"/>
      <c r="IQW72" s="685"/>
      <c r="IQX72" s="685"/>
      <c r="IQY72" s="685"/>
      <c r="IQZ72" s="685"/>
      <c r="IRA72" s="685"/>
      <c r="IRB72" s="685"/>
      <c r="IRC72" s="685"/>
      <c r="IRD72" s="685"/>
      <c r="IRE72" s="685"/>
      <c r="IRF72" s="685"/>
      <c r="IRG72" s="685"/>
      <c r="IRH72" s="685"/>
      <c r="IRI72" s="685"/>
      <c r="IRJ72" s="685"/>
      <c r="IRK72" s="685"/>
      <c r="IRL72" s="685"/>
      <c r="IRM72" s="685"/>
      <c r="IRN72" s="685"/>
      <c r="IRO72" s="685"/>
      <c r="IRP72" s="685"/>
      <c r="IRQ72" s="685"/>
      <c r="IRR72" s="685"/>
      <c r="IRS72" s="685"/>
      <c r="IRT72" s="685"/>
      <c r="IRU72" s="685"/>
      <c r="IRV72" s="685"/>
      <c r="IRW72" s="685"/>
      <c r="IRX72" s="685"/>
      <c r="IRY72" s="685"/>
      <c r="IRZ72" s="685"/>
      <c r="ISA72" s="685"/>
      <c r="ISB72" s="685"/>
      <c r="ISC72" s="685"/>
      <c r="ISD72" s="685"/>
      <c r="ISE72" s="685"/>
      <c r="ISF72" s="685"/>
      <c r="ISG72" s="685"/>
      <c r="ISH72" s="685"/>
      <c r="ISI72" s="685"/>
      <c r="ISJ72" s="685"/>
      <c r="ISK72" s="685"/>
      <c r="ISL72" s="685"/>
      <c r="ISM72" s="685"/>
      <c r="ISN72" s="685"/>
      <c r="ISO72" s="685"/>
      <c r="ISP72" s="685"/>
      <c r="ISQ72" s="685"/>
      <c r="ISR72" s="685"/>
      <c r="ISS72" s="685"/>
      <c r="IST72" s="685"/>
      <c r="ISU72" s="685"/>
      <c r="ISV72" s="685"/>
      <c r="ISW72" s="685"/>
      <c r="ISX72" s="685"/>
      <c r="ISY72" s="685"/>
      <c r="ISZ72" s="685"/>
      <c r="ITA72" s="685"/>
      <c r="ITB72" s="685"/>
      <c r="ITC72" s="685"/>
      <c r="ITD72" s="685"/>
      <c r="ITE72" s="685"/>
      <c r="ITF72" s="685"/>
      <c r="ITG72" s="685"/>
      <c r="ITH72" s="685"/>
      <c r="ITI72" s="685"/>
      <c r="ITJ72" s="685"/>
      <c r="ITK72" s="685"/>
      <c r="ITL72" s="685"/>
      <c r="ITM72" s="685"/>
      <c r="ITN72" s="685"/>
      <c r="ITO72" s="685"/>
      <c r="ITP72" s="685"/>
      <c r="ITQ72" s="685"/>
      <c r="ITR72" s="685"/>
      <c r="ITS72" s="685"/>
      <c r="ITT72" s="685"/>
      <c r="ITU72" s="685"/>
      <c r="ITV72" s="685"/>
      <c r="ITW72" s="685"/>
      <c r="ITX72" s="685"/>
      <c r="ITY72" s="685"/>
      <c r="ITZ72" s="685"/>
      <c r="IUA72" s="685"/>
      <c r="IUB72" s="685"/>
      <c r="IUC72" s="685"/>
      <c r="IUD72" s="685"/>
      <c r="IUE72" s="685"/>
      <c r="IUF72" s="685"/>
      <c r="IUG72" s="685"/>
      <c r="IUH72" s="685"/>
      <c r="IUI72" s="685"/>
      <c r="IUJ72" s="685"/>
      <c r="IUK72" s="685"/>
      <c r="IUL72" s="685"/>
      <c r="IUM72" s="685"/>
      <c r="IUN72" s="685"/>
      <c r="IUO72" s="685"/>
      <c r="IUP72" s="685"/>
      <c r="IUQ72" s="685"/>
      <c r="IUR72" s="685"/>
      <c r="IUS72" s="685"/>
      <c r="IUT72" s="685"/>
      <c r="IUU72" s="685"/>
      <c r="IUV72" s="685"/>
      <c r="IUW72" s="685"/>
      <c r="IUX72" s="685"/>
      <c r="IUY72" s="685"/>
      <c r="IUZ72" s="685"/>
      <c r="IVA72" s="685"/>
      <c r="IVB72" s="685"/>
      <c r="IVC72" s="685"/>
      <c r="IVD72" s="685"/>
      <c r="IVE72" s="685"/>
      <c r="IVF72" s="685"/>
      <c r="IVG72" s="685"/>
      <c r="IVH72" s="685"/>
      <c r="IVI72" s="685"/>
      <c r="IVJ72" s="685"/>
      <c r="IVK72" s="685"/>
      <c r="IVL72" s="685"/>
      <c r="IVM72" s="685"/>
      <c r="IVN72" s="685"/>
      <c r="IVO72" s="685"/>
      <c r="IVP72" s="685"/>
      <c r="IVQ72" s="685"/>
      <c r="IVR72" s="685"/>
      <c r="IVS72" s="685"/>
      <c r="IVT72" s="685"/>
      <c r="IVU72" s="685"/>
      <c r="IVV72" s="685"/>
      <c r="IVW72" s="685"/>
      <c r="IVX72" s="685"/>
      <c r="IVY72" s="685"/>
      <c r="IVZ72" s="685"/>
      <c r="IWA72" s="685"/>
      <c r="IWB72" s="685"/>
      <c r="IWC72" s="685"/>
      <c r="IWD72" s="685"/>
      <c r="IWE72" s="685"/>
      <c r="IWF72" s="685"/>
      <c r="IWG72" s="685"/>
      <c r="IWH72" s="685"/>
      <c r="IWI72" s="685"/>
      <c r="IWJ72" s="685"/>
      <c r="IWK72" s="685"/>
      <c r="IWL72" s="685"/>
      <c r="IWM72" s="685"/>
      <c r="IWN72" s="685"/>
      <c r="IWO72" s="685"/>
      <c r="IWP72" s="685"/>
      <c r="IWQ72" s="685"/>
      <c r="IWR72" s="685"/>
      <c r="IWS72" s="685"/>
      <c r="IWT72" s="685"/>
      <c r="IWU72" s="685"/>
      <c r="IWV72" s="685"/>
      <c r="IWW72" s="685"/>
      <c r="IWX72" s="685"/>
      <c r="IWY72" s="685"/>
      <c r="IWZ72" s="685"/>
      <c r="IXA72" s="685"/>
      <c r="IXB72" s="685"/>
      <c r="IXC72" s="685"/>
      <c r="IXD72" s="685"/>
      <c r="IXE72" s="685"/>
      <c r="IXF72" s="685"/>
      <c r="IXG72" s="685"/>
      <c r="IXH72" s="685"/>
      <c r="IXI72" s="685"/>
      <c r="IXJ72" s="685"/>
      <c r="IXK72" s="685"/>
      <c r="IXL72" s="685"/>
      <c r="IXM72" s="685"/>
      <c r="IXN72" s="685"/>
      <c r="IXO72" s="685"/>
      <c r="IXP72" s="685"/>
      <c r="IXQ72" s="685"/>
      <c r="IXR72" s="685"/>
      <c r="IXS72" s="685"/>
      <c r="IXT72" s="685"/>
      <c r="IXU72" s="685"/>
      <c r="IXV72" s="685"/>
      <c r="IXW72" s="685"/>
      <c r="IXX72" s="685"/>
      <c r="IXY72" s="685"/>
      <c r="IXZ72" s="685"/>
      <c r="IYA72" s="685"/>
      <c r="IYB72" s="685"/>
      <c r="IYC72" s="685"/>
      <c r="IYD72" s="685"/>
      <c r="IYE72" s="685"/>
      <c r="IYF72" s="685"/>
      <c r="IYG72" s="685"/>
      <c r="IYH72" s="685"/>
      <c r="IYI72" s="685"/>
      <c r="IYJ72" s="685"/>
      <c r="IYK72" s="685"/>
      <c r="IYL72" s="685"/>
      <c r="IYM72" s="685"/>
      <c r="IYN72" s="685"/>
      <c r="IYO72" s="685"/>
      <c r="IYP72" s="685"/>
      <c r="IYQ72" s="685"/>
      <c r="IYR72" s="685"/>
      <c r="IYS72" s="685"/>
      <c r="IYT72" s="685"/>
      <c r="IYU72" s="685"/>
      <c r="IYV72" s="685"/>
      <c r="IYW72" s="685"/>
      <c r="IYX72" s="685"/>
      <c r="IYY72" s="685"/>
      <c r="IYZ72" s="685"/>
      <c r="IZA72" s="685"/>
      <c r="IZB72" s="685"/>
      <c r="IZC72" s="685"/>
      <c r="IZD72" s="685"/>
      <c r="IZE72" s="685"/>
      <c r="IZF72" s="685"/>
      <c r="IZG72" s="685"/>
      <c r="IZH72" s="685"/>
      <c r="IZI72" s="685"/>
      <c r="IZJ72" s="685"/>
      <c r="IZK72" s="685"/>
      <c r="IZL72" s="685"/>
      <c r="IZM72" s="685"/>
      <c r="IZN72" s="685"/>
      <c r="IZO72" s="685"/>
      <c r="IZP72" s="685"/>
      <c r="IZQ72" s="685"/>
      <c r="IZR72" s="685"/>
      <c r="IZS72" s="685"/>
      <c r="IZT72" s="685"/>
      <c r="IZU72" s="685"/>
      <c r="IZV72" s="685"/>
      <c r="IZW72" s="685"/>
      <c r="IZX72" s="685"/>
      <c r="IZY72" s="685"/>
      <c r="IZZ72" s="685"/>
      <c r="JAA72" s="685"/>
      <c r="JAB72" s="685"/>
      <c r="JAC72" s="685"/>
      <c r="JAD72" s="685"/>
      <c r="JAE72" s="685"/>
      <c r="JAF72" s="685"/>
      <c r="JAG72" s="685"/>
      <c r="JAH72" s="685"/>
      <c r="JAI72" s="685"/>
      <c r="JAJ72" s="685"/>
      <c r="JAK72" s="685"/>
      <c r="JAL72" s="685"/>
      <c r="JAM72" s="685"/>
      <c r="JAN72" s="685"/>
      <c r="JAO72" s="685"/>
      <c r="JAP72" s="685"/>
      <c r="JAQ72" s="685"/>
      <c r="JAR72" s="685"/>
      <c r="JAS72" s="685"/>
      <c r="JAT72" s="685"/>
      <c r="JAU72" s="685"/>
      <c r="JAV72" s="685"/>
      <c r="JAW72" s="685"/>
      <c r="JAX72" s="685"/>
      <c r="JAY72" s="685"/>
      <c r="JAZ72" s="685"/>
      <c r="JBA72" s="685"/>
      <c r="JBB72" s="685"/>
      <c r="JBC72" s="685"/>
      <c r="JBD72" s="685"/>
      <c r="JBE72" s="685"/>
      <c r="JBF72" s="685"/>
      <c r="JBG72" s="685"/>
      <c r="JBH72" s="685"/>
      <c r="JBI72" s="685"/>
      <c r="JBJ72" s="685"/>
      <c r="JBK72" s="685"/>
      <c r="JBL72" s="685"/>
      <c r="JBM72" s="685"/>
      <c r="JBN72" s="685"/>
      <c r="JBO72" s="685"/>
      <c r="JBP72" s="685"/>
      <c r="JBQ72" s="685"/>
      <c r="JBR72" s="685"/>
      <c r="JBS72" s="685"/>
      <c r="JBT72" s="685"/>
      <c r="JBU72" s="685"/>
      <c r="JBV72" s="685"/>
      <c r="JBW72" s="685"/>
      <c r="JBX72" s="685"/>
      <c r="JBY72" s="685"/>
      <c r="JBZ72" s="685"/>
      <c r="JCA72" s="685"/>
      <c r="JCB72" s="685"/>
      <c r="JCC72" s="685"/>
      <c r="JCD72" s="685"/>
      <c r="JCE72" s="685"/>
      <c r="JCF72" s="685"/>
      <c r="JCG72" s="685"/>
      <c r="JCH72" s="685"/>
      <c r="JCI72" s="685"/>
      <c r="JCJ72" s="685"/>
      <c r="JCK72" s="685"/>
      <c r="JCL72" s="685"/>
      <c r="JCM72" s="685"/>
      <c r="JCN72" s="685"/>
      <c r="JCO72" s="685"/>
      <c r="JCP72" s="685"/>
      <c r="JCQ72" s="685"/>
      <c r="JCR72" s="685"/>
      <c r="JCS72" s="685"/>
      <c r="JCT72" s="685"/>
      <c r="JCU72" s="685"/>
      <c r="JCV72" s="685"/>
      <c r="JCW72" s="685"/>
      <c r="JCX72" s="685"/>
      <c r="JCY72" s="685"/>
      <c r="JCZ72" s="685"/>
      <c r="JDA72" s="685"/>
      <c r="JDB72" s="685"/>
      <c r="JDC72" s="685"/>
      <c r="JDD72" s="685"/>
      <c r="JDE72" s="685"/>
      <c r="JDF72" s="685"/>
      <c r="JDG72" s="685"/>
      <c r="JDH72" s="685"/>
      <c r="JDI72" s="685"/>
      <c r="JDJ72" s="685"/>
      <c r="JDK72" s="685"/>
      <c r="JDL72" s="685"/>
      <c r="JDM72" s="685"/>
      <c r="JDN72" s="685"/>
      <c r="JDO72" s="685"/>
      <c r="JDP72" s="685"/>
      <c r="JDQ72" s="685"/>
      <c r="JDR72" s="685"/>
      <c r="JDS72" s="685"/>
      <c r="JDT72" s="685"/>
      <c r="JDU72" s="685"/>
      <c r="JDV72" s="685"/>
      <c r="JDW72" s="685"/>
      <c r="JDX72" s="685"/>
      <c r="JDY72" s="685"/>
      <c r="JDZ72" s="685"/>
      <c r="JEA72" s="685"/>
      <c r="JEB72" s="685"/>
      <c r="JEC72" s="685"/>
      <c r="JED72" s="685"/>
      <c r="JEE72" s="685"/>
      <c r="JEF72" s="685"/>
      <c r="JEG72" s="685"/>
      <c r="JEH72" s="685"/>
      <c r="JEI72" s="685"/>
      <c r="JEJ72" s="685"/>
      <c r="JEK72" s="685"/>
      <c r="JEL72" s="685"/>
      <c r="JEM72" s="685"/>
      <c r="JEN72" s="685"/>
      <c r="JEO72" s="685"/>
      <c r="JEP72" s="685"/>
      <c r="JEQ72" s="685"/>
      <c r="JER72" s="685"/>
      <c r="JES72" s="685"/>
      <c r="JET72" s="685"/>
      <c r="JEU72" s="685"/>
      <c r="JEV72" s="685"/>
      <c r="JEW72" s="685"/>
      <c r="JEX72" s="685"/>
      <c r="JEY72" s="685"/>
      <c r="JEZ72" s="685"/>
      <c r="JFA72" s="685"/>
      <c r="JFB72" s="685"/>
      <c r="JFC72" s="685"/>
      <c r="JFD72" s="685"/>
      <c r="JFE72" s="685"/>
      <c r="JFF72" s="685"/>
      <c r="JFG72" s="685"/>
      <c r="JFH72" s="685"/>
      <c r="JFI72" s="685"/>
      <c r="JFJ72" s="685"/>
      <c r="JFK72" s="685"/>
      <c r="JFL72" s="685"/>
      <c r="JFM72" s="685"/>
      <c r="JFN72" s="685"/>
      <c r="JFO72" s="685"/>
      <c r="JFP72" s="685"/>
      <c r="JFQ72" s="685"/>
      <c r="JFR72" s="685"/>
      <c r="JFS72" s="685"/>
      <c r="JFT72" s="685"/>
      <c r="JFU72" s="685"/>
      <c r="JFV72" s="685"/>
      <c r="JFW72" s="685"/>
      <c r="JFX72" s="685"/>
      <c r="JFY72" s="685"/>
      <c r="JFZ72" s="685"/>
      <c r="JGA72" s="685"/>
      <c r="JGB72" s="685"/>
      <c r="JGC72" s="685"/>
      <c r="JGD72" s="685"/>
      <c r="JGE72" s="685"/>
      <c r="JGF72" s="685"/>
      <c r="JGG72" s="685"/>
      <c r="JGH72" s="685"/>
      <c r="JGI72" s="685"/>
      <c r="JGJ72" s="685"/>
      <c r="JGK72" s="685"/>
      <c r="JGL72" s="685"/>
      <c r="JGM72" s="685"/>
      <c r="JGN72" s="685"/>
      <c r="JGO72" s="685"/>
      <c r="JGP72" s="685"/>
      <c r="JGQ72" s="685"/>
      <c r="JGR72" s="685"/>
      <c r="JGS72" s="685"/>
      <c r="JGT72" s="685"/>
      <c r="JGU72" s="685"/>
      <c r="JGV72" s="685"/>
      <c r="JGW72" s="685"/>
      <c r="JGX72" s="685"/>
      <c r="JGY72" s="685"/>
      <c r="JGZ72" s="685"/>
      <c r="JHA72" s="685"/>
      <c r="JHB72" s="685"/>
      <c r="JHC72" s="685"/>
      <c r="JHD72" s="685"/>
      <c r="JHE72" s="685"/>
      <c r="JHF72" s="685"/>
      <c r="JHG72" s="685"/>
      <c r="JHH72" s="685"/>
      <c r="JHI72" s="685"/>
      <c r="JHJ72" s="685"/>
      <c r="JHK72" s="685"/>
      <c r="JHL72" s="685"/>
      <c r="JHM72" s="685"/>
      <c r="JHN72" s="685"/>
      <c r="JHO72" s="685"/>
      <c r="JHP72" s="685"/>
      <c r="JHQ72" s="685"/>
      <c r="JHR72" s="685"/>
      <c r="JHS72" s="685"/>
      <c r="JHT72" s="685"/>
      <c r="JHU72" s="685"/>
      <c r="JHV72" s="685"/>
      <c r="JHW72" s="685"/>
      <c r="JHX72" s="685"/>
      <c r="JHY72" s="685"/>
      <c r="JHZ72" s="685"/>
      <c r="JIA72" s="685"/>
      <c r="JIB72" s="685"/>
      <c r="JIC72" s="685"/>
      <c r="JID72" s="685"/>
      <c r="JIE72" s="685"/>
      <c r="JIF72" s="685"/>
      <c r="JIG72" s="685"/>
      <c r="JIH72" s="685"/>
      <c r="JII72" s="685"/>
      <c r="JIJ72" s="685"/>
      <c r="JIK72" s="685"/>
      <c r="JIL72" s="685"/>
      <c r="JIM72" s="685"/>
      <c r="JIN72" s="685"/>
      <c r="JIO72" s="685"/>
      <c r="JIP72" s="685"/>
      <c r="JIQ72" s="685"/>
      <c r="JIR72" s="685"/>
      <c r="JIS72" s="685"/>
      <c r="JIT72" s="685"/>
      <c r="JIU72" s="685"/>
      <c r="JIV72" s="685"/>
      <c r="JIW72" s="685"/>
      <c r="JIX72" s="685"/>
      <c r="JIY72" s="685"/>
      <c r="JIZ72" s="685"/>
      <c r="JJA72" s="685"/>
      <c r="JJB72" s="685"/>
      <c r="JJC72" s="685"/>
      <c r="JJD72" s="685"/>
      <c r="JJE72" s="685"/>
      <c r="JJF72" s="685"/>
      <c r="JJG72" s="685"/>
      <c r="JJH72" s="685"/>
      <c r="JJI72" s="685"/>
      <c r="JJJ72" s="685"/>
      <c r="JJK72" s="685"/>
      <c r="JJL72" s="685"/>
      <c r="JJM72" s="685"/>
      <c r="JJN72" s="685"/>
      <c r="JJO72" s="685"/>
      <c r="JJP72" s="685"/>
      <c r="JJQ72" s="685"/>
      <c r="JJR72" s="685"/>
      <c r="JJS72" s="685"/>
      <c r="JJT72" s="685"/>
      <c r="JJU72" s="685"/>
      <c r="JJV72" s="685"/>
      <c r="JJW72" s="685"/>
      <c r="JJX72" s="685"/>
      <c r="JJY72" s="685"/>
      <c r="JJZ72" s="685"/>
      <c r="JKA72" s="685"/>
      <c r="JKB72" s="685"/>
      <c r="JKC72" s="685"/>
      <c r="JKD72" s="685"/>
      <c r="JKE72" s="685"/>
      <c r="JKF72" s="685"/>
      <c r="JKG72" s="685"/>
      <c r="JKH72" s="685"/>
      <c r="JKI72" s="685"/>
      <c r="JKJ72" s="685"/>
      <c r="JKK72" s="685"/>
      <c r="JKL72" s="685"/>
      <c r="JKM72" s="685"/>
      <c r="JKN72" s="685"/>
      <c r="JKO72" s="685"/>
      <c r="JKP72" s="685"/>
      <c r="JKQ72" s="685"/>
      <c r="JKR72" s="685"/>
      <c r="JKS72" s="685"/>
      <c r="JKT72" s="685"/>
      <c r="JKU72" s="685"/>
      <c r="JKV72" s="685"/>
      <c r="JKW72" s="685"/>
      <c r="JKX72" s="685"/>
      <c r="JKY72" s="685"/>
      <c r="JKZ72" s="685"/>
      <c r="JLA72" s="685"/>
      <c r="JLB72" s="685"/>
      <c r="JLC72" s="685"/>
      <c r="JLD72" s="685"/>
      <c r="JLE72" s="685"/>
      <c r="JLF72" s="685"/>
      <c r="JLG72" s="685"/>
      <c r="JLH72" s="685"/>
      <c r="JLI72" s="685"/>
      <c r="JLJ72" s="685"/>
      <c r="JLK72" s="685"/>
      <c r="JLL72" s="685"/>
      <c r="JLM72" s="685"/>
      <c r="JLN72" s="685"/>
      <c r="JLO72" s="685"/>
      <c r="JLP72" s="685"/>
      <c r="JLQ72" s="685"/>
      <c r="JLR72" s="685"/>
      <c r="JLS72" s="685"/>
      <c r="JLT72" s="685"/>
      <c r="JLU72" s="685"/>
      <c r="JLV72" s="685"/>
      <c r="JLW72" s="685"/>
      <c r="JLX72" s="685"/>
      <c r="JLY72" s="685"/>
      <c r="JLZ72" s="685"/>
      <c r="JMA72" s="685"/>
      <c r="JMB72" s="685"/>
      <c r="JMC72" s="685"/>
      <c r="JMD72" s="685"/>
      <c r="JME72" s="685"/>
      <c r="JMF72" s="685"/>
      <c r="JMG72" s="685"/>
      <c r="JMH72" s="685"/>
      <c r="JMI72" s="685"/>
      <c r="JMJ72" s="685"/>
      <c r="JMK72" s="685"/>
      <c r="JML72" s="685"/>
      <c r="JMM72" s="685"/>
      <c r="JMN72" s="685"/>
      <c r="JMO72" s="685"/>
      <c r="JMP72" s="685"/>
      <c r="JMQ72" s="685"/>
      <c r="JMR72" s="685"/>
      <c r="JMS72" s="685"/>
      <c r="JMT72" s="685"/>
      <c r="JMU72" s="685"/>
      <c r="JMV72" s="685"/>
      <c r="JMW72" s="685"/>
      <c r="JMX72" s="685"/>
      <c r="JMY72" s="685"/>
      <c r="JMZ72" s="685"/>
      <c r="JNA72" s="685"/>
      <c r="JNB72" s="685"/>
      <c r="JNC72" s="685"/>
      <c r="JND72" s="685"/>
      <c r="JNE72" s="685"/>
      <c r="JNF72" s="685"/>
      <c r="JNG72" s="685"/>
      <c r="JNH72" s="685"/>
      <c r="JNI72" s="685"/>
      <c r="JNJ72" s="685"/>
      <c r="JNK72" s="685"/>
      <c r="JNL72" s="685"/>
      <c r="JNM72" s="685"/>
      <c r="JNN72" s="685"/>
      <c r="JNO72" s="685"/>
      <c r="JNP72" s="685"/>
      <c r="JNQ72" s="685"/>
      <c r="JNR72" s="685"/>
      <c r="JNS72" s="685"/>
      <c r="JNT72" s="685"/>
      <c r="JNU72" s="685"/>
      <c r="JNV72" s="685"/>
      <c r="JNW72" s="685"/>
      <c r="JNX72" s="685"/>
      <c r="JNY72" s="685"/>
      <c r="JNZ72" s="685"/>
      <c r="JOA72" s="685"/>
      <c r="JOB72" s="685"/>
      <c r="JOC72" s="685"/>
      <c r="JOD72" s="685"/>
      <c r="JOE72" s="685"/>
      <c r="JOF72" s="685"/>
      <c r="JOG72" s="685"/>
      <c r="JOH72" s="685"/>
      <c r="JOI72" s="685"/>
      <c r="JOJ72" s="685"/>
      <c r="JOK72" s="685"/>
      <c r="JOL72" s="685"/>
      <c r="JOM72" s="685"/>
      <c r="JON72" s="685"/>
      <c r="JOO72" s="685"/>
      <c r="JOP72" s="685"/>
      <c r="JOQ72" s="685"/>
      <c r="JOR72" s="685"/>
      <c r="JOS72" s="685"/>
      <c r="JOT72" s="685"/>
      <c r="JOU72" s="685"/>
      <c r="JOV72" s="685"/>
      <c r="JOW72" s="685"/>
      <c r="JOX72" s="685"/>
      <c r="JOY72" s="685"/>
      <c r="JOZ72" s="685"/>
      <c r="JPA72" s="685"/>
      <c r="JPB72" s="685"/>
      <c r="JPC72" s="685"/>
      <c r="JPD72" s="685"/>
      <c r="JPE72" s="685"/>
      <c r="JPF72" s="685"/>
      <c r="JPG72" s="685"/>
      <c r="JPH72" s="685"/>
      <c r="JPI72" s="685"/>
      <c r="JPJ72" s="685"/>
      <c r="JPK72" s="685"/>
      <c r="JPL72" s="685"/>
      <c r="JPM72" s="685"/>
      <c r="JPN72" s="685"/>
      <c r="JPO72" s="685"/>
      <c r="JPP72" s="685"/>
      <c r="JPQ72" s="685"/>
      <c r="JPR72" s="685"/>
      <c r="JPS72" s="685"/>
      <c r="JPT72" s="685"/>
      <c r="JPU72" s="685"/>
      <c r="JPV72" s="685"/>
      <c r="JPW72" s="685"/>
      <c r="JPX72" s="685"/>
      <c r="JPY72" s="685"/>
      <c r="JPZ72" s="685"/>
      <c r="JQA72" s="685"/>
      <c r="JQB72" s="685"/>
      <c r="JQC72" s="685"/>
      <c r="JQD72" s="685"/>
      <c r="JQE72" s="685"/>
      <c r="JQF72" s="685"/>
      <c r="JQG72" s="685"/>
      <c r="JQH72" s="685"/>
      <c r="JQI72" s="685"/>
      <c r="JQJ72" s="685"/>
      <c r="JQK72" s="685"/>
      <c r="JQL72" s="685"/>
      <c r="JQM72" s="685"/>
      <c r="JQN72" s="685"/>
      <c r="JQO72" s="685"/>
      <c r="JQP72" s="685"/>
      <c r="JQQ72" s="685"/>
      <c r="JQR72" s="685"/>
      <c r="JQS72" s="685"/>
      <c r="JQT72" s="685"/>
      <c r="JQU72" s="685"/>
      <c r="JQV72" s="685"/>
      <c r="JQW72" s="685"/>
      <c r="JQX72" s="685"/>
      <c r="JQY72" s="685"/>
      <c r="JQZ72" s="685"/>
      <c r="JRA72" s="685"/>
      <c r="JRB72" s="685"/>
      <c r="JRC72" s="685"/>
      <c r="JRD72" s="685"/>
      <c r="JRE72" s="685"/>
      <c r="JRF72" s="685"/>
      <c r="JRG72" s="685"/>
      <c r="JRH72" s="685"/>
      <c r="JRI72" s="685"/>
      <c r="JRJ72" s="685"/>
      <c r="JRK72" s="685"/>
      <c r="JRL72" s="685"/>
      <c r="JRM72" s="685"/>
      <c r="JRN72" s="685"/>
      <c r="JRO72" s="685"/>
      <c r="JRP72" s="685"/>
      <c r="JRQ72" s="685"/>
      <c r="JRR72" s="685"/>
      <c r="JRS72" s="685"/>
      <c r="JRT72" s="685"/>
      <c r="JRU72" s="685"/>
      <c r="JRV72" s="685"/>
      <c r="JRW72" s="685"/>
      <c r="JRX72" s="685"/>
      <c r="JRY72" s="685"/>
      <c r="JRZ72" s="685"/>
      <c r="JSA72" s="685"/>
      <c r="JSB72" s="685"/>
      <c r="JSC72" s="685"/>
      <c r="JSD72" s="685"/>
      <c r="JSE72" s="685"/>
      <c r="JSF72" s="685"/>
      <c r="JSG72" s="685"/>
      <c r="JSH72" s="685"/>
      <c r="JSI72" s="685"/>
      <c r="JSJ72" s="685"/>
      <c r="JSK72" s="685"/>
      <c r="JSL72" s="685"/>
      <c r="JSM72" s="685"/>
      <c r="JSN72" s="685"/>
      <c r="JSO72" s="685"/>
      <c r="JSP72" s="685"/>
      <c r="JSQ72" s="685"/>
      <c r="JSR72" s="685"/>
      <c r="JSS72" s="685"/>
      <c r="JST72" s="685"/>
      <c r="JSU72" s="685"/>
      <c r="JSV72" s="685"/>
      <c r="JSW72" s="685"/>
      <c r="JSX72" s="685"/>
      <c r="JSY72" s="685"/>
      <c r="JSZ72" s="685"/>
      <c r="JTA72" s="685"/>
      <c r="JTB72" s="685"/>
      <c r="JTC72" s="685"/>
      <c r="JTD72" s="685"/>
      <c r="JTE72" s="685"/>
      <c r="JTF72" s="685"/>
      <c r="JTG72" s="685"/>
      <c r="JTH72" s="685"/>
      <c r="JTI72" s="685"/>
      <c r="JTJ72" s="685"/>
      <c r="JTK72" s="685"/>
      <c r="JTL72" s="685"/>
      <c r="JTM72" s="685"/>
      <c r="JTN72" s="685"/>
      <c r="JTO72" s="685"/>
      <c r="JTP72" s="685"/>
      <c r="JTQ72" s="685"/>
      <c r="JTR72" s="685"/>
      <c r="JTS72" s="685"/>
      <c r="JTT72" s="685"/>
      <c r="JTU72" s="685"/>
      <c r="JTV72" s="685"/>
      <c r="JTW72" s="685"/>
      <c r="JTX72" s="685"/>
      <c r="JTY72" s="685"/>
      <c r="JTZ72" s="685"/>
      <c r="JUA72" s="685"/>
      <c r="JUB72" s="685"/>
      <c r="JUC72" s="685"/>
      <c r="JUD72" s="685"/>
      <c r="JUE72" s="685"/>
      <c r="JUF72" s="685"/>
      <c r="JUG72" s="685"/>
      <c r="JUH72" s="685"/>
      <c r="JUI72" s="685"/>
      <c r="JUJ72" s="685"/>
      <c r="JUK72" s="685"/>
      <c r="JUL72" s="685"/>
      <c r="JUM72" s="685"/>
      <c r="JUN72" s="685"/>
      <c r="JUO72" s="685"/>
      <c r="JUP72" s="685"/>
      <c r="JUQ72" s="685"/>
      <c r="JUR72" s="685"/>
      <c r="JUS72" s="685"/>
      <c r="JUT72" s="685"/>
      <c r="JUU72" s="685"/>
      <c r="JUV72" s="685"/>
      <c r="JUW72" s="685"/>
      <c r="JUX72" s="685"/>
      <c r="JUY72" s="685"/>
      <c r="JUZ72" s="685"/>
      <c r="JVA72" s="685"/>
      <c r="JVB72" s="685"/>
      <c r="JVC72" s="685"/>
      <c r="JVD72" s="685"/>
      <c r="JVE72" s="685"/>
      <c r="JVF72" s="685"/>
      <c r="JVG72" s="685"/>
      <c r="JVH72" s="685"/>
      <c r="JVI72" s="685"/>
      <c r="JVJ72" s="685"/>
      <c r="JVK72" s="685"/>
      <c r="JVL72" s="685"/>
      <c r="JVM72" s="685"/>
      <c r="JVN72" s="685"/>
      <c r="JVO72" s="685"/>
      <c r="JVP72" s="685"/>
      <c r="JVQ72" s="685"/>
      <c r="JVR72" s="685"/>
      <c r="JVS72" s="685"/>
      <c r="JVT72" s="685"/>
      <c r="JVU72" s="685"/>
      <c r="JVV72" s="685"/>
      <c r="JVW72" s="685"/>
      <c r="JVX72" s="685"/>
      <c r="JVY72" s="685"/>
      <c r="JVZ72" s="685"/>
      <c r="JWA72" s="685"/>
      <c r="JWB72" s="685"/>
      <c r="JWC72" s="685"/>
      <c r="JWD72" s="685"/>
      <c r="JWE72" s="685"/>
      <c r="JWF72" s="685"/>
      <c r="JWG72" s="685"/>
      <c r="JWH72" s="685"/>
      <c r="JWI72" s="685"/>
      <c r="JWJ72" s="685"/>
      <c r="JWK72" s="685"/>
      <c r="JWL72" s="685"/>
      <c r="JWM72" s="685"/>
      <c r="JWN72" s="685"/>
      <c r="JWO72" s="685"/>
      <c r="JWP72" s="685"/>
      <c r="JWQ72" s="685"/>
      <c r="JWR72" s="685"/>
      <c r="JWS72" s="685"/>
      <c r="JWT72" s="685"/>
      <c r="JWU72" s="685"/>
      <c r="JWV72" s="685"/>
      <c r="JWW72" s="685"/>
      <c r="JWX72" s="685"/>
      <c r="JWY72" s="685"/>
      <c r="JWZ72" s="685"/>
      <c r="JXA72" s="685"/>
      <c r="JXB72" s="685"/>
      <c r="JXC72" s="685"/>
      <c r="JXD72" s="685"/>
      <c r="JXE72" s="685"/>
      <c r="JXF72" s="685"/>
      <c r="JXG72" s="685"/>
      <c r="JXH72" s="685"/>
      <c r="JXI72" s="685"/>
      <c r="JXJ72" s="685"/>
      <c r="JXK72" s="685"/>
      <c r="JXL72" s="685"/>
      <c r="JXM72" s="685"/>
      <c r="JXN72" s="685"/>
      <c r="JXO72" s="685"/>
      <c r="JXP72" s="685"/>
      <c r="JXQ72" s="685"/>
      <c r="JXR72" s="685"/>
      <c r="JXS72" s="685"/>
      <c r="JXT72" s="685"/>
      <c r="JXU72" s="685"/>
      <c r="JXV72" s="685"/>
      <c r="JXW72" s="685"/>
      <c r="JXX72" s="685"/>
      <c r="JXY72" s="685"/>
      <c r="JXZ72" s="685"/>
      <c r="JYA72" s="685"/>
      <c r="JYB72" s="685"/>
      <c r="JYC72" s="685"/>
      <c r="JYD72" s="685"/>
      <c r="JYE72" s="685"/>
      <c r="JYF72" s="685"/>
      <c r="JYG72" s="685"/>
      <c r="JYH72" s="685"/>
      <c r="JYI72" s="685"/>
      <c r="JYJ72" s="685"/>
      <c r="JYK72" s="685"/>
      <c r="JYL72" s="685"/>
      <c r="JYM72" s="685"/>
      <c r="JYN72" s="685"/>
      <c r="JYO72" s="685"/>
      <c r="JYP72" s="685"/>
      <c r="JYQ72" s="685"/>
      <c r="JYR72" s="685"/>
      <c r="JYS72" s="685"/>
      <c r="JYT72" s="685"/>
      <c r="JYU72" s="685"/>
      <c r="JYV72" s="685"/>
      <c r="JYW72" s="685"/>
      <c r="JYX72" s="685"/>
      <c r="JYY72" s="685"/>
      <c r="JYZ72" s="685"/>
      <c r="JZA72" s="685"/>
      <c r="JZB72" s="685"/>
      <c r="JZC72" s="685"/>
      <c r="JZD72" s="685"/>
      <c r="JZE72" s="685"/>
      <c r="JZF72" s="685"/>
      <c r="JZG72" s="685"/>
      <c r="JZH72" s="685"/>
      <c r="JZI72" s="685"/>
      <c r="JZJ72" s="685"/>
      <c r="JZK72" s="685"/>
      <c r="JZL72" s="685"/>
      <c r="JZM72" s="685"/>
      <c r="JZN72" s="685"/>
      <c r="JZO72" s="685"/>
      <c r="JZP72" s="685"/>
      <c r="JZQ72" s="685"/>
      <c r="JZR72" s="685"/>
      <c r="JZS72" s="685"/>
      <c r="JZT72" s="685"/>
      <c r="JZU72" s="685"/>
      <c r="JZV72" s="685"/>
      <c r="JZW72" s="685"/>
      <c r="JZX72" s="685"/>
      <c r="JZY72" s="685"/>
      <c r="JZZ72" s="685"/>
      <c r="KAA72" s="685"/>
      <c r="KAB72" s="685"/>
      <c r="KAC72" s="685"/>
      <c r="KAD72" s="685"/>
      <c r="KAE72" s="685"/>
      <c r="KAF72" s="685"/>
      <c r="KAG72" s="685"/>
      <c r="KAH72" s="685"/>
      <c r="KAI72" s="685"/>
      <c r="KAJ72" s="685"/>
      <c r="KAK72" s="685"/>
      <c r="KAL72" s="685"/>
      <c r="KAM72" s="685"/>
      <c r="KAN72" s="685"/>
      <c r="KAO72" s="685"/>
      <c r="KAP72" s="685"/>
      <c r="KAQ72" s="685"/>
      <c r="KAR72" s="685"/>
      <c r="KAS72" s="685"/>
      <c r="KAT72" s="685"/>
      <c r="KAU72" s="685"/>
      <c r="KAV72" s="685"/>
      <c r="KAW72" s="685"/>
      <c r="KAX72" s="685"/>
      <c r="KAY72" s="685"/>
      <c r="KAZ72" s="685"/>
      <c r="KBA72" s="685"/>
      <c r="KBB72" s="685"/>
      <c r="KBC72" s="685"/>
      <c r="KBD72" s="685"/>
      <c r="KBE72" s="685"/>
      <c r="KBF72" s="685"/>
      <c r="KBG72" s="685"/>
      <c r="KBH72" s="685"/>
      <c r="KBI72" s="685"/>
      <c r="KBJ72" s="685"/>
      <c r="KBK72" s="685"/>
      <c r="KBL72" s="685"/>
      <c r="KBM72" s="685"/>
      <c r="KBN72" s="685"/>
      <c r="KBO72" s="685"/>
      <c r="KBP72" s="685"/>
      <c r="KBQ72" s="685"/>
      <c r="KBR72" s="685"/>
      <c r="KBS72" s="685"/>
      <c r="KBT72" s="685"/>
      <c r="KBU72" s="685"/>
      <c r="KBV72" s="685"/>
      <c r="KBW72" s="685"/>
      <c r="KBX72" s="685"/>
      <c r="KBY72" s="685"/>
      <c r="KBZ72" s="685"/>
      <c r="KCA72" s="685"/>
      <c r="KCB72" s="685"/>
      <c r="KCC72" s="685"/>
      <c r="KCD72" s="685"/>
      <c r="KCE72" s="685"/>
      <c r="KCF72" s="685"/>
      <c r="KCG72" s="685"/>
      <c r="KCH72" s="685"/>
      <c r="KCI72" s="685"/>
      <c r="KCJ72" s="685"/>
      <c r="KCK72" s="685"/>
      <c r="KCL72" s="685"/>
      <c r="KCM72" s="685"/>
      <c r="KCN72" s="685"/>
      <c r="KCO72" s="685"/>
      <c r="KCP72" s="685"/>
      <c r="KCQ72" s="685"/>
      <c r="KCR72" s="685"/>
      <c r="KCS72" s="685"/>
      <c r="KCT72" s="685"/>
      <c r="KCU72" s="685"/>
      <c r="KCV72" s="685"/>
      <c r="KCW72" s="685"/>
      <c r="KCX72" s="685"/>
      <c r="KCY72" s="685"/>
      <c r="KCZ72" s="685"/>
      <c r="KDA72" s="685"/>
      <c r="KDB72" s="685"/>
      <c r="KDC72" s="685"/>
      <c r="KDD72" s="685"/>
      <c r="KDE72" s="685"/>
      <c r="KDF72" s="685"/>
      <c r="KDG72" s="685"/>
      <c r="KDH72" s="685"/>
      <c r="KDI72" s="685"/>
      <c r="KDJ72" s="685"/>
      <c r="KDK72" s="685"/>
      <c r="KDL72" s="685"/>
      <c r="KDM72" s="685"/>
      <c r="KDN72" s="685"/>
      <c r="KDO72" s="685"/>
      <c r="KDP72" s="685"/>
      <c r="KDQ72" s="685"/>
      <c r="KDR72" s="685"/>
      <c r="KDS72" s="685"/>
      <c r="KDT72" s="685"/>
      <c r="KDU72" s="685"/>
      <c r="KDV72" s="685"/>
      <c r="KDW72" s="685"/>
      <c r="KDX72" s="685"/>
      <c r="KDY72" s="685"/>
      <c r="KDZ72" s="685"/>
      <c r="KEA72" s="685"/>
      <c r="KEB72" s="685"/>
      <c r="KEC72" s="685"/>
      <c r="KED72" s="685"/>
      <c r="KEE72" s="685"/>
      <c r="KEF72" s="685"/>
      <c r="KEG72" s="685"/>
      <c r="KEH72" s="685"/>
      <c r="KEI72" s="685"/>
      <c r="KEJ72" s="685"/>
      <c r="KEK72" s="685"/>
      <c r="KEL72" s="685"/>
      <c r="KEM72" s="685"/>
      <c r="KEN72" s="685"/>
      <c r="KEO72" s="685"/>
      <c r="KEP72" s="685"/>
      <c r="KEQ72" s="685"/>
      <c r="KER72" s="685"/>
      <c r="KES72" s="685"/>
      <c r="KET72" s="685"/>
      <c r="KEU72" s="685"/>
      <c r="KEV72" s="685"/>
      <c r="KEW72" s="685"/>
      <c r="KEX72" s="685"/>
      <c r="KEY72" s="685"/>
      <c r="KEZ72" s="685"/>
      <c r="KFA72" s="685"/>
      <c r="KFB72" s="685"/>
      <c r="KFC72" s="685"/>
      <c r="KFD72" s="685"/>
      <c r="KFE72" s="685"/>
      <c r="KFF72" s="685"/>
      <c r="KFG72" s="685"/>
      <c r="KFH72" s="685"/>
      <c r="KFI72" s="685"/>
      <c r="KFJ72" s="685"/>
      <c r="KFK72" s="685"/>
      <c r="KFL72" s="685"/>
      <c r="KFM72" s="685"/>
      <c r="KFN72" s="685"/>
      <c r="KFO72" s="685"/>
      <c r="KFP72" s="685"/>
      <c r="KFQ72" s="685"/>
      <c r="KFR72" s="685"/>
      <c r="KFS72" s="685"/>
      <c r="KFT72" s="685"/>
      <c r="KFU72" s="685"/>
      <c r="KFV72" s="685"/>
      <c r="KFW72" s="685"/>
      <c r="KFX72" s="685"/>
      <c r="KFY72" s="685"/>
      <c r="KFZ72" s="685"/>
      <c r="KGA72" s="685"/>
      <c r="KGB72" s="685"/>
      <c r="KGC72" s="685"/>
      <c r="KGD72" s="685"/>
      <c r="KGE72" s="685"/>
      <c r="KGF72" s="685"/>
      <c r="KGG72" s="685"/>
      <c r="KGH72" s="685"/>
      <c r="KGI72" s="685"/>
      <c r="KGJ72" s="685"/>
      <c r="KGK72" s="685"/>
      <c r="KGL72" s="685"/>
      <c r="KGM72" s="685"/>
      <c r="KGN72" s="685"/>
      <c r="KGO72" s="685"/>
      <c r="KGP72" s="685"/>
      <c r="KGQ72" s="685"/>
      <c r="KGR72" s="685"/>
      <c r="KGS72" s="685"/>
      <c r="KGT72" s="685"/>
      <c r="KGU72" s="685"/>
      <c r="KGV72" s="685"/>
      <c r="KGW72" s="685"/>
      <c r="KGX72" s="685"/>
      <c r="KGY72" s="685"/>
      <c r="KGZ72" s="685"/>
      <c r="KHA72" s="685"/>
      <c r="KHB72" s="685"/>
      <c r="KHC72" s="685"/>
      <c r="KHD72" s="685"/>
      <c r="KHE72" s="685"/>
      <c r="KHF72" s="685"/>
      <c r="KHG72" s="685"/>
      <c r="KHH72" s="685"/>
      <c r="KHI72" s="685"/>
      <c r="KHJ72" s="685"/>
      <c r="KHK72" s="685"/>
      <c r="KHL72" s="685"/>
      <c r="KHM72" s="685"/>
      <c r="KHN72" s="685"/>
      <c r="KHO72" s="685"/>
      <c r="KHP72" s="685"/>
      <c r="KHQ72" s="685"/>
      <c r="KHR72" s="685"/>
      <c r="KHS72" s="685"/>
      <c r="KHT72" s="685"/>
      <c r="KHU72" s="685"/>
      <c r="KHV72" s="685"/>
      <c r="KHW72" s="685"/>
      <c r="KHX72" s="685"/>
      <c r="KHY72" s="685"/>
      <c r="KHZ72" s="685"/>
      <c r="KIA72" s="685"/>
      <c r="KIB72" s="685"/>
      <c r="KIC72" s="685"/>
      <c r="KID72" s="685"/>
      <c r="KIE72" s="685"/>
      <c r="KIF72" s="685"/>
      <c r="KIG72" s="685"/>
      <c r="KIH72" s="685"/>
      <c r="KII72" s="685"/>
      <c r="KIJ72" s="685"/>
      <c r="KIK72" s="685"/>
      <c r="KIL72" s="685"/>
      <c r="KIM72" s="685"/>
      <c r="KIN72" s="685"/>
      <c r="KIO72" s="685"/>
      <c r="KIP72" s="685"/>
      <c r="KIQ72" s="685"/>
      <c r="KIR72" s="685"/>
      <c r="KIS72" s="685"/>
      <c r="KIT72" s="685"/>
      <c r="KIU72" s="685"/>
      <c r="KIV72" s="685"/>
      <c r="KIW72" s="685"/>
      <c r="KIX72" s="685"/>
      <c r="KIY72" s="685"/>
      <c r="KIZ72" s="685"/>
      <c r="KJA72" s="685"/>
      <c r="KJB72" s="685"/>
      <c r="KJC72" s="685"/>
      <c r="KJD72" s="685"/>
      <c r="KJE72" s="685"/>
      <c r="KJF72" s="685"/>
      <c r="KJG72" s="685"/>
      <c r="KJH72" s="685"/>
      <c r="KJI72" s="685"/>
      <c r="KJJ72" s="685"/>
      <c r="KJK72" s="685"/>
      <c r="KJL72" s="685"/>
      <c r="KJM72" s="685"/>
      <c r="KJN72" s="685"/>
      <c r="KJO72" s="685"/>
      <c r="KJP72" s="685"/>
      <c r="KJQ72" s="685"/>
      <c r="KJR72" s="685"/>
      <c r="KJS72" s="685"/>
      <c r="KJT72" s="685"/>
      <c r="KJU72" s="685"/>
      <c r="KJV72" s="685"/>
      <c r="KJW72" s="685"/>
      <c r="KJX72" s="685"/>
      <c r="KJY72" s="685"/>
      <c r="KJZ72" s="685"/>
      <c r="KKA72" s="685"/>
      <c r="KKB72" s="685"/>
      <c r="KKC72" s="685"/>
      <c r="KKD72" s="685"/>
      <c r="KKE72" s="685"/>
      <c r="KKF72" s="685"/>
      <c r="KKG72" s="685"/>
      <c r="KKH72" s="685"/>
      <c r="KKI72" s="685"/>
      <c r="KKJ72" s="685"/>
      <c r="KKK72" s="685"/>
      <c r="KKL72" s="685"/>
      <c r="KKM72" s="685"/>
      <c r="KKN72" s="685"/>
      <c r="KKO72" s="685"/>
      <c r="KKP72" s="685"/>
      <c r="KKQ72" s="685"/>
      <c r="KKR72" s="685"/>
      <c r="KKS72" s="685"/>
      <c r="KKT72" s="685"/>
      <c r="KKU72" s="685"/>
      <c r="KKV72" s="685"/>
      <c r="KKW72" s="685"/>
      <c r="KKX72" s="685"/>
      <c r="KKY72" s="685"/>
      <c r="KKZ72" s="685"/>
      <c r="KLA72" s="685"/>
      <c r="KLB72" s="685"/>
      <c r="KLC72" s="685"/>
      <c r="KLD72" s="685"/>
      <c r="KLE72" s="685"/>
      <c r="KLF72" s="685"/>
      <c r="KLG72" s="685"/>
      <c r="KLH72" s="685"/>
      <c r="KLI72" s="685"/>
      <c r="KLJ72" s="685"/>
      <c r="KLK72" s="685"/>
      <c r="KLL72" s="685"/>
      <c r="KLM72" s="685"/>
      <c r="KLN72" s="685"/>
      <c r="KLO72" s="685"/>
      <c r="KLP72" s="685"/>
      <c r="KLQ72" s="685"/>
      <c r="KLR72" s="685"/>
      <c r="KLS72" s="685"/>
      <c r="KLT72" s="685"/>
      <c r="KLU72" s="685"/>
      <c r="KLV72" s="685"/>
      <c r="KLW72" s="685"/>
      <c r="KLX72" s="685"/>
      <c r="KLY72" s="685"/>
      <c r="KLZ72" s="685"/>
      <c r="KMA72" s="685"/>
      <c r="KMB72" s="685"/>
      <c r="KMC72" s="685"/>
      <c r="KMD72" s="685"/>
      <c r="KME72" s="685"/>
      <c r="KMF72" s="685"/>
      <c r="KMG72" s="685"/>
      <c r="KMH72" s="685"/>
      <c r="KMI72" s="685"/>
      <c r="KMJ72" s="685"/>
      <c r="KMK72" s="685"/>
      <c r="KML72" s="685"/>
      <c r="KMM72" s="685"/>
      <c r="KMN72" s="685"/>
      <c r="KMO72" s="685"/>
      <c r="KMP72" s="685"/>
      <c r="KMQ72" s="685"/>
      <c r="KMR72" s="685"/>
      <c r="KMS72" s="685"/>
      <c r="KMT72" s="685"/>
      <c r="KMU72" s="685"/>
      <c r="KMV72" s="685"/>
      <c r="KMW72" s="685"/>
      <c r="KMX72" s="685"/>
      <c r="KMY72" s="685"/>
      <c r="KMZ72" s="685"/>
      <c r="KNA72" s="685"/>
      <c r="KNB72" s="685"/>
      <c r="KNC72" s="685"/>
      <c r="KND72" s="685"/>
      <c r="KNE72" s="685"/>
      <c r="KNF72" s="685"/>
      <c r="KNG72" s="685"/>
      <c r="KNH72" s="685"/>
      <c r="KNI72" s="685"/>
      <c r="KNJ72" s="685"/>
      <c r="KNK72" s="685"/>
      <c r="KNL72" s="685"/>
      <c r="KNM72" s="685"/>
      <c r="KNN72" s="685"/>
      <c r="KNO72" s="685"/>
      <c r="KNP72" s="685"/>
      <c r="KNQ72" s="685"/>
      <c r="KNR72" s="685"/>
      <c r="KNS72" s="685"/>
      <c r="KNT72" s="685"/>
      <c r="KNU72" s="685"/>
      <c r="KNV72" s="685"/>
      <c r="KNW72" s="685"/>
      <c r="KNX72" s="685"/>
      <c r="KNY72" s="685"/>
      <c r="KNZ72" s="685"/>
      <c r="KOA72" s="685"/>
      <c r="KOB72" s="685"/>
      <c r="KOC72" s="685"/>
      <c r="KOD72" s="685"/>
      <c r="KOE72" s="685"/>
      <c r="KOF72" s="685"/>
      <c r="KOG72" s="685"/>
      <c r="KOH72" s="685"/>
      <c r="KOI72" s="685"/>
      <c r="KOJ72" s="685"/>
      <c r="KOK72" s="685"/>
      <c r="KOL72" s="685"/>
      <c r="KOM72" s="685"/>
      <c r="KON72" s="685"/>
      <c r="KOO72" s="685"/>
      <c r="KOP72" s="685"/>
      <c r="KOQ72" s="685"/>
      <c r="KOR72" s="685"/>
      <c r="KOS72" s="685"/>
      <c r="KOT72" s="685"/>
      <c r="KOU72" s="685"/>
      <c r="KOV72" s="685"/>
      <c r="KOW72" s="685"/>
      <c r="KOX72" s="685"/>
      <c r="KOY72" s="685"/>
      <c r="KOZ72" s="685"/>
      <c r="KPA72" s="685"/>
      <c r="KPB72" s="685"/>
      <c r="KPC72" s="685"/>
      <c r="KPD72" s="685"/>
      <c r="KPE72" s="685"/>
      <c r="KPF72" s="685"/>
      <c r="KPG72" s="685"/>
      <c r="KPH72" s="685"/>
      <c r="KPI72" s="685"/>
      <c r="KPJ72" s="685"/>
      <c r="KPK72" s="685"/>
      <c r="KPL72" s="685"/>
      <c r="KPM72" s="685"/>
      <c r="KPN72" s="685"/>
      <c r="KPO72" s="685"/>
      <c r="KPP72" s="685"/>
      <c r="KPQ72" s="685"/>
      <c r="KPR72" s="685"/>
      <c r="KPS72" s="685"/>
      <c r="KPT72" s="685"/>
      <c r="KPU72" s="685"/>
      <c r="KPV72" s="685"/>
      <c r="KPW72" s="685"/>
      <c r="KPX72" s="685"/>
      <c r="KPY72" s="685"/>
      <c r="KPZ72" s="685"/>
      <c r="KQA72" s="685"/>
      <c r="KQB72" s="685"/>
      <c r="KQC72" s="685"/>
      <c r="KQD72" s="685"/>
      <c r="KQE72" s="685"/>
      <c r="KQF72" s="685"/>
      <c r="KQG72" s="685"/>
      <c r="KQH72" s="685"/>
      <c r="KQI72" s="685"/>
      <c r="KQJ72" s="685"/>
      <c r="KQK72" s="685"/>
      <c r="KQL72" s="685"/>
      <c r="KQM72" s="685"/>
      <c r="KQN72" s="685"/>
      <c r="KQO72" s="685"/>
      <c r="KQP72" s="685"/>
      <c r="KQQ72" s="685"/>
      <c r="KQR72" s="685"/>
      <c r="KQS72" s="685"/>
      <c r="KQT72" s="685"/>
      <c r="KQU72" s="685"/>
      <c r="KQV72" s="685"/>
      <c r="KQW72" s="685"/>
      <c r="KQX72" s="685"/>
      <c r="KQY72" s="685"/>
      <c r="KQZ72" s="685"/>
      <c r="KRA72" s="685"/>
      <c r="KRB72" s="685"/>
      <c r="KRC72" s="685"/>
      <c r="KRD72" s="685"/>
      <c r="KRE72" s="685"/>
      <c r="KRF72" s="685"/>
      <c r="KRG72" s="685"/>
      <c r="KRH72" s="685"/>
      <c r="KRI72" s="685"/>
      <c r="KRJ72" s="685"/>
      <c r="KRK72" s="685"/>
      <c r="KRL72" s="685"/>
      <c r="KRM72" s="685"/>
      <c r="KRN72" s="685"/>
      <c r="KRO72" s="685"/>
      <c r="KRP72" s="685"/>
      <c r="KRQ72" s="685"/>
      <c r="KRR72" s="685"/>
      <c r="KRS72" s="685"/>
      <c r="KRT72" s="685"/>
      <c r="KRU72" s="685"/>
      <c r="KRV72" s="685"/>
      <c r="KRW72" s="685"/>
      <c r="KRX72" s="685"/>
      <c r="KRY72" s="685"/>
      <c r="KRZ72" s="685"/>
      <c r="KSA72" s="685"/>
      <c r="KSB72" s="685"/>
      <c r="KSC72" s="685"/>
      <c r="KSD72" s="685"/>
      <c r="KSE72" s="685"/>
      <c r="KSF72" s="685"/>
      <c r="KSG72" s="685"/>
      <c r="KSH72" s="685"/>
      <c r="KSI72" s="685"/>
      <c r="KSJ72" s="685"/>
      <c r="KSK72" s="685"/>
      <c r="KSL72" s="685"/>
      <c r="KSM72" s="685"/>
      <c r="KSN72" s="685"/>
      <c r="KSO72" s="685"/>
      <c r="KSP72" s="685"/>
      <c r="KSQ72" s="685"/>
      <c r="KSR72" s="685"/>
      <c r="KSS72" s="685"/>
      <c r="KST72" s="685"/>
      <c r="KSU72" s="685"/>
      <c r="KSV72" s="685"/>
      <c r="KSW72" s="685"/>
      <c r="KSX72" s="685"/>
      <c r="KSY72" s="685"/>
      <c r="KSZ72" s="685"/>
      <c r="KTA72" s="685"/>
      <c r="KTB72" s="685"/>
      <c r="KTC72" s="685"/>
      <c r="KTD72" s="685"/>
      <c r="KTE72" s="685"/>
      <c r="KTF72" s="685"/>
      <c r="KTG72" s="685"/>
      <c r="KTH72" s="685"/>
      <c r="KTI72" s="685"/>
      <c r="KTJ72" s="685"/>
      <c r="KTK72" s="685"/>
      <c r="KTL72" s="685"/>
      <c r="KTM72" s="685"/>
      <c r="KTN72" s="685"/>
      <c r="KTO72" s="685"/>
      <c r="KTP72" s="685"/>
      <c r="KTQ72" s="685"/>
      <c r="KTR72" s="685"/>
      <c r="KTS72" s="685"/>
      <c r="KTT72" s="685"/>
      <c r="KTU72" s="685"/>
      <c r="KTV72" s="685"/>
      <c r="KTW72" s="685"/>
      <c r="KTX72" s="685"/>
      <c r="KTY72" s="685"/>
      <c r="KTZ72" s="685"/>
      <c r="KUA72" s="685"/>
      <c r="KUB72" s="685"/>
      <c r="KUC72" s="685"/>
      <c r="KUD72" s="685"/>
      <c r="KUE72" s="685"/>
      <c r="KUF72" s="685"/>
      <c r="KUG72" s="685"/>
      <c r="KUH72" s="685"/>
      <c r="KUI72" s="685"/>
      <c r="KUJ72" s="685"/>
      <c r="KUK72" s="685"/>
      <c r="KUL72" s="685"/>
      <c r="KUM72" s="685"/>
      <c r="KUN72" s="685"/>
      <c r="KUO72" s="685"/>
      <c r="KUP72" s="685"/>
      <c r="KUQ72" s="685"/>
      <c r="KUR72" s="685"/>
      <c r="KUS72" s="685"/>
      <c r="KUT72" s="685"/>
      <c r="KUU72" s="685"/>
      <c r="KUV72" s="685"/>
      <c r="KUW72" s="685"/>
      <c r="KUX72" s="685"/>
      <c r="KUY72" s="685"/>
      <c r="KUZ72" s="685"/>
      <c r="KVA72" s="685"/>
      <c r="KVB72" s="685"/>
      <c r="KVC72" s="685"/>
      <c r="KVD72" s="685"/>
      <c r="KVE72" s="685"/>
      <c r="KVF72" s="685"/>
      <c r="KVG72" s="685"/>
      <c r="KVH72" s="685"/>
      <c r="KVI72" s="685"/>
      <c r="KVJ72" s="685"/>
      <c r="KVK72" s="685"/>
      <c r="KVL72" s="685"/>
      <c r="KVM72" s="685"/>
      <c r="KVN72" s="685"/>
      <c r="KVO72" s="685"/>
      <c r="KVP72" s="685"/>
      <c r="KVQ72" s="685"/>
      <c r="KVR72" s="685"/>
      <c r="KVS72" s="685"/>
      <c r="KVT72" s="685"/>
      <c r="KVU72" s="685"/>
      <c r="KVV72" s="685"/>
      <c r="KVW72" s="685"/>
      <c r="KVX72" s="685"/>
      <c r="KVY72" s="685"/>
      <c r="KVZ72" s="685"/>
      <c r="KWA72" s="685"/>
      <c r="KWB72" s="685"/>
      <c r="KWC72" s="685"/>
      <c r="KWD72" s="685"/>
      <c r="KWE72" s="685"/>
      <c r="KWF72" s="685"/>
      <c r="KWG72" s="685"/>
      <c r="KWH72" s="685"/>
      <c r="KWI72" s="685"/>
      <c r="KWJ72" s="685"/>
      <c r="KWK72" s="685"/>
      <c r="KWL72" s="685"/>
      <c r="KWM72" s="685"/>
      <c r="KWN72" s="685"/>
      <c r="KWO72" s="685"/>
      <c r="KWP72" s="685"/>
      <c r="KWQ72" s="685"/>
      <c r="KWR72" s="685"/>
      <c r="KWS72" s="685"/>
      <c r="KWT72" s="685"/>
      <c r="KWU72" s="685"/>
      <c r="KWV72" s="685"/>
      <c r="KWW72" s="685"/>
      <c r="KWX72" s="685"/>
      <c r="KWY72" s="685"/>
      <c r="KWZ72" s="685"/>
      <c r="KXA72" s="685"/>
      <c r="KXB72" s="685"/>
      <c r="KXC72" s="685"/>
      <c r="KXD72" s="685"/>
      <c r="KXE72" s="685"/>
      <c r="KXF72" s="685"/>
      <c r="KXG72" s="685"/>
      <c r="KXH72" s="685"/>
      <c r="KXI72" s="685"/>
      <c r="KXJ72" s="685"/>
      <c r="KXK72" s="685"/>
      <c r="KXL72" s="685"/>
      <c r="KXM72" s="685"/>
      <c r="KXN72" s="685"/>
      <c r="KXO72" s="685"/>
      <c r="KXP72" s="685"/>
      <c r="KXQ72" s="685"/>
      <c r="KXR72" s="685"/>
      <c r="KXS72" s="685"/>
      <c r="KXT72" s="685"/>
      <c r="KXU72" s="685"/>
      <c r="KXV72" s="685"/>
      <c r="KXW72" s="685"/>
      <c r="KXX72" s="685"/>
      <c r="KXY72" s="685"/>
      <c r="KXZ72" s="685"/>
      <c r="KYA72" s="685"/>
      <c r="KYB72" s="685"/>
      <c r="KYC72" s="685"/>
      <c r="KYD72" s="685"/>
      <c r="KYE72" s="685"/>
      <c r="KYF72" s="685"/>
      <c r="KYG72" s="685"/>
      <c r="KYH72" s="685"/>
      <c r="KYI72" s="685"/>
      <c r="KYJ72" s="685"/>
      <c r="KYK72" s="685"/>
      <c r="KYL72" s="685"/>
      <c r="KYM72" s="685"/>
      <c r="KYN72" s="685"/>
      <c r="KYO72" s="685"/>
      <c r="KYP72" s="685"/>
      <c r="KYQ72" s="685"/>
      <c r="KYR72" s="685"/>
      <c r="KYS72" s="685"/>
      <c r="KYT72" s="685"/>
      <c r="KYU72" s="685"/>
      <c r="KYV72" s="685"/>
      <c r="KYW72" s="685"/>
      <c r="KYX72" s="685"/>
      <c r="KYY72" s="685"/>
      <c r="KYZ72" s="685"/>
      <c r="KZA72" s="685"/>
      <c r="KZB72" s="685"/>
      <c r="KZC72" s="685"/>
      <c r="KZD72" s="685"/>
      <c r="KZE72" s="685"/>
      <c r="KZF72" s="685"/>
      <c r="KZG72" s="685"/>
      <c r="KZH72" s="685"/>
      <c r="KZI72" s="685"/>
      <c r="KZJ72" s="685"/>
      <c r="KZK72" s="685"/>
      <c r="KZL72" s="685"/>
      <c r="KZM72" s="685"/>
      <c r="KZN72" s="685"/>
      <c r="KZO72" s="685"/>
      <c r="KZP72" s="685"/>
      <c r="KZQ72" s="685"/>
      <c r="KZR72" s="685"/>
      <c r="KZS72" s="685"/>
      <c r="KZT72" s="685"/>
      <c r="KZU72" s="685"/>
      <c r="KZV72" s="685"/>
      <c r="KZW72" s="685"/>
      <c r="KZX72" s="685"/>
      <c r="KZY72" s="685"/>
      <c r="KZZ72" s="685"/>
      <c r="LAA72" s="685"/>
      <c r="LAB72" s="685"/>
      <c r="LAC72" s="685"/>
      <c r="LAD72" s="685"/>
      <c r="LAE72" s="685"/>
      <c r="LAF72" s="685"/>
      <c r="LAG72" s="685"/>
      <c r="LAH72" s="685"/>
      <c r="LAI72" s="685"/>
      <c r="LAJ72" s="685"/>
      <c r="LAK72" s="685"/>
      <c r="LAL72" s="685"/>
      <c r="LAM72" s="685"/>
      <c r="LAN72" s="685"/>
      <c r="LAO72" s="685"/>
      <c r="LAP72" s="685"/>
      <c r="LAQ72" s="685"/>
      <c r="LAR72" s="685"/>
      <c r="LAS72" s="685"/>
      <c r="LAT72" s="685"/>
      <c r="LAU72" s="685"/>
      <c r="LAV72" s="685"/>
      <c r="LAW72" s="685"/>
      <c r="LAX72" s="685"/>
      <c r="LAY72" s="685"/>
      <c r="LAZ72" s="685"/>
      <c r="LBA72" s="685"/>
      <c r="LBB72" s="685"/>
      <c r="LBC72" s="685"/>
      <c r="LBD72" s="685"/>
      <c r="LBE72" s="685"/>
      <c r="LBF72" s="685"/>
      <c r="LBG72" s="685"/>
      <c r="LBH72" s="685"/>
      <c r="LBI72" s="685"/>
      <c r="LBJ72" s="685"/>
      <c r="LBK72" s="685"/>
      <c r="LBL72" s="685"/>
      <c r="LBM72" s="685"/>
      <c r="LBN72" s="685"/>
      <c r="LBO72" s="685"/>
      <c r="LBP72" s="685"/>
      <c r="LBQ72" s="685"/>
      <c r="LBR72" s="685"/>
      <c r="LBS72" s="685"/>
      <c r="LBT72" s="685"/>
      <c r="LBU72" s="685"/>
      <c r="LBV72" s="685"/>
      <c r="LBW72" s="685"/>
      <c r="LBX72" s="685"/>
      <c r="LBY72" s="685"/>
      <c r="LBZ72" s="685"/>
      <c r="LCA72" s="685"/>
      <c r="LCB72" s="685"/>
      <c r="LCC72" s="685"/>
      <c r="LCD72" s="685"/>
      <c r="LCE72" s="685"/>
      <c r="LCF72" s="685"/>
      <c r="LCG72" s="685"/>
      <c r="LCH72" s="685"/>
      <c r="LCI72" s="685"/>
      <c r="LCJ72" s="685"/>
      <c r="LCK72" s="685"/>
      <c r="LCL72" s="685"/>
      <c r="LCM72" s="685"/>
      <c r="LCN72" s="685"/>
      <c r="LCO72" s="685"/>
      <c r="LCP72" s="685"/>
      <c r="LCQ72" s="685"/>
      <c r="LCR72" s="685"/>
      <c r="LCS72" s="685"/>
      <c r="LCT72" s="685"/>
      <c r="LCU72" s="685"/>
      <c r="LCV72" s="685"/>
      <c r="LCW72" s="685"/>
      <c r="LCX72" s="685"/>
      <c r="LCY72" s="685"/>
      <c r="LCZ72" s="685"/>
      <c r="LDA72" s="685"/>
      <c r="LDB72" s="685"/>
      <c r="LDC72" s="685"/>
      <c r="LDD72" s="685"/>
      <c r="LDE72" s="685"/>
      <c r="LDF72" s="685"/>
      <c r="LDG72" s="685"/>
      <c r="LDH72" s="685"/>
      <c r="LDI72" s="685"/>
      <c r="LDJ72" s="685"/>
      <c r="LDK72" s="685"/>
      <c r="LDL72" s="685"/>
      <c r="LDM72" s="685"/>
      <c r="LDN72" s="685"/>
      <c r="LDO72" s="685"/>
      <c r="LDP72" s="685"/>
      <c r="LDQ72" s="685"/>
      <c r="LDR72" s="685"/>
      <c r="LDS72" s="685"/>
      <c r="LDT72" s="685"/>
      <c r="LDU72" s="685"/>
      <c r="LDV72" s="685"/>
      <c r="LDW72" s="685"/>
      <c r="LDX72" s="685"/>
      <c r="LDY72" s="685"/>
      <c r="LDZ72" s="685"/>
      <c r="LEA72" s="685"/>
      <c r="LEB72" s="685"/>
      <c r="LEC72" s="685"/>
      <c r="LED72" s="685"/>
      <c r="LEE72" s="685"/>
      <c r="LEF72" s="685"/>
      <c r="LEG72" s="685"/>
      <c r="LEH72" s="685"/>
      <c r="LEI72" s="685"/>
      <c r="LEJ72" s="685"/>
      <c r="LEK72" s="685"/>
      <c r="LEL72" s="685"/>
      <c r="LEM72" s="685"/>
      <c r="LEN72" s="685"/>
      <c r="LEO72" s="685"/>
      <c r="LEP72" s="685"/>
      <c r="LEQ72" s="685"/>
      <c r="LER72" s="685"/>
      <c r="LES72" s="685"/>
      <c r="LET72" s="685"/>
      <c r="LEU72" s="685"/>
      <c r="LEV72" s="685"/>
      <c r="LEW72" s="685"/>
      <c r="LEX72" s="685"/>
      <c r="LEY72" s="685"/>
      <c r="LEZ72" s="685"/>
      <c r="LFA72" s="685"/>
      <c r="LFB72" s="685"/>
      <c r="LFC72" s="685"/>
      <c r="LFD72" s="685"/>
      <c r="LFE72" s="685"/>
      <c r="LFF72" s="685"/>
      <c r="LFG72" s="685"/>
      <c r="LFH72" s="685"/>
      <c r="LFI72" s="685"/>
      <c r="LFJ72" s="685"/>
      <c r="LFK72" s="685"/>
      <c r="LFL72" s="685"/>
      <c r="LFM72" s="685"/>
      <c r="LFN72" s="685"/>
      <c r="LFO72" s="685"/>
      <c r="LFP72" s="685"/>
      <c r="LFQ72" s="685"/>
      <c r="LFR72" s="685"/>
      <c r="LFS72" s="685"/>
      <c r="LFT72" s="685"/>
      <c r="LFU72" s="685"/>
      <c r="LFV72" s="685"/>
      <c r="LFW72" s="685"/>
      <c r="LFX72" s="685"/>
      <c r="LFY72" s="685"/>
      <c r="LFZ72" s="685"/>
      <c r="LGA72" s="685"/>
      <c r="LGB72" s="685"/>
      <c r="LGC72" s="685"/>
      <c r="LGD72" s="685"/>
      <c r="LGE72" s="685"/>
      <c r="LGF72" s="685"/>
      <c r="LGG72" s="685"/>
      <c r="LGH72" s="685"/>
      <c r="LGI72" s="685"/>
      <c r="LGJ72" s="685"/>
      <c r="LGK72" s="685"/>
      <c r="LGL72" s="685"/>
      <c r="LGM72" s="685"/>
      <c r="LGN72" s="685"/>
      <c r="LGO72" s="685"/>
      <c r="LGP72" s="685"/>
      <c r="LGQ72" s="685"/>
      <c r="LGR72" s="685"/>
      <c r="LGS72" s="685"/>
      <c r="LGT72" s="685"/>
      <c r="LGU72" s="685"/>
      <c r="LGV72" s="685"/>
      <c r="LGW72" s="685"/>
      <c r="LGX72" s="685"/>
      <c r="LGY72" s="685"/>
      <c r="LGZ72" s="685"/>
      <c r="LHA72" s="685"/>
      <c r="LHB72" s="685"/>
      <c r="LHC72" s="685"/>
      <c r="LHD72" s="685"/>
      <c r="LHE72" s="685"/>
      <c r="LHF72" s="685"/>
      <c r="LHG72" s="685"/>
      <c r="LHH72" s="685"/>
      <c r="LHI72" s="685"/>
      <c r="LHJ72" s="685"/>
      <c r="LHK72" s="685"/>
      <c r="LHL72" s="685"/>
      <c r="LHM72" s="685"/>
      <c r="LHN72" s="685"/>
      <c r="LHO72" s="685"/>
      <c r="LHP72" s="685"/>
      <c r="LHQ72" s="685"/>
      <c r="LHR72" s="685"/>
      <c r="LHS72" s="685"/>
      <c r="LHT72" s="685"/>
      <c r="LHU72" s="685"/>
      <c r="LHV72" s="685"/>
      <c r="LHW72" s="685"/>
      <c r="LHX72" s="685"/>
      <c r="LHY72" s="685"/>
      <c r="LHZ72" s="685"/>
      <c r="LIA72" s="685"/>
      <c r="LIB72" s="685"/>
      <c r="LIC72" s="685"/>
      <c r="LID72" s="685"/>
      <c r="LIE72" s="685"/>
      <c r="LIF72" s="685"/>
      <c r="LIG72" s="685"/>
      <c r="LIH72" s="685"/>
      <c r="LII72" s="685"/>
      <c r="LIJ72" s="685"/>
      <c r="LIK72" s="685"/>
      <c r="LIL72" s="685"/>
      <c r="LIM72" s="685"/>
      <c r="LIN72" s="685"/>
      <c r="LIO72" s="685"/>
      <c r="LIP72" s="685"/>
      <c r="LIQ72" s="685"/>
      <c r="LIR72" s="685"/>
      <c r="LIS72" s="685"/>
      <c r="LIT72" s="685"/>
      <c r="LIU72" s="685"/>
      <c r="LIV72" s="685"/>
      <c r="LIW72" s="685"/>
      <c r="LIX72" s="685"/>
      <c r="LIY72" s="685"/>
      <c r="LIZ72" s="685"/>
      <c r="LJA72" s="685"/>
      <c r="LJB72" s="685"/>
      <c r="LJC72" s="685"/>
      <c r="LJD72" s="685"/>
      <c r="LJE72" s="685"/>
      <c r="LJF72" s="685"/>
      <c r="LJG72" s="685"/>
      <c r="LJH72" s="685"/>
      <c r="LJI72" s="685"/>
      <c r="LJJ72" s="685"/>
      <c r="LJK72" s="685"/>
      <c r="LJL72" s="685"/>
      <c r="LJM72" s="685"/>
      <c r="LJN72" s="685"/>
      <c r="LJO72" s="685"/>
      <c r="LJP72" s="685"/>
      <c r="LJQ72" s="685"/>
      <c r="LJR72" s="685"/>
      <c r="LJS72" s="685"/>
      <c r="LJT72" s="685"/>
      <c r="LJU72" s="685"/>
      <c r="LJV72" s="685"/>
      <c r="LJW72" s="685"/>
      <c r="LJX72" s="685"/>
      <c r="LJY72" s="685"/>
      <c r="LJZ72" s="685"/>
      <c r="LKA72" s="685"/>
      <c r="LKB72" s="685"/>
      <c r="LKC72" s="685"/>
      <c r="LKD72" s="685"/>
      <c r="LKE72" s="685"/>
      <c r="LKF72" s="685"/>
      <c r="LKG72" s="685"/>
      <c r="LKH72" s="685"/>
      <c r="LKI72" s="685"/>
      <c r="LKJ72" s="685"/>
      <c r="LKK72" s="685"/>
      <c r="LKL72" s="685"/>
      <c r="LKM72" s="685"/>
      <c r="LKN72" s="685"/>
      <c r="LKO72" s="685"/>
      <c r="LKP72" s="685"/>
      <c r="LKQ72" s="685"/>
      <c r="LKR72" s="685"/>
      <c r="LKS72" s="685"/>
      <c r="LKT72" s="685"/>
      <c r="LKU72" s="685"/>
      <c r="LKV72" s="685"/>
      <c r="LKW72" s="685"/>
      <c r="LKX72" s="685"/>
      <c r="LKY72" s="685"/>
      <c r="LKZ72" s="685"/>
      <c r="LLA72" s="685"/>
      <c r="LLB72" s="685"/>
      <c r="LLC72" s="685"/>
      <c r="LLD72" s="685"/>
      <c r="LLE72" s="685"/>
      <c r="LLF72" s="685"/>
      <c r="LLG72" s="685"/>
      <c r="LLH72" s="685"/>
      <c r="LLI72" s="685"/>
      <c r="LLJ72" s="685"/>
      <c r="LLK72" s="685"/>
      <c r="LLL72" s="685"/>
      <c r="LLM72" s="685"/>
      <c r="LLN72" s="685"/>
      <c r="LLO72" s="685"/>
      <c r="LLP72" s="685"/>
      <c r="LLQ72" s="685"/>
      <c r="LLR72" s="685"/>
      <c r="LLS72" s="685"/>
      <c r="LLT72" s="685"/>
      <c r="LLU72" s="685"/>
      <c r="LLV72" s="685"/>
      <c r="LLW72" s="685"/>
      <c r="LLX72" s="685"/>
      <c r="LLY72" s="685"/>
      <c r="LLZ72" s="685"/>
      <c r="LMA72" s="685"/>
      <c r="LMB72" s="685"/>
      <c r="LMC72" s="685"/>
      <c r="LMD72" s="685"/>
      <c r="LME72" s="685"/>
      <c r="LMF72" s="685"/>
      <c r="LMG72" s="685"/>
      <c r="LMH72" s="685"/>
      <c r="LMI72" s="685"/>
      <c r="LMJ72" s="685"/>
      <c r="LMK72" s="685"/>
      <c r="LML72" s="685"/>
      <c r="LMM72" s="685"/>
      <c r="LMN72" s="685"/>
      <c r="LMO72" s="685"/>
      <c r="LMP72" s="685"/>
      <c r="LMQ72" s="685"/>
      <c r="LMR72" s="685"/>
      <c r="LMS72" s="685"/>
      <c r="LMT72" s="685"/>
      <c r="LMU72" s="685"/>
      <c r="LMV72" s="685"/>
      <c r="LMW72" s="685"/>
      <c r="LMX72" s="685"/>
      <c r="LMY72" s="685"/>
      <c r="LMZ72" s="685"/>
      <c r="LNA72" s="685"/>
      <c r="LNB72" s="685"/>
      <c r="LNC72" s="685"/>
      <c r="LND72" s="685"/>
      <c r="LNE72" s="685"/>
      <c r="LNF72" s="685"/>
      <c r="LNG72" s="685"/>
      <c r="LNH72" s="685"/>
      <c r="LNI72" s="685"/>
      <c r="LNJ72" s="685"/>
      <c r="LNK72" s="685"/>
      <c r="LNL72" s="685"/>
      <c r="LNM72" s="685"/>
      <c r="LNN72" s="685"/>
      <c r="LNO72" s="685"/>
      <c r="LNP72" s="685"/>
      <c r="LNQ72" s="685"/>
      <c r="LNR72" s="685"/>
      <c r="LNS72" s="685"/>
      <c r="LNT72" s="685"/>
      <c r="LNU72" s="685"/>
      <c r="LNV72" s="685"/>
      <c r="LNW72" s="685"/>
      <c r="LNX72" s="685"/>
      <c r="LNY72" s="685"/>
      <c r="LNZ72" s="685"/>
      <c r="LOA72" s="685"/>
      <c r="LOB72" s="685"/>
      <c r="LOC72" s="685"/>
      <c r="LOD72" s="685"/>
      <c r="LOE72" s="685"/>
      <c r="LOF72" s="685"/>
      <c r="LOG72" s="685"/>
      <c r="LOH72" s="685"/>
      <c r="LOI72" s="685"/>
      <c r="LOJ72" s="685"/>
      <c r="LOK72" s="685"/>
      <c r="LOL72" s="685"/>
      <c r="LOM72" s="685"/>
      <c r="LON72" s="685"/>
      <c r="LOO72" s="685"/>
      <c r="LOP72" s="685"/>
      <c r="LOQ72" s="685"/>
      <c r="LOR72" s="685"/>
      <c r="LOS72" s="685"/>
      <c r="LOT72" s="685"/>
      <c r="LOU72" s="685"/>
      <c r="LOV72" s="685"/>
      <c r="LOW72" s="685"/>
      <c r="LOX72" s="685"/>
      <c r="LOY72" s="685"/>
      <c r="LOZ72" s="685"/>
      <c r="LPA72" s="685"/>
      <c r="LPB72" s="685"/>
      <c r="LPC72" s="685"/>
      <c r="LPD72" s="685"/>
      <c r="LPE72" s="685"/>
      <c r="LPF72" s="685"/>
      <c r="LPG72" s="685"/>
      <c r="LPH72" s="685"/>
      <c r="LPI72" s="685"/>
      <c r="LPJ72" s="685"/>
      <c r="LPK72" s="685"/>
      <c r="LPL72" s="685"/>
      <c r="LPM72" s="685"/>
      <c r="LPN72" s="685"/>
      <c r="LPO72" s="685"/>
      <c r="LPP72" s="685"/>
      <c r="LPQ72" s="685"/>
      <c r="LPR72" s="685"/>
      <c r="LPS72" s="685"/>
      <c r="LPT72" s="685"/>
      <c r="LPU72" s="685"/>
      <c r="LPV72" s="685"/>
      <c r="LPW72" s="685"/>
      <c r="LPX72" s="685"/>
      <c r="LPY72" s="685"/>
      <c r="LPZ72" s="685"/>
      <c r="LQA72" s="685"/>
      <c r="LQB72" s="685"/>
      <c r="LQC72" s="685"/>
      <c r="LQD72" s="685"/>
      <c r="LQE72" s="685"/>
      <c r="LQF72" s="685"/>
      <c r="LQG72" s="685"/>
      <c r="LQH72" s="685"/>
      <c r="LQI72" s="685"/>
      <c r="LQJ72" s="685"/>
      <c r="LQK72" s="685"/>
      <c r="LQL72" s="685"/>
      <c r="LQM72" s="685"/>
      <c r="LQN72" s="685"/>
      <c r="LQO72" s="685"/>
      <c r="LQP72" s="685"/>
      <c r="LQQ72" s="685"/>
      <c r="LQR72" s="685"/>
      <c r="LQS72" s="685"/>
      <c r="LQT72" s="685"/>
      <c r="LQU72" s="685"/>
      <c r="LQV72" s="685"/>
      <c r="LQW72" s="685"/>
      <c r="LQX72" s="685"/>
      <c r="LQY72" s="685"/>
      <c r="LQZ72" s="685"/>
      <c r="LRA72" s="685"/>
      <c r="LRB72" s="685"/>
      <c r="LRC72" s="685"/>
      <c r="LRD72" s="685"/>
      <c r="LRE72" s="685"/>
      <c r="LRF72" s="685"/>
      <c r="LRG72" s="685"/>
      <c r="LRH72" s="685"/>
      <c r="LRI72" s="685"/>
      <c r="LRJ72" s="685"/>
      <c r="LRK72" s="685"/>
      <c r="LRL72" s="685"/>
      <c r="LRM72" s="685"/>
      <c r="LRN72" s="685"/>
      <c r="LRO72" s="685"/>
      <c r="LRP72" s="685"/>
      <c r="LRQ72" s="685"/>
      <c r="LRR72" s="685"/>
      <c r="LRS72" s="685"/>
      <c r="LRT72" s="685"/>
      <c r="LRU72" s="685"/>
      <c r="LRV72" s="685"/>
      <c r="LRW72" s="685"/>
      <c r="LRX72" s="685"/>
      <c r="LRY72" s="685"/>
      <c r="LRZ72" s="685"/>
      <c r="LSA72" s="685"/>
      <c r="LSB72" s="685"/>
      <c r="LSC72" s="685"/>
      <c r="LSD72" s="685"/>
      <c r="LSE72" s="685"/>
      <c r="LSF72" s="685"/>
      <c r="LSG72" s="685"/>
      <c r="LSH72" s="685"/>
      <c r="LSI72" s="685"/>
      <c r="LSJ72" s="685"/>
      <c r="LSK72" s="685"/>
      <c r="LSL72" s="685"/>
      <c r="LSM72" s="685"/>
      <c r="LSN72" s="685"/>
      <c r="LSO72" s="685"/>
      <c r="LSP72" s="685"/>
      <c r="LSQ72" s="685"/>
      <c r="LSR72" s="685"/>
      <c r="LSS72" s="685"/>
      <c r="LST72" s="685"/>
      <c r="LSU72" s="685"/>
      <c r="LSV72" s="685"/>
      <c r="LSW72" s="685"/>
      <c r="LSX72" s="685"/>
      <c r="LSY72" s="685"/>
      <c r="LSZ72" s="685"/>
      <c r="LTA72" s="685"/>
      <c r="LTB72" s="685"/>
      <c r="LTC72" s="685"/>
      <c r="LTD72" s="685"/>
      <c r="LTE72" s="685"/>
      <c r="LTF72" s="685"/>
      <c r="LTG72" s="685"/>
      <c r="LTH72" s="685"/>
      <c r="LTI72" s="685"/>
      <c r="LTJ72" s="685"/>
      <c r="LTK72" s="685"/>
      <c r="LTL72" s="685"/>
      <c r="LTM72" s="685"/>
      <c r="LTN72" s="685"/>
      <c r="LTO72" s="685"/>
      <c r="LTP72" s="685"/>
      <c r="LTQ72" s="685"/>
      <c r="LTR72" s="685"/>
      <c r="LTS72" s="685"/>
      <c r="LTT72" s="685"/>
      <c r="LTU72" s="685"/>
      <c r="LTV72" s="685"/>
      <c r="LTW72" s="685"/>
      <c r="LTX72" s="685"/>
      <c r="LTY72" s="685"/>
      <c r="LTZ72" s="685"/>
      <c r="LUA72" s="685"/>
      <c r="LUB72" s="685"/>
      <c r="LUC72" s="685"/>
      <c r="LUD72" s="685"/>
      <c r="LUE72" s="685"/>
      <c r="LUF72" s="685"/>
      <c r="LUG72" s="685"/>
      <c r="LUH72" s="685"/>
      <c r="LUI72" s="685"/>
      <c r="LUJ72" s="685"/>
      <c r="LUK72" s="685"/>
      <c r="LUL72" s="685"/>
      <c r="LUM72" s="685"/>
      <c r="LUN72" s="685"/>
      <c r="LUO72" s="685"/>
      <c r="LUP72" s="685"/>
      <c r="LUQ72" s="685"/>
      <c r="LUR72" s="685"/>
      <c r="LUS72" s="685"/>
      <c r="LUT72" s="685"/>
      <c r="LUU72" s="685"/>
      <c r="LUV72" s="685"/>
      <c r="LUW72" s="685"/>
      <c r="LUX72" s="685"/>
      <c r="LUY72" s="685"/>
      <c r="LUZ72" s="685"/>
      <c r="LVA72" s="685"/>
      <c r="LVB72" s="685"/>
      <c r="LVC72" s="685"/>
      <c r="LVD72" s="685"/>
      <c r="LVE72" s="685"/>
      <c r="LVF72" s="685"/>
      <c r="LVG72" s="685"/>
      <c r="LVH72" s="685"/>
      <c r="LVI72" s="685"/>
      <c r="LVJ72" s="685"/>
      <c r="LVK72" s="685"/>
      <c r="LVL72" s="685"/>
      <c r="LVM72" s="685"/>
      <c r="LVN72" s="685"/>
      <c r="LVO72" s="685"/>
      <c r="LVP72" s="685"/>
      <c r="LVQ72" s="685"/>
      <c r="LVR72" s="685"/>
      <c r="LVS72" s="685"/>
      <c r="LVT72" s="685"/>
      <c r="LVU72" s="685"/>
      <c r="LVV72" s="685"/>
      <c r="LVW72" s="685"/>
      <c r="LVX72" s="685"/>
      <c r="LVY72" s="685"/>
      <c r="LVZ72" s="685"/>
      <c r="LWA72" s="685"/>
      <c r="LWB72" s="685"/>
      <c r="LWC72" s="685"/>
      <c r="LWD72" s="685"/>
      <c r="LWE72" s="685"/>
      <c r="LWF72" s="685"/>
      <c r="LWG72" s="685"/>
      <c r="LWH72" s="685"/>
      <c r="LWI72" s="685"/>
      <c r="LWJ72" s="685"/>
      <c r="LWK72" s="685"/>
      <c r="LWL72" s="685"/>
      <c r="LWM72" s="685"/>
      <c r="LWN72" s="685"/>
      <c r="LWO72" s="685"/>
      <c r="LWP72" s="685"/>
      <c r="LWQ72" s="685"/>
      <c r="LWR72" s="685"/>
      <c r="LWS72" s="685"/>
      <c r="LWT72" s="685"/>
      <c r="LWU72" s="685"/>
      <c r="LWV72" s="685"/>
      <c r="LWW72" s="685"/>
      <c r="LWX72" s="685"/>
      <c r="LWY72" s="685"/>
      <c r="LWZ72" s="685"/>
      <c r="LXA72" s="685"/>
      <c r="LXB72" s="685"/>
      <c r="LXC72" s="685"/>
      <c r="LXD72" s="685"/>
      <c r="LXE72" s="685"/>
      <c r="LXF72" s="685"/>
      <c r="LXG72" s="685"/>
      <c r="LXH72" s="685"/>
      <c r="LXI72" s="685"/>
      <c r="LXJ72" s="685"/>
      <c r="LXK72" s="685"/>
      <c r="LXL72" s="685"/>
      <c r="LXM72" s="685"/>
      <c r="LXN72" s="685"/>
      <c r="LXO72" s="685"/>
      <c r="LXP72" s="685"/>
      <c r="LXQ72" s="685"/>
      <c r="LXR72" s="685"/>
      <c r="LXS72" s="685"/>
      <c r="LXT72" s="685"/>
      <c r="LXU72" s="685"/>
      <c r="LXV72" s="685"/>
      <c r="LXW72" s="685"/>
      <c r="LXX72" s="685"/>
      <c r="LXY72" s="685"/>
      <c r="LXZ72" s="685"/>
      <c r="LYA72" s="685"/>
      <c r="LYB72" s="685"/>
      <c r="LYC72" s="685"/>
      <c r="LYD72" s="685"/>
      <c r="LYE72" s="685"/>
      <c r="LYF72" s="685"/>
      <c r="LYG72" s="685"/>
      <c r="LYH72" s="685"/>
      <c r="LYI72" s="685"/>
      <c r="LYJ72" s="685"/>
      <c r="LYK72" s="685"/>
      <c r="LYL72" s="685"/>
      <c r="LYM72" s="685"/>
      <c r="LYN72" s="685"/>
      <c r="LYO72" s="685"/>
      <c r="LYP72" s="685"/>
      <c r="LYQ72" s="685"/>
      <c r="LYR72" s="685"/>
      <c r="LYS72" s="685"/>
      <c r="LYT72" s="685"/>
      <c r="LYU72" s="685"/>
      <c r="LYV72" s="685"/>
      <c r="LYW72" s="685"/>
      <c r="LYX72" s="685"/>
      <c r="LYY72" s="685"/>
      <c r="LYZ72" s="685"/>
      <c r="LZA72" s="685"/>
      <c r="LZB72" s="685"/>
      <c r="LZC72" s="685"/>
      <c r="LZD72" s="685"/>
      <c r="LZE72" s="685"/>
      <c r="LZF72" s="685"/>
      <c r="LZG72" s="685"/>
      <c r="LZH72" s="685"/>
      <c r="LZI72" s="685"/>
      <c r="LZJ72" s="685"/>
      <c r="LZK72" s="685"/>
      <c r="LZL72" s="685"/>
      <c r="LZM72" s="685"/>
      <c r="LZN72" s="685"/>
      <c r="LZO72" s="685"/>
      <c r="LZP72" s="685"/>
      <c r="LZQ72" s="685"/>
      <c r="LZR72" s="685"/>
      <c r="LZS72" s="685"/>
      <c r="LZT72" s="685"/>
      <c r="LZU72" s="685"/>
      <c r="LZV72" s="685"/>
      <c r="LZW72" s="685"/>
      <c r="LZX72" s="685"/>
      <c r="LZY72" s="685"/>
      <c r="LZZ72" s="685"/>
      <c r="MAA72" s="685"/>
      <c r="MAB72" s="685"/>
      <c r="MAC72" s="685"/>
      <c r="MAD72" s="685"/>
      <c r="MAE72" s="685"/>
      <c r="MAF72" s="685"/>
      <c r="MAG72" s="685"/>
      <c r="MAH72" s="685"/>
      <c r="MAI72" s="685"/>
      <c r="MAJ72" s="685"/>
      <c r="MAK72" s="685"/>
      <c r="MAL72" s="685"/>
      <c r="MAM72" s="685"/>
      <c r="MAN72" s="685"/>
      <c r="MAO72" s="685"/>
      <c r="MAP72" s="685"/>
      <c r="MAQ72" s="685"/>
      <c r="MAR72" s="685"/>
      <c r="MAS72" s="685"/>
      <c r="MAT72" s="685"/>
      <c r="MAU72" s="685"/>
      <c r="MAV72" s="685"/>
      <c r="MAW72" s="685"/>
      <c r="MAX72" s="685"/>
      <c r="MAY72" s="685"/>
      <c r="MAZ72" s="685"/>
      <c r="MBA72" s="685"/>
      <c r="MBB72" s="685"/>
      <c r="MBC72" s="685"/>
      <c r="MBD72" s="685"/>
      <c r="MBE72" s="685"/>
      <c r="MBF72" s="685"/>
      <c r="MBG72" s="685"/>
      <c r="MBH72" s="685"/>
      <c r="MBI72" s="685"/>
      <c r="MBJ72" s="685"/>
      <c r="MBK72" s="685"/>
      <c r="MBL72" s="685"/>
      <c r="MBM72" s="685"/>
      <c r="MBN72" s="685"/>
      <c r="MBO72" s="685"/>
      <c r="MBP72" s="685"/>
      <c r="MBQ72" s="685"/>
      <c r="MBR72" s="685"/>
      <c r="MBS72" s="685"/>
      <c r="MBT72" s="685"/>
      <c r="MBU72" s="685"/>
      <c r="MBV72" s="685"/>
      <c r="MBW72" s="685"/>
      <c r="MBX72" s="685"/>
      <c r="MBY72" s="685"/>
      <c r="MBZ72" s="685"/>
      <c r="MCA72" s="685"/>
      <c r="MCB72" s="685"/>
      <c r="MCC72" s="685"/>
      <c r="MCD72" s="685"/>
      <c r="MCE72" s="685"/>
      <c r="MCF72" s="685"/>
      <c r="MCG72" s="685"/>
      <c r="MCH72" s="685"/>
      <c r="MCI72" s="685"/>
      <c r="MCJ72" s="685"/>
      <c r="MCK72" s="685"/>
      <c r="MCL72" s="685"/>
      <c r="MCM72" s="685"/>
      <c r="MCN72" s="685"/>
      <c r="MCO72" s="685"/>
      <c r="MCP72" s="685"/>
      <c r="MCQ72" s="685"/>
      <c r="MCR72" s="685"/>
      <c r="MCS72" s="685"/>
      <c r="MCT72" s="685"/>
      <c r="MCU72" s="685"/>
      <c r="MCV72" s="685"/>
      <c r="MCW72" s="685"/>
      <c r="MCX72" s="685"/>
      <c r="MCY72" s="685"/>
      <c r="MCZ72" s="685"/>
      <c r="MDA72" s="685"/>
      <c r="MDB72" s="685"/>
      <c r="MDC72" s="685"/>
      <c r="MDD72" s="685"/>
      <c r="MDE72" s="685"/>
      <c r="MDF72" s="685"/>
      <c r="MDG72" s="685"/>
      <c r="MDH72" s="685"/>
      <c r="MDI72" s="685"/>
      <c r="MDJ72" s="685"/>
      <c r="MDK72" s="685"/>
      <c r="MDL72" s="685"/>
      <c r="MDM72" s="685"/>
      <c r="MDN72" s="685"/>
      <c r="MDO72" s="685"/>
      <c r="MDP72" s="685"/>
      <c r="MDQ72" s="685"/>
      <c r="MDR72" s="685"/>
      <c r="MDS72" s="685"/>
      <c r="MDT72" s="685"/>
      <c r="MDU72" s="685"/>
      <c r="MDV72" s="685"/>
      <c r="MDW72" s="685"/>
      <c r="MDX72" s="685"/>
      <c r="MDY72" s="685"/>
      <c r="MDZ72" s="685"/>
      <c r="MEA72" s="685"/>
      <c r="MEB72" s="685"/>
      <c r="MEC72" s="685"/>
      <c r="MED72" s="685"/>
      <c r="MEE72" s="685"/>
      <c r="MEF72" s="685"/>
      <c r="MEG72" s="685"/>
      <c r="MEH72" s="685"/>
      <c r="MEI72" s="685"/>
      <c r="MEJ72" s="685"/>
      <c r="MEK72" s="685"/>
      <c r="MEL72" s="685"/>
      <c r="MEM72" s="685"/>
      <c r="MEN72" s="685"/>
      <c r="MEO72" s="685"/>
      <c r="MEP72" s="685"/>
      <c r="MEQ72" s="685"/>
      <c r="MER72" s="685"/>
      <c r="MES72" s="685"/>
      <c r="MET72" s="685"/>
      <c r="MEU72" s="685"/>
      <c r="MEV72" s="685"/>
      <c r="MEW72" s="685"/>
      <c r="MEX72" s="685"/>
      <c r="MEY72" s="685"/>
      <c r="MEZ72" s="685"/>
      <c r="MFA72" s="685"/>
      <c r="MFB72" s="685"/>
      <c r="MFC72" s="685"/>
      <c r="MFD72" s="685"/>
      <c r="MFE72" s="685"/>
      <c r="MFF72" s="685"/>
      <c r="MFG72" s="685"/>
      <c r="MFH72" s="685"/>
      <c r="MFI72" s="685"/>
      <c r="MFJ72" s="685"/>
      <c r="MFK72" s="685"/>
      <c r="MFL72" s="685"/>
      <c r="MFM72" s="685"/>
      <c r="MFN72" s="685"/>
      <c r="MFO72" s="685"/>
      <c r="MFP72" s="685"/>
      <c r="MFQ72" s="685"/>
      <c r="MFR72" s="685"/>
      <c r="MFS72" s="685"/>
      <c r="MFT72" s="685"/>
      <c r="MFU72" s="685"/>
      <c r="MFV72" s="685"/>
      <c r="MFW72" s="685"/>
      <c r="MFX72" s="685"/>
      <c r="MFY72" s="685"/>
      <c r="MFZ72" s="685"/>
      <c r="MGA72" s="685"/>
      <c r="MGB72" s="685"/>
      <c r="MGC72" s="685"/>
      <c r="MGD72" s="685"/>
      <c r="MGE72" s="685"/>
      <c r="MGF72" s="685"/>
      <c r="MGG72" s="685"/>
      <c r="MGH72" s="685"/>
      <c r="MGI72" s="685"/>
      <c r="MGJ72" s="685"/>
      <c r="MGK72" s="685"/>
      <c r="MGL72" s="685"/>
      <c r="MGM72" s="685"/>
      <c r="MGN72" s="685"/>
      <c r="MGO72" s="685"/>
      <c r="MGP72" s="685"/>
      <c r="MGQ72" s="685"/>
      <c r="MGR72" s="685"/>
      <c r="MGS72" s="685"/>
      <c r="MGT72" s="685"/>
      <c r="MGU72" s="685"/>
      <c r="MGV72" s="685"/>
      <c r="MGW72" s="685"/>
      <c r="MGX72" s="685"/>
      <c r="MGY72" s="685"/>
      <c r="MGZ72" s="685"/>
      <c r="MHA72" s="685"/>
      <c r="MHB72" s="685"/>
      <c r="MHC72" s="685"/>
      <c r="MHD72" s="685"/>
      <c r="MHE72" s="685"/>
      <c r="MHF72" s="685"/>
      <c r="MHG72" s="685"/>
      <c r="MHH72" s="685"/>
      <c r="MHI72" s="685"/>
      <c r="MHJ72" s="685"/>
      <c r="MHK72" s="685"/>
      <c r="MHL72" s="685"/>
      <c r="MHM72" s="685"/>
      <c r="MHN72" s="685"/>
      <c r="MHO72" s="685"/>
      <c r="MHP72" s="685"/>
      <c r="MHQ72" s="685"/>
      <c r="MHR72" s="685"/>
      <c r="MHS72" s="685"/>
      <c r="MHT72" s="685"/>
      <c r="MHU72" s="685"/>
      <c r="MHV72" s="685"/>
      <c r="MHW72" s="685"/>
      <c r="MHX72" s="685"/>
      <c r="MHY72" s="685"/>
      <c r="MHZ72" s="685"/>
      <c r="MIA72" s="685"/>
      <c r="MIB72" s="685"/>
      <c r="MIC72" s="685"/>
      <c r="MID72" s="685"/>
      <c r="MIE72" s="685"/>
      <c r="MIF72" s="685"/>
      <c r="MIG72" s="685"/>
      <c r="MIH72" s="685"/>
      <c r="MII72" s="685"/>
      <c r="MIJ72" s="685"/>
      <c r="MIK72" s="685"/>
      <c r="MIL72" s="685"/>
      <c r="MIM72" s="685"/>
      <c r="MIN72" s="685"/>
      <c r="MIO72" s="685"/>
      <c r="MIP72" s="685"/>
      <c r="MIQ72" s="685"/>
      <c r="MIR72" s="685"/>
      <c r="MIS72" s="685"/>
      <c r="MIT72" s="685"/>
      <c r="MIU72" s="685"/>
      <c r="MIV72" s="685"/>
      <c r="MIW72" s="685"/>
      <c r="MIX72" s="685"/>
      <c r="MIY72" s="685"/>
      <c r="MIZ72" s="685"/>
      <c r="MJA72" s="685"/>
      <c r="MJB72" s="685"/>
      <c r="MJC72" s="685"/>
      <c r="MJD72" s="685"/>
      <c r="MJE72" s="685"/>
      <c r="MJF72" s="685"/>
      <c r="MJG72" s="685"/>
      <c r="MJH72" s="685"/>
      <c r="MJI72" s="685"/>
      <c r="MJJ72" s="685"/>
      <c r="MJK72" s="685"/>
      <c r="MJL72" s="685"/>
      <c r="MJM72" s="685"/>
      <c r="MJN72" s="685"/>
      <c r="MJO72" s="685"/>
      <c r="MJP72" s="685"/>
      <c r="MJQ72" s="685"/>
      <c r="MJR72" s="685"/>
      <c r="MJS72" s="685"/>
      <c r="MJT72" s="685"/>
      <c r="MJU72" s="685"/>
      <c r="MJV72" s="685"/>
      <c r="MJW72" s="685"/>
      <c r="MJX72" s="685"/>
      <c r="MJY72" s="685"/>
      <c r="MJZ72" s="685"/>
      <c r="MKA72" s="685"/>
      <c r="MKB72" s="685"/>
      <c r="MKC72" s="685"/>
      <c r="MKD72" s="685"/>
      <c r="MKE72" s="685"/>
      <c r="MKF72" s="685"/>
      <c r="MKG72" s="685"/>
      <c r="MKH72" s="685"/>
      <c r="MKI72" s="685"/>
      <c r="MKJ72" s="685"/>
      <c r="MKK72" s="685"/>
      <c r="MKL72" s="685"/>
      <c r="MKM72" s="685"/>
      <c r="MKN72" s="685"/>
      <c r="MKO72" s="685"/>
      <c r="MKP72" s="685"/>
      <c r="MKQ72" s="685"/>
      <c r="MKR72" s="685"/>
      <c r="MKS72" s="685"/>
      <c r="MKT72" s="685"/>
      <c r="MKU72" s="685"/>
      <c r="MKV72" s="685"/>
      <c r="MKW72" s="685"/>
      <c r="MKX72" s="685"/>
      <c r="MKY72" s="685"/>
      <c r="MKZ72" s="685"/>
      <c r="MLA72" s="685"/>
      <c r="MLB72" s="685"/>
      <c r="MLC72" s="685"/>
      <c r="MLD72" s="685"/>
      <c r="MLE72" s="685"/>
      <c r="MLF72" s="685"/>
      <c r="MLG72" s="685"/>
      <c r="MLH72" s="685"/>
      <c r="MLI72" s="685"/>
      <c r="MLJ72" s="685"/>
      <c r="MLK72" s="685"/>
      <c r="MLL72" s="685"/>
      <c r="MLM72" s="685"/>
      <c r="MLN72" s="685"/>
      <c r="MLO72" s="685"/>
      <c r="MLP72" s="685"/>
      <c r="MLQ72" s="685"/>
      <c r="MLR72" s="685"/>
      <c r="MLS72" s="685"/>
      <c r="MLT72" s="685"/>
      <c r="MLU72" s="685"/>
      <c r="MLV72" s="685"/>
      <c r="MLW72" s="685"/>
      <c r="MLX72" s="685"/>
      <c r="MLY72" s="685"/>
      <c r="MLZ72" s="685"/>
      <c r="MMA72" s="685"/>
      <c r="MMB72" s="685"/>
      <c r="MMC72" s="685"/>
      <c r="MMD72" s="685"/>
      <c r="MME72" s="685"/>
      <c r="MMF72" s="685"/>
      <c r="MMG72" s="685"/>
      <c r="MMH72" s="685"/>
      <c r="MMI72" s="685"/>
      <c r="MMJ72" s="685"/>
      <c r="MMK72" s="685"/>
      <c r="MML72" s="685"/>
      <c r="MMM72" s="685"/>
      <c r="MMN72" s="685"/>
      <c r="MMO72" s="685"/>
      <c r="MMP72" s="685"/>
      <c r="MMQ72" s="685"/>
      <c r="MMR72" s="685"/>
      <c r="MMS72" s="685"/>
      <c r="MMT72" s="685"/>
      <c r="MMU72" s="685"/>
      <c r="MMV72" s="685"/>
      <c r="MMW72" s="685"/>
      <c r="MMX72" s="685"/>
      <c r="MMY72" s="685"/>
      <c r="MMZ72" s="685"/>
      <c r="MNA72" s="685"/>
      <c r="MNB72" s="685"/>
      <c r="MNC72" s="685"/>
      <c r="MND72" s="685"/>
      <c r="MNE72" s="685"/>
      <c r="MNF72" s="685"/>
      <c r="MNG72" s="685"/>
      <c r="MNH72" s="685"/>
      <c r="MNI72" s="685"/>
      <c r="MNJ72" s="685"/>
      <c r="MNK72" s="685"/>
      <c r="MNL72" s="685"/>
      <c r="MNM72" s="685"/>
      <c r="MNN72" s="685"/>
      <c r="MNO72" s="685"/>
      <c r="MNP72" s="685"/>
      <c r="MNQ72" s="685"/>
      <c r="MNR72" s="685"/>
      <c r="MNS72" s="685"/>
      <c r="MNT72" s="685"/>
      <c r="MNU72" s="685"/>
      <c r="MNV72" s="685"/>
      <c r="MNW72" s="685"/>
      <c r="MNX72" s="685"/>
      <c r="MNY72" s="685"/>
      <c r="MNZ72" s="685"/>
      <c r="MOA72" s="685"/>
      <c r="MOB72" s="685"/>
      <c r="MOC72" s="685"/>
      <c r="MOD72" s="685"/>
      <c r="MOE72" s="685"/>
      <c r="MOF72" s="685"/>
      <c r="MOG72" s="685"/>
      <c r="MOH72" s="685"/>
      <c r="MOI72" s="685"/>
      <c r="MOJ72" s="685"/>
      <c r="MOK72" s="685"/>
      <c r="MOL72" s="685"/>
      <c r="MOM72" s="685"/>
      <c r="MON72" s="685"/>
      <c r="MOO72" s="685"/>
      <c r="MOP72" s="685"/>
      <c r="MOQ72" s="685"/>
      <c r="MOR72" s="685"/>
      <c r="MOS72" s="685"/>
      <c r="MOT72" s="685"/>
      <c r="MOU72" s="685"/>
      <c r="MOV72" s="685"/>
      <c r="MOW72" s="685"/>
      <c r="MOX72" s="685"/>
      <c r="MOY72" s="685"/>
      <c r="MOZ72" s="685"/>
      <c r="MPA72" s="685"/>
      <c r="MPB72" s="685"/>
      <c r="MPC72" s="685"/>
      <c r="MPD72" s="685"/>
      <c r="MPE72" s="685"/>
      <c r="MPF72" s="685"/>
      <c r="MPG72" s="685"/>
      <c r="MPH72" s="685"/>
      <c r="MPI72" s="685"/>
      <c r="MPJ72" s="685"/>
      <c r="MPK72" s="685"/>
      <c r="MPL72" s="685"/>
      <c r="MPM72" s="685"/>
      <c r="MPN72" s="685"/>
      <c r="MPO72" s="685"/>
      <c r="MPP72" s="685"/>
      <c r="MPQ72" s="685"/>
      <c r="MPR72" s="685"/>
      <c r="MPS72" s="685"/>
      <c r="MPT72" s="685"/>
      <c r="MPU72" s="685"/>
      <c r="MPV72" s="685"/>
      <c r="MPW72" s="685"/>
      <c r="MPX72" s="685"/>
      <c r="MPY72" s="685"/>
      <c r="MPZ72" s="685"/>
      <c r="MQA72" s="685"/>
      <c r="MQB72" s="685"/>
      <c r="MQC72" s="685"/>
      <c r="MQD72" s="685"/>
      <c r="MQE72" s="685"/>
      <c r="MQF72" s="685"/>
      <c r="MQG72" s="685"/>
      <c r="MQH72" s="685"/>
      <c r="MQI72" s="685"/>
      <c r="MQJ72" s="685"/>
      <c r="MQK72" s="685"/>
      <c r="MQL72" s="685"/>
      <c r="MQM72" s="685"/>
      <c r="MQN72" s="685"/>
      <c r="MQO72" s="685"/>
      <c r="MQP72" s="685"/>
      <c r="MQQ72" s="685"/>
      <c r="MQR72" s="685"/>
      <c r="MQS72" s="685"/>
      <c r="MQT72" s="685"/>
      <c r="MQU72" s="685"/>
      <c r="MQV72" s="685"/>
      <c r="MQW72" s="685"/>
      <c r="MQX72" s="685"/>
      <c r="MQY72" s="685"/>
      <c r="MQZ72" s="685"/>
      <c r="MRA72" s="685"/>
      <c r="MRB72" s="685"/>
      <c r="MRC72" s="685"/>
      <c r="MRD72" s="685"/>
      <c r="MRE72" s="685"/>
      <c r="MRF72" s="685"/>
      <c r="MRG72" s="685"/>
      <c r="MRH72" s="685"/>
      <c r="MRI72" s="685"/>
      <c r="MRJ72" s="685"/>
      <c r="MRK72" s="685"/>
      <c r="MRL72" s="685"/>
      <c r="MRM72" s="685"/>
      <c r="MRN72" s="685"/>
      <c r="MRO72" s="685"/>
      <c r="MRP72" s="685"/>
      <c r="MRQ72" s="685"/>
      <c r="MRR72" s="685"/>
      <c r="MRS72" s="685"/>
      <c r="MRT72" s="685"/>
      <c r="MRU72" s="685"/>
      <c r="MRV72" s="685"/>
      <c r="MRW72" s="685"/>
      <c r="MRX72" s="685"/>
      <c r="MRY72" s="685"/>
      <c r="MRZ72" s="685"/>
      <c r="MSA72" s="685"/>
      <c r="MSB72" s="685"/>
      <c r="MSC72" s="685"/>
      <c r="MSD72" s="685"/>
      <c r="MSE72" s="685"/>
      <c r="MSF72" s="685"/>
      <c r="MSG72" s="685"/>
      <c r="MSH72" s="685"/>
      <c r="MSI72" s="685"/>
      <c r="MSJ72" s="685"/>
      <c r="MSK72" s="685"/>
      <c r="MSL72" s="685"/>
      <c r="MSM72" s="685"/>
      <c r="MSN72" s="685"/>
      <c r="MSO72" s="685"/>
      <c r="MSP72" s="685"/>
      <c r="MSQ72" s="685"/>
      <c r="MSR72" s="685"/>
      <c r="MSS72" s="685"/>
      <c r="MST72" s="685"/>
      <c r="MSU72" s="685"/>
      <c r="MSV72" s="685"/>
      <c r="MSW72" s="685"/>
      <c r="MSX72" s="685"/>
      <c r="MSY72" s="685"/>
      <c r="MSZ72" s="685"/>
      <c r="MTA72" s="685"/>
      <c r="MTB72" s="685"/>
      <c r="MTC72" s="685"/>
      <c r="MTD72" s="685"/>
      <c r="MTE72" s="685"/>
      <c r="MTF72" s="685"/>
      <c r="MTG72" s="685"/>
      <c r="MTH72" s="685"/>
      <c r="MTI72" s="685"/>
      <c r="MTJ72" s="685"/>
      <c r="MTK72" s="685"/>
      <c r="MTL72" s="685"/>
      <c r="MTM72" s="685"/>
      <c r="MTN72" s="685"/>
      <c r="MTO72" s="685"/>
      <c r="MTP72" s="685"/>
      <c r="MTQ72" s="685"/>
      <c r="MTR72" s="685"/>
      <c r="MTS72" s="685"/>
      <c r="MTT72" s="685"/>
      <c r="MTU72" s="685"/>
      <c r="MTV72" s="685"/>
      <c r="MTW72" s="685"/>
      <c r="MTX72" s="685"/>
      <c r="MTY72" s="685"/>
      <c r="MTZ72" s="685"/>
      <c r="MUA72" s="685"/>
      <c r="MUB72" s="685"/>
      <c r="MUC72" s="685"/>
      <c r="MUD72" s="685"/>
      <c r="MUE72" s="685"/>
      <c r="MUF72" s="685"/>
      <c r="MUG72" s="685"/>
      <c r="MUH72" s="685"/>
      <c r="MUI72" s="685"/>
      <c r="MUJ72" s="685"/>
      <c r="MUK72" s="685"/>
      <c r="MUL72" s="685"/>
      <c r="MUM72" s="685"/>
      <c r="MUN72" s="685"/>
      <c r="MUO72" s="685"/>
      <c r="MUP72" s="685"/>
      <c r="MUQ72" s="685"/>
      <c r="MUR72" s="685"/>
      <c r="MUS72" s="685"/>
      <c r="MUT72" s="685"/>
      <c r="MUU72" s="685"/>
      <c r="MUV72" s="685"/>
      <c r="MUW72" s="685"/>
      <c r="MUX72" s="685"/>
      <c r="MUY72" s="685"/>
      <c r="MUZ72" s="685"/>
      <c r="MVA72" s="685"/>
      <c r="MVB72" s="685"/>
      <c r="MVC72" s="685"/>
      <c r="MVD72" s="685"/>
      <c r="MVE72" s="685"/>
      <c r="MVF72" s="685"/>
      <c r="MVG72" s="685"/>
      <c r="MVH72" s="685"/>
      <c r="MVI72" s="685"/>
      <c r="MVJ72" s="685"/>
      <c r="MVK72" s="685"/>
      <c r="MVL72" s="685"/>
      <c r="MVM72" s="685"/>
      <c r="MVN72" s="685"/>
      <c r="MVO72" s="685"/>
      <c r="MVP72" s="685"/>
      <c r="MVQ72" s="685"/>
      <c r="MVR72" s="685"/>
      <c r="MVS72" s="685"/>
      <c r="MVT72" s="685"/>
      <c r="MVU72" s="685"/>
      <c r="MVV72" s="685"/>
      <c r="MVW72" s="685"/>
      <c r="MVX72" s="685"/>
      <c r="MVY72" s="685"/>
      <c r="MVZ72" s="685"/>
      <c r="MWA72" s="685"/>
      <c r="MWB72" s="685"/>
      <c r="MWC72" s="685"/>
      <c r="MWD72" s="685"/>
      <c r="MWE72" s="685"/>
      <c r="MWF72" s="685"/>
      <c r="MWG72" s="685"/>
      <c r="MWH72" s="685"/>
      <c r="MWI72" s="685"/>
      <c r="MWJ72" s="685"/>
      <c r="MWK72" s="685"/>
      <c r="MWL72" s="685"/>
      <c r="MWM72" s="685"/>
      <c r="MWN72" s="685"/>
      <c r="MWO72" s="685"/>
      <c r="MWP72" s="685"/>
      <c r="MWQ72" s="685"/>
      <c r="MWR72" s="685"/>
      <c r="MWS72" s="685"/>
      <c r="MWT72" s="685"/>
      <c r="MWU72" s="685"/>
      <c r="MWV72" s="685"/>
      <c r="MWW72" s="685"/>
      <c r="MWX72" s="685"/>
      <c r="MWY72" s="685"/>
      <c r="MWZ72" s="685"/>
      <c r="MXA72" s="685"/>
      <c r="MXB72" s="685"/>
      <c r="MXC72" s="685"/>
      <c r="MXD72" s="685"/>
      <c r="MXE72" s="685"/>
      <c r="MXF72" s="685"/>
      <c r="MXG72" s="685"/>
      <c r="MXH72" s="685"/>
      <c r="MXI72" s="685"/>
      <c r="MXJ72" s="685"/>
      <c r="MXK72" s="685"/>
      <c r="MXL72" s="685"/>
      <c r="MXM72" s="685"/>
      <c r="MXN72" s="685"/>
      <c r="MXO72" s="685"/>
      <c r="MXP72" s="685"/>
      <c r="MXQ72" s="685"/>
      <c r="MXR72" s="685"/>
      <c r="MXS72" s="685"/>
      <c r="MXT72" s="685"/>
      <c r="MXU72" s="685"/>
      <c r="MXV72" s="685"/>
      <c r="MXW72" s="685"/>
      <c r="MXX72" s="685"/>
      <c r="MXY72" s="685"/>
      <c r="MXZ72" s="685"/>
      <c r="MYA72" s="685"/>
      <c r="MYB72" s="685"/>
      <c r="MYC72" s="685"/>
      <c r="MYD72" s="685"/>
      <c r="MYE72" s="685"/>
      <c r="MYF72" s="685"/>
      <c r="MYG72" s="685"/>
      <c r="MYH72" s="685"/>
      <c r="MYI72" s="685"/>
      <c r="MYJ72" s="685"/>
      <c r="MYK72" s="685"/>
      <c r="MYL72" s="685"/>
      <c r="MYM72" s="685"/>
      <c r="MYN72" s="685"/>
      <c r="MYO72" s="685"/>
      <c r="MYP72" s="685"/>
      <c r="MYQ72" s="685"/>
      <c r="MYR72" s="685"/>
      <c r="MYS72" s="685"/>
      <c r="MYT72" s="685"/>
      <c r="MYU72" s="685"/>
      <c r="MYV72" s="685"/>
      <c r="MYW72" s="685"/>
      <c r="MYX72" s="685"/>
      <c r="MYY72" s="685"/>
      <c r="MYZ72" s="685"/>
      <c r="MZA72" s="685"/>
      <c r="MZB72" s="685"/>
      <c r="MZC72" s="685"/>
      <c r="MZD72" s="685"/>
      <c r="MZE72" s="685"/>
      <c r="MZF72" s="685"/>
      <c r="MZG72" s="685"/>
      <c r="MZH72" s="685"/>
      <c r="MZI72" s="685"/>
      <c r="MZJ72" s="685"/>
      <c r="MZK72" s="685"/>
      <c r="MZL72" s="685"/>
      <c r="MZM72" s="685"/>
      <c r="MZN72" s="685"/>
      <c r="MZO72" s="685"/>
      <c r="MZP72" s="685"/>
      <c r="MZQ72" s="685"/>
      <c r="MZR72" s="685"/>
      <c r="MZS72" s="685"/>
      <c r="MZT72" s="685"/>
      <c r="MZU72" s="685"/>
      <c r="MZV72" s="685"/>
      <c r="MZW72" s="685"/>
      <c r="MZX72" s="685"/>
      <c r="MZY72" s="685"/>
      <c r="MZZ72" s="685"/>
      <c r="NAA72" s="685"/>
      <c r="NAB72" s="685"/>
      <c r="NAC72" s="685"/>
      <c r="NAD72" s="685"/>
      <c r="NAE72" s="685"/>
      <c r="NAF72" s="685"/>
      <c r="NAG72" s="685"/>
      <c r="NAH72" s="685"/>
      <c r="NAI72" s="685"/>
      <c r="NAJ72" s="685"/>
      <c r="NAK72" s="685"/>
      <c r="NAL72" s="685"/>
      <c r="NAM72" s="685"/>
      <c r="NAN72" s="685"/>
      <c r="NAO72" s="685"/>
      <c r="NAP72" s="685"/>
      <c r="NAQ72" s="685"/>
      <c r="NAR72" s="685"/>
      <c r="NAS72" s="685"/>
      <c r="NAT72" s="685"/>
      <c r="NAU72" s="685"/>
      <c r="NAV72" s="685"/>
      <c r="NAW72" s="685"/>
      <c r="NAX72" s="685"/>
      <c r="NAY72" s="685"/>
      <c r="NAZ72" s="685"/>
      <c r="NBA72" s="685"/>
      <c r="NBB72" s="685"/>
      <c r="NBC72" s="685"/>
      <c r="NBD72" s="685"/>
      <c r="NBE72" s="685"/>
      <c r="NBF72" s="685"/>
      <c r="NBG72" s="685"/>
      <c r="NBH72" s="685"/>
      <c r="NBI72" s="685"/>
      <c r="NBJ72" s="685"/>
      <c r="NBK72" s="685"/>
      <c r="NBL72" s="685"/>
      <c r="NBM72" s="685"/>
      <c r="NBN72" s="685"/>
      <c r="NBO72" s="685"/>
      <c r="NBP72" s="685"/>
      <c r="NBQ72" s="685"/>
      <c r="NBR72" s="685"/>
      <c r="NBS72" s="685"/>
      <c r="NBT72" s="685"/>
      <c r="NBU72" s="685"/>
      <c r="NBV72" s="685"/>
      <c r="NBW72" s="685"/>
      <c r="NBX72" s="685"/>
      <c r="NBY72" s="685"/>
      <c r="NBZ72" s="685"/>
      <c r="NCA72" s="685"/>
      <c r="NCB72" s="685"/>
      <c r="NCC72" s="685"/>
      <c r="NCD72" s="685"/>
      <c r="NCE72" s="685"/>
      <c r="NCF72" s="685"/>
      <c r="NCG72" s="685"/>
      <c r="NCH72" s="685"/>
      <c r="NCI72" s="685"/>
      <c r="NCJ72" s="685"/>
      <c r="NCK72" s="685"/>
      <c r="NCL72" s="685"/>
      <c r="NCM72" s="685"/>
      <c r="NCN72" s="685"/>
      <c r="NCO72" s="685"/>
      <c r="NCP72" s="685"/>
      <c r="NCQ72" s="685"/>
      <c r="NCR72" s="685"/>
      <c r="NCS72" s="685"/>
      <c r="NCT72" s="685"/>
      <c r="NCU72" s="685"/>
      <c r="NCV72" s="685"/>
      <c r="NCW72" s="685"/>
      <c r="NCX72" s="685"/>
      <c r="NCY72" s="685"/>
      <c r="NCZ72" s="685"/>
      <c r="NDA72" s="685"/>
      <c r="NDB72" s="685"/>
      <c r="NDC72" s="685"/>
      <c r="NDD72" s="685"/>
      <c r="NDE72" s="685"/>
      <c r="NDF72" s="685"/>
      <c r="NDG72" s="685"/>
      <c r="NDH72" s="685"/>
      <c r="NDI72" s="685"/>
      <c r="NDJ72" s="685"/>
      <c r="NDK72" s="685"/>
      <c r="NDL72" s="685"/>
      <c r="NDM72" s="685"/>
      <c r="NDN72" s="685"/>
      <c r="NDO72" s="685"/>
      <c r="NDP72" s="685"/>
      <c r="NDQ72" s="685"/>
      <c r="NDR72" s="685"/>
      <c r="NDS72" s="685"/>
      <c r="NDT72" s="685"/>
      <c r="NDU72" s="685"/>
      <c r="NDV72" s="685"/>
      <c r="NDW72" s="685"/>
      <c r="NDX72" s="685"/>
      <c r="NDY72" s="685"/>
      <c r="NDZ72" s="685"/>
      <c r="NEA72" s="685"/>
      <c r="NEB72" s="685"/>
      <c r="NEC72" s="685"/>
      <c r="NED72" s="685"/>
      <c r="NEE72" s="685"/>
      <c r="NEF72" s="685"/>
      <c r="NEG72" s="685"/>
      <c r="NEH72" s="685"/>
      <c r="NEI72" s="685"/>
      <c r="NEJ72" s="685"/>
      <c r="NEK72" s="685"/>
      <c r="NEL72" s="685"/>
      <c r="NEM72" s="685"/>
      <c r="NEN72" s="685"/>
      <c r="NEO72" s="685"/>
      <c r="NEP72" s="685"/>
      <c r="NEQ72" s="685"/>
      <c r="NER72" s="685"/>
      <c r="NES72" s="685"/>
      <c r="NET72" s="685"/>
      <c r="NEU72" s="685"/>
      <c r="NEV72" s="685"/>
      <c r="NEW72" s="685"/>
      <c r="NEX72" s="685"/>
      <c r="NEY72" s="685"/>
      <c r="NEZ72" s="685"/>
      <c r="NFA72" s="685"/>
      <c r="NFB72" s="685"/>
      <c r="NFC72" s="685"/>
      <c r="NFD72" s="685"/>
      <c r="NFE72" s="685"/>
      <c r="NFF72" s="685"/>
      <c r="NFG72" s="685"/>
      <c r="NFH72" s="685"/>
      <c r="NFI72" s="685"/>
      <c r="NFJ72" s="685"/>
      <c r="NFK72" s="685"/>
      <c r="NFL72" s="685"/>
      <c r="NFM72" s="685"/>
      <c r="NFN72" s="685"/>
      <c r="NFO72" s="685"/>
      <c r="NFP72" s="685"/>
      <c r="NFQ72" s="685"/>
      <c r="NFR72" s="685"/>
      <c r="NFS72" s="685"/>
      <c r="NFT72" s="685"/>
      <c r="NFU72" s="685"/>
      <c r="NFV72" s="685"/>
      <c r="NFW72" s="685"/>
      <c r="NFX72" s="685"/>
      <c r="NFY72" s="685"/>
      <c r="NFZ72" s="685"/>
      <c r="NGA72" s="685"/>
      <c r="NGB72" s="685"/>
      <c r="NGC72" s="685"/>
      <c r="NGD72" s="685"/>
      <c r="NGE72" s="685"/>
      <c r="NGF72" s="685"/>
      <c r="NGG72" s="685"/>
      <c r="NGH72" s="685"/>
      <c r="NGI72" s="685"/>
      <c r="NGJ72" s="685"/>
      <c r="NGK72" s="685"/>
      <c r="NGL72" s="685"/>
      <c r="NGM72" s="685"/>
      <c r="NGN72" s="685"/>
      <c r="NGO72" s="685"/>
      <c r="NGP72" s="685"/>
      <c r="NGQ72" s="685"/>
      <c r="NGR72" s="685"/>
      <c r="NGS72" s="685"/>
      <c r="NGT72" s="685"/>
      <c r="NGU72" s="685"/>
      <c r="NGV72" s="685"/>
      <c r="NGW72" s="685"/>
      <c r="NGX72" s="685"/>
      <c r="NGY72" s="685"/>
      <c r="NGZ72" s="685"/>
      <c r="NHA72" s="685"/>
      <c r="NHB72" s="685"/>
      <c r="NHC72" s="685"/>
      <c r="NHD72" s="685"/>
      <c r="NHE72" s="685"/>
      <c r="NHF72" s="685"/>
      <c r="NHG72" s="685"/>
      <c r="NHH72" s="685"/>
      <c r="NHI72" s="685"/>
      <c r="NHJ72" s="685"/>
      <c r="NHK72" s="685"/>
      <c r="NHL72" s="685"/>
      <c r="NHM72" s="685"/>
      <c r="NHN72" s="685"/>
      <c r="NHO72" s="685"/>
      <c r="NHP72" s="685"/>
      <c r="NHQ72" s="685"/>
      <c r="NHR72" s="685"/>
      <c r="NHS72" s="685"/>
      <c r="NHT72" s="685"/>
      <c r="NHU72" s="685"/>
      <c r="NHV72" s="685"/>
      <c r="NHW72" s="685"/>
      <c r="NHX72" s="685"/>
      <c r="NHY72" s="685"/>
      <c r="NHZ72" s="685"/>
      <c r="NIA72" s="685"/>
      <c r="NIB72" s="685"/>
      <c r="NIC72" s="685"/>
      <c r="NID72" s="685"/>
      <c r="NIE72" s="685"/>
      <c r="NIF72" s="685"/>
      <c r="NIG72" s="685"/>
      <c r="NIH72" s="685"/>
      <c r="NII72" s="685"/>
      <c r="NIJ72" s="685"/>
      <c r="NIK72" s="685"/>
      <c r="NIL72" s="685"/>
      <c r="NIM72" s="685"/>
      <c r="NIN72" s="685"/>
      <c r="NIO72" s="685"/>
      <c r="NIP72" s="685"/>
      <c r="NIQ72" s="685"/>
      <c r="NIR72" s="685"/>
      <c r="NIS72" s="685"/>
      <c r="NIT72" s="685"/>
      <c r="NIU72" s="685"/>
      <c r="NIV72" s="685"/>
      <c r="NIW72" s="685"/>
      <c r="NIX72" s="685"/>
      <c r="NIY72" s="685"/>
      <c r="NIZ72" s="685"/>
      <c r="NJA72" s="685"/>
      <c r="NJB72" s="685"/>
      <c r="NJC72" s="685"/>
      <c r="NJD72" s="685"/>
      <c r="NJE72" s="685"/>
      <c r="NJF72" s="685"/>
      <c r="NJG72" s="685"/>
      <c r="NJH72" s="685"/>
      <c r="NJI72" s="685"/>
      <c r="NJJ72" s="685"/>
      <c r="NJK72" s="685"/>
      <c r="NJL72" s="685"/>
      <c r="NJM72" s="685"/>
      <c r="NJN72" s="685"/>
      <c r="NJO72" s="685"/>
      <c r="NJP72" s="685"/>
      <c r="NJQ72" s="685"/>
      <c r="NJR72" s="685"/>
      <c r="NJS72" s="685"/>
      <c r="NJT72" s="685"/>
      <c r="NJU72" s="685"/>
      <c r="NJV72" s="685"/>
      <c r="NJW72" s="685"/>
      <c r="NJX72" s="685"/>
      <c r="NJY72" s="685"/>
      <c r="NJZ72" s="685"/>
      <c r="NKA72" s="685"/>
      <c r="NKB72" s="685"/>
      <c r="NKC72" s="685"/>
      <c r="NKD72" s="685"/>
      <c r="NKE72" s="685"/>
      <c r="NKF72" s="685"/>
      <c r="NKG72" s="685"/>
      <c r="NKH72" s="685"/>
      <c r="NKI72" s="685"/>
      <c r="NKJ72" s="685"/>
      <c r="NKK72" s="685"/>
      <c r="NKL72" s="685"/>
      <c r="NKM72" s="685"/>
      <c r="NKN72" s="685"/>
      <c r="NKO72" s="685"/>
      <c r="NKP72" s="685"/>
      <c r="NKQ72" s="685"/>
      <c r="NKR72" s="685"/>
      <c r="NKS72" s="685"/>
      <c r="NKT72" s="685"/>
      <c r="NKU72" s="685"/>
      <c r="NKV72" s="685"/>
      <c r="NKW72" s="685"/>
      <c r="NKX72" s="685"/>
      <c r="NKY72" s="685"/>
      <c r="NKZ72" s="685"/>
      <c r="NLA72" s="685"/>
      <c r="NLB72" s="685"/>
      <c r="NLC72" s="685"/>
      <c r="NLD72" s="685"/>
      <c r="NLE72" s="685"/>
      <c r="NLF72" s="685"/>
      <c r="NLG72" s="685"/>
      <c r="NLH72" s="685"/>
      <c r="NLI72" s="685"/>
      <c r="NLJ72" s="685"/>
      <c r="NLK72" s="685"/>
      <c r="NLL72" s="685"/>
      <c r="NLM72" s="685"/>
      <c r="NLN72" s="685"/>
      <c r="NLO72" s="685"/>
      <c r="NLP72" s="685"/>
      <c r="NLQ72" s="685"/>
      <c r="NLR72" s="685"/>
      <c r="NLS72" s="685"/>
      <c r="NLT72" s="685"/>
      <c r="NLU72" s="685"/>
      <c r="NLV72" s="685"/>
      <c r="NLW72" s="685"/>
      <c r="NLX72" s="685"/>
      <c r="NLY72" s="685"/>
      <c r="NLZ72" s="685"/>
      <c r="NMA72" s="685"/>
      <c r="NMB72" s="685"/>
      <c r="NMC72" s="685"/>
      <c r="NMD72" s="685"/>
      <c r="NME72" s="685"/>
      <c r="NMF72" s="685"/>
      <c r="NMG72" s="685"/>
      <c r="NMH72" s="685"/>
      <c r="NMI72" s="685"/>
      <c r="NMJ72" s="685"/>
      <c r="NMK72" s="685"/>
      <c r="NML72" s="685"/>
      <c r="NMM72" s="685"/>
      <c r="NMN72" s="685"/>
      <c r="NMO72" s="685"/>
      <c r="NMP72" s="685"/>
      <c r="NMQ72" s="685"/>
      <c r="NMR72" s="685"/>
      <c r="NMS72" s="685"/>
      <c r="NMT72" s="685"/>
      <c r="NMU72" s="685"/>
      <c r="NMV72" s="685"/>
      <c r="NMW72" s="685"/>
      <c r="NMX72" s="685"/>
      <c r="NMY72" s="685"/>
      <c r="NMZ72" s="685"/>
      <c r="NNA72" s="685"/>
      <c r="NNB72" s="685"/>
      <c r="NNC72" s="685"/>
      <c r="NND72" s="685"/>
      <c r="NNE72" s="685"/>
      <c r="NNF72" s="685"/>
      <c r="NNG72" s="685"/>
      <c r="NNH72" s="685"/>
      <c r="NNI72" s="685"/>
      <c r="NNJ72" s="685"/>
      <c r="NNK72" s="685"/>
      <c r="NNL72" s="685"/>
      <c r="NNM72" s="685"/>
      <c r="NNN72" s="685"/>
      <c r="NNO72" s="685"/>
      <c r="NNP72" s="685"/>
      <c r="NNQ72" s="685"/>
      <c r="NNR72" s="685"/>
      <c r="NNS72" s="685"/>
      <c r="NNT72" s="685"/>
      <c r="NNU72" s="685"/>
      <c r="NNV72" s="685"/>
      <c r="NNW72" s="685"/>
      <c r="NNX72" s="685"/>
      <c r="NNY72" s="685"/>
      <c r="NNZ72" s="685"/>
      <c r="NOA72" s="685"/>
      <c r="NOB72" s="685"/>
      <c r="NOC72" s="685"/>
      <c r="NOD72" s="685"/>
      <c r="NOE72" s="685"/>
      <c r="NOF72" s="685"/>
      <c r="NOG72" s="685"/>
      <c r="NOH72" s="685"/>
      <c r="NOI72" s="685"/>
      <c r="NOJ72" s="685"/>
      <c r="NOK72" s="685"/>
      <c r="NOL72" s="685"/>
      <c r="NOM72" s="685"/>
      <c r="NON72" s="685"/>
      <c r="NOO72" s="685"/>
      <c r="NOP72" s="685"/>
      <c r="NOQ72" s="685"/>
      <c r="NOR72" s="685"/>
      <c r="NOS72" s="685"/>
      <c r="NOT72" s="685"/>
      <c r="NOU72" s="685"/>
      <c r="NOV72" s="685"/>
      <c r="NOW72" s="685"/>
      <c r="NOX72" s="685"/>
      <c r="NOY72" s="685"/>
      <c r="NOZ72" s="685"/>
      <c r="NPA72" s="685"/>
      <c r="NPB72" s="685"/>
      <c r="NPC72" s="685"/>
      <c r="NPD72" s="685"/>
      <c r="NPE72" s="685"/>
      <c r="NPF72" s="685"/>
      <c r="NPG72" s="685"/>
      <c r="NPH72" s="685"/>
      <c r="NPI72" s="685"/>
      <c r="NPJ72" s="685"/>
      <c r="NPK72" s="685"/>
      <c r="NPL72" s="685"/>
      <c r="NPM72" s="685"/>
      <c r="NPN72" s="685"/>
      <c r="NPO72" s="685"/>
      <c r="NPP72" s="685"/>
      <c r="NPQ72" s="685"/>
      <c r="NPR72" s="685"/>
      <c r="NPS72" s="685"/>
      <c r="NPT72" s="685"/>
      <c r="NPU72" s="685"/>
      <c r="NPV72" s="685"/>
      <c r="NPW72" s="685"/>
      <c r="NPX72" s="685"/>
      <c r="NPY72" s="685"/>
      <c r="NPZ72" s="685"/>
      <c r="NQA72" s="685"/>
      <c r="NQB72" s="685"/>
      <c r="NQC72" s="685"/>
      <c r="NQD72" s="685"/>
      <c r="NQE72" s="685"/>
      <c r="NQF72" s="685"/>
      <c r="NQG72" s="685"/>
      <c r="NQH72" s="685"/>
      <c r="NQI72" s="685"/>
      <c r="NQJ72" s="685"/>
      <c r="NQK72" s="685"/>
      <c r="NQL72" s="685"/>
      <c r="NQM72" s="685"/>
      <c r="NQN72" s="685"/>
      <c r="NQO72" s="685"/>
      <c r="NQP72" s="685"/>
      <c r="NQQ72" s="685"/>
      <c r="NQR72" s="685"/>
      <c r="NQS72" s="685"/>
      <c r="NQT72" s="685"/>
      <c r="NQU72" s="685"/>
      <c r="NQV72" s="685"/>
      <c r="NQW72" s="685"/>
      <c r="NQX72" s="685"/>
      <c r="NQY72" s="685"/>
      <c r="NQZ72" s="685"/>
      <c r="NRA72" s="685"/>
      <c r="NRB72" s="685"/>
      <c r="NRC72" s="685"/>
      <c r="NRD72" s="685"/>
      <c r="NRE72" s="685"/>
      <c r="NRF72" s="685"/>
      <c r="NRG72" s="685"/>
      <c r="NRH72" s="685"/>
      <c r="NRI72" s="685"/>
      <c r="NRJ72" s="685"/>
      <c r="NRK72" s="685"/>
      <c r="NRL72" s="685"/>
      <c r="NRM72" s="685"/>
      <c r="NRN72" s="685"/>
      <c r="NRO72" s="685"/>
      <c r="NRP72" s="685"/>
      <c r="NRQ72" s="685"/>
      <c r="NRR72" s="685"/>
      <c r="NRS72" s="685"/>
      <c r="NRT72" s="685"/>
      <c r="NRU72" s="685"/>
      <c r="NRV72" s="685"/>
      <c r="NRW72" s="685"/>
      <c r="NRX72" s="685"/>
      <c r="NRY72" s="685"/>
      <c r="NRZ72" s="685"/>
      <c r="NSA72" s="685"/>
      <c r="NSB72" s="685"/>
      <c r="NSC72" s="685"/>
      <c r="NSD72" s="685"/>
      <c r="NSE72" s="685"/>
      <c r="NSF72" s="685"/>
      <c r="NSG72" s="685"/>
      <c r="NSH72" s="685"/>
      <c r="NSI72" s="685"/>
      <c r="NSJ72" s="685"/>
      <c r="NSK72" s="685"/>
      <c r="NSL72" s="685"/>
      <c r="NSM72" s="685"/>
      <c r="NSN72" s="685"/>
      <c r="NSO72" s="685"/>
      <c r="NSP72" s="685"/>
      <c r="NSQ72" s="685"/>
      <c r="NSR72" s="685"/>
      <c r="NSS72" s="685"/>
      <c r="NST72" s="685"/>
      <c r="NSU72" s="685"/>
      <c r="NSV72" s="685"/>
      <c r="NSW72" s="685"/>
      <c r="NSX72" s="685"/>
      <c r="NSY72" s="685"/>
      <c r="NSZ72" s="685"/>
      <c r="NTA72" s="685"/>
      <c r="NTB72" s="685"/>
      <c r="NTC72" s="685"/>
      <c r="NTD72" s="685"/>
      <c r="NTE72" s="685"/>
      <c r="NTF72" s="685"/>
      <c r="NTG72" s="685"/>
      <c r="NTH72" s="685"/>
      <c r="NTI72" s="685"/>
      <c r="NTJ72" s="685"/>
      <c r="NTK72" s="685"/>
      <c r="NTL72" s="685"/>
      <c r="NTM72" s="685"/>
      <c r="NTN72" s="685"/>
      <c r="NTO72" s="685"/>
      <c r="NTP72" s="685"/>
      <c r="NTQ72" s="685"/>
      <c r="NTR72" s="685"/>
      <c r="NTS72" s="685"/>
      <c r="NTT72" s="685"/>
      <c r="NTU72" s="685"/>
      <c r="NTV72" s="685"/>
      <c r="NTW72" s="685"/>
      <c r="NTX72" s="685"/>
      <c r="NTY72" s="685"/>
      <c r="NTZ72" s="685"/>
      <c r="NUA72" s="685"/>
      <c r="NUB72" s="685"/>
      <c r="NUC72" s="685"/>
      <c r="NUD72" s="685"/>
      <c r="NUE72" s="685"/>
      <c r="NUF72" s="685"/>
      <c r="NUG72" s="685"/>
      <c r="NUH72" s="685"/>
      <c r="NUI72" s="685"/>
      <c r="NUJ72" s="685"/>
      <c r="NUK72" s="685"/>
      <c r="NUL72" s="685"/>
      <c r="NUM72" s="685"/>
      <c r="NUN72" s="685"/>
      <c r="NUO72" s="685"/>
      <c r="NUP72" s="685"/>
      <c r="NUQ72" s="685"/>
      <c r="NUR72" s="685"/>
      <c r="NUS72" s="685"/>
      <c r="NUT72" s="685"/>
      <c r="NUU72" s="685"/>
      <c r="NUV72" s="685"/>
      <c r="NUW72" s="685"/>
      <c r="NUX72" s="685"/>
      <c r="NUY72" s="685"/>
      <c r="NUZ72" s="685"/>
      <c r="NVA72" s="685"/>
      <c r="NVB72" s="685"/>
      <c r="NVC72" s="685"/>
      <c r="NVD72" s="685"/>
      <c r="NVE72" s="685"/>
      <c r="NVF72" s="685"/>
      <c r="NVG72" s="685"/>
      <c r="NVH72" s="685"/>
      <c r="NVI72" s="685"/>
      <c r="NVJ72" s="685"/>
      <c r="NVK72" s="685"/>
      <c r="NVL72" s="685"/>
      <c r="NVM72" s="685"/>
      <c r="NVN72" s="685"/>
      <c r="NVO72" s="685"/>
      <c r="NVP72" s="685"/>
      <c r="NVQ72" s="685"/>
      <c r="NVR72" s="685"/>
      <c r="NVS72" s="685"/>
      <c r="NVT72" s="685"/>
      <c r="NVU72" s="685"/>
      <c r="NVV72" s="685"/>
      <c r="NVW72" s="685"/>
      <c r="NVX72" s="685"/>
      <c r="NVY72" s="685"/>
      <c r="NVZ72" s="685"/>
      <c r="NWA72" s="685"/>
      <c r="NWB72" s="685"/>
      <c r="NWC72" s="685"/>
      <c r="NWD72" s="685"/>
      <c r="NWE72" s="685"/>
      <c r="NWF72" s="685"/>
      <c r="NWG72" s="685"/>
      <c r="NWH72" s="685"/>
      <c r="NWI72" s="685"/>
      <c r="NWJ72" s="685"/>
      <c r="NWK72" s="685"/>
      <c r="NWL72" s="685"/>
      <c r="NWM72" s="685"/>
      <c r="NWN72" s="685"/>
      <c r="NWO72" s="685"/>
      <c r="NWP72" s="685"/>
      <c r="NWQ72" s="685"/>
      <c r="NWR72" s="685"/>
      <c r="NWS72" s="685"/>
      <c r="NWT72" s="685"/>
      <c r="NWU72" s="685"/>
      <c r="NWV72" s="685"/>
      <c r="NWW72" s="685"/>
      <c r="NWX72" s="685"/>
      <c r="NWY72" s="685"/>
      <c r="NWZ72" s="685"/>
      <c r="NXA72" s="685"/>
      <c r="NXB72" s="685"/>
      <c r="NXC72" s="685"/>
      <c r="NXD72" s="685"/>
      <c r="NXE72" s="685"/>
      <c r="NXF72" s="685"/>
      <c r="NXG72" s="685"/>
      <c r="NXH72" s="685"/>
      <c r="NXI72" s="685"/>
      <c r="NXJ72" s="685"/>
      <c r="NXK72" s="685"/>
      <c r="NXL72" s="685"/>
      <c r="NXM72" s="685"/>
      <c r="NXN72" s="685"/>
      <c r="NXO72" s="685"/>
      <c r="NXP72" s="685"/>
      <c r="NXQ72" s="685"/>
      <c r="NXR72" s="685"/>
      <c r="NXS72" s="685"/>
      <c r="NXT72" s="685"/>
      <c r="NXU72" s="685"/>
      <c r="NXV72" s="685"/>
      <c r="NXW72" s="685"/>
      <c r="NXX72" s="685"/>
      <c r="NXY72" s="685"/>
      <c r="NXZ72" s="685"/>
      <c r="NYA72" s="685"/>
      <c r="NYB72" s="685"/>
      <c r="NYC72" s="685"/>
      <c r="NYD72" s="685"/>
      <c r="NYE72" s="685"/>
      <c r="NYF72" s="685"/>
      <c r="NYG72" s="685"/>
      <c r="NYH72" s="685"/>
      <c r="NYI72" s="685"/>
      <c r="NYJ72" s="685"/>
      <c r="NYK72" s="685"/>
      <c r="NYL72" s="685"/>
      <c r="NYM72" s="685"/>
      <c r="NYN72" s="685"/>
      <c r="NYO72" s="685"/>
      <c r="NYP72" s="685"/>
      <c r="NYQ72" s="685"/>
      <c r="NYR72" s="685"/>
      <c r="NYS72" s="685"/>
      <c r="NYT72" s="685"/>
      <c r="NYU72" s="685"/>
      <c r="NYV72" s="685"/>
      <c r="NYW72" s="685"/>
      <c r="NYX72" s="685"/>
      <c r="NYY72" s="685"/>
      <c r="NYZ72" s="685"/>
      <c r="NZA72" s="685"/>
      <c r="NZB72" s="685"/>
      <c r="NZC72" s="685"/>
      <c r="NZD72" s="685"/>
      <c r="NZE72" s="685"/>
      <c r="NZF72" s="685"/>
      <c r="NZG72" s="685"/>
      <c r="NZH72" s="685"/>
      <c r="NZI72" s="685"/>
      <c r="NZJ72" s="685"/>
      <c r="NZK72" s="685"/>
      <c r="NZL72" s="685"/>
      <c r="NZM72" s="685"/>
      <c r="NZN72" s="685"/>
      <c r="NZO72" s="685"/>
      <c r="NZP72" s="685"/>
      <c r="NZQ72" s="685"/>
      <c r="NZR72" s="685"/>
      <c r="NZS72" s="685"/>
      <c r="NZT72" s="685"/>
      <c r="NZU72" s="685"/>
      <c r="NZV72" s="685"/>
      <c r="NZW72" s="685"/>
      <c r="NZX72" s="685"/>
      <c r="NZY72" s="685"/>
      <c r="NZZ72" s="685"/>
      <c r="OAA72" s="685"/>
      <c r="OAB72" s="685"/>
      <c r="OAC72" s="685"/>
      <c r="OAD72" s="685"/>
      <c r="OAE72" s="685"/>
      <c r="OAF72" s="685"/>
      <c r="OAG72" s="685"/>
      <c r="OAH72" s="685"/>
      <c r="OAI72" s="685"/>
      <c r="OAJ72" s="685"/>
      <c r="OAK72" s="685"/>
      <c r="OAL72" s="685"/>
      <c r="OAM72" s="685"/>
      <c r="OAN72" s="685"/>
      <c r="OAO72" s="685"/>
      <c r="OAP72" s="685"/>
      <c r="OAQ72" s="685"/>
      <c r="OAR72" s="685"/>
      <c r="OAS72" s="685"/>
      <c r="OAT72" s="685"/>
      <c r="OAU72" s="685"/>
      <c r="OAV72" s="685"/>
      <c r="OAW72" s="685"/>
      <c r="OAX72" s="685"/>
      <c r="OAY72" s="685"/>
      <c r="OAZ72" s="685"/>
      <c r="OBA72" s="685"/>
      <c r="OBB72" s="685"/>
      <c r="OBC72" s="685"/>
      <c r="OBD72" s="685"/>
      <c r="OBE72" s="685"/>
      <c r="OBF72" s="685"/>
      <c r="OBG72" s="685"/>
      <c r="OBH72" s="685"/>
      <c r="OBI72" s="685"/>
      <c r="OBJ72" s="685"/>
      <c r="OBK72" s="685"/>
      <c r="OBL72" s="685"/>
      <c r="OBM72" s="685"/>
      <c r="OBN72" s="685"/>
      <c r="OBO72" s="685"/>
      <c r="OBP72" s="685"/>
      <c r="OBQ72" s="685"/>
      <c r="OBR72" s="685"/>
      <c r="OBS72" s="685"/>
      <c r="OBT72" s="685"/>
      <c r="OBU72" s="685"/>
      <c r="OBV72" s="685"/>
      <c r="OBW72" s="685"/>
      <c r="OBX72" s="685"/>
      <c r="OBY72" s="685"/>
      <c r="OBZ72" s="685"/>
      <c r="OCA72" s="685"/>
      <c r="OCB72" s="685"/>
      <c r="OCC72" s="685"/>
      <c r="OCD72" s="685"/>
      <c r="OCE72" s="685"/>
      <c r="OCF72" s="685"/>
      <c r="OCG72" s="685"/>
      <c r="OCH72" s="685"/>
      <c r="OCI72" s="685"/>
      <c r="OCJ72" s="685"/>
      <c r="OCK72" s="685"/>
      <c r="OCL72" s="685"/>
      <c r="OCM72" s="685"/>
      <c r="OCN72" s="685"/>
      <c r="OCO72" s="685"/>
      <c r="OCP72" s="685"/>
      <c r="OCQ72" s="685"/>
      <c r="OCR72" s="685"/>
      <c r="OCS72" s="685"/>
      <c r="OCT72" s="685"/>
      <c r="OCU72" s="685"/>
      <c r="OCV72" s="685"/>
      <c r="OCW72" s="685"/>
      <c r="OCX72" s="685"/>
      <c r="OCY72" s="685"/>
      <c r="OCZ72" s="685"/>
      <c r="ODA72" s="685"/>
      <c r="ODB72" s="685"/>
      <c r="ODC72" s="685"/>
      <c r="ODD72" s="685"/>
      <c r="ODE72" s="685"/>
      <c r="ODF72" s="685"/>
      <c r="ODG72" s="685"/>
      <c r="ODH72" s="685"/>
      <c r="ODI72" s="685"/>
      <c r="ODJ72" s="685"/>
      <c r="ODK72" s="685"/>
      <c r="ODL72" s="685"/>
      <c r="ODM72" s="685"/>
      <c r="ODN72" s="685"/>
      <c r="ODO72" s="685"/>
      <c r="ODP72" s="685"/>
      <c r="ODQ72" s="685"/>
      <c r="ODR72" s="685"/>
      <c r="ODS72" s="685"/>
      <c r="ODT72" s="685"/>
      <c r="ODU72" s="685"/>
      <c r="ODV72" s="685"/>
      <c r="ODW72" s="685"/>
      <c r="ODX72" s="685"/>
      <c r="ODY72" s="685"/>
      <c r="ODZ72" s="685"/>
      <c r="OEA72" s="685"/>
      <c r="OEB72" s="685"/>
      <c r="OEC72" s="685"/>
      <c r="OED72" s="685"/>
      <c r="OEE72" s="685"/>
      <c r="OEF72" s="685"/>
      <c r="OEG72" s="685"/>
      <c r="OEH72" s="685"/>
      <c r="OEI72" s="685"/>
      <c r="OEJ72" s="685"/>
      <c r="OEK72" s="685"/>
      <c r="OEL72" s="685"/>
      <c r="OEM72" s="685"/>
      <c r="OEN72" s="685"/>
      <c r="OEO72" s="685"/>
      <c r="OEP72" s="685"/>
      <c r="OEQ72" s="685"/>
      <c r="OER72" s="685"/>
      <c r="OES72" s="685"/>
      <c r="OET72" s="685"/>
      <c r="OEU72" s="685"/>
      <c r="OEV72" s="685"/>
      <c r="OEW72" s="685"/>
      <c r="OEX72" s="685"/>
      <c r="OEY72" s="685"/>
      <c r="OEZ72" s="685"/>
      <c r="OFA72" s="685"/>
      <c r="OFB72" s="685"/>
      <c r="OFC72" s="685"/>
      <c r="OFD72" s="685"/>
      <c r="OFE72" s="685"/>
      <c r="OFF72" s="685"/>
      <c r="OFG72" s="685"/>
      <c r="OFH72" s="685"/>
      <c r="OFI72" s="685"/>
      <c r="OFJ72" s="685"/>
      <c r="OFK72" s="685"/>
      <c r="OFL72" s="685"/>
      <c r="OFM72" s="685"/>
      <c r="OFN72" s="685"/>
      <c r="OFO72" s="685"/>
      <c r="OFP72" s="685"/>
      <c r="OFQ72" s="685"/>
      <c r="OFR72" s="685"/>
      <c r="OFS72" s="685"/>
      <c r="OFT72" s="685"/>
      <c r="OFU72" s="685"/>
      <c r="OFV72" s="685"/>
      <c r="OFW72" s="685"/>
      <c r="OFX72" s="685"/>
      <c r="OFY72" s="685"/>
      <c r="OFZ72" s="685"/>
      <c r="OGA72" s="685"/>
      <c r="OGB72" s="685"/>
      <c r="OGC72" s="685"/>
      <c r="OGD72" s="685"/>
      <c r="OGE72" s="685"/>
      <c r="OGF72" s="685"/>
      <c r="OGG72" s="685"/>
      <c r="OGH72" s="685"/>
      <c r="OGI72" s="685"/>
      <c r="OGJ72" s="685"/>
      <c r="OGK72" s="685"/>
      <c r="OGL72" s="685"/>
      <c r="OGM72" s="685"/>
      <c r="OGN72" s="685"/>
      <c r="OGO72" s="685"/>
      <c r="OGP72" s="685"/>
      <c r="OGQ72" s="685"/>
      <c r="OGR72" s="685"/>
      <c r="OGS72" s="685"/>
      <c r="OGT72" s="685"/>
      <c r="OGU72" s="685"/>
      <c r="OGV72" s="685"/>
      <c r="OGW72" s="685"/>
      <c r="OGX72" s="685"/>
      <c r="OGY72" s="685"/>
      <c r="OGZ72" s="685"/>
      <c r="OHA72" s="685"/>
      <c r="OHB72" s="685"/>
      <c r="OHC72" s="685"/>
      <c r="OHD72" s="685"/>
      <c r="OHE72" s="685"/>
      <c r="OHF72" s="685"/>
      <c r="OHG72" s="685"/>
      <c r="OHH72" s="685"/>
      <c r="OHI72" s="685"/>
      <c r="OHJ72" s="685"/>
      <c r="OHK72" s="685"/>
      <c r="OHL72" s="685"/>
      <c r="OHM72" s="685"/>
      <c r="OHN72" s="685"/>
      <c r="OHO72" s="685"/>
      <c r="OHP72" s="685"/>
      <c r="OHQ72" s="685"/>
      <c r="OHR72" s="685"/>
      <c r="OHS72" s="685"/>
      <c r="OHT72" s="685"/>
      <c r="OHU72" s="685"/>
      <c r="OHV72" s="685"/>
      <c r="OHW72" s="685"/>
      <c r="OHX72" s="685"/>
      <c r="OHY72" s="685"/>
      <c r="OHZ72" s="685"/>
      <c r="OIA72" s="685"/>
      <c r="OIB72" s="685"/>
      <c r="OIC72" s="685"/>
      <c r="OID72" s="685"/>
      <c r="OIE72" s="685"/>
      <c r="OIF72" s="685"/>
      <c r="OIG72" s="685"/>
      <c r="OIH72" s="685"/>
      <c r="OII72" s="685"/>
      <c r="OIJ72" s="685"/>
      <c r="OIK72" s="685"/>
      <c r="OIL72" s="685"/>
      <c r="OIM72" s="685"/>
      <c r="OIN72" s="685"/>
      <c r="OIO72" s="685"/>
      <c r="OIP72" s="685"/>
      <c r="OIQ72" s="685"/>
      <c r="OIR72" s="685"/>
      <c r="OIS72" s="685"/>
      <c r="OIT72" s="685"/>
      <c r="OIU72" s="685"/>
      <c r="OIV72" s="685"/>
      <c r="OIW72" s="685"/>
      <c r="OIX72" s="685"/>
      <c r="OIY72" s="685"/>
      <c r="OIZ72" s="685"/>
      <c r="OJA72" s="685"/>
      <c r="OJB72" s="685"/>
      <c r="OJC72" s="685"/>
      <c r="OJD72" s="685"/>
      <c r="OJE72" s="685"/>
      <c r="OJF72" s="685"/>
      <c r="OJG72" s="685"/>
      <c r="OJH72" s="685"/>
      <c r="OJI72" s="685"/>
      <c r="OJJ72" s="685"/>
      <c r="OJK72" s="685"/>
      <c r="OJL72" s="685"/>
      <c r="OJM72" s="685"/>
      <c r="OJN72" s="685"/>
      <c r="OJO72" s="685"/>
      <c r="OJP72" s="685"/>
      <c r="OJQ72" s="685"/>
      <c r="OJR72" s="685"/>
      <c r="OJS72" s="685"/>
      <c r="OJT72" s="685"/>
      <c r="OJU72" s="685"/>
      <c r="OJV72" s="685"/>
      <c r="OJW72" s="685"/>
      <c r="OJX72" s="685"/>
      <c r="OJY72" s="685"/>
      <c r="OJZ72" s="685"/>
      <c r="OKA72" s="685"/>
      <c r="OKB72" s="685"/>
      <c r="OKC72" s="685"/>
      <c r="OKD72" s="685"/>
      <c r="OKE72" s="685"/>
      <c r="OKF72" s="685"/>
      <c r="OKG72" s="685"/>
      <c r="OKH72" s="685"/>
      <c r="OKI72" s="685"/>
      <c r="OKJ72" s="685"/>
      <c r="OKK72" s="685"/>
      <c r="OKL72" s="685"/>
      <c r="OKM72" s="685"/>
      <c r="OKN72" s="685"/>
      <c r="OKO72" s="685"/>
      <c r="OKP72" s="685"/>
      <c r="OKQ72" s="685"/>
      <c r="OKR72" s="685"/>
      <c r="OKS72" s="685"/>
      <c r="OKT72" s="685"/>
      <c r="OKU72" s="685"/>
      <c r="OKV72" s="685"/>
      <c r="OKW72" s="685"/>
      <c r="OKX72" s="685"/>
      <c r="OKY72" s="685"/>
      <c r="OKZ72" s="685"/>
      <c r="OLA72" s="685"/>
      <c r="OLB72" s="685"/>
      <c r="OLC72" s="685"/>
      <c r="OLD72" s="685"/>
      <c r="OLE72" s="685"/>
      <c r="OLF72" s="685"/>
      <c r="OLG72" s="685"/>
      <c r="OLH72" s="685"/>
      <c r="OLI72" s="685"/>
      <c r="OLJ72" s="685"/>
      <c r="OLK72" s="685"/>
      <c r="OLL72" s="685"/>
      <c r="OLM72" s="685"/>
      <c r="OLN72" s="685"/>
      <c r="OLO72" s="685"/>
      <c r="OLP72" s="685"/>
      <c r="OLQ72" s="685"/>
      <c r="OLR72" s="685"/>
      <c r="OLS72" s="685"/>
      <c r="OLT72" s="685"/>
      <c r="OLU72" s="685"/>
      <c r="OLV72" s="685"/>
      <c r="OLW72" s="685"/>
      <c r="OLX72" s="685"/>
      <c r="OLY72" s="685"/>
      <c r="OLZ72" s="685"/>
      <c r="OMA72" s="685"/>
      <c r="OMB72" s="685"/>
      <c r="OMC72" s="685"/>
      <c r="OMD72" s="685"/>
      <c r="OME72" s="685"/>
      <c r="OMF72" s="685"/>
      <c r="OMG72" s="685"/>
      <c r="OMH72" s="685"/>
      <c r="OMI72" s="685"/>
      <c r="OMJ72" s="685"/>
      <c r="OMK72" s="685"/>
      <c r="OML72" s="685"/>
      <c r="OMM72" s="685"/>
      <c r="OMN72" s="685"/>
      <c r="OMO72" s="685"/>
      <c r="OMP72" s="685"/>
      <c r="OMQ72" s="685"/>
      <c r="OMR72" s="685"/>
      <c r="OMS72" s="685"/>
      <c r="OMT72" s="685"/>
      <c r="OMU72" s="685"/>
      <c r="OMV72" s="685"/>
      <c r="OMW72" s="685"/>
      <c r="OMX72" s="685"/>
      <c r="OMY72" s="685"/>
      <c r="OMZ72" s="685"/>
      <c r="ONA72" s="685"/>
      <c r="ONB72" s="685"/>
      <c r="ONC72" s="685"/>
      <c r="OND72" s="685"/>
      <c r="ONE72" s="685"/>
      <c r="ONF72" s="685"/>
      <c r="ONG72" s="685"/>
      <c r="ONH72" s="685"/>
      <c r="ONI72" s="685"/>
      <c r="ONJ72" s="685"/>
      <c r="ONK72" s="685"/>
      <c r="ONL72" s="685"/>
      <c r="ONM72" s="685"/>
      <c r="ONN72" s="685"/>
      <c r="ONO72" s="685"/>
      <c r="ONP72" s="685"/>
      <c r="ONQ72" s="685"/>
      <c r="ONR72" s="685"/>
      <c r="ONS72" s="685"/>
      <c r="ONT72" s="685"/>
      <c r="ONU72" s="685"/>
      <c r="ONV72" s="685"/>
      <c r="ONW72" s="685"/>
      <c r="ONX72" s="685"/>
      <c r="ONY72" s="685"/>
      <c r="ONZ72" s="685"/>
      <c r="OOA72" s="685"/>
      <c r="OOB72" s="685"/>
      <c r="OOC72" s="685"/>
      <c r="OOD72" s="685"/>
      <c r="OOE72" s="685"/>
      <c r="OOF72" s="685"/>
      <c r="OOG72" s="685"/>
      <c r="OOH72" s="685"/>
      <c r="OOI72" s="685"/>
      <c r="OOJ72" s="685"/>
      <c r="OOK72" s="685"/>
      <c r="OOL72" s="685"/>
      <c r="OOM72" s="685"/>
      <c r="OON72" s="685"/>
      <c r="OOO72" s="685"/>
      <c r="OOP72" s="685"/>
      <c r="OOQ72" s="685"/>
      <c r="OOR72" s="685"/>
      <c r="OOS72" s="685"/>
      <c r="OOT72" s="685"/>
      <c r="OOU72" s="685"/>
      <c r="OOV72" s="685"/>
      <c r="OOW72" s="685"/>
      <c r="OOX72" s="685"/>
      <c r="OOY72" s="685"/>
      <c r="OOZ72" s="685"/>
      <c r="OPA72" s="685"/>
      <c r="OPB72" s="685"/>
      <c r="OPC72" s="685"/>
      <c r="OPD72" s="685"/>
      <c r="OPE72" s="685"/>
      <c r="OPF72" s="685"/>
      <c r="OPG72" s="685"/>
      <c r="OPH72" s="685"/>
      <c r="OPI72" s="685"/>
      <c r="OPJ72" s="685"/>
      <c r="OPK72" s="685"/>
      <c r="OPL72" s="685"/>
      <c r="OPM72" s="685"/>
      <c r="OPN72" s="685"/>
      <c r="OPO72" s="685"/>
      <c r="OPP72" s="685"/>
      <c r="OPQ72" s="685"/>
      <c r="OPR72" s="685"/>
      <c r="OPS72" s="685"/>
      <c r="OPT72" s="685"/>
      <c r="OPU72" s="685"/>
      <c r="OPV72" s="685"/>
      <c r="OPW72" s="685"/>
      <c r="OPX72" s="685"/>
      <c r="OPY72" s="685"/>
      <c r="OPZ72" s="685"/>
      <c r="OQA72" s="685"/>
      <c r="OQB72" s="685"/>
      <c r="OQC72" s="685"/>
      <c r="OQD72" s="685"/>
      <c r="OQE72" s="685"/>
      <c r="OQF72" s="685"/>
      <c r="OQG72" s="685"/>
      <c r="OQH72" s="685"/>
      <c r="OQI72" s="685"/>
      <c r="OQJ72" s="685"/>
      <c r="OQK72" s="685"/>
      <c r="OQL72" s="685"/>
      <c r="OQM72" s="685"/>
      <c r="OQN72" s="685"/>
      <c r="OQO72" s="685"/>
      <c r="OQP72" s="685"/>
      <c r="OQQ72" s="685"/>
      <c r="OQR72" s="685"/>
      <c r="OQS72" s="685"/>
      <c r="OQT72" s="685"/>
      <c r="OQU72" s="685"/>
      <c r="OQV72" s="685"/>
      <c r="OQW72" s="685"/>
      <c r="OQX72" s="685"/>
      <c r="OQY72" s="685"/>
      <c r="OQZ72" s="685"/>
      <c r="ORA72" s="685"/>
      <c r="ORB72" s="685"/>
      <c r="ORC72" s="685"/>
      <c r="ORD72" s="685"/>
      <c r="ORE72" s="685"/>
      <c r="ORF72" s="685"/>
      <c r="ORG72" s="685"/>
      <c r="ORH72" s="685"/>
      <c r="ORI72" s="685"/>
      <c r="ORJ72" s="685"/>
      <c r="ORK72" s="685"/>
      <c r="ORL72" s="685"/>
      <c r="ORM72" s="685"/>
      <c r="ORN72" s="685"/>
      <c r="ORO72" s="685"/>
      <c r="ORP72" s="685"/>
      <c r="ORQ72" s="685"/>
      <c r="ORR72" s="685"/>
      <c r="ORS72" s="685"/>
      <c r="ORT72" s="685"/>
      <c r="ORU72" s="685"/>
      <c r="ORV72" s="685"/>
      <c r="ORW72" s="685"/>
      <c r="ORX72" s="685"/>
      <c r="ORY72" s="685"/>
      <c r="ORZ72" s="685"/>
      <c r="OSA72" s="685"/>
      <c r="OSB72" s="685"/>
      <c r="OSC72" s="685"/>
      <c r="OSD72" s="685"/>
      <c r="OSE72" s="685"/>
      <c r="OSF72" s="685"/>
      <c r="OSG72" s="685"/>
      <c r="OSH72" s="685"/>
      <c r="OSI72" s="685"/>
      <c r="OSJ72" s="685"/>
      <c r="OSK72" s="685"/>
      <c r="OSL72" s="685"/>
      <c r="OSM72" s="685"/>
      <c r="OSN72" s="685"/>
      <c r="OSO72" s="685"/>
      <c r="OSP72" s="685"/>
      <c r="OSQ72" s="685"/>
      <c r="OSR72" s="685"/>
      <c r="OSS72" s="685"/>
      <c r="OST72" s="685"/>
      <c r="OSU72" s="685"/>
      <c r="OSV72" s="685"/>
      <c r="OSW72" s="685"/>
      <c r="OSX72" s="685"/>
      <c r="OSY72" s="685"/>
      <c r="OSZ72" s="685"/>
      <c r="OTA72" s="685"/>
      <c r="OTB72" s="685"/>
      <c r="OTC72" s="685"/>
      <c r="OTD72" s="685"/>
      <c r="OTE72" s="685"/>
      <c r="OTF72" s="685"/>
      <c r="OTG72" s="685"/>
      <c r="OTH72" s="685"/>
      <c r="OTI72" s="685"/>
      <c r="OTJ72" s="685"/>
      <c r="OTK72" s="685"/>
      <c r="OTL72" s="685"/>
      <c r="OTM72" s="685"/>
      <c r="OTN72" s="685"/>
      <c r="OTO72" s="685"/>
      <c r="OTP72" s="685"/>
      <c r="OTQ72" s="685"/>
      <c r="OTR72" s="685"/>
      <c r="OTS72" s="685"/>
      <c r="OTT72" s="685"/>
      <c r="OTU72" s="685"/>
      <c r="OTV72" s="685"/>
      <c r="OTW72" s="685"/>
      <c r="OTX72" s="685"/>
      <c r="OTY72" s="685"/>
      <c r="OTZ72" s="685"/>
      <c r="OUA72" s="685"/>
      <c r="OUB72" s="685"/>
      <c r="OUC72" s="685"/>
      <c r="OUD72" s="685"/>
      <c r="OUE72" s="685"/>
      <c r="OUF72" s="685"/>
      <c r="OUG72" s="685"/>
      <c r="OUH72" s="685"/>
      <c r="OUI72" s="685"/>
      <c r="OUJ72" s="685"/>
      <c r="OUK72" s="685"/>
      <c r="OUL72" s="685"/>
      <c r="OUM72" s="685"/>
      <c r="OUN72" s="685"/>
      <c r="OUO72" s="685"/>
      <c r="OUP72" s="685"/>
      <c r="OUQ72" s="685"/>
      <c r="OUR72" s="685"/>
      <c r="OUS72" s="685"/>
      <c r="OUT72" s="685"/>
      <c r="OUU72" s="685"/>
      <c r="OUV72" s="685"/>
      <c r="OUW72" s="685"/>
      <c r="OUX72" s="685"/>
      <c r="OUY72" s="685"/>
      <c r="OUZ72" s="685"/>
      <c r="OVA72" s="685"/>
      <c r="OVB72" s="685"/>
      <c r="OVC72" s="685"/>
      <c r="OVD72" s="685"/>
      <c r="OVE72" s="685"/>
      <c r="OVF72" s="685"/>
      <c r="OVG72" s="685"/>
      <c r="OVH72" s="685"/>
      <c r="OVI72" s="685"/>
      <c r="OVJ72" s="685"/>
      <c r="OVK72" s="685"/>
      <c r="OVL72" s="685"/>
      <c r="OVM72" s="685"/>
      <c r="OVN72" s="685"/>
      <c r="OVO72" s="685"/>
      <c r="OVP72" s="685"/>
      <c r="OVQ72" s="685"/>
      <c r="OVR72" s="685"/>
      <c r="OVS72" s="685"/>
      <c r="OVT72" s="685"/>
      <c r="OVU72" s="685"/>
      <c r="OVV72" s="685"/>
      <c r="OVW72" s="685"/>
      <c r="OVX72" s="685"/>
      <c r="OVY72" s="685"/>
      <c r="OVZ72" s="685"/>
      <c r="OWA72" s="685"/>
      <c r="OWB72" s="685"/>
      <c r="OWC72" s="685"/>
      <c r="OWD72" s="685"/>
      <c r="OWE72" s="685"/>
      <c r="OWF72" s="685"/>
      <c r="OWG72" s="685"/>
      <c r="OWH72" s="685"/>
      <c r="OWI72" s="685"/>
      <c r="OWJ72" s="685"/>
      <c r="OWK72" s="685"/>
      <c r="OWL72" s="685"/>
      <c r="OWM72" s="685"/>
      <c r="OWN72" s="685"/>
      <c r="OWO72" s="685"/>
      <c r="OWP72" s="685"/>
      <c r="OWQ72" s="685"/>
      <c r="OWR72" s="685"/>
      <c r="OWS72" s="685"/>
      <c r="OWT72" s="685"/>
      <c r="OWU72" s="685"/>
      <c r="OWV72" s="685"/>
      <c r="OWW72" s="685"/>
      <c r="OWX72" s="685"/>
      <c r="OWY72" s="685"/>
      <c r="OWZ72" s="685"/>
      <c r="OXA72" s="685"/>
      <c r="OXB72" s="685"/>
      <c r="OXC72" s="685"/>
      <c r="OXD72" s="685"/>
      <c r="OXE72" s="685"/>
      <c r="OXF72" s="685"/>
      <c r="OXG72" s="685"/>
      <c r="OXH72" s="685"/>
      <c r="OXI72" s="685"/>
      <c r="OXJ72" s="685"/>
      <c r="OXK72" s="685"/>
      <c r="OXL72" s="685"/>
      <c r="OXM72" s="685"/>
      <c r="OXN72" s="685"/>
      <c r="OXO72" s="685"/>
      <c r="OXP72" s="685"/>
      <c r="OXQ72" s="685"/>
      <c r="OXR72" s="685"/>
      <c r="OXS72" s="685"/>
      <c r="OXT72" s="685"/>
      <c r="OXU72" s="685"/>
      <c r="OXV72" s="685"/>
      <c r="OXW72" s="685"/>
      <c r="OXX72" s="685"/>
      <c r="OXY72" s="685"/>
      <c r="OXZ72" s="685"/>
      <c r="OYA72" s="685"/>
      <c r="OYB72" s="685"/>
      <c r="OYC72" s="685"/>
      <c r="OYD72" s="685"/>
      <c r="OYE72" s="685"/>
      <c r="OYF72" s="685"/>
      <c r="OYG72" s="685"/>
      <c r="OYH72" s="685"/>
      <c r="OYI72" s="685"/>
      <c r="OYJ72" s="685"/>
      <c r="OYK72" s="685"/>
      <c r="OYL72" s="685"/>
      <c r="OYM72" s="685"/>
      <c r="OYN72" s="685"/>
      <c r="OYO72" s="685"/>
      <c r="OYP72" s="685"/>
      <c r="OYQ72" s="685"/>
      <c r="OYR72" s="685"/>
      <c r="OYS72" s="685"/>
      <c r="OYT72" s="685"/>
      <c r="OYU72" s="685"/>
      <c r="OYV72" s="685"/>
      <c r="OYW72" s="685"/>
      <c r="OYX72" s="685"/>
      <c r="OYY72" s="685"/>
      <c r="OYZ72" s="685"/>
      <c r="OZA72" s="685"/>
      <c r="OZB72" s="685"/>
      <c r="OZC72" s="685"/>
      <c r="OZD72" s="685"/>
      <c r="OZE72" s="685"/>
      <c r="OZF72" s="685"/>
      <c r="OZG72" s="685"/>
      <c r="OZH72" s="685"/>
      <c r="OZI72" s="685"/>
      <c r="OZJ72" s="685"/>
      <c r="OZK72" s="685"/>
      <c r="OZL72" s="685"/>
      <c r="OZM72" s="685"/>
      <c r="OZN72" s="685"/>
      <c r="OZO72" s="685"/>
      <c r="OZP72" s="685"/>
      <c r="OZQ72" s="685"/>
      <c r="OZR72" s="685"/>
      <c r="OZS72" s="685"/>
      <c r="OZT72" s="685"/>
      <c r="OZU72" s="685"/>
      <c r="OZV72" s="685"/>
      <c r="OZW72" s="685"/>
      <c r="OZX72" s="685"/>
      <c r="OZY72" s="685"/>
      <c r="OZZ72" s="685"/>
      <c r="PAA72" s="685"/>
      <c r="PAB72" s="685"/>
      <c r="PAC72" s="685"/>
      <c r="PAD72" s="685"/>
      <c r="PAE72" s="685"/>
      <c r="PAF72" s="685"/>
      <c r="PAG72" s="685"/>
      <c r="PAH72" s="685"/>
      <c r="PAI72" s="685"/>
      <c r="PAJ72" s="685"/>
      <c r="PAK72" s="685"/>
      <c r="PAL72" s="685"/>
      <c r="PAM72" s="685"/>
      <c r="PAN72" s="685"/>
      <c r="PAO72" s="685"/>
      <c r="PAP72" s="685"/>
      <c r="PAQ72" s="685"/>
      <c r="PAR72" s="685"/>
      <c r="PAS72" s="685"/>
      <c r="PAT72" s="685"/>
      <c r="PAU72" s="685"/>
      <c r="PAV72" s="685"/>
      <c r="PAW72" s="685"/>
      <c r="PAX72" s="685"/>
      <c r="PAY72" s="685"/>
      <c r="PAZ72" s="685"/>
      <c r="PBA72" s="685"/>
      <c r="PBB72" s="685"/>
      <c r="PBC72" s="685"/>
      <c r="PBD72" s="685"/>
      <c r="PBE72" s="685"/>
      <c r="PBF72" s="685"/>
      <c r="PBG72" s="685"/>
      <c r="PBH72" s="685"/>
      <c r="PBI72" s="685"/>
      <c r="PBJ72" s="685"/>
      <c r="PBK72" s="685"/>
      <c r="PBL72" s="685"/>
      <c r="PBM72" s="685"/>
      <c r="PBN72" s="685"/>
      <c r="PBO72" s="685"/>
      <c r="PBP72" s="685"/>
      <c r="PBQ72" s="685"/>
      <c r="PBR72" s="685"/>
      <c r="PBS72" s="685"/>
      <c r="PBT72" s="685"/>
      <c r="PBU72" s="685"/>
      <c r="PBV72" s="685"/>
      <c r="PBW72" s="685"/>
      <c r="PBX72" s="685"/>
      <c r="PBY72" s="685"/>
      <c r="PBZ72" s="685"/>
      <c r="PCA72" s="685"/>
      <c r="PCB72" s="685"/>
      <c r="PCC72" s="685"/>
      <c r="PCD72" s="685"/>
      <c r="PCE72" s="685"/>
      <c r="PCF72" s="685"/>
      <c r="PCG72" s="685"/>
      <c r="PCH72" s="685"/>
      <c r="PCI72" s="685"/>
      <c r="PCJ72" s="685"/>
      <c r="PCK72" s="685"/>
      <c r="PCL72" s="685"/>
      <c r="PCM72" s="685"/>
      <c r="PCN72" s="685"/>
      <c r="PCO72" s="685"/>
      <c r="PCP72" s="685"/>
      <c r="PCQ72" s="685"/>
      <c r="PCR72" s="685"/>
      <c r="PCS72" s="685"/>
      <c r="PCT72" s="685"/>
      <c r="PCU72" s="685"/>
      <c r="PCV72" s="685"/>
      <c r="PCW72" s="685"/>
      <c r="PCX72" s="685"/>
      <c r="PCY72" s="685"/>
      <c r="PCZ72" s="685"/>
      <c r="PDA72" s="685"/>
      <c r="PDB72" s="685"/>
      <c r="PDC72" s="685"/>
      <c r="PDD72" s="685"/>
      <c r="PDE72" s="685"/>
      <c r="PDF72" s="685"/>
      <c r="PDG72" s="685"/>
      <c r="PDH72" s="685"/>
      <c r="PDI72" s="685"/>
      <c r="PDJ72" s="685"/>
      <c r="PDK72" s="685"/>
      <c r="PDL72" s="685"/>
      <c r="PDM72" s="685"/>
      <c r="PDN72" s="685"/>
      <c r="PDO72" s="685"/>
      <c r="PDP72" s="685"/>
      <c r="PDQ72" s="685"/>
      <c r="PDR72" s="685"/>
      <c r="PDS72" s="685"/>
      <c r="PDT72" s="685"/>
      <c r="PDU72" s="685"/>
      <c r="PDV72" s="685"/>
      <c r="PDW72" s="685"/>
      <c r="PDX72" s="685"/>
      <c r="PDY72" s="685"/>
      <c r="PDZ72" s="685"/>
      <c r="PEA72" s="685"/>
      <c r="PEB72" s="685"/>
      <c r="PEC72" s="685"/>
      <c r="PED72" s="685"/>
      <c r="PEE72" s="685"/>
      <c r="PEF72" s="685"/>
      <c r="PEG72" s="685"/>
      <c r="PEH72" s="685"/>
      <c r="PEI72" s="685"/>
      <c r="PEJ72" s="685"/>
      <c r="PEK72" s="685"/>
      <c r="PEL72" s="685"/>
      <c r="PEM72" s="685"/>
      <c r="PEN72" s="685"/>
      <c r="PEO72" s="685"/>
      <c r="PEP72" s="685"/>
      <c r="PEQ72" s="685"/>
      <c r="PER72" s="685"/>
      <c r="PES72" s="685"/>
      <c r="PET72" s="685"/>
      <c r="PEU72" s="685"/>
      <c r="PEV72" s="685"/>
      <c r="PEW72" s="685"/>
      <c r="PEX72" s="685"/>
      <c r="PEY72" s="685"/>
      <c r="PEZ72" s="685"/>
      <c r="PFA72" s="685"/>
      <c r="PFB72" s="685"/>
      <c r="PFC72" s="685"/>
      <c r="PFD72" s="685"/>
      <c r="PFE72" s="685"/>
      <c r="PFF72" s="685"/>
      <c r="PFG72" s="685"/>
      <c r="PFH72" s="685"/>
      <c r="PFI72" s="685"/>
      <c r="PFJ72" s="685"/>
      <c r="PFK72" s="685"/>
      <c r="PFL72" s="685"/>
      <c r="PFM72" s="685"/>
      <c r="PFN72" s="685"/>
      <c r="PFO72" s="685"/>
      <c r="PFP72" s="685"/>
      <c r="PFQ72" s="685"/>
      <c r="PFR72" s="685"/>
      <c r="PFS72" s="685"/>
      <c r="PFT72" s="685"/>
      <c r="PFU72" s="685"/>
      <c r="PFV72" s="685"/>
      <c r="PFW72" s="685"/>
      <c r="PFX72" s="685"/>
      <c r="PFY72" s="685"/>
      <c r="PFZ72" s="685"/>
      <c r="PGA72" s="685"/>
      <c r="PGB72" s="685"/>
      <c r="PGC72" s="685"/>
      <c r="PGD72" s="685"/>
      <c r="PGE72" s="685"/>
      <c r="PGF72" s="685"/>
      <c r="PGG72" s="685"/>
      <c r="PGH72" s="685"/>
      <c r="PGI72" s="685"/>
      <c r="PGJ72" s="685"/>
      <c r="PGK72" s="685"/>
      <c r="PGL72" s="685"/>
      <c r="PGM72" s="685"/>
      <c r="PGN72" s="685"/>
      <c r="PGO72" s="685"/>
      <c r="PGP72" s="685"/>
      <c r="PGQ72" s="685"/>
      <c r="PGR72" s="685"/>
      <c r="PGS72" s="685"/>
      <c r="PGT72" s="685"/>
      <c r="PGU72" s="685"/>
      <c r="PGV72" s="685"/>
      <c r="PGW72" s="685"/>
      <c r="PGX72" s="685"/>
      <c r="PGY72" s="685"/>
      <c r="PGZ72" s="685"/>
      <c r="PHA72" s="685"/>
      <c r="PHB72" s="685"/>
      <c r="PHC72" s="685"/>
      <c r="PHD72" s="685"/>
      <c r="PHE72" s="685"/>
      <c r="PHF72" s="685"/>
      <c r="PHG72" s="685"/>
      <c r="PHH72" s="685"/>
      <c r="PHI72" s="685"/>
      <c r="PHJ72" s="685"/>
      <c r="PHK72" s="685"/>
      <c r="PHL72" s="685"/>
      <c r="PHM72" s="685"/>
      <c r="PHN72" s="685"/>
      <c r="PHO72" s="685"/>
      <c r="PHP72" s="685"/>
      <c r="PHQ72" s="685"/>
      <c r="PHR72" s="685"/>
      <c r="PHS72" s="685"/>
      <c r="PHT72" s="685"/>
      <c r="PHU72" s="685"/>
      <c r="PHV72" s="685"/>
      <c r="PHW72" s="685"/>
      <c r="PHX72" s="685"/>
      <c r="PHY72" s="685"/>
      <c r="PHZ72" s="685"/>
      <c r="PIA72" s="685"/>
      <c r="PIB72" s="685"/>
      <c r="PIC72" s="685"/>
      <c r="PID72" s="685"/>
      <c r="PIE72" s="685"/>
      <c r="PIF72" s="685"/>
      <c r="PIG72" s="685"/>
      <c r="PIH72" s="685"/>
      <c r="PII72" s="685"/>
      <c r="PIJ72" s="685"/>
      <c r="PIK72" s="685"/>
      <c r="PIL72" s="685"/>
      <c r="PIM72" s="685"/>
      <c r="PIN72" s="685"/>
      <c r="PIO72" s="685"/>
      <c r="PIP72" s="685"/>
      <c r="PIQ72" s="685"/>
      <c r="PIR72" s="685"/>
      <c r="PIS72" s="685"/>
      <c r="PIT72" s="685"/>
      <c r="PIU72" s="685"/>
      <c r="PIV72" s="685"/>
      <c r="PIW72" s="685"/>
      <c r="PIX72" s="685"/>
      <c r="PIY72" s="685"/>
      <c r="PIZ72" s="685"/>
      <c r="PJA72" s="685"/>
      <c r="PJB72" s="685"/>
      <c r="PJC72" s="685"/>
      <c r="PJD72" s="685"/>
      <c r="PJE72" s="685"/>
      <c r="PJF72" s="685"/>
      <c r="PJG72" s="685"/>
      <c r="PJH72" s="685"/>
      <c r="PJI72" s="685"/>
      <c r="PJJ72" s="685"/>
      <c r="PJK72" s="685"/>
      <c r="PJL72" s="685"/>
      <c r="PJM72" s="685"/>
      <c r="PJN72" s="685"/>
      <c r="PJO72" s="685"/>
      <c r="PJP72" s="685"/>
      <c r="PJQ72" s="685"/>
      <c r="PJR72" s="685"/>
      <c r="PJS72" s="685"/>
      <c r="PJT72" s="685"/>
      <c r="PJU72" s="685"/>
      <c r="PJV72" s="685"/>
      <c r="PJW72" s="685"/>
      <c r="PJX72" s="685"/>
      <c r="PJY72" s="685"/>
      <c r="PJZ72" s="685"/>
      <c r="PKA72" s="685"/>
      <c r="PKB72" s="685"/>
      <c r="PKC72" s="685"/>
      <c r="PKD72" s="685"/>
      <c r="PKE72" s="685"/>
      <c r="PKF72" s="685"/>
      <c r="PKG72" s="685"/>
      <c r="PKH72" s="685"/>
      <c r="PKI72" s="685"/>
      <c r="PKJ72" s="685"/>
      <c r="PKK72" s="685"/>
      <c r="PKL72" s="685"/>
      <c r="PKM72" s="685"/>
      <c r="PKN72" s="685"/>
      <c r="PKO72" s="685"/>
      <c r="PKP72" s="685"/>
      <c r="PKQ72" s="685"/>
      <c r="PKR72" s="685"/>
      <c r="PKS72" s="685"/>
      <c r="PKT72" s="685"/>
      <c r="PKU72" s="685"/>
      <c r="PKV72" s="685"/>
      <c r="PKW72" s="685"/>
      <c r="PKX72" s="685"/>
      <c r="PKY72" s="685"/>
      <c r="PKZ72" s="685"/>
      <c r="PLA72" s="685"/>
      <c r="PLB72" s="685"/>
      <c r="PLC72" s="685"/>
      <c r="PLD72" s="685"/>
      <c r="PLE72" s="685"/>
      <c r="PLF72" s="685"/>
      <c r="PLG72" s="685"/>
      <c r="PLH72" s="685"/>
      <c r="PLI72" s="685"/>
      <c r="PLJ72" s="685"/>
      <c r="PLK72" s="685"/>
      <c r="PLL72" s="685"/>
      <c r="PLM72" s="685"/>
      <c r="PLN72" s="685"/>
      <c r="PLO72" s="685"/>
      <c r="PLP72" s="685"/>
      <c r="PLQ72" s="685"/>
      <c r="PLR72" s="685"/>
      <c r="PLS72" s="685"/>
      <c r="PLT72" s="685"/>
      <c r="PLU72" s="685"/>
      <c r="PLV72" s="685"/>
      <c r="PLW72" s="685"/>
      <c r="PLX72" s="685"/>
      <c r="PLY72" s="685"/>
      <c r="PLZ72" s="685"/>
      <c r="PMA72" s="685"/>
      <c r="PMB72" s="685"/>
      <c r="PMC72" s="685"/>
      <c r="PMD72" s="685"/>
      <c r="PME72" s="685"/>
      <c r="PMF72" s="685"/>
      <c r="PMG72" s="685"/>
      <c r="PMH72" s="685"/>
      <c r="PMI72" s="685"/>
      <c r="PMJ72" s="685"/>
      <c r="PMK72" s="685"/>
      <c r="PML72" s="685"/>
      <c r="PMM72" s="685"/>
      <c r="PMN72" s="685"/>
      <c r="PMO72" s="685"/>
      <c r="PMP72" s="685"/>
      <c r="PMQ72" s="685"/>
      <c r="PMR72" s="685"/>
      <c r="PMS72" s="685"/>
      <c r="PMT72" s="685"/>
      <c r="PMU72" s="685"/>
      <c r="PMV72" s="685"/>
      <c r="PMW72" s="685"/>
      <c r="PMX72" s="685"/>
      <c r="PMY72" s="685"/>
      <c r="PMZ72" s="685"/>
      <c r="PNA72" s="685"/>
      <c r="PNB72" s="685"/>
      <c r="PNC72" s="685"/>
      <c r="PND72" s="685"/>
      <c r="PNE72" s="685"/>
      <c r="PNF72" s="685"/>
      <c r="PNG72" s="685"/>
      <c r="PNH72" s="685"/>
      <c r="PNI72" s="685"/>
      <c r="PNJ72" s="685"/>
      <c r="PNK72" s="685"/>
      <c r="PNL72" s="685"/>
      <c r="PNM72" s="685"/>
      <c r="PNN72" s="685"/>
      <c r="PNO72" s="685"/>
      <c r="PNP72" s="685"/>
      <c r="PNQ72" s="685"/>
      <c r="PNR72" s="685"/>
      <c r="PNS72" s="685"/>
      <c r="PNT72" s="685"/>
      <c r="PNU72" s="685"/>
      <c r="PNV72" s="685"/>
      <c r="PNW72" s="685"/>
      <c r="PNX72" s="685"/>
      <c r="PNY72" s="685"/>
      <c r="PNZ72" s="685"/>
      <c r="POA72" s="685"/>
      <c r="POB72" s="685"/>
      <c r="POC72" s="685"/>
      <c r="POD72" s="685"/>
      <c r="POE72" s="685"/>
      <c r="POF72" s="685"/>
      <c r="POG72" s="685"/>
      <c r="POH72" s="685"/>
      <c r="POI72" s="685"/>
      <c r="POJ72" s="685"/>
      <c r="POK72" s="685"/>
      <c r="POL72" s="685"/>
      <c r="POM72" s="685"/>
      <c r="PON72" s="685"/>
      <c r="POO72" s="685"/>
      <c r="POP72" s="685"/>
      <c r="POQ72" s="685"/>
      <c r="POR72" s="685"/>
      <c r="POS72" s="685"/>
      <c r="POT72" s="685"/>
      <c r="POU72" s="685"/>
      <c r="POV72" s="685"/>
      <c r="POW72" s="685"/>
      <c r="POX72" s="685"/>
      <c r="POY72" s="685"/>
      <c r="POZ72" s="685"/>
      <c r="PPA72" s="685"/>
      <c r="PPB72" s="685"/>
      <c r="PPC72" s="685"/>
      <c r="PPD72" s="685"/>
      <c r="PPE72" s="685"/>
      <c r="PPF72" s="685"/>
      <c r="PPG72" s="685"/>
      <c r="PPH72" s="685"/>
      <c r="PPI72" s="685"/>
      <c r="PPJ72" s="685"/>
      <c r="PPK72" s="685"/>
      <c r="PPL72" s="685"/>
      <c r="PPM72" s="685"/>
      <c r="PPN72" s="685"/>
      <c r="PPO72" s="685"/>
      <c r="PPP72" s="685"/>
      <c r="PPQ72" s="685"/>
      <c r="PPR72" s="685"/>
      <c r="PPS72" s="685"/>
      <c r="PPT72" s="685"/>
      <c r="PPU72" s="685"/>
      <c r="PPV72" s="685"/>
      <c r="PPW72" s="685"/>
      <c r="PPX72" s="685"/>
      <c r="PPY72" s="685"/>
      <c r="PPZ72" s="685"/>
      <c r="PQA72" s="685"/>
      <c r="PQB72" s="685"/>
      <c r="PQC72" s="685"/>
      <c r="PQD72" s="685"/>
      <c r="PQE72" s="685"/>
      <c r="PQF72" s="685"/>
      <c r="PQG72" s="685"/>
      <c r="PQH72" s="685"/>
      <c r="PQI72" s="685"/>
      <c r="PQJ72" s="685"/>
      <c r="PQK72" s="685"/>
      <c r="PQL72" s="685"/>
      <c r="PQM72" s="685"/>
      <c r="PQN72" s="685"/>
      <c r="PQO72" s="685"/>
      <c r="PQP72" s="685"/>
      <c r="PQQ72" s="685"/>
      <c r="PQR72" s="685"/>
      <c r="PQS72" s="685"/>
      <c r="PQT72" s="685"/>
      <c r="PQU72" s="685"/>
      <c r="PQV72" s="685"/>
      <c r="PQW72" s="685"/>
      <c r="PQX72" s="685"/>
      <c r="PQY72" s="685"/>
      <c r="PQZ72" s="685"/>
      <c r="PRA72" s="685"/>
      <c r="PRB72" s="685"/>
      <c r="PRC72" s="685"/>
      <c r="PRD72" s="685"/>
      <c r="PRE72" s="685"/>
      <c r="PRF72" s="685"/>
      <c r="PRG72" s="685"/>
      <c r="PRH72" s="685"/>
      <c r="PRI72" s="685"/>
      <c r="PRJ72" s="685"/>
      <c r="PRK72" s="685"/>
      <c r="PRL72" s="685"/>
      <c r="PRM72" s="685"/>
      <c r="PRN72" s="685"/>
      <c r="PRO72" s="685"/>
      <c r="PRP72" s="685"/>
      <c r="PRQ72" s="685"/>
      <c r="PRR72" s="685"/>
      <c r="PRS72" s="685"/>
      <c r="PRT72" s="685"/>
      <c r="PRU72" s="685"/>
      <c r="PRV72" s="685"/>
      <c r="PRW72" s="685"/>
      <c r="PRX72" s="685"/>
      <c r="PRY72" s="685"/>
      <c r="PRZ72" s="685"/>
      <c r="PSA72" s="685"/>
      <c r="PSB72" s="685"/>
      <c r="PSC72" s="685"/>
      <c r="PSD72" s="685"/>
      <c r="PSE72" s="685"/>
      <c r="PSF72" s="685"/>
      <c r="PSG72" s="685"/>
      <c r="PSH72" s="685"/>
      <c r="PSI72" s="685"/>
      <c r="PSJ72" s="685"/>
      <c r="PSK72" s="685"/>
      <c r="PSL72" s="685"/>
      <c r="PSM72" s="685"/>
      <c r="PSN72" s="685"/>
      <c r="PSO72" s="685"/>
      <c r="PSP72" s="685"/>
      <c r="PSQ72" s="685"/>
      <c r="PSR72" s="685"/>
      <c r="PSS72" s="685"/>
      <c r="PST72" s="685"/>
      <c r="PSU72" s="685"/>
      <c r="PSV72" s="685"/>
      <c r="PSW72" s="685"/>
      <c r="PSX72" s="685"/>
      <c r="PSY72" s="685"/>
      <c r="PSZ72" s="685"/>
      <c r="PTA72" s="685"/>
      <c r="PTB72" s="685"/>
      <c r="PTC72" s="685"/>
      <c r="PTD72" s="685"/>
      <c r="PTE72" s="685"/>
      <c r="PTF72" s="685"/>
      <c r="PTG72" s="685"/>
      <c r="PTH72" s="685"/>
      <c r="PTI72" s="685"/>
      <c r="PTJ72" s="685"/>
      <c r="PTK72" s="685"/>
      <c r="PTL72" s="685"/>
      <c r="PTM72" s="685"/>
      <c r="PTN72" s="685"/>
      <c r="PTO72" s="685"/>
      <c r="PTP72" s="685"/>
      <c r="PTQ72" s="685"/>
      <c r="PTR72" s="685"/>
      <c r="PTS72" s="685"/>
      <c r="PTT72" s="685"/>
      <c r="PTU72" s="685"/>
      <c r="PTV72" s="685"/>
      <c r="PTW72" s="685"/>
      <c r="PTX72" s="685"/>
      <c r="PTY72" s="685"/>
      <c r="PTZ72" s="685"/>
      <c r="PUA72" s="685"/>
      <c r="PUB72" s="685"/>
      <c r="PUC72" s="685"/>
      <c r="PUD72" s="685"/>
      <c r="PUE72" s="685"/>
      <c r="PUF72" s="685"/>
      <c r="PUG72" s="685"/>
      <c r="PUH72" s="685"/>
      <c r="PUI72" s="685"/>
      <c r="PUJ72" s="685"/>
      <c r="PUK72" s="685"/>
      <c r="PUL72" s="685"/>
      <c r="PUM72" s="685"/>
      <c r="PUN72" s="685"/>
      <c r="PUO72" s="685"/>
      <c r="PUP72" s="685"/>
      <c r="PUQ72" s="685"/>
      <c r="PUR72" s="685"/>
      <c r="PUS72" s="685"/>
      <c r="PUT72" s="685"/>
      <c r="PUU72" s="685"/>
      <c r="PUV72" s="685"/>
      <c r="PUW72" s="685"/>
      <c r="PUX72" s="685"/>
      <c r="PUY72" s="685"/>
      <c r="PUZ72" s="685"/>
      <c r="PVA72" s="685"/>
      <c r="PVB72" s="685"/>
      <c r="PVC72" s="685"/>
      <c r="PVD72" s="685"/>
      <c r="PVE72" s="685"/>
      <c r="PVF72" s="685"/>
      <c r="PVG72" s="685"/>
      <c r="PVH72" s="685"/>
      <c r="PVI72" s="685"/>
      <c r="PVJ72" s="685"/>
      <c r="PVK72" s="685"/>
      <c r="PVL72" s="685"/>
      <c r="PVM72" s="685"/>
      <c r="PVN72" s="685"/>
      <c r="PVO72" s="685"/>
      <c r="PVP72" s="685"/>
      <c r="PVQ72" s="685"/>
      <c r="PVR72" s="685"/>
      <c r="PVS72" s="685"/>
      <c r="PVT72" s="685"/>
      <c r="PVU72" s="685"/>
      <c r="PVV72" s="685"/>
      <c r="PVW72" s="685"/>
      <c r="PVX72" s="685"/>
      <c r="PVY72" s="685"/>
      <c r="PVZ72" s="685"/>
      <c r="PWA72" s="685"/>
      <c r="PWB72" s="685"/>
      <c r="PWC72" s="685"/>
      <c r="PWD72" s="685"/>
      <c r="PWE72" s="685"/>
      <c r="PWF72" s="685"/>
      <c r="PWG72" s="685"/>
      <c r="PWH72" s="685"/>
      <c r="PWI72" s="685"/>
      <c r="PWJ72" s="685"/>
      <c r="PWK72" s="685"/>
      <c r="PWL72" s="685"/>
      <c r="PWM72" s="685"/>
      <c r="PWN72" s="685"/>
      <c r="PWO72" s="685"/>
      <c r="PWP72" s="685"/>
      <c r="PWQ72" s="685"/>
      <c r="PWR72" s="685"/>
      <c r="PWS72" s="685"/>
      <c r="PWT72" s="685"/>
      <c r="PWU72" s="685"/>
      <c r="PWV72" s="685"/>
      <c r="PWW72" s="685"/>
      <c r="PWX72" s="685"/>
      <c r="PWY72" s="685"/>
      <c r="PWZ72" s="685"/>
      <c r="PXA72" s="685"/>
      <c r="PXB72" s="685"/>
      <c r="PXC72" s="685"/>
      <c r="PXD72" s="685"/>
      <c r="PXE72" s="685"/>
      <c r="PXF72" s="685"/>
      <c r="PXG72" s="685"/>
      <c r="PXH72" s="685"/>
      <c r="PXI72" s="685"/>
      <c r="PXJ72" s="685"/>
      <c r="PXK72" s="685"/>
      <c r="PXL72" s="685"/>
      <c r="PXM72" s="685"/>
      <c r="PXN72" s="685"/>
      <c r="PXO72" s="685"/>
      <c r="PXP72" s="685"/>
      <c r="PXQ72" s="685"/>
      <c r="PXR72" s="685"/>
      <c r="PXS72" s="685"/>
      <c r="PXT72" s="685"/>
      <c r="PXU72" s="685"/>
      <c r="PXV72" s="685"/>
      <c r="PXW72" s="685"/>
      <c r="PXX72" s="685"/>
      <c r="PXY72" s="685"/>
      <c r="PXZ72" s="685"/>
      <c r="PYA72" s="685"/>
      <c r="PYB72" s="685"/>
      <c r="PYC72" s="685"/>
      <c r="PYD72" s="685"/>
      <c r="PYE72" s="685"/>
      <c r="PYF72" s="685"/>
      <c r="PYG72" s="685"/>
      <c r="PYH72" s="685"/>
      <c r="PYI72" s="685"/>
      <c r="PYJ72" s="685"/>
      <c r="PYK72" s="685"/>
      <c r="PYL72" s="685"/>
      <c r="PYM72" s="685"/>
      <c r="PYN72" s="685"/>
      <c r="PYO72" s="685"/>
      <c r="PYP72" s="685"/>
      <c r="PYQ72" s="685"/>
      <c r="PYR72" s="685"/>
      <c r="PYS72" s="685"/>
      <c r="PYT72" s="685"/>
      <c r="PYU72" s="685"/>
      <c r="PYV72" s="685"/>
      <c r="PYW72" s="685"/>
      <c r="PYX72" s="685"/>
      <c r="PYY72" s="685"/>
      <c r="PYZ72" s="685"/>
      <c r="PZA72" s="685"/>
      <c r="PZB72" s="685"/>
      <c r="PZC72" s="685"/>
      <c r="PZD72" s="685"/>
      <c r="PZE72" s="685"/>
      <c r="PZF72" s="685"/>
      <c r="PZG72" s="685"/>
      <c r="PZH72" s="685"/>
      <c r="PZI72" s="685"/>
      <c r="PZJ72" s="685"/>
      <c r="PZK72" s="685"/>
      <c r="PZL72" s="685"/>
      <c r="PZM72" s="685"/>
      <c r="PZN72" s="685"/>
      <c r="PZO72" s="685"/>
      <c r="PZP72" s="685"/>
      <c r="PZQ72" s="685"/>
      <c r="PZR72" s="685"/>
      <c r="PZS72" s="685"/>
      <c r="PZT72" s="685"/>
      <c r="PZU72" s="685"/>
      <c r="PZV72" s="685"/>
      <c r="PZW72" s="685"/>
      <c r="PZX72" s="685"/>
      <c r="PZY72" s="685"/>
      <c r="PZZ72" s="685"/>
      <c r="QAA72" s="685"/>
      <c r="QAB72" s="685"/>
      <c r="QAC72" s="685"/>
      <c r="QAD72" s="685"/>
      <c r="QAE72" s="685"/>
      <c r="QAF72" s="685"/>
      <c r="QAG72" s="685"/>
      <c r="QAH72" s="685"/>
      <c r="QAI72" s="685"/>
      <c r="QAJ72" s="685"/>
      <c r="QAK72" s="685"/>
      <c r="QAL72" s="685"/>
      <c r="QAM72" s="685"/>
      <c r="QAN72" s="685"/>
      <c r="QAO72" s="685"/>
      <c r="QAP72" s="685"/>
      <c r="QAQ72" s="685"/>
      <c r="QAR72" s="685"/>
      <c r="QAS72" s="685"/>
      <c r="QAT72" s="685"/>
      <c r="QAU72" s="685"/>
      <c r="QAV72" s="685"/>
      <c r="QAW72" s="685"/>
      <c r="QAX72" s="685"/>
      <c r="QAY72" s="685"/>
      <c r="QAZ72" s="685"/>
      <c r="QBA72" s="685"/>
      <c r="QBB72" s="685"/>
      <c r="QBC72" s="685"/>
      <c r="QBD72" s="685"/>
      <c r="QBE72" s="685"/>
      <c r="QBF72" s="685"/>
      <c r="QBG72" s="685"/>
      <c r="QBH72" s="685"/>
      <c r="QBI72" s="685"/>
      <c r="QBJ72" s="685"/>
      <c r="QBK72" s="685"/>
      <c r="QBL72" s="685"/>
      <c r="QBM72" s="685"/>
      <c r="QBN72" s="685"/>
      <c r="QBO72" s="685"/>
      <c r="QBP72" s="685"/>
      <c r="QBQ72" s="685"/>
      <c r="QBR72" s="685"/>
      <c r="QBS72" s="685"/>
      <c r="QBT72" s="685"/>
      <c r="QBU72" s="685"/>
      <c r="QBV72" s="685"/>
      <c r="QBW72" s="685"/>
      <c r="QBX72" s="685"/>
      <c r="QBY72" s="685"/>
      <c r="QBZ72" s="685"/>
      <c r="QCA72" s="685"/>
      <c r="QCB72" s="685"/>
      <c r="QCC72" s="685"/>
      <c r="QCD72" s="685"/>
      <c r="QCE72" s="685"/>
      <c r="QCF72" s="685"/>
      <c r="QCG72" s="685"/>
      <c r="QCH72" s="685"/>
      <c r="QCI72" s="685"/>
      <c r="QCJ72" s="685"/>
      <c r="QCK72" s="685"/>
      <c r="QCL72" s="685"/>
      <c r="QCM72" s="685"/>
      <c r="QCN72" s="685"/>
      <c r="QCO72" s="685"/>
      <c r="QCP72" s="685"/>
      <c r="QCQ72" s="685"/>
      <c r="QCR72" s="685"/>
      <c r="QCS72" s="685"/>
      <c r="QCT72" s="685"/>
      <c r="QCU72" s="685"/>
      <c r="QCV72" s="685"/>
      <c r="QCW72" s="685"/>
      <c r="QCX72" s="685"/>
      <c r="QCY72" s="685"/>
      <c r="QCZ72" s="685"/>
      <c r="QDA72" s="685"/>
      <c r="QDB72" s="685"/>
      <c r="QDC72" s="685"/>
      <c r="QDD72" s="685"/>
      <c r="QDE72" s="685"/>
      <c r="QDF72" s="685"/>
      <c r="QDG72" s="685"/>
      <c r="QDH72" s="685"/>
      <c r="QDI72" s="685"/>
      <c r="QDJ72" s="685"/>
      <c r="QDK72" s="685"/>
      <c r="QDL72" s="685"/>
      <c r="QDM72" s="685"/>
      <c r="QDN72" s="685"/>
      <c r="QDO72" s="685"/>
      <c r="QDP72" s="685"/>
      <c r="QDQ72" s="685"/>
      <c r="QDR72" s="685"/>
      <c r="QDS72" s="685"/>
      <c r="QDT72" s="685"/>
      <c r="QDU72" s="685"/>
      <c r="QDV72" s="685"/>
      <c r="QDW72" s="685"/>
      <c r="QDX72" s="685"/>
      <c r="QDY72" s="685"/>
      <c r="QDZ72" s="685"/>
      <c r="QEA72" s="685"/>
      <c r="QEB72" s="685"/>
      <c r="QEC72" s="685"/>
      <c r="QED72" s="685"/>
      <c r="QEE72" s="685"/>
      <c r="QEF72" s="685"/>
      <c r="QEG72" s="685"/>
      <c r="QEH72" s="685"/>
      <c r="QEI72" s="685"/>
      <c r="QEJ72" s="685"/>
      <c r="QEK72" s="685"/>
      <c r="QEL72" s="685"/>
      <c r="QEM72" s="685"/>
      <c r="QEN72" s="685"/>
      <c r="QEO72" s="685"/>
      <c r="QEP72" s="685"/>
      <c r="QEQ72" s="685"/>
      <c r="QER72" s="685"/>
      <c r="QES72" s="685"/>
      <c r="QET72" s="685"/>
      <c r="QEU72" s="685"/>
      <c r="QEV72" s="685"/>
      <c r="QEW72" s="685"/>
      <c r="QEX72" s="685"/>
      <c r="QEY72" s="685"/>
      <c r="QEZ72" s="685"/>
      <c r="QFA72" s="685"/>
      <c r="QFB72" s="685"/>
      <c r="QFC72" s="685"/>
      <c r="QFD72" s="685"/>
      <c r="QFE72" s="685"/>
      <c r="QFF72" s="685"/>
      <c r="QFG72" s="685"/>
      <c r="QFH72" s="685"/>
      <c r="QFI72" s="685"/>
      <c r="QFJ72" s="685"/>
      <c r="QFK72" s="685"/>
      <c r="QFL72" s="685"/>
      <c r="QFM72" s="685"/>
      <c r="QFN72" s="685"/>
      <c r="QFO72" s="685"/>
      <c r="QFP72" s="685"/>
      <c r="QFQ72" s="685"/>
      <c r="QFR72" s="685"/>
      <c r="QFS72" s="685"/>
      <c r="QFT72" s="685"/>
      <c r="QFU72" s="685"/>
      <c r="QFV72" s="685"/>
      <c r="QFW72" s="685"/>
      <c r="QFX72" s="685"/>
      <c r="QFY72" s="685"/>
      <c r="QFZ72" s="685"/>
      <c r="QGA72" s="685"/>
      <c r="QGB72" s="685"/>
      <c r="QGC72" s="685"/>
      <c r="QGD72" s="685"/>
      <c r="QGE72" s="685"/>
      <c r="QGF72" s="685"/>
      <c r="QGG72" s="685"/>
      <c r="QGH72" s="685"/>
      <c r="QGI72" s="685"/>
      <c r="QGJ72" s="685"/>
      <c r="QGK72" s="685"/>
      <c r="QGL72" s="685"/>
      <c r="QGM72" s="685"/>
      <c r="QGN72" s="685"/>
      <c r="QGO72" s="685"/>
      <c r="QGP72" s="685"/>
      <c r="QGQ72" s="685"/>
      <c r="QGR72" s="685"/>
      <c r="QGS72" s="685"/>
      <c r="QGT72" s="685"/>
      <c r="QGU72" s="685"/>
      <c r="QGV72" s="685"/>
      <c r="QGW72" s="685"/>
      <c r="QGX72" s="685"/>
      <c r="QGY72" s="685"/>
      <c r="QGZ72" s="685"/>
      <c r="QHA72" s="685"/>
      <c r="QHB72" s="685"/>
      <c r="QHC72" s="685"/>
      <c r="QHD72" s="685"/>
      <c r="QHE72" s="685"/>
      <c r="QHF72" s="685"/>
      <c r="QHG72" s="685"/>
      <c r="QHH72" s="685"/>
      <c r="QHI72" s="685"/>
      <c r="QHJ72" s="685"/>
      <c r="QHK72" s="685"/>
      <c r="QHL72" s="685"/>
      <c r="QHM72" s="685"/>
      <c r="QHN72" s="685"/>
      <c r="QHO72" s="685"/>
      <c r="QHP72" s="685"/>
      <c r="QHQ72" s="685"/>
      <c r="QHR72" s="685"/>
      <c r="QHS72" s="685"/>
      <c r="QHT72" s="685"/>
      <c r="QHU72" s="685"/>
      <c r="QHV72" s="685"/>
      <c r="QHW72" s="685"/>
      <c r="QHX72" s="685"/>
      <c r="QHY72" s="685"/>
      <c r="QHZ72" s="685"/>
      <c r="QIA72" s="685"/>
      <c r="QIB72" s="685"/>
      <c r="QIC72" s="685"/>
      <c r="QID72" s="685"/>
      <c r="QIE72" s="685"/>
      <c r="QIF72" s="685"/>
      <c r="QIG72" s="685"/>
      <c r="QIH72" s="685"/>
      <c r="QII72" s="685"/>
      <c r="QIJ72" s="685"/>
      <c r="QIK72" s="685"/>
      <c r="QIL72" s="685"/>
      <c r="QIM72" s="685"/>
      <c r="QIN72" s="685"/>
      <c r="QIO72" s="685"/>
      <c r="QIP72" s="685"/>
      <c r="QIQ72" s="685"/>
      <c r="QIR72" s="685"/>
      <c r="QIS72" s="685"/>
      <c r="QIT72" s="685"/>
      <c r="QIU72" s="685"/>
      <c r="QIV72" s="685"/>
      <c r="QIW72" s="685"/>
      <c r="QIX72" s="685"/>
      <c r="QIY72" s="685"/>
      <c r="QIZ72" s="685"/>
      <c r="QJA72" s="685"/>
      <c r="QJB72" s="685"/>
      <c r="QJC72" s="685"/>
      <c r="QJD72" s="685"/>
      <c r="QJE72" s="685"/>
      <c r="QJF72" s="685"/>
      <c r="QJG72" s="685"/>
      <c r="QJH72" s="685"/>
      <c r="QJI72" s="685"/>
      <c r="QJJ72" s="685"/>
      <c r="QJK72" s="685"/>
      <c r="QJL72" s="685"/>
      <c r="QJM72" s="685"/>
      <c r="QJN72" s="685"/>
      <c r="QJO72" s="685"/>
      <c r="QJP72" s="685"/>
      <c r="QJQ72" s="685"/>
      <c r="QJR72" s="685"/>
      <c r="QJS72" s="685"/>
      <c r="QJT72" s="685"/>
      <c r="QJU72" s="685"/>
      <c r="QJV72" s="685"/>
      <c r="QJW72" s="685"/>
      <c r="QJX72" s="685"/>
      <c r="QJY72" s="685"/>
      <c r="QJZ72" s="685"/>
      <c r="QKA72" s="685"/>
      <c r="QKB72" s="685"/>
      <c r="QKC72" s="685"/>
      <c r="QKD72" s="685"/>
      <c r="QKE72" s="685"/>
      <c r="QKF72" s="685"/>
      <c r="QKG72" s="685"/>
      <c r="QKH72" s="685"/>
      <c r="QKI72" s="685"/>
      <c r="QKJ72" s="685"/>
      <c r="QKK72" s="685"/>
      <c r="QKL72" s="685"/>
      <c r="QKM72" s="685"/>
      <c r="QKN72" s="685"/>
      <c r="QKO72" s="685"/>
      <c r="QKP72" s="685"/>
      <c r="QKQ72" s="685"/>
      <c r="QKR72" s="685"/>
      <c r="QKS72" s="685"/>
      <c r="QKT72" s="685"/>
      <c r="QKU72" s="685"/>
      <c r="QKV72" s="685"/>
      <c r="QKW72" s="685"/>
      <c r="QKX72" s="685"/>
      <c r="QKY72" s="685"/>
      <c r="QKZ72" s="685"/>
      <c r="QLA72" s="685"/>
      <c r="QLB72" s="685"/>
      <c r="QLC72" s="685"/>
      <c r="QLD72" s="685"/>
      <c r="QLE72" s="685"/>
      <c r="QLF72" s="685"/>
      <c r="QLG72" s="685"/>
      <c r="QLH72" s="685"/>
      <c r="QLI72" s="685"/>
      <c r="QLJ72" s="685"/>
      <c r="QLK72" s="685"/>
      <c r="QLL72" s="685"/>
      <c r="QLM72" s="685"/>
      <c r="QLN72" s="685"/>
      <c r="QLO72" s="685"/>
      <c r="QLP72" s="685"/>
      <c r="QLQ72" s="685"/>
      <c r="QLR72" s="685"/>
      <c r="QLS72" s="685"/>
      <c r="QLT72" s="685"/>
      <c r="QLU72" s="685"/>
      <c r="QLV72" s="685"/>
      <c r="QLW72" s="685"/>
      <c r="QLX72" s="685"/>
      <c r="QLY72" s="685"/>
      <c r="QLZ72" s="685"/>
      <c r="QMA72" s="685"/>
      <c r="QMB72" s="685"/>
      <c r="QMC72" s="685"/>
      <c r="QMD72" s="685"/>
      <c r="QME72" s="685"/>
      <c r="QMF72" s="685"/>
      <c r="QMG72" s="685"/>
      <c r="QMH72" s="685"/>
      <c r="QMI72" s="685"/>
      <c r="QMJ72" s="685"/>
      <c r="QMK72" s="685"/>
      <c r="QML72" s="685"/>
      <c r="QMM72" s="685"/>
      <c r="QMN72" s="685"/>
      <c r="QMO72" s="685"/>
      <c r="QMP72" s="685"/>
      <c r="QMQ72" s="685"/>
      <c r="QMR72" s="685"/>
      <c r="QMS72" s="685"/>
      <c r="QMT72" s="685"/>
      <c r="QMU72" s="685"/>
      <c r="QMV72" s="685"/>
      <c r="QMW72" s="685"/>
      <c r="QMX72" s="685"/>
      <c r="QMY72" s="685"/>
      <c r="QMZ72" s="685"/>
      <c r="QNA72" s="685"/>
      <c r="QNB72" s="685"/>
      <c r="QNC72" s="685"/>
      <c r="QND72" s="685"/>
      <c r="QNE72" s="685"/>
      <c r="QNF72" s="685"/>
      <c r="QNG72" s="685"/>
      <c r="QNH72" s="685"/>
      <c r="QNI72" s="685"/>
      <c r="QNJ72" s="685"/>
      <c r="QNK72" s="685"/>
      <c r="QNL72" s="685"/>
      <c r="QNM72" s="685"/>
      <c r="QNN72" s="685"/>
      <c r="QNO72" s="685"/>
      <c r="QNP72" s="685"/>
      <c r="QNQ72" s="685"/>
      <c r="QNR72" s="685"/>
      <c r="QNS72" s="685"/>
      <c r="QNT72" s="685"/>
      <c r="QNU72" s="685"/>
      <c r="QNV72" s="685"/>
      <c r="QNW72" s="685"/>
      <c r="QNX72" s="685"/>
      <c r="QNY72" s="685"/>
      <c r="QNZ72" s="685"/>
      <c r="QOA72" s="685"/>
      <c r="QOB72" s="685"/>
      <c r="QOC72" s="685"/>
      <c r="QOD72" s="685"/>
      <c r="QOE72" s="685"/>
      <c r="QOF72" s="685"/>
      <c r="QOG72" s="685"/>
      <c r="QOH72" s="685"/>
      <c r="QOI72" s="685"/>
      <c r="QOJ72" s="685"/>
      <c r="QOK72" s="685"/>
      <c r="QOL72" s="685"/>
      <c r="QOM72" s="685"/>
      <c r="QON72" s="685"/>
      <c r="QOO72" s="685"/>
      <c r="QOP72" s="685"/>
      <c r="QOQ72" s="685"/>
      <c r="QOR72" s="685"/>
      <c r="QOS72" s="685"/>
      <c r="QOT72" s="685"/>
      <c r="QOU72" s="685"/>
      <c r="QOV72" s="685"/>
      <c r="QOW72" s="685"/>
      <c r="QOX72" s="685"/>
      <c r="QOY72" s="685"/>
      <c r="QOZ72" s="685"/>
      <c r="QPA72" s="685"/>
      <c r="QPB72" s="685"/>
      <c r="QPC72" s="685"/>
      <c r="QPD72" s="685"/>
      <c r="QPE72" s="685"/>
      <c r="QPF72" s="685"/>
      <c r="QPG72" s="685"/>
      <c r="QPH72" s="685"/>
      <c r="QPI72" s="685"/>
      <c r="QPJ72" s="685"/>
      <c r="QPK72" s="685"/>
      <c r="QPL72" s="685"/>
      <c r="QPM72" s="685"/>
      <c r="QPN72" s="685"/>
      <c r="QPO72" s="685"/>
      <c r="QPP72" s="685"/>
      <c r="QPQ72" s="685"/>
      <c r="QPR72" s="685"/>
      <c r="QPS72" s="685"/>
      <c r="QPT72" s="685"/>
      <c r="QPU72" s="685"/>
      <c r="QPV72" s="685"/>
      <c r="QPW72" s="685"/>
      <c r="QPX72" s="685"/>
      <c r="QPY72" s="685"/>
      <c r="QPZ72" s="685"/>
      <c r="QQA72" s="685"/>
      <c r="QQB72" s="685"/>
      <c r="QQC72" s="685"/>
      <c r="QQD72" s="685"/>
      <c r="QQE72" s="685"/>
      <c r="QQF72" s="685"/>
      <c r="QQG72" s="685"/>
      <c r="QQH72" s="685"/>
      <c r="QQI72" s="685"/>
      <c r="QQJ72" s="685"/>
      <c r="QQK72" s="685"/>
      <c r="QQL72" s="685"/>
      <c r="QQM72" s="685"/>
      <c r="QQN72" s="685"/>
      <c r="QQO72" s="685"/>
      <c r="QQP72" s="685"/>
      <c r="QQQ72" s="685"/>
      <c r="QQR72" s="685"/>
      <c r="QQS72" s="685"/>
      <c r="QQT72" s="685"/>
      <c r="QQU72" s="685"/>
      <c r="QQV72" s="685"/>
      <c r="QQW72" s="685"/>
      <c r="QQX72" s="685"/>
      <c r="QQY72" s="685"/>
      <c r="QQZ72" s="685"/>
      <c r="QRA72" s="685"/>
      <c r="QRB72" s="685"/>
      <c r="QRC72" s="685"/>
      <c r="QRD72" s="685"/>
      <c r="QRE72" s="685"/>
      <c r="QRF72" s="685"/>
      <c r="QRG72" s="685"/>
      <c r="QRH72" s="685"/>
      <c r="QRI72" s="685"/>
      <c r="QRJ72" s="685"/>
      <c r="QRK72" s="685"/>
      <c r="QRL72" s="685"/>
      <c r="QRM72" s="685"/>
      <c r="QRN72" s="685"/>
      <c r="QRO72" s="685"/>
      <c r="QRP72" s="685"/>
      <c r="QRQ72" s="685"/>
      <c r="QRR72" s="685"/>
      <c r="QRS72" s="685"/>
      <c r="QRT72" s="685"/>
      <c r="QRU72" s="685"/>
      <c r="QRV72" s="685"/>
      <c r="QRW72" s="685"/>
      <c r="QRX72" s="685"/>
      <c r="QRY72" s="685"/>
      <c r="QRZ72" s="685"/>
      <c r="QSA72" s="685"/>
      <c r="QSB72" s="685"/>
      <c r="QSC72" s="685"/>
      <c r="QSD72" s="685"/>
      <c r="QSE72" s="685"/>
      <c r="QSF72" s="685"/>
      <c r="QSG72" s="685"/>
      <c r="QSH72" s="685"/>
      <c r="QSI72" s="685"/>
      <c r="QSJ72" s="685"/>
      <c r="QSK72" s="685"/>
      <c r="QSL72" s="685"/>
      <c r="QSM72" s="685"/>
      <c r="QSN72" s="685"/>
      <c r="QSO72" s="685"/>
      <c r="QSP72" s="685"/>
      <c r="QSQ72" s="685"/>
      <c r="QSR72" s="685"/>
      <c r="QSS72" s="685"/>
      <c r="QST72" s="685"/>
      <c r="QSU72" s="685"/>
      <c r="QSV72" s="685"/>
      <c r="QSW72" s="685"/>
      <c r="QSX72" s="685"/>
      <c r="QSY72" s="685"/>
      <c r="QSZ72" s="685"/>
      <c r="QTA72" s="685"/>
      <c r="QTB72" s="685"/>
      <c r="QTC72" s="685"/>
      <c r="QTD72" s="685"/>
      <c r="QTE72" s="685"/>
      <c r="QTF72" s="685"/>
      <c r="QTG72" s="685"/>
      <c r="QTH72" s="685"/>
      <c r="QTI72" s="685"/>
      <c r="QTJ72" s="685"/>
      <c r="QTK72" s="685"/>
      <c r="QTL72" s="685"/>
      <c r="QTM72" s="685"/>
      <c r="QTN72" s="685"/>
      <c r="QTO72" s="685"/>
      <c r="QTP72" s="685"/>
      <c r="QTQ72" s="685"/>
      <c r="QTR72" s="685"/>
      <c r="QTS72" s="685"/>
      <c r="QTT72" s="685"/>
      <c r="QTU72" s="685"/>
      <c r="QTV72" s="685"/>
      <c r="QTW72" s="685"/>
      <c r="QTX72" s="685"/>
      <c r="QTY72" s="685"/>
      <c r="QTZ72" s="685"/>
      <c r="QUA72" s="685"/>
      <c r="QUB72" s="685"/>
      <c r="QUC72" s="685"/>
      <c r="QUD72" s="685"/>
      <c r="QUE72" s="685"/>
      <c r="QUF72" s="685"/>
      <c r="QUG72" s="685"/>
      <c r="QUH72" s="685"/>
      <c r="QUI72" s="685"/>
      <c r="QUJ72" s="685"/>
      <c r="QUK72" s="685"/>
      <c r="QUL72" s="685"/>
      <c r="QUM72" s="685"/>
      <c r="QUN72" s="685"/>
      <c r="QUO72" s="685"/>
      <c r="QUP72" s="685"/>
      <c r="QUQ72" s="685"/>
      <c r="QUR72" s="685"/>
      <c r="QUS72" s="685"/>
      <c r="QUT72" s="685"/>
      <c r="QUU72" s="685"/>
      <c r="QUV72" s="685"/>
      <c r="QUW72" s="685"/>
      <c r="QUX72" s="685"/>
      <c r="QUY72" s="685"/>
      <c r="QUZ72" s="685"/>
      <c r="QVA72" s="685"/>
      <c r="QVB72" s="685"/>
      <c r="QVC72" s="685"/>
      <c r="QVD72" s="685"/>
      <c r="QVE72" s="685"/>
      <c r="QVF72" s="685"/>
      <c r="QVG72" s="685"/>
      <c r="QVH72" s="685"/>
      <c r="QVI72" s="685"/>
      <c r="QVJ72" s="685"/>
      <c r="QVK72" s="685"/>
      <c r="QVL72" s="685"/>
      <c r="QVM72" s="685"/>
      <c r="QVN72" s="685"/>
      <c r="QVO72" s="685"/>
      <c r="QVP72" s="685"/>
      <c r="QVQ72" s="685"/>
      <c r="QVR72" s="685"/>
      <c r="QVS72" s="685"/>
      <c r="QVT72" s="685"/>
      <c r="QVU72" s="685"/>
      <c r="QVV72" s="685"/>
      <c r="QVW72" s="685"/>
      <c r="QVX72" s="685"/>
      <c r="QVY72" s="685"/>
      <c r="QVZ72" s="685"/>
      <c r="QWA72" s="685"/>
      <c r="QWB72" s="685"/>
      <c r="QWC72" s="685"/>
      <c r="QWD72" s="685"/>
      <c r="QWE72" s="685"/>
      <c r="QWF72" s="685"/>
      <c r="QWG72" s="685"/>
      <c r="QWH72" s="685"/>
      <c r="QWI72" s="685"/>
      <c r="QWJ72" s="685"/>
      <c r="QWK72" s="685"/>
      <c r="QWL72" s="685"/>
      <c r="QWM72" s="685"/>
      <c r="QWN72" s="685"/>
      <c r="QWO72" s="685"/>
      <c r="QWP72" s="685"/>
      <c r="QWQ72" s="685"/>
      <c r="QWR72" s="685"/>
      <c r="QWS72" s="685"/>
      <c r="QWT72" s="685"/>
      <c r="QWU72" s="685"/>
      <c r="QWV72" s="685"/>
      <c r="QWW72" s="685"/>
      <c r="QWX72" s="685"/>
      <c r="QWY72" s="685"/>
      <c r="QWZ72" s="685"/>
      <c r="QXA72" s="685"/>
      <c r="QXB72" s="685"/>
      <c r="QXC72" s="685"/>
      <c r="QXD72" s="685"/>
      <c r="QXE72" s="685"/>
      <c r="QXF72" s="685"/>
      <c r="QXG72" s="685"/>
      <c r="QXH72" s="685"/>
      <c r="QXI72" s="685"/>
      <c r="QXJ72" s="685"/>
      <c r="QXK72" s="685"/>
      <c r="QXL72" s="685"/>
      <c r="QXM72" s="685"/>
      <c r="QXN72" s="685"/>
      <c r="QXO72" s="685"/>
      <c r="QXP72" s="685"/>
      <c r="QXQ72" s="685"/>
      <c r="QXR72" s="685"/>
      <c r="QXS72" s="685"/>
      <c r="QXT72" s="685"/>
      <c r="QXU72" s="685"/>
      <c r="QXV72" s="685"/>
      <c r="QXW72" s="685"/>
      <c r="QXX72" s="685"/>
      <c r="QXY72" s="685"/>
      <c r="QXZ72" s="685"/>
      <c r="QYA72" s="685"/>
      <c r="QYB72" s="685"/>
      <c r="QYC72" s="685"/>
      <c r="QYD72" s="685"/>
      <c r="QYE72" s="685"/>
      <c r="QYF72" s="685"/>
      <c r="QYG72" s="685"/>
      <c r="QYH72" s="685"/>
      <c r="QYI72" s="685"/>
      <c r="QYJ72" s="685"/>
      <c r="QYK72" s="685"/>
      <c r="QYL72" s="685"/>
      <c r="QYM72" s="685"/>
      <c r="QYN72" s="685"/>
      <c r="QYO72" s="685"/>
      <c r="QYP72" s="685"/>
      <c r="QYQ72" s="685"/>
      <c r="QYR72" s="685"/>
      <c r="QYS72" s="685"/>
      <c r="QYT72" s="685"/>
      <c r="QYU72" s="685"/>
      <c r="QYV72" s="685"/>
      <c r="QYW72" s="685"/>
      <c r="QYX72" s="685"/>
      <c r="QYY72" s="685"/>
      <c r="QYZ72" s="685"/>
      <c r="QZA72" s="685"/>
      <c r="QZB72" s="685"/>
      <c r="QZC72" s="685"/>
      <c r="QZD72" s="685"/>
      <c r="QZE72" s="685"/>
      <c r="QZF72" s="685"/>
      <c r="QZG72" s="685"/>
      <c r="QZH72" s="685"/>
      <c r="QZI72" s="685"/>
      <c r="QZJ72" s="685"/>
      <c r="QZK72" s="685"/>
      <c r="QZL72" s="685"/>
      <c r="QZM72" s="685"/>
      <c r="QZN72" s="685"/>
      <c r="QZO72" s="685"/>
      <c r="QZP72" s="685"/>
      <c r="QZQ72" s="685"/>
      <c r="QZR72" s="685"/>
      <c r="QZS72" s="685"/>
      <c r="QZT72" s="685"/>
      <c r="QZU72" s="685"/>
      <c r="QZV72" s="685"/>
      <c r="QZW72" s="685"/>
      <c r="QZX72" s="685"/>
      <c r="QZY72" s="685"/>
      <c r="QZZ72" s="685"/>
      <c r="RAA72" s="685"/>
      <c r="RAB72" s="685"/>
      <c r="RAC72" s="685"/>
      <c r="RAD72" s="685"/>
      <c r="RAE72" s="685"/>
      <c r="RAF72" s="685"/>
      <c r="RAG72" s="685"/>
      <c r="RAH72" s="685"/>
      <c r="RAI72" s="685"/>
      <c r="RAJ72" s="685"/>
      <c r="RAK72" s="685"/>
      <c r="RAL72" s="685"/>
      <c r="RAM72" s="685"/>
      <c r="RAN72" s="685"/>
      <c r="RAO72" s="685"/>
      <c r="RAP72" s="685"/>
      <c r="RAQ72" s="685"/>
      <c r="RAR72" s="685"/>
      <c r="RAS72" s="685"/>
      <c r="RAT72" s="685"/>
      <c r="RAU72" s="685"/>
      <c r="RAV72" s="685"/>
      <c r="RAW72" s="685"/>
      <c r="RAX72" s="685"/>
      <c r="RAY72" s="685"/>
      <c r="RAZ72" s="685"/>
      <c r="RBA72" s="685"/>
      <c r="RBB72" s="685"/>
      <c r="RBC72" s="685"/>
      <c r="RBD72" s="685"/>
      <c r="RBE72" s="685"/>
      <c r="RBF72" s="685"/>
      <c r="RBG72" s="685"/>
      <c r="RBH72" s="685"/>
      <c r="RBI72" s="685"/>
      <c r="RBJ72" s="685"/>
      <c r="RBK72" s="685"/>
      <c r="RBL72" s="685"/>
      <c r="RBM72" s="685"/>
      <c r="RBN72" s="685"/>
      <c r="RBO72" s="685"/>
      <c r="RBP72" s="685"/>
      <c r="RBQ72" s="685"/>
      <c r="RBR72" s="685"/>
      <c r="RBS72" s="685"/>
      <c r="RBT72" s="685"/>
      <c r="RBU72" s="685"/>
      <c r="RBV72" s="685"/>
      <c r="RBW72" s="685"/>
      <c r="RBX72" s="685"/>
      <c r="RBY72" s="685"/>
      <c r="RBZ72" s="685"/>
      <c r="RCA72" s="685"/>
      <c r="RCB72" s="685"/>
      <c r="RCC72" s="685"/>
      <c r="RCD72" s="685"/>
      <c r="RCE72" s="685"/>
      <c r="RCF72" s="685"/>
      <c r="RCG72" s="685"/>
      <c r="RCH72" s="685"/>
      <c r="RCI72" s="685"/>
      <c r="RCJ72" s="685"/>
      <c r="RCK72" s="685"/>
      <c r="RCL72" s="685"/>
      <c r="RCM72" s="685"/>
      <c r="RCN72" s="685"/>
      <c r="RCO72" s="685"/>
      <c r="RCP72" s="685"/>
      <c r="RCQ72" s="685"/>
      <c r="RCR72" s="685"/>
      <c r="RCS72" s="685"/>
      <c r="RCT72" s="685"/>
      <c r="RCU72" s="685"/>
      <c r="RCV72" s="685"/>
      <c r="RCW72" s="685"/>
      <c r="RCX72" s="685"/>
      <c r="RCY72" s="685"/>
      <c r="RCZ72" s="685"/>
      <c r="RDA72" s="685"/>
      <c r="RDB72" s="685"/>
      <c r="RDC72" s="685"/>
      <c r="RDD72" s="685"/>
      <c r="RDE72" s="685"/>
      <c r="RDF72" s="685"/>
      <c r="RDG72" s="685"/>
      <c r="RDH72" s="685"/>
      <c r="RDI72" s="685"/>
      <c r="RDJ72" s="685"/>
      <c r="RDK72" s="685"/>
      <c r="RDL72" s="685"/>
      <c r="RDM72" s="685"/>
      <c r="RDN72" s="685"/>
      <c r="RDO72" s="685"/>
      <c r="RDP72" s="685"/>
      <c r="RDQ72" s="685"/>
      <c r="RDR72" s="685"/>
      <c r="RDS72" s="685"/>
      <c r="RDT72" s="685"/>
      <c r="RDU72" s="685"/>
      <c r="RDV72" s="685"/>
      <c r="RDW72" s="685"/>
      <c r="RDX72" s="685"/>
      <c r="RDY72" s="685"/>
      <c r="RDZ72" s="685"/>
      <c r="REA72" s="685"/>
      <c r="REB72" s="685"/>
      <c r="REC72" s="685"/>
      <c r="RED72" s="685"/>
      <c r="REE72" s="685"/>
      <c r="REF72" s="685"/>
      <c r="REG72" s="685"/>
      <c r="REH72" s="685"/>
      <c r="REI72" s="685"/>
      <c r="REJ72" s="685"/>
      <c r="REK72" s="685"/>
      <c r="REL72" s="685"/>
      <c r="REM72" s="685"/>
      <c r="REN72" s="685"/>
      <c r="REO72" s="685"/>
      <c r="REP72" s="685"/>
      <c r="REQ72" s="685"/>
      <c r="RER72" s="685"/>
      <c r="RES72" s="685"/>
      <c r="RET72" s="685"/>
      <c r="REU72" s="685"/>
      <c r="REV72" s="685"/>
      <c r="REW72" s="685"/>
      <c r="REX72" s="685"/>
      <c r="REY72" s="685"/>
      <c r="REZ72" s="685"/>
      <c r="RFA72" s="685"/>
      <c r="RFB72" s="685"/>
      <c r="RFC72" s="685"/>
      <c r="RFD72" s="685"/>
      <c r="RFE72" s="685"/>
      <c r="RFF72" s="685"/>
      <c r="RFG72" s="685"/>
      <c r="RFH72" s="685"/>
      <c r="RFI72" s="685"/>
      <c r="RFJ72" s="685"/>
      <c r="RFK72" s="685"/>
      <c r="RFL72" s="685"/>
      <c r="RFM72" s="685"/>
      <c r="RFN72" s="685"/>
      <c r="RFO72" s="685"/>
      <c r="RFP72" s="685"/>
      <c r="RFQ72" s="685"/>
      <c r="RFR72" s="685"/>
      <c r="RFS72" s="685"/>
      <c r="RFT72" s="685"/>
      <c r="RFU72" s="685"/>
      <c r="RFV72" s="685"/>
      <c r="RFW72" s="685"/>
      <c r="RFX72" s="685"/>
      <c r="RFY72" s="685"/>
      <c r="RFZ72" s="685"/>
      <c r="RGA72" s="685"/>
      <c r="RGB72" s="685"/>
      <c r="RGC72" s="685"/>
      <c r="RGD72" s="685"/>
      <c r="RGE72" s="685"/>
      <c r="RGF72" s="685"/>
      <c r="RGG72" s="685"/>
      <c r="RGH72" s="685"/>
      <c r="RGI72" s="685"/>
      <c r="RGJ72" s="685"/>
      <c r="RGK72" s="685"/>
      <c r="RGL72" s="685"/>
      <c r="RGM72" s="685"/>
      <c r="RGN72" s="685"/>
      <c r="RGO72" s="685"/>
      <c r="RGP72" s="685"/>
      <c r="RGQ72" s="685"/>
      <c r="RGR72" s="685"/>
      <c r="RGS72" s="685"/>
      <c r="RGT72" s="685"/>
      <c r="RGU72" s="685"/>
      <c r="RGV72" s="685"/>
      <c r="RGW72" s="685"/>
      <c r="RGX72" s="685"/>
      <c r="RGY72" s="685"/>
      <c r="RGZ72" s="685"/>
      <c r="RHA72" s="685"/>
      <c r="RHB72" s="685"/>
      <c r="RHC72" s="685"/>
      <c r="RHD72" s="685"/>
      <c r="RHE72" s="685"/>
      <c r="RHF72" s="685"/>
      <c r="RHG72" s="685"/>
      <c r="RHH72" s="685"/>
      <c r="RHI72" s="685"/>
      <c r="RHJ72" s="685"/>
      <c r="RHK72" s="685"/>
      <c r="RHL72" s="685"/>
      <c r="RHM72" s="685"/>
      <c r="RHN72" s="685"/>
      <c r="RHO72" s="685"/>
      <c r="RHP72" s="685"/>
      <c r="RHQ72" s="685"/>
      <c r="RHR72" s="685"/>
      <c r="RHS72" s="685"/>
      <c r="RHT72" s="685"/>
      <c r="RHU72" s="685"/>
      <c r="RHV72" s="685"/>
      <c r="RHW72" s="685"/>
      <c r="RHX72" s="685"/>
      <c r="RHY72" s="685"/>
      <c r="RHZ72" s="685"/>
      <c r="RIA72" s="685"/>
      <c r="RIB72" s="685"/>
      <c r="RIC72" s="685"/>
      <c r="RID72" s="685"/>
      <c r="RIE72" s="685"/>
      <c r="RIF72" s="685"/>
      <c r="RIG72" s="685"/>
      <c r="RIH72" s="685"/>
      <c r="RII72" s="685"/>
      <c r="RIJ72" s="685"/>
      <c r="RIK72" s="685"/>
      <c r="RIL72" s="685"/>
      <c r="RIM72" s="685"/>
      <c r="RIN72" s="685"/>
      <c r="RIO72" s="685"/>
      <c r="RIP72" s="685"/>
      <c r="RIQ72" s="685"/>
      <c r="RIR72" s="685"/>
      <c r="RIS72" s="685"/>
      <c r="RIT72" s="685"/>
      <c r="RIU72" s="685"/>
      <c r="RIV72" s="685"/>
      <c r="RIW72" s="685"/>
      <c r="RIX72" s="685"/>
      <c r="RIY72" s="685"/>
      <c r="RIZ72" s="685"/>
      <c r="RJA72" s="685"/>
      <c r="RJB72" s="685"/>
      <c r="RJC72" s="685"/>
      <c r="RJD72" s="685"/>
      <c r="RJE72" s="685"/>
      <c r="RJF72" s="685"/>
      <c r="RJG72" s="685"/>
      <c r="RJH72" s="685"/>
      <c r="RJI72" s="685"/>
      <c r="RJJ72" s="685"/>
      <c r="RJK72" s="685"/>
      <c r="RJL72" s="685"/>
      <c r="RJM72" s="685"/>
      <c r="RJN72" s="685"/>
      <c r="RJO72" s="685"/>
      <c r="RJP72" s="685"/>
      <c r="RJQ72" s="685"/>
      <c r="RJR72" s="685"/>
      <c r="RJS72" s="685"/>
      <c r="RJT72" s="685"/>
      <c r="RJU72" s="685"/>
      <c r="RJV72" s="685"/>
      <c r="RJW72" s="685"/>
      <c r="RJX72" s="685"/>
      <c r="RJY72" s="685"/>
      <c r="RJZ72" s="685"/>
      <c r="RKA72" s="685"/>
      <c r="RKB72" s="685"/>
      <c r="RKC72" s="685"/>
      <c r="RKD72" s="685"/>
      <c r="RKE72" s="685"/>
      <c r="RKF72" s="685"/>
      <c r="RKG72" s="685"/>
      <c r="RKH72" s="685"/>
      <c r="RKI72" s="685"/>
      <c r="RKJ72" s="685"/>
      <c r="RKK72" s="685"/>
      <c r="RKL72" s="685"/>
      <c r="RKM72" s="685"/>
      <c r="RKN72" s="685"/>
      <c r="RKO72" s="685"/>
      <c r="RKP72" s="685"/>
      <c r="RKQ72" s="685"/>
      <c r="RKR72" s="685"/>
      <c r="RKS72" s="685"/>
      <c r="RKT72" s="685"/>
      <c r="RKU72" s="685"/>
      <c r="RKV72" s="685"/>
      <c r="RKW72" s="685"/>
      <c r="RKX72" s="685"/>
      <c r="RKY72" s="685"/>
      <c r="RKZ72" s="685"/>
      <c r="RLA72" s="685"/>
      <c r="RLB72" s="685"/>
      <c r="RLC72" s="685"/>
      <c r="RLD72" s="685"/>
      <c r="RLE72" s="685"/>
      <c r="RLF72" s="685"/>
      <c r="RLG72" s="685"/>
      <c r="RLH72" s="685"/>
      <c r="RLI72" s="685"/>
      <c r="RLJ72" s="685"/>
      <c r="RLK72" s="685"/>
      <c r="RLL72" s="685"/>
      <c r="RLM72" s="685"/>
      <c r="RLN72" s="685"/>
      <c r="RLO72" s="685"/>
      <c r="RLP72" s="685"/>
      <c r="RLQ72" s="685"/>
      <c r="RLR72" s="685"/>
      <c r="RLS72" s="685"/>
      <c r="RLT72" s="685"/>
      <c r="RLU72" s="685"/>
      <c r="RLV72" s="685"/>
      <c r="RLW72" s="685"/>
      <c r="RLX72" s="685"/>
      <c r="RLY72" s="685"/>
      <c r="RLZ72" s="685"/>
      <c r="RMA72" s="685"/>
      <c r="RMB72" s="685"/>
      <c r="RMC72" s="685"/>
      <c r="RMD72" s="685"/>
      <c r="RME72" s="685"/>
      <c r="RMF72" s="685"/>
      <c r="RMG72" s="685"/>
      <c r="RMH72" s="685"/>
      <c r="RMI72" s="685"/>
      <c r="RMJ72" s="685"/>
      <c r="RMK72" s="685"/>
      <c r="RML72" s="685"/>
      <c r="RMM72" s="685"/>
      <c r="RMN72" s="685"/>
      <c r="RMO72" s="685"/>
      <c r="RMP72" s="685"/>
      <c r="RMQ72" s="685"/>
      <c r="RMR72" s="685"/>
      <c r="RMS72" s="685"/>
      <c r="RMT72" s="685"/>
      <c r="RMU72" s="685"/>
      <c r="RMV72" s="685"/>
      <c r="RMW72" s="685"/>
      <c r="RMX72" s="685"/>
      <c r="RMY72" s="685"/>
      <c r="RMZ72" s="685"/>
      <c r="RNA72" s="685"/>
      <c r="RNB72" s="685"/>
      <c r="RNC72" s="685"/>
      <c r="RND72" s="685"/>
      <c r="RNE72" s="685"/>
      <c r="RNF72" s="685"/>
      <c r="RNG72" s="685"/>
      <c r="RNH72" s="685"/>
      <c r="RNI72" s="685"/>
      <c r="RNJ72" s="685"/>
      <c r="RNK72" s="685"/>
      <c r="RNL72" s="685"/>
      <c r="RNM72" s="685"/>
      <c r="RNN72" s="685"/>
      <c r="RNO72" s="685"/>
      <c r="RNP72" s="685"/>
      <c r="RNQ72" s="685"/>
      <c r="RNR72" s="685"/>
      <c r="RNS72" s="685"/>
      <c r="RNT72" s="685"/>
      <c r="RNU72" s="685"/>
      <c r="RNV72" s="685"/>
      <c r="RNW72" s="685"/>
      <c r="RNX72" s="685"/>
      <c r="RNY72" s="685"/>
      <c r="RNZ72" s="685"/>
      <c r="ROA72" s="685"/>
      <c r="ROB72" s="685"/>
      <c r="ROC72" s="685"/>
      <c r="ROD72" s="685"/>
      <c r="ROE72" s="685"/>
      <c r="ROF72" s="685"/>
      <c r="ROG72" s="685"/>
      <c r="ROH72" s="685"/>
      <c r="ROI72" s="685"/>
      <c r="ROJ72" s="685"/>
      <c r="ROK72" s="685"/>
      <c r="ROL72" s="685"/>
      <c r="ROM72" s="685"/>
      <c r="RON72" s="685"/>
      <c r="ROO72" s="685"/>
      <c r="ROP72" s="685"/>
      <c r="ROQ72" s="685"/>
      <c r="ROR72" s="685"/>
      <c r="ROS72" s="685"/>
      <c r="ROT72" s="685"/>
      <c r="ROU72" s="685"/>
      <c r="ROV72" s="685"/>
      <c r="ROW72" s="685"/>
      <c r="ROX72" s="685"/>
      <c r="ROY72" s="685"/>
      <c r="ROZ72" s="685"/>
      <c r="RPA72" s="685"/>
      <c r="RPB72" s="685"/>
      <c r="RPC72" s="685"/>
      <c r="RPD72" s="685"/>
      <c r="RPE72" s="685"/>
      <c r="RPF72" s="685"/>
      <c r="RPG72" s="685"/>
      <c r="RPH72" s="685"/>
      <c r="RPI72" s="685"/>
      <c r="RPJ72" s="685"/>
      <c r="RPK72" s="685"/>
      <c r="RPL72" s="685"/>
      <c r="RPM72" s="685"/>
      <c r="RPN72" s="685"/>
      <c r="RPO72" s="685"/>
      <c r="RPP72" s="685"/>
      <c r="RPQ72" s="685"/>
      <c r="RPR72" s="685"/>
      <c r="RPS72" s="685"/>
      <c r="RPT72" s="685"/>
      <c r="RPU72" s="685"/>
      <c r="RPV72" s="685"/>
      <c r="RPW72" s="685"/>
      <c r="RPX72" s="685"/>
      <c r="RPY72" s="685"/>
      <c r="RPZ72" s="685"/>
      <c r="RQA72" s="685"/>
      <c r="RQB72" s="685"/>
      <c r="RQC72" s="685"/>
      <c r="RQD72" s="685"/>
      <c r="RQE72" s="685"/>
      <c r="RQF72" s="685"/>
      <c r="RQG72" s="685"/>
      <c r="RQH72" s="685"/>
      <c r="RQI72" s="685"/>
      <c r="RQJ72" s="685"/>
      <c r="RQK72" s="685"/>
      <c r="RQL72" s="685"/>
      <c r="RQM72" s="685"/>
      <c r="RQN72" s="685"/>
      <c r="RQO72" s="685"/>
      <c r="RQP72" s="685"/>
      <c r="RQQ72" s="685"/>
      <c r="RQR72" s="685"/>
      <c r="RQS72" s="685"/>
      <c r="RQT72" s="685"/>
      <c r="RQU72" s="685"/>
      <c r="RQV72" s="685"/>
      <c r="RQW72" s="685"/>
      <c r="RQX72" s="685"/>
      <c r="RQY72" s="685"/>
      <c r="RQZ72" s="685"/>
      <c r="RRA72" s="685"/>
      <c r="RRB72" s="685"/>
      <c r="RRC72" s="685"/>
      <c r="RRD72" s="685"/>
      <c r="RRE72" s="685"/>
      <c r="RRF72" s="685"/>
      <c r="RRG72" s="685"/>
      <c r="RRH72" s="685"/>
      <c r="RRI72" s="685"/>
      <c r="RRJ72" s="685"/>
      <c r="RRK72" s="685"/>
      <c r="RRL72" s="685"/>
      <c r="RRM72" s="685"/>
      <c r="RRN72" s="685"/>
      <c r="RRO72" s="685"/>
      <c r="RRP72" s="685"/>
      <c r="RRQ72" s="685"/>
      <c r="RRR72" s="685"/>
      <c r="RRS72" s="685"/>
      <c r="RRT72" s="685"/>
      <c r="RRU72" s="685"/>
      <c r="RRV72" s="685"/>
      <c r="RRW72" s="685"/>
      <c r="RRX72" s="685"/>
      <c r="RRY72" s="685"/>
      <c r="RRZ72" s="685"/>
      <c r="RSA72" s="685"/>
      <c r="RSB72" s="685"/>
      <c r="RSC72" s="685"/>
      <c r="RSD72" s="685"/>
      <c r="RSE72" s="685"/>
      <c r="RSF72" s="685"/>
      <c r="RSG72" s="685"/>
      <c r="RSH72" s="685"/>
      <c r="RSI72" s="685"/>
      <c r="RSJ72" s="685"/>
      <c r="RSK72" s="685"/>
      <c r="RSL72" s="685"/>
      <c r="RSM72" s="685"/>
      <c r="RSN72" s="685"/>
      <c r="RSO72" s="685"/>
      <c r="RSP72" s="685"/>
      <c r="RSQ72" s="685"/>
      <c r="RSR72" s="685"/>
      <c r="RSS72" s="685"/>
      <c r="RST72" s="685"/>
      <c r="RSU72" s="685"/>
      <c r="RSV72" s="685"/>
      <c r="RSW72" s="685"/>
      <c r="RSX72" s="685"/>
      <c r="RSY72" s="685"/>
      <c r="RSZ72" s="685"/>
      <c r="RTA72" s="685"/>
      <c r="RTB72" s="685"/>
      <c r="RTC72" s="685"/>
      <c r="RTD72" s="685"/>
      <c r="RTE72" s="685"/>
      <c r="RTF72" s="685"/>
      <c r="RTG72" s="685"/>
      <c r="RTH72" s="685"/>
      <c r="RTI72" s="685"/>
      <c r="RTJ72" s="685"/>
      <c r="RTK72" s="685"/>
      <c r="RTL72" s="685"/>
      <c r="RTM72" s="685"/>
      <c r="RTN72" s="685"/>
      <c r="RTO72" s="685"/>
      <c r="RTP72" s="685"/>
      <c r="RTQ72" s="685"/>
      <c r="RTR72" s="685"/>
      <c r="RTS72" s="685"/>
      <c r="RTT72" s="685"/>
      <c r="RTU72" s="685"/>
      <c r="RTV72" s="685"/>
      <c r="RTW72" s="685"/>
      <c r="RTX72" s="685"/>
      <c r="RTY72" s="685"/>
      <c r="RTZ72" s="685"/>
      <c r="RUA72" s="685"/>
      <c r="RUB72" s="685"/>
      <c r="RUC72" s="685"/>
      <c r="RUD72" s="685"/>
      <c r="RUE72" s="685"/>
      <c r="RUF72" s="685"/>
      <c r="RUG72" s="685"/>
      <c r="RUH72" s="685"/>
      <c r="RUI72" s="685"/>
      <c r="RUJ72" s="685"/>
      <c r="RUK72" s="685"/>
      <c r="RUL72" s="685"/>
      <c r="RUM72" s="685"/>
      <c r="RUN72" s="685"/>
      <c r="RUO72" s="685"/>
      <c r="RUP72" s="685"/>
      <c r="RUQ72" s="685"/>
      <c r="RUR72" s="685"/>
      <c r="RUS72" s="685"/>
      <c r="RUT72" s="685"/>
      <c r="RUU72" s="685"/>
      <c r="RUV72" s="685"/>
      <c r="RUW72" s="685"/>
      <c r="RUX72" s="685"/>
      <c r="RUY72" s="685"/>
      <c r="RUZ72" s="685"/>
      <c r="RVA72" s="685"/>
      <c r="RVB72" s="685"/>
      <c r="RVC72" s="685"/>
      <c r="RVD72" s="685"/>
      <c r="RVE72" s="685"/>
      <c r="RVF72" s="685"/>
      <c r="RVG72" s="685"/>
      <c r="RVH72" s="685"/>
      <c r="RVI72" s="685"/>
      <c r="RVJ72" s="685"/>
      <c r="RVK72" s="685"/>
      <c r="RVL72" s="685"/>
      <c r="RVM72" s="685"/>
      <c r="RVN72" s="685"/>
      <c r="RVO72" s="685"/>
      <c r="RVP72" s="685"/>
      <c r="RVQ72" s="685"/>
      <c r="RVR72" s="685"/>
      <c r="RVS72" s="685"/>
      <c r="RVT72" s="685"/>
      <c r="RVU72" s="685"/>
      <c r="RVV72" s="685"/>
      <c r="RVW72" s="685"/>
      <c r="RVX72" s="685"/>
      <c r="RVY72" s="685"/>
      <c r="RVZ72" s="685"/>
      <c r="RWA72" s="685"/>
      <c r="RWB72" s="685"/>
      <c r="RWC72" s="685"/>
      <c r="RWD72" s="685"/>
      <c r="RWE72" s="685"/>
      <c r="RWF72" s="685"/>
      <c r="RWG72" s="685"/>
      <c r="RWH72" s="685"/>
      <c r="RWI72" s="685"/>
      <c r="RWJ72" s="685"/>
      <c r="RWK72" s="685"/>
      <c r="RWL72" s="685"/>
      <c r="RWM72" s="685"/>
      <c r="RWN72" s="685"/>
      <c r="RWO72" s="685"/>
      <c r="RWP72" s="685"/>
      <c r="RWQ72" s="685"/>
      <c r="RWR72" s="685"/>
      <c r="RWS72" s="685"/>
      <c r="RWT72" s="685"/>
      <c r="RWU72" s="685"/>
      <c r="RWV72" s="685"/>
      <c r="RWW72" s="685"/>
      <c r="RWX72" s="685"/>
      <c r="RWY72" s="685"/>
      <c r="RWZ72" s="685"/>
      <c r="RXA72" s="685"/>
      <c r="RXB72" s="685"/>
      <c r="RXC72" s="685"/>
      <c r="RXD72" s="685"/>
      <c r="RXE72" s="685"/>
      <c r="RXF72" s="685"/>
      <c r="RXG72" s="685"/>
      <c r="RXH72" s="685"/>
      <c r="RXI72" s="685"/>
      <c r="RXJ72" s="685"/>
      <c r="RXK72" s="685"/>
      <c r="RXL72" s="685"/>
      <c r="RXM72" s="685"/>
      <c r="RXN72" s="685"/>
      <c r="RXO72" s="685"/>
      <c r="RXP72" s="685"/>
      <c r="RXQ72" s="685"/>
      <c r="RXR72" s="685"/>
      <c r="RXS72" s="685"/>
      <c r="RXT72" s="685"/>
      <c r="RXU72" s="685"/>
      <c r="RXV72" s="685"/>
      <c r="RXW72" s="685"/>
      <c r="RXX72" s="685"/>
      <c r="RXY72" s="685"/>
      <c r="RXZ72" s="685"/>
      <c r="RYA72" s="685"/>
      <c r="RYB72" s="685"/>
      <c r="RYC72" s="685"/>
      <c r="RYD72" s="685"/>
      <c r="RYE72" s="685"/>
      <c r="RYF72" s="685"/>
      <c r="RYG72" s="685"/>
      <c r="RYH72" s="685"/>
      <c r="RYI72" s="685"/>
      <c r="RYJ72" s="685"/>
      <c r="RYK72" s="685"/>
      <c r="RYL72" s="685"/>
      <c r="RYM72" s="685"/>
      <c r="RYN72" s="685"/>
      <c r="RYO72" s="685"/>
      <c r="RYP72" s="685"/>
      <c r="RYQ72" s="685"/>
      <c r="RYR72" s="685"/>
      <c r="RYS72" s="685"/>
      <c r="RYT72" s="685"/>
      <c r="RYU72" s="685"/>
      <c r="RYV72" s="685"/>
      <c r="RYW72" s="685"/>
      <c r="RYX72" s="685"/>
      <c r="RYY72" s="685"/>
      <c r="RYZ72" s="685"/>
      <c r="RZA72" s="685"/>
      <c r="RZB72" s="685"/>
      <c r="RZC72" s="685"/>
      <c r="RZD72" s="685"/>
      <c r="RZE72" s="685"/>
      <c r="RZF72" s="685"/>
      <c r="RZG72" s="685"/>
      <c r="RZH72" s="685"/>
      <c r="RZI72" s="685"/>
      <c r="RZJ72" s="685"/>
      <c r="RZK72" s="685"/>
      <c r="RZL72" s="685"/>
      <c r="RZM72" s="685"/>
      <c r="RZN72" s="685"/>
      <c r="RZO72" s="685"/>
      <c r="RZP72" s="685"/>
      <c r="RZQ72" s="685"/>
      <c r="RZR72" s="685"/>
      <c r="RZS72" s="685"/>
      <c r="RZT72" s="685"/>
      <c r="RZU72" s="685"/>
      <c r="RZV72" s="685"/>
      <c r="RZW72" s="685"/>
      <c r="RZX72" s="685"/>
      <c r="RZY72" s="685"/>
      <c r="RZZ72" s="685"/>
      <c r="SAA72" s="685"/>
      <c r="SAB72" s="685"/>
      <c r="SAC72" s="685"/>
      <c r="SAD72" s="685"/>
      <c r="SAE72" s="685"/>
      <c r="SAF72" s="685"/>
      <c r="SAG72" s="685"/>
      <c r="SAH72" s="685"/>
      <c r="SAI72" s="685"/>
      <c r="SAJ72" s="685"/>
      <c r="SAK72" s="685"/>
      <c r="SAL72" s="685"/>
      <c r="SAM72" s="685"/>
      <c r="SAN72" s="685"/>
      <c r="SAO72" s="685"/>
      <c r="SAP72" s="685"/>
      <c r="SAQ72" s="685"/>
      <c r="SAR72" s="685"/>
      <c r="SAS72" s="685"/>
      <c r="SAT72" s="685"/>
      <c r="SAU72" s="685"/>
      <c r="SAV72" s="685"/>
      <c r="SAW72" s="685"/>
      <c r="SAX72" s="685"/>
      <c r="SAY72" s="685"/>
      <c r="SAZ72" s="685"/>
      <c r="SBA72" s="685"/>
      <c r="SBB72" s="685"/>
      <c r="SBC72" s="685"/>
      <c r="SBD72" s="685"/>
      <c r="SBE72" s="685"/>
      <c r="SBF72" s="685"/>
      <c r="SBG72" s="685"/>
      <c r="SBH72" s="685"/>
      <c r="SBI72" s="685"/>
      <c r="SBJ72" s="685"/>
      <c r="SBK72" s="685"/>
      <c r="SBL72" s="685"/>
      <c r="SBM72" s="685"/>
      <c r="SBN72" s="685"/>
      <c r="SBO72" s="685"/>
      <c r="SBP72" s="685"/>
      <c r="SBQ72" s="685"/>
      <c r="SBR72" s="685"/>
      <c r="SBS72" s="685"/>
      <c r="SBT72" s="685"/>
      <c r="SBU72" s="685"/>
      <c r="SBV72" s="685"/>
      <c r="SBW72" s="685"/>
      <c r="SBX72" s="685"/>
      <c r="SBY72" s="685"/>
      <c r="SBZ72" s="685"/>
      <c r="SCA72" s="685"/>
      <c r="SCB72" s="685"/>
      <c r="SCC72" s="685"/>
      <c r="SCD72" s="685"/>
      <c r="SCE72" s="685"/>
      <c r="SCF72" s="685"/>
      <c r="SCG72" s="685"/>
      <c r="SCH72" s="685"/>
      <c r="SCI72" s="685"/>
      <c r="SCJ72" s="685"/>
      <c r="SCK72" s="685"/>
      <c r="SCL72" s="685"/>
      <c r="SCM72" s="685"/>
      <c r="SCN72" s="685"/>
      <c r="SCO72" s="685"/>
      <c r="SCP72" s="685"/>
      <c r="SCQ72" s="685"/>
      <c r="SCR72" s="685"/>
      <c r="SCS72" s="685"/>
      <c r="SCT72" s="685"/>
      <c r="SCU72" s="685"/>
      <c r="SCV72" s="685"/>
      <c r="SCW72" s="685"/>
      <c r="SCX72" s="685"/>
      <c r="SCY72" s="685"/>
      <c r="SCZ72" s="685"/>
      <c r="SDA72" s="685"/>
      <c r="SDB72" s="685"/>
      <c r="SDC72" s="685"/>
      <c r="SDD72" s="685"/>
      <c r="SDE72" s="685"/>
      <c r="SDF72" s="685"/>
      <c r="SDG72" s="685"/>
      <c r="SDH72" s="685"/>
      <c r="SDI72" s="685"/>
      <c r="SDJ72" s="685"/>
      <c r="SDK72" s="685"/>
      <c r="SDL72" s="685"/>
      <c r="SDM72" s="685"/>
      <c r="SDN72" s="685"/>
      <c r="SDO72" s="685"/>
      <c r="SDP72" s="685"/>
      <c r="SDQ72" s="685"/>
      <c r="SDR72" s="685"/>
      <c r="SDS72" s="685"/>
      <c r="SDT72" s="685"/>
      <c r="SDU72" s="685"/>
      <c r="SDV72" s="685"/>
      <c r="SDW72" s="685"/>
      <c r="SDX72" s="685"/>
      <c r="SDY72" s="685"/>
      <c r="SDZ72" s="685"/>
      <c r="SEA72" s="685"/>
      <c r="SEB72" s="685"/>
      <c r="SEC72" s="685"/>
      <c r="SED72" s="685"/>
      <c r="SEE72" s="685"/>
      <c r="SEF72" s="685"/>
      <c r="SEG72" s="685"/>
      <c r="SEH72" s="685"/>
      <c r="SEI72" s="685"/>
      <c r="SEJ72" s="685"/>
      <c r="SEK72" s="685"/>
      <c r="SEL72" s="685"/>
      <c r="SEM72" s="685"/>
      <c r="SEN72" s="685"/>
      <c r="SEO72" s="685"/>
      <c r="SEP72" s="685"/>
      <c r="SEQ72" s="685"/>
      <c r="SER72" s="685"/>
      <c r="SES72" s="685"/>
      <c r="SET72" s="685"/>
      <c r="SEU72" s="685"/>
      <c r="SEV72" s="685"/>
      <c r="SEW72" s="685"/>
      <c r="SEX72" s="685"/>
      <c r="SEY72" s="685"/>
      <c r="SEZ72" s="685"/>
      <c r="SFA72" s="685"/>
      <c r="SFB72" s="685"/>
      <c r="SFC72" s="685"/>
      <c r="SFD72" s="685"/>
      <c r="SFE72" s="685"/>
      <c r="SFF72" s="685"/>
      <c r="SFG72" s="685"/>
      <c r="SFH72" s="685"/>
      <c r="SFI72" s="685"/>
      <c r="SFJ72" s="685"/>
      <c r="SFK72" s="685"/>
      <c r="SFL72" s="685"/>
      <c r="SFM72" s="685"/>
      <c r="SFN72" s="685"/>
      <c r="SFO72" s="685"/>
      <c r="SFP72" s="685"/>
      <c r="SFQ72" s="685"/>
      <c r="SFR72" s="685"/>
      <c r="SFS72" s="685"/>
      <c r="SFT72" s="685"/>
      <c r="SFU72" s="685"/>
      <c r="SFV72" s="685"/>
      <c r="SFW72" s="685"/>
      <c r="SFX72" s="685"/>
      <c r="SFY72" s="685"/>
      <c r="SFZ72" s="685"/>
      <c r="SGA72" s="685"/>
      <c r="SGB72" s="685"/>
      <c r="SGC72" s="685"/>
      <c r="SGD72" s="685"/>
      <c r="SGE72" s="685"/>
      <c r="SGF72" s="685"/>
      <c r="SGG72" s="685"/>
      <c r="SGH72" s="685"/>
      <c r="SGI72" s="685"/>
      <c r="SGJ72" s="685"/>
      <c r="SGK72" s="685"/>
      <c r="SGL72" s="685"/>
      <c r="SGM72" s="685"/>
      <c r="SGN72" s="685"/>
      <c r="SGO72" s="685"/>
      <c r="SGP72" s="685"/>
      <c r="SGQ72" s="685"/>
      <c r="SGR72" s="685"/>
      <c r="SGS72" s="685"/>
      <c r="SGT72" s="685"/>
      <c r="SGU72" s="685"/>
      <c r="SGV72" s="685"/>
      <c r="SGW72" s="685"/>
      <c r="SGX72" s="685"/>
      <c r="SGY72" s="685"/>
      <c r="SGZ72" s="685"/>
      <c r="SHA72" s="685"/>
      <c r="SHB72" s="685"/>
      <c r="SHC72" s="685"/>
      <c r="SHD72" s="685"/>
      <c r="SHE72" s="685"/>
      <c r="SHF72" s="685"/>
      <c r="SHG72" s="685"/>
      <c r="SHH72" s="685"/>
      <c r="SHI72" s="685"/>
      <c r="SHJ72" s="685"/>
      <c r="SHK72" s="685"/>
      <c r="SHL72" s="685"/>
      <c r="SHM72" s="685"/>
      <c r="SHN72" s="685"/>
      <c r="SHO72" s="685"/>
      <c r="SHP72" s="685"/>
      <c r="SHQ72" s="685"/>
      <c r="SHR72" s="685"/>
      <c r="SHS72" s="685"/>
      <c r="SHT72" s="685"/>
      <c r="SHU72" s="685"/>
      <c r="SHV72" s="685"/>
      <c r="SHW72" s="685"/>
      <c r="SHX72" s="685"/>
      <c r="SHY72" s="685"/>
      <c r="SHZ72" s="685"/>
      <c r="SIA72" s="685"/>
      <c r="SIB72" s="685"/>
      <c r="SIC72" s="685"/>
      <c r="SID72" s="685"/>
      <c r="SIE72" s="685"/>
      <c r="SIF72" s="685"/>
      <c r="SIG72" s="685"/>
      <c r="SIH72" s="685"/>
      <c r="SII72" s="685"/>
      <c r="SIJ72" s="685"/>
      <c r="SIK72" s="685"/>
      <c r="SIL72" s="685"/>
      <c r="SIM72" s="685"/>
      <c r="SIN72" s="685"/>
      <c r="SIO72" s="685"/>
      <c r="SIP72" s="685"/>
      <c r="SIQ72" s="685"/>
      <c r="SIR72" s="685"/>
      <c r="SIS72" s="685"/>
      <c r="SIT72" s="685"/>
      <c r="SIU72" s="685"/>
      <c r="SIV72" s="685"/>
      <c r="SIW72" s="685"/>
      <c r="SIX72" s="685"/>
      <c r="SIY72" s="685"/>
      <c r="SIZ72" s="685"/>
      <c r="SJA72" s="685"/>
      <c r="SJB72" s="685"/>
      <c r="SJC72" s="685"/>
      <c r="SJD72" s="685"/>
      <c r="SJE72" s="685"/>
      <c r="SJF72" s="685"/>
      <c r="SJG72" s="685"/>
      <c r="SJH72" s="685"/>
      <c r="SJI72" s="685"/>
      <c r="SJJ72" s="685"/>
      <c r="SJK72" s="685"/>
      <c r="SJL72" s="685"/>
      <c r="SJM72" s="685"/>
      <c r="SJN72" s="685"/>
      <c r="SJO72" s="685"/>
      <c r="SJP72" s="685"/>
      <c r="SJQ72" s="685"/>
      <c r="SJR72" s="685"/>
      <c r="SJS72" s="685"/>
      <c r="SJT72" s="685"/>
      <c r="SJU72" s="685"/>
      <c r="SJV72" s="685"/>
      <c r="SJW72" s="685"/>
      <c r="SJX72" s="685"/>
      <c r="SJY72" s="685"/>
      <c r="SJZ72" s="685"/>
      <c r="SKA72" s="685"/>
      <c r="SKB72" s="685"/>
      <c r="SKC72" s="685"/>
      <c r="SKD72" s="685"/>
      <c r="SKE72" s="685"/>
      <c r="SKF72" s="685"/>
      <c r="SKG72" s="685"/>
      <c r="SKH72" s="685"/>
      <c r="SKI72" s="685"/>
      <c r="SKJ72" s="685"/>
      <c r="SKK72" s="685"/>
      <c r="SKL72" s="685"/>
      <c r="SKM72" s="685"/>
      <c r="SKN72" s="685"/>
      <c r="SKO72" s="685"/>
      <c r="SKP72" s="685"/>
      <c r="SKQ72" s="685"/>
      <c r="SKR72" s="685"/>
      <c r="SKS72" s="685"/>
      <c r="SKT72" s="685"/>
      <c r="SKU72" s="685"/>
      <c r="SKV72" s="685"/>
      <c r="SKW72" s="685"/>
      <c r="SKX72" s="685"/>
      <c r="SKY72" s="685"/>
      <c r="SKZ72" s="685"/>
      <c r="SLA72" s="685"/>
      <c r="SLB72" s="685"/>
      <c r="SLC72" s="685"/>
      <c r="SLD72" s="685"/>
      <c r="SLE72" s="685"/>
      <c r="SLF72" s="685"/>
      <c r="SLG72" s="685"/>
      <c r="SLH72" s="685"/>
      <c r="SLI72" s="685"/>
      <c r="SLJ72" s="685"/>
      <c r="SLK72" s="685"/>
      <c r="SLL72" s="685"/>
      <c r="SLM72" s="685"/>
      <c r="SLN72" s="685"/>
      <c r="SLO72" s="685"/>
      <c r="SLP72" s="685"/>
      <c r="SLQ72" s="685"/>
      <c r="SLR72" s="685"/>
      <c r="SLS72" s="685"/>
      <c r="SLT72" s="685"/>
      <c r="SLU72" s="685"/>
      <c r="SLV72" s="685"/>
      <c r="SLW72" s="685"/>
      <c r="SLX72" s="685"/>
      <c r="SLY72" s="685"/>
      <c r="SLZ72" s="685"/>
      <c r="SMA72" s="685"/>
      <c r="SMB72" s="685"/>
      <c r="SMC72" s="685"/>
      <c r="SMD72" s="685"/>
      <c r="SME72" s="685"/>
      <c r="SMF72" s="685"/>
      <c r="SMG72" s="685"/>
      <c r="SMH72" s="685"/>
      <c r="SMI72" s="685"/>
      <c r="SMJ72" s="685"/>
      <c r="SMK72" s="685"/>
      <c r="SML72" s="685"/>
      <c r="SMM72" s="685"/>
      <c r="SMN72" s="685"/>
      <c r="SMO72" s="685"/>
      <c r="SMP72" s="685"/>
      <c r="SMQ72" s="685"/>
      <c r="SMR72" s="685"/>
      <c r="SMS72" s="685"/>
      <c r="SMT72" s="685"/>
      <c r="SMU72" s="685"/>
      <c r="SMV72" s="685"/>
      <c r="SMW72" s="685"/>
      <c r="SMX72" s="685"/>
      <c r="SMY72" s="685"/>
      <c r="SMZ72" s="685"/>
      <c r="SNA72" s="685"/>
      <c r="SNB72" s="685"/>
      <c r="SNC72" s="685"/>
      <c r="SND72" s="685"/>
      <c r="SNE72" s="685"/>
      <c r="SNF72" s="685"/>
      <c r="SNG72" s="685"/>
      <c r="SNH72" s="685"/>
      <c r="SNI72" s="685"/>
      <c r="SNJ72" s="685"/>
      <c r="SNK72" s="685"/>
      <c r="SNL72" s="685"/>
      <c r="SNM72" s="685"/>
      <c r="SNN72" s="685"/>
      <c r="SNO72" s="685"/>
      <c r="SNP72" s="685"/>
      <c r="SNQ72" s="685"/>
      <c r="SNR72" s="685"/>
      <c r="SNS72" s="685"/>
      <c r="SNT72" s="685"/>
      <c r="SNU72" s="685"/>
      <c r="SNV72" s="685"/>
      <c r="SNW72" s="685"/>
      <c r="SNX72" s="685"/>
      <c r="SNY72" s="685"/>
      <c r="SNZ72" s="685"/>
      <c r="SOA72" s="685"/>
      <c r="SOB72" s="685"/>
      <c r="SOC72" s="685"/>
      <c r="SOD72" s="685"/>
      <c r="SOE72" s="685"/>
      <c r="SOF72" s="685"/>
      <c r="SOG72" s="685"/>
      <c r="SOH72" s="685"/>
      <c r="SOI72" s="685"/>
      <c r="SOJ72" s="685"/>
      <c r="SOK72" s="685"/>
      <c r="SOL72" s="685"/>
      <c r="SOM72" s="685"/>
      <c r="SON72" s="685"/>
      <c r="SOO72" s="685"/>
      <c r="SOP72" s="685"/>
      <c r="SOQ72" s="685"/>
      <c r="SOR72" s="685"/>
      <c r="SOS72" s="685"/>
      <c r="SOT72" s="685"/>
      <c r="SOU72" s="685"/>
      <c r="SOV72" s="685"/>
      <c r="SOW72" s="685"/>
      <c r="SOX72" s="685"/>
      <c r="SOY72" s="685"/>
      <c r="SOZ72" s="685"/>
      <c r="SPA72" s="685"/>
      <c r="SPB72" s="685"/>
      <c r="SPC72" s="685"/>
      <c r="SPD72" s="685"/>
      <c r="SPE72" s="685"/>
      <c r="SPF72" s="685"/>
      <c r="SPG72" s="685"/>
      <c r="SPH72" s="685"/>
      <c r="SPI72" s="685"/>
      <c r="SPJ72" s="685"/>
      <c r="SPK72" s="685"/>
      <c r="SPL72" s="685"/>
      <c r="SPM72" s="685"/>
      <c r="SPN72" s="685"/>
      <c r="SPO72" s="685"/>
      <c r="SPP72" s="685"/>
      <c r="SPQ72" s="685"/>
      <c r="SPR72" s="685"/>
      <c r="SPS72" s="685"/>
      <c r="SPT72" s="685"/>
      <c r="SPU72" s="685"/>
      <c r="SPV72" s="685"/>
      <c r="SPW72" s="685"/>
      <c r="SPX72" s="685"/>
      <c r="SPY72" s="685"/>
      <c r="SPZ72" s="685"/>
      <c r="SQA72" s="685"/>
      <c r="SQB72" s="685"/>
      <c r="SQC72" s="685"/>
      <c r="SQD72" s="685"/>
      <c r="SQE72" s="685"/>
      <c r="SQF72" s="685"/>
      <c r="SQG72" s="685"/>
      <c r="SQH72" s="685"/>
      <c r="SQI72" s="685"/>
      <c r="SQJ72" s="685"/>
      <c r="SQK72" s="685"/>
      <c r="SQL72" s="685"/>
      <c r="SQM72" s="685"/>
      <c r="SQN72" s="685"/>
      <c r="SQO72" s="685"/>
      <c r="SQP72" s="685"/>
      <c r="SQQ72" s="685"/>
      <c r="SQR72" s="685"/>
      <c r="SQS72" s="685"/>
      <c r="SQT72" s="685"/>
      <c r="SQU72" s="685"/>
      <c r="SQV72" s="685"/>
      <c r="SQW72" s="685"/>
      <c r="SQX72" s="685"/>
      <c r="SQY72" s="685"/>
      <c r="SQZ72" s="685"/>
      <c r="SRA72" s="685"/>
      <c r="SRB72" s="685"/>
      <c r="SRC72" s="685"/>
      <c r="SRD72" s="685"/>
      <c r="SRE72" s="685"/>
      <c r="SRF72" s="685"/>
      <c r="SRG72" s="685"/>
      <c r="SRH72" s="685"/>
      <c r="SRI72" s="685"/>
      <c r="SRJ72" s="685"/>
      <c r="SRK72" s="685"/>
      <c r="SRL72" s="685"/>
      <c r="SRM72" s="685"/>
      <c r="SRN72" s="685"/>
      <c r="SRO72" s="685"/>
      <c r="SRP72" s="685"/>
      <c r="SRQ72" s="685"/>
      <c r="SRR72" s="685"/>
      <c r="SRS72" s="685"/>
      <c r="SRT72" s="685"/>
      <c r="SRU72" s="685"/>
      <c r="SRV72" s="685"/>
      <c r="SRW72" s="685"/>
      <c r="SRX72" s="685"/>
      <c r="SRY72" s="685"/>
      <c r="SRZ72" s="685"/>
      <c r="SSA72" s="685"/>
      <c r="SSB72" s="685"/>
      <c r="SSC72" s="685"/>
      <c r="SSD72" s="685"/>
      <c r="SSE72" s="685"/>
      <c r="SSF72" s="685"/>
      <c r="SSG72" s="685"/>
      <c r="SSH72" s="685"/>
      <c r="SSI72" s="685"/>
      <c r="SSJ72" s="685"/>
      <c r="SSK72" s="685"/>
      <c r="SSL72" s="685"/>
      <c r="SSM72" s="685"/>
      <c r="SSN72" s="685"/>
      <c r="SSO72" s="685"/>
      <c r="SSP72" s="685"/>
      <c r="SSQ72" s="685"/>
      <c r="SSR72" s="685"/>
      <c r="SSS72" s="685"/>
      <c r="SST72" s="685"/>
      <c r="SSU72" s="685"/>
      <c r="SSV72" s="685"/>
      <c r="SSW72" s="685"/>
      <c r="SSX72" s="685"/>
      <c r="SSY72" s="685"/>
      <c r="SSZ72" s="685"/>
      <c r="STA72" s="685"/>
      <c r="STB72" s="685"/>
      <c r="STC72" s="685"/>
      <c r="STD72" s="685"/>
      <c r="STE72" s="685"/>
      <c r="STF72" s="685"/>
      <c r="STG72" s="685"/>
      <c r="STH72" s="685"/>
      <c r="STI72" s="685"/>
      <c r="STJ72" s="685"/>
      <c r="STK72" s="685"/>
      <c r="STL72" s="685"/>
      <c r="STM72" s="685"/>
      <c r="STN72" s="685"/>
      <c r="STO72" s="685"/>
      <c r="STP72" s="685"/>
      <c r="STQ72" s="685"/>
      <c r="STR72" s="685"/>
      <c r="STS72" s="685"/>
      <c r="STT72" s="685"/>
      <c r="STU72" s="685"/>
      <c r="STV72" s="685"/>
      <c r="STW72" s="685"/>
      <c r="STX72" s="685"/>
      <c r="STY72" s="685"/>
      <c r="STZ72" s="685"/>
      <c r="SUA72" s="685"/>
      <c r="SUB72" s="685"/>
      <c r="SUC72" s="685"/>
      <c r="SUD72" s="685"/>
      <c r="SUE72" s="685"/>
      <c r="SUF72" s="685"/>
      <c r="SUG72" s="685"/>
      <c r="SUH72" s="685"/>
      <c r="SUI72" s="685"/>
      <c r="SUJ72" s="685"/>
      <c r="SUK72" s="685"/>
      <c r="SUL72" s="685"/>
      <c r="SUM72" s="685"/>
      <c r="SUN72" s="685"/>
      <c r="SUO72" s="685"/>
      <c r="SUP72" s="685"/>
      <c r="SUQ72" s="685"/>
      <c r="SUR72" s="685"/>
      <c r="SUS72" s="685"/>
      <c r="SUT72" s="685"/>
      <c r="SUU72" s="685"/>
      <c r="SUV72" s="685"/>
      <c r="SUW72" s="685"/>
      <c r="SUX72" s="685"/>
      <c r="SUY72" s="685"/>
      <c r="SUZ72" s="685"/>
      <c r="SVA72" s="685"/>
      <c r="SVB72" s="685"/>
      <c r="SVC72" s="685"/>
      <c r="SVD72" s="685"/>
      <c r="SVE72" s="685"/>
      <c r="SVF72" s="685"/>
      <c r="SVG72" s="685"/>
      <c r="SVH72" s="685"/>
      <c r="SVI72" s="685"/>
      <c r="SVJ72" s="685"/>
      <c r="SVK72" s="685"/>
      <c r="SVL72" s="685"/>
      <c r="SVM72" s="685"/>
      <c r="SVN72" s="685"/>
      <c r="SVO72" s="685"/>
      <c r="SVP72" s="685"/>
      <c r="SVQ72" s="685"/>
      <c r="SVR72" s="685"/>
      <c r="SVS72" s="685"/>
      <c r="SVT72" s="685"/>
      <c r="SVU72" s="685"/>
      <c r="SVV72" s="685"/>
      <c r="SVW72" s="685"/>
      <c r="SVX72" s="685"/>
      <c r="SVY72" s="685"/>
      <c r="SVZ72" s="685"/>
      <c r="SWA72" s="685"/>
      <c r="SWB72" s="685"/>
      <c r="SWC72" s="685"/>
      <c r="SWD72" s="685"/>
      <c r="SWE72" s="685"/>
      <c r="SWF72" s="685"/>
      <c r="SWG72" s="685"/>
      <c r="SWH72" s="685"/>
      <c r="SWI72" s="685"/>
      <c r="SWJ72" s="685"/>
      <c r="SWK72" s="685"/>
      <c r="SWL72" s="685"/>
      <c r="SWM72" s="685"/>
      <c r="SWN72" s="685"/>
      <c r="SWO72" s="685"/>
      <c r="SWP72" s="685"/>
      <c r="SWQ72" s="685"/>
      <c r="SWR72" s="685"/>
      <c r="SWS72" s="685"/>
      <c r="SWT72" s="685"/>
      <c r="SWU72" s="685"/>
      <c r="SWV72" s="685"/>
      <c r="SWW72" s="685"/>
      <c r="SWX72" s="685"/>
      <c r="SWY72" s="685"/>
      <c r="SWZ72" s="685"/>
      <c r="SXA72" s="685"/>
      <c r="SXB72" s="685"/>
      <c r="SXC72" s="685"/>
      <c r="SXD72" s="685"/>
      <c r="SXE72" s="685"/>
      <c r="SXF72" s="685"/>
      <c r="SXG72" s="685"/>
      <c r="SXH72" s="685"/>
      <c r="SXI72" s="685"/>
      <c r="SXJ72" s="685"/>
      <c r="SXK72" s="685"/>
      <c r="SXL72" s="685"/>
      <c r="SXM72" s="685"/>
      <c r="SXN72" s="685"/>
      <c r="SXO72" s="685"/>
      <c r="SXP72" s="685"/>
      <c r="SXQ72" s="685"/>
      <c r="SXR72" s="685"/>
      <c r="SXS72" s="685"/>
      <c r="SXT72" s="685"/>
      <c r="SXU72" s="685"/>
      <c r="SXV72" s="685"/>
      <c r="SXW72" s="685"/>
      <c r="SXX72" s="685"/>
      <c r="SXY72" s="685"/>
      <c r="SXZ72" s="685"/>
      <c r="SYA72" s="685"/>
      <c r="SYB72" s="685"/>
      <c r="SYC72" s="685"/>
      <c r="SYD72" s="685"/>
      <c r="SYE72" s="685"/>
      <c r="SYF72" s="685"/>
      <c r="SYG72" s="685"/>
      <c r="SYH72" s="685"/>
      <c r="SYI72" s="685"/>
      <c r="SYJ72" s="685"/>
      <c r="SYK72" s="685"/>
      <c r="SYL72" s="685"/>
      <c r="SYM72" s="685"/>
      <c r="SYN72" s="685"/>
      <c r="SYO72" s="685"/>
      <c r="SYP72" s="685"/>
      <c r="SYQ72" s="685"/>
      <c r="SYR72" s="685"/>
      <c r="SYS72" s="685"/>
      <c r="SYT72" s="685"/>
      <c r="SYU72" s="685"/>
      <c r="SYV72" s="685"/>
      <c r="SYW72" s="685"/>
      <c r="SYX72" s="685"/>
      <c r="SYY72" s="685"/>
      <c r="SYZ72" s="685"/>
      <c r="SZA72" s="685"/>
      <c r="SZB72" s="685"/>
      <c r="SZC72" s="685"/>
      <c r="SZD72" s="685"/>
      <c r="SZE72" s="685"/>
      <c r="SZF72" s="685"/>
      <c r="SZG72" s="685"/>
      <c r="SZH72" s="685"/>
      <c r="SZI72" s="685"/>
      <c r="SZJ72" s="685"/>
      <c r="SZK72" s="685"/>
      <c r="SZL72" s="685"/>
      <c r="SZM72" s="685"/>
      <c r="SZN72" s="685"/>
      <c r="SZO72" s="685"/>
      <c r="SZP72" s="685"/>
      <c r="SZQ72" s="685"/>
      <c r="SZR72" s="685"/>
      <c r="SZS72" s="685"/>
      <c r="SZT72" s="685"/>
      <c r="SZU72" s="685"/>
      <c r="SZV72" s="685"/>
      <c r="SZW72" s="685"/>
      <c r="SZX72" s="685"/>
      <c r="SZY72" s="685"/>
      <c r="SZZ72" s="685"/>
      <c r="TAA72" s="685"/>
      <c r="TAB72" s="685"/>
      <c r="TAC72" s="685"/>
      <c r="TAD72" s="685"/>
      <c r="TAE72" s="685"/>
      <c r="TAF72" s="685"/>
      <c r="TAG72" s="685"/>
      <c r="TAH72" s="685"/>
      <c r="TAI72" s="685"/>
      <c r="TAJ72" s="685"/>
      <c r="TAK72" s="685"/>
      <c r="TAL72" s="685"/>
      <c r="TAM72" s="685"/>
      <c r="TAN72" s="685"/>
      <c r="TAO72" s="685"/>
      <c r="TAP72" s="685"/>
      <c r="TAQ72" s="685"/>
      <c r="TAR72" s="685"/>
      <c r="TAS72" s="685"/>
      <c r="TAT72" s="685"/>
      <c r="TAU72" s="685"/>
      <c r="TAV72" s="685"/>
      <c r="TAW72" s="685"/>
      <c r="TAX72" s="685"/>
      <c r="TAY72" s="685"/>
      <c r="TAZ72" s="685"/>
      <c r="TBA72" s="685"/>
      <c r="TBB72" s="685"/>
      <c r="TBC72" s="685"/>
      <c r="TBD72" s="685"/>
      <c r="TBE72" s="685"/>
      <c r="TBF72" s="685"/>
      <c r="TBG72" s="685"/>
      <c r="TBH72" s="685"/>
      <c r="TBI72" s="685"/>
      <c r="TBJ72" s="685"/>
      <c r="TBK72" s="685"/>
      <c r="TBL72" s="685"/>
      <c r="TBM72" s="685"/>
      <c r="TBN72" s="685"/>
      <c r="TBO72" s="685"/>
      <c r="TBP72" s="685"/>
      <c r="TBQ72" s="685"/>
      <c r="TBR72" s="685"/>
      <c r="TBS72" s="685"/>
      <c r="TBT72" s="685"/>
      <c r="TBU72" s="685"/>
      <c r="TBV72" s="685"/>
      <c r="TBW72" s="685"/>
      <c r="TBX72" s="685"/>
      <c r="TBY72" s="685"/>
      <c r="TBZ72" s="685"/>
      <c r="TCA72" s="685"/>
      <c r="TCB72" s="685"/>
      <c r="TCC72" s="685"/>
      <c r="TCD72" s="685"/>
      <c r="TCE72" s="685"/>
      <c r="TCF72" s="685"/>
      <c r="TCG72" s="685"/>
      <c r="TCH72" s="685"/>
      <c r="TCI72" s="685"/>
      <c r="TCJ72" s="685"/>
      <c r="TCK72" s="685"/>
      <c r="TCL72" s="685"/>
      <c r="TCM72" s="685"/>
      <c r="TCN72" s="685"/>
      <c r="TCO72" s="685"/>
      <c r="TCP72" s="685"/>
      <c r="TCQ72" s="685"/>
      <c r="TCR72" s="685"/>
      <c r="TCS72" s="685"/>
      <c r="TCT72" s="685"/>
      <c r="TCU72" s="685"/>
      <c r="TCV72" s="685"/>
      <c r="TCW72" s="685"/>
      <c r="TCX72" s="685"/>
      <c r="TCY72" s="685"/>
      <c r="TCZ72" s="685"/>
      <c r="TDA72" s="685"/>
      <c r="TDB72" s="685"/>
      <c r="TDC72" s="685"/>
      <c r="TDD72" s="685"/>
      <c r="TDE72" s="685"/>
      <c r="TDF72" s="685"/>
      <c r="TDG72" s="685"/>
      <c r="TDH72" s="685"/>
      <c r="TDI72" s="685"/>
      <c r="TDJ72" s="685"/>
      <c r="TDK72" s="685"/>
      <c r="TDL72" s="685"/>
      <c r="TDM72" s="685"/>
      <c r="TDN72" s="685"/>
      <c r="TDO72" s="685"/>
      <c r="TDP72" s="685"/>
      <c r="TDQ72" s="685"/>
      <c r="TDR72" s="685"/>
      <c r="TDS72" s="685"/>
      <c r="TDT72" s="685"/>
      <c r="TDU72" s="685"/>
      <c r="TDV72" s="685"/>
      <c r="TDW72" s="685"/>
      <c r="TDX72" s="685"/>
      <c r="TDY72" s="685"/>
      <c r="TDZ72" s="685"/>
      <c r="TEA72" s="685"/>
      <c r="TEB72" s="685"/>
      <c r="TEC72" s="685"/>
      <c r="TED72" s="685"/>
      <c r="TEE72" s="685"/>
      <c r="TEF72" s="685"/>
      <c r="TEG72" s="685"/>
      <c r="TEH72" s="685"/>
      <c r="TEI72" s="685"/>
      <c r="TEJ72" s="685"/>
      <c r="TEK72" s="685"/>
      <c r="TEL72" s="685"/>
      <c r="TEM72" s="685"/>
      <c r="TEN72" s="685"/>
      <c r="TEO72" s="685"/>
      <c r="TEP72" s="685"/>
      <c r="TEQ72" s="685"/>
      <c r="TER72" s="685"/>
      <c r="TES72" s="685"/>
      <c r="TET72" s="685"/>
      <c r="TEU72" s="685"/>
      <c r="TEV72" s="685"/>
      <c r="TEW72" s="685"/>
      <c r="TEX72" s="685"/>
      <c r="TEY72" s="685"/>
      <c r="TEZ72" s="685"/>
      <c r="TFA72" s="685"/>
      <c r="TFB72" s="685"/>
      <c r="TFC72" s="685"/>
      <c r="TFD72" s="685"/>
      <c r="TFE72" s="685"/>
      <c r="TFF72" s="685"/>
      <c r="TFG72" s="685"/>
      <c r="TFH72" s="685"/>
      <c r="TFI72" s="685"/>
      <c r="TFJ72" s="685"/>
      <c r="TFK72" s="685"/>
      <c r="TFL72" s="685"/>
      <c r="TFM72" s="685"/>
      <c r="TFN72" s="685"/>
      <c r="TFO72" s="685"/>
      <c r="TFP72" s="685"/>
      <c r="TFQ72" s="685"/>
      <c r="TFR72" s="685"/>
      <c r="TFS72" s="685"/>
      <c r="TFT72" s="685"/>
      <c r="TFU72" s="685"/>
      <c r="TFV72" s="685"/>
      <c r="TFW72" s="685"/>
      <c r="TFX72" s="685"/>
      <c r="TFY72" s="685"/>
      <c r="TFZ72" s="685"/>
      <c r="TGA72" s="685"/>
      <c r="TGB72" s="685"/>
      <c r="TGC72" s="685"/>
      <c r="TGD72" s="685"/>
      <c r="TGE72" s="685"/>
      <c r="TGF72" s="685"/>
      <c r="TGG72" s="685"/>
      <c r="TGH72" s="685"/>
      <c r="TGI72" s="685"/>
      <c r="TGJ72" s="685"/>
      <c r="TGK72" s="685"/>
      <c r="TGL72" s="685"/>
      <c r="TGM72" s="685"/>
      <c r="TGN72" s="685"/>
      <c r="TGO72" s="685"/>
      <c r="TGP72" s="685"/>
      <c r="TGQ72" s="685"/>
      <c r="TGR72" s="685"/>
      <c r="TGS72" s="685"/>
      <c r="TGT72" s="685"/>
      <c r="TGU72" s="685"/>
      <c r="TGV72" s="685"/>
      <c r="TGW72" s="685"/>
      <c r="TGX72" s="685"/>
      <c r="TGY72" s="685"/>
      <c r="TGZ72" s="685"/>
      <c r="THA72" s="685"/>
      <c r="THB72" s="685"/>
      <c r="THC72" s="685"/>
      <c r="THD72" s="685"/>
      <c r="THE72" s="685"/>
      <c r="THF72" s="685"/>
      <c r="THG72" s="685"/>
      <c r="THH72" s="685"/>
      <c r="THI72" s="685"/>
      <c r="THJ72" s="685"/>
      <c r="THK72" s="685"/>
      <c r="THL72" s="685"/>
      <c r="THM72" s="685"/>
      <c r="THN72" s="685"/>
      <c r="THO72" s="685"/>
      <c r="THP72" s="685"/>
      <c r="THQ72" s="685"/>
      <c r="THR72" s="685"/>
      <c r="THS72" s="685"/>
      <c r="THT72" s="685"/>
      <c r="THU72" s="685"/>
      <c r="THV72" s="685"/>
      <c r="THW72" s="685"/>
      <c r="THX72" s="685"/>
      <c r="THY72" s="685"/>
      <c r="THZ72" s="685"/>
      <c r="TIA72" s="685"/>
      <c r="TIB72" s="685"/>
      <c r="TIC72" s="685"/>
      <c r="TID72" s="685"/>
      <c r="TIE72" s="685"/>
      <c r="TIF72" s="685"/>
      <c r="TIG72" s="685"/>
      <c r="TIH72" s="685"/>
      <c r="TII72" s="685"/>
      <c r="TIJ72" s="685"/>
      <c r="TIK72" s="685"/>
      <c r="TIL72" s="685"/>
      <c r="TIM72" s="685"/>
      <c r="TIN72" s="685"/>
      <c r="TIO72" s="685"/>
      <c r="TIP72" s="685"/>
      <c r="TIQ72" s="685"/>
      <c r="TIR72" s="685"/>
      <c r="TIS72" s="685"/>
      <c r="TIT72" s="685"/>
      <c r="TIU72" s="685"/>
      <c r="TIV72" s="685"/>
      <c r="TIW72" s="685"/>
      <c r="TIX72" s="685"/>
      <c r="TIY72" s="685"/>
      <c r="TIZ72" s="685"/>
      <c r="TJA72" s="685"/>
      <c r="TJB72" s="685"/>
      <c r="TJC72" s="685"/>
      <c r="TJD72" s="685"/>
      <c r="TJE72" s="685"/>
      <c r="TJF72" s="685"/>
      <c r="TJG72" s="685"/>
      <c r="TJH72" s="685"/>
      <c r="TJI72" s="685"/>
      <c r="TJJ72" s="685"/>
      <c r="TJK72" s="685"/>
      <c r="TJL72" s="685"/>
      <c r="TJM72" s="685"/>
      <c r="TJN72" s="685"/>
      <c r="TJO72" s="685"/>
      <c r="TJP72" s="685"/>
      <c r="TJQ72" s="685"/>
      <c r="TJR72" s="685"/>
      <c r="TJS72" s="685"/>
      <c r="TJT72" s="685"/>
      <c r="TJU72" s="685"/>
      <c r="TJV72" s="685"/>
      <c r="TJW72" s="685"/>
      <c r="TJX72" s="685"/>
      <c r="TJY72" s="685"/>
      <c r="TJZ72" s="685"/>
      <c r="TKA72" s="685"/>
      <c r="TKB72" s="685"/>
      <c r="TKC72" s="685"/>
      <c r="TKD72" s="685"/>
      <c r="TKE72" s="685"/>
      <c r="TKF72" s="685"/>
      <c r="TKG72" s="685"/>
      <c r="TKH72" s="685"/>
      <c r="TKI72" s="685"/>
      <c r="TKJ72" s="685"/>
      <c r="TKK72" s="685"/>
      <c r="TKL72" s="685"/>
      <c r="TKM72" s="685"/>
      <c r="TKN72" s="685"/>
      <c r="TKO72" s="685"/>
      <c r="TKP72" s="685"/>
      <c r="TKQ72" s="685"/>
      <c r="TKR72" s="685"/>
      <c r="TKS72" s="685"/>
      <c r="TKT72" s="685"/>
      <c r="TKU72" s="685"/>
      <c r="TKV72" s="685"/>
      <c r="TKW72" s="685"/>
      <c r="TKX72" s="685"/>
      <c r="TKY72" s="685"/>
      <c r="TKZ72" s="685"/>
      <c r="TLA72" s="685"/>
      <c r="TLB72" s="685"/>
      <c r="TLC72" s="685"/>
      <c r="TLD72" s="685"/>
      <c r="TLE72" s="685"/>
      <c r="TLF72" s="685"/>
      <c r="TLG72" s="685"/>
      <c r="TLH72" s="685"/>
      <c r="TLI72" s="685"/>
      <c r="TLJ72" s="685"/>
      <c r="TLK72" s="685"/>
      <c r="TLL72" s="685"/>
      <c r="TLM72" s="685"/>
      <c r="TLN72" s="685"/>
      <c r="TLO72" s="685"/>
      <c r="TLP72" s="685"/>
      <c r="TLQ72" s="685"/>
      <c r="TLR72" s="685"/>
      <c r="TLS72" s="685"/>
      <c r="TLT72" s="685"/>
      <c r="TLU72" s="685"/>
      <c r="TLV72" s="685"/>
      <c r="TLW72" s="685"/>
      <c r="TLX72" s="685"/>
      <c r="TLY72" s="685"/>
      <c r="TLZ72" s="685"/>
      <c r="TMA72" s="685"/>
      <c r="TMB72" s="685"/>
      <c r="TMC72" s="685"/>
      <c r="TMD72" s="685"/>
      <c r="TME72" s="685"/>
      <c r="TMF72" s="685"/>
      <c r="TMG72" s="685"/>
      <c r="TMH72" s="685"/>
      <c r="TMI72" s="685"/>
      <c r="TMJ72" s="685"/>
      <c r="TMK72" s="685"/>
      <c r="TML72" s="685"/>
      <c r="TMM72" s="685"/>
      <c r="TMN72" s="685"/>
      <c r="TMO72" s="685"/>
      <c r="TMP72" s="685"/>
      <c r="TMQ72" s="685"/>
      <c r="TMR72" s="685"/>
      <c r="TMS72" s="685"/>
      <c r="TMT72" s="685"/>
      <c r="TMU72" s="685"/>
      <c r="TMV72" s="685"/>
      <c r="TMW72" s="685"/>
      <c r="TMX72" s="685"/>
      <c r="TMY72" s="685"/>
      <c r="TMZ72" s="685"/>
      <c r="TNA72" s="685"/>
      <c r="TNB72" s="685"/>
      <c r="TNC72" s="685"/>
      <c r="TND72" s="685"/>
      <c r="TNE72" s="685"/>
      <c r="TNF72" s="685"/>
      <c r="TNG72" s="685"/>
      <c r="TNH72" s="685"/>
      <c r="TNI72" s="685"/>
      <c r="TNJ72" s="685"/>
      <c r="TNK72" s="685"/>
      <c r="TNL72" s="685"/>
      <c r="TNM72" s="685"/>
      <c r="TNN72" s="685"/>
      <c r="TNO72" s="685"/>
      <c r="TNP72" s="685"/>
      <c r="TNQ72" s="685"/>
      <c r="TNR72" s="685"/>
      <c r="TNS72" s="685"/>
      <c r="TNT72" s="685"/>
      <c r="TNU72" s="685"/>
      <c r="TNV72" s="685"/>
      <c r="TNW72" s="685"/>
      <c r="TNX72" s="685"/>
      <c r="TNY72" s="685"/>
      <c r="TNZ72" s="685"/>
      <c r="TOA72" s="685"/>
      <c r="TOB72" s="685"/>
      <c r="TOC72" s="685"/>
      <c r="TOD72" s="685"/>
      <c r="TOE72" s="685"/>
      <c r="TOF72" s="685"/>
      <c r="TOG72" s="685"/>
      <c r="TOH72" s="685"/>
      <c r="TOI72" s="685"/>
      <c r="TOJ72" s="685"/>
      <c r="TOK72" s="685"/>
      <c r="TOL72" s="685"/>
      <c r="TOM72" s="685"/>
      <c r="TON72" s="685"/>
      <c r="TOO72" s="685"/>
      <c r="TOP72" s="685"/>
      <c r="TOQ72" s="685"/>
      <c r="TOR72" s="685"/>
      <c r="TOS72" s="685"/>
      <c r="TOT72" s="685"/>
      <c r="TOU72" s="685"/>
      <c r="TOV72" s="685"/>
      <c r="TOW72" s="685"/>
      <c r="TOX72" s="685"/>
      <c r="TOY72" s="685"/>
      <c r="TOZ72" s="685"/>
      <c r="TPA72" s="685"/>
      <c r="TPB72" s="685"/>
      <c r="TPC72" s="685"/>
      <c r="TPD72" s="685"/>
      <c r="TPE72" s="685"/>
      <c r="TPF72" s="685"/>
      <c r="TPG72" s="685"/>
      <c r="TPH72" s="685"/>
      <c r="TPI72" s="685"/>
      <c r="TPJ72" s="685"/>
      <c r="TPK72" s="685"/>
      <c r="TPL72" s="685"/>
      <c r="TPM72" s="685"/>
      <c r="TPN72" s="685"/>
      <c r="TPO72" s="685"/>
      <c r="TPP72" s="685"/>
      <c r="TPQ72" s="685"/>
      <c r="TPR72" s="685"/>
      <c r="TPS72" s="685"/>
      <c r="TPT72" s="685"/>
      <c r="TPU72" s="685"/>
      <c r="TPV72" s="685"/>
      <c r="TPW72" s="685"/>
      <c r="TPX72" s="685"/>
      <c r="TPY72" s="685"/>
      <c r="TPZ72" s="685"/>
      <c r="TQA72" s="685"/>
      <c r="TQB72" s="685"/>
      <c r="TQC72" s="685"/>
      <c r="TQD72" s="685"/>
      <c r="TQE72" s="685"/>
      <c r="TQF72" s="685"/>
      <c r="TQG72" s="685"/>
      <c r="TQH72" s="685"/>
      <c r="TQI72" s="685"/>
      <c r="TQJ72" s="685"/>
      <c r="TQK72" s="685"/>
      <c r="TQL72" s="685"/>
      <c r="TQM72" s="685"/>
      <c r="TQN72" s="685"/>
      <c r="TQO72" s="685"/>
      <c r="TQP72" s="685"/>
      <c r="TQQ72" s="685"/>
      <c r="TQR72" s="685"/>
      <c r="TQS72" s="685"/>
      <c r="TQT72" s="685"/>
      <c r="TQU72" s="685"/>
      <c r="TQV72" s="685"/>
      <c r="TQW72" s="685"/>
      <c r="TQX72" s="685"/>
      <c r="TQY72" s="685"/>
      <c r="TQZ72" s="685"/>
      <c r="TRA72" s="685"/>
      <c r="TRB72" s="685"/>
      <c r="TRC72" s="685"/>
      <c r="TRD72" s="685"/>
      <c r="TRE72" s="685"/>
      <c r="TRF72" s="685"/>
      <c r="TRG72" s="685"/>
      <c r="TRH72" s="685"/>
      <c r="TRI72" s="685"/>
      <c r="TRJ72" s="685"/>
      <c r="TRK72" s="685"/>
      <c r="TRL72" s="685"/>
      <c r="TRM72" s="685"/>
      <c r="TRN72" s="685"/>
      <c r="TRO72" s="685"/>
      <c r="TRP72" s="685"/>
      <c r="TRQ72" s="685"/>
      <c r="TRR72" s="685"/>
      <c r="TRS72" s="685"/>
      <c r="TRT72" s="685"/>
      <c r="TRU72" s="685"/>
      <c r="TRV72" s="685"/>
      <c r="TRW72" s="685"/>
      <c r="TRX72" s="685"/>
      <c r="TRY72" s="685"/>
      <c r="TRZ72" s="685"/>
      <c r="TSA72" s="685"/>
      <c r="TSB72" s="685"/>
      <c r="TSC72" s="685"/>
      <c r="TSD72" s="685"/>
      <c r="TSE72" s="685"/>
      <c r="TSF72" s="685"/>
      <c r="TSG72" s="685"/>
      <c r="TSH72" s="685"/>
      <c r="TSI72" s="685"/>
      <c r="TSJ72" s="685"/>
      <c r="TSK72" s="685"/>
      <c r="TSL72" s="685"/>
      <c r="TSM72" s="685"/>
      <c r="TSN72" s="685"/>
      <c r="TSO72" s="685"/>
      <c r="TSP72" s="685"/>
      <c r="TSQ72" s="685"/>
      <c r="TSR72" s="685"/>
      <c r="TSS72" s="685"/>
      <c r="TST72" s="685"/>
      <c r="TSU72" s="685"/>
      <c r="TSV72" s="685"/>
      <c r="TSW72" s="685"/>
      <c r="TSX72" s="685"/>
      <c r="TSY72" s="685"/>
      <c r="TSZ72" s="685"/>
      <c r="TTA72" s="685"/>
      <c r="TTB72" s="685"/>
      <c r="TTC72" s="685"/>
      <c r="TTD72" s="685"/>
      <c r="TTE72" s="685"/>
      <c r="TTF72" s="685"/>
      <c r="TTG72" s="685"/>
      <c r="TTH72" s="685"/>
      <c r="TTI72" s="685"/>
      <c r="TTJ72" s="685"/>
      <c r="TTK72" s="685"/>
      <c r="TTL72" s="685"/>
      <c r="TTM72" s="685"/>
      <c r="TTN72" s="685"/>
      <c r="TTO72" s="685"/>
      <c r="TTP72" s="685"/>
      <c r="TTQ72" s="685"/>
      <c r="TTR72" s="685"/>
      <c r="TTS72" s="685"/>
      <c r="TTT72" s="685"/>
      <c r="TTU72" s="685"/>
      <c r="TTV72" s="685"/>
      <c r="TTW72" s="685"/>
      <c r="TTX72" s="685"/>
      <c r="TTY72" s="685"/>
      <c r="TTZ72" s="685"/>
      <c r="TUA72" s="685"/>
      <c r="TUB72" s="685"/>
      <c r="TUC72" s="685"/>
      <c r="TUD72" s="685"/>
      <c r="TUE72" s="685"/>
      <c r="TUF72" s="685"/>
      <c r="TUG72" s="685"/>
      <c r="TUH72" s="685"/>
      <c r="TUI72" s="685"/>
      <c r="TUJ72" s="685"/>
      <c r="TUK72" s="685"/>
      <c r="TUL72" s="685"/>
      <c r="TUM72" s="685"/>
      <c r="TUN72" s="685"/>
      <c r="TUO72" s="685"/>
      <c r="TUP72" s="685"/>
      <c r="TUQ72" s="685"/>
      <c r="TUR72" s="685"/>
      <c r="TUS72" s="685"/>
      <c r="TUT72" s="685"/>
      <c r="TUU72" s="685"/>
      <c r="TUV72" s="685"/>
      <c r="TUW72" s="685"/>
      <c r="TUX72" s="685"/>
      <c r="TUY72" s="685"/>
      <c r="TUZ72" s="685"/>
      <c r="TVA72" s="685"/>
      <c r="TVB72" s="685"/>
      <c r="TVC72" s="685"/>
      <c r="TVD72" s="685"/>
      <c r="TVE72" s="685"/>
      <c r="TVF72" s="685"/>
      <c r="TVG72" s="685"/>
      <c r="TVH72" s="685"/>
      <c r="TVI72" s="685"/>
      <c r="TVJ72" s="685"/>
      <c r="TVK72" s="685"/>
      <c r="TVL72" s="685"/>
      <c r="TVM72" s="685"/>
      <c r="TVN72" s="685"/>
      <c r="TVO72" s="685"/>
      <c r="TVP72" s="685"/>
      <c r="TVQ72" s="685"/>
      <c r="TVR72" s="685"/>
      <c r="TVS72" s="685"/>
      <c r="TVT72" s="685"/>
      <c r="TVU72" s="685"/>
      <c r="TVV72" s="685"/>
      <c r="TVW72" s="685"/>
      <c r="TVX72" s="685"/>
      <c r="TVY72" s="685"/>
      <c r="TVZ72" s="685"/>
      <c r="TWA72" s="685"/>
      <c r="TWB72" s="685"/>
      <c r="TWC72" s="685"/>
      <c r="TWD72" s="685"/>
      <c r="TWE72" s="685"/>
      <c r="TWF72" s="685"/>
      <c r="TWG72" s="685"/>
      <c r="TWH72" s="685"/>
      <c r="TWI72" s="685"/>
      <c r="TWJ72" s="685"/>
      <c r="TWK72" s="685"/>
      <c r="TWL72" s="685"/>
      <c r="TWM72" s="685"/>
      <c r="TWN72" s="685"/>
      <c r="TWO72" s="685"/>
      <c r="TWP72" s="685"/>
      <c r="TWQ72" s="685"/>
      <c r="TWR72" s="685"/>
      <c r="TWS72" s="685"/>
      <c r="TWT72" s="685"/>
      <c r="TWU72" s="685"/>
      <c r="TWV72" s="685"/>
      <c r="TWW72" s="685"/>
      <c r="TWX72" s="685"/>
      <c r="TWY72" s="685"/>
      <c r="TWZ72" s="685"/>
      <c r="TXA72" s="685"/>
      <c r="TXB72" s="685"/>
      <c r="TXC72" s="685"/>
      <c r="TXD72" s="685"/>
      <c r="TXE72" s="685"/>
      <c r="TXF72" s="685"/>
      <c r="TXG72" s="685"/>
      <c r="TXH72" s="685"/>
      <c r="TXI72" s="685"/>
      <c r="TXJ72" s="685"/>
      <c r="TXK72" s="685"/>
      <c r="TXL72" s="685"/>
      <c r="TXM72" s="685"/>
      <c r="TXN72" s="685"/>
      <c r="TXO72" s="685"/>
      <c r="TXP72" s="685"/>
      <c r="TXQ72" s="685"/>
      <c r="TXR72" s="685"/>
      <c r="TXS72" s="685"/>
      <c r="TXT72" s="685"/>
      <c r="TXU72" s="685"/>
      <c r="TXV72" s="685"/>
      <c r="TXW72" s="685"/>
      <c r="TXX72" s="685"/>
      <c r="TXY72" s="685"/>
      <c r="TXZ72" s="685"/>
      <c r="TYA72" s="685"/>
      <c r="TYB72" s="685"/>
      <c r="TYC72" s="685"/>
      <c r="TYD72" s="685"/>
      <c r="TYE72" s="685"/>
      <c r="TYF72" s="685"/>
      <c r="TYG72" s="685"/>
      <c r="TYH72" s="685"/>
      <c r="TYI72" s="685"/>
      <c r="TYJ72" s="685"/>
      <c r="TYK72" s="685"/>
      <c r="TYL72" s="685"/>
      <c r="TYM72" s="685"/>
      <c r="TYN72" s="685"/>
      <c r="TYO72" s="685"/>
      <c r="TYP72" s="685"/>
      <c r="TYQ72" s="685"/>
      <c r="TYR72" s="685"/>
      <c r="TYS72" s="685"/>
      <c r="TYT72" s="685"/>
      <c r="TYU72" s="685"/>
      <c r="TYV72" s="685"/>
      <c r="TYW72" s="685"/>
      <c r="TYX72" s="685"/>
      <c r="TYY72" s="685"/>
      <c r="TYZ72" s="685"/>
      <c r="TZA72" s="685"/>
      <c r="TZB72" s="685"/>
      <c r="TZC72" s="685"/>
      <c r="TZD72" s="685"/>
      <c r="TZE72" s="685"/>
      <c r="TZF72" s="685"/>
      <c r="TZG72" s="685"/>
      <c r="TZH72" s="685"/>
      <c r="TZI72" s="685"/>
      <c r="TZJ72" s="685"/>
      <c r="TZK72" s="685"/>
      <c r="TZL72" s="685"/>
      <c r="TZM72" s="685"/>
      <c r="TZN72" s="685"/>
      <c r="TZO72" s="685"/>
      <c r="TZP72" s="685"/>
      <c r="TZQ72" s="685"/>
      <c r="TZR72" s="685"/>
      <c r="TZS72" s="685"/>
      <c r="TZT72" s="685"/>
      <c r="TZU72" s="685"/>
      <c r="TZV72" s="685"/>
      <c r="TZW72" s="685"/>
      <c r="TZX72" s="685"/>
      <c r="TZY72" s="685"/>
      <c r="TZZ72" s="685"/>
      <c r="UAA72" s="685"/>
      <c r="UAB72" s="685"/>
      <c r="UAC72" s="685"/>
      <c r="UAD72" s="685"/>
      <c r="UAE72" s="685"/>
      <c r="UAF72" s="685"/>
      <c r="UAG72" s="685"/>
      <c r="UAH72" s="685"/>
      <c r="UAI72" s="685"/>
      <c r="UAJ72" s="685"/>
      <c r="UAK72" s="685"/>
      <c r="UAL72" s="685"/>
      <c r="UAM72" s="685"/>
      <c r="UAN72" s="685"/>
      <c r="UAO72" s="685"/>
      <c r="UAP72" s="685"/>
      <c r="UAQ72" s="685"/>
      <c r="UAR72" s="685"/>
      <c r="UAS72" s="685"/>
      <c r="UAT72" s="685"/>
      <c r="UAU72" s="685"/>
      <c r="UAV72" s="685"/>
      <c r="UAW72" s="685"/>
      <c r="UAX72" s="685"/>
      <c r="UAY72" s="685"/>
      <c r="UAZ72" s="685"/>
      <c r="UBA72" s="685"/>
      <c r="UBB72" s="685"/>
      <c r="UBC72" s="685"/>
      <c r="UBD72" s="685"/>
      <c r="UBE72" s="685"/>
      <c r="UBF72" s="685"/>
      <c r="UBG72" s="685"/>
      <c r="UBH72" s="685"/>
      <c r="UBI72" s="685"/>
      <c r="UBJ72" s="685"/>
      <c r="UBK72" s="685"/>
      <c r="UBL72" s="685"/>
      <c r="UBM72" s="685"/>
      <c r="UBN72" s="685"/>
      <c r="UBO72" s="685"/>
      <c r="UBP72" s="685"/>
      <c r="UBQ72" s="685"/>
      <c r="UBR72" s="685"/>
      <c r="UBS72" s="685"/>
      <c r="UBT72" s="685"/>
      <c r="UBU72" s="685"/>
      <c r="UBV72" s="685"/>
      <c r="UBW72" s="685"/>
      <c r="UBX72" s="685"/>
      <c r="UBY72" s="685"/>
      <c r="UBZ72" s="685"/>
      <c r="UCA72" s="685"/>
      <c r="UCB72" s="685"/>
      <c r="UCC72" s="685"/>
      <c r="UCD72" s="685"/>
      <c r="UCE72" s="685"/>
      <c r="UCF72" s="685"/>
      <c r="UCG72" s="685"/>
      <c r="UCH72" s="685"/>
      <c r="UCI72" s="685"/>
      <c r="UCJ72" s="685"/>
      <c r="UCK72" s="685"/>
      <c r="UCL72" s="685"/>
      <c r="UCM72" s="685"/>
      <c r="UCN72" s="685"/>
      <c r="UCO72" s="685"/>
      <c r="UCP72" s="685"/>
      <c r="UCQ72" s="685"/>
      <c r="UCR72" s="685"/>
      <c r="UCS72" s="685"/>
      <c r="UCT72" s="685"/>
      <c r="UCU72" s="685"/>
      <c r="UCV72" s="685"/>
      <c r="UCW72" s="685"/>
      <c r="UCX72" s="685"/>
      <c r="UCY72" s="685"/>
      <c r="UCZ72" s="685"/>
      <c r="UDA72" s="685"/>
      <c r="UDB72" s="685"/>
      <c r="UDC72" s="685"/>
      <c r="UDD72" s="685"/>
      <c r="UDE72" s="685"/>
      <c r="UDF72" s="685"/>
      <c r="UDG72" s="685"/>
      <c r="UDH72" s="685"/>
      <c r="UDI72" s="685"/>
      <c r="UDJ72" s="685"/>
      <c r="UDK72" s="685"/>
      <c r="UDL72" s="685"/>
      <c r="UDM72" s="685"/>
      <c r="UDN72" s="685"/>
      <c r="UDO72" s="685"/>
      <c r="UDP72" s="685"/>
      <c r="UDQ72" s="685"/>
      <c r="UDR72" s="685"/>
      <c r="UDS72" s="685"/>
      <c r="UDT72" s="685"/>
      <c r="UDU72" s="685"/>
      <c r="UDV72" s="685"/>
      <c r="UDW72" s="685"/>
      <c r="UDX72" s="685"/>
      <c r="UDY72" s="685"/>
      <c r="UDZ72" s="685"/>
      <c r="UEA72" s="685"/>
      <c r="UEB72" s="685"/>
      <c r="UEC72" s="685"/>
      <c r="UED72" s="685"/>
      <c r="UEE72" s="685"/>
      <c r="UEF72" s="685"/>
      <c r="UEG72" s="685"/>
      <c r="UEH72" s="685"/>
      <c r="UEI72" s="685"/>
      <c r="UEJ72" s="685"/>
      <c r="UEK72" s="685"/>
      <c r="UEL72" s="685"/>
      <c r="UEM72" s="685"/>
      <c r="UEN72" s="685"/>
      <c r="UEO72" s="685"/>
      <c r="UEP72" s="685"/>
      <c r="UEQ72" s="685"/>
      <c r="UER72" s="685"/>
      <c r="UES72" s="685"/>
      <c r="UET72" s="685"/>
      <c r="UEU72" s="685"/>
      <c r="UEV72" s="685"/>
      <c r="UEW72" s="685"/>
      <c r="UEX72" s="685"/>
      <c r="UEY72" s="685"/>
      <c r="UEZ72" s="685"/>
      <c r="UFA72" s="685"/>
      <c r="UFB72" s="685"/>
      <c r="UFC72" s="685"/>
      <c r="UFD72" s="685"/>
      <c r="UFE72" s="685"/>
      <c r="UFF72" s="685"/>
      <c r="UFG72" s="685"/>
      <c r="UFH72" s="685"/>
      <c r="UFI72" s="685"/>
      <c r="UFJ72" s="685"/>
      <c r="UFK72" s="685"/>
      <c r="UFL72" s="685"/>
      <c r="UFM72" s="685"/>
      <c r="UFN72" s="685"/>
      <c r="UFO72" s="685"/>
      <c r="UFP72" s="685"/>
      <c r="UFQ72" s="685"/>
      <c r="UFR72" s="685"/>
      <c r="UFS72" s="685"/>
      <c r="UFT72" s="685"/>
      <c r="UFU72" s="685"/>
      <c r="UFV72" s="685"/>
      <c r="UFW72" s="685"/>
      <c r="UFX72" s="685"/>
      <c r="UFY72" s="685"/>
      <c r="UFZ72" s="685"/>
      <c r="UGA72" s="685"/>
      <c r="UGB72" s="685"/>
      <c r="UGC72" s="685"/>
      <c r="UGD72" s="685"/>
      <c r="UGE72" s="685"/>
      <c r="UGF72" s="685"/>
      <c r="UGG72" s="685"/>
      <c r="UGH72" s="685"/>
      <c r="UGI72" s="685"/>
      <c r="UGJ72" s="685"/>
      <c r="UGK72" s="685"/>
      <c r="UGL72" s="685"/>
      <c r="UGM72" s="685"/>
      <c r="UGN72" s="685"/>
      <c r="UGO72" s="685"/>
      <c r="UGP72" s="685"/>
      <c r="UGQ72" s="685"/>
      <c r="UGR72" s="685"/>
      <c r="UGS72" s="685"/>
      <c r="UGT72" s="685"/>
      <c r="UGU72" s="685"/>
      <c r="UGV72" s="685"/>
      <c r="UGW72" s="685"/>
      <c r="UGX72" s="685"/>
      <c r="UGY72" s="685"/>
      <c r="UGZ72" s="685"/>
      <c r="UHA72" s="685"/>
      <c r="UHB72" s="685"/>
      <c r="UHC72" s="685"/>
      <c r="UHD72" s="685"/>
      <c r="UHE72" s="685"/>
      <c r="UHF72" s="685"/>
      <c r="UHG72" s="685"/>
      <c r="UHH72" s="685"/>
      <c r="UHI72" s="685"/>
      <c r="UHJ72" s="685"/>
      <c r="UHK72" s="685"/>
      <c r="UHL72" s="685"/>
      <c r="UHM72" s="685"/>
      <c r="UHN72" s="685"/>
      <c r="UHO72" s="685"/>
      <c r="UHP72" s="685"/>
      <c r="UHQ72" s="685"/>
      <c r="UHR72" s="685"/>
      <c r="UHS72" s="685"/>
      <c r="UHT72" s="685"/>
      <c r="UHU72" s="685"/>
      <c r="UHV72" s="685"/>
      <c r="UHW72" s="685"/>
      <c r="UHX72" s="685"/>
      <c r="UHY72" s="685"/>
      <c r="UHZ72" s="685"/>
      <c r="UIA72" s="685"/>
      <c r="UIB72" s="685"/>
      <c r="UIC72" s="685"/>
      <c r="UID72" s="685"/>
      <c r="UIE72" s="685"/>
      <c r="UIF72" s="685"/>
      <c r="UIG72" s="685"/>
      <c r="UIH72" s="685"/>
      <c r="UII72" s="685"/>
      <c r="UIJ72" s="685"/>
      <c r="UIK72" s="685"/>
      <c r="UIL72" s="685"/>
      <c r="UIM72" s="685"/>
      <c r="UIN72" s="685"/>
      <c r="UIO72" s="685"/>
      <c r="UIP72" s="685"/>
      <c r="UIQ72" s="685"/>
      <c r="UIR72" s="685"/>
      <c r="UIS72" s="685"/>
      <c r="UIT72" s="685"/>
      <c r="UIU72" s="685"/>
      <c r="UIV72" s="685"/>
      <c r="UIW72" s="685"/>
      <c r="UIX72" s="685"/>
      <c r="UIY72" s="685"/>
      <c r="UIZ72" s="685"/>
      <c r="UJA72" s="685"/>
      <c r="UJB72" s="685"/>
      <c r="UJC72" s="685"/>
      <c r="UJD72" s="685"/>
      <c r="UJE72" s="685"/>
      <c r="UJF72" s="685"/>
      <c r="UJG72" s="685"/>
      <c r="UJH72" s="685"/>
      <c r="UJI72" s="685"/>
      <c r="UJJ72" s="685"/>
      <c r="UJK72" s="685"/>
      <c r="UJL72" s="685"/>
      <c r="UJM72" s="685"/>
      <c r="UJN72" s="685"/>
      <c r="UJO72" s="685"/>
      <c r="UJP72" s="685"/>
      <c r="UJQ72" s="685"/>
      <c r="UJR72" s="685"/>
      <c r="UJS72" s="685"/>
      <c r="UJT72" s="685"/>
      <c r="UJU72" s="685"/>
      <c r="UJV72" s="685"/>
      <c r="UJW72" s="685"/>
      <c r="UJX72" s="685"/>
      <c r="UJY72" s="685"/>
      <c r="UJZ72" s="685"/>
      <c r="UKA72" s="685"/>
      <c r="UKB72" s="685"/>
      <c r="UKC72" s="685"/>
      <c r="UKD72" s="685"/>
      <c r="UKE72" s="685"/>
      <c r="UKF72" s="685"/>
      <c r="UKG72" s="685"/>
      <c r="UKH72" s="685"/>
      <c r="UKI72" s="685"/>
      <c r="UKJ72" s="685"/>
      <c r="UKK72" s="685"/>
      <c r="UKL72" s="685"/>
      <c r="UKM72" s="685"/>
      <c r="UKN72" s="685"/>
      <c r="UKO72" s="685"/>
      <c r="UKP72" s="685"/>
      <c r="UKQ72" s="685"/>
      <c r="UKR72" s="685"/>
      <c r="UKS72" s="685"/>
      <c r="UKT72" s="685"/>
      <c r="UKU72" s="685"/>
      <c r="UKV72" s="685"/>
      <c r="UKW72" s="685"/>
      <c r="UKX72" s="685"/>
      <c r="UKY72" s="685"/>
      <c r="UKZ72" s="685"/>
      <c r="ULA72" s="685"/>
      <c r="ULB72" s="685"/>
      <c r="ULC72" s="685"/>
      <c r="ULD72" s="685"/>
      <c r="ULE72" s="685"/>
      <c r="ULF72" s="685"/>
      <c r="ULG72" s="685"/>
      <c r="ULH72" s="685"/>
      <c r="ULI72" s="685"/>
      <c r="ULJ72" s="685"/>
      <c r="ULK72" s="685"/>
      <c r="ULL72" s="685"/>
      <c r="ULM72" s="685"/>
      <c r="ULN72" s="685"/>
      <c r="ULO72" s="685"/>
      <c r="ULP72" s="685"/>
      <c r="ULQ72" s="685"/>
      <c r="ULR72" s="685"/>
      <c r="ULS72" s="685"/>
      <c r="ULT72" s="685"/>
      <c r="ULU72" s="685"/>
      <c r="ULV72" s="685"/>
      <c r="ULW72" s="685"/>
      <c r="ULX72" s="685"/>
      <c r="ULY72" s="685"/>
      <c r="ULZ72" s="685"/>
      <c r="UMA72" s="685"/>
      <c r="UMB72" s="685"/>
      <c r="UMC72" s="685"/>
      <c r="UMD72" s="685"/>
      <c r="UME72" s="685"/>
      <c r="UMF72" s="685"/>
      <c r="UMG72" s="685"/>
      <c r="UMH72" s="685"/>
      <c r="UMI72" s="685"/>
      <c r="UMJ72" s="685"/>
      <c r="UMK72" s="685"/>
      <c r="UML72" s="685"/>
      <c r="UMM72" s="685"/>
      <c r="UMN72" s="685"/>
      <c r="UMO72" s="685"/>
      <c r="UMP72" s="685"/>
      <c r="UMQ72" s="685"/>
      <c r="UMR72" s="685"/>
      <c r="UMS72" s="685"/>
      <c r="UMT72" s="685"/>
      <c r="UMU72" s="685"/>
      <c r="UMV72" s="685"/>
      <c r="UMW72" s="685"/>
      <c r="UMX72" s="685"/>
      <c r="UMY72" s="685"/>
      <c r="UMZ72" s="685"/>
      <c r="UNA72" s="685"/>
      <c r="UNB72" s="685"/>
      <c r="UNC72" s="685"/>
      <c r="UND72" s="685"/>
      <c r="UNE72" s="685"/>
      <c r="UNF72" s="685"/>
      <c r="UNG72" s="685"/>
      <c r="UNH72" s="685"/>
      <c r="UNI72" s="685"/>
      <c r="UNJ72" s="685"/>
      <c r="UNK72" s="685"/>
      <c r="UNL72" s="685"/>
      <c r="UNM72" s="685"/>
      <c r="UNN72" s="685"/>
      <c r="UNO72" s="685"/>
      <c r="UNP72" s="685"/>
      <c r="UNQ72" s="685"/>
      <c r="UNR72" s="685"/>
      <c r="UNS72" s="685"/>
      <c r="UNT72" s="685"/>
      <c r="UNU72" s="685"/>
      <c r="UNV72" s="685"/>
      <c r="UNW72" s="685"/>
      <c r="UNX72" s="685"/>
      <c r="UNY72" s="685"/>
      <c r="UNZ72" s="685"/>
      <c r="UOA72" s="685"/>
      <c r="UOB72" s="685"/>
      <c r="UOC72" s="685"/>
      <c r="UOD72" s="685"/>
      <c r="UOE72" s="685"/>
      <c r="UOF72" s="685"/>
      <c r="UOG72" s="685"/>
      <c r="UOH72" s="685"/>
      <c r="UOI72" s="685"/>
      <c r="UOJ72" s="685"/>
      <c r="UOK72" s="685"/>
      <c r="UOL72" s="685"/>
      <c r="UOM72" s="685"/>
      <c r="UON72" s="685"/>
      <c r="UOO72" s="685"/>
      <c r="UOP72" s="685"/>
      <c r="UOQ72" s="685"/>
      <c r="UOR72" s="685"/>
      <c r="UOS72" s="685"/>
      <c r="UOT72" s="685"/>
      <c r="UOU72" s="685"/>
      <c r="UOV72" s="685"/>
      <c r="UOW72" s="685"/>
      <c r="UOX72" s="685"/>
      <c r="UOY72" s="685"/>
      <c r="UOZ72" s="685"/>
      <c r="UPA72" s="685"/>
      <c r="UPB72" s="685"/>
      <c r="UPC72" s="685"/>
      <c r="UPD72" s="685"/>
      <c r="UPE72" s="685"/>
      <c r="UPF72" s="685"/>
      <c r="UPG72" s="685"/>
      <c r="UPH72" s="685"/>
      <c r="UPI72" s="685"/>
      <c r="UPJ72" s="685"/>
      <c r="UPK72" s="685"/>
      <c r="UPL72" s="685"/>
      <c r="UPM72" s="685"/>
      <c r="UPN72" s="685"/>
      <c r="UPO72" s="685"/>
      <c r="UPP72" s="685"/>
      <c r="UPQ72" s="685"/>
      <c r="UPR72" s="685"/>
      <c r="UPS72" s="685"/>
      <c r="UPT72" s="685"/>
      <c r="UPU72" s="685"/>
      <c r="UPV72" s="685"/>
      <c r="UPW72" s="685"/>
      <c r="UPX72" s="685"/>
      <c r="UPY72" s="685"/>
      <c r="UPZ72" s="685"/>
      <c r="UQA72" s="685"/>
      <c r="UQB72" s="685"/>
      <c r="UQC72" s="685"/>
      <c r="UQD72" s="685"/>
      <c r="UQE72" s="685"/>
      <c r="UQF72" s="685"/>
      <c r="UQG72" s="685"/>
      <c r="UQH72" s="685"/>
      <c r="UQI72" s="685"/>
      <c r="UQJ72" s="685"/>
      <c r="UQK72" s="685"/>
      <c r="UQL72" s="685"/>
      <c r="UQM72" s="685"/>
      <c r="UQN72" s="685"/>
      <c r="UQO72" s="685"/>
      <c r="UQP72" s="685"/>
      <c r="UQQ72" s="685"/>
      <c r="UQR72" s="685"/>
      <c r="UQS72" s="685"/>
      <c r="UQT72" s="685"/>
      <c r="UQU72" s="685"/>
      <c r="UQV72" s="685"/>
      <c r="UQW72" s="685"/>
      <c r="UQX72" s="685"/>
      <c r="UQY72" s="685"/>
      <c r="UQZ72" s="685"/>
      <c r="URA72" s="685"/>
      <c r="URB72" s="685"/>
      <c r="URC72" s="685"/>
      <c r="URD72" s="685"/>
      <c r="URE72" s="685"/>
      <c r="URF72" s="685"/>
      <c r="URG72" s="685"/>
      <c r="URH72" s="685"/>
      <c r="URI72" s="685"/>
      <c r="URJ72" s="685"/>
      <c r="URK72" s="685"/>
      <c r="URL72" s="685"/>
      <c r="URM72" s="685"/>
      <c r="URN72" s="685"/>
      <c r="URO72" s="685"/>
      <c r="URP72" s="685"/>
      <c r="URQ72" s="685"/>
      <c r="URR72" s="685"/>
      <c r="URS72" s="685"/>
      <c r="URT72" s="685"/>
      <c r="URU72" s="685"/>
      <c r="URV72" s="685"/>
      <c r="URW72" s="685"/>
      <c r="URX72" s="685"/>
      <c r="URY72" s="685"/>
      <c r="URZ72" s="685"/>
      <c r="USA72" s="685"/>
      <c r="USB72" s="685"/>
      <c r="USC72" s="685"/>
      <c r="USD72" s="685"/>
      <c r="USE72" s="685"/>
      <c r="USF72" s="685"/>
      <c r="USG72" s="685"/>
      <c r="USH72" s="685"/>
      <c r="USI72" s="685"/>
      <c r="USJ72" s="685"/>
      <c r="USK72" s="685"/>
      <c r="USL72" s="685"/>
      <c r="USM72" s="685"/>
      <c r="USN72" s="685"/>
      <c r="USO72" s="685"/>
      <c r="USP72" s="685"/>
      <c r="USQ72" s="685"/>
      <c r="USR72" s="685"/>
      <c r="USS72" s="685"/>
      <c r="UST72" s="685"/>
      <c r="USU72" s="685"/>
      <c r="USV72" s="685"/>
      <c r="USW72" s="685"/>
      <c r="USX72" s="685"/>
      <c r="USY72" s="685"/>
      <c r="USZ72" s="685"/>
      <c r="UTA72" s="685"/>
      <c r="UTB72" s="685"/>
      <c r="UTC72" s="685"/>
      <c r="UTD72" s="685"/>
      <c r="UTE72" s="685"/>
      <c r="UTF72" s="685"/>
      <c r="UTG72" s="685"/>
      <c r="UTH72" s="685"/>
      <c r="UTI72" s="685"/>
      <c r="UTJ72" s="685"/>
      <c r="UTK72" s="685"/>
      <c r="UTL72" s="685"/>
      <c r="UTM72" s="685"/>
      <c r="UTN72" s="685"/>
      <c r="UTO72" s="685"/>
      <c r="UTP72" s="685"/>
      <c r="UTQ72" s="685"/>
      <c r="UTR72" s="685"/>
      <c r="UTS72" s="685"/>
      <c r="UTT72" s="685"/>
      <c r="UTU72" s="685"/>
      <c r="UTV72" s="685"/>
      <c r="UTW72" s="685"/>
      <c r="UTX72" s="685"/>
      <c r="UTY72" s="685"/>
      <c r="UTZ72" s="685"/>
      <c r="UUA72" s="685"/>
      <c r="UUB72" s="685"/>
      <c r="UUC72" s="685"/>
      <c r="UUD72" s="685"/>
      <c r="UUE72" s="685"/>
      <c r="UUF72" s="685"/>
      <c r="UUG72" s="685"/>
      <c r="UUH72" s="685"/>
      <c r="UUI72" s="685"/>
      <c r="UUJ72" s="685"/>
      <c r="UUK72" s="685"/>
      <c r="UUL72" s="685"/>
      <c r="UUM72" s="685"/>
      <c r="UUN72" s="685"/>
      <c r="UUO72" s="685"/>
      <c r="UUP72" s="685"/>
      <c r="UUQ72" s="685"/>
      <c r="UUR72" s="685"/>
      <c r="UUS72" s="685"/>
      <c r="UUT72" s="685"/>
      <c r="UUU72" s="685"/>
      <c r="UUV72" s="685"/>
      <c r="UUW72" s="685"/>
      <c r="UUX72" s="685"/>
      <c r="UUY72" s="685"/>
      <c r="UUZ72" s="685"/>
      <c r="UVA72" s="685"/>
      <c r="UVB72" s="685"/>
      <c r="UVC72" s="685"/>
      <c r="UVD72" s="685"/>
      <c r="UVE72" s="685"/>
      <c r="UVF72" s="685"/>
      <c r="UVG72" s="685"/>
      <c r="UVH72" s="685"/>
      <c r="UVI72" s="685"/>
      <c r="UVJ72" s="685"/>
      <c r="UVK72" s="685"/>
      <c r="UVL72" s="685"/>
      <c r="UVM72" s="685"/>
      <c r="UVN72" s="685"/>
      <c r="UVO72" s="685"/>
      <c r="UVP72" s="685"/>
      <c r="UVQ72" s="685"/>
      <c r="UVR72" s="685"/>
      <c r="UVS72" s="685"/>
      <c r="UVT72" s="685"/>
      <c r="UVU72" s="685"/>
      <c r="UVV72" s="685"/>
      <c r="UVW72" s="685"/>
      <c r="UVX72" s="685"/>
      <c r="UVY72" s="685"/>
      <c r="UVZ72" s="685"/>
      <c r="UWA72" s="685"/>
      <c r="UWB72" s="685"/>
      <c r="UWC72" s="685"/>
      <c r="UWD72" s="685"/>
      <c r="UWE72" s="685"/>
      <c r="UWF72" s="685"/>
      <c r="UWG72" s="685"/>
      <c r="UWH72" s="685"/>
      <c r="UWI72" s="685"/>
      <c r="UWJ72" s="685"/>
      <c r="UWK72" s="685"/>
      <c r="UWL72" s="685"/>
      <c r="UWM72" s="685"/>
      <c r="UWN72" s="685"/>
      <c r="UWO72" s="685"/>
      <c r="UWP72" s="685"/>
      <c r="UWQ72" s="685"/>
      <c r="UWR72" s="685"/>
      <c r="UWS72" s="685"/>
      <c r="UWT72" s="685"/>
      <c r="UWU72" s="685"/>
      <c r="UWV72" s="685"/>
      <c r="UWW72" s="685"/>
      <c r="UWX72" s="685"/>
      <c r="UWY72" s="685"/>
      <c r="UWZ72" s="685"/>
      <c r="UXA72" s="685"/>
      <c r="UXB72" s="685"/>
      <c r="UXC72" s="685"/>
      <c r="UXD72" s="685"/>
      <c r="UXE72" s="685"/>
      <c r="UXF72" s="685"/>
      <c r="UXG72" s="685"/>
      <c r="UXH72" s="685"/>
      <c r="UXI72" s="685"/>
      <c r="UXJ72" s="685"/>
      <c r="UXK72" s="685"/>
      <c r="UXL72" s="685"/>
      <c r="UXM72" s="685"/>
      <c r="UXN72" s="685"/>
      <c r="UXO72" s="685"/>
      <c r="UXP72" s="685"/>
      <c r="UXQ72" s="685"/>
      <c r="UXR72" s="685"/>
      <c r="UXS72" s="685"/>
      <c r="UXT72" s="685"/>
      <c r="UXU72" s="685"/>
      <c r="UXV72" s="685"/>
      <c r="UXW72" s="685"/>
      <c r="UXX72" s="685"/>
      <c r="UXY72" s="685"/>
      <c r="UXZ72" s="685"/>
      <c r="UYA72" s="685"/>
      <c r="UYB72" s="685"/>
      <c r="UYC72" s="685"/>
      <c r="UYD72" s="685"/>
      <c r="UYE72" s="685"/>
      <c r="UYF72" s="685"/>
      <c r="UYG72" s="685"/>
      <c r="UYH72" s="685"/>
      <c r="UYI72" s="685"/>
      <c r="UYJ72" s="685"/>
      <c r="UYK72" s="685"/>
      <c r="UYL72" s="685"/>
      <c r="UYM72" s="685"/>
      <c r="UYN72" s="685"/>
      <c r="UYO72" s="685"/>
      <c r="UYP72" s="685"/>
      <c r="UYQ72" s="685"/>
      <c r="UYR72" s="685"/>
      <c r="UYS72" s="685"/>
      <c r="UYT72" s="685"/>
      <c r="UYU72" s="685"/>
      <c r="UYV72" s="685"/>
      <c r="UYW72" s="685"/>
      <c r="UYX72" s="685"/>
      <c r="UYY72" s="685"/>
      <c r="UYZ72" s="685"/>
      <c r="UZA72" s="685"/>
      <c r="UZB72" s="685"/>
      <c r="UZC72" s="685"/>
      <c r="UZD72" s="685"/>
      <c r="UZE72" s="685"/>
      <c r="UZF72" s="685"/>
      <c r="UZG72" s="685"/>
      <c r="UZH72" s="685"/>
      <c r="UZI72" s="685"/>
      <c r="UZJ72" s="685"/>
      <c r="UZK72" s="685"/>
      <c r="UZL72" s="685"/>
      <c r="UZM72" s="685"/>
      <c r="UZN72" s="685"/>
      <c r="UZO72" s="685"/>
      <c r="UZP72" s="685"/>
      <c r="UZQ72" s="685"/>
      <c r="UZR72" s="685"/>
      <c r="UZS72" s="685"/>
      <c r="UZT72" s="685"/>
      <c r="UZU72" s="685"/>
      <c r="UZV72" s="685"/>
      <c r="UZW72" s="685"/>
      <c r="UZX72" s="685"/>
      <c r="UZY72" s="685"/>
      <c r="UZZ72" s="685"/>
      <c r="VAA72" s="685"/>
      <c r="VAB72" s="685"/>
      <c r="VAC72" s="685"/>
      <c r="VAD72" s="685"/>
      <c r="VAE72" s="685"/>
      <c r="VAF72" s="685"/>
      <c r="VAG72" s="685"/>
      <c r="VAH72" s="685"/>
      <c r="VAI72" s="685"/>
      <c r="VAJ72" s="685"/>
      <c r="VAK72" s="685"/>
      <c r="VAL72" s="685"/>
      <c r="VAM72" s="685"/>
      <c r="VAN72" s="685"/>
      <c r="VAO72" s="685"/>
      <c r="VAP72" s="685"/>
      <c r="VAQ72" s="685"/>
      <c r="VAR72" s="685"/>
      <c r="VAS72" s="685"/>
      <c r="VAT72" s="685"/>
      <c r="VAU72" s="685"/>
      <c r="VAV72" s="685"/>
      <c r="VAW72" s="685"/>
      <c r="VAX72" s="685"/>
      <c r="VAY72" s="685"/>
      <c r="VAZ72" s="685"/>
      <c r="VBA72" s="685"/>
      <c r="VBB72" s="685"/>
      <c r="VBC72" s="685"/>
      <c r="VBD72" s="685"/>
      <c r="VBE72" s="685"/>
      <c r="VBF72" s="685"/>
      <c r="VBG72" s="685"/>
      <c r="VBH72" s="685"/>
      <c r="VBI72" s="685"/>
      <c r="VBJ72" s="685"/>
      <c r="VBK72" s="685"/>
      <c r="VBL72" s="685"/>
      <c r="VBM72" s="685"/>
      <c r="VBN72" s="685"/>
      <c r="VBO72" s="685"/>
      <c r="VBP72" s="685"/>
      <c r="VBQ72" s="685"/>
      <c r="VBR72" s="685"/>
      <c r="VBS72" s="685"/>
      <c r="VBT72" s="685"/>
      <c r="VBU72" s="685"/>
      <c r="VBV72" s="685"/>
      <c r="VBW72" s="685"/>
      <c r="VBX72" s="685"/>
      <c r="VBY72" s="685"/>
      <c r="VBZ72" s="685"/>
      <c r="VCA72" s="685"/>
      <c r="VCB72" s="685"/>
      <c r="VCC72" s="685"/>
      <c r="VCD72" s="685"/>
      <c r="VCE72" s="685"/>
      <c r="VCF72" s="685"/>
      <c r="VCG72" s="685"/>
      <c r="VCH72" s="685"/>
      <c r="VCI72" s="685"/>
      <c r="VCJ72" s="685"/>
      <c r="VCK72" s="685"/>
      <c r="VCL72" s="685"/>
      <c r="VCM72" s="685"/>
      <c r="VCN72" s="685"/>
      <c r="VCO72" s="685"/>
      <c r="VCP72" s="685"/>
      <c r="VCQ72" s="685"/>
      <c r="VCR72" s="685"/>
      <c r="VCS72" s="685"/>
      <c r="VCT72" s="685"/>
      <c r="VCU72" s="685"/>
      <c r="VCV72" s="685"/>
      <c r="VCW72" s="685"/>
      <c r="VCX72" s="685"/>
      <c r="VCY72" s="685"/>
      <c r="VCZ72" s="685"/>
      <c r="VDA72" s="685"/>
      <c r="VDB72" s="685"/>
      <c r="VDC72" s="685"/>
      <c r="VDD72" s="685"/>
      <c r="VDE72" s="685"/>
      <c r="VDF72" s="685"/>
      <c r="VDG72" s="685"/>
      <c r="VDH72" s="685"/>
      <c r="VDI72" s="685"/>
      <c r="VDJ72" s="685"/>
      <c r="VDK72" s="685"/>
      <c r="VDL72" s="685"/>
      <c r="VDM72" s="685"/>
      <c r="VDN72" s="685"/>
      <c r="VDO72" s="685"/>
      <c r="VDP72" s="685"/>
      <c r="VDQ72" s="685"/>
      <c r="VDR72" s="685"/>
      <c r="VDS72" s="685"/>
      <c r="VDT72" s="685"/>
      <c r="VDU72" s="685"/>
      <c r="VDV72" s="685"/>
      <c r="VDW72" s="685"/>
      <c r="VDX72" s="685"/>
      <c r="VDY72" s="685"/>
      <c r="VDZ72" s="685"/>
      <c r="VEA72" s="685"/>
      <c r="VEB72" s="685"/>
      <c r="VEC72" s="685"/>
      <c r="VED72" s="685"/>
      <c r="VEE72" s="685"/>
      <c r="VEF72" s="685"/>
      <c r="VEG72" s="685"/>
      <c r="VEH72" s="685"/>
      <c r="VEI72" s="685"/>
      <c r="VEJ72" s="685"/>
      <c r="VEK72" s="685"/>
      <c r="VEL72" s="685"/>
      <c r="VEM72" s="685"/>
      <c r="VEN72" s="685"/>
      <c r="VEO72" s="685"/>
      <c r="VEP72" s="685"/>
      <c r="VEQ72" s="685"/>
      <c r="VER72" s="685"/>
      <c r="VES72" s="685"/>
      <c r="VET72" s="685"/>
      <c r="VEU72" s="685"/>
      <c r="VEV72" s="685"/>
      <c r="VEW72" s="685"/>
      <c r="VEX72" s="685"/>
      <c r="VEY72" s="685"/>
      <c r="VEZ72" s="685"/>
      <c r="VFA72" s="685"/>
      <c r="VFB72" s="685"/>
      <c r="VFC72" s="685"/>
      <c r="VFD72" s="685"/>
      <c r="VFE72" s="685"/>
      <c r="VFF72" s="685"/>
      <c r="VFG72" s="685"/>
      <c r="VFH72" s="685"/>
      <c r="VFI72" s="685"/>
      <c r="VFJ72" s="685"/>
      <c r="VFK72" s="685"/>
      <c r="VFL72" s="685"/>
      <c r="VFM72" s="685"/>
      <c r="VFN72" s="685"/>
      <c r="VFO72" s="685"/>
      <c r="VFP72" s="685"/>
      <c r="VFQ72" s="685"/>
      <c r="VFR72" s="685"/>
      <c r="VFS72" s="685"/>
      <c r="VFT72" s="685"/>
      <c r="VFU72" s="685"/>
      <c r="VFV72" s="685"/>
      <c r="VFW72" s="685"/>
      <c r="VFX72" s="685"/>
      <c r="VFY72" s="685"/>
      <c r="VFZ72" s="685"/>
      <c r="VGA72" s="685"/>
      <c r="VGB72" s="685"/>
      <c r="VGC72" s="685"/>
      <c r="VGD72" s="685"/>
      <c r="VGE72" s="685"/>
      <c r="VGF72" s="685"/>
      <c r="VGG72" s="685"/>
      <c r="VGH72" s="685"/>
      <c r="VGI72" s="685"/>
      <c r="VGJ72" s="685"/>
      <c r="VGK72" s="685"/>
      <c r="VGL72" s="685"/>
      <c r="VGM72" s="685"/>
      <c r="VGN72" s="685"/>
      <c r="VGO72" s="685"/>
      <c r="VGP72" s="685"/>
      <c r="VGQ72" s="685"/>
      <c r="VGR72" s="685"/>
      <c r="VGS72" s="685"/>
      <c r="VGT72" s="685"/>
      <c r="VGU72" s="685"/>
      <c r="VGV72" s="685"/>
      <c r="VGW72" s="685"/>
      <c r="VGX72" s="685"/>
      <c r="VGY72" s="685"/>
      <c r="VGZ72" s="685"/>
      <c r="VHA72" s="685"/>
      <c r="VHB72" s="685"/>
      <c r="VHC72" s="685"/>
      <c r="VHD72" s="685"/>
      <c r="VHE72" s="685"/>
      <c r="VHF72" s="685"/>
      <c r="VHG72" s="685"/>
      <c r="VHH72" s="685"/>
      <c r="VHI72" s="685"/>
      <c r="VHJ72" s="685"/>
      <c r="VHK72" s="685"/>
      <c r="VHL72" s="685"/>
      <c r="VHM72" s="685"/>
      <c r="VHN72" s="685"/>
      <c r="VHO72" s="685"/>
      <c r="VHP72" s="685"/>
      <c r="VHQ72" s="685"/>
      <c r="VHR72" s="685"/>
      <c r="VHS72" s="685"/>
      <c r="VHT72" s="685"/>
      <c r="VHU72" s="685"/>
      <c r="VHV72" s="685"/>
      <c r="VHW72" s="685"/>
      <c r="VHX72" s="685"/>
      <c r="VHY72" s="685"/>
      <c r="VHZ72" s="685"/>
      <c r="VIA72" s="685"/>
      <c r="VIB72" s="685"/>
      <c r="VIC72" s="685"/>
      <c r="VID72" s="685"/>
      <c r="VIE72" s="685"/>
      <c r="VIF72" s="685"/>
      <c r="VIG72" s="685"/>
      <c r="VIH72" s="685"/>
      <c r="VII72" s="685"/>
      <c r="VIJ72" s="685"/>
      <c r="VIK72" s="685"/>
      <c r="VIL72" s="685"/>
      <c r="VIM72" s="685"/>
      <c r="VIN72" s="685"/>
      <c r="VIO72" s="685"/>
      <c r="VIP72" s="685"/>
      <c r="VIQ72" s="685"/>
      <c r="VIR72" s="685"/>
      <c r="VIS72" s="685"/>
      <c r="VIT72" s="685"/>
      <c r="VIU72" s="685"/>
      <c r="VIV72" s="685"/>
      <c r="VIW72" s="685"/>
      <c r="VIX72" s="685"/>
      <c r="VIY72" s="685"/>
      <c r="VIZ72" s="685"/>
      <c r="VJA72" s="685"/>
      <c r="VJB72" s="685"/>
      <c r="VJC72" s="685"/>
      <c r="VJD72" s="685"/>
      <c r="VJE72" s="685"/>
      <c r="VJF72" s="685"/>
      <c r="VJG72" s="685"/>
      <c r="VJH72" s="685"/>
      <c r="VJI72" s="685"/>
      <c r="VJJ72" s="685"/>
      <c r="VJK72" s="685"/>
      <c r="VJL72" s="685"/>
      <c r="VJM72" s="685"/>
      <c r="VJN72" s="685"/>
      <c r="VJO72" s="685"/>
      <c r="VJP72" s="685"/>
      <c r="VJQ72" s="685"/>
      <c r="VJR72" s="685"/>
      <c r="VJS72" s="685"/>
      <c r="VJT72" s="685"/>
      <c r="VJU72" s="685"/>
      <c r="VJV72" s="685"/>
      <c r="VJW72" s="685"/>
      <c r="VJX72" s="685"/>
      <c r="VJY72" s="685"/>
      <c r="VJZ72" s="685"/>
      <c r="VKA72" s="685"/>
      <c r="VKB72" s="685"/>
      <c r="VKC72" s="685"/>
      <c r="VKD72" s="685"/>
      <c r="VKE72" s="685"/>
      <c r="VKF72" s="685"/>
      <c r="VKG72" s="685"/>
      <c r="VKH72" s="685"/>
      <c r="VKI72" s="685"/>
      <c r="VKJ72" s="685"/>
      <c r="VKK72" s="685"/>
      <c r="VKL72" s="685"/>
      <c r="VKM72" s="685"/>
      <c r="VKN72" s="685"/>
      <c r="VKO72" s="685"/>
      <c r="VKP72" s="685"/>
      <c r="VKQ72" s="685"/>
      <c r="VKR72" s="685"/>
      <c r="VKS72" s="685"/>
      <c r="VKT72" s="685"/>
      <c r="VKU72" s="685"/>
      <c r="VKV72" s="685"/>
      <c r="VKW72" s="685"/>
      <c r="VKX72" s="685"/>
      <c r="VKY72" s="685"/>
      <c r="VKZ72" s="685"/>
      <c r="VLA72" s="685"/>
      <c r="VLB72" s="685"/>
      <c r="VLC72" s="685"/>
      <c r="VLD72" s="685"/>
      <c r="VLE72" s="685"/>
      <c r="VLF72" s="685"/>
      <c r="VLG72" s="685"/>
      <c r="VLH72" s="685"/>
      <c r="VLI72" s="685"/>
      <c r="VLJ72" s="685"/>
      <c r="VLK72" s="685"/>
      <c r="VLL72" s="685"/>
      <c r="VLM72" s="685"/>
      <c r="VLN72" s="685"/>
      <c r="VLO72" s="685"/>
      <c r="VLP72" s="685"/>
      <c r="VLQ72" s="685"/>
      <c r="VLR72" s="685"/>
      <c r="VLS72" s="685"/>
      <c r="VLT72" s="685"/>
      <c r="VLU72" s="685"/>
      <c r="VLV72" s="685"/>
      <c r="VLW72" s="685"/>
      <c r="VLX72" s="685"/>
      <c r="VLY72" s="685"/>
      <c r="VLZ72" s="685"/>
      <c r="VMA72" s="685"/>
      <c r="VMB72" s="685"/>
      <c r="VMC72" s="685"/>
      <c r="VMD72" s="685"/>
      <c r="VME72" s="685"/>
      <c r="VMF72" s="685"/>
      <c r="VMG72" s="685"/>
      <c r="VMH72" s="685"/>
      <c r="VMI72" s="685"/>
      <c r="VMJ72" s="685"/>
      <c r="VMK72" s="685"/>
      <c r="VML72" s="685"/>
      <c r="VMM72" s="685"/>
      <c r="VMN72" s="685"/>
      <c r="VMO72" s="685"/>
      <c r="VMP72" s="685"/>
      <c r="VMQ72" s="685"/>
      <c r="VMR72" s="685"/>
      <c r="VMS72" s="685"/>
      <c r="VMT72" s="685"/>
      <c r="VMU72" s="685"/>
      <c r="VMV72" s="685"/>
      <c r="VMW72" s="685"/>
      <c r="VMX72" s="685"/>
      <c r="VMY72" s="685"/>
      <c r="VMZ72" s="685"/>
      <c r="VNA72" s="685"/>
      <c r="VNB72" s="685"/>
      <c r="VNC72" s="685"/>
      <c r="VND72" s="685"/>
      <c r="VNE72" s="685"/>
      <c r="VNF72" s="685"/>
      <c r="VNG72" s="685"/>
      <c r="VNH72" s="685"/>
      <c r="VNI72" s="685"/>
      <c r="VNJ72" s="685"/>
      <c r="VNK72" s="685"/>
      <c r="VNL72" s="685"/>
      <c r="VNM72" s="685"/>
      <c r="VNN72" s="685"/>
      <c r="VNO72" s="685"/>
      <c r="VNP72" s="685"/>
      <c r="VNQ72" s="685"/>
      <c r="VNR72" s="685"/>
      <c r="VNS72" s="685"/>
      <c r="VNT72" s="685"/>
      <c r="VNU72" s="685"/>
      <c r="VNV72" s="685"/>
      <c r="VNW72" s="685"/>
      <c r="VNX72" s="685"/>
      <c r="VNY72" s="685"/>
      <c r="VNZ72" s="685"/>
      <c r="VOA72" s="685"/>
      <c r="VOB72" s="685"/>
      <c r="VOC72" s="685"/>
      <c r="VOD72" s="685"/>
      <c r="VOE72" s="685"/>
      <c r="VOF72" s="685"/>
      <c r="VOG72" s="685"/>
      <c r="VOH72" s="685"/>
      <c r="VOI72" s="685"/>
      <c r="VOJ72" s="685"/>
      <c r="VOK72" s="685"/>
      <c r="VOL72" s="685"/>
      <c r="VOM72" s="685"/>
      <c r="VON72" s="685"/>
      <c r="VOO72" s="685"/>
      <c r="VOP72" s="685"/>
      <c r="VOQ72" s="685"/>
      <c r="VOR72" s="685"/>
      <c r="VOS72" s="685"/>
      <c r="VOT72" s="685"/>
      <c r="VOU72" s="685"/>
      <c r="VOV72" s="685"/>
      <c r="VOW72" s="685"/>
      <c r="VOX72" s="685"/>
      <c r="VOY72" s="685"/>
      <c r="VOZ72" s="685"/>
      <c r="VPA72" s="685"/>
      <c r="VPB72" s="685"/>
      <c r="VPC72" s="685"/>
      <c r="VPD72" s="685"/>
      <c r="VPE72" s="685"/>
      <c r="VPF72" s="685"/>
      <c r="VPG72" s="685"/>
      <c r="VPH72" s="685"/>
      <c r="VPI72" s="685"/>
      <c r="VPJ72" s="685"/>
      <c r="VPK72" s="685"/>
      <c r="VPL72" s="685"/>
      <c r="VPM72" s="685"/>
      <c r="VPN72" s="685"/>
      <c r="VPO72" s="685"/>
      <c r="VPP72" s="685"/>
      <c r="VPQ72" s="685"/>
      <c r="VPR72" s="685"/>
      <c r="VPS72" s="685"/>
      <c r="VPT72" s="685"/>
      <c r="VPU72" s="685"/>
      <c r="VPV72" s="685"/>
      <c r="VPW72" s="685"/>
      <c r="VPX72" s="685"/>
      <c r="VPY72" s="685"/>
      <c r="VPZ72" s="685"/>
      <c r="VQA72" s="685"/>
      <c r="VQB72" s="685"/>
      <c r="VQC72" s="685"/>
      <c r="VQD72" s="685"/>
      <c r="VQE72" s="685"/>
      <c r="VQF72" s="685"/>
      <c r="VQG72" s="685"/>
      <c r="VQH72" s="685"/>
      <c r="VQI72" s="685"/>
      <c r="VQJ72" s="685"/>
      <c r="VQK72" s="685"/>
      <c r="VQL72" s="685"/>
      <c r="VQM72" s="685"/>
      <c r="VQN72" s="685"/>
      <c r="VQO72" s="685"/>
      <c r="VQP72" s="685"/>
      <c r="VQQ72" s="685"/>
      <c r="VQR72" s="685"/>
      <c r="VQS72" s="685"/>
      <c r="VQT72" s="685"/>
      <c r="VQU72" s="685"/>
      <c r="VQV72" s="685"/>
      <c r="VQW72" s="685"/>
      <c r="VQX72" s="685"/>
      <c r="VQY72" s="685"/>
      <c r="VQZ72" s="685"/>
      <c r="VRA72" s="685"/>
      <c r="VRB72" s="685"/>
      <c r="VRC72" s="685"/>
      <c r="VRD72" s="685"/>
      <c r="VRE72" s="685"/>
      <c r="VRF72" s="685"/>
      <c r="VRG72" s="685"/>
      <c r="VRH72" s="685"/>
      <c r="VRI72" s="685"/>
      <c r="VRJ72" s="685"/>
      <c r="VRK72" s="685"/>
      <c r="VRL72" s="685"/>
      <c r="VRM72" s="685"/>
      <c r="VRN72" s="685"/>
      <c r="VRO72" s="685"/>
      <c r="VRP72" s="685"/>
      <c r="VRQ72" s="685"/>
      <c r="VRR72" s="685"/>
      <c r="VRS72" s="685"/>
      <c r="VRT72" s="685"/>
      <c r="VRU72" s="685"/>
      <c r="VRV72" s="685"/>
      <c r="VRW72" s="685"/>
      <c r="VRX72" s="685"/>
      <c r="VRY72" s="685"/>
      <c r="VRZ72" s="685"/>
      <c r="VSA72" s="685"/>
      <c r="VSB72" s="685"/>
      <c r="VSC72" s="685"/>
      <c r="VSD72" s="685"/>
      <c r="VSE72" s="685"/>
      <c r="VSF72" s="685"/>
      <c r="VSG72" s="685"/>
      <c r="VSH72" s="685"/>
      <c r="VSI72" s="685"/>
      <c r="VSJ72" s="685"/>
      <c r="VSK72" s="685"/>
      <c r="VSL72" s="685"/>
      <c r="VSM72" s="685"/>
      <c r="VSN72" s="685"/>
      <c r="VSO72" s="685"/>
      <c r="VSP72" s="685"/>
      <c r="VSQ72" s="685"/>
      <c r="VSR72" s="685"/>
      <c r="VSS72" s="685"/>
      <c r="VST72" s="685"/>
      <c r="VSU72" s="685"/>
      <c r="VSV72" s="685"/>
      <c r="VSW72" s="685"/>
      <c r="VSX72" s="685"/>
      <c r="VSY72" s="685"/>
      <c r="VSZ72" s="685"/>
      <c r="VTA72" s="685"/>
      <c r="VTB72" s="685"/>
      <c r="VTC72" s="685"/>
      <c r="VTD72" s="685"/>
      <c r="VTE72" s="685"/>
      <c r="VTF72" s="685"/>
      <c r="VTG72" s="685"/>
      <c r="VTH72" s="685"/>
      <c r="VTI72" s="685"/>
      <c r="VTJ72" s="685"/>
      <c r="VTK72" s="685"/>
      <c r="VTL72" s="685"/>
      <c r="VTM72" s="685"/>
      <c r="VTN72" s="685"/>
      <c r="VTO72" s="685"/>
      <c r="VTP72" s="685"/>
      <c r="VTQ72" s="685"/>
      <c r="VTR72" s="685"/>
      <c r="VTS72" s="685"/>
      <c r="VTT72" s="685"/>
      <c r="VTU72" s="685"/>
      <c r="VTV72" s="685"/>
      <c r="VTW72" s="685"/>
      <c r="VTX72" s="685"/>
      <c r="VTY72" s="685"/>
      <c r="VTZ72" s="685"/>
      <c r="VUA72" s="685"/>
      <c r="VUB72" s="685"/>
      <c r="VUC72" s="685"/>
      <c r="VUD72" s="685"/>
      <c r="VUE72" s="685"/>
      <c r="VUF72" s="685"/>
      <c r="VUG72" s="685"/>
      <c r="VUH72" s="685"/>
      <c r="VUI72" s="685"/>
      <c r="VUJ72" s="685"/>
      <c r="VUK72" s="685"/>
      <c r="VUL72" s="685"/>
      <c r="VUM72" s="685"/>
      <c r="VUN72" s="685"/>
      <c r="VUO72" s="685"/>
      <c r="VUP72" s="685"/>
      <c r="VUQ72" s="685"/>
      <c r="VUR72" s="685"/>
      <c r="VUS72" s="685"/>
      <c r="VUT72" s="685"/>
      <c r="VUU72" s="685"/>
      <c r="VUV72" s="685"/>
      <c r="VUW72" s="685"/>
      <c r="VUX72" s="685"/>
      <c r="VUY72" s="685"/>
      <c r="VUZ72" s="685"/>
      <c r="VVA72" s="685"/>
      <c r="VVB72" s="685"/>
      <c r="VVC72" s="685"/>
      <c r="VVD72" s="685"/>
      <c r="VVE72" s="685"/>
      <c r="VVF72" s="685"/>
      <c r="VVG72" s="685"/>
      <c r="VVH72" s="685"/>
      <c r="VVI72" s="685"/>
      <c r="VVJ72" s="685"/>
      <c r="VVK72" s="685"/>
      <c r="VVL72" s="685"/>
      <c r="VVM72" s="685"/>
      <c r="VVN72" s="685"/>
      <c r="VVO72" s="685"/>
      <c r="VVP72" s="685"/>
      <c r="VVQ72" s="685"/>
      <c r="VVR72" s="685"/>
      <c r="VVS72" s="685"/>
      <c r="VVT72" s="685"/>
      <c r="VVU72" s="685"/>
      <c r="VVV72" s="685"/>
      <c r="VVW72" s="685"/>
      <c r="VVX72" s="685"/>
      <c r="VVY72" s="685"/>
      <c r="VVZ72" s="685"/>
      <c r="VWA72" s="685"/>
      <c r="VWB72" s="685"/>
      <c r="VWC72" s="685"/>
      <c r="VWD72" s="685"/>
      <c r="VWE72" s="685"/>
      <c r="VWF72" s="685"/>
      <c r="VWG72" s="685"/>
      <c r="VWH72" s="685"/>
      <c r="VWI72" s="685"/>
      <c r="VWJ72" s="685"/>
      <c r="VWK72" s="685"/>
      <c r="VWL72" s="685"/>
      <c r="VWM72" s="685"/>
      <c r="VWN72" s="685"/>
      <c r="VWO72" s="685"/>
      <c r="VWP72" s="685"/>
      <c r="VWQ72" s="685"/>
      <c r="VWR72" s="685"/>
      <c r="VWS72" s="685"/>
      <c r="VWT72" s="685"/>
      <c r="VWU72" s="685"/>
      <c r="VWV72" s="685"/>
      <c r="VWW72" s="685"/>
      <c r="VWX72" s="685"/>
      <c r="VWY72" s="685"/>
      <c r="VWZ72" s="685"/>
      <c r="VXA72" s="685"/>
      <c r="VXB72" s="685"/>
      <c r="VXC72" s="685"/>
      <c r="VXD72" s="685"/>
      <c r="VXE72" s="685"/>
      <c r="VXF72" s="685"/>
      <c r="VXG72" s="685"/>
      <c r="VXH72" s="685"/>
      <c r="VXI72" s="685"/>
      <c r="VXJ72" s="685"/>
      <c r="VXK72" s="685"/>
      <c r="VXL72" s="685"/>
      <c r="VXM72" s="685"/>
      <c r="VXN72" s="685"/>
      <c r="VXO72" s="685"/>
      <c r="VXP72" s="685"/>
      <c r="VXQ72" s="685"/>
      <c r="VXR72" s="685"/>
      <c r="VXS72" s="685"/>
      <c r="VXT72" s="685"/>
      <c r="VXU72" s="685"/>
      <c r="VXV72" s="685"/>
      <c r="VXW72" s="685"/>
      <c r="VXX72" s="685"/>
      <c r="VXY72" s="685"/>
      <c r="VXZ72" s="685"/>
      <c r="VYA72" s="685"/>
      <c r="VYB72" s="685"/>
      <c r="VYC72" s="685"/>
      <c r="VYD72" s="685"/>
      <c r="VYE72" s="685"/>
      <c r="VYF72" s="685"/>
      <c r="VYG72" s="685"/>
      <c r="VYH72" s="685"/>
      <c r="VYI72" s="685"/>
      <c r="VYJ72" s="685"/>
      <c r="VYK72" s="685"/>
      <c r="VYL72" s="685"/>
      <c r="VYM72" s="685"/>
      <c r="VYN72" s="685"/>
      <c r="VYO72" s="685"/>
      <c r="VYP72" s="685"/>
      <c r="VYQ72" s="685"/>
      <c r="VYR72" s="685"/>
      <c r="VYS72" s="685"/>
      <c r="VYT72" s="685"/>
      <c r="VYU72" s="685"/>
      <c r="VYV72" s="685"/>
      <c r="VYW72" s="685"/>
      <c r="VYX72" s="685"/>
      <c r="VYY72" s="685"/>
      <c r="VYZ72" s="685"/>
      <c r="VZA72" s="685"/>
      <c r="VZB72" s="685"/>
      <c r="VZC72" s="685"/>
      <c r="VZD72" s="685"/>
      <c r="VZE72" s="685"/>
      <c r="VZF72" s="685"/>
      <c r="VZG72" s="685"/>
      <c r="VZH72" s="685"/>
      <c r="VZI72" s="685"/>
      <c r="VZJ72" s="685"/>
      <c r="VZK72" s="685"/>
      <c r="VZL72" s="685"/>
      <c r="VZM72" s="685"/>
      <c r="VZN72" s="685"/>
      <c r="VZO72" s="685"/>
      <c r="VZP72" s="685"/>
      <c r="VZQ72" s="685"/>
      <c r="VZR72" s="685"/>
      <c r="VZS72" s="685"/>
      <c r="VZT72" s="685"/>
      <c r="VZU72" s="685"/>
      <c r="VZV72" s="685"/>
      <c r="VZW72" s="685"/>
      <c r="VZX72" s="685"/>
      <c r="VZY72" s="685"/>
      <c r="VZZ72" s="685"/>
      <c r="WAA72" s="685"/>
      <c r="WAB72" s="685"/>
      <c r="WAC72" s="685"/>
      <c r="WAD72" s="685"/>
      <c r="WAE72" s="685"/>
      <c r="WAF72" s="685"/>
      <c r="WAG72" s="685"/>
      <c r="WAH72" s="685"/>
      <c r="WAI72" s="685"/>
      <c r="WAJ72" s="685"/>
      <c r="WAK72" s="685"/>
      <c r="WAL72" s="685"/>
      <c r="WAM72" s="685"/>
      <c r="WAN72" s="685"/>
      <c r="WAO72" s="685"/>
      <c r="WAP72" s="685"/>
      <c r="WAQ72" s="685"/>
      <c r="WAR72" s="685"/>
      <c r="WAS72" s="685"/>
      <c r="WAT72" s="685"/>
      <c r="WAU72" s="685"/>
      <c r="WAV72" s="685"/>
      <c r="WAW72" s="685"/>
      <c r="WAX72" s="685"/>
      <c r="WAY72" s="685"/>
      <c r="WAZ72" s="685"/>
      <c r="WBA72" s="685"/>
      <c r="WBB72" s="685"/>
      <c r="WBC72" s="685"/>
      <c r="WBD72" s="685"/>
      <c r="WBE72" s="685"/>
      <c r="WBF72" s="685"/>
      <c r="WBG72" s="685"/>
      <c r="WBH72" s="685"/>
      <c r="WBI72" s="685"/>
      <c r="WBJ72" s="685"/>
      <c r="WBK72" s="685"/>
      <c r="WBL72" s="685"/>
      <c r="WBM72" s="685"/>
      <c r="WBN72" s="685"/>
      <c r="WBO72" s="685"/>
      <c r="WBP72" s="685"/>
      <c r="WBQ72" s="685"/>
      <c r="WBR72" s="685"/>
      <c r="WBS72" s="685"/>
      <c r="WBT72" s="685"/>
      <c r="WBU72" s="685"/>
      <c r="WBV72" s="685"/>
      <c r="WBW72" s="685"/>
      <c r="WBX72" s="685"/>
      <c r="WBY72" s="685"/>
      <c r="WBZ72" s="685"/>
      <c r="WCA72" s="685"/>
      <c r="WCB72" s="685"/>
      <c r="WCC72" s="685"/>
      <c r="WCD72" s="685"/>
      <c r="WCE72" s="685"/>
      <c r="WCF72" s="685"/>
      <c r="WCG72" s="685"/>
      <c r="WCH72" s="685"/>
      <c r="WCI72" s="685"/>
      <c r="WCJ72" s="685"/>
      <c r="WCK72" s="685"/>
      <c r="WCL72" s="685"/>
      <c r="WCM72" s="685"/>
      <c r="WCN72" s="685"/>
      <c r="WCO72" s="685"/>
      <c r="WCP72" s="685"/>
      <c r="WCQ72" s="685"/>
      <c r="WCR72" s="685"/>
      <c r="WCS72" s="685"/>
      <c r="WCT72" s="685"/>
      <c r="WCU72" s="685"/>
      <c r="WCV72" s="685"/>
      <c r="WCW72" s="685"/>
      <c r="WCX72" s="685"/>
      <c r="WCY72" s="685"/>
      <c r="WCZ72" s="685"/>
      <c r="WDA72" s="685"/>
      <c r="WDB72" s="685"/>
      <c r="WDC72" s="685"/>
      <c r="WDD72" s="685"/>
      <c r="WDE72" s="685"/>
      <c r="WDF72" s="685"/>
      <c r="WDG72" s="685"/>
      <c r="WDH72" s="685"/>
      <c r="WDI72" s="685"/>
      <c r="WDJ72" s="685"/>
      <c r="WDK72" s="685"/>
      <c r="WDL72" s="685"/>
      <c r="WDM72" s="685"/>
      <c r="WDN72" s="685"/>
      <c r="WDO72" s="685"/>
      <c r="WDP72" s="685"/>
      <c r="WDQ72" s="685"/>
      <c r="WDR72" s="685"/>
      <c r="WDS72" s="685"/>
      <c r="WDT72" s="685"/>
      <c r="WDU72" s="685"/>
      <c r="WDV72" s="685"/>
      <c r="WDW72" s="685"/>
      <c r="WDX72" s="685"/>
      <c r="WDY72" s="685"/>
      <c r="WDZ72" s="685"/>
      <c r="WEA72" s="685"/>
      <c r="WEB72" s="685"/>
      <c r="WEC72" s="685"/>
      <c r="WED72" s="685"/>
      <c r="WEE72" s="685"/>
      <c r="WEF72" s="685"/>
      <c r="WEG72" s="685"/>
      <c r="WEH72" s="685"/>
      <c r="WEI72" s="685"/>
      <c r="WEJ72" s="685"/>
      <c r="WEK72" s="685"/>
      <c r="WEL72" s="685"/>
      <c r="WEM72" s="685"/>
      <c r="WEN72" s="685"/>
      <c r="WEO72" s="685"/>
      <c r="WEP72" s="685"/>
      <c r="WEQ72" s="685"/>
      <c r="WER72" s="685"/>
      <c r="WES72" s="685"/>
      <c r="WET72" s="685"/>
      <c r="WEU72" s="685"/>
      <c r="WEV72" s="685"/>
      <c r="WEW72" s="685"/>
      <c r="WEX72" s="685"/>
      <c r="WEY72" s="685"/>
      <c r="WEZ72" s="685"/>
      <c r="WFA72" s="685"/>
      <c r="WFB72" s="685"/>
      <c r="WFC72" s="685"/>
      <c r="WFD72" s="685"/>
      <c r="WFE72" s="685"/>
      <c r="WFF72" s="685"/>
      <c r="WFG72" s="685"/>
      <c r="WFH72" s="685"/>
      <c r="WFI72" s="685"/>
      <c r="WFJ72" s="685"/>
      <c r="WFK72" s="685"/>
      <c r="WFL72" s="685"/>
      <c r="WFM72" s="685"/>
      <c r="WFN72" s="685"/>
      <c r="WFO72" s="685"/>
      <c r="WFP72" s="685"/>
      <c r="WFQ72" s="685"/>
      <c r="WFR72" s="685"/>
      <c r="WFS72" s="685"/>
      <c r="WFT72" s="685"/>
      <c r="WFU72" s="685"/>
      <c r="WFV72" s="685"/>
      <c r="WFW72" s="685"/>
      <c r="WFX72" s="685"/>
      <c r="WFY72" s="685"/>
      <c r="WFZ72" s="685"/>
      <c r="WGA72" s="685"/>
      <c r="WGB72" s="685"/>
      <c r="WGC72" s="685"/>
      <c r="WGD72" s="685"/>
      <c r="WGE72" s="685"/>
      <c r="WGF72" s="685"/>
      <c r="WGG72" s="685"/>
      <c r="WGH72" s="685"/>
      <c r="WGI72" s="685"/>
      <c r="WGJ72" s="685"/>
      <c r="WGK72" s="685"/>
      <c r="WGL72" s="685"/>
      <c r="WGM72" s="685"/>
      <c r="WGN72" s="685"/>
      <c r="WGO72" s="685"/>
      <c r="WGP72" s="685"/>
      <c r="WGQ72" s="685"/>
      <c r="WGR72" s="685"/>
      <c r="WGS72" s="685"/>
      <c r="WGT72" s="685"/>
      <c r="WGU72" s="685"/>
      <c r="WGV72" s="685"/>
      <c r="WGW72" s="685"/>
      <c r="WGX72" s="685"/>
      <c r="WGY72" s="685"/>
      <c r="WGZ72" s="685"/>
      <c r="WHA72" s="685"/>
      <c r="WHB72" s="685"/>
      <c r="WHC72" s="685"/>
      <c r="WHD72" s="685"/>
      <c r="WHE72" s="685"/>
      <c r="WHF72" s="685"/>
      <c r="WHG72" s="685"/>
      <c r="WHH72" s="685"/>
      <c r="WHI72" s="685"/>
      <c r="WHJ72" s="685"/>
      <c r="WHK72" s="685"/>
      <c r="WHL72" s="685"/>
      <c r="WHM72" s="685"/>
      <c r="WHN72" s="685"/>
      <c r="WHO72" s="685"/>
      <c r="WHP72" s="685"/>
      <c r="WHQ72" s="685"/>
      <c r="WHR72" s="685"/>
      <c r="WHS72" s="685"/>
      <c r="WHT72" s="685"/>
      <c r="WHU72" s="685"/>
      <c r="WHV72" s="685"/>
      <c r="WHW72" s="685"/>
      <c r="WHX72" s="685"/>
      <c r="WHY72" s="685"/>
      <c r="WHZ72" s="685"/>
      <c r="WIA72" s="685"/>
      <c r="WIB72" s="685"/>
      <c r="WIC72" s="685"/>
      <c r="WID72" s="685"/>
      <c r="WIE72" s="685"/>
      <c r="WIF72" s="685"/>
      <c r="WIG72" s="685"/>
      <c r="WIH72" s="685"/>
      <c r="WII72" s="685"/>
      <c r="WIJ72" s="685"/>
      <c r="WIK72" s="685"/>
      <c r="WIL72" s="685"/>
      <c r="WIM72" s="685"/>
      <c r="WIN72" s="685"/>
      <c r="WIO72" s="685"/>
      <c r="WIP72" s="685"/>
      <c r="WIQ72" s="685"/>
      <c r="WIR72" s="685"/>
      <c r="WIS72" s="685"/>
      <c r="WIT72" s="685"/>
      <c r="WIU72" s="685"/>
      <c r="WIV72" s="685"/>
      <c r="WIW72" s="685"/>
      <c r="WIX72" s="685"/>
      <c r="WIY72" s="685"/>
      <c r="WIZ72" s="685"/>
      <c r="WJA72" s="685"/>
      <c r="WJB72" s="685"/>
      <c r="WJC72" s="685"/>
      <c r="WJD72" s="685"/>
      <c r="WJE72" s="685"/>
      <c r="WJF72" s="685"/>
      <c r="WJG72" s="685"/>
      <c r="WJH72" s="685"/>
      <c r="WJI72" s="685"/>
      <c r="WJJ72" s="685"/>
      <c r="WJK72" s="685"/>
      <c r="WJL72" s="685"/>
      <c r="WJM72" s="685"/>
      <c r="WJN72" s="685"/>
      <c r="WJO72" s="685"/>
      <c r="WJP72" s="685"/>
      <c r="WJQ72" s="685"/>
      <c r="WJR72" s="685"/>
      <c r="WJS72" s="685"/>
      <c r="WJT72" s="685"/>
      <c r="WJU72" s="685"/>
      <c r="WJV72" s="685"/>
      <c r="WJW72" s="685"/>
      <c r="WJX72" s="685"/>
      <c r="WJY72" s="685"/>
      <c r="WJZ72" s="685"/>
      <c r="WKA72" s="685"/>
      <c r="WKB72" s="685"/>
      <c r="WKC72" s="685"/>
      <c r="WKD72" s="685"/>
      <c r="WKE72" s="685"/>
      <c r="WKF72" s="685"/>
      <c r="WKG72" s="685"/>
      <c r="WKH72" s="685"/>
      <c r="WKI72" s="685"/>
      <c r="WKJ72" s="685"/>
      <c r="WKK72" s="685"/>
      <c r="WKL72" s="685"/>
      <c r="WKM72" s="685"/>
      <c r="WKN72" s="685"/>
      <c r="WKO72" s="685"/>
      <c r="WKP72" s="685"/>
      <c r="WKQ72" s="685"/>
      <c r="WKR72" s="685"/>
      <c r="WKS72" s="685"/>
      <c r="WKT72" s="685"/>
      <c r="WKU72" s="685"/>
      <c r="WKV72" s="685"/>
      <c r="WKW72" s="685"/>
      <c r="WKX72" s="685"/>
      <c r="WKY72" s="685"/>
      <c r="WKZ72" s="685"/>
      <c r="WLA72" s="685"/>
      <c r="WLB72" s="685"/>
      <c r="WLC72" s="685"/>
      <c r="WLD72" s="685"/>
      <c r="WLE72" s="685"/>
      <c r="WLF72" s="685"/>
      <c r="WLG72" s="685"/>
      <c r="WLH72" s="685"/>
      <c r="WLI72" s="685"/>
      <c r="WLJ72" s="685"/>
      <c r="WLK72" s="685"/>
      <c r="WLL72" s="685"/>
      <c r="WLM72" s="685"/>
      <c r="WLN72" s="685"/>
      <c r="WLO72" s="685"/>
      <c r="WLP72" s="685"/>
      <c r="WLQ72" s="685"/>
      <c r="WLR72" s="685"/>
      <c r="WLS72" s="685"/>
      <c r="WLT72" s="685"/>
      <c r="WLU72" s="685"/>
      <c r="WLV72" s="685"/>
      <c r="WLW72" s="685"/>
      <c r="WLX72" s="685"/>
      <c r="WLY72" s="685"/>
      <c r="WLZ72" s="685"/>
      <c r="WMA72" s="685"/>
      <c r="WMB72" s="685"/>
      <c r="WMC72" s="685"/>
      <c r="WMD72" s="685"/>
      <c r="WME72" s="685"/>
      <c r="WMF72" s="685"/>
      <c r="WMG72" s="685"/>
      <c r="WMH72" s="685"/>
      <c r="WMI72" s="685"/>
      <c r="WMJ72" s="685"/>
      <c r="WMK72" s="685"/>
      <c r="WML72" s="685"/>
      <c r="WMM72" s="685"/>
      <c r="WMN72" s="685"/>
      <c r="WMO72" s="685"/>
      <c r="WMP72" s="685"/>
      <c r="WMQ72" s="685"/>
      <c r="WMR72" s="685"/>
      <c r="WMS72" s="685"/>
      <c r="WMT72" s="685"/>
      <c r="WMU72" s="685"/>
      <c r="WMV72" s="685"/>
      <c r="WMW72" s="685"/>
      <c r="WMX72" s="685"/>
      <c r="WMY72" s="685"/>
      <c r="WMZ72" s="685"/>
      <c r="WNA72" s="685"/>
      <c r="WNB72" s="685"/>
      <c r="WNC72" s="685"/>
      <c r="WND72" s="685"/>
      <c r="WNE72" s="685"/>
      <c r="WNF72" s="685"/>
      <c r="WNG72" s="685"/>
      <c r="WNH72" s="685"/>
      <c r="WNI72" s="685"/>
      <c r="WNJ72" s="685"/>
      <c r="WNK72" s="685"/>
      <c r="WNL72" s="685"/>
      <c r="WNM72" s="685"/>
      <c r="WNN72" s="685"/>
      <c r="WNO72" s="685"/>
      <c r="WNP72" s="685"/>
      <c r="WNQ72" s="685"/>
      <c r="WNR72" s="685"/>
      <c r="WNS72" s="685"/>
      <c r="WNT72" s="685"/>
      <c r="WNU72" s="685"/>
      <c r="WNV72" s="685"/>
      <c r="WNW72" s="685"/>
      <c r="WNX72" s="685"/>
      <c r="WNY72" s="685"/>
      <c r="WNZ72" s="685"/>
      <c r="WOA72" s="685"/>
      <c r="WOB72" s="685"/>
      <c r="WOC72" s="685"/>
      <c r="WOD72" s="685"/>
      <c r="WOE72" s="685"/>
      <c r="WOF72" s="685"/>
      <c r="WOG72" s="685"/>
      <c r="WOH72" s="685"/>
      <c r="WOI72" s="685"/>
      <c r="WOJ72" s="685"/>
      <c r="WOK72" s="685"/>
      <c r="WOL72" s="685"/>
      <c r="WOM72" s="685"/>
      <c r="WON72" s="685"/>
      <c r="WOO72" s="685"/>
      <c r="WOP72" s="685"/>
      <c r="WOQ72" s="685"/>
      <c r="WOR72" s="685"/>
      <c r="WOS72" s="685"/>
      <c r="WOT72" s="685"/>
      <c r="WOU72" s="685"/>
      <c r="WOV72" s="685"/>
      <c r="WOW72" s="685"/>
      <c r="WOX72" s="685"/>
      <c r="WOY72" s="685"/>
      <c r="WOZ72" s="685"/>
      <c r="WPA72" s="685"/>
      <c r="WPB72" s="685"/>
      <c r="WPC72" s="685"/>
      <c r="WPD72" s="685"/>
      <c r="WPE72" s="685"/>
      <c r="WPF72" s="685"/>
      <c r="WPG72" s="685"/>
      <c r="WPH72" s="685"/>
      <c r="WPI72" s="685"/>
      <c r="WPJ72" s="685"/>
      <c r="WPK72" s="685"/>
      <c r="WPL72" s="685"/>
      <c r="WPM72" s="685"/>
      <c r="WPN72" s="685"/>
      <c r="WPO72" s="685"/>
      <c r="WPP72" s="685"/>
      <c r="WPQ72" s="685"/>
      <c r="WPR72" s="685"/>
      <c r="WPS72" s="685"/>
      <c r="WPT72" s="685"/>
      <c r="WPU72" s="685"/>
      <c r="WPV72" s="685"/>
      <c r="WPW72" s="685"/>
      <c r="WPX72" s="685"/>
      <c r="WPY72" s="685"/>
      <c r="WPZ72" s="685"/>
      <c r="WQA72" s="685"/>
      <c r="WQB72" s="685"/>
      <c r="WQC72" s="685"/>
      <c r="WQD72" s="685"/>
      <c r="WQE72" s="685"/>
      <c r="WQF72" s="685"/>
      <c r="WQG72" s="685"/>
      <c r="WQH72" s="685"/>
      <c r="WQI72" s="685"/>
      <c r="WQJ72" s="685"/>
      <c r="WQK72" s="685"/>
      <c r="WQL72" s="685"/>
      <c r="WQM72" s="685"/>
      <c r="WQN72" s="685"/>
      <c r="WQO72" s="685"/>
      <c r="WQP72" s="685"/>
      <c r="WQQ72" s="685"/>
      <c r="WQR72" s="685"/>
      <c r="WQS72" s="685"/>
      <c r="WQT72" s="685"/>
      <c r="WQU72" s="685"/>
      <c r="WQV72" s="685"/>
      <c r="WQW72" s="685"/>
      <c r="WQX72" s="685"/>
      <c r="WQY72" s="685"/>
      <c r="WQZ72" s="685"/>
      <c r="WRA72" s="685"/>
      <c r="WRB72" s="685"/>
      <c r="WRC72" s="685"/>
      <c r="WRD72" s="685"/>
      <c r="WRE72" s="685"/>
      <c r="WRF72" s="685"/>
      <c r="WRG72" s="685"/>
      <c r="WRH72" s="685"/>
      <c r="WRI72" s="685"/>
      <c r="WRJ72" s="685"/>
      <c r="WRK72" s="685"/>
      <c r="WRL72" s="685"/>
      <c r="WRM72" s="685"/>
      <c r="WRN72" s="685"/>
      <c r="WRO72" s="685"/>
      <c r="WRP72" s="685"/>
      <c r="WRQ72" s="685"/>
      <c r="WRR72" s="685"/>
      <c r="WRS72" s="685"/>
      <c r="WRT72" s="685"/>
      <c r="WRU72" s="685"/>
      <c r="WRV72" s="685"/>
      <c r="WRW72" s="685"/>
      <c r="WRX72" s="685"/>
      <c r="WRY72" s="685"/>
      <c r="WRZ72" s="685"/>
      <c r="WSA72" s="685"/>
      <c r="WSB72" s="685"/>
      <c r="WSC72" s="685"/>
      <c r="WSD72" s="685"/>
      <c r="WSE72" s="685"/>
      <c r="WSF72" s="685"/>
      <c r="WSG72" s="685"/>
      <c r="WSH72" s="685"/>
      <c r="WSI72" s="685"/>
      <c r="WSJ72" s="685"/>
      <c r="WSK72" s="685"/>
      <c r="WSL72" s="685"/>
      <c r="WSM72" s="685"/>
      <c r="WSN72" s="685"/>
      <c r="WSO72" s="685"/>
      <c r="WSP72" s="685"/>
      <c r="WSQ72" s="685"/>
      <c r="WSR72" s="685"/>
      <c r="WSS72" s="685"/>
      <c r="WST72" s="685"/>
      <c r="WSU72" s="685"/>
      <c r="WSV72" s="685"/>
      <c r="WSW72" s="685"/>
      <c r="WSX72" s="685"/>
      <c r="WSY72" s="685"/>
      <c r="WSZ72" s="685"/>
      <c r="WTA72" s="685"/>
      <c r="WTB72" s="685"/>
      <c r="WTC72" s="685"/>
      <c r="WTD72" s="685"/>
      <c r="WTE72" s="685"/>
      <c r="WTF72" s="685"/>
      <c r="WTG72" s="685"/>
      <c r="WTH72" s="685"/>
      <c r="WTI72" s="685"/>
      <c r="WTJ72" s="685"/>
      <c r="WTK72" s="685"/>
      <c r="WTL72" s="685"/>
      <c r="WTM72" s="685"/>
      <c r="WTN72" s="685"/>
      <c r="WTO72" s="685"/>
      <c r="WTP72" s="685"/>
      <c r="WTQ72" s="685"/>
      <c r="WTR72" s="685"/>
      <c r="WTS72" s="685"/>
      <c r="WTT72" s="685"/>
      <c r="WTU72" s="685"/>
      <c r="WTV72" s="685"/>
      <c r="WTW72" s="685"/>
      <c r="WTX72" s="685"/>
      <c r="WTY72" s="685"/>
      <c r="WTZ72" s="685"/>
      <c r="WUA72" s="685"/>
      <c r="WUB72" s="685"/>
      <c r="WUC72" s="685"/>
      <c r="WUD72" s="685"/>
      <c r="WUE72" s="685"/>
      <c r="WUF72" s="685"/>
      <c r="WUG72" s="685"/>
      <c r="WUH72" s="685"/>
      <c r="WUI72" s="685"/>
      <c r="WUJ72" s="685"/>
      <c r="WUK72" s="685"/>
      <c r="WUL72" s="685"/>
      <c r="WUM72" s="685"/>
      <c r="WUN72" s="685"/>
      <c r="WUO72" s="685"/>
      <c r="WUP72" s="685"/>
      <c r="WUQ72" s="685"/>
      <c r="WUR72" s="685"/>
      <c r="WUS72" s="685"/>
      <c r="WUT72" s="685"/>
      <c r="WUU72" s="685"/>
      <c r="WUV72" s="685"/>
      <c r="WUW72" s="685"/>
      <c r="WUX72" s="685"/>
      <c r="WUY72" s="685"/>
      <c r="WUZ72" s="685"/>
      <c r="WVA72" s="685"/>
      <c r="WVB72" s="685"/>
      <c r="WVC72" s="685"/>
      <c r="WVD72" s="685"/>
      <c r="WVE72" s="685"/>
      <c r="WVF72" s="685"/>
      <c r="WVG72" s="685"/>
      <c r="WVH72" s="685"/>
      <c r="WVI72" s="685"/>
      <c r="WVJ72" s="685"/>
      <c r="WVK72" s="685"/>
      <c r="WVL72" s="685"/>
      <c r="WVM72" s="685"/>
      <c r="WVN72" s="685"/>
      <c r="WVO72" s="685"/>
      <c r="WVP72" s="685"/>
      <c r="WVQ72" s="685"/>
      <c r="WVR72" s="685"/>
      <c r="WVS72" s="685"/>
      <c r="WVT72" s="685"/>
      <c r="WVU72" s="685"/>
      <c r="WVV72" s="685"/>
      <c r="WVW72" s="685"/>
      <c r="WVX72" s="685"/>
      <c r="WVY72" s="685"/>
      <c r="WVZ72" s="685"/>
      <c r="WWA72" s="685"/>
      <c r="WWB72" s="685"/>
      <c r="WWC72" s="685"/>
      <c r="WWD72" s="685"/>
      <c r="WWE72" s="685"/>
      <c r="WWF72" s="685"/>
      <c r="WWG72" s="685"/>
      <c r="WWH72" s="685"/>
      <c r="WWI72" s="685"/>
      <c r="WWJ72" s="685"/>
      <c r="WWK72" s="685"/>
      <c r="WWL72" s="685"/>
      <c r="WWM72" s="685"/>
      <c r="WWN72" s="685"/>
      <c r="WWO72" s="685"/>
      <c r="WWP72" s="685"/>
      <c r="WWQ72" s="685"/>
      <c r="WWR72" s="685"/>
      <c r="WWS72" s="685"/>
      <c r="WWT72" s="685"/>
      <c r="WWU72" s="685"/>
      <c r="WWV72" s="685"/>
      <c r="WWW72" s="685"/>
      <c r="WWX72" s="685"/>
      <c r="WWY72" s="685"/>
      <c r="WWZ72" s="685"/>
      <c r="WXA72" s="685"/>
      <c r="WXB72" s="685"/>
      <c r="WXC72" s="685"/>
      <c r="WXD72" s="685"/>
      <c r="WXE72" s="685"/>
      <c r="WXF72" s="685"/>
      <c r="WXG72" s="685"/>
      <c r="WXH72" s="685"/>
      <c r="WXI72" s="685"/>
      <c r="WXJ72" s="685"/>
      <c r="WXK72" s="685"/>
      <c r="WXL72" s="685"/>
      <c r="WXM72" s="685"/>
      <c r="WXN72" s="685"/>
      <c r="WXO72" s="685"/>
      <c r="WXP72" s="685"/>
      <c r="WXQ72" s="685"/>
      <c r="WXR72" s="685"/>
      <c r="WXS72" s="685"/>
      <c r="WXT72" s="685"/>
      <c r="WXU72" s="685"/>
      <c r="WXV72" s="685"/>
      <c r="WXW72" s="685"/>
      <c r="WXX72" s="685"/>
      <c r="WXY72" s="685"/>
      <c r="WXZ72" s="685"/>
      <c r="WYA72" s="685"/>
      <c r="WYB72" s="685"/>
      <c r="WYC72" s="685"/>
      <c r="WYD72" s="685"/>
      <c r="WYE72" s="685"/>
      <c r="WYF72" s="685"/>
      <c r="WYG72" s="685"/>
      <c r="WYH72" s="685"/>
      <c r="WYI72" s="685"/>
      <c r="WYJ72" s="685"/>
      <c r="WYK72" s="685"/>
      <c r="WYL72" s="685"/>
      <c r="WYM72" s="685"/>
      <c r="WYN72" s="685"/>
      <c r="WYO72" s="685"/>
      <c r="WYP72" s="685"/>
      <c r="WYQ72" s="685"/>
      <c r="WYR72" s="685"/>
      <c r="WYS72" s="685"/>
      <c r="WYT72" s="685"/>
      <c r="WYU72" s="685"/>
      <c r="WYV72" s="685"/>
      <c r="WYW72" s="685"/>
      <c r="WYX72" s="685"/>
      <c r="WYY72" s="685"/>
      <c r="WYZ72" s="685"/>
      <c r="WZA72" s="685"/>
      <c r="WZB72" s="685"/>
      <c r="WZC72" s="685"/>
      <c r="WZD72" s="685"/>
      <c r="WZE72" s="685"/>
      <c r="WZF72" s="685"/>
      <c r="WZG72" s="685"/>
      <c r="WZH72" s="685"/>
      <c r="WZI72" s="685"/>
      <c r="WZJ72" s="685"/>
      <c r="WZK72" s="685"/>
      <c r="WZL72" s="685"/>
      <c r="WZM72" s="685"/>
      <c r="WZN72" s="685"/>
      <c r="WZO72" s="685"/>
      <c r="WZP72" s="685"/>
      <c r="WZQ72" s="685"/>
      <c r="WZR72" s="685"/>
      <c r="WZS72" s="685"/>
      <c r="WZT72" s="685"/>
      <c r="WZU72" s="685"/>
      <c r="WZV72" s="685"/>
      <c r="WZW72" s="685"/>
      <c r="WZX72" s="685"/>
      <c r="WZY72" s="685"/>
      <c r="WZZ72" s="685"/>
      <c r="XAA72" s="685"/>
      <c r="XAB72" s="685"/>
      <c r="XAC72" s="685"/>
      <c r="XAD72" s="685"/>
      <c r="XAE72" s="685"/>
      <c r="XAF72" s="685"/>
      <c r="XAG72" s="685"/>
      <c r="XAH72" s="685"/>
      <c r="XAI72" s="685"/>
      <c r="XAJ72" s="685"/>
      <c r="XAK72" s="685"/>
      <c r="XAL72" s="685"/>
      <c r="XAM72" s="685"/>
      <c r="XAN72" s="685"/>
      <c r="XAO72" s="685"/>
      <c r="XAP72" s="685"/>
      <c r="XAQ72" s="685"/>
      <c r="XAR72" s="685"/>
      <c r="XAS72" s="685"/>
      <c r="XAT72" s="685"/>
      <c r="XAU72" s="685"/>
      <c r="XAV72" s="685"/>
      <c r="XAW72" s="685"/>
      <c r="XAX72" s="685"/>
      <c r="XAY72" s="685"/>
      <c r="XAZ72" s="685"/>
      <c r="XBA72" s="685"/>
      <c r="XBB72" s="685"/>
      <c r="XBC72" s="685"/>
      <c r="XBD72" s="685"/>
      <c r="XBE72" s="685"/>
      <c r="XBF72" s="685"/>
      <c r="XBG72" s="685"/>
      <c r="XBH72" s="685"/>
      <c r="XBI72" s="685"/>
      <c r="XBJ72" s="685"/>
      <c r="XBK72" s="685"/>
      <c r="XBL72" s="685"/>
      <c r="XBM72" s="685"/>
      <c r="XBN72" s="685"/>
      <c r="XBO72" s="685"/>
      <c r="XBP72" s="685"/>
      <c r="XBQ72" s="685"/>
      <c r="XBR72" s="685"/>
      <c r="XBS72" s="685"/>
      <c r="XBT72" s="685"/>
      <c r="XBU72" s="685"/>
      <c r="XBV72" s="685"/>
      <c r="XBW72" s="685"/>
      <c r="XBX72" s="685"/>
      <c r="XBY72" s="685"/>
      <c r="XBZ72" s="685"/>
      <c r="XCA72" s="685"/>
      <c r="XCB72" s="685"/>
      <c r="XCC72" s="685"/>
      <c r="XCD72" s="685"/>
      <c r="XCE72" s="685"/>
      <c r="XCF72" s="685"/>
      <c r="XCG72" s="685"/>
      <c r="XCH72" s="685"/>
      <c r="XCI72" s="685"/>
      <c r="XCJ72" s="685"/>
      <c r="XCK72" s="685"/>
      <c r="XCL72" s="685"/>
      <c r="XCM72" s="685"/>
      <c r="XCN72" s="685"/>
      <c r="XCO72" s="685"/>
      <c r="XCP72" s="685"/>
      <c r="XCQ72" s="685"/>
      <c r="XCR72" s="685"/>
      <c r="XCS72" s="685"/>
      <c r="XCT72" s="685"/>
      <c r="XCU72" s="685"/>
      <c r="XCV72" s="685"/>
      <c r="XCW72" s="685"/>
      <c r="XCX72" s="685"/>
      <c r="XCY72" s="685"/>
      <c r="XCZ72" s="685"/>
      <c r="XDA72" s="685"/>
      <c r="XDB72" s="685"/>
      <c r="XDC72" s="685"/>
      <c r="XDD72" s="685"/>
      <c r="XDE72" s="685"/>
      <c r="XDF72" s="685"/>
      <c r="XDG72" s="685"/>
      <c r="XDH72" s="685"/>
      <c r="XDI72" s="685"/>
      <c r="XDJ72" s="685"/>
      <c r="XDK72" s="685"/>
      <c r="XDL72" s="685"/>
      <c r="XDM72" s="685"/>
      <c r="XDN72" s="685"/>
      <c r="XDO72" s="685"/>
      <c r="XDP72" s="685"/>
      <c r="XDQ72" s="685"/>
      <c r="XDR72" s="685"/>
      <c r="XDS72" s="685"/>
      <c r="XDT72" s="685"/>
      <c r="XDU72" s="685"/>
      <c r="XDV72" s="685"/>
      <c r="XDW72" s="685"/>
      <c r="XDX72" s="685"/>
      <c r="XDY72" s="685"/>
      <c r="XDZ72" s="685"/>
      <c r="XEA72" s="685"/>
      <c r="XEB72" s="685"/>
      <c r="XEC72" s="685"/>
      <c r="XED72" s="685"/>
      <c r="XEE72" s="685"/>
      <c r="XEF72" s="685"/>
      <c r="XEG72" s="685"/>
      <c r="XEH72" s="685"/>
      <c r="XEI72" s="685"/>
      <c r="XEJ72" s="685"/>
      <c r="XEK72" s="685"/>
      <c r="XEL72" s="685"/>
      <c r="XEM72" s="685"/>
      <c r="XEN72" s="685"/>
      <c r="XEO72" s="685"/>
      <c r="XEP72" s="685"/>
      <c r="XEQ72" s="685"/>
      <c r="XER72" s="685"/>
      <c r="XES72" s="685"/>
      <c r="XET72" s="685"/>
      <c r="XEU72" s="685"/>
      <c r="XEV72" s="685"/>
      <c r="XEW72" s="685"/>
      <c r="XEX72" s="685"/>
      <c r="XEY72" s="685"/>
      <c r="XEZ72" s="685"/>
      <c r="XFA72" s="685"/>
      <c r="XFB72" s="685"/>
      <c r="XFC72" s="685"/>
      <c r="XFD72" s="685"/>
    </row>
    <row r="73" spans="1:16384" s="442" customFormat="1" ht="12.6" customHeight="1" x14ac:dyDescent="0.25">
      <c r="A73" s="899" t="s">
        <v>2949</v>
      </c>
      <c r="B73" s="900"/>
      <c r="C73" s="900"/>
      <c r="D73" s="900"/>
      <c r="E73" s="900"/>
      <c r="F73" s="900"/>
      <c r="G73" s="900"/>
      <c r="H73" s="900"/>
      <c r="I73" s="900"/>
      <c r="J73" s="900"/>
      <c r="K73" s="900"/>
      <c r="L73" s="900"/>
      <c r="M73" s="900"/>
      <c r="N73" s="900"/>
      <c r="O73" s="900"/>
      <c r="P73" s="900"/>
      <c r="Q73" s="900"/>
      <c r="R73" s="900"/>
      <c r="S73" s="900"/>
      <c r="T73" s="900"/>
      <c r="U73" s="900"/>
      <c r="V73" s="900"/>
      <c r="W73" s="900"/>
      <c r="X73" s="900"/>
      <c r="Y73" s="900"/>
      <c r="Z73" s="900"/>
      <c r="AA73" s="900"/>
      <c r="AB73" s="900"/>
      <c r="AC73" s="900"/>
      <c r="AD73" s="900"/>
      <c r="AE73" s="900"/>
      <c r="AF73" s="900"/>
      <c r="AG73" s="900"/>
      <c r="AH73" s="900"/>
      <c r="AI73" s="900"/>
      <c r="AJ73" s="900"/>
      <c r="AK73" s="900"/>
      <c r="AL73" s="900"/>
      <c r="AM73" s="900"/>
      <c r="AN73" s="900"/>
      <c r="AO73" s="900"/>
      <c r="AP73" s="900"/>
      <c r="AQ73" s="900"/>
      <c r="AR73" s="900"/>
      <c r="AS73" s="900"/>
      <c r="AT73" s="900"/>
      <c r="AU73" s="900"/>
      <c r="AV73" s="900"/>
      <c r="AW73" s="900"/>
      <c r="AX73" s="900"/>
      <c r="AY73" s="900"/>
      <c r="AZ73" s="883"/>
      <c r="BA73" s="883"/>
      <c r="BB73" s="883"/>
    </row>
    <row r="74" spans="1:16384" s="442" customFormat="1" ht="253.5" customHeight="1" x14ac:dyDescent="0.25">
      <c r="A74" s="894" t="s">
        <v>2861</v>
      </c>
      <c r="B74" s="894"/>
      <c r="C74" s="894"/>
      <c r="D74" s="894"/>
      <c r="E74" s="894"/>
      <c r="F74" s="894"/>
      <c r="G74" s="894"/>
      <c r="H74" s="894"/>
      <c r="I74" s="894"/>
      <c r="J74" s="894"/>
      <c r="K74" s="894"/>
      <c r="L74" s="894"/>
      <c r="M74" s="894"/>
      <c r="N74" s="894"/>
      <c r="O74" s="894"/>
      <c r="P74" s="894"/>
      <c r="Q74" s="894"/>
      <c r="R74" s="894"/>
      <c r="S74" s="894"/>
      <c r="T74" s="894"/>
      <c r="U74" s="894"/>
      <c r="V74" s="894"/>
      <c r="W74" s="894"/>
      <c r="X74" s="894"/>
      <c r="Y74" s="894"/>
      <c r="Z74" s="894"/>
      <c r="AA74" s="894"/>
      <c r="AB74" s="894"/>
      <c r="AC74" s="894"/>
      <c r="AD74" s="894"/>
      <c r="AE74" s="894"/>
      <c r="AF74" s="894"/>
      <c r="AG74" s="894"/>
      <c r="AH74" s="894"/>
      <c r="AI74" s="894"/>
      <c r="AJ74" s="894"/>
      <c r="AK74" s="894"/>
      <c r="AL74" s="894"/>
      <c r="AM74" s="894"/>
      <c r="AN74" s="894"/>
      <c r="AO74" s="894"/>
      <c r="AP74" s="894"/>
      <c r="AQ74" s="894"/>
      <c r="AR74" s="894"/>
      <c r="AS74" s="894"/>
      <c r="AT74" s="894"/>
      <c r="AU74" s="894"/>
      <c r="AV74" s="894"/>
      <c r="AW74" s="894"/>
      <c r="AX74" s="894"/>
      <c r="AY74" s="894"/>
      <c r="AZ74" s="883"/>
      <c r="BA74" s="883"/>
      <c r="BB74" s="883"/>
    </row>
    <row r="75" spans="1:16384" s="442" customFormat="1" ht="13.5" x14ac:dyDescent="0.25">
      <c r="A75" s="899" t="s">
        <v>2950</v>
      </c>
      <c r="B75" s="900"/>
      <c r="C75" s="900"/>
      <c r="D75" s="900"/>
      <c r="E75" s="900"/>
      <c r="F75" s="900"/>
      <c r="G75" s="900"/>
      <c r="H75" s="900"/>
      <c r="I75" s="900"/>
      <c r="J75" s="900"/>
      <c r="K75" s="900"/>
      <c r="L75" s="900"/>
      <c r="M75" s="900"/>
      <c r="N75" s="900"/>
      <c r="O75" s="900"/>
      <c r="P75" s="900"/>
      <c r="Q75" s="900"/>
      <c r="R75" s="900"/>
      <c r="S75" s="900"/>
      <c r="T75" s="900"/>
      <c r="U75" s="900"/>
      <c r="V75" s="900"/>
      <c r="W75" s="900"/>
      <c r="X75" s="900"/>
      <c r="Y75" s="900"/>
      <c r="Z75" s="900"/>
      <c r="AA75" s="900"/>
      <c r="AB75" s="900"/>
      <c r="AC75" s="900"/>
      <c r="AD75" s="900"/>
      <c r="AE75" s="900"/>
      <c r="AF75" s="900"/>
      <c r="AG75" s="900"/>
      <c r="AH75" s="900"/>
      <c r="AI75" s="900"/>
      <c r="AJ75" s="900"/>
      <c r="AK75" s="900"/>
      <c r="AL75" s="900"/>
      <c r="AM75" s="900"/>
      <c r="AN75" s="900"/>
      <c r="AO75" s="900"/>
      <c r="AP75" s="900"/>
      <c r="AQ75" s="900"/>
      <c r="AR75" s="900"/>
      <c r="AS75" s="900"/>
      <c r="AT75" s="900"/>
      <c r="AU75" s="900"/>
      <c r="AV75" s="900"/>
      <c r="AW75" s="900"/>
      <c r="AX75" s="900"/>
      <c r="AY75" s="900"/>
      <c r="AZ75" s="634"/>
      <c r="BA75" s="634"/>
      <c r="BB75" s="634"/>
    </row>
    <row r="76" spans="1:16384" s="442" customFormat="1" ht="13.5" x14ac:dyDescent="0.25">
      <c r="A76" s="894" t="s">
        <v>2951</v>
      </c>
      <c r="B76" s="894"/>
      <c r="C76" s="894"/>
      <c r="D76" s="894"/>
      <c r="E76" s="894"/>
      <c r="F76" s="894"/>
      <c r="G76" s="894"/>
      <c r="H76" s="894"/>
      <c r="I76" s="894"/>
      <c r="J76" s="894"/>
      <c r="K76" s="894"/>
      <c r="L76" s="894"/>
      <c r="M76" s="894"/>
      <c r="N76" s="894"/>
      <c r="O76" s="894"/>
      <c r="P76" s="894"/>
      <c r="Q76" s="894"/>
      <c r="R76" s="894"/>
      <c r="S76" s="894"/>
      <c r="T76" s="894"/>
      <c r="U76" s="894"/>
      <c r="V76" s="894"/>
      <c r="W76" s="894"/>
      <c r="X76" s="894"/>
      <c r="Y76" s="894"/>
      <c r="Z76" s="894"/>
      <c r="AA76" s="894"/>
      <c r="AB76" s="894"/>
      <c r="AC76" s="894"/>
      <c r="AD76" s="894"/>
      <c r="AE76" s="894"/>
      <c r="AF76" s="894"/>
      <c r="AG76" s="894"/>
      <c r="AH76" s="894"/>
      <c r="AI76" s="894"/>
      <c r="AJ76" s="894"/>
      <c r="AK76" s="894"/>
      <c r="AL76" s="894"/>
      <c r="AM76" s="894"/>
      <c r="AN76" s="894"/>
      <c r="AO76" s="894"/>
      <c r="AP76" s="894"/>
      <c r="AQ76" s="894"/>
      <c r="AR76" s="894"/>
      <c r="AS76" s="894"/>
      <c r="AT76" s="894"/>
      <c r="AU76" s="894"/>
      <c r="AV76" s="894"/>
      <c r="AW76" s="894"/>
      <c r="AX76" s="894"/>
      <c r="AY76" s="894"/>
      <c r="AZ76" s="634"/>
      <c r="BA76" s="634"/>
      <c r="BB76" s="634"/>
    </row>
    <row r="77" spans="1:16384" s="440" customFormat="1" ht="24" customHeight="1" x14ac:dyDescent="0.25">
      <c r="A77" s="908" t="s">
        <v>2952</v>
      </c>
      <c r="B77" s="909"/>
      <c r="C77" s="909"/>
      <c r="D77" s="909"/>
      <c r="E77" s="909"/>
      <c r="F77" s="909"/>
      <c r="G77" s="909"/>
      <c r="H77" s="909"/>
      <c r="I77" s="909"/>
      <c r="J77" s="909"/>
      <c r="K77" s="909"/>
      <c r="L77" s="909"/>
      <c r="M77" s="909"/>
      <c r="N77" s="909"/>
      <c r="O77" s="909"/>
      <c r="P77" s="909"/>
      <c r="Q77" s="909"/>
      <c r="R77" s="909"/>
      <c r="S77" s="910"/>
      <c r="T77" s="687"/>
      <c r="U77" s="905" t="s">
        <v>2863</v>
      </c>
      <c r="V77" s="905"/>
      <c r="W77" s="905"/>
      <c r="X77" s="905"/>
      <c r="Y77" s="905"/>
      <c r="Z77" s="905"/>
      <c r="AA77" s="905"/>
      <c r="AB77" s="906"/>
      <c r="AC77" s="1070" t="s">
        <v>2864</v>
      </c>
      <c r="AD77" s="1071"/>
      <c r="AE77" s="1071"/>
      <c r="AF77" s="1071"/>
      <c r="AG77" s="1071"/>
      <c r="AH77" s="1071"/>
      <c r="AI77" s="1071"/>
      <c r="AJ77" s="1072"/>
      <c r="AK77" s="911" t="s">
        <v>2865</v>
      </c>
      <c r="AL77" s="912"/>
      <c r="AM77" s="912"/>
      <c r="AN77" s="912"/>
      <c r="AO77" s="912"/>
      <c r="AP77" s="912"/>
      <c r="AQ77" s="912"/>
      <c r="AR77" s="912"/>
      <c r="AS77" s="912"/>
      <c r="AT77" s="912"/>
      <c r="AU77" s="913"/>
      <c r="AV77" s="688"/>
      <c r="AW77" s="688"/>
      <c r="AX77" s="688"/>
      <c r="AY77" s="688"/>
      <c r="AZ77" s="688"/>
      <c r="BA77" s="688"/>
      <c r="BB77" s="688"/>
    </row>
    <row r="78" spans="1:16384" s="440" customFormat="1" ht="12.75" customHeight="1" x14ac:dyDescent="0.25">
      <c r="A78" s="901" t="s">
        <v>943</v>
      </c>
      <c r="B78" s="902"/>
      <c r="C78" s="902"/>
      <c r="D78" s="902"/>
      <c r="E78" s="902"/>
      <c r="F78" s="902"/>
      <c r="G78" s="902"/>
      <c r="H78" s="902"/>
      <c r="I78" s="902"/>
      <c r="J78" s="902"/>
      <c r="K78" s="902"/>
      <c r="L78" s="902"/>
      <c r="M78" s="902"/>
      <c r="N78" s="902"/>
      <c r="O78" s="902"/>
      <c r="P78" s="902"/>
      <c r="Q78" s="902"/>
      <c r="R78" s="902"/>
      <c r="S78" s="904"/>
      <c r="T78" s="914">
        <v>4</v>
      </c>
      <c r="U78" s="915"/>
      <c r="V78" s="915"/>
      <c r="W78" s="915"/>
      <c r="X78" s="915"/>
      <c r="Y78" s="915"/>
      <c r="Z78" s="915"/>
      <c r="AA78" s="915"/>
      <c r="AB78" s="916"/>
      <c r="AC78" s="914" t="s">
        <v>2866</v>
      </c>
      <c r="AD78" s="915"/>
      <c r="AE78" s="915"/>
      <c r="AF78" s="915"/>
      <c r="AG78" s="915"/>
      <c r="AH78" s="915"/>
      <c r="AI78" s="915"/>
      <c r="AJ78" s="916"/>
      <c r="AK78" s="914">
        <v>25</v>
      </c>
      <c r="AL78" s="915"/>
      <c r="AM78" s="915"/>
      <c r="AN78" s="915"/>
      <c r="AO78" s="915"/>
      <c r="AP78" s="915"/>
      <c r="AQ78" s="915"/>
      <c r="AR78" s="915"/>
      <c r="AS78" s="915"/>
      <c r="AT78" s="915"/>
      <c r="AU78" s="916"/>
      <c r="AV78" s="689"/>
      <c r="AW78" s="689"/>
      <c r="AX78" s="689"/>
      <c r="AY78" s="689"/>
      <c r="AZ78" s="689"/>
      <c r="BA78" s="689"/>
      <c r="BB78" s="689"/>
    </row>
    <row r="79" spans="1:16384" s="133" customFormat="1" ht="13.5" customHeight="1" x14ac:dyDescent="0.25">
      <c r="A79" s="901" t="s">
        <v>2862</v>
      </c>
      <c r="B79" s="902"/>
      <c r="C79" s="902"/>
      <c r="D79" s="902"/>
      <c r="E79" s="902"/>
      <c r="F79" s="902"/>
      <c r="G79" s="902"/>
      <c r="H79" s="902"/>
      <c r="I79" s="902"/>
      <c r="J79" s="902"/>
      <c r="K79" s="902"/>
      <c r="L79" s="902"/>
      <c r="M79" s="902"/>
      <c r="N79" s="902"/>
      <c r="O79" s="902"/>
      <c r="P79" s="902"/>
      <c r="Q79" s="902"/>
      <c r="R79" s="902"/>
      <c r="S79" s="904"/>
      <c r="T79" s="944" t="s">
        <v>2867</v>
      </c>
      <c r="U79" s="944"/>
      <c r="V79" s="944"/>
      <c r="W79" s="944"/>
      <c r="X79" s="944"/>
      <c r="Y79" s="944"/>
      <c r="Z79" s="944"/>
      <c r="AA79" s="944"/>
      <c r="AB79" s="944"/>
      <c r="AC79" s="944" t="s">
        <v>2868</v>
      </c>
      <c r="AD79" s="944"/>
      <c r="AE79" s="944"/>
      <c r="AF79" s="944"/>
      <c r="AG79" s="944"/>
      <c r="AH79" s="944"/>
      <c r="AI79" s="944"/>
      <c r="AJ79" s="944"/>
      <c r="AK79" s="944">
        <v>100</v>
      </c>
      <c r="AL79" s="944"/>
      <c r="AM79" s="944"/>
      <c r="AN79" s="944"/>
      <c r="AO79" s="944"/>
      <c r="AP79" s="944"/>
      <c r="AQ79" s="944"/>
      <c r="AR79" s="944"/>
      <c r="AS79" s="944"/>
      <c r="AT79" s="944"/>
      <c r="AU79" s="944"/>
      <c r="AV79" s="689"/>
      <c r="AW79" s="689"/>
      <c r="AX79" s="689"/>
      <c r="AY79" s="689"/>
      <c r="AZ79" s="883"/>
      <c r="BA79" s="883"/>
      <c r="BB79" s="883"/>
      <c r="BC79" s="883"/>
      <c r="BD79" s="883"/>
      <c r="BE79" s="883"/>
      <c r="BF79" s="883"/>
      <c r="BG79" s="883"/>
      <c r="BH79" s="883"/>
      <c r="BI79" s="883"/>
      <c r="BJ79" s="883"/>
      <c r="BK79" s="883"/>
      <c r="BL79" s="883"/>
      <c r="BM79" s="883"/>
      <c r="BN79" s="883"/>
      <c r="BO79" s="883"/>
      <c r="BP79" s="883"/>
      <c r="BQ79" s="883"/>
      <c r="BR79" s="883"/>
      <c r="BS79" s="883"/>
      <c r="BT79" s="883"/>
      <c r="BU79" s="883"/>
      <c r="BV79" s="883"/>
      <c r="BW79" s="883"/>
      <c r="BX79" s="883"/>
      <c r="BY79" s="883"/>
      <c r="BZ79" s="883"/>
      <c r="CA79" s="883"/>
      <c r="CB79" s="883"/>
      <c r="CC79" s="883"/>
      <c r="CD79" s="883"/>
      <c r="CE79" s="883"/>
      <c r="CF79" s="883"/>
      <c r="CG79" s="883"/>
      <c r="CH79" s="883"/>
      <c r="CI79" s="883"/>
      <c r="CJ79" s="883"/>
      <c r="CK79" s="883"/>
      <c r="CL79" s="883"/>
      <c r="CM79" s="883"/>
      <c r="CN79" s="883"/>
      <c r="CO79" s="883"/>
      <c r="CP79" s="883"/>
      <c r="CQ79" s="883"/>
      <c r="CR79" s="883"/>
      <c r="CS79" s="883"/>
      <c r="CT79" s="883"/>
      <c r="CU79" s="883"/>
      <c r="CV79" s="883"/>
      <c r="CW79" s="883"/>
      <c r="CX79" s="883"/>
      <c r="CY79" s="883"/>
      <c r="CZ79" s="883"/>
      <c r="DA79" s="883"/>
      <c r="DB79" s="883"/>
      <c r="DC79" s="883"/>
      <c r="DD79" s="883"/>
      <c r="DE79" s="883"/>
      <c r="DF79" s="883"/>
      <c r="DG79" s="883"/>
      <c r="DH79" s="883"/>
      <c r="DI79" s="883"/>
      <c r="DJ79" s="883"/>
      <c r="DK79" s="883"/>
      <c r="DL79" s="883"/>
      <c r="DM79" s="883"/>
      <c r="DN79" s="883"/>
      <c r="DO79" s="883"/>
      <c r="DP79" s="883"/>
      <c r="DQ79" s="883"/>
      <c r="DR79" s="883"/>
      <c r="DS79" s="883"/>
      <c r="DT79" s="883"/>
      <c r="DU79" s="883"/>
      <c r="DV79" s="883"/>
      <c r="DW79" s="883"/>
      <c r="DX79" s="883"/>
      <c r="DY79" s="883"/>
      <c r="DZ79" s="883"/>
      <c r="EA79" s="883"/>
      <c r="EB79" s="883"/>
      <c r="EC79" s="883"/>
      <c r="ED79" s="883"/>
      <c r="EE79" s="883"/>
      <c r="EF79" s="883"/>
      <c r="EG79" s="883"/>
      <c r="EH79" s="883"/>
      <c r="EI79" s="883"/>
      <c r="EJ79" s="883"/>
      <c r="EK79" s="883"/>
      <c r="EL79" s="883"/>
      <c r="EM79" s="883"/>
      <c r="EN79" s="883"/>
      <c r="EO79" s="883"/>
      <c r="EP79" s="883"/>
      <c r="EQ79" s="883"/>
      <c r="ER79" s="883"/>
      <c r="ES79" s="883"/>
      <c r="ET79" s="883"/>
      <c r="EU79" s="883"/>
      <c r="EV79" s="883"/>
      <c r="EW79" s="883"/>
      <c r="EX79" s="883"/>
      <c r="EY79" s="883"/>
      <c r="EZ79" s="883"/>
      <c r="FA79" s="883"/>
      <c r="FB79" s="883"/>
      <c r="FC79" s="883"/>
      <c r="FD79" s="883"/>
      <c r="FE79" s="883"/>
      <c r="FF79" s="883"/>
      <c r="FG79" s="883"/>
      <c r="FH79" s="883"/>
      <c r="FI79" s="883"/>
      <c r="FJ79" s="883"/>
      <c r="FK79" s="883"/>
      <c r="FL79" s="883"/>
      <c r="FM79" s="883"/>
      <c r="FN79" s="883"/>
      <c r="FO79" s="883"/>
      <c r="FP79" s="883"/>
      <c r="FQ79" s="883"/>
      <c r="FR79" s="883"/>
      <c r="FS79" s="883"/>
      <c r="FT79" s="883"/>
      <c r="FU79" s="883"/>
      <c r="FV79" s="883"/>
      <c r="FW79" s="883"/>
      <c r="FX79" s="883"/>
      <c r="FY79" s="883"/>
      <c r="FZ79" s="883"/>
      <c r="GA79" s="883"/>
      <c r="GB79" s="883"/>
      <c r="GC79" s="883"/>
      <c r="GD79" s="883"/>
      <c r="GE79" s="883"/>
      <c r="GF79" s="883"/>
      <c r="GG79" s="883"/>
      <c r="GH79" s="883"/>
      <c r="GI79" s="883"/>
      <c r="GJ79" s="883"/>
      <c r="GK79" s="883"/>
      <c r="GL79" s="883"/>
      <c r="GM79" s="883"/>
      <c r="GN79" s="883"/>
      <c r="GO79" s="883"/>
      <c r="GP79" s="883"/>
      <c r="GQ79" s="883"/>
      <c r="GR79" s="883"/>
      <c r="GS79" s="883"/>
      <c r="GT79" s="883"/>
      <c r="GU79" s="883"/>
      <c r="GV79" s="883"/>
      <c r="GW79" s="883"/>
      <c r="GX79" s="883"/>
      <c r="GY79" s="883"/>
      <c r="GZ79" s="883"/>
      <c r="HA79" s="883"/>
      <c r="HB79" s="883"/>
      <c r="HC79" s="883"/>
      <c r="HD79" s="883"/>
      <c r="HE79" s="883"/>
      <c r="HF79" s="883"/>
      <c r="HG79" s="883"/>
      <c r="HH79" s="883"/>
      <c r="HI79" s="883"/>
      <c r="HJ79" s="883"/>
      <c r="HK79" s="883"/>
      <c r="HL79" s="883"/>
      <c r="HM79" s="883"/>
      <c r="HN79" s="883"/>
      <c r="HO79" s="883"/>
      <c r="HP79" s="883"/>
      <c r="HQ79" s="883"/>
      <c r="HR79" s="883"/>
      <c r="HS79" s="883"/>
      <c r="HT79" s="883"/>
      <c r="HU79" s="883"/>
      <c r="HV79" s="883"/>
      <c r="HW79" s="883"/>
      <c r="HX79" s="883"/>
      <c r="HY79" s="883"/>
      <c r="HZ79" s="883"/>
      <c r="IA79" s="883"/>
      <c r="IB79" s="883"/>
      <c r="IC79" s="883"/>
      <c r="ID79" s="883"/>
      <c r="IE79" s="883"/>
      <c r="IF79" s="883"/>
      <c r="IG79" s="883"/>
      <c r="IH79" s="883"/>
      <c r="II79" s="883"/>
      <c r="IJ79" s="883"/>
      <c r="IK79" s="883"/>
      <c r="IL79" s="883"/>
      <c r="IM79" s="883"/>
      <c r="IN79" s="883"/>
      <c r="IO79" s="883"/>
      <c r="IP79" s="883"/>
      <c r="IQ79" s="883"/>
      <c r="IR79" s="883"/>
      <c r="IS79" s="883"/>
      <c r="IT79" s="883"/>
      <c r="IU79" s="883"/>
      <c r="IV79" s="883"/>
      <c r="IW79" s="883"/>
      <c r="IX79" s="883"/>
      <c r="IY79" s="883"/>
      <c r="IZ79" s="883"/>
      <c r="JA79" s="883"/>
      <c r="JB79" s="883"/>
      <c r="JC79" s="883"/>
      <c r="JD79" s="883"/>
      <c r="JE79" s="883"/>
      <c r="JF79" s="883"/>
      <c r="JG79" s="883"/>
      <c r="JH79" s="883"/>
      <c r="JI79" s="883"/>
      <c r="JJ79" s="883"/>
      <c r="JK79" s="883"/>
      <c r="JL79" s="883"/>
      <c r="JM79" s="883"/>
      <c r="JN79" s="883"/>
      <c r="JO79" s="883"/>
      <c r="JP79" s="883"/>
      <c r="JQ79" s="883"/>
      <c r="JR79" s="883"/>
      <c r="JS79" s="883"/>
      <c r="JT79" s="883"/>
      <c r="JU79" s="883"/>
      <c r="JV79" s="883"/>
      <c r="JW79" s="883"/>
      <c r="JX79" s="883"/>
      <c r="JY79" s="883"/>
      <c r="JZ79" s="883"/>
      <c r="KA79" s="883"/>
      <c r="KB79" s="883"/>
      <c r="KC79" s="883"/>
      <c r="KD79" s="883"/>
      <c r="KE79" s="883"/>
      <c r="KF79" s="883"/>
      <c r="KG79" s="883"/>
      <c r="KH79" s="883"/>
      <c r="KI79" s="883"/>
      <c r="KJ79" s="883"/>
      <c r="KK79" s="883"/>
      <c r="KL79" s="883"/>
      <c r="KM79" s="883"/>
      <c r="KN79" s="883"/>
      <c r="KO79" s="883"/>
      <c r="KP79" s="883"/>
      <c r="KQ79" s="883"/>
      <c r="KR79" s="883"/>
      <c r="KS79" s="883"/>
      <c r="KT79" s="883"/>
      <c r="KU79" s="883"/>
      <c r="KV79" s="883"/>
      <c r="KW79" s="883"/>
      <c r="KX79" s="883"/>
      <c r="KY79" s="883"/>
      <c r="KZ79" s="883"/>
      <c r="LA79" s="883"/>
      <c r="LB79" s="883"/>
      <c r="LC79" s="883"/>
      <c r="LD79" s="883"/>
      <c r="LE79" s="883"/>
      <c r="LF79" s="883"/>
      <c r="LG79" s="883"/>
      <c r="LH79" s="883"/>
      <c r="LI79" s="883"/>
      <c r="LJ79" s="883"/>
      <c r="LK79" s="883"/>
      <c r="LL79" s="883"/>
      <c r="LM79" s="883"/>
      <c r="LN79" s="883"/>
      <c r="LO79" s="883"/>
      <c r="LP79" s="883"/>
      <c r="LQ79" s="883"/>
      <c r="LR79" s="883"/>
      <c r="LS79" s="883"/>
      <c r="LT79" s="883"/>
      <c r="LU79" s="883"/>
      <c r="LV79" s="883"/>
      <c r="LW79" s="883"/>
      <c r="LX79" s="883"/>
      <c r="LY79" s="883"/>
      <c r="LZ79" s="883"/>
      <c r="MA79" s="883"/>
      <c r="MB79" s="883"/>
      <c r="MC79" s="883"/>
      <c r="MD79" s="883"/>
      <c r="ME79" s="883"/>
      <c r="MF79" s="883"/>
      <c r="MG79" s="883"/>
      <c r="MH79" s="883"/>
      <c r="MI79" s="883"/>
      <c r="MJ79" s="883"/>
      <c r="MK79" s="883"/>
      <c r="ML79" s="883"/>
      <c r="MM79" s="883"/>
      <c r="MN79" s="883"/>
      <c r="MO79" s="883"/>
      <c r="MP79" s="883"/>
      <c r="MQ79" s="883"/>
      <c r="MR79" s="883"/>
      <c r="MS79" s="883"/>
      <c r="MT79" s="883"/>
      <c r="MU79" s="883"/>
      <c r="MV79" s="883"/>
      <c r="MW79" s="883"/>
      <c r="MX79" s="883"/>
      <c r="MY79" s="883"/>
      <c r="MZ79" s="883"/>
      <c r="NA79" s="883"/>
      <c r="NB79" s="883"/>
      <c r="NC79" s="883"/>
      <c r="ND79" s="883"/>
      <c r="NE79" s="883"/>
      <c r="NF79" s="883"/>
      <c r="NG79" s="883"/>
      <c r="NH79" s="883"/>
      <c r="NI79" s="883"/>
      <c r="NJ79" s="883"/>
      <c r="NK79" s="883"/>
      <c r="NL79" s="883"/>
      <c r="NM79" s="883"/>
      <c r="NN79" s="883"/>
      <c r="NO79" s="883"/>
      <c r="NP79" s="883"/>
      <c r="NQ79" s="883"/>
      <c r="NR79" s="883"/>
      <c r="NS79" s="883"/>
      <c r="NT79" s="883"/>
      <c r="NU79" s="883"/>
      <c r="NV79" s="883"/>
      <c r="NW79" s="883"/>
      <c r="NX79" s="883"/>
      <c r="NY79" s="883"/>
      <c r="NZ79" s="883"/>
      <c r="OA79" s="883"/>
      <c r="OB79" s="883"/>
      <c r="OC79" s="883"/>
      <c r="OD79" s="883"/>
      <c r="OE79" s="883"/>
      <c r="OF79" s="883"/>
      <c r="OG79" s="883"/>
      <c r="OH79" s="883"/>
      <c r="OI79" s="883"/>
      <c r="OJ79" s="883"/>
      <c r="OK79" s="883"/>
      <c r="OL79" s="883"/>
      <c r="OM79" s="883"/>
      <c r="ON79" s="883"/>
      <c r="OO79" s="883"/>
      <c r="OP79" s="883"/>
      <c r="OQ79" s="883"/>
      <c r="OR79" s="883"/>
      <c r="OS79" s="883"/>
      <c r="OT79" s="883"/>
      <c r="OU79" s="883"/>
      <c r="OV79" s="883"/>
      <c r="OW79" s="883"/>
      <c r="OX79" s="883"/>
      <c r="OY79" s="883"/>
      <c r="OZ79" s="883"/>
      <c r="PA79" s="883"/>
      <c r="PB79" s="883"/>
      <c r="PC79" s="883"/>
      <c r="PD79" s="883"/>
      <c r="PE79" s="883"/>
      <c r="PF79" s="883"/>
      <c r="PG79" s="883"/>
      <c r="PH79" s="883"/>
      <c r="PI79" s="883"/>
      <c r="PJ79" s="883"/>
      <c r="PK79" s="883"/>
      <c r="PL79" s="883"/>
      <c r="PM79" s="883"/>
      <c r="PN79" s="883"/>
      <c r="PO79" s="883"/>
      <c r="PP79" s="883"/>
      <c r="PQ79" s="883"/>
      <c r="PR79" s="883"/>
      <c r="PS79" s="883"/>
      <c r="PT79" s="883"/>
      <c r="PU79" s="883"/>
      <c r="PV79" s="883"/>
      <c r="PW79" s="883"/>
      <c r="PX79" s="883"/>
      <c r="PY79" s="883"/>
      <c r="PZ79" s="883"/>
      <c r="QA79" s="883"/>
      <c r="QB79" s="883"/>
      <c r="QC79" s="883"/>
      <c r="QD79" s="883"/>
      <c r="QE79" s="883"/>
      <c r="QF79" s="883"/>
      <c r="QG79" s="883"/>
      <c r="QH79" s="883"/>
      <c r="QI79" s="883"/>
      <c r="QJ79" s="883"/>
      <c r="QK79" s="883"/>
      <c r="QL79" s="883"/>
      <c r="QM79" s="883"/>
      <c r="QN79" s="883"/>
      <c r="QO79" s="883"/>
      <c r="QP79" s="883"/>
      <c r="QQ79" s="883"/>
      <c r="QR79" s="883"/>
      <c r="QS79" s="883"/>
      <c r="QT79" s="883"/>
      <c r="QU79" s="883"/>
      <c r="QV79" s="883"/>
      <c r="QW79" s="883"/>
      <c r="QX79" s="883"/>
      <c r="QY79" s="883"/>
      <c r="QZ79" s="883"/>
      <c r="RA79" s="883"/>
      <c r="RB79" s="883"/>
      <c r="RC79" s="883"/>
      <c r="RD79" s="883"/>
      <c r="RE79" s="883"/>
      <c r="RF79" s="883"/>
      <c r="RG79" s="883"/>
      <c r="RH79" s="883"/>
      <c r="RI79" s="883"/>
      <c r="RJ79" s="883"/>
      <c r="RK79" s="883"/>
      <c r="RL79" s="883"/>
      <c r="RM79" s="883"/>
      <c r="RN79" s="883"/>
      <c r="RO79" s="883"/>
      <c r="RP79" s="883"/>
      <c r="RQ79" s="883"/>
      <c r="RR79" s="883"/>
      <c r="RS79" s="883"/>
      <c r="RT79" s="883"/>
      <c r="RU79" s="883"/>
      <c r="RV79" s="883"/>
      <c r="RW79" s="883"/>
      <c r="RX79" s="883"/>
      <c r="RY79" s="883"/>
      <c r="RZ79" s="883"/>
      <c r="SA79" s="883"/>
      <c r="SB79" s="883"/>
      <c r="SC79" s="883"/>
      <c r="SD79" s="883"/>
      <c r="SE79" s="883"/>
      <c r="SF79" s="883"/>
      <c r="SG79" s="883"/>
      <c r="SH79" s="883"/>
      <c r="SI79" s="883"/>
      <c r="SJ79" s="883"/>
      <c r="SK79" s="883"/>
      <c r="SL79" s="883"/>
      <c r="SM79" s="883"/>
      <c r="SN79" s="883"/>
      <c r="SO79" s="883"/>
      <c r="SP79" s="883"/>
      <c r="SQ79" s="883"/>
      <c r="SR79" s="883"/>
      <c r="SS79" s="883"/>
      <c r="ST79" s="883"/>
      <c r="SU79" s="883"/>
      <c r="SV79" s="883"/>
      <c r="SW79" s="883"/>
      <c r="SX79" s="883"/>
      <c r="SY79" s="883"/>
      <c r="SZ79" s="883"/>
      <c r="TA79" s="883"/>
      <c r="TB79" s="883"/>
      <c r="TC79" s="883"/>
      <c r="TD79" s="883"/>
      <c r="TE79" s="883"/>
      <c r="TF79" s="883"/>
      <c r="TG79" s="883"/>
      <c r="TH79" s="883"/>
      <c r="TI79" s="883"/>
      <c r="TJ79" s="883"/>
      <c r="TK79" s="883"/>
      <c r="TL79" s="883"/>
      <c r="TM79" s="883"/>
      <c r="TN79" s="883"/>
      <c r="TO79" s="883"/>
      <c r="TP79" s="883"/>
      <c r="TQ79" s="883"/>
      <c r="TR79" s="883"/>
      <c r="TS79" s="883"/>
      <c r="TT79" s="883"/>
      <c r="TU79" s="883"/>
      <c r="TV79" s="883"/>
      <c r="TW79" s="883"/>
      <c r="TX79" s="883"/>
      <c r="TY79" s="883"/>
      <c r="TZ79" s="883"/>
      <c r="UA79" s="883"/>
      <c r="UB79" s="883"/>
      <c r="UC79" s="883"/>
      <c r="UD79" s="883"/>
      <c r="UE79" s="883"/>
      <c r="UF79" s="883"/>
      <c r="UG79" s="883"/>
      <c r="UH79" s="883"/>
      <c r="UI79" s="883"/>
      <c r="UJ79" s="883"/>
      <c r="UK79" s="883"/>
      <c r="UL79" s="883"/>
      <c r="UM79" s="883"/>
      <c r="UN79" s="883"/>
      <c r="UO79" s="883"/>
      <c r="UP79" s="883"/>
      <c r="UQ79" s="883"/>
      <c r="UR79" s="883"/>
      <c r="US79" s="883"/>
      <c r="UT79" s="883"/>
      <c r="UU79" s="883"/>
      <c r="UV79" s="883"/>
      <c r="UW79" s="883"/>
      <c r="UX79" s="883"/>
      <c r="UY79" s="883"/>
      <c r="UZ79" s="883"/>
      <c r="VA79" s="883"/>
      <c r="VB79" s="883"/>
      <c r="VC79" s="883"/>
      <c r="VD79" s="883"/>
      <c r="VE79" s="883"/>
      <c r="VF79" s="883"/>
      <c r="VG79" s="883"/>
      <c r="VH79" s="883"/>
      <c r="VI79" s="883"/>
      <c r="VJ79" s="883"/>
      <c r="VK79" s="883"/>
      <c r="VL79" s="883"/>
      <c r="VM79" s="883"/>
      <c r="VN79" s="883"/>
      <c r="VO79" s="883"/>
      <c r="VP79" s="883"/>
      <c r="VQ79" s="883"/>
      <c r="VR79" s="883"/>
      <c r="VS79" s="883"/>
      <c r="VT79" s="883"/>
      <c r="VU79" s="883"/>
      <c r="VV79" s="883"/>
      <c r="VW79" s="883"/>
      <c r="VX79" s="883"/>
      <c r="VY79" s="883"/>
      <c r="VZ79" s="883"/>
      <c r="WA79" s="883"/>
      <c r="WB79" s="883"/>
      <c r="WC79" s="883"/>
      <c r="WD79" s="883"/>
      <c r="WE79" s="883"/>
      <c r="WF79" s="883"/>
      <c r="WG79" s="883"/>
      <c r="WH79" s="883"/>
      <c r="WI79" s="883"/>
      <c r="WJ79" s="883"/>
      <c r="WK79" s="883"/>
      <c r="WL79" s="883"/>
      <c r="WM79" s="883"/>
      <c r="WN79" s="883"/>
      <c r="WO79" s="883"/>
      <c r="WP79" s="883"/>
      <c r="WQ79" s="883"/>
      <c r="WR79" s="883"/>
      <c r="WS79" s="883"/>
      <c r="WT79" s="883"/>
      <c r="WU79" s="883"/>
      <c r="WV79" s="883"/>
      <c r="WW79" s="883"/>
      <c r="WX79" s="883"/>
      <c r="WY79" s="883"/>
      <c r="WZ79" s="883"/>
      <c r="XA79" s="883"/>
      <c r="XB79" s="883"/>
      <c r="XC79" s="883"/>
      <c r="XD79" s="883"/>
      <c r="XE79" s="883"/>
      <c r="XF79" s="883"/>
      <c r="XG79" s="883"/>
      <c r="XH79" s="883"/>
      <c r="XI79" s="883"/>
      <c r="XJ79" s="883"/>
      <c r="XK79" s="883"/>
      <c r="XL79" s="883"/>
      <c r="XM79" s="883"/>
      <c r="XN79" s="883"/>
      <c r="XO79" s="883"/>
      <c r="XP79" s="883"/>
      <c r="XQ79" s="883"/>
      <c r="XR79" s="883"/>
      <c r="XS79" s="883"/>
      <c r="XT79" s="883"/>
      <c r="XU79" s="883"/>
      <c r="XV79" s="883"/>
      <c r="XW79" s="883"/>
      <c r="XX79" s="883"/>
      <c r="XY79" s="883"/>
      <c r="XZ79" s="883"/>
      <c r="YA79" s="883"/>
      <c r="YB79" s="883"/>
      <c r="YC79" s="883"/>
      <c r="YD79" s="883"/>
      <c r="YE79" s="883"/>
      <c r="YF79" s="883"/>
      <c r="YG79" s="883"/>
      <c r="YH79" s="883"/>
      <c r="YI79" s="883"/>
      <c r="YJ79" s="883"/>
      <c r="YK79" s="883"/>
      <c r="YL79" s="883"/>
      <c r="YM79" s="883"/>
      <c r="YN79" s="883"/>
      <c r="YO79" s="883"/>
      <c r="YP79" s="883"/>
      <c r="YQ79" s="883"/>
      <c r="YR79" s="883"/>
      <c r="YS79" s="883"/>
      <c r="YT79" s="883"/>
      <c r="YU79" s="883"/>
      <c r="YV79" s="883"/>
      <c r="YW79" s="883"/>
      <c r="YX79" s="883"/>
      <c r="YY79" s="883"/>
      <c r="YZ79" s="883"/>
      <c r="ZA79" s="883"/>
      <c r="ZB79" s="883"/>
      <c r="ZC79" s="883"/>
      <c r="ZD79" s="883"/>
      <c r="ZE79" s="883"/>
      <c r="ZF79" s="883"/>
      <c r="ZG79" s="883"/>
      <c r="ZH79" s="883"/>
      <c r="ZI79" s="883"/>
      <c r="ZJ79" s="883"/>
      <c r="ZK79" s="883"/>
      <c r="ZL79" s="883"/>
      <c r="ZM79" s="883"/>
      <c r="ZN79" s="883"/>
      <c r="ZO79" s="883"/>
      <c r="ZP79" s="883"/>
      <c r="ZQ79" s="883"/>
      <c r="ZR79" s="883"/>
      <c r="ZS79" s="883"/>
      <c r="ZT79" s="883"/>
      <c r="ZU79" s="883"/>
      <c r="ZV79" s="883"/>
      <c r="ZW79" s="883"/>
      <c r="ZX79" s="883"/>
      <c r="ZY79" s="883"/>
      <c r="ZZ79" s="883"/>
      <c r="AAA79" s="883"/>
      <c r="AAB79" s="883"/>
      <c r="AAC79" s="883"/>
      <c r="AAD79" s="883"/>
      <c r="AAE79" s="883"/>
      <c r="AAF79" s="883"/>
      <c r="AAG79" s="883"/>
      <c r="AAH79" s="883"/>
      <c r="AAI79" s="883"/>
      <c r="AAJ79" s="883"/>
      <c r="AAK79" s="883"/>
      <c r="AAL79" s="883"/>
      <c r="AAM79" s="883"/>
      <c r="AAN79" s="883"/>
      <c r="AAO79" s="883"/>
      <c r="AAP79" s="883"/>
      <c r="AAQ79" s="883"/>
      <c r="AAR79" s="883"/>
      <c r="AAS79" s="883"/>
      <c r="AAT79" s="883"/>
      <c r="AAU79" s="883"/>
      <c r="AAV79" s="883"/>
      <c r="AAW79" s="883"/>
      <c r="AAX79" s="883"/>
      <c r="AAY79" s="883"/>
      <c r="AAZ79" s="883"/>
      <c r="ABA79" s="883"/>
      <c r="ABB79" s="883"/>
      <c r="ABC79" s="883"/>
      <c r="ABD79" s="883"/>
      <c r="ABE79" s="883"/>
      <c r="ABF79" s="883"/>
      <c r="ABG79" s="883"/>
      <c r="ABH79" s="883"/>
      <c r="ABI79" s="883"/>
      <c r="ABJ79" s="883"/>
      <c r="ABK79" s="883"/>
      <c r="ABL79" s="883"/>
      <c r="ABM79" s="883"/>
      <c r="ABN79" s="883"/>
      <c r="ABO79" s="883"/>
      <c r="ABP79" s="883"/>
      <c r="ABQ79" s="883"/>
      <c r="ABR79" s="883"/>
      <c r="ABS79" s="883"/>
      <c r="ABT79" s="883"/>
      <c r="ABU79" s="883"/>
      <c r="ABV79" s="883"/>
      <c r="ABW79" s="883"/>
      <c r="ABX79" s="883"/>
      <c r="ABY79" s="883"/>
      <c r="ABZ79" s="883"/>
      <c r="ACA79" s="883"/>
      <c r="ACB79" s="883"/>
      <c r="ACC79" s="883"/>
      <c r="ACD79" s="883"/>
      <c r="ACE79" s="883"/>
      <c r="ACF79" s="883"/>
      <c r="ACG79" s="883"/>
      <c r="ACH79" s="883"/>
      <c r="ACI79" s="883"/>
      <c r="ACJ79" s="883"/>
      <c r="ACK79" s="883"/>
      <c r="ACL79" s="883"/>
      <c r="ACM79" s="883"/>
      <c r="ACN79" s="883"/>
      <c r="ACO79" s="883"/>
      <c r="ACP79" s="883"/>
      <c r="ACQ79" s="883"/>
      <c r="ACR79" s="883"/>
      <c r="ACS79" s="883"/>
      <c r="ACT79" s="883"/>
      <c r="ACU79" s="883"/>
      <c r="ACV79" s="883"/>
      <c r="ACW79" s="883"/>
      <c r="ACX79" s="883"/>
      <c r="ACY79" s="883"/>
      <c r="ACZ79" s="883"/>
      <c r="ADA79" s="883"/>
      <c r="ADB79" s="883"/>
      <c r="ADC79" s="883"/>
      <c r="ADD79" s="883"/>
      <c r="ADE79" s="883"/>
      <c r="ADF79" s="883"/>
      <c r="ADG79" s="883"/>
      <c r="ADH79" s="883"/>
      <c r="ADI79" s="883"/>
      <c r="ADJ79" s="883"/>
      <c r="ADK79" s="883"/>
      <c r="ADL79" s="883"/>
      <c r="ADM79" s="883"/>
      <c r="ADN79" s="883"/>
      <c r="ADO79" s="883"/>
      <c r="ADP79" s="883"/>
      <c r="ADQ79" s="883"/>
      <c r="ADR79" s="883"/>
      <c r="ADS79" s="883"/>
      <c r="ADT79" s="883"/>
      <c r="ADU79" s="883"/>
      <c r="ADV79" s="883"/>
      <c r="ADW79" s="883"/>
      <c r="ADX79" s="883"/>
      <c r="ADY79" s="883"/>
      <c r="ADZ79" s="883"/>
      <c r="AEA79" s="883"/>
      <c r="AEB79" s="883"/>
      <c r="AEC79" s="883"/>
      <c r="AED79" s="883"/>
      <c r="AEE79" s="883"/>
      <c r="AEF79" s="883"/>
      <c r="AEG79" s="883"/>
      <c r="AEH79" s="883"/>
      <c r="AEI79" s="883"/>
      <c r="AEJ79" s="883"/>
      <c r="AEK79" s="883"/>
      <c r="AEL79" s="883"/>
      <c r="AEM79" s="883"/>
      <c r="AEN79" s="883"/>
      <c r="AEO79" s="883"/>
      <c r="AEP79" s="883"/>
      <c r="AEQ79" s="883"/>
      <c r="AER79" s="883"/>
      <c r="AES79" s="883"/>
      <c r="AET79" s="883"/>
      <c r="AEU79" s="883"/>
      <c r="AEV79" s="883"/>
      <c r="AEW79" s="883"/>
      <c r="AEX79" s="883"/>
      <c r="AEY79" s="883"/>
      <c r="AEZ79" s="883"/>
      <c r="AFA79" s="883"/>
      <c r="AFB79" s="883"/>
      <c r="AFC79" s="883"/>
      <c r="AFD79" s="883"/>
      <c r="AFE79" s="883"/>
      <c r="AFF79" s="883"/>
      <c r="AFG79" s="883"/>
      <c r="AFH79" s="883"/>
      <c r="AFI79" s="883"/>
      <c r="AFJ79" s="883"/>
      <c r="AFK79" s="883"/>
      <c r="AFL79" s="883"/>
      <c r="AFM79" s="883"/>
      <c r="AFN79" s="883"/>
      <c r="AFO79" s="883"/>
      <c r="AFP79" s="883"/>
      <c r="AFQ79" s="883"/>
      <c r="AFR79" s="883"/>
      <c r="AFS79" s="883"/>
      <c r="AFT79" s="883"/>
      <c r="AFU79" s="883"/>
      <c r="AFV79" s="883"/>
      <c r="AFW79" s="883"/>
      <c r="AFX79" s="883"/>
      <c r="AFY79" s="883"/>
      <c r="AFZ79" s="883"/>
      <c r="AGA79" s="883"/>
      <c r="AGB79" s="883"/>
      <c r="AGC79" s="883"/>
      <c r="AGD79" s="883"/>
      <c r="AGE79" s="883"/>
      <c r="AGF79" s="883"/>
      <c r="AGG79" s="883"/>
      <c r="AGH79" s="883"/>
      <c r="AGI79" s="883"/>
      <c r="AGJ79" s="883"/>
      <c r="AGK79" s="883"/>
      <c r="AGL79" s="883"/>
      <c r="AGM79" s="883"/>
      <c r="AGN79" s="883"/>
      <c r="AGO79" s="883"/>
      <c r="AGP79" s="883"/>
      <c r="AGQ79" s="883"/>
      <c r="AGR79" s="883"/>
      <c r="AGS79" s="883"/>
      <c r="AGT79" s="883"/>
      <c r="AGU79" s="883"/>
      <c r="AGV79" s="883"/>
      <c r="AGW79" s="883"/>
      <c r="AGX79" s="883"/>
      <c r="AGY79" s="883"/>
      <c r="AGZ79" s="883"/>
      <c r="AHA79" s="883"/>
      <c r="AHB79" s="883"/>
      <c r="AHC79" s="883"/>
      <c r="AHD79" s="883"/>
      <c r="AHE79" s="883"/>
      <c r="AHF79" s="883"/>
      <c r="AHG79" s="883"/>
      <c r="AHH79" s="883"/>
      <c r="AHI79" s="883"/>
      <c r="AHJ79" s="883"/>
      <c r="AHK79" s="883"/>
      <c r="AHL79" s="883"/>
      <c r="AHM79" s="883"/>
      <c r="AHN79" s="883"/>
      <c r="AHO79" s="883"/>
      <c r="AHP79" s="883"/>
      <c r="AHQ79" s="883"/>
      <c r="AHR79" s="883"/>
      <c r="AHS79" s="883"/>
      <c r="AHT79" s="883"/>
      <c r="AHU79" s="883"/>
      <c r="AHV79" s="883"/>
      <c r="AHW79" s="883"/>
      <c r="AHX79" s="883"/>
      <c r="AHY79" s="883"/>
      <c r="AHZ79" s="883"/>
      <c r="AIA79" s="883"/>
      <c r="AIB79" s="883"/>
      <c r="AIC79" s="883"/>
      <c r="AID79" s="883"/>
      <c r="AIE79" s="883"/>
      <c r="AIF79" s="883"/>
      <c r="AIG79" s="883"/>
      <c r="AIH79" s="883"/>
      <c r="AII79" s="883"/>
      <c r="AIJ79" s="883"/>
      <c r="AIK79" s="883"/>
      <c r="AIL79" s="883"/>
      <c r="AIM79" s="883"/>
      <c r="AIN79" s="883"/>
      <c r="AIO79" s="883"/>
      <c r="AIP79" s="883"/>
      <c r="AIQ79" s="883"/>
      <c r="AIR79" s="883"/>
      <c r="AIS79" s="883"/>
      <c r="AIT79" s="883"/>
      <c r="AIU79" s="883"/>
      <c r="AIV79" s="883"/>
      <c r="AIW79" s="883"/>
      <c r="AIX79" s="883"/>
      <c r="AIY79" s="883"/>
      <c r="AIZ79" s="883"/>
      <c r="AJA79" s="883"/>
      <c r="AJB79" s="883"/>
      <c r="AJC79" s="883"/>
      <c r="AJD79" s="883"/>
      <c r="AJE79" s="883"/>
      <c r="AJF79" s="883"/>
      <c r="AJG79" s="883"/>
      <c r="AJH79" s="883"/>
      <c r="AJI79" s="883"/>
      <c r="AJJ79" s="883"/>
      <c r="AJK79" s="883"/>
      <c r="AJL79" s="883"/>
      <c r="AJM79" s="883"/>
      <c r="AJN79" s="883"/>
      <c r="AJO79" s="883"/>
      <c r="AJP79" s="883"/>
      <c r="AJQ79" s="883"/>
      <c r="AJR79" s="883"/>
      <c r="AJS79" s="883"/>
      <c r="AJT79" s="883"/>
      <c r="AJU79" s="883"/>
      <c r="AJV79" s="883"/>
      <c r="AJW79" s="883"/>
      <c r="AJX79" s="883"/>
      <c r="AJY79" s="883"/>
      <c r="AJZ79" s="883"/>
      <c r="AKA79" s="883"/>
      <c r="AKB79" s="883"/>
      <c r="AKC79" s="883"/>
      <c r="AKD79" s="883"/>
      <c r="AKE79" s="883"/>
      <c r="AKF79" s="883"/>
      <c r="AKG79" s="883"/>
      <c r="AKH79" s="883"/>
      <c r="AKI79" s="883"/>
      <c r="AKJ79" s="883"/>
      <c r="AKK79" s="883"/>
      <c r="AKL79" s="883"/>
      <c r="AKM79" s="883"/>
      <c r="AKN79" s="883"/>
      <c r="AKO79" s="883"/>
      <c r="AKP79" s="883"/>
      <c r="AKQ79" s="883"/>
      <c r="AKR79" s="883"/>
      <c r="AKS79" s="883"/>
      <c r="AKT79" s="883"/>
      <c r="AKU79" s="883"/>
      <c r="AKV79" s="883"/>
      <c r="AKW79" s="883"/>
      <c r="AKX79" s="883"/>
      <c r="AKY79" s="883"/>
      <c r="AKZ79" s="883"/>
      <c r="ALA79" s="883"/>
      <c r="ALB79" s="883"/>
      <c r="ALC79" s="883"/>
      <c r="ALD79" s="883"/>
      <c r="ALE79" s="883"/>
      <c r="ALF79" s="883"/>
      <c r="ALG79" s="883"/>
      <c r="ALH79" s="883"/>
      <c r="ALI79" s="883"/>
      <c r="ALJ79" s="883"/>
      <c r="ALK79" s="883"/>
      <c r="ALL79" s="883"/>
      <c r="ALM79" s="883"/>
      <c r="ALN79" s="883"/>
      <c r="ALO79" s="883"/>
      <c r="ALP79" s="883"/>
      <c r="ALQ79" s="883"/>
      <c r="ALR79" s="883"/>
      <c r="ALS79" s="883"/>
      <c r="ALT79" s="883"/>
      <c r="ALU79" s="883"/>
      <c r="ALV79" s="883"/>
      <c r="ALW79" s="883"/>
      <c r="ALX79" s="883"/>
      <c r="ALY79" s="883"/>
      <c r="ALZ79" s="883"/>
      <c r="AMA79" s="883"/>
      <c r="AMB79" s="883"/>
      <c r="AMC79" s="883"/>
      <c r="AMD79" s="883"/>
      <c r="AME79" s="883"/>
      <c r="AMF79" s="883"/>
      <c r="AMG79" s="883"/>
      <c r="AMH79" s="883"/>
      <c r="AMI79" s="883"/>
      <c r="AMJ79" s="883"/>
      <c r="AMK79" s="883"/>
      <c r="AML79" s="883"/>
      <c r="AMM79" s="883"/>
      <c r="AMN79" s="883"/>
      <c r="AMO79" s="883"/>
      <c r="AMP79" s="883"/>
      <c r="AMQ79" s="883"/>
      <c r="AMR79" s="883"/>
      <c r="AMS79" s="883"/>
      <c r="AMT79" s="883"/>
      <c r="AMU79" s="883"/>
      <c r="AMV79" s="883"/>
      <c r="AMW79" s="883"/>
      <c r="AMX79" s="883"/>
      <c r="AMY79" s="883"/>
      <c r="AMZ79" s="883"/>
      <c r="ANA79" s="883"/>
      <c r="ANB79" s="883"/>
      <c r="ANC79" s="883"/>
      <c r="AND79" s="883"/>
      <c r="ANE79" s="883"/>
      <c r="ANF79" s="883"/>
      <c r="ANG79" s="883"/>
      <c r="ANH79" s="883"/>
      <c r="ANI79" s="883"/>
      <c r="ANJ79" s="883"/>
      <c r="ANK79" s="883"/>
      <c r="ANL79" s="883"/>
      <c r="ANM79" s="883"/>
      <c r="ANN79" s="883"/>
      <c r="ANO79" s="883"/>
      <c r="ANP79" s="883"/>
      <c r="ANQ79" s="883"/>
      <c r="ANR79" s="883"/>
      <c r="ANS79" s="883"/>
      <c r="ANT79" s="883"/>
      <c r="ANU79" s="883"/>
      <c r="ANV79" s="883"/>
      <c r="ANW79" s="883"/>
      <c r="ANX79" s="883"/>
      <c r="ANY79" s="883"/>
      <c r="ANZ79" s="883"/>
      <c r="AOA79" s="883"/>
      <c r="AOB79" s="883"/>
      <c r="AOC79" s="883"/>
      <c r="AOD79" s="883"/>
      <c r="AOE79" s="883"/>
      <c r="AOF79" s="883"/>
      <c r="AOG79" s="883"/>
      <c r="AOH79" s="883"/>
      <c r="AOI79" s="883"/>
      <c r="AOJ79" s="883"/>
      <c r="AOK79" s="883"/>
      <c r="AOL79" s="883"/>
      <c r="AOM79" s="883"/>
      <c r="AON79" s="883"/>
      <c r="AOO79" s="883"/>
      <c r="AOP79" s="883"/>
      <c r="AOQ79" s="883"/>
      <c r="AOR79" s="883"/>
      <c r="AOS79" s="883"/>
      <c r="AOT79" s="883"/>
      <c r="AOU79" s="883"/>
      <c r="AOV79" s="883"/>
      <c r="AOW79" s="883"/>
      <c r="AOX79" s="883"/>
      <c r="AOY79" s="883"/>
      <c r="AOZ79" s="883"/>
      <c r="APA79" s="883"/>
      <c r="APB79" s="883"/>
      <c r="APC79" s="883"/>
      <c r="APD79" s="883"/>
      <c r="APE79" s="883"/>
      <c r="APF79" s="883"/>
      <c r="APG79" s="883"/>
      <c r="APH79" s="883"/>
      <c r="API79" s="883"/>
      <c r="APJ79" s="883"/>
      <c r="APK79" s="883"/>
      <c r="APL79" s="883"/>
      <c r="APM79" s="883"/>
      <c r="APN79" s="883"/>
      <c r="APO79" s="883"/>
      <c r="APP79" s="883"/>
      <c r="APQ79" s="883"/>
      <c r="APR79" s="883"/>
      <c r="APS79" s="883"/>
      <c r="APT79" s="883"/>
      <c r="APU79" s="883"/>
      <c r="APV79" s="883"/>
      <c r="APW79" s="883"/>
      <c r="APX79" s="883"/>
      <c r="APY79" s="883"/>
      <c r="APZ79" s="883"/>
      <c r="AQA79" s="883"/>
      <c r="AQB79" s="883"/>
      <c r="AQC79" s="883"/>
      <c r="AQD79" s="883"/>
      <c r="AQE79" s="883"/>
      <c r="AQF79" s="883"/>
      <c r="AQG79" s="883"/>
      <c r="AQH79" s="883"/>
      <c r="AQI79" s="883"/>
      <c r="AQJ79" s="883"/>
      <c r="AQK79" s="883"/>
      <c r="AQL79" s="883"/>
      <c r="AQM79" s="883"/>
      <c r="AQN79" s="883"/>
      <c r="AQO79" s="883"/>
      <c r="AQP79" s="883"/>
      <c r="AQQ79" s="883"/>
      <c r="AQR79" s="883"/>
      <c r="AQS79" s="883"/>
      <c r="AQT79" s="883"/>
      <c r="AQU79" s="883"/>
      <c r="AQV79" s="883"/>
      <c r="AQW79" s="883"/>
      <c r="AQX79" s="883"/>
      <c r="AQY79" s="883"/>
      <c r="AQZ79" s="883"/>
      <c r="ARA79" s="883"/>
      <c r="ARB79" s="883"/>
      <c r="ARC79" s="883"/>
      <c r="ARD79" s="883"/>
      <c r="ARE79" s="883"/>
      <c r="ARF79" s="883"/>
      <c r="ARG79" s="883"/>
      <c r="ARH79" s="883"/>
      <c r="ARI79" s="883"/>
      <c r="ARJ79" s="883"/>
      <c r="ARK79" s="883"/>
      <c r="ARL79" s="883"/>
      <c r="ARM79" s="883"/>
      <c r="ARN79" s="883"/>
      <c r="ARO79" s="883"/>
      <c r="ARP79" s="883"/>
      <c r="ARQ79" s="883"/>
      <c r="ARR79" s="883"/>
      <c r="ARS79" s="883"/>
      <c r="ART79" s="883"/>
      <c r="ARU79" s="883"/>
      <c r="ARV79" s="883"/>
      <c r="ARW79" s="883"/>
      <c r="ARX79" s="883"/>
      <c r="ARY79" s="883"/>
      <c r="ARZ79" s="883"/>
      <c r="ASA79" s="883"/>
      <c r="ASB79" s="883"/>
      <c r="ASC79" s="883"/>
      <c r="ASD79" s="883"/>
      <c r="ASE79" s="883"/>
      <c r="ASF79" s="883"/>
      <c r="ASG79" s="883"/>
      <c r="ASH79" s="883"/>
      <c r="ASI79" s="883"/>
      <c r="ASJ79" s="883"/>
      <c r="ASK79" s="883"/>
      <c r="ASL79" s="883"/>
      <c r="ASM79" s="883"/>
      <c r="ASN79" s="883"/>
      <c r="ASO79" s="883"/>
      <c r="ASP79" s="883"/>
      <c r="ASQ79" s="883"/>
      <c r="ASR79" s="883"/>
      <c r="ASS79" s="883"/>
      <c r="AST79" s="883"/>
      <c r="ASU79" s="883"/>
      <c r="ASV79" s="883"/>
      <c r="ASW79" s="883"/>
      <c r="ASX79" s="883"/>
      <c r="ASY79" s="883"/>
      <c r="ASZ79" s="883"/>
      <c r="ATA79" s="883"/>
      <c r="ATB79" s="883"/>
      <c r="ATC79" s="883"/>
      <c r="ATD79" s="883"/>
      <c r="ATE79" s="883"/>
      <c r="ATF79" s="883"/>
      <c r="ATG79" s="883"/>
      <c r="ATH79" s="883"/>
      <c r="ATI79" s="883"/>
      <c r="ATJ79" s="883"/>
      <c r="ATK79" s="883"/>
      <c r="ATL79" s="883"/>
      <c r="ATM79" s="883"/>
      <c r="ATN79" s="883"/>
      <c r="ATO79" s="883"/>
      <c r="ATP79" s="883"/>
      <c r="ATQ79" s="883"/>
      <c r="ATR79" s="883"/>
      <c r="ATS79" s="883"/>
      <c r="ATT79" s="883"/>
      <c r="ATU79" s="883"/>
      <c r="ATV79" s="883"/>
      <c r="ATW79" s="883"/>
      <c r="ATX79" s="883"/>
      <c r="ATY79" s="883"/>
      <c r="ATZ79" s="883"/>
      <c r="AUA79" s="883"/>
      <c r="AUB79" s="883"/>
      <c r="AUC79" s="883"/>
      <c r="AUD79" s="883"/>
      <c r="AUE79" s="883"/>
      <c r="AUF79" s="883"/>
      <c r="AUG79" s="883"/>
      <c r="AUH79" s="883"/>
      <c r="AUI79" s="883"/>
      <c r="AUJ79" s="883"/>
      <c r="AUK79" s="883"/>
      <c r="AUL79" s="883"/>
      <c r="AUM79" s="883"/>
      <c r="AUN79" s="883"/>
      <c r="AUO79" s="883"/>
      <c r="AUP79" s="883"/>
      <c r="AUQ79" s="883"/>
      <c r="AUR79" s="883"/>
      <c r="AUS79" s="883"/>
      <c r="AUT79" s="883"/>
      <c r="AUU79" s="883"/>
      <c r="AUV79" s="883"/>
      <c r="AUW79" s="883"/>
      <c r="AUX79" s="883"/>
      <c r="AUY79" s="883"/>
      <c r="AUZ79" s="883"/>
      <c r="AVA79" s="883"/>
      <c r="AVB79" s="883"/>
      <c r="AVC79" s="883"/>
      <c r="AVD79" s="883"/>
      <c r="AVE79" s="883"/>
      <c r="AVF79" s="883"/>
      <c r="AVG79" s="883"/>
      <c r="AVH79" s="883"/>
      <c r="AVI79" s="883"/>
      <c r="AVJ79" s="883"/>
      <c r="AVK79" s="883"/>
      <c r="AVL79" s="883"/>
      <c r="AVM79" s="883"/>
      <c r="AVN79" s="883"/>
      <c r="AVO79" s="883"/>
      <c r="AVP79" s="883"/>
      <c r="AVQ79" s="883"/>
      <c r="AVR79" s="883"/>
      <c r="AVS79" s="883"/>
      <c r="AVT79" s="883"/>
      <c r="AVU79" s="883"/>
      <c r="AVV79" s="883"/>
      <c r="AVW79" s="883"/>
      <c r="AVX79" s="883"/>
      <c r="AVY79" s="883"/>
      <c r="AVZ79" s="883"/>
      <c r="AWA79" s="883"/>
      <c r="AWB79" s="883"/>
      <c r="AWC79" s="883"/>
      <c r="AWD79" s="883"/>
      <c r="AWE79" s="883"/>
      <c r="AWF79" s="883"/>
      <c r="AWG79" s="883"/>
      <c r="AWH79" s="883"/>
      <c r="AWI79" s="883"/>
      <c r="AWJ79" s="883"/>
      <c r="AWK79" s="883"/>
      <c r="AWL79" s="883"/>
      <c r="AWM79" s="883"/>
      <c r="AWN79" s="883"/>
      <c r="AWO79" s="883"/>
      <c r="AWP79" s="883"/>
      <c r="AWQ79" s="883"/>
      <c r="AWR79" s="883"/>
      <c r="AWS79" s="883"/>
      <c r="AWT79" s="883"/>
      <c r="AWU79" s="883"/>
      <c r="AWV79" s="883"/>
      <c r="AWW79" s="883"/>
      <c r="AWX79" s="883"/>
      <c r="AWY79" s="883"/>
      <c r="AWZ79" s="883"/>
      <c r="AXA79" s="883"/>
      <c r="AXB79" s="883"/>
      <c r="AXC79" s="883"/>
      <c r="AXD79" s="883"/>
      <c r="AXE79" s="883"/>
      <c r="AXF79" s="883"/>
      <c r="AXG79" s="883"/>
      <c r="AXH79" s="883"/>
      <c r="AXI79" s="883"/>
      <c r="AXJ79" s="883"/>
      <c r="AXK79" s="883"/>
      <c r="AXL79" s="883"/>
      <c r="AXM79" s="883"/>
      <c r="AXN79" s="883"/>
      <c r="AXO79" s="883"/>
      <c r="AXP79" s="883"/>
      <c r="AXQ79" s="883"/>
      <c r="AXR79" s="883"/>
      <c r="AXS79" s="883"/>
      <c r="AXT79" s="883"/>
      <c r="AXU79" s="883"/>
      <c r="AXV79" s="883"/>
      <c r="AXW79" s="883"/>
      <c r="AXX79" s="883"/>
      <c r="AXY79" s="883"/>
      <c r="AXZ79" s="883"/>
      <c r="AYA79" s="883"/>
      <c r="AYB79" s="883"/>
      <c r="AYC79" s="883"/>
      <c r="AYD79" s="883"/>
      <c r="AYE79" s="883"/>
      <c r="AYF79" s="883"/>
      <c r="AYG79" s="883"/>
      <c r="AYH79" s="883"/>
      <c r="AYI79" s="883"/>
      <c r="AYJ79" s="883"/>
      <c r="AYK79" s="883"/>
      <c r="AYL79" s="883"/>
      <c r="AYM79" s="883"/>
      <c r="AYN79" s="883"/>
      <c r="AYO79" s="883"/>
      <c r="AYP79" s="883"/>
      <c r="AYQ79" s="883"/>
      <c r="AYR79" s="883"/>
      <c r="AYS79" s="883"/>
      <c r="AYT79" s="883"/>
      <c r="AYU79" s="883"/>
      <c r="AYV79" s="883"/>
      <c r="AYW79" s="883"/>
      <c r="AYX79" s="883"/>
      <c r="AYY79" s="883"/>
      <c r="AYZ79" s="883"/>
      <c r="AZA79" s="883"/>
      <c r="AZB79" s="883"/>
      <c r="AZC79" s="883"/>
      <c r="AZD79" s="883"/>
      <c r="AZE79" s="883"/>
      <c r="AZF79" s="883"/>
      <c r="AZG79" s="883"/>
      <c r="AZH79" s="883"/>
      <c r="AZI79" s="883"/>
      <c r="AZJ79" s="883"/>
      <c r="AZK79" s="883"/>
      <c r="AZL79" s="883"/>
      <c r="AZM79" s="883"/>
      <c r="AZN79" s="883"/>
      <c r="AZO79" s="883"/>
      <c r="AZP79" s="883"/>
      <c r="AZQ79" s="883"/>
      <c r="AZR79" s="883"/>
      <c r="AZS79" s="883"/>
      <c r="AZT79" s="883"/>
      <c r="AZU79" s="883"/>
      <c r="AZV79" s="883"/>
      <c r="AZW79" s="883"/>
      <c r="AZX79" s="883"/>
      <c r="AZY79" s="883"/>
      <c r="AZZ79" s="883"/>
      <c r="BAA79" s="883"/>
      <c r="BAB79" s="883"/>
      <c r="BAC79" s="883"/>
      <c r="BAD79" s="883"/>
      <c r="BAE79" s="883"/>
      <c r="BAF79" s="883"/>
      <c r="BAG79" s="883"/>
      <c r="BAH79" s="883"/>
      <c r="BAI79" s="883"/>
      <c r="BAJ79" s="883"/>
      <c r="BAK79" s="883"/>
      <c r="BAL79" s="883"/>
      <c r="BAM79" s="883"/>
      <c r="BAN79" s="883"/>
      <c r="BAO79" s="883"/>
      <c r="BAP79" s="883"/>
      <c r="BAQ79" s="883"/>
      <c r="BAR79" s="883"/>
      <c r="BAS79" s="883"/>
      <c r="BAT79" s="883"/>
      <c r="BAU79" s="883"/>
      <c r="BAV79" s="883"/>
      <c r="BAW79" s="883"/>
      <c r="BAX79" s="883"/>
      <c r="BAY79" s="883"/>
      <c r="BAZ79" s="883"/>
      <c r="BBA79" s="883"/>
      <c r="BBB79" s="883"/>
      <c r="BBC79" s="883"/>
      <c r="BBD79" s="883"/>
      <c r="BBE79" s="883"/>
      <c r="BBF79" s="883"/>
      <c r="BBG79" s="883"/>
      <c r="BBH79" s="883"/>
      <c r="BBI79" s="883"/>
      <c r="BBJ79" s="883"/>
      <c r="BBK79" s="883"/>
      <c r="BBL79" s="883"/>
      <c r="BBM79" s="883"/>
      <c r="BBN79" s="883"/>
      <c r="BBO79" s="883"/>
      <c r="BBP79" s="883"/>
      <c r="BBQ79" s="883"/>
      <c r="BBR79" s="883"/>
      <c r="BBS79" s="883"/>
      <c r="BBT79" s="883"/>
      <c r="BBU79" s="883"/>
      <c r="BBV79" s="883"/>
      <c r="BBW79" s="883"/>
      <c r="BBX79" s="883"/>
      <c r="BBY79" s="883"/>
      <c r="BBZ79" s="883"/>
      <c r="BCA79" s="883"/>
      <c r="BCB79" s="883"/>
      <c r="BCC79" s="883"/>
      <c r="BCD79" s="883"/>
      <c r="BCE79" s="883"/>
      <c r="BCF79" s="883"/>
      <c r="BCG79" s="883"/>
      <c r="BCH79" s="883"/>
      <c r="BCI79" s="883"/>
      <c r="BCJ79" s="883"/>
      <c r="BCK79" s="883"/>
      <c r="BCL79" s="883"/>
      <c r="BCM79" s="883"/>
      <c r="BCN79" s="883"/>
      <c r="BCO79" s="883"/>
      <c r="BCP79" s="883"/>
      <c r="BCQ79" s="883"/>
      <c r="BCR79" s="883"/>
      <c r="BCS79" s="883"/>
      <c r="BCT79" s="883"/>
      <c r="BCU79" s="883"/>
      <c r="BCV79" s="883"/>
      <c r="BCW79" s="883"/>
      <c r="BCX79" s="883"/>
      <c r="BCY79" s="883"/>
      <c r="BCZ79" s="883"/>
      <c r="BDA79" s="883"/>
      <c r="BDB79" s="883"/>
      <c r="BDC79" s="883"/>
      <c r="BDD79" s="883"/>
      <c r="BDE79" s="883"/>
      <c r="BDF79" s="883"/>
      <c r="BDG79" s="883"/>
      <c r="BDH79" s="883"/>
      <c r="BDI79" s="883"/>
      <c r="BDJ79" s="883"/>
      <c r="BDK79" s="883"/>
      <c r="BDL79" s="883"/>
      <c r="BDM79" s="883"/>
      <c r="BDN79" s="883"/>
      <c r="BDO79" s="883"/>
      <c r="BDP79" s="883"/>
      <c r="BDQ79" s="883"/>
      <c r="BDR79" s="883"/>
      <c r="BDS79" s="883"/>
      <c r="BDT79" s="883"/>
      <c r="BDU79" s="883"/>
      <c r="BDV79" s="883"/>
      <c r="BDW79" s="883"/>
      <c r="BDX79" s="883"/>
      <c r="BDY79" s="883"/>
      <c r="BDZ79" s="883"/>
      <c r="BEA79" s="883"/>
      <c r="BEB79" s="883"/>
      <c r="BEC79" s="883"/>
      <c r="BED79" s="883"/>
      <c r="BEE79" s="883"/>
      <c r="BEF79" s="883"/>
      <c r="BEG79" s="883"/>
      <c r="BEH79" s="883"/>
      <c r="BEI79" s="883"/>
      <c r="BEJ79" s="883"/>
      <c r="BEK79" s="883"/>
      <c r="BEL79" s="883"/>
      <c r="BEM79" s="883"/>
      <c r="BEN79" s="883"/>
      <c r="BEO79" s="883"/>
      <c r="BEP79" s="883"/>
      <c r="BEQ79" s="883"/>
      <c r="BER79" s="883"/>
      <c r="BES79" s="883"/>
      <c r="BET79" s="883"/>
      <c r="BEU79" s="883"/>
      <c r="BEV79" s="883"/>
      <c r="BEW79" s="883"/>
      <c r="BEX79" s="883"/>
      <c r="BEY79" s="883"/>
      <c r="BEZ79" s="883"/>
      <c r="BFA79" s="883"/>
      <c r="BFB79" s="883"/>
      <c r="BFC79" s="883"/>
      <c r="BFD79" s="883"/>
      <c r="BFE79" s="883"/>
      <c r="BFF79" s="883"/>
      <c r="BFG79" s="883"/>
      <c r="BFH79" s="883"/>
      <c r="BFI79" s="883"/>
      <c r="BFJ79" s="883"/>
      <c r="BFK79" s="883"/>
      <c r="BFL79" s="883"/>
      <c r="BFM79" s="883"/>
      <c r="BFN79" s="883"/>
      <c r="BFO79" s="883"/>
      <c r="BFP79" s="883"/>
      <c r="BFQ79" s="883"/>
      <c r="BFR79" s="883"/>
      <c r="BFS79" s="883"/>
      <c r="BFT79" s="883"/>
      <c r="BFU79" s="883"/>
      <c r="BFV79" s="883"/>
      <c r="BFW79" s="883"/>
      <c r="BFX79" s="883"/>
      <c r="BFY79" s="883"/>
      <c r="BFZ79" s="883"/>
      <c r="BGA79" s="883"/>
      <c r="BGB79" s="883"/>
      <c r="BGC79" s="883"/>
      <c r="BGD79" s="883"/>
      <c r="BGE79" s="883"/>
      <c r="BGF79" s="883"/>
      <c r="BGG79" s="883"/>
      <c r="BGH79" s="883"/>
      <c r="BGI79" s="883"/>
      <c r="BGJ79" s="883"/>
      <c r="BGK79" s="883"/>
      <c r="BGL79" s="883"/>
      <c r="BGM79" s="883"/>
      <c r="BGN79" s="883"/>
      <c r="BGO79" s="883"/>
      <c r="BGP79" s="883"/>
      <c r="BGQ79" s="883"/>
      <c r="BGR79" s="883"/>
      <c r="BGS79" s="883"/>
      <c r="BGT79" s="883"/>
      <c r="BGU79" s="883"/>
      <c r="BGV79" s="883"/>
      <c r="BGW79" s="883"/>
      <c r="BGX79" s="883"/>
      <c r="BGY79" s="883"/>
      <c r="BGZ79" s="883"/>
      <c r="BHA79" s="883"/>
      <c r="BHB79" s="883"/>
      <c r="BHC79" s="883"/>
      <c r="BHD79" s="883"/>
      <c r="BHE79" s="883"/>
      <c r="BHF79" s="883"/>
      <c r="BHG79" s="883"/>
      <c r="BHH79" s="883"/>
      <c r="BHI79" s="883"/>
      <c r="BHJ79" s="883"/>
      <c r="BHK79" s="883"/>
      <c r="BHL79" s="883"/>
      <c r="BHM79" s="883"/>
      <c r="BHN79" s="883"/>
      <c r="BHO79" s="883"/>
      <c r="BHP79" s="883"/>
      <c r="BHQ79" s="883"/>
      <c r="BHR79" s="883"/>
      <c r="BHS79" s="883"/>
      <c r="BHT79" s="883"/>
      <c r="BHU79" s="883"/>
      <c r="BHV79" s="883"/>
      <c r="BHW79" s="883"/>
      <c r="BHX79" s="883"/>
      <c r="BHY79" s="883"/>
      <c r="BHZ79" s="883"/>
      <c r="BIA79" s="883"/>
      <c r="BIB79" s="883"/>
      <c r="BIC79" s="883"/>
      <c r="BID79" s="883"/>
      <c r="BIE79" s="883"/>
      <c r="BIF79" s="883"/>
      <c r="BIG79" s="883"/>
      <c r="BIH79" s="883"/>
      <c r="BII79" s="883"/>
      <c r="BIJ79" s="883"/>
      <c r="BIK79" s="883"/>
      <c r="BIL79" s="883"/>
      <c r="BIM79" s="883"/>
      <c r="BIN79" s="883"/>
      <c r="BIO79" s="883"/>
      <c r="BIP79" s="883"/>
      <c r="BIQ79" s="883"/>
      <c r="BIR79" s="883"/>
      <c r="BIS79" s="883"/>
      <c r="BIT79" s="883"/>
      <c r="BIU79" s="883"/>
      <c r="BIV79" s="883"/>
      <c r="BIW79" s="883"/>
      <c r="BIX79" s="883"/>
      <c r="BIY79" s="883"/>
      <c r="BIZ79" s="883"/>
      <c r="BJA79" s="883"/>
      <c r="BJB79" s="883"/>
      <c r="BJC79" s="883"/>
      <c r="BJD79" s="883"/>
      <c r="BJE79" s="883"/>
      <c r="BJF79" s="883"/>
      <c r="BJG79" s="883"/>
      <c r="BJH79" s="883"/>
      <c r="BJI79" s="883"/>
      <c r="BJJ79" s="883"/>
      <c r="BJK79" s="883"/>
      <c r="BJL79" s="883"/>
      <c r="BJM79" s="883"/>
      <c r="BJN79" s="883"/>
      <c r="BJO79" s="883"/>
      <c r="BJP79" s="883"/>
      <c r="BJQ79" s="883"/>
      <c r="BJR79" s="883"/>
      <c r="BJS79" s="883"/>
      <c r="BJT79" s="883"/>
      <c r="BJU79" s="883"/>
      <c r="BJV79" s="883"/>
      <c r="BJW79" s="883"/>
      <c r="BJX79" s="883"/>
      <c r="BJY79" s="883"/>
      <c r="BJZ79" s="883"/>
      <c r="BKA79" s="883"/>
      <c r="BKB79" s="883"/>
      <c r="BKC79" s="883"/>
      <c r="BKD79" s="883"/>
      <c r="BKE79" s="883"/>
      <c r="BKF79" s="883"/>
      <c r="BKG79" s="883"/>
      <c r="BKH79" s="883"/>
      <c r="BKI79" s="883"/>
      <c r="BKJ79" s="883"/>
      <c r="BKK79" s="883"/>
      <c r="BKL79" s="883"/>
      <c r="BKM79" s="883"/>
      <c r="BKN79" s="883"/>
      <c r="BKO79" s="883"/>
      <c r="BKP79" s="883"/>
      <c r="BKQ79" s="883"/>
      <c r="BKR79" s="883"/>
      <c r="BKS79" s="883"/>
      <c r="BKT79" s="883"/>
      <c r="BKU79" s="883"/>
      <c r="BKV79" s="883"/>
      <c r="BKW79" s="883"/>
      <c r="BKX79" s="883"/>
      <c r="BKY79" s="883"/>
      <c r="BKZ79" s="883"/>
      <c r="BLA79" s="883"/>
      <c r="BLB79" s="883"/>
      <c r="BLC79" s="883"/>
      <c r="BLD79" s="883"/>
      <c r="BLE79" s="883"/>
      <c r="BLF79" s="883"/>
      <c r="BLG79" s="883"/>
      <c r="BLH79" s="883"/>
      <c r="BLI79" s="883"/>
      <c r="BLJ79" s="883"/>
      <c r="BLK79" s="883"/>
      <c r="BLL79" s="883"/>
      <c r="BLM79" s="883"/>
      <c r="BLN79" s="883"/>
      <c r="BLO79" s="883"/>
      <c r="BLP79" s="883"/>
      <c r="BLQ79" s="883"/>
      <c r="BLR79" s="883"/>
      <c r="BLS79" s="883"/>
      <c r="BLT79" s="883"/>
      <c r="BLU79" s="883"/>
      <c r="BLV79" s="883"/>
      <c r="BLW79" s="883"/>
      <c r="BLX79" s="883"/>
      <c r="BLY79" s="883"/>
      <c r="BLZ79" s="883"/>
      <c r="BMA79" s="883"/>
      <c r="BMB79" s="883"/>
      <c r="BMC79" s="883"/>
      <c r="BMD79" s="883"/>
      <c r="BME79" s="883"/>
      <c r="BMF79" s="883"/>
      <c r="BMG79" s="883"/>
      <c r="BMH79" s="883"/>
      <c r="BMI79" s="883"/>
      <c r="BMJ79" s="883"/>
      <c r="BMK79" s="883"/>
      <c r="BML79" s="883"/>
      <c r="BMM79" s="883"/>
      <c r="BMN79" s="883"/>
      <c r="BMO79" s="883"/>
      <c r="BMP79" s="883"/>
      <c r="BMQ79" s="883"/>
      <c r="BMR79" s="883"/>
      <c r="BMS79" s="883"/>
      <c r="BMT79" s="883"/>
      <c r="BMU79" s="883"/>
      <c r="BMV79" s="883"/>
      <c r="BMW79" s="883"/>
      <c r="BMX79" s="883"/>
      <c r="BMY79" s="883"/>
      <c r="BMZ79" s="883"/>
      <c r="BNA79" s="883"/>
      <c r="BNB79" s="883"/>
      <c r="BNC79" s="883"/>
      <c r="BND79" s="883"/>
      <c r="BNE79" s="883"/>
      <c r="BNF79" s="883"/>
      <c r="BNG79" s="883"/>
      <c r="BNH79" s="883"/>
      <c r="BNI79" s="883"/>
      <c r="BNJ79" s="883"/>
      <c r="BNK79" s="883"/>
      <c r="BNL79" s="883"/>
      <c r="BNM79" s="883"/>
      <c r="BNN79" s="883"/>
      <c r="BNO79" s="883"/>
      <c r="BNP79" s="883"/>
      <c r="BNQ79" s="883"/>
      <c r="BNR79" s="883"/>
      <c r="BNS79" s="883"/>
      <c r="BNT79" s="883"/>
      <c r="BNU79" s="883"/>
      <c r="BNV79" s="883"/>
      <c r="BNW79" s="883"/>
      <c r="BNX79" s="883"/>
      <c r="BNY79" s="883"/>
      <c r="BNZ79" s="883"/>
      <c r="BOA79" s="883"/>
      <c r="BOB79" s="883"/>
      <c r="BOC79" s="883"/>
      <c r="BOD79" s="883"/>
      <c r="BOE79" s="883"/>
      <c r="BOF79" s="883"/>
      <c r="BOG79" s="883"/>
      <c r="BOH79" s="883"/>
      <c r="BOI79" s="883"/>
      <c r="BOJ79" s="883"/>
      <c r="BOK79" s="883"/>
      <c r="BOL79" s="883"/>
      <c r="BOM79" s="883"/>
      <c r="BON79" s="883"/>
      <c r="BOO79" s="883"/>
      <c r="BOP79" s="883"/>
      <c r="BOQ79" s="883"/>
      <c r="BOR79" s="883"/>
      <c r="BOS79" s="883"/>
      <c r="BOT79" s="883"/>
      <c r="BOU79" s="883"/>
      <c r="BOV79" s="883"/>
      <c r="BOW79" s="883"/>
      <c r="BOX79" s="883"/>
      <c r="BOY79" s="883"/>
      <c r="BOZ79" s="883"/>
      <c r="BPA79" s="883"/>
      <c r="BPB79" s="883"/>
      <c r="BPC79" s="883"/>
      <c r="BPD79" s="883"/>
      <c r="BPE79" s="883"/>
      <c r="BPF79" s="883"/>
      <c r="BPG79" s="883"/>
      <c r="BPH79" s="883"/>
      <c r="BPI79" s="883"/>
      <c r="BPJ79" s="883"/>
      <c r="BPK79" s="883"/>
      <c r="BPL79" s="883"/>
      <c r="BPM79" s="883"/>
      <c r="BPN79" s="883"/>
      <c r="BPO79" s="883"/>
      <c r="BPP79" s="883"/>
      <c r="BPQ79" s="883"/>
      <c r="BPR79" s="883"/>
      <c r="BPS79" s="883"/>
      <c r="BPT79" s="883"/>
      <c r="BPU79" s="883"/>
      <c r="BPV79" s="883"/>
      <c r="BPW79" s="883"/>
      <c r="BPX79" s="883"/>
      <c r="BPY79" s="883"/>
      <c r="BPZ79" s="883"/>
      <c r="BQA79" s="883"/>
      <c r="BQB79" s="883"/>
      <c r="BQC79" s="883"/>
      <c r="BQD79" s="883"/>
      <c r="BQE79" s="883"/>
      <c r="BQF79" s="883"/>
      <c r="BQG79" s="883"/>
      <c r="BQH79" s="883"/>
      <c r="BQI79" s="883"/>
      <c r="BQJ79" s="883"/>
      <c r="BQK79" s="883"/>
      <c r="BQL79" s="883"/>
      <c r="BQM79" s="883"/>
      <c r="BQN79" s="883"/>
      <c r="BQO79" s="883"/>
      <c r="BQP79" s="883"/>
      <c r="BQQ79" s="883"/>
      <c r="BQR79" s="883"/>
      <c r="BQS79" s="883"/>
      <c r="BQT79" s="883"/>
      <c r="BQU79" s="883"/>
      <c r="BQV79" s="883"/>
      <c r="BQW79" s="883"/>
      <c r="BQX79" s="883"/>
      <c r="BQY79" s="883"/>
      <c r="BQZ79" s="883"/>
      <c r="BRA79" s="883"/>
      <c r="BRB79" s="883"/>
      <c r="BRC79" s="883"/>
      <c r="BRD79" s="883"/>
      <c r="BRE79" s="883"/>
      <c r="BRF79" s="883"/>
      <c r="BRG79" s="883"/>
      <c r="BRH79" s="883"/>
      <c r="BRI79" s="883"/>
      <c r="BRJ79" s="883"/>
      <c r="BRK79" s="883"/>
      <c r="BRL79" s="883"/>
      <c r="BRM79" s="883"/>
      <c r="BRN79" s="883"/>
      <c r="BRO79" s="883"/>
      <c r="BRP79" s="883"/>
      <c r="BRQ79" s="883"/>
      <c r="BRR79" s="883"/>
      <c r="BRS79" s="883"/>
      <c r="BRT79" s="883"/>
      <c r="BRU79" s="883"/>
      <c r="BRV79" s="883"/>
      <c r="BRW79" s="883"/>
      <c r="BRX79" s="883"/>
      <c r="BRY79" s="883"/>
      <c r="BRZ79" s="883"/>
      <c r="BSA79" s="883"/>
      <c r="BSB79" s="883"/>
      <c r="BSC79" s="883"/>
      <c r="BSD79" s="883"/>
      <c r="BSE79" s="883"/>
      <c r="BSF79" s="883"/>
      <c r="BSG79" s="883"/>
      <c r="BSH79" s="883"/>
      <c r="BSI79" s="883"/>
      <c r="BSJ79" s="883"/>
      <c r="BSK79" s="883"/>
      <c r="BSL79" s="883"/>
      <c r="BSM79" s="883"/>
      <c r="BSN79" s="883"/>
      <c r="BSO79" s="883"/>
      <c r="BSP79" s="883"/>
      <c r="BSQ79" s="883"/>
      <c r="BSR79" s="883"/>
      <c r="BSS79" s="883"/>
      <c r="BST79" s="883"/>
      <c r="BSU79" s="883"/>
      <c r="BSV79" s="883"/>
      <c r="BSW79" s="883"/>
      <c r="BSX79" s="883"/>
      <c r="BSY79" s="883"/>
      <c r="BSZ79" s="883"/>
      <c r="BTA79" s="883"/>
      <c r="BTB79" s="883"/>
      <c r="BTC79" s="883"/>
      <c r="BTD79" s="883"/>
      <c r="BTE79" s="883"/>
      <c r="BTF79" s="883"/>
      <c r="BTG79" s="883"/>
      <c r="BTH79" s="883"/>
      <c r="BTI79" s="883"/>
      <c r="BTJ79" s="883"/>
      <c r="BTK79" s="883"/>
      <c r="BTL79" s="883"/>
      <c r="BTM79" s="883"/>
      <c r="BTN79" s="883"/>
      <c r="BTO79" s="883"/>
      <c r="BTP79" s="883"/>
      <c r="BTQ79" s="883"/>
      <c r="BTR79" s="883"/>
      <c r="BTS79" s="883"/>
      <c r="BTT79" s="883"/>
      <c r="BTU79" s="883"/>
      <c r="BTV79" s="883"/>
      <c r="BTW79" s="883"/>
      <c r="BTX79" s="883"/>
      <c r="BTY79" s="883"/>
      <c r="BTZ79" s="883"/>
      <c r="BUA79" s="883"/>
      <c r="BUB79" s="883"/>
      <c r="BUC79" s="883"/>
      <c r="BUD79" s="883"/>
      <c r="BUE79" s="883"/>
      <c r="BUF79" s="883"/>
      <c r="BUG79" s="883"/>
      <c r="BUH79" s="883"/>
      <c r="BUI79" s="883"/>
      <c r="BUJ79" s="883"/>
      <c r="BUK79" s="883"/>
      <c r="BUL79" s="883"/>
      <c r="BUM79" s="883"/>
      <c r="BUN79" s="883"/>
      <c r="BUO79" s="883"/>
      <c r="BUP79" s="883"/>
      <c r="BUQ79" s="883"/>
      <c r="BUR79" s="883"/>
      <c r="BUS79" s="883"/>
      <c r="BUT79" s="883"/>
      <c r="BUU79" s="883"/>
      <c r="BUV79" s="883"/>
      <c r="BUW79" s="883"/>
      <c r="BUX79" s="883"/>
      <c r="BUY79" s="883"/>
      <c r="BUZ79" s="883"/>
      <c r="BVA79" s="883"/>
      <c r="BVB79" s="883"/>
      <c r="BVC79" s="883"/>
      <c r="BVD79" s="883"/>
      <c r="BVE79" s="883"/>
      <c r="BVF79" s="883"/>
      <c r="BVG79" s="883"/>
      <c r="BVH79" s="883"/>
      <c r="BVI79" s="883"/>
      <c r="BVJ79" s="883"/>
      <c r="BVK79" s="883"/>
      <c r="BVL79" s="883"/>
      <c r="BVM79" s="883"/>
      <c r="BVN79" s="883"/>
      <c r="BVO79" s="883"/>
      <c r="BVP79" s="883"/>
      <c r="BVQ79" s="883"/>
      <c r="BVR79" s="883"/>
      <c r="BVS79" s="883"/>
      <c r="BVT79" s="883"/>
      <c r="BVU79" s="883"/>
      <c r="BVV79" s="883"/>
      <c r="BVW79" s="883"/>
      <c r="BVX79" s="883"/>
      <c r="BVY79" s="883"/>
      <c r="BVZ79" s="883"/>
      <c r="BWA79" s="883"/>
      <c r="BWB79" s="883"/>
      <c r="BWC79" s="883"/>
      <c r="BWD79" s="883"/>
      <c r="BWE79" s="883"/>
      <c r="BWF79" s="883"/>
      <c r="BWG79" s="883"/>
      <c r="BWH79" s="883"/>
      <c r="BWI79" s="883"/>
      <c r="BWJ79" s="883"/>
      <c r="BWK79" s="883"/>
      <c r="BWL79" s="883"/>
      <c r="BWM79" s="883"/>
      <c r="BWN79" s="883"/>
      <c r="BWO79" s="883"/>
      <c r="BWP79" s="883"/>
      <c r="BWQ79" s="883"/>
      <c r="BWR79" s="883"/>
      <c r="BWS79" s="883"/>
      <c r="BWT79" s="883"/>
      <c r="BWU79" s="883"/>
      <c r="BWV79" s="883"/>
      <c r="BWW79" s="883"/>
      <c r="BWX79" s="883"/>
      <c r="BWY79" s="883"/>
      <c r="BWZ79" s="883"/>
      <c r="BXA79" s="883"/>
      <c r="BXB79" s="883"/>
      <c r="BXC79" s="883"/>
      <c r="BXD79" s="883"/>
      <c r="BXE79" s="883"/>
      <c r="BXF79" s="883"/>
      <c r="BXG79" s="883"/>
      <c r="BXH79" s="883"/>
      <c r="BXI79" s="883"/>
      <c r="BXJ79" s="883"/>
      <c r="BXK79" s="883"/>
      <c r="BXL79" s="883"/>
      <c r="BXM79" s="883"/>
      <c r="BXN79" s="883"/>
      <c r="BXO79" s="883"/>
      <c r="BXP79" s="883"/>
      <c r="BXQ79" s="883"/>
      <c r="BXR79" s="883"/>
      <c r="BXS79" s="883"/>
      <c r="BXT79" s="883"/>
      <c r="BXU79" s="883"/>
      <c r="BXV79" s="883"/>
      <c r="BXW79" s="883"/>
      <c r="BXX79" s="883"/>
      <c r="BXY79" s="883"/>
      <c r="BXZ79" s="883"/>
      <c r="BYA79" s="883"/>
      <c r="BYB79" s="883"/>
      <c r="BYC79" s="883"/>
      <c r="BYD79" s="883"/>
      <c r="BYE79" s="883"/>
      <c r="BYF79" s="883"/>
      <c r="BYG79" s="883"/>
      <c r="BYH79" s="883"/>
      <c r="BYI79" s="883"/>
      <c r="BYJ79" s="883"/>
      <c r="BYK79" s="883"/>
      <c r="BYL79" s="883"/>
      <c r="BYM79" s="883"/>
      <c r="BYN79" s="883"/>
      <c r="BYO79" s="883"/>
      <c r="BYP79" s="883"/>
      <c r="BYQ79" s="883"/>
      <c r="BYR79" s="883"/>
      <c r="BYS79" s="883"/>
      <c r="BYT79" s="883"/>
      <c r="BYU79" s="883"/>
      <c r="BYV79" s="883"/>
      <c r="BYW79" s="883"/>
      <c r="BYX79" s="883"/>
      <c r="BYY79" s="883"/>
      <c r="BYZ79" s="883"/>
      <c r="BZA79" s="883"/>
      <c r="BZB79" s="883"/>
      <c r="BZC79" s="883"/>
      <c r="BZD79" s="883"/>
      <c r="BZE79" s="883"/>
      <c r="BZF79" s="883"/>
      <c r="BZG79" s="883"/>
      <c r="BZH79" s="883"/>
      <c r="BZI79" s="883"/>
      <c r="BZJ79" s="883"/>
      <c r="BZK79" s="883"/>
      <c r="BZL79" s="883"/>
      <c r="BZM79" s="883"/>
      <c r="BZN79" s="883"/>
      <c r="BZO79" s="883"/>
      <c r="BZP79" s="883"/>
      <c r="BZQ79" s="883"/>
      <c r="BZR79" s="883"/>
      <c r="BZS79" s="883"/>
      <c r="BZT79" s="883"/>
      <c r="BZU79" s="883"/>
      <c r="BZV79" s="883"/>
      <c r="BZW79" s="883"/>
      <c r="BZX79" s="883"/>
      <c r="BZY79" s="883"/>
      <c r="BZZ79" s="883"/>
      <c r="CAA79" s="883"/>
      <c r="CAB79" s="883"/>
      <c r="CAC79" s="883"/>
      <c r="CAD79" s="883"/>
      <c r="CAE79" s="883"/>
      <c r="CAF79" s="883"/>
      <c r="CAG79" s="883"/>
      <c r="CAH79" s="883"/>
      <c r="CAI79" s="883"/>
      <c r="CAJ79" s="883"/>
      <c r="CAK79" s="883"/>
      <c r="CAL79" s="883"/>
      <c r="CAM79" s="883"/>
      <c r="CAN79" s="883"/>
      <c r="CAO79" s="883"/>
      <c r="CAP79" s="883"/>
      <c r="CAQ79" s="883"/>
      <c r="CAR79" s="883"/>
      <c r="CAS79" s="883"/>
      <c r="CAT79" s="883"/>
      <c r="CAU79" s="883"/>
      <c r="CAV79" s="883"/>
      <c r="CAW79" s="883"/>
      <c r="CAX79" s="883"/>
      <c r="CAY79" s="883"/>
      <c r="CAZ79" s="883"/>
      <c r="CBA79" s="883"/>
      <c r="CBB79" s="883"/>
      <c r="CBC79" s="883"/>
      <c r="CBD79" s="883"/>
      <c r="CBE79" s="883"/>
      <c r="CBF79" s="883"/>
      <c r="CBG79" s="883"/>
      <c r="CBH79" s="883"/>
      <c r="CBI79" s="883"/>
      <c r="CBJ79" s="883"/>
      <c r="CBK79" s="883"/>
      <c r="CBL79" s="883"/>
      <c r="CBM79" s="883"/>
      <c r="CBN79" s="883"/>
      <c r="CBO79" s="883"/>
      <c r="CBP79" s="883"/>
      <c r="CBQ79" s="883"/>
      <c r="CBR79" s="883"/>
      <c r="CBS79" s="883"/>
      <c r="CBT79" s="883"/>
      <c r="CBU79" s="883"/>
      <c r="CBV79" s="883"/>
      <c r="CBW79" s="883"/>
      <c r="CBX79" s="883"/>
      <c r="CBY79" s="883"/>
      <c r="CBZ79" s="883"/>
      <c r="CCA79" s="883"/>
      <c r="CCB79" s="883"/>
      <c r="CCC79" s="883"/>
      <c r="CCD79" s="883"/>
      <c r="CCE79" s="883"/>
      <c r="CCF79" s="883"/>
      <c r="CCG79" s="883"/>
      <c r="CCH79" s="883"/>
      <c r="CCI79" s="883"/>
      <c r="CCJ79" s="883"/>
      <c r="CCK79" s="883"/>
      <c r="CCL79" s="883"/>
      <c r="CCM79" s="883"/>
      <c r="CCN79" s="883"/>
      <c r="CCO79" s="883"/>
      <c r="CCP79" s="883"/>
      <c r="CCQ79" s="883"/>
      <c r="CCR79" s="883"/>
      <c r="CCS79" s="883"/>
      <c r="CCT79" s="883"/>
      <c r="CCU79" s="883"/>
      <c r="CCV79" s="883"/>
      <c r="CCW79" s="883"/>
      <c r="CCX79" s="883"/>
      <c r="CCY79" s="883"/>
      <c r="CCZ79" s="883"/>
      <c r="CDA79" s="883"/>
      <c r="CDB79" s="883"/>
      <c r="CDC79" s="883"/>
      <c r="CDD79" s="883"/>
      <c r="CDE79" s="883"/>
      <c r="CDF79" s="883"/>
      <c r="CDG79" s="883"/>
      <c r="CDH79" s="883"/>
      <c r="CDI79" s="883"/>
      <c r="CDJ79" s="883"/>
      <c r="CDK79" s="883"/>
      <c r="CDL79" s="883"/>
      <c r="CDM79" s="883"/>
      <c r="CDN79" s="883"/>
      <c r="CDO79" s="883"/>
      <c r="CDP79" s="883"/>
      <c r="CDQ79" s="883"/>
      <c r="CDR79" s="883"/>
      <c r="CDS79" s="883"/>
      <c r="CDT79" s="883"/>
      <c r="CDU79" s="883"/>
      <c r="CDV79" s="883"/>
      <c r="CDW79" s="883"/>
      <c r="CDX79" s="883"/>
      <c r="CDY79" s="883"/>
      <c r="CDZ79" s="883"/>
      <c r="CEA79" s="883"/>
      <c r="CEB79" s="883"/>
      <c r="CEC79" s="883"/>
      <c r="CED79" s="883"/>
      <c r="CEE79" s="883"/>
      <c r="CEF79" s="883"/>
      <c r="CEG79" s="883"/>
      <c r="CEH79" s="883"/>
      <c r="CEI79" s="883"/>
      <c r="CEJ79" s="883"/>
      <c r="CEK79" s="883"/>
      <c r="CEL79" s="883"/>
      <c r="CEM79" s="883"/>
      <c r="CEN79" s="883"/>
      <c r="CEO79" s="883"/>
      <c r="CEP79" s="883"/>
      <c r="CEQ79" s="883"/>
      <c r="CER79" s="883"/>
      <c r="CES79" s="883"/>
      <c r="CET79" s="883"/>
      <c r="CEU79" s="883"/>
      <c r="CEV79" s="883"/>
      <c r="CEW79" s="883"/>
      <c r="CEX79" s="883"/>
      <c r="CEY79" s="883"/>
      <c r="CEZ79" s="883"/>
      <c r="CFA79" s="883"/>
      <c r="CFB79" s="883"/>
      <c r="CFC79" s="883"/>
      <c r="CFD79" s="883"/>
      <c r="CFE79" s="883"/>
      <c r="CFF79" s="883"/>
      <c r="CFG79" s="883"/>
      <c r="CFH79" s="883"/>
      <c r="CFI79" s="883"/>
      <c r="CFJ79" s="883"/>
      <c r="CFK79" s="883"/>
      <c r="CFL79" s="883"/>
      <c r="CFM79" s="883"/>
      <c r="CFN79" s="883"/>
      <c r="CFO79" s="883"/>
      <c r="CFP79" s="883"/>
      <c r="CFQ79" s="883"/>
      <c r="CFR79" s="883"/>
      <c r="CFS79" s="883"/>
      <c r="CFT79" s="883"/>
      <c r="CFU79" s="883"/>
      <c r="CFV79" s="883"/>
      <c r="CFW79" s="883"/>
      <c r="CFX79" s="883"/>
      <c r="CFY79" s="883"/>
      <c r="CFZ79" s="883"/>
      <c r="CGA79" s="883"/>
      <c r="CGB79" s="883"/>
      <c r="CGC79" s="883"/>
      <c r="CGD79" s="883"/>
      <c r="CGE79" s="883"/>
      <c r="CGF79" s="883"/>
      <c r="CGG79" s="883"/>
      <c r="CGH79" s="883"/>
      <c r="CGI79" s="883"/>
      <c r="CGJ79" s="883"/>
      <c r="CGK79" s="883"/>
      <c r="CGL79" s="883"/>
      <c r="CGM79" s="883"/>
      <c r="CGN79" s="883"/>
      <c r="CGO79" s="883"/>
      <c r="CGP79" s="883"/>
      <c r="CGQ79" s="883"/>
      <c r="CGR79" s="883"/>
      <c r="CGS79" s="883"/>
      <c r="CGT79" s="883"/>
      <c r="CGU79" s="883"/>
      <c r="CGV79" s="883"/>
      <c r="CGW79" s="883"/>
      <c r="CGX79" s="883"/>
      <c r="CGY79" s="883"/>
      <c r="CGZ79" s="883"/>
      <c r="CHA79" s="883"/>
      <c r="CHB79" s="883"/>
      <c r="CHC79" s="883"/>
      <c r="CHD79" s="883"/>
      <c r="CHE79" s="883"/>
      <c r="CHF79" s="883"/>
      <c r="CHG79" s="883"/>
      <c r="CHH79" s="883"/>
      <c r="CHI79" s="883"/>
      <c r="CHJ79" s="883"/>
      <c r="CHK79" s="883"/>
      <c r="CHL79" s="883"/>
      <c r="CHM79" s="883"/>
      <c r="CHN79" s="883"/>
      <c r="CHO79" s="883"/>
      <c r="CHP79" s="883"/>
      <c r="CHQ79" s="883"/>
      <c r="CHR79" s="883"/>
      <c r="CHS79" s="883"/>
      <c r="CHT79" s="883"/>
      <c r="CHU79" s="883"/>
      <c r="CHV79" s="883"/>
      <c r="CHW79" s="883"/>
      <c r="CHX79" s="883"/>
      <c r="CHY79" s="883"/>
      <c r="CHZ79" s="883"/>
      <c r="CIA79" s="883"/>
      <c r="CIB79" s="883"/>
      <c r="CIC79" s="883"/>
      <c r="CID79" s="883"/>
      <c r="CIE79" s="883"/>
      <c r="CIF79" s="883"/>
      <c r="CIG79" s="883"/>
      <c r="CIH79" s="883"/>
      <c r="CII79" s="883"/>
      <c r="CIJ79" s="883"/>
      <c r="CIK79" s="883"/>
      <c r="CIL79" s="883"/>
      <c r="CIM79" s="883"/>
      <c r="CIN79" s="883"/>
      <c r="CIO79" s="883"/>
      <c r="CIP79" s="883"/>
      <c r="CIQ79" s="883"/>
      <c r="CIR79" s="883"/>
      <c r="CIS79" s="883"/>
      <c r="CIT79" s="883"/>
      <c r="CIU79" s="883"/>
      <c r="CIV79" s="883"/>
      <c r="CIW79" s="883"/>
      <c r="CIX79" s="883"/>
      <c r="CIY79" s="883"/>
      <c r="CIZ79" s="883"/>
      <c r="CJA79" s="883"/>
      <c r="CJB79" s="883"/>
      <c r="CJC79" s="883"/>
      <c r="CJD79" s="883"/>
      <c r="CJE79" s="883"/>
      <c r="CJF79" s="883"/>
      <c r="CJG79" s="883"/>
      <c r="CJH79" s="883"/>
      <c r="CJI79" s="883"/>
      <c r="CJJ79" s="883"/>
      <c r="CJK79" s="883"/>
      <c r="CJL79" s="883"/>
      <c r="CJM79" s="883"/>
      <c r="CJN79" s="883"/>
      <c r="CJO79" s="883"/>
      <c r="CJP79" s="883"/>
      <c r="CJQ79" s="883"/>
      <c r="CJR79" s="883"/>
      <c r="CJS79" s="883"/>
      <c r="CJT79" s="883"/>
      <c r="CJU79" s="883"/>
      <c r="CJV79" s="883"/>
      <c r="CJW79" s="883"/>
      <c r="CJX79" s="883"/>
      <c r="CJY79" s="883"/>
      <c r="CJZ79" s="883"/>
      <c r="CKA79" s="883"/>
      <c r="CKB79" s="883"/>
      <c r="CKC79" s="883"/>
      <c r="CKD79" s="883"/>
      <c r="CKE79" s="883"/>
      <c r="CKF79" s="883"/>
      <c r="CKG79" s="883"/>
      <c r="CKH79" s="883"/>
      <c r="CKI79" s="883"/>
      <c r="CKJ79" s="883"/>
      <c r="CKK79" s="883"/>
      <c r="CKL79" s="883"/>
      <c r="CKM79" s="883"/>
      <c r="CKN79" s="883"/>
      <c r="CKO79" s="883"/>
      <c r="CKP79" s="883"/>
      <c r="CKQ79" s="883"/>
      <c r="CKR79" s="883"/>
      <c r="CKS79" s="883"/>
      <c r="CKT79" s="883"/>
      <c r="CKU79" s="883"/>
      <c r="CKV79" s="883"/>
      <c r="CKW79" s="883"/>
      <c r="CKX79" s="883"/>
      <c r="CKY79" s="883"/>
      <c r="CKZ79" s="883"/>
      <c r="CLA79" s="883"/>
      <c r="CLB79" s="883"/>
      <c r="CLC79" s="883"/>
      <c r="CLD79" s="883"/>
      <c r="CLE79" s="883"/>
      <c r="CLF79" s="883"/>
      <c r="CLG79" s="883"/>
      <c r="CLH79" s="883"/>
      <c r="CLI79" s="883"/>
      <c r="CLJ79" s="883"/>
      <c r="CLK79" s="883"/>
      <c r="CLL79" s="883"/>
      <c r="CLM79" s="883"/>
      <c r="CLN79" s="883"/>
      <c r="CLO79" s="883"/>
      <c r="CLP79" s="883"/>
      <c r="CLQ79" s="883"/>
      <c r="CLR79" s="883"/>
      <c r="CLS79" s="883"/>
      <c r="CLT79" s="883"/>
      <c r="CLU79" s="883"/>
      <c r="CLV79" s="883"/>
      <c r="CLW79" s="883"/>
      <c r="CLX79" s="883"/>
      <c r="CLY79" s="883"/>
      <c r="CLZ79" s="883"/>
      <c r="CMA79" s="883"/>
      <c r="CMB79" s="883"/>
      <c r="CMC79" s="883"/>
      <c r="CMD79" s="883"/>
      <c r="CME79" s="883"/>
      <c r="CMF79" s="883"/>
      <c r="CMG79" s="883"/>
      <c r="CMH79" s="883"/>
      <c r="CMI79" s="883"/>
      <c r="CMJ79" s="883"/>
      <c r="CMK79" s="883"/>
      <c r="CML79" s="883"/>
      <c r="CMM79" s="883"/>
      <c r="CMN79" s="883"/>
      <c r="CMO79" s="883"/>
      <c r="CMP79" s="883"/>
      <c r="CMQ79" s="883"/>
      <c r="CMR79" s="883"/>
      <c r="CMS79" s="883"/>
      <c r="CMT79" s="883"/>
      <c r="CMU79" s="883"/>
      <c r="CMV79" s="883"/>
      <c r="CMW79" s="883"/>
      <c r="CMX79" s="883"/>
      <c r="CMY79" s="883"/>
      <c r="CMZ79" s="883"/>
      <c r="CNA79" s="883"/>
      <c r="CNB79" s="883"/>
      <c r="CNC79" s="883"/>
      <c r="CND79" s="883"/>
      <c r="CNE79" s="883"/>
      <c r="CNF79" s="883"/>
      <c r="CNG79" s="883"/>
      <c r="CNH79" s="883"/>
      <c r="CNI79" s="883"/>
      <c r="CNJ79" s="883"/>
      <c r="CNK79" s="883"/>
      <c r="CNL79" s="883"/>
      <c r="CNM79" s="883"/>
      <c r="CNN79" s="883"/>
      <c r="CNO79" s="883"/>
      <c r="CNP79" s="883"/>
      <c r="CNQ79" s="883"/>
      <c r="CNR79" s="883"/>
      <c r="CNS79" s="883"/>
      <c r="CNT79" s="883"/>
      <c r="CNU79" s="883"/>
      <c r="CNV79" s="883"/>
      <c r="CNW79" s="883"/>
      <c r="CNX79" s="883"/>
      <c r="CNY79" s="883"/>
      <c r="CNZ79" s="883"/>
      <c r="COA79" s="883"/>
      <c r="COB79" s="883"/>
      <c r="COC79" s="883"/>
      <c r="COD79" s="883"/>
      <c r="COE79" s="883"/>
      <c r="COF79" s="883"/>
      <c r="COG79" s="883"/>
      <c r="COH79" s="883"/>
      <c r="COI79" s="883"/>
      <c r="COJ79" s="883"/>
      <c r="COK79" s="883"/>
      <c r="COL79" s="883"/>
      <c r="COM79" s="883"/>
      <c r="CON79" s="883"/>
      <c r="COO79" s="883"/>
      <c r="COP79" s="883"/>
      <c r="COQ79" s="883"/>
      <c r="COR79" s="883"/>
      <c r="COS79" s="883"/>
      <c r="COT79" s="883"/>
      <c r="COU79" s="883"/>
      <c r="COV79" s="883"/>
      <c r="COW79" s="883"/>
      <c r="COX79" s="883"/>
      <c r="COY79" s="883"/>
      <c r="COZ79" s="883"/>
      <c r="CPA79" s="883"/>
      <c r="CPB79" s="883"/>
      <c r="CPC79" s="883"/>
      <c r="CPD79" s="883"/>
      <c r="CPE79" s="883"/>
      <c r="CPF79" s="883"/>
      <c r="CPG79" s="883"/>
      <c r="CPH79" s="883"/>
      <c r="CPI79" s="883"/>
      <c r="CPJ79" s="883"/>
      <c r="CPK79" s="883"/>
      <c r="CPL79" s="883"/>
      <c r="CPM79" s="883"/>
      <c r="CPN79" s="883"/>
      <c r="CPO79" s="883"/>
      <c r="CPP79" s="883"/>
      <c r="CPQ79" s="883"/>
      <c r="CPR79" s="883"/>
      <c r="CPS79" s="883"/>
      <c r="CPT79" s="883"/>
      <c r="CPU79" s="883"/>
      <c r="CPV79" s="883"/>
      <c r="CPW79" s="883"/>
      <c r="CPX79" s="883"/>
      <c r="CPY79" s="883"/>
      <c r="CPZ79" s="883"/>
      <c r="CQA79" s="883"/>
      <c r="CQB79" s="883"/>
      <c r="CQC79" s="883"/>
      <c r="CQD79" s="883"/>
      <c r="CQE79" s="883"/>
      <c r="CQF79" s="883"/>
      <c r="CQG79" s="883"/>
      <c r="CQH79" s="883"/>
      <c r="CQI79" s="883"/>
      <c r="CQJ79" s="883"/>
      <c r="CQK79" s="883"/>
      <c r="CQL79" s="883"/>
      <c r="CQM79" s="883"/>
      <c r="CQN79" s="883"/>
      <c r="CQO79" s="883"/>
      <c r="CQP79" s="883"/>
      <c r="CQQ79" s="883"/>
      <c r="CQR79" s="883"/>
      <c r="CQS79" s="883"/>
      <c r="CQT79" s="883"/>
      <c r="CQU79" s="883"/>
      <c r="CQV79" s="883"/>
      <c r="CQW79" s="883"/>
      <c r="CQX79" s="883"/>
      <c r="CQY79" s="883"/>
      <c r="CQZ79" s="883"/>
      <c r="CRA79" s="883"/>
      <c r="CRB79" s="883"/>
      <c r="CRC79" s="883"/>
      <c r="CRD79" s="883"/>
      <c r="CRE79" s="883"/>
      <c r="CRF79" s="883"/>
      <c r="CRG79" s="883"/>
      <c r="CRH79" s="883"/>
      <c r="CRI79" s="883"/>
      <c r="CRJ79" s="883"/>
      <c r="CRK79" s="883"/>
      <c r="CRL79" s="883"/>
      <c r="CRM79" s="883"/>
      <c r="CRN79" s="883"/>
      <c r="CRO79" s="883"/>
      <c r="CRP79" s="883"/>
      <c r="CRQ79" s="883"/>
      <c r="CRR79" s="883"/>
      <c r="CRS79" s="883"/>
      <c r="CRT79" s="883"/>
      <c r="CRU79" s="883"/>
      <c r="CRV79" s="883"/>
      <c r="CRW79" s="883"/>
      <c r="CRX79" s="883"/>
      <c r="CRY79" s="883"/>
      <c r="CRZ79" s="883"/>
      <c r="CSA79" s="883"/>
      <c r="CSB79" s="883"/>
      <c r="CSC79" s="883"/>
      <c r="CSD79" s="883"/>
      <c r="CSE79" s="883"/>
      <c r="CSF79" s="883"/>
      <c r="CSG79" s="883"/>
      <c r="CSH79" s="883"/>
      <c r="CSI79" s="883"/>
      <c r="CSJ79" s="883"/>
      <c r="CSK79" s="883"/>
      <c r="CSL79" s="883"/>
      <c r="CSM79" s="883"/>
      <c r="CSN79" s="883"/>
      <c r="CSO79" s="883"/>
      <c r="CSP79" s="883"/>
      <c r="CSQ79" s="883"/>
      <c r="CSR79" s="883"/>
      <c r="CSS79" s="883"/>
      <c r="CST79" s="883"/>
      <c r="CSU79" s="883"/>
      <c r="CSV79" s="883"/>
      <c r="CSW79" s="883"/>
      <c r="CSX79" s="883"/>
      <c r="CSY79" s="883"/>
      <c r="CSZ79" s="883"/>
      <c r="CTA79" s="883"/>
      <c r="CTB79" s="883"/>
      <c r="CTC79" s="883"/>
      <c r="CTD79" s="883"/>
      <c r="CTE79" s="883"/>
      <c r="CTF79" s="883"/>
      <c r="CTG79" s="883"/>
      <c r="CTH79" s="883"/>
      <c r="CTI79" s="883"/>
      <c r="CTJ79" s="883"/>
      <c r="CTK79" s="883"/>
      <c r="CTL79" s="883"/>
      <c r="CTM79" s="883"/>
      <c r="CTN79" s="883"/>
      <c r="CTO79" s="883"/>
      <c r="CTP79" s="883"/>
      <c r="CTQ79" s="883"/>
      <c r="CTR79" s="883"/>
      <c r="CTS79" s="883"/>
      <c r="CTT79" s="883"/>
      <c r="CTU79" s="883"/>
      <c r="CTV79" s="883"/>
      <c r="CTW79" s="883"/>
      <c r="CTX79" s="883"/>
      <c r="CTY79" s="883"/>
      <c r="CTZ79" s="883"/>
      <c r="CUA79" s="883"/>
      <c r="CUB79" s="883"/>
      <c r="CUC79" s="883"/>
      <c r="CUD79" s="883"/>
      <c r="CUE79" s="883"/>
      <c r="CUF79" s="883"/>
      <c r="CUG79" s="883"/>
      <c r="CUH79" s="883"/>
      <c r="CUI79" s="883"/>
      <c r="CUJ79" s="883"/>
      <c r="CUK79" s="883"/>
      <c r="CUL79" s="883"/>
      <c r="CUM79" s="883"/>
      <c r="CUN79" s="883"/>
      <c r="CUO79" s="883"/>
      <c r="CUP79" s="883"/>
      <c r="CUQ79" s="883"/>
      <c r="CUR79" s="883"/>
      <c r="CUS79" s="883"/>
      <c r="CUT79" s="883"/>
      <c r="CUU79" s="883"/>
      <c r="CUV79" s="883"/>
      <c r="CUW79" s="883"/>
      <c r="CUX79" s="883"/>
      <c r="CUY79" s="883"/>
      <c r="CUZ79" s="883"/>
      <c r="CVA79" s="883"/>
      <c r="CVB79" s="883"/>
      <c r="CVC79" s="883"/>
      <c r="CVD79" s="883"/>
      <c r="CVE79" s="883"/>
      <c r="CVF79" s="883"/>
      <c r="CVG79" s="883"/>
      <c r="CVH79" s="883"/>
      <c r="CVI79" s="883"/>
      <c r="CVJ79" s="883"/>
      <c r="CVK79" s="883"/>
      <c r="CVL79" s="883"/>
      <c r="CVM79" s="883"/>
      <c r="CVN79" s="883"/>
      <c r="CVO79" s="883"/>
      <c r="CVP79" s="883"/>
      <c r="CVQ79" s="883"/>
      <c r="CVR79" s="883"/>
      <c r="CVS79" s="883"/>
      <c r="CVT79" s="883"/>
      <c r="CVU79" s="883"/>
      <c r="CVV79" s="883"/>
      <c r="CVW79" s="883"/>
      <c r="CVX79" s="883"/>
      <c r="CVY79" s="883"/>
      <c r="CVZ79" s="883"/>
      <c r="CWA79" s="883"/>
      <c r="CWB79" s="883"/>
      <c r="CWC79" s="883"/>
      <c r="CWD79" s="883"/>
      <c r="CWE79" s="883"/>
      <c r="CWF79" s="883"/>
      <c r="CWG79" s="883"/>
      <c r="CWH79" s="883"/>
      <c r="CWI79" s="883"/>
      <c r="CWJ79" s="883"/>
      <c r="CWK79" s="883"/>
      <c r="CWL79" s="883"/>
      <c r="CWM79" s="883"/>
      <c r="CWN79" s="883"/>
      <c r="CWO79" s="883"/>
      <c r="CWP79" s="883"/>
      <c r="CWQ79" s="883"/>
      <c r="CWR79" s="883"/>
      <c r="CWS79" s="883"/>
      <c r="CWT79" s="883"/>
      <c r="CWU79" s="883"/>
      <c r="CWV79" s="883"/>
      <c r="CWW79" s="883"/>
      <c r="CWX79" s="883"/>
      <c r="CWY79" s="883"/>
      <c r="CWZ79" s="883"/>
      <c r="CXA79" s="883"/>
      <c r="CXB79" s="883"/>
      <c r="CXC79" s="883"/>
      <c r="CXD79" s="883"/>
      <c r="CXE79" s="883"/>
      <c r="CXF79" s="883"/>
      <c r="CXG79" s="883"/>
      <c r="CXH79" s="883"/>
      <c r="CXI79" s="883"/>
      <c r="CXJ79" s="883"/>
      <c r="CXK79" s="883"/>
      <c r="CXL79" s="883"/>
      <c r="CXM79" s="883"/>
      <c r="CXN79" s="883"/>
      <c r="CXO79" s="883"/>
      <c r="CXP79" s="883"/>
      <c r="CXQ79" s="883"/>
      <c r="CXR79" s="883"/>
      <c r="CXS79" s="883"/>
      <c r="CXT79" s="883"/>
      <c r="CXU79" s="883"/>
      <c r="CXV79" s="883"/>
      <c r="CXW79" s="883"/>
      <c r="CXX79" s="883"/>
      <c r="CXY79" s="883"/>
      <c r="CXZ79" s="883"/>
      <c r="CYA79" s="883"/>
      <c r="CYB79" s="883"/>
      <c r="CYC79" s="883"/>
      <c r="CYD79" s="883"/>
      <c r="CYE79" s="883"/>
      <c r="CYF79" s="883"/>
      <c r="CYG79" s="883"/>
      <c r="CYH79" s="883"/>
      <c r="CYI79" s="883"/>
      <c r="CYJ79" s="883"/>
      <c r="CYK79" s="883"/>
      <c r="CYL79" s="883"/>
      <c r="CYM79" s="883"/>
      <c r="CYN79" s="883"/>
      <c r="CYO79" s="883"/>
      <c r="CYP79" s="883"/>
      <c r="CYQ79" s="883"/>
      <c r="CYR79" s="883"/>
      <c r="CYS79" s="883"/>
      <c r="CYT79" s="883"/>
      <c r="CYU79" s="883"/>
      <c r="CYV79" s="883"/>
      <c r="CYW79" s="883"/>
      <c r="CYX79" s="883"/>
      <c r="CYY79" s="883"/>
      <c r="CYZ79" s="883"/>
      <c r="CZA79" s="883"/>
      <c r="CZB79" s="883"/>
      <c r="CZC79" s="883"/>
      <c r="CZD79" s="883"/>
      <c r="CZE79" s="883"/>
      <c r="CZF79" s="883"/>
      <c r="CZG79" s="883"/>
      <c r="CZH79" s="883"/>
      <c r="CZI79" s="883"/>
      <c r="CZJ79" s="883"/>
      <c r="CZK79" s="883"/>
      <c r="CZL79" s="883"/>
      <c r="CZM79" s="883"/>
      <c r="CZN79" s="883"/>
      <c r="CZO79" s="883"/>
      <c r="CZP79" s="883"/>
      <c r="CZQ79" s="883"/>
      <c r="CZR79" s="883"/>
      <c r="CZS79" s="883"/>
      <c r="CZT79" s="883"/>
      <c r="CZU79" s="883"/>
      <c r="CZV79" s="883"/>
      <c r="CZW79" s="883"/>
      <c r="CZX79" s="883"/>
      <c r="CZY79" s="883"/>
      <c r="CZZ79" s="883"/>
      <c r="DAA79" s="883"/>
      <c r="DAB79" s="883"/>
      <c r="DAC79" s="883"/>
      <c r="DAD79" s="883"/>
      <c r="DAE79" s="883"/>
      <c r="DAF79" s="883"/>
      <c r="DAG79" s="883"/>
      <c r="DAH79" s="883"/>
      <c r="DAI79" s="883"/>
      <c r="DAJ79" s="883"/>
      <c r="DAK79" s="883"/>
      <c r="DAL79" s="883"/>
      <c r="DAM79" s="883"/>
      <c r="DAN79" s="883"/>
      <c r="DAO79" s="883"/>
      <c r="DAP79" s="883"/>
      <c r="DAQ79" s="883"/>
      <c r="DAR79" s="883"/>
      <c r="DAS79" s="883"/>
      <c r="DAT79" s="883"/>
      <c r="DAU79" s="883"/>
      <c r="DAV79" s="883"/>
      <c r="DAW79" s="883"/>
      <c r="DAX79" s="883"/>
      <c r="DAY79" s="883"/>
      <c r="DAZ79" s="883"/>
      <c r="DBA79" s="883"/>
      <c r="DBB79" s="883"/>
      <c r="DBC79" s="883"/>
      <c r="DBD79" s="883"/>
      <c r="DBE79" s="883"/>
      <c r="DBF79" s="883"/>
      <c r="DBG79" s="883"/>
      <c r="DBH79" s="883"/>
      <c r="DBI79" s="883"/>
      <c r="DBJ79" s="883"/>
      <c r="DBK79" s="883"/>
      <c r="DBL79" s="883"/>
      <c r="DBM79" s="883"/>
      <c r="DBN79" s="883"/>
      <c r="DBO79" s="883"/>
      <c r="DBP79" s="883"/>
      <c r="DBQ79" s="883"/>
      <c r="DBR79" s="883"/>
      <c r="DBS79" s="883"/>
      <c r="DBT79" s="883"/>
      <c r="DBU79" s="883"/>
      <c r="DBV79" s="883"/>
      <c r="DBW79" s="883"/>
      <c r="DBX79" s="883"/>
      <c r="DBY79" s="883"/>
      <c r="DBZ79" s="883"/>
      <c r="DCA79" s="883"/>
      <c r="DCB79" s="883"/>
      <c r="DCC79" s="883"/>
      <c r="DCD79" s="883"/>
      <c r="DCE79" s="883"/>
      <c r="DCF79" s="883"/>
      <c r="DCG79" s="883"/>
      <c r="DCH79" s="883"/>
      <c r="DCI79" s="883"/>
      <c r="DCJ79" s="883"/>
      <c r="DCK79" s="883"/>
      <c r="DCL79" s="883"/>
      <c r="DCM79" s="883"/>
      <c r="DCN79" s="883"/>
      <c r="DCO79" s="883"/>
      <c r="DCP79" s="883"/>
      <c r="DCQ79" s="883"/>
      <c r="DCR79" s="883"/>
      <c r="DCS79" s="883"/>
      <c r="DCT79" s="883"/>
      <c r="DCU79" s="883"/>
      <c r="DCV79" s="883"/>
      <c r="DCW79" s="883"/>
      <c r="DCX79" s="883"/>
      <c r="DCY79" s="883"/>
      <c r="DCZ79" s="883"/>
      <c r="DDA79" s="883"/>
      <c r="DDB79" s="883"/>
      <c r="DDC79" s="883"/>
      <c r="DDD79" s="883"/>
      <c r="DDE79" s="883"/>
      <c r="DDF79" s="883"/>
      <c r="DDG79" s="883"/>
      <c r="DDH79" s="883"/>
      <c r="DDI79" s="883"/>
      <c r="DDJ79" s="883"/>
      <c r="DDK79" s="883"/>
      <c r="DDL79" s="883"/>
      <c r="DDM79" s="883"/>
      <c r="DDN79" s="883"/>
      <c r="DDO79" s="883"/>
      <c r="DDP79" s="883"/>
      <c r="DDQ79" s="883"/>
      <c r="DDR79" s="883"/>
      <c r="DDS79" s="883"/>
      <c r="DDT79" s="883"/>
      <c r="DDU79" s="883"/>
      <c r="DDV79" s="883"/>
      <c r="DDW79" s="883"/>
      <c r="DDX79" s="883"/>
      <c r="DDY79" s="883"/>
      <c r="DDZ79" s="883"/>
      <c r="DEA79" s="883"/>
      <c r="DEB79" s="883"/>
      <c r="DEC79" s="883"/>
      <c r="DED79" s="883"/>
      <c r="DEE79" s="883"/>
      <c r="DEF79" s="883"/>
      <c r="DEG79" s="883"/>
      <c r="DEH79" s="883"/>
      <c r="DEI79" s="883"/>
      <c r="DEJ79" s="883"/>
      <c r="DEK79" s="883"/>
      <c r="DEL79" s="883"/>
      <c r="DEM79" s="883"/>
      <c r="DEN79" s="883"/>
      <c r="DEO79" s="883"/>
      <c r="DEP79" s="883"/>
      <c r="DEQ79" s="883"/>
      <c r="DER79" s="883"/>
      <c r="DES79" s="883"/>
      <c r="DET79" s="883"/>
      <c r="DEU79" s="883"/>
      <c r="DEV79" s="883"/>
      <c r="DEW79" s="883"/>
      <c r="DEX79" s="883"/>
      <c r="DEY79" s="883"/>
      <c r="DEZ79" s="883"/>
      <c r="DFA79" s="883"/>
      <c r="DFB79" s="883"/>
      <c r="DFC79" s="883"/>
      <c r="DFD79" s="883"/>
      <c r="DFE79" s="883"/>
      <c r="DFF79" s="883"/>
      <c r="DFG79" s="883"/>
      <c r="DFH79" s="883"/>
      <c r="DFI79" s="883"/>
      <c r="DFJ79" s="883"/>
      <c r="DFK79" s="883"/>
      <c r="DFL79" s="883"/>
      <c r="DFM79" s="883"/>
      <c r="DFN79" s="883"/>
      <c r="DFO79" s="883"/>
      <c r="DFP79" s="883"/>
      <c r="DFQ79" s="883"/>
      <c r="DFR79" s="883"/>
      <c r="DFS79" s="883"/>
      <c r="DFT79" s="883"/>
      <c r="DFU79" s="883"/>
      <c r="DFV79" s="883"/>
      <c r="DFW79" s="883"/>
      <c r="DFX79" s="883"/>
      <c r="DFY79" s="883"/>
      <c r="DFZ79" s="883"/>
      <c r="DGA79" s="883"/>
      <c r="DGB79" s="883"/>
      <c r="DGC79" s="883"/>
      <c r="DGD79" s="883"/>
      <c r="DGE79" s="883"/>
      <c r="DGF79" s="883"/>
      <c r="DGG79" s="883"/>
      <c r="DGH79" s="883"/>
      <c r="DGI79" s="883"/>
      <c r="DGJ79" s="883"/>
      <c r="DGK79" s="883"/>
      <c r="DGL79" s="883"/>
      <c r="DGM79" s="883"/>
      <c r="DGN79" s="883"/>
      <c r="DGO79" s="883"/>
      <c r="DGP79" s="883"/>
      <c r="DGQ79" s="883"/>
      <c r="DGR79" s="883"/>
      <c r="DGS79" s="883"/>
      <c r="DGT79" s="883"/>
      <c r="DGU79" s="883"/>
      <c r="DGV79" s="883"/>
      <c r="DGW79" s="883"/>
      <c r="DGX79" s="883"/>
      <c r="DGY79" s="883"/>
      <c r="DGZ79" s="883"/>
      <c r="DHA79" s="883"/>
      <c r="DHB79" s="883"/>
      <c r="DHC79" s="883"/>
      <c r="DHD79" s="883"/>
      <c r="DHE79" s="883"/>
      <c r="DHF79" s="883"/>
      <c r="DHG79" s="883"/>
      <c r="DHH79" s="883"/>
      <c r="DHI79" s="883"/>
      <c r="DHJ79" s="883"/>
      <c r="DHK79" s="883"/>
      <c r="DHL79" s="883"/>
      <c r="DHM79" s="883"/>
      <c r="DHN79" s="883"/>
      <c r="DHO79" s="883"/>
      <c r="DHP79" s="883"/>
      <c r="DHQ79" s="883"/>
      <c r="DHR79" s="883"/>
      <c r="DHS79" s="883"/>
      <c r="DHT79" s="883"/>
      <c r="DHU79" s="883"/>
      <c r="DHV79" s="883"/>
      <c r="DHW79" s="883"/>
      <c r="DHX79" s="883"/>
      <c r="DHY79" s="883"/>
      <c r="DHZ79" s="883"/>
      <c r="DIA79" s="883"/>
      <c r="DIB79" s="883"/>
      <c r="DIC79" s="883"/>
      <c r="DID79" s="883"/>
      <c r="DIE79" s="883"/>
      <c r="DIF79" s="883"/>
      <c r="DIG79" s="883"/>
      <c r="DIH79" s="883"/>
      <c r="DII79" s="883"/>
      <c r="DIJ79" s="883"/>
      <c r="DIK79" s="883"/>
      <c r="DIL79" s="883"/>
      <c r="DIM79" s="883"/>
      <c r="DIN79" s="883"/>
      <c r="DIO79" s="883"/>
      <c r="DIP79" s="883"/>
      <c r="DIQ79" s="883"/>
      <c r="DIR79" s="883"/>
      <c r="DIS79" s="883"/>
      <c r="DIT79" s="883"/>
      <c r="DIU79" s="883"/>
      <c r="DIV79" s="883"/>
      <c r="DIW79" s="883"/>
      <c r="DIX79" s="883"/>
      <c r="DIY79" s="883"/>
      <c r="DIZ79" s="883"/>
      <c r="DJA79" s="883"/>
      <c r="DJB79" s="883"/>
      <c r="DJC79" s="883"/>
      <c r="DJD79" s="883"/>
      <c r="DJE79" s="883"/>
      <c r="DJF79" s="883"/>
      <c r="DJG79" s="883"/>
      <c r="DJH79" s="883"/>
      <c r="DJI79" s="883"/>
      <c r="DJJ79" s="883"/>
      <c r="DJK79" s="883"/>
      <c r="DJL79" s="883"/>
      <c r="DJM79" s="883"/>
      <c r="DJN79" s="883"/>
      <c r="DJO79" s="883"/>
      <c r="DJP79" s="883"/>
      <c r="DJQ79" s="883"/>
      <c r="DJR79" s="883"/>
      <c r="DJS79" s="883"/>
      <c r="DJT79" s="883"/>
      <c r="DJU79" s="883"/>
      <c r="DJV79" s="883"/>
      <c r="DJW79" s="883"/>
      <c r="DJX79" s="883"/>
      <c r="DJY79" s="883"/>
      <c r="DJZ79" s="883"/>
      <c r="DKA79" s="883"/>
      <c r="DKB79" s="883"/>
      <c r="DKC79" s="883"/>
      <c r="DKD79" s="883"/>
      <c r="DKE79" s="883"/>
      <c r="DKF79" s="883"/>
      <c r="DKG79" s="883"/>
      <c r="DKH79" s="883"/>
      <c r="DKI79" s="883"/>
      <c r="DKJ79" s="883"/>
      <c r="DKK79" s="883"/>
      <c r="DKL79" s="883"/>
      <c r="DKM79" s="883"/>
      <c r="DKN79" s="883"/>
      <c r="DKO79" s="883"/>
      <c r="DKP79" s="883"/>
      <c r="DKQ79" s="883"/>
      <c r="DKR79" s="883"/>
      <c r="DKS79" s="883"/>
      <c r="DKT79" s="883"/>
      <c r="DKU79" s="883"/>
      <c r="DKV79" s="883"/>
      <c r="DKW79" s="883"/>
      <c r="DKX79" s="883"/>
      <c r="DKY79" s="883"/>
      <c r="DKZ79" s="883"/>
      <c r="DLA79" s="883"/>
      <c r="DLB79" s="883"/>
      <c r="DLC79" s="883"/>
      <c r="DLD79" s="883"/>
      <c r="DLE79" s="883"/>
      <c r="DLF79" s="883"/>
      <c r="DLG79" s="883"/>
      <c r="DLH79" s="883"/>
      <c r="DLI79" s="883"/>
      <c r="DLJ79" s="883"/>
      <c r="DLK79" s="883"/>
      <c r="DLL79" s="883"/>
      <c r="DLM79" s="883"/>
      <c r="DLN79" s="883"/>
      <c r="DLO79" s="883"/>
      <c r="DLP79" s="883"/>
      <c r="DLQ79" s="883"/>
      <c r="DLR79" s="883"/>
      <c r="DLS79" s="883"/>
      <c r="DLT79" s="883"/>
      <c r="DLU79" s="883"/>
      <c r="DLV79" s="883"/>
      <c r="DLW79" s="883"/>
      <c r="DLX79" s="883"/>
      <c r="DLY79" s="883"/>
      <c r="DLZ79" s="883"/>
      <c r="DMA79" s="883"/>
      <c r="DMB79" s="883"/>
      <c r="DMC79" s="883"/>
      <c r="DMD79" s="883"/>
      <c r="DME79" s="883"/>
      <c r="DMF79" s="883"/>
      <c r="DMG79" s="883"/>
      <c r="DMH79" s="883"/>
      <c r="DMI79" s="883"/>
      <c r="DMJ79" s="883"/>
      <c r="DMK79" s="883"/>
      <c r="DML79" s="883"/>
      <c r="DMM79" s="883"/>
      <c r="DMN79" s="883"/>
      <c r="DMO79" s="883"/>
      <c r="DMP79" s="883"/>
      <c r="DMQ79" s="883"/>
      <c r="DMR79" s="883"/>
      <c r="DMS79" s="883"/>
      <c r="DMT79" s="883"/>
      <c r="DMU79" s="883"/>
      <c r="DMV79" s="883"/>
      <c r="DMW79" s="883"/>
      <c r="DMX79" s="883"/>
      <c r="DMY79" s="883"/>
      <c r="DMZ79" s="883"/>
      <c r="DNA79" s="883"/>
      <c r="DNB79" s="883"/>
      <c r="DNC79" s="883"/>
      <c r="DND79" s="883"/>
      <c r="DNE79" s="883"/>
      <c r="DNF79" s="883"/>
      <c r="DNG79" s="883"/>
      <c r="DNH79" s="883"/>
      <c r="DNI79" s="883"/>
      <c r="DNJ79" s="883"/>
      <c r="DNK79" s="883"/>
      <c r="DNL79" s="883"/>
      <c r="DNM79" s="883"/>
      <c r="DNN79" s="883"/>
      <c r="DNO79" s="883"/>
      <c r="DNP79" s="883"/>
      <c r="DNQ79" s="883"/>
      <c r="DNR79" s="883"/>
      <c r="DNS79" s="883"/>
      <c r="DNT79" s="883"/>
      <c r="DNU79" s="883"/>
      <c r="DNV79" s="883"/>
      <c r="DNW79" s="883"/>
      <c r="DNX79" s="883"/>
      <c r="DNY79" s="883"/>
      <c r="DNZ79" s="883"/>
      <c r="DOA79" s="883"/>
      <c r="DOB79" s="883"/>
      <c r="DOC79" s="883"/>
      <c r="DOD79" s="883"/>
      <c r="DOE79" s="883"/>
      <c r="DOF79" s="883"/>
      <c r="DOG79" s="883"/>
      <c r="DOH79" s="883"/>
      <c r="DOI79" s="883"/>
      <c r="DOJ79" s="883"/>
      <c r="DOK79" s="883"/>
      <c r="DOL79" s="883"/>
      <c r="DOM79" s="883"/>
      <c r="DON79" s="883"/>
      <c r="DOO79" s="883"/>
      <c r="DOP79" s="883"/>
      <c r="DOQ79" s="883"/>
      <c r="DOR79" s="883"/>
      <c r="DOS79" s="883"/>
      <c r="DOT79" s="883"/>
      <c r="DOU79" s="883"/>
      <c r="DOV79" s="883"/>
      <c r="DOW79" s="883"/>
      <c r="DOX79" s="883"/>
      <c r="DOY79" s="883"/>
      <c r="DOZ79" s="883"/>
      <c r="DPA79" s="883"/>
      <c r="DPB79" s="883"/>
      <c r="DPC79" s="883"/>
      <c r="DPD79" s="883"/>
      <c r="DPE79" s="883"/>
      <c r="DPF79" s="883"/>
      <c r="DPG79" s="883"/>
      <c r="DPH79" s="883"/>
      <c r="DPI79" s="883"/>
      <c r="DPJ79" s="883"/>
      <c r="DPK79" s="883"/>
      <c r="DPL79" s="883"/>
      <c r="DPM79" s="883"/>
      <c r="DPN79" s="883"/>
      <c r="DPO79" s="883"/>
      <c r="DPP79" s="883"/>
      <c r="DPQ79" s="883"/>
      <c r="DPR79" s="883"/>
      <c r="DPS79" s="883"/>
      <c r="DPT79" s="883"/>
      <c r="DPU79" s="883"/>
      <c r="DPV79" s="883"/>
      <c r="DPW79" s="883"/>
      <c r="DPX79" s="883"/>
      <c r="DPY79" s="883"/>
      <c r="DPZ79" s="883"/>
      <c r="DQA79" s="883"/>
      <c r="DQB79" s="883"/>
      <c r="DQC79" s="883"/>
      <c r="DQD79" s="883"/>
      <c r="DQE79" s="883"/>
      <c r="DQF79" s="883"/>
      <c r="DQG79" s="883"/>
      <c r="DQH79" s="883"/>
      <c r="DQI79" s="883"/>
      <c r="DQJ79" s="883"/>
      <c r="DQK79" s="883"/>
      <c r="DQL79" s="883"/>
      <c r="DQM79" s="883"/>
      <c r="DQN79" s="883"/>
      <c r="DQO79" s="883"/>
      <c r="DQP79" s="883"/>
      <c r="DQQ79" s="883"/>
      <c r="DQR79" s="883"/>
      <c r="DQS79" s="883"/>
      <c r="DQT79" s="883"/>
      <c r="DQU79" s="883"/>
      <c r="DQV79" s="883"/>
      <c r="DQW79" s="883"/>
      <c r="DQX79" s="883"/>
      <c r="DQY79" s="883"/>
      <c r="DQZ79" s="883"/>
      <c r="DRA79" s="883"/>
      <c r="DRB79" s="883"/>
      <c r="DRC79" s="883"/>
      <c r="DRD79" s="883"/>
      <c r="DRE79" s="883"/>
      <c r="DRF79" s="883"/>
      <c r="DRG79" s="883"/>
      <c r="DRH79" s="883"/>
      <c r="DRI79" s="883"/>
      <c r="DRJ79" s="883"/>
      <c r="DRK79" s="883"/>
      <c r="DRL79" s="883"/>
      <c r="DRM79" s="883"/>
      <c r="DRN79" s="883"/>
      <c r="DRO79" s="883"/>
      <c r="DRP79" s="883"/>
      <c r="DRQ79" s="883"/>
      <c r="DRR79" s="883"/>
      <c r="DRS79" s="883"/>
      <c r="DRT79" s="883"/>
      <c r="DRU79" s="883"/>
      <c r="DRV79" s="883"/>
      <c r="DRW79" s="883"/>
      <c r="DRX79" s="883"/>
      <c r="DRY79" s="883"/>
      <c r="DRZ79" s="883"/>
      <c r="DSA79" s="883"/>
      <c r="DSB79" s="883"/>
      <c r="DSC79" s="883"/>
      <c r="DSD79" s="883"/>
      <c r="DSE79" s="883"/>
      <c r="DSF79" s="883"/>
      <c r="DSG79" s="883"/>
      <c r="DSH79" s="883"/>
      <c r="DSI79" s="883"/>
      <c r="DSJ79" s="883"/>
      <c r="DSK79" s="883"/>
      <c r="DSL79" s="883"/>
      <c r="DSM79" s="883"/>
      <c r="DSN79" s="883"/>
      <c r="DSO79" s="883"/>
      <c r="DSP79" s="883"/>
      <c r="DSQ79" s="883"/>
      <c r="DSR79" s="883"/>
      <c r="DSS79" s="883"/>
      <c r="DST79" s="883"/>
      <c r="DSU79" s="883"/>
      <c r="DSV79" s="883"/>
      <c r="DSW79" s="883"/>
      <c r="DSX79" s="883"/>
      <c r="DSY79" s="883"/>
      <c r="DSZ79" s="883"/>
      <c r="DTA79" s="883"/>
      <c r="DTB79" s="883"/>
      <c r="DTC79" s="883"/>
      <c r="DTD79" s="883"/>
      <c r="DTE79" s="883"/>
      <c r="DTF79" s="883"/>
      <c r="DTG79" s="883"/>
      <c r="DTH79" s="883"/>
      <c r="DTI79" s="883"/>
      <c r="DTJ79" s="883"/>
      <c r="DTK79" s="883"/>
      <c r="DTL79" s="883"/>
      <c r="DTM79" s="883"/>
      <c r="DTN79" s="883"/>
      <c r="DTO79" s="883"/>
      <c r="DTP79" s="883"/>
      <c r="DTQ79" s="883"/>
      <c r="DTR79" s="883"/>
      <c r="DTS79" s="883"/>
      <c r="DTT79" s="883"/>
      <c r="DTU79" s="883"/>
      <c r="DTV79" s="883"/>
      <c r="DTW79" s="883"/>
      <c r="DTX79" s="883"/>
      <c r="DTY79" s="883"/>
      <c r="DTZ79" s="883"/>
      <c r="DUA79" s="883"/>
      <c r="DUB79" s="883"/>
      <c r="DUC79" s="883"/>
      <c r="DUD79" s="883"/>
      <c r="DUE79" s="883"/>
      <c r="DUF79" s="883"/>
      <c r="DUG79" s="883"/>
      <c r="DUH79" s="883"/>
      <c r="DUI79" s="883"/>
      <c r="DUJ79" s="883"/>
      <c r="DUK79" s="883"/>
      <c r="DUL79" s="883"/>
      <c r="DUM79" s="883"/>
      <c r="DUN79" s="883"/>
      <c r="DUO79" s="883"/>
      <c r="DUP79" s="883"/>
      <c r="DUQ79" s="883"/>
      <c r="DUR79" s="883"/>
      <c r="DUS79" s="883"/>
      <c r="DUT79" s="883"/>
      <c r="DUU79" s="883"/>
      <c r="DUV79" s="883"/>
      <c r="DUW79" s="883"/>
      <c r="DUX79" s="883"/>
      <c r="DUY79" s="883"/>
      <c r="DUZ79" s="883"/>
      <c r="DVA79" s="883"/>
      <c r="DVB79" s="883"/>
      <c r="DVC79" s="883"/>
      <c r="DVD79" s="883"/>
      <c r="DVE79" s="883"/>
      <c r="DVF79" s="883"/>
      <c r="DVG79" s="883"/>
      <c r="DVH79" s="883"/>
      <c r="DVI79" s="883"/>
      <c r="DVJ79" s="883"/>
      <c r="DVK79" s="883"/>
      <c r="DVL79" s="883"/>
      <c r="DVM79" s="883"/>
      <c r="DVN79" s="883"/>
      <c r="DVO79" s="883"/>
      <c r="DVP79" s="883"/>
      <c r="DVQ79" s="883"/>
      <c r="DVR79" s="883"/>
      <c r="DVS79" s="883"/>
      <c r="DVT79" s="883"/>
      <c r="DVU79" s="883"/>
      <c r="DVV79" s="883"/>
      <c r="DVW79" s="883"/>
      <c r="DVX79" s="883"/>
      <c r="DVY79" s="883"/>
      <c r="DVZ79" s="883"/>
      <c r="DWA79" s="883"/>
      <c r="DWB79" s="883"/>
      <c r="DWC79" s="883"/>
      <c r="DWD79" s="883"/>
      <c r="DWE79" s="883"/>
      <c r="DWF79" s="883"/>
      <c r="DWG79" s="883"/>
      <c r="DWH79" s="883"/>
      <c r="DWI79" s="883"/>
      <c r="DWJ79" s="883"/>
      <c r="DWK79" s="883"/>
      <c r="DWL79" s="883"/>
      <c r="DWM79" s="883"/>
      <c r="DWN79" s="883"/>
      <c r="DWO79" s="883"/>
      <c r="DWP79" s="883"/>
      <c r="DWQ79" s="883"/>
      <c r="DWR79" s="883"/>
      <c r="DWS79" s="883"/>
      <c r="DWT79" s="883"/>
      <c r="DWU79" s="883"/>
      <c r="DWV79" s="883"/>
      <c r="DWW79" s="883"/>
      <c r="DWX79" s="883"/>
      <c r="DWY79" s="883"/>
      <c r="DWZ79" s="883"/>
      <c r="DXA79" s="883"/>
      <c r="DXB79" s="883"/>
      <c r="DXC79" s="883"/>
      <c r="DXD79" s="883"/>
      <c r="DXE79" s="883"/>
      <c r="DXF79" s="883"/>
      <c r="DXG79" s="883"/>
      <c r="DXH79" s="883"/>
      <c r="DXI79" s="883"/>
      <c r="DXJ79" s="883"/>
      <c r="DXK79" s="883"/>
      <c r="DXL79" s="883"/>
      <c r="DXM79" s="883"/>
      <c r="DXN79" s="883"/>
      <c r="DXO79" s="883"/>
      <c r="DXP79" s="883"/>
      <c r="DXQ79" s="883"/>
      <c r="DXR79" s="883"/>
      <c r="DXS79" s="883"/>
      <c r="DXT79" s="883"/>
      <c r="DXU79" s="883"/>
      <c r="DXV79" s="883"/>
      <c r="DXW79" s="883"/>
      <c r="DXX79" s="883"/>
      <c r="DXY79" s="883"/>
      <c r="DXZ79" s="883"/>
      <c r="DYA79" s="883"/>
      <c r="DYB79" s="883"/>
      <c r="DYC79" s="883"/>
      <c r="DYD79" s="883"/>
      <c r="DYE79" s="883"/>
      <c r="DYF79" s="883"/>
      <c r="DYG79" s="883"/>
      <c r="DYH79" s="883"/>
      <c r="DYI79" s="883"/>
      <c r="DYJ79" s="883"/>
      <c r="DYK79" s="883"/>
      <c r="DYL79" s="883"/>
      <c r="DYM79" s="883"/>
      <c r="DYN79" s="883"/>
      <c r="DYO79" s="883"/>
      <c r="DYP79" s="883"/>
      <c r="DYQ79" s="883"/>
      <c r="DYR79" s="883"/>
      <c r="DYS79" s="883"/>
      <c r="DYT79" s="883"/>
      <c r="DYU79" s="883"/>
      <c r="DYV79" s="883"/>
      <c r="DYW79" s="883"/>
      <c r="DYX79" s="883"/>
      <c r="DYY79" s="883"/>
      <c r="DYZ79" s="883"/>
      <c r="DZA79" s="883"/>
      <c r="DZB79" s="883"/>
      <c r="DZC79" s="883"/>
      <c r="DZD79" s="883"/>
      <c r="DZE79" s="883"/>
      <c r="DZF79" s="883"/>
      <c r="DZG79" s="883"/>
      <c r="DZH79" s="883"/>
      <c r="DZI79" s="883"/>
      <c r="DZJ79" s="883"/>
      <c r="DZK79" s="883"/>
      <c r="DZL79" s="883"/>
      <c r="DZM79" s="883"/>
      <c r="DZN79" s="883"/>
      <c r="DZO79" s="883"/>
      <c r="DZP79" s="883"/>
      <c r="DZQ79" s="883"/>
      <c r="DZR79" s="883"/>
      <c r="DZS79" s="883"/>
      <c r="DZT79" s="883"/>
      <c r="DZU79" s="883"/>
      <c r="DZV79" s="883"/>
      <c r="DZW79" s="883"/>
      <c r="DZX79" s="883"/>
      <c r="DZY79" s="883"/>
      <c r="DZZ79" s="883"/>
      <c r="EAA79" s="883"/>
      <c r="EAB79" s="883"/>
      <c r="EAC79" s="883"/>
      <c r="EAD79" s="883"/>
      <c r="EAE79" s="883"/>
      <c r="EAF79" s="883"/>
      <c r="EAG79" s="883"/>
      <c r="EAH79" s="883"/>
      <c r="EAI79" s="883"/>
      <c r="EAJ79" s="883"/>
      <c r="EAK79" s="883"/>
      <c r="EAL79" s="883"/>
      <c r="EAM79" s="883"/>
      <c r="EAN79" s="883"/>
      <c r="EAO79" s="883"/>
      <c r="EAP79" s="883"/>
      <c r="EAQ79" s="883"/>
      <c r="EAR79" s="883"/>
      <c r="EAS79" s="883"/>
      <c r="EAT79" s="883"/>
      <c r="EAU79" s="883"/>
      <c r="EAV79" s="883"/>
      <c r="EAW79" s="883"/>
      <c r="EAX79" s="883"/>
      <c r="EAY79" s="883"/>
      <c r="EAZ79" s="883"/>
      <c r="EBA79" s="883"/>
      <c r="EBB79" s="883"/>
      <c r="EBC79" s="883"/>
      <c r="EBD79" s="883"/>
      <c r="EBE79" s="883"/>
      <c r="EBF79" s="883"/>
      <c r="EBG79" s="883"/>
      <c r="EBH79" s="883"/>
      <c r="EBI79" s="883"/>
      <c r="EBJ79" s="883"/>
      <c r="EBK79" s="883"/>
      <c r="EBL79" s="883"/>
      <c r="EBM79" s="883"/>
      <c r="EBN79" s="883"/>
      <c r="EBO79" s="883"/>
      <c r="EBP79" s="883"/>
      <c r="EBQ79" s="883"/>
      <c r="EBR79" s="883"/>
      <c r="EBS79" s="883"/>
      <c r="EBT79" s="883"/>
      <c r="EBU79" s="883"/>
      <c r="EBV79" s="883"/>
      <c r="EBW79" s="883"/>
      <c r="EBX79" s="883"/>
      <c r="EBY79" s="883"/>
      <c r="EBZ79" s="883"/>
      <c r="ECA79" s="883"/>
      <c r="ECB79" s="883"/>
      <c r="ECC79" s="883"/>
      <c r="ECD79" s="883"/>
      <c r="ECE79" s="883"/>
      <c r="ECF79" s="883"/>
      <c r="ECG79" s="883"/>
      <c r="ECH79" s="883"/>
      <c r="ECI79" s="883"/>
      <c r="ECJ79" s="883"/>
      <c r="ECK79" s="883"/>
      <c r="ECL79" s="883"/>
      <c r="ECM79" s="883"/>
      <c r="ECN79" s="883"/>
      <c r="ECO79" s="883"/>
      <c r="ECP79" s="883"/>
      <c r="ECQ79" s="883"/>
      <c r="ECR79" s="883"/>
      <c r="ECS79" s="883"/>
      <c r="ECT79" s="883"/>
      <c r="ECU79" s="883"/>
      <c r="ECV79" s="883"/>
      <c r="ECW79" s="883"/>
      <c r="ECX79" s="883"/>
      <c r="ECY79" s="883"/>
      <c r="ECZ79" s="883"/>
      <c r="EDA79" s="883"/>
      <c r="EDB79" s="883"/>
      <c r="EDC79" s="883"/>
      <c r="EDD79" s="883"/>
      <c r="EDE79" s="883"/>
      <c r="EDF79" s="883"/>
      <c r="EDG79" s="883"/>
      <c r="EDH79" s="883"/>
      <c r="EDI79" s="883"/>
      <c r="EDJ79" s="883"/>
      <c r="EDK79" s="883"/>
      <c r="EDL79" s="883"/>
      <c r="EDM79" s="883"/>
      <c r="EDN79" s="883"/>
      <c r="EDO79" s="883"/>
      <c r="EDP79" s="883"/>
      <c r="EDQ79" s="883"/>
      <c r="EDR79" s="883"/>
      <c r="EDS79" s="883"/>
      <c r="EDT79" s="883"/>
      <c r="EDU79" s="883"/>
      <c r="EDV79" s="883"/>
      <c r="EDW79" s="883"/>
      <c r="EDX79" s="883"/>
      <c r="EDY79" s="883"/>
      <c r="EDZ79" s="883"/>
      <c r="EEA79" s="883"/>
      <c r="EEB79" s="883"/>
      <c r="EEC79" s="883"/>
      <c r="EED79" s="883"/>
      <c r="EEE79" s="883"/>
      <c r="EEF79" s="883"/>
      <c r="EEG79" s="883"/>
      <c r="EEH79" s="883"/>
      <c r="EEI79" s="883"/>
      <c r="EEJ79" s="883"/>
      <c r="EEK79" s="883"/>
      <c r="EEL79" s="883"/>
      <c r="EEM79" s="883"/>
      <c r="EEN79" s="883"/>
      <c r="EEO79" s="883"/>
      <c r="EEP79" s="883"/>
      <c r="EEQ79" s="883"/>
      <c r="EER79" s="883"/>
      <c r="EES79" s="883"/>
      <c r="EET79" s="883"/>
      <c r="EEU79" s="883"/>
      <c r="EEV79" s="883"/>
      <c r="EEW79" s="883"/>
      <c r="EEX79" s="883"/>
      <c r="EEY79" s="883"/>
      <c r="EEZ79" s="883"/>
      <c r="EFA79" s="883"/>
      <c r="EFB79" s="883"/>
      <c r="EFC79" s="883"/>
      <c r="EFD79" s="883"/>
      <c r="EFE79" s="883"/>
      <c r="EFF79" s="883"/>
      <c r="EFG79" s="883"/>
      <c r="EFH79" s="883"/>
      <c r="EFI79" s="883"/>
      <c r="EFJ79" s="883"/>
      <c r="EFK79" s="883"/>
      <c r="EFL79" s="883"/>
      <c r="EFM79" s="883"/>
      <c r="EFN79" s="883"/>
      <c r="EFO79" s="883"/>
      <c r="EFP79" s="883"/>
      <c r="EFQ79" s="883"/>
      <c r="EFR79" s="883"/>
      <c r="EFS79" s="883"/>
      <c r="EFT79" s="883"/>
      <c r="EFU79" s="883"/>
      <c r="EFV79" s="883"/>
      <c r="EFW79" s="883"/>
      <c r="EFX79" s="883"/>
      <c r="EFY79" s="883"/>
      <c r="EFZ79" s="883"/>
      <c r="EGA79" s="883"/>
      <c r="EGB79" s="883"/>
      <c r="EGC79" s="883"/>
      <c r="EGD79" s="883"/>
      <c r="EGE79" s="883"/>
      <c r="EGF79" s="883"/>
      <c r="EGG79" s="883"/>
      <c r="EGH79" s="883"/>
      <c r="EGI79" s="883"/>
      <c r="EGJ79" s="883"/>
      <c r="EGK79" s="883"/>
      <c r="EGL79" s="883"/>
      <c r="EGM79" s="883"/>
      <c r="EGN79" s="883"/>
      <c r="EGO79" s="883"/>
      <c r="EGP79" s="883"/>
      <c r="EGQ79" s="883"/>
      <c r="EGR79" s="883"/>
      <c r="EGS79" s="883"/>
      <c r="EGT79" s="883"/>
      <c r="EGU79" s="883"/>
      <c r="EGV79" s="883"/>
      <c r="EGW79" s="883"/>
      <c r="EGX79" s="883"/>
      <c r="EGY79" s="883"/>
      <c r="EGZ79" s="883"/>
      <c r="EHA79" s="883"/>
      <c r="EHB79" s="883"/>
      <c r="EHC79" s="883"/>
      <c r="EHD79" s="883"/>
      <c r="EHE79" s="883"/>
      <c r="EHF79" s="883"/>
      <c r="EHG79" s="883"/>
      <c r="EHH79" s="883"/>
      <c r="EHI79" s="883"/>
      <c r="EHJ79" s="883"/>
      <c r="EHK79" s="883"/>
      <c r="EHL79" s="883"/>
      <c r="EHM79" s="883"/>
      <c r="EHN79" s="883"/>
      <c r="EHO79" s="883"/>
      <c r="EHP79" s="883"/>
      <c r="EHQ79" s="883"/>
      <c r="EHR79" s="883"/>
      <c r="EHS79" s="883"/>
      <c r="EHT79" s="883"/>
      <c r="EHU79" s="883"/>
      <c r="EHV79" s="883"/>
      <c r="EHW79" s="883"/>
      <c r="EHX79" s="883"/>
      <c r="EHY79" s="883"/>
      <c r="EHZ79" s="883"/>
      <c r="EIA79" s="883"/>
      <c r="EIB79" s="883"/>
      <c r="EIC79" s="883"/>
      <c r="EID79" s="883"/>
      <c r="EIE79" s="883"/>
      <c r="EIF79" s="883"/>
      <c r="EIG79" s="883"/>
      <c r="EIH79" s="883"/>
      <c r="EII79" s="883"/>
      <c r="EIJ79" s="883"/>
      <c r="EIK79" s="883"/>
      <c r="EIL79" s="883"/>
      <c r="EIM79" s="883"/>
      <c r="EIN79" s="883"/>
      <c r="EIO79" s="883"/>
      <c r="EIP79" s="883"/>
      <c r="EIQ79" s="883"/>
      <c r="EIR79" s="883"/>
      <c r="EIS79" s="883"/>
      <c r="EIT79" s="883"/>
      <c r="EIU79" s="883"/>
      <c r="EIV79" s="883"/>
      <c r="EIW79" s="883"/>
      <c r="EIX79" s="883"/>
      <c r="EIY79" s="883"/>
      <c r="EIZ79" s="883"/>
      <c r="EJA79" s="883"/>
      <c r="EJB79" s="883"/>
      <c r="EJC79" s="883"/>
      <c r="EJD79" s="883"/>
      <c r="EJE79" s="883"/>
      <c r="EJF79" s="883"/>
      <c r="EJG79" s="883"/>
      <c r="EJH79" s="883"/>
      <c r="EJI79" s="883"/>
      <c r="EJJ79" s="883"/>
      <c r="EJK79" s="883"/>
      <c r="EJL79" s="883"/>
      <c r="EJM79" s="883"/>
      <c r="EJN79" s="883"/>
      <c r="EJO79" s="883"/>
      <c r="EJP79" s="883"/>
      <c r="EJQ79" s="883"/>
      <c r="EJR79" s="883"/>
      <c r="EJS79" s="883"/>
      <c r="EJT79" s="883"/>
      <c r="EJU79" s="883"/>
      <c r="EJV79" s="883"/>
      <c r="EJW79" s="883"/>
      <c r="EJX79" s="883"/>
      <c r="EJY79" s="883"/>
      <c r="EJZ79" s="883"/>
      <c r="EKA79" s="883"/>
      <c r="EKB79" s="883"/>
      <c r="EKC79" s="883"/>
      <c r="EKD79" s="883"/>
      <c r="EKE79" s="883"/>
      <c r="EKF79" s="883"/>
      <c r="EKG79" s="883"/>
      <c r="EKH79" s="883"/>
      <c r="EKI79" s="883"/>
      <c r="EKJ79" s="883"/>
      <c r="EKK79" s="883"/>
      <c r="EKL79" s="883"/>
      <c r="EKM79" s="883"/>
      <c r="EKN79" s="883"/>
      <c r="EKO79" s="883"/>
      <c r="EKP79" s="883"/>
      <c r="EKQ79" s="883"/>
      <c r="EKR79" s="883"/>
      <c r="EKS79" s="883"/>
      <c r="EKT79" s="883"/>
      <c r="EKU79" s="883"/>
      <c r="EKV79" s="883"/>
      <c r="EKW79" s="883"/>
      <c r="EKX79" s="883"/>
      <c r="EKY79" s="883"/>
      <c r="EKZ79" s="883"/>
      <c r="ELA79" s="883"/>
      <c r="ELB79" s="883"/>
      <c r="ELC79" s="883"/>
      <c r="ELD79" s="883"/>
      <c r="ELE79" s="883"/>
      <c r="ELF79" s="883"/>
      <c r="ELG79" s="883"/>
      <c r="ELH79" s="883"/>
      <c r="ELI79" s="883"/>
      <c r="ELJ79" s="883"/>
      <c r="ELK79" s="883"/>
      <c r="ELL79" s="883"/>
      <c r="ELM79" s="883"/>
      <c r="ELN79" s="883"/>
      <c r="ELO79" s="883"/>
      <c r="ELP79" s="883"/>
      <c r="ELQ79" s="883"/>
      <c r="ELR79" s="883"/>
      <c r="ELS79" s="883"/>
      <c r="ELT79" s="883"/>
      <c r="ELU79" s="883"/>
      <c r="ELV79" s="883"/>
      <c r="ELW79" s="883"/>
      <c r="ELX79" s="883"/>
      <c r="ELY79" s="883"/>
      <c r="ELZ79" s="883"/>
      <c r="EMA79" s="883"/>
      <c r="EMB79" s="883"/>
      <c r="EMC79" s="883"/>
      <c r="EMD79" s="883"/>
      <c r="EME79" s="883"/>
      <c r="EMF79" s="883"/>
      <c r="EMG79" s="883"/>
      <c r="EMH79" s="883"/>
      <c r="EMI79" s="883"/>
      <c r="EMJ79" s="883"/>
      <c r="EMK79" s="883"/>
      <c r="EML79" s="883"/>
      <c r="EMM79" s="883"/>
      <c r="EMN79" s="883"/>
      <c r="EMO79" s="883"/>
      <c r="EMP79" s="883"/>
      <c r="EMQ79" s="883"/>
      <c r="EMR79" s="883"/>
      <c r="EMS79" s="883"/>
      <c r="EMT79" s="883"/>
      <c r="EMU79" s="883"/>
      <c r="EMV79" s="883"/>
      <c r="EMW79" s="883"/>
      <c r="EMX79" s="883"/>
      <c r="EMY79" s="883"/>
      <c r="EMZ79" s="883"/>
      <c r="ENA79" s="883"/>
      <c r="ENB79" s="883"/>
      <c r="ENC79" s="883"/>
      <c r="END79" s="883"/>
      <c r="ENE79" s="883"/>
      <c r="ENF79" s="883"/>
      <c r="ENG79" s="883"/>
      <c r="ENH79" s="883"/>
      <c r="ENI79" s="883"/>
      <c r="ENJ79" s="883"/>
      <c r="ENK79" s="883"/>
      <c r="ENL79" s="883"/>
      <c r="ENM79" s="883"/>
      <c r="ENN79" s="883"/>
      <c r="ENO79" s="883"/>
      <c r="ENP79" s="883"/>
      <c r="ENQ79" s="883"/>
      <c r="ENR79" s="883"/>
      <c r="ENS79" s="883"/>
      <c r="ENT79" s="883"/>
      <c r="ENU79" s="883"/>
      <c r="ENV79" s="883"/>
      <c r="ENW79" s="883"/>
      <c r="ENX79" s="883"/>
      <c r="ENY79" s="883"/>
      <c r="ENZ79" s="883"/>
      <c r="EOA79" s="883"/>
      <c r="EOB79" s="883"/>
      <c r="EOC79" s="883"/>
      <c r="EOD79" s="883"/>
      <c r="EOE79" s="883"/>
      <c r="EOF79" s="883"/>
      <c r="EOG79" s="883"/>
      <c r="EOH79" s="883"/>
      <c r="EOI79" s="883"/>
      <c r="EOJ79" s="883"/>
      <c r="EOK79" s="883"/>
      <c r="EOL79" s="883"/>
      <c r="EOM79" s="883"/>
      <c r="EON79" s="883"/>
      <c r="EOO79" s="883"/>
      <c r="EOP79" s="883"/>
      <c r="EOQ79" s="883"/>
      <c r="EOR79" s="883"/>
      <c r="EOS79" s="883"/>
      <c r="EOT79" s="883"/>
      <c r="EOU79" s="883"/>
      <c r="EOV79" s="883"/>
      <c r="EOW79" s="883"/>
      <c r="EOX79" s="883"/>
      <c r="EOY79" s="883"/>
      <c r="EOZ79" s="883"/>
      <c r="EPA79" s="883"/>
      <c r="EPB79" s="883"/>
      <c r="EPC79" s="883"/>
      <c r="EPD79" s="883"/>
      <c r="EPE79" s="883"/>
      <c r="EPF79" s="883"/>
      <c r="EPG79" s="883"/>
      <c r="EPH79" s="883"/>
      <c r="EPI79" s="883"/>
      <c r="EPJ79" s="883"/>
      <c r="EPK79" s="883"/>
      <c r="EPL79" s="883"/>
      <c r="EPM79" s="883"/>
      <c r="EPN79" s="883"/>
      <c r="EPO79" s="883"/>
      <c r="EPP79" s="883"/>
      <c r="EPQ79" s="883"/>
      <c r="EPR79" s="883"/>
      <c r="EPS79" s="883"/>
      <c r="EPT79" s="883"/>
      <c r="EPU79" s="883"/>
      <c r="EPV79" s="883"/>
      <c r="EPW79" s="883"/>
      <c r="EPX79" s="883"/>
      <c r="EPY79" s="883"/>
      <c r="EPZ79" s="883"/>
      <c r="EQA79" s="883"/>
      <c r="EQB79" s="883"/>
      <c r="EQC79" s="883"/>
      <c r="EQD79" s="883"/>
      <c r="EQE79" s="883"/>
      <c r="EQF79" s="883"/>
      <c r="EQG79" s="883"/>
      <c r="EQH79" s="883"/>
      <c r="EQI79" s="883"/>
      <c r="EQJ79" s="883"/>
      <c r="EQK79" s="883"/>
      <c r="EQL79" s="883"/>
      <c r="EQM79" s="883"/>
      <c r="EQN79" s="883"/>
      <c r="EQO79" s="883"/>
      <c r="EQP79" s="883"/>
      <c r="EQQ79" s="883"/>
      <c r="EQR79" s="883"/>
      <c r="EQS79" s="883"/>
      <c r="EQT79" s="883"/>
      <c r="EQU79" s="883"/>
      <c r="EQV79" s="883"/>
      <c r="EQW79" s="883"/>
      <c r="EQX79" s="883"/>
      <c r="EQY79" s="883"/>
      <c r="EQZ79" s="883"/>
      <c r="ERA79" s="883"/>
      <c r="ERB79" s="883"/>
      <c r="ERC79" s="883"/>
      <c r="ERD79" s="883"/>
      <c r="ERE79" s="883"/>
      <c r="ERF79" s="883"/>
      <c r="ERG79" s="883"/>
      <c r="ERH79" s="883"/>
      <c r="ERI79" s="883"/>
      <c r="ERJ79" s="883"/>
      <c r="ERK79" s="883"/>
      <c r="ERL79" s="883"/>
      <c r="ERM79" s="883"/>
      <c r="ERN79" s="883"/>
      <c r="ERO79" s="883"/>
      <c r="ERP79" s="883"/>
      <c r="ERQ79" s="883"/>
      <c r="ERR79" s="883"/>
      <c r="ERS79" s="883"/>
      <c r="ERT79" s="883"/>
      <c r="ERU79" s="883"/>
      <c r="ERV79" s="883"/>
      <c r="ERW79" s="883"/>
      <c r="ERX79" s="883"/>
      <c r="ERY79" s="883"/>
      <c r="ERZ79" s="883"/>
      <c r="ESA79" s="883"/>
      <c r="ESB79" s="883"/>
      <c r="ESC79" s="883"/>
      <c r="ESD79" s="883"/>
      <c r="ESE79" s="883"/>
      <c r="ESF79" s="883"/>
      <c r="ESG79" s="883"/>
      <c r="ESH79" s="883"/>
      <c r="ESI79" s="883"/>
      <c r="ESJ79" s="883"/>
      <c r="ESK79" s="883"/>
      <c r="ESL79" s="883"/>
      <c r="ESM79" s="883"/>
      <c r="ESN79" s="883"/>
      <c r="ESO79" s="883"/>
      <c r="ESP79" s="883"/>
      <c r="ESQ79" s="883"/>
      <c r="ESR79" s="883"/>
      <c r="ESS79" s="883"/>
      <c r="EST79" s="883"/>
      <c r="ESU79" s="883"/>
      <c r="ESV79" s="883"/>
      <c r="ESW79" s="883"/>
      <c r="ESX79" s="883"/>
      <c r="ESY79" s="883"/>
      <c r="ESZ79" s="883"/>
      <c r="ETA79" s="883"/>
      <c r="ETB79" s="883"/>
      <c r="ETC79" s="883"/>
      <c r="ETD79" s="883"/>
      <c r="ETE79" s="883"/>
      <c r="ETF79" s="883"/>
      <c r="ETG79" s="883"/>
      <c r="ETH79" s="883"/>
      <c r="ETI79" s="883"/>
      <c r="ETJ79" s="883"/>
      <c r="ETK79" s="883"/>
      <c r="ETL79" s="883"/>
      <c r="ETM79" s="883"/>
      <c r="ETN79" s="883"/>
      <c r="ETO79" s="883"/>
      <c r="ETP79" s="883"/>
      <c r="ETQ79" s="883"/>
      <c r="ETR79" s="883"/>
      <c r="ETS79" s="883"/>
      <c r="ETT79" s="883"/>
      <c r="ETU79" s="883"/>
      <c r="ETV79" s="883"/>
      <c r="ETW79" s="883"/>
      <c r="ETX79" s="883"/>
      <c r="ETY79" s="883"/>
      <c r="ETZ79" s="883"/>
      <c r="EUA79" s="883"/>
      <c r="EUB79" s="883"/>
      <c r="EUC79" s="883"/>
      <c r="EUD79" s="883"/>
      <c r="EUE79" s="883"/>
      <c r="EUF79" s="883"/>
      <c r="EUG79" s="883"/>
      <c r="EUH79" s="883"/>
      <c r="EUI79" s="883"/>
      <c r="EUJ79" s="883"/>
      <c r="EUK79" s="883"/>
      <c r="EUL79" s="883"/>
      <c r="EUM79" s="883"/>
      <c r="EUN79" s="883"/>
      <c r="EUO79" s="883"/>
      <c r="EUP79" s="883"/>
      <c r="EUQ79" s="883"/>
      <c r="EUR79" s="883"/>
      <c r="EUS79" s="883"/>
      <c r="EUT79" s="883"/>
      <c r="EUU79" s="883"/>
      <c r="EUV79" s="883"/>
      <c r="EUW79" s="883"/>
      <c r="EUX79" s="883"/>
      <c r="EUY79" s="883"/>
      <c r="EUZ79" s="883"/>
      <c r="EVA79" s="883"/>
      <c r="EVB79" s="883"/>
      <c r="EVC79" s="883"/>
      <c r="EVD79" s="883"/>
      <c r="EVE79" s="883"/>
      <c r="EVF79" s="883"/>
      <c r="EVG79" s="883"/>
      <c r="EVH79" s="883"/>
      <c r="EVI79" s="883"/>
      <c r="EVJ79" s="883"/>
      <c r="EVK79" s="883"/>
      <c r="EVL79" s="883"/>
      <c r="EVM79" s="883"/>
      <c r="EVN79" s="883"/>
      <c r="EVO79" s="883"/>
      <c r="EVP79" s="883"/>
      <c r="EVQ79" s="883"/>
      <c r="EVR79" s="883"/>
      <c r="EVS79" s="883"/>
      <c r="EVT79" s="883"/>
      <c r="EVU79" s="883"/>
      <c r="EVV79" s="883"/>
      <c r="EVW79" s="883"/>
      <c r="EVX79" s="883"/>
      <c r="EVY79" s="883"/>
      <c r="EVZ79" s="883"/>
      <c r="EWA79" s="883"/>
      <c r="EWB79" s="883"/>
      <c r="EWC79" s="883"/>
      <c r="EWD79" s="883"/>
      <c r="EWE79" s="883"/>
      <c r="EWF79" s="883"/>
      <c r="EWG79" s="883"/>
      <c r="EWH79" s="883"/>
      <c r="EWI79" s="883"/>
      <c r="EWJ79" s="883"/>
      <c r="EWK79" s="883"/>
      <c r="EWL79" s="883"/>
      <c r="EWM79" s="883"/>
      <c r="EWN79" s="883"/>
      <c r="EWO79" s="883"/>
      <c r="EWP79" s="883"/>
      <c r="EWQ79" s="883"/>
      <c r="EWR79" s="883"/>
      <c r="EWS79" s="883"/>
      <c r="EWT79" s="883"/>
      <c r="EWU79" s="883"/>
      <c r="EWV79" s="883"/>
      <c r="EWW79" s="883"/>
      <c r="EWX79" s="883"/>
      <c r="EWY79" s="883"/>
      <c r="EWZ79" s="883"/>
      <c r="EXA79" s="883"/>
      <c r="EXB79" s="883"/>
      <c r="EXC79" s="883"/>
      <c r="EXD79" s="883"/>
      <c r="EXE79" s="883"/>
      <c r="EXF79" s="883"/>
      <c r="EXG79" s="883"/>
      <c r="EXH79" s="883"/>
      <c r="EXI79" s="883"/>
      <c r="EXJ79" s="883"/>
      <c r="EXK79" s="883"/>
      <c r="EXL79" s="883"/>
      <c r="EXM79" s="883"/>
      <c r="EXN79" s="883"/>
      <c r="EXO79" s="883"/>
      <c r="EXP79" s="883"/>
      <c r="EXQ79" s="883"/>
      <c r="EXR79" s="883"/>
      <c r="EXS79" s="883"/>
      <c r="EXT79" s="883"/>
      <c r="EXU79" s="883"/>
      <c r="EXV79" s="883"/>
      <c r="EXW79" s="883"/>
      <c r="EXX79" s="883"/>
      <c r="EXY79" s="883"/>
      <c r="EXZ79" s="883"/>
      <c r="EYA79" s="883"/>
      <c r="EYB79" s="883"/>
      <c r="EYC79" s="883"/>
      <c r="EYD79" s="883"/>
      <c r="EYE79" s="883"/>
      <c r="EYF79" s="883"/>
      <c r="EYG79" s="883"/>
      <c r="EYH79" s="883"/>
      <c r="EYI79" s="883"/>
      <c r="EYJ79" s="883"/>
      <c r="EYK79" s="883"/>
      <c r="EYL79" s="883"/>
      <c r="EYM79" s="883"/>
      <c r="EYN79" s="883"/>
      <c r="EYO79" s="883"/>
      <c r="EYP79" s="883"/>
      <c r="EYQ79" s="883"/>
      <c r="EYR79" s="883"/>
      <c r="EYS79" s="883"/>
      <c r="EYT79" s="883"/>
      <c r="EYU79" s="883"/>
      <c r="EYV79" s="883"/>
      <c r="EYW79" s="883"/>
      <c r="EYX79" s="883"/>
      <c r="EYY79" s="883"/>
      <c r="EYZ79" s="883"/>
      <c r="EZA79" s="883"/>
      <c r="EZB79" s="883"/>
      <c r="EZC79" s="883"/>
      <c r="EZD79" s="883"/>
      <c r="EZE79" s="883"/>
      <c r="EZF79" s="883"/>
      <c r="EZG79" s="883"/>
      <c r="EZH79" s="883"/>
      <c r="EZI79" s="883"/>
      <c r="EZJ79" s="883"/>
      <c r="EZK79" s="883"/>
      <c r="EZL79" s="883"/>
      <c r="EZM79" s="883"/>
      <c r="EZN79" s="883"/>
      <c r="EZO79" s="883"/>
      <c r="EZP79" s="883"/>
      <c r="EZQ79" s="883"/>
      <c r="EZR79" s="883"/>
      <c r="EZS79" s="883"/>
      <c r="EZT79" s="883"/>
      <c r="EZU79" s="883"/>
      <c r="EZV79" s="883"/>
      <c r="EZW79" s="883"/>
      <c r="EZX79" s="883"/>
      <c r="EZY79" s="883"/>
      <c r="EZZ79" s="883"/>
      <c r="FAA79" s="883"/>
      <c r="FAB79" s="883"/>
      <c r="FAC79" s="883"/>
      <c r="FAD79" s="883"/>
      <c r="FAE79" s="883"/>
      <c r="FAF79" s="883"/>
      <c r="FAG79" s="883"/>
      <c r="FAH79" s="883"/>
      <c r="FAI79" s="883"/>
      <c r="FAJ79" s="883"/>
      <c r="FAK79" s="883"/>
      <c r="FAL79" s="883"/>
      <c r="FAM79" s="883"/>
      <c r="FAN79" s="883"/>
      <c r="FAO79" s="883"/>
      <c r="FAP79" s="883"/>
      <c r="FAQ79" s="883"/>
      <c r="FAR79" s="883"/>
      <c r="FAS79" s="883"/>
      <c r="FAT79" s="883"/>
      <c r="FAU79" s="883"/>
      <c r="FAV79" s="883"/>
      <c r="FAW79" s="883"/>
      <c r="FAX79" s="883"/>
      <c r="FAY79" s="883"/>
      <c r="FAZ79" s="883"/>
      <c r="FBA79" s="883"/>
      <c r="FBB79" s="883"/>
      <c r="FBC79" s="883"/>
      <c r="FBD79" s="883"/>
      <c r="FBE79" s="883"/>
      <c r="FBF79" s="883"/>
      <c r="FBG79" s="883"/>
      <c r="FBH79" s="883"/>
      <c r="FBI79" s="883"/>
      <c r="FBJ79" s="883"/>
      <c r="FBK79" s="883"/>
      <c r="FBL79" s="883"/>
      <c r="FBM79" s="883"/>
      <c r="FBN79" s="883"/>
      <c r="FBO79" s="883"/>
      <c r="FBP79" s="883"/>
      <c r="FBQ79" s="883"/>
      <c r="FBR79" s="883"/>
      <c r="FBS79" s="883"/>
      <c r="FBT79" s="883"/>
      <c r="FBU79" s="883"/>
      <c r="FBV79" s="883"/>
      <c r="FBW79" s="883"/>
      <c r="FBX79" s="883"/>
      <c r="FBY79" s="883"/>
      <c r="FBZ79" s="883"/>
      <c r="FCA79" s="883"/>
      <c r="FCB79" s="883"/>
      <c r="FCC79" s="883"/>
      <c r="FCD79" s="883"/>
      <c r="FCE79" s="883"/>
      <c r="FCF79" s="883"/>
      <c r="FCG79" s="883"/>
      <c r="FCH79" s="883"/>
      <c r="FCI79" s="883"/>
      <c r="FCJ79" s="883"/>
      <c r="FCK79" s="883"/>
      <c r="FCL79" s="883"/>
      <c r="FCM79" s="883"/>
      <c r="FCN79" s="883"/>
      <c r="FCO79" s="883"/>
      <c r="FCP79" s="883"/>
      <c r="FCQ79" s="883"/>
      <c r="FCR79" s="883"/>
      <c r="FCS79" s="883"/>
      <c r="FCT79" s="883"/>
      <c r="FCU79" s="883"/>
      <c r="FCV79" s="883"/>
      <c r="FCW79" s="883"/>
      <c r="FCX79" s="883"/>
      <c r="FCY79" s="883"/>
      <c r="FCZ79" s="883"/>
      <c r="FDA79" s="883"/>
      <c r="FDB79" s="883"/>
      <c r="FDC79" s="883"/>
      <c r="FDD79" s="883"/>
      <c r="FDE79" s="883"/>
      <c r="FDF79" s="883"/>
      <c r="FDG79" s="883"/>
      <c r="FDH79" s="883"/>
      <c r="FDI79" s="883"/>
      <c r="FDJ79" s="883"/>
      <c r="FDK79" s="883"/>
      <c r="FDL79" s="883"/>
      <c r="FDM79" s="883"/>
      <c r="FDN79" s="883"/>
      <c r="FDO79" s="883"/>
      <c r="FDP79" s="883"/>
      <c r="FDQ79" s="883"/>
      <c r="FDR79" s="883"/>
      <c r="FDS79" s="883"/>
      <c r="FDT79" s="883"/>
      <c r="FDU79" s="883"/>
      <c r="FDV79" s="883"/>
      <c r="FDW79" s="883"/>
      <c r="FDX79" s="883"/>
      <c r="FDY79" s="883"/>
      <c r="FDZ79" s="883"/>
      <c r="FEA79" s="883"/>
      <c r="FEB79" s="883"/>
      <c r="FEC79" s="883"/>
      <c r="FED79" s="883"/>
      <c r="FEE79" s="883"/>
      <c r="FEF79" s="883"/>
      <c r="FEG79" s="883"/>
      <c r="FEH79" s="883"/>
      <c r="FEI79" s="883"/>
      <c r="FEJ79" s="883"/>
      <c r="FEK79" s="883"/>
      <c r="FEL79" s="883"/>
      <c r="FEM79" s="883"/>
      <c r="FEN79" s="883"/>
      <c r="FEO79" s="883"/>
      <c r="FEP79" s="883"/>
      <c r="FEQ79" s="883"/>
      <c r="FER79" s="883"/>
      <c r="FES79" s="883"/>
      <c r="FET79" s="883"/>
      <c r="FEU79" s="883"/>
      <c r="FEV79" s="883"/>
      <c r="FEW79" s="883"/>
      <c r="FEX79" s="883"/>
      <c r="FEY79" s="883"/>
      <c r="FEZ79" s="883"/>
      <c r="FFA79" s="883"/>
      <c r="FFB79" s="883"/>
      <c r="FFC79" s="883"/>
      <c r="FFD79" s="883"/>
      <c r="FFE79" s="883"/>
      <c r="FFF79" s="883"/>
      <c r="FFG79" s="883"/>
      <c r="FFH79" s="883"/>
      <c r="FFI79" s="883"/>
      <c r="FFJ79" s="883"/>
      <c r="FFK79" s="883"/>
      <c r="FFL79" s="883"/>
      <c r="FFM79" s="883"/>
      <c r="FFN79" s="883"/>
      <c r="FFO79" s="883"/>
      <c r="FFP79" s="883"/>
      <c r="FFQ79" s="883"/>
      <c r="FFR79" s="883"/>
      <c r="FFS79" s="883"/>
      <c r="FFT79" s="883"/>
      <c r="FFU79" s="883"/>
      <c r="FFV79" s="883"/>
      <c r="FFW79" s="883"/>
      <c r="FFX79" s="883"/>
      <c r="FFY79" s="883"/>
      <c r="FFZ79" s="883"/>
      <c r="FGA79" s="883"/>
      <c r="FGB79" s="883"/>
      <c r="FGC79" s="883"/>
      <c r="FGD79" s="883"/>
      <c r="FGE79" s="883"/>
      <c r="FGF79" s="883"/>
      <c r="FGG79" s="883"/>
      <c r="FGH79" s="883"/>
      <c r="FGI79" s="883"/>
      <c r="FGJ79" s="883"/>
      <c r="FGK79" s="883"/>
      <c r="FGL79" s="883"/>
      <c r="FGM79" s="883"/>
      <c r="FGN79" s="883"/>
      <c r="FGO79" s="883"/>
      <c r="FGP79" s="883"/>
      <c r="FGQ79" s="883"/>
      <c r="FGR79" s="883"/>
      <c r="FGS79" s="883"/>
      <c r="FGT79" s="883"/>
      <c r="FGU79" s="883"/>
      <c r="FGV79" s="883"/>
      <c r="FGW79" s="883"/>
      <c r="FGX79" s="883"/>
      <c r="FGY79" s="883"/>
      <c r="FGZ79" s="883"/>
      <c r="FHA79" s="883"/>
      <c r="FHB79" s="883"/>
      <c r="FHC79" s="883"/>
      <c r="FHD79" s="883"/>
      <c r="FHE79" s="883"/>
      <c r="FHF79" s="883"/>
      <c r="FHG79" s="883"/>
      <c r="FHH79" s="883"/>
      <c r="FHI79" s="883"/>
      <c r="FHJ79" s="883"/>
      <c r="FHK79" s="883"/>
      <c r="FHL79" s="883"/>
      <c r="FHM79" s="883"/>
      <c r="FHN79" s="883"/>
      <c r="FHO79" s="883"/>
      <c r="FHP79" s="883"/>
      <c r="FHQ79" s="883"/>
      <c r="FHR79" s="883"/>
      <c r="FHS79" s="883"/>
      <c r="FHT79" s="883"/>
      <c r="FHU79" s="883"/>
      <c r="FHV79" s="883"/>
      <c r="FHW79" s="883"/>
      <c r="FHX79" s="883"/>
      <c r="FHY79" s="883"/>
      <c r="FHZ79" s="883"/>
      <c r="FIA79" s="883"/>
      <c r="FIB79" s="883"/>
      <c r="FIC79" s="883"/>
      <c r="FID79" s="883"/>
      <c r="FIE79" s="883"/>
      <c r="FIF79" s="883"/>
      <c r="FIG79" s="883"/>
      <c r="FIH79" s="883"/>
      <c r="FII79" s="883"/>
      <c r="FIJ79" s="883"/>
      <c r="FIK79" s="883"/>
      <c r="FIL79" s="883"/>
      <c r="FIM79" s="883"/>
      <c r="FIN79" s="883"/>
      <c r="FIO79" s="883"/>
      <c r="FIP79" s="883"/>
      <c r="FIQ79" s="883"/>
      <c r="FIR79" s="883"/>
      <c r="FIS79" s="883"/>
      <c r="FIT79" s="883"/>
      <c r="FIU79" s="883"/>
      <c r="FIV79" s="883"/>
      <c r="FIW79" s="883"/>
      <c r="FIX79" s="883"/>
      <c r="FIY79" s="883"/>
      <c r="FIZ79" s="883"/>
      <c r="FJA79" s="883"/>
      <c r="FJB79" s="883"/>
      <c r="FJC79" s="883"/>
      <c r="FJD79" s="883"/>
      <c r="FJE79" s="883"/>
      <c r="FJF79" s="883"/>
      <c r="FJG79" s="883"/>
      <c r="FJH79" s="883"/>
      <c r="FJI79" s="883"/>
      <c r="FJJ79" s="883"/>
      <c r="FJK79" s="883"/>
      <c r="FJL79" s="883"/>
      <c r="FJM79" s="883"/>
      <c r="FJN79" s="883"/>
      <c r="FJO79" s="883"/>
      <c r="FJP79" s="883"/>
      <c r="FJQ79" s="883"/>
      <c r="FJR79" s="883"/>
      <c r="FJS79" s="883"/>
      <c r="FJT79" s="883"/>
      <c r="FJU79" s="883"/>
      <c r="FJV79" s="883"/>
      <c r="FJW79" s="883"/>
      <c r="FJX79" s="883"/>
      <c r="FJY79" s="883"/>
      <c r="FJZ79" s="883"/>
      <c r="FKA79" s="883"/>
      <c r="FKB79" s="883"/>
      <c r="FKC79" s="883"/>
      <c r="FKD79" s="883"/>
      <c r="FKE79" s="883"/>
      <c r="FKF79" s="883"/>
      <c r="FKG79" s="883"/>
      <c r="FKH79" s="883"/>
      <c r="FKI79" s="883"/>
      <c r="FKJ79" s="883"/>
      <c r="FKK79" s="883"/>
      <c r="FKL79" s="883"/>
      <c r="FKM79" s="883"/>
      <c r="FKN79" s="883"/>
      <c r="FKO79" s="883"/>
      <c r="FKP79" s="883"/>
      <c r="FKQ79" s="883"/>
      <c r="FKR79" s="883"/>
      <c r="FKS79" s="883"/>
      <c r="FKT79" s="883"/>
      <c r="FKU79" s="883"/>
      <c r="FKV79" s="883"/>
      <c r="FKW79" s="883"/>
      <c r="FKX79" s="883"/>
      <c r="FKY79" s="883"/>
      <c r="FKZ79" s="883"/>
      <c r="FLA79" s="883"/>
      <c r="FLB79" s="883"/>
      <c r="FLC79" s="883"/>
      <c r="FLD79" s="883"/>
      <c r="FLE79" s="883"/>
      <c r="FLF79" s="883"/>
      <c r="FLG79" s="883"/>
      <c r="FLH79" s="883"/>
      <c r="FLI79" s="883"/>
      <c r="FLJ79" s="883"/>
      <c r="FLK79" s="883"/>
      <c r="FLL79" s="883"/>
      <c r="FLM79" s="883"/>
      <c r="FLN79" s="883"/>
      <c r="FLO79" s="883"/>
      <c r="FLP79" s="883"/>
      <c r="FLQ79" s="883"/>
      <c r="FLR79" s="883"/>
      <c r="FLS79" s="883"/>
      <c r="FLT79" s="883"/>
      <c r="FLU79" s="883"/>
      <c r="FLV79" s="883"/>
      <c r="FLW79" s="883"/>
      <c r="FLX79" s="883"/>
      <c r="FLY79" s="883"/>
      <c r="FLZ79" s="883"/>
      <c r="FMA79" s="883"/>
      <c r="FMB79" s="883"/>
      <c r="FMC79" s="883"/>
      <c r="FMD79" s="883"/>
      <c r="FME79" s="883"/>
      <c r="FMF79" s="883"/>
      <c r="FMG79" s="883"/>
      <c r="FMH79" s="883"/>
      <c r="FMI79" s="883"/>
      <c r="FMJ79" s="883"/>
      <c r="FMK79" s="883"/>
      <c r="FML79" s="883"/>
      <c r="FMM79" s="883"/>
      <c r="FMN79" s="883"/>
      <c r="FMO79" s="883"/>
      <c r="FMP79" s="883"/>
      <c r="FMQ79" s="883"/>
      <c r="FMR79" s="883"/>
      <c r="FMS79" s="883"/>
      <c r="FMT79" s="883"/>
      <c r="FMU79" s="883"/>
      <c r="FMV79" s="883"/>
      <c r="FMW79" s="883"/>
      <c r="FMX79" s="883"/>
      <c r="FMY79" s="883"/>
      <c r="FMZ79" s="883"/>
      <c r="FNA79" s="883"/>
      <c r="FNB79" s="883"/>
      <c r="FNC79" s="883"/>
      <c r="FND79" s="883"/>
      <c r="FNE79" s="883"/>
      <c r="FNF79" s="883"/>
      <c r="FNG79" s="883"/>
      <c r="FNH79" s="883"/>
      <c r="FNI79" s="883"/>
      <c r="FNJ79" s="883"/>
      <c r="FNK79" s="883"/>
      <c r="FNL79" s="883"/>
      <c r="FNM79" s="883"/>
      <c r="FNN79" s="883"/>
      <c r="FNO79" s="883"/>
      <c r="FNP79" s="883"/>
      <c r="FNQ79" s="883"/>
      <c r="FNR79" s="883"/>
      <c r="FNS79" s="883"/>
      <c r="FNT79" s="883"/>
      <c r="FNU79" s="883"/>
      <c r="FNV79" s="883"/>
      <c r="FNW79" s="883"/>
      <c r="FNX79" s="883"/>
      <c r="FNY79" s="883"/>
      <c r="FNZ79" s="883"/>
      <c r="FOA79" s="883"/>
      <c r="FOB79" s="883"/>
      <c r="FOC79" s="883"/>
      <c r="FOD79" s="883"/>
      <c r="FOE79" s="883"/>
      <c r="FOF79" s="883"/>
      <c r="FOG79" s="883"/>
      <c r="FOH79" s="883"/>
      <c r="FOI79" s="883"/>
      <c r="FOJ79" s="883"/>
      <c r="FOK79" s="883"/>
      <c r="FOL79" s="883"/>
      <c r="FOM79" s="883"/>
      <c r="FON79" s="883"/>
      <c r="FOO79" s="883"/>
      <c r="FOP79" s="883"/>
      <c r="FOQ79" s="883"/>
      <c r="FOR79" s="883"/>
      <c r="FOS79" s="883"/>
      <c r="FOT79" s="883"/>
      <c r="FOU79" s="883"/>
      <c r="FOV79" s="883"/>
      <c r="FOW79" s="883"/>
      <c r="FOX79" s="883"/>
      <c r="FOY79" s="883"/>
      <c r="FOZ79" s="883"/>
      <c r="FPA79" s="883"/>
      <c r="FPB79" s="883"/>
      <c r="FPC79" s="883"/>
      <c r="FPD79" s="883"/>
      <c r="FPE79" s="883"/>
      <c r="FPF79" s="883"/>
      <c r="FPG79" s="883"/>
      <c r="FPH79" s="883"/>
      <c r="FPI79" s="883"/>
      <c r="FPJ79" s="883"/>
      <c r="FPK79" s="883"/>
      <c r="FPL79" s="883"/>
      <c r="FPM79" s="883"/>
      <c r="FPN79" s="883"/>
      <c r="FPO79" s="883"/>
      <c r="FPP79" s="883"/>
      <c r="FPQ79" s="883"/>
      <c r="FPR79" s="883"/>
      <c r="FPS79" s="883"/>
      <c r="FPT79" s="883"/>
      <c r="FPU79" s="883"/>
      <c r="FPV79" s="883"/>
      <c r="FPW79" s="883"/>
      <c r="FPX79" s="883"/>
      <c r="FPY79" s="883"/>
      <c r="FPZ79" s="883"/>
      <c r="FQA79" s="883"/>
      <c r="FQB79" s="883"/>
      <c r="FQC79" s="883"/>
      <c r="FQD79" s="883"/>
      <c r="FQE79" s="883"/>
      <c r="FQF79" s="883"/>
      <c r="FQG79" s="883"/>
      <c r="FQH79" s="883"/>
      <c r="FQI79" s="883"/>
      <c r="FQJ79" s="883"/>
      <c r="FQK79" s="883"/>
      <c r="FQL79" s="883"/>
      <c r="FQM79" s="883"/>
      <c r="FQN79" s="883"/>
      <c r="FQO79" s="883"/>
      <c r="FQP79" s="883"/>
      <c r="FQQ79" s="883"/>
      <c r="FQR79" s="883"/>
      <c r="FQS79" s="883"/>
      <c r="FQT79" s="883"/>
      <c r="FQU79" s="883"/>
      <c r="FQV79" s="883"/>
      <c r="FQW79" s="883"/>
      <c r="FQX79" s="883"/>
      <c r="FQY79" s="883"/>
      <c r="FQZ79" s="883"/>
      <c r="FRA79" s="883"/>
      <c r="FRB79" s="883"/>
      <c r="FRC79" s="883"/>
      <c r="FRD79" s="883"/>
      <c r="FRE79" s="883"/>
      <c r="FRF79" s="883"/>
      <c r="FRG79" s="883"/>
      <c r="FRH79" s="883"/>
      <c r="FRI79" s="883"/>
      <c r="FRJ79" s="883"/>
      <c r="FRK79" s="883"/>
      <c r="FRL79" s="883"/>
      <c r="FRM79" s="883"/>
      <c r="FRN79" s="883"/>
      <c r="FRO79" s="883"/>
      <c r="FRP79" s="883"/>
      <c r="FRQ79" s="883"/>
      <c r="FRR79" s="883"/>
      <c r="FRS79" s="883"/>
      <c r="FRT79" s="883"/>
      <c r="FRU79" s="883"/>
      <c r="FRV79" s="883"/>
      <c r="FRW79" s="883"/>
      <c r="FRX79" s="883"/>
      <c r="FRY79" s="883"/>
      <c r="FRZ79" s="883"/>
      <c r="FSA79" s="883"/>
      <c r="FSB79" s="883"/>
      <c r="FSC79" s="883"/>
      <c r="FSD79" s="883"/>
      <c r="FSE79" s="883"/>
      <c r="FSF79" s="883"/>
      <c r="FSG79" s="883"/>
      <c r="FSH79" s="883"/>
      <c r="FSI79" s="883"/>
      <c r="FSJ79" s="883"/>
      <c r="FSK79" s="883"/>
      <c r="FSL79" s="883"/>
      <c r="FSM79" s="883"/>
      <c r="FSN79" s="883"/>
      <c r="FSO79" s="883"/>
      <c r="FSP79" s="883"/>
      <c r="FSQ79" s="883"/>
      <c r="FSR79" s="883"/>
      <c r="FSS79" s="883"/>
      <c r="FST79" s="883"/>
      <c r="FSU79" s="883"/>
      <c r="FSV79" s="883"/>
      <c r="FSW79" s="883"/>
      <c r="FSX79" s="883"/>
      <c r="FSY79" s="883"/>
      <c r="FSZ79" s="883"/>
      <c r="FTA79" s="883"/>
      <c r="FTB79" s="883"/>
      <c r="FTC79" s="883"/>
      <c r="FTD79" s="883"/>
      <c r="FTE79" s="883"/>
      <c r="FTF79" s="883"/>
      <c r="FTG79" s="883"/>
      <c r="FTH79" s="883"/>
      <c r="FTI79" s="883"/>
      <c r="FTJ79" s="883"/>
      <c r="FTK79" s="883"/>
      <c r="FTL79" s="883"/>
      <c r="FTM79" s="883"/>
      <c r="FTN79" s="883"/>
      <c r="FTO79" s="883"/>
      <c r="FTP79" s="883"/>
      <c r="FTQ79" s="883"/>
      <c r="FTR79" s="883"/>
      <c r="FTS79" s="883"/>
      <c r="FTT79" s="883"/>
      <c r="FTU79" s="883"/>
      <c r="FTV79" s="883"/>
      <c r="FTW79" s="883"/>
      <c r="FTX79" s="883"/>
      <c r="FTY79" s="883"/>
      <c r="FTZ79" s="883"/>
      <c r="FUA79" s="883"/>
      <c r="FUB79" s="883"/>
      <c r="FUC79" s="883"/>
      <c r="FUD79" s="883"/>
      <c r="FUE79" s="883"/>
      <c r="FUF79" s="883"/>
      <c r="FUG79" s="883"/>
      <c r="FUH79" s="883"/>
      <c r="FUI79" s="883"/>
      <c r="FUJ79" s="883"/>
      <c r="FUK79" s="883"/>
      <c r="FUL79" s="883"/>
      <c r="FUM79" s="883"/>
      <c r="FUN79" s="883"/>
      <c r="FUO79" s="883"/>
      <c r="FUP79" s="883"/>
      <c r="FUQ79" s="883"/>
      <c r="FUR79" s="883"/>
      <c r="FUS79" s="883"/>
      <c r="FUT79" s="883"/>
      <c r="FUU79" s="883"/>
      <c r="FUV79" s="883"/>
      <c r="FUW79" s="883"/>
      <c r="FUX79" s="883"/>
      <c r="FUY79" s="883"/>
      <c r="FUZ79" s="883"/>
      <c r="FVA79" s="883"/>
      <c r="FVB79" s="883"/>
      <c r="FVC79" s="883"/>
      <c r="FVD79" s="883"/>
      <c r="FVE79" s="883"/>
      <c r="FVF79" s="883"/>
      <c r="FVG79" s="883"/>
      <c r="FVH79" s="883"/>
      <c r="FVI79" s="883"/>
      <c r="FVJ79" s="883"/>
      <c r="FVK79" s="883"/>
      <c r="FVL79" s="883"/>
      <c r="FVM79" s="883"/>
      <c r="FVN79" s="883"/>
      <c r="FVO79" s="883"/>
      <c r="FVP79" s="883"/>
      <c r="FVQ79" s="883"/>
      <c r="FVR79" s="883"/>
      <c r="FVS79" s="883"/>
      <c r="FVT79" s="883"/>
      <c r="FVU79" s="883"/>
      <c r="FVV79" s="883"/>
      <c r="FVW79" s="883"/>
      <c r="FVX79" s="883"/>
      <c r="FVY79" s="883"/>
      <c r="FVZ79" s="883"/>
      <c r="FWA79" s="883"/>
      <c r="FWB79" s="883"/>
      <c r="FWC79" s="883"/>
      <c r="FWD79" s="883"/>
      <c r="FWE79" s="883"/>
      <c r="FWF79" s="883"/>
      <c r="FWG79" s="883"/>
      <c r="FWH79" s="883"/>
      <c r="FWI79" s="883"/>
      <c r="FWJ79" s="883"/>
      <c r="FWK79" s="883"/>
      <c r="FWL79" s="883"/>
      <c r="FWM79" s="883"/>
      <c r="FWN79" s="883"/>
      <c r="FWO79" s="883"/>
      <c r="FWP79" s="883"/>
      <c r="FWQ79" s="883"/>
      <c r="FWR79" s="883"/>
      <c r="FWS79" s="883"/>
      <c r="FWT79" s="883"/>
      <c r="FWU79" s="883"/>
      <c r="FWV79" s="883"/>
      <c r="FWW79" s="883"/>
      <c r="FWX79" s="883"/>
      <c r="FWY79" s="883"/>
      <c r="FWZ79" s="883"/>
      <c r="FXA79" s="883"/>
      <c r="FXB79" s="883"/>
      <c r="FXC79" s="883"/>
      <c r="FXD79" s="883"/>
      <c r="FXE79" s="883"/>
      <c r="FXF79" s="883"/>
      <c r="FXG79" s="883"/>
      <c r="FXH79" s="883"/>
      <c r="FXI79" s="883"/>
      <c r="FXJ79" s="883"/>
      <c r="FXK79" s="883"/>
      <c r="FXL79" s="883"/>
      <c r="FXM79" s="883"/>
      <c r="FXN79" s="883"/>
      <c r="FXO79" s="883"/>
      <c r="FXP79" s="883"/>
      <c r="FXQ79" s="883"/>
      <c r="FXR79" s="883"/>
      <c r="FXS79" s="883"/>
      <c r="FXT79" s="883"/>
      <c r="FXU79" s="883"/>
      <c r="FXV79" s="883"/>
      <c r="FXW79" s="883"/>
      <c r="FXX79" s="883"/>
      <c r="FXY79" s="883"/>
      <c r="FXZ79" s="883"/>
      <c r="FYA79" s="883"/>
      <c r="FYB79" s="883"/>
      <c r="FYC79" s="883"/>
      <c r="FYD79" s="883"/>
      <c r="FYE79" s="883"/>
      <c r="FYF79" s="883"/>
      <c r="FYG79" s="883"/>
      <c r="FYH79" s="883"/>
      <c r="FYI79" s="883"/>
      <c r="FYJ79" s="883"/>
      <c r="FYK79" s="883"/>
      <c r="FYL79" s="883"/>
      <c r="FYM79" s="883"/>
      <c r="FYN79" s="883"/>
      <c r="FYO79" s="883"/>
      <c r="FYP79" s="883"/>
      <c r="FYQ79" s="883"/>
      <c r="FYR79" s="883"/>
      <c r="FYS79" s="883"/>
      <c r="FYT79" s="883"/>
      <c r="FYU79" s="883"/>
      <c r="FYV79" s="883"/>
      <c r="FYW79" s="883"/>
      <c r="FYX79" s="883"/>
      <c r="FYY79" s="883"/>
      <c r="FYZ79" s="883"/>
      <c r="FZA79" s="883"/>
      <c r="FZB79" s="883"/>
      <c r="FZC79" s="883"/>
      <c r="FZD79" s="883"/>
      <c r="FZE79" s="883"/>
      <c r="FZF79" s="883"/>
      <c r="FZG79" s="883"/>
      <c r="FZH79" s="883"/>
      <c r="FZI79" s="883"/>
      <c r="FZJ79" s="883"/>
      <c r="FZK79" s="883"/>
      <c r="FZL79" s="883"/>
      <c r="FZM79" s="883"/>
      <c r="FZN79" s="883"/>
      <c r="FZO79" s="883"/>
      <c r="FZP79" s="883"/>
      <c r="FZQ79" s="883"/>
      <c r="FZR79" s="883"/>
      <c r="FZS79" s="883"/>
      <c r="FZT79" s="883"/>
      <c r="FZU79" s="883"/>
      <c r="FZV79" s="883"/>
      <c r="FZW79" s="883"/>
      <c r="FZX79" s="883"/>
      <c r="FZY79" s="883"/>
      <c r="FZZ79" s="883"/>
      <c r="GAA79" s="883"/>
      <c r="GAB79" s="883"/>
      <c r="GAC79" s="883"/>
      <c r="GAD79" s="883"/>
      <c r="GAE79" s="883"/>
      <c r="GAF79" s="883"/>
      <c r="GAG79" s="883"/>
      <c r="GAH79" s="883"/>
      <c r="GAI79" s="883"/>
      <c r="GAJ79" s="883"/>
      <c r="GAK79" s="883"/>
      <c r="GAL79" s="883"/>
      <c r="GAM79" s="883"/>
      <c r="GAN79" s="883"/>
      <c r="GAO79" s="883"/>
      <c r="GAP79" s="883"/>
      <c r="GAQ79" s="883"/>
      <c r="GAR79" s="883"/>
      <c r="GAS79" s="883"/>
      <c r="GAT79" s="883"/>
      <c r="GAU79" s="883"/>
      <c r="GAV79" s="883"/>
      <c r="GAW79" s="883"/>
      <c r="GAX79" s="883"/>
      <c r="GAY79" s="883"/>
      <c r="GAZ79" s="883"/>
      <c r="GBA79" s="883"/>
      <c r="GBB79" s="883"/>
      <c r="GBC79" s="883"/>
      <c r="GBD79" s="883"/>
      <c r="GBE79" s="883"/>
      <c r="GBF79" s="883"/>
      <c r="GBG79" s="883"/>
      <c r="GBH79" s="883"/>
      <c r="GBI79" s="883"/>
      <c r="GBJ79" s="883"/>
      <c r="GBK79" s="883"/>
      <c r="GBL79" s="883"/>
      <c r="GBM79" s="883"/>
      <c r="GBN79" s="883"/>
      <c r="GBO79" s="883"/>
      <c r="GBP79" s="883"/>
      <c r="GBQ79" s="883"/>
      <c r="GBR79" s="883"/>
      <c r="GBS79" s="883"/>
      <c r="GBT79" s="883"/>
      <c r="GBU79" s="883"/>
      <c r="GBV79" s="883"/>
      <c r="GBW79" s="883"/>
      <c r="GBX79" s="883"/>
      <c r="GBY79" s="883"/>
      <c r="GBZ79" s="883"/>
      <c r="GCA79" s="883"/>
      <c r="GCB79" s="883"/>
      <c r="GCC79" s="883"/>
      <c r="GCD79" s="883"/>
      <c r="GCE79" s="883"/>
      <c r="GCF79" s="883"/>
      <c r="GCG79" s="883"/>
      <c r="GCH79" s="883"/>
      <c r="GCI79" s="883"/>
      <c r="GCJ79" s="883"/>
      <c r="GCK79" s="883"/>
      <c r="GCL79" s="883"/>
      <c r="GCM79" s="883"/>
      <c r="GCN79" s="883"/>
      <c r="GCO79" s="883"/>
      <c r="GCP79" s="883"/>
      <c r="GCQ79" s="883"/>
      <c r="GCR79" s="883"/>
      <c r="GCS79" s="883"/>
      <c r="GCT79" s="883"/>
      <c r="GCU79" s="883"/>
      <c r="GCV79" s="883"/>
      <c r="GCW79" s="883"/>
      <c r="GCX79" s="883"/>
      <c r="GCY79" s="883"/>
      <c r="GCZ79" s="883"/>
      <c r="GDA79" s="883"/>
      <c r="GDB79" s="883"/>
      <c r="GDC79" s="883"/>
      <c r="GDD79" s="883"/>
      <c r="GDE79" s="883"/>
      <c r="GDF79" s="883"/>
      <c r="GDG79" s="883"/>
      <c r="GDH79" s="883"/>
      <c r="GDI79" s="883"/>
      <c r="GDJ79" s="883"/>
      <c r="GDK79" s="883"/>
      <c r="GDL79" s="883"/>
      <c r="GDM79" s="883"/>
      <c r="GDN79" s="883"/>
      <c r="GDO79" s="883"/>
      <c r="GDP79" s="883"/>
      <c r="GDQ79" s="883"/>
      <c r="GDR79" s="883"/>
      <c r="GDS79" s="883"/>
      <c r="GDT79" s="883"/>
      <c r="GDU79" s="883"/>
      <c r="GDV79" s="883"/>
      <c r="GDW79" s="883"/>
      <c r="GDX79" s="883"/>
      <c r="GDY79" s="883"/>
      <c r="GDZ79" s="883"/>
      <c r="GEA79" s="883"/>
      <c r="GEB79" s="883"/>
      <c r="GEC79" s="883"/>
      <c r="GED79" s="883"/>
      <c r="GEE79" s="883"/>
      <c r="GEF79" s="883"/>
      <c r="GEG79" s="883"/>
      <c r="GEH79" s="883"/>
      <c r="GEI79" s="883"/>
      <c r="GEJ79" s="883"/>
      <c r="GEK79" s="883"/>
      <c r="GEL79" s="883"/>
      <c r="GEM79" s="883"/>
      <c r="GEN79" s="883"/>
      <c r="GEO79" s="883"/>
      <c r="GEP79" s="883"/>
      <c r="GEQ79" s="883"/>
      <c r="GER79" s="883"/>
      <c r="GES79" s="883"/>
      <c r="GET79" s="883"/>
      <c r="GEU79" s="883"/>
      <c r="GEV79" s="883"/>
      <c r="GEW79" s="883"/>
      <c r="GEX79" s="883"/>
      <c r="GEY79" s="883"/>
      <c r="GEZ79" s="883"/>
      <c r="GFA79" s="883"/>
      <c r="GFB79" s="883"/>
      <c r="GFC79" s="883"/>
      <c r="GFD79" s="883"/>
      <c r="GFE79" s="883"/>
      <c r="GFF79" s="883"/>
      <c r="GFG79" s="883"/>
      <c r="GFH79" s="883"/>
      <c r="GFI79" s="883"/>
      <c r="GFJ79" s="883"/>
      <c r="GFK79" s="883"/>
      <c r="GFL79" s="883"/>
      <c r="GFM79" s="883"/>
      <c r="GFN79" s="883"/>
      <c r="GFO79" s="883"/>
      <c r="GFP79" s="883"/>
      <c r="GFQ79" s="883"/>
      <c r="GFR79" s="883"/>
      <c r="GFS79" s="883"/>
      <c r="GFT79" s="883"/>
      <c r="GFU79" s="883"/>
      <c r="GFV79" s="883"/>
      <c r="GFW79" s="883"/>
      <c r="GFX79" s="883"/>
      <c r="GFY79" s="883"/>
      <c r="GFZ79" s="883"/>
      <c r="GGA79" s="883"/>
      <c r="GGB79" s="883"/>
      <c r="GGC79" s="883"/>
      <c r="GGD79" s="883"/>
      <c r="GGE79" s="883"/>
      <c r="GGF79" s="883"/>
      <c r="GGG79" s="883"/>
      <c r="GGH79" s="883"/>
      <c r="GGI79" s="883"/>
      <c r="GGJ79" s="883"/>
      <c r="GGK79" s="883"/>
      <c r="GGL79" s="883"/>
      <c r="GGM79" s="883"/>
      <c r="GGN79" s="883"/>
      <c r="GGO79" s="883"/>
      <c r="GGP79" s="883"/>
      <c r="GGQ79" s="883"/>
      <c r="GGR79" s="883"/>
      <c r="GGS79" s="883"/>
      <c r="GGT79" s="883"/>
      <c r="GGU79" s="883"/>
      <c r="GGV79" s="883"/>
      <c r="GGW79" s="883"/>
      <c r="GGX79" s="883"/>
      <c r="GGY79" s="883"/>
      <c r="GGZ79" s="883"/>
      <c r="GHA79" s="883"/>
      <c r="GHB79" s="883"/>
      <c r="GHC79" s="883"/>
      <c r="GHD79" s="883"/>
      <c r="GHE79" s="883"/>
      <c r="GHF79" s="883"/>
      <c r="GHG79" s="883"/>
      <c r="GHH79" s="883"/>
      <c r="GHI79" s="883"/>
      <c r="GHJ79" s="883"/>
      <c r="GHK79" s="883"/>
      <c r="GHL79" s="883"/>
      <c r="GHM79" s="883"/>
      <c r="GHN79" s="883"/>
      <c r="GHO79" s="883"/>
      <c r="GHP79" s="883"/>
      <c r="GHQ79" s="883"/>
      <c r="GHR79" s="883"/>
      <c r="GHS79" s="883"/>
      <c r="GHT79" s="883"/>
      <c r="GHU79" s="883"/>
      <c r="GHV79" s="883"/>
      <c r="GHW79" s="883"/>
      <c r="GHX79" s="883"/>
      <c r="GHY79" s="883"/>
      <c r="GHZ79" s="883"/>
      <c r="GIA79" s="883"/>
      <c r="GIB79" s="883"/>
      <c r="GIC79" s="883"/>
      <c r="GID79" s="883"/>
      <c r="GIE79" s="883"/>
      <c r="GIF79" s="883"/>
      <c r="GIG79" s="883"/>
      <c r="GIH79" s="883"/>
      <c r="GII79" s="883"/>
      <c r="GIJ79" s="883"/>
      <c r="GIK79" s="883"/>
      <c r="GIL79" s="883"/>
      <c r="GIM79" s="883"/>
      <c r="GIN79" s="883"/>
      <c r="GIO79" s="883"/>
      <c r="GIP79" s="883"/>
      <c r="GIQ79" s="883"/>
      <c r="GIR79" s="883"/>
      <c r="GIS79" s="883"/>
      <c r="GIT79" s="883"/>
      <c r="GIU79" s="883"/>
      <c r="GIV79" s="883"/>
      <c r="GIW79" s="883"/>
      <c r="GIX79" s="883"/>
      <c r="GIY79" s="883"/>
      <c r="GIZ79" s="883"/>
      <c r="GJA79" s="883"/>
      <c r="GJB79" s="883"/>
      <c r="GJC79" s="883"/>
      <c r="GJD79" s="883"/>
      <c r="GJE79" s="883"/>
      <c r="GJF79" s="883"/>
      <c r="GJG79" s="883"/>
      <c r="GJH79" s="883"/>
      <c r="GJI79" s="883"/>
      <c r="GJJ79" s="883"/>
      <c r="GJK79" s="883"/>
      <c r="GJL79" s="883"/>
      <c r="GJM79" s="883"/>
      <c r="GJN79" s="883"/>
      <c r="GJO79" s="883"/>
      <c r="GJP79" s="883"/>
      <c r="GJQ79" s="883"/>
      <c r="GJR79" s="883"/>
      <c r="GJS79" s="883"/>
      <c r="GJT79" s="883"/>
      <c r="GJU79" s="883"/>
      <c r="GJV79" s="883"/>
      <c r="GJW79" s="883"/>
      <c r="GJX79" s="883"/>
      <c r="GJY79" s="883"/>
      <c r="GJZ79" s="883"/>
      <c r="GKA79" s="883"/>
      <c r="GKB79" s="883"/>
      <c r="GKC79" s="883"/>
      <c r="GKD79" s="883"/>
      <c r="GKE79" s="883"/>
      <c r="GKF79" s="883"/>
      <c r="GKG79" s="883"/>
      <c r="GKH79" s="883"/>
      <c r="GKI79" s="883"/>
      <c r="GKJ79" s="883"/>
      <c r="GKK79" s="883"/>
      <c r="GKL79" s="883"/>
      <c r="GKM79" s="883"/>
      <c r="GKN79" s="883"/>
      <c r="GKO79" s="883"/>
      <c r="GKP79" s="883"/>
      <c r="GKQ79" s="883"/>
      <c r="GKR79" s="883"/>
      <c r="GKS79" s="883"/>
      <c r="GKT79" s="883"/>
      <c r="GKU79" s="883"/>
      <c r="GKV79" s="883"/>
      <c r="GKW79" s="883"/>
      <c r="GKX79" s="883"/>
      <c r="GKY79" s="883"/>
      <c r="GKZ79" s="883"/>
      <c r="GLA79" s="883"/>
      <c r="GLB79" s="883"/>
      <c r="GLC79" s="883"/>
      <c r="GLD79" s="883"/>
      <c r="GLE79" s="883"/>
      <c r="GLF79" s="883"/>
      <c r="GLG79" s="883"/>
      <c r="GLH79" s="883"/>
      <c r="GLI79" s="883"/>
      <c r="GLJ79" s="883"/>
      <c r="GLK79" s="883"/>
      <c r="GLL79" s="883"/>
      <c r="GLM79" s="883"/>
      <c r="GLN79" s="883"/>
      <c r="GLO79" s="883"/>
      <c r="GLP79" s="883"/>
      <c r="GLQ79" s="883"/>
      <c r="GLR79" s="883"/>
      <c r="GLS79" s="883"/>
      <c r="GLT79" s="883"/>
      <c r="GLU79" s="883"/>
      <c r="GLV79" s="883"/>
      <c r="GLW79" s="883"/>
      <c r="GLX79" s="883"/>
      <c r="GLY79" s="883"/>
      <c r="GLZ79" s="883"/>
      <c r="GMA79" s="883"/>
      <c r="GMB79" s="883"/>
      <c r="GMC79" s="883"/>
      <c r="GMD79" s="883"/>
      <c r="GME79" s="883"/>
      <c r="GMF79" s="883"/>
      <c r="GMG79" s="883"/>
      <c r="GMH79" s="883"/>
      <c r="GMI79" s="883"/>
      <c r="GMJ79" s="883"/>
      <c r="GMK79" s="883"/>
      <c r="GML79" s="883"/>
      <c r="GMM79" s="883"/>
      <c r="GMN79" s="883"/>
      <c r="GMO79" s="883"/>
      <c r="GMP79" s="883"/>
      <c r="GMQ79" s="883"/>
      <c r="GMR79" s="883"/>
      <c r="GMS79" s="883"/>
      <c r="GMT79" s="883"/>
      <c r="GMU79" s="883"/>
      <c r="GMV79" s="883"/>
      <c r="GMW79" s="883"/>
      <c r="GMX79" s="883"/>
      <c r="GMY79" s="883"/>
      <c r="GMZ79" s="883"/>
      <c r="GNA79" s="883"/>
      <c r="GNB79" s="883"/>
      <c r="GNC79" s="883"/>
      <c r="GND79" s="883"/>
      <c r="GNE79" s="883"/>
      <c r="GNF79" s="883"/>
      <c r="GNG79" s="883"/>
      <c r="GNH79" s="883"/>
      <c r="GNI79" s="883"/>
      <c r="GNJ79" s="883"/>
      <c r="GNK79" s="883"/>
      <c r="GNL79" s="883"/>
      <c r="GNM79" s="883"/>
      <c r="GNN79" s="883"/>
      <c r="GNO79" s="883"/>
      <c r="GNP79" s="883"/>
      <c r="GNQ79" s="883"/>
      <c r="GNR79" s="883"/>
      <c r="GNS79" s="883"/>
      <c r="GNT79" s="883"/>
      <c r="GNU79" s="883"/>
      <c r="GNV79" s="883"/>
      <c r="GNW79" s="883"/>
      <c r="GNX79" s="883"/>
      <c r="GNY79" s="883"/>
      <c r="GNZ79" s="883"/>
      <c r="GOA79" s="883"/>
      <c r="GOB79" s="883"/>
      <c r="GOC79" s="883"/>
      <c r="GOD79" s="883"/>
      <c r="GOE79" s="883"/>
      <c r="GOF79" s="883"/>
      <c r="GOG79" s="883"/>
      <c r="GOH79" s="883"/>
      <c r="GOI79" s="883"/>
      <c r="GOJ79" s="883"/>
      <c r="GOK79" s="883"/>
      <c r="GOL79" s="883"/>
      <c r="GOM79" s="883"/>
      <c r="GON79" s="883"/>
      <c r="GOO79" s="883"/>
      <c r="GOP79" s="883"/>
      <c r="GOQ79" s="883"/>
      <c r="GOR79" s="883"/>
      <c r="GOS79" s="883"/>
      <c r="GOT79" s="883"/>
      <c r="GOU79" s="883"/>
      <c r="GOV79" s="883"/>
      <c r="GOW79" s="883"/>
      <c r="GOX79" s="883"/>
      <c r="GOY79" s="883"/>
      <c r="GOZ79" s="883"/>
      <c r="GPA79" s="883"/>
      <c r="GPB79" s="883"/>
      <c r="GPC79" s="883"/>
      <c r="GPD79" s="883"/>
      <c r="GPE79" s="883"/>
      <c r="GPF79" s="883"/>
      <c r="GPG79" s="883"/>
      <c r="GPH79" s="883"/>
      <c r="GPI79" s="883"/>
      <c r="GPJ79" s="883"/>
      <c r="GPK79" s="883"/>
      <c r="GPL79" s="883"/>
      <c r="GPM79" s="883"/>
      <c r="GPN79" s="883"/>
      <c r="GPO79" s="883"/>
      <c r="GPP79" s="883"/>
      <c r="GPQ79" s="883"/>
      <c r="GPR79" s="883"/>
      <c r="GPS79" s="883"/>
      <c r="GPT79" s="883"/>
      <c r="GPU79" s="883"/>
      <c r="GPV79" s="883"/>
      <c r="GPW79" s="883"/>
      <c r="GPX79" s="883"/>
      <c r="GPY79" s="883"/>
      <c r="GPZ79" s="883"/>
      <c r="GQA79" s="883"/>
      <c r="GQB79" s="883"/>
      <c r="GQC79" s="883"/>
      <c r="GQD79" s="883"/>
      <c r="GQE79" s="883"/>
      <c r="GQF79" s="883"/>
      <c r="GQG79" s="883"/>
      <c r="GQH79" s="883"/>
      <c r="GQI79" s="883"/>
      <c r="GQJ79" s="883"/>
      <c r="GQK79" s="883"/>
      <c r="GQL79" s="883"/>
      <c r="GQM79" s="883"/>
      <c r="GQN79" s="883"/>
      <c r="GQO79" s="883"/>
      <c r="GQP79" s="883"/>
      <c r="GQQ79" s="883"/>
      <c r="GQR79" s="883"/>
      <c r="GQS79" s="883"/>
      <c r="GQT79" s="883"/>
      <c r="GQU79" s="883"/>
      <c r="GQV79" s="883"/>
      <c r="GQW79" s="883"/>
      <c r="GQX79" s="883"/>
      <c r="GQY79" s="883"/>
      <c r="GQZ79" s="883"/>
      <c r="GRA79" s="883"/>
      <c r="GRB79" s="883"/>
      <c r="GRC79" s="883"/>
      <c r="GRD79" s="883"/>
      <c r="GRE79" s="883"/>
      <c r="GRF79" s="883"/>
      <c r="GRG79" s="883"/>
      <c r="GRH79" s="883"/>
      <c r="GRI79" s="883"/>
      <c r="GRJ79" s="883"/>
      <c r="GRK79" s="883"/>
      <c r="GRL79" s="883"/>
      <c r="GRM79" s="883"/>
      <c r="GRN79" s="883"/>
      <c r="GRO79" s="883"/>
      <c r="GRP79" s="883"/>
      <c r="GRQ79" s="883"/>
      <c r="GRR79" s="883"/>
      <c r="GRS79" s="883"/>
      <c r="GRT79" s="883"/>
      <c r="GRU79" s="883"/>
      <c r="GRV79" s="883"/>
      <c r="GRW79" s="883"/>
      <c r="GRX79" s="883"/>
      <c r="GRY79" s="883"/>
      <c r="GRZ79" s="883"/>
      <c r="GSA79" s="883"/>
      <c r="GSB79" s="883"/>
      <c r="GSC79" s="883"/>
      <c r="GSD79" s="883"/>
      <c r="GSE79" s="883"/>
      <c r="GSF79" s="883"/>
      <c r="GSG79" s="883"/>
      <c r="GSH79" s="883"/>
      <c r="GSI79" s="883"/>
      <c r="GSJ79" s="883"/>
      <c r="GSK79" s="883"/>
      <c r="GSL79" s="883"/>
      <c r="GSM79" s="883"/>
      <c r="GSN79" s="883"/>
      <c r="GSO79" s="883"/>
      <c r="GSP79" s="883"/>
      <c r="GSQ79" s="883"/>
      <c r="GSR79" s="883"/>
      <c r="GSS79" s="883"/>
      <c r="GST79" s="883"/>
      <c r="GSU79" s="883"/>
      <c r="GSV79" s="883"/>
      <c r="GSW79" s="883"/>
      <c r="GSX79" s="883"/>
      <c r="GSY79" s="883"/>
      <c r="GSZ79" s="883"/>
      <c r="GTA79" s="883"/>
      <c r="GTB79" s="883"/>
      <c r="GTC79" s="883"/>
      <c r="GTD79" s="883"/>
      <c r="GTE79" s="883"/>
      <c r="GTF79" s="883"/>
      <c r="GTG79" s="883"/>
      <c r="GTH79" s="883"/>
      <c r="GTI79" s="883"/>
      <c r="GTJ79" s="883"/>
      <c r="GTK79" s="883"/>
      <c r="GTL79" s="883"/>
      <c r="GTM79" s="883"/>
      <c r="GTN79" s="883"/>
      <c r="GTO79" s="883"/>
      <c r="GTP79" s="883"/>
      <c r="GTQ79" s="883"/>
      <c r="GTR79" s="883"/>
      <c r="GTS79" s="883"/>
      <c r="GTT79" s="883"/>
      <c r="GTU79" s="883"/>
      <c r="GTV79" s="883"/>
      <c r="GTW79" s="883"/>
      <c r="GTX79" s="883"/>
      <c r="GTY79" s="883"/>
      <c r="GTZ79" s="883"/>
      <c r="GUA79" s="883"/>
      <c r="GUB79" s="883"/>
      <c r="GUC79" s="883"/>
      <c r="GUD79" s="883"/>
      <c r="GUE79" s="883"/>
      <c r="GUF79" s="883"/>
      <c r="GUG79" s="883"/>
      <c r="GUH79" s="883"/>
      <c r="GUI79" s="883"/>
      <c r="GUJ79" s="883"/>
      <c r="GUK79" s="883"/>
      <c r="GUL79" s="883"/>
      <c r="GUM79" s="883"/>
      <c r="GUN79" s="883"/>
      <c r="GUO79" s="883"/>
      <c r="GUP79" s="883"/>
      <c r="GUQ79" s="883"/>
      <c r="GUR79" s="883"/>
      <c r="GUS79" s="883"/>
      <c r="GUT79" s="883"/>
      <c r="GUU79" s="883"/>
      <c r="GUV79" s="883"/>
      <c r="GUW79" s="883"/>
      <c r="GUX79" s="883"/>
      <c r="GUY79" s="883"/>
      <c r="GUZ79" s="883"/>
      <c r="GVA79" s="883"/>
      <c r="GVB79" s="883"/>
      <c r="GVC79" s="883"/>
      <c r="GVD79" s="883"/>
      <c r="GVE79" s="883"/>
      <c r="GVF79" s="883"/>
      <c r="GVG79" s="883"/>
      <c r="GVH79" s="883"/>
      <c r="GVI79" s="883"/>
      <c r="GVJ79" s="883"/>
      <c r="GVK79" s="883"/>
      <c r="GVL79" s="883"/>
      <c r="GVM79" s="883"/>
      <c r="GVN79" s="883"/>
      <c r="GVO79" s="883"/>
      <c r="GVP79" s="883"/>
      <c r="GVQ79" s="883"/>
      <c r="GVR79" s="883"/>
      <c r="GVS79" s="883"/>
      <c r="GVT79" s="883"/>
      <c r="GVU79" s="883"/>
      <c r="GVV79" s="883"/>
      <c r="GVW79" s="883"/>
      <c r="GVX79" s="883"/>
      <c r="GVY79" s="883"/>
      <c r="GVZ79" s="883"/>
      <c r="GWA79" s="883"/>
      <c r="GWB79" s="883"/>
      <c r="GWC79" s="883"/>
      <c r="GWD79" s="883"/>
      <c r="GWE79" s="883"/>
      <c r="GWF79" s="883"/>
      <c r="GWG79" s="883"/>
      <c r="GWH79" s="883"/>
      <c r="GWI79" s="883"/>
      <c r="GWJ79" s="883"/>
      <c r="GWK79" s="883"/>
      <c r="GWL79" s="883"/>
      <c r="GWM79" s="883"/>
      <c r="GWN79" s="883"/>
      <c r="GWO79" s="883"/>
      <c r="GWP79" s="883"/>
      <c r="GWQ79" s="883"/>
      <c r="GWR79" s="883"/>
      <c r="GWS79" s="883"/>
      <c r="GWT79" s="883"/>
      <c r="GWU79" s="883"/>
      <c r="GWV79" s="883"/>
      <c r="GWW79" s="883"/>
      <c r="GWX79" s="883"/>
      <c r="GWY79" s="883"/>
      <c r="GWZ79" s="883"/>
      <c r="GXA79" s="883"/>
      <c r="GXB79" s="883"/>
      <c r="GXC79" s="883"/>
      <c r="GXD79" s="883"/>
      <c r="GXE79" s="883"/>
      <c r="GXF79" s="883"/>
      <c r="GXG79" s="883"/>
      <c r="GXH79" s="883"/>
      <c r="GXI79" s="883"/>
      <c r="GXJ79" s="883"/>
      <c r="GXK79" s="883"/>
      <c r="GXL79" s="883"/>
      <c r="GXM79" s="883"/>
      <c r="GXN79" s="883"/>
      <c r="GXO79" s="883"/>
      <c r="GXP79" s="883"/>
      <c r="GXQ79" s="883"/>
      <c r="GXR79" s="883"/>
      <c r="GXS79" s="883"/>
      <c r="GXT79" s="883"/>
      <c r="GXU79" s="883"/>
      <c r="GXV79" s="883"/>
      <c r="GXW79" s="883"/>
      <c r="GXX79" s="883"/>
      <c r="GXY79" s="883"/>
      <c r="GXZ79" s="883"/>
      <c r="GYA79" s="883"/>
      <c r="GYB79" s="883"/>
      <c r="GYC79" s="883"/>
      <c r="GYD79" s="883"/>
      <c r="GYE79" s="883"/>
      <c r="GYF79" s="883"/>
      <c r="GYG79" s="883"/>
      <c r="GYH79" s="883"/>
      <c r="GYI79" s="883"/>
      <c r="GYJ79" s="883"/>
      <c r="GYK79" s="883"/>
      <c r="GYL79" s="883"/>
      <c r="GYM79" s="883"/>
      <c r="GYN79" s="883"/>
      <c r="GYO79" s="883"/>
      <c r="GYP79" s="883"/>
      <c r="GYQ79" s="883"/>
      <c r="GYR79" s="883"/>
      <c r="GYS79" s="883"/>
      <c r="GYT79" s="883"/>
      <c r="GYU79" s="883"/>
      <c r="GYV79" s="883"/>
      <c r="GYW79" s="883"/>
      <c r="GYX79" s="883"/>
      <c r="GYY79" s="883"/>
      <c r="GYZ79" s="883"/>
      <c r="GZA79" s="883"/>
      <c r="GZB79" s="883"/>
      <c r="GZC79" s="883"/>
      <c r="GZD79" s="883"/>
      <c r="GZE79" s="883"/>
      <c r="GZF79" s="883"/>
      <c r="GZG79" s="883"/>
      <c r="GZH79" s="883"/>
      <c r="GZI79" s="883"/>
      <c r="GZJ79" s="883"/>
      <c r="GZK79" s="883"/>
      <c r="GZL79" s="883"/>
      <c r="GZM79" s="883"/>
      <c r="GZN79" s="883"/>
      <c r="GZO79" s="883"/>
      <c r="GZP79" s="883"/>
      <c r="GZQ79" s="883"/>
      <c r="GZR79" s="883"/>
      <c r="GZS79" s="883"/>
      <c r="GZT79" s="883"/>
      <c r="GZU79" s="883"/>
      <c r="GZV79" s="883"/>
      <c r="GZW79" s="883"/>
      <c r="GZX79" s="883"/>
      <c r="GZY79" s="883"/>
      <c r="GZZ79" s="883"/>
      <c r="HAA79" s="883"/>
      <c r="HAB79" s="883"/>
      <c r="HAC79" s="883"/>
      <c r="HAD79" s="883"/>
      <c r="HAE79" s="883"/>
      <c r="HAF79" s="883"/>
      <c r="HAG79" s="883"/>
      <c r="HAH79" s="883"/>
      <c r="HAI79" s="883"/>
      <c r="HAJ79" s="883"/>
      <c r="HAK79" s="883"/>
      <c r="HAL79" s="883"/>
      <c r="HAM79" s="883"/>
      <c r="HAN79" s="883"/>
      <c r="HAO79" s="883"/>
      <c r="HAP79" s="883"/>
      <c r="HAQ79" s="883"/>
      <c r="HAR79" s="883"/>
      <c r="HAS79" s="883"/>
      <c r="HAT79" s="883"/>
      <c r="HAU79" s="883"/>
      <c r="HAV79" s="883"/>
      <c r="HAW79" s="883"/>
      <c r="HAX79" s="883"/>
      <c r="HAY79" s="883"/>
      <c r="HAZ79" s="883"/>
      <c r="HBA79" s="883"/>
      <c r="HBB79" s="883"/>
      <c r="HBC79" s="883"/>
      <c r="HBD79" s="883"/>
      <c r="HBE79" s="883"/>
      <c r="HBF79" s="883"/>
      <c r="HBG79" s="883"/>
      <c r="HBH79" s="883"/>
      <c r="HBI79" s="883"/>
      <c r="HBJ79" s="883"/>
      <c r="HBK79" s="883"/>
      <c r="HBL79" s="883"/>
      <c r="HBM79" s="883"/>
      <c r="HBN79" s="883"/>
      <c r="HBO79" s="883"/>
      <c r="HBP79" s="883"/>
      <c r="HBQ79" s="883"/>
      <c r="HBR79" s="883"/>
      <c r="HBS79" s="883"/>
      <c r="HBT79" s="883"/>
      <c r="HBU79" s="883"/>
      <c r="HBV79" s="883"/>
      <c r="HBW79" s="883"/>
      <c r="HBX79" s="883"/>
      <c r="HBY79" s="883"/>
      <c r="HBZ79" s="883"/>
      <c r="HCA79" s="883"/>
      <c r="HCB79" s="883"/>
      <c r="HCC79" s="883"/>
      <c r="HCD79" s="883"/>
      <c r="HCE79" s="883"/>
      <c r="HCF79" s="883"/>
      <c r="HCG79" s="883"/>
      <c r="HCH79" s="883"/>
      <c r="HCI79" s="883"/>
      <c r="HCJ79" s="883"/>
      <c r="HCK79" s="883"/>
      <c r="HCL79" s="883"/>
      <c r="HCM79" s="883"/>
      <c r="HCN79" s="883"/>
      <c r="HCO79" s="883"/>
      <c r="HCP79" s="883"/>
      <c r="HCQ79" s="883"/>
      <c r="HCR79" s="883"/>
      <c r="HCS79" s="883"/>
      <c r="HCT79" s="883"/>
      <c r="HCU79" s="883"/>
      <c r="HCV79" s="883"/>
      <c r="HCW79" s="883"/>
      <c r="HCX79" s="883"/>
      <c r="HCY79" s="883"/>
      <c r="HCZ79" s="883"/>
      <c r="HDA79" s="883"/>
      <c r="HDB79" s="883"/>
      <c r="HDC79" s="883"/>
      <c r="HDD79" s="883"/>
      <c r="HDE79" s="883"/>
      <c r="HDF79" s="883"/>
      <c r="HDG79" s="883"/>
      <c r="HDH79" s="883"/>
      <c r="HDI79" s="883"/>
      <c r="HDJ79" s="883"/>
      <c r="HDK79" s="883"/>
      <c r="HDL79" s="883"/>
      <c r="HDM79" s="883"/>
      <c r="HDN79" s="883"/>
      <c r="HDO79" s="883"/>
      <c r="HDP79" s="883"/>
      <c r="HDQ79" s="883"/>
      <c r="HDR79" s="883"/>
      <c r="HDS79" s="883"/>
      <c r="HDT79" s="883"/>
      <c r="HDU79" s="883"/>
      <c r="HDV79" s="883"/>
      <c r="HDW79" s="883"/>
      <c r="HDX79" s="883"/>
      <c r="HDY79" s="883"/>
      <c r="HDZ79" s="883"/>
      <c r="HEA79" s="883"/>
      <c r="HEB79" s="883"/>
      <c r="HEC79" s="883"/>
      <c r="HED79" s="883"/>
      <c r="HEE79" s="883"/>
      <c r="HEF79" s="883"/>
      <c r="HEG79" s="883"/>
      <c r="HEH79" s="883"/>
      <c r="HEI79" s="883"/>
      <c r="HEJ79" s="883"/>
      <c r="HEK79" s="883"/>
      <c r="HEL79" s="883"/>
      <c r="HEM79" s="883"/>
      <c r="HEN79" s="883"/>
      <c r="HEO79" s="883"/>
      <c r="HEP79" s="883"/>
      <c r="HEQ79" s="883"/>
      <c r="HER79" s="883"/>
      <c r="HES79" s="883"/>
      <c r="HET79" s="883"/>
      <c r="HEU79" s="883"/>
      <c r="HEV79" s="883"/>
      <c r="HEW79" s="883"/>
      <c r="HEX79" s="883"/>
      <c r="HEY79" s="883"/>
      <c r="HEZ79" s="883"/>
      <c r="HFA79" s="883"/>
      <c r="HFB79" s="883"/>
      <c r="HFC79" s="883"/>
      <c r="HFD79" s="883"/>
      <c r="HFE79" s="883"/>
      <c r="HFF79" s="883"/>
      <c r="HFG79" s="883"/>
      <c r="HFH79" s="883"/>
      <c r="HFI79" s="883"/>
      <c r="HFJ79" s="883"/>
      <c r="HFK79" s="883"/>
      <c r="HFL79" s="883"/>
      <c r="HFM79" s="883"/>
      <c r="HFN79" s="883"/>
      <c r="HFO79" s="883"/>
      <c r="HFP79" s="883"/>
      <c r="HFQ79" s="883"/>
      <c r="HFR79" s="883"/>
      <c r="HFS79" s="883"/>
      <c r="HFT79" s="883"/>
      <c r="HFU79" s="883"/>
      <c r="HFV79" s="883"/>
      <c r="HFW79" s="883"/>
      <c r="HFX79" s="883"/>
      <c r="HFY79" s="883"/>
      <c r="HFZ79" s="883"/>
      <c r="HGA79" s="883"/>
      <c r="HGB79" s="883"/>
      <c r="HGC79" s="883"/>
      <c r="HGD79" s="883"/>
      <c r="HGE79" s="883"/>
      <c r="HGF79" s="883"/>
      <c r="HGG79" s="883"/>
      <c r="HGH79" s="883"/>
      <c r="HGI79" s="883"/>
      <c r="HGJ79" s="883"/>
      <c r="HGK79" s="883"/>
      <c r="HGL79" s="883"/>
      <c r="HGM79" s="883"/>
      <c r="HGN79" s="883"/>
      <c r="HGO79" s="883"/>
      <c r="HGP79" s="883"/>
      <c r="HGQ79" s="883"/>
      <c r="HGR79" s="883"/>
      <c r="HGS79" s="883"/>
      <c r="HGT79" s="883"/>
      <c r="HGU79" s="883"/>
      <c r="HGV79" s="883"/>
      <c r="HGW79" s="883"/>
      <c r="HGX79" s="883"/>
      <c r="HGY79" s="883"/>
      <c r="HGZ79" s="883"/>
      <c r="HHA79" s="883"/>
      <c r="HHB79" s="883"/>
      <c r="HHC79" s="883"/>
      <c r="HHD79" s="883"/>
      <c r="HHE79" s="883"/>
      <c r="HHF79" s="883"/>
      <c r="HHG79" s="883"/>
      <c r="HHH79" s="883"/>
      <c r="HHI79" s="883"/>
      <c r="HHJ79" s="883"/>
      <c r="HHK79" s="883"/>
      <c r="HHL79" s="883"/>
      <c r="HHM79" s="883"/>
      <c r="HHN79" s="883"/>
      <c r="HHO79" s="883"/>
      <c r="HHP79" s="883"/>
      <c r="HHQ79" s="883"/>
      <c r="HHR79" s="883"/>
      <c r="HHS79" s="883"/>
      <c r="HHT79" s="883"/>
      <c r="HHU79" s="883"/>
      <c r="HHV79" s="883"/>
      <c r="HHW79" s="883"/>
      <c r="HHX79" s="883"/>
      <c r="HHY79" s="883"/>
      <c r="HHZ79" s="883"/>
      <c r="HIA79" s="883"/>
      <c r="HIB79" s="883"/>
      <c r="HIC79" s="883"/>
      <c r="HID79" s="883"/>
      <c r="HIE79" s="883"/>
      <c r="HIF79" s="883"/>
      <c r="HIG79" s="883"/>
      <c r="HIH79" s="883"/>
      <c r="HII79" s="883"/>
      <c r="HIJ79" s="883"/>
      <c r="HIK79" s="883"/>
      <c r="HIL79" s="883"/>
      <c r="HIM79" s="883"/>
      <c r="HIN79" s="883"/>
      <c r="HIO79" s="883"/>
      <c r="HIP79" s="883"/>
      <c r="HIQ79" s="883"/>
      <c r="HIR79" s="883"/>
      <c r="HIS79" s="883"/>
      <c r="HIT79" s="883"/>
      <c r="HIU79" s="883"/>
      <c r="HIV79" s="883"/>
      <c r="HIW79" s="883"/>
      <c r="HIX79" s="883"/>
      <c r="HIY79" s="883"/>
      <c r="HIZ79" s="883"/>
      <c r="HJA79" s="883"/>
      <c r="HJB79" s="883"/>
      <c r="HJC79" s="883"/>
      <c r="HJD79" s="883"/>
      <c r="HJE79" s="883"/>
      <c r="HJF79" s="883"/>
      <c r="HJG79" s="883"/>
      <c r="HJH79" s="883"/>
      <c r="HJI79" s="883"/>
      <c r="HJJ79" s="883"/>
      <c r="HJK79" s="883"/>
      <c r="HJL79" s="883"/>
      <c r="HJM79" s="883"/>
      <c r="HJN79" s="883"/>
      <c r="HJO79" s="883"/>
      <c r="HJP79" s="883"/>
      <c r="HJQ79" s="883"/>
      <c r="HJR79" s="883"/>
      <c r="HJS79" s="883"/>
      <c r="HJT79" s="883"/>
      <c r="HJU79" s="883"/>
      <c r="HJV79" s="883"/>
      <c r="HJW79" s="883"/>
      <c r="HJX79" s="883"/>
      <c r="HJY79" s="883"/>
      <c r="HJZ79" s="883"/>
      <c r="HKA79" s="883"/>
      <c r="HKB79" s="883"/>
      <c r="HKC79" s="883"/>
      <c r="HKD79" s="883"/>
      <c r="HKE79" s="883"/>
      <c r="HKF79" s="883"/>
      <c r="HKG79" s="883"/>
      <c r="HKH79" s="883"/>
      <c r="HKI79" s="883"/>
      <c r="HKJ79" s="883"/>
      <c r="HKK79" s="883"/>
      <c r="HKL79" s="883"/>
      <c r="HKM79" s="883"/>
      <c r="HKN79" s="883"/>
      <c r="HKO79" s="883"/>
      <c r="HKP79" s="883"/>
      <c r="HKQ79" s="883"/>
      <c r="HKR79" s="883"/>
      <c r="HKS79" s="883"/>
      <c r="HKT79" s="883"/>
      <c r="HKU79" s="883"/>
      <c r="HKV79" s="883"/>
      <c r="HKW79" s="883"/>
      <c r="HKX79" s="883"/>
      <c r="HKY79" s="883"/>
      <c r="HKZ79" s="883"/>
      <c r="HLA79" s="883"/>
      <c r="HLB79" s="883"/>
      <c r="HLC79" s="883"/>
      <c r="HLD79" s="883"/>
      <c r="HLE79" s="883"/>
      <c r="HLF79" s="883"/>
      <c r="HLG79" s="883"/>
      <c r="HLH79" s="883"/>
      <c r="HLI79" s="883"/>
      <c r="HLJ79" s="883"/>
      <c r="HLK79" s="883"/>
      <c r="HLL79" s="883"/>
      <c r="HLM79" s="883"/>
      <c r="HLN79" s="883"/>
      <c r="HLO79" s="883"/>
      <c r="HLP79" s="883"/>
      <c r="HLQ79" s="883"/>
      <c r="HLR79" s="883"/>
      <c r="HLS79" s="883"/>
      <c r="HLT79" s="883"/>
      <c r="HLU79" s="883"/>
      <c r="HLV79" s="883"/>
      <c r="HLW79" s="883"/>
      <c r="HLX79" s="883"/>
      <c r="HLY79" s="883"/>
      <c r="HLZ79" s="883"/>
      <c r="HMA79" s="883"/>
      <c r="HMB79" s="883"/>
      <c r="HMC79" s="883"/>
      <c r="HMD79" s="883"/>
      <c r="HME79" s="883"/>
      <c r="HMF79" s="883"/>
      <c r="HMG79" s="883"/>
      <c r="HMH79" s="883"/>
      <c r="HMI79" s="883"/>
      <c r="HMJ79" s="883"/>
      <c r="HMK79" s="883"/>
      <c r="HML79" s="883"/>
      <c r="HMM79" s="883"/>
      <c r="HMN79" s="883"/>
      <c r="HMO79" s="883"/>
      <c r="HMP79" s="883"/>
      <c r="HMQ79" s="883"/>
      <c r="HMR79" s="883"/>
      <c r="HMS79" s="883"/>
      <c r="HMT79" s="883"/>
      <c r="HMU79" s="883"/>
      <c r="HMV79" s="883"/>
      <c r="HMW79" s="883"/>
      <c r="HMX79" s="883"/>
      <c r="HMY79" s="883"/>
      <c r="HMZ79" s="883"/>
      <c r="HNA79" s="883"/>
      <c r="HNB79" s="883"/>
      <c r="HNC79" s="883"/>
      <c r="HND79" s="883"/>
      <c r="HNE79" s="883"/>
      <c r="HNF79" s="883"/>
      <c r="HNG79" s="883"/>
      <c r="HNH79" s="883"/>
      <c r="HNI79" s="883"/>
      <c r="HNJ79" s="883"/>
      <c r="HNK79" s="883"/>
      <c r="HNL79" s="883"/>
      <c r="HNM79" s="883"/>
      <c r="HNN79" s="883"/>
      <c r="HNO79" s="883"/>
      <c r="HNP79" s="883"/>
      <c r="HNQ79" s="883"/>
      <c r="HNR79" s="883"/>
      <c r="HNS79" s="883"/>
      <c r="HNT79" s="883"/>
      <c r="HNU79" s="883"/>
      <c r="HNV79" s="883"/>
      <c r="HNW79" s="883"/>
      <c r="HNX79" s="883"/>
      <c r="HNY79" s="883"/>
      <c r="HNZ79" s="883"/>
      <c r="HOA79" s="883"/>
      <c r="HOB79" s="883"/>
      <c r="HOC79" s="883"/>
      <c r="HOD79" s="883"/>
      <c r="HOE79" s="883"/>
      <c r="HOF79" s="883"/>
      <c r="HOG79" s="883"/>
      <c r="HOH79" s="883"/>
      <c r="HOI79" s="883"/>
      <c r="HOJ79" s="883"/>
      <c r="HOK79" s="883"/>
      <c r="HOL79" s="883"/>
      <c r="HOM79" s="883"/>
      <c r="HON79" s="883"/>
      <c r="HOO79" s="883"/>
      <c r="HOP79" s="883"/>
      <c r="HOQ79" s="883"/>
      <c r="HOR79" s="883"/>
      <c r="HOS79" s="883"/>
      <c r="HOT79" s="883"/>
      <c r="HOU79" s="883"/>
      <c r="HOV79" s="883"/>
      <c r="HOW79" s="883"/>
      <c r="HOX79" s="883"/>
      <c r="HOY79" s="883"/>
      <c r="HOZ79" s="883"/>
      <c r="HPA79" s="883"/>
      <c r="HPB79" s="883"/>
      <c r="HPC79" s="883"/>
      <c r="HPD79" s="883"/>
      <c r="HPE79" s="883"/>
      <c r="HPF79" s="883"/>
      <c r="HPG79" s="883"/>
      <c r="HPH79" s="883"/>
      <c r="HPI79" s="883"/>
      <c r="HPJ79" s="883"/>
      <c r="HPK79" s="883"/>
      <c r="HPL79" s="883"/>
      <c r="HPM79" s="883"/>
      <c r="HPN79" s="883"/>
      <c r="HPO79" s="883"/>
      <c r="HPP79" s="883"/>
      <c r="HPQ79" s="883"/>
      <c r="HPR79" s="883"/>
      <c r="HPS79" s="883"/>
      <c r="HPT79" s="883"/>
      <c r="HPU79" s="883"/>
      <c r="HPV79" s="883"/>
      <c r="HPW79" s="883"/>
      <c r="HPX79" s="883"/>
      <c r="HPY79" s="883"/>
      <c r="HPZ79" s="883"/>
      <c r="HQA79" s="883"/>
      <c r="HQB79" s="883"/>
      <c r="HQC79" s="883"/>
      <c r="HQD79" s="883"/>
      <c r="HQE79" s="883"/>
      <c r="HQF79" s="883"/>
      <c r="HQG79" s="883"/>
      <c r="HQH79" s="883"/>
      <c r="HQI79" s="883"/>
      <c r="HQJ79" s="883"/>
      <c r="HQK79" s="883"/>
      <c r="HQL79" s="883"/>
      <c r="HQM79" s="883"/>
      <c r="HQN79" s="883"/>
      <c r="HQO79" s="883"/>
      <c r="HQP79" s="883"/>
      <c r="HQQ79" s="883"/>
      <c r="HQR79" s="883"/>
      <c r="HQS79" s="883"/>
      <c r="HQT79" s="883"/>
      <c r="HQU79" s="883"/>
      <c r="HQV79" s="883"/>
      <c r="HQW79" s="883"/>
      <c r="HQX79" s="883"/>
      <c r="HQY79" s="883"/>
      <c r="HQZ79" s="883"/>
      <c r="HRA79" s="883"/>
      <c r="HRB79" s="883"/>
      <c r="HRC79" s="883"/>
      <c r="HRD79" s="883"/>
      <c r="HRE79" s="883"/>
      <c r="HRF79" s="883"/>
      <c r="HRG79" s="883"/>
      <c r="HRH79" s="883"/>
      <c r="HRI79" s="883"/>
      <c r="HRJ79" s="883"/>
      <c r="HRK79" s="883"/>
      <c r="HRL79" s="883"/>
      <c r="HRM79" s="883"/>
      <c r="HRN79" s="883"/>
      <c r="HRO79" s="883"/>
      <c r="HRP79" s="883"/>
      <c r="HRQ79" s="883"/>
      <c r="HRR79" s="883"/>
      <c r="HRS79" s="883"/>
      <c r="HRT79" s="883"/>
      <c r="HRU79" s="883"/>
      <c r="HRV79" s="883"/>
      <c r="HRW79" s="883"/>
      <c r="HRX79" s="883"/>
      <c r="HRY79" s="883"/>
      <c r="HRZ79" s="883"/>
      <c r="HSA79" s="883"/>
      <c r="HSB79" s="883"/>
      <c r="HSC79" s="883"/>
      <c r="HSD79" s="883"/>
      <c r="HSE79" s="883"/>
      <c r="HSF79" s="883"/>
      <c r="HSG79" s="883"/>
      <c r="HSH79" s="883"/>
      <c r="HSI79" s="883"/>
      <c r="HSJ79" s="883"/>
      <c r="HSK79" s="883"/>
      <c r="HSL79" s="883"/>
      <c r="HSM79" s="883"/>
      <c r="HSN79" s="883"/>
      <c r="HSO79" s="883"/>
      <c r="HSP79" s="883"/>
      <c r="HSQ79" s="883"/>
      <c r="HSR79" s="883"/>
      <c r="HSS79" s="883"/>
      <c r="HST79" s="883"/>
      <c r="HSU79" s="883"/>
      <c r="HSV79" s="883"/>
      <c r="HSW79" s="883"/>
      <c r="HSX79" s="883"/>
      <c r="HSY79" s="883"/>
      <c r="HSZ79" s="883"/>
      <c r="HTA79" s="883"/>
      <c r="HTB79" s="883"/>
      <c r="HTC79" s="883"/>
      <c r="HTD79" s="883"/>
      <c r="HTE79" s="883"/>
      <c r="HTF79" s="883"/>
      <c r="HTG79" s="883"/>
      <c r="HTH79" s="883"/>
      <c r="HTI79" s="883"/>
      <c r="HTJ79" s="883"/>
      <c r="HTK79" s="883"/>
      <c r="HTL79" s="883"/>
      <c r="HTM79" s="883"/>
      <c r="HTN79" s="883"/>
      <c r="HTO79" s="883"/>
      <c r="HTP79" s="883"/>
      <c r="HTQ79" s="883"/>
      <c r="HTR79" s="883"/>
      <c r="HTS79" s="883"/>
      <c r="HTT79" s="883"/>
      <c r="HTU79" s="883"/>
      <c r="HTV79" s="883"/>
      <c r="HTW79" s="883"/>
      <c r="HTX79" s="883"/>
      <c r="HTY79" s="883"/>
      <c r="HTZ79" s="883"/>
      <c r="HUA79" s="883"/>
      <c r="HUB79" s="883"/>
      <c r="HUC79" s="883"/>
      <c r="HUD79" s="883"/>
      <c r="HUE79" s="883"/>
      <c r="HUF79" s="883"/>
      <c r="HUG79" s="883"/>
      <c r="HUH79" s="883"/>
      <c r="HUI79" s="883"/>
      <c r="HUJ79" s="883"/>
      <c r="HUK79" s="883"/>
      <c r="HUL79" s="883"/>
      <c r="HUM79" s="883"/>
      <c r="HUN79" s="883"/>
      <c r="HUO79" s="883"/>
      <c r="HUP79" s="883"/>
      <c r="HUQ79" s="883"/>
      <c r="HUR79" s="883"/>
      <c r="HUS79" s="883"/>
      <c r="HUT79" s="883"/>
      <c r="HUU79" s="883"/>
      <c r="HUV79" s="883"/>
      <c r="HUW79" s="883"/>
      <c r="HUX79" s="883"/>
      <c r="HUY79" s="883"/>
      <c r="HUZ79" s="883"/>
      <c r="HVA79" s="883"/>
      <c r="HVB79" s="883"/>
      <c r="HVC79" s="883"/>
      <c r="HVD79" s="883"/>
      <c r="HVE79" s="883"/>
      <c r="HVF79" s="883"/>
      <c r="HVG79" s="883"/>
      <c r="HVH79" s="883"/>
      <c r="HVI79" s="883"/>
      <c r="HVJ79" s="883"/>
      <c r="HVK79" s="883"/>
      <c r="HVL79" s="883"/>
      <c r="HVM79" s="883"/>
      <c r="HVN79" s="883"/>
      <c r="HVO79" s="883"/>
      <c r="HVP79" s="883"/>
      <c r="HVQ79" s="883"/>
      <c r="HVR79" s="883"/>
      <c r="HVS79" s="883"/>
      <c r="HVT79" s="883"/>
      <c r="HVU79" s="883"/>
      <c r="HVV79" s="883"/>
      <c r="HVW79" s="883"/>
      <c r="HVX79" s="883"/>
      <c r="HVY79" s="883"/>
      <c r="HVZ79" s="883"/>
      <c r="HWA79" s="883"/>
      <c r="HWB79" s="883"/>
      <c r="HWC79" s="883"/>
      <c r="HWD79" s="883"/>
      <c r="HWE79" s="883"/>
      <c r="HWF79" s="883"/>
      <c r="HWG79" s="883"/>
      <c r="HWH79" s="883"/>
      <c r="HWI79" s="883"/>
      <c r="HWJ79" s="883"/>
      <c r="HWK79" s="883"/>
      <c r="HWL79" s="883"/>
      <c r="HWM79" s="883"/>
      <c r="HWN79" s="883"/>
      <c r="HWO79" s="883"/>
      <c r="HWP79" s="883"/>
      <c r="HWQ79" s="883"/>
      <c r="HWR79" s="883"/>
      <c r="HWS79" s="883"/>
      <c r="HWT79" s="883"/>
      <c r="HWU79" s="883"/>
      <c r="HWV79" s="883"/>
      <c r="HWW79" s="883"/>
      <c r="HWX79" s="883"/>
      <c r="HWY79" s="883"/>
      <c r="HWZ79" s="883"/>
      <c r="HXA79" s="883"/>
      <c r="HXB79" s="883"/>
      <c r="HXC79" s="883"/>
      <c r="HXD79" s="883"/>
      <c r="HXE79" s="883"/>
      <c r="HXF79" s="883"/>
      <c r="HXG79" s="883"/>
      <c r="HXH79" s="883"/>
      <c r="HXI79" s="883"/>
      <c r="HXJ79" s="883"/>
      <c r="HXK79" s="883"/>
      <c r="HXL79" s="883"/>
      <c r="HXM79" s="883"/>
      <c r="HXN79" s="883"/>
      <c r="HXO79" s="883"/>
      <c r="HXP79" s="883"/>
      <c r="HXQ79" s="883"/>
      <c r="HXR79" s="883"/>
      <c r="HXS79" s="883"/>
      <c r="HXT79" s="883"/>
      <c r="HXU79" s="883"/>
      <c r="HXV79" s="883"/>
      <c r="HXW79" s="883"/>
      <c r="HXX79" s="883"/>
      <c r="HXY79" s="883"/>
      <c r="HXZ79" s="883"/>
      <c r="HYA79" s="883"/>
      <c r="HYB79" s="883"/>
      <c r="HYC79" s="883"/>
      <c r="HYD79" s="883"/>
      <c r="HYE79" s="883"/>
      <c r="HYF79" s="883"/>
      <c r="HYG79" s="883"/>
      <c r="HYH79" s="883"/>
      <c r="HYI79" s="883"/>
      <c r="HYJ79" s="883"/>
      <c r="HYK79" s="883"/>
      <c r="HYL79" s="883"/>
      <c r="HYM79" s="883"/>
      <c r="HYN79" s="883"/>
      <c r="HYO79" s="883"/>
      <c r="HYP79" s="883"/>
      <c r="HYQ79" s="883"/>
      <c r="HYR79" s="883"/>
      <c r="HYS79" s="883"/>
      <c r="HYT79" s="883"/>
      <c r="HYU79" s="883"/>
      <c r="HYV79" s="883"/>
      <c r="HYW79" s="883"/>
      <c r="HYX79" s="883"/>
      <c r="HYY79" s="883"/>
      <c r="HYZ79" s="883"/>
      <c r="HZA79" s="883"/>
      <c r="HZB79" s="883"/>
      <c r="HZC79" s="883"/>
      <c r="HZD79" s="883"/>
      <c r="HZE79" s="883"/>
      <c r="HZF79" s="883"/>
      <c r="HZG79" s="883"/>
      <c r="HZH79" s="883"/>
      <c r="HZI79" s="883"/>
      <c r="HZJ79" s="883"/>
      <c r="HZK79" s="883"/>
      <c r="HZL79" s="883"/>
      <c r="HZM79" s="883"/>
      <c r="HZN79" s="883"/>
      <c r="HZO79" s="883"/>
      <c r="HZP79" s="883"/>
      <c r="HZQ79" s="883"/>
      <c r="HZR79" s="883"/>
      <c r="HZS79" s="883"/>
      <c r="HZT79" s="883"/>
      <c r="HZU79" s="883"/>
      <c r="HZV79" s="883"/>
      <c r="HZW79" s="883"/>
      <c r="HZX79" s="883"/>
      <c r="HZY79" s="883"/>
      <c r="HZZ79" s="883"/>
      <c r="IAA79" s="883"/>
      <c r="IAB79" s="883"/>
      <c r="IAC79" s="883"/>
      <c r="IAD79" s="883"/>
      <c r="IAE79" s="883"/>
      <c r="IAF79" s="883"/>
      <c r="IAG79" s="883"/>
      <c r="IAH79" s="883"/>
      <c r="IAI79" s="883"/>
      <c r="IAJ79" s="883"/>
      <c r="IAK79" s="883"/>
      <c r="IAL79" s="883"/>
      <c r="IAM79" s="883"/>
      <c r="IAN79" s="883"/>
      <c r="IAO79" s="883"/>
      <c r="IAP79" s="883"/>
      <c r="IAQ79" s="883"/>
      <c r="IAR79" s="883"/>
      <c r="IAS79" s="883"/>
      <c r="IAT79" s="883"/>
      <c r="IAU79" s="883"/>
      <c r="IAV79" s="883"/>
      <c r="IAW79" s="883"/>
      <c r="IAX79" s="883"/>
      <c r="IAY79" s="883"/>
      <c r="IAZ79" s="883"/>
      <c r="IBA79" s="883"/>
      <c r="IBB79" s="883"/>
      <c r="IBC79" s="883"/>
      <c r="IBD79" s="883"/>
      <c r="IBE79" s="883"/>
      <c r="IBF79" s="883"/>
      <c r="IBG79" s="883"/>
      <c r="IBH79" s="883"/>
      <c r="IBI79" s="883"/>
      <c r="IBJ79" s="883"/>
      <c r="IBK79" s="883"/>
      <c r="IBL79" s="883"/>
      <c r="IBM79" s="883"/>
      <c r="IBN79" s="883"/>
      <c r="IBO79" s="883"/>
      <c r="IBP79" s="883"/>
      <c r="IBQ79" s="883"/>
      <c r="IBR79" s="883"/>
      <c r="IBS79" s="883"/>
      <c r="IBT79" s="883"/>
      <c r="IBU79" s="883"/>
      <c r="IBV79" s="883"/>
      <c r="IBW79" s="883"/>
      <c r="IBX79" s="883"/>
      <c r="IBY79" s="883"/>
      <c r="IBZ79" s="883"/>
      <c r="ICA79" s="883"/>
      <c r="ICB79" s="883"/>
      <c r="ICC79" s="883"/>
      <c r="ICD79" s="883"/>
      <c r="ICE79" s="883"/>
      <c r="ICF79" s="883"/>
      <c r="ICG79" s="883"/>
      <c r="ICH79" s="883"/>
      <c r="ICI79" s="883"/>
      <c r="ICJ79" s="883"/>
      <c r="ICK79" s="883"/>
      <c r="ICL79" s="883"/>
      <c r="ICM79" s="883"/>
      <c r="ICN79" s="883"/>
      <c r="ICO79" s="883"/>
      <c r="ICP79" s="883"/>
      <c r="ICQ79" s="883"/>
      <c r="ICR79" s="883"/>
      <c r="ICS79" s="883"/>
      <c r="ICT79" s="883"/>
      <c r="ICU79" s="883"/>
      <c r="ICV79" s="883"/>
      <c r="ICW79" s="883"/>
      <c r="ICX79" s="883"/>
      <c r="ICY79" s="883"/>
      <c r="ICZ79" s="883"/>
      <c r="IDA79" s="883"/>
      <c r="IDB79" s="883"/>
      <c r="IDC79" s="883"/>
      <c r="IDD79" s="883"/>
      <c r="IDE79" s="883"/>
      <c r="IDF79" s="883"/>
      <c r="IDG79" s="883"/>
      <c r="IDH79" s="883"/>
      <c r="IDI79" s="883"/>
      <c r="IDJ79" s="883"/>
      <c r="IDK79" s="883"/>
      <c r="IDL79" s="883"/>
      <c r="IDM79" s="883"/>
      <c r="IDN79" s="883"/>
      <c r="IDO79" s="883"/>
      <c r="IDP79" s="883"/>
      <c r="IDQ79" s="883"/>
      <c r="IDR79" s="883"/>
      <c r="IDS79" s="883"/>
      <c r="IDT79" s="883"/>
      <c r="IDU79" s="883"/>
      <c r="IDV79" s="883"/>
      <c r="IDW79" s="883"/>
      <c r="IDX79" s="883"/>
      <c r="IDY79" s="883"/>
      <c r="IDZ79" s="883"/>
      <c r="IEA79" s="883"/>
      <c r="IEB79" s="883"/>
      <c r="IEC79" s="883"/>
      <c r="IED79" s="883"/>
      <c r="IEE79" s="883"/>
      <c r="IEF79" s="883"/>
      <c r="IEG79" s="883"/>
      <c r="IEH79" s="883"/>
      <c r="IEI79" s="883"/>
      <c r="IEJ79" s="883"/>
      <c r="IEK79" s="883"/>
      <c r="IEL79" s="883"/>
      <c r="IEM79" s="883"/>
      <c r="IEN79" s="883"/>
      <c r="IEO79" s="883"/>
      <c r="IEP79" s="883"/>
      <c r="IEQ79" s="883"/>
      <c r="IER79" s="883"/>
      <c r="IES79" s="883"/>
      <c r="IET79" s="883"/>
      <c r="IEU79" s="883"/>
      <c r="IEV79" s="883"/>
      <c r="IEW79" s="883"/>
      <c r="IEX79" s="883"/>
      <c r="IEY79" s="883"/>
      <c r="IEZ79" s="883"/>
      <c r="IFA79" s="883"/>
      <c r="IFB79" s="883"/>
      <c r="IFC79" s="883"/>
      <c r="IFD79" s="883"/>
      <c r="IFE79" s="883"/>
      <c r="IFF79" s="883"/>
      <c r="IFG79" s="883"/>
      <c r="IFH79" s="883"/>
      <c r="IFI79" s="883"/>
      <c r="IFJ79" s="883"/>
      <c r="IFK79" s="883"/>
      <c r="IFL79" s="883"/>
      <c r="IFM79" s="883"/>
      <c r="IFN79" s="883"/>
      <c r="IFO79" s="883"/>
      <c r="IFP79" s="883"/>
      <c r="IFQ79" s="883"/>
      <c r="IFR79" s="883"/>
      <c r="IFS79" s="883"/>
      <c r="IFT79" s="883"/>
      <c r="IFU79" s="883"/>
      <c r="IFV79" s="883"/>
      <c r="IFW79" s="883"/>
      <c r="IFX79" s="883"/>
      <c r="IFY79" s="883"/>
      <c r="IFZ79" s="883"/>
      <c r="IGA79" s="883"/>
      <c r="IGB79" s="883"/>
      <c r="IGC79" s="883"/>
      <c r="IGD79" s="883"/>
      <c r="IGE79" s="883"/>
      <c r="IGF79" s="883"/>
      <c r="IGG79" s="883"/>
      <c r="IGH79" s="883"/>
      <c r="IGI79" s="883"/>
      <c r="IGJ79" s="883"/>
      <c r="IGK79" s="883"/>
      <c r="IGL79" s="883"/>
      <c r="IGM79" s="883"/>
      <c r="IGN79" s="883"/>
      <c r="IGO79" s="883"/>
      <c r="IGP79" s="883"/>
      <c r="IGQ79" s="883"/>
      <c r="IGR79" s="883"/>
      <c r="IGS79" s="883"/>
      <c r="IGT79" s="883"/>
      <c r="IGU79" s="883"/>
      <c r="IGV79" s="883"/>
      <c r="IGW79" s="883"/>
      <c r="IGX79" s="883"/>
      <c r="IGY79" s="883"/>
      <c r="IGZ79" s="883"/>
      <c r="IHA79" s="883"/>
      <c r="IHB79" s="883"/>
      <c r="IHC79" s="883"/>
      <c r="IHD79" s="883"/>
      <c r="IHE79" s="883"/>
      <c r="IHF79" s="883"/>
      <c r="IHG79" s="883"/>
      <c r="IHH79" s="883"/>
      <c r="IHI79" s="883"/>
      <c r="IHJ79" s="883"/>
      <c r="IHK79" s="883"/>
      <c r="IHL79" s="883"/>
      <c r="IHM79" s="883"/>
      <c r="IHN79" s="883"/>
      <c r="IHO79" s="883"/>
      <c r="IHP79" s="883"/>
      <c r="IHQ79" s="883"/>
      <c r="IHR79" s="883"/>
      <c r="IHS79" s="883"/>
      <c r="IHT79" s="883"/>
      <c r="IHU79" s="883"/>
      <c r="IHV79" s="883"/>
      <c r="IHW79" s="883"/>
      <c r="IHX79" s="883"/>
      <c r="IHY79" s="883"/>
      <c r="IHZ79" s="883"/>
      <c r="IIA79" s="883"/>
      <c r="IIB79" s="883"/>
      <c r="IIC79" s="883"/>
      <c r="IID79" s="883"/>
      <c r="IIE79" s="883"/>
      <c r="IIF79" s="883"/>
      <c r="IIG79" s="883"/>
      <c r="IIH79" s="883"/>
      <c r="III79" s="883"/>
      <c r="IIJ79" s="883"/>
      <c r="IIK79" s="883"/>
      <c r="IIL79" s="883"/>
      <c r="IIM79" s="883"/>
      <c r="IIN79" s="883"/>
      <c r="IIO79" s="883"/>
      <c r="IIP79" s="883"/>
      <c r="IIQ79" s="883"/>
      <c r="IIR79" s="883"/>
      <c r="IIS79" s="883"/>
      <c r="IIT79" s="883"/>
      <c r="IIU79" s="883"/>
      <c r="IIV79" s="883"/>
      <c r="IIW79" s="883"/>
      <c r="IIX79" s="883"/>
      <c r="IIY79" s="883"/>
      <c r="IIZ79" s="883"/>
      <c r="IJA79" s="883"/>
      <c r="IJB79" s="883"/>
      <c r="IJC79" s="883"/>
      <c r="IJD79" s="883"/>
      <c r="IJE79" s="883"/>
      <c r="IJF79" s="883"/>
      <c r="IJG79" s="883"/>
      <c r="IJH79" s="883"/>
      <c r="IJI79" s="883"/>
      <c r="IJJ79" s="883"/>
      <c r="IJK79" s="883"/>
      <c r="IJL79" s="883"/>
      <c r="IJM79" s="883"/>
      <c r="IJN79" s="883"/>
      <c r="IJO79" s="883"/>
      <c r="IJP79" s="883"/>
      <c r="IJQ79" s="883"/>
      <c r="IJR79" s="883"/>
      <c r="IJS79" s="883"/>
      <c r="IJT79" s="883"/>
      <c r="IJU79" s="883"/>
      <c r="IJV79" s="883"/>
      <c r="IJW79" s="883"/>
      <c r="IJX79" s="883"/>
      <c r="IJY79" s="883"/>
      <c r="IJZ79" s="883"/>
      <c r="IKA79" s="883"/>
      <c r="IKB79" s="883"/>
      <c r="IKC79" s="883"/>
      <c r="IKD79" s="883"/>
      <c r="IKE79" s="883"/>
      <c r="IKF79" s="883"/>
      <c r="IKG79" s="883"/>
      <c r="IKH79" s="883"/>
      <c r="IKI79" s="883"/>
      <c r="IKJ79" s="883"/>
      <c r="IKK79" s="883"/>
      <c r="IKL79" s="883"/>
      <c r="IKM79" s="883"/>
      <c r="IKN79" s="883"/>
      <c r="IKO79" s="883"/>
      <c r="IKP79" s="883"/>
      <c r="IKQ79" s="883"/>
      <c r="IKR79" s="883"/>
      <c r="IKS79" s="883"/>
      <c r="IKT79" s="883"/>
      <c r="IKU79" s="883"/>
      <c r="IKV79" s="883"/>
      <c r="IKW79" s="883"/>
      <c r="IKX79" s="883"/>
      <c r="IKY79" s="883"/>
      <c r="IKZ79" s="883"/>
      <c r="ILA79" s="883"/>
      <c r="ILB79" s="883"/>
      <c r="ILC79" s="883"/>
      <c r="ILD79" s="883"/>
      <c r="ILE79" s="883"/>
      <c r="ILF79" s="883"/>
      <c r="ILG79" s="883"/>
      <c r="ILH79" s="883"/>
      <c r="ILI79" s="883"/>
      <c r="ILJ79" s="883"/>
      <c r="ILK79" s="883"/>
      <c r="ILL79" s="883"/>
      <c r="ILM79" s="883"/>
      <c r="ILN79" s="883"/>
      <c r="ILO79" s="883"/>
      <c r="ILP79" s="883"/>
      <c r="ILQ79" s="883"/>
      <c r="ILR79" s="883"/>
      <c r="ILS79" s="883"/>
      <c r="ILT79" s="883"/>
      <c r="ILU79" s="883"/>
      <c r="ILV79" s="883"/>
      <c r="ILW79" s="883"/>
      <c r="ILX79" s="883"/>
      <c r="ILY79" s="883"/>
      <c r="ILZ79" s="883"/>
      <c r="IMA79" s="883"/>
      <c r="IMB79" s="883"/>
      <c r="IMC79" s="883"/>
      <c r="IMD79" s="883"/>
      <c r="IME79" s="883"/>
      <c r="IMF79" s="883"/>
      <c r="IMG79" s="883"/>
      <c r="IMH79" s="883"/>
      <c r="IMI79" s="883"/>
      <c r="IMJ79" s="883"/>
      <c r="IMK79" s="883"/>
      <c r="IML79" s="883"/>
      <c r="IMM79" s="883"/>
      <c r="IMN79" s="883"/>
      <c r="IMO79" s="883"/>
      <c r="IMP79" s="883"/>
      <c r="IMQ79" s="883"/>
      <c r="IMR79" s="883"/>
      <c r="IMS79" s="883"/>
      <c r="IMT79" s="883"/>
      <c r="IMU79" s="883"/>
      <c r="IMV79" s="883"/>
      <c r="IMW79" s="883"/>
      <c r="IMX79" s="883"/>
      <c r="IMY79" s="883"/>
      <c r="IMZ79" s="883"/>
      <c r="INA79" s="883"/>
      <c r="INB79" s="883"/>
      <c r="INC79" s="883"/>
      <c r="IND79" s="883"/>
      <c r="INE79" s="883"/>
      <c r="INF79" s="883"/>
      <c r="ING79" s="883"/>
      <c r="INH79" s="883"/>
      <c r="INI79" s="883"/>
      <c r="INJ79" s="883"/>
      <c r="INK79" s="883"/>
      <c r="INL79" s="883"/>
      <c r="INM79" s="883"/>
      <c r="INN79" s="883"/>
      <c r="INO79" s="883"/>
      <c r="INP79" s="883"/>
      <c r="INQ79" s="883"/>
      <c r="INR79" s="883"/>
      <c r="INS79" s="883"/>
      <c r="INT79" s="883"/>
      <c r="INU79" s="883"/>
      <c r="INV79" s="883"/>
      <c r="INW79" s="883"/>
      <c r="INX79" s="883"/>
      <c r="INY79" s="883"/>
      <c r="INZ79" s="883"/>
      <c r="IOA79" s="883"/>
      <c r="IOB79" s="883"/>
      <c r="IOC79" s="883"/>
      <c r="IOD79" s="883"/>
      <c r="IOE79" s="883"/>
      <c r="IOF79" s="883"/>
      <c r="IOG79" s="883"/>
      <c r="IOH79" s="883"/>
      <c r="IOI79" s="883"/>
      <c r="IOJ79" s="883"/>
      <c r="IOK79" s="883"/>
      <c r="IOL79" s="883"/>
      <c r="IOM79" s="883"/>
      <c r="ION79" s="883"/>
      <c r="IOO79" s="883"/>
      <c r="IOP79" s="883"/>
      <c r="IOQ79" s="883"/>
      <c r="IOR79" s="883"/>
      <c r="IOS79" s="883"/>
      <c r="IOT79" s="883"/>
      <c r="IOU79" s="883"/>
      <c r="IOV79" s="883"/>
      <c r="IOW79" s="883"/>
      <c r="IOX79" s="883"/>
      <c r="IOY79" s="883"/>
      <c r="IOZ79" s="883"/>
      <c r="IPA79" s="883"/>
      <c r="IPB79" s="883"/>
      <c r="IPC79" s="883"/>
      <c r="IPD79" s="883"/>
      <c r="IPE79" s="883"/>
      <c r="IPF79" s="883"/>
      <c r="IPG79" s="883"/>
      <c r="IPH79" s="883"/>
      <c r="IPI79" s="883"/>
      <c r="IPJ79" s="883"/>
      <c r="IPK79" s="883"/>
      <c r="IPL79" s="883"/>
      <c r="IPM79" s="883"/>
      <c r="IPN79" s="883"/>
      <c r="IPO79" s="883"/>
      <c r="IPP79" s="883"/>
      <c r="IPQ79" s="883"/>
      <c r="IPR79" s="883"/>
      <c r="IPS79" s="883"/>
      <c r="IPT79" s="883"/>
      <c r="IPU79" s="883"/>
      <c r="IPV79" s="883"/>
      <c r="IPW79" s="883"/>
      <c r="IPX79" s="883"/>
      <c r="IPY79" s="883"/>
      <c r="IPZ79" s="883"/>
      <c r="IQA79" s="883"/>
      <c r="IQB79" s="883"/>
      <c r="IQC79" s="883"/>
      <c r="IQD79" s="883"/>
      <c r="IQE79" s="883"/>
      <c r="IQF79" s="883"/>
      <c r="IQG79" s="883"/>
      <c r="IQH79" s="883"/>
      <c r="IQI79" s="883"/>
      <c r="IQJ79" s="883"/>
      <c r="IQK79" s="883"/>
      <c r="IQL79" s="883"/>
      <c r="IQM79" s="883"/>
      <c r="IQN79" s="883"/>
      <c r="IQO79" s="883"/>
      <c r="IQP79" s="883"/>
      <c r="IQQ79" s="883"/>
      <c r="IQR79" s="883"/>
      <c r="IQS79" s="883"/>
      <c r="IQT79" s="883"/>
      <c r="IQU79" s="883"/>
      <c r="IQV79" s="883"/>
      <c r="IQW79" s="883"/>
      <c r="IQX79" s="883"/>
      <c r="IQY79" s="883"/>
      <c r="IQZ79" s="883"/>
      <c r="IRA79" s="883"/>
      <c r="IRB79" s="883"/>
      <c r="IRC79" s="883"/>
      <c r="IRD79" s="883"/>
      <c r="IRE79" s="883"/>
      <c r="IRF79" s="883"/>
      <c r="IRG79" s="883"/>
      <c r="IRH79" s="883"/>
      <c r="IRI79" s="883"/>
      <c r="IRJ79" s="883"/>
      <c r="IRK79" s="883"/>
      <c r="IRL79" s="883"/>
      <c r="IRM79" s="883"/>
      <c r="IRN79" s="883"/>
      <c r="IRO79" s="883"/>
      <c r="IRP79" s="883"/>
      <c r="IRQ79" s="883"/>
      <c r="IRR79" s="883"/>
      <c r="IRS79" s="883"/>
      <c r="IRT79" s="883"/>
      <c r="IRU79" s="883"/>
      <c r="IRV79" s="883"/>
      <c r="IRW79" s="883"/>
      <c r="IRX79" s="883"/>
      <c r="IRY79" s="883"/>
      <c r="IRZ79" s="883"/>
      <c r="ISA79" s="883"/>
      <c r="ISB79" s="883"/>
      <c r="ISC79" s="883"/>
      <c r="ISD79" s="883"/>
      <c r="ISE79" s="883"/>
      <c r="ISF79" s="883"/>
      <c r="ISG79" s="883"/>
      <c r="ISH79" s="883"/>
      <c r="ISI79" s="883"/>
      <c r="ISJ79" s="883"/>
      <c r="ISK79" s="883"/>
      <c r="ISL79" s="883"/>
      <c r="ISM79" s="883"/>
      <c r="ISN79" s="883"/>
      <c r="ISO79" s="883"/>
      <c r="ISP79" s="883"/>
      <c r="ISQ79" s="883"/>
      <c r="ISR79" s="883"/>
      <c r="ISS79" s="883"/>
      <c r="IST79" s="883"/>
      <c r="ISU79" s="883"/>
      <c r="ISV79" s="883"/>
      <c r="ISW79" s="883"/>
      <c r="ISX79" s="883"/>
      <c r="ISY79" s="883"/>
      <c r="ISZ79" s="883"/>
      <c r="ITA79" s="883"/>
      <c r="ITB79" s="883"/>
      <c r="ITC79" s="883"/>
      <c r="ITD79" s="883"/>
      <c r="ITE79" s="883"/>
      <c r="ITF79" s="883"/>
      <c r="ITG79" s="883"/>
      <c r="ITH79" s="883"/>
      <c r="ITI79" s="883"/>
      <c r="ITJ79" s="883"/>
      <c r="ITK79" s="883"/>
      <c r="ITL79" s="883"/>
      <c r="ITM79" s="883"/>
      <c r="ITN79" s="883"/>
      <c r="ITO79" s="883"/>
      <c r="ITP79" s="883"/>
      <c r="ITQ79" s="883"/>
      <c r="ITR79" s="883"/>
      <c r="ITS79" s="883"/>
      <c r="ITT79" s="883"/>
      <c r="ITU79" s="883"/>
      <c r="ITV79" s="883"/>
      <c r="ITW79" s="883"/>
      <c r="ITX79" s="883"/>
      <c r="ITY79" s="883"/>
      <c r="ITZ79" s="883"/>
      <c r="IUA79" s="883"/>
      <c r="IUB79" s="883"/>
      <c r="IUC79" s="883"/>
      <c r="IUD79" s="883"/>
      <c r="IUE79" s="883"/>
      <c r="IUF79" s="883"/>
      <c r="IUG79" s="883"/>
      <c r="IUH79" s="883"/>
      <c r="IUI79" s="883"/>
      <c r="IUJ79" s="883"/>
      <c r="IUK79" s="883"/>
      <c r="IUL79" s="883"/>
      <c r="IUM79" s="883"/>
      <c r="IUN79" s="883"/>
      <c r="IUO79" s="883"/>
      <c r="IUP79" s="883"/>
      <c r="IUQ79" s="883"/>
      <c r="IUR79" s="883"/>
      <c r="IUS79" s="883"/>
      <c r="IUT79" s="883"/>
      <c r="IUU79" s="883"/>
      <c r="IUV79" s="883"/>
      <c r="IUW79" s="883"/>
      <c r="IUX79" s="883"/>
      <c r="IUY79" s="883"/>
      <c r="IUZ79" s="883"/>
      <c r="IVA79" s="883"/>
      <c r="IVB79" s="883"/>
      <c r="IVC79" s="883"/>
      <c r="IVD79" s="883"/>
      <c r="IVE79" s="883"/>
      <c r="IVF79" s="883"/>
      <c r="IVG79" s="883"/>
      <c r="IVH79" s="883"/>
      <c r="IVI79" s="883"/>
      <c r="IVJ79" s="883"/>
      <c r="IVK79" s="883"/>
      <c r="IVL79" s="883"/>
      <c r="IVM79" s="883"/>
      <c r="IVN79" s="883"/>
      <c r="IVO79" s="883"/>
      <c r="IVP79" s="883"/>
      <c r="IVQ79" s="883"/>
      <c r="IVR79" s="883"/>
      <c r="IVS79" s="883"/>
      <c r="IVT79" s="883"/>
      <c r="IVU79" s="883"/>
      <c r="IVV79" s="883"/>
      <c r="IVW79" s="883"/>
      <c r="IVX79" s="883"/>
      <c r="IVY79" s="883"/>
      <c r="IVZ79" s="883"/>
      <c r="IWA79" s="883"/>
      <c r="IWB79" s="883"/>
      <c r="IWC79" s="883"/>
      <c r="IWD79" s="883"/>
      <c r="IWE79" s="883"/>
      <c r="IWF79" s="883"/>
      <c r="IWG79" s="883"/>
      <c r="IWH79" s="883"/>
      <c r="IWI79" s="883"/>
      <c r="IWJ79" s="883"/>
      <c r="IWK79" s="883"/>
      <c r="IWL79" s="883"/>
      <c r="IWM79" s="883"/>
      <c r="IWN79" s="883"/>
      <c r="IWO79" s="883"/>
      <c r="IWP79" s="883"/>
      <c r="IWQ79" s="883"/>
      <c r="IWR79" s="883"/>
      <c r="IWS79" s="883"/>
      <c r="IWT79" s="883"/>
      <c r="IWU79" s="883"/>
      <c r="IWV79" s="883"/>
      <c r="IWW79" s="883"/>
      <c r="IWX79" s="883"/>
      <c r="IWY79" s="883"/>
      <c r="IWZ79" s="883"/>
      <c r="IXA79" s="883"/>
      <c r="IXB79" s="883"/>
      <c r="IXC79" s="883"/>
      <c r="IXD79" s="883"/>
      <c r="IXE79" s="883"/>
      <c r="IXF79" s="883"/>
      <c r="IXG79" s="883"/>
      <c r="IXH79" s="883"/>
      <c r="IXI79" s="883"/>
      <c r="IXJ79" s="883"/>
      <c r="IXK79" s="883"/>
      <c r="IXL79" s="883"/>
      <c r="IXM79" s="883"/>
      <c r="IXN79" s="883"/>
      <c r="IXO79" s="883"/>
      <c r="IXP79" s="883"/>
      <c r="IXQ79" s="883"/>
      <c r="IXR79" s="883"/>
      <c r="IXS79" s="883"/>
      <c r="IXT79" s="883"/>
      <c r="IXU79" s="883"/>
      <c r="IXV79" s="883"/>
      <c r="IXW79" s="883"/>
      <c r="IXX79" s="883"/>
      <c r="IXY79" s="883"/>
      <c r="IXZ79" s="883"/>
      <c r="IYA79" s="883"/>
      <c r="IYB79" s="883"/>
      <c r="IYC79" s="883"/>
      <c r="IYD79" s="883"/>
      <c r="IYE79" s="883"/>
      <c r="IYF79" s="883"/>
      <c r="IYG79" s="883"/>
      <c r="IYH79" s="883"/>
      <c r="IYI79" s="883"/>
      <c r="IYJ79" s="883"/>
      <c r="IYK79" s="883"/>
      <c r="IYL79" s="883"/>
      <c r="IYM79" s="883"/>
      <c r="IYN79" s="883"/>
      <c r="IYO79" s="883"/>
      <c r="IYP79" s="883"/>
      <c r="IYQ79" s="883"/>
      <c r="IYR79" s="883"/>
      <c r="IYS79" s="883"/>
      <c r="IYT79" s="883"/>
      <c r="IYU79" s="883"/>
      <c r="IYV79" s="883"/>
      <c r="IYW79" s="883"/>
      <c r="IYX79" s="883"/>
      <c r="IYY79" s="883"/>
      <c r="IYZ79" s="883"/>
      <c r="IZA79" s="883"/>
      <c r="IZB79" s="883"/>
      <c r="IZC79" s="883"/>
      <c r="IZD79" s="883"/>
      <c r="IZE79" s="883"/>
      <c r="IZF79" s="883"/>
      <c r="IZG79" s="883"/>
      <c r="IZH79" s="883"/>
      <c r="IZI79" s="883"/>
      <c r="IZJ79" s="883"/>
      <c r="IZK79" s="883"/>
      <c r="IZL79" s="883"/>
      <c r="IZM79" s="883"/>
      <c r="IZN79" s="883"/>
      <c r="IZO79" s="883"/>
      <c r="IZP79" s="883"/>
      <c r="IZQ79" s="883"/>
      <c r="IZR79" s="883"/>
      <c r="IZS79" s="883"/>
      <c r="IZT79" s="883"/>
      <c r="IZU79" s="883"/>
      <c r="IZV79" s="883"/>
      <c r="IZW79" s="883"/>
      <c r="IZX79" s="883"/>
      <c r="IZY79" s="883"/>
      <c r="IZZ79" s="883"/>
      <c r="JAA79" s="883"/>
      <c r="JAB79" s="883"/>
      <c r="JAC79" s="883"/>
      <c r="JAD79" s="883"/>
      <c r="JAE79" s="883"/>
      <c r="JAF79" s="883"/>
      <c r="JAG79" s="883"/>
      <c r="JAH79" s="883"/>
      <c r="JAI79" s="883"/>
      <c r="JAJ79" s="883"/>
      <c r="JAK79" s="883"/>
      <c r="JAL79" s="883"/>
      <c r="JAM79" s="883"/>
      <c r="JAN79" s="883"/>
      <c r="JAO79" s="883"/>
      <c r="JAP79" s="883"/>
      <c r="JAQ79" s="883"/>
      <c r="JAR79" s="883"/>
      <c r="JAS79" s="883"/>
      <c r="JAT79" s="883"/>
      <c r="JAU79" s="883"/>
      <c r="JAV79" s="883"/>
      <c r="JAW79" s="883"/>
      <c r="JAX79" s="883"/>
      <c r="JAY79" s="883"/>
      <c r="JAZ79" s="883"/>
      <c r="JBA79" s="883"/>
      <c r="JBB79" s="883"/>
      <c r="JBC79" s="883"/>
      <c r="JBD79" s="883"/>
      <c r="JBE79" s="883"/>
      <c r="JBF79" s="883"/>
      <c r="JBG79" s="883"/>
      <c r="JBH79" s="883"/>
      <c r="JBI79" s="883"/>
      <c r="JBJ79" s="883"/>
      <c r="JBK79" s="883"/>
      <c r="JBL79" s="883"/>
      <c r="JBM79" s="883"/>
      <c r="JBN79" s="883"/>
      <c r="JBO79" s="883"/>
      <c r="JBP79" s="883"/>
      <c r="JBQ79" s="883"/>
      <c r="JBR79" s="883"/>
      <c r="JBS79" s="883"/>
      <c r="JBT79" s="883"/>
      <c r="JBU79" s="883"/>
      <c r="JBV79" s="883"/>
      <c r="JBW79" s="883"/>
      <c r="JBX79" s="883"/>
      <c r="JBY79" s="883"/>
      <c r="JBZ79" s="883"/>
      <c r="JCA79" s="883"/>
      <c r="JCB79" s="883"/>
      <c r="JCC79" s="883"/>
      <c r="JCD79" s="883"/>
      <c r="JCE79" s="883"/>
      <c r="JCF79" s="883"/>
      <c r="JCG79" s="883"/>
      <c r="JCH79" s="883"/>
      <c r="JCI79" s="883"/>
      <c r="JCJ79" s="883"/>
      <c r="JCK79" s="883"/>
      <c r="JCL79" s="883"/>
      <c r="JCM79" s="883"/>
      <c r="JCN79" s="883"/>
      <c r="JCO79" s="883"/>
      <c r="JCP79" s="883"/>
      <c r="JCQ79" s="883"/>
      <c r="JCR79" s="883"/>
      <c r="JCS79" s="883"/>
      <c r="JCT79" s="883"/>
      <c r="JCU79" s="883"/>
      <c r="JCV79" s="883"/>
      <c r="JCW79" s="883"/>
      <c r="JCX79" s="883"/>
      <c r="JCY79" s="883"/>
      <c r="JCZ79" s="883"/>
      <c r="JDA79" s="883"/>
      <c r="JDB79" s="883"/>
      <c r="JDC79" s="883"/>
      <c r="JDD79" s="883"/>
      <c r="JDE79" s="883"/>
      <c r="JDF79" s="883"/>
      <c r="JDG79" s="883"/>
      <c r="JDH79" s="883"/>
      <c r="JDI79" s="883"/>
      <c r="JDJ79" s="883"/>
      <c r="JDK79" s="883"/>
      <c r="JDL79" s="883"/>
      <c r="JDM79" s="883"/>
      <c r="JDN79" s="883"/>
      <c r="JDO79" s="883"/>
      <c r="JDP79" s="883"/>
      <c r="JDQ79" s="883"/>
      <c r="JDR79" s="883"/>
      <c r="JDS79" s="883"/>
      <c r="JDT79" s="883"/>
      <c r="JDU79" s="883"/>
      <c r="JDV79" s="883"/>
      <c r="JDW79" s="883"/>
      <c r="JDX79" s="883"/>
      <c r="JDY79" s="883"/>
      <c r="JDZ79" s="883"/>
      <c r="JEA79" s="883"/>
      <c r="JEB79" s="883"/>
      <c r="JEC79" s="883"/>
      <c r="JED79" s="883"/>
      <c r="JEE79" s="883"/>
      <c r="JEF79" s="883"/>
      <c r="JEG79" s="883"/>
      <c r="JEH79" s="883"/>
      <c r="JEI79" s="883"/>
      <c r="JEJ79" s="883"/>
      <c r="JEK79" s="883"/>
      <c r="JEL79" s="883"/>
      <c r="JEM79" s="883"/>
      <c r="JEN79" s="883"/>
      <c r="JEO79" s="883"/>
      <c r="JEP79" s="883"/>
      <c r="JEQ79" s="883"/>
      <c r="JER79" s="883"/>
      <c r="JES79" s="883"/>
      <c r="JET79" s="883"/>
      <c r="JEU79" s="883"/>
      <c r="JEV79" s="883"/>
      <c r="JEW79" s="883"/>
      <c r="JEX79" s="883"/>
      <c r="JEY79" s="883"/>
      <c r="JEZ79" s="883"/>
      <c r="JFA79" s="883"/>
      <c r="JFB79" s="883"/>
      <c r="JFC79" s="883"/>
      <c r="JFD79" s="883"/>
      <c r="JFE79" s="883"/>
      <c r="JFF79" s="883"/>
      <c r="JFG79" s="883"/>
      <c r="JFH79" s="883"/>
      <c r="JFI79" s="883"/>
      <c r="JFJ79" s="883"/>
      <c r="JFK79" s="883"/>
      <c r="JFL79" s="883"/>
      <c r="JFM79" s="883"/>
      <c r="JFN79" s="883"/>
      <c r="JFO79" s="883"/>
      <c r="JFP79" s="883"/>
      <c r="JFQ79" s="883"/>
      <c r="JFR79" s="883"/>
      <c r="JFS79" s="883"/>
      <c r="JFT79" s="883"/>
      <c r="JFU79" s="883"/>
      <c r="JFV79" s="883"/>
      <c r="JFW79" s="883"/>
      <c r="JFX79" s="883"/>
      <c r="JFY79" s="883"/>
      <c r="JFZ79" s="883"/>
      <c r="JGA79" s="883"/>
      <c r="JGB79" s="883"/>
      <c r="JGC79" s="883"/>
      <c r="JGD79" s="883"/>
      <c r="JGE79" s="883"/>
      <c r="JGF79" s="883"/>
      <c r="JGG79" s="883"/>
      <c r="JGH79" s="883"/>
      <c r="JGI79" s="883"/>
      <c r="JGJ79" s="883"/>
      <c r="JGK79" s="883"/>
      <c r="JGL79" s="883"/>
      <c r="JGM79" s="883"/>
      <c r="JGN79" s="883"/>
      <c r="JGO79" s="883"/>
      <c r="JGP79" s="883"/>
      <c r="JGQ79" s="883"/>
      <c r="JGR79" s="883"/>
      <c r="JGS79" s="883"/>
      <c r="JGT79" s="883"/>
      <c r="JGU79" s="883"/>
      <c r="JGV79" s="883"/>
      <c r="JGW79" s="883"/>
      <c r="JGX79" s="883"/>
      <c r="JGY79" s="883"/>
      <c r="JGZ79" s="883"/>
      <c r="JHA79" s="883"/>
      <c r="JHB79" s="883"/>
      <c r="JHC79" s="883"/>
      <c r="JHD79" s="883"/>
      <c r="JHE79" s="883"/>
      <c r="JHF79" s="883"/>
      <c r="JHG79" s="883"/>
      <c r="JHH79" s="883"/>
      <c r="JHI79" s="883"/>
      <c r="JHJ79" s="883"/>
      <c r="JHK79" s="883"/>
      <c r="JHL79" s="883"/>
      <c r="JHM79" s="883"/>
      <c r="JHN79" s="883"/>
      <c r="JHO79" s="883"/>
      <c r="JHP79" s="883"/>
      <c r="JHQ79" s="883"/>
      <c r="JHR79" s="883"/>
      <c r="JHS79" s="883"/>
      <c r="JHT79" s="883"/>
      <c r="JHU79" s="883"/>
      <c r="JHV79" s="883"/>
      <c r="JHW79" s="883"/>
      <c r="JHX79" s="883"/>
      <c r="JHY79" s="883"/>
      <c r="JHZ79" s="883"/>
      <c r="JIA79" s="883"/>
      <c r="JIB79" s="883"/>
      <c r="JIC79" s="883"/>
      <c r="JID79" s="883"/>
      <c r="JIE79" s="883"/>
      <c r="JIF79" s="883"/>
      <c r="JIG79" s="883"/>
      <c r="JIH79" s="883"/>
      <c r="JII79" s="883"/>
      <c r="JIJ79" s="883"/>
      <c r="JIK79" s="883"/>
      <c r="JIL79" s="883"/>
      <c r="JIM79" s="883"/>
      <c r="JIN79" s="883"/>
      <c r="JIO79" s="883"/>
      <c r="JIP79" s="883"/>
      <c r="JIQ79" s="883"/>
      <c r="JIR79" s="883"/>
      <c r="JIS79" s="883"/>
      <c r="JIT79" s="883"/>
      <c r="JIU79" s="883"/>
      <c r="JIV79" s="883"/>
      <c r="JIW79" s="883"/>
      <c r="JIX79" s="883"/>
      <c r="JIY79" s="883"/>
      <c r="JIZ79" s="883"/>
      <c r="JJA79" s="883"/>
      <c r="JJB79" s="883"/>
      <c r="JJC79" s="883"/>
      <c r="JJD79" s="883"/>
      <c r="JJE79" s="883"/>
      <c r="JJF79" s="883"/>
      <c r="JJG79" s="883"/>
      <c r="JJH79" s="883"/>
      <c r="JJI79" s="883"/>
      <c r="JJJ79" s="883"/>
      <c r="JJK79" s="883"/>
      <c r="JJL79" s="883"/>
      <c r="JJM79" s="883"/>
      <c r="JJN79" s="883"/>
      <c r="JJO79" s="883"/>
      <c r="JJP79" s="883"/>
      <c r="JJQ79" s="883"/>
      <c r="JJR79" s="883"/>
      <c r="JJS79" s="883"/>
      <c r="JJT79" s="883"/>
      <c r="JJU79" s="883"/>
      <c r="JJV79" s="883"/>
      <c r="JJW79" s="883"/>
      <c r="JJX79" s="883"/>
      <c r="JJY79" s="883"/>
      <c r="JJZ79" s="883"/>
      <c r="JKA79" s="883"/>
      <c r="JKB79" s="883"/>
      <c r="JKC79" s="883"/>
      <c r="JKD79" s="883"/>
      <c r="JKE79" s="883"/>
      <c r="JKF79" s="883"/>
      <c r="JKG79" s="883"/>
      <c r="JKH79" s="883"/>
      <c r="JKI79" s="883"/>
      <c r="JKJ79" s="883"/>
      <c r="JKK79" s="883"/>
      <c r="JKL79" s="883"/>
      <c r="JKM79" s="883"/>
      <c r="JKN79" s="883"/>
      <c r="JKO79" s="883"/>
      <c r="JKP79" s="883"/>
      <c r="JKQ79" s="883"/>
      <c r="JKR79" s="883"/>
      <c r="JKS79" s="883"/>
      <c r="JKT79" s="883"/>
      <c r="JKU79" s="883"/>
      <c r="JKV79" s="883"/>
      <c r="JKW79" s="883"/>
      <c r="JKX79" s="883"/>
      <c r="JKY79" s="883"/>
      <c r="JKZ79" s="883"/>
      <c r="JLA79" s="883"/>
      <c r="JLB79" s="883"/>
      <c r="JLC79" s="883"/>
      <c r="JLD79" s="883"/>
      <c r="JLE79" s="883"/>
      <c r="JLF79" s="883"/>
      <c r="JLG79" s="883"/>
      <c r="JLH79" s="883"/>
      <c r="JLI79" s="883"/>
      <c r="JLJ79" s="883"/>
      <c r="JLK79" s="883"/>
      <c r="JLL79" s="883"/>
      <c r="JLM79" s="883"/>
      <c r="JLN79" s="883"/>
      <c r="JLO79" s="883"/>
      <c r="JLP79" s="883"/>
      <c r="JLQ79" s="883"/>
      <c r="JLR79" s="883"/>
      <c r="JLS79" s="883"/>
      <c r="JLT79" s="883"/>
      <c r="JLU79" s="883"/>
      <c r="JLV79" s="883"/>
      <c r="JLW79" s="883"/>
      <c r="JLX79" s="883"/>
      <c r="JLY79" s="883"/>
      <c r="JLZ79" s="883"/>
      <c r="JMA79" s="883"/>
      <c r="JMB79" s="883"/>
      <c r="JMC79" s="883"/>
      <c r="JMD79" s="883"/>
      <c r="JME79" s="883"/>
      <c r="JMF79" s="883"/>
      <c r="JMG79" s="883"/>
      <c r="JMH79" s="883"/>
      <c r="JMI79" s="883"/>
      <c r="JMJ79" s="883"/>
      <c r="JMK79" s="883"/>
      <c r="JML79" s="883"/>
      <c r="JMM79" s="883"/>
      <c r="JMN79" s="883"/>
      <c r="JMO79" s="883"/>
      <c r="JMP79" s="883"/>
      <c r="JMQ79" s="883"/>
      <c r="JMR79" s="883"/>
      <c r="JMS79" s="883"/>
      <c r="JMT79" s="883"/>
      <c r="JMU79" s="883"/>
      <c r="JMV79" s="883"/>
      <c r="JMW79" s="883"/>
      <c r="JMX79" s="883"/>
      <c r="JMY79" s="883"/>
      <c r="JMZ79" s="883"/>
      <c r="JNA79" s="883"/>
      <c r="JNB79" s="883"/>
      <c r="JNC79" s="883"/>
      <c r="JND79" s="883"/>
      <c r="JNE79" s="883"/>
      <c r="JNF79" s="883"/>
      <c r="JNG79" s="883"/>
      <c r="JNH79" s="883"/>
      <c r="JNI79" s="883"/>
      <c r="JNJ79" s="883"/>
      <c r="JNK79" s="883"/>
      <c r="JNL79" s="883"/>
      <c r="JNM79" s="883"/>
      <c r="JNN79" s="883"/>
      <c r="JNO79" s="883"/>
      <c r="JNP79" s="883"/>
      <c r="JNQ79" s="883"/>
      <c r="JNR79" s="883"/>
      <c r="JNS79" s="883"/>
      <c r="JNT79" s="883"/>
      <c r="JNU79" s="883"/>
      <c r="JNV79" s="883"/>
      <c r="JNW79" s="883"/>
      <c r="JNX79" s="883"/>
      <c r="JNY79" s="883"/>
      <c r="JNZ79" s="883"/>
      <c r="JOA79" s="883"/>
      <c r="JOB79" s="883"/>
      <c r="JOC79" s="883"/>
      <c r="JOD79" s="883"/>
      <c r="JOE79" s="883"/>
      <c r="JOF79" s="883"/>
      <c r="JOG79" s="883"/>
      <c r="JOH79" s="883"/>
      <c r="JOI79" s="883"/>
      <c r="JOJ79" s="883"/>
      <c r="JOK79" s="883"/>
      <c r="JOL79" s="883"/>
      <c r="JOM79" s="883"/>
      <c r="JON79" s="883"/>
      <c r="JOO79" s="883"/>
      <c r="JOP79" s="883"/>
      <c r="JOQ79" s="883"/>
      <c r="JOR79" s="883"/>
      <c r="JOS79" s="883"/>
      <c r="JOT79" s="883"/>
      <c r="JOU79" s="883"/>
      <c r="JOV79" s="883"/>
      <c r="JOW79" s="883"/>
      <c r="JOX79" s="883"/>
      <c r="JOY79" s="883"/>
      <c r="JOZ79" s="883"/>
      <c r="JPA79" s="883"/>
      <c r="JPB79" s="883"/>
      <c r="JPC79" s="883"/>
      <c r="JPD79" s="883"/>
      <c r="JPE79" s="883"/>
      <c r="JPF79" s="883"/>
      <c r="JPG79" s="883"/>
      <c r="JPH79" s="883"/>
      <c r="JPI79" s="883"/>
      <c r="JPJ79" s="883"/>
      <c r="JPK79" s="883"/>
      <c r="JPL79" s="883"/>
      <c r="JPM79" s="883"/>
      <c r="JPN79" s="883"/>
      <c r="JPO79" s="883"/>
      <c r="JPP79" s="883"/>
      <c r="JPQ79" s="883"/>
      <c r="JPR79" s="883"/>
      <c r="JPS79" s="883"/>
      <c r="JPT79" s="883"/>
      <c r="JPU79" s="883"/>
      <c r="JPV79" s="883"/>
      <c r="JPW79" s="883"/>
      <c r="JPX79" s="883"/>
      <c r="JPY79" s="883"/>
      <c r="JPZ79" s="883"/>
      <c r="JQA79" s="883"/>
      <c r="JQB79" s="883"/>
      <c r="JQC79" s="883"/>
      <c r="JQD79" s="883"/>
      <c r="JQE79" s="883"/>
      <c r="JQF79" s="883"/>
      <c r="JQG79" s="883"/>
      <c r="JQH79" s="883"/>
      <c r="JQI79" s="883"/>
      <c r="JQJ79" s="883"/>
      <c r="JQK79" s="883"/>
      <c r="JQL79" s="883"/>
      <c r="JQM79" s="883"/>
      <c r="JQN79" s="883"/>
      <c r="JQO79" s="883"/>
      <c r="JQP79" s="883"/>
      <c r="JQQ79" s="883"/>
      <c r="JQR79" s="883"/>
      <c r="JQS79" s="883"/>
      <c r="JQT79" s="883"/>
      <c r="JQU79" s="883"/>
      <c r="JQV79" s="883"/>
      <c r="JQW79" s="883"/>
      <c r="JQX79" s="883"/>
      <c r="JQY79" s="883"/>
      <c r="JQZ79" s="883"/>
      <c r="JRA79" s="883"/>
      <c r="JRB79" s="883"/>
      <c r="JRC79" s="883"/>
      <c r="JRD79" s="883"/>
      <c r="JRE79" s="883"/>
      <c r="JRF79" s="883"/>
      <c r="JRG79" s="883"/>
      <c r="JRH79" s="883"/>
      <c r="JRI79" s="883"/>
      <c r="JRJ79" s="883"/>
      <c r="JRK79" s="883"/>
      <c r="JRL79" s="883"/>
      <c r="JRM79" s="883"/>
      <c r="JRN79" s="883"/>
      <c r="JRO79" s="883"/>
      <c r="JRP79" s="883"/>
      <c r="JRQ79" s="883"/>
      <c r="JRR79" s="883"/>
      <c r="JRS79" s="883"/>
      <c r="JRT79" s="883"/>
      <c r="JRU79" s="883"/>
      <c r="JRV79" s="883"/>
      <c r="JRW79" s="883"/>
      <c r="JRX79" s="883"/>
      <c r="JRY79" s="883"/>
      <c r="JRZ79" s="883"/>
      <c r="JSA79" s="883"/>
      <c r="JSB79" s="883"/>
      <c r="JSC79" s="883"/>
      <c r="JSD79" s="883"/>
      <c r="JSE79" s="883"/>
      <c r="JSF79" s="883"/>
      <c r="JSG79" s="883"/>
      <c r="JSH79" s="883"/>
      <c r="JSI79" s="883"/>
      <c r="JSJ79" s="883"/>
      <c r="JSK79" s="883"/>
      <c r="JSL79" s="883"/>
      <c r="JSM79" s="883"/>
      <c r="JSN79" s="883"/>
      <c r="JSO79" s="883"/>
      <c r="JSP79" s="883"/>
      <c r="JSQ79" s="883"/>
      <c r="JSR79" s="883"/>
      <c r="JSS79" s="883"/>
      <c r="JST79" s="883"/>
      <c r="JSU79" s="883"/>
      <c r="JSV79" s="883"/>
      <c r="JSW79" s="883"/>
      <c r="JSX79" s="883"/>
      <c r="JSY79" s="883"/>
      <c r="JSZ79" s="883"/>
      <c r="JTA79" s="883"/>
      <c r="JTB79" s="883"/>
      <c r="JTC79" s="883"/>
      <c r="JTD79" s="883"/>
      <c r="JTE79" s="883"/>
      <c r="JTF79" s="883"/>
      <c r="JTG79" s="883"/>
      <c r="JTH79" s="883"/>
      <c r="JTI79" s="883"/>
      <c r="JTJ79" s="883"/>
      <c r="JTK79" s="883"/>
      <c r="JTL79" s="883"/>
      <c r="JTM79" s="883"/>
      <c r="JTN79" s="883"/>
      <c r="JTO79" s="883"/>
      <c r="JTP79" s="883"/>
      <c r="JTQ79" s="883"/>
      <c r="JTR79" s="883"/>
      <c r="JTS79" s="883"/>
      <c r="JTT79" s="883"/>
      <c r="JTU79" s="883"/>
      <c r="JTV79" s="883"/>
      <c r="JTW79" s="883"/>
      <c r="JTX79" s="883"/>
      <c r="JTY79" s="883"/>
      <c r="JTZ79" s="883"/>
      <c r="JUA79" s="883"/>
      <c r="JUB79" s="883"/>
      <c r="JUC79" s="883"/>
      <c r="JUD79" s="883"/>
      <c r="JUE79" s="883"/>
      <c r="JUF79" s="883"/>
      <c r="JUG79" s="883"/>
      <c r="JUH79" s="883"/>
      <c r="JUI79" s="883"/>
      <c r="JUJ79" s="883"/>
      <c r="JUK79" s="883"/>
      <c r="JUL79" s="883"/>
      <c r="JUM79" s="883"/>
      <c r="JUN79" s="883"/>
      <c r="JUO79" s="883"/>
      <c r="JUP79" s="883"/>
      <c r="JUQ79" s="883"/>
      <c r="JUR79" s="883"/>
      <c r="JUS79" s="883"/>
      <c r="JUT79" s="883"/>
      <c r="JUU79" s="883"/>
      <c r="JUV79" s="883"/>
      <c r="JUW79" s="883"/>
      <c r="JUX79" s="883"/>
      <c r="JUY79" s="883"/>
      <c r="JUZ79" s="883"/>
      <c r="JVA79" s="883"/>
      <c r="JVB79" s="883"/>
      <c r="JVC79" s="883"/>
      <c r="JVD79" s="883"/>
      <c r="JVE79" s="883"/>
      <c r="JVF79" s="883"/>
      <c r="JVG79" s="883"/>
      <c r="JVH79" s="883"/>
      <c r="JVI79" s="883"/>
      <c r="JVJ79" s="883"/>
      <c r="JVK79" s="883"/>
      <c r="JVL79" s="883"/>
      <c r="JVM79" s="883"/>
      <c r="JVN79" s="883"/>
      <c r="JVO79" s="883"/>
      <c r="JVP79" s="883"/>
      <c r="JVQ79" s="883"/>
      <c r="JVR79" s="883"/>
      <c r="JVS79" s="883"/>
      <c r="JVT79" s="883"/>
      <c r="JVU79" s="883"/>
      <c r="JVV79" s="883"/>
      <c r="JVW79" s="883"/>
      <c r="JVX79" s="883"/>
      <c r="JVY79" s="883"/>
      <c r="JVZ79" s="883"/>
      <c r="JWA79" s="883"/>
      <c r="JWB79" s="883"/>
      <c r="JWC79" s="883"/>
      <c r="JWD79" s="883"/>
      <c r="JWE79" s="883"/>
      <c r="JWF79" s="883"/>
      <c r="JWG79" s="883"/>
      <c r="JWH79" s="883"/>
      <c r="JWI79" s="883"/>
      <c r="JWJ79" s="883"/>
      <c r="JWK79" s="883"/>
      <c r="JWL79" s="883"/>
      <c r="JWM79" s="883"/>
      <c r="JWN79" s="883"/>
      <c r="JWO79" s="883"/>
      <c r="JWP79" s="883"/>
      <c r="JWQ79" s="883"/>
      <c r="JWR79" s="883"/>
      <c r="JWS79" s="883"/>
      <c r="JWT79" s="883"/>
      <c r="JWU79" s="883"/>
      <c r="JWV79" s="883"/>
      <c r="JWW79" s="883"/>
      <c r="JWX79" s="883"/>
      <c r="JWY79" s="883"/>
      <c r="JWZ79" s="883"/>
      <c r="JXA79" s="883"/>
      <c r="JXB79" s="883"/>
      <c r="JXC79" s="883"/>
      <c r="JXD79" s="883"/>
      <c r="JXE79" s="883"/>
      <c r="JXF79" s="883"/>
      <c r="JXG79" s="883"/>
      <c r="JXH79" s="883"/>
      <c r="JXI79" s="883"/>
      <c r="JXJ79" s="883"/>
      <c r="JXK79" s="883"/>
      <c r="JXL79" s="883"/>
      <c r="JXM79" s="883"/>
      <c r="JXN79" s="883"/>
      <c r="JXO79" s="883"/>
      <c r="JXP79" s="883"/>
      <c r="JXQ79" s="883"/>
      <c r="JXR79" s="883"/>
      <c r="JXS79" s="883"/>
      <c r="JXT79" s="883"/>
      <c r="JXU79" s="883"/>
      <c r="JXV79" s="883"/>
      <c r="JXW79" s="883"/>
      <c r="JXX79" s="883"/>
      <c r="JXY79" s="883"/>
      <c r="JXZ79" s="883"/>
      <c r="JYA79" s="883"/>
      <c r="JYB79" s="883"/>
      <c r="JYC79" s="883"/>
      <c r="JYD79" s="883"/>
      <c r="JYE79" s="883"/>
      <c r="JYF79" s="883"/>
      <c r="JYG79" s="883"/>
      <c r="JYH79" s="883"/>
      <c r="JYI79" s="883"/>
      <c r="JYJ79" s="883"/>
      <c r="JYK79" s="883"/>
      <c r="JYL79" s="883"/>
      <c r="JYM79" s="883"/>
      <c r="JYN79" s="883"/>
      <c r="JYO79" s="883"/>
      <c r="JYP79" s="883"/>
      <c r="JYQ79" s="883"/>
      <c r="JYR79" s="883"/>
      <c r="JYS79" s="883"/>
      <c r="JYT79" s="883"/>
      <c r="JYU79" s="883"/>
      <c r="JYV79" s="883"/>
      <c r="JYW79" s="883"/>
      <c r="JYX79" s="883"/>
      <c r="JYY79" s="883"/>
      <c r="JYZ79" s="883"/>
      <c r="JZA79" s="883"/>
      <c r="JZB79" s="883"/>
      <c r="JZC79" s="883"/>
      <c r="JZD79" s="883"/>
      <c r="JZE79" s="883"/>
      <c r="JZF79" s="883"/>
      <c r="JZG79" s="883"/>
      <c r="JZH79" s="883"/>
      <c r="JZI79" s="883"/>
      <c r="JZJ79" s="883"/>
      <c r="JZK79" s="883"/>
      <c r="JZL79" s="883"/>
      <c r="JZM79" s="883"/>
      <c r="JZN79" s="883"/>
      <c r="JZO79" s="883"/>
      <c r="JZP79" s="883"/>
      <c r="JZQ79" s="883"/>
      <c r="JZR79" s="883"/>
      <c r="JZS79" s="883"/>
      <c r="JZT79" s="883"/>
      <c r="JZU79" s="883"/>
      <c r="JZV79" s="883"/>
      <c r="JZW79" s="883"/>
      <c r="JZX79" s="883"/>
      <c r="JZY79" s="883"/>
      <c r="JZZ79" s="883"/>
      <c r="KAA79" s="883"/>
      <c r="KAB79" s="883"/>
      <c r="KAC79" s="883"/>
      <c r="KAD79" s="883"/>
      <c r="KAE79" s="883"/>
      <c r="KAF79" s="883"/>
      <c r="KAG79" s="883"/>
      <c r="KAH79" s="883"/>
      <c r="KAI79" s="883"/>
      <c r="KAJ79" s="883"/>
      <c r="KAK79" s="883"/>
      <c r="KAL79" s="883"/>
      <c r="KAM79" s="883"/>
      <c r="KAN79" s="883"/>
      <c r="KAO79" s="883"/>
      <c r="KAP79" s="883"/>
      <c r="KAQ79" s="883"/>
      <c r="KAR79" s="883"/>
      <c r="KAS79" s="883"/>
      <c r="KAT79" s="883"/>
      <c r="KAU79" s="883"/>
      <c r="KAV79" s="883"/>
      <c r="KAW79" s="883"/>
      <c r="KAX79" s="883"/>
      <c r="KAY79" s="883"/>
      <c r="KAZ79" s="883"/>
      <c r="KBA79" s="883"/>
      <c r="KBB79" s="883"/>
      <c r="KBC79" s="883"/>
      <c r="KBD79" s="883"/>
      <c r="KBE79" s="883"/>
      <c r="KBF79" s="883"/>
      <c r="KBG79" s="883"/>
      <c r="KBH79" s="883"/>
      <c r="KBI79" s="883"/>
      <c r="KBJ79" s="883"/>
      <c r="KBK79" s="883"/>
      <c r="KBL79" s="883"/>
      <c r="KBM79" s="883"/>
      <c r="KBN79" s="883"/>
      <c r="KBO79" s="883"/>
      <c r="KBP79" s="883"/>
      <c r="KBQ79" s="883"/>
      <c r="KBR79" s="883"/>
      <c r="KBS79" s="883"/>
      <c r="KBT79" s="883"/>
      <c r="KBU79" s="883"/>
      <c r="KBV79" s="883"/>
      <c r="KBW79" s="883"/>
      <c r="KBX79" s="883"/>
      <c r="KBY79" s="883"/>
      <c r="KBZ79" s="883"/>
      <c r="KCA79" s="883"/>
      <c r="KCB79" s="883"/>
      <c r="KCC79" s="883"/>
      <c r="KCD79" s="883"/>
      <c r="KCE79" s="883"/>
      <c r="KCF79" s="883"/>
      <c r="KCG79" s="883"/>
      <c r="KCH79" s="883"/>
      <c r="KCI79" s="883"/>
      <c r="KCJ79" s="883"/>
      <c r="KCK79" s="883"/>
      <c r="KCL79" s="883"/>
      <c r="KCM79" s="883"/>
      <c r="KCN79" s="883"/>
      <c r="KCO79" s="883"/>
      <c r="KCP79" s="883"/>
      <c r="KCQ79" s="883"/>
      <c r="KCR79" s="883"/>
      <c r="KCS79" s="883"/>
      <c r="KCT79" s="883"/>
      <c r="KCU79" s="883"/>
      <c r="KCV79" s="883"/>
      <c r="KCW79" s="883"/>
      <c r="KCX79" s="883"/>
      <c r="KCY79" s="883"/>
      <c r="KCZ79" s="883"/>
      <c r="KDA79" s="883"/>
      <c r="KDB79" s="883"/>
      <c r="KDC79" s="883"/>
      <c r="KDD79" s="883"/>
      <c r="KDE79" s="883"/>
      <c r="KDF79" s="883"/>
      <c r="KDG79" s="883"/>
      <c r="KDH79" s="883"/>
      <c r="KDI79" s="883"/>
      <c r="KDJ79" s="883"/>
      <c r="KDK79" s="883"/>
      <c r="KDL79" s="883"/>
      <c r="KDM79" s="883"/>
      <c r="KDN79" s="883"/>
      <c r="KDO79" s="883"/>
      <c r="KDP79" s="883"/>
      <c r="KDQ79" s="883"/>
      <c r="KDR79" s="883"/>
      <c r="KDS79" s="883"/>
      <c r="KDT79" s="883"/>
      <c r="KDU79" s="883"/>
      <c r="KDV79" s="883"/>
      <c r="KDW79" s="883"/>
      <c r="KDX79" s="883"/>
      <c r="KDY79" s="883"/>
      <c r="KDZ79" s="883"/>
      <c r="KEA79" s="883"/>
      <c r="KEB79" s="883"/>
      <c r="KEC79" s="883"/>
      <c r="KED79" s="883"/>
      <c r="KEE79" s="883"/>
      <c r="KEF79" s="883"/>
      <c r="KEG79" s="883"/>
      <c r="KEH79" s="883"/>
      <c r="KEI79" s="883"/>
      <c r="KEJ79" s="883"/>
      <c r="KEK79" s="883"/>
      <c r="KEL79" s="883"/>
      <c r="KEM79" s="883"/>
      <c r="KEN79" s="883"/>
      <c r="KEO79" s="883"/>
      <c r="KEP79" s="883"/>
      <c r="KEQ79" s="883"/>
      <c r="KER79" s="883"/>
      <c r="KES79" s="883"/>
      <c r="KET79" s="883"/>
      <c r="KEU79" s="883"/>
      <c r="KEV79" s="883"/>
      <c r="KEW79" s="883"/>
      <c r="KEX79" s="883"/>
      <c r="KEY79" s="883"/>
      <c r="KEZ79" s="883"/>
      <c r="KFA79" s="883"/>
      <c r="KFB79" s="883"/>
      <c r="KFC79" s="883"/>
      <c r="KFD79" s="883"/>
      <c r="KFE79" s="883"/>
      <c r="KFF79" s="883"/>
      <c r="KFG79" s="883"/>
      <c r="KFH79" s="883"/>
      <c r="KFI79" s="883"/>
      <c r="KFJ79" s="883"/>
      <c r="KFK79" s="883"/>
      <c r="KFL79" s="883"/>
      <c r="KFM79" s="883"/>
      <c r="KFN79" s="883"/>
      <c r="KFO79" s="883"/>
      <c r="KFP79" s="883"/>
      <c r="KFQ79" s="883"/>
      <c r="KFR79" s="883"/>
      <c r="KFS79" s="883"/>
      <c r="KFT79" s="883"/>
      <c r="KFU79" s="883"/>
      <c r="KFV79" s="883"/>
      <c r="KFW79" s="883"/>
      <c r="KFX79" s="883"/>
      <c r="KFY79" s="883"/>
      <c r="KFZ79" s="883"/>
      <c r="KGA79" s="883"/>
      <c r="KGB79" s="883"/>
      <c r="KGC79" s="883"/>
      <c r="KGD79" s="883"/>
      <c r="KGE79" s="883"/>
      <c r="KGF79" s="883"/>
      <c r="KGG79" s="883"/>
      <c r="KGH79" s="883"/>
      <c r="KGI79" s="883"/>
      <c r="KGJ79" s="883"/>
      <c r="KGK79" s="883"/>
      <c r="KGL79" s="883"/>
      <c r="KGM79" s="883"/>
      <c r="KGN79" s="883"/>
      <c r="KGO79" s="883"/>
      <c r="KGP79" s="883"/>
      <c r="KGQ79" s="883"/>
      <c r="KGR79" s="883"/>
      <c r="KGS79" s="883"/>
      <c r="KGT79" s="883"/>
      <c r="KGU79" s="883"/>
      <c r="KGV79" s="883"/>
      <c r="KGW79" s="883"/>
      <c r="KGX79" s="883"/>
      <c r="KGY79" s="883"/>
      <c r="KGZ79" s="883"/>
      <c r="KHA79" s="883"/>
      <c r="KHB79" s="883"/>
      <c r="KHC79" s="883"/>
      <c r="KHD79" s="883"/>
      <c r="KHE79" s="883"/>
      <c r="KHF79" s="883"/>
      <c r="KHG79" s="883"/>
      <c r="KHH79" s="883"/>
      <c r="KHI79" s="883"/>
      <c r="KHJ79" s="883"/>
      <c r="KHK79" s="883"/>
      <c r="KHL79" s="883"/>
      <c r="KHM79" s="883"/>
      <c r="KHN79" s="883"/>
      <c r="KHO79" s="883"/>
      <c r="KHP79" s="883"/>
      <c r="KHQ79" s="883"/>
      <c r="KHR79" s="883"/>
      <c r="KHS79" s="883"/>
      <c r="KHT79" s="883"/>
      <c r="KHU79" s="883"/>
      <c r="KHV79" s="883"/>
      <c r="KHW79" s="883"/>
      <c r="KHX79" s="883"/>
      <c r="KHY79" s="883"/>
      <c r="KHZ79" s="883"/>
      <c r="KIA79" s="883"/>
      <c r="KIB79" s="883"/>
      <c r="KIC79" s="883"/>
      <c r="KID79" s="883"/>
      <c r="KIE79" s="883"/>
      <c r="KIF79" s="883"/>
      <c r="KIG79" s="883"/>
      <c r="KIH79" s="883"/>
      <c r="KII79" s="883"/>
      <c r="KIJ79" s="883"/>
      <c r="KIK79" s="883"/>
      <c r="KIL79" s="883"/>
      <c r="KIM79" s="883"/>
      <c r="KIN79" s="883"/>
      <c r="KIO79" s="883"/>
      <c r="KIP79" s="883"/>
      <c r="KIQ79" s="883"/>
      <c r="KIR79" s="883"/>
      <c r="KIS79" s="883"/>
      <c r="KIT79" s="883"/>
      <c r="KIU79" s="883"/>
      <c r="KIV79" s="883"/>
      <c r="KIW79" s="883"/>
      <c r="KIX79" s="883"/>
      <c r="KIY79" s="883"/>
      <c r="KIZ79" s="883"/>
      <c r="KJA79" s="883"/>
      <c r="KJB79" s="883"/>
      <c r="KJC79" s="883"/>
      <c r="KJD79" s="883"/>
      <c r="KJE79" s="883"/>
      <c r="KJF79" s="883"/>
      <c r="KJG79" s="883"/>
      <c r="KJH79" s="883"/>
      <c r="KJI79" s="883"/>
      <c r="KJJ79" s="883"/>
      <c r="KJK79" s="883"/>
      <c r="KJL79" s="883"/>
      <c r="KJM79" s="883"/>
      <c r="KJN79" s="883"/>
      <c r="KJO79" s="883"/>
      <c r="KJP79" s="883"/>
      <c r="KJQ79" s="883"/>
      <c r="KJR79" s="883"/>
      <c r="KJS79" s="883"/>
      <c r="KJT79" s="883"/>
      <c r="KJU79" s="883"/>
      <c r="KJV79" s="883"/>
      <c r="KJW79" s="883"/>
      <c r="KJX79" s="883"/>
      <c r="KJY79" s="883"/>
      <c r="KJZ79" s="883"/>
      <c r="KKA79" s="883"/>
      <c r="KKB79" s="883"/>
      <c r="KKC79" s="883"/>
      <c r="KKD79" s="883"/>
      <c r="KKE79" s="883"/>
      <c r="KKF79" s="883"/>
      <c r="KKG79" s="883"/>
      <c r="KKH79" s="883"/>
      <c r="KKI79" s="883"/>
      <c r="KKJ79" s="883"/>
      <c r="KKK79" s="883"/>
      <c r="KKL79" s="883"/>
      <c r="KKM79" s="883"/>
      <c r="KKN79" s="883"/>
      <c r="KKO79" s="883"/>
      <c r="KKP79" s="883"/>
      <c r="KKQ79" s="883"/>
      <c r="KKR79" s="883"/>
      <c r="KKS79" s="883"/>
      <c r="KKT79" s="883"/>
      <c r="KKU79" s="883"/>
      <c r="KKV79" s="883"/>
      <c r="KKW79" s="883"/>
      <c r="KKX79" s="883"/>
      <c r="KKY79" s="883"/>
      <c r="KKZ79" s="883"/>
      <c r="KLA79" s="883"/>
      <c r="KLB79" s="883"/>
      <c r="KLC79" s="883"/>
      <c r="KLD79" s="883"/>
      <c r="KLE79" s="883"/>
      <c r="KLF79" s="883"/>
      <c r="KLG79" s="883"/>
      <c r="KLH79" s="883"/>
      <c r="KLI79" s="883"/>
      <c r="KLJ79" s="883"/>
      <c r="KLK79" s="883"/>
      <c r="KLL79" s="883"/>
      <c r="KLM79" s="883"/>
      <c r="KLN79" s="883"/>
      <c r="KLO79" s="883"/>
      <c r="KLP79" s="883"/>
      <c r="KLQ79" s="883"/>
      <c r="KLR79" s="883"/>
      <c r="KLS79" s="883"/>
      <c r="KLT79" s="883"/>
      <c r="KLU79" s="883"/>
      <c r="KLV79" s="883"/>
      <c r="KLW79" s="883"/>
      <c r="KLX79" s="883"/>
      <c r="KLY79" s="883"/>
      <c r="KLZ79" s="883"/>
      <c r="KMA79" s="883"/>
      <c r="KMB79" s="883"/>
      <c r="KMC79" s="883"/>
      <c r="KMD79" s="883"/>
      <c r="KME79" s="883"/>
      <c r="KMF79" s="883"/>
      <c r="KMG79" s="883"/>
      <c r="KMH79" s="883"/>
      <c r="KMI79" s="883"/>
      <c r="KMJ79" s="883"/>
      <c r="KMK79" s="883"/>
      <c r="KML79" s="883"/>
      <c r="KMM79" s="883"/>
      <c r="KMN79" s="883"/>
      <c r="KMO79" s="883"/>
      <c r="KMP79" s="883"/>
      <c r="KMQ79" s="883"/>
      <c r="KMR79" s="883"/>
      <c r="KMS79" s="883"/>
      <c r="KMT79" s="883"/>
      <c r="KMU79" s="883"/>
      <c r="KMV79" s="883"/>
      <c r="KMW79" s="883"/>
      <c r="KMX79" s="883"/>
      <c r="KMY79" s="883"/>
      <c r="KMZ79" s="883"/>
      <c r="KNA79" s="883"/>
      <c r="KNB79" s="883"/>
      <c r="KNC79" s="883"/>
      <c r="KND79" s="883"/>
      <c r="KNE79" s="883"/>
      <c r="KNF79" s="883"/>
      <c r="KNG79" s="883"/>
      <c r="KNH79" s="883"/>
      <c r="KNI79" s="883"/>
      <c r="KNJ79" s="883"/>
      <c r="KNK79" s="883"/>
      <c r="KNL79" s="883"/>
      <c r="KNM79" s="883"/>
      <c r="KNN79" s="883"/>
      <c r="KNO79" s="883"/>
      <c r="KNP79" s="883"/>
      <c r="KNQ79" s="883"/>
      <c r="KNR79" s="883"/>
      <c r="KNS79" s="883"/>
      <c r="KNT79" s="883"/>
      <c r="KNU79" s="883"/>
      <c r="KNV79" s="883"/>
      <c r="KNW79" s="883"/>
      <c r="KNX79" s="883"/>
      <c r="KNY79" s="883"/>
      <c r="KNZ79" s="883"/>
      <c r="KOA79" s="883"/>
      <c r="KOB79" s="883"/>
      <c r="KOC79" s="883"/>
      <c r="KOD79" s="883"/>
      <c r="KOE79" s="883"/>
      <c r="KOF79" s="883"/>
      <c r="KOG79" s="883"/>
      <c r="KOH79" s="883"/>
      <c r="KOI79" s="883"/>
      <c r="KOJ79" s="883"/>
      <c r="KOK79" s="883"/>
      <c r="KOL79" s="883"/>
      <c r="KOM79" s="883"/>
      <c r="KON79" s="883"/>
      <c r="KOO79" s="883"/>
      <c r="KOP79" s="883"/>
      <c r="KOQ79" s="883"/>
      <c r="KOR79" s="883"/>
      <c r="KOS79" s="883"/>
      <c r="KOT79" s="883"/>
      <c r="KOU79" s="883"/>
      <c r="KOV79" s="883"/>
      <c r="KOW79" s="883"/>
      <c r="KOX79" s="883"/>
      <c r="KOY79" s="883"/>
      <c r="KOZ79" s="883"/>
      <c r="KPA79" s="883"/>
      <c r="KPB79" s="883"/>
      <c r="KPC79" s="883"/>
      <c r="KPD79" s="883"/>
      <c r="KPE79" s="883"/>
      <c r="KPF79" s="883"/>
      <c r="KPG79" s="883"/>
      <c r="KPH79" s="883"/>
      <c r="KPI79" s="883"/>
      <c r="KPJ79" s="883"/>
      <c r="KPK79" s="883"/>
      <c r="KPL79" s="883"/>
      <c r="KPM79" s="883"/>
      <c r="KPN79" s="883"/>
      <c r="KPO79" s="883"/>
      <c r="KPP79" s="883"/>
      <c r="KPQ79" s="883"/>
      <c r="KPR79" s="883"/>
      <c r="KPS79" s="883"/>
      <c r="KPT79" s="883"/>
      <c r="KPU79" s="883"/>
      <c r="KPV79" s="883"/>
      <c r="KPW79" s="883"/>
      <c r="KPX79" s="883"/>
      <c r="KPY79" s="883"/>
      <c r="KPZ79" s="883"/>
      <c r="KQA79" s="883"/>
      <c r="KQB79" s="883"/>
      <c r="KQC79" s="883"/>
      <c r="KQD79" s="883"/>
      <c r="KQE79" s="883"/>
      <c r="KQF79" s="883"/>
      <c r="KQG79" s="883"/>
      <c r="KQH79" s="883"/>
      <c r="KQI79" s="883"/>
      <c r="KQJ79" s="883"/>
      <c r="KQK79" s="883"/>
      <c r="KQL79" s="883"/>
      <c r="KQM79" s="883"/>
      <c r="KQN79" s="883"/>
      <c r="KQO79" s="883"/>
      <c r="KQP79" s="883"/>
      <c r="KQQ79" s="883"/>
      <c r="KQR79" s="883"/>
      <c r="KQS79" s="883"/>
      <c r="KQT79" s="883"/>
      <c r="KQU79" s="883"/>
      <c r="KQV79" s="883"/>
      <c r="KQW79" s="883"/>
      <c r="KQX79" s="883"/>
      <c r="KQY79" s="883"/>
      <c r="KQZ79" s="883"/>
      <c r="KRA79" s="883"/>
      <c r="KRB79" s="883"/>
      <c r="KRC79" s="883"/>
      <c r="KRD79" s="883"/>
      <c r="KRE79" s="883"/>
      <c r="KRF79" s="883"/>
      <c r="KRG79" s="883"/>
      <c r="KRH79" s="883"/>
      <c r="KRI79" s="883"/>
      <c r="KRJ79" s="883"/>
      <c r="KRK79" s="883"/>
      <c r="KRL79" s="883"/>
      <c r="KRM79" s="883"/>
      <c r="KRN79" s="883"/>
      <c r="KRO79" s="883"/>
      <c r="KRP79" s="883"/>
      <c r="KRQ79" s="883"/>
      <c r="KRR79" s="883"/>
      <c r="KRS79" s="883"/>
      <c r="KRT79" s="883"/>
      <c r="KRU79" s="883"/>
      <c r="KRV79" s="883"/>
      <c r="KRW79" s="883"/>
      <c r="KRX79" s="883"/>
      <c r="KRY79" s="883"/>
      <c r="KRZ79" s="883"/>
      <c r="KSA79" s="883"/>
      <c r="KSB79" s="883"/>
      <c r="KSC79" s="883"/>
      <c r="KSD79" s="883"/>
      <c r="KSE79" s="883"/>
      <c r="KSF79" s="883"/>
      <c r="KSG79" s="883"/>
      <c r="KSH79" s="883"/>
      <c r="KSI79" s="883"/>
      <c r="KSJ79" s="883"/>
      <c r="KSK79" s="883"/>
      <c r="KSL79" s="883"/>
      <c r="KSM79" s="883"/>
      <c r="KSN79" s="883"/>
      <c r="KSO79" s="883"/>
      <c r="KSP79" s="883"/>
      <c r="KSQ79" s="883"/>
      <c r="KSR79" s="883"/>
      <c r="KSS79" s="883"/>
      <c r="KST79" s="883"/>
      <c r="KSU79" s="883"/>
      <c r="KSV79" s="883"/>
      <c r="KSW79" s="883"/>
      <c r="KSX79" s="883"/>
      <c r="KSY79" s="883"/>
      <c r="KSZ79" s="883"/>
      <c r="KTA79" s="883"/>
      <c r="KTB79" s="883"/>
      <c r="KTC79" s="883"/>
      <c r="KTD79" s="883"/>
      <c r="KTE79" s="883"/>
      <c r="KTF79" s="883"/>
      <c r="KTG79" s="883"/>
      <c r="KTH79" s="883"/>
      <c r="KTI79" s="883"/>
      <c r="KTJ79" s="883"/>
      <c r="KTK79" s="883"/>
      <c r="KTL79" s="883"/>
      <c r="KTM79" s="883"/>
      <c r="KTN79" s="883"/>
      <c r="KTO79" s="883"/>
      <c r="KTP79" s="883"/>
      <c r="KTQ79" s="883"/>
      <c r="KTR79" s="883"/>
      <c r="KTS79" s="883"/>
      <c r="KTT79" s="883"/>
      <c r="KTU79" s="883"/>
      <c r="KTV79" s="883"/>
      <c r="KTW79" s="883"/>
      <c r="KTX79" s="883"/>
      <c r="KTY79" s="883"/>
      <c r="KTZ79" s="883"/>
      <c r="KUA79" s="883"/>
      <c r="KUB79" s="883"/>
      <c r="KUC79" s="883"/>
      <c r="KUD79" s="883"/>
      <c r="KUE79" s="883"/>
      <c r="KUF79" s="883"/>
      <c r="KUG79" s="883"/>
      <c r="KUH79" s="883"/>
      <c r="KUI79" s="883"/>
      <c r="KUJ79" s="883"/>
      <c r="KUK79" s="883"/>
      <c r="KUL79" s="883"/>
      <c r="KUM79" s="883"/>
      <c r="KUN79" s="883"/>
      <c r="KUO79" s="883"/>
      <c r="KUP79" s="883"/>
      <c r="KUQ79" s="883"/>
      <c r="KUR79" s="883"/>
      <c r="KUS79" s="883"/>
      <c r="KUT79" s="883"/>
      <c r="KUU79" s="883"/>
      <c r="KUV79" s="883"/>
      <c r="KUW79" s="883"/>
      <c r="KUX79" s="883"/>
      <c r="KUY79" s="883"/>
      <c r="KUZ79" s="883"/>
      <c r="KVA79" s="883"/>
      <c r="KVB79" s="883"/>
      <c r="KVC79" s="883"/>
      <c r="KVD79" s="883"/>
      <c r="KVE79" s="883"/>
      <c r="KVF79" s="883"/>
      <c r="KVG79" s="883"/>
      <c r="KVH79" s="883"/>
      <c r="KVI79" s="883"/>
      <c r="KVJ79" s="883"/>
      <c r="KVK79" s="883"/>
      <c r="KVL79" s="883"/>
      <c r="KVM79" s="883"/>
      <c r="KVN79" s="883"/>
      <c r="KVO79" s="883"/>
      <c r="KVP79" s="883"/>
      <c r="KVQ79" s="883"/>
      <c r="KVR79" s="883"/>
      <c r="KVS79" s="883"/>
      <c r="KVT79" s="883"/>
      <c r="KVU79" s="883"/>
      <c r="KVV79" s="883"/>
      <c r="KVW79" s="883"/>
      <c r="KVX79" s="883"/>
      <c r="KVY79" s="883"/>
      <c r="KVZ79" s="883"/>
      <c r="KWA79" s="883"/>
      <c r="KWB79" s="883"/>
      <c r="KWC79" s="883"/>
      <c r="KWD79" s="883"/>
      <c r="KWE79" s="883"/>
      <c r="KWF79" s="883"/>
      <c r="KWG79" s="883"/>
      <c r="KWH79" s="883"/>
      <c r="KWI79" s="883"/>
      <c r="KWJ79" s="883"/>
      <c r="KWK79" s="883"/>
      <c r="KWL79" s="883"/>
      <c r="KWM79" s="883"/>
      <c r="KWN79" s="883"/>
      <c r="KWO79" s="883"/>
      <c r="KWP79" s="883"/>
      <c r="KWQ79" s="883"/>
      <c r="KWR79" s="883"/>
      <c r="KWS79" s="883"/>
      <c r="KWT79" s="883"/>
      <c r="KWU79" s="883"/>
      <c r="KWV79" s="883"/>
      <c r="KWW79" s="883"/>
      <c r="KWX79" s="883"/>
      <c r="KWY79" s="883"/>
      <c r="KWZ79" s="883"/>
      <c r="KXA79" s="883"/>
      <c r="KXB79" s="883"/>
      <c r="KXC79" s="883"/>
      <c r="KXD79" s="883"/>
      <c r="KXE79" s="883"/>
      <c r="KXF79" s="883"/>
      <c r="KXG79" s="883"/>
      <c r="KXH79" s="883"/>
      <c r="KXI79" s="883"/>
      <c r="KXJ79" s="883"/>
      <c r="KXK79" s="883"/>
      <c r="KXL79" s="883"/>
      <c r="KXM79" s="883"/>
      <c r="KXN79" s="883"/>
      <c r="KXO79" s="883"/>
      <c r="KXP79" s="883"/>
      <c r="KXQ79" s="883"/>
      <c r="KXR79" s="883"/>
      <c r="KXS79" s="883"/>
      <c r="KXT79" s="883"/>
      <c r="KXU79" s="883"/>
      <c r="KXV79" s="883"/>
      <c r="KXW79" s="883"/>
      <c r="KXX79" s="883"/>
      <c r="KXY79" s="883"/>
      <c r="KXZ79" s="883"/>
      <c r="KYA79" s="883"/>
      <c r="KYB79" s="883"/>
      <c r="KYC79" s="883"/>
      <c r="KYD79" s="883"/>
      <c r="KYE79" s="883"/>
      <c r="KYF79" s="883"/>
      <c r="KYG79" s="883"/>
      <c r="KYH79" s="883"/>
      <c r="KYI79" s="883"/>
      <c r="KYJ79" s="883"/>
      <c r="KYK79" s="883"/>
      <c r="KYL79" s="883"/>
      <c r="KYM79" s="883"/>
      <c r="KYN79" s="883"/>
      <c r="KYO79" s="883"/>
      <c r="KYP79" s="883"/>
      <c r="KYQ79" s="883"/>
      <c r="KYR79" s="883"/>
      <c r="KYS79" s="883"/>
      <c r="KYT79" s="883"/>
      <c r="KYU79" s="883"/>
      <c r="KYV79" s="883"/>
      <c r="KYW79" s="883"/>
      <c r="KYX79" s="883"/>
      <c r="KYY79" s="883"/>
      <c r="KYZ79" s="883"/>
      <c r="KZA79" s="883"/>
      <c r="KZB79" s="883"/>
      <c r="KZC79" s="883"/>
      <c r="KZD79" s="883"/>
      <c r="KZE79" s="883"/>
      <c r="KZF79" s="883"/>
      <c r="KZG79" s="883"/>
      <c r="KZH79" s="883"/>
      <c r="KZI79" s="883"/>
      <c r="KZJ79" s="883"/>
      <c r="KZK79" s="883"/>
      <c r="KZL79" s="883"/>
      <c r="KZM79" s="883"/>
      <c r="KZN79" s="883"/>
      <c r="KZO79" s="883"/>
      <c r="KZP79" s="883"/>
      <c r="KZQ79" s="883"/>
      <c r="KZR79" s="883"/>
      <c r="KZS79" s="883"/>
      <c r="KZT79" s="883"/>
      <c r="KZU79" s="883"/>
      <c r="KZV79" s="883"/>
      <c r="KZW79" s="883"/>
      <c r="KZX79" s="883"/>
      <c r="KZY79" s="883"/>
      <c r="KZZ79" s="883"/>
      <c r="LAA79" s="883"/>
      <c r="LAB79" s="883"/>
      <c r="LAC79" s="883"/>
      <c r="LAD79" s="883"/>
      <c r="LAE79" s="883"/>
      <c r="LAF79" s="883"/>
      <c r="LAG79" s="883"/>
      <c r="LAH79" s="883"/>
      <c r="LAI79" s="883"/>
      <c r="LAJ79" s="883"/>
      <c r="LAK79" s="883"/>
      <c r="LAL79" s="883"/>
      <c r="LAM79" s="883"/>
      <c r="LAN79" s="883"/>
      <c r="LAO79" s="883"/>
      <c r="LAP79" s="883"/>
      <c r="LAQ79" s="883"/>
      <c r="LAR79" s="883"/>
      <c r="LAS79" s="883"/>
      <c r="LAT79" s="883"/>
      <c r="LAU79" s="883"/>
      <c r="LAV79" s="883"/>
      <c r="LAW79" s="883"/>
      <c r="LAX79" s="883"/>
      <c r="LAY79" s="883"/>
      <c r="LAZ79" s="883"/>
      <c r="LBA79" s="883"/>
      <c r="LBB79" s="883"/>
      <c r="LBC79" s="883"/>
      <c r="LBD79" s="883"/>
      <c r="LBE79" s="883"/>
      <c r="LBF79" s="883"/>
      <c r="LBG79" s="883"/>
      <c r="LBH79" s="883"/>
      <c r="LBI79" s="883"/>
      <c r="LBJ79" s="883"/>
      <c r="LBK79" s="883"/>
      <c r="LBL79" s="883"/>
      <c r="LBM79" s="883"/>
      <c r="LBN79" s="883"/>
      <c r="LBO79" s="883"/>
      <c r="LBP79" s="883"/>
      <c r="LBQ79" s="883"/>
      <c r="LBR79" s="883"/>
      <c r="LBS79" s="883"/>
      <c r="LBT79" s="883"/>
      <c r="LBU79" s="883"/>
      <c r="LBV79" s="883"/>
      <c r="LBW79" s="883"/>
      <c r="LBX79" s="883"/>
      <c r="LBY79" s="883"/>
      <c r="LBZ79" s="883"/>
      <c r="LCA79" s="883"/>
      <c r="LCB79" s="883"/>
      <c r="LCC79" s="883"/>
      <c r="LCD79" s="883"/>
      <c r="LCE79" s="883"/>
      <c r="LCF79" s="883"/>
      <c r="LCG79" s="883"/>
      <c r="LCH79" s="883"/>
      <c r="LCI79" s="883"/>
      <c r="LCJ79" s="883"/>
      <c r="LCK79" s="883"/>
      <c r="LCL79" s="883"/>
      <c r="LCM79" s="883"/>
      <c r="LCN79" s="883"/>
      <c r="LCO79" s="883"/>
      <c r="LCP79" s="883"/>
      <c r="LCQ79" s="883"/>
      <c r="LCR79" s="883"/>
      <c r="LCS79" s="883"/>
      <c r="LCT79" s="883"/>
      <c r="LCU79" s="883"/>
      <c r="LCV79" s="883"/>
      <c r="LCW79" s="883"/>
      <c r="LCX79" s="883"/>
      <c r="LCY79" s="883"/>
      <c r="LCZ79" s="883"/>
      <c r="LDA79" s="883"/>
      <c r="LDB79" s="883"/>
      <c r="LDC79" s="883"/>
      <c r="LDD79" s="883"/>
      <c r="LDE79" s="883"/>
      <c r="LDF79" s="883"/>
      <c r="LDG79" s="883"/>
      <c r="LDH79" s="883"/>
      <c r="LDI79" s="883"/>
      <c r="LDJ79" s="883"/>
      <c r="LDK79" s="883"/>
      <c r="LDL79" s="883"/>
      <c r="LDM79" s="883"/>
      <c r="LDN79" s="883"/>
      <c r="LDO79" s="883"/>
      <c r="LDP79" s="883"/>
      <c r="LDQ79" s="883"/>
      <c r="LDR79" s="883"/>
      <c r="LDS79" s="883"/>
      <c r="LDT79" s="883"/>
      <c r="LDU79" s="883"/>
      <c r="LDV79" s="883"/>
      <c r="LDW79" s="883"/>
      <c r="LDX79" s="883"/>
      <c r="LDY79" s="883"/>
      <c r="LDZ79" s="883"/>
      <c r="LEA79" s="883"/>
      <c r="LEB79" s="883"/>
      <c r="LEC79" s="883"/>
      <c r="LED79" s="883"/>
      <c r="LEE79" s="883"/>
      <c r="LEF79" s="883"/>
      <c r="LEG79" s="883"/>
      <c r="LEH79" s="883"/>
      <c r="LEI79" s="883"/>
      <c r="LEJ79" s="883"/>
      <c r="LEK79" s="883"/>
      <c r="LEL79" s="883"/>
      <c r="LEM79" s="883"/>
      <c r="LEN79" s="883"/>
      <c r="LEO79" s="883"/>
      <c r="LEP79" s="883"/>
      <c r="LEQ79" s="883"/>
      <c r="LER79" s="883"/>
      <c r="LES79" s="883"/>
      <c r="LET79" s="883"/>
      <c r="LEU79" s="883"/>
      <c r="LEV79" s="883"/>
      <c r="LEW79" s="883"/>
      <c r="LEX79" s="883"/>
      <c r="LEY79" s="883"/>
      <c r="LEZ79" s="883"/>
      <c r="LFA79" s="883"/>
      <c r="LFB79" s="883"/>
      <c r="LFC79" s="883"/>
      <c r="LFD79" s="883"/>
      <c r="LFE79" s="883"/>
      <c r="LFF79" s="883"/>
      <c r="LFG79" s="883"/>
      <c r="LFH79" s="883"/>
      <c r="LFI79" s="883"/>
      <c r="LFJ79" s="883"/>
      <c r="LFK79" s="883"/>
      <c r="LFL79" s="883"/>
      <c r="LFM79" s="883"/>
      <c r="LFN79" s="883"/>
      <c r="LFO79" s="883"/>
      <c r="LFP79" s="883"/>
      <c r="LFQ79" s="883"/>
      <c r="LFR79" s="883"/>
      <c r="LFS79" s="883"/>
      <c r="LFT79" s="883"/>
      <c r="LFU79" s="883"/>
      <c r="LFV79" s="883"/>
      <c r="LFW79" s="883"/>
      <c r="LFX79" s="883"/>
      <c r="LFY79" s="883"/>
      <c r="LFZ79" s="883"/>
      <c r="LGA79" s="883"/>
      <c r="LGB79" s="883"/>
      <c r="LGC79" s="883"/>
      <c r="LGD79" s="883"/>
      <c r="LGE79" s="883"/>
      <c r="LGF79" s="883"/>
      <c r="LGG79" s="883"/>
      <c r="LGH79" s="883"/>
      <c r="LGI79" s="883"/>
      <c r="LGJ79" s="883"/>
      <c r="LGK79" s="883"/>
      <c r="LGL79" s="883"/>
      <c r="LGM79" s="883"/>
      <c r="LGN79" s="883"/>
      <c r="LGO79" s="883"/>
      <c r="LGP79" s="883"/>
      <c r="LGQ79" s="883"/>
      <c r="LGR79" s="883"/>
      <c r="LGS79" s="883"/>
      <c r="LGT79" s="883"/>
      <c r="LGU79" s="883"/>
      <c r="LGV79" s="883"/>
      <c r="LGW79" s="883"/>
      <c r="LGX79" s="883"/>
      <c r="LGY79" s="883"/>
      <c r="LGZ79" s="883"/>
      <c r="LHA79" s="883"/>
      <c r="LHB79" s="883"/>
      <c r="LHC79" s="883"/>
      <c r="LHD79" s="883"/>
      <c r="LHE79" s="883"/>
      <c r="LHF79" s="883"/>
      <c r="LHG79" s="883"/>
      <c r="LHH79" s="883"/>
      <c r="LHI79" s="883"/>
      <c r="LHJ79" s="883"/>
      <c r="LHK79" s="883"/>
      <c r="LHL79" s="883"/>
      <c r="LHM79" s="883"/>
      <c r="LHN79" s="883"/>
      <c r="LHO79" s="883"/>
      <c r="LHP79" s="883"/>
      <c r="LHQ79" s="883"/>
      <c r="LHR79" s="883"/>
      <c r="LHS79" s="883"/>
      <c r="LHT79" s="883"/>
      <c r="LHU79" s="883"/>
      <c r="LHV79" s="883"/>
      <c r="LHW79" s="883"/>
      <c r="LHX79" s="883"/>
      <c r="LHY79" s="883"/>
      <c r="LHZ79" s="883"/>
      <c r="LIA79" s="883"/>
      <c r="LIB79" s="883"/>
      <c r="LIC79" s="883"/>
      <c r="LID79" s="883"/>
      <c r="LIE79" s="883"/>
      <c r="LIF79" s="883"/>
      <c r="LIG79" s="883"/>
      <c r="LIH79" s="883"/>
      <c r="LII79" s="883"/>
      <c r="LIJ79" s="883"/>
      <c r="LIK79" s="883"/>
      <c r="LIL79" s="883"/>
      <c r="LIM79" s="883"/>
      <c r="LIN79" s="883"/>
      <c r="LIO79" s="883"/>
      <c r="LIP79" s="883"/>
      <c r="LIQ79" s="883"/>
      <c r="LIR79" s="883"/>
      <c r="LIS79" s="883"/>
      <c r="LIT79" s="883"/>
      <c r="LIU79" s="883"/>
      <c r="LIV79" s="883"/>
      <c r="LIW79" s="883"/>
      <c r="LIX79" s="883"/>
      <c r="LIY79" s="883"/>
      <c r="LIZ79" s="883"/>
      <c r="LJA79" s="883"/>
      <c r="LJB79" s="883"/>
      <c r="LJC79" s="883"/>
      <c r="LJD79" s="883"/>
      <c r="LJE79" s="883"/>
      <c r="LJF79" s="883"/>
      <c r="LJG79" s="883"/>
      <c r="LJH79" s="883"/>
      <c r="LJI79" s="883"/>
      <c r="LJJ79" s="883"/>
      <c r="LJK79" s="883"/>
      <c r="LJL79" s="883"/>
      <c r="LJM79" s="883"/>
      <c r="LJN79" s="883"/>
      <c r="LJO79" s="883"/>
      <c r="LJP79" s="883"/>
      <c r="LJQ79" s="883"/>
      <c r="LJR79" s="883"/>
      <c r="LJS79" s="883"/>
      <c r="LJT79" s="883"/>
      <c r="LJU79" s="883"/>
      <c r="LJV79" s="883"/>
      <c r="LJW79" s="883"/>
      <c r="LJX79" s="883"/>
      <c r="LJY79" s="883"/>
      <c r="LJZ79" s="883"/>
      <c r="LKA79" s="883"/>
      <c r="LKB79" s="883"/>
      <c r="LKC79" s="883"/>
      <c r="LKD79" s="883"/>
      <c r="LKE79" s="883"/>
      <c r="LKF79" s="883"/>
      <c r="LKG79" s="883"/>
      <c r="LKH79" s="883"/>
      <c r="LKI79" s="883"/>
      <c r="LKJ79" s="883"/>
      <c r="LKK79" s="883"/>
      <c r="LKL79" s="883"/>
      <c r="LKM79" s="883"/>
      <c r="LKN79" s="883"/>
      <c r="LKO79" s="883"/>
      <c r="LKP79" s="883"/>
      <c r="LKQ79" s="883"/>
      <c r="LKR79" s="883"/>
      <c r="LKS79" s="883"/>
      <c r="LKT79" s="883"/>
      <c r="LKU79" s="883"/>
      <c r="LKV79" s="883"/>
      <c r="LKW79" s="883"/>
      <c r="LKX79" s="883"/>
      <c r="LKY79" s="883"/>
      <c r="LKZ79" s="883"/>
      <c r="LLA79" s="883"/>
      <c r="LLB79" s="883"/>
      <c r="LLC79" s="883"/>
      <c r="LLD79" s="883"/>
      <c r="LLE79" s="883"/>
      <c r="LLF79" s="883"/>
      <c r="LLG79" s="883"/>
      <c r="LLH79" s="883"/>
      <c r="LLI79" s="883"/>
      <c r="LLJ79" s="883"/>
      <c r="LLK79" s="883"/>
      <c r="LLL79" s="883"/>
      <c r="LLM79" s="883"/>
      <c r="LLN79" s="883"/>
      <c r="LLO79" s="883"/>
      <c r="LLP79" s="883"/>
      <c r="LLQ79" s="883"/>
      <c r="LLR79" s="883"/>
      <c r="LLS79" s="883"/>
      <c r="LLT79" s="883"/>
      <c r="LLU79" s="883"/>
      <c r="LLV79" s="883"/>
      <c r="LLW79" s="883"/>
      <c r="LLX79" s="883"/>
      <c r="LLY79" s="883"/>
      <c r="LLZ79" s="883"/>
      <c r="LMA79" s="883"/>
      <c r="LMB79" s="883"/>
      <c r="LMC79" s="883"/>
      <c r="LMD79" s="883"/>
      <c r="LME79" s="883"/>
      <c r="LMF79" s="883"/>
      <c r="LMG79" s="883"/>
      <c r="LMH79" s="883"/>
      <c r="LMI79" s="883"/>
      <c r="LMJ79" s="883"/>
      <c r="LMK79" s="883"/>
      <c r="LML79" s="883"/>
      <c r="LMM79" s="883"/>
      <c r="LMN79" s="883"/>
      <c r="LMO79" s="883"/>
      <c r="LMP79" s="883"/>
      <c r="LMQ79" s="883"/>
      <c r="LMR79" s="883"/>
      <c r="LMS79" s="883"/>
      <c r="LMT79" s="883"/>
      <c r="LMU79" s="883"/>
      <c r="LMV79" s="883"/>
      <c r="LMW79" s="883"/>
      <c r="LMX79" s="883"/>
      <c r="LMY79" s="883"/>
      <c r="LMZ79" s="883"/>
      <c r="LNA79" s="883"/>
      <c r="LNB79" s="883"/>
      <c r="LNC79" s="883"/>
      <c r="LND79" s="883"/>
      <c r="LNE79" s="883"/>
      <c r="LNF79" s="883"/>
      <c r="LNG79" s="883"/>
      <c r="LNH79" s="883"/>
      <c r="LNI79" s="883"/>
      <c r="LNJ79" s="883"/>
      <c r="LNK79" s="883"/>
      <c r="LNL79" s="883"/>
      <c r="LNM79" s="883"/>
      <c r="LNN79" s="883"/>
      <c r="LNO79" s="883"/>
      <c r="LNP79" s="883"/>
      <c r="LNQ79" s="883"/>
      <c r="LNR79" s="883"/>
      <c r="LNS79" s="883"/>
      <c r="LNT79" s="883"/>
      <c r="LNU79" s="883"/>
      <c r="LNV79" s="883"/>
      <c r="LNW79" s="883"/>
      <c r="LNX79" s="883"/>
      <c r="LNY79" s="883"/>
      <c r="LNZ79" s="883"/>
      <c r="LOA79" s="883"/>
      <c r="LOB79" s="883"/>
      <c r="LOC79" s="883"/>
      <c r="LOD79" s="883"/>
      <c r="LOE79" s="883"/>
      <c r="LOF79" s="883"/>
      <c r="LOG79" s="883"/>
      <c r="LOH79" s="883"/>
      <c r="LOI79" s="883"/>
      <c r="LOJ79" s="883"/>
      <c r="LOK79" s="883"/>
      <c r="LOL79" s="883"/>
      <c r="LOM79" s="883"/>
      <c r="LON79" s="883"/>
      <c r="LOO79" s="883"/>
      <c r="LOP79" s="883"/>
      <c r="LOQ79" s="883"/>
      <c r="LOR79" s="883"/>
      <c r="LOS79" s="883"/>
      <c r="LOT79" s="883"/>
      <c r="LOU79" s="883"/>
      <c r="LOV79" s="883"/>
      <c r="LOW79" s="883"/>
      <c r="LOX79" s="883"/>
      <c r="LOY79" s="883"/>
      <c r="LOZ79" s="883"/>
      <c r="LPA79" s="883"/>
      <c r="LPB79" s="883"/>
      <c r="LPC79" s="883"/>
      <c r="LPD79" s="883"/>
      <c r="LPE79" s="883"/>
      <c r="LPF79" s="883"/>
      <c r="LPG79" s="883"/>
      <c r="LPH79" s="883"/>
      <c r="LPI79" s="883"/>
      <c r="LPJ79" s="883"/>
      <c r="LPK79" s="883"/>
      <c r="LPL79" s="883"/>
      <c r="LPM79" s="883"/>
      <c r="LPN79" s="883"/>
      <c r="LPO79" s="883"/>
      <c r="LPP79" s="883"/>
      <c r="LPQ79" s="883"/>
      <c r="LPR79" s="883"/>
      <c r="LPS79" s="883"/>
      <c r="LPT79" s="883"/>
      <c r="LPU79" s="883"/>
      <c r="LPV79" s="883"/>
      <c r="LPW79" s="883"/>
      <c r="LPX79" s="883"/>
      <c r="LPY79" s="883"/>
      <c r="LPZ79" s="883"/>
      <c r="LQA79" s="883"/>
      <c r="LQB79" s="883"/>
      <c r="LQC79" s="883"/>
      <c r="LQD79" s="883"/>
      <c r="LQE79" s="883"/>
      <c r="LQF79" s="883"/>
      <c r="LQG79" s="883"/>
      <c r="LQH79" s="883"/>
      <c r="LQI79" s="883"/>
      <c r="LQJ79" s="883"/>
      <c r="LQK79" s="883"/>
      <c r="LQL79" s="883"/>
      <c r="LQM79" s="883"/>
      <c r="LQN79" s="883"/>
      <c r="LQO79" s="883"/>
      <c r="LQP79" s="883"/>
      <c r="LQQ79" s="883"/>
      <c r="LQR79" s="883"/>
      <c r="LQS79" s="883"/>
      <c r="LQT79" s="883"/>
      <c r="LQU79" s="883"/>
      <c r="LQV79" s="883"/>
      <c r="LQW79" s="883"/>
      <c r="LQX79" s="883"/>
      <c r="LQY79" s="883"/>
      <c r="LQZ79" s="883"/>
      <c r="LRA79" s="883"/>
      <c r="LRB79" s="883"/>
      <c r="LRC79" s="883"/>
      <c r="LRD79" s="883"/>
      <c r="LRE79" s="883"/>
      <c r="LRF79" s="883"/>
      <c r="LRG79" s="883"/>
      <c r="LRH79" s="883"/>
      <c r="LRI79" s="883"/>
      <c r="LRJ79" s="883"/>
      <c r="LRK79" s="883"/>
      <c r="LRL79" s="883"/>
      <c r="LRM79" s="883"/>
      <c r="LRN79" s="883"/>
      <c r="LRO79" s="883"/>
      <c r="LRP79" s="883"/>
      <c r="LRQ79" s="883"/>
      <c r="LRR79" s="883"/>
      <c r="LRS79" s="883"/>
      <c r="LRT79" s="883"/>
      <c r="LRU79" s="883"/>
      <c r="LRV79" s="883"/>
      <c r="LRW79" s="883"/>
      <c r="LRX79" s="883"/>
      <c r="LRY79" s="883"/>
      <c r="LRZ79" s="883"/>
      <c r="LSA79" s="883"/>
      <c r="LSB79" s="883"/>
      <c r="LSC79" s="883"/>
      <c r="LSD79" s="883"/>
      <c r="LSE79" s="883"/>
      <c r="LSF79" s="883"/>
      <c r="LSG79" s="883"/>
      <c r="LSH79" s="883"/>
      <c r="LSI79" s="883"/>
      <c r="LSJ79" s="883"/>
      <c r="LSK79" s="883"/>
      <c r="LSL79" s="883"/>
      <c r="LSM79" s="883"/>
      <c r="LSN79" s="883"/>
      <c r="LSO79" s="883"/>
      <c r="LSP79" s="883"/>
      <c r="LSQ79" s="883"/>
      <c r="LSR79" s="883"/>
      <c r="LSS79" s="883"/>
      <c r="LST79" s="883"/>
      <c r="LSU79" s="883"/>
      <c r="LSV79" s="883"/>
      <c r="LSW79" s="883"/>
      <c r="LSX79" s="883"/>
      <c r="LSY79" s="883"/>
      <c r="LSZ79" s="883"/>
      <c r="LTA79" s="883"/>
      <c r="LTB79" s="883"/>
      <c r="LTC79" s="883"/>
      <c r="LTD79" s="883"/>
      <c r="LTE79" s="883"/>
      <c r="LTF79" s="883"/>
      <c r="LTG79" s="883"/>
      <c r="LTH79" s="883"/>
      <c r="LTI79" s="883"/>
      <c r="LTJ79" s="883"/>
      <c r="LTK79" s="883"/>
      <c r="LTL79" s="883"/>
      <c r="LTM79" s="883"/>
      <c r="LTN79" s="883"/>
      <c r="LTO79" s="883"/>
      <c r="LTP79" s="883"/>
      <c r="LTQ79" s="883"/>
      <c r="LTR79" s="883"/>
      <c r="LTS79" s="883"/>
      <c r="LTT79" s="883"/>
      <c r="LTU79" s="883"/>
      <c r="LTV79" s="883"/>
      <c r="LTW79" s="883"/>
      <c r="LTX79" s="883"/>
      <c r="LTY79" s="883"/>
      <c r="LTZ79" s="883"/>
      <c r="LUA79" s="883"/>
      <c r="LUB79" s="883"/>
      <c r="LUC79" s="883"/>
      <c r="LUD79" s="883"/>
      <c r="LUE79" s="883"/>
      <c r="LUF79" s="883"/>
      <c r="LUG79" s="883"/>
      <c r="LUH79" s="883"/>
      <c r="LUI79" s="883"/>
      <c r="LUJ79" s="883"/>
      <c r="LUK79" s="883"/>
      <c r="LUL79" s="883"/>
      <c r="LUM79" s="883"/>
      <c r="LUN79" s="883"/>
      <c r="LUO79" s="883"/>
      <c r="LUP79" s="883"/>
      <c r="LUQ79" s="883"/>
      <c r="LUR79" s="883"/>
      <c r="LUS79" s="883"/>
      <c r="LUT79" s="883"/>
      <c r="LUU79" s="883"/>
      <c r="LUV79" s="883"/>
      <c r="LUW79" s="883"/>
      <c r="LUX79" s="883"/>
      <c r="LUY79" s="883"/>
      <c r="LUZ79" s="883"/>
      <c r="LVA79" s="883"/>
      <c r="LVB79" s="883"/>
      <c r="LVC79" s="883"/>
      <c r="LVD79" s="883"/>
      <c r="LVE79" s="883"/>
      <c r="LVF79" s="883"/>
      <c r="LVG79" s="883"/>
      <c r="LVH79" s="883"/>
      <c r="LVI79" s="883"/>
      <c r="LVJ79" s="883"/>
      <c r="LVK79" s="883"/>
      <c r="LVL79" s="883"/>
      <c r="LVM79" s="883"/>
      <c r="LVN79" s="883"/>
      <c r="LVO79" s="883"/>
      <c r="LVP79" s="883"/>
      <c r="LVQ79" s="883"/>
      <c r="LVR79" s="883"/>
      <c r="LVS79" s="883"/>
      <c r="LVT79" s="883"/>
      <c r="LVU79" s="883"/>
      <c r="LVV79" s="883"/>
      <c r="LVW79" s="883"/>
      <c r="LVX79" s="883"/>
      <c r="LVY79" s="883"/>
      <c r="LVZ79" s="883"/>
      <c r="LWA79" s="883"/>
      <c r="LWB79" s="883"/>
      <c r="LWC79" s="883"/>
      <c r="LWD79" s="883"/>
      <c r="LWE79" s="883"/>
      <c r="LWF79" s="883"/>
      <c r="LWG79" s="883"/>
      <c r="LWH79" s="883"/>
      <c r="LWI79" s="883"/>
      <c r="LWJ79" s="883"/>
      <c r="LWK79" s="883"/>
      <c r="LWL79" s="883"/>
      <c r="LWM79" s="883"/>
      <c r="LWN79" s="883"/>
      <c r="LWO79" s="883"/>
      <c r="LWP79" s="883"/>
      <c r="LWQ79" s="883"/>
      <c r="LWR79" s="883"/>
      <c r="LWS79" s="883"/>
      <c r="LWT79" s="883"/>
      <c r="LWU79" s="883"/>
      <c r="LWV79" s="883"/>
      <c r="LWW79" s="883"/>
      <c r="LWX79" s="883"/>
      <c r="LWY79" s="883"/>
      <c r="LWZ79" s="883"/>
      <c r="LXA79" s="883"/>
      <c r="LXB79" s="883"/>
      <c r="LXC79" s="883"/>
      <c r="LXD79" s="883"/>
      <c r="LXE79" s="883"/>
      <c r="LXF79" s="883"/>
      <c r="LXG79" s="883"/>
      <c r="LXH79" s="883"/>
      <c r="LXI79" s="883"/>
      <c r="LXJ79" s="883"/>
      <c r="LXK79" s="883"/>
      <c r="LXL79" s="883"/>
      <c r="LXM79" s="883"/>
      <c r="LXN79" s="883"/>
      <c r="LXO79" s="883"/>
      <c r="LXP79" s="883"/>
      <c r="LXQ79" s="883"/>
      <c r="LXR79" s="883"/>
      <c r="LXS79" s="883"/>
      <c r="LXT79" s="883"/>
      <c r="LXU79" s="883"/>
      <c r="LXV79" s="883"/>
      <c r="LXW79" s="883"/>
      <c r="LXX79" s="883"/>
      <c r="LXY79" s="883"/>
      <c r="LXZ79" s="883"/>
      <c r="LYA79" s="883"/>
      <c r="LYB79" s="883"/>
      <c r="LYC79" s="883"/>
      <c r="LYD79" s="883"/>
      <c r="LYE79" s="883"/>
      <c r="LYF79" s="883"/>
      <c r="LYG79" s="883"/>
      <c r="LYH79" s="883"/>
      <c r="LYI79" s="883"/>
      <c r="LYJ79" s="883"/>
      <c r="LYK79" s="883"/>
      <c r="LYL79" s="883"/>
      <c r="LYM79" s="883"/>
      <c r="LYN79" s="883"/>
      <c r="LYO79" s="883"/>
      <c r="LYP79" s="883"/>
      <c r="LYQ79" s="883"/>
      <c r="LYR79" s="883"/>
      <c r="LYS79" s="883"/>
      <c r="LYT79" s="883"/>
      <c r="LYU79" s="883"/>
      <c r="LYV79" s="883"/>
      <c r="LYW79" s="883"/>
      <c r="LYX79" s="883"/>
      <c r="LYY79" s="883"/>
      <c r="LYZ79" s="883"/>
      <c r="LZA79" s="883"/>
      <c r="LZB79" s="883"/>
      <c r="LZC79" s="883"/>
      <c r="LZD79" s="883"/>
      <c r="LZE79" s="883"/>
      <c r="LZF79" s="883"/>
      <c r="LZG79" s="883"/>
      <c r="LZH79" s="883"/>
      <c r="LZI79" s="883"/>
      <c r="LZJ79" s="883"/>
      <c r="LZK79" s="883"/>
      <c r="LZL79" s="883"/>
      <c r="LZM79" s="883"/>
      <c r="LZN79" s="883"/>
      <c r="LZO79" s="883"/>
      <c r="LZP79" s="883"/>
      <c r="LZQ79" s="883"/>
      <c r="LZR79" s="883"/>
      <c r="LZS79" s="883"/>
      <c r="LZT79" s="883"/>
      <c r="LZU79" s="883"/>
      <c r="LZV79" s="883"/>
      <c r="LZW79" s="883"/>
      <c r="LZX79" s="883"/>
      <c r="LZY79" s="883"/>
      <c r="LZZ79" s="883"/>
      <c r="MAA79" s="883"/>
      <c r="MAB79" s="883"/>
      <c r="MAC79" s="883"/>
      <c r="MAD79" s="883"/>
      <c r="MAE79" s="883"/>
      <c r="MAF79" s="883"/>
      <c r="MAG79" s="883"/>
      <c r="MAH79" s="883"/>
      <c r="MAI79" s="883"/>
      <c r="MAJ79" s="883"/>
      <c r="MAK79" s="883"/>
      <c r="MAL79" s="883"/>
      <c r="MAM79" s="883"/>
      <c r="MAN79" s="883"/>
      <c r="MAO79" s="883"/>
      <c r="MAP79" s="883"/>
      <c r="MAQ79" s="883"/>
      <c r="MAR79" s="883"/>
      <c r="MAS79" s="883"/>
      <c r="MAT79" s="883"/>
      <c r="MAU79" s="883"/>
      <c r="MAV79" s="883"/>
      <c r="MAW79" s="883"/>
      <c r="MAX79" s="883"/>
      <c r="MAY79" s="883"/>
      <c r="MAZ79" s="883"/>
      <c r="MBA79" s="883"/>
      <c r="MBB79" s="883"/>
      <c r="MBC79" s="883"/>
      <c r="MBD79" s="883"/>
      <c r="MBE79" s="883"/>
      <c r="MBF79" s="883"/>
      <c r="MBG79" s="883"/>
      <c r="MBH79" s="883"/>
      <c r="MBI79" s="883"/>
      <c r="MBJ79" s="883"/>
      <c r="MBK79" s="883"/>
      <c r="MBL79" s="883"/>
      <c r="MBM79" s="883"/>
      <c r="MBN79" s="883"/>
      <c r="MBO79" s="883"/>
      <c r="MBP79" s="883"/>
      <c r="MBQ79" s="883"/>
      <c r="MBR79" s="883"/>
      <c r="MBS79" s="883"/>
      <c r="MBT79" s="883"/>
      <c r="MBU79" s="883"/>
      <c r="MBV79" s="883"/>
      <c r="MBW79" s="883"/>
      <c r="MBX79" s="883"/>
      <c r="MBY79" s="883"/>
      <c r="MBZ79" s="883"/>
      <c r="MCA79" s="883"/>
      <c r="MCB79" s="883"/>
      <c r="MCC79" s="883"/>
      <c r="MCD79" s="883"/>
      <c r="MCE79" s="883"/>
      <c r="MCF79" s="883"/>
      <c r="MCG79" s="883"/>
      <c r="MCH79" s="883"/>
      <c r="MCI79" s="883"/>
      <c r="MCJ79" s="883"/>
      <c r="MCK79" s="883"/>
      <c r="MCL79" s="883"/>
      <c r="MCM79" s="883"/>
      <c r="MCN79" s="883"/>
      <c r="MCO79" s="883"/>
      <c r="MCP79" s="883"/>
      <c r="MCQ79" s="883"/>
      <c r="MCR79" s="883"/>
      <c r="MCS79" s="883"/>
      <c r="MCT79" s="883"/>
      <c r="MCU79" s="883"/>
      <c r="MCV79" s="883"/>
      <c r="MCW79" s="883"/>
      <c r="MCX79" s="883"/>
      <c r="MCY79" s="883"/>
      <c r="MCZ79" s="883"/>
      <c r="MDA79" s="883"/>
      <c r="MDB79" s="883"/>
      <c r="MDC79" s="883"/>
      <c r="MDD79" s="883"/>
      <c r="MDE79" s="883"/>
      <c r="MDF79" s="883"/>
      <c r="MDG79" s="883"/>
      <c r="MDH79" s="883"/>
      <c r="MDI79" s="883"/>
      <c r="MDJ79" s="883"/>
      <c r="MDK79" s="883"/>
      <c r="MDL79" s="883"/>
      <c r="MDM79" s="883"/>
      <c r="MDN79" s="883"/>
      <c r="MDO79" s="883"/>
      <c r="MDP79" s="883"/>
      <c r="MDQ79" s="883"/>
      <c r="MDR79" s="883"/>
      <c r="MDS79" s="883"/>
      <c r="MDT79" s="883"/>
      <c r="MDU79" s="883"/>
      <c r="MDV79" s="883"/>
      <c r="MDW79" s="883"/>
      <c r="MDX79" s="883"/>
      <c r="MDY79" s="883"/>
      <c r="MDZ79" s="883"/>
      <c r="MEA79" s="883"/>
      <c r="MEB79" s="883"/>
      <c r="MEC79" s="883"/>
      <c r="MED79" s="883"/>
      <c r="MEE79" s="883"/>
      <c r="MEF79" s="883"/>
      <c r="MEG79" s="883"/>
      <c r="MEH79" s="883"/>
      <c r="MEI79" s="883"/>
      <c r="MEJ79" s="883"/>
      <c r="MEK79" s="883"/>
      <c r="MEL79" s="883"/>
      <c r="MEM79" s="883"/>
      <c r="MEN79" s="883"/>
      <c r="MEO79" s="883"/>
      <c r="MEP79" s="883"/>
      <c r="MEQ79" s="883"/>
      <c r="MER79" s="883"/>
      <c r="MES79" s="883"/>
      <c r="MET79" s="883"/>
      <c r="MEU79" s="883"/>
      <c r="MEV79" s="883"/>
      <c r="MEW79" s="883"/>
      <c r="MEX79" s="883"/>
      <c r="MEY79" s="883"/>
      <c r="MEZ79" s="883"/>
      <c r="MFA79" s="883"/>
      <c r="MFB79" s="883"/>
      <c r="MFC79" s="883"/>
      <c r="MFD79" s="883"/>
      <c r="MFE79" s="883"/>
      <c r="MFF79" s="883"/>
      <c r="MFG79" s="883"/>
      <c r="MFH79" s="883"/>
      <c r="MFI79" s="883"/>
      <c r="MFJ79" s="883"/>
      <c r="MFK79" s="883"/>
      <c r="MFL79" s="883"/>
      <c r="MFM79" s="883"/>
      <c r="MFN79" s="883"/>
      <c r="MFO79" s="883"/>
      <c r="MFP79" s="883"/>
      <c r="MFQ79" s="883"/>
      <c r="MFR79" s="883"/>
      <c r="MFS79" s="883"/>
      <c r="MFT79" s="883"/>
      <c r="MFU79" s="883"/>
      <c r="MFV79" s="883"/>
      <c r="MFW79" s="883"/>
      <c r="MFX79" s="883"/>
      <c r="MFY79" s="883"/>
      <c r="MFZ79" s="883"/>
      <c r="MGA79" s="883"/>
      <c r="MGB79" s="883"/>
      <c r="MGC79" s="883"/>
      <c r="MGD79" s="883"/>
      <c r="MGE79" s="883"/>
      <c r="MGF79" s="883"/>
      <c r="MGG79" s="883"/>
      <c r="MGH79" s="883"/>
      <c r="MGI79" s="883"/>
      <c r="MGJ79" s="883"/>
      <c r="MGK79" s="883"/>
      <c r="MGL79" s="883"/>
      <c r="MGM79" s="883"/>
      <c r="MGN79" s="883"/>
      <c r="MGO79" s="883"/>
      <c r="MGP79" s="883"/>
      <c r="MGQ79" s="883"/>
      <c r="MGR79" s="883"/>
      <c r="MGS79" s="883"/>
      <c r="MGT79" s="883"/>
      <c r="MGU79" s="883"/>
      <c r="MGV79" s="883"/>
      <c r="MGW79" s="883"/>
      <c r="MGX79" s="883"/>
      <c r="MGY79" s="883"/>
      <c r="MGZ79" s="883"/>
      <c r="MHA79" s="883"/>
      <c r="MHB79" s="883"/>
      <c r="MHC79" s="883"/>
      <c r="MHD79" s="883"/>
      <c r="MHE79" s="883"/>
      <c r="MHF79" s="883"/>
      <c r="MHG79" s="883"/>
      <c r="MHH79" s="883"/>
      <c r="MHI79" s="883"/>
      <c r="MHJ79" s="883"/>
      <c r="MHK79" s="883"/>
      <c r="MHL79" s="883"/>
      <c r="MHM79" s="883"/>
      <c r="MHN79" s="883"/>
      <c r="MHO79" s="883"/>
      <c r="MHP79" s="883"/>
      <c r="MHQ79" s="883"/>
      <c r="MHR79" s="883"/>
      <c r="MHS79" s="883"/>
      <c r="MHT79" s="883"/>
      <c r="MHU79" s="883"/>
      <c r="MHV79" s="883"/>
      <c r="MHW79" s="883"/>
      <c r="MHX79" s="883"/>
      <c r="MHY79" s="883"/>
      <c r="MHZ79" s="883"/>
      <c r="MIA79" s="883"/>
      <c r="MIB79" s="883"/>
      <c r="MIC79" s="883"/>
      <c r="MID79" s="883"/>
      <c r="MIE79" s="883"/>
      <c r="MIF79" s="883"/>
      <c r="MIG79" s="883"/>
      <c r="MIH79" s="883"/>
      <c r="MII79" s="883"/>
      <c r="MIJ79" s="883"/>
      <c r="MIK79" s="883"/>
      <c r="MIL79" s="883"/>
      <c r="MIM79" s="883"/>
      <c r="MIN79" s="883"/>
      <c r="MIO79" s="883"/>
      <c r="MIP79" s="883"/>
      <c r="MIQ79" s="883"/>
      <c r="MIR79" s="883"/>
      <c r="MIS79" s="883"/>
      <c r="MIT79" s="883"/>
      <c r="MIU79" s="883"/>
      <c r="MIV79" s="883"/>
      <c r="MIW79" s="883"/>
      <c r="MIX79" s="883"/>
      <c r="MIY79" s="883"/>
      <c r="MIZ79" s="883"/>
      <c r="MJA79" s="883"/>
      <c r="MJB79" s="883"/>
      <c r="MJC79" s="883"/>
      <c r="MJD79" s="883"/>
      <c r="MJE79" s="883"/>
      <c r="MJF79" s="883"/>
      <c r="MJG79" s="883"/>
      <c r="MJH79" s="883"/>
      <c r="MJI79" s="883"/>
      <c r="MJJ79" s="883"/>
      <c r="MJK79" s="883"/>
      <c r="MJL79" s="883"/>
      <c r="MJM79" s="883"/>
      <c r="MJN79" s="883"/>
      <c r="MJO79" s="883"/>
      <c r="MJP79" s="883"/>
      <c r="MJQ79" s="883"/>
      <c r="MJR79" s="883"/>
      <c r="MJS79" s="883"/>
      <c r="MJT79" s="883"/>
      <c r="MJU79" s="883"/>
      <c r="MJV79" s="883"/>
      <c r="MJW79" s="883"/>
      <c r="MJX79" s="883"/>
      <c r="MJY79" s="883"/>
      <c r="MJZ79" s="883"/>
      <c r="MKA79" s="883"/>
      <c r="MKB79" s="883"/>
      <c r="MKC79" s="883"/>
      <c r="MKD79" s="883"/>
      <c r="MKE79" s="883"/>
      <c r="MKF79" s="883"/>
      <c r="MKG79" s="883"/>
      <c r="MKH79" s="883"/>
      <c r="MKI79" s="883"/>
      <c r="MKJ79" s="883"/>
      <c r="MKK79" s="883"/>
      <c r="MKL79" s="883"/>
      <c r="MKM79" s="883"/>
      <c r="MKN79" s="883"/>
      <c r="MKO79" s="883"/>
      <c r="MKP79" s="883"/>
      <c r="MKQ79" s="883"/>
      <c r="MKR79" s="883"/>
      <c r="MKS79" s="883"/>
      <c r="MKT79" s="883"/>
      <c r="MKU79" s="883"/>
      <c r="MKV79" s="883"/>
      <c r="MKW79" s="883"/>
      <c r="MKX79" s="883"/>
      <c r="MKY79" s="883"/>
      <c r="MKZ79" s="883"/>
      <c r="MLA79" s="883"/>
      <c r="MLB79" s="883"/>
      <c r="MLC79" s="883"/>
      <c r="MLD79" s="883"/>
      <c r="MLE79" s="883"/>
      <c r="MLF79" s="883"/>
      <c r="MLG79" s="883"/>
      <c r="MLH79" s="883"/>
      <c r="MLI79" s="883"/>
      <c r="MLJ79" s="883"/>
      <c r="MLK79" s="883"/>
      <c r="MLL79" s="883"/>
      <c r="MLM79" s="883"/>
      <c r="MLN79" s="883"/>
      <c r="MLO79" s="883"/>
      <c r="MLP79" s="883"/>
      <c r="MLQ79" s="883"/>
      <c r="MLR79" s="883"/>
      <c r="MLS79" s="883"/>
      <c r="MLT79" s="883"/>
      <c r="MLU79" s="883"/>
      <c r="MLV79" s="883"/>
      <c r="MLW79" s="883"/>
      <c r="MLX79" s="883"/>
      <c r="MLY79" s="883"/>
      <c r="MLZ79" s="883"/>
      <c r="MMA79" s="883"/>
      <c r="MMB79" s="883"/>
      <c r="MMC79" s="883"/>
      <c r="MMD79" s="883"/>
      <c r="MME79" s="883"/>
      <c r="MMF79" s="883"/>
      <c r="MMG79" s="883"/>
      <c r="MMH79" s="883"/>
      <c r="MMI79" s="883"/>
      <c r="MMJ79" s="883"/>
      <c r="MMK79" s="883"/>
      <c r="MML79" s="883"/>
      <c r="MMM79" s="883"/>
      <c r="MMN79" s="883"/>
      <c r="MMO79" s="883"/>
      <c r="MMP79" s="883"/>
      <c r="MMQ79" s="883"/>
      <c r="MMR79" s="883"/>
      <c r="MMS79" s="883"/>
      <c r="MMT79" s="883"/>
      <c r="MMU79" s="883"/>
      <c r="MMV79" s="883"/>
      <c r="MMW79" s="883"/>
      <c r="MMX79" s="883"/>
      <c r="MMY79" s="883"/>
      <c r="MMZ79" s="883"/>
      <c r="MNA79" s="883"/>
      <c r="MNB79" s="883"/>
      <c r="MNC79" s="883"/>
      <c r="MND79" s="883"/>
      <c r="MNE79" s="883"/>
      <c r="MNF79" s="883"/>
      <c r="MNG79" s="883"/>
      <c r="MNH79" s="883"/>
      <c r="MNI79" s="883"/>
      <c r="MNJ79" s="883"/>
      <c r="MNK79" s="883"/>
      <c r="MNL79" s="883"/>
      <c r="MNM79" s="883"/>
      <c r="MNN79" s="883"/>
      <c r="MNO79" s="883"/>
      <c r="MNP79" s="883"/>
      <c r="MNQ79" s="883"/>
      <c r="MNR79" s="883"/>
      <c r="MNS79" s="883"/>
      <c r="MNT79" s="883"/>
      <c r="MNU79" s="883"/>
      <c r="MNV79" s="883"/>
      <c r="MNW79" s="883"/>
      <c r="MNX79" s="883"/>
      <c r="MNY79" s="883"/>
      <c r="MNZ79" s="883"/>
      <c r="MOA79" s="883"/>
      <c r="MOB79" s="883"/>
      <c r="MOC79" s="883"/>
      <c r="MOD79" s="883"/>
      <c r="MOE79" s="883"/>
      <c r="MOF79" s="883"/>
      <c r="MOG79" s="883"/>
      <c r="MOH79" s="883"/>
      <c r="MOI79" s="883"/>
      <c r="MOJ79" s="883"/>
      <c r="MOK79" s="883"/>
      <c r="MOL79" s="883"/>
      <c r="MOM79" s="883"/>
      <c r="MON79" s="883"/>
      <c r="MOO79" s="883"/>
      <c r="MOP79" s="883"/>
      <c r="MOQ79" s="883"/>
      <c r="MOR79" s="883"/>
      <c r="MOS79" s="883"/>
      <c r="MOT79" s="883"/>
      <c r="MOU79" s="883"/>
      <c r="MOV79" s="883"/>
      <c r="MOW79" s="883"/>
      <c r="MOX79" s="883"/>
      <c r="MOY79" s="883"/>
      <c r="MOZ79" s="883"/>
      <c r="MPA79" s="883"/>
      <c r="MPB79" s="883"/>
      <c r="MPC79" s="883"/>
      <c r="MPD79" s="883"/>
      <c r="MPE79" s="883"/>
      <c r="MPF79" s="883"/>
      <c r="MPG79" s="883"/>
      <c r="MPH79" s="883"/>
      <c r="MPI79" s="883"/>
      <c r="MPJ79" s="883"/>
      <c r="MPK79" s="883"/>
      <c r="MPL79" s="883"/>
      <c r="MPM79" s="883"/>
      <c r="MPN79" s="883"/>
      <c r="MPO79" s="883"/>
      <c r="MPP79" s="883"/>
      <c r="MPQ79" s="883"/>
      <c r="MPR79" s="883"/>
      <c r="MPS79" s="883"/>
      <c r="MPT79" s="883"/>
      <c r="MPU79" s="883"/>
      <c r="MPV79" s="883"/>
      <c r="MPW79" s="883"/>
      <c r="MPX79" s="883"/>
      <c r="MPY79" s="883"/>
      <c r="MPZ79" s="883"/>
      <c r="MQA79" s="883"/>
      <c r="MQB79" s="883"/>
      <c r="MQC79" s="883"/>
      <c r="MQD79" s="883"/>
      <c r="MQE79" s="883"/>
      <c r="MQF79" s="883"/>
      <c r="MQG79" s="883"/>
      <c r="MQH79" s="883"/>
      <c r="MQI79" s="883"/>
      <c r="MQJ79" s="883"/>
      <c r="MQK79" s="883"/>
      <c r="MQL79" s="883"/>
      <c r="MQM79" s="883"/>
      <c r="MQN79" s="883"/>
      <c r="MQO79" s="883"/>
      <c r="MQP79" s="883"/>
      <c r="MQQ79" s="883"/>
      <c r="MQR79" s="883"/>
      <c r="MQS79" s="883"/>
      <c r="MQT79" s="883"/>
      <c r="MQU79" s="883"/>
      <c r="MQV79" s="883"/>
      <c r="MQW79" s="883"/>
      <c r="MQX79" s="883"/>
      <c r="MQY79" s="883"/>
      <c r="MQZ79" s="883"/>
      <c r="MRA79" s="883"/>
      <c r="MRB79" s="883"/>
      <c r="MRC79" s="883"/>
      <c r="MRD79" s="883"/>
      <c r="MRE79" s="883"/>
      <c r="MRF79" s="883"/>
      <c r="MRG79" s="883"/>
      <c r="MRH79" s="883"/>
      <c r="MRI79" s="883"/>
      <c r="MRJ79" s="883"/>
      <c r="MRK79" s="883"/>
      <c r="MRL79" s="883"/>
      <c r="MRM79" s="883"/>
      <c r="MRN79" s="883"/>
      <c r="MRO79" s="883"/>
      <c r="MRP79" s="883"/>
      <c r="MRQ79" s="883"/>
      <c r="MRR79" s="883"/>
      <c r="MRS79" s="883"/>
      <c r="MRT79" s="883"/>
      <c r="MRU79" s="883"/>
      <c r="MRV79" s="883"/>
      <c r="MRW79" s="883"/>
      <c r="MRX79" s="883"/>
      <c r="MRY79" s="883"/>
      <c r="MRZ79" s="883"/>
      <c r="MSA79" s="883"/>
      <c r="MSB79" s="883"/>
      <c r="MSC79" s="883"/>
      <c r="MSD79" s="883"/>
      <c r="MSE79" s="883"/>
      <c r="MSF79" s="883"/>
      <c r="MSG79" s="883"/>
      <c r="MSH79" s="883"/>
      <c r="MSI79" s="883"/>
      <c r="MSJ79" s="883"/>
      <c r="MSK79" s="883"/>
      <c r="MSL79" s="883"/>
      <c r="MSM79" s="883"/>
      <c r="MSN79" s="883"/>
      <c r="MSO79" s="883"/>
      <c r="MSP79" s="883"/>
      <c r="MSQ79" s="883"/>
      <c r="MSR79" s="883"/>
      <c r="MSS79" s="883"/>
      <c r="MST79" s="883"/>
      <c r="MSU79" s="883"/>
      <c r="MSV79" s="883"/>
      <c r="MSW79" s="883"/>
      <c r="MSX79" s="883"/>
      <c r="MSY79" s="883"/>
      <c r="MSZ79" s="883"/>
      <c r="MTA79" s="883"/>
      <c r="MTB79" s="883"/>
      <c r="MTC79" s="883"/>
      <c r="MTD79" s="883"/>
      <c r="MTE79" s="883"/>
      <c r="MTF79" s="883"/>
      <c r="MTG79" s="883"/>
      <c r="MTH79" s="883"/>
      <c r="MTI79" s="883"/>
      <c r="MTJ79" s="883"/>
      <c r="MTK79" s="883"/>
      <c r="MTL79" s="883"/>
      <c r="MTM79" s="883"/>
      <c r="MTN79" s="883"/>
      <c r="MTO79" s="883"/>
      <c r="MTP79" s="883"/>
      <c r="MTQ79" s="883"/>
      <c r="MTR79" s="883"/>
      <c r="MTS79" s="883"/>
      <c r="MTT79" s="883"/>
      <c r="MTU79" s="883"/>
      <c r="MTV79" s="883"/>
      <c r="MTW79" s="883"/>
      <c r="MTX79" s="883"/>
      <c r="MTY79" s="883"/>
      <c r="MTZ79" s="883"/>
      <c r="MUA79" s="883"/>
      <c r="MUB79" s="883"/>
      <c r="MUC79" s="883"/>
      <c r="MUD79" s="883"/>
      <c r="MUE79" s="883"/>
      <c r="MUF79" s="883"/>
      <c r="MUG79" s="883"/>
      <c r="MUH79" s="883"/>
      <c r="MUI79" s="883"/>
      <c r="MUJ79" s="883"/>
      <c r="MUK79" s="883"/>
      <c r="MUL79" s="883"/>
      <c r="MUM79" s="883"/>
      <c r="MUN79" s="883"/>
      <c r="MUO79" s="883"/>
      <c r="MUP79" s="883"/>
      <c r="MUQ79" s="883"/>
      <c r="MUR79" s="883"/>
      <c r="MUS79" s="883"/>
      <c r="MUT79" s="883"/>
      <c r="MUU79" s="883"/>
      <c r="MUV79" s="883"/>
      <c r="MUW79" s="883"/>
      <c r="MUX79" s="883"/>
      <c r="MUY79" s="883"/>
      <c r="MUZ79" s="883"/>
      <c r="MVA79" s="883"/>
      <c r="MVB79" s="883"/>
      <c r="MVC79" s="883"/>
      <c r="MVD79" s="883"/>
      <c r="MVE79" s="883"/>
      <c r="MVF79" s="883"/>
      <c r="MVG79" s="883"/>
      <c r="MVH79" s="883"/>
      <c r="MVI79" s="883"/>
      <c r="MVJ79" s="883"/>
      <c r="MVK79" s="883"/>
      <c r="MVL79" s="883"/>
      <c r="MVM79" s="883"/>
      <c r="MVN79" s="883"/>
      <c r="MVO79" s="883"/>
      <c r="MVP79" s="883"/>
      <c r="MVQ79" s="883"/>
      <c r="MVR79" s="883"/>
      <c r="MVS79" s="883"/>
      <c r="MVT79" s="883"/>
      <c r="MVU79" s="883"/>
      <c r="MVV79" s="883"/>
      <c r="MVW79" s="883"/>
      <c r="MVX79" s="883"/>
      <c r="MVY79" s="883"/>
      <c r="MVZ79" s="883"/>
      <c r="MWA79" s="883"/>
      <c r="MWB79" s="883"/>
      <c r="MWC79" s="883"/>
      <c r="MWD79" s="883"/>
      <c r="MWE79" s="883"/>
      <c r="MWF79" s="883"/>
      <c r="MWG79" s="883"/>
      <c r="MWH79" s="883"/>
      <c r="MWI79" s="883"/>
      <c r="MWJ79" s="883"/>
      <c r="MWK79" s="883"/>
      <c r="MWL79" s="883"/>
      <c r="MWM79" s="883"/>
      <c r="MWN79" s="883"/>
      <c r="MWO79" s="883"/>
      <c r="MWP79" s="883"/>
      <c r="MWQ79" s="883"/>
      <c r="MWR79" s="883"/>
      <c r="MWS79" s="883"/>
      <c r="MWT79" s="883"/>
      <c r="MWU79" s="883"/>
      <c r="MWV79" s="883"/>
      <c r="MWW79" s="883"/>
      <c r="MWX79" s="883"/>
      <c r="MWY79" s="883"/>
      <c r="MWZ79" s="883"/>
      <c r="MXA79" s="883"/>
      <c r="MXB79" s="883"/>
      <c r="MXC79" s="883"/>
      <c r="MXD79" s="883"/>
      <c r="MXE79" s="883"/>
      <c r="MXF79" s="883"/>
      <c r="MXG79" s="883"/>
      <c r="MXH79" s="883"/>
      <c r="MXI79" s="883"/>
      <c r="MXJ79" s="883"/>
      <c r="MXK79" s="883"/>
      <c r="MXL79" s="883"/>
      <c r="MXM79" s="883"/>
      <c r="MXN79" s="883"/>
      <c r="MXO79" s="883"/>
      <c r="MXP79" s="883"/>
      <c r="MXQ79" s="883"/>
      <c r="MXR79" s="883"/>
      <c r="MXS79" s="883"/>
      <c r="MXT79" s="883"/>
      <c r="MXU79" s="883"/>
      <c r="MXV79" s="883"/>
      <c r="MXW79" s="883"/>
      <c r="MXX79" s="883"/>
      <c r="MXY79" s="883"/>
      <c r="MXZ79" s="883"/>
      <c r="MYA79" s="883"/>
      <c r="MYB79" s="883"/>
      <c r="MYC79" s="883"/>
      <c r="MYD79" s="883"/>
      <c r="MYE79" s="883"/>
      <c r="MYF79" s="883"/>
      <c r="MYG79" s="883"/>
      <c r="MYH79" s="883"/>
      <c r="MYI79" s="883"/>
      <c r="MYJ79" s="883"/>
      <c r="MYK79" s="883"/>
      <c r="MYL79" s="883"/>
      <c r="MYM79" s="883"/>
      <c r="MYN79" s="883"/>
      <c r="MYO79" s="883"/>
      <c r="MYP79" s="883"/>
      <c r="MYQ79" s="883"/>
      <c r="MYR79" s="883"/>
      <c r="MYS79" s="883"/>
      <c r="MYT79" s="883"/>
      <c r="MYU79" s="883"/>
      <c r="MYV79" s="883"/>
      <c r="MYW79" s="883"/>
      <c r="MYX79" s="883"/>
      <c r="MYY79" s="883"/>
      <c r="MYZ79" s="883"/>
      <c r="MZA79" s="883"/>
      <c r="MZB79" s="883"/>
      <c r="MZC79" s="883"/>
      <c r="MZD79" s="883"/>
      <c r="MZE79" s="883"/>
      <c r="MZF79" s="883"/>
      <c r="MZG79" s="883"/>
      <c r="MZH79" s="883"/>
      <c r="MZI79" s="883"/>
      <c r="MZJ79" s="883"/>
      <c r="MZK79" s="883"/>
      <c r="MZL79" s="883"/>
      <c r="MZM79" s="883"/>
      <c r="MZN79" s="883"/>
      <c r="MZO79" s="883"/>
      <c r="MZP79" s="883"/>
      <c r="MZQ79" s="883"/>
      <c r="MZR79" s="883"/>
      <c r="MZS79" s="883"/>
      <c r="MZT79" s="883"/>
      <c r="MZU79" s="883"/>
      <c r="MZV79" s="883"/>
      <c r="MZW79" s="883"/>
      <c r="MZX79" s="883"/>
      <c r="MZY79" s="883"/>
      <c r="MZZ79" s="883"/>
      <c r="NAA79" s="883"/>
      <c r="NAB79" s="883"/>
      <c r="NAC79" s="883"/>
      <c r="NAD79" s="883"/>
      <c r="NAE79" s="883"/>
      <c r="NAF79" s="883"/>
      <c r="NAG79" s="883"/>
      <c r="NAH79" s="883"/>
      <c r="NAI79" s="883"/>
      <c r="NAJ79" s="883"/>
      <c r="NAK79" s="883"/>
      <c r="NAL79" s="883"/>
      <c r="NAM79" s="883"/>
      <c r="NAN79" s="883"/>
      <c r="NAO79" s="883"/>
      <c r="NAP79" s="883"/>
      <c r="NAQ79" s="883"/>
      <c r="NAR79" s="883"/>
      <c r="NAS79" s="883"/>
      <c r="NAT79" s="883"/>
      <c r="NAU79" s="883"/>
      <c r="NAV79" s="883"/>
      <c r="NAW79" s="883"/>
      <c r="NAX79" s="883"/>
      <c r="NAY79" s="883"/>
      <c r="NAZ79" s="883"/>
      <c r="NBA79" s="883"/>
      <c r="NBB79" s="883"/>
      <c r="NBC79" s="883"/>
      <c r="NBD79" s="883"/>
      <c r="NBE79" s="883"/>
      <c r="NBF79" s="883"/>
      <c r="NBG79" s="883"/>
      <c r="NBH79" s="883"/>
      <c r="NBI79" s="883"/>
      <c r="NBJ79" s="883"/>
      <c r="NBK79" s="883"/>
      <c r="NBL79" s="883"/>
      <c r="NBM79" s="883"/>
      <c r="NBN79" s="883"/>
      <c r="NBO79" s="883"/>
      <c r="NBP79" s="883"/>
      <c r="NBQ79" s="883"/>
      <c r="NBR79" s="883"/>
      <c r="NBS79" s="883"/>
      <c r="NBT79" s="883"/>
      <c r="NBU79" s="883"/>
      <c r="NBV79" s="883"/>
      <c r="NBW79" s="883"/>
      <c r="NBX79" s="883"/>
      <c r="NBY79" s="883"/>
      <c r="NBZ79" s="883"/>
      <c r="NCA79" s="883"/>
      <c r="NCB79" s="883"/>
      <c r="NCC79" s="883"/>
      <c r="NCD79" s="883"/>
      <c r="NCE79" s="883"/>
      <c r="NCF79" s="883"/>
      <c r="NCG79" s="883"/>
      <c r="NCH79" s="883"/>
      <c r="NCI79" s="883"/>
      <c r="NCJ79" s="883"/>
      <c r="NCK79" s="883"/>
      <c r="NCL79" s="883"/>
      <c r="NCM79" s="883"/>
      <c r="NCN79" s="883"/>
      <c r="NCO79" s="883"/>
      <c r="NCP79" s="883"/>
      <c r="NCQ79" s="883"/>
      <c r="NCR79" s="883"/>
      <c r="NCS79" s="883"/>
      <c r="NCT79" s="883"/>
      <c r="NCU79" s="883"/>
      <c r="NCV79" s="883"/>
      <c r="NCW79" s="883"/>
      <c r="NCX79" s="883"/>
      <c r="NCY79" s="883"/>
      <c r="NCZ79" s="883"/>
      <c r="NDA79" s="883"/>
      <c r="NDB79" s="883"/>
      <c r="NDC79" s="883"/>
      <c r="NDD79" s="883"/>
      <c r="NDE79" s="883"/>
      <c r="NDF79" s="883"/>
      <c r="NDG79" s="883"/>
      <c r="NDH79" s="883"/>
      <c r="NDI79" s="883"/>
      <c r="NDJ79" s="883"/>
      <c r="NDK79" s="883"/>
      <c r="NDL79" s="883"/>
      <c r="NDM79" s="883"/>
      <c r="NDN79" s="883"/>
      <c r="NDO79" s="883"/>
      <c r="NDP79" s="883"/>
      <c r="NDQ79" s="883"/>
      <c r="NDR79" s="883"/>
      <c r="NDS79" s="883"/>
      <c r="NDT79" s="883"/>
      <c r="NDU79" s="883"/>
      <c r="NDV79" s="883"/>
      <c r="NDW79" s="883"/>
      <c r="NDX79" s="883"/>
      <c r="NDY79" s="883"/>
      <c r="NDZ79" s="883"/>
      <c r="NEA79" s="883"/>
      <c r="NEB79" s="883"/>
      <c r="NEC79" s="883"/>
      <c r="NED79" s="883"/>
      <c r="NEE79" s="883"/>
      <c r="NEF79" s="883"/>
      <c r="NEG79" s="883"/>
      <c r="NEH79" s="883"/>
      <c r="NEI79" s="883"/>
      <c r="NEJ79" s="883"/>
      <c r="NEK79" s="883"/>
      <c r="NEL79" s="883"/>
      <c r="NEM79" s="883"/>
      <c r="NEN79" s="883"/>
      <c r="NEO79" s="883"/>
      <c r="NEP79" s="883"/>
      <c r="NEQ79" s="883"/>
      <c r="NER79" s="883"/>
      <c r="NES79" s="883"/>
      <c r="NET79" s="883"/>
      <c r="NEU79" s="883"/>
      <c r="NEV79" s="883"/>
      <c r="NEW79" s="883"/>
      <c r="NEX79" s="883"/>
      <c r="NEY79" s="883"/>
      <c r="NEZ79" s="883"/>
      <c r="NFA79" s="883"/>
      <c r="NFB79" s="883"/>
      <c r="NFC79" s="883"/>
      <c r="NFD79" s="883"/>
      <c r="NFE79" s="883"/>
      <c r="NFF79" s="883"/>
      <c r="NFG79" s="883"/>
      <c r="NFH79" s="883"/>
      <c r="NFI79" s="883"/>
      <c r="NFJ79" s="883"/>
      <c r="NFK79" s="883"/>
      <c r="NFL79" s="883"/>
      <c r="NFM79" s="883"/>
      <c r="NFN79" s="883"/>
      <c r="NFO79" s="883"/>
      <c r="NFP79" s="883"/>
      <c r="NFQ79" s="883"/>
      <c r="NFR79" s="883"/>
      <c r="NFS79" s="883"/>
      <c r="NFT79" s="883"/>
      <c r="NFU79" s="883"/>
      <c r="NFV79" s="883"/>
      <c r="NFW79" s="883"/>
      <c r="NFX79" s="883"/>
      <c r="NFY79" s="883"/>
      <c r="NFZ79" s="883"/>
      <c r="NGA79" s="883"/>
      <c r="NGB79" s="883"/>
      <c r="NGC79" s="883"/>
      <c r="NGD79" s="883"/>
      <c r="NGE79" s="883"/>
      <c r="NGF79" s="883"/>
      <c r="NGG79" s="883"/>
      <c r="NGH79" s="883"/>
      <c r="NGI79" s="883"/>
      <c r="NGJ79" s="883"/>
      <c r="NGK79" s="883"/>
      <c r="NGL79" s="883"/>
      <c r="NGM79" s="883"/>
      <c r="NGN79" s="883"/>
      <c r="NGO79" s="883"/>
      <c r="NGP79" s="883"/>
      <c r="NGQ79" s="883"/>
      <c r="NGR79" s="883"/>
      <c r="NGS79" s="883"/>
      <c r="NGT79" s="883"/>
      <c r="NGU79" s="883"/>
      <c r="NGV79" s="883"/>
      <c r="NGW79" s="883"/>
      <c r="NGX79" s="883"/>
      <c r="NGY79" s="883"/>
      <c r="NGZ79" s="883"/>
      <c r="NHA79" s="883"/>
      <c r="NHB79" s="883"/>
      <c r="NHC79" s="883"/>
      <c r="NHD79" s="883"/>
      <c r="NHE79" s="883"/>
      <c r="NHF79" s="883"/>
      <c r="NHG79" s="883"/>
      <c r="NHH79" s="883"/>
      <c r="NHI79" s="883"/>
      <c r="NHJ79" s="883"/>
      <c r="NHK79" s="883"/>
      <c r="NHL79" s="883"/>
      <c r="NHM79" s="883"/>
      <c r="NHN79" s="883"/>
      <c r="NHO79" s="883"/>
      <c r="NHP79" s="883"/>
      <c r="NHQ79" s="883"/>
      <c r="NHR79" s="883"/>
      <c r="NHS79" s="883"/>
      <c r="NHT79" s="883"/>
      <c r="NHU79" s="883"/>
      <c r="NHV79" s="883"/>
      <c r="NHW79" s="883"/>
      <c r="NHX79" s="883"/>
      <c r="NHY79" s="883"/>
      <c r="NHZ79" s="883"/>
      <c r="NIA79" s="883"/>
      <c r="NIB79" s="883"/>
      <c r="NIC79" s="883"/>
      <c r="NID79" s="883"/>
      <c r="NIE79" s="883"/>
      <c r="NIF79" s="883"/>
      <c r="NIG79" s="883"/>
      <c r="NIH79" s="883"/>
      <c r="NII79" s="883"/>
      <c r="NIJ79" s="883"/>
      <c r="NIK79" s="883"/>
      <c r="NIL79" s="883"/>
      <c r="NIM79" s="883"/>
      <c r="NIN79" s="883"/>
      <c r="NIO79" s="883"/>
      <c r="NIP79" s="883"/>
      <c r="NIQ79" s="883"/>
      <c r="NIR79" s="883"/>
      <c r="NIS79" s="883"/>
      <c r="NIT79" s="883"/>
      <c r="NIU79" s="883"/>
      <c r="NIV79" s="883"/>
      <c r="NIW79" s="883"/>
      <c r="NIX79" s="883"/>
      <c r="NIY79" s="883"/>
      <c r="NIZ79" s="883"/>
      <c r="NJA79" s="883"/>
      <c r="NJB79" s="883"/>
      <c r="NJC79" s="883"/>
      <c r="NJD79" s="883"/>
      <c r="NJE79" s="883"/>
      <c r="NJF79" s="883"/>
      <c r="NJG79" s="883"/>
      <c r="NJH79" s="883"/>
      <c r="NJI79" s="883"/>
      <c r="NJJ79" s="883"/>
      <c r="NJK79" s="883"/>
      <c r="NJL79" s="883"/>
      <c r="NJM79" s="883"/>
      <c r="NJN79" s="883"/>
      <c r="NJO79" s="883"/>
      <c r="NJP79" s="883"/>
      <c r="NJQ79" s="883"/>
      <c r="NJR79" s="883"/>
      <c r="NJS79" s="883"/>
      <c r="NJT79" s="883"/>
      <c r="NJU79" s="883"/>
      <c r="NJV79" s="883"/>
      <c r="NJW79" s="883"/>
      <c r="NJX79" s="883"/>
      <c r="NJY79" s="883"/>
      <c r="NJZ79" s="883"/>
      <c r="NKA79" s="883"/>
      <c r="NKB79" s="883"/>
      <c r="NKC79" s="883"/>
      <c r="NKD79" s="883"/>
      <c r="NKE79" s="883"/>
      <c r="NKF79" s="883"/>
      <c r="NKG79" s="883"/>
      <c r="NKH79" s="883"/>
      <c r="NKI79" s="883"/>
      <c r="NKJ79" s="883"/>
      <c r="NKK79" s="883"/>
      <c r="NKL79" s="883"/>
      <c r="NKM79" s="883"/>
      <c r="NKN79" s="883"/>
      <c r="NKO79" s="883"/>
      <c r="NKP79" s="883"/>
      <c r="NKQ79" s="883"/>
      <c r="NKR79" s="883"/>
      <c r="NKS79" s="883"/>
      <c r="NKT79" s="883"/>
      <c r="NKU79" s="883"/>
      <c r="NKV79" s="883"/>
      <c r="NKW79" s="883"/>
      <c r="NKX79" s="883"/>
      <c r="NKY79" s="883"/>
      <c r="NKZ79" s="883"/>
      <c r="NLA79" s="883"/>
      <c r="NLB79" s="883"/>
      <c r="NLC79" s="883"/>
      <c r="NLD79" s="883"/>
      <c r="NLE79" s="883"/>
      <c r="NLF79" s="883"/>
      <c r="NLG79" s="883"/>
      <c r="NLH79" s="883"/>
      <c r="NLI79" s="883"/>
      <c r="NLJ79" s="883"/>
      <c r="NLK79" s="883"/>
      <c r="NLL79" s="883"/>
      <c r="NLM79" s="883"/>
      <c r="NLN79" s="883"/>
      <c r="NLO79" s="883"/>
      <c r="NLP79" s="883"/>
      <c r="NLQ79" s="883"/>
      <c r="NLR79" s="883"/>
      <c r="NLS79" s="883"/>
      <c r="NLT79" s="883"/>
      <c r="NLU79" s="883"/>
      <c r="NLV79" s="883"/>
      <c r="NLW79" s="883"/>
      <c r="NLX79" s="883"/>
      <c r="NLY79" s="883"/>
      <c r="NLZ79" s="883"/>
      <c r="NMA79" s="883"/>
      <c r="NMB79" s="883"/>
      <c r="NMC79" s="883"/>
      <c r="NMD79" s="883"/>
      <c r="NME79" s="883"/>
      <c r="NMF79" s="883"/>
      <c r="NMG79" s="883"/>
      <c r="NMH79" s="883"/>
      <c r="NMI79" s="883"/>
      <c r="NMJ79" s="883"/>
      <c r="NMK79" s="883"/>
      <c r="NML79" s="883"/>
      <c r="NMM79" s="883"/>
      <c r="NMN79" s="883"/>
      <c r="NMO79" s="883"/>
      <c r="NMP79" s="883"/>
      <c r="NMQ79" s="883"/>
      <c r="NMR79" s="883"/>
      <c r="NMS79" s="883"/>
      <c r="NMT79" s="883"/>
      <c r="NMU79" s="883"/>
      <c r="NMV79" s="883"/>
      <c r="NMW79" s="883"/>
      <c r="NMX79" s="883"/>
      <c r="NMY79" s="883"/>
      <c r="NMZ79" s="883"/>
      <c r="NNA79" s="883"/>
      <c r="NNB79" s="883"/>
      <c r="NNC79" s="883"/>
      <c r="NND79" s="883"/>
      <c r="NNE79" s="883"/>
      <c r="NNF79" s="883"/>
      <c r="NNG79" s="883"/>
      <c r="NNH79" s="883"/>
      <c r="NNI79" s="883"/>
      <c r="NNJ79" s="883"/>
      <c r="NNK79" s="883"/>
      <c r="NNL79" s="883"/>
      <c r="NNM79" s="883"/>
      <c r="NNN79" s="883"/>
      <c r="NNO79" s="883"/>
      <c r="NNP79" s="883"/>
      <c r="NNQ79" s="883"/>
      <c r="NNR79" s="883"/>
      <c r="NNS79" s="883"/>
      <c r="NNT79" s="883"/>
      <c r="NNU79" s="883"/>
      <c r="NNV79" s="883"/>
      <c r="NNW79" s="883"/>
      <c r="NNX79" s="883"/>
      <c r="NNY79" s="883"/>
      <c r="NNZ79" s="883"/>
      <c r="NOA79" s="883"/>
      <c r="NOB79" s="883"/>
      <c r="NOC79" s="883"/>
      <c r="NOD79" s="883"/>
      <c r="NOE79" s="883"/>
      <c r="NOF79" s="883"/>
      <c r="NOG79" s="883"/>
      <c r="NOH79" s="883"/>
      <c r="NOI79" s="883"/>
      <c r="NOJ79" s="883"/>
      <c r="NOK79" s="883"/>
      <c r="NOL79" s="883"/>
      <c r="NOM79" s="883"/>
      <c r="NON79" s="883"/>
      <c r="NOO79" s="883"/>
      <c r="NOP79" s="883"/>
      <c r="NOQ79" s="883"/>
      <c r="NOR79" s="883"/>
      <c r="NOS79" s="883"/>
      <c r="NOT79" s="883"/>
      <c r="NOU79" s="883"/>
      <c r="NOV79" s="883"/>
      <c r="NOW79" s="883"/>
      <c r="NOX79" s="883"/>
      <c r="NOY79" s="883"/>
      <c r="NOZ79" s="883"/>
      <c r="NPA79" s="883"/>
      <c r="NPB79" s="883"/>
      <c r="NPC79" s="883"/>
      <c r="NPD79" s="883"/>
      <c r="NPE79" s="883"/>
      <c r="NPF79" s="883"/>
      <c r="NPG79" s="883"/>
      <c r="NPH79" s="883"/>
      <c r="NPI79" s="883"/>
      <c r="NPJ79" s="883"/>
      <c r="NPK79" s="883"/>
      <c r="NPL79" s="883"/>
      <c r="NPM79" s="883"/>
      <c r="NPN79" s="883"/>
      <c r="NPO79" s="883"/>
      <c r="NPP79" s="883"/>
      <c r="NPQ79" s="883"/>
      <c r="NPR79" s="883"/>
      <c r="NPS79" s="883"/>
      <c r="NPT79" s="883"/>
      <c r="NPU79" s="883"/>
      <c r="NPV79" s="883"/>
      <c r="NPW79" s="883"/>
      <c r="NPX79" s="883"/>
      <c r="NPY79" s="883"/>
      <c r="NPZ79" s="883"/>
      <c r="NQA79" s="883"/>
      <c r="NQB79" s="883"/>
      <c r="NQC79" s="883"/>
      <c r="NQD79" s="883"/>
      <c r="NQE79" s="883"/>
      <c r="NQF79" s="883"/>
      <c r="NQG79" s="883"/>
      <c r="NQH79" s="883"/>
      <c r="NQI79" s="883"/>
      <c r="NQJ79" s="883"/>
      <c r="NQK79" s="883"/>
      <c r="NQL79" s="883"/>
      <c r="NQM79" s="883"/>
      <c r="NQN79" s="883"/>
      <c r="NQO79" s="883"/>
      <c r="NQP79" s="883"/>
      <c r="NQQ79" s="883"/>
      <c r="NQR79" s="883"/>
      <c r="NQS79" s="883"/>
      <c r="NQT79" s="883"/>
      <c r="NQU79" s="883"/>
      <c r="NQV79" s="883"/>
      <c r="NQW79" s="883"/>
      <c r="NQX79" s="883"/>
      <c r="NQY79" s="883"/>
      <c r="NQZ79" s="883"/>
      <c r="NRA79" s="883"/>
      <c r="NRB79" s="883"/>
      <c r="NRC79" s="883"/>
      <c r="NRD79" s="883"/>
      <c r="NRE79" s="883"/>
      <c r="NRF79" s="883"/>
      <c r="NRG79" s="883"/>
      <c r="NRH79" s="883"/>
      <c r="NRI79" s="883"/>
      <c r="NRJ79" s="883"/>
      <c r="NRK79" s="883"/>
      <c r="NRL79" s="883"/>
      <c r="NRM79" s="883"/>
      <c r="NRN79" s="883"/>
      <c r="NRO79" s="883"/>
      <c r="NRP79" s="883"/>
      <c r="NRQ79" s="883"/>
      <c r="NRR79" s="883"/>
      <c r="NRS79" s="883"/>
      <c r="NRT79" s="883"/>
      <c r="NRU79" s="883"/>
      <c r="NRV79" s="883"/>
      <c r="NRW79" s="883"/>
      <c r="NRX79" s="883"/>
      <c r="NRY79" s="883"/>
      <c r="NRZ79" s="883"/>
      <c r="NSA79" s="883"/>
      <c r="NSB79" s="883"/>
      <c r="NSC79" s="883"/>
      <c r="NSD79" s="883"/>
      <c r="NSE79" s="883"/>
      <c r="NSF79" s="883"/>
      <c r="NSG79" s="883"/>
      <c r="NSH79" s="883"/>
      <c r="NSI79" s="883"/>
      <c r="NSJ79" s="883"/>
      <c r="NSK79" s="883"/>
      <c r="NSL79" s="883"/>
      <c r="NSM79" s="883"/>
      <c r="NSN79" s="883"/>
      <c r="NSO79" s="883"/>
      <c r="NSP79" s="883"/>
      <c r="NSQ79" s="883"/>
      <c r="NSR79" s="883"/>
      <c r="NSS79" s="883"/>
      <c r="NST79" s="883"/>
      <c r="NSU79" s="883"/>
      <c r="NSV79" s="883"/>
      <c r="NSW79" s="883"/>
      <c r="NSX79" s="883"/>
      <c r="NSY79" s="883"/>
      <c r="NSZ79" s="883"/>
      <c r="NTA79" s="883"/>
      <c r="NTB79" s="883"/>
      <c r="NTC79" s="883"/>
      <c r="NTD79" s="883"/>
      <c r="NTE79" s="883"/>
      <c r="NTF79" s="883"/>
      <c r="NTG79" s="883"/>
      <c r="NTH79" s="883"/>
      <c r="NTI79" s="883"/>
      <c r="NTJ79" s="883"/>
      <c r="NTK79" s="883"/>
      <c r="NTL79" s="883"/>
      <c r="NTM79" s="883"/>
      <c r="NTN79" s="883"/>
      <c r="NTO79" s="883"/>
      <c r="NTP79" s="883"/>
      <c r="NTQ79" s="883"/>
      <c r="NTR79" s="883"/>
      <c r="NTS79" s="883"/>
      <c r="NTT79" s="883"/>
      <c r="NTU79" s="883"/>
      <c r="NTV79" s="883"/>
      <c r="NTW79" s="883"/>
      <c r="NTX79" s="883"/>
      <c r="NTY79" s="883"/>
      <c r="NTZ79" s="883"/>
      <c r="NUA79" s="883"/>
      <c r="NUB79" s="883"/>
      <c r="NUC79" s="883"/>
      <c r="NUD79" s="883"/>
      <c r="NUE79" s="883"/>
      <c r="NUF79" s="883"/>
      <c r="NUG79" s="883"/>
      <c r="NUH79" s="883"/>
      <c r="NUI79" s="883"/>
      <c r="NUJ79" s="883"/>
      <c r="NUK79" s="883"/>
      <c r="NUL79" s="883"/>
      <c r="NUM79" s="883"/>
      <c r="NUN79" s="883"/>
      <c r="NUO79" s="883"/>
      <c r="NUP79" s="883"/>
      <c r="NUQ79" s="883"/>
      <c r="NUR79" s="883"/>
      <c r="NUS79" s="883"/>
      <c r="NUT79" s="883"/>
      <c r="NUU79" s="883"/>
      <c r="NUV79" s="883"/>
      <c r="NUW79" s="883"/>
      <c r="NUX79" s="883"/>
      <c r="NUY79" s="883"/>
      <c r="NUZ79" s="883"/>
      <c r="NVA79" s="883"/>
      <c r="NVB79" s="883"/>
      <c r="NVC79" s="883"/>
      <c r="NVD79" s="883"/>
      <c r="NVE79" s="883"/>
      <c r="NVF79" s="883"/>
      <c r="NVG79" s="883"/>
      <c r="NVH79" s="883"/>
      <c r="NVI79" s="883"/>
      <c r="NVJ79" s="883"/>
      <c r="NVK79" s="883"/>
      <c r="NVL79" s="883"/>
      <c r="NVM79" s="883"/>
      <c r="NVN79" s="883"/>
      <c r="NVO79" s="883"/>
      <c r="NVP79" s="883"/>
      <c r="NVQ79" s="883"/>
      <c r="NVR79" s="883"/>
      <c r="NVS79" s="883"/>
      <c r="NVT79" s="883"/>
      <c r="NVU79" s="883"/>
      <c r="NVV79" s="883"/>
      <c r="NVW79" s="883"/>
      <c r="NVX79" s="883"/>
      <c r="NVY79" s="883"/>
      <c r="NVZ79" s="883"/>
      <c r="NWA79" s="883"/>
      <c r="NWB79" s="883"/>
      <c r="NWC79" s="883"/>
      <c r="NWD79" s="883"/>
      <c r="NWE79" s="883"/>
      <c r="NWF79" s="883"/>
      <c r="NWG79" s="883"/>
      <c r="NWH79" s="883"/>
      <c r="NWI79" s="883"/>
      <c r="NWJ79" s="883"/>
      <c r="NWK79" s="883"/>
      <c r="NWL79" s="883"/>
      <c r="NWM79" s="883"/>
      <c r="NWN79" s="883"/>
      <c r="NWO79" s="883"/>
      <c r="NWP79" s="883"/>
      <c r="NWQ79" s="883"/>
      <c r="NWR79" s="883"/>
      <c r="NWS79" s="883"/>
      <c r="NWT79" s="883"/>
      <c r="NWU79" s="883"/>
      <c r="NWV79" s="883"/>
      <c r="NWW79" s="883"/>
      <c r="NWX79" s="883"/>
      <c r="NWY79" s="883"/>
      <c r="NWZ79" s="883"/>
      <c r="NXA79" s="883"/>
      <c r="NXB79" s="883"/>
      <c r="NXC79" s="883"/>
      <c r="NXD79" s="883"/>
      <c r="NXE79" s="883"/>
      <c r="NXF79" s="883"/>
      <c r="NXG79" s="883"/>
      <c r="NXH79" s="883"/>
      <c r="NXI79" s="883"/>
      <c r="NXJ79" s="883"/>
      <c r="NXK79" s="883"/>
      <c r="NXL79" s="883"/>
      <c r="NXM79" s="883"/>
      <c r="NXN79" s="883"/>
      <c r="NXO79" s="883"/>
      <c r="NXP79" s="883"/>
      <c r="NXQ79" s="883"/>
      <c r="NXR79" s="883"/>
      <c r="NXS79" s="883"/>
      <c r="NXT79" s="883"/>
      <c r="NXU79" s="883"/>
      <c r="NXV79" s="883"/>
      <c r="NXW79" s="883"/>
      <c r="NXX79" s="883"/>
      <c r="NXY79" s="883"/>
      <c r="NXZ79" s="883"/>
      <c r="NYA79" s="883"/>
      <c r="NYB79" s="883"/>
      <c r="NYC79" s="883"/>
      <c r="NYD79" s="883"/>
      <c r="NYE79" s="883"/>
      <c r="NYF79" s="883"/>
      <c r="NYG79" s="883"/>
      <c r="NYH79" s="883"/>
      <c r="NYI79" s="883"/>
      <c r="NYJ79" s="883"/>
      <c r="NYK79" s="883"/>
      <c r="NYL79" s="883"/>
      <c r="NYM79" s="883"/>
      <c r="NYN79" s="883"/>
      <c r="NYO79" s="883"/>
      <c r="NYP79" s="883"/>
      <c r="NYQ79" s="883"/>
      <c r="NYR79" s="883"/>
      <c r="NYS79" s="883"/>
      <c r="NYT79" s="883"/>
      <c r="NYU79" s="883"/>
      <c r="NYV79" s="883"/>
      <c r="NYW79" s="883"/>
      <c r="NYX79" s="883"/>
      <c r="NYY79" s="883"/>
      <c r="NYZ79" s="883"/>
      <c r="NZA79" s="883"/>
      <c r="NZB79" s="883"/>
      <c r="NZC79" s="883"/>
      <c r="NZD79" s="883"/>
      <c r="NZE79" s="883"/>
      <c r="NZF79" s="883"/>
      <c r="NZG79" s="883"/>
      <c r="NZH79" s="883"/>
      <c r="NZI79" s="883"/>
      <c r="NZJ79" s="883"/>
      <c r="NZK79" s="883"/>
      <c r="NZL79" s="883"/>
      <c r="NZM79" s="883"/>
      <c r="NZN79" s="883"/>
      <c r="NZO79" s="883"/>
      <c r="NZP79" s="883"/>
      <c r="NZQ79" s="883"/>
      <c r="NZR79" s="883"/>
      <c r="NZS79" s="883"/>
      <c r="NZT79" s="883"/>
      <c r="NZU79" s="883"/>
      <c r="NZV79" s="883"/>
      <c r="NZW79" s="883"/>
      <c r="NZX79" s="883"/>
      <c r="NZY79" s="883"/>
      <c r="NZZ79" s="883"/>
      <c r="OAA79" s="883"/>
      <c r="OAB79" s="883"/>
      <c r="OAC79" s="883"/>
      <c r="OAD79" s="883"/>
      <c r="OAE79" s="883"/>
      <c r="OAF79" s="883"/>
      <c r="OAG79" s="883"/>
      <c r="OAH79" s="883"/>
      <c r="OAI79" s="883"/>
      <c r="OAJ79" s="883"/>
      <c r="OAK79" s="883"/>
      <c r="OAL79" s="883"/>
      <c r="OAM79" s="883"/>
      <c r="OAN79" s="883"/>
      <c r="OAO79" s="883"/>
      <c r="OAP79" s="883"/>
      <c r="OAQ79" s="883"/>
      <c r="OAR79" s="883"/>
      <c r="OAS79" s="883"/>
      <c r="OAT79" s="883"/>
      <c r="OAU79" s="883"/>
      <c r="OAV79" s="883"/>
      <c r="OAW79" s="883"/>
      <c r="OAX79" s="883"/>
      <c r="OAY79" s="883"/>
      <c r="OAZ79" s="883"/>
      <c r="OBA79" s="883"/>
      <c r="OBB79" s="883"/>
      <c r="OBC79" s="883"/>
      <c r="OBD79" s="883"/>
      <c r="OBE79" s="883"/>
      <c r="OBF79" s="883"/>
      <c r="OBG79" s="883"/>
      <c r="OBH79" s="883"/>
      <c r="OBI79" s="883"/>
      <c r="OBJ79" s="883"/>
      <c r="OBK79" s="883"/>
      <c r="OBL79" s="883"/>
      <c r="OBM79" s="883"/>
      <c r="OBN79" s="883"/>
      <c r="OBO79" s="883"/>
      <c r="OBP79" s="883"/>
      <c r="OBQ79" s="883"/>
      <c r="OBR79" s="883"/>
      <c r="OBS79" s="883"/>
      <c r="OBT79" s="883"/>
      <c r="OBU79" s="883"/>
      <c r="OBV79" s="883"/>
      <c r="OBW79" s="883"/>
      <c r="OBX79" s="883"/>
      <c r="OBY79" s="883"/>
      <c r="OBZ79" s="883"/>
      <c r="OCA79" s="883"/>
      <c r="OCB79" s="883"/>
      <c r="OCC79" s="883"/>
      <c r="OCD79" s="883"/>
      <c r="OCE79" s="883"/>
      <c r="OCF79" s="883"/>
      <c r="OCG79" s="883"/>
      <c r="OCH79" s="883"/>
      <c r="OCI79" s="883"/>
      <c r="OCJ79" s="883"/>
      <c r="OCK79" s="883"/>
      <c r="OCL79" s="883"/>
      <c r="OCM79" s="883"/>
      <c r="OCN79" s="883"/>
      <c r="OCO79" s="883"/>
      <c r="OCP79" s="883"/>
      <c r="OCQ79" s="883"/>
      <c r="OCR79" s="883"/>
      <c r="OCS79" s="883"/>
      <c r="OCT79" s="883"/>
      <c r="OCU79" s="883"/>
      <c r="OCV79" s="883"/>
      <c r="OCW79" s="883"/>
      <c r="OCX79" s="883"/>
      <c r="OCY79" s="883"/>
      <c r="OCZ79" s="883"/>
      <c r="ODA79" s="883"/>
      <c r="ODB79" s="883"/>
      <c r="ODC79" s="883"/>
      <c r="ODD79" s="883"/>
      <c r="ODE79" s="883"/>
      <c r="ODF79" s="883"/>
      <c r="ODG79" s="883"/>
      <c r="ODH79" s="883"/>
      <c r="ODI79" s="883"/>
      <c r="ODJ79" s="883"/>
      <c r="ODK79" s="883"/>
      <c r="ODL79" s="883"/>
      <c r="ODM79" s="883"/>
      <c r="ODN79" s="883"/>
      <c r="ODO79" s="883"/>
      <c r="ODP79" s="883"/>
      <c r="ODQ79" s="883"/>
      <c r="ODR79" s="883"/>
      <c r="ODS79" s="883"/>
      <c r="ODT79" s="883"/>
      <c r="ODU79" s="883"/>
      <c r="ODV79" s="883"/>
      <c r="ODW79" s="883"/>
      <c r="ODX79" s="883"/>
      <c r="ODY79" s="883"/>
      <c r="ODZ79" s="883"/>
      <c r="OEA79" s="883"/>
      <c r="OEB79" s="883"/>
      <c r="OEC79" s="883"/>
      <c r="OED79" s="883"/>
      <c r="OEE79" s="883"/>
      <c r="OEF79" s="883"/>
      <c r="OEG79" s="883"/>
      <c r="OEH79" s="883"/>
      <c r="OEI79" s="883"/>
      <c r="OEJ79" s="883"/>
      <c r="OEK79" s="883"/>
      <c r="OEL79" s="883"/>
      <c r="OEM79" s="883"/>
      <c r="OEN79" s="883"/>
      <c r="OEO79" s="883"/>
      <c r="OEP79" s="883"/>
      <c r="OEQ79" s="883"/>
      <c r="OER79" s="883"/>
      <c r="OES79" s="883"/>
      <c r="OET79" s="883"/>
      <c r="OEU79" s="883"/>
      <c r="OEV79" s="883"/>
      <c r="OEW79" s="883"/>
      <c r="OEX79" s="883"/>
      <c r="OEY79" s="883"/>
      <c r="OEZ79" s="883"/>
      <c r="OFA79" s="883"/>
      <c r="OFB79" s="883"/>
      <c r="OFC79" s="883"/>
      <c r="OFD79" s="883"/>
      <c r="OFE79" s="883"/>
      <c r="OFF79" s="883"/>
      <c r="OFG79" s="883"/>
      <c r="OFH79" s="883"/>
      <c r="OFI79" s="883"/>
      <c r="OFJ79" s="883"/>
      <c r="OFK79" s="883"/>
      <c r="OFL79" s="883"/>
      <c r="OFM79" s="883"/>
      <c r="OFN79" s="883"/>
      <c r="OFO79" s="883"/>
      <c r="OFP79" s="883"/>
      <c r="OFQ79" s="883"/>
      <c r="OFR79" s="883"/>
      <c r="OFS79" s="883"/>
      <c r="OFT79" s="883"/>
      <c r="OFU79" s="883"/>
      <c r="OFV79" s="883"/>
      <c r="OFW79" s="883"/>
      <c r="OFX79" s="883"/>
      <c r="OFY79" s="883"/>
      <c r="OFZ79" s="883"/>
      <c r="OGA79" s="883"/>
      <c r="OGB79" s="883"/>
      <c r="OGC79" s="883"/>
      <c r="OGD79" s="883"/>
      <c r="OGE79" s="883"/>
      <c r="OGF79" s="883"/>
      <c r="OGG79" s="883"/>
      <c r="OGH79" s="883"/>
      <c r="OGI79" s="883"/>
      <c r="OGJ79" s="883"/>
      <c r="OGK79" s="883"/>
      <c r="OGL79" s="883"/>
      <c r="OGM79" s="883"/>
      <c r="OGN79" s="883"/>
      <c r="OGO79" s="883"/>
      <c r="OGP79" s="883"/>
      <c r="OGQ79" s="883"/>
      <c r="OGR79" s="883"/>
      <c r="OGS79" s="883"/>
      <c r="OGT79" s="883"/>
      <c r="OGU79" s="883"/>
      <c r="OGV79" s="883"/>
      <c r="OGW79" s="883"/>
      <c r="OGX79" s="883"/>
      <c r="OGY79" s="883"/>
      <c r="OGZ79" s="883"/>
      <c r="OHA79" s="883"/>
      <c r="OHB79" s="883"/>
      <c r="OHC79" s="883"/>
      <c r="OHD79" s="883"/>
      <c r="OHE79" s="883"/>
      <c r="OHF79" s="883"/>
      <c r="OHG79" s="883"/>
      <c r="OHH79" s="883"/>
      <c r="OHI79" s="883"/>
      <c r="OHJ79" s="883"/>
      <c r="OHK79" s="883"/>
      <c r="OHL79" s="883"/>
      <c r="OHM79" s="883"/>
      <c r="OHN79" s="883"/>
      <c r="OHO79" s="883"/>
      <c r="OHP79" s="883"/>
      <c r="OHQ79" s="883"/>
      <c r="OHR79" s="883"/>
      <c r="OHS79" s="883"/>
      <c r="OHT79" s="883"/>
      <c r="OHU79" s="883"/>
      <c r="OHV79" s="883"/>
      <c r="OHW79" s="883"/>
      <c r="OHX79" s="883"/>
      <c r="OHY79" s="883"/>
      <c r="OHZ79" s="883"/>
      <c r="OIA79" s="883"/>
      <c r="OIB79" s="883"/>
      <c r="OIC79" s="883"/>
      <c r="OID79" s="883"/>
      <c r="OIE79" s="883"/>
      <c r="OIF79" s="883"/>
      <c r="OIG79" s="883"/>
      <c r="OIH79" s="883"/>
      <c r="OII79" s="883"/>
      <c r="OIJ79" s="883"/>
      <c r="OIK79" s="883"/>
      <c r="OIL79" s="883"/>
      <c r="OIM79" s="883"/>
      <c r="OIN79" s="883"/>
      <c r="OIO79" s="883"/>
      <c r="OIP79" s="883"/>
      <c r="OIQ79" s="883"/>
      <c r="OIR79" s="883"/>
      <c r="OIS79" s="883"/>
      <c r="OIT79" s="883"/>
      <c r="OIU79" s="883"/>
      <c r="OIV79" s="883"/>
      <c r="OIW79" s="883"/>
      <c r="OIX79" s="883"/>
      <c r="OIY79" s="883"/>
      <c r="OIZ79" s="883"/>
      <c r="OJA79" s="883"/>
      <c r="OJB79" s="883"/>
      <c r="OJC79" s="883"/>
      <c r="OJD79" s="883"/>
      <c r="OJE79" s="883"/>
      <c r="OJF79" s="883"/>
      <c r="OJG79" s="883"/>
      <c r="OJH79" s="883"/>
      <c r="OJI79" s="883"/>
      <c r="OJJ79" s="883"/>
      <c r="OJK79" s="883"/>
      <c r="OJL79" s="883"/>
      <c r="OJM79" s="883"/>
      <c r="OJN79" s="883"/>
      <c r="OJO79" s="883"/>
      <c r="OJP79" s="883"/>
      <c r="OJQ79" s="883"/>
      <c r="OJR79" s="883"/>
      <c r="OJS79" s="883"/>
      <c r="OJT79" s="883"/>
      <c r="OJU79" s="883"/>
      <c r="OJV79" s="883"/>
      <c r="OJW79" s="883"/>
      <c r="OJX79" s="883"/>
      <c r="OJY79" s="883"/>
      <c r="OJZ79" s="883"/>
      <c r="OKA79" s="883"/>
      <c r="OKB79" s="883"/>
      <c r="OKC79" s="883"/>
      <c r="OKD79" s="883"/>
      <c r="OKE79" s="883"/>
      <c r="OKF79" s="883"/>
      <c r="OKG79" s="883"/>
      <c r="OKH79" s="883"/>
      <c r="OKI79" s="883"/>
      <c r="OKJ79" s="883"/>
      <c r="OKK79" s="883"/>
      <c r="OKL79" s="883"/>
      <c r="OKM79" s="883"/>
      <c r="OKN79" s="883"/>
      <c r="OKO79" s="883"/>
      <c r="OKP79" s="883"/>
      <c r="OKQ79" s="883"/>
      <c r="OKR79" s="883"/>
      <c r="OKS79" s="883"/>
      <c r="OKT79" s="883"/>
      <c r="OKU79" s="883"/>
      <c r="OKV79" s="883"/>
      <c r="OKW79" s="883"/>
      <c r="OKX79" s="883"/>
      <c r="OKY79" s="883"/>
      <c r="OKZ79" s="883"/>
      <c r="OLA79" s="883"/>
      <c r="OLB79" s="883"/>
      <c r="OLC79" s="883"/>
      <c r="OLD79" s="883"/>
      <c r="OLE79" s="883"/>
      <c r="OLF79" s="883"/>
      <c r="OLG79" s="883"/>
      <c r="OLH79" s="883"/>
      <c r="OLI79" s="883"/>
      <c r="OLJ79" s="883"/>
      <c r="OLK79" s="883"/>
      <c r="OLL79" s="883"/>
      <c r="OLM79" s="883"/>
      <c r="OLN79" s="883"/>
      <c r="OLO79" s="883"/>
      <c r="OLP79" s="883"/>
      <c r="OLQ79" s="883"/>
      <c r="OLR79" s="883"/>
      <c r="OLS79" s="883"/>
      <c r="OLT79" s="883"/>
      <c r="OLU79" s="883"/>
      <c r="OLV79" s="883"/>
      <c r="OLW79" s="883"/>
      <c r="OLX79" s="883"/>
      <c r="OLY79" s="883"/>
      <c r="OLZ79" s="883"/>
      <c r="OMA79" s="883"/>
      <c r="OMB79" s="883"/>
      <c r="OMC79" s="883"/>
      <c r="OMD79" s="883"/>
      <c r="OME79" s="883"/>
      <c r="OMF79" s="883"/>
      <c r="OMG79" s="883"/>
      <c r="OMH79" s="883"/>
      <c r="OMI79" s="883"/>
      <c r="OMJ79" s="883"/>
      <c r="OMK79" s="883"/>
      <c r="OML79" s="883"/>
      <c r="OMM79" s="883"/>
      <c r="OMN79" s="883"/>
      <c r="OMO79" s="883"/>
      <c r="OMP79" s="883"/>
      <c r="OMQ79" s="883"/>
      <c r="OMR79" s="883"/>
      <c r="OMS79" s="883"/>
      <c r="OMT79" s="883"/>
      <c r="OMU79" s="883"/>
      <c r="OMV79" s="883"/>
      <c r="OMW79" s="883"/>
      <c r="OMX79" s="883"/>
      <c r="OMY79" s="883"/>
      <c r="OMZ79" s="883"/>
      <c r="ONA79" s="883"/>
      <c r="ONB79" s="883"/>
      <c r="ONC79" s="883"/>
      <c r="OND79" s="883"/>
      <c r="ONE79" s="883"/>
      <c r="ONF79" s="883"/>
      <c r="ONG79" s="883"/>
      <c r="ONH79" s="883"/>
      <c r="ONI79" s="883"/>
      <c r="ONJ79" s="883"/>
      <c r="ONK79" s="883"/>
      <c r="ONL79" s="883"/>
      <c r="ONM79" s="883"/>
      <c r="ONN79" s="883"/>
      <c r="ONO79" s="883"/>
      <c r="ONP79" s="883"/>
      <c r="ONQ79" s="883"/>
      <c r="ONR79" s="883"/>
      <c r="ONS79" s="883"/>
      <c r="ONT79" s="883"/>
      <c r="ONU79" s="883"/>
      <c r="ONV79" s="883"/>
      <c r="ONW79" s="883"/>
      <c r="ONX79" s="883"/>
      <c r="ONY79" s="883"/>
      <c r="ONZ79" s="883"/>
      <c r="OOA79" s="883"/>
      <c r="OOB79" s="883"/>
      <c r="OOC79" s="883"/>
      <c r="OOD79" s="883"/>
      <c r="OOE79" s="883"/>
      <c r="OOF79" s="883"/>
      <c r="OOG79" s="883"/>
      <c r="OOH79" s="883"/>
      <c r="OOI79" s="883"/>
      <c r="OOJ79" s="883"/>
      <c r="OOK79" s="883"/>
      <c r="OOL79" s="883"/>
      <c r="OOM79" s="883"/>
      <c r="OON79" s="883"/>
      <c r="OOO79" s="883"/>
      <c r="OOP79" s="883"/>
      <c r="OOQ79" s="883"/>
      <c r="OOR79" s="883"/>
      <c r="OOS79" s="883"/>
      <c r="OOT79" s="883"/>
      <c r="OOU79" s="883"/>
      <c r="OOV79" s="883"/>
      <c r="OOW79" s="883"/>
      <c r="OOX79" s="883"/>
      <c r="OOY79" s="883"/>
      <c r="OOZ79" s="883"/>
      <c r="OPA79" s="883"/>
      <c r="OPB79" s="883"/>
      <c r="OPC79" s="883"/>
      <c r="OPD79" s="883"/>
      <c r="OPE79" s="883"/>
      <c r="OPF79" s="883"/>
      <c r="OPG79" s="883"/>
      <c r="OPH79" s="883"/>
      <c r="OPI79" s="883"/>
      <c r="OPJ79" s="883"/>
      <c r="OPK79" s="883"/>
      <c r="OPL79" s="883"/>
      <c r="OPM79" s="883"/>
      <c r="OPN79" s="883"/>
      <c r="OPO79" s="883"/>
      <c r="OPP79" s="883"/>
      <c r="OPQ79" s="883"/>
      <c r="OPR79" s="883"/>
      <c r="OPS79" s="883"/>
      <c r="OPT79" s="883"/>
      <c r="OPU79" s="883"/>
      <c r="OPV79" s="883"/>
      <c r="OPW79" s="883"/>
      <c r="OPX79" s="883"/>
      <c r="OPY79" s="883"/>
      <c r="OPZ79" s="883"/>
      <c r="OQA79" s="883"/>
      <c r="OQB79" s="883"/>
      <c r="OQC79" s="883"/>
      <c r="OQD79" s="883"/>
      <c r="OQE79" s="883"/>
      <c r="OQF79" s="883"/>
      <c r="OQG79" s="883"/>
      <c r="OQH79" s="883"/>
      <c r="OQI79" s="883"/>
      <c r="OQJ79" s="883"/>
      <c r="OQK79" s="883"/>
      <c r="OQL79" s="883"/>
      <c r="OQM79" s="883"/>
      <c r="OQN79" s="883"/>
      <c r="OQO79" s="883"/>
      <c r="OQP79" s="883"/>
      <c r="OQQ79" s="883"/>
      <c r="OQR79" s="883"/>
      <c r="OQS79" s="883"/>
      <c r="OQT79" s="883"/>
      <c r="OQU79" s="883"/>
      <c r="OQV79" s="883"/>
      <c r="OQW79" s="883"/>
      <c r="OQX79" s="883"/>
      <c r="OQY79" s="883"/>
      <c r="OQZ79" s="883"/>
      <c r="ORA79" s="883"/>
      <c r="ORB79" s="883"/>
      <c r="ORC79" s="883"/>
      <c r="ORD79" s="883"/>
      <c r="ORE79" s="883"/>
      <c r="ORF79" s="883"/>
      <c r="ORG79" s="883"/>
      <c r="ORH79" s="883"/>
      <c r="ORI79" s="883"/>
      <c r="ORJ79" s="883"/>
      <c r="ORK79" s="883"/>
      <c r="ORL79" s="883"/>
      <c r="ORM79" s="883"/>
      <c r="ORN79" s="883"/>
      <c r="ORO79" s="883"/>
      <c r="ORP79" s="883"/>
      <c r="ORQ79" s="883"/>
      <c r="ORR79" s="883"/>
      <c r="ORS79" s="883"/>
      <c r="ORT79" s="883"/>
      <c r="ORU79" s="883"/>
      <c r="ORV79" s="883"/>
      <c r="ORW79" s="883"/>
      <c r="ORX79" s="883"/>
      <c r="ORY79" s="883"/>
      <c r="ORZ79" s="883"/>
      <c r="OSA79" s="883"/>
      <c r="OSB79" s="883"/>
      <c r="OSC79" s="883"/>
      <c r="OSD79" s="883"/>
      <c r="OSE79" s="883"/>
      <c r="OSF79" s="883"/>
      <c r="OSG79" s="883"/>
      <c r="OSH79" s="883"/>
      <c r="OSI79" s="883"/>
      <c r="OSJ79" s="883"/>
      <c r="OSK79" s="883"/>
      <c r="OSL79" s="883"/>
      <c r="OSM79" s="883"/>
      <c r="OSN79" s="883"/>
      <c r="OSO79" s="883"/>
      <c r="OSP79" s="883"/>
      <c r="OSQ79" s="883"/>
      <c r="OSR79" s="883"/>
      <c r="OSS79" s="883"/>
      <c r="OST79" s="883"/>
      <c r="OSU79" s="883"/>
      <c r="OSV79" s="883"/>
      <c r="OSW79" s="883"/>
      <c r="OSX79" s="883"/>
      <c r="OSY79" s="883"/>
      <c r="OSZ79" s="883"/>
      <c r="OTA79" s="883"/>
      <c r="OTB79" s="883"/>
      <c r="OTC79" s="883"/>
      <c r="OTD79" s="883"/>
      <c r="OTE79" s="883"/>
      <c r="OTF79" s="883"/>
      <c r="OTG79" s="883"/>
      <c r="OTH79" s="883"/>
      <c r="OTI79" s="883"/>
      <c r="OTJ79" s="883"/>
      <c r="OTK79" s="883"/>
      <c r="OTL79" s="883"/>
      <c r="OTM79" s="883"/>
      <c r="OTN79" s="883"/>
      <c r="OTO79" s="883"/>
      <c r="OTP79" s="883"/>
      <c r="OTQ79" s="883"/>
      <c r="OTR79" s="883"/>
      <c r="OTS79" s="883"/>
      <c r="OTT79" s="883"/>
      <c r="OTU79" s="883"/>
      <c r="OTV79" s="883"/>
      <c r="OTW79" s="883"/>
      <c r="OTX79" s="883"/>
      <c r="OTY79" s="883"/>
      <c r="OTZ79" s="883"/>
      <c r="OUA79" s="883"/>
      <c r="OUB79" s="883"/>
      <c r="OUC79" s="883"/>
      <c r="OUD79" s="883"/>
      <c r="OUE79" s="883"/>
      <c r="OUF79" s="883"/>
      <c r="OUG79" s="883"/>
      <c r="OUH79" s="883"/>
      <c r="OUI79" s="883"/>
      <c r="OUJ79" s="883"/>
      <c r="OUK79" s="883"/>
      <c r="OUL79" s="883"/>
      <c r="OUM79" s="883"/>
      <c r="OUN79" s="883"/>
      <c r="OUO79" s="883"/>
      <c r="OUP79" s="883"/>
      <c r="OUQ79" s="883"/>
      <c r="OUR79" s="883"/>
      <c r="OUS79" s="883"/>
      <c r="OUT79" s="883"/>
      <c r="OUU79" s="883"/>
      <c r="OUV79" s="883"/>
      <c r="OUW79" s="883"/>
      <c r="OUX79" s="883"/>
      <c r="OUY79" s="883"/>
      <c r="OUZ79" s="883"/>
      <c r="OVA79" s="883"/>
      <c r="OVB79" s="883"/>
      <c r="OVC79" s="883"/>
      <c r="OVD79" s="883"/>
      <c r="OVE79" s="883"/>
      <c r="OVF79" s="883"/>
      <c r="OVG79" s="883"/>
      <c r="OVH79" s="883"/>
      <c r="OVI79" s="883"/>
      <c r="OVJ79" s="883"/>
      <c r="OVK79" s="883"/>
      <c r="OVL79" s="883"/>
      <c r="OVM79" s="883"/>
      <c r="OVN79" s="883"/>
      <c r="OVO79" s="883"/>
      <c r="OVP79" s="883"/>
      <c r="OVQ79" s="883"/>
      <c r="OVR79" s="883"/>
      <c r="OVS79" s="883"/>
      <c r="OVT79" s="883"/>
      <c r="OVU79" s="883"/>
      <c r="OVV79" s="883"/>
      <c r="OVW79" s="883"/>
      <c r="OVX79" s="883"/>
      <c r="OVY79" s="883"/>
      <c r="OVZ79" s="883"/>
      <c r="OWA79" s="883"/>
      <c r="OWB79" s="883"/>
      <c r="OWC79" s="883"/>
      <c r="OWD79" s="883"/>
      <c r="OWE79" s="883"/>
      <c r="OWF79" s="883"/>
      <c r="OWG79" s="883"/>
      <c r="OWH79" s="883"/>
      <c r="OWI79" s="883"/>
      <c r="OWJ79" s="883"/>
      <c r="OWK79" s="883"/>
      <c r="OWL79" s="883"/>
      <c r="OWM79" s="883"/>
      <c r="OWN79" s="883"/>
      <c r="OWO79" s="883"/>
      <c r="OWP79" s="883"/>
      <c r="OWQ79" s="883"/>
      <c r="OWR79" s="883"/>
      <c r="OWS79" s="883"/>
      <c r="OWT79" s="883"/>
      <c r="OWU79" s="883"/>
      <c r="OWV79" s="883"/>
      <c r="OWW79" s="883"/>
      <c r="OWX79" s="883"/>
      <c r="OWY79" s="883"/>
      <c r="OWZ79" s="883"/>
      <c r="OXA79" s="883"/>
      <c r="OXB79" s="883"/>
      <c r="OXC79" s="883"/>
      <c r="OXD79" s="883"/>
      <c r="OXE79" s="883"/>
      <c r="OXF79" s="883"/>
      <c r="OXG79" s="883"/>
      <c r="OXH79" s="883"/>
      <c r="OXI79" s="883"/>
      <c r="OXJ79" s="883"/>
      <c r="OXK79" s="883"/>
      <c r="OXL79" s="883"/>
      <c r="OXM79" s="883"/>
      <c r="OXN79" s="883"/>
      <c r="OXO79" s="883"/>
      <c r="OXP79" s="883"/>
      <c r="OXQ79" s="883"/>
      <c r="OXR79" s="883"/>
      <c r="OXS79" s="883"/>
      <c r="OXT79" s="883"/>
      <c r="OXU79" s="883"/>
      <c r="OXV79" s="883"/>
      <c r="OXW79" s="883"/>
      <c r="OXX79" s="883"/>
      <c r="OXY79" s="883"/>
      <c r="OXZ79" s="883"/>
      <c r="OYA79" s="883"/>
      <c r="OYB79" s="883"/>
      <c r="OYC79" s="883"/>
      <c r="OYD79" s="883"/>
      <c r="OYE79" s="883"/>
      <c r="OYF79" s="883"/>
      <c r="OYG79" s="883"/>
      <c r="OYH79" s="883"/>
      <c r="OYI79" s="883"/>
      <c r="OYJ79" s="883"/>
      <c r="OYK79" s="883"/>
      <c r="OYL79" s="883"/>
      <c r="OYM79" s="883"/>
      <c r="OYN79" s="883"/>
      <c r="OYO79" s="883"/>
      <c r="OYP79" s="883"/>
      <c r="OYQ79" s="883"/>
      <c r="OYR79" s="883"/>
      <c r="OYS79" s="883"/>
      <c r="OYT79" s="883"/>
      <c r="OYU79" s="883"/>
      <c r="OYV79" s="883"/>
      <c r="OYW79" s="883"/>
      <c r="OYX79" s="883"/>
      <c r="OYY79" s="883"/>
      <c r="OYZ79" s="883"/>
      <c r="OZA79" s="883"/>
      <c r="OZB79" s="883"/>
      <c r="OZC79" s="883"/>
      <c r="OZD79" s="883"/>
      <c r="OZE79" s="883"/>
      <c r="OZF79" s="883"/>
      <c r="OZG79" s="883"/>
      <c r="OZH79" s="883"/>
      <c r="OZI79" s="883"/>
      <c r="OZJ79" s="883"/>
      <c r="OZK79" s="883"/>
      <c r="OZL79" s="883"/>
      <c r="OZM79" s="883"/>
      <c r="OZN79" s="883"/>
      <c r="OZO79" s="883"/>
      <c r="OZP79" s="883"/>
      <c r="OZQ79" s="883"/>
      <c r="OZR79" s="883"/>
      <c r="OZS79" s="883"/>
      <c r="OZT79" s="883"/>
      <c r="OZU79" s="883"/>
      <c r="OZV79" s="883"/>
      <c r="OZW79" s="883"/>
      <c r="OZX79" s="883"/>
      <c r="OZY79" s="883"/>
      <c r="OZZ79" s="883"/>
      <c r="PAA79" s="883"/>
      <c r="PAB79" s="883"/>
      <c r="PAC79" s="883"/>
      <c r="PAD79" s="883"/>
      <c r="PAE79" s="883"/>
      <c r="PAF79" s="883"/>
      <c r="PAG79" s="883"/>
      <c r="PAH79" s="883"/>
      <c r="PAI79" s="883"/>
      <c r="PAJ79" s="883"/>
      <c r="PAK79" s="883"/>
      <c r="PAL79" s="883"/>
      <c r="PAM79" s="883"/>
      <c r="PAN79" s="883"/>
      <c r="PAO79" s="883"/>
      <c r="PAP79" s="883"/>
      <c r="PAQ79" s="883"/>
      <c r="PAR79" s="883"/>
      <c r="PAS79" s="883"/>
      <c r="PAT79" s="883"/>
      <c r="PAU79" s="883"/>
      <c r="PAV79" s="883"/>
      <c r="PAW79" s="883"/>
      <c r="PAX79" s="883"/>
      <c r="PAY79" s="883"/>
      <c r="PAZ79" s="883"/>
      <c r="PBA79" s="883"/>
      <c r="PBB79" s="883"/>
      <c r="PBC79" s="883"/>
      <c r="PBD79" s="883"/>
      <c r="PBE79" s="883"/>
      <c r="PBF79" s="883"/>
      <c r="PBG79" s="883"/>
      <c r="PBH79" s="883"/>
      <c r="PBI79" s="883"/>
      <c r="PBJ79" s="883"/>
      <c r="PBK79" s="883"/>
      <c r="PBL79" s="883"/>
      <c r="PBM79" s="883"/>
      <c r="PBN79" s="883"/>
      <c r="PBO79" s="883"/>
      <c r="PBP79" s="883"/>
      <c r="PBQ79" s="883"/>
      <c r="PBR79" s="883"/>
      <c r="PBS79" s="883"/>
      <c r="PBT79" s="883"/>
      <c r="PBU79" s="883"/>
      <c r="PBV79" s="883"/>
      <c r="PBW79" s="883"/>
      <c r="PBX79" s="883"/>
      <c r="PBY79" s="883"/>
      <c r="PBZ79" s="883"/>
      <c r="PCA79" s="883"/>
      <c r="PCB79" s="883"/>
      <c r="PCC79" s="883"/>
      <c r="PCD79" s="883"/>
      <c r="PCE79" s="883"/>
      <c r="PCF79" s="883"/>
      <c r="PCG79" s="883"/>
      <c r="PCH79" s="883"/>
      <c r="PCI79" s="883"/>
      <c r="PCJ79" s="883"/>
      <c r="PCK79" s="883"/>
      <c r="PCL79" s="883"/>
      <c r="PCM79" s="883"/>
      <c r="PCN79" s="883"/>
      <c r="PCO79" s="883"/>
      <c r="PCP79" s="883"/>
      <c r="PCQ79" s="883"/>
      <c r="PCR79" s="883"/>
      <c r="PCS79" s="883"/>
      <c r="PCT79" s="883"/>
      <c r="PCU79" s="883"/>
      <c r="PCV79" s="883"/>
      <c r="PCW79" s="883"/>
      <c r="PCX79" s="883"/>
      <c r="PCY79" s="883"/>
      <c r="PCZ79" s="883"/>
      <c r="PDA79" s="883"/>
      <c r="PDB79" s="883"/>
      <c r="PDC79" s="883"/>
      <c r="PDD79" s="883"/>
      <c r="PDE79" s="883"/>
      <c r="PDF79" s="883"/>
      <c r="PDG79" s="883"/>
      <c r="PDH79" s="883"/>
      <c r="PDI79" s="883"/>
      <c r="PDJ79" s="883"/>
      <c r="PDK79" s="883"/>
      <c r="PDL79" s="883"/>
      <c r="PDM79" s="883"/>
      <c r="PDN79" s="883"/>
      <c r="PDO79" s="883"/>
      <c r="PDP79" s="883"/>
      <c r="PDQ79" s="883"/>
      <c r="PDR79" s="883"/>
      <c r="PDS79" s="883"/>
      <c r="PDT79" s="883"/>
      <c r="PDU79" s="883"/>
      <c r="PDV79" s="883"/>
      <c r="PDW79" s="883"/>
      <c r="PDX79" s="883"/>
      <c r="PDY79" s="883"/>
      <c r="PDZ79" s="883"/>
      <c r="PEA79" s="883"/>
      <c r="PEB79" s="883"/>
      <c r="PEC79" s="883"/>
      <c r="PED79" s="883"/>
      <c r="PEE79" s="883"/>
      <c r="PEF79" s="883"/>
      <c r="PEG79" s="883"/>
      <c r="PEH79" s="883"/>
      <c r="PEI79" s="883"/>
      <c r="PEJ79" s="883"/>
      <c r="PEK79" s="883"/>
      <c r="PEL79" s="883"/>
      <c r="PEM79" s="883"/>
      <c r="PEN79" s="883"/>
      <c r="PEO79" s="883"/>
      <c r="PEP79" s="883"/>
      <c r="PEQ79" s="883"/>
      <c r="PER79" s="883"/>
      <c r="PES79" s="883"/>
      <c r="PET79" s="883"/>
      <c r="PEU79" s="883"/>
      <c r="PEV79" s="883"/>
      <c r="PEW79" s="883"/>
      <c r="PEX79" s="883"/>
      <c r="PEY79" s="883"/>
      <c r="PEZ79" s="883"/>
      <c r="PFA79" s="883"/>
      <c r="PFB79" s="883"/>
      <c r="PFC79" s="883"/>
      <c r="PFD79" s="883"/>
      <c r="PFE79" s="883"/>
      <c r="PFF79" s="883"/>
      <c r="PFG79" s="883"/>
      <c r="PFH79" s="883"/>
      <c r="PFI79" s="883"/>
      <c r="PFJ79" s="883"/>
      <c r="PFK79" s="883"/>
      <c r="PFL79" s="883"/>
      <c r="PFM79" s="883"/>
      <c r="PFN79" s="883"/>
      <c r="PFO79" s="883"/>
      <c r="PFP79" s="883"/>
      <c r="PFQ79" s="883"/>
      <c r="PFR79" s="883"/>
      <c r="PFS79" s="883"/>
      <c r="PFT79" s="883"/>
      <c r="PFU79" s="883"/>
      <c r="PFV79" s="883"/>
      <c r="PFW79" s="883"/>
      <c r="PFX79" s="883"/>
      <c r="PFY79" s="883"/>
      <c r="PFZ79" s="883"/>
      <c r="PGA79" s="883"/>
      <c r="PGB79" s="883"/>
      <c r="PGC79" s="883"/>
      <c r="PGD79" s="883"/>
      <c r="PGE79" s="883"/>
      <c r="PGF79" s="883"/>
      <c r="PGG79" s="883"/>
      <c r="PGH79" s="883"/>
      <c r="PGI79" s="883"/>
      <c r="PGJ79" s="883"/>
      <c r="PGK79" s="883"/>
      <c r="PGL79" s="883"/>
      <c r="PGM79" s="883"/>
      <c r="PGN79" s="883"/>
      <c r="PGO79" s="883"/>
      <c r="PGP79" s="883"/>
      <c r="PGQ79" s="883"/>
      <c r="PGR79" s="883"/>
      <c r="PGS79" s="883"/>
      <c r="PGT79" s="883"/>
      <c r="PGU79" s="883"/>
      <c r="PGV79" s="883"/>
      <c r="PGW79" s="883"/>
      <c r="PGX79" s="883"/>
      <c r="PGY79" s="883"/>
      <c r="PGZ79" s="883"/>
      <c r="PHA79" s="883"/>
      <c r="PHB79" s="883"/>
      <c r="PHC79" s="883"/>
      <c r="PHD79" s="883"/>
      <c r="PHE79" s="883"/>
      <c r="PHF79" s="883"/>
      <c r="PHG79" s="883"/>
      <c r="PHH79" s="883"/>
      <c r="PHI79" s="883"/>
      <c r="PHJ79" s="883"/>
      <c r="PHK79" s="883"/>
      <c r="PHL79" s="883"/>
      <c r="PHM79" s="883"/>
      <c r="PHN79" s="883"/>
      <c r="PHO79" s="883"/>
      <c r="PHP79" s="883"/>
      <c r="PHQ79" s="883"/>
      <c r="PHR79" s="883"/>
      <c r="PHS79" s="883"/>
      <c r="PHT79" s="883"/>
      <c r="PHU79" s="883"/>
      <c r="PHV79" s="883"/>
      <c r="PHW79" s="883"/>
      <c r="PHX79" s="883"/>
      <c r="PHY79" s="883"/>
      <c r="PHZ79" s="883"/>
      <c r="PIA79" s="883"/>
      <c r="PIB79" s="883"/>
      <c r="PIC79" s="883"/>
      <c r="PID79" s="883"/>
      <c r="PIE79" s="883"/>
      <c r="PIF79" s="883"/>
      <c r="PIG79" s="883"/>
      <c r="PIH79" s="883"/>
      <c r="PII79" s="883"/>
      <c r="PIJ79" s="883"/>
      <c r="PIK79" s="883"/>
      <c r="PIL79" s="883"/>
      <c r="PIM79" s="883"/>
      <c r="PIN79" s="883"/>
      <c r="PIO79" s="883"/>
      <c r="PIP79" s="883"/>
      <c r="PIQ79" s="883"/>
      <c r="PIR79" s="883"/>
      <c r="PIS79" s="883"/>
      <c r="PIT79" s="883"/>
      <c r="PIU79" s="883"/>
      <c r="PIV79" s="883"/>
      <c r="PIW79" s="883"/>
      <c r="PIX79" s="883"/>
      <c r="PIY79" s="883"/>
      <c r="PIZ79" s="883"/>
      <c r="PJA79" s="883"/>
      <c r="PJB79" s="883"/>
      <c r="PJC79" s="883"/>
      <c r="PJD79" s="883"/>
      <c r="PJE79" s="883"/>
      <c r="PJF79" s="883"/>
      <c r="PJG79" s="883"/>
      <c r="PJH79" s="883"/>
      <c r="PJI79" s="883"/>
      <c r="PJJ79" s="883"/>
      <c r="PJK79" s="883"/>
      <c r="PJL79" s="883"/>
      <c r="PJM79" s="883"/>
      <c r="PJN79" s="883"/>
      <c r="PJO79" s="883"/>
      <c r="PJP79" s="883"/>
      <c r="PJQ79" s="883"/>
      <c r="PJR79" s="883"/>
      <c r="PJS79" s="883"/>
      <c r="PJT79" s="883"/>
      <c r="PJU79" s="883"/>
      <c r="PJV79" s="883"/>
      <c r="PJW79" s="883"/>
      <c r="PJX79" s="883"/>
      <c r="PJY79" s="883"/>
      <c r="PJZ79" s="883"/>
      <c r="PKA79" s="883"/>
      <c r="PKB79" s="883"/>
      <c r="PKC79" s="883"/>
      <c r="PKD79" s="883"/>
      <c r="PKE79" s="883"/>
      <c r="PKF79" s="883"/>
      <c r="PKG79" s="883"/>
      <c r="PKH79" s="883"/>
      <c r="PKI79" s="883"/>
      <c r="PKJ79" s="883"/>
      <c r="PKK79" s="883"/>
      <c r="PKL79" s="883"/>
      <c r="PKM79" s="883"/>
      <c r="PKN79" s="883"/>
      <c r="PKO79" s="883"/>
      <c r="PKP79" s="883"/>
      <c r="PKQ79" s="883"/>
      <c r="PKR79" s="883"/>
      <c r="PKS79" s="883"/>
      <c r="PKT79" s="883"/>
      <c r="PKU79" s="883"/>
      <c r="PKV79" s="883"/>
      <c r="PKW79" s="883"/>
      <c r="PKX79" s="883"/>
      <c r="PKY79" s="883"/>
      <c r="PKZ79" s="883"/>
      <c r="PLA79" s="883"/>
      <c r="PLB79" s="883"/>
      <c r="PLC79" s="883"/>
      <c r="PLD79" s="883"/>
      <c r="PLE79" s="883"/>
      <c r="PLF79" s="883"/>
      <c r="PLG79" s="883"/>
      <c r="PLH79" s="883"/>
      <c r="PLI79" s="883"/>
      <c r="PLJ79" s="883"/>
      <c r="PLK79" s="883"/>
      <c r="PLL79" s="883"/>
      <c r="PLM79" s="883"/>
      <c r="PLN79" s="883"/>
      <c r="PLO79" s="883"/>
      <c r="PLP79" s="883"/>
      <c r="PLQ79" s="883"/>
      <c r="PLR79" s="883"/>
      <c r="PLS79" s="883"/>
      <c r="PLT79" s="883"/>
      <c r="PLU79" s="883"/>
      <c r="PLV79" s="883"/>
      <c r="PLW79" s="883"/>
      <c r="PLX79" s="883"/>
      <c r="PLY79" s="883"/>
      <c r="PLZ79" s="883"/>
      <c r="PMA79" s="883"/>
      <c r="PMB79" s="883"/>
      <c r="PMC79" s="883"/>
      <c r="PMD79" s="883"/>
      <c r="PME79" s="883"/>
      <c r="PMF79" s="883"/>
      <c r="PMG79" s="883"/>
      <c r="PMH79" s="883"/>
      <c r="PMI79" s="883"/>
      <c r="PMJ79" s="883"/>
      <c r="PMK79" s="883"/>
      <c r="PML79" s="883"/>
      <c r="PMM79" s="883"/>
      <c r="PMN79" s="883"/>
      <c r="PMO79" s="883"/>
      <c r="PMP79" s="883"/>
      <c r="PMQ79" s="883"/>
      <c r="PMR79" s="883"/>
      <c r="PMS79" s="883"/>
      <c r="PMT79" s="883"/>
      <c r="PMU79" s="883"/>
      <c r="PMV79" s="883"/>
      <c r="PMW79" s="883"/>
      <c r="PMX79" s="883"/>
      <c r="PMY79" s="883"/>
      <c r="PMZ79" s="883"/>
      <c r="PNA79" s="883"/>
      <c r="PNB79" s="883"/>
      <c r="PNC79" s="883"/>
      <c r="PND79" s="883"/>
      <c r="PNE79" s="883"/>
      <c r="PNF79" s="883"/>
      <c r="PNG79" s="883"/>
      <c r="PNH79" s="883"/>
      <c r="PNI79" s="883"/>
      <c r="PNJ79" s="883"/>
      <c r="PNK79" s="883"/>
      <c r="PNL79" s="883"/>
      <c r="PNM79" s="883"/>
      <c r="PNN79" s="883"/>
      <c r="PNO79" s="883"/>
      <c r="PNP79" s="883"/>
      <c r="PNQ79" s="883"/>
      <c r="PNR79" s="883"/>
      <c r="PNS79" s="883"/>
      <c r="PNT79" s="883"/>
      <c r="PNU79" s="883"/>
      <c r="PNV79" s="883"/>
      <c r="PNW79" s="883"/>
      <c r="PNX79" s="883"/>
      <c r="PNY79" s="883"/>
      <c r="PNZ79" s="883"/>
      <c r="POA79" s="883"/>
      <c r="POB79" s="883"/>
      <c r="POC79" s="883"/>
      <c r="POD79" s="883"/>
      <c r="POE79" s="883"/>
      <c r="POF79" s="883"/>
      <c r="POG79" s="883"/>
      <c r="POH79" s="883"/>
      <c r="POI79" s="883"/>
      <c r="POJ79" s="883"/>
      <c r="POK79" s="883"/>
      <c r="POL79" s="883"/>
      <c r="POM79" s="883"/>
      <c r="PON79" s="883"/>
      <c r="POO79" s="883"/>
      <c r="POP79" s="883"/>
      <c r="POQ79" s="883"/>
      <c r="POR79" s="883"/>
      <c r="POS79" s="883"/>
      <c r="POT79" s="883"/>
      <c r="POU79" s="883"/>
      <c r="POV79" s="883"/>
      <c r="POW79" s="883"/>
      <c r="POX79" s="883"/>
      <c r="POY79" s="883"/>
      <c r="POZ79" s="883"/>
      <c r="PPA79" s="883"/>
      <c r="PPB79" s="883"/>
      <c r="PPC79" s="883"/>
      <c r="PPD79" s="883"/>
      <c r="PPE79" s="883"/>
      <c r="PPF79" s="883"/>
      <c r="PPG79" s="883"/>
      <c r="PPH79" s="883"/>
      <c r="PPI79" s="883"/>
      <c r="PPJ79" s="883"/>
      <c r="PPK79" s="883"/>
      <c r="PPL79" s="883"/>
      <c r="PPM79" s="883"/>
      <c r="PPN79" s="883"/>
      <c r="PPO79" s="883"/>
      <c r="PPP79" s="883"/>
      <c r="PPQ79" s="883"/>
      <c r="PPR79" s="883"/>
      <c r="PPS79" s="883"/>
      <c r="PPT79" s="883"/>
      <c r="PPU79" s="883"/>
      <c r="PPV79" s="883"/>
      <c r="PPW79" s="883"/>
      <c r="PPX79" s="883"/>
      <c r="PPY79" s="883"/>
      <c r="PPZ79" s="883"/>
      <c r="PQA79" s="883"/>
      <c r="PQB79" s="883"/>
      <c r="PQC79" s="883"/>
      <c r="PQD79" s="883"/>
      <c r="PQE79" s="883"/>
      <c r="PQF79" s="883"/>
      <c r="PQG79" s="883"/>
      <c r="PQH79" s="883"/>
      <c r="PQI79" s="883"/>
      <c r="PQJ79" s="883"/>
      <c r="PQK79" s="883"/>
      <c r="PQL79" s="883"/>
      <c r="PQM79" s="883"/>
      <c r="PQN79" s="883"/>
      <c r="PQO79" s="883"/>
      <c r="PQP79" s="883"/>
      <c r="PQQ79" s="883"/>
      <c r="PQR79" s="883"/>
      <c r="PQS79" s="883"/>
      <c r="PQT79" s="883"/>
      <c r="PQU79" s="883"/>
      <c r="PQV79" s="883"/>
      <c r="PQW79" s="883"/>
      <c r="PQX79" s="883"/>
      <c r="PQY79" s="883"/>
      <c r="PQZ79" s="883"/>
      <c r="PRA79" s="883"/>
      <c r="PRB79" s="883"/>
      <c r="PRC79" s="883"/>
      <c r="PRD79" s="883"/>
      <c r="PRE79" s="883"/>
      <c r="PRF79" s="883"/>
      <c r="PRG79" s="883"/>
      <c r="PRH79" s="883"/>
      <c r="PRI79" s="883"/>
      <c r="PRJ79" s="883"/>
      <c r="PRK79" s="883"/>
      <c r="PRL79" s="883"/>
      <c r="PRM79" s="883"/>
      <c r="PRN79" s="883"/>
      <c r="PRO79" s="883"/>
      <c r="PRP79" s="883"/>
      <c r="PRQ79" s="883"/>
      <c r="PRR79" s="883"/>
      <c r="PRS79" s="883"/>
      <c r="PRT79" s="883"/>
      <c r="PRU79" s="883"/>
      <c r="PRV79" s="883"/>
      <c r="PRW79" s="883"/>
      <c r="PRX79" s="883"/>
      <c r="PRY79" s="883"/>
      <c r="PRZ79" s="883"/>
      <c r="PSA79" s="883"/>
      <c r="PSB79" s="883"/>
      <c r="PSC79" s="883"/>
      <c r="PSD79" s="883"/>
      <c r="PSE79" s="883"/>
      <c r="PSF79" s="883"/>
      <c r="PSG79" s="883"/>
      <c r="PSH79" s="883"/>
      <c r="PSI79" s="883"/>
      <c r="PSJ79" s="883"/>
      <c r="PSK79" s="883"/>
      <c r="PSL79" s="883"/>
      <c r="PSM79" s="883"/>
      <c r="PSN79" s="883"/>
      <c r="PSO79" s="883"/>
      <c r="PSP79" s="883"/>
      <c r="PSQ79" s="883"/>
      <c r="PSR79" s="883"/>
      <c r="PSS79" s="883"/>
      <c r="PST79" s="883"/>
      <c r="PSU79" s="883"/>
      <c r="PSV79" s="883"/>
      <c r="PSW79" s="883"/>
      <c r="PSX79" s="883"/>
      <c r="PSY79" s="883"/>
      <c r="PSZ79" s="883"/>
      <c r="PTA79" s="883"/>
      <c r="PTB79" s="883"/>
      <c r="PTC79" s="883"/>
      <c r="PTD79" s="883"/>
      <c r="PTE79" s="883"/>
      <c r="PTF79" s="883"/>
      <c r="PTG79" s="883"/>
      <c r="PTH79" s="883"/>
      <c r="PTI79" s="883"/>
      <c r="PTJ79" s="883"/>
      <c r="PTK79" s="883"/>
      <c r="PTL79" s="883"/>
      <c r="PTM79" s="883"/>
      <c r="PTN79" s="883"/>
      <c r="PTO79" s="883"/>
      <c r="PTP79" s="883"/>
      <c r="PTQ79" s="883"/>
      <c r="PTR79" s="883"/>
      <c r="PTS79" s="883"/>
      <c r="PTT79" s="883"/>
      <c r="PTU79" s="883"/>
      <c r="PTV79" s="883"/>
      <c r="PTW79" s="883"/>
      <c r="PTX79" s="883"/>
      <c r="PTY79" s="883"/>
      <c r="PTZ79" s="883"/>
      <c r="PUA79" s="883"/>
      <c r="PUB79" s="883"/>
      <c r="PUC79" s="883"/>
      <c r="PUD79" s="883"/>
      <c r="PUE79" s="883"/>
      <c r="PUF79" s="883"/>
      <c r="PUG79" s="883"/>
      <c r="PUH79" s="883"/>
      <c r="PUI79" s="883"/>
      <c r="PUJ79" s="883"/>
      <c r="PUK79" s="883"/>
      <c r="PUL79" s="883"/>
      <c r="PUM79" s="883"/>
      <c r="PUN79" s="883"/>
      <c r="PUO79" s="883"/>
      <c r="PUP79" s="883"/>
      <c r="PUQ79" s="883"/>
      <c r="PUR79" s="883"/>
      <c r="PUS79" s="883"/>
      <c r="PUT79" s="883"/>
      <c r="PUU79" s="883"/>
      <c r="PUV79" s="883"/>
      <c r="PUW79" s="883"/>
      <c r="PUX79" s="883"/>
      <c r="PUY79" s="883"/>
      <c r="PUZ79" s="883"/>
      <c r="PVA79" s="883"/>
      <c r="PVB79" s="883"/>
      <c r="PVC79" s="883"/>
      <c r="PVD79" s="883"/>
      <c r="PVE79" s="883"/>
      <c r="PVF79" s="883"/>
      <c r="PVG79" s="883"/>
      <c r="PVH79" s="883"/>
      <c r="PVI79" s="883"/>
      <c r="PVJ79" s="883"/>
      <c r="PVK79" s="883"/>
      <c r="PVL79" s="883"/>
      <c r="PVM79" s="883"/>
      <c r="PVN79" s="883"/>
      <c r="PVO79" s="883"/>
      <c r="PVP79" s="883"/>
      <c r="PVQ79" s="883"/>
      <c r="PVR79" s="883"/>
      <c r="PVS79" s="883"/>
      <c r="PVT79" s="883"/>
      <c r="PVU79" s="883"/>
      <c r="PVV79" s="883"/>
      <c r="PVW79" s="883"/>
      <c r="PVX79" s="883"/>
      <c r="PVY79" s="883"/>
      <c r="PVZ79" s="883"/>
      <c r="PWA79" s="883"/>
      <c r="PWB79" s="883"/>
      <c r="PWC79" s="883"/>
      <c r="PWD79" s="883"/>
      <c r="PWE79" s="883"/>
      <c r="PWF79" s="883"/>
      <c r="PWG79" s="883"/>
      <c r="PWH79" s="883"/>
      <c r="PWI79" s="883"/>
      <c r="PWJ79" s="883"/>
      <c r="PWK79" s="883"/>
      <c r="PWL79" s="883"/>
      <c r="PWM79" s="883"/>
      <c r="PWN79" s="883"/>
      <c r="PWO79" s="883"/>
      <c r="PWP79" s="883"/>
      <c r="PWQ79" s="883"/>
      <c r="PWR79" s="883"/>
      <c r="PWS79" s="883"/>
      <c r="PWT79" s="883"/>
      <c r="PWU79" s="883"/>
      <c r="PWV79" s="883"/>
      <c r="PWW79" s="883"/>
      <c r="PWX79" s="883"/>
      <c r="PWY79" s="883"/>
      <c r="PWZ79" s="883"/>
      <c r="PXA79" s="883"/>
      <c r="PXB79" s="883"/>
      <c r="PXC79" s="883"/>
      <c r="PXD79" s="883"/>
      <c r="PXE79" s="883"/>
      <c r="PXF79" s="883"/>
      <c r="PXG79" s="883"/>
      <c r="PXH79" s="883"/>
      <c r="PXI79" s="883"/>
      <c r="PXJ79" s="883"/>
      <c r="PXK79" s="883"/>
      <c r="PXL79" s="883"/>
      <c r="PXM79" s="883"/>
      <c r="PXN79" s="883"/>
      <c r="PXO79" s="883"/>
      <c r="PXP79" s="883"/>
      <c r="PXQ79" s="883"/>
      <c r="PXR79" s="883"/>
      <c r="PXS79" s="883"/>
      <c r="PXT79" s="883"/>
      <c r="PXU79" s="883"/>
      <c r="PXV79" s="883"/>
      <c r="PXW79" s="883"/>
      <c r="PXX79" s="883"/>
      <c r="PXY79" s="883"/>
      <c r="PXZ79" s="883"/>
      <c r="PYA79" s="883"/>
      <c r="PYB79" s="883"/>
      <c r="PYC79" s="883"/>
      <c r="PYD79" s="883"/>
      <c r="PYE79" s="883"/>
      <c r="PYF79" s="883"/>
      <c r="PYG79" s="883"/>
      <c r="PYH79" s="883"/>
      <c r="PYI79" s="883"/>
      <c r="PYJ79" s="883"/>
      <c r="PYK79" s="883"/>
      <c r="PYL79" s="883"/>
      <c r="PYM79" s="883"/>
      <c r="PYN79" s="883"/>
      <c r="PYO79" s="883"/>
      <c r="PYP79" s="883"/>
      <c r="PYQ79" s="883"/>
      <c r="PYR79" s="883"/>
      <c r="PYS79" s="883"/>
      <c r="PYT79" s="883"/>
      <c r="PYU79" s="883"/>
      <c r="PYV79" s="883"/>
      <c r="PYW79" s="883"/>
      <c r="PYX79" s="883"/>
      <c r="PYY79" s="883"/>
      <c r="PYZ79" s="883"/>
      <c r="PZA79" s="883"/>
      <c r="PZB79" s="883"/>
      <c r="PZC79" s="883"/>
      <c r="PZD79" s="883"/>
      <c r="PZE79" s="883"/>
      <c r="PZF79" s="883"/>
      <c r="PZG79" s="883"/>
      <c r="PZH79" s="883"/>
      <c r="PZI79" s="883"/>
      <c r="PZJ79" s="883"/>
      <c r="PZK79" s="883"/>
      <c r="PZL79" s="883"/>
      <c r="PZM79" s="883"/>
      <c r="PZN79" s="883"/>
      <c r="PZO79" s="883"/>
      <c r="PZP79" s="883"/>
      <c r="PZQ79" s="883"/>
      <c r="PZR79" s="883"/>
      <c r="PZS79" s="883"/>
      <c r="PZT79" s="883"/>
      <c r="PZU79" s="883"/>
      <c r="PZV79" s="883"/>
      <c r="PZW79" s="883"/>
      <c r="PZX79" s="883"/>
      <c r="PZY79" s="883"/>
      <c r="PZZ79" s="883"/>
      <c r="QAA79" s="883"/>
      <c r="QAB79" s="883"/>
      <c r="QAC79" s="883"/>
      <c r="QAD79" s="883"/>
      <c r="QAE79" s="883"/>
      <c r="QAF79" s="883"/>
      <c r="QAG79" s="883"/>
      <c r="QAH79" s="883"/>
      <c r="QAI79" s="883"/>
      <c r="QAJ79" s="883"/>
      <c r="QAK79" s="883"/>
      <c r="QAL79" s="883"/>
      <c r="QAM79" s="883"/>
      <c r="QAN79" s="883"/>
      <c r="QAO79" s="883"/>
      <c r="QAP79" s="883"/>
      <c r="QAQ79" s="883"/>
      <c r="QAR79" s="883"/>
      <c r="QAS79" s="883"/>
      <c r="QAT79" s="883"/>
      <c r="QAU79" s="883"/>
      <c r="QAV79" s="883"/>
      <c r="QAW79" s="883"/>
      <c r="QAX79" s="883"/>
      <c r="QAY79" s="883"/>
      <c r="QAZ79" s="883"/>
      <c r="QBA79" s="883"/>
      <c r="QBB79" s="883"/>
      <c r="QBC79" s="883"/>
      <c r="QBD79" s="883"/>
      <c r="QBE79" s="883"/>
      <c r="QBF79" s="883"/>
      <c r="QBG79" s="883"/>
      <c r="QBH79" s="883"/>
      <c r="QBI79" s="883"/>
      <c r="QBJ79" s="883"/>
      <c r="QBK79" s="883"/>
      <c r="QBL79" s="883"/>
      <c r="QBM79" s="883"/>
      <c r="QBN79" s="883"/>
      <c r="QBO79" s="883"/>
      <c r="QBP79" s="883"/>
      <c r="QBQ79" s="883"/>
      <c r="QBR79" s="883"/>
      <c r="QBS79" s="883"/>
      <c r="QBT79" s="883"/>
      <c r="QBU79" s="883"/>
      <c r="QBV79" s="883"/>
      <c r="QBW79" s="883"/>
      <c r="QBX79" s="883"/>
      <c r="QBY79" s="883"/>
      <c r="QBZ79" s="883"/>
      <c r="QCA79" s="883"/>
      <c r="QCB79" s="883"/>
      <c r="QCC79" s="883"/>
      <c r="QCD79" s="883"/>
      <c r="QCE79" s="883"/>
      <c r="QCF79" s="883"/>
      <c r="QCG79" s="883"/>
      <c r="QCH79" s="883"/>
      <c r="QCI79" s="883"/>
      <c r="QCJ79" s="883"/>
      <c r="QCK79" s="883"/>
      <c r="QCL79" s="883"/>
      <c r="QCM79" s="883"/>
      <c r="QCN79" s="883"/>
      <c r="QCO79" s="883"/>
      <c r="QCP79" s="883"/>
      <c r="QCQ79" s="883"/>
      <c r="QCR79" s="883"/>
      <c r="QCS79" s="883"/>
      <c r="QCT79" s="883"/>
      <c r="QCU79" s="883"/>
      <c r="QCV79" s="883"/>
      <c r="QCW79" s="883"/>
      <c r="QCX79" s="883"/>
      <c r="QCY79" s="883"/>
      <c r="QCZ79" s="883"/>
      <c r="QDA79" s="883"/>
      <c r="QDB79" s="883"/>
      <c r="QDC79" s="883"/>
      <c r="QDD79" s="883"/>
      <c r="QDE79" s="883"/>
      <c r="QDF79" s="883"/>
      <c r="QDG79" s="883"/>
      <c r="QDH79" s="883"/>
      <c r="QDI79" s="883"/>
      <c r="QDJ79" s="883"/>
      <c r="QDK79" s="883"/>
      <c r="QDL79" s="883"/>
      <c r="QDM79" s="883"/>
      <c r="QDN79" s="883"/>
      <c r="QDO79" s="883"/>
      <c r="QDP79" s="883"/>
      <c r="QDQ79" s="883"/>
      <c r="QDR79" s="883"/>
      <c r="QDS79" s="883"/>
      <c r="QDT79" s="883"/>
      <c r="QDU79" s="883"/>
      <c r="QDV79" s="883"/>
      <c r="QDW79" s="883"/>
      <c r="QDX79" s="883"/>
      <c r="QDY79" s="883"/>
      <c r="QDZ79" s="883"/>
      <c r="QEA79" s="883"/>
      <c r="QEB79" s="883"/>
      <c r="QEC79" s="883"/>
      <c r="QED79" s="883"/>
      <c r="QEE79" s="883"/>
      <c r="QEF79" s="883"/>
      <c r="QEG79" s="883"/>
      <c r="QEH79" s="883"/>
      <c r="QEI79" s="883"/>
      <c r="QEJ79" s="883"/>
      <c r="QEK79" s="883"/>
      <c r="QEL79" s="883"/>
      <c r="QEM79" s="883"/>
      <c r="QEN79" s="883"/>
      <c r="QEO79" s="883"/>
      <c r="QEP79" s="883"/>
      <c r="QEQ79" s="883"/>
      <c r="QER79" s="883"/>
      <c r="QES79" s="883"/>
      <c r="QET79" s="883"/>
      <c r="QEU79" s="883"/>
      <c r="QEV79" s="883"/>
      <c r="QEW79" s="883"/>
      <c r="QEX79" s="883"/>
      <c r="QEY79" s="883"/>
      <c r="QEZ79" s="883"/>
      <c r="QFA79" s="883"/>
      <c r="QFB79" s="883"/>
      <c r="QFC79" s="883"/>
      <c r="QFD79" s="883"/>
      <c r="QFE79" s="883"/>
      <c r="QFF79" s="883"/>
      <c r="QFG79" s="883"/>
      <c r="QFH79" s="883"/>
      <c r="QFI79" s="883"/>
      <c r="QFJ79" s="883"/>
      <c r="QFK79" s="883"/>
      <c r="QFL79" s="883"/>
      <c r="QFM79" s="883"/>
      <c r="QFN79" s="883"/>
      <c r="QFO79" s="883"/>
      <c r="QFP79" s="883"/>
      <c r="QFQ79" s="883"/>
      <c r="QFR79" s="883"/>
      <c r="QFS79" s="883"/>
      <c r="QFT79" s="883"/>
      <c r="QFU79" s="883"/>
      <c r="QFV79" s="883"/>
      <c r="QFW79" s="883"/>
      <c r="QFX79" s="883"/>
      <c r="QFY79" s="883"/>
      <c r="QFZ79" s="883"/>
      <c r="QGA79" s="883"/>
      <c r="QGB79" s="883"/>
      <c r="QGC79" s="883"/>
      <c r="QGD79" s="883"/>
      <c r="QGE79" s="883"/>
      <c r="QGF79" s="883"/>
      <c r="QGG79" s="883"/>
      <c r="QGH79" s="883"/>
      <c r="QGI79" s="883"/>
      <c r="QGJ79" s="883"/>
      <c r="QGK79" s="883"/>
      <c r="QGL79" s="883"/>
      <c r="QGM79" s="883"/>
      <c r="QGN79" s="883"/>
      <c r="QGO79" s="883"/>
      <c r="QGP79" s="883"/>
      <c r="QGQ79" s="883"/>
      <c r="QGR79" s="883"/>
      <c r="QGS79" s="883"/>
      <c r="QGT79" s="883"/>
      <c r="QGU79" s="883"/>
      <c r="QGV79" s="883"/>
      <c r="QGW79" s="883"/>
      <c r="QGX79" s="883"/>
      <c r="QGY79" s="883"/>
      <c r="QGZ79" s="883"/>
      <c r="QHA79" s="883"/>
      <c r="QHB79" s="883"/>
      <c r="QHC79" s="883"/>
      <c r="QHD79" s="883"/>
      <c r="QHE79" s="883"/>
      <c r="QHF79" s="883"/>
      <c r="QHG79" s="883"/>
      <c r="QHH79" s="883"/>
      <c r="QHI79" s="883"/>
      <c r="QHJ79" s="883"/>
      <c r="QHK79" s="883"/>
      <c r="QHL79" s="883"/>
      <c r="QHM79" s="883"/>
      <c r="QHN79" s="883"/>
      <c r="QHO79" s="883"/>
      <c r="QHP79" s="883"/>
      <c r="QHQ79" s="883"/>
      <c r="QHR79" s="883"/>
      <c r="QHS79" s="883"/>
      <c r="QHT79" s="883"/>
      <c r="QHU79" s="883"/>
      <c r="QHV79" s="883"/>
      <c r="QHW79" s="883"/>
      <c r="QHX79" s="883"/>
      <c r="QHY79" s="883"/>
      <c r="QHZ79" s="883"/>
      <c r="QIA79" s="883"/>
      <c r="QIB79" s="883"/>
      <c r="QIC79" s="883"/>
      <c r="QID79" s="883"/>
      <c r="QIE79" s="883"/>
      <c r="QIF79" s="883"/>
      <c r="QIG79" s="883"/>
      <c r="QIH79" s="883"/>
      <c r="QII79" s="883"/>
      <c r="QIJ79" s="883"/>
      <c r="QIK79" s="883"/>
      <c r="QIL79" s="883"/>
      <c r="QIM79" s="883"/>
      <c r="QIN79" s="883"/>
      <c r="QIO79" s="883"/>
      <c r="QIP79" s="883"/>
      <c r="QIQ79" s="883"/>
      <c r="QIR79" s="883"/>
      <c r="QIS79" s="883"/>
      <c r="QIT79" s="883"/>
      <c r="QIU79" s="883"/>
      <c r="QIV79" s="883"/>
      <c r="QIW79" s="883"/>
      <c r="QIX79" s="883"/>
      <c r="QIY79" s="883"/>
      <c r="QIZ79" s="883"/>
      <c r="QJA79" s="883"/>
      <c r="QJB79" s="883"/>
      <c r="QJC79" s="883"/>
      <c r="QJD79" s="883"/>
      <c r="QJE79" s="883"/>
      <c r="QJF79" s="883"/>
      <c r="QJG79" s="883"/>
      <c r="QJH79" s="883"/>
      <c r="QJI79" s="883"/>
      <c r="QJJ79" s="883"/>
      <c r="QJK79" s="883"/>
      <c r="QJL79" s="883"/>
      <c r="QJM79" s="883"/>
      <c r="QJN79" s="883"/>
      <c r="QJO79" s="883"/>
      <c r="QJP79" s="883"/>
      <c r="QJQ79" s="883"/>
      <c r="QJR79" s="883"/>
      <c r="QJS79" s="883"/>
      <c r="QJT79" s="883"/>
      <c r="QJU79" s="883"/>
      <c r="QJV79" s="883"/>
      <c r="QJW79" s="883"/>
      <c r="QJX79" s="883"/>
      <c r="QJY79" s="883"/>
      <c r="QJZ79" s="883"/>
      <c r="QKA79" s="883"/>
      <c r="QKB79" s="883"/>
      <c r="QKC79" s="883"/>
      <c r="QKD79" s="883"/>
      <c r="QKE79" s="883"/>
      <c r="QKF79" s="883"/>
      <c r="QKG79" s="883"/>
      <c r="QKH79" s="883"/>
      <c r="QKI79" s="883"/>
      <c r="QKJ79" s="883"/>
      <c r="QKK79" s="883"/>
      <c r="QKL79" s="883"/>
      <c r="QKM79" s="883"/>
      <c r="QKN79" s="883"/>
      <c r="QKO79" s="883"/>
      <c r="QKP79" s="883"/>
      <c r="QKQ79" s="883"/>
      <c r="QKR79" s="883"/>
      <c r="QKS79" s="883"/>
      <c r="QKT79" s="883"/>
      <c r="QKU79" s="883"/>
      <c r="QKV79" s="883"/>
      <c r="QKW79" s="883"/>
      <c r="QKX79" s="883"/>
      <c r="QKY79" s="883"/>
      <c r="QKZ79" s="883"/>
      <c r="QLA79" s="883"/>
      <c r="QLB79" s="883"/>
      <c r="QLC79" s="883"/>
      <c r="QLD79" s="883"/>
      <c r="QLE79" s="883"/>
      <c r="QLF79" s="883"/>
      <c r="QLG79" s="883"/>
      <c r="QLH79" s="883"/>
      <c r="QLI79" s="883"/>
      <c r="QLJ79" s="883"/>
      <c r="QLK79" s="883"/>
      <c r="QLL79" s="883"/>
      <c r="QLM79" s="883"/>
      <c r="QLN79" s="883"/>
      <c r="QLO79" s="883"/>
      <c r="QLP79" s="883"/>
      <c r="QLQ79" s="883"/>
      <c r="QLR79" s="883"/>
      <c r="QLS79" s="883"/>
      <c r="QLT79" s="883"/>
      <c r="QLU79" s="883"/>
      <c r="QLV79" s="883"/>
      <c r="QLW79" s="883"/>
      <c r="QLX79" s="883"/>
      <c r="QLY79" s="883"/>
      <c r="QLZ79" s="883"/>
      <c r="QMA79" s="883"/>
      <c r="QMB79" s="883"/>
      <c r="QMC79" s="883"/>
      <c r="QMD79" s="883"/>
      <c r="QME79" s="883"/>
      <c r="QMF79" s="883"/>
      <c r="QMG79" s="883"/>
      <c r="QMH79" s="883"/>
      <c r="QMI79" s="883"/>
      <c r="QMJ79" s="883"/>
      <c r="QMK79" s="883"/>
      <c r="QML79" s="883"/>
      <c r="QMM79" s="883"/>
      <c r="QMN79" s="883"/>
      <c r="QMO79" s="883"/>
      <c r="QMP79" s="883"/>
      <c r="QMQ79" s="883"/>
      <c r="QMR79" s="883"/>
      <c r="QMS79" s="883"/>
      <c r="QMT79" s="883"/>
      <c r="QMU79" s="883"/>
      <c r="QMV79" s="883"/>
      <c r="QMW79" s="883"/>
      <c r="QMX79" s="883"/>
      <c r="QMY79" s="883"/>
      <c r="QMZ79" s="883"/>
      <c r="QNA79" s="883"/>
      <c r="QNB79" s="883"/>
      <c r="QNC79" s="883"/>
      <c r="QND79" s="883"/>
      <c r="QNE79" s="883"/>
      <c r="QNF79" s="883"/>
      <c r="QNG79" s="883"/>
      <c r="QNH79" s="883"/>
      <c r="QNI79" s="883"/>
      <c r="QNJ79" s="883"/>
      <c r="QNK79" s="883"/>
      <c r="QNL79" s="883"/>
      <c r="QNM79" s="883"/>
      <c r="QNN79" s="883"/>
      <c r="QNO79" s="883"/>
      <c r="QNP79" s="883"/>
      <c r="QNQ79" s="883"/>
      <c r="QNR79" s="883"/>
      <c r="QNS79" s="883"/>
      <c r="QNT79" s="883"/>
      <c r="QNU79" s="883"/>
      <c r="QNV79" s="883"/>
      <c r="QNW79" s="883"/>
      <c r="QNX79" s="883"/>
      <c r="QNY79" s="883"/>
      <c r="QNZ79" s="883"/>
      <c r="QOA79" s="883"/>
      <c r="QOB79" s="883"/>
      <c r="QOC79" s="883"/>
      <c r="QOD79" s="883"/>
      <c r="QOE79" s="883"/>
      <c r="QOF79" s="883"/>
      <c r="QOG79" s="883"/>
      <c r="QOH79" s="883"/>
      <c r="QOI79" s="883"/>
      <c r="QOJ79" s="883"/>
      <c r="QOK79" s="883"/>
      <c r="QOL79" s="883"/>
      <c r="QOM79" s="883"/>
      <c r="QON79" s="883"/>
      <c r="QOO79" s="883"/>
      <c r="QOP79" s="883"/>
      <c r="QOQ79" s="883"/>
      <c r="QOR79" s="883"/>
      <c r="QOS79" s="883"/>
      <c r="QOT79" s="883"/>
      <c r="QOU79" s="883"/>
      <c r="QOV79" s="883"/>
      <c r="QOW79" s="883"/>
      <c r="QOX79" s="883"/>
      <c r="QOY79" s="883"/>
      <c r="QOZ79" s="883"/>
      <c r="QPA79" s="883"/>
      <c r="QPB79" s="883"/>
      <c r="QPC79" s="883"/>
      <c r="QPD79" s="883"/>
      <c r="QPE79" s="883"/>
      <c r="QPF79" s="883"/>
      <c r="QPG79" s="883"/>
      <c r="QPH79" s="883"/>
      <c r="QPI79" s="883"/>
      <c r="QPJ79" s="883"/>
      <c r="QPK79" s="883"/>
      <c r="QPL79" s="883"/>
      <c r="QPM79" s="883"/>
      <c r="QPN79" s="883"/>
      <c r="QPO79" s="883"/>
      <c r="QPP79" s="883"/>
      <c r="QPQ79" s="883"/>
      <c r="QPR79" s="883"/>
      <c r="QPS79" s="883"/>
      <c r="QPT79" s="883"/>
      <c r="QPU79" s="883"/>
      <c r="QPV79" s="883"/>
      <c r="QPW79" s="883"/>
      <c r="QPX79" s="883"/>
      <c r="QPY79" s="883"/>
      <c r="QPZ79" s="883"/>
      <c r="QQA79" s="883"/>
      <c r="QQB79" s="883"/>
      <c r="QQC79" s="883"/>
      <c r="QQD79" s="883"/>
      <c r="QQE79" s="883"/>
      <c r="QQF79" s="883"/>
      <c r="QQG79" s="883"/>
      <c r="QQH79" s="883"/>
      <c r="QQI79" s="883"/>
      <c r="QQJ79" s="883"/>
      <c r="QQK79" s="883"/>
      <c r="QQL79" s="883"/>
      <c r="QQM79" s="883"/>
      <c r="QQN79" s="883"/>
      <c r="QQO79" s="883"/>
      <c r="QQP79" s="883"/>
      <c r="QQQ79" s="883"/>
      <c r="QQR79" s="883"/>
      <c r="QQS79" s="883"/>
      <c r="QQT79" s="883"/>
      <c r="QQU79" s="883"/>
      <c r="QQV79" s="883"/>
      <c r="QQW79" s="883"/>
      <c r="QQX79" s="883"/>
      <c r="QQY79" s="883"/>
      <c r="QQZ79" s="883"/>
      <c r="QRA79" s="883"/>
      <c r="QRB79" s="883"/>
      <c r="QRC79" s="883"/>
      <c r="QRD79" s="883"/>
      <c r="QRE79" s="883"/>
      <c r="QRF79" s="883"/>
      <c r="QRG79" s="883"/>
      <c r="QRH79" s="883"/>
      <c r="QRI79" s="883"/>
      <c r="QRJ79" s="883"/>
      <c r="QRK79" s="883"/>
      <c r="QRL79" s="883"/>
      <c r="QRM79" s="883"/>
      <c r="QRN79" s="883"/>
      <c r="QRO79" s="883"/>
      <c r="QRP79" s="883"/>
      <c r="QRQ79" s="883"/>
      <c r="QRR79" s="883"/>
      <c r="QRS79" s="883"/>
      <c r="QRT79" s="883"/>
      <c r="QRU79" s="883"/>
      <c r="QRV79" s="883"/>
      <c r="QRW79" s="883"/>
      <c r="QRX79" s="883"/>
      <c r="QRY79" s="883"/>
      <c r="QRZ79" s="883"/>
      <c r="QSA79" s="883"/>
      <c r="QSB79" s="883"/>
      <c r="QSC79" s="883"/>
      <c r="QSD79" s="883"/>
      <c r="QSE79" s="883"/>
      <c r="QSF79" s="883"/>
      <c r="QSG79" s="883"/>
      <c r="QSH79" s="883"/>
      <c r="QSI79" s="883"/>
      <c r="QSJ79" s="883"/>
      <c r="QSK79" s="883"/>
      <c r="QSL79" s="883"/>
      <c r="QSM79" s="883"/>
      <c r="QSN79" s="883"/>
      <c r="QSO79" s="883"/>
      <c r="QSP79" s="883"/>
      <c r="QSQ79" s="883"/>
      <c r="QSR79" s="883"/>
      <c r="QSS79" s="883"/>
      <c r="QST79" s="883"/>
      <c r="QSU79" s="883"/>
      <c r="QSV79" s="883"/>
      <c r="QSW79" s="883"/>
      <c r="QSX79" s="883"/>
      <c r="QSY79" s="883"/>
      <c r="QSZ79" s="883"/>
      <c r="QTA79" s="883"/>
      <c r="QTB79" s="883"/>
      <c r="QTC79" s="883"/>
      <c r="QTD79" s="883"/>
      <c r="QTE79" s="883"/>
      <c r="QTF79" s="883"/>
      <c r="QTG79" s="883"/>
      <c r="QTH79" s="883"/>
      <c r="QTI79" s="883"/>
      <c r="QTJ79" s="883"/>
      <c r="QTK79" s="883"/>
      <c r="QTL79" s="883"/>
      <c r="QTM79" s="883"/>
      <c r="QTN79" s="883"/>
      <c r="QTO79" s="883"/>
      <c r="QTP79" s="883"/>
      <c r="QTQ79" s="883"/>
      <c r="QTR79" s="883"/>
      <c r="QTS79" s="883"/>
      <c r="QTT79" s="883"/>
      <c r="QTU79" s="883"/>
      <c r="QTV79" s="883"/>
      <c r="QTW79" s="883"/>
      <c r="QTX79" s="883"/>
      <c r="QTY79" s="883"/>
      <c r="QTZ79" s="883"/>
      <c r="QUA79" s="883"/>
      <c r="QUB79" s="883"/>
      <c r="QUC79" s="883"/>
      <c r="QUD79" s="883"/>
      <c r="QUE79" s="883"/>
      <c r="QUF79" s="883"/>
      <c r="QUG79" s="883"/>
      <c r="QUH79" s="883"/>
      <c r="QUI79" s="883"/>
      <c r="QUJ79" s="883"/>
      <c r="QUK79" s="883"/>
      <c r="QUL79" s="883"/>
      <c r="QUM79" s="883"/>
      <c r="QUN79" s="883"/>
      <c r="QUO79" s="883"/>
      <c r="QUP79" s="883"/>
      <c r="QUQ79" s="883"/>
      <c r="QUR79" s="883"/>
      <c r="QUS79" s="883"/>
      <c r="QUT79" s="883"/>
      <c r="QUU79" s="883"/>
      <c r="QUV79" s="883"/>
      <c r="QUW79" s="883"/>
      <c r="QUX79" s="883"/>
      <c r="QUY79" s="883"/>
      <c r="QUZ79" s="883"/>
      <c r="QVA79" s="883"/>
      <c r="QVB79" s="883"/>
      <c r="QVC79" s="883"/>
      <c r="QVD79" s="883"/>
      <c r="QVE79" s="883"/>
      <c r="QVF79" s="883"/>
      <c r="QVG79" s="883"/>
      <c r="QVH79" s="883"/>
      <c r="QVI79" s="883"/>
      <c r="QVJ79" s="883"/>
      <c r="QVK79" s="883"/>
      <c r="QVL79" s="883"/>
      <c r="QVM79" s="883"/>
      <c r="QVN79" s="883"/>
      <c r="QVO79" s="883"/>
      <c r="QVP79" s="883"/>
      <c r="QVQ79" s="883"/>
      <c r="QVR79" s="883"/>
      <c r="QVS79" s="883"/>
      <c r="QVT79" s="883"/>
      <c r="QVU79" s="883"/>
      <c r="QVV79" s="883"/>
      <c r="QVW79" s="883"/>
      <c r="QVX79" s="883"/>
      <c r="QVY79" s="883"/>
      <c r="QVZ79" s="883"/>
      <c r="QWA79" s="883"/>
      <c r="QWB79" s="883"/>
      <c r="QWC79" s="883"/>
      <c r="QWD79" s="883"/>
      <c r="QWE79" s="883"/>
      <c r="QWF79" s="883"/>
      <c r="QWG79" s="883"/>
      <c r="QWH79" s="883"/>
      <c r="QWI79" s="883"/>
      <c r="QWJ79" s="883"/>
      <c r="QWK79" s="883"/>
      <c r="QWL79" s="883"/>
      <c r="QWM79" s="883"/>
      <c r="QWN79" s="883"/>
      <c r="QWO79" s="883"/>
      <c r="QWP79" s="883"/>
      <c r="QWQ79" s="883"/>
      <c r="QWR79" s="883"/>
      <c r="QWS79" s="883"/>
      <c r="QWT79" s="883"/>
      <c r="QWU79" s="883"/>
      <c r="QWV79" s="883"/>
      <c r="QWW79" s="883"/>
      <c r="QWX79" s="883"/>
      <c r="QWY79" s="883"/>
      <c r="QWZ79" s="883"/>
      <c r="QXA79" s="883"/>
      <c r="QXB79" s="883"/>
      <c r="QXC79" s="883"/>
      <c r="QXD79" s="883"/>
      <c r="QXE79" s="883"/>
      <c r="QXF79" s="883"/>
      <c r="QXG79" s="883"/>
      <c r="QXH79" s="883"/>
      <c r="QXI79" s="883"/>
      <c r="QXJ79" s="883"/>
      <c r="QXK79" s="883"/>
      <c r="QXL79" s="883"/>
      <c r="QXM79" s="883"/>
      <c r="QXN79" s="883"/>
      <c r="QXO79" s="883"/>
      <c r="QXP79" s="883"/>
      <c r="QXQ79" s="883"/>
      <c r="QXR79" s="883"/>
      <c r="QXS79" s="883"/>
      <c r="QXT79" s="883"/>
      <c r="QXU79" s="883"/>
      <c r="QXV79" s="883"/>
      <c r="QXW79" s="883"/>
      <c r="QXX79" s="883"/>
      <c r="QXY79" s="883"/>
      <c r="QXZ79" s="883"/>
      <c r="QYA79" s="883"/>
      <c r="QYB79" s="883"/>
      <c r="QYC79" s="883"/>
      <c r="QYD79" s="883"/>
      <c r="QYE79" s="883"/>
      <c r="QYF79" s="883"/>
      <c r="QYG79" s="883"/>
      <c r="QYH79" s="883"/>
      <c r="QYI79" s="883"/>
      <c r="QYJ79" s="883"/>
      <c r="QYK79" s="883"/>
      <c r="QYL79" s="883"/>
      <c r="QYM79" s="883"/>
      <c r="QYN79" s="883"/>
      <c r="QYO79" s="883"/>
      <c r="QYP79" s="883"/>
      <c r="QYQ79" s="883"/>
      <c r="QYR79" s="883"/>
      <c r="QYS79" s="883"/>
      <c r="QYT79" s="883"/>
      <c r="QYU79" s="883"/>
      <c r="QYV79" s="883"/>
      <c r="QYW79" s="883"/>
      <c r="QYX79" s="883"/>
      <c r="QYY79" s="883"/>
      <c r="QYZ79" s="883"/>
      <c r="QZA79" s="883"/>
      <c r="QZB79" s="883"/>
      <c r="QZC79" s="883"/>
      <c r="QZD79" s="883"/>
      <c r="QZE79" s="883"/>
      <c r="QZF79" s="883"/>
      <c r="QZG79" s="883"/>
      <c r="QZH79" s="883"/>
      <c r="QZI79" s="883"/>
      <c r="QZJ79" s="883"/>
      <c r="QZK79" s="883"/>
      <c r="QZL79" s="883"/>
      <c r="QZM79" s="883"/>
      <c r="QZN79" s="883"/>
      <c r="QZO79" s="883"/>
      <c r="QZP79" s="883"/>
      <c r="QZQ79" s="883"/>
      <c r="QZR79" s="883"/>
      <c r="QZS79" s="883"/>
      <c r="QZT79" s="883"/>
      <c r="QZU79" s="883"/>
      <c r="QZV79" s="883"/>
      <c r="QZW79" s="883"/>
      <c r="QZX79" s="883"/>
      <c r="QZY79" s="883"/>
      <c r="QZZ79" s="883"/>
      <c r="RAA79" s="883"/>
      <c r="RAB79" s="883"/>
      <c r="RAC79" s="883"/>
      <c r="RAD79" s="883"/>
      <c r="RAE79" s="883"/>
      <c r="RAF79" s="883"/>
      <c r="RAG79" s="883"/>
      <c r="RAH79" s="883"/>
      <c r="RAI79" s="883"/>
      <c r="RAJ79" s="883"/>
      <c r="RAK79" s="883"/>
      <c r="RAL79" s="883"/>
      <c r="RAM79" s="883"/>
      <c r="RAN79" s="883"/>
      <c r="RAO79" s="883"/>
      <c r="RAP79" s="883"/>
      <c r="RAQ79" s="883"/>
      <c r="RAR79" s="883"/>
      <c r="RAS79" s="883"/>
      <c r="RAT79" s="883"/>
      <c r="RAU79" s="883"/>
      <c r="RAV79" s="883"/>
      <c r="RAW79" s="883"/>
      <c r="RAX79" s="883"/>
      <c r="RAY79" s="883"/>
      <c r="RAZ79" s="883"/>
      <c r="RBA79" s="883"/>
      <c r="RBB79" s="883"/>
      <c r="RBC79" s="883"/>
      <c r="RBD79" s="883"/>
      <c r="RBE79" s="883"/>
      <c r="RBF79" s="883"/>
      <c r="RBG79" s="883"/>
      <c r="RBH79" s="883"/>
      <c r="RBI79" s="883"/>
      <c r="RBJ79" s="883"/>
      <c r="RBK79" s="883"/>
      <c r="RBL79" s="883"/>
      <c r="RBM79" s="883"/>
      <c r="RBN79" s="883"/>
      <c r="RBO79" s="883"/>
      <c r="RBP79" s="883"/>
      <c r="RBQ79" s="883"/>
      <c r="RBR79" s="883"/>
      <c r="RBS79" s="883"/>
      <c r="RBT79" s="883"/>
      <c r="RBU79" s="883"/>
      <c r="RBV79" s="883"/>
      <c r="RBW79" s="883"/>
      <c r="RBX79" s="883"/>
      <c r="RBY79" s="883"/>
      <c r="RBZ79" s="883"/>
      <c r="RCA79" s="883"/>
      <c r="RCB79" s="883"/>
      <c r="RCC79" s="883"/>
      <c r="RCD79" s="883"/>
      <c r="RCE79" s="883"/>
      <c r="RCF79" s="883"/>
      <c r="RCG79" s="883"/>
      <c r="RCH79" s="883"/>
      <c r="RCI79" s="883"/>
      <c r="RCJ79" s="883"/>
      <c r="RCK79" s="883"/>
      <c r="RCL79" s="883"/>
      <c r="RCM79" s="883"/>
      <c r="RCN79" s="883"/>
      <c r="RCO79" s="883"/>
      <c r="RCP79" s="883"/>
      <c r="RCQ79" s="883"/>
      <c r="RCR79" s="883"/>
      <c r="RCS79" s="883"/>
      <c r="RCT79" s="883"/>
      <c r="RCU79" s="883"/>
      <c r="RCV79" s="883"/>
      <c r="RCW79" s="883"/>
      <c r="RCX79" s="883"/>
      <c r="RCY79" s="883"/>
      <c r="RCZ79" s="883"/>
      <c r="RDA79" s="883"/>
      <c r="RDB79" s="883"/>
      <c r="RDC79" s="883"/>
      <c r="RDD79" s="883"/>
      <c r="RDE79" s="883"/>
      <c r="RDF79" s="883"/>
      <c r="RDG79" s="883"/>
      <c r="RDH79" s="883"/>
      <c r="RDI79" s="883"/>
      <c r="RDJ79" s="883"/>
      <c r="RDK79" s="883"/>
      <c r="RDL79" s="883"/>
      <c r="RDM79" s="883"/>
      <c r="RDN79" s="883"/>
      <c r="RDO79" s="883"/>
      <c r="RDP79" s="883"/>
      <c r="RDQ79" s="883"/>
      <c r="RDR79" s="883"/>
      <c r="RDS79" s="883"/>
      <c r="RDT79" s="883"/>
      <c r="RDU79" s="883"/>
      <c r="RDV79" s="883"/>
      <c r="RDW79" s="883"/>
      <c r="RDX79" s="883"/>
      <c r="RDY79" s="883"/>
      <c r="RDZ79" s="883"/>
      <c r="REA79" s="883"/>
      <c r="REB79" s="883"/>
      <c r="REC79" s="883"/>
      <c r="RED79" s="883"/>
      <c r="REE79" s="883"/>
      <c r="REF79" s="883"/>
      <c r="REG79" s="883"/>
      <c r="REH79" s="883"/>
      <c r="REI79" s="883"/>
      <c r="REJ79" s="883"/>
      <c r="REK79" s="883"/>
      <c r="REL79" s="883"/>
      <c r="REM79" s="883"/>
      <c r="REN79" s="883"/>
      <c r="REO79" s="883"/>
      <c r="REP79" s="883"/>
      <c r="REQ79" s="883"/>
      <c r="RER79" s="883"/>
      <c r="RES79" s="883"/>
      <c r="RET79" s="883"/>
      <c r="REU79" s="883"/>
      <c r="REV79" s="883"/>
      <c r="REW79" s="883"/>
      <c r="REX79" s="883"/>
      <c r="REY79" s="883"/>
      <c r="REZ79" s="883"/>
      <c r="RFA79" s="883"/>
      <c r="RFB79" s="883"/>
      <c r="RFC79" s="883"/>
      <c r="RFD79" s="883"/>
      <c r="RFE79" s="883"/>
      <c r="RFF79" s="883"/>
      <c r="RFG79" s="883"/>
      <c r="RFH79" s="883"/>
      <c r="RFI79" s="883"/>
      <c r="RFJ79" s="883"/>
      <c r="RFK79" s="883"/>
      <c r="RFL79" s="883"/>
      <c r="RFM79" s="883"/>
      <c r="RFN79" s="883"/>
      <c r="RFO79" s="883"/>
      <c r="RFP79" s="883"/>
      <c r="RFQ79" s="883"/>
      <c r="RFR79" s="883"/>
      <c r="RFS79" s="883"/>
      <c r="RFT79" s="883"/>
      <c r="RFU79" s="883"/>
      <c r="RFV79" s="883"/>
      <c r="RFW79" s="883"/>
      <c r="RFX79" s="883"/>
      <c r="RFY79" s="883"/>
      <c r="RFZ79" s="883"/>
      <c r="RGA79" s="883"/>
      <c r="RGB79" s="883"/>
      <c r="RGC79" s="883"/>
      <c r="RGD79" s="883"/>
      <c r="RGE79" s="883"/>
      <c r="RGF79" s="883"/>
      <c r="RGG79" s="883"/>
      <c r="RGH79" s="883"/>
      <c r="RGI79" s="883"/>
      <c r="RGJ79" s="883"/>
      <c r="RGK79" s="883"/>
      <c r="RGL79" s="883"/>
      <c r="RGM79" s="883"/>
      <c r="RGN79" s="883"/>
      <c r="RGO79" s="883"/>
      <c r="RGP79" s="883"/>
      <c r="RGQ79" s="883"/>
      <c r="RGR79" s="883"/>
      <c r="RGS79" s="883"/>
      <c r="RGT79" s="883"/>
      <c r="RGU79" s="883"/>
      <c r="RGV79" s="883"/>
      <c r="RGW79" s="883"/>
      <c r="RGX79" s="883"/>
      <c r="RGY79" s="883"/>
      <c r="RGZ79" s="883"/>
      <c r="RHA79" s="883"/>
      <c r="RHB79" s="883"/>
      <c r="RHC79" s="883"/>
      <c r="RHD79" s="883"/>
      <c r="RHE79" s="883"/>
      <c r="RHF79" s="883"/>
      <c r="RHG79" s="883"/>
      <c r="RHH79" s="883"/>
      <c r="RHI79" s="883"/>
      <c r="RHJ79" s="883"/>
      <c r="RHK79" s="883"/>
      <c r="RHL79" s="883"/>
      <c r="RHM79" s="883"/>
      <c r="RHN79" s="883"/>
      <c r="RHO79" s="883"/>
      <c r="RHP79" s="883"/>
      <c r="RHQ79" s="883"/>
      <c r="RHR79" s="883"/>
      <c r="RHS79" s="883"/>
      <c r="RHT79" s="883"/>
      <c r="RHU79" s="883"/>
      <c r="RHV79" s="883"/>
      <c r="RHW79" s="883"/>
      <c r="RHX79" s="883"/>
      <c r="RHY79" s="883"/>
      <c r="RHZ79" s="883"/>
      <c r="RIA79" s="883"/>
      <c r="RIB79" s="883"/>
      <c r="RIC79" s="883"/>
      <c r="RID79" s="883"/>
      <c r="RIE79" s="883"/>
      <c r="RIF79" s="883"/>
      <c r="RIG79" s="883"/>
      <c r="RIH79" s="883"/>
      <c r="RII79" s="883"/>
      <c r="RIJ79" s="883"/>
      <c r="RIK79" s="883"/>
      <c r="RIL79" s="883"/>
      <c r="RIM79" s="883"/>
      <c r="RIN79" s="883"/>
      <c r="RIO79" s="883"/>
      <c r="RIP79" s="883"/>
      <c r="RIQ79" s="883"/>
      <c r="RIR79" s="883"/>
      <c r="RIS79" s="883"/>
      <c r="RIT79" s="883"/>
      <c r="RIU79" s="883"/>
      <c r="RIV79" s="883"/>
      <c r="RIW79" s="883"/>
      <c r="RIX79" s="883"/>
      <c r="RIY79" s="883"/>
      <c r="RIZ79" s="883"/>
      <c r="RJA79" s="883"/>
      <c r="RJB79" s="883"/>
      <c r="RJC79" s="883"/>
      <c r="RJD79" s="883"/>
      <c r="RJE79" s="883"/>
      <c r="RJF79" s="883"/>
      <c r="RJG79" s="883"/>
      <c r="RJH79" s="883"/>
      <c r="RJI79" s="883"/>
      <c r="RJJ79" s="883"/>
      <c r="RJK79" s="883"/>
      <c r="RJL79" s="883"/>
      <c r="RJM79" s="883"/>
      <c r="RJN79" s="883"/>
      <c r="RJO79" s="883"/>
      <c r="RJP79" s="883"/>
      <c r="RJQ79" s="883"/>
      <c r="RJR79" s="883"/>
      <c r="RJS79" s="883"/>
      <c r="RJT79" s="883"/>
      <c r="RJU79" s="883"/>
      <c r="RJV79" s="883"/>
      <c r="RJW79" s="883"/>
      <c r="RJX79" s="883"/>
      <c r="RJY79" s="883"/>
      <c r="RJZ79" s="883"/>
      <c r="RKA79" s="883"/>
      <c r="RKB79" s="883"/>
      <c r="RKC79" s="883"/>
      <c r="RKD79" s="883"/>
      <c r="RKE79" s="883"/>
      <c r="RKF79" s="883"/>
      <c r="RKG79" s="883"/>
      <c r="RKH79" s="883"/>
      <c r="RKI79" s="883"/>
      <c r="RKJ79" s="883"/>
      <c r="RKK79" s="883"/>
      <c r="RKL79" s="883"/>
      <c r="RKM79" s="883"/>
      <c r="RKN79" s="883"/>
      <c r="RKO79" s="883"/>
      <c r="RKP79" s="883"/>
      <c r="RKQ79" s="883"/>
      <c r="RKR79" s="883"/>
      <c r="RKS79" s="883"/>
      <c r="RKT79" s="883"/>
      <c r="RKU79" s="883"/>
      <c r="RKV79" s="883"/>
      <c r="RKW79" s="883"/>
      <c r="RKX79" s="883"/>
      <c r="RKY79" s="883"/>
      <c r="RKZ79" s="883"/>
      <c r="RLA79" s="883"/>
      <c r="RLB79" s="883"/>
      <c r="RLC79" s="883"/>
      <c r="RLD79" s="883"/>
      <c r="RLE79" s="883"/>
      <c r="RLF79" s="883"/>
      <c r="RLG79" s="883"/>
      <c r="RLH79" s="883"/>
      <c r="RLI79" s="883"/>
      <c r="RLJ79" s="883"/>
      <c r="RLK79" s="883"/>
      <c r="RLL79" s="883"/>
      <c r="RLM79" s="883"/>
      <c r="RLN79" s="883"/>
      <c r="RLO79" s="883"/>
      <c r="RLP79" s="883"/>
      <c r="RLQ79" s="883"/>
      <c r="RLR79" s="883"/>
      <c r="RLS79" s="883"/>
      <c r="RLT79" s="883"/>
      <c r="RLU79" s="883"/>
      <c r="RLV79" s="883"/>
      <c r="RLW79" s="883"/>
      <c r="RLX79" s="883"/>
      <c r="RLY79" s="883"/>
      <c r="RLZ79" s="883"/>
      <c r="RMA79" s="883"/>
      <c r="RMB79" s="883"/>
      <c r="RMC79" s="883"/>
      <c r="RMD79" s="883"/>
      <c r="RME79" s="883"/>
      <c r="RMF79" s="883"/>
      <c r="RMG79" s="883"/>
      <c r="RMH79" s="883"/>
      <c r="RMI79" s="883"/>
      <c r="RMJ79" s="883"/>
      <c r="RMK79" s="883"/>
      <c r="RML79" s="883"/>
      <c r="RMM79" s="883"/>
      <c r="RMN79" s="883"/>
      <c r="RMO79" s="883"/>
      <c r="RMP79" s="883"/>
      <c r="RMQ79" s="883"/>
      <c r="RMR79" s="883"/>
      <c r="RMS79" s="883"/>
      <c r="RMT79" s="883"/>
      <c r="RMU79" s="883"/>
      <c r="RMV79" s="883"/>
      <c r="RMW79" s="883"/>
      <c r="RMX79" s="883"/>
      <c r="RMY79" s="883"/>
      <c r="RMZ79" s="883"/>
      <c r="RNA79" s="883"/>
      <c r="RNB79" s="883"/>
      <c r="RNC79" s="883"/>
      <c r="RND79" s="883"/>
      <c r="RNE79" s="883"/>
      <c r="RNF79" s="883"/>
      <c r="RNG79" s="883"/>
      <c r="RNH79" s="883"/>
      <c r="RNI79" s="883"/>
      <c r="RNJ79" s="883"/>
      <c r="RNK79" s="883"/>
      <c r="RNL79" s="883"/>
      <c r="RNM79" s="883"/>
      <c r="RNN79" s="883"/>
      <c r="RNO79" s="883"/>
      <c r="RNP79" s="883"/>
      <c r="RNQ79" s="883"/>
      <c r="RNR79" s="883"/>
      <c r="RNS79" s="883"/>
      <c r="RNT79" s="883"/>
      <c r="RNU79" s="883"/>
      <c r="RNV79" s="883"/>
      <c r="RNW79" s="883"/>
      <c r="RNX79" s="883"/>
      <c r="RNY79" s="883"/>
      <c r="RNZ79" s="883"/>
      <c r="ROA79" s="883"/>
      <c r="ROB79" s="883"/>
      <c r="ROC79" s="883"/>
      <c r="ROD79" s="883"/>
      <c r="ROE79" s="883"/>
      <c r="ROF79" s="883"/>
      <c r="ROG79" s="883"/>
      <c r="ROH79" s="883"/>
      <c r="ROI79" s="883"/>
      <c r="ROJ79" s="883"/>
      <c r="ROK79" s="883"/>
      <c r="ROL79" s="883"/>
      <c r="ROM79" s="883"/>
      <c r="RON79" s="883"/>
      <c r="ROO79" s="883"/>
      <c r="ROP79" s="883"/>
      <c r="ROQ79" s="883"/>
      <c r="ROR79" s="883"/>
      <c r="ROS79" s="883"/>
      <c r="ROT79" s="883"/>
      <c r="ROU79" s="883"/>
      <c r="ROV79" s="883"/>
      <c r="ROW79" s="883"/>
      <c r="ROX79" s="883"/>
      <c r="ROY79" s="883"/>
      <c r="ROZ79" s="883"/>
      <c r="RPA79" s="883"/>
      <c r="RPB79" s="883"/>
      <c r="RPC79" s="883"/>
      <c r="RPD79" s="883"/>
      <c r="RPE79" s="883"/>
      <c r="RPF79" s="883"/>
      <c r="RPG79" s="883"/>
      <c r="RPH79" s="883"/>
      <c r="RPI79" s="883"/>
      <c r="RPJ79" s="883"/>
      <c r="RPK79" s="883"/>
      <c r="RPL79" s="883"/>
      <c r="RPM79" s="883"/>
      <c r="RPN79" s="883"/>
      <c r="RPO79" s="883"/>
      <c r="RPP79" s="883"/>
      <c r="RPQ79" s="883"/>
      <c r="RPR79" s="883"/>
      <c r="RPS79" s="883"/>
      <c r="RPT79" s="883"/>
      <c r="RPU79" s="883"/>
      <c r="RPV79" s="883"/>
      <c r="RPW79" s="883"/>
      <c r="RPX79" s="883"/>
      <c r="RPY79" s="883"/>
      <c r="RPZ79" s="883"/>
      <c r="RQA79" s="883"/>
      <c r="RQB79" s="883"/>
      <c r="RQC79" s="883"/>
      <c r="RQD79" s="883"/>
      <c r="RQE79" s="883"/>
      <c r="RQF79" s="883"/>
      <c r="RQG79" s="883"/>
      <c r="RQH79" s="883"/>
      <c r="RQI79" s="883"/>
      <c r="RQJ79" s="883"/>
      <c r="RQK79" s="883"/>
      <c r="RQL79" s="883"/>
      <c r="RQM79" s="883"/>
      <c r="RQN79" s="883"/>
      <c r="RQO79" s="883"/>
      <c r="RQP79" s="883"/>
      <c r="RQQ79" s="883"/>
      <c r="RQR79" s="883"/>
      <c r="RQS79" s="883"/>
      <c r="RQT79" s="883"/>
      <c r="RQU79" s="883"/>
      <c r="RQV79" s="883"/>
      <c r="RQW79" s="883"/>
      <c r="RQX79" s="883"/>
      <c r="RQY79" s="883"/>
      <c r="RQZ79" s="883"/>
      <c r="RRA79" s="883"/>
      <c r="RRB79" s="883"/>
      <c r="RRC79" s="883"/>
      <c r="RRD79" s="883"/>
      <c r="RRE79" s="883"/>
      <c r="RRF79" s="883"/>
      <c r="RRG79" s="883"/>
      <c r="RRH79" s="883"/>
      <c r="RRI79" s="883"/>
      <c r="RRJ79" s="883"/>
      <c r="RRK79" s="883"/>
      <c r="RRL79" s="883"/>
      <c r="RRM79" s="883"/>
      <c r="RRN79" s="883"/>
      <c r="RRO79" s="883"/>
      <c r="RRP79" s="883"/>
      <c r="RRQ79" s="883"/>
      <c r="RRR79" s="883"/>
      <c r="RRS79" s="883"/>
      <c r="RRT79" s="883"/>
      <c r="RRU79" s="883"/>
      <c r="RRV79" s="883"/>
      <c r="RRW79" s="883"/>
      <c r="RRX79" s="883"/>
      <c r="RRY79" s="883"/>
      <c r="RRZ79" s="883"/>
      <c r="RSA79" s="883"/>
      <c r="RSB79" s="883"/>
      <c r="RSC79" s="883"/>
      <c r="RSD79" s="883"/>
      <c r="RSE79" s="883"/>
      <c r="RSF79" s="883"/>
      <c r="RSG79" s="883"/>
      <c r="RSH79" s="883"/>
      <c r="RSI79" s="883"/>
      <c r="RSJ79" s="883"/>
      <c r="RSK79" s="883"/>
      <c r="RSL79" s="883"/>
      <c r="RSM79" s="883"/>
      <c r="RSN79" s="883"/>
      <c r="RSO79" s="883"/>
      <c r="RSP79" s="883"/>
      <c r="RSQ79" s="883"/>
      <c r="RSR79" s="883"/>
      <c r="RSS79" s="883"/>
      <c r="RST79" s="883"/>
      <c r="RSU79" s="883"/>
      <c r="RSV79" s="883"/>
      <c r="RSW79" s="883"/>
      <c r="RSX79" s="883"/>
      <c r="RSY79" s="883"/>
      <c r="RSZ79" s="883"/>
      <c r="RTA79" s="883"/>
      <c r="RTB79" s="883"/>
      <c r="RTC79" s="883"/>
      <c r="RTD79" s="883"/>
      <c r="RTE79" s="883"/>
      <c r="RTF79" s="883"/>
      <c r="RTG79" s="883"/>
      <c r="RTH79" s="883"/>
      <c r="RTI79" s="883"/>
      <c r="RTJ79" s="883"/>
      <c r="RTK79" s="883"/>
      <c r="RTL79" s="883"/>
      <c r="RTM79" s="883"/>
      <c r="RTN79" s="883"/>
      <c r="RTO79" s="883"/>
      <c r="RTP79" s="883"/>
      <c r="RTQ79" s="883"/>
      <c r="RTR79" s="883"/>
      <c r="RTS79" s="883"/>
      <c r="RTT79" s="883"/>
      <c r="RTU79" s="883"/>
      <c r="RTV79" s="883"/>
      <c r="RTW79" s="883"/>
      <c r="RTX79" s="883"/>
      <c r="RTY79" s="883"/>
      <c r="RTZ79" s="883"/>
      <c r="RUA79" s="883"/>
      <c r="RUB79" s="883"/>
      <c r="RUC79" s="883"/>
      <c r="RUD79" s="883"/>
      <c r="RUE79" s="883"/>
      <c r="RUF79" s="883"/>
      <c r="RUG79" s="883"/>
      <c r="RUH79" s="883"/>
      <c r="RUI79" s="883"/>
      <c r="RUJ79" s="883"/>
      <c r="RUK79" s="883"/>
      <c r="RUL79" s="883"/>
      <c r="RUM79" s="883"/>
      <c r="RUN79" s="883"/>
      <c r="RUO79" s="883"/>
      <c r="RUP79" s="883"/>
      <c r="RUQ79" s="883"/>
      <c r="RUR79" s="883"/>
      <c r="RUS79" s="883"/>
      <c r="RUT79" s="883"/>
      <c r="RUU79" s="883"/>
      <c r="RUV79" s="883"/>
      <c r="RUW79" s="883"/>
      <c r="RUX79" s="883"/>
      <c r="RUY79" s="883"/>
      <c r="RUZ79" s="883"/>
      <c r="RVA79" s="883"/>
      <c r="RVB79" s="883"/>
      <c r="RVC79" s="883"/>
      <c r="RVD79" s="883"/>
      <c r="RVE79" s="883"/>
      <c r="RVF79" s="883"/>
      <c r="RVG79" s="883"/>
      <c r="RVH79" s="883"/>
      <c r="RVI79" s="883"/>
      <c r="RVJ79" s="883"/>
      <c r="RVK79" s="883"/>
      <c r="RVL79" s="883"/>
      <c r="RVM79" s="883"/>
      <c r="RVN79" s="883"/>
      <c r="RVO79" s="883"/>
      <c r="RVP79" s="883"/>
      <c r="RVQ79" s="883"/>
      <c r="RVR79" s="883"/>
      <c r="RVS79" s="883"/>
      <c r="RVT79" s="883"/>
      <c r="RVU79" s="883"/>
      <c r="RVV79" s="883"/>
      <c r="RVW79" s="883"/>
      <c r="RVX79" s="883"/>
      <c r="RVY79" s="883"/>
      <c r="RVZ79" s="883"/>
      <c r="RWA79" s="883"/>
      <c r="RWB79" s="883"/>
      <c r="RWC79" s="883"/>
      <c r="RWD79" s="883"/>
      <c r="RWE79" s="883"/>
      <c r="RWF79" s="883"/>
      <c r="RWG79" s="883"/>
      <c r="RWH79" s="883"/>
      <c r="RWI79" s="883"/>
      <c r="RWJ79" s="883"/>
      <c r="RWK79" s="883"/>
      <c r="RWL79" s="883"/>
      <c r="RWM79" s="883"/>
      <c r="RWN79" s="883"/>
      <c r="RWO79" s="883"/>
      <c r="RWP79" s="883"/>
      <c r="RWQ79" s="883"/>
      <c r="RWR79" s="883"/>
      <c r="RWS79" s="883"/>
      <c r="RWT79" s="883"/>
      <c r="RWU79" s="883"/>
      <c r="RWV79" s="883"/>
      <c r="RWW79" s="883"/>
      <c r="RWX79" s="883"/>
      <c r="RWY79" s="883"/>
      <c r="RWZ79" s="883"/>
      <c r="RXA79" s="883"/>
      <c r="RXB79" s="883"/>
      <c r="RXC79" s="883"/>
      <c r="RXD79" s="883"/>
      <c r="RXE79" s="883"/>
      <c r="RXF79" s="883"/>
      <c r="RXG79" s="883"/>
      <c r="RXH79" s="883"/>
      <c r="RXI79" s="883"/>
      <c r="RXJ79" s="883"/>
      <c r="RXK79" s="883"/>
      <c r="RXL79" s="883"/>
      <c r="RXM79" s="883"/>
      <c r="RXN79" s="883"/>
      <c r="RXO79" s="883"/>
      <c r="RXP79" s="883"/>
      <c r="RXQ79" s="883"/>
      <c r="RXR79" s="883"/>
      <c r="RXS79" s="883"/>
      <c r="RXT79" s="883"/>
      <c r="RXU79" s="883"/>
      <c r="RXV79" s="883"/>
      <c r="RXW79" s="883"/>
      <c r="RXX79" s="883"/>
      <c r="RXY79" s="883"/>
      <c r="RXZ79" s="883"/>
      <c r="RYA79" s="883"/>
      <c r="RYB79" s="883"/>
      <c r="RYC79" s="883"/>
      <c r="RYD79" s="883"/>
      <c r="RYE79" s="883"/>
      <c r="RYF79" s="883"/>
      <c r="RYG79" s="883"/>
      <c r="RYH79" s="883"/>
      <c r="RYI79" s="883"/>
      <c r="RYJ79" s="883"/>
      <c r="RYK79" s="883"/>
      <c r="RYL79" s="883"/>
      <c r="RYM79" s="883"/>
      <c r="RYN79" s="883"/>
      <c r="RYO79" s="883"/>
      <c r="RYP79" s="883"/>
      <c r="RYQ79" s="883"/>
      <c r="RYR79" s="883"/>
      <c r="RYS79" s="883"/>
      <c r="RYT79" s="883"/>
      <c r="RYU79" s="883"/>
      <c r="RYV79" s="883"/>
      <c r="RYW79" s="883"/>
      <c r="RYX79" s="883"/>
      <c r="RYY79" s="883"/>
      <c r="RYZ79" s="883"/>
      <c r="RZA79" s="883"/>
      <c r="RZB79" s="883"/>
      <c r="RZC79" s="883"/>
      <c r="RZD79" s="883"/>
      <c r="RZE79" s="883"/>
      <c r="RZF79" s="883"/>
      <c r="RZG79" s="883"/>
      <c r="RZH79" s="883"/>
      <c r="RZI79" s="883"/>
      <c r="RZJ79" s="883"/>
      <c r="RZK79" s="883"/>
      <c r="RZL79" s="883"/>
      <c r="RZM79" s="883"/>
      <c r="RZN79" s="883"/>
      <c r="RZO79" s="883"/>
      <c r="RZP79" s="883"/>
      <c r="RZQ79" s="883"/>
      <c r="RZR79" s="883"/>
      <c r="RZS79" s="883"/>
      <c r="RZT79" s="883"/>
      <c r="RZU79" s="883"/>
      <c r="RZV79" s="883"/>
      <c r="RZW79" s="883"/>
      <c r="RZX79" s="883"/>
      <c r="RZY79" s="883"/>
      <c r="RZZ79" s="883"/>
      <c r="SAA79" s="883"/>
      <c r="SAB79" s="883"/>
      <c r="SAC79" s="883"/>
      <c r="SAD79" s="883"/>
      <c r="SAE79" s="883"/>
      <c r="SAF79" s="883"/>
      <c r="SAG79" s="883"/>
      <c r="SAH79" s="883"/>
      <c r="SAI79" s="883"/>
      <c r="SAJ79" s="883"/>
      <c r="SAK79" s="883"/>
      <c r="SAL79" s="883"/>
      <c r="SAM79" s="883"/>
      <c r="SAN79" s="883"/>
      <c r="SAO79" s="883"/>
      <c r="SAP79" s="883"/>
      <c r="SAQ79" s="883"/>
      <c r="SAR79" s="883"/>
      <c r="SAS79" s="883"/>
      <c r="SAT79" s="883"/>
      <c r="SAU79" s="883"/>
      <c r="SAV79" s="883"/>
      <c r="SAW79" s="883"/>
      <c r="SAX79" s="883"/>
      <c r="SAY79" s="883"/>
      <c r="SAZ79" s="883"/>
      <c r="SBA79" s="883"/>
      <c r="SBB79" s="883"/>
      <c r="SBC79" s="883"/>
      <c r="SBD79" s="883"/>
      <c r="SBE79" s="883"/>
      <c r="SBF79" s="883"/>
      <c r="SBG79" s="883"/>
      <c r="SBH79" s="883"/>
      <c r="SBI79" s="883"/>
      <c r="SBJ79" s="883"/>
      <c r="SBK79" s="883"/>
      <c r="SBL79" s="883"/>
      <c r="SBM79" s="883"/>
      <c r="SBN79" s="883"/>
      <c r="SBO79" s="883"/>
      <c r="SBP79" s="883"/>
      <c r="SBQ79" s="883"/>
      <c r="SBR79" s="883"/>
      <c r="SBS79" s="883"/>
      <c r="SBT79" s="883"/>
      <c r="SBU79" s="883"/>
      <c r="SBV79" s="883"/>
      <c r="SBW79" s="883"/>
      <c r="SBX79" s="883"/>
      <c r="SBY79" s="883"/>
      <c r="SBZ79" s="883"/>
      <c r="SCA79" s="883"/>
      <c r="SCB79" s="883"/>
      <c r="SCC79" s="883"/>
      <c r="SCD79" s="883"/>
      <c r="SCE79" s="883"/>
      <c r="SCF79" s="883"/>
      <c r="SCG79" s="883"/>
      <c r="SCH79" s="883"/>
      <c r="SCI79" s="883"/>
      <c r="SCJ79" s="883"/>
      <c r="SCK79" s="883"/>
      <c r="SCL79" s="883"/>
      <c r="SCM79" s="883"/>
      <c r="SCN79" s="883"/>
      <c r="SCO79" s="883"/>
      <c r="SCP79" s="883"/>
      <c r="SCQ79" s="883"/>
      <c r="SCR79" s="883"/>
      <c r="SCS79" s="883"/>
      <c r="SCT79" s="883"/>
      <c r="SCU79" s="883"/>
      <c r="SCV79" s="883"/>
      <c r="SCW79" s="883"/>
      <c r="SCX79" s="883"/>
      <c r="SCY79" s="883"/>
      <c r="SCZ79" s="883"/>
      <c r="SDA79" s="883"/>
      <c r="SDB79" s="883"/>
      <c r="SDC79" s="883"/>
      <c r="SDD79" s="883"/>
      <c r="SDE79" s="883"/>
      <c r="SDF79" s="883"/>
      <c r="SDG79" s="883"/>
      <c r="SDH79" s="883"/>
      <c r="SDI79" s="883"/>
      <c r="SDJ79" s="883"/>
      <c r="SDK79" s="883"/>
      <c r="SDL79" s="883"/>
      <c r="SDM79" s="883"/>
      <c r="SDN79" s="883"/>
      <c r="SDO79" s="883"/>
      <c r="SDP79" s="883"/>
      <c r="SDQ79" s="883"/>
      <c r="SDR79" s="883"/>
      <c r="SDS79" s="883"/>
      <c r="SDT79" s="883"/>
      <c r="SDU79" s="883"/>
      <c r="SDV79" s="883"/>
      <c r="SDW79" s="883"/>
      <c r="SDX79" s="883"/>
      <c r="SDY79" s="883"/>
      <c r="SDZ79" s="883"/>
      <c r="SEA79" s="883"/>
      <c r="SEB79" s="883"/>
      <c r="SEC79" s="883"/>
      <c r="SED79" s="883"/>
      <c r="SEE79" s="883"/>
      <c r="SEF79" s="883"/>
      <c r="SEG79" s="883"/>
      <c r="SEH79" s="883"/>
      <c r="SEI79" s="883"/>
      <c r="SEJ79" s="883"/>
      <c r="SEK79" s="883"/>
      <c r="SEL79" s="883"/>
      <c r="SEM79" s="883"/>
      <c r="SEN79" s="883"/>
      <c r="SEO79" s="883"/>
      <c r="SEP79" s="883"/>
      <c r="SEQ79" s="883"/>
      <c r="SER79" s="883"/>
      <c r="SES79" s="883"/>
      <c r="SET79" s="883"/>
      <c r="SEU79" s="883"/>
      <c r="SEV79" s="883"/>
      <c r="SEW79" s="883"/>
      <c r="SEX79" s="883"/>
      <c r="SEY79" s="883"/>
      <c r="SEZ79" s="883"/>
      <c r="SFA79" s="883"/>
      <c r="SFB79" s="883"/>
      <c r="SFC79" s="883"/>
      <c r="SFD79" s="883"/>
      <c r="SFE79" s="883"/>
      <c r="SFF79" s="883"/>
      <c r="SFG79" s="883"/>
      <c r="SFH79" s="883"/>
      <c r="SFI79" s="883"/>
      <c r="SFJ79" s="883"/>
      <c r="SFK79" s="883"/>
      <c r="SFL79" s="883"/>
      <c r="SFM79" s="883"/>
      <c r="SFN79" s="883"/>
      <c r="SFO79" s="883"/>
      <c r="SFP79" s="883"/>
      <c r="SFQ79" s="883"/>
      <c r="SFR79" s="883"/>
      <c r="SFS79" s="883"/>
      <c r="SFT79" s="883"/>
      <c r="SFU79" s="883"/>
      <c r="SFV79" s="883"/>
      <c r="SFW79" s="883"/>
      <c r="SFX79" s="883"/>
      <c r="SFY79" s="883"/>
      <c r="SFZ79" s="883"/>
      <c r="SGA79" s="883"/>
      <c r="SGB79" s="883"/>
      <c r="SGC79" s="883"/>
      <c r="SGD79" s="883"/>
      <c r="SGE79" s="883"/>
      <c r="SGF79" s="883"/>
      <c r="SGG79" s="883"/>
      <c r="SGH79" s="883"/>
      <c r="SGI79" s="883"/>
      <c r="SGJ79" s="883"/>
      <c r="SGK79" s="883"/>
      <c r="SGL79" s="883"/>
      <c r="SGM79" s="883"/>
      <c r="SGN79" s="883"/>
      <c r="SGO79" s="883"/>
      <c r="SGP79" s="883"/>
      <c r="SGQ79" s="883"/>
      <c r="SGR79" s="883"/>
      <c r="SGS79" s="883"/>
      <c r="SGT79" s="883"/>
      <c r="SGU79" s="883"/>
      <c r="SGV79" s="883"/>
      <c r="SGW79" s="883"/>
      <c r="SGX79" s="883"/>
      <c r="SGY79" s="883"/>
      <c r="SGZ79" s="883"/>
      <c r="SHA79" s="883"/>
      <c r="SHB79" s="883"/>
      <c r="SHC79" s="883"/>
      <c r="SHD79" s="883"/>
      <c r="SHE79" s="883"/>
      <c r="SHF79" s="883"/>
      <c r="SHG79" s="883"/>
      <c r="SHH79" s="883"/>
      <c r="SHI79" s="883"/>
      <c r="SHJ79" s="883"/>
      <c r="SHK79" s="883"/>
      <c r="SHL79" s="883"/>
      <c r="SHM79" s="883"/>
      <c r="SHN79" s="883"/>
      <c r="SHO79" s="883"/>
      <c r="SHP79" s="883"/>
      <c r="SHQ79" s="883"/>
      <c r="SHR79" s="883"/>
      <c r="SHS79" s="883"/>
      <c r="SHT79" s="883"/>
      <c r="SHU79" s="883"/>
      <c r="SHV79" s="883"/>
      <c r="SHW79" s="883"/>
      <c r="SHX79" s="883"/>
      <c r="SHY79" s="883"/>
      <c r="SHZ79" s="883"/>
      <c r="SIA79" s="883"/>
      <c r="SIB79" s="883"/>
      <c r="SIC79" s="883"/>
      <c r="SID79" s="883"/>
      <c r="SIE79" s="883"/>
      <c r="SIF79" s="883"/>
      <c r="SIG79" s="883"/>
      <c r="SIH79" s="883"/>
      <c r="SII79" s="883"/>
      <c r="SIJ79" s="883"/>
      <c r="SIK79" s="883"/>
      <c r="SIL79" s="883"/>
      <c r="SIM79" s="883"/>
      <c r="SIN79" s="883"/>
      <c r="SIO79" s="883"/>
      <c r="SIP79" s="883"/>
      <c r="SIQ79" s="883"/>
      <c r="SIR79" s="883"/>
      <c r="SIS79" s="883"/>
      <c r="SIT79" s="883"/>
      <c r="SIU79" s="883"/>
      <c r="SIV79" s="883"/>
      <c r="SIW79" s="883"/>
      <c r="SIX79" s="883"/>
      <c r="SIY79" s="883"/>
      <c r="SIZ79" s="883"/>
      <c r="SJA79" s="883"/>
      <c r="SJB79" s="883"/>
      <c r="SJC79" s="883"/>
      <c r="SJD79" s="883"/>
      <c r="SJE79" s="883"/>
      <c r="SJF79" s="883"/>
      <c r="SJG79" s="883"/>
      <c r="SJH79" s="883"/>
      <c r="SJI79" s="883"/>
      <c r="SJJ79" s="883"/>
      <c r="SJK79" s="883"/>
      <c r="SJL79" s="883"/>
      <c r="SJM79" s="883"/>
      <c r="SJN79" s="883"/>
      <c r="SJO79" s="883"/>
      <c r="SJP79" s="883"/>
      <c r="SJQ79" s="883"/>
      <c r="SJR79" s="883"/>
      <c r="SJS79" s="883"/>
      <c r="SJT79" s="883"/>
      <c r="SJU79" s="883"/>
      <c r="SJV79" s="883"/>
      <c r="SJW79" s="883"/>
      <c r="SJX79" s="883"/>
      <c r="SJY79" s="883"/>
      <c r="SJZ79" s="883"/>
      <c r="SKA79" s="883"/>
      <c r="SKB79" s="883"/>
      <c r="SKC79" s="883"/>
      <c r="SKD79" s="883"/>
      <c r="SKE79" s="883"/>
      <c r="SKF79" s="883"/>
      <c r="SKG79" s="883"/>
      <c r="SKH79" s="883"/>
      <c r="SKI79" s="883"/>
      <c r="SKJ79" s="883"/>
      <c r="SKK79" s="883"/>
      <c r="SKL79" s="883"/>
      <c r="SKM79" s="883"/>
      <c r="SKN79" s="883"/>
      <c r="SKO79" s="883"/>
      <c r="SKP79" s="883"/>
      <c r="SKQ79" s="883"/>
      <c r="SKR79" s="883"/>
      <c r="SKS79" s="883"/>
      <c r="SKT79" s="883"/>
      <c r="SKU79" s="883"/>
      <c r="SKV79" s="883"/>
      <c r="SKW79" s="883"/>
      <c r="SKX79" s="883"/>
      <c r="SKY79" s="883"/>
      <c r="SKZ79" s="883"/>
      <c r="SLA79" s="883"/>
      <c r="SLB79" s="883"/>
      <c r="SLC79" s="883"/>
      <c r="SLD79" s="883"/>
      <c r="SLE79" s="883"/>
      <c r="SLF79" s="883"/>
      <c r="SLG79" s="883"/>
      <c r="SLH79" s="883"/>
      <c r="SLI79" s="883"/>
      <c r="SLJ79" s="883"/>
      <c r="SLK79" s="883"/>
      <c r="SLL79" s="883"/>
      <c r="SLM79" s="883"/>
      <c r="SLN79" s="883"/>
      <c r="SLO79" s="883"/>
      <c r="SLP79" s="883"/>
      <c r="SLQ79" s="883"/>
      <c r="SLR79" s="883"/>
      <c r="SLS79" s="883"/>
      <c r="SLT79" s="883"/>
      <c r="SLU79" s="883"/>
      <c r="SLV79" s="883"/>
      <c r="SLW79" s="883"/>
      <c r="SLX79" s="883"/>
      <c r="SLY79" s="883"/>
      <c r="SLZ79" s="883"/>
      <c r="SMA79" s="883"/>
      <c r="SMB79" s="883"/>
      <c r="SMC79" s="883"/>
      <c r="SMD79" s="883"/>
      <c r="SME79" s="883"/>
      <c r="SMF79" s="883"/>
      <c r="SMG79" s="883"/>
      <c r="SMH79" s="883"/>
      <c r="SMI79" s="883"/>
      <c r="SMJ79" s="883"/>
      <c r="SMK79" s="883"/>
      <c r="SML79" s="883"/>
      <c r="SMM79" s="883"/>
      <c r="SMN79" s="883"/>
      <c r="SMO79" s="883"/>
      <c r="SMP79" s="883"/>
      <c r="SMQ79" s="883"/>
      <c r="SMR79" s="883"/>
      <c r="SMS79" s="883"/>
      <c r="SMT79" s="883"/>
      <c r="SMU79" s="883"/>
      <c r="SMV79" s="883"/>
      <c r="SMW79" s="883"/>
      <c r="SMX79" s="883"/>
      <c r="SMY79" s="883"/>
      <c r="SMZ79" s="883"/>
      <c r="SNA79" s="883"/>
      <c r="SNB79" s="883"/>
      <c r="SNC79" s="883"/>
      <c r="SND79" s="883"/>
      <c r="SNE79" s="883"/>
      <c r="SNF79" s="883"/>
      <c r="SNG79" s="883"/>
      <c r="SNH79" s="883"/>
      <c r="SNI79" s="883"/>
      <c r="SNJ79" s="883"/>
      <c r="SNK79" s="883"/>
      <c r="SNL79" s="883"/>
      <c r="SNM79" s="883"/>
      <c r="SNN79" s="883"/>
      <c r="SNO79" s="883"/>
      <c r="SNP79" s="883"/>
      <c r="SNQ79" s="883"/>
      <c r="SNR79" s="883"/>
      <c r="SNS79" s="883"/>
      <c r="SNT79" s="883"/>
      <c r="SNU79" s="883"/>
      <c r="SNV79" s="883"/>
      <c r="SNW79" s="883"/>
      <c r="SNX79" s="883"/>
      <c r="SNY79" s="883"/>
      <c r="SNZ79" s="883"/>
      <c r="SOA79" s="883"/>
      <c r="SOB79" s="883"/>
      <c r="SOC79" s="883"/>
      <c r="SOD79" s="883"/>
      <c r="SOE79" s="883"/>
      <c r="SOF79" s="883"/>
      <c r="SOG79" s="883"/>
      <c r="SOH79" s="883"/>
      <c r="SOI79" s="883"/>
      <c r="SOJ79" s="883"/>
      <c r="SOK79" s="883"/>
      <c r="SOL79" s="883"/>
      <c r="SOM79" s="883"/>
      <c r="SON79" s="883"/>
      <c r="SOO79" s="883"/>
      <c r="SOP79" s="883"/>
      <c r="SOQ79" s="883"/>
      <c r="SOR79" s="883"/>
      <c r="SOS79" s="883"/>
      <c r="SOT79" s="883"/>
      <c r="SOU79" s="883"/>
      <c r="SOV79" s="883"/>
      <c r="SOW79" s="883"/>
      <c r="SOX79" s="883"/>
      <c r="SOY79" s="883"/>
      <c r="SOZ79" s="883"/>
      <c r="SPA79" s="883"/>
      <c r="SPB79" s="883"/>
      <c r="SPC79" s="883"/>
      <c r="SPD79" s="883"/>
      <c r="SPE79" s="883"/>
      <c r="SPF79" s="883"/>
      <c r="SPG79" s="883"/>
      <c r="SPH79" s="883"/>
      <c r="SPI79" s="883"/>
      <c r="SPJ79" s="883"/>
      <c r="SPK79" s="883"/>
      <c r="SPL79" s="883"/>
      <c r="SPM79" s="883"/>
      <c r="SPN79" s="883"/>
      <c r="SPO79" s="883"/>
      <c r="SPP79" s="883"/>
      <c r="SPQ79" s="883"/>
      <c r="SPR79" s="883"/>
      <c r="SPS79" s="883"/>
      <c r="SPT79" s="883"/>
      <c r="SPU79" s="883"/>
      <c r="SPV79" s="883"/>
      <c r="SPW79" s="883"/>
      <c r="SPX79" s="883"/>
      <c r="SPY79" s="883"/>
      <c r="SPZ79" s="883"/>
      <c r="SQA79" s="883"/>
      <c r="SQB79" s="883"/>
      <c r="SQC79" s="883"/>
      <c r="SQD79" s="883"/>
      <c r="SQE79" s="883"/>
      <c r="SQF79" s="883"/>
      <c r="SQG79" s="883"/>
      <c r="SQH79" s="883"/>
      <c r="SQI79" s="883"/>
      <c r="SQJ79" s="883"/>
      <c r="SQK79" s="883"/>
      <c r="SQL79" s="883"/>
      <c r="SQM79" s="883"/>
      <c r="SQN79" s="883"/>
      <c r="SQO79" s="883"/>
      <c r="SQP79" s="883"/>
      <c r="SQQ79" s="883"/>
      <c r="SQR79" s="883"/>
      <c r="SQS79" s="883"/>
      <c r="SQT79" s="883"/>
      <c r="SQU79" s="883"/>
      <c r="SQV79" s="883"/>
      <c r="SQW79" s="883"/>
      <c r="SQX79" s="883"/>
      <c r="SQY79" s="883"/>
      <c r="SQZ79" s="883"/>
      <c r="SRA79" s="883"/>
      <c r="SRB79" s="883"/>
      <c r="SRC79" s="883"/>
      <c r="SRD79" s="883"/>
      <c r="SRE79" s="883"/>
      <c r="SRF79" s="883"/>
      <c r="SRG79" s="883"/>
      <c r="SRH79" s="883"/>
      <c r="SRI79" s="883"/>
      <c r="SRJ79" s="883"/>
      <c r="SRK79" s="883"/>
      <c r="SRL79" s="883"/>
      <c r="SRM79" s="883"/>
      <c r="SRN79" s="883"/>
      <c r="SRO79" s="883"/>
      <c r="SRP79" s="883"/>
      <c r="SRQ79" s="883"/>
      <c r="SRR79" s="883"/>
      <c r="SRS79" s="883"/>
      <c r="SRT79" s="883"/>
      <c r="SRU79" s="883"/>
      <c r="SRV79" s="883"/>
      <c r="SRW79" s="883"/>
      <c r="SRX79" s="883"/>
      <c r="SRY79" s="883"/>
      <c r="SRZ79" s="883"/>
      <c r="SSA79" s="883"/>
      <c r="SSB79" s="883"/>
      <c r="SSC79" s="883"/>
      <c r="SSD79" s="883"/>
      <c r="SSE79" s="883"/>
      <c r="SSF79" s="883"/>
      <c r="SSG79" s="883"/>
      <c r="SSH79" s="883"/>
      <c r="SSI79" s="883"/>
      <c r="SSJ79" s="883"/>
      <c r="SSK79" s="883"/>
      <c r="SSL79" s="883"/>
      <c r="SSM79" s="883"/>
      <c r="SSN79" s="883"/>
      <c r="SSO79" s="883"/>
      <c r="SSP79" s="883"/>
      <c r="SSQ79" s="883"/>
      <c r="SSR79" s="883"/>
      <c r="SSS79" s="883"/>
      <c r="SST79" s="883"/>
      <c r="SSU79" s="883"/>
      <c r="SSV79" s="883"/>
      <c r="SSW79" s="883"/>
      <c r="SSX79" s="883"/>
      <c r="SSY79" s="883"/>
      <c r="SSZ79" s="883"/>
      <c r="STA79" s="883"/>
      <c r="STB79" s="883"/>
      <c r="STC79" s="883"/>
      <c r="STD79" s="883"/>
      <c r="STE79" s="883"/>
      <c r="STF79" s="883"/>
      <c r="STG79" s="883"/>
      <c r="STH79" s="883"/>
      <c r="STI79" s="883"/>
      <c r="STJ79" s="883"/>
      <c r="STK79" s="883"/>
      <c r="STL79" s="883"/>
      <c r="STM79" s="883"/>
      <c r="STN79" s="883"/>
      <c r="STO79" s="883"/>
      <c r="STP79" s="883"/>
      <c r="STQ79" s="883"/>
      <c r="STR79" s="883"/>
      <c r="STS79" s="883"/>
      <c r="STT79" s="883"/>
      <c r="STU79" s="883"/>
      <c r="STV79" s="883"/>
      <c r="STW79" s="883"/>
      <c r="STX79" s="883"/>
      <c r="STY79" s="883"/>
      <c r="STZ79" s="883"/>
      <c r="SUA79" s="883"/>
      <c r="SUB79" s="883"/>
      <c r="SUC79" s="883"/>
      <c r="SUD79" s="883"/>
      <c r="SUE79" s="883"/>
      <c r="SUF79" s="883"/>
      <c r="SUG79" s="883"/>
      <c r="SUH79" s="883"/>
      <c r="SUI79" s="883"/>
      <c r="SUJ79" s="883"/>
      <c r="SUK79" s="883"/>
      <c r="SUL79" s="883"/>
      <c r="SUM79" s="883"/>
      <c r="SUN79" s="883"/>
      <c r="SUO79" s="883"/>
      <c r="SUP79" s="883"/>
      <c r="SUQ79" s="883"/>
      <c r="SUR79" s="883"/>
      <c r="SUS79" s="883"/>
      <c r="SUT79" s="883"/>
      <c r="SUU79" s="883"/>
      <c r="SUV79" s="883"/>
      <c r="SUW79" s="883"/>
      <c r="SUX79" s="883"/>
      <c r="SUY79" s="883"/>
      <c r="SUZ79" s="883"/>
      <c r="SVA79" s="883"/>
      <c r="SVB79" s="883"/>
      <c r="SVC79" s="883"/>
      <c r="SVD79" s="883"/>
      <c r="SVE79" s="883"/>
      <c r="SVF79" s="883"/>
      <c r="SVG79" s="883"/>
      <c r="SVH79" s="883"/>
      <c r="SVI79" s="883"/>
      <c r="SVJ79" s="883"/>
      <c r="SVK79" s="883"/>
      <c r="SVL79" s="883"/>
      <c r="SVM79" s="883"/>
      <c r="SVN79" s="883"/>
      <c r="SVO79" s="883"/>
      <c r="SVP79" s="883"/>
      <c r="SVQ79" s="883"/>
      <c r="SVR79" s="883"/>
      <c r="SVS79" s="883"/>
      <c r="SVT79" s="883"/>
      <c r="SVU79" s="883"/>
      <c r="SVV79" s="883"/>
      <c r="SVW79" s="883"/>
      <c r="SVX79" s="883"/>
      <c r="SVY79" s="883"/>
      <c r="SVZ79" s="883"/>
      <c r="SWA79" s="883"/>
      <c r="SWB79" s="883"/>
      <c r="SWC79" s="883"/>
      <c r="SWD79" s="883"/>
      <c r="SWE79" s="883"/>
      <c r="SWF79" s="883"/>
      <c r="SWG79" s="883"/>
      <c r="SWH79" s="883"/>
      <c r="SWI79" s="883"/>
      <c r="SWJ79" s="883"/>
      <c r="SWK79" s="883"/>
      <c r="SWL79" s="883"/>
      <c r="SWM79" s="883"/>
      <c r="SWN79" s="883"/>
      <c r="SWO79" s="883"/>
      <c r="SWP79" s="883"/>
      <c r="SWQ79" s="883"/>
      <c r="SWR79" s="883"/>
      <c r="SWS79" s="883"/>
      <c r="SWT79" s="883"/>
      <c r="SWU79" s="883"/>
      <c r="SWV79" s="883"/>
      <c r="SWW79" s="883"/>
      <c r="SWX79" s="883"/>
      <c r="SWY79" s="883"/>
      <c r="SWZ79" s="883"/>
      <c r="SXA79" s="883"/>
      <c r="SXB79" s="883"/>
      <c r="SXC79" s="883"/>
      <c r="SXD79" s="883"/>
      <c r="SXE79" s="883"/>
      <c r="SXF79" s="883"/>
      <c r="SXG79" s="883"/>
      <c r="SXH79" s="883"/>
      <c r="SXI79" s="883"/>
      <c r="SXJ79" s="883"/>
      <c r="SXK79" s="883"/>
      <c r="SXL79" s="883"/>
      <c r="SXM79" s="883"/>
      <c r="SXN79" s="883"/>
      <c r="SXO79" s="883"/>
      <c r="SXP79" s="883"/>
      <c r="SXQ79" s="883"/>
      <c r="SXR79" s="883"/>
      <c r="SXS79" s="883"/>
      <c r="SXT79" s="883"/>
      <c r="SXU79" s="883"/>
      <c r="SXV79" s="883"/>
      <c r="SXW79" s="883"/>
      <c r="SXX79" s="883"/>
      <c r="SXY79" s="883"/>
      <c r="SXZ79" s="883"/>
      <c r="SYA79" s="883"/>
      <c r="SYB79" s="883"/>
      <c r="SYC79" s="883"/>
      <c r="SYD79" s="883"/>
      <c r="SYE79" s="883"/>
      <c r="SYF79" s="883"/>
      <c r="SYG79" s="883"/>
      <c r="SYH79" s="883"/>
      <c r="SYI79" s="883"/>
      <c r="SYJ79" s="883"/>
      <c r="SYK79" s="883"/>
      <c r="SYL79" s="883"/>
      <c r="SYM79" s="883"/>
      <c r="SYN79" s="883"/>
      <c r="SYO79" s="883"/>
      <c r="SYP79" s="883"/>
      <c r="SYQ79" s="883"/>
      <c r="SYR79" s="883"/>
      <c r="SYS79" s="883"/>
      <c r="SYT79" s="883"/>
      <c r="SYU79" s="883"/>
      <c r="SYV79" s="883"/>
      <c r="SYW79" s="883"/>
      <c r="SYX79" s="883"/>
      <c r="SYY79" s="883"/>
      <c r="SYZ79" s="883"/>
      <c r="SZA79" s="883"/>
      <c r="SZB79" s="883"/>
      <c r="SZC79" s="883"/>
      <c r="SZD79" s="883"/>
      <c r="SZE79" s="883"/>
      <c r="SZF79" s="883"/>
      <c r="SZG79" s="883"/>
      <c r="SZH79" s="883"/>
      <c r="SZI79" s="883"/>
      <c r="SZJ79" s="883"/>
      <c r="SZK79" s="883"/>
      <c r="SZL79" s="883"/>
      <c r="SZM79" s="883"/>
      <c r="SZN79" s="883"/>
      <c r="SZO79" s="883"/>
      <c r="SZP79" s="883"/>
      <c r="SZQ79" s="883"/>
      <c r="SZR79" s="883"/>
      <c r="SZS79" s="883"/>
      <c r="SZT79" s="883"/>
      <c r="SZU79" s="883"/>
      <c r="SZV79" s="883"/>
      <c r="SZW79" s="883"/>
      <c r="SZX79" s="883"/>
      <c r="SZY79" s="883"/>
      <c r="SZZ79" s="883"/>
      <c r="TAA79" s="883"/>
      <c r="TAB79" s="883"/>
      <c r="TAC79" s="883"/>
      <c r="TAD79" s="883"/>
      <c r="TAE79" s="883"/>
      <c r="TAF79" s="883"/>
      <c r="TAG79" s="883"/>
      <c r="TAH79" s="883"/>
      <c r="TAI79" s="883"/>
      <c r="TAJ79" s="883"/>
      <c r="TAK79" s="883"/>
      <c r="TAL79" s="883"/>
      <c r="TAM79" s="883"/>
      <c r="TAN79" s="883"/>
      <c r="TAO79" s="883"/>
      <c r="TAP79" s="883"/>
      <c r="TAQ79" s="883"/>
      <c r="TAR79" s="883"/>
      <c r="TAS79" s="883"/>
      <c r="TAT79" s="883"/>
      <c r="TAU79" s="883"/>
      <c r="TAV79" s="883"/>
      <c r="TAW79" s="883"/>
      <c r="TAX79" s="883"/>
      <c r="TAY79" s="883"/>
      <c r="TAZ79" s="883"/>
      <c r="TBA79" s="883"/>
      <c r="TBB79" s="883"/>
      <c r="TBC79" s="883"/>
      <c r="TBD79" s="883"/>
      <c r="TBE79" s="883"/>
      <c r="TBF79" s="883"/>
      <c r="TBG79" s="883"/>
      <c r="TBH79" s="883"/>
      <c r="TBI79" s="883"/>
      <c r="TBJ79" s="883"/>
      <c r="TBK79" s="883"/>
      <c r="TBL79" s="883"/>
      <c r="TBM79" s="883"/>
      <c r="TBN79" s="883"/>
      <c r="TBO79" s="883"/>
      <c r="TBP79" s="883"/>
      <c r="TBQ79" s="883"/>
      <c r="TBR79" s="883"/>
      <c r="TBS79" s="883"/>
      <c r="TBT79" s="883"/>
      <c r="TBU79" s="883"/>
      <c r="TBV79" s="883"/>
      <c r="TBW79" s="883"/>
      <c r="TBX79" s="883"/>
      <c r="TBY79" s="883"/>
      <c r="TBZ79" s="883"/>
      <c r="TCA79" s="883"/>
      <c r="TCB79" s="883"/>
      <c r="TCC79" s="883"/>
      <c r="TCD79" s="883"/>
      <c r="TCE79" s="883"/>
      <c r="TCF79" s="883"/>
      <c r="TCG79" s="883"/>
      <c r="TCH79" s="883"/>
      <c r="TCI79" s="883"/>
      <c r="TCJ79" s="883"/>
      <c r="TCK79" s="883"/>
      <c r="TCL79" s="883"/>
      <c r="TCM79" s="883"/>
      <c r="TCN79" s="883"/>
      <c r="TCO79" s="883"/>
      <c r="TCP79" s="883"/>
      <c r="TCQ79" s="883"/>
      <c r="TCR79" s="883"/>
      <c r="TCS79" s="883"/>
      <c r="TCT79" s="883"/>
      <c r="TCU79" s="883"/>
      <c r="TCV79" s="883"/>
      <c r="TCW79" s="883"/>
      <c r="TCX79" s="883"/>
      <c r="TCY79" s="883"/>
      <c r="TCZ79" s="883"/>
      <c r="TDA79" s="883"/>
      <c r="TDB79" s="883"/>
      <c r="TDC79" s="883"/>
      <c r="TDD79" s="883"/>
      <c r="TDE79" s="883"/>
      <c r="TDF79" s="883"/>
      <c r="TDG79" s="883"/>
      <c r="TDH79" s="883"/>
      <c r="TDI79" s="883"/>
      <c r="TDJ79" s="883"/>
      <c r="TDK79" s="883"/>
      <c r="TDL79" s="883"/>
      <c r="TDM79" s="883"/>
      <c r="TDN79" s="883"/>
      <c r="TDO79" s="883"/>
      <c r="TDP79" s="883"/>
      <c r="TDQ79" s="883"/>
      <c r="TDR79" s="883"/>
      <c r="TDS79" s="883"/>
      <c r="TDT79" s="883"/>
      <c r="TDU79" s="883"/>
      <c r="TDV79" s="883"/>
      <c r="TDW79" s="883"/>
      <c r="TDX79" s="883"/>
      <c r="TDY79" s="883"/>
      <c r="TDZ79" s="883"/>
      <c r="TEA79" s="883"/>
      <c r="TEB79" s="883"/>
      <c r="TEC79" s="883"/>
      <c r="TED79" s="883"/>
      <c r="TEE79" s="883"/>
      <c r="TEF79" s="883"/>
      <c r="TEG79" s="883"/>
      <c r="TEH79" s="883"/>
      <c r="TEI79" s="883"/>
      <c r="TEJ79" s="883"/>
      <c r="TEK79" s="883"/>
      <c r="TEL79" s="883"/>
      <c r="TEM79" s="883"/>
      <c r="TEN79" s="883"/>
      <c r="TEO79" s="883"/>
      <c r="TEP79" s="883"/>
      <c r="TEQ79" s="883"/>
      <c r="TER79" s="883"/>
      <c r="TES79" s="883"/>
      <c r="TET79" s="883"/>
      <c r="TEU79" s="883"/>
      <c r="TEV79" s="883"/>
      <c r="TEW79" s="883"/>
      <c r="TEX79" s="883"/>
      <c r="TEY79" s="883"/>
      <c r="TEZ79" s="883"/>
      <c r="TFA79" s="883"/>
      <c r="TFB79" s="883"/>
      <c r="TFC79" s="883"/>
      <c r="TFD79" s="883"/>
      <c r="TFE79" s="883"/>
      <c r="TFF79" s="883"/>
      <c r="TFG79" s="883"/>
      <c r="TFH79" s="883"/>
      <c r="TFI79" s="883"/>
      <c r="TFJ79" s="883"/>
      <c r="TFK79" s="883"/>
      <c r="TFL79" s="883"/>
      <c r="TFM79" s="883"/>
      <c r="TFN79" s="883"/>
      <c r="TFO79" s="883"/>
      <c r="TFP79" s="883"/>
      <c r="TFQ79" s="883"/>
      <c r="TFR79" s="883"/>
      <c r="TFS79" s="883"/>
      <c r="TFT79" s="883"/>
      <c r="TFU79" s="883"/>
      <c r="TFV79" s="883"/>
      <c r="TFW79" s="883"/>
      <c r="TFX79" s="883"/>
      <c r="TFY79" s="883"/>
      <c r="TFZ79" s="883"/>
      <c r="TGA79" s="883"/>
      <c r="TGB79" s="883"/>
      <c r="TGC79" s="883"/>
      <c r="TGD79" s="883"/>
      <c r="TGE79" s="883"/>
      <c r="TGF79" s="883"/>
      <c r="TGG79" s="883"/>
      <c r="TGH79" s="883"/>
      <c r="TGI79" s="883"/>
      <c r="TGJ79" s="883"/>
      <c r="TGK79" s="883"/>
      <c r="TGL79" s="883"/>
      <c r="TGM79" s="883"/>
      <c r="TGN79" s="883"/>
      <c r="TGO79" s="883"/>
      <c r="TGP79" s="883"/>
      <c r="TGQ79" s="883"/>
      <c r="TGR79" s="883"/>
      <c r="TGS79" s="883"/>
      <c r="TGT79" s="883"/>
      <c r="TGU79" s="883"/>
      <c r="TGV79" s="883"/>
      <c r="TGW79" s="883"/>
      <c r="TGX79" s="883"/>
      <c r="TGY79" s="883"/>
      <c r="TGZ79" s="883"/>
      <c r="THA79" s="883"/>
      <c r="THB79" s="883"/>
      <c r="THC79" s="883"/>
      <c r="THD79" s="883"/>
      <c r="THE79" s="883"/>
      <c r="THF79" s="883"/>
      <c r="THG79" s="883"/>
      <c r="THH79" s="883"/>
      <c r="THI79" s="883"/>
      <c r="THJ79" s="883"/>
      <c r="THK79" s="883"/>
      <c r="THL79" s="883"/>
      <c r="THM79" s="883"/>
      <c r="THN79" s="883"/>
      <c r="THO79" s="883"/>
      <c r="THP79" s="883"/>
      <c r="THQ79" s="883"/>
      <c r="THR79" s="883"/>
      <c r="THS79" s="883"/>
      <c r="THT79" s="883"/>
      <c r="THU79" s="883"/>
      <c r="THV79" s="883"/>
      <c r="THW79" s="883"/>
      <c r="THX79" s="883"/>
      <c r="THY79" s="883"/>
      <c r="THZ79" s="883"/>
      <c r="TIA79" s="883"/>
      <c r="TIB79" s="883"/>
      <c r="TIC79" s="883"/>
      <c r="TID79" s="883"/>
      <c r="TIE79" s="883"/>
      <c r="TIF79" s="883"/>
      <c r="TIG79" s="883"/>
      <c r="TIH79" s="883"/>
      <c r="TII79" s="883"/>
      <c r="TIJ79" s="883"/>
      <c r="TIK79" s="883"/>
      <c r="TIL79" s="883"/>
      <c r="TIM79" s="883"/>
      <c r="TIN79" s="883"/>
      <c r="TIO79" s="883"/>
      <c r="TIP79" s="883"/>
      <c r="TIQ79" s="883"/>
      <c r="TIR79" s="883"/>
      <c r="TIS79" s="883"/>
      <c r="TIT79" s="883"/>
      <c r="TIU79" s="883"/>
      <c r="TIV79" s="883"/>
      <c r="TIW79" s="883"/>
      <c r="TIX79" s="883"/>
      <c r="TIY79" s="883"/>
      <c r="TIZ79" s="883"/>
      <c r="TJA79" s="883"/>
      <c r="TJB79" s="883"/>
      <c r="TJC79" s="883"/>
      <c r="TJD79" s="883"/>
      <c r="TJE79" s="883"/>
      <c r="TJF79" s="883"/>
      <c r="TJG79" s="883"/>
      <c r="TJH79" s="883"/>
      <c r="TJI79" s="883"/>
      <c r="TJJ79" s="883"/>
      <c r="TJK79" s="883"/>
      <c r="TJL79" s="883"/>
      <c r="TJM79" s="883"/>
      <c r="TJN79" s="883"/>
      <c r="TJO79" s="883"/>
      <c r="TJP79" s="883"/>
      <c r="TJQ79" s="883"/>
      <c r="TJR79" s="883"/>
      <c r="TJS79" s="883"/>
      <c r="TJT79" s="883"/>
      <c r="TJU79" s="883"/>
      <c r="TJV79" s="883"/>
      <c r="TJW79" s="883"/>
      <c r="TJX79" s="883"/>
      <c r="TJY79" s="883"/>
      <c r="TJZ79" s="883"/>
      <c r="TKA79" s="883"/>
      <c r="TKB79" s="883"/>
      <c r="TKC79" s="883"/>
      <c r="TKD79" s="883"/>
      <c r="TKE79" s="883"/>
      <c r="TKF79" s="883"/>
      <c r="TKG79" s="883"/>
      <c r="TKH79" s="883"/>
      <c r="TKI79" s="883"/>
      <c r="TKJ79" s="883"/>
      <c r="TKK79" s="883"/>
      <c r="TKL79" s="883"/>
      <c r="TKM79" s="883"/>
      <c r="TKN79" s="883"/>
      <c r="TKO79" s="883"/>
      <c r="TKP79" s="883"/>
      <c r="TKQ79" s="883"/>
      <c r="TKR79" s="883"/>
      <c r="TKS79" s="883"/>
      <c r="TKT79" s="883"/>
      <c r="TKU79" s="883"/>
      <c r="TKV79" s="883"/>
      <c r="TKW79" s="883"/>
      <c r="TKX79" s="883"/>
      <c r="TKY79" s="883"/>
      <c r="TKZ79" s="883"/>
      <c r="TLA79" s="883"/>
      <c r="TLB79" s="883"/>
      <c r="TLC79" s="883"/>
      <c r="TLD79" s="883"/>
      <c r="TLE79" s="883"/>
      <c r="TLF79" s="883"/>
      <c r="TLG79" s="883"/>
      <c r="TLH79" s="883"/>
      <c r="TLI79" s="883"/>
      <c r="TLJ79" s="883"/>
      <c r="TLK79" s="883"/>
      <c r="TLL79" s="883"/>
      <c r="TLM79" s="883"/>
      <c r="TLN79" s="883"/>
      <c r="TLO79" s="883"/>
      <c r="TLP79" s="883"/>
      <c r="TLQ79" s="883"/>
      <c r="TLR79" s="883"/>
      <c r="TLS79" s="883"/>
      <c r="TLT79" s="883"/>
      <c r="TLU79" s="883"/>
      <c r="TLV79" s="883"/>
      <c r="TLW79" s="883"/>
      <c r="TLX79" s="883"/>
      <c r="TLY79" s="883"/>
      <c r="TLZ79" s="883"/>
      <c r="TMA79" s="883"/>
      <c r="TMB79" s="883"/>
      <c r="TMC79" s="883"/>
      <c r="TMD79" s="883"/>
      <c r="TME79" s="883"/>
      <c r="TMF79" s="883"/>
      <c r="TMG79" s="883"/>
      <c r="TMH79" s="883"/>
      <c r="TMI79" s="883"/>
      <c r="TMJ79" s="883"/>
      <c r="TMK79" s="883"/>
      <c r="TML79" s="883"/>
      <c r="TMM79" s="883"/>
      <c r="TMN79" s="883"/>
      <c r="TMO79" s="883"/>
      <c r="TMP79" s="883"/>
      <c r="TMQ79" s="883"/>
      <c r="TMR79" s="883"/>
      <c r="TMS79" s="883"/>
      <c r="TMT79" s="883"/>
      <c r="TMU79" s="883"/>
      <c r="TMV79" s="883"/>
      <c r="TMW79" s="883"/>
      <c r="TMX79" s="883"/>
      <c r="TMY79" s="883"/>
      <c r="TMZ79" s="883"/>
      <c r="TNA79" s="883"/>
      <c r="TNB79" s="883"/>
      <c r="TNC79" s="883"/>
      <c r="TND79" s="883"/>
      <c r="TNE79" s="883"/>
      <c r="TNF79" s="883"/>
      <c r="TNG79" s="883"/>
      <c r="TNH79" s="883"/>
      <c r="TNI79" s="883"/>
      <c r="TNJ79" s="883"/>
      <c r="TNK79" s="883"/>
      <c r="TNL79" s="883"/>
      <c r="TNM79" s="883"/>
      <c r="TNN79" s="883"/>
      <c r="TNO79" s="883"/>
      <c r="TNP79" s="883"/>
      <c r="TNQ79" s="883"/>
      <c r="TNR79" s="883"/>
      <c r="TNS79" s="883"/>
      <c r="TNT79" s="883"/>
      <c r="TNU79" s="883"/>
      <c r="TNV79" s="883"/>
      <c r="TNW79" s="883"/>
      <c r="TNX79" s="883"/>
      <c r="TNY79" s="883"/>
      <c r="TNZ79" s="883"/>
      <c r="TOA79" s="883"/>
      <c r="TOB79" s="883"/>
      <c r="TOC79" s="883"/>
      <c r="TOD79" s="883"/>
      <c r="TOE79" s="883"/>
      <c r="TOF79" s="883"/>
      <c r="TOG79" s="883"/>
      <c r="TOH79" s="883"/>
      <c r="TOI79" s="883"/>
      <c r="TOJ79" s="883"/>
      <c r="TOK79" s="883"/>
      <c r="TOL79" s="883"/>
      <c r="TOM79" s="883"/>
      <c r="TON79" s="883"/>
      <c r="TOO79" s="883"/>
      <c r="TOP79" s="883"/>
      <c r="TOQ79" s="883"/>
      <c r="TOR79" s="883"/>
      <c r="TOS79" s="883"/>
      <c r="TOT79" s="883"/>
      <c r="TOU79" s="883"/>
      <c r="TOV79" s="883"/>
      <c r="TOW79" s="883"/>
      <c r="TOX79" s="883"/>
      <c r="TOY79" s="883"/>
      <c r="TOZ79" s="883"/>
      <c r="TPA79" s="883"/>
      <c r="TPB79" s="883"/>
      <c r="TPC79" s="883"/>
      <c r="TPD79" s="883"/>
      <c r="TPE79" s="883"/>
      <c r="TPF79" s="883"/>
      <c r="TPG79" s="883"/>
      <c r="TPH79" s="883"/>
      <c r="TPI79" s="883"/>
      <c r="TPJ79" s="883"/>
      <c r="TPK79" s="883"/>
      <c r="TPL79" s="883"/>
      <c r="TPM79" s="883"/>
      <c r="TPN79" s="883"/>
      <c r="TPO79" s="883"/>
      <c r="TPP79" s="883"/>
      <c r="TPQ79" s="883"/>
      <c r="TPR79" s="883"/>
      <c r="TPS79" s="883"/>
      <c r="TPT79" s="883"/>
      <c r="TPU79" s="883"/>
      <c r="TPV79" s="883"/>
      <c r="TPW79" s="883"/>
      <c r="TPX79" s="883"/>
      <c r="TPY79" s="883"/>
      <c r="TPZ79" s="883"/>
      <c r="TQA79" s="883"/>
      <c r="TQB79" s="883"/>
      <c r="TQC79" s="883"/>
      <c r="TQD79" s="883"/>
      <c r="TQE79" s="883"/>
      <c r="TQF79" s="883"/>
      <c r="TQG79" s="883"/>
      <c r="TQH79" s="883"/>
      <c r="TQI79" s="883"/>
      <c r="TQJ79" s="883"/>
      <c r="TQK79" s="883"/>
      <c r="TQL79" s="883"/>
      <c r="TQM79" s="883"/>
      <c r="TQN79" s="883"/>
      <c r="TQO79" s="883"/>
      <c r="TQP79" s="883"/>
      <c r="TQQ79" s="883"/>
      <c r="TQR79" s="883"/>
      <c r="TQS79" s="883"/>
      <c r="TQT79" s="883"/>
      <c r="TQU79" s="883"/>
      <c r="TQV79" s="883"/>
      <c r="TQW79" s="883"/>
      <c r="TQX79" s="883"/>
      <c r="TQY79" s="883"/>
      <c r="TQZ79" s="883"/>
      <c r="TRA79" s="883"/>
      <c r="TRB79" s="883"/>
      <c r="TRC79" s="883"/>
      <c r="TRD79" s="883"/>
      <c r="TRE79" s="883"/>
      <c r="TRF79" s="883"/>
      <c r="TRG79" s="883"/>
      <c r="TRH79" s="883"/>
      <c r="TRI79" s="883"/>
      <c r="TRJ79" s="883"/>
      <c r="TRK79" s="883"/>
      <c r="TRL79" s="883"/>
      <c r="TRM79" s="883"/>
      <c r="TRN79" s="883"/>
      <c r="TRO79" s="883"/>
      <c r="TRP79" s="883"/>
      <c r="TRQ79" s="883"/>
      <c r="TRR79" s="883"/>
      <c r="TRS79" s="883"/>
      <c r="TRT79" s="883"/>
      <c r="TRU79" s="883"/>
      <c r="TRV79" s="883"/>
      <c r="TRW79" s="883"/>
      <c r="TRX79" s="883"/>
      <c r="TRY79" s="883"/>
      <c r="TRZ79" s="883"/>
      <c r="TSA79" s="883"/>
      <c r="TSB79" s="883"/>
      <c r="TSC79" s="883"/>
      <c r="TSD79" s="883"/>
      <c r="TSE79" s="883"/>
      <c r="TSF79" s="883"/>
      <c r="TSG79" s="883"/>
      <c r="TSH79" s="883"/>
      <c r="TSI79" s="883"/>
      <c r="TSJ79" s="883"/>
      <c r="TSK79" s="883"/>
      <c r="TSL79" s="883"/>
      <c r="TSM79" s="883"/>
      <c r="TSN79" s="883"/>
      <c r="TSO79" s="883"/>
      <c r="TSP79" s="883"/>
      <c r="TSQ79" s="883"/>
      <c r="TSR79" s="883"/>
      <c r="TSS79" s="883"/>
      <c r="TST79" s="883"/>
      <c r="TSU79" s="883"/>
      <c r="TSV79" s="883"/>
      <c r="TSW79" s="883"/>
      <c r="TSX79" s="883"/>
      <c r="TSY79" s="883"/>
      <c r="TSZ79" s="883"/>
      <c r="TTA79" s="883"/>
      <c r="TTB79" s="883"/>
      <c r="TTC79" s="883"/>
      <c r="TTD79" s="883"/>
      <c r="TTE79" s="883"/>
      <c r="TTF79" s="883"/>
      <c r="TTG79" s="883"/>
      <c r="TTH79" s="883"/>
      <c r="TTI79" s="883"/>
      <c r="TTJ79" s="883"/>
      <c r="TTK79" s="883"/>
      <c r="TTL79" s="883"/>
      <c r="TTM79" s="883"/>
      <c r="TTN79" s="883"/>
      <c r="TTO79" s="883"/>
      <c r="TTP79" s="883"/>
      <c r="TTQ79" s="883"/>
      <c r="TTR79" s="883"/>
      <c r="TTS79" s="883"/>
      <c r="TTT79" s="883"/>
      <c r="TTU79" s="883"/>
      <c r="TTV79" s="883"/>
      <c r="TTW79" s="883"/>
      <c r="TTX79" s="883"/>
      <c r="TTY79" s="883"/>
      <c r="TTZ79" s="883"/>
      <c r="TUA79" s="883"/>
      <c r="TUB79" s="883"/>
      <c r="TUC79" s="883"/>
      <c r="TUD79" s="883"/>
      <c r="TUE79" s="883"/>
      <c r="TUF79" s="883"/>
      <c r="TUG79" s="883"/>
      <c r="TUH79" s="883"/>
      <c r="TUI79" s="883"/>
      <c r="TUJ79" s="883"/>
      <c r="TUK79" s="883"/>
      <c r="TUL79" s="883"/>
      <c r="TUM79" s="883"/>
      <c r="TUN79" s="883"/>
      <c r="TUO79" s="883"/>
      <c r="TUP79" s="883"/>
      <c r="TUQ79" s="883"/>
      <c r="TUR79" s="883"/>
      <c r="TUS79" s="883"/>
      <c r="TUT79" s="883"/>
      <c r="TUU79" s="883"/>
      <c r="TUV79" s="883"/>
      <c r="TUW79" s="883"/>
      <c r="TUX79" s="883"/>
      <c r="TUY79" s="883"/>
      <c r="TUZ79" s="883"/>
      <c r="TVA79" s="883"/>
      <c r="TVB79" s="883"/>
      <c r="TVC79" s="883"/>
      <c r="TVD79" s="883"/>
      <c r="TVE79" s="883"/>
      <c r="TVF79" s="883"/>
      <c r="TVG79" s="883"/>
      <c r="TVH79" s="883"/>
      <c r="TVI79" s="883"/>
      <c r="TVJ79" s="883"/>
      <c r="TVK79" s="883"/>
      <c r="TVL79" s="883"/>
      <c r="TVM79" s="883"/>
      <c r="TVN79" s="883"/>
      <c r="TVO79" s="883"/>
      <c r="TVP79" s="883"/>
      <c r="TVQ79" s="883"/>
      <c r="TVR79" s="883"/>
      <c r="TVS79" s="883"/>
      <c r="TVT79" s="883"/>
      <c r="TVU79" s="883"/>
      <c r="TVV79" s="883"/>
      <c r="TVW79" s="883"/>
      <c r="TVX79" s="883"/>
      <c r="TVY79" s="883"/>
      <c r="TVZ79" s="883"/>
      <c r="TWA79" s="883"/>
      <c r="TWB79" s="883"/>
      <c r="TWC79" s="883"/>
      <c r="TWD79" s="883"/>
      <c r="TWE79" s="883"/>
      <c r="TWF79" s="883"/>
      <c r="TWG79" s="883"/>
      <c r="TWH79" s="883"/>
      <c r="TWI79" s="883"/>
      <c r="TWJ79" s="883"/>
      <c r="TWK79" s="883"/>
      <c r="TWL79" s="883"/>
      <c r="TWM79" s="883"/>
      <c r="TWN79" s="883"/>
      <c r="TWO79" s="883"/>
      <c r="TWP79" s="883"/>
      <c r="TWQ79" s="883"/>
      <c r="TWR79" s="883"/>
      <c r="TWS79" s="883"/>
      <c r="TWT79" s="883"/>
      <c r="TWU79" s="883"/>
      <c r="TWV79" s="883"/>
      <c r="TWW79" s="883"/>
      <c r="TWX79" s="883"/>
      <c r="TWY79" s="883"/>
      <c r="TWZ79" s="883"/>
      <c r="TXA79" s="883"/>
      <c r="TXB79" s="883"/>
      <c r="TXC79" s="883"/>
      <c r="TXD79" s="883"/>
      <c r="TXE79" s="883"/>
      <c r="TXF79" s="883"/>
      <c r="TXG79" s="883"/>
      <c r="TXH79" s="883"/>
      <c r="TXI79" s="883"/>
      <c r="TXJ79" s="883"/>
      <c r="TXK79" s="883"/>
      <c r="TXL79" s="883"/>
      <c r="TXM79" s="883"/>
      <c r="TXN79" s="883"/>
      <c r="TXO79" s="883"/>
      <c r="TXP79" s="883"/>
      <c r="TXQ79" s="883"/>
      <c r="TXR79" s="883"/>
      <c r="TXS79" s="883"/>
      <c r="TXT79" s="883"/>
      <c r="TXU79" s="883"/>
      <c r="TXV79" s="883"/>
      <c r="TXW79" s="883"/>
      <c r="TXX79" s="883"/>
      <c r="TXY79" s="883"/>
      <c r="TXZ79" s="883"/>
      <c r="TYA79" s="883"/>
      <c r="TYB79" s="883"/>
      <c r="TYC79" s="883"/>
      <c r="TYD79" s="883"/>
      <c r="TYE79" s="883"/>
      <c r="TYF79" s="883"/>
      <c r="TYG79" s="883"/>
      <c r="TYH79" s="883"/>
      <c r="TYI79" s="883"/>
      <c r="TYJ79" s="883"/>
      <c r="TYK79" s="883"/>
      <c r="TYL79" s="883"/>
      <c r="TYM79" s="883"/>
      <c r="TYN79" s="883"/>
      <c r="TYO79" s="883"/>
      <c r="TYP79" s="883"/>
      <c r="TYQ79" s="883"/>
      <c r="TYR79" s="883"/>
      <c r="TYS79" s="883"/>
      <c r="TYT79" s="883"/>
      <c r="TYU79" s="883"/>
      <c r="TYV79" s="883"/>
      <c r="TYW79" s="883"/>
      <c r="TYX79" s="883"/>
      <c r="TYY79" s="883"/>
      <c r="TYZ79" s="883"/>
      <c r="TZA79" s="883"/>
      <c r="TZB79" s="883"/>
      <c r="TZC79" s="883"/>
      <c r="TZD79" s="883"/>
      <c r="TZE79" s="883"/>
      <c r="TZF79" s="883"/>
      <c r="TZG79" s="883"/>
      <c r="TZH79" s="883"/>
      <c r="TZI79" s="883"/>
      <c r="TZJ79" s="883"/>
      <c r="TZK79" s="883"/>
      <c r="TZL79" s="883"/>
      <c r="TZM79" s="883"/>
      <c r="TZN79" s="883"/>
      <c r="TZO79" s="883"/>
      <c r="TZP79" s="883"/>
      <c r="TZQ79" s="883"/>
      <c r="TZR79" s="883"/>
      <c r="TZS79" s="883"/>
      <c r="TZT79" s="883"/>
      <c r="TZU79" s="883"/>
      <c r="TZV79" s="883"/>
      <c r="TZW79" s="883"/>
      <c r="TZX79" s="883"/>
      <c r="TZY79" s="883"/>
      <c r="TZZ79" s="883"/>
      <c r="UAA79" s="883"/>
      <c r="UAB79" s="883"/>
      <c r="UAC79" s="883"/>
      <c r="UAD79" s="883"/>
      <c r="UAE79" s="883"/>
      <c r="UAF79" s="883"/>
      <c r="UAG79" s="883"/>
      <c r="UAH79" s="883"/>
      <c r="UAI79" s="883"/>
      <c r="UAJ79" s="883"/>
      <c r="UAK79" s="883"/>
      <c r="UAL79" s="883"/>
      <c r="UAM79" s="883"/>
      <c r="UAN79" s="883"/>
      <c r="UAO79" s="883"/>
      <c r="UAP79" s="883"/>
      <c r="UAQ79" s="883"/>
      <c r="UAR79" s="883"/>
      <c r="UAS79" s="883"/>
      <c r="UAT79" s="883"/>
      <c r="UAU79" s="883"/>
      <c r="UAV79" s="883"/>
      <c r="UAW79" s="883"/>
      <c r="UAX79" s="883"/>
      <c r="UAY79" s="883"/>
      <c r="UAZ79" s="883"/>
      <c r="UBA79" s="883"/>
      <c r="UBB79" s="883"/>
      <c r="UBC79" s="883"/>
      <c r="UBD79" s="883"/>
      <c r="UBE79" s="883"/>
      <c r="UBF79" s="883"/>
      <c r="UBG79" s="883"/>
      <c r="UBH79" s="883"/>
      <c r="UBI79" s="883"/>
      <c r="UBJ79" s="883"/>
      <c r="UBK79" s="883"/>
      <c r="UBL79" s="883"/>
      <c r="UBM79" s="883"/>
      <c r="UBN79" s="883"/>
      <c r="UBO79" s="883"/>
      <c r="UBP79" s="883"/>
      <c r="UBQ79" s="883"/>
      <c r="UBR79" s="883"/>
      <c r="UBS79" s="883"/>
      <c r="UBT79" s="883"/>
      <c r="UBU79" s="883"/>
      <c r="UBV79" s="883"/>
      <c r="UBW79" s="883"/>
      <c r="UBX79" s="883"/>
      <c r="UBY79" s="883"/>
      <c r="UBZ79" s="883"/>
      <c r="UCA79" s="883"/>
      <c r="UCB79" s="883"/>
      <c r="UCC79" s="883"/>
      <c r="UCD79" s="883"/>
      <c r="UCE79" s="883"/>
      <c r="UCF79" s="883"/>
      <c r="UCG79" s="883"/>
      <c r="UCH79" s="883"/>
      <c r="UCI79" s="883"/>
      <c r="UCJ79" s="883"/>
      <c r="UCK79" s="883"/>
      <c r="UCL79" s="883"/>
      <c r="UCM79" s="883"/>
      <c r="UCN79" s="883"/>
      <c r="UCO79" s="883"/>
      <c r="UCP79" s="883"/>
      <c r="UCQ79" s="883"/>
      <c r="UCR79" s="883"/>
      <c r="UCS79" s="883"/>
      <c r="UCT79" s="883"/>
      <c r="UCU79" s="883"/>
      <c r="UCV79" s="883"/>
      <c r="UCW79" s="883"/>
      <c r="UCX79" s="883"/>
      <c r="UCY79" s="883"/>
      <c r="UCZ79" s="883"/>
      <c r="UDA79" s="883"/>
      <c r="UDB79" s="883"/>
      <c r="UDC79" s="883"/>
      <c r="UDD79" s="883"/>
      <c r="UDE79" s="883"/>
      <c r="UDF79" s="883"/>
      <c r="UDG79" s="883"/>
      <c r="UDH79" s="883"/>
      <c r="UDI79" s="883"/>
      <c r="UDJ79" s="883"/>
      <c r="UDK79" s="883"/>
      <c r="UDL79" s="883"/>
      <c r="UDM79" s="883"/>
      <c r="UDN79" s="883"/>
      <c r="UDO79" s="883"/>
      <c r="UDP79" s="883"/>
      <c r="UDQ79" s="883"/>
      <c r="UDR79" s="883"/>
      <c r="UDS79" s="883"/>
      <c r="UDT79" s="883"/>
      <c r="UDU79" s="883"/>
      <c r="UDV79" s="883"/>
      <c r="UDW79" s="883"/>
      <c r="UDX79" s="883"/>
      <c r="UDY79" s="883"/>
      <c r="UDZ79" s="883"/>
      <c r="UEA79" s="883"/>
      <c r="UEB79" s="883"/>
      <c r="UEC79" s="883"/>
      <c r="UED79" s="883"/>
      <c r="UEE79" s="883"/>
      <c r="UEF79" s="883"/>
      <c r="UEG79" s="883"/>
      <c r="UEH79" s="883"/>
      <c r="UEI79" s="883"/>
      <c r="UEJ79" s="883"/>
      <c r="UEK79" s="883"/>
      <c r="UEL79" s="883"/>
      <c r="UEM79" s="883"/>
      <c r="UEN79" s="883"/>
      <c r="UEO79" s="883"/>
      <c r="UEP79" s="883"/>
      <c r="UEQ79" s="883"/>
      <c r="UER79" s="883"/>
      <c r="UES79" s="883"/>
      <c r="UET79" s="883"/>
      <c r="UEU79" s="883"/>
      <c r="UEV79" s="883"/>
      <c r="UEW79" s="883"/>
      <c r="UEX79" s="883"/>
      <c r="UEY79" s="883"/>
      <c r="UEZ79" s="883"/>
      <c r="UFA79" s="883"/>
      <c r="UFB79" s="883"/>
      <c r="UFC79" s="883"/>
      <c r="UFD79" s="883"/>
      <c r="UFE79" s="883"/>
      <c r="UFF79" s="883"/>
      <c r="UFG79" s="883"/>
      <c r="UFH79" s="883"/>
      <c r="UFI79" s="883"/>
      <c r="UFJ79" s="883"/>
      <c r="UFK79" s="883"/>
      <c r="UFL79" s="883"/>
      <c r="UFM79" s="883"/>
      <c r="UFN79" s="883"/>
      <c r="UFO79" s="883"/>
      <c r="UFP79" s="883"/>
      <c r="UFQ79" s="883"/>
      <c r="UFR79" s="883"/>
      <c r="UFS79" s="883"/>
      <c r="UFT79" s="883"/>
      <c r="UFU79" s="883"/>
      <c r="UFV79" s="883"/>
      <c r="UFW79" s="883"/>
      <c r="UFX79" s="883"/>
      <c r="UFY79" s="883"/>
      <c r="UFZ79" s="883"/>
      <c r="UGA79" s="883"/>
      <c r="UGB79" s="883"/>
      <c r="UGC79" s="883"/>
      <c r="UGD79" s="883"/>
      <c r="UGE79" s="883"/>
      <c r="UGF79" s="883"/>
      <c r="UGG79" s="883"/>
      <c r="UGH79" s="883"/>
      <c r="UGI79" s="883"/>
      <c r="UGJ79" s="883"/>
      <c r="UGK79" s="883"/>
      <c r="UGL79" s="883"/>
      <c r="UGM79" s="883"/>
      <c r="UGN79" s="883"/>
      <c r="UGO79" s="883"/>
      <c r="UGP79" s="883"/>
      <c r="UGQ79" s="883"/>
      <c r="UGR79" s="883"/>
      <c r="UGS79" s="883"/>
      <c r="UGT79" s="883"/>
      <c r="UGU79" s="883"/>
      <c r="UGV79" s="883"/>
      <c r="UGW79" s="883"/>
      <c r="UGX79" s="883"/>
      <c r="UGY79" s="883"/>
      <c r="UGZ79" s="883"/>
      <c r="UHA79" s="883"/>
      <c r="UHB79" s="883"/>
      <c r="UHC79" s="883"/>
      <c r="UHD79" s="883"/>
      <c r="UHE79" s="883"/>
      <c r="UHF79" s="883"/>
      <c r="UHG79" s="883"/>
      <c r="UHH79" s="883"/>
      <c r="UHI79" s="883"/>
      <c r="UHJ79" s="883"/>
      <c r="UHK79" s="883"/>
      <c r="UHL79" s="883"/>
      <c r="UHM79" s="883"/>
      <c r="UHN79" s="883"/>
      <c r="UHO79" s="883"/>
      <c r="UHP79" s="883"/>
      <c r="UHQ79" s="883"/>
      <c r="UHR79" s="883"/>
      <c r="UHS79" s="883"/>
      <c r="UHT79" s="883"/>
      <c r="UHU79" s="883"/>
      <c r="UHV79" s="883"/>
      <c r="UHW79" s="883"/>
      <c r="UHX79" s="883"/>
      <c r="UHY79" s="883"/>
      <c r="UHZ79" s="883"/>
      <c r="UIA79" s="883"/>
      <c r="UIB79" s="883"/>
      <c r="UIC79" s="883"/>
      <c r="UID79" s="883"/>
      <c r="UIE79" s="883"/>
      <c r="UIF79" s="883"/>
      <c r="UIG79" s="883"/>
      <c r="UIH79" s="883"/>
      <c r="UII79" s="883"/>
      <c r="UIJ79" s="883"/>
      <c r="UIK79" s="883"/>
      <c r="UIL79" s="883"/>
      <c r="UIM79" s="883"/>
      <c r="UIN79" s="883"/>
      <c r="UIO79" s="883"/>
      <c r="UIP79" s="883"/>
      <c r="UIQ79" s="883"/>
      <c r="UIR79" s="883"/>
      <c r="UIS79" s="883"/>
      <c r="UIT79" s="883"/>
      <c r="UIU79" s="883"/>
      <c r="UIV79" s="883"/>
      <c r="UIW79" s="883"/>
      <c r="UIX79" s="883"/>
      <c r="UIY79" s="883"/>
      <c r="UIZ79" s="883"/>
      <c r="UJA79" s="883"/>
      <c r="UJB79" s="883"/>
      <c r="UJC79" s="883"/>
      <c r="UJD79" s="883"/>
      <c r="UJE79" s="883"/>
      <c r="UJF79" s="883"/>
      <c r="UJG79" s="883"/>
      <c r="UJH79" s="883"/>
      <c r="UJI79" s="883"/>
      <c r="UJJ79" s="883"/>
      <c r="UJK79" s="883"/>
      <c r="UJL79" s="883"/>
      <c r="UJM79" s="883"/>
      <c r="UJN79" s="883"/>
      <c r="UJO79" s="883"/>
      <c r="UJP79" s="883"/>
      <c r="UJQ79" s="883"/>
      <c r="UJR79" s="883"/>
      <c r="UJS79" s="883"/>
      <c r="UJT79" s="883"/>
      <c r="UJU79" s="883"/>
      <c r="UJV79" s="883"/>
      <c r="UJW79" s="883"/>
      <c r="UJX79" s="883"/>
      <c r="UJY79" s="883"/>
      <c r="UJZ79" s="883"/>
      <c r="UKA79" s="883"/>
      <c r="UKB79" s="883"/>
      <c r="UKC79" s="883"/>
      <c r="UKD79" s="883"/>
      <c r="UKE79" s="883"/>
      <c r="UKF79" s="883"/>
      <c r="UKG79" s="883"/>
      <c r="UKH79" s="883"/>
      <c r="UKI79" s="883"/>
      <c r="UKJ79" s="883"/>
      <c r="UKK79" s="883"/>
      <c r="UKL79" s="883"/>
      <c r="UKM79" s="883"/>
      <c r="UKN79" s="883"/>
      <c r="UKO79" s="883"/>
      <c r="UKP79" s="883"/>
      <c r="UKQ79" s="883"/>
      <c r="UKR79" s="883"/>
      <c r="UKS79" s="883"/>
      <c r="UKT79" s="883"/>
      <c r="UKU79" s="883"/>
      <c r="UKV79" s="883"/>
      <c r="UKW79" s="883"/>
      <c r="UKX79" s="883"/>
      <c r="UKY79" s="883"/>
      <c r="UKZ79" s="883"/>
      <c r="ULA79" s="883"/>
      <c r="ULB79" s="883"/>
      <c r="ULC79" s="883"/>
      <c r="ULD79" s="883"/>
      <c r="ULE79" s="883"/>
      <c r="ULF79" s="883"/>
      <c r="ULG79" s="883"/>
      <c r="ULH79" s="883"/>
      <c r="ULI79" s="883"/>
      <c r="ULJ79" s="883"/>
      <c r="ULK79" s="883"/>
      <c r="ULL79" s="883"/>
      <c r="ULM79" s="883"/>
      <c r="ULN79" s="883"/>
      <c r="ULO79" s="883"/>
      <c r="ULP79" s="883"/>
      <c r="ULQ79" s="883"/>
      <c r="ULR79" s="883"/>
      <c r="ULS79" s="883"/>
      <c r="ULT79" s="883"/>
      <c r="ULU79" s="883"/>
      <c r="ULV79" s="883"/>
      <c r="ULW79" s="883"/>
      <c r="ULX79" s="883"/>
      <c r="ULY79" s="883"/>
      <c r="ULZ79" s="883"/>
      <c r="UMA79" s="883"/>
      <c r="UMB79" s="883"/>
      <c r="UMC79" s="883"/>
      <c r="UMD79" s="883"/>
      <c r="UME79" s="883"/>
      <c r="UMF79" s="883"/>
      <c r="UMG79" s="883"/>
      <c r="UMH79" s="883"/>
      <c r="UMI79" s="883"/>
      <c r="UMJ79" s="883"/>
      <c r="UMK79" s="883"/>
      <c r="UML79" s="883"/>
      <c r="UMM79" s="883"/>
      <c r="UMN79" s="883"/>
      <c r="UMO79" s="883"/>
      <c r="UMP79" s="883"/>
      <c r="UMQ79" s="883"/>
      <c r="UMR79" s="883"/>
      <c r="UMS79" s="883"/>
      <c r="UMT79" s="883"/>
      <c r="UMU79" s="883"/>
      <c r="UMV79" s="883"/>
      <c r="UMW79" s="883"/>
      <c r="UMX79" s="883"/>
      <c r="UMY79" s="883"/>
      <c r="UMZ79" s="883"/>
      <c r="UNA79" s="883"/>
      <c r="UNB79" s="883"/>
      <c r="UNC79" s="883"/>
      <c r="UND79" s="883"/>
      <c r="UNE79" s="883"/>
      <c r="UNF79" s="883"/>
      <c r="UNG79" s="883"/>
      <c r="UNH79" s="883"/>
      <c r="UNI79" s="883"/>
      <c r="UNJ79" s="883"/>
      <c r="UNK79" s="883"/>
      <c r="UNL79" s="883"/>
      <c r="UNM79" s="883"/>
      <c r="UNN79" s="883"/>
      <c r="UNO79" s="883"/>
      <c r="UNP79" s="883"/>
      <c r="UNQ79" s="883"/>
      <c r="UNR79" s="883"/>
      <c r="UNS79" s="883"/>
      <c r="UNT79" s="883"/>
      <c r="UNU79" s="883"/>
      <c r="UNV79" s="883"/>
      <c r="UNW79" s="883"/>
      <c r="UNX79" s="883"/>
      <c r="UNY79" s="883"/>
      <c r="UNZ79" s="883"/>
      <c r="UOA79" s="883"/>
      <c r="UOB79" s="883"/>
      <c r="UOC79" s="883"/>
      <c r="UOD79" s="883"/>
      <c r="UOE79" s="883"/>
      <c r="UOF79" s="883"/>
      <c r="UOG79" s="883"/>
      <c r="UOH79" s="883"/>
      <c r="UOI79" s="883"/>
      <c r="UOJ79" s="883"/>
      <c r="UOK79" s="883"/>
      <c r="UOL79" s="883"/>
      <c r="UOM79" s="883"/>
      <c r="UON79" s="883"/>
      <c r="UOO79" s="883"/>
      <c r="UOP79" s="883"/>
      <c r="UOQ79" s="883"/>
      <c r="UOR79" s="883"/>
      <c r="UOS79" s="883"/>
      <c r="UOT79" s="883"/>
      <c r="UOU79" s="883"/>
      <c r="UOV79" s="883"/>
      <c r="UOW79" s="883"/>
      <c r="UOX79" s="883"/>
      <c r="UOY79" s="883"/>
      <c r="UOZ79" s="883"/>
      <c r="UPA79" s="883"/>
      <c r="UPB79" s="883"/>
      <c r="UPC79" s="883"/>
      <c r="UPD79" s="883"/>
      <c r="UPE79" s="883"/>
      <c r="UPF79" s="883"/>
      <c r="UPG79" s="883"/>
      <c r="UPH79" s="883"/>
      <c r="UPI79" s="883"/>
      <c r="UPJ79" s="883"/>
      <c r="UPK79" s="883"/>
      <c r="UPL79" s="883"/>
      <c r="UPM79" s="883"/>
      <c r="UPN79" s="883"/>
      <c r="UPO79" s="883"/>
      <c r="UPP79" s="883"/>
      <c r="UPQ79" s="883"/>
      <c r="UPR79" s="883"/>
      <c r="UPS79" s="883"/>
      <c r="UPT79" s="883"/>
      <c r="UPU79" s="883"/>
      <c r="UPV79" s="883"/>
      <c r="UPW79" s="883"/>
      <c r="UPX79" s="883"/>
      <c r="UPY79" s="883"/>
      <c r="UPZ79" s="883"/>
      <c r="UQA79" s="883"/>
      <c r="UQB79" s="883"/>
      <c r="UQC79" s="883"/>
      <c r="UQD79" s="883"/>
      <c r="UQE79" s="883"/>
      <c r="UQF79" s="883"/>
      <c r="UQG79" s="883"/>
      <c r="UQH79" s="883"/>
      <c r="UQI79" s="883"/>
      <c r="UQJ79" s="883"/>
      <c r="UQK79" s="883"/>
      <c r="UQL79" s="883"/>
      <c r="UQM79" s="883"/>
      <c r="UQN79" s="883"/>
      <c r="UQO79" s="883"/>
      <c r="UQP79" s="883"/>
      <c r="UQQ79" s="883"/>
      <c r="UQR79" s="883"/>
      <c r="UQS79" s="883"/>
      <c r="UQT79" s="883"/>
      <c r="UQU79" s="883"/>
      <c r="UQV79" s="883"/>
      <c r="UQW79" s="883"/>
      <c r="UQX79" s="883"/>
      <c r="UQY79" s="883"/>
      <c r="UQZ79" s="883"/>
      <c r="URA79" s="883"/>
      <c r="URB79" s="883"/>
      <c r="URC79" s="883"/>
      <c r="URD79" s="883"/>
      <c r="URE79" s="883"/>
      <c r="URF79" s="883"/>
      <c r="URG79" s="883"/>
      <c r="URH79" s="883"/>
      <c r="URI79" s="883"/>
      <c r="URJ79" s="883"/>
      <c r="URK79" s="883"/>
      <c r="URL79" s="883"/>
      <c r="URM79" s="883"/>
      <c r="URN79" s="883"/>
      <c r="URO79" s="883"/>
      <c r="URP79" s="883"/>
      <c r="URQ79" s="883"/>
      <c r="URR79" s="883"/>
      <c r="URS79" s="883"/>
      <c r="URT79" s="883"/>
      <c r="URU79" s="883"/>
      <c r="URV79" s="883"/>
      <c r="URW79" s="883"/>
      <c r="URX79" s="883"/>
      <c r="URY79" s="883"/>
      <c r="URZ79" s="883"/>
      <c r="USA79" s="883"/>
      <c r="USB79" s="883"/>
      <c r="USC79" s="883"/>
      <c r="USD79" s="883"/>
      <c r="USE79" s="883"/>
      <c r="USF79" s="883"/>
      <c r="USG79" s="883"/>
      <c r="USH79" s="883"/>
      <c r="USI79" s="883"/>
      <c r="USJ79" s="883"/>
      <c r="USK79" s="883"/>
      <c r="USL79" s="883"/>
      <c r="USM79" s="883"/>
      <c r="USN79" s="883"/>
      <c r="USO79" s="883"/>
      <c r="USP79" s="883"/>
      <c r="USQ79" s="883"/>
      <c r="USR79" s="883"/>
      <c r="USS79" s="883"/>
      <c r="UST79" s="883"/>
      <c r="USU79" s="883"/>
      <c r="USV79" s="883"/>
      <c r="USW79" s="883"/>
      <c r="USX79" s="883"/>
      <c r="USY79" s="883"/>
      <c r="USZ79" s="883"/>
      <c r="UTA79" s="883"/>
      <c r="UTB79" s="883"/>
      <c r="UTC79" s="883"/>
      <c r="UTD79" s="883"/>
      <c r="UTE79" s="883"/>
      <c r="UTF79" s="883"/>
      <c r="UTG79" s="883"/>
      <c r="UTH79" s="883"/>
      <c r="UTI79" s="883"/>
      <c r="UTJ79" s="883"/>
      <c r="UTK79" s="883"/>
      <c r="UTL79" s="883"/>
      <c r="UTM79" s="883"/>
      <c r="UTN79" s="883"/>
      <c r="UTO79" s="883"/>
      <c r="UTP79" s="883"/>
      <c r="UTQ79" s="883"/>
      <c r="UTR79" s="883"/>
      <c r="UTS79" s="883"/>
      <c r="UTT79" s="883"/>
      <c r="UTU79" s="883"/>
      <c r="UTV79" s="883"/>
      <c r="UTW79" s="883"/>
      <c r="UTX79" s="883"/>
      <c r="UTY79" s="883"/>
      <c r="UTZ79" s="883"/>
      <c r="UUA79" s="883"/>
      <c r="UUB79" s="883"/>
      <c r="UUC79" s="883"/>
      <c r="UUD79" s="883"/>
      <c r="UUE79" s="883"/>
      <c r="UUF79" s="883"/>
      <c r="UUG79" s="883"/>
      <c r="UUH79" s="883"/>
      <c r="UUI79" s="883"/>
      <c r="UUJ79" s="883"/>
      <c r="UUK79" s="883"/>
      <c r="UUL79" s="883"/>
      <c r="UUM79" s="883"/>
      <c r="UUN79" s="883"/>
      <c r="UUO79" s="883"/>
      <c r="UUP79" s="883"/>
      <c r="UUQ79" s="883"/>
      <c r="UUR79" s="883"/>
      <c r="UUS79" s="883"/>
      <c r="UUT79" s="883"/>
      <c r="UUU79" s="883"/>
      <c r="UUV79" s="883"/>
      <c r="UUW79" s="883"/>
      <c r="UUX79" s="883"/>
      <c r="UUY79" s="883"/>
      <c r="UUZ79" s="883"/>
      <c r="UVA79" s="883"/>
      <c r="UVB79" s="883"/>
      <c r="UVC79" s="883"/>
      <c r="UVD79" s="883"/>
      <c r="UVE79" s="883"/>
      <c r="UVF79" s="883"/>
      <c r="UVG79" s="883"/>
      <c r="UVH79" s="883"/>
      <c r="UVI79" s="883"/>
      <c r="UVJ79" s="883"/>
      <c r="UVK79" s="883"/>
      <c r="UVL79" s="883"/>
      <c r="UVM79" s="883"/>
      <c r="UVN79" s="883"/>
      <c r="UVO79" s="883"/>
      <c r="UVP79" s="883"/>
      <c r="UVQ79" s="883"/>
      <c r="UVR79" s="883"/>
      <c r="UVS79" s="883"/>
      <c r="UVT79" s="883"/>
      <c r="UVU79" s="883"/>
      <c r="UVV79" s="883"/>
      <c r="UVW79" s="883"/>
      <c r="UVX79" s="883"/>
      <c r="UVY79" s="883"/>
      <c r="UVZ79" s="883"/>
      <c r="UWA79" s="883"/>
      <c r="UWB79" s="883"/>
      <c r="UWC79" s="883"/>
      <c r="UWD79" s="883"/>
      <c r="UWE79" s="883"/>
      <c r="UWF79" s="883"/>
      <c r="UWG79" s="883"/>
      <c r="UWH79" s="883"/>
      <c r="UWI79" s="883"/>
      <c r="UWJ79" s="883"/>
      <c r="UWK79" s="883"/>
      <c r="UWL79" s="883"/>
      <c r="UWM79" s="883"/>
      <c r="UWN79" s="883"/>
      <c r="UWO79" s="883"/>
      <c r="UWP79" s="883"/>
      <c r="UWQ79" s="883"/>
      <c r="UWR79" s="883"/>
      <c r="UWS79" s="883"/>
      <c r="UWT79" s="883"/>
      <c r="UWU79" s="883"/>
      <c r="UWV79" s="883"/>
      <c r="UWW79" s="883"/>
      <c r="UWX79" s="883"/>
      <c r="UWY79" s="883"/>
      <c r="UWZ79" s="883"/>
      <c r="UXA79" s="883"/>
      <c r="UXB79" s="883"/>
      <c r="UXC79" s="883"/>
      <c r="UXD79" s="883"/>
      <c r="UXE79" s="883"/>
      <c r="UXF79" s="883"/>
      <c r="UXG79" s="883"/>
      <c r="UXH79" s="883"/>
      <c r="UXI79" s="883"/>
      <c r="UXJ79" s="883"/>
      <c r="UXK79" s="883"/>
      <c r="UXL79" s="883"/>
      <c r="UXM79" s="883"/>
      <c r="UXN79" s="883"/>
      <c r="UXO79" s="883"/>
      <c r="UXP79" s="883"/>
      <c r="UXQ79" s="883"/>
      <c r="UXR79" s="883"/>
      <c r="UXS79" s="883"/>
      <c r="UXT79" s="883"/>
      <c r="UXU79" s="883"/>
      <c r="UXV79" s="883"/>
      <c r="UXW79" s="883"/>
      <c r="UXX79" s="883"/>
      <c r="UXY79" s="883"/>
      <c r="UXZ79" s="883"/>
      <c r="UYA79" s="883"/>
      <c r="UYB79" s="883"/>
      <c r="UYC79" s="883"/>
      <c r="UYD79" s="883"/>
      <c r="UYE79" s="883"/>
      <c r="UYF79" s="883"/>
      <c r="UYG79" s="883"/>
      <c r="UYH79" s="883"/>
      <c r="UYI79" s="883"/>
      <c r="UYJ79" s="883"/>
      <c r="UYK79" s="883"/>
      <c r="UYL79" s="883"/>
      <c r="UYM79" s="883"/>
      <c r="UYN79" s="883"/>
      <c r="UYO79" s="883"/>
      <c r="UYP79" s="883"/>
      <c r="UYQ79" s="883"/>
      <c r="UYR79" s="883"/>
      <c r="UYS79" s="883"/>
      <c r="UYT79" s="883"/>
      <c r="UYU79" s="883"/>
      <c r="UYV79" s="883"/>
      <c r="UYW79" s="883"/>
      <c r="UYX79" s="883"/>
      <c r="UYY79" s="883"/>
      <c r="UYZ79" s="883"/>
      <c r="UZA79" s="883"/>
      <c r="UZB79" s="883"/>
      <c r="UZC79" s="883"/>
      <c r="UZD79" s="883"/>
      <c r="UZE79" s="883"/>
      <c r="UZF79" s="883"/>
      <c r="UZG79" s="883"/>
      <c r="UZH79" s="883"/>
      <c r="UZI79" s="883"/>
      <c r="UZJ79" s="883"/>
      <c r="UZK79" s="883"/>
      <c r="UZL79" s="883"/>
      <c r="UZM79" s="883"/>
      <c r="UZN79" s="883"/>
      <c r="UZO79" s="883"/>
      <c r="UZP79" s="883"/>
      <c r="UZQ79" s="883"/>
      <c r="UZR79" s="883"/>
      <c r="UZS79" s="883"/>
      <c r="UZT79" s="883"/>
      <c r="UZU79" s="883"/>
      <c r="UZV79" s="883"/>
      <c r="UZW79" s="883"/>
      <c r="UZX79" s="883"/>
      <c r="UZY79" s="883"/>
      <c r="UZZ79" s="883"/>
      <c r="VAA79" s="883"/>
      <c r="VAB79" s="883"/>
      <c r="VAC79" s="883"/>
      <c r="VAD79" s="883"/>
      <c r="VAE79" s="883"/>
      <c r="VAF79" s="883"/>
      <c r="VAG79" s="883"/>
      <c r="VAH79" s="883"/>
      <c r="VAI79" s="883"/>
      <c r="VAJ79" s="883"/>
      <c r="VAK79" s="883"/>
      <c r="VAL79" s="883"/>
      <c r="VAM79" s="883"/>
      <c r="VAN79" s="883"/>
      <c r="VAO79" s="883"/>
      <c r="VAP79" s="883"/>
      <c r="VAQ79" s="883"/>
      <c r="VAR79" s="883"/>
      <c r="VAS79" s="883"/>
      <c r="VAT79" s="883"/>
      <c r="VAU79" s="883"/>
      <c r="VAV79" s="883"/>
      <c r="VAW79" s="883"/>
      <c r="VAX79" s="883"/>
      <c r="VAY79" s="883"/>
      <c r="VAZ79" s="883"/>
      <c r="VBA79" s="883"/>
      <c r="VBB79" s="883"/>
      <c r="VBC79" s="883"/>
      <c r="VBD79" s="883"/>
      <c r="VBE79" s="883"/>
      <c r="VBF79" s="883"/>
      <c r="VBG79" s="883"/>
      <c r="VBH79" s="883"/>
      <c r="VBI79" s="883"/>
      <c r="VBJ79" s="883"/>
      <c r="VBK79" s="883"/>
      <c r="VBL79" s="883"/>
      <c r="VBM79" s="883"/>
      <c r="VBN79" s="883"/>
      <c r="VBO79" s="883"/>
      <c r="VBP79" s="883"/>
      <c r="VBQ79" s="883"/>
      <c r="VBR79" s="883"/>
      <c r="VBS79" s="883"/>
      <c r="VBT79" s="883"/>
      <c r="VBU79" s="883"/>
      <c r="VBV79" s="883"/>
      <c r="VBW79" s="883"/>
      <c r="VBX79" s="883"/>
      <c r="VBY79" s="883"/>
      <c r="VBZ79" s="883"/>
      <c r="VCA79" s="883"/>
      <c r="VCB79" s="883"/>
      <c r="VCC79" s="883"/>
      <c r="VCD79" s="883"/>
      <c r="VCE79" s="883"/>
      <c r="VCF79" s="883"/>
      <c r="VCG79" s="883"/>
      <c r="VCH79" s="883"/>
      <c r="VCI79" s="883"/>
      <c r="VCJ79" s="883"/>
      <c r="VCK79" s="883"/>
      <c r="VCL79" s="883"/>
      <c r="VCM79" s="883"/>
      <c r="VCN79" s="883"/>
      <c r="VCO79" s="883"/>
      <c r="VCP79" s="883"/>
      <c r="VCQ79" s="883"/>
      <c r="VCR79" s="883"/>
      <c r="VCS79" s="883"/>
      <c r="VCT79" s="883"/>
      <c r="VCU79" s="883"/>
      <c r="VCV79" s="883"/>
      <c r="VCW79" s="883"/>
      <c r="VCX79" s="883"/>
      <c r="VCY79" s="883"/>
      <c r="VCZ79" s="883"/>
      <c r="VDA79" s="883"/>
      <c r="VDB79" s="883"/>
      <c r="VDC79" s="883"/>
      <c r="VDD79" s="883"/>
      <c r="VDE79" s="883"/>
      <c r="VDF79" s="883"/>
      <c r="VDG79" s="883"/>
      <c r="VDH79" s="883"/>
      <c r="VDI79" s="883"/>
      <c r="VDJ79" s="883"/>
      <c r="VDK79" s="883"/>
      <c r="VDL79" s="883"/>
      <c r="VDM79" s="883"/>
      <c r="VDN79" s="883"/>
      <c r="VDO79" s="883"/>
      <c r="VDP79" s="883"/>
      <c r="VDQ79" s="883"/>
      <c r="VDR79" s="883"/>
      <c r="VDS79" s="883"/>
      <c r="VDT79" s="883"/>
      <c r="VDU79" s="883"/>
      <c r="VDV79" s="883"/>
      <c r="VDW79" s="883"/>
      <c r="VDX79" s="883"/>
      <c r="VDY79" s="883"/>
      <c r="VDZ79" s="883"/>
      <c r="VEA79" s="883"/>
      <c r="VEB79" s="883"/>
      <c r="VEC79" s="883"/>
      <c r="VED79" s="883"/>
      <c r="VEE79" s="883"/>
      <c r="VEF79" s="883"/>
      <c r="VEG79" s="883"/>
      <c r="VEH79" s="883"/>
      <c r="VEI79" s="883"/>
      <c r="VEJ79" s="883"/>
      <c r="VEK79" s="883"/>
      <c r="VEL79" s="883"/>
      <c r="VEM79" s="883"/>
      <c r="VEN79" s="883"/>
      <c r="VEO79" s="883"/>
      <c r="VEP79" s="883"/>
      <c r="VEQ79" s="883"/>
      <c r="VER79" s="883"/>
      <c r="VES79" s="883"/>
      <c r="VET79" s="883"/>
      <c r="VEU79" s="883"/>
      <c r="VEV79" s="883"/>
      <c r="VEW79" s="883"/>
      <c r="VEX79" s="883"/>
      <c r="VEY79" s="883"/>
      <c r="VEZ79" s="883"/>
      <c r="VFA79" s="883"/>
      <c r="VFB79" s="883"/>
      <c r="VFC79" s="883"/>
      <c r="VFD79" s="883"/>
      <c r="VFE79" s="883"/>
      <c r="VFF79" s="883"/>
      <c r="VFG79" s="883"/>
      <c r="VFH79" s="883"/>
      <c r="VFI79" s="883"/>
      <c r="VFJ79" s="883"/>
      <c r="VFK79" s="883"/>
      <c r="VFL79" s="883"/>
      <c r="VFM79" s="883"/>
      <c r="VFN79" s="883"/>
      <c r="VFO79" s="883"/>
      <c r="VFP79" s="883"/>
      <c r="VFQ79" s="883"/>
      <c r="VFR79" s="883"/>
      <c r="VFS79" s="883"/>
      <c r="VFT79" s="883"/>
      <c r="VFU79" s="883"/>
      <c r="VFV79" s="883"/>
      <c r="VFW79" s="883"/>
      <c r="VFX79" s="883"/>
      <c r="VFY79" s="883"/>
      <c r="VFZ79" s="883"/>
      <c r="VGA79" s="883"/>
      <c r="VGB79" s="883"/>
      <c r="VGC79" s="883"/>
      <c r="VGD79" s="883"/>
      <c r="VGE79" s="883"/>
      <c r="VGF79" s="883"/>
      <c r="VGG79" s="883"/>
      <c r="VGH79" s="883"/>
      <c r="VGI79" s="883"/>
      <c r="VGJ79" s="883"/>
      <c r="VGK79" s="883"/>
      <c r="VGL79" s="883"/>
      <c r="VGM79" s="883"/>
      <c r="VGN79" s="883"/>
      <c r="VGO79" s="883"/>
      <c r="VGP79" s="883"/>
      <c r="VGQ79" s="883"/>
      <c r="VGR79" s="883"/>
      <c r="VGS79" s="883"/>
      <c r="VGT79" s="883"/>
      <c r="VGU79" s="883"/>
      <c r="VGV79" s="883"/>
      <c r="VGW79" s="883"/>
      <c r="VGX79" s="883"/>
      <c r="VGY79" s="883"/>
      <c r="VGZ79" s="883"/>
      <c r="VHA79" s="883"/>
      <c r="VHB79" s="883"/>
      <c r="VHC79" s="883"/>
      <c r="VHD79" s="883"/>
      <c r="VHE79" s="883"/>
      <c r="VHF79" s="883"/>
      <c r="VHG79" s="883"/>
      <c r="VHH79" s="883"/>
      <c r="VHI79" s="883"/>
      <c r="VHJ79" s="883"/>
      <c r="VHK79" s="883"/>
      <c r="VHL79" s="883"/>
      <c r="VHM79" s="883"/>
      <c r="VHN79" s="883"/>
      <c r="VHO79" s="883"/>
      <c r="VHP79" s="883"/>
      <c r="VHQ79" s="883"/>
      <c r="VHR79" s="883"/>
      <c r="VHS79" s="883"/>
      <c r="VHT79" s="883"/>
      <c r="VHU79" s="883"/>
      <c r="VHV79" s="883"/>
      <c r="VHW79" s="883"/>
      <c r="VHX79" s="883"/>
      <c r="VHY79" s="883"/>
      <c r="VHZ79" s="883"/>
      <c r="VIA79" s="883"/>
      <c r="VIB79" s="883"/>
      <c r="VIC79" s="883"/>
      <c r="VID79" s="883"/>
      <c r="VIE79" s="883"/>
      <c r="VIF79" s="883"/>
      <c r="VIG79" s="883"/>
      <c r="VIH79" s="883"/>
      <c r="VII79" s="883"/>
      <c r="VIJ79" s="883"/>
      <c r="VIK79" s="883"/>
      <c r="VIL79" s="883"/>
      <c r="VIM79" s="883"/>
      <c r="VIN79" s="883"/>
      <c r="VIO79" s="883"/>
      <c r="VIP79" s="883"/>
      <c r="VIQ79" s="883"/>
      <c r="VIR79" s="883"/>
      <c r="VIS79" s="883"/>
      <c r="VIT79" s="883"/>
      <c r="VIU79" s="883"/>
      <c r="VIV79" s="883"/>
      <c r="VIW79" s="883"/>
      <c r="VIX79" s="883"/>
      <c r="VIY79" s="883"/>
      <c r="VIZ79" s="883"/>
      <c r="VJA79" s="883"/>
      <c r="VJB79" s="883"/>
      <c r="VJC79" s="883"/>
      <c r="VJD79" s="883"/>
      <c r="VJE79" s="883"/>
      <c r="VJF79" s="883"/>
      <c r="VJG79" s="883"/>
      <c r="VJH79" s="883"/>
      <c r="VJI79" s="883"/>
      <c r="VJJ79" s="883"/>
      <c r="VJK79" s="883"/>
      <c r="VJL79" s="883"/>
      <c r="VJM79" s="883"/>
      <c r="VJN79" s="883"/>
      <c r="VJO79" s="883"/>
      <c r="VJP79" s="883"/>
      <c r="VJQ79" s="883"/>
      <c r="VJR79" s="883"/>
      <c r="VJS79" s="883"/>
      <c r="VJT79" s="883"/>
      <c r="VJU79" s="883"/>
      <c r="VJV79" s="883"/>
      <c r="VJW79" s="883"/>
      <c r="VJX79" s="883"/>
      <c r="VJY79" s="883"/>
      <c r="VJZ79" s="883"/>
      <c r="VKA79" s="883"/>
      <c r="VKB79" s="883"/>
      <c r="VKC79" s="883"/>
      <c r="VKD79" s="883"/>
      <c r="VKE79" s="883"/>
      <c r="VKF79" s="883"/>
      <c r="VKG79" s="883"/>
      <c r="VKH79" s="883"/>
      <c r="VKI79" s="883"/>
      <c r="VKJ79" s="883"/>
      <c r="VKK79" s="883"/>
      <c r="VKL79" s="883"/>
      <c r="VKM79" s="883"/>
      <c r="VKN79" s="883"/>
      <c r="VKO79" s="883"/>
      <c r="VKP79" s="883"/>
      <c r="VKQ79" s="883"/>
      <c r="VKR79" s="883"/>
      <c r="VKS79" s="883"/>
      <c r="VKT79" s="883"/>
      <c r="VKU79" s="883"/>
      <c r="VKV79" s="883"/>
      <c r="VKW79" s="883"/>
      <c r="VKX79" s="883"/>
      <c r="VKY79" s="883"/>
      <c r="VKZ79" s="883"/>
      <c r="VLA79" s="883"/>
      <c r="VLB79" s="883"/>
      <c r="VLC79" s="883"/>
      <c r="VLD79" s="883"/>
      <c r="VLE79" s="883"/>
      <c r="VLF79" s="883"/>
      <c r="VLG79" s="883"/>
      <c r="VLH79" s="883"/>
      <c r="VLI79" s="883"/>
      <c r="VLJ79" s="883"/>
      <c r="VLK79" s="883"/>
      <c r="VLL79" s="883"/>
      <c r="VLM79" s="883"/>
      <c r="VLN79" s="883"/>
      <c r="VLO79" s="883"/>
      <c r="VLP79" s="883"/>
      <c r="VLQ79" s="883"/>
      <c r="VLR79" s="883"/>
      <c r="VLS79" s="883"/>
      <c r="VLT79" s="883"/>
      <c r="VLU79" s="883"/>
      <c r="VLV79" s="883"/>
      <c r="VLW79" s="883"/>
      <c r="VLX79" s="883"/>
      <c r="VLY79" s="883"/>
      <c r="VLZ79" s="883"/>
      <c r="VMA79" s="883"/>
      <c r="VMB79" s="883"/>
      <c r="VMC79" s="883"/>
      <c r="VMD79" s="883"/>
      <c r="VME79" s="883"/>
      <c r="VMF79" s="883"/>
      <c r="VMG79" s="883"/>
      <c r="VMH79" s="883"/>
      <c r="VMI79" s="883"/>
      <c r="VMJ79" s="883"/>
      <c r="VMK79" s="883"/>
      <c r="VML79" s="883"/>
      <c r="VMM79" s="883"/>
      <c r="VMN79" s="883"/>
      <c r="VMO79" s="883"/>
      <c r="VMP79" s="883"/>
      <c r="VMQ79" s="883"/>
      <c r="VMR79" s="883"/>
      <c r="VMS79" s="883"/>
      <c r="VMT79" s="883"/>
      <c r="VMU79" s="883"/>
      <c r="VMV79" s="883"/>
      <c r="VMW79" s="883"/>
      <c r="VMX79" s="883"/>
      <c r="VMY79" s="883"/>
      <c r="VMZ79" s="883"/>
      <c r="VNA79" s="883"/>
      <c r="VNB79" s="883"/>
      <c r="VNC79" s="883"/>
      <c r="VND79" s="883"/>
      <c r="VNE79" s="883"/>
      <c r="VNF79" s="883"/>
      <c r="VNG79" s="883"/>
      <c r="VNH79" s="883"/>
      <c r="VNI79" s="883"/>
      <c r="VNJ79" s="883"/>
      <c r="VNK79" s="883"/>
      <c r="VNL79" s="883"/>
      <c r="VNM79" s="883"/>
      <c r="VNN79" s="883"/>
      <c r="VNO79" s="883"/>
      <c r="VNP79" s="883"/>
      <c r="VNQ79" s="883"/>
      <c r="VNR79" s="883"/>
      <c r="VNS79" s="883"/>
      <c r="VNT79" s="883"/>
      <c r="VNU79" s="883"/>
      <c r="VNV79" s="883"/>
      <c r="VNW79" s="883"/>
      <c r="VNX79" s="883"/>
      <c r="VNY79" s="883"/>
      <c r="VNZ79" s="883"/>
      <c r="VOA79" s="883"/>
      <c r="VOB79" s="883"/>
      <c r="VOC79" s="883"/>
      <c r="VOD79" s="883"/>
      <c r="VOE79" s="883"/>
      <c r="VOF79" s="883"/>
      <c r="VOG79" s="883"/>
      <c r="VOH79" s="883"/>
      <c r="VOI79" s="883"/>
      <c r="VOJ79" s="883"/>
      <c r="VOK79" s="883"/>
      <c r="VOL79" s="883"/>
      <c r="VOM79" s="883"/>
      <c r="VON79" s="883"/>
      <c r="VOO79" s="883"/>
      <c r="VOP79" s="883"/>
      <c r="VOQ79" s="883"/>
      <c r="VOR79" s="883"/>
      <c r="VOS79" s="883"/>
      <c r="VOT79" s="883"/>
      <c r="VOU79" s="883"/>
      <c r="VOV79" s="883"/>
      <c r="VOW79" s="883"/>
      <c r="VOX79" s="883"/>
      <c r="VOY79" s="883"/>
      <c r="VOZ79" s="883"/>
      <c r="VPA79" s="883"/>
      <c r="VPB79" s="883"/>
      <c r="VPC79" s="883"/>
      <c r="VPD79" s="883"/>
      <c r="VPE79" s="883"/>
      <c r="VPF79" s="883"/>
      <c r="VPG79" s="883"/>
      <c r="VPH79" s="883"/>
      <c r="VPI79" s="883"/>
      <c r="VPJ79" s="883"/>
      <c r="VPK79" s="883"/>
      <c r="VPL79" s="883"/>
      <c r="VPM79" s="883"/>
      <c r="VPN79" s="883"/>
      <c r="VPO79" s="883"/>
      <c r="VPP79" s="883"/>
      <c r="VPQ79" s="883"/>
      <c r="VPR79" s="883"/>
      <c r="VPS79" s="883"/>
      <c r="VPT79" s="883"/>
      <c r="VPU79" s="883"/>
      <c r="VPV79" s="883"/>
      <c r="VPW79" s="883"/>
      <c r="VPX79" s="883"/>
      <c r="VPY79" s="883"/>
      <c r="VPZ79" s="883"/>
      <c r="VQA79" s="883"/>
      <c r="VQB79" s="883"/>
      <c r="VQC79" s="883"/>
      <c r="VQD79" s="883"/>
      <c r="VQE79" s="883"/>
      <c r="VQF79" s="883"/>
      <c r="VQG79" s="883"/>
      <c r="VQH79" s="883"/>
      <c r="VQI79" s="883"/>
      <c r="VQJ79" s="883"/>
      <c r="VQK79" s="883"/>
      <c r="VQL79" s="883"/>
      <c r="VQM79" s="883"/>
      <c r="VQN79" s="883"/>
      <c r="VQO79" s="883"/>
      <c r="VQP79" s="883"/>
      <c r="VQQ79" s="883"/>
      <c r="VQR79" s="883"/>
      <c r="VQS79" s="883"/>
      <c r="VQT79" s="883"/>
      <c r="VQU79" s="883"/>
      <c r="VQV79" s="883"/>
      <c r="VQW79" s="883"/>
      <c r="VQX79" s="883"/>
      <c r="VQY79" s="883"/>
      <c r="VQZ79" s="883"/>
      <c r="VRA79" s="883"/>
      <c r="VRB79" s="883"/>
      <c r="VRC79" s="883"/>
      <c r="VRD79" s="883"/>
      <c r="VRE79" s="883"/>
      <c r="VRF79" s="883"/>
      <c r="VRG79" s="883"/>
      <c r="VRH79" s="883"/>
      <c r="VRI79" s="883"/>
      <c r="VRJ79" s="883"/>
      <c r="VRK79" s="883"/>
      <c r="VRL79" s="883"/>
      <c r="VRM79" s="883"/>
      <c r="VRN79" s="883"/>
      <c r="VRO79" s="883"/>
      <c r="VRP79" s="883"/>
      <c r="VRQ79" s="883"/>
      <c r="VRR79" s="883"/>
      <c r="VRS79" s="883"/>
      <c r="VRT79" s="883"/>
      <c r="VRU79" s="883"/>
      <c r="VRV79" s="883"/>
      <c r="VRW79" s="883"/>
      <c r="VRX79" s="883"/>
      <c r="VRY79" s="883"/>
      <c r="VRZ79" s="883"/>
      <c r="VSA79" s="883"/>
      <c r="VSB79" s="883"/>
      <c r="VSC79" s="883"/>
      <c r="VSD79" s="883"/>
      <c r="VSE79" s="883"/>
      <c r="VSF79" s="883"/>
      <c r="VSG79" s="883"/>
      <c r="VSH79" s="883"/>
      <c r="VSI79" s="883"/>
      <c r="VSJ79" s="883"/>
      <c r="VSK79" s="883"/>
      <c r="VSL79" s="883"/>
      <c r="VSM79" s="883"/>
      <c r="VSN79" s="883"/>
      <c r="VSO79" s="883"/>
      <c r="VSP79" s="883"/>
      <c r="VSQ79" s="883"/>
      <c r="VSR79" s="883"/>
      <c r="VSS79" s="883"/>
      <c r="VST79" s="883"/>
      <c r="VSU79" s="883"/>
      <c r="VSV79" s="883"/>
      <c r="VSW79" s="883"/>
      <c r="VSX79" s="883"/>
      <c r="VSY79" s="883"/>
      <c r="VSZ79" s="883"/>
      <c r="VTA79" s="883"/>
      <c r="VTB79" s="883"/>
      <c r="VTC79" s="883"/>
      <c r="VTD79" s="883"/>
      <c r="VTE79" s="883"/>
      <c r="VTF79" s="883"/>
      <c r="VTG79" s="883"/>
      <c r="VTH79" s="883"/>
      <c r="VTI79" s="883"/>
      <c r="VTJ79" s="883"/>
      <c r="VTK79" s="883"/>
      <c r="VTL79" s="883"/>
      <c r="VTM79" s="883"/>
      <c r="VTN79" s="883"/>
      <c r="VTO79" s="883"/>
      <c r="VTP79" s="883"/>
      <c r="VTQ79" s="883"/>
      <c r="VTR79" s="883"/>
      <c r="VTS79" s="883"/>
      <c r="VTT79" s="883"/>
      <c r="VTU79" s="883"/>
      <c r="VTV79" s="883"/>
      <c r="VTW79" s="883"/>
      <c r="VTX79" s="883"/>
      <c r="VTY79" s="883"/>
      <c r="VTZ79" s="883"/>
      <c r="VUA79" s="883"/>
      <c r="VUB79" s="883"/>
      <c r="VUC79" s="883"/>
      <c r="VUD79" s="883"/>
      <c r="VUE79" s="883"/>
      <c r="VUF79" s="883"/>
      <c r="VUG79" s="883"/>
      <c r="VUH79" s="883"/>
      <c r="VUI79" s="883"/>
      <c r="VUJ79" s="883"/>
      <c r="VUK79" s="883"/>
      <c r="VUL79" s="883"/>
      <c r="VUM79" s="883"/>
      <c r="VUN79" s="883"/>
      <c r="VUO79" s="883"/>
      <c r="VUP79" s="883"/>
      <c r="VUQ79" s="883"/>
      <c r="VUR79" s="883"/>
      <c r="VUS79" s="883"/>
      <c r="VUT79" s="883"/>
      <c r="VUU79" s="883"/>
      <c r="VUV79" s="883"/>
      <c r="VUW79" s="883"/>
      <c r="VUX79" s="883"/>
      <c r="VUY79" s="883"/>
      <c r="VUZ79" s="883"/>
      <c r="VVA79" s="883"/>
      <c r="VVB79" s="883"/>
      <c r="VVC79" s="883"/>
      <c r="VVD79" s="883"/>
      <c r="VVE79" s="883"/>
      <c r="VVF79" s="883"/>
      <c r="VVG79" s="883"/>
      <c r="VVH79" s="883"/>
      <c r="VVI79" s="883"/>
      <c r="VVJ79" s="883"/>
      <c r="VVK79" s="883"/>
      <c r="VVL79" s="883"/>
      <c r="VVM79" s="883"/>
      <c r="VVN79" s="883"/>
      <c r="VVO79" s="883"/>
      <c r="VVP79" s="883"/>
      <c r="VVQ79" s="883"/>
      <c r="VVR79" s="883"/>
      <c r="VVS79" s="883"/>
      <c r="VVT79" s="883"/>
      <c r="VVU79" s="883"/>
      <c r="VVV79" s="883"/>
      <c r="VVW79" s="883"/>
      <c r="VVX79" s="883"/>
      <c r="VVY79" s="883"/>
      <c r="VVZ79" s="883"/>
      <c r="VWA79" s="883"/>
      <c r="VWB79" s="883"/>
      <c r="VWC79" s="883"/>
      <c r="VWD79" s="883"/>
      <c r="VWE79" s="883"/>
      <c r="VWF79" s="883"/>
      <c r="VWG79" s="883"/>
      <c r="VWH79" s="883"/>
      <c r="VWI79" s="883"/>
      <c r="VWJ79" s="883"/>
      <c r="VWK79" s="883"/>
      <c r="VWL79" s="883"/>
      <c r="VWM79" s="883"/>
      <c r="VWN79" s="883"/>
      <c r="VWO79" s="883"/>
      <c r="VWP79" s="883"/>
      <c r="VWQ79" s="883"/>
      <c r="VWR79" s="883"/>
      <c r="VWS79" s="883"/>
      <c r="VWT79" s="883"/>
      <c r="VWU79" s="883"/>
      <c r="VWV79" s="883"/>
      <c r="VWW79" s="883"/>
      <c r="VWX79" s="883"/>
      <c r="VWY79" s="883"/>
      <c r="VWZ79" s="883"/>
      <c r="VXA79" s="883"/>
      <c r="VXB79" s="883"/>
      <c r="VXC79" s="883"/>
      <c r="VXD79" s="883"/>
      <c r="VXE79" s="883"/>
      <c r="VXF79" s="883"/>
      <c r="VXG79" s="883"/>
      <c r="VXH79" s="883"/>
      <c r="VXI79" s="883"/>
      <c r="VXJ79" s="883"/>
      <c r="VXK79" s="883"/>
      <c r="VXL79" s="883"/>
      <c r="VXM79" s="883"/>
      <c r="VXN79" s="883"/>
      <c r="VXO79" s="883"/>
      <c r="VXP79" s="883"/>
      <c r="VXQ79" s="883"/>
      <c r="VXR79" s="883"/>
      <c r="VXS79" s="883"/>
      <c r="VXT79" s="883"/>
      <c r="VXU79" s="883"/>
      <c r="VXV79" s="883"/>
      <c r="VXW79" s="883"/>
      <c r="VXX79" s="883"/>
      <c r="VXY79" s="883"/>
      <c r="VXZ79" s="883"/>
      <c r="VYA79" s="883"/>
      <c r="VYB79" s="883"/>
      <c r="VYC79" s="883"/>
      <c r="VYD79" s="883"/>
      <c r="VYE79" s="883"/>
      <c r="VYF79" s="883"/>
      <c r="VYG79" s="883"/>
      <c r="VYH79" s="883"/>
      <c r="VYI79" s="883"/>
      <c r="VYJ79" s="883"/>
      <c r="VYK79" s="883"/>
      <c r="VYL79" s="883"/>
      <c r="VYM79" s="883"/>
      <c r="VYN79" s="883"/>
      <c r="VYO79" s="883"/>
      <c r="VYP79" s="883"/>
      <c r="VYQ79" s="883"/>
      <c r="VYR79" s="883"/>
      <c r="VYS79" s="883"/>
      <c r="VYT79" s="883"/>
      <c r="VYU79" s="883"/>
      <c r="VYV79" s="883"/>
      <c r="VYW79" s="883"/>
      <c r="VYX79" s="883"/>
      <c r="VYY79" s="883"/>
      <c r="VYZ79" s="883"/>
      <c r="VZA79" s="883"/>
      <c r="VZB79" s="883"/>
      <c r="VZC79" s="883"/>
      <c r="VZD79" s="883"/>
      <c r="VZE79" s="883"/>
      <c r="VZF79" s="883"/>
      <c r="VZG79" s="883"/>
      <c r="VZH79" s="883"/>
      <c r="VZI79" s="883"/>
      <c r="VZJ79" s="883"/>
      <c r="VZK79" s="883"/>
      <c r="VZL79" s="883"/>
      <c r="VZM79" s="883"/>
      <c r="VZN79" s="883"/>
      <c r="VZO79" s="883"/>
      <c r="VZP79" s="883"/>
      <c r="VZQ79" s="883"/>
      <c r="VZR79" s="883"/>
      <c r="VZS79" s="883"/>
      <c r="VZT79" s="883"/>
      <c r="VZU79" s="883"/>
      <c r="VZV79" s="883"/>
      <c r="VZW79" s="883"/>
      <c r="VZX79" s="883"/>
      <c r="VZY79" s="883"/>
      <c r="VZZ79" s="883"/>
      <c r="WAA79" s="883"/>
      <c r="WAB79" s="883"/>
      <c r="WAC79" s="883"/>
      <c r="WAD79" s="883"/>
      <c r="WAE79" s="883"/>
      <c r="WAF79" s="883"/>
      <c r="WAG79" s="883"/>
      <c r="WAH79" s="883"/>
      <c r="WAI79" s="883"/>
      <c r="WAJ79" s="883"/>
      <c r="WAK79" s="883"/>
      <c r="WAL79" s="883"/>
      <c r="WAM79" s="883"/>
      <c r="WAN79" s="883"/>
      <c r="WAO79" s="883"/>
      <c r="WAP79" s="883"/>
      <c r="WAQ79" s="883"/>
      <c r="WAR79" s="883"/>
      <c r="WAS79" s="883"/>
      <c r="WAT79" s="883"/>
      <c r="WAU79" s="883"/>
      <c r="WAV79" s="883"/>
      <c r="WAW79" s="883"/>
      <c r="WAX79" s="883"/>
      <c r="WAY79" s="883"/>
      <c r="WAZ79" s="883"/>
      <c r="WBA79" s="883"/>
      <c r="WBB79" s="883"/>
      <c r="WBC79" s="883"/>
      <c r="WBD79" s="883"/>
      <c r="WBE79" s="883"/>
      <c r="WBF79" s="883"/>
      <c r="WBG79" s="883"/>
      <c r="WBH79" s="883"/>
      <c r="WBI79" s="883"/>
      <c r="WBJ79" s="883"/>
      <c r="WBK79" s="883"/>
      <c r="WBL79" s="883"/>
      <c r="WBM79" s="883"/>
      <c r="WBN79" s="883"/>
      <c r="WBO79" s="883"/>
      <c r="WBP79" s="883"/>
      <c r="WBQ79" s="883"/>
      <c r="WBR79" s="883"/>
      <c r="WBS79" s="883"/>
      <c r="WBT79" s="883"/>
      <c r="WBU79" s="883"/>
      <c r="WBV79" s="883"/>
      <c r="WBW79" s="883"/>
      <c r="WBX79" s="883"/>
      <c r="WBY79" s="883"/>
      <c r="WBZ79" s="883"/>
      <c r="WCA79" s="883"/>
      <c r="WCB79" s="883"/>
      <c r="WCC79" s="883"/>
      <c r="WCD79" s="883"/>
      <c r="WCE79" s="883"/>
      <c r="WCF79" s="883"/>
      <c r="WCG79" s="883"/>
      <c r="WCH79" s="883"/>
      <c r="WCI79" s="883"/>
      <c r="WCJ79" s="883"/>
      <c r="WCK79" s="883"/>
      <c r="WCL79" s="883"/>
      <c r="WCM79" s="883"/>
      <c r="WCN79" s="883"/>
      <c r="WCO79" s="883"/>
      <c r="WCP79" s="883"/>
      <c r="WCQ79" s="883"/>
      <c r="WCR79" s="883"/>
      <c r="WCS79" s="883"/>
      <c r="WCT79" s="883"/>
      <c r="WCU79" s="883"/>
      <c r="WCV79" s="883"/>
      <c r="WCW79" s="883"/>
      <c r="WCX79" s="883"/>
      <c r="WCY79" s="883"/>
      <c r="WCZ79" s="883"/>
      <c r="WDA79" s="883"/>
      <c r="WDB79" s="883"/>
      <c r="WDC79" s="883"/>
      <c r="WDD79" s="883"/>
      <c r="WDE79" s="883"/>
      <c r="WDF79" s="883"/>
      <c r="WDG79" s="883"/>
      <c r="WDH79" s="883"/>
      <c r="WDI79" s="883"/>
      <c r="WDJ79" s="883"/>
      <c r="WDK79" s="883"/>
      <c r="WDL79" s="883"/>
      <c r="WDM79" s="883"/>
      <c r="WDN79" s="883"/>
      <c r="WDO79" s="883"/>
      <c r="WDP79" s="883"/>
      <c r="WDQ79" s="883"/>
      <c r="WDR79" s="883"/>
      <c r="WDS79" s="883"/>
      <c r="WDT79" s="883"/>
      <c r="WDU79" s="883"/>
      <c r="WDV79" s="883"/>
      <c r="WDW79" s="883"/>
      <c r="WDX79" s="883"/>
      <c r="WDY79" s="883"/>
      <c r="WDZ79" s="883"/>
      <c r="WEA79" s="883"/>
      <c r="WEB79" s="883"/>
      <c r="WEC79" s="883"/>
      <c r="WED79" s="883"/>
      <c r="WEE79" s="883"/>
      <c r="WEF79" s="883"/>
      <c r="WEG79" s="883"/>
      <c r="WEH79" s="883"/>
      <c r="WEI79" s="883"/>
      <c r="WEJ79" s="883"/>
      <c r="WEK79" s="883"/>
      <c r="WEL79" s="883"/>
      <c r="WEM79" s="883"/>
      <c r="WEN79" s="883"/>
      <c r="WEO79" s="883"/>
      <c r="WEP79" s="883"/>
      <c r="WEQ79" s="883"/>
      <c r="WER79" s="883"/>
      <c r="WES79" s="883"/>
      <c r="WET79" s="883"/>
      <c r="WEU79" s="883"/>
      <c r="WEV79" s="883"/>
      <c r="WEW79" s="883"/>
      <c r="WEX79" s="883"/>
      <c r="WEY79" s="883"/>
      <c r="WEZ79" s="883"/>
      <c r="WFA79" s="883"/>
      <c r="WFB79" s="883"/>
      <c r="WFC79" s="883"/>
      <c r="WFD79" s="883"/>
      <c r="WFE79" s="883"/>
      <c r="WFF79" s="883"/>
      <c r="WFG79" s="883"/>
      <c r="WFH79" s="883"/>
      <c r="WFI79" s="883"/>
      <c r="WFJ79" s="883"/>
      <c r="WFK79" s="883"/>
      <c r="WFL79" s="883"/>
      <c r="WFM79" s="883"/>
      <c r="WFN79" s="883"/>
      <c r="WFO79" s="883"/>
      <c r="WFP79" s="883"/>
      <c r="WFQ79" s="883"/>
      <c r="WFR79" s="883"/>
      <c r="WFS79" s="883"/>
      <c r="WFT79" s="883"/>
      <c r="WFU79" s="883"/>
      <c r="WFV79" s="883"/>
      <c r="WFW79" s="883"/>
      <c r="WFX79" s="883"/>
      <c r="WFY79" s="883"/>
      <c r="WFZ79" s="883"/>
      <c r="WGA79" s="883"/>
      <c r="WGB79" s="883"/>
      <c r="WGC79" s="883"/>
      <c r="WGD79" s="883"/>
      <c r="WGE79" s="883"/>
      <c r="WGF79" s="883"/>
      <c r="WGG79" s="883"/>
      <c r="WGH79" s="883"/>
      <c r="WGI79" s="883"/>
      <c r="WGJ79" s="883"/>
      <c r="WGK79" s="883"/>
      <c r="WGL79" s="883"/>
      <c r="WGM79" s="883"/>
      <c r="WGN79" s="883"/>
      <c r="WGO79" s="883"/>
      <c r="WGP79" s="883"/>
      <c r="WGQ79" s="883"/>
      <c r="WGR79" s="883"/>
      <c r="WGS79" s="883"/>
      <c r="WGT79" s="883"/>
      <c r="WGU79" s="883"/>
      <c r="WGV79" s="883"/>
      <c r="WGW79" s="883"/>
      <c r="WGX79" s="883"/>
      <c r="WGY79" s="883"/>
      <c r="WGZ79" s="883"/>
      <c r="WHA79" s="883"/>
      <c r="WHB79" s="883"/>
      <c r="WHC79" s="883"/>
      <c r="WHD79" s="883"/>
      <c r="WHE79" s="883"/>
      <c r="WHF79" s="883"/>
      <c r="WHG79" s="883"/>
      <c r="WHH79" s="883"/>
      <c r="WHI79" s="883"/>
      <c r="WHJ79" s="883"/>
      <c r="WHK79" s="883"/>
      <c r="WHL79" s="883"/>
      <c r="WHM79" s="883"/>
      <c r="WHN79" s="883"/>
      <c r="WHO79" s="883"/>
      <c r="WHP79" s="883"/>
      <c r="WHQ79" s="883"/>
      <c r="WHR79" s="883"/>
      <c r="WHS79" s="883"/>
      <c r="WHT79" s="883"/>
      <c r="WHU79" s="883"/>
      <c r="WHV79" s="883"/>
      <c r="WHW79" s="883"/>
      <c r="WHX79" s="883"/>
      <c r="WHY79" s="883"/>
      <c r="WHZ79" s="883"/>
      <c r="WIA79" s="883"/>
      <c r="WIB79" s="883"/>
      <c r="WIC79" s="883"/>
      <c r="WID79" s="883"/>
      <c r="WIE79" s="883"/>
      <c r="WIF79" s="883"/>
      <c r="WIG79" s="883"/>
      <c r="WIH79" s="883"/>
      <c r="WII79" s="883"/>
      <c r="WIJ79" s="883"/>
      <c r="WIK79" s="883"/>
      <c r="WIL79" s="883"/>
      <c r="WIM79" s="883"/>
      <c r="WIN79" s="883"/>
      <c r="WIO79" s="883"/>
      <c r="WIP79" s="883"/>
      <c r="WIQ79" s="883"/>
      <c r="WIR79" s="883"/>
      <c r="WIS79" s="883"/>
      <c r="WIT79" s="883"/>
      <c r="WIU79" s="883"/>
      <c r="WIV79" s="883"/>
      <c r="WIW79" s="883"/>
      <c r="WIX79" s="883"/>
      <c r="WIY79" s="883"/>
      <c r="WIZ79" s="883"/>
      <c r="WJA79" s="883"/>
      <c r="WJB79" s="883"/>
      <c r="WJC79" s="883"/>
      <c r="WJD79" s="883"/>
      <c r="WJE79" s="883"/>
      <c r="WJF79" s="883"/>
      <c r="WJG79" s="883"/>
      <c r="WJH79" s="883"/>
      <c r="WJI79" s="883"/>
      <c r="WJJ79" s="883"/>
      <c r="WJK79" s="883"/>
      <c r="WJL79" s="883"/>
      <c r="WJM79" s="883"/>
      <c r="WJN79" s="883"/>
      <c r="WJO79" s="883"/>
      <c r="WJP79" s="883"/>
      <c r="WJQ79" s="883"/>
      <c r="WJR79" s="883"/>
      <c r="WJS79" s="883"/>
      <c r="WJT79" s="883"/>
      <c r="WJU79" s="883"/>
      <c r="WJV79" s="883"/>
      <c r="WJW79" s="883"/>
      <c r="WJX79" s="883"/>
      <c r="WJY79" s="883"/>
      <c r="WJZ79" s="883"/>
      <c r="WKA79" s="883"/>
      <c r="WKB79" s="883"/>
      <c r="WKC79" s="883"/>
      <c r="WKD79" s="883"/>
      <c r="WKE79" s="883"/>
      <c r="WKF79" s="883"/>
      <c r="WKG79" s="883"/>
      <c r="WKH79" s="883"/>
      <c r="WKI79" s="883"/>
      <c r="WKJ79" s="883"/>
      <c r="WKK79" s="883"/>
      <c r="WKL79" s="883"/>
      <c r="WKM79" s="883"/>
      <c r="WKN79" s="883"/>
      <c r="WKO79" s="883"/>
      <c r="WKP79" s="883"/>
      <c r="WKQ79" s="883"/>
      <c r="WKR79" s="883"/>
      <c r="WKS79" s="883"/>
      <c r="WKT79" s="883"/>
      <c r="WKU79" s="883"/>
      <c r="WKV79" s="883"/>
      <c r="WKW79" s="883"/>
      <c r="WKX79" s="883"/>
      <c r="WKY79" s="883"/>
      <c r="WKZ79" s="883"/>
      <c r="WLA79" s="883"/>
      <c r="WLB79" s="883"/>
      <c r="WLC79" s="883"/>
      <c r="WLD79" s="883"/>
      <c r="WLE79" s="883"/>
      <c r="WLF79" s="883"/>
      <c r="WLG79" s="883"/>
      <c r="WLH79" s="883"/>
      <c r="WLI79" s="883"/>
      <c r="WLJ79" s="883"/>
      <c r="WLK79" s="883"/>
      <c r="WLL79" s="883"/>
      <c r="WLM79" s="883"/>
      <c r="WLN79" s="883"/>
      <c r="WLO79" s="883"/>
      <c r="WLP79" s="883"/>
      <c r="WLQ79" s="883"/>
      <c r="WLR79" s="883"/>
      <c r="WLS79" s="883"/>
      <c r="WLT79" s="883"/>
      <c r="WLU79" s="883"/>
      <c r="WLV79" s="883"/>
      <c r="WLW79" s="883"/>
      <c r="WLX79" s="883"/>
      <c r="WLY79" s="883"/>
      <c r="WLZ79" s="883"/>
      <c r="WMA79" s="883"/>
      <c r="WMB79" s="883"/>
      <c r="WMC79" s="883"/>
      <c r="WMD79" s="883"/>
      <c r="WME79" s="883"/>
      <c r="WMF79" s="883"/>
      <c r="WMG79" s="883"/>
      <c r="WMH79" s="883"/>
      <c r="WMI79" s="883"/>
      <c r="WMJ79" s="883"/>
      <c r="WMK79" s="883"/>
      <c r="WML79" s="883"/>
      <c r="WMM79" s="883"/>
      <c r="WMN79" s="883"/>
      <c r="WMO79" s="883"/>
      <c r="WMP79" s="883"/>
      <c r="WMQ79" s="883"/>
      <c r="WMR79" s="883"/>
      <c r="WMS79" s="883"/>
      <c r="WMT79" s="883"/>
      <c r="WMU79" s="883"/>
      <c r="WMV79" s="883"/>
      <c r="WMW79" s="883"/>
      <c r="WMX79" s="883"/>
      <c r="WMY79" s="883"/>
      <c r="WMZ79" s="883"/>
      <c r="WNA79" s="883"/>
      <c r="WNB79" s="883"/>
      <c r="WNC79" s="883"/>
      <c r="WND79" s="883"/>
      <c r="WNE79" s="883"/>
      <c r="WNF79" s="883"/>
      <c r="WNG79" s="883"/>
      <c r="WNH79" s="883"/>
      <c r="WNI79" s="883"/>
      <c r="WNJ79" s="883"/>
      <c r="WNK79" s="883"/>
      <c r="WNL79" s="883"/>
      <c r="WNM79" s="883"/>
      <c r="WNN79" s="883"/>
      <c r="WNO79" s="883"/>
      <c r="WNP79" s="883"/>
      <c r="WNQ79" s="883"/>
      <c r="WNR79" s="883"/>
      <c r="WNS79" s="883"/>
      <c r="WNT79" s="883"/>
      <c r="WNU79" s="883"/>
      <c r="WNV79" s="883"/>
      <c r="WNW79" s="883"/>
      <c r="WNX79" s="883"/>
      <c r="WNY79" s="883"/>
      <c r="WNZ79" s="883"/>
      <c r="WOA79" s="883"/>
      <c r="WOB79" s="883"/>
      <c r="WOC79" s="883"/>
      <c r="WOD79" s="883"/>
      <c r="WOE79" s="883"/>
      <c r="WOF79" s="883"/>
      <c r="WOG79" s="883"/>
      <c r="WOH79" s="883"/>
      <c r="WOI79" s="883"/>
      <c r="WOJ79" s="883"/>
      <c r="WOK79" s="883"/>
      <c r="WOL79" s="883"/>
      <c r="WOM79" s="883"/>
      <c r="WON79" s="883"/>
      <c r="WOO79" s="883"/>
      <c r="WOP79" s="883"/>
      <c r="WOQ79" s="883"/>
      <c r="WOR79" s="883"/>
      <c r="WOS79" s="883"/>
      <c r="WOT79" s="883"/>
      <c r="WOU79" s="883"/>
      <c r="WOV79" s="883"/>
      <c r="WOW79" s="883"/>
      <c r="WOX79" s="883"/>
      <c r="WOY79" s="883"/>
      <c r="WOZ79" s="883"/>
      <c r="WPA79" s="883"/>
      <c r="WPB79" s="883"/>
      <c r="WPC79" s="883"/>
      <c r="WPD79" s="883"/>
      <c r="WPE79" s="883"/>
      <c r="WPF79" s="883"/>
      <c r="WPG79" s="883"/>
      <c r="WPH79" s="883"/>
      <c r="WPI79" s="883"/>
      <c r="WPJ79" s="883"/>
      <c r="WPK79" s="883"/>
      <c r="WPL79" s="883"/>
      <c r="WPM79" s="883"/>
      <c r="WPN79" s="883"/>
      <c r="WPO79" s="883"/>
      <c r="WPP79" s="883"/>
      <c r="WPQ79" s="883"/>
      <c r="WPR79" s="883"/>
      <c r="WPS79" s="883"/>
      <c r="WPT79" s="883"/>
      <c r="WPU79" s="883"/>
      <c r="WPV79" s="883"/>
      <c r="WPW79" s="883"/>
      <c r="WPX79" s="883"/>
      <c r="WPY79" s="883"/>
      <c r="WPZ79" s="883"/>
      <c r="WQA79" s="883"/>
      <c r="WQB79" s="883"/>
      <c r="WQC79" s="883"/>
      <c r="WQD79" s="883"/>
      <c r="WQE79" s="883"/>
      <c r="WQF79" s="883"/>
      <c r="WQG79" s="883"/>
      <c r="WQH79" s="883"/>
      <c r="WQI79" s="883"/>
      <c r="WQJ79" s="883"/>
      <c r="WQK79" s="883"/>
      <c r="WQL79" s="883"/>
      <c r="WQM79" s="883"/>
      <c r="WQN79" s="883"/>
      <c r="WQO79" s="883"/>
      <c r="WQP79" s="883"/>
      <c r="WQQ79" s="883"/>
      <c r="WQR79" s="883"/>
      <c r="WQS79" s="883"/>
      <c r="WQT79" s="883"/>
      <c r="WQU79" s="883"/>
      <c r="WQV79" s="883"/>
      <c r="WQW79" s="883"/>
      <c r="WQX79" s="883"/>
      <c r="WQY79" s="883"/>
      <c r="WQZ79" s="883"/>
      <c r="WRA79" s="883"/>
      <c r="WRB79" s="883"/>
      <c r="WRC79" s="883"/>
      <c r="WRD79" s="883"/>
      <c r="WRE79" s="883"/>
      <c r="WRF79" s="883"/>
      <c r="WRG79" s="883"/>
      <c r="WRH79" s="883"/>
      <c r="WRI79" s="883"/>
      <c r="WRJ79" s="883"/>
      <c r="WRK79" s="883"/>
      <c r="WRL79" s="883"/>
      <c r="WRM79" s="883"/>
      <c r="WRN79" s="883"/>
      <c r="WRO79" s="883"/>
      <c r="WRP79" s="883"/>
      <c r="WRQ79" s="883"/>
      <c r="WRR79" s="883"/>
      <c r="WRS79" s="883"/>
      <c r="WRT79" s="883"/>
      <c r="WRU79" s="883"/>
      <c r="WRV79" s="883"/>
      <c r="WRW79" s="883"/>
      <c r="WRX79" s="883"/>
      <c r="WRY79" s="883"/>
      <c r="WRZ79" s="883"/>
      <c r="WSA79" s="883"/>
      <c r="WSB79" s="883"/>
      <c r="WSC79" s="883"/>
      <c r="WSD79" s="883"/>
      <c r="WSE79" s="883"/>
      <c r="WSF79" s="883"/>
      <c r="WSG79" s="883"/>
      <c r="WSH79" s="883"/>
      <c r="WSI79" s="883"/>
      <c r="WSJ79" s="883"/>
      <c r="WSK79" s="883"/>
      <c r="WSL79" s="883"/>
      <c r="WSM79" s="883"/>
      <c r="WSN79" s="883"/>
      <c r="WSO79" s="883"/>
      <c r="WSP79" s="883"/>
      <c r="WSQ79" s="883"/>
      <c r="WSR79" s="883"/>
      <c r="WSS79" s="883"/>
      <c r="WST79" s="883"/>
      <c r="WSU79" s="883"/>
      <c r="WSV79" s="883"/>
      <c r="WSW79" s="883"/>
      <c r="WSX79" s="883"/>
      <c r="WSY79" s="883"/>
      <c r="WSZ79" s="883"/>
      <c r="WTA79" s="883"/>
      <c r="WTB79" s="883"/>
      <c r="WTC79" s="883"/>
      <c r="WTD79" s="883"/>
      <c r="WTE79" s="883"/>
      <c r="WTF79" s="883"/>
      <c r="WTG79" s="883"/>
      <c r="WTH79" s="883"/>
      <c r="WTI79" s="883"/>
      <c r="WTJ79" s="883"/>
      <c r="WTK79" s="883"/>
      <c r="WTL79" s="883"/>
      <c r="WTM79" s="883"/>
      <c r="WTN79" s="883"/>
      <c r="WTO79" s="883"/>
      <c r="WTP79" s="883"/>
      <c r="WTQ79" s="883"/>
      <c r="WTR79" s="883"/>
      <c r="WTS79" s="883"/>
      <c r="WTT79" s="883"/>
      <c r="WTU79" s="883"/>
      <c r="WTV79" s="883"/>
      <c r="WTW79" s="883"/>
      <c r="WTX79" s="883"/>
      <c r="WTY79" s="883"/>
      <c r="WTZ79" s="883"/>
      <c r="WUA79" s="883"/>
      <c r="WUB79" s="883"/>
      <c r="WUC79" s="883"/>
      <c r="WUD79" s="883"/>
      <c r="WUE79" s="883"/>
      <c r="WUF79" s="883"/>
      <c r="WUG79" s="883"/>
      <c r="WUH79" s="883"/>
      <c r="WUI79" s="883"/>
      <c r="WUJ79" s="883"/>
      <c r="WUK79" s="883"/>
      <c r="WUL79" s="883"/>
      <c r="WUM79" s="883"/>
      <c r="WUN79" s="883"/>
      <c r="WUO79" s="883"/>
      <c r="WUP79" s="883"/>
      <c r="WUQ79" s="883"/>
      <c r="WUR79" s="883"/>
      <c r="WUS79" s="883"/>
      <c r="WUT79" s="883"/>
      <c r="WUU79" s="883"/>
      <c r="WUV79" s="883"/>
      <c r="WUW79" s="883"/>
      <c r="WUX79" s="883"/>
      <c r="WUY79" s="883"/>
      <c r="WUZ79" s="883"/>
      <c r="WVA79" s="883"/>
      <c r="WVB79" s="883"/>
      <c r="WVC79" s="883"/>
      <c r="WVD79" s="883"/>
      <c r="WVE79" s="883"/>
      <c r="WVF79" s="883"/>
      <c r="WVG79" s="883"/>
      <c r="WVH79" s="883"/>
      <c r="WVI79" s="883"/>
      <c r="WVJ79" s="883"/>
      <c r="WVK79" s="883"/>
      <c r="WVL79" s="883"/>
      <c r="WVM79" s="883"/>
      <c r="WVN79" s="883"/>
      <c r="WVO79" s="883"/>
      <c r="WVP79" s="883"/>
      <c r="WVQ79" s="883"/>
      <c r="WVR79" s="883"/>
      <c r="WVS79" s="883"/>
      <c r="WVT79" s="883"/>
      <c r="WVU79" s="883"/>
      <c r="WVV79" s="883"/>
      <c r="WVW79" s="883"/>
      <c r="WVX79" s="883"/>
      <c r="WVY79" s="883"/>
      <c r="WVZ79" s="883"/>
      <c r="WWA79" s="883"/>
      <c r="WWB79" s="883"/>
      <c r="WWC79" s="883"/>
      <c r="WWD79" s="883"/>
      <c r="WWE79" s="883"/>
      <c r="WWF79" s="883"/>
      <c r="WWG79" s="883"/>
      <c r="WWH79" s="883"/>
      <c r="WWI79" s="883"/>
      <c r="WWJ79" s="883"/>
      <c r="WWK79" s="883"/>
      <c r="WWL79" s="883"/>
      <c r="WWM79" s="883"/>
      <c r="WWN79" s="883"/>
      <c r="WWO79" s="883"/>
      <c r="WWP79" s="883"/>
      <c r="WWQ79" s="883"/>
      <c r="WWR79" s="883"/>
      <c r="WWS79" s="883"/>
      <c r="WWT79" s="883"/>
      <c r="WWU79" s="883"/>
      <c r="WWV79" s="883"/>
      <c r="WWW79" s="883"/>
      <c r="WWX79" s="883"/>
      <c r="WWY79" s="883"/>
      <c r="WWZ79" s="883"/>
      <c r="WXA79" s="883"/>
      <c r="WXB79" s="883"/>
      <c r="WXC79" s="883"/>
      <c r="WXD79" s="883"/>
      <c r="WXE79" s="883"/>
      <c r="WXF79" s="883"/>
      <c r="WXG79" s="883"/>
      <c r="WXH79" s="883"/>
      <c r="WXI79" s="883"/>
      <c r="WXJ79" s="883"/>
      <c r="WXK79" s="883"/>
      <c r="WXL79" s="883"/>
      <c r="WXM79" s="883"/>
      <c r="WXN79" s="883"/>
      <c r="WXO79" s="883"/>
      <c r="WXP79" s="883"/>
      <c r="WXQ79" s="883"/>
      <c r="WXR79" s="883"/>
      <c r="WXS79" s="883"/>
      <c r="WXT79" s="883"/>
      <c r="WXU79" s="883"/>
      <c r="WXV79" s="883"/>
      <c r="WXW79" s="883"/>
      <c r="WXX79" s="883"/>
      <c r="WXY79" s="883"/>
      <c r="WXZ79" s="883"/>
      <c r="WYA79" s="883"/>
      <c r="WYB79" s="883"/>
      <c r="WYC79" s="883"/>
      <c r="WYD79" s="883"/>
      <c r="WYE79" s="883"/>
      <c r="WYF79" s="883"/>
      <c r="WYG79" s="883"/>
      <c r="WYH79" s="883"/>
      <c r="WYI79" s="883"/>
      <c r="WYJ79" s="883"/>
      <c r="WYK79" s="883"/>
      <c r="WYL79" s="883"/>
      <c r="WYM79" s="883"/>
      <c r="WYN79" s="883"/>
      <c r="WYO79" s="883"/>
      <c r="WYP79" s="883"/>
      <c r="WYQ79" s="883"/>
      <c r="WYR79" s="883"/>
      <c r="WYS79" s="883"/>
      <c r="WYT79" s="883"/>
      <c r="WYU79" s="883"/>
      <c r="WYV79" s="883"/>
      <c r="WYW79" s="883"/>
      <c r="WYX79" s="883"/>
      <c r="WYY79" s="883"/>
      <c r="WYZ79" s="883"/>
      <c r="WZA79" s="883"/>
      <c r="WZB79" s="883"/>
      <c r="WZC79" s="883"/>
      <c r="WZD79" s="883"/>
      <c r="WZE79" s="883"/>
      <c r="WZF79" s="883"/>
      <c r="WZG79" s="883"/>
      <c r="WZH79" s="883"/>
      <c r="WZI79" s="883"/>
      <c r="WZJ79" s="883"/>
      <c r="WZK79" s="883"/>
      <c r="WZL79" s="883"/>
      <c r="WZM79" s="883"/>
      <c r="WZN79" s="883"/>
      <c r="WZO79" s="883"/>
      <c r="WZP79" s="883"/>
      <c r="WZQ79" s="883"/>
      <c r="WZR79" s="883"/>
      <c r="WZS79" s="883"/>
      <c r="WZT79" s="883"/>
      <c r="WZU79" s="883"/>
      <c r="WZV79" s="883"/>
      <c r="WZW79" s="883"/>
      <c r="WZX79" s="883"/>
      <c r="WZY79" s="883"/>
      <c r="WZZ79" s="883"/>
      <c r="XAA79" s="883"/>
      <c r="XAB79" s="883"/>
      <c r="XAC79" s="883"/>
      <c r="XAD79" s="883"/>
      <c r="XAE79" s="883"/>
      <c r="XAF79" s="883"/>
      <c r="XAG79" s="883"/>
      <c r="XAH79" s="883"/>
      <c r="XAI79" s="883"/>
      <c r="XAJ79" s="883"/>
      <c r="XAK79" s="883"/>
      <c r="XAL79" s="883"/>
      <c r="XAM79" s="883"/>
      <c r="XAN79" s="883"/>
      <c r="XAO79" s="883"/>
      <c r="XAP79" s="883"/>
      <c r="XAQ79" s="883"/>
      <c r="XAR79" s="883"/>
      <c r="XAS79" s="883"/>
      <c r="XAT79" s="883"/>
      <c r="XAU79" s="883"/>
      <c r="XAV79" s="883"/>
      <c r="XAW79" s="883"/>
      <c r="XAX79" s="883"/>
      <c r="XAY79" s="883"/>
      <c r="XAZ79" s="883"/>
      <c r="XBA79" s="883"/>
      <c r="XBB79" s="883"/>
      <c r="XBC79" s="883"/>
      <c r="XBD79" s="883"/>
      <c r="XBE79" s="883"/>
      <c r="XBF79" s="883"/>
      <c r="XBG79" s="883"/>
      <c r="XBH79" s="883"/>
      <c r="XBI79" s="883"/>
      <c r="XBJ79" s="883"/>
      <c r="XBK79" s="883"/>
      <c r="XBL79" s="883"/>
      <c r="XBM79" s="883"/>
      <c r="XBN79" s="883"/>
      <c r="XBO79" s="883"/>
      <c r="XBP79" s="883"/>
      <c r="XBQ79" s="883"/>
      <c r="XBR79" s="883"/>
      <c r="XBS79" s="883"/>
      <c r="XBT79" s="883"/>
      <c r="XBU79" s="883"/>
      <c r="XBV79" s="883"/>
      <c r="XBW79" s="883"/>
      <c r="XBX79" s="883"/>
      <c r="XBY79" s="883"/>
      <c r="XBZ79" s="883"/>
      <c r="XCA79" s="883"/>
      <c r="XCB79" s="883"/>
      <c r="XCC79" s="883"/>
      <c r="XCD79" s="883"/>
      <c r="XCE79" s="883"/>
      <c r="XCF79" s="883"/>
      <c r="XCG79" s="883"/>
      <c r="XCH79" s="883"/>
      <c r="XCI79" s="883"/>
      <c r="XCJ79" s="883"/>
      <c r="XCK79" s="883"/>
      <c r="XCL79" s="883"/>
      <c r="XCM79" s="883"/>
      <c r="XCN79" s="883"/>
      <c r="XCO79" s="883"/>
      <c r="XCP79" s="883"/>
      <c r="XCQ79" s="883"/>
      <c r="XCR79" s="883"/>
      <c r="XCS79" s="883"/>
      <c r="XCT79" s="883"/>
      <c r="XCU79" s="883"/>
      <c r="XCV79" s="883"/>
      <c r="XCW79" s="883"/>
      <c r="XCX79" s="883"/>
      <c r="XCY79" s="883"/>
      <c r="XCZ79" s="883"/>
      <c r="XDA79" s="883"/>
      <c r="XDB79" s="883"/>
      <c r="XDC79" s="883"/>
      <c r="XDD79" s="883"/>
      <c r="XDE79" s="883"/>
      <c r="XDF79" s="883"/>
      <c r="XDG79" s="883"/>
      <c r="XDH79" s="883"/>
      <c r="XDI79" s="883"/>
      <c r="XDJ79" s="883"/>
      <c r="XDK79" s="883"/>
      <c r="XDL79" s="883"/>
      <c r="XDM79" s="883"/>
      <c r="XDN79" s="883"/>
      <c r="XDO79" s="883"/>
      <c r="XDP79" s="883"/>
      <c r="XDQ79" s="883"/>
      <c r="XDR79" s="883"/>
      <c r="XDS79" s="883"/>
      <c r="XDT79" s="883"/>
      <c r="XDU79" s="883"/>
      <c r="XDV79" s="883"/>
      <c r="XDW79" s="883"/>
      <c r="XDX79" s="883"/>
      <c r="XDY79" s="883"/>
      <c r="XDZ79" s="883"/>
      <c r="XEA79" s="883"/>
      <c r="XEB79" s="883"/>
      <c r="XEC79" s="883"/>
      <c r="XED79" s="883"/>
      <c r="XEE79" s="883"/>
      <c r="XEF79" s="883"/>
      <c r="XEG79" s="883"/>
      <c r="XEH79" s="883"/>
      <c r="XEI79" s="883"/>
      <c r="XEJ79" s="883"/>
      <c r="XEK79" s="883"/>
      <c r="XEL79" s="883"/>
      <c r="XEM79" s="883"/>
      <c r="XEN79" s="883"/>
      <c r="XEO79" s="883"/>
      <c r="XEP79" s="883"/>
      <c r="XEQ79" s="883"/>
      <c r="XER79" s="883"/>
      <c r="XES79" s="883"/>
      <c r="XET79" s="883"/>
      <c r="XEU79" s="883"/>
      <c r="XEV79" s="883"/>
      <c r="XEW79" s="883"/>
      <c r="XEX79" s="883"/>
      <c r="XEY79" s="883"/>
      <c r="XEZ79" s="883"/>
      <c r="XFA79" s="883"/>
      <c r="XFB79" s="883"/>
      <c r="XFC79" s="883"/>
      <c r="XFD79" s="883"/>
    </row>
    <row r="80" spans="1:16384" s="203" customFormat="1" ht="12.6" customHeight="1" x14ac:dyDescent="0.25">
      <c r="A80" s="901" t="s">
        <v>2869</v>
      </c>
      <c r="B80" s="902"/>
      <c r="C80" s="902"/>
      <c r="D80" s="902"/>
      <c r="E80" s="902"/>
      <c r="F80" s="902"/>
      <c r="G80" s="902"/>
      <c r="H80" s="902"/>
      <c r="I80" s="902"/>
      <c r="J80" s="902"/>
      <c r="K80" s="902"/>
      <c r="L80" s="902"/>
      <c r="M80" s="902"/>
      <c r="N80" s="902"/>
      <c r="O80" s="902"/>
      <c r="P80" s="902"/>
      <c r="Q80" s="902"/>
      <c r="R80" s="902"/>
      <c r="S80" s="904"/>
      <c r="T80" s="944" t="s">
        <v>2870</v>
      </c>
      <c r="U80" s="944"/>
      <c r="V80" s="944"/>
      <c r="W80" s="944"/>
      <c r="X80" s="944"/>
      <c r="Y80" s="944"/>
      <c r="Z80" s="944"/>
      <c r="AA80" s="944"/>
      <c r="AB80" s="944"/>
      <c r="AC80" s="944" t="s">
        <v>2866</v>
      </c>
      <c r="AD80" s="944"/>
      <c r="AE80" s="944"/>
      <c r="AF80" s="944"/>
      <c r="AG80" s="944"/>
      <c r="AH80" s="944"/>
      <c r="AI80" s="944"/>
      <c r="AJ80" s="944"/>
      <c r="AK80" s="944" t="s">
        <v>2873</v>
      </c>
      <c r="AL80" s="944"/>
      <c r="AM80" s="944"/>
      <c r="AN80" s="944"/>
      <c r="AO80" s="944"/>
      <c r="AP80" s="944"/>
      <c r="AQ80" s="944"/>
      <c r="AR80" s="944"/>
      <c r="AS80" s="944"/>
      <c r="AT80" s="944"/>
      <c r="AU80" s="944"/>
      <c r="AV80" s="689"/>
      <c r="AW80" s="689"/>
      <c r="AX80" s="689"/>
      <c r="AY80" s="689"/>
    </row>
    <row r="81" spans="1:54" s="433" customFormat="1" ht="12.6" customHeight="1" x14ac:dyDescent="0.25">
      <c r="A81" s="901" t="s">
        <v>959</v>
      </c>
      <c r="B81" s="902"/>
      <c r="C81" s="902"/>
      <c r="D81" s="902"/>
      <c r="E81" s="902"/>
      <c r="F81" s="902"/>
      <c r="G81" s="902"/>
      <c r="H81" s="902"/>
      <c r="I81" s="902"/>
      <c r="J81" s="902"/>
      <c r="K81" s="902"/>
      <c r="L81" s="902"/>
      <c r="M81" s="902"/>
      <c r="N81" s="902"/>
      <c r="O81" s="902"/>
      <c r="P81" s="902"/>
      <c r="Q81" s="902"/>
      <c r="R81" s="902"/>
      <c r="S81" s="904"/>
      <c r="T81" s="944" t="s">
        <v>2871</v>
      </c>
      <c r="U81" s="944"/>
      <c r="V81" s="944"/>
      <c r="W81" s="944"/>
      <c r="X81" s="944"/>
      <c r="Y81" s="944"/>
      <c r="Z81" s="944"/>
      <c r="AA81" s="944"/>
      <c r="AB81" s="944"/>
      <c r="AC81" s="944" t="s">
        <v>2872</v>
      </c>
      <c r="AD81" s="944"/>
      <c r="AE81" s="944"/>
      <c r="AF81" s="944"/>
      <c r="AG81" s="944"/>
      <c r="AH81" s="944"/>
      <c r="AI81" s="944"/>
      <c r="AJ81" s="944"/>
      <c r="AK81" s="944" t="s">
        <v>2874</v>
      </c>
      <c r="AL81" s="944"/>
      <c r="AM81" s="944"/>
      <c r="AN81" s="944"/>
      <c r="AO81" s="944"/>
      <c r="AP81" s="944"/>
      <c r="AQ81" s="944"/>
      <c r="AR81" s="944"/>
      <c r="AS81" s="944"/>
      <c r="AT81" s="944"/>
      <c r="AU81" s="944"/>
      <c r="AV81" s="689"/>
      <c r="AW81" s="689"/>
      <c r="AX81" s="689"/>
      <c r="AY81" s="689"/>
      <c r="AZ81" s="690"/>
      <c r="BA81" s="690"/>
      <c r="BB81" s="690"/>
    </row>
    <row r="82" spans="1:54" s="433" customFormat="1" ht="12.6" customHeight="1" x14ac:dyDescent="0.25">
      <c r="A82" s="901" t="s">
        <v>961</v>
      </c>
      <c r="B82" s="902"/>
      <c r="C82" s="902"/>
      <c r="D82" s="902"/>
      <c r="E82" s="902"/>
      <c r="F82" s="902"/>
      <c r="G82" s="902"/>
      <c r="H82" s="902"/>
      <c r="I82" s="902"/>
      <c r="J82" s="902"/>
      <c r="K82" s="902"/>
      <c r="L82" s="902"/>
      <c r="M82" s="902"/>
      <c r="N82" s="902"/>
      <c r="O82" s="902"/>
      <c r="P82" s="902"/>
      <c r="Q82" s="902"/>
      <c r="R82" s="902"/>
      <c r="S82" s="904"/>
      <c r="T82" s="944">
        <v>6</v>
      </c>
      <c r="U82" s="944"/>
      <c r="V82" s="944"/>
      <c r="W82" s="944"/>
      <c r="X82" s="944"/>
      <c r="Y82" s="944"/>
      <c r="Z82" s="944"/>
      <c r="AA82" s="944"/>
      <c r="AB82" s="944"/>
      <c r="AC82" s="944" t="s">
        <v>2866</v>
      </c>
      <c r="AD82" s="944"/>
      <c r="AE82" s="944"/>
      <c r="AF82" s="944"/>
      <c r="AG82" s="944"/>
      <c r="AH82" s="944"/>
      <c r="AI82" s="944"/>
      <c r="AJ82" s="944"/>
      <c r="AK82" s="914">
        <v>16.670000000000002</v>
      </c>
      <c r="AL82" s="915"/>
      <c r="AM82" s="915"/>
      <c r="AN82" s="915"/>
      <c r="AO82" s="915"/>
      <c r="AP82" s="915"/>
      <c r="AQ82" s="915"/>
      <c r="AR82" s="915"/>
      <c r="AS82" s="915"/>
      <c r="AT82" s="915"/>
      <c r="AU82" s="916"/>
      <c r="AV82" s="689"/>
      <c r="AW82" s="689"/>
      <c r="AX82" s="689"/>
      <c r="AY82" s="689"/>
      <c r="AZ82" s="690"/>
      <c r="BA82" s="690"/>
      <c r="BB82" s="690"/>
    </row>
    <row r="83" spans="1:54" s="433" customFormat="1" ht="12.6" customHeight="1" x14ac:dyDescent="0.25">
      <c r="A83" s="899" t="s">
        <v>2953</v>
      </c>
      <c r="B83" s="900"/>
      <c r="C83" s="900"/>
      <c r="D83" s="900"/>
      <c r="E83" s="900"/>
      <c r="F83" s="900"/>
      <c r="G83" s="900"/>
      <c r="H83" s="900"/>
      <c r="I83" s="900"/>
      <c r="J83" s="900"/>
      <c r="K83" s="900"/>
      <c r="L83" s="900"/>
      <c r="M83" s="900"/>
      <c r="N83" s="900"/>
      <c r="O83" s="900"/>
      <c r="P83" s="900"/>
      <c r="Q83" s="900"/>
      <c r="R83" s="900"/>
      <c r="S83" s="900"/>
      <c r="T83" s="900"/>
      <c r="U83" s="900"/>
      <c r="V83" s="900"/>
      <c r="W83" s="900"/>
      <c r="X83" s="900"/>
      <c r="Y83" s="900"/>
      <c r="Z83" s="900"/>
      <c r="AA83" s="900"/>
      <c r="AB83" s="900"/>
      <c r="AC83" s="900"/>
      <c r="AD83" s="900"/>
      <c r="AE83" s="900"/>
      <c r="AF83" s="900"/>
      <c r="AG83" s="900"/>
      <c r="AH83" s="900"/>
      <c r="AI83" s="900"/>
      <c r="AJ83" s="900"/>
      <c r="AK83" s="900"/>
      <c r="AL83" s="900"/>
      <c r="AM83" s="900"/>
      <c r="AN83" s="900"/>
      <c r="AO83" s="900"/>
      <c r="AP83" s="900"/>
      <c r="AQ83" s="900"/>
      <c r="AR83" s="900"/>
      <c r="AS83" s="900"/>
      <c r="AT83" s="900"/>
      <c r="AU83" s="900"/>
      <c r="AV83" s="900"/>
      <c r="AW83" s="900"/>
      <c r="AX83" s="900"/>
      <c r="AY83" s="900"/>
      <c r="AZ83" s="690"/>
      <c r="BA83" s="690"/>
      <c r="BB83" s="690"/>
    </row>
    <row r="84" spans="1:54" s="433" customFormat="1" ht="12.6" customHeight="1" x14ac:dyDescent="0.25">
      <c r="A84" s="919" t="s">
        <v>2954</v>
      </c>
      <c r="B84" s="919"/>
      <c r="C84" s="919"/>
      <c r="D84" s="919"/>
      <c r="E84" s="919"/>
      <c r="F84" s="919"/>
      <c r="G84" s="919"/>
      <c r="H84" s="919"/>
      <c r="I84" s="919"/>
      <c r="J84" s="919"/>
      <c r="K84" s="919"/>
      <c r="L84" s="919"/>
      <c r="M84" s="919"/>
      <c r="N84" s="919"/>
      <c r="O84" s="919"/>
      <c r="P84" s="919"/>
      <c r="Q84" s="919"/>
      <c r="R84" s="919"/>
      <c r="S84" s="919"/>
      <c r="T84" s="919"/>
      <c r="U84" s="919"/>
      <c r="V84" s="919"/>
      <c r="W84" s="919"/>
      <c r="X84" s="919"/>
      <c r="Y84" s="919"/>
      <c r="Z84" s="919"/>
      <c r="AA84" s="919"/>
      <c r="AB84" s="919"/>
      <c r="AC84" s="919"/>
      <c r="AD84" s="919"/>
      <c r="AE84" s="919"/>
      <c r="AF84" s="919"/>
      <c r="AG84" s="919"/>
      <c r="AH84" s="919"/>
      <c r="AI84" s="919"/>
      <c r="AJ84" s="919"/>
      <c r="AK84" s="919"/>
      <c r="AL84" s="919"/>
      <c r="AM84" s="919"/>
      <c r="AN84" s="919"/>
      <c r="AO84" s="919"/>
      <c r="AP84" s="919"/>
      <c r="AQ84" s="919"/>
      <c r="AR84" s="919"/>
      <c r="AS84" s="919"/>
      <c r="AT84" s="919"/>
      <c r="AU84" s="919"/>
      <c r="AV84" s="919"/>
      <c r="AW84" s="919"/>
      <c r="AX84" s="919"/>
      <c r="AY84" s="954"/>
      <c r="AZ84" s="955"/>
      <c r="BA84" s="690"/>
      <c r="BB84" s="690"/>
    </row>
    <row r="85" spans="1:54" s="433" customFormat="1" ht="6" customHeight="1" x14ac:dyDescent="0.25">
      <c r="A85" s="691"/>
      <c r="B85" s="691"/>
      <c r="C85" s="691"/>
      <c r="D85" s="691"/>
      <c r="E85" s="691"/>
      <c r="F85" s="691"/>
      <c r="G85" s="691"/>
      <c r="H85" s="691"/>
      <c r="I85" s="691"/>
      <c r="J85" s="691"/>
      <c r="K85" s="691"/>
      <c r="L85" s="691"/>
      <c r="M85" s="691"/>
      <c r="N85" s="691"/>
      <c r="O85" s="691"/>
      <c r="P85" s="691"/>
      <c r="Q85" s="691"/>
      <c r="R85" s="691"/>
      <c r="S85" s="691"/>
      <c r="T85" s="691"/>
      <c r="U85" s="691"/>
      <c r="V85" s="691"/>
      <c r="W85" s="691"/>
      <c r="X85" s="691"/>
      <c r="Y85" s="691"/>
      <c r="Z85" s="691"/>
      <c r="AA85" s="691"/>
      <c r="AB85" s="691"/>
      <c r="AC85" s="691"/>
      <c r="AD85" s="691"/>
      <c r="AE85" s="691"/>
      <c r="AF85" s="691"/>
      <c r="AG85" s="691"/>
      <c r="AH85" s="691"/>
      <c r="AI85" s="691"/>
      <c r="AJ85" s="691"/>
      <c r="AK85" s="691"/>
      <c r="AL85" s="691"/>
      <c r="AM85" s="691"/>
      <c r="AN85" s="691"/>
      <c r="AO85" s="691"/>
      <c r="AP85" s="691"/>
      <c r="AQ85" s="691"/>
      <c r="AR85" s="691"/>
      <c r="AS85" s="691"/>
      <c r="AT85" s="691"/>
      <c r="AU85" s="691"/>
      <c r="AV85" s="691"/>
      <c r="AW85" s="691"/>
      <c r="AX85" s="691"/>
      <c r="AY85" s="686"/>
      <c r="AZ85" s="690"/>
      <c r="BA85" s="690"/>
      <c r="BB85" s="690"/>
    </row>
    <row r="86" spans="1:54" s="433" customFormat="1" ht="12.6" customHeight="1" x14ac:dyDescent="0.25">
      <c r="A86" s="919" t="s">
        <v>2956</v>
      </c>
      <c r="B86" s="919"/>
      <c r="C86" s="919"/>
      <c r="D86" s="919"/>
      <c r="E86" s="919"/>
      <c r="F86" s="919"/>
      <c r="G86" s="919"/>
      <c r="H86" s="919"/>
      <c r="I86" s="919"/>
      <c r="J86" s="919"/>
      <c r="K86" s="919"/>
      <c r="L86" s="919"/>
      <c r="M86" s="919"/>
      <c r="N86" s="919"/>
      <c r="O86" s="919"/>
      <c r="P86" s="919"/>
      <c r="Q86" s="919"/>
      <c r="R86" s="919"/>
      <c r="S86" s="919"/>
      <c r="T86" s="919"/>
      <c r="U86" s="919"/>
      <c r="V86" s="919"/>
      <c r="W86" s="919"/>
      <c r="X86" s="919"/>
      <c r="Y86" s="919"/>
      <c r="Z86" s="919"/>
      <c r="AA86" s="919"/>
      <c r="AB86" s="919"/>
      <c r="AC86" s="919"/>
      <c r="AD86" s="919"/>
      <c r="AE86" s="919"/>
      <c r="AF86" s="919"/>
      <c r="AG86" s="919"/>
      <c r="AH86" s="919"/>
      <c r="AI86" s="919"/>
      <c r="AJ86" s="919"/>
      <c r="AK86" s="919"/>
      <c r="AL86" s="919"/>
      <c r="AM86" s="919"/>
      <c r="AN86" s="919"/>
      <c r="AO86" s="919"/>
      <c r="AP86" s="919"/>
      <c r="AQ86" s="919"/>
      <c r="AR86" s="919"/>
      <c r="AS86" s="919"/>
      <c r="AT86" s="919"/>
      <c r="AU86" s="919"/>
      <c r="AV86" s="919"/>
      <c r="AW86" s="919"/>
      <c r="AX86" s="692"/>
      <c r="AY86" s="686"/>
      <c r="AZ86" s="690"/>
      <c r="BA86" s="690"/>
      <c r="BB86" s="690"/>
    </row>
    <row r="87" spans="1:54" s="433" customFormat="1" ht="12.6" customHeight="1" x14ac:dyDescent="0.25">
      <c r="A87" s="919" t="s">
        <v>2957</v>
      </c>
      <c r="B87" s="919"/>
      <c r="C87" s="919"/>
      <c r="D87" s="919"/>
      <c r="E87" s="919"/>
      <c r="F87" s="919"/>
      <c r="G87" s="919"/>
      <c r="H87" s="919"/>
      <c r="I87" s="919"/>
      <c r="J87" s="919"/>
      <c r="K87" s="919"/>
      <c r="L87" s="919"/>
      <c r="M87" s="919"/>
      <c r="N87" s="919"/>
      <c r="O87" s="919"/>
      <c r="P87" s="919"/>
      <c r="Q87" s="919"/>
      <c r="R87" s="919"/>
      <c r="S87" s="919"/>
      <c r="T87" s="919"/>
      <c r="U87" s="919"/>
      <c r="V87" s="919"/>
      <c r="W87" s="919"/>
      <c r="X87" s="919"/>
      <c r="Y87" s="919"/>
      <c r="Z87" s="919"/>
      <c r="AA87" s="919"/>
      <c r="AB87" s="919"/>
      <c r="AC87" s="919"/>
      <c r="AD87" s="919"/>
      <c r="AE87" s="919"/>
      <c r="AF87" s="919"/>
      <c r="AG87" s="919"/>
      <c r="AH87" s="919"/>
      <c r="AI87" s="919"/>
      <c r="AJ87" s="919"/>
      <c r="AK87" s="919"/>
      <c r="AL87" s="919"/>
      <c r="AM87" s="919"/>
      <c r="AN87" s="919"/>
      <c r="AO87" s="919"/>
      <c r="AP87" s="919"/>
      <c r="AQ87" s="919"/>
      <c r="AR87" s="919"/>
      <c r="AS87" s="919"/>
      <c r="AT87" s="919"/>
      <c r="AU87" s="919"/>
      <c r="AV87" s="919"/>
      <c r="AW87" s="919"/>
      <c r="AX87" s="691"/>
      <c r="AY87" s="954"/>
      <c r="AZ87" s="955"/>
      <c r="BA87" s="690"/>
      <c r="BB87" s="690"/>
    </row>
    <row r="88" spans="1:54" s="433" customFormat="1" ht="5.25" customHeight="1" x14ac:dyDescent="0.25">
      <c r="A88" s="691"/>
      <c r="B88" s="691"/>
      <c r="C88" s="691"/>
      <c r="D88" s="691"/>
      <c r="E88" s="691"/>
      <c r="F88" s="691"/>
      <c r="G88" s="691"/>
      <c r="H88" s="691"/>
      <c r="I88" s="691"/>
      <c r="J88" s="691"/>
      <c r="K88" s="691"/>
      <c r="L88" s="691"/>
      <c r="M88" s="691"/>
      <c r="N88" s="691"/>
      <c r="O88" s="691"/>
      <c r="P88" s="691"/>
      <c r="Q88" s="691"/>
      <c r="R88" s="691"/>
      <c r="S88" s="691"/>
      <c r="T88" s="691"/>
      <c r="U88" s="691"/>
      <c r="V88" s="691"/>
      <c r="W88" s="691"/>
      <c r="X88" s="691"/>
      <c r="Y88" s="691"/>
      <c r="Z88" s="691"/>
      <c r="AA88" s="691"/>
      <c r="AB88" s="691"/>
      <c r="AC88" s="691"/>
      <c r="AD88" s="691"/>
      <c r="AE88" s="691"/>
      <c r="AF88" s="691"/>
      <c r="AG88" s="691"/>
      <c r="AH88" s="691"/>
      <c r="AI88" s="691"/>
      <c r="AJ88" s="691"/>
      <c r="AK88" s="691"/>
      <c r="AL88" s="691"/>
      <c r="AM88" s="691"/>
      <c r="AN88" s="691"/>
      <c r="AO88" s="691"/>
      <c r="AP88" s="691"/>
      <c r="AQ88" s="691"/>
      <c r="AR88" s="691"/>
      <c r="AS88" s="691"/>
      <c r="AT88" s="691"/>
      <c r="AU88" s="691"/>
      <c r="AV88" s="691"/>
      <c r="AW88" s="691"/>
      <c r="AX88" s="691"/>
      <c r="AY88" s="686"/>
      <c r="AZ88" s="690"/>
      <c r="BA88" s="690"/>
      <c r="BB88" s="690"/>
    </row>
    <row r="89" spans="1:54" s="433" customFormat="1" ht="12.6" customHeight="1" x14ac:dyDescent="0.25">
      <c r="A89" s="919" t="s">
        <v>2958</v>
      </c>
      <c r="B89" s="919"/>
      <c r="C89" s="919"/>
      <c r="D89" s="919"/>
      <c r="E89" s="919"/>
      <c r="F89" s="919"/>
      <c r="G89" s="919"/>
      <c r="H89" s="919"/>
      <c r="I89" s="919"/>
      <c r="J89" s="919"/>
      <c r="K89" s="919"/>
      <c r="L89" s="919"/>
      <c r="M89" s="919"/>
      <c r="N89" s="919"/>
      <c r="O89" s="919"/>
      <c r="P89" s="919"/>
      <c r="Q89" s="919"/>
      <c r="R89" s="919"/>
      <c r="S89" s="919"/>
      <c r="T89" s="919"/>
      <c r="U89" s="919"/>
      <c r="V89" s="919"/>
      <c r="W89" s="919"/>
      <c r="X89" s="919"/>
      <c r="Y89" s="919"/>
      <c r="Z89" s="919"/>
      <c r="AA89" s="919"/>
      <c r="AB89" s="919"/>
      <c r="AC89" s="919"/>
      <c r="AD89" s="919"/>
      <c r="AE89" s="919"/>
      <c r="AF89" s="919"/>
      <c r="AG89" s="919"/>
      <c r="AH89" s="919"/>
      <c r="AI89" s="919"/>
      <c r="AJ89" s="919"/>
      <c r="AK89" s="919"/>
      <c r="AL89" s="919"/>
      <c r="AM89" s="919"/>
      <c r="AN89" s="919"/>
      <c r="AO89" s="919"/>
      <c r="AP89" s="919"/>
      <c r="AQ89" s="919"/>
      <c r="AR89" s="919"/>
      <c r="AS89" s="919"/>
      <c r="AT89" s="919"/>
      <c r="AU89" s="919"/>
      <c r="AV89" s="919"/>
      <c r="AW89" s="919"/>
      <c r="AX89" s="691"/>
      <c r="AY89" s="954"/>
      <c r="AZ89" s="955"/>
      <c r="BA89" s="690"/>
      <c r="BB89" s="690"/>
    </row>
    <row r="90" spans="1:54" s="433" customFormat="1" ht="4.5" customHeight="1" x14ac:dyDescent="0.25">
      <c r="A90" s="633"/>
      <c r="B90" s="686"/>
      <c r="C90" s="686"/>
      <c r="D90" s="686"/>
      <c r="E90" s="686"/>
      <c r="F90" s="686"/>
      <c r="G90" s="686"/>
      <c r="H90" s="686"/>
      <c r="I90" s="686"/>
      <c r="J90" s="686"/>
      <c r="K90" s="686"/>
      <c r="L90" s="686"/>
      <c r="M90" s="686"/>
      <c r="N90" s="686"/>
      <c r="O90" s="686"/>
      <c r="P90" s="686"/>
      <c r="Q90" s="686"/>
      <c r="R90" s="686"/>
      <c r="S90" s="686"/>
      <c r="T90" s="686"/>
      <c r="U90" s="686"/>
      <c r="V90" s="686"/>
      <c r="W90" s="686"/>
      <c r="X90" s="686"/>
      <c r="Y90" s="686"/>
      <c r="Z90" s="686"/>
      <c r="AA90" s="686"/>
      <c r="AB90" s="686"/>
      <c r="AC90" s="686"/>
      <c r="AD90" s="686"/>
      <c r="AE90" s="686"/>
      <c r="AF90" s="686"/>
      <c r="AG90" s="686"/>
      <c r="AH90" s="686"/>
      <c r="AI90" s="686"/>
      <c r="AJ90" s="686"/>
      <c r="AK90" s="686"/>
      <c r="AL90" s="686"/>
      <c r="AM90" s="686"/>
      <c r="AN90" s="686"/>
      <c r="AO90" s="686"/>
      <c r="AP90" s="686"/>
      <c r="AQ90" s="686"/>
      <c r="AR90" s="686"/>
      <c r="AS90" s="686"/>
      <c r="AT90" s="686"/>
      <c r="AU90" s="686"/>
      <c r="AV90" s="686"/>
      <c r="AW90" s="686"/>
      <c r="AX90" s="686"/>
      <c r="AY90" s="686"/>
      <c r="AZ90" s="690"/>
      <c r="BA90" s="690"/>
      <c r="BB90" s="690"/>
    </row>
    <row r="91" spans="1:54" s="433" customFormat="1" ht="30" customHeight="1" x14ac:dyDescent="0.25">
      <c r="A91" s="894" t="s">
        <v>2959</v>
      </c>
      <c r="B91" s="894"/>
      <c r="C91" s="894"/>
      <c r="D91" s="894"/>
      <c r="E91" s="894"/>
      <c r="F91" s="894"/>
      <c r="G91" s="894"/>
      <c r="H91" s="894"/>
      <c r="I91" s="894"/>
      <c r="J91" s="894"/>
      <c r="K91" s="894"/>
      <c r="L91" s="894"/>
      <c r="M91" s="894"/>
      <c r="N91" s="894"/>
      <c r="O91" s="894"/>
      <c r="P91" s="894"/>
      <c r="Q91" s="894"/>
      <c r="R91" s="894"/>
      <c r="S91" s="894"/>
      <c r="T91" s="894"/>
      <c r="U91" s="894"/>
      <c r="V91" s="894"/>
      <c r="W91" s="894"/>
      <c r="X91" s="894"/>
      <c r="Y91" s="894"/>
      <c r="Z91" s="894"/>
      <c r="AA91" s="894"/>
      <c r="AB91" s="894"/>
      <c r="AC91" s="894"/>
      <c r="AD91" s="894"/>
      <c r="AE91" s="894"/>
      <c r="AF91" s="894"/>
      <c r="AG91" s="894"/>
      <c r="AH91" s="894"/>
      <c r="AI91" s="894"/>
      <c r="AJ91" s="894"/>
      <c r="AK91" s="894"/>
      <c r="AL91" s="894"/>
      <c r="AM91" s="894"/>
      <c r="AN91" s="894"/>
      <c r="AO91" s="894"/>
      <c r="AP91" s="894"/>
      <c r="AQ91" s="894"/>
      <c r="AR91" s="894"/>
      <c r="AS91" s="894"/>
      <c r="AT91" s="894"/>
      <c r="AU91" s="894"/>
      <c r="AV91" s="894"/>
      <c r="AW91" s="894"/>
      <c r="AX91" s="894"/>
      <c r="AY91" s="894"/>
      <c r="AZ91" s="690"/>
      <c r="BA91" s="690"/>
      <c r="BB91" s="690"/>
    </row>
    <row r="92" spans="1:54" s="433" customFormat="1" ht="3.75" customHeight="1" x14ac:dyDescent="0.25">
      <c r="A92" s="685"/>
      <c r="B92" s="685"/>
      <c r="C92" s="685"/>
      <c r="D92" s="685"/>
      <c r="E92" s="685"/>
      <c r="F92" s="685"/>
      <c r="G92" s="685"/>
      <c r="H92" s="685"/>
      <c r="I92" s="685"/>
      <c r="J92" s="685"/>
      <c r="K92" s="685"/>
      <c r="L92" s="685"/>
      <c r="M92" s="685"/>
      <c r="N92" s="685"/>
      <c r="O92" s="685"/>
      <c r="P92" s="685"/>
      <c r="Q92" s="685"/>
      <c r="R92" s="685"/>
      <c r="S92" s="685"/>
      <c r="T92" s="685"/>
      <c r="U92" s="685"/>
      <c r="V92" s="685"/>
      <c r="W92" s="685"/>
      <c r="X92" s="685"/>
      <c r="Y92" s="685"/>
      <c r="Z92" s="685"/>
      <c r="AA92" s="685"/>
      <c r="AB92" s="685"/>
      <c r="AC92" s="685"/>
      <c r="AD92" s="685"/>
      <c r="AE92" s="685"/>
      <c r="AF92" s="685"/>
      <c r="AG92" s="685"/>
      <c r="AH92" s="685"/>
      <c r="AI92" s="685"/>
      <c r="AJ92" s="685"/>
      <c r="AK92" s="685"/>
      <c r="AL92" s="685"/>
      <c r="AM92" s="685"/>
      <c r="AN92" s="685"/>
      <c r="AO92" s="685"/>
      <c r="AP92" s="685"/>
      <c r="AQ92" s="685"/>
      <c r="AR92" s="685"/>
      <c r="AS92" s="685"/>
      <c r="AT92" s="685"/>
      <c r="AU92" s="685"/>
      <c r="AV92" s="685"/>
      <c r="AW92" s="685"/>
      <c r="AX92" s="685"/>
      <c r="AY92" s="685"/>
      <c r="AZ92" s="690"/>
      <c r="BA92" s="690"/>
      <c r="BB92" s="690"/>
    </row>
    <row r="93" spans="1:54" s="433" customFormat="1" ht="13.5" x14ac:dyDescent="0.25">
      <c r="A93" s="899" t="s">
        <v>2964</v>
      </c>
      <c r="B93" s="900"/>
      <c r="C93" s="900"/>
      <c r="D93" s="900"/>
      <c r="E93" s="900"/>
      <c r="F93" s="900"/>
      <c r="G93" s="900"/>
      <c r="H93" s="900"/>
      <c r="I93" s="900"/>
      <c r="J93" s="900"/>
      <c r="K93" s="900"/>
      <c r="L93" s="900"/>
      <c r="M93" s="900"/>
      <c r="N93" s="900"/>
      <c r="O93" s="900"/>
      <c r="P93" s="900"/>
      <c r="Q93" s="900"/>
      <c r="R93" s="900"/>
      <c r="S93" s="900"/>
      <c r="T93" s="900"/>
      <c r="U93" s="900"/>
      <c r="V93" s="900"/>
      <c r="W93" s="900"/>
      <c r="X93" s="900"/>
      <c r="Y93" s="900"/>
      <c r="Z93" s="900"/>
      <c r="AA93" s="900"/>
      <c r="AB93" s="900"/>
      <c r="AC93" s="900"/>
      <c r="AD93" s="900"/>
      <c r="AE93" s="900"/>
      <c r="AF93" s="900"/>
      <c r="AG93" s="900"/>
      <c r="AH93" s="900"/>
      <c r="AI93" s="900"/>
      <c r="AJ93" s="900"/>
      <c r="AK93" s="900"/>
      <c r="AL93" s="900"/>
      <c r="AM93" s="900"/>
      <c r="AN93" s="900"/>
      <c r="AO93" s="900"/>
      <c r="AP93" s="900"/>
      <c r="AQ93" s="900"/>
      <c r="AR93" s="900"/>
      <c r="AS93" s="900"/>
      <c r="AT93" s="900"/>
      <c r="AU93" s="900"/>
      <c r="AV93" s="900"/>
      <c r="AW93" s="900"/>
      <c r="AX93" s="900"/>
      <c r="AY93" s="900"/>
      <c r="AZ93" s="690"/>
      <c r="BA93" s="690"/>
      <c r="BB93" s="690"/>
    </row>
    <row r="94" spans="1:54" s="433" customFormat="1" ht="13.5" x14ac:dyDescent="0.25">
      <c r="A94" s="919" t="s">
        <v>2957</v>
      </c>
      <c r="B94" s="919"/>
      <c r="C94" s="919"/>
      <c r="D94" s="919"/>
      <c r="E94" s="919"/>
      <c r="F94" s="919"/>
      <c r="G94" s="919"/>
      <c r="H94" s="919"/>
      <c r="I94" s="919"/>
      <c r="J94" s="919"/>
      <c r="K94" s="919"/>
      <c r="L94" s="919"/>
      <c r="M94" s="919"/>
      <c r="N94" s="919"/>
      <c r="O94" s="919"/>
      <c r="P94" s="919"/>
      <c r="Q94" s="919"/>
      <c r="R94" s="919"/>
      <c r="S94" s="919"/>
      <c r="T94" s="919"/>
      <c r="U94" s="919"/>
      <c r="V94" s="919"/>
      <c r="W94" s="919"/>
      <c r="X94" s="919"/>
      <c r="Y94" s="919"/>
      <c r="Z94" s="919"/>
      <c r="AA94" s="919"/>
      <c r="AB94" s="919"/>
      <c r="AC94" s="919"/>
      <c r="AD94" s="919"/>
      <c r="AE94" s="919"/>
      <c r="AF94" s="919"/>
      <c r="AG94" s="919"/>
      <c r="AH94" s="919"/>
      <c r="AI94" s="919"/>
      <c r="AJ94" s="919"/>
      <c r="AK94" s="919"/>
      <c r="AL94" s="919"/>
      <c r="AM94" s="919"/>
      <c r="AN94" s="919"/>
      <c r="AO94" s="919"/>
      <c r="AP94" s="919"/>
      <c r="AQ94" s="919"/>
      <c r="AR94" s="919"/>
      <c r="AS94" s="919"/>
      <c r="AT94" s="919"/>
      <c r="AU94" s="919"/>
      <c r="AV94" s="919"/>
      <c r="AW94" s="919"/>
      <c r="AX94" s="691"/>
      <c r="AY94" s="917" t="s">
        <v>2961</v>
      </c>
      <c r="AZ94" s="918"/>
      <c r="BA94" s="690"/>
      <c r="BB94" s="690"/>
    </row>
    <row r="95" spans="1:54" s="433" customFormat="1" ht="2.25" customHeight="1" x14ac:dyDescent="0.25">
      <c r="A95" s="691"/>
      <c r="B95" s="691"/>
      <c r="C95" s="691"/>
      <c r="D95" s="691"/>
      <c r="E95" s="691"/>
      <c r="F95" s="691"/>
      <c r="G95" s="691"/>
      <c r="H95" s="691"/>
      <c r="I95" s="691"/>
      <c r="J95" s="691"/>
      <c r="K95" s="691"/>
      <c r="L95" s="691"/>
      <c r="M95" s="691"/>
      <c r="N95" s="691"/>
      <c r="O95" s="691"/>
      <c r="P95" s="691"/>
      <c r="Q95" s="691"/>
      <c r="R95" s="691"/>
      <c r="S95" s="691"/>
      <c r="T95" s="691"/>
      <c r="U95" s="691"/>
      <c r="V95" s="691"/>
      <c r="W95" s="691"/>
      <c r="X95" s="691"/>
      <c r="Y95" s="691"/>
      <c r="Z95" s="691"/>
      <c r="AA95" s="691"/>
      <c r="AB95" s="691"/>
      <c r="AC95" s="691"/>
      <c r="AD95" s="691"/>
      <c r="AE95" s="691"/>
      <c r="AF95" s="691"/>
      <c r="AG95" s="691"/>
      <c r="AH95" s="691"/>
      <c r="AI95" s="691"/>
      <c r="AJ95" s="691"/>
      <c r="AK95" s="691"/>
      <c r="AL95" s="691"/>
      <c r="AM95" s="691"/>
      <c r="AN95" s="691"/>
      <c r="AO95" s="691"/>
      <c r="AP95" s="691"/>
      <c r="AQ95" s="691"/>
      <c r="AR95" s="691"/>
      <c r="AS95" s="691"/>
      <c r="AT95" s="691"/>
      <c r="AU95" s="691"/>
      <c r="AV95" s="691"/>
      <c r="AW95" s="691"/>
      <c r="AX95" s="691"/>
      <c r="AY95" s="693"/>
      <c r="AZ95" s="693"/>
      <c r="BA95" s="690"/>
      <c r="BB95" s="690"/>
    </row>
    <row r="96" spans="1:54" s="433" customFormat="1" ht="13.5" x14ac:dyDescent="0.25">
      <c r="A96" s="694" t="s">
        <v>2963</v>
      </c>
      <c r="B96" s="691"/>
      <c r="C96" s="691"/>
      <c r="D96" s="691"/>
      <c r="E96" s="691"/>
      <c r="F96" s="691"/>
      <c r="G96" s="691"/>
      <c r="H96" s="691"/>
      <c r="I96" s="691"/>
      <c r="J96" s="691"/>
      <c r="K96" s="691"/>
      <c r="L96" s="691"/>
      <c r="M96" s="691"/>
      <c r="N96" s="691"/>
      <c r="O96" s="691"/>
      <c r="P96" s="691"/>
      <c r="Q96" s="691"/>
      <c r="R96" s="691"/>
      <c r="S96" s="691"/>
      <c r="T96" s="691"/>
      <c r="U96" s="691"/>
      <c r="V96" s="691"/>
      <c r="W96" s="691"/>
      <c r="X96" s="691"/>
      <c r="Y96" s="691"/>
      <c r="Z96" s="691"/>
      <c r="AA96" s="691"/>
      <c r="AB96" s="691"/>
      <c r="AC96" s="691"/>
      <c r="AD96" s="691"/>
      <c r="AE96" s="691"/>
      <c r="AF96" s="691"/>
      <c r="AG96" s="691"/>
      <c r="AH96" s="691"/>
      <c r="AI96" s="691"/>
      <c r="AJ96" s="691"/>
      <c r="AK96" s="691"/>
      <c r="AL96" s="691"/>
      <c r="AM96" s="691"/>
      <c r="AN96" s="691"/>
      <c r="AO96" s="691"/>
      <c r="AP96" s="691"/>
      <c r="AQ96" s="691"/>
      <c r="AR96" s="691"/>
      <c r="AS96" s="691"/>
      <c r="AT96" s="691"/>
      <c r="AU96" s="691"/>
      <c r="AV96" s="691"/>
      <c r="AW96" s="691"/>
      <c r="AX96" s="691"/>
      <c r="AY96" s="917"/>
      <c r="AZ96" s="918"/>
      <c r="BA96" s="690"/>
      <c r="BB96" s="690"/>
    </row>
    <row r="97" spans="1:54" s="433" customFormat="1" ht="2.25" customHeight="1" x14ac:dyDescent="0.25">
      <c r="A97" s="685"/>
      <c r="B97" s="685"/>
      <c r="C97" s="685"/>
      <c r="D97" s="685"/>
      <c r="E97" s="685"/>
      <c r="F97" s="685"/>
      <c r="G97" s="685"/>
      <c r="H97" s="685"/>
      <c r="I97" s="685"/>
      <c r="J97" s="685"/>
      <c r="K97" s="685"/>
      <c r="L97" s="685"/>
      <c r="M97" s="685"/>
      <c r="N97" s="685"/>
      <c r="O97" s="685"/>
      <c r="P97" s="685"/>
      <c r="Q97" s="685"/>
      <c r="R97" s="685"/>
      <c r="S97" s="685"/>
      <c r="T97" s="685"/>
      <c r="U97" s="685"/>
      <c r="V97" s="685"/>
      <c r="W97" s="685"/>
      <c r="X97" s="685"/>
      <c r="Y97" s="685"/>
      <c r="Z97" s="685"/>
      <c r="AA97" s="685"/>
      <c r="AB97" s="685"/>
      <c r="AC97" s="685"/>
      <c r="AD97" s="685"/>
      <c r="AE97" s="685"/>
      <c r="AF97" s="685"/>
      <c r="AG97" s="685"/>
      <c r="AH97" s="685"/>
      <c r="AI97" s="685"/>
      <c r="AJ97" s="685"/>
      <c r="AK97" s="685"/>
      <c r="AL97" s="685"/>
      <c r="AM97" s="685"/>
      <c r="AN97" s="685"/>
      <c r="AO97" s="685"/>
      <c r="AP97" s="685"/>
      <c r="AQ97" s="685"/>
      <c r="AR97" s="685"/>
      <c r="AS97" s="685"/>
      <c r="AT97" s="685"/>
      <c r="AU97" s="685"/>
      <c r="AV97" s="685"/>
      <c r="AW97" s="685"/>
      <c r="AX97" s="685"/>
      <c r="AY97" s="685"/>
      <c r="AZ97" s="690"/>
      <c r="BA97" s="690"/>
      <c r="BB97" s="690"/>
    </row>
    <row r="98" spans="1:54" s="433" customFormat="1" ht="12" customHeight="1" x14ac:dyDescent="0.25">
      <c r="A98" s="956" t="s">
        <v>2955</v>
      </c>
      <c r="B98" s="919"/>
      <c r="C98" s="919"/>
      <c r="D98" s="919"/>
      <c r="E98" s="919"/>
      <c r="F98" s="919"/>
      <c r="G98" s="919"/>
      <c r="H98" s="919"/>
      <c r="I98" s="919"/>
      <c r="J98" s="919"/>
      <c r="K98" s="919"/>
      <c r="L98" s="919"/>
      <c r="M98" s="919"/>
      <c r="N98" s="919"/>
      <c r="O98" s="919"/>
      <c r="P98" s="919"/>
      <c r="Q98" s="919"/>
      <c r="R98" s="919"/>
      <c r="S98" s="919"/>
      <c r="T98" s="919"/>
      <c r="U98" s="919"/>
      <c r="V98" s="919"/>
      <c r="W98" s="919"/>
      <c r="X98" s="919"/>
      <c r="Y98" s="919"/>
      <c r="Z98" s="919"/>
      <c r="AA98" s="919"/>
      <c r="AB98" s="919"/>
      <c r="AC98" s="919"/>
      <c r="AD98" s="919"/>
      <c r="AE98" s="919"/>
      <c r="AF98" s="919"/>
      <c r="AG98" s="919"/>
      <c r="AH98" s="919"/>
      <c r="AI98" s="919"/>
      <c r="AJ98" s="919"/>
      <c r="AK98" s="919"/>
      <c r="AL98" s="919"/>
      <c r="AM98" s="919"/>
      <c r="AN98" s="919"/>
      <c r="AO98" s="919"/>
      <c r="AP98" s="919"/>
      <c r="AQ98" s="919"/>
      <c r="AR98" s="919"/>
      <c r="AS98" s="919"/>
      <c r="AT98" s="919"/>
      <c r="AU98" s="919"/>
      <c r="AV98" s="919"/>
      <c r="AW98" s="919"/>
      <c r="AX98" s="919"/>
      <c r="AY98" s="919"/>
      <c r="AZ98" s="919"/>
      <c r="BA98" s="919"/>
      <c r="BB98" s="919"/>
    </row>
    <row r="99" spans="1:54" s="433" customFormat="1" ht="13.5" x14ac:dyDescent="0.25">
      <c r="A99" s="919" t="s">
        <v>2960</v>
      </c>
      <c r="B99" s="919"/>
      <c r="C99" s="919"/>
      <c r="D99" s="919"/>
      <c r="E99" s="919"/>
      <c r="F99" s="919"/>
      <c r="G99" s="919"/>
      <c r="H99" s="919"/>
      <c r="I99" s="919"/>
      <c r="J99" s="919"/>
      <c r="K99" s="919"/>
      <c r="L99" s="919"/>
      <c r="M99" s="919"/>
      <c r="N99" s="919"/>
      <c r="O99" s="919"/>
      <c r="P99" s="919"/>
      <c r="Q99" s="919"/>
      <c r="R99" s="919"/>
      <c r="S99" s="919"/>
      <c r="T99" s="919"/>
      <c r="U99" s="919"/>
      <c r="V99" s="919"/>
      <c r="W99" s="919"/>
      <c r="X99" s="919"/>
      <c r="Y99" s="919"/>
      <c r="Z99" s="919"/>
      <c r="AA99" s="919"/>
      <c r="AB99" s="919"/>
      <c r="AC99" s="919"/>
      <c r="AD99" s="919"/>
      <c r="AE99" s="919"/>
      <c r="AF99" s="919"/>
      <c r="AG99" s="919"/>
      <c r="AH99" s="919"/>
      <c r="AI99" s="919"/>
      <c r="AJ99" s="919"/>
      <c r="AK99" s="919"/>
      <c r="AL99" s="919"/>
      <c r="AM99" s="919"/>
      <c r="AN99" s="919"/>
      <c r="AO99" s="919"/>
      <c r="AP99" s="919"/>
      <c r="AQ99" s="919"/>
      <c r="AR99" s="919"/>
      <c r="AS99" s="919"/>
      <c r="AT99" s="919"/>
      <c r="AU99" s="919"/>
      <c r="AV99" s="919"/>
      <c r="AW99" s="919"/>
      <c r="AX99" s="691"/>
      <c r="AY99" s="917"/>
      <c r="AZ99" s="918"/>
      <c r="BA99" s="691"/>
      <c r="BB99" s="691"/>
    </row>
    <row r="100" spans="1:54" s="433" customFormat="1" ht="2.25" customHeight="1" x14ac:dyDescent="0.25">
      <c r="A100" s="691"/>
      <c r="B100" s="691"/>
      <c r="C100" s="691"/>
      <c r="D100" s="691"/>
      <c r="E100" s="691"/>
      <c r="F100" s="691"/>
      <c r="G100" s="691"/>
      <c r="H100" s="691"/>
      <c r="I100" s="691"/>
      <c r="J100" s="691"/>
      <c r="K100" s="691"/>
      <c r="L100" s="691"/>
      <c r="M100" s="691"/>
      <c r="N100" s="691"/>
      <c r="O100" s="691"/>
      <c r="P100" s="691"/>
      <c r="Q100" s="691"/>
      <c r="R100" s="691"/>
      <c r="S100" s="691"/>
      <c r="T100" s="691"/>
      <c r="U100" s="691"/>
      <c r="V100" s="691"/>
      <c r="W100" s="691"/>
      <c r="X100" s="691"/>
      <c r="Y100" s="691"/>
      <c r="Z100" s="691"/>
      <c r="AA100" s="691"/>
      <c r="AB100" s="691"/>
      <c r="AC100" s="691"/>
      <c r="AD100" s="691"/>
      <c r="AE100" s="691"/>
      <c r="AF100" s="691"/>
      <c r="AG100" s="691"/>
      <c r="AH100" s="691"/>
      <c r="AI100" s="691"/>
      <c r="AJ100" s="691"/>
      <c r="AK100" s="691"/>
      <c r="AL100" s="691"/>
      <c r="AM100" s="691"/>
      <c r="AN100" s="691"/>
      <c r="AO100" s="691"/>
      <c r="AP100" s="691"/>
      <c r="AQ100" s="691"/>
      <c r="AR100" s="691"/>
      <c r="AS100" s="691"/>
      <c r="AT100" s="691"/>
      <c r="AU100" s="691"/>
      <c r="AV100" s="691"/>
      <c r="AW100" s="691"/>
      <c r="AX100" s="691"/>
      <c r="AY100" s="691"/>
      <c r="AZ100" s="691"/>
      <c r="BA100" s="691"/>
      <c r="BB100" s="691"/>
    </row>
    <row r="101" spans="1:54" s="433" customFormat="1" ht="13.5" x14ac:dyDescent="0.25">
      <c r="A101" s="919" t="s">
        <v>2958</v>
      </c>
      <c r="B101" s="919"/>
      <c r="C101" s="919"/>
      <c r="D101" s="919"/>
      <c r="E101" s="919"/>
      <c r="F101" s="919"/>
      <c r="G101" s="919"/>
      <c r="H101" s="919"/>
      <c r="I101" s="919"/>
      <c r="J101" s="919"/>
      <c r="K101" s="919"/>
      <c r="L101" s="919"/>
      <c r="M101" s="919"/>
      <c r="N101" s="919"/>
      <c r="O101" s="919"/>
      <c r="P101" s="919"/>
      <c r="Q101" s="919"/>
      <c r="R101" s="919"/>
      <c r="S101" s="919"/>
      <c r="T101" s="919"/>
      <c r="U101" s="919"/>
      <c r="V101" s="919"/>
      <c r="W101" s="919"/>
      <c r="X101" s="919"/>
      <c r="Y101" s="919"/>
      <c r="Z101" s="919"/>
      <c r="AA101" s="919"/>
      <c r="AB101" s="919"/>
      <c r="AC101" s="919"/>
      <c r="AD101" s="919"/>
      <c r="AE101" s="919"/>
      <c r="AF101" s="919"/>
      <c r="AG101" s="919"/>
      <c r="AH101" s="919"/>
      <c r="AI101" s="919"/>
      <c r="AJ101" s="919"/>
      <c r="AK101" s="919"/>
      <c r="AL101" s="919"/>
      <c r="AM101" s="919"/>
      <c r="AN101" s="919"/>
      <c r="AO101" s="919"/>
      <c r="AP101" s="919"/>
      <c r="AQ101" s="919"/>
      <c r="AR101" s="919"/>
      <c r="AS101" s="919"/>
      <c r="AT101" s="919"/>
      <c r="AU101" s="919"/>
      <c r="AV101" s="919"/>
      <c r="AW101" s="919"/>
      <c r="AX101" s="691"/>
      <c r="AY101" s="917" t="s">
        <v>2961</v>
      </c>
      <c r="AZ101" s="918"/>
      <c r="BA101" s="691"/>
      <c r="BB101" s="691"/>
    </row>
    <row r="102" spans="1:54" s="433" customFormat="1" ht="2.25" customHeight="1" x14ac:dyDescent="0.25">
      <c r="A102" s="691"/>
      <c r="B102" s="691"/>
      <c r="C102" s="691"/>
      <c r="D102" s="691"/>
      <c r="E102" s="691"/>
      <c r="F102" s="691"/>
      <c r="G102" s="691"/>
      <c r="H102" s="691"/>
      <c r="I102" s="691"/>
      <c r="J102" s="691"/>
      <c r="K102" s="691"/>
      <c r="L102" s="691"/>
      <c r="M102" s="691"/>
      <c r="N102" s="691"/>
      <c r="O102" s="691"/>
      <c r="P102" s="691"/>
      <c r="Q102" s="691"/>
      <c r="R102" s="691"/>
      <c r="S102" s="691"/>
      <c r="T102" s="691"/>
      <c r="U102" s="691"/>
      <c r="V102" s="691"/>
      <c r="W102" s="691"/>
      <c r="X102" s="691"/>
      <c r="Y102" s="691"/>
      <c r="Z102" s="691"/>
      <c r="AA102" s="691"/>
      <c r="AB102" s="691"/>
      <c r="AC102" s="691"/>
      <c r="AD102" s="691"/>
      <c r="AE102" s="691"/>
      <c r="AF102" s="691"/>
      <c r="AG102" s="691"/>
      <c r="AH102" s="691"/>
      <c r="AI102" s="691"/>
      <c r="AJ102" s="691"/>
      <c r="AK102" s="691"/>
      <c r="AL102" s="691"/>
      <c r="AM102" s="691"/>
      <c r="AN102" s="691"/>
      <c r="AO102" s="691"/>
      <c r="AP102" s="691"/>
      <c r="AQ102" s="691"/>
      <c r="AR102" s="691"/>
      <c r="AS102" s="691"/>
      <c r="AT102" s="691"/>
      <c r="AU102" s="691"/>
      <c r="AV102" s="691"/>
      <c r="AW102" s="691"/>
      <c r="AX102" s="691"/>
      <c r="AY102" s="691"/>
      <c r="AZ102" s="691"/>
      <c r="BA102" s="691"/>
      <c r="BB102" s="691"/>
    </row>
    <row r="103" spans="1:54" s="433" customFormat="1" ht="66.75" customHeight="1" x14ac:dyDescent="0.25">
      <c r="A103" s="919" t="s">
        <v>2962</v>
      </c>
      <c r="B103" s="919"/>
      <c r="C103" s="919"/>
      <c r="D103" s="919"/>
      <c r="E103" s="919"/>
      <c r="F103" s="919"/>
      <c r="G103" s="919"/>
      <c r="H103" s="919"/>
      <c r="I103" s="919"/>
      <c r="J103" s="919"/>
      <c r="K103" s="919"/>
      <c r="L103" s="919"/>
      <c r="M103" s="919"/>
      <c r="N103" s="919"/>
      <c r="O103" s="919"/>
      <c r="P103" s="919"/>
      <c r="Q103" s="919"/>
      <c r="R103" s="919"/>
      <c r="S103" s="919"/>
      <c r="T103" s="919"/>
      <c r="U103" s="919"/>
      <c r="V103" s="919"/>
      <c r="W103" s="919"/>
      <c r="X103" s="919"/>
      <c r="Y103" s="919"/>
      <c r="Z103" s="919"/>
      <c r="AA103" s="919"/>
      <c r="AB103" s="919"/>
      <c r="AC103" s="919"/>
      <c r="AD103" s="919"/>
      <c r="AE103" s="919"/>
      <c r="AF103" s="919"/>
      <c r="AG103" s="919"/>
      <c r="AH103" s="919"/>
      <c r="AI103" s="919"/>
      <c r="AJ103" s="919"/>
      <c r="AK103" s="919"/>
      <c r="AL103" s="919"/>
      <c r="AM103" s="919"/>
      <c r="AN103" s="919"/>
      <c r="AO103" s="919"/>
      <c r="AP103" s="919"/>
      <c r="AQ103" s="919"/>
      <c r="AR103" s="919"/>
      <c r="AS103" s="919"/>
      <c r="AT103" s="919"/>
      <c r="AU103" s="919"/>
      <c r="AV103" s="919"/>
      <c r="AW103" s="919"/>
      <c r="AX103" s="919"/>
      <c r="AY103" s="919"/>
      <c r="AZ103" s="919"/>
      <c r="BA103" s="919"/>
      <c r="BB103" s="919"/>
    </row>
    <row r="104" spans="1:54" s="433" customFormat="1" ht="1.5" customHeight="1" x14ac:dyDescent="0.25">
      <c r="A104" s="695"/>
      <c r="B104" s="695"/>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C104" s="695"/>
      <c r="AD104" s="695"/>
      <c r="AE104" s="695"/>
      <c r="AF104" s="695"/>
      <c r="AG104" s="695"/>
      <c r="AH104" s="695"/>
      <c r="AI104" s="695"/>
      <c r="AJ104" s="695"/>
      <c r="AK104" s="695"/>
      <c r="AL104" s="695"/>
      <c r="AM104" s="695"/>
      <c r="AN104" s="695"/>
      <c r="AO104" s="695"/>
      <c r="AP104" s="695"/>
      <c r="AQ104" s="695"/>
      <c r="AR104" s="695"/>
      <c r="AS104" s="695"/>
      <c r="AT104" s="695"/>
      <c r="AU104" s="695"/>
      <c r="AV104" s="695"/>
      <c r="AW104" s="695"/>
      <c r="AX104" s="695"/>
      <c r="AY104" s="695"/>
      <c r="AZ104" s="695"/>
      <c r="BA104" s="695"/>
      <c r="BB104" s="695"/>
    </row>
    <row r="105" spans="1:54" s="433" customFormat="1" ht="12.6" customHeight="1" x14ac:dyDescent="0.25">
      <c r="A105" s="899" t="s">
        <v>2875</v>
      </c>
      <c r="B105" s="900"/>
      <c r="C105" s="900"/>
      <c r="D105" s="900"/>
      <c r="E105" s="900"/>
      <c r="F105" s="900"/>
      <c r="G105" s="900"/>
      <c r="H105" s="900"/>
      <c r="I105" s="900"/>
      <c r="J105" s="900"/>
      <c r="K105" s="900"/>
      <c r="L105" s="900"/>
      <c r="M105" s="900"/>
      <c r="N105" s="900"/>
      <c r="O105" s="900"/>
      <c r="P105" s="900"/>
      <c r="Q105" s="900"/>
      <c r="R105" s="900"/>
      <c r="S105" s="900"/>
      <c r="T105" s="900"/>
      <c r="U105" s="900"/>
      <c r="V105" s="900"/>
      <c r="W105" s="900"/>
      <c r="X105" s="900"/>
      <c r="Y105" s="900"/>
      <c r="Z105" s="900"/>
      <c r="AA105" s="900"/>
      <c r="AB105" s="900"/>
      <c r="AC105" s="900"/>
      <c r="AD105" s="900"/>
      <c r="AE105" s="900"/>
      <c r="AF105" s="900"/>
      <c r="AG105" s="900"/>
      <c r="AH105" s="900"/>
      <c r="AI105" s="900"/>
      <c r="AJ105" s="900"/>
      <c r="AK105" s="900"/>
      <c r="AL105" s="900"/>
      <c r="AM105" s="900"/>
      <c r="AN105" s="900"/>
      <c r="AO105" s="900"/>
      <c r="AP105" s="900"/>
      <c r="AQ105" s="900"/>
      <c r="AR105" s="900"/>
      <c r="AS105" s="900"/>
      <c r="AT105" s="900"/>
      <c r="AU105" s="900"/>
      <c r="AV105" s="900"/>
      <c r="AW105" s="900"/>
      <c r="AX105" s="900"/>
      <c r="AY105" s="900"/>
      <c r="AZ105" s="695"/>
      <c r="BA105" s="695"/>
      <c r="BB105" s="695"/>
    </row>
    <row r="106" spans="1:54" s="433" customFormat="1" ht="25.5" customHeight="1" x14ac:dyDescent="0.25">
      <c r="A106" s="894" t="s">
        <v>2876</v>
      </c>
      <c r="B106" s="894"/>
      <c r="C106" s="894"/>
      <c r="D106" s="894"/>
      <c r="E106" s="894"/>
      <c r="F106" s="894"/>
      <c r="G106" s="894"/>
      <c r="H106" s="894"/>
      <c r="I106" s="894"/>
      <c r="J106" s="894"/>
      <c r="K106" s="894"/>
      <c r="L106" s="894"/>
      <c r="M106" s="894"/>
      <c r="N106" s="894"/>
      <c r="O106" s="894"/>
      <c r="P106" s="894"/>
      <c r="Q106" s="894"/>
      <c r="R106" s="894"/>
      <c r="S106" s="894"/>
      <c r="T106" s="894"/>
      <c r="U106" s="894"/>
      <c r="V106" s="894"/>
      <c r="W106" s="894"/>
      <c r="X106" s="894"/>
      <c r="Y106" s="894"/>
      <c r="Z106" s="894"/>
      <c r="AA106" s="894"/>
      <c r="AB106" s="894"/>
      <c r="AC106" s="894"/>
      <c r="AD106" s="894"/>
      <c r="AE106" s="894"/>
      <c r="AF106" s="894"/>
      <c r="AG106" s="894"/>
      <c r="AH106" s="894"/>
      <c r="AI106" s="894"/>
      <c r="AJ106" s="894"/>
      <c r="AK106" s="894"/>
      <c r="AL106" s="894"/>
      <c r="AM106" s="894"/>
      <c r="AN106" s="894"/>
      <c r="AO106" s="894"/>
      <c r="AP106" s="894"/>
      <c r="AQ106" s="894"/>
      <c r="AR106" s="894"/>
      <c r="AS106" s="894"/>
      <c r="AT106" s="894"/>
      <c r="AU106" s="894"/>
      <c r="AV106" s="894"/>
      <c r="AW106" s="894"/>
      <c r="AX106" s="894"/>
      <c r="AY106" s="894"/>
      <c r="AZ106" s="695"/>
      <c r="BA106" s="695"/>
      <c r="BB106" s="695"/>
    </row>
    <row r="107" spans="1:54" s="433" customFormat="1" ht="12.6" customHeight="1" x14ac:dyDescent="0.25">
      <c r="A107" s="899" t="s">
        <v>2877</v>
      </c>
      <c r="B107" s="900"/>
      <c r="C107" s="900"/>
      <c r="D107" s="900"/>
      <c r="E107" s="900"/>
      <c r="F107" s="900"/>
      <c r="G107" s="900"/>
      <c r="H107" s="900"/>
      <c r="I107" s="900"/>
      <c r="J107" s="900"/>
      <c r="K107" s="900"/>
      <c r="L107" s="900"/>
      <c r="M107" s="900"/>
      <c r="N107" s="900"/>
      <c r="O107" s="900"/>
      <c r="P107" s="900"/>
      <c r="Q107" s="900"/>
      <c r="R107" s="900"/>
      <c r="S107" s="900"/>
      <c r="T107" s="900"/>
      <c r="U107" s="900"/>
      <c r="V107" s="900"/>
      <c r="W107" s="900"/>
      <c r="X107" s="900"/>
      <c r="Y107" s="900"/>
      <c r="Z107" s="900"/>
      <c r="AA107" s="900"/>
      <c r="AB107" s="900"/>
      <c r="AC107" s="900"/>
      <c r="AD107" s="900"/>
      <c r="AE107" s="900"/>
      <c r="AF107" s="900"/>
      <c r="AG107" s="900"/>
      <c r="AH107" s="900"/>
      <c r="AI107" s="900"/>
      <c r="AJ107" s="900"/>
      <c r="AK107" s="900"/>
      <c r="AL107" s="900"/>
      <c r="AM107" s="900"/>
      <c r="AN107" s="900"/>
      <c r="AO107" s="900"/>
      <c r="AP107" s="900"/>
      <c r="AQ107" s="900"/>
      <c r="AR107" s="900"/>
      <c r="AS107" s="900"/>
      <c r="AT107" s="900"/>
      <c r="AU107" s="900"/>
      <c r="AV107" s="900"/>
      <c r="AW107" s="900"/>
      <c r="AX107" s="900"/>
      <c r="AY107" s="900"/>
      <c r="AZ107" s="695"/>
      <c r="BA107" s="695"/>
      <c r="BB107" s="695"/>
    </row>
    <row r="108" spans="1:54" s="433" customFormat="1" ht="105" customHeight="1" x14ac:dyDescent="0.25">
      <c r="A108" s="894" t="s">
        <v>2878</v>
      </c>
      <c r="B108" s="894"/>
      <c r="C108" s="894"/>
      <c r="D108" s="894"/>
      <c r="E108" s="894"/>
      <c r="F108" s="894"/>
      <c r="G108" s="894"/>
      <c r="H108" s="894"/>
      <c r="I108" s="894"/>
      <c r="J108" s="894"/>
      <c r="K108" s="894"/>
      <c r="L108" s="894"/>
      <c r="M108" s="894"/>
      <c r="N108" s="894"/>
      <c r="O108" s="894"/>
      <c r="P108" s="894"/>
      <c r="Q108" s="894"/>
      <c r="R108" s="894"/>
      <c r="S108" s="894"/>
      <c r="T108" s="894"/>
      <c r="U108" s="894"/>
      <c r="V108" s="894"/>
      <c r="W108" s="894"/>
      <c r="X108" s="894"/>
      <c r="Y108" s="894"/>
      <c r="Z108" s="894"/>
      <c r="AA108" s="894"/>
      <c r="AB108" s="894"/>
      <c r="AC108" s="894"/>
      <c r="AD108" s="894"/>
      <c r="AE108" s="894"/>
      <c r="AF108" s="894"/>
      <c r="AG108" s="894"/>
      <c r="AH108" s="894"/>
      <c r="AI108" s="894"/>
      <c r="AJ108" s="894"/>
      <c r="AK108" s="894"/>
      <c r="AL108" s="894"/>
      <c r="AM108" s="894"/>
      <c r="AN108" s="894"/>
      <c r="AO108" s="894"/>
      <c r="AP108" s="894"/>
      <c r="AQ108" s="894"/>
      <c r="AR108" s="894"/>
      <c r="AS108" s="894"/>
      <c r="AT108" s="894"/>
      <c r="AU108" s="894"/>
      <c r="AV108" s="894"/>
      <c r="AW108" s="894"/>
      <c r="AX108" s="894"/>
      <c r="AY108" s="894"/>
      <c r="AZ108" s="695"/>
      <c r="BA108" s="695"/>
      <c r="BB108" s="695"/>
    </row>
    <row r="109" spans="1:54" s="433" customFormat="1" ht="13.5" x14ac:dyDescent="0.25">
      <c r="A109" s="899" t="s">
        <v>2879</v>
      </c>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0"/>
      <c r="AA109" s="900"/>
      <c r="AB109" s="900"/>
      <c r="AC109" s="900"/>
      <c r="AD109" s="900"/>
      <c r="AE109" s="900"/>
      <c r="AF109" s="900"/>
      <c r="AG109" s="900"/>
      <c r="AH109" s="900"/>
      <c r="AI109" s="900"/>
      <c r="AJ109" s="900"/>
      <c r="AK109" s="900"/>
      <c r="AL109" s="900"/>
      <c r="AM109" s="900"/>
      <c r="AN109" s="900"/>
      <c r="AO109" s="900"/>
      <c r="AP109" s="900"/>
      <c r="AQ109" s="900"/>
      <c r="AR109" s="900"/>
      <c r="AS109" s="900"/>
      <c r="AT109" s="900"/>
      <c r="AU109" s="900"/>
      <c r="AV109" s="900"/>
      <c r="AW109" s="900"/>
      <c r="AX109" s="900"/>
      <c r="AY109" s="900"/>
      <c r="AZ109" s="695"/>
      <c r="BA109" s="695"/>
      <c r="BB109" s="695"/>
    </row>
    <row r="110" spans="1:54" s="433" customFormat="1" ht="12.6" customHeight="1" x14ac:dyDescent="0.25">
      <c r="A110" s="883" t="s">
        <v>2880</v>
      </c>
      <c r="B110" s="883"/>
      <c r="C110" s="883"/>
      <c r="D110" s="883"/>
      <c r="E110" s="883"/>
      <c r="F110" s="883"/>
      <c r="G110" s="883"/>
      <c r="H110" s="883"/>
      <c r="I110" s="883"/>
      <c r="J110" s="883"/>
      <c r="K110" s="883"/>
      <c r="L110" s="883"/>
      <c r="M110" s="883"/>
      <c r="N110" s="883"/>
      <c r="O110" s="883"/>
      <c r="P110" s="883"/>
      <c r="Q110" s="883"/>
      <c r="R110" s="883"/>
      <c r="S110" s="883"/>
      <c r="T110" s="883"/>
      <c r="U110" s="883"/>
      <c r="V110" s="883"/>
      <c r="W110" s="883"/>
      <c r="X110" s="883"/>
      <c r="Y110" s="883"/>
      <c r="Z110" s="883"/>
      <c r="AA110" s="883"/>
      <c r="AB110" s="883"/>
      <c r="AC110" s="883"/>
      <c r="AD110" s="883"/>
      <c r="AE110" s="883"/>
      <c r="AF110" s="883"/>
      <c r="AG110" s="883"/>
      <c r="AH110" s="883"/>
      <c r="AI110" s="883"/>
      <c r="AJ110" s="883"/>
      <c r="AK110" s="883"/>
      <c r="AL110" s="883"/>
      <c r="AM110" s="883"/>
      <c r="AN110" s="883"/>
      <c r="AO110" s="883"/>
      <c r="AP110" s="883"/>
      <c r="AQ110" s="883"/>
      <c r="AR110" s="883"/>
      <c r="AS110" s="883"/>
      <c r="AT110" s="883"/>
      <c r="AU110" s="883"/>
      <c r="AV110" s="883"/>
      <c r="AW110" s="883"/>
      <c r="AX110" s="883"/>
      <c r="AY110" s="883"/>
      <c r="AZ110" s="695"/>
      <c r="BA110" s="695"/>
      <c r="BB110" s="695"/>
    </row>
    <row r="111" spans="1:54" s="433" customFormat="1" ht="12.6" customHeight="1" x14ac:dyDescent="0.25">
      <c r="A111" s="899" t="s">
        <v>2881</v>
      </c>
      <c r="B111" s="900"/>
      <c r="C111" s="900"/>
      <c r="D111" s="900"/>
      <c r="E111" s="900"/>
      <c r="F111" s="900"/>
      <c r="G111" s="900"/>
      <c r="H111" s="900"/>
      <c r="I111" s="900"/>
      <c r="J111" s="900"/>
      <c r="K111" s="900"/>
      <c r="L111" s="900"/>
      <c r="M111" s="900"/>
      <c r="N111" s="900"/>
      <c r="O111" s="900"/>
      <c r="P111" s="900"/>
      <c r="Q111" s="900"/>
      <c r="R111" s="900"/>
      <c r="S111" s="900"/>
      <c r="T111" s="900"/>
      <c r="U111" s="900"/>
      <c r="V111" s="900"/>
      <c r="W111" s="900"/>
      <c r="X111" s="900"/>
      <c r="Y111" s="900"/>
      <c r="Z111" s="900"/>
      <c r="AA111" s="900"/>
      <c r="AB111" s="900"/>
      <c r="AC111" s="900"/>
      <c r="AD111" s="900"/>
      <c r="AE111" s="900"/>
      <c r="AF111" s="900"/>
      <c r="AG111" s="900"/>
      <c r="AH111" s="900"/>
      <c r="AI111" s="900"/>
      <c r="AJ111" s="900"/>
      <c r="AK111" s="900"/>
      <c r="AL111" s="900"/>
      <c r="AM111" s="900"/>
      <c r="AN111" s="900"/>
      <c r="AO111" s="900"/>
      <c r="AP111" s="900"/>
      <c r="AQ111" s="900"/>
      <c r="AR111" s="900"/>
      <c r="AS111" s="900"/>
      <c r="AT111" s="900"/>
      <c r="AU111" s="900"/>
      <c r="AV111" s="900"/>
      <c r="AW111" s="900"/>
      <c r="AX111" s="900"/>
      <c r="AY111" s="900"/>
      <c r="AZ111" s="695"/>
      <c r="BA111" s="695"/>
      <c r="BB111" s="695"/>
    </row>
    <row r="112" spans="1:54" s="433" customFormat="1" ht="63.75" customHeight="1" x14ac:dyDescent="0.25">
      <c r="A112" s="894" t="s">
        <v>2882</v>
      </c>
      <c r="B112" s="894"/>
      <c r="C112" s="894"/>
      <c r="D112" s="894"/>
      <c r="E112" s="894"/>
      <c r="F112" s="894"/>
      <c r="G112" s="894"/>
      <c r="H112" s="894"/>
      <c r="I112" s="894"/>
      <c r="J112" s="894"/>
      <c r="K112" s="894"/>
      <c r="L112" s="894"/>
      <c r="M112" s="894"/>
      <c r="N112" s="894"/>
      <c r="O112" s="894"/>
      <c r="P112" s="894"/>
      <c r="Q112" s="894"/>
      <c r="R112" s="894"/>
      <c r="S112" s="894"/>
      <c r="T112" s="894"/>
      <c r="U112" s="894"/>
      <c r="V112" s="894"/>
      <c r="W112" s="894"/>
      <c r="X112" s="894"/>
      <c r="Y112" s="894"/>
      <c r="Z112" s="894"/>
      <c r="AA112" s="894"/>
      <c r="AB112" s="894"/>
      <c r="AC112" s="894"/>
      <c r="AD112" s="894"/>
      <c r="AE112" s="894"/>
      <c r="AF112" s="894"/>
      <c r="AG112" s="894"/>
      <c r="AH112" s="894"/>
      <c r="AI112" s="894"/>
      <c r="AJ112" s="894"/>
      <c r="AK112" s="894"/>
      <c r="AL112" s="894"/>
      <c r="AM112" s="894"/>
      <c r="AN112" s="894"/>
      <c r="AO112" s="894"/>
      <c r="AP112" s="894"/>
      <c r="AQ112" s="894"/>
      <c r="AR112" s="894"/>
      <c r="AS112" s="894"/>
      <c r="AT112" s="894"/>
      <c r="AU112" s="894"/>
      <c r="AV112" s="894"/>
      <c r="AW112" s="894"/>
      <c r="AX112" s="894"/>
      <c r="AY112" s="894"/>
      <c r="AZ112" s="695"/>
      <c r="BA112" s="695"/>
      <c r="BB112" s="695"/>
    </row>
    <row r="113" spans="1:54" s="433" customFormat="1" ht="12.6" customHeight="1" x14ac:dyDescent="0.25">
      <c r="A113" s="899" t="s">
        <v>2883</v>
      </c>
      <c r="B113" s="900"/>
      <c r="C113" s="900"/>
      <c r="D113" s="900"/>
      <c r="E113" s="900"/>
      <c r="F113" s="900"/>
      <c r="G113" s="900"/>
      <c r="H113" s="900"/>
      <c r="I113" s="900"/>
      <c r="J113" s="900"/>
      <c r="K113" s="900"/>
      <c r="L113" s="900"/>
      <c r="M113" s="900"/>
      <c r="N113" s="900"/>
      <c r="O113" s="900"/>
      <c r="P113" s="900"/>
      <c r="Q113" s="900"/>
      <c r="R113" s="900"/>
      <c r="S113" s="900"/>
      <c r="T113" s="900"/>
      <c r="U113" s="900"/>
      <c r="V113" s="900"/>
      <c r="W113" s="900"/>
      <c r="X113" s="900"/>
      <c r="Y113" s="900"/>
      <c r="Z113" s="900"/>
      <c r="AA113" s="900"/>
      <c r="AB113" s="900"/>
      <c r="AC113" s="900"/>
      <c r="AD113" s="900"/>
      <c r="AE113" s="900"/>
      <c r="AF113" s="900"/>
      <c r="AG113" s="900"/>
      <c r="AH113" s="900"/>
      <c r="AI113" s="900"/>
      <c r="AJ113" s="900"/>
      <c r="AK113" s="900"/>
      <c r="AL113" s="900"/>
      <c r="AM113" s="900"/>
      <c r="AN113" s="900"/>
      <c r="AO113" s="900"/>
      <c r="AP113" s="900"/>
      <c r="AQ113" s="900"/>
      <c r="AR113" s="900"/>
      <c r="AS113" s="900"/>
      <c r="AT113" s="900"/>
      <c r="AU113" s="900"/>
      <c r="AV113" s="900"/>
      <c r="AW113" s="900"/>
      <c r="AX113" s="900"/>
      <c r="AY113" s="900"/>
      <c r="AZ113" s="695"/>
      <c r="BA113" s="695"/>
      <c r="BB113" s="695"/>
    </row>
    <row r="114" spans="1:54" s="433" customFormat="1" ht="25.5" customHeight="1" x14ac:dyDescent="0.25">
      <c r="A114" s="894" t="s">
        <v>2884</v>
      </c>
      <c r="B114" s="894"/>
      <c r="C114" s="894"/>
      <c r="D114" s="894"/>
      <c r="E114" s="894"/>
      <c r="F114" s="894"/>
      <c r="G114" s="894"/>
      <c r="H114" s="894"/>
      <c r="I114" s="894"/>
      <c r="J114" s="894"/>
      <c r="K114" s="894"/>
      <c r="L114" s="894"/>
      <c r="M114" s="894"/>
      <c r="N114" s="894"/>
      <c r="O114" s="894"/>
      <c r="P114" s="894"/>
      <c r="Q114" s="894"/>
      <c r="R114" s="894"/>
      <c r="S114" s="894"/>
      <c r="T114" s="894"/>
      <c r="U114" s="894"/>
      <c r="V114" s="894"/>
      <c r="W114" s="894"/>
      <c r="X114" s="894"/>
      <c r="Y114" s="894"/>
      <c r="Z114" s="894"/>
      <c r="AA114" s="894"/>
      <c r="AB114" s="894"/>
      <c r="AC114" s="894"/>
      <c r="AD114" s="894"/>
      <c r="AE114" s="894"/>
      <c r="AF114" s="894"/>
      <c r="AG114" s="894"/>
      <c r="AH114" s="894"/>
      <c r="AI114" s="894"/>
      <c r="AJ114" s="894"/>
      <c r="AK114" s="894"/>
      <c r="AL114" s="894"/>
      <c r="AM114" s="894"/>
      <c r="AN114" s="894"/>
      <c r="AO114" s="894"/>
      <c r="AP114" s="894"/>
      <c r="AQ114" s="894"/>
      <c r="AR114" s="894"/>
      <c r="AS114" s="894"/>
      <c r="AT114" s="894"/>
      <c r="AU114" s="894"/>
      <c r="AV114" s="894"/>
      <c r="AW114" s="894"/>
      <c r="AX114" s="894"/>
      <c r="AY114" s="894"/>
      <c r="AZ114" s="695"/>
      <c r="BA114" s="695"/>
      <c r="BB114" s="695"/>
    </row>
    <row r="115" spans="1:54" s="433" customFormat="1" ht="12.6" customHeight="1" x14ac:dyDescent="0.25">
      <c r="A115" s="899" t="s">
        <v>2885</v>
      </c>
      <c r="B115" s="900"/>
      <c r="C115" s="900"/>
      <c r="D115" s="900"/>
      <c r="E115" s="900"/>
      <c r="F115" s="900"/>
      <c r="G115" s="900"/>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900"/>
      <c r="AL115" s="900"/>
      <c r="AM115" s="900"/>
      <c r="AN115" s="900"/>
      <c r="AO115" s="900"/>
      <c r="AP115" s="900"/>
      <c r="AQ115" s="900"/>
      <c r="AR115" s="900"/>
      <c r="AS115" s="900"/>
      <c r="AT115" s="900"/>
      <c r="AU115" s="900"/>
      <c r="AV115" s="900"/>
      <c r="AW115" s="900"/>
      <c r="AX115" s="900"/>
      <c r="AY115" s="900"/>
      <c r="AZ115" s="695"/>
      <c r="BA115" s="695"/>
      <c r="BB115" s="695"/>
    </row>
    <row r="116" spans="1:54" s="433" customFormat="1" ht="12.6" customHeight="1" x14ac:dyDescent="0.25">
      <c r="A116" s="883" t="s">
        <v>2886</v>
      </c>
      <c r="B116" s="883"/>
      <c r="C116" s="883"/>
      <c r="D116" s="883"/>
      <c r="E116" s="883"/>
      <c r="F116" s="883"/>
      <c r="G116" s="883"/>
      <c r="H116" s="883"/>
      <c r="I116" s="883"/>
      <c r="J116" s="883"/>
      <c r="K116" s="883"/>
      <c r="L116" s="883"/>
      <c r="M116" s="883"/>
      <c r="N116" s="883"/>
      <c r="O116" s="883"/>
      <c r="P116" s="883"/>
      <c r="Q116" s="883"/>
      <c r="R116" s="883"/>
      <c r="S116" s="883"/>
      <c r="T116" s="883"/>
      <c r="U116" s="883"/>
      <c r="V116" s="883"/>
      <c r="W116" s="883"/>
      <c r="X116" s="883"/>
      <c r="Y116" s="883"/>
      <c r="Z116" s="883"/>
      <c r="AA116" s="883"/>
      <c r="AB116" s="883"/>
      <c r="AC116" s="883"/>
      <c r="AD116" s="883"/>
      <c r="AE116" s="883"/>
      <c r="AF116" s="883"/>
      <c r="AG116" s="883"/>
      <c r="AH116" s="883"/>
      <c r="AI116" s="883"/>
      <c r="AJ116" s="883"/>
      <c r="AK116" s="883"/>
      <c r="AL116" s="883"/>
      <c r="AM116" s="883"/>
      <c r="AN116" s="883"/>
      <c r="AO116" s="883"/>
      <c r="AP116" s="883"/>
      <c r="AQ116" s="883"/>
      <c r="AR116" s="883"/>
      <c r="AS116" s="883"/>
      <c r="AT116" s="883"/>
      <c r="AU116" s="883"/>
      <c r="AV116" s="883"/>
      <c r="AW116" s="883"/>
      <c r="AX116" s="883"/>
      <c r="AY116" s="883"/>
      <c r="AZ116" s="695"/>
      <c r="BA116" s="695"/>
      <c r="BB116" s="695"/>
    </row>
    <row r="117" spans="1:54" s="433" customFormat="1" ht="12.6" customHeight="1" x14ac:dyDescent="0.25">
      <c r="A117" s="899" t="s">
        <v>2887</v>
      </c>
      <c r="B117" s="900"/>
      <c r="C117" s="900"/>
      <c r="D117" s="900"/>
      <c r="E117" s="900"/>
      <c r="F117" s="900"/>
      <c r="G117" s="900"/>
      <c r="H117" s="900"/>
      <c r="I117" s="900"/>
      <c r="J117" s="900"/>
      <c r="K117" s="900"/>
      <c r="L117" s="900"/>
      <c r="M117" s="900"/>
      <c r="N117" s="900"/>
      <c r="O117" s="900"/>
      <c r="P117" s="900"/>
      <c r="Q117" s="900"/>
      <c r="R117" s="900"/>
      <c r="S117" s="900"/>
      <c r="T117" s="900"/>
      <c r="U117" s="900"/>
      <c r="V117" s="900"/>
      <c r="W117" s="900"/>
      <c r="X117" s="900"/>
      <c r="Y117" s="900"/>
      <c r="Z117" s="900"/>
      <c r="AA117" s="900"/>
      <c r="AB117" s="900"/>
      <c r="AC117" s="900"/>
      <c r="AD117" s="900"/>
      <c r="AE117" s="900"/>
      <c r="AF117" s="900"/>
      <c r="AG117" s="900"/>
      <c r="AH117" s="900"/>
      <c r="AI117" s="900"/>
      <c r="AJ117" s="900"/>
      <c r="AK117" s="900"/>
      <c r="AL117" s="900"/>
      <c r="AM117" s="900"/>
      <c r="AN117" s="900"/>
      <c r="AO117" s="900"/>
      <c r="AP117" s="900"/>
      <c r="AQ117" s="900"/>
      <c r="AR117" s="900"/>
      <c r="AS117" s="900"/>
      <c r="AT117" s="900"/>
      <c r="AU117" s="900"/>
      <c r="AV117" s="900"/>
      <c r="AW117" s="900"/>
      <c r="AX117" s="900"/>
      <c r="AY117" s="900"/>
      <c r="AZ117" s="695"/>
      <c r="BA117" s="695"/>
      <c r="BB117" s="695"/>
    </row>
    <row r="118" spans="1:54" s="433" customFormat="1" ht="16.5" customHeight="1" x14ac:dyDescent="0.25">
      <c r="A118" s="894" t="s">
        <v>2888</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4"/>
      <c r="AA118" s="894"/>
      <c r="AB118" s="894"/>
      <c r="AC118" s="894"/>
      <c r="AD118" s="894"/>
      <c r="AE118" s="894"/>
      <c r="AF118" s="894"/>
      <c r="AG118" s="894"/>
      <c r="AH118" s="894"/>
      <c r="AI118" s="894"/>
      <c r="AJ118" s="894"/>
      <c r="AK118" s="894"/>
      <c r="AL118" s="894"/>
      <c r="AM118" s="894"/>
      <c r="AN118" s="894"/>
      <c r="AO118" s="894"/>
      <c r="AP118" s="894"/>
      <c r="AQ118" s="894"/>
      <c r="AR118" s="894"/>
      <c r="AS118" s="894"/>
      <c r="AT118" s="894"/>
      <c r="AU118" s="894"/>
      <c r="AV118" s="894"/>
      <c r="AW118" s="894"/>
      <c r="AX118" s="894"/>
      <c r="AY118" s="894"/>
      <c r="AZ118" s="695"/>
      <c r="BA118" s="695"/>
      <c r="BB118" s="695"/>
    </row>
    <row r="119" spans="1:54" s="433" customFormat="1" ht="12.6" customHeight="1" x14ac:dyDescent="0.25">
      <c r="A119" s="899" t="s">
        <v>2889</v>
      </c>
      <c r="B119" s="900"/>
      <c r="C119" s="900"/>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0"/>
      <c r="AA119" s="900"/>
      <c r="AB119" s="900"/>
      <c r="AC119" s="900"/>
      <c r="AD119" s="900"/>
      <c r="AE119" s="900"/>
      <c r="AF119" s="900"/>
      <c r="AG119" s="900"/>
      <c r="AH119" s="900"/>
      <c r="AI119" s="900"/>
      <c r="AJ119" s="900"/>
      <c r="AK119" s="900"/>
      <c r="AL119" s="900"/>
      <c r="AM119" s="900"/>
      <c r="AN119" s="900"/>
      <c r="AO119" s="900"/>
      <c r="AP119" s="900"/>
      <c r="AQ119" s="900"/>
      <c r="AR119" s="900"/>
      <c r="AS119" s="900"/>
      <c r="AT119" s="900"/>
      <c r="AU119" s="900"/>
      <c r="AV119" s="900"/>
      <c r="AW119" s="900"/>
      <c r="AX119" s="900"/>
      <c r="AY119" s="900"/>
      <c r="AZ119" s="695"/>
      <c r="BA119" s="695"/>
      <c r="BB119" s="695"/>
    </row>
    <row r="120" spans="1:54" s="450" customFormat="1" ht="89.25" customHeight="1" x14ac:dyDescent="0.25">
      <c r="A120" s="894" t="s">
        <v>2965</v>
      </c>
      <c r="B120" s="894"/>
      <c r="C120" s="894"/>
      <c r="D120" s="894"/>
      <c r="E120" s="894"/>
      <c r="F120" s="894"/>
      <c r="G120" s="894"/>
      <c r="H120" s="894"/>
      <c r="I120" s="894"/>
      <c r="J120" s="894"/>
      <c r="K120" s="894"/>
      <c r="L120" s="894"/>
      <c r="M120" s="894"/>
      <c r="N120" s="894"/>
      <c r="O120" s="894"/>
      <c r="P120" s="894"/>
      <c r="Q120" s="894"/>
      <c r="R120" s="894"/>
      <c r="S120" s="894"/>
      <c r="T120" s="894"/>
      <c r="U120" s="894"/>
      <c r="V120" s="894"/>
      <c r="W120" s="894"/>
      <c r="X120" s="894"/>
      <c r="Y120" s="894"/>
      <c r="Z120" s="894"/>
      <c r="AA120" s="894"/>
      <c r="AB120" s="894"/>
      <c r="AC120" s="894"/>
      <c r="AD120" s="894"/>
      <c r="AE120" s="894"/>
      <c r="AF120" s="894"/>
      <c r="AG120" s="894"/>
      <c r="AH120" s="894"/>
      <c r="AI120" s="894"/>
      <c r="AJ120" s="894"/>
      <c r="AK120" s="894"/>
      <c r="AL120" s="894"/>
      <c r="AM120" s="894"/>
      <c r="AN120" s="894"/>
      <c r="AO120" s="894"/>
      <c r="AP120" s="894"/>
      <c r="AQ120" s="894"/>
      <c r="AR120" s="894"/>
      <c r="AS120" s="894"/>
      <c r="AT120" s="894"/>
      <c r="AU120" s="894"/>
      <c r="AV120" s="894"/>
      <c r="AW120" s="894"/>
      <c r="AX120" s="894"/>
      <c r="AY120" s="894"/>
      <c r="AZ120" s="675"/>
      <c r="BA120" s="675"/>
      <c r="BB120" s="675"/>
    </row>
    <row r="121" spans="1:54" s="450" customFormat="1" ht="12.6" customHeight="1" x14ac:dyDescent="0.25">
      <c r="A121" s="899" t="s">
        <v>2890</v>
      </c>
      <c r="B121" s="900"/>
      <c r="C121" s="900"/>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0"/>
      <c r="AA121" s="900"/>
      <c r="AB121" s="900"/>
      <c r="AC121" s="900"/>
      <c r="AD121" s="900"/>
      <c r="AE121" s="900"/>
      <c r="AF121" s="900"/>
      <c r="AG121" s="900"/>
      <c r="AH121" s="900"/>
      <c r="AI121" s="900"/>
      <c r="AJ121" s="900"/>
      <c r="AK121" s="900"/>
      <c r="AL121" s="900"/>
      <c r="AM121" s="900"/>
      <c r="AN121" s="900"/>
      <c r="AO121" s="900"/>
      <c r="AP121" s="900"/>
      <c r="AQ121" s="900"/>
      <c r="AR121" s="900"/>
      <c r="AS121" s="900"/>
      <c r="AT121" s="900"/>
      <c r="AU121" s="900"/>
      <c r="AV121" s="900"/>
      <c r="AW121" s="900"/>
      <c r="AX121" s="900"/>
      <c r="AY121" s="900"/>
      <c r="AZ121" s="675"/>
      <c r="BA121" s="675"/>
      <c r="BB121" s="675"/>
    </row>
    <row r="122" spans="1:54" s="450" customFormat="1" ht="25.5" customHeight="1" x14ac:dyDescent="0.25">
      <c r="A122" s="894" t="s">
        <v>2891</v>
      </c>
      <c r="B122" s="894"/>
      <c r="C122" s="894"/>
      <c r="D122" s="894"/>
      <c r="E122" s="894"/>
      <c r="F122" s="894"/>
      <c r="G122" s="894"/>
      <c r="H122" s="894"/>
      <c r="I122" s="894"/>
      <c r="J122" s="894"/>
      <c r="K122" s="894"/>
      <c r="L122" s="894"/>
      <c r="M122" s="894"/>
      <c r="N122" s="894"/>
      <c r="O122" s="894"/>
      <c r="P122" s="894"/>
      <c r="Q122" s="894"/>
      <c r="R122" s="894"/>
      <c r="S122" s="894"/>
      <c r="T122" s="894"/>
      <c r="U122" s="894"/>
      <c r="V122" s="894"/>
      <c r="W122" s="894"/>
      <c r="X122" s="894"/>
      <c r="Y122" s="894"/>
      <c r="Z122" s="894"/>
      <c r="AA122" s="894"/>
      <c r="AB122" s="894"/>
      <c r="AC122" s="894"/>
      <c r="AD122" s="894"/>
      <c r="AE122" s="894"/>
      <c r="AF122" s="894"/>
      <c r="AG122" s="894"/>
      <c r="AH122" s="894"/>
      <c r="AI122" s="894"/>
      <c r="AJ122" s="894"/>
      <c r="AK122" s="894"/>
      <c r="AL122" s="894"/>
      <c r="AM122" s="894"/>
      <c r="AN122" s="894"/>
      <c r="AO122" s="894"/>
      <c r="AP122" s="894"/>
      <c r="AQ122" s="894"/>
      <c r="AR122" s="894"/>
      <c r="AS122" s="894"/>
      <c r="AT122" s="894"/>
      <c r="AU122" s="894"/>
      <c r="AV122" s="894"/>
      <c r="AW122" s="894"/>
      <c r="AX122" s="894"/>
      <c r="AY122" s="894"/>
      <c r="AZ122" s="675"/>
      <c r="BA122" s="675"/>
      <c r="BB122" s="675"/>
    </row>
    <row r="123" spans="1:54" s="450" customFormat="1" ht="13.5" x14ac:dyDescent="0.25">
      <c r="A123" s="899" t="s">
        <v>2968</v>
      </c>
      <c r="B123" s="900"/>
      <c r="C123" s="900"/>
      <c r="D123" s="900"/>
      <c r="E123" s="900"/>
      <c r="F123" s="900"/>
      <c r="G123" s="900"/>
      <c r="H123" s="900"/>
      <c r="I123" s="900"/>
      <c r="J123" s="900"/>
      <c r="K123" s="900"/>
      <c r="L123" s="900"/>
      <c r="M123" s="900"/>
      <c r="N123" s="900"/>
      <c r="O123" s="900"/>
      <c r="P123" s="900"/>
      <c r="Q123" s="900"/>
      <c r="R123" s="900"/>
      <c r="S123" s="900"/>
      <c r="T123" s="900"/>
      <c r="U123" s="900"/>
      <c r="V123" s="900"/>
      <c r="W123" s="900"/>
      <c r="X123" s="900"/>
      <c r="Y123" s="900"/>
      <c r="Z123" s="900"/>
      <c r="AA123" s="900"/>
      <c r="AB123" s="900"/>
      <c r="AC123" s="900"/>
      <c r="AD123" s="900"/>
      <c r="AE123" s="900"/>
      <c r="AF123" s="900"/>
      <c r="AG123" s="900"/>
      <c r="AH123" s="900"/>
      <c r="AI123" s="900"/>
      <c r="AJ123" s="900"/>
      <c r="AK123" s="900"/>
      <c r="AL123" s="900"/>
      <c r="AM123" s="900"/>
      <c r="AN123" s="900"/>
      <c r="AO123" s="900"/>
      <c r="AP123" s="900"/>
      <c r="AQ123" s="900"/>
      <c r="AR123" s="900"/>
      <c r="AS123" s="900"/>
      <c r="AT123" s="900"/>
      <c r="AU123" s="900"/>
      <c r="AV123" s="900"/>
      <c r="AW123" s="900"/>
      <c r="AX123" s="900"/>
      <c r="AY123" s="900"/>
      <c r="AZ123" s="675"/>
      <c r="BA123" s="675"/>
      <c r="BB123" s="675"/>
    </row>
    <row r="124" spans="1:54" s="450" customFormat="1" ht="51.75" customHeight="1" x14ac:dyDescent="0.25">
      <c r="A124" s="894" t="s">
        <v>2966</v>
      </c>
      <c r="B124" s="894"/>
      <c r="C124" s="894"/>
      <c r="D124" s="894"/>
      <c r="E124" s="894"/>
      <c r="F124" s="894"/>
      <c r="G124" s="894"/>
      <c r="H124" s="894"/>
      <c r="I124" s="894"/>
      <c r="J124" s="894"/>
      <c r="K124" s="894"/>
      <c r="L124" s="894"/>
      <c r="M124" s="894"/>
      <c r="N124" s="894"/>
      <c r="O124" s="894"/>
      <c r="P124" s="894"/>
      <c r="Q124" s="894"/>
      <c r="R124" s="894"/>
      <c r="S124" s="894"/>
      <c r="T124" s="894"/>
      <c r="U124" s="894"/>
      <c r="V124" s="894"/>
      <c r="W124" s="894"/>
      <c r="X124" s="894"/>
      <c r="Y124" s="894"/>
      <c r="Z124" s="894"/>
      <c r="AA124" s="894"/>
      <c r="AB124" s="894"/>
      <c r="AC124" s="894"/>
      <c r="AD124" s="894"/>
      <c r="AE124" s="894"/>
      <c r="AF124" s="894"/>
      <c r="AG124" s="894"/>
      <c r="AH124" s="894"/>
      <c r="AI124" s="894"/>
      <c r="AJ124" s="894"/>
      <c r="AK124" s="894"/>
      <c r="AL124" s="894"/>
      <c r="AM124" s="894"/>
      <c r="AN124" s="894"/>
      <c r="AO124" s="894"/>
      <c r="AP124" s="894"/>
      <c r="AQ124" s="894"/>
      <c r="AR124" s="894"/>
      <c r="AS124" s="894"/>
      <c r="AT124" s="894"/>
      <c r="AU124" s="894"/>
      <c r="AV124" s="894"/>
      <c r="AW124" s="894"/>
      <c r="AX124" s="894"/>
      <c r="AY124" s="894"/>
      <c r="AZ124" s="675"/>
      <c r="BA124" s="675"/>
      <c r="BB124" s="675"/>
    </row>
    <row r="125" spans="1:54" s="450" customFormat="1" ht="13.5" x14ac:dyDescent="0.25">
      <c r="A125" s="899" t="s">
        <v>2969</v>
      </c>
      <c r="B125" s="900"/>
      <c r="C125" s="900"/>
      <c r="D125" s="900"/>
      <c r="E125" s="900"/>
      <c r="F125" s="900"/>
      <c r="G125" s="900"/>
      <c r="H125" s="900"/>
      <c r="I125" s="900"/>
      <c r="J125" s="900"/>
      <c r="K125" s="900"/>
      <c r="L125" s="900"/>
      <c r="M125" s="900"/>
      <c r="N125" s="900"/>
      <c r="O125" s="900"/>
      <c r="P125" s="900"/>
      <c r="Q125" s="900"/>
      <c r="R125" s="900"/>
      <c r="S125" s="900"/>
      <c r="T125" s="900"/>
      <c r="U125" s="900"/>
      <c r="V125" s="900"/>
      <c r="W125" s="900"/>
      <c r="X125" s="900"/>
      <c r="Y125" s="900"/>
      <c r="Z125" s="900"/>
      <c r="AA125" s="900"/>
      <c r="AB125" s="900"/>
      <c r="AC125" s="900"/>
      <c r="AD125" s="900"/>
      <c r="AE125" s="900"/>
      <c r="AF125" s="900"/>
      <c r="AG125" s="900"/>
      <c r="AH125" s="900"/>
      <c r="AI125" s="900"/>
      <c r="AJ125" s="900"/>
      <c r="AK125" s="900"/>
      <c r="AL125" s="900"/>
      <c r="AM125" s="900"/>
      <c r="AN125" s="900"/>
      <c r="AO125" s="900"/>
      <c r="AP125" s="900"/>
      <c r="AQ125" s="900"/>
      <c r="AR125" s="900"/>
      <c r="AS125" s="900"/>
      <c r="AT125" s="900"/>
      <c r="AU125" s="900"/>
      <c r="AV125" s="900"/>
      <c r="AW125" s="900"/>
      <c r="AX125" s="900"/>
      <c r="AY125" s="900"/>
      <c r="AZ125" s="675"/>
      <c r="BA125" s="675"/>
      <c r="BB125" s="675"/>
    </row>
    <row r="126" spans="1:54" s="450" customFormat="1" ht="51.75" customHeight="1" x14ac:dyDescent="0.25">
      <c r="A126" s="894" t="s">
        <v>2967</v>
      </c>
      <c r="B126" s="894"/>
      <c r="C126" s="894"/>
      <c r="D126" s="894"/>
      <c r="E126" s="894"/>
      <c r="F126" s="894"/>
      <c r="G126" s="894"/>
      <c r="H126" s="894"/>
      <c r="I126" s="894"/>
      <c r="J126" s="894"/>
      <c r="K126" s="894"/>
      <c r="L126" s="894"/>
      <c r="M126" s="894"/>
      <c r="N126" s="894"/>
      <c r="O126" s="894"/>
      <c r="P126" s="894"/>
      <c r="Q126" s="894"/>
      <c r="R126" s="894"/>
      <c r="S126" s="894"/>
      <c r="T126" s="894"/>
      <c r="U126" s="894"/>
      <c r="V126" s="894"/>
      <c r="W126" s="894"/>
      <c r="X126" s="894"/>
      <c r="Y126" s="894"/>
      <c r="Z126" s="894"/>
      <c r="AA126" s="894"/>
      <c r="AB126" s="894"/>
      <c r="AC126" s="894"/>
      <c r="AD126" s="894"/>
      <c r="AE126" s="894"/>
      <c r="AF126" s="894"/>
      <c r="AG126" s="894"/>
      <c r="AH126" s="894"/>
      <c r="AI126" s="894"/>
      <c r="AJ126" s="894"/>
      <c r="AK126" s="894"/>
      <c r="AL126" s="894"/>
      <c r="AM126" s="894"/>
      <c r="AN126" s="894"/>
      <c r="AO126" s="894"/>
      <c r="AP126" s="894"/>
      <c r="AQ126" s="894"/>
      <c r="AR126" s="894"/>
      <c r="AS126" s="894"/>
      <c r="AT126" s="894"/>
      <c r="AU126" s="894"/>
      <c r="AV126" s="894"/>
      <c r="AW126" s="894"/>
      <c r="AX126" s="894"/>
      <c r="AY126" s="894"/>
      <c r="AZ126" s="675"/>
      <c r="BA126" s="675"/>
      <c r="BB126" s="675"/>
    </row>
    <row r="127" spans="1:54" s="450" customFormat="1" ht="13.5" x14ac:dyDescent="0.25">
      <c r="A127" s="899" t="s">
        <v>2990</v>
      </c>
      <c r="B127" s="900"/>
      <c r="C127" s="900"/>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0"/>
      <c r="AA127" s="900"/>
      <c r="AB127" s="900"/>
      <c r="AC127" s="900"/>
      <c r="AD127" s="900"/>
      <c r="AE127" s="900"/>
      <c r="AF127" s="900"/>
      <c r="AG127" s="900"/>
      <c r="AH127" s="900"/>
      <c r="AI127" s="900"/>
      <c r="AJ127" s="900"/>
      <c r="AK127" s="900"/>
      <c r="AL127" s="900"/>
      <c r="AM127" s="900"/>
      <c r="AN127" s="900"/>
      <c r="AO127" s="900"/>
      <c r="AP127" s="900"/>
      <c r="AQ127" s="900"/>
      <c r="AR127" s="900"/>
      <c r="AS127" s="900"/>
      <c r="AT127" s="900"/>
      <c r="AU127" s="900"/>
      <c r="AV127" s="900"/>
      <c r="AW127" s="900"/>
      <c r="AX127" s="900"/>
      <c r="AY127" s="900"/>
      <c r="AZ127" s="675"/>
      <c r="BA127" s="675"/>
      <c r="BB127" s="675"/>
    </row>
    <row r="128" spans="1:54" s="450" customFormat="1" ht="143.25" customHeight="1" x14ac:dyDescent="0.25">
      <c r="A128" s="894" t="s">
        <v>2970</v>
      </c>
      <c r="B128" s="894"/>
      <c r="C128" s="894"/>
      <c r="D128" s="894"/>
      <c r="E128" s="894"/>
      <c r="F128" s="894"/>
      <c r="G128" s="894"/>
      <c r="H128" s="894"/>
      <c r="I128" s="894"/>
      <c r="J128" s="894"/>
      <c r="K128" s="894"/>
      <c r="L128" s="894"/>
      <c r="M128" s="894"/>
      <c r="N128" s="894"/>
      <c r="O128" s="894"/>
      <c r="P128" s="894"/>
      <c r="Q128" s="894"/>
      <c r="R128" s="894"/>
      <c r="S128" s="894"/>
      <c r="T128" s="894"/>
      <c r="U128" s="894"/>
      <c r="V128" s="894"/>
      <c r="W128" s="894"/>
      <c r="X128" s="894"/>
      <c r="Y128" s="894"/>
      <c r="Z128" s="894"/>
      <c r="AA128" s="894"/>
      <c r="AB128" s="894"/>
      <c r="AC128" s="894"/>
      <c r="AD128" s="894"/>
      <c r="AE128" s="894"/>
      <c r="AF128" s="894"/>
      <c r="AG128" s="894"/>
      <c r="AH128" s="894"/>
      <c r="AI128" s="894"/>
      <c r="AJ128" s="894"/>
      <c r="AK128" s="894"/>
      <c r="AL128" s="894"/>
      <c r="AM128" s="894"/>
      <c r="AN128" s="894"/>
      <c r="AO128" s="894"/>
      <c r="AP128" s="894"/>
      <c r="AQ128" s="894"/>
      <c r="AR128" s="894"/>
      <c r="AS128" s="894"/>
      <c r="AT128" s="894"/>
      <c r="AU128" s="894"/>
      <c r="AV128" s="894"/>
      <c r="AW128" s="894"/>
      <c r="AX128" s="894"/>
      <c r="AY128" s="894"/>
      <c r="AZ128" s="675"/>
      <c r="BA128" s="675"/>
      <c r="BB128" s="675"/>
    </row>
    <row r="129" spans="1:16384" s="450" customFormat="1" ht="12.6" customHeight="1" x14ac:dyDescent="0.25">
      <c r="A129" s="899" t="s">
        <v>2971</v>
      </c>
      <c r="B129" s="900"/>
      <c r="C129" s="900"/>
      <c r="D129" s="900"/>
      <c r="E129" s="900"/>
      <c r="F129" s="900"/>
      <c r="G129" s="900"/>
      <c r="H129" s="900"/>
      <c r="I129" s="900"/>
      <c r="J129" s="900"/>
      <c r="K129" s="900"/>
      <c r="L129" s="900"/>
      <c r="M129" s="900"/>
      <c r="N129" s="900"/>
      <c r="O129" s="900"/>
      <c r="P129" s="900"/>
      <c r="Q129" s="900"/>
      <c r="R129" s="900"/>
      <c r="S129" s="900"/>
      <c r="T129" s="900"/>
      <c r="U129" s="900"/>
      <c r="V129" s="900"/>
      <c r="W129" s="900"/>
      <c r="X129" s="900"/>
      <c r="Y129" s="900"/>
      <c r="Z129" s="900"/>
      <c r="AA129" s="900"/>
      <c r="AB129" s="900"/>
      <c r="AC129" s="900"/>
      <c r="AD129" s="900"/>
      <c r="AE129" s="900"/>
      <c r="AF129" s="900"/>
      <c r="AG129" s="900"/>
      <c r="AH129" s="900"/>
      <c r="AI129" s="900"/>
      <c r="AJ129" s="900"/>
      <c r="AK129" s="900"/>
      <c r="AL129" s="900"/>
      <c r="AM129" s="900"/>
      <c r="AN129" s="900"/>
      <c r="AO129" s="900"/>
      <c r="AP129" s="900"/>
      <c r="AQ129" s="900"/>
      <c r="AR129" s="900"/>
      <c r="AS129" s="900"/>
      <c r="AT129" s="900"/>
      <c r="AU129" s="900"/>
      <c r="AV129" s="900"/>
      <c r="AW129" s="900"/>
      <c r="AX129" s="900"/>
      <c r="AY129" s="900"/>
      <c r="AZ129" s="675"/>
      <c r="BA129" s="675"/>
      <c r="BB129" s="675"/>
    </row>
    <row r="130" spans="1:16384" s="450" customFormat="1" ht="55.5" customHeight="1" x14ac:dyDescent="0.25">
      <c r="A130" s="894" t="s">
        <v>2892</v>
      </c>
      <c r="B130" s="894"/>
      <c r="C130" s="894"/>
      <c r="D130" s="894"/>
      <c r="E130" s="894"/>
      <c r="F130" s="894"/>
      <c r="G130" s="894"/>
      <c r="H130" s="894"/>
      <c r="I130" s="894"/>
      <c r="J130" s="894"/>
      <c r="K130" s="894"/>
      <c r="L130" s="894"/>
      <c r="M130" s="894"/>
      <c r="N130" s="894"/>
      <c r="O130" s="894"/>
      <c r="P130" s="894"/>
      <c r="Q130" s="894"/>
      <c r="R130" s="894"/>
      <c r="S130" s="894"/>
      <c r="T130" s="894"/>
      <c r="U130" s="894"/>
      <c r="V130" s="894"/>
      <c r="W130" s="894"/>
      <c r="X130" s="894"/>
      <c r="Y130" s="894"/>
      <c r="Z130" s="894"/>
      <c r="AA130" s="894"/>
      <c r="AB130" s="894"/>
      <c r="AC130" s="894"/>
      <c r="AD130" s="894"/>
      <c r="AE130" s="894"/>
      <c r="AF130" s="894"/>
      <c r="AG130" s="894"/>
      <c r="AH130" s="894"/>
      <c r="AI130" s="894"/>
      <c r="AJ130" s="894"/>
      <c r="AK130" s="894"/>
      <c r="AL130" s="894"/>
      <c r="AM130" s="894"/>
      <c r="AN130" s="894"/>
      <c r="AO130" s="894"/>
      <c r="AP130" s="894"/>
      <c r="AQ130" s="894"/>
      <c r="AR130" s="894"/>
      <c r="AS130" s="894"/>
      <c r="AT130" s="894"/>
      <c r="AU130" s="894"/>
      <c r="AV130" s="894"/>
      <c r="AW130" s="894"/>
      <c r="AX130" s="894"/>
      <c r="AY130" s="894"/>
      <c r="AZ130" s="675"/>
      <c r="BA130" s="675"/>
      <c r="BB130" s="675"/>
    </row>
    <row r="131" spans="1:16384" s="450" customFormat="1" ht="12.6" customHeight="1" x14ac:dyDescent="0.25">
      <c r="A131" s="899" t="s">
        <v>3008</v>
      </c>
      <c r="B131" s="900"/>
      <c r="C131" s="900"/>
      <c r="D131" s="900"/>
      <c r="E131" s="900"/>
      <c r="F131" s="900"/>
      <c r="G131" s="900"/>
      <c r="H131" s="900"/>
      <c r="I131" s="900"/>
      <c r="J131" s="900"/>
      <c r="K131" s="900"/>
      <c r="L131" s="900"/>
      <c r="M131" s="900"/>
      <c r="N131" s="900"/>
      <c r="O131" s="900"/>
      <c r="P131" s="900"/>
      <c r="Q131" s="900"/>
      <c r="R131" s="900"/>
      <c r="S131" s="900"/>
      <c r="T131" s="900"/>
      <c r="U131" s="900"/>
      <c r="V131" s="900"/>
      <c r="W131" s="900"/>
      <c r="X131" s="900"/>
      <c r="Y131" s="900"/>
      <c r="Z131" s="900"/>
      <c r="AA131" s="900"/>
      <c r="AB131" s="900"/>
      <c r="AC131" s="900"/>
      <c r="AD131" s="900"/>
      <c r="AE131" s="900"/>
      <c r="AF131" s="900"/>
      <c r="AG131" s="900"/>
      <c r="AH131" s="900"/>
      <c r="AI131" s="900"/>
      <c r="AJ131" s="900"/>
      <c r="AK131" s="900"/>
      <c r="AL131" s="900"/>
      <c r="AM131" s="900"/>
      <c r="AN131" s="900"/>
      <c r="AO131" s="900"/>
      <c r="AP131" s="900"/>
      <c r="AQ131" s="900"/>
      <c r="AR131" s="900"/>
      <c r="AS131" s="900"/>
      <c r="AT131" s="900"/>
      <c r="AU131" s="900"/>
      <c r="AV131" s="900"/>
      <c r="AW131" s="900"/>
      <c r="AX131" s="900"/>
      <c r="AY131" s="900"/>
      <c r="AZ131" s="675"/>
      <c r="BA131" s="675"/>
      <c r="BB131" s="675"/>
    </row>
    <row r="132" spans="1:16384" s="450" customFormat="1" ht="12.6" customHeight="1" x14ac:dyDescent="0.25">
      <c r="A132" s="883" t="s">
        <v>3009</v>
      </c>
      <c r="B132" s="900"/>
      <c r="C132" s="900"/>
      <c r="D132" s="900"/>
      <c r="E132" s="900"/>
      <c r="F132" s="900"/>
      <c r="G132" s="900"/>
      <c r="H132" s="900"/>
      <c r="I132" s="900"/>
      <c r="J132" s="900"/>
      <c r="K132" s="900"/>
      <c r="L132" s="900"/>
      <c r="M132" s="900"/>
      <c r="N132" s="900"/>
      <c r="O132" s="900"/>
      <c r="P132" s="900"/>
      <c r="Q132" s="900"/>
      <c r="R132" s="900"/>
      <c r="S132" s="900"/>
      <c r="T132" s="900"/>
      <c r="U132" s="900"/>
      <c r="V132" s="900"/>
      <c r="W132" s="900"/>
      <c r="X132" s="900"/>
      <c r="Y132" s="900"/>
      <c r="Z132" s="900"/>
      <c r="AA132" s="900"/>
      <c r="AB132" s="900"/>
      <c r="AC132" s="900"/>
      <c r="AD132" s="900"/>
      <c r="AE132" s="900"/>
      <c r="AF132" s="900"/>
      <c r="AG132" s="900"/>
      <c r="AH132" s="900"/>
      <c r="AI132" s="900"/>
      <c r="AJ132" s="900"/>
      <c r="AK132" s="900"/>
      <c r="AL132" s="900"/>
      <c r="AM132" s="900"/>
      <c r="AN132" s="900"/>
      <c r="AO132" s="900"/>
      <c r="AP132" s="900"/>
      <c r="AQ132" s="900"/>
      <c r="AR132" s="900"/>
      <c r="AS132" s="900"/>
      <c r="AT132" s="900"/>
      <c r="AU132" s="900"/>
      <c r="AV132" s="900"/>
      <c r="AW132" s="900"/>
      <c r="AX132" s="900"/>
      <c r="AY132" s="900"/>
      <c r="AZ132" s="675"/>
      <c r="BA132" s="675"/>
      <c r="BB132" s="675"/>
    </row>
    <row r="133" spans="1:16384" s="450" customFormat="1" ht="12.6" customHeight="1" x14ac:dyDescent="0.25">
      <c r="A133" s="899" t="s">
        <v>2972</v>
      </c>
      <c r="B133" s="900"/>
      <c r="C133" s="900"/>
      <c r="D133" s="900"/>
      <c r="E133" s="900"/>
      <c r="F133" s="900"/>
      <c r="G133" s="900"/>
      <c r="H133" s="900"/>
      <c r="I133" s="900"/>
      <c r="J133" s="900"/>
      <c r="K133" s="900"/>
      <c r="L133" s="900"/>
      <c r="M133" s="900"/>
      <c r="N133" s="900"/>
      <c r="O133" s="900"/>
      <c r="P133" s="900"/>
      <c r="Q133" s="900"/>
      <c r="R133" s="900"/>
      <c r="S133" s="900"/>
      <c r="T133" s="900"/>
      <c r="U133" s="900"/>
      <c r="V133" s="900"/>
      <c r="W133" s="900"/>
      <c r="X133" s="900"/>
      <c r="Y133" s="900"/>
      <c r="Z133" s="900"/>
      <c r="AA133" s="900"/>
      <c r="AB133" s="900"/>
      <c r="AC133" s="900"/>
      <c r="AD133" s="900"/>
      <c r="AE133" s="900"/>
      <c r="AF133" s="900"/>
      <c r="AG133" s="900"/>
      <c r="AH133" s="900"/>
      <c r="AI133" s="900"/>
      <c r="AJ133" s="900"/>
      <c r="AK133" s="900"/>
      <c r="AL133" s="900"/>
      <c r="AM133" s="900"/>
      <c r="AN133" s="900"/>
      <c r="AO133" s="900"/>
      <c r="AP133" s="900"/>
      <c r="AQ133" s="900"/>
      <c r="AR133" s="900"/>
      <c r="AS133" s="900"/>
      <c r="AT133" s="900"/>
      <c r="AU133" s="900"/>
      <c r="AV133" s="900"/>
      <c r="AW133" s="900"/>
      <c r="AX133" s="900"/>
      <c r="AY133" s="900"/>
      <c r="AZ133" s="675"/>
      <c r="BA133" s="675"/>
      <c r="BB133" s="675"/>
    </row>
    <row r="134" spans="1:16384" s="450" customFormat="1" ht="13.5" x14ac:dyDescent="0.25">
      <c r="A134" s="894" t="s">
        <v>2893</v>
      </c>
      <c r="B134" s="894"/>
      <c r="C134" s="894"/>
      <c r="D134" s="894"/>
      <c r="E134" s="894"/>
      <c r="F134" s="894"/>
      <c r="G134" s="894"/>
      <c r="H134" s="894"/>
      <c r="I134" s="894"/>
      <c r="J134" s="894"/>
      <c r="K134" s="894"/>
      <c r="L134" s="894"/>
      <c r="M134" s="894"/>
      <c r="N134" s="894"/>
      <c r="O134" s="894"/>
      <c r="P134" s="894"/>
      <c r="Q134" s="894"/>
      <c r="R134" s="894"/>
      <c r="S134" s="894"/>
      <c r="T134" s="894"/>
      <c r="U134" s="894"/>
      <c r="V134" s="894"/>
      <c r="W134" s="894"/>
      <c r="X134" s="894"/>
      <c r="Y134" s="894"/>
      <c r="Z134" s="894"/>
      <c r="AA134" s="894"/>
      <c r="AB134" s="894"/>
      <c r="AC134" s="894"/>
      <c r="AD134" s="894"/>
      <c r="AE134" s="894"/>
      <c r="AF134" s="894"/>
      <c r="AG134" s="894"/>
      <c r="AH134" s="894"/>
      <c r="AI134" s="894"/>
      <c r="AJ134" s="894"/>
      <c r="AK134" s="894"/>
      <c r="AL134" s="894"/>
      <c r="AM134" s="894"/>
      <c r="AN134" s="894"/>
      <c r="AO134" s="894"/>
      <c r="AP134" s="894"/>
      <c r="AQ134" s="894"/>
      <c r="AR134" s="894"/>
      <c r="AS134" s="894"/>
      <c r="AT134" s="894"/>
      <c r="AU134" s="894"/>
      <c r="AV134" s="894"/>
      <c r="AW134" s="894"/>
      <c r="AX134" s="894"/>
      <c r="AY134" s="894"/>
      <c r="AZ134" s="675"/>
      <c r="BA134" s="675"/>
      <c r="BB134" s="675"/>
    </row>
    <row r="135" spans="1:16384" s="450" customFormat="1" ht="12.6" customHeight="1" x14ac:dyDescent="0.25">
      <c r="A135" s="899" t="s">
        <v>2973</v>
      </c>
      <c r="B135" s="900"/>
      <c r="C135" s="900"/>
      <c r="D135" s="900"/>
      <c r="E135" s="900"/>
      <c r="F135" s="900"/>
      <c r="G135" s="900"/>
      <c r="H135" s="900"/>
      <c r="I135" s="900"/>
      <c r="J135" s="900"/>
      <c r="K135" s="900"/>
      <c r="L135" s="900"/>
      <c r="M135" s="900"/>
      <c r="N135" s="900"/>
      <c r="O135" s="900"/>
      <c r="P135" s="900"/>
      <c r="Q135" s="900"/>
      <c r="R135" s="900"/>
      <c r="S135" s="900"/>
      <c r="T135" s="900"/>
      <c r="U135" s="900"/>
      <c r="V135" s="900"/>
      <c r="W135" s="900"/>
      <c r="X135" s="900"/>
      <c r="Y135" s="900"/>
      <c r="Z135" s="900"/>
      <c r="AA135" s="900"/>
      <c r="AB135" s="900"/>
      <c r="AC135" s="900"/>
      <c r="AD135" s="900"/>
      <c r="AE135" s="900"/>
      <c r="AF135" s="900"/>
      <c r="AG135" s="900"/>
      <c r="AH135" s="900"/>
      <c r="AI135" s="900"/>
      <c r="AJ135" s="900"/>
      <c r="AK135" s="900"/>
      <c r="AL135" s="900"/>
      <c r="AM135" s="900"/>
      <c r="AN135" s="900"/>
      <c r="AO135" s="900"/>
      <c r="AP135" s="900"/>
      <c r="AQ135" s="900"/>
      <c r="AR135" s="900"/>
      <c r="AS135" s="900"/>
      <c r="AT135" s="900"/>
      <c r="AU135" s="900"/>
      <c r="AV135" s="900"/>
      <c r="AW135" s="900"/>
      <c r="AX135" s="900"/>
      <c r="AY135" s="900"/>
      <c r="AZ135" s="675"/>
      <c r="BA135" s="675"/>
      <c r="BB135" s="675"/>
    </row>
    <row r="136" spans="1:16384" s="450" customFormat="1" ht="51" customHeight="1" x14ac:dyDescent="0.25">
      <c r="A136" s="894" t="s">
        <v>2894</v>
      </c>
      <c r="B136" s="894"/>
      <c r="C136" s="894"/>
      <c r="D136" s="894"/>
      <c r="E136" s="894"/>
      <c r="F136" s="894"/>
      <c r="G136" s="894"/>
      <c r="H136" s="894"/>
      <c r="I136" s="894"/>
      <c r="J136" s="894"/>
      <c r="K136" s="894"/>
      <c r="L136" s="894"/>
      <c r="M136" s="894"/>
      <c r="N136" s="894"/>
      <c r="O136" s="894"/>
      <c r="P136" s="894"/>
      <c r="Q136" s="894"/>
      <c r="R136" s="894"/>
      <c r="S136" s="894"/>
      <c r="T136" s="894"/>
      <c r="U136" s="894"/>
      <c r="V136" s="894"/>
      <c r="W136" s="894"/>
      <c r="X136" s="894"/>
      <c r="Y136" s="894"/>
      <c r="Z136" s="894"/>
      <c r="AA136" s="894"/>
      <c r="AB136" s="894"/>
      <c r="AC136" s="894"/>
      <c r="AD136" s="894"/>
      <c r="AE136" s="894"/>
      <c r="AF136" s="894"/>
      <c r="AG136" s="894"/>
      <c r="AH136" s="894"/>
      <c r="AI136" s="894"/>
      <c r="AJ136" s="894"/>
      <c r="AK136" s="894"/>
      <c r="AL136" s="894"/>
      <c r="AM136" s="894"/>
      <c r="AN136" s="894"/>
      <c r="AO136" s="894"/>
      <c r="AP136" s="894"/>
      <c r="AQ136" s="894"/>
      <c r="AR136" s="894"/>
      <c r="AS136" s="894"/>
      <c r="AT136" s="894"/>
      <c r="AU136" s="894"/>
      <c r="AV136" s="894"/>
      <c r="AW136" s="894"/>
      <c r="AX136" s="894"/>
      <c r="AY136" s="894"/>
      <c r="AZ136" s="675"/>
      <c r="BA136" s="675"/>
      <c r="BB136" s="675"/>
    </row>
    <row r="137" spans="1:16384" s="450" customFormat="1" ht="12.6" customHeight="1" x14ac:dyDescent="0.25">
      <c r="A137" s="899" t="s">
        <v>2974</v>
      </c>
      <c r="B137" s="900"/>
      <c r="C137" s="900"/>
      <c r="D137" s="900"/>
      <c r="E137" s="900"/>
      <c r="F137" s="900"/>
      <c r="G137" s="900"/>
      <c r="H137" s="900"/>
      <c r="I137" s="900"/>
      <c r="J137" s="900"/>
      <c r="K137" s="900"/>
      <c r="L137" s="900"/>
      <c r="M137" s="900"/>
      <c r="N137" s="900"/>
      <c r="O137" s="900"/>
      <c r="P137" s="900"/>
      <c r="Q137" s="900"/>
      <c r="R137" s="900"/>
      <c r="S137" s="900"/>
      <c r="T137" s="900"/>
      <c r="U137" s="900"/>
      <c r="V137" s="900"/>
      <c r="W137" s="900"/>
      <c r="X137" s="900"/>
      <c r="Y137" s="900"/>
      <c r="Z137" s="900"/>
      <c r="AA137" s="900"/>
      <c r="AB137" s="900"/>
      <c r="AC137" s="900"/>
      <c r="AD137" s="900"/>
      <c r="AE137" s="900"/>
      <c r="AF137" s="900"/>
      <c r="AG137" s="900"/>
      <c r="AH137" s="900"/>
      <c r="AI137" s="900"/>
      <c r="AJ137" s="900"/>
      <c r="AK137" s="900"/>
      <c r="AL137" s="900"/>
      <c r="AM137" s="900"/>
      <c r="AN137" s="900"/>
      <c r="AO137" s="900"/>
      <c r="AP137" s="900"/>
      <c r="AQ137" s="900"/>
      <c r="AR137" s="900"/>
      <c r="AS137" s="900"/>
      <c r="AT137" s="900"/>
      <c r="AU137" s="900"/>
      <c r="AV137" s="900"/>
      <c r="AW137" s="900"/>
      <c r="AX137" s="900"/>
      <c r="AY137" s="900"/>
      <c r="AZ137" s="675"/>
      <c r="BA137" s="675"/>
      <c r="BB137" s="675"/>
    </row>
    <row r="138" spans="1:16384" s="450" customFormat="1" ht="63" customHeight="1" x14ac:dyDescent="0.25">
      <c r="A138" s="894" t="s">
        <v>2895</v>
      </c>
      <c r="B138" s="894"/>
      <c r="C138" s="894"/>
      <c r="D138" s="894"/>
      <c r="E138" s="894"/>
      <c r="F138" s="894"/>
      <c r="G138" s="894"/>
      <c r="H138" s="894"/>
      <c r="I138" s="894"/>
      <c r="J138" s="894"/>
      <c r="K138" s="894"/>
      <c r="L138" s="894"/>
      <c r="M138" s="894"/>
      <c r="N138" s="894"/>
      <c r="O138" s="894"/>
      <c r="P138" s="894"/>
      <c r="Q138" s="894"/>
      <c r="R138" s="894"/>
      <c r="S138" s="894"/>
      <c r="T138" s="894"/>
      <c r="U138" s="894"/>
      <c r="V138" s="894"/>
      <c r="W138" s="894"/>
      <c r="X138" s="894"/>
      <c r="Y138" s="894"/>
      <c r="Z138" s="894"/>
      <c r="AA138" s="894"/>
      <c r="AB138" s="894"/>
      <c r="AC138" s="894"/>
      <c r="AD138" s="894"/>
      <c r="AE138" s="894"/>
      <c r="AF138" s="894"/>
      <c r="AG138" s="894"/>
      <c r="AH138" s="894"/>
      <c r="AI138" s="894"/>
      <c r="AJ138" s="894"/>
      <c r="AK138" s="894"/>
      <c r="AL138" s="894"/>
      <c r="AM138" s="894"/>
      <c r="AN138" s="894"/>
      <c r="AO138" s="894"/>
      <c r="AP138" s="894"/>
      <c r="AQ138" s="894"/>
      <c r="AR138" s="894"/>
      <c r="AS138" s="894"/>
      <c r="AT138" s="894"/>
      <c r="AU138" s="894"/>
      <c r="AV138" s="894"/>
      <c r="AW138" s="894"/>
      <c r="AX138" s="894"/>
      <c r="AY138" s="894"/>
      <c r="AZ138" s="675"/>
      <c r="BA138" s="675"/>
      <c r="BB138" s="675"/>
    </row>
    <row r="139" spans="1:16384" s="450" customFormat="1" ht="13.5" x14ac:dyDescent="0.25">
      <c r="A139" s="899" t="s">
        <v>2975</v>
      </c>
      <c r="B139" s="900"/>
      <c r="C139" s="900"/>
      <c r="D139" s="900"/>
      <c r="E139" s="900"/>
      <c r="F139" s="900"/>
      <c r="G139" s="900"/>
      <c r="H139" s="900"/>
      <c r="I139" s="900"/>
      <c r="J139" s="900"/>
      <c r="K139" s="900"/>
      <c r="L139" s="900"/>
      <c r="M139" s="900"/>
      <c r="N139" s="900"/>
      <c r="O139" s="900"/>
      <c r="P139" s="900"/>
      <c r="Q139" s="900"/>
      <c r="R139" s="900"/>
      <c r="S139" s="900"/>
      <c r="T139" s="900"/>
      <c r="U139" s="900"/>
      <c r="V139" s="900"/>
      <c r="W139" s="900"/>
      <c r="X139" s="900"/>
      <c r="Y139" s="900"/>
      <c r="Z139" s="900"/>
      <c r="AA139" s="900"/>
      <c r="AB139" s="900"/>
      <c r="AC139" s="900"/>
      <c r="AD139" s="900"/>
      <c r="AE139" s="900"/>
      <c r="AF139" s="900"/>
      <c r="AG139" s="900"/>
      <c r="AH139" s="900"/>
      <c r="AI139" s="900"/>
      <c r="AJ139" s="900"/>
      <c r="AK139" s="900"/>
      <c r="AL139" s="900"/>
      <c r="AM139" s="900"/>
      <c r="AN139" s="900"/>
      <c r="AO139" s="900"/>
      <c r="AP139" s="900"/>
      <c r="AQ139" s="900"/>
      <c r="AR139" s="900"/>
      <c r="AS139" s="900"/>
      <c r="AT139" s="900"/>
      <c r="AU139" s="900"/>
      <c r="AV139" s="900"/>
      <c r="AW139" s="900"/>
      <c r="AX139" s="900"/>
      <c r="AY139" s="900"/>
      <c r="AZ139" s="675"/>
      <c r="BA139" s="675"/>
      <c r="BB139" s="675"/>
    </row>
    <row r="140" spans="1:16384" s="450" customFormat="1" ht="114" customHeight="1" x14ac:dyDescent="0.25">
      <c r="A140" s="894" t="s">
        <v>2896</v>
      </c>
      <c r="B140" s="894"/>
      <c r="C140" s="894"/>
      <c r="D140" s="894"/>
      <c r="E140" s="894"/>
      <c r="F140" s="894"/>
      <c r="G140" s="894"/>
      <c r="H140" s="894"/>
      <c r="I140" s="894"/>
      <c r="J140" s="894"/>
      <c r="K140" s="894"/>
      <c r="L140" s="894"/>
      <c r="M140" s="894"/>
      <c r="N140" s="894"/>
      <c r="O140" s="894"/>
      <c r="P140" s="894"/>
      <c r="Q140" s="894"/>
      <c r="R140" s="894"/>
      <c r="S140" s="894"/>
      <c r="T140" s="894"/>
      <c r="U140" s="894"/>
      <c r="V140" s="894"/>
      <c r="W140" s="894"/>
      <c r="X140" s="894"/>
      <c r="Y140" s="894"/>
      <c r="Z140" s="894"/>
      <c r="AA140" s="894"/>
      <c r="AB140" s="894"/>
      <c r="AC140" s="894"/>
      <c r="AD140" s="894"/>
      <c r="AE140" s="894"/>
      <c r="AF140" s="894"/>
      <c r="AG140" s="894"/>
      <c r="AH140" s="894"/>
      <c r="AI140" s="894"/>
      <c r="AJ140" s="894"/>
      <c r="AK140" s="894"/>
      <c r="AL140" s="894"/>
      <c r="AM140" s="894"/>
      <c r="AN140" s="894"/>
      <c r="AO140" s="894"/>
      <c r="AP140" s="894"/>
      <c r="AQ140" s="894"/>
      <c r="AR140" s="894"/>
      <c r="AS140" s="894"/>
      <c r="AT140" s="894"/>
      <c r="AU140" s="894"/>
      <c r="AV140" s="894"/>
      <c r="AW140" s="894"/>
      <c r="AX140" s="894"/>
      <c r="AY140" s="894"/>
      <c r="AZ140" s="684"/>
      <c r="BA140" s="684"/>
      <c r="BB140" s="684"/>
      <c r="BC140" s="684"/>
      <c r="BD140" s="684"/>
      <c r="BE140" s="684"/>
      <c r="BF140" s="684"/>
      <c r="BG140" s="684"/>
      <c r="BH140" s="684"/>
      <c r="BI140" s="684"/>
      <c r="BJ140" s="684"/>
      <c r="BK140" s="684"/>
      <c r="BL140" s="684"/>
      <c r="BM140" s="684"/>
      <c r="BN140" s="684"/>
      <c r="BO140" s="684"/>
      <c r="BP140" s="684"/>
      <c r="BQ140" s="684"/>
      <c r="BR140" s="684"/>
      <c r="BS140" s="684"/>
      <c r="BT140" s="684"/>
      <c r="BU140" s="684"/>
      <c r="BV140" s="684"/>
      <c r="BW140" s="684"/>
      <c r="BX140" s="684"/>
      <c r="BY140" s="684"/>
      <c r="BZ140" s="684"/>
      <c r="CA140" s="684"/>
      <c r="CB140" s="684"/>
      <c r="CC140" s="684"/>
      <c r="CD140" s="684"/>
      <c r="CE140" s="684"/>
      <c r="CF140" s="684"/>
      <c r="CG140" s="684"/>
      <c r="CH140" s="684"/>
      <c r="CI140" s="684"/>
      <c r="CJ140" s="684"/>
      <c r="CK140" s="684"/>
      <c r="CL140" s="684"/>
      <c r="CM140" s="684"/>
      <c r="CN140" s="684"/>
      <c r="CO140" s="684"/>
      <c r="CP140" s="684"/>
      <c r="CQ140" s="684"/>
      <c r="CR140" s="684"/>
      <c r="CS140" s="684"/>
      <c r="CT140" s="684"/>
      <c r="CU140" s="684"/>
      <c r="CV140" s="684"/>
      <c r="CW140" s="684"/>
      <c r="CX140" s="684"/>
      <c r="CY140" s="894"/>
      <c r="CZ140" s="894"/>
      <c r="DA140" s="894"/>
      <c r="DB140" s="894"/>
      <c r="DC140" s="894"/>
      <c r="DD140" s="894"/>
      <c r="DE140" s="894"/>
      <c r="DF140" s="894"/>
      <c r="DG140" s="894"/>
      <c r="DH140" s="894"/>
      <c r="DI140" s="894"/>
      <c r="DJ140" s="894"/>
      <c r="DK140" s="894"/>
      <c r="DL140" s="894"/>
      <c r="DM140" s="894"/>
      <c r="DN140" s="894"/>
      <c r="DO140" s="894"/>
      <c r="DP140" s="894"/>
      <c r="DQ140" s="894"/>
      <c r="DR140" s="894"/>
      <c r="DS140" s="894"/>
      <c r="DT140" s="894"/>
      <c r="DU140" s="894"/>
      <c r="DV140" s="894"/>
      <c r="DW140" s="894"/>
      <c r="DX140" s="894"/>
      <c r="DY140" s="894"/>
      <c r="DZ140" s="894"/>
      <c r="EA140" s="894"/>
      <c r="EB140" s="894"/>
      <c r="EC140" s="894"/>
      <c r="ED140" s="894"/>
      <c r="EE140" s="894"/>
      <c r="EF140" s="894"/>
      <c r="EG140" s="894"/>
      <c r="EH140" s="894"/>
      <c r="EI140" s="894"/>
      <c r="EJ140" s="894"/>
      <c r="EK140" s="894"/>
      <c r="EL140" s="894"/>
      <c r="EM140" s="894"/>
      <c r="EN140" s="894"/>
      <c r="EO140" s="894"/>
      <c r="EP140" s="894"/>
      <c r="EQ140" s="894"/>
      <c r="ER140" s="894"/>
      <c r="ES140" s="894"/>
      <c r="ET140" s="894"/>
      <c r="EU140" s="894"/>
      <c r="EV140" s="894"/>
      <c r="EW140" s="894"/>
      <c r="EX140" s="894"/>
      <c r="EY140" s="894"/>
      <c r="EZ140" s="894"/>
      <c r="FA140" s="894"/>
      <c r="FB140" s="894"/>
      <c r="FC140" s="894"/>
      <c r="FD140" s="894"/>
      <c r="FE140" s="894"/>
      <c r="FF140" s="894"/>
      <c r="FG140" s="894"/>
      <c r="FH140" s="894"/>
      <c r="FI140" s="894"/>
      <c r="FJ140" s="894"/>
      <c r="FK140" s="894"/>
      <c r="FL140" s="894"/>
      <c r="FM140" s="894"/>
      <c r="FN140" s="894"/>
      <c r="FO140" s="894"/>
      <c r="FP140" s="894"/>
      <c r="FQ140" s="894"/>
      <c r="FR140" s="894"/>
      <c r="FS140" s="894"/>
      <c r="FT140" s="894"/>
      <c r="FU140" s="894"/>
      <c r="FV140" s="894"/>
      <c r="FW140" s="894"/>
      <c r="FX140" s="894"/>
      <c r="FY140" s="894"/>
      <c r="FZ140" s="894"/>
      <c r="GA140" s="894"/>
      <c r="GB140" s="894"/>
      <c r="GC140" s="894"/>
      <c r="GD140" s="894"/>
      <c r="GE140" s="894"/>
      <c r="GF140" s="894"/>
      <c r="GG140" s="894"/>
      <c r="GH140" s="894"/>
      <c r="GI140" s="894"/>
      <c r="GJ140" s="894"/>
      <c r="GK140" s="894"/>
      <c r="GL140" s="894"/>
      <c r="GM140" s="894"/>
      <c r="GN140" s="894"/>
      <c r="GO140" s="894"/>
      <c r="GP140" s="894"/>
      <c r="GQ140" s="894"/>
      <c r="GR140" s="894"/>
      <c r="GS140" s="894"/>
      <c r="GT140" s="894"/>
      <c r="GU140" s="894"/>
      <c r="GV140" s="894"/>
      <c r="GW140" s="894"/>
      <c r="GX140" s="894"/>
      <c r="GY140" s="894"/>
      <c r="GZ140" s="894"/>
      <c r="HA140" s="894"/>
      <c r="HB140" s="894"/>
      <c r="HC140" s="894"/>
      <c r="HD140" s="894"/>
      <c r="HE140" s="894"/>
      <c r="HF140" s="894"/>
      <c r="HG140" s="894"/>
      <c r="HH140" s="894"/>
      <c r="HI140" s="894"/>
      <c r="HJ140" s="894"/>
      <c r="HK140" s="894"/>
      <c r="HL140" s="894"/>
      <c r="HM140" s="894"/>
      <c r="HN140" s="894"/>
      <c r="HO140" s="894"/>
      <c r="HP140" s="894"/>
      <c r="HQ140" s="894"/>
      <c r="HR140" s="894"/>
      <c r="HS140" s="894"/>
      <c r="HT140" s="894"/>
      <c r="HU140" s="894"/>
      <c r="HV140" s="894"/>
      <c r="HW140" s="894"/>
      <c r="HX140" s="894"/>
      <c r="HY140" s="894"/>
      <c r="HZ140" s="894"/>
      <c r="IA140" s="894"/>
      <c r="IB140" s="894"/>
      <c r="IC140" s="894"/>
      <c r="ID140" s="894"/>
      <c r="IE140" s="894"/>
      <c r="IF140" s="894"/>
      <c r="IG140" s="894"/>
      <c r="IH140" s="894"/>
      <c r="II140" s="894"/>
      <c r="IJ140" s="894"/>
      <c r="IK140" s="894"/>
      <c r="IL140" s="894"/>
      <c r="IM140" s="894"/>
      <c r="IN140" s="894"/>
      <c r="IO140" s="894"/>
      <c r="IP140" s="894"/>
      <c r="IQ140" s="894"/>
      <c r="IR140" s="894"/>
      <c r="IS140" s="894"/>
      <c r="IT140" s="894"/>
      <c r="IU140" s="894"/>
      <c r="IV140" s="894"/>
      <c r="IW140" s="894"/>
      <c r="IX140" s="894"/>
      <c r="IY140" s="894"/>
      <c r="IZ140" s="894"/>
      <c r="JA140" s="894"/>
      <c r="JB140" s="894"/>
      <c r="JC140" s="894"/>
      <c r="JD140" s="894"/>
      <c r="JE140" s="894"/>
      <c r="JF140" s="894"/>
      <c r="JG140" s="894"/>
      <c r="JH140" s="894"/>
      <c r="JI140" s="894"/>
      <c r="JJ140" s="894"/>
      <c r="JK140" s="894"/>
      <c r="JL140" s="894"/>
      <c r="JM140" s="894"/>
      <c r="JN140" s="894"/>
      <c r="JO140" s="894"/>
      <c r="JP140" s="894"/>
      <c r="JQ140" s="894"/>
      <c r="JR140" s="894"/>
      <c r="JS140" s="894"/>
      <c r="JT140" s="894"/>
      <c r="JU140" s="894"/>
      <c r="JV140" s="894"/>
      <c r="JW140" s="894"/>
      <c r="JX140" s="894"/>
      <c r="JY140" s="894"/>
      <c r="JZ140" s="894"/>
      <c r="KA140" s="894"/>
      <c r="KB140" s="894"/>
      <c r="KC140" s="894"/>
      <c r="KD140" s="894"/>
      <c r="KE140" s="894"/>
      <c r="KF140" s="894"/>
      <c r="KG140" s="894"/>
      <c r="KH140" s="894"/>
      <c r="KI140" s="894"/>
      <c r="KJ140" s="894"/>
      <c r="KK140" s="894"/>
      <c r="KL140" s="894"/>
      <c r="KM140" s="894"/>
      <c r="KN140" s="894"/>
      <c r="KO140" s="894"/>
      <c r="KP140" s="894"/>
      <c r="KQ140" s="894"/>
      <c r="KR140" s="894"/>
      <c r="KS140" s="894"/>
      <c r="KT140" s="894"/>
      <c r="KU140" s="894"/>
      <c r="KV140" s="894"/>
      <c r="KW140" s="894"/>
      <c r="KX140" s="894"/>
      <c r="KY140" s="894"/>
      <c r="KZ140" s="894"/>
      <c r="LA140" s="894"/>
      <c r="LB140" s="894"/>
      <c r="LC140" s="894"/>
      <c r="LD140" s="894"/>
      <c r="LE140" s="894"/>
      <c r="LF140" s="894"/>
      <c r="LG140" s="894"/>
      <c r="LH140" s="894"/>
      <c r="LI140" s="894"/>
      <c r="LJ140" s="894"/>
      <c r="LK140" s="894"/>
      <c r="LL140" s="894"/>
      <c r="LM140" s="894"/>
      <c r="LN140" s="894"/>
      <c r="LO140" s="894"/>
      <c r="LP140" s="894"/>
      <c r="LQ140" s="894"/>
      <c r="LR140" s="894"/>
      <c r="LS140" s="894"/>
      <c r="LT140" s="894"/>
      <c r="LU140" s="894"/>
      <c r="LV140" s="894"/>
      <c r="LW140" s="894"/>
      <c r="LX140" s="894"/>
      <c r="LY140" s="894"/>
      <c r="LZ140" s="894"/>
      <c r="MA140" s="894"/>
      <c r="MB140" s="894"/>
      <c r="MC140" s="894"/>
      <c r="MD140" s="894"/>
      <c r="ME140" s="894"/>
      <c r="MF140" s="894"/>
      <c r="MG140" s="894"/>
      <c r="MH140" s="894"/>
      <c r="MI140" s="894"/>
      <c r="MJ140" s="894"/>
      <c r="MK140" s="894"/>
      <c r="ML140" s="894"/>
      <c r="MM140" s="894"/>
      <c r="MN140" s="894"/>
      <c r="MO140" s="894"/>
      <c r="MP140" s="894"/>
      <c r="MQ140" s="894"/>
      <c r="MR140" s="894"/>
      <c r="MS140" s="894"/>
      <c r="MT140" s="894"/>
      <c r="MU140" s="894"/>
      <c r="MV140" s="894"/>
      <c r="MW140" s="894"/>
      <c r="MX140" s="894"/>
      <c r="MY140" s="894"/>
      <c r="MZ140" s="894"/>
      <c r="NA140" s="894"/>
      <c r="NB140" s="894"/>
      <c r="NC140" s="894"/>
      <c r="ND140" s="894"/>
      <c r="NE140" s="894"/>
      <c r="NF140" s="894"/>
      <c r="NG140" s="894"/>
      <c r="NH140" s="894"/>
      <c r="NI140" s="894"/>
      <c r="NJ140" s="894"/>
      <c r="NK140" s="894"/>
      <c r="NL140" s="894"/>
      <c r="NM140" s="894"/>
      <c r="NN140" s="894"/>
      <c r="NO140" s="894"/>
      <c r="NP140" s="894"/>
      <c r="NQ140" s="894"/>
      <c r="NR140" s="894"/>
      <c r="NS140" s="894"/>
      <c r="NT140" s="894"/>
      <c r="NU140" s="894"/>
      <c r="NV140" s="894"/>
      <c r="NW140" s="894"/>
      <c r="NX140" s="894"/>
      <c r="NY140" s="894"/>
      <c r="NZ140" s="894"/>
      <c r="OA140" s="894"/>
      <c r="OB140" s="894"/>
      <c r="OC140" s="894"/>
      <c r="OD140" s="894"/>
      <c r="OE140" s="894"/>
      <c r="OF140" s="894"/>
      <c r="OG140" s="894"/>
      <c r="OH140" s="894"/>
      <c r="OI140" s="894"/>
      <c r="OJ140" s="894"/>
      <c r="OK140" s="894"/>
      <c r="OL140" s="894"/>
      <c r="OM140" s="894"/>
      <c r="ON140" s="894"/>
      <c r="OO140" s="894"/>
      <c r="OP140" s="894"/>
      <c r="OQ140" s="894"/>
      <c r="OR140" s="894"/>
      <c r="OS140" s="894"/>
      <c r="OT140" s="894"/>
      <c r="OU140" s="894"/>
      <c r="OV140" s="894"/>
      <c r="OW140" s="894"/>
      <c r="OX140" s="894"/>
      <c r="OY140" s="894"/>
      <c r="OZ140" s="894"/>
      <c r="PA140" s="894"/>
      <c r="PB140" s="894"/>
      <c r="PC140" s="894"/>
      <c r="PD140" s="894"/>
      <c r="PE140" s="894"/>
      <c r="PF140" s="894"/>
      <c r="PG140" s="894"/>
      <c r="PH140" s="894"/>
      <c r="PI140" s="894"/>
      <c r="PJ140" s="894"/>
      <c r="PK140" s="894"/>
      <c r="PL140" s="894"/>
      <c r="PM140" s="894"/>
      <c r="PN140" s="894"/>
      <c r="PO140" s="894"/>
      <c r="PP140" s="894"/>
      <c r="PQ140" s="894"/>
      <c r="PR140" s="894"/>
      <c r="PS140" s="894"/>
      <c r="PT140" s="894"/>
      <c r="PU140" s="894"/>
      <c r="PV140" s="894"/>
      <c r="PW140" s="894"/>
      <c r="PX140" s="894"/>
      <c r="PY140" s="894"/>
      <c r="PZ140" s="894"/>
      <c r="QA140" s="894"/>
      <c r="QB140" s="894"/>
      <c r="QC140" s="894"/>
      <c r="QD140" s="894"/>
      <c r="QE140" s="894"/>
      <c r="QF140" s="894"/>
      <c r="QG140" s="894"/>
      <c r="QH140" s="894"/>
      <c r="QI140" s="894"/>
      <c r="QJ140" s="894"/>
      <c r="QK140" s="894"/>
      <c r="QL140" s="894"/>
      <c r="QM140" s="894"/>
      <c r="QN140" s="894"/>
      <c r="QO140" s="894"/>
      <c r="QP140" s="894"/>
      <c r="QQ140" s="894"/>
      <c r="QR140" s="894"/>
      <c r="QS140" s="894"/>
      <c r="QT140" s="894"/>
      <c r="QU140" s="894"/>
      <c r="QV140" s="894"/>
      <c r="QW140" s="894"/>
      <c r="QX140" s="894"/>
      <c r="QY140" s="894"/>
      <c r="QZ140" s="894"/>
      <c r="RA140" s="894"/>
      <c r="RB140" s="894"/>
      <c r="RC140" s="894"/>
      <c r="RD140" s="894"/>
      <c r="RE140" s="894"/>
      <c r="RF140" s="894"/>
      <c r="RG140" s="894"/>
      <c r="RH140" s="894"/>
      <c r="RI140" s="894"/>
      <c r="RJ140" s="894"/>
      <c r="RK140" s="894"/>
      <c r="RL140" s="894"/>
      <c r="RM140" s="894"/>
      <c r="RN140" s="894"/>
      <c r="RO140" s="894"/>
      <c r="RP140" s="894"/>
      <c r="RQ140" s="894"/>
      <c r="RR140" s="894"/>
      <c r="RS140" s="894"/>
      <c r="RT140" s="894"/>
      <c r="RU140" s="894"/>
      <c r="RV140" s="894"/>
      <c r="RW140" s="894"/>
      <c r="RX140" s="894"/>
      <c r="RY140" s="894"/>
      <c r="RZ140" s="894"/>
      <c r="SA140" s="894"/>
      <c r="SB140" s="894"/>
      <c r="SC140" s="894"/>
      <c r="SD140" s="894"/>
      <c r="SE140" s="894"/>
      <c r="SF140" s="894"/>
      <c r="SG140" s="894"/>
      <c r="SH140" s="894"/>
      <c r="SI140" s="894"/>
      <c r="SJ140" s="894"/>
      <c r="SK140" s="894"/>
      <c r="SL140" s="894"/>
      <c r="SM140" s="894"/>
      <c r="SN140" s="894"/>
      <c r="SO140" s="894"/>
      <c r="SP140" s="894"/>
      <c r="SQ140" s="894"/>
      <c r="SR140" s="894"/>
      <c r="SS140" s="894"/>
      <c r="ST140" s="894"/>
      <c r="SU140" s="894"/>
      <c r="SV140" s="894"/>
      <c r="SW140" s="894"/>
      <c r="SX140" s="894"/>
      <c r="SY140" s="894"/>
      <c r="SZ140" s="894"/>
      <c r="TA140" s="894"/>
      <c r="TB140" s="894"/>
      <c r="TC140" s="894"/>
      <c r="TD140" s="894"/>
      <c r="TE140" s="894"/>
      <c r="TF140" s="894"/>
      <c r="TG140" s="894"/>
      <c r="TH140" s="894"/>
      <c r="TI140" s="894"/>
      <c r="TJ140" s="894"/>
      <c r="TK140" s="894"/>
      <c r="TL140" s="894"/>
      <c r="TM140" s="894"/>
      <c r="TN140" s="894"/>
      <c r="TO140" s="894"/>
      <c r="TP140" s="894"/>
      <c r="TQ140" s="894"/>
      <c r="TR140" s="894"/>
      <c r="TS140" s="894"/>
      <c r="TT140" s="894"/>
      <c r="TU140" s="894"/>
      <c r="TV140" s="894"/>
      <c r="TW140" s="894"/>
      <c r="TX140" s="894"/>
      <c r="TY140" s="894"/>
      <c r="TZ140" s="894"/>
      <c r="UA140" s="894"/>
      <c r="UB140" s="894"/>
      <c r="UC140" s="894"/>
      <c r="UD140" s="894"/>
      <c r="UE140" s="894"/>
      <c r="UF140" s="894"/>
      <c r="UG140" s="894"/>
      <c r="UH140" s="894"/>
      <c r="UI140" s="894"/>
      <c r="UJ140" s="894"/>
      <c r="UK140" s="894"/>
      <c r="UL140" s="894"/>
      <c r="UM140" s="894"/>
      <c r="UN140" s="894"/>
      <c r="UO140" s="894"/>
      <c r="UP140" s="894"/>
      <c r="UQ140" s="894"/>
      <c r="UR140" s="894"/>
      <c r="US140" s="894"/>
      <c r="UT140" s="894"/>
      <c r="UU140" s="894"/>
      <c r="UV140" s="894"/>
      <c r="UW140" s="894"/>
      <c r="UX140" s="894"/>
      <c r="UY140" s="894"/>
      <c r="UZ140" s="894"/>
      <c r="VA140" s="894"/>
      <c r="VB140" s="894"/>
      <c r="VC140" s="894"/>
      <c r="VD140" s="894"/>
      <c r="VE140" s="894"/>
      <c r="VF140" s="894"/>
      <c r="VG140" s="894"/>
      <c r="VH140" s="894"/>
      <c r="VI140" s="894"/>
      <c r="VJ140" s="894"/>
      <c r="VK140" s="894"/>
      <c r="VL140" s="894"/>
      <c r="VM140" s="894"/>
      <c r="VN140" s="894"/>
      <c r="VO140" s="894"/>
      <c r="VP140" s="894"/>
      <c r="VQ140" s="894"/>
      <c r="VR140" s="894"/>
      <c r="VS140" s="894"/>
      <c r="VT140" s="894"/>
      <c r="VU140" s="894"/>
      <c r="VV140" s="894"/>
      <c r="VW140" s="894"/>
      <c r="VX140" s="894"/>
      <c r="VY140" s="894"/>
      <c r="VZ140" s="894"/>
      <c r="WA140" s="894"/>
      <c r="WB140" s="894"/>
      <c r="WC140" s="894"/>
      <c r="WD140" s="894"/>
      <c r="WE140" s="894"/>
      <c r="WF140" s="894"/>
      <c r="WG140" s="894"/>
      <c r="WH140" s="894"/>
      <c r="WI140" s="894"/>
      <c r="WJ140" s="894"/>
      <c r="WK140" s="894"/>
      <c r="WL140" s="894"/>
      <c r="WM140" s="894"/>
      <c r="WN140" s="894"/>
      <c r="WO140" s="894"/>
      <c r="WP140" s="894"/>
      <c r="WQ140" s="894"/>
      <c r="WR140" s="894"/>
      <c r="WS140" s="894"/>
      <c r="WT140" s="894"/>
      <c r="WU140" s="894"/>
      <c r="WV140" s="894"/>
      <c r="WW140" s="894"/>
      <c r="WX140" s="894"/>
      <c r="WY140" s="894"/>
      <c r="WZ140" s="894"/>
      <c r="XA140" s="894"/>
      <c r="XB140" s="894"/>
      <c r="XC140" s="894"/>
      <c r="XD140" s="894"/>
      <c r="XE140" s="894"/>
      <c r="XF140" s="894"/>
      <c r="XG140" s="894"/>
      <c r="XH140" s="894"/>
      <c r="XI140" s="894"/>
      <c r="XJ140" s="894"/>
      <c r="XK140" s="894"/>
      <c r="XL140" s="894"/>
      <c r="XM140" s="894"/>
      <c r="XN140" s="894"/>
      <c r="XO140" s="894"/>
      <c r="XP140" s="894"/>
      <c r="XQ140" s="894"/>
      <c r="XR140" s="894"/>
      <c r="XS140" s="894"/>
      <c r="XT140" s="894"/>
      <c r="XU140" s="894"/>
      <c r="XV140" s="894"/>
      <c r="XW140" s="894"/>
      <c r="XX140" s="894"/>
      <c r="XY140" s="894"/>
      <c r="XZ140" s="894"/>
      <c r="YA140" s="894"/>
      <c r="YB140" s="894"/>
      <c r="YC140" s="894"/>
      <c r="YD140" s="894"/>
      <c r="YE140" s="894"/>
      <c r="YF140" s="894"/>
      <c r="YG140" s="894"/>
      <c r="YH140" s="894"/>
      <c r="YI140" s="894"/>
      <c r="YJ140" s="894"/>
      <c r="YK140" s="894"/>
      <c r="YL140" s="894"/>
      <c r="YM140" s="894"/>
      <c r="YN140" s="894"/>
      <c r="YO140" s="894"/>
      <c r="YP140" s="894"/>
      <c r="YQ140" s="894"/>
      <c r="YR140" s="894"/>
      <c r="YS140" s="894"/>
      <c r="YT140" s="894"/>
      <c r="YU140" s="894"/>
      <c r="YV140" s="894"/>
      <c r="YW140" s="894"/>
      <c r="YX140" s="894"/>
      <c r="YY140" s="894"/>
      <c r="YZ140" s="894"/>
      <c r="ZA140" s="894"/>
      <c r="ZB140" s="894"/>
      <c r="ZC140" s="894"/>
      <c r="ZD140" s="894"/>
      <c r="ZE140" s="894"/>
      <c r="ZF140" s="894"/>
      <c r="ZG140" s="894"/>
      <c r="ZH140" s="894"/>
      <c r="ZI140" s="894"/>
      <c r="ZJ140" s="894"/>
      <c r="ZK140" s="894"/>
      <c r="ZL140" s="894"/>
      <c r="ZM140" s="894"/>
      <c r="ZN140" s="894"/>
      <c r="ZO140" s="894"/>
      <c r="ZP140" s="894"/>
      <c r="ZQ140" s="894"/>
      <c r="ZR140" s="894"/>
      <c r="ZS140" s="894"/>
      <c r="ZT140" s="894"/>
      <c r="ZU140" s="894"/>
      <c r="ZV140" s="894"/>
      <c r="ZW140" s="894"/>
      <c r="ZX140" s="894"/>
      <c r="ZY140" s="894"/>
      <c r="ZZ140" s="894"/>
      <c r="AAA140" s="894"/>
      <c r="AAB140" s="894"/>
      <c r="AAC140" s="894"/>
      <c r="AAD140" s="894"/>
      <c r="AAE140" s="894"/>
      <c r="AAF140" s="894"/>
      <c r="AAG140" s="894"/>
      <c r="AAH140" s="894"/>
      <c r="AAI140" s="894"/>
      <c r="AAJ140" s="894"/>
      <c r="AAK140" s="894"/>
      <c r="AAL140" s="894"/>
      <c r="AAM140" s="894"/>
      <c r="AAN140" s="894"/>
      <c r="AAO140" s="894"/>
      <c r="AAP140" s="894"/>
      <c r="AAQ140" s="894"/>
      <c r="AAR140" s="894"/>
      <c r="AAS140" s="894"/>
      <c r="AAT140" s="894"/>
      <c r="AAU140" s="894"/>
      <c r="AAV140" s="894"/>
      <c r="AAW140" s="894"/>
      <c r="AAX140" s="894"/>
      <c r="AAY140" s="894"/>
      <c r="AAZ140" s="894"/>
      <c r="ABA140" s="894"/>
      <c r="ABB140" s="894"/>
      <c r="ABC140" s="894"/>
      <c r="ABD140" s="894"/>
      <c r="ABE140" s="894"/>
      <c r="ABF140" s="894"/>
      <c r="ABG140" s="894"/>
      <c r="ABH140" s="894"/>
      <c r="ABI140" s="894"/>
      <c r="ABJ140" s="894"/>
      <c r="ABK140" s="894"/>
      <c r="ABL140" s="894"/>
      <c r="ABM140" s="894"/>
      <c r="ABN140" s="894"/>
      <c r="ABO140" s="894"/>
      <c r="ABP140" s="894"/>
      <c r="ABQ140" s="894"/>
      <c r="ABR140" s="894"/>
      <c r="ABS140" s="894"/>
      <c r="ABT140" s="894"/>
      <c r="ABU140" s="894"/>
      <c r="ABV140" s="894"/>
      <c r="ABW140" s="894"/>
      <c r="ABX140" s="894"/>
      <c r="ABY140" s="894"/>
      <c r="ABZ140" s="894"/>
      <c r="ACA140" s="894"/>
      <c r="ACB140" s="894"/>
      <c r="ACC140" s="894"/>
      <c r="ACD140" s="894"/>
      <c r="ACE140" s="894"/>
      <c r="ACF140" s="894"/>
      <c r="ACG140" s="894"/>
      <c r="ACH140" s="894"/>
      <c r="ACI140" s="894"/>
      <c r="ACJ140" s="894"/>
      <c r="ACK140" s="894"/>
      <c r="ACL140" s="894"/>
      <c r="ACM140" s="894"/>
      <c r="ACN140" s="894"/>
      <c r="ACO140" s="894"/>
      <c r="ACP140" s="894"/>
      <c r="ACQ140" s="894"/>
      <c r="ACR140" s="894"/>
      <c r="ACS140" s="894"/>
      <c r="ACT140" s="894"/>
      <c r="ACU140" s="894"/>
      <c r="ACV140" s="894"/>
      <c r="ACW140" s="894"/>
      <c r="ACX140" s="894"/>
      <c r="ACY140" s="894"/>
      <c r="ACZ140" s="894"/>
      <c r="ADA140" s="894"/>
      <c r="ADB140" s="894"/>
      <c r="ADC140" s="894"/>
      <c r="ADD140" s="894"/>
      <c r="ADE140" s="894"/>
      <c r="ADF140" s="894"/>
      <c r="ADG140" s="894"/>
      <c r="ADH140" s="894"/>
      <c r="ADI140" s="894"/>
      <c r="ADJ140" s="894"/>
      <c r="ADK140" s="894"/>
      <c r="ADL140" s="894"/>
      <c r="ADM140" s="894"/>
      <c r="ADN140" s="894"/>
      <c r="ADO140" s="894"/>
      <c r="ADP140" s="894"/>
      <c r="ADQ140" s="894"/>
      <c r="ADR140" s="894"/>
      <c r="ADS140" s="894"/>
      <c r="ADT140" s="894"/>
      <c r="ADU140" s="894"/>
      <c r="ADV140" s="894"/>
      <c r="ADW140" s="894"/>
      <c r="ADX140" s="894"/>
      <c r="ADY140" s="894"/>
      <c r="ADZ140" s="894"/>
      <c r="AEA140" s="894"/>
      <c r="AEB140" s="894"/>
      <c r="AEC140" s="894"/>
      <c r="AED140" s="894"/>
      <c r="AEE140" s="894"/>
      <c r="AEF140" s="894"/>
      <c r="AEG140" s="894"/>
      <c r="AEH140" s="894"/>
      <c r="AEI140" s="894"/>
      <c r="AEJ140" s="894"/>
      <c r="AEK140" s="894"/>
      <c r="AEL140" s="894"/>
      <c r="AEM140" s="894"/>
      <c r="AEN140" s="894"/>
      <c r="AEO140" s="894"/>
      <c r="AEP140" s="894"/>
      <c r="AEQ140" s="894"/>
      <c r="AER140" s="894"/>
      <c r="AES140" s="894"/>
      <c r="AET140" s="894"/>
      <c r="AEU140" s="894"/>
      <c r="AEV140" s="894"/>
      <c r="AEW140" s="894"/>
      <c r="AEX140" s="894"/>
      <c r="AEY140" s="894"/>
      <c r="AEZ140" s="894"/>
      <c r="AFA140" s="894"/>
      <c r="AFB140" s="894"/>
      <c r="AFC140" s="894"/>
      <c r="AFD140" s="894"/>
      <c r="AFE140" s="894"/>
      <c r="AFF140" s="894"/>
      <c r="AFG140" s="894"/>
      <c r="AFH140" s="894"/>
      <c r="AFI140" s="894"/>
      <c r="AFJ140" s="894"/>
      <c r="AFK140" s="894"/>
      <c r="AFL140" s="894"/>
      <c r="AFM140" s="894"/>
      <c r="AFN140" s="894"/>
      <c r="AFO140" s="894"/>
      <c r="AFP140" s="894"/>
      <c r="AFQ140" s="894"/>
      <c r="AFR140" s="894"/>
      <c r="AFS140" s="894"/>
      <c r="AFT140" s="894"/>
      <c r="AFU140" s="894"/>
      <c r="AFV140" s="894"/>
      <c r="AFW140" s="894"/>
      <c r="AFX140" s="894"/>
      <c r="AFY140" s="894"/>
      <c r="AFZ140" s="894"/>
      <c r="AGA140" s="894"/>
      <c r="AGB140" s="894"/>
      <c r="AGC140" s="894"/>
      <c r="AGD140" s="894"/>
      <c r="AGE140" s="894"/>
      <c r="AGF140" s="894"/>
      <c r="AGG140" s="894"/>
      <c r="AGH140" s="894"/>
      <c r="AGI140" s="894"/>
      <c r="AGJ140" s="894"/>
      <c r="AGK140" s="894"/>
      <c r="AGL140" s="894"/>
      <c r="AGM140" s="894"/>
      <c r="AGN140" s="894"/>
      <c r="AGO140" s="894"/>
      <c r="AGP140" s="894"/>
      <c r="AGQ140" s="894"/>
      <c r="AGR140" s="894"/>
      <c r="AGS140" s="894"/>
      <c r="AGT140" s="894"/>
      <c r="AGU140" s="894"/>
      <c r="AGV140" s="894"/>
      <c r="AGW140" s="894"/>
      <c r="AGX140" s="894"/>
      <c r="AGY140" s="894"/>
      <c r="AGZ140" s="894"/>
      <c r="AHA140" s="894"/>
      <c r="AHB140" s="894"/>
      <c r="AHC140" s="894"/>
      <c r="AHD140" s="894"/>
      <c r="AHE140" s="894"/>
      <c r="AHF140" s="894"/>
      <c r="AHG140" s="894"/>
      <c r="AHH140" s="894"/>
      <c r="AHI140" s="894"/>
      <c r="AHJ140" s="894"/>
      <c r="AHK140" s="894"/>
      <c r="AHL140" s="894"/>
      <c r="AHM140" s="894"/>
      <c r="AHN140" s="894"/>
      <c r="AHO140" s="894"/>
      <c r="AHP140" s="894"/>
      <c r="AHQ140" s="894"/>
      <c r="AHR140" s="894"/>
      <c r="AHS140" s="894"/>
      <c r="AHT140" s="894"/>
      <c r="AHU140" s="894"/>
      <c r="AHV140" s="894"/>
      <c r="AHW140" s="894"/>
      <c r="AHX140" s="894"/>
      <c r="AHY140" s="894"/>
      <c r="AHZ140" s="894"/>
      <c r="AIA140" s="894"/>
      <c r="AIB140" s="894"/>
      <c r="AIC140" s="894"/>
      <c r="AID140" s="894"/>
      <c r="AIE140" s="894"/>
      <c r="AIF140" s="894"/>
      <c r="AIG140" s="894"/>
      <c r="AIH140" s="894"/>
      <c r="AII140" s="894"/>
      <c r="AIJ140" s="894"/>
      <c r="AIK140" s="894"/>
      <c r="AIL140" s="894"/>
      <c r="AIM140" s="894"/>
      <c r="AIN140" s="894"/>
      <c r="AIO140" s="894"/>
      <c r="AIP140" s="894"/>
      <c r="AIQ140" s="894"/>
      <c r="AIR140" s="894"/>
      <c r="AIS140" s="894"/>
      <c r="AIT140" s="894"/>
      <c r="AIU140" s="894"/>
      <c r="AIV140" s="894"/>
      <c r="AIW140" s="894"/>
      <c r="AIX140" s="894"/>
      <c r="AIY140" s="894"/>
      <c r="AIZ140" s="894"/>
      <c r="AJA140" s="894"/>
      <c r="AJB140" s="894"/>
      <c r="AJC140" s="894"/>
      <c r="AJD140" s="894"/>
      <c r="AJE140" s="894"/>
      <c r="AJF140" s="894"/>
      <c r="AJG140" s="894"/>
      <c r="AJH140" s="894"/>
      <c r="AJI140" s="894"/>
      <c r="AJJ140" s="894"/>
      <c r="AJK140" s="894"/>
      <c r="AJL140" s="894"/>
      <c r="AJM140" s="894"/>
      <c r="AJN140" s="894"/>
      <c r="AJO140" s="894"/>
      <c r="AJP140" s="894"/>
      <c r="AJQ140" s="894"/>
      <c r="AJR140" s="894"/>
      <c r="AJS140" s="894"/>
      <c r="AJT140" s="894"/>
      <c r="AJU140" s="894"/>
      <c r="AJV140" s="894"/>
      <c r="AJW140" s="894"/>
      <c r="AJX140" s="894"/>
      <c r="AJY140" s="894"/>
      <c r="AJZ140" s="894"/>
      <c r="AKA140" s="894"/>
      <c r="AKB140" s="894"/>
      <c r="AKC140" s="894"/>
      <c r="AKD140" s="894"/>
      <c r="AKE140" s="894"/>
      <c r="AKF140" s="894"/>
      <c r="AKG140" s="894"/>
      <c r="AKH140" s="894"/>
      <c r="AKI140" s="894"/>
      <c r="AKJ140" s="894"/>
      <c r="AKK140" s="894"/>
      <c r="AKL140" s="894"/>
      <c r="AKM140" s="894"/>
      <c r="AKN140" s="894"/>
      <c r="AKO140" s="894"/>
      <c r="AKP140" s="894"/>
      <c r="AKQ140" s="894"/>
      <c r="AKR140" s="894"/>
      <c r="AKS140" s="894"/>
      <c r="AKT140" s="894"/>
      <c r="AKU140" s="894"/>
      <c r="AKV140" s="894"/>
      <c r="AKW140" s="894"/>
      <c r="AKX140" s="894"/>
      <c r="AKY140" s="894"/>
      <c r="AKZ140" s="894"/>
      <c r="ALA140" s="894"/>
      <c r="ALB140" s="894"/>
      <c r="ALC140" s="894"/>
      <c r="ALD140" s="894"/>
      <c r="ALE140" s="894"/>
      <c r="ALF140" s="894"/>
      <c r="ALG140" s="894"/>
      <c r="ALH140" s="894"/>
      <c r="ALI140" s="894"/>
      <c r="ALJ140" s="894"/>
      <c r="ALK140" s="894"/>
      <c r="ALL140" s="894"/>
      <c r="ALM140" s="894"/>
      <c r="ALN140" s="894"/>
      <c r="ALO140" s="894"/>
      <c r="ALP140" s="894"/>
      <c r="ALQ140" s="894"/>
      <c r="ALR140" s="894"/>
      <c r="ALS140" s="894"/>
      <c r="ALT140" s="894"/>
      <c r="ALU140" s="894"/>
      <c r="ALV140" s="894"/>
      <c r="ALW140" s="894"/>
      <c r="ALX140" s="894"/>
      <c r="ALY140" s="894"/>
      <c r="ALZ140" s="894"/>
      <c r="AMA140" s="894"/>
      <c r="AMB140" s="894"/>
      <c r="AMC140" s="894"/>
      <c r="AMD140" s="894"/>
      <c r="AME140" s="894"/>
      <c r="AMF140" s="894"/>
      <c r="AMG140" s="894"/>
      <c r="AMH140" s="894"/>
      <c r="AMI140" s="894"/>
      <c r="AMJ140" s="894"/>
      <c r="AMK140" s="894"/>
      <c r="AML140" s="894"/>
      <c r="AMM140" s="894"/>
      <c r="AMN140" s="894"/>
      <c r="AMO140" s="894"/>
      <c r="AMP140" s="894"/>
      <c r="AMQ140" s="894"/>
      <c r="AMR140" s="894"/>
      <c r="AMS140" s="894"/>
      <c r="AMT140" s="894"/>
      <c r="AMU140" s="894"/>
      <c r="AMV140" s="894"/>
      <c r="AMW140" s="894"/>
      <c r="AMX140" s="894"/>
      <c r="AMY140" s="894"/>
      <c r="AMZ140" s="894"/>
      <c r="ANA140" s="894"/>
      <c r="ANB140" s="894"/>
      <c r="ANC140" s="894"/>
      <c r="AND140" s="894"/>
      <c r="ANE140" s="894"/>
      <c r="ANF140" s="894"/>
      <c r="ANG140" s="894"/>
      <c r="ANH140" s="894"/>
      <c r="ANI140" s="894"/>
      <c r="ANJ140" s="894"/>
      <c r="ANK140" s="894"/>
      <c r="ANL140" s="894"/>
      <c r="ANM140" s="894"/>
      <c r="ANN140" s="894"/>
      <c r="ANO140" s="894"/>
      <c r="ANP140" s="894"/>
      <c r="ANQ140" s="894"/>
      <c r="ANR140" s="894"/>
      <c r="ANS140" s="894"/>
      <c r="ANT140" s="894"/>
      <c r="ANU140" s="894"/>
      <c r="ANV140" s="894"/>
      <c r="ANW140" s="894"/>
      <c r="ANX140" s="894"/>
      <c r="ANY140" s="894"/>
      <c r="ANZ140" s="894"/>
      <c r="AOA140" s="894"/>
      <c r="AOB140" s="894"/>
      <c r="AOC140" s="894"/>
      <c r="AOD140" s="894"/>
      <c r="AOE140" s="894"/>
      <c r="AOF140" s="894"/>
      <c r="AOG140" s="894"/>
      <c r="AOH140" s="894"/>
      <c r="AOI140" s="894"/>
      <c r="AOJ140" s="894"/>
      <c r="AOK140" s="894"/>
      <c r="AOL140" s="894"/>
      <c r="AOM140" s="894"/>
      <c r="AON140" s="894"/>
      <c r="AOO140" s="894"/>
      <c r="AOP140" s="894"/>
      <c r="AOQ140" s="894"/>
      <c r="AOR140" s="894"/>
      <c r="AOS140" s="894"/>
      <c r="AOT140" s="894"/>
      <c r="AOU140" s="894"/>
      <c r="AOV140" s="894"/>
      <c r="AOW140" s="894"/>
      <c r="AOX140" s="894"/>
      <c r="AOY140" s="894"/>
      <c r="AOZ140" s="894"/>
      <c r="APA140" s="894"/>
      <c r="APB140" s="894"/>
      <c r="APC140" s="894"/>
      <c r="APD140" s="894"/>
      <c r="APE140" s="894"/>
      <c r="APF140" s="894"/>
      <c r="APG140" s="894"/>
      <c r="APH140" s="894"/>
      <c r="API140" s="894"/>
      <c r="APJ140" s="894"/>
      <c r="APK140" s="894"/>
      <c r="APL140" s="894"/>
      <c r="APM140" s="894"/>
      <c r="APN140" s="894"/>
      <c r="APO140" s="894"/>
      <c r="APP140" s="894"/>
      <c r="APQ140" s="894"/>
      <c r="APR140" s="894"/>
      <c r="APS140" s="894"/>
      <c r="APT140" s="894"/>
      <c r="APU140" s="894"/>
      <c r="APV140" s="894"/>
      <c r="APW140" s="894"/>
      <c r="APX140" s="894"/>
      <c r="APY140" s="894"/>
      <c r="APZ140" s="894"/>
      <c r="AQA140" s="894"/>
      <c r="AQB140" s="894"/>
      <c r="AQC140" s="894"/>
      <c r="AQD140" s="894"/>
      <c r="AQE140" s="894"/>
      <c r="AQF140" s="894"/>
      <c r="AQG140" s="894"/>
      <c r="AQH140" s="894"/>
      <c r="AQI140" s="894"/>
      <c r="AQJ140" s="894"/>
      <c r="AQK140" s="894"/>
      <c r="AQL140" s="894"/>
      <c r="AQM140" s="894"/>
      <c r="AQN140" s="894"/>
      <c r="AQO140" s="894"/>
      <c r="AQP140" s="894"/>
      <c r="AQQ140" s="894"/>
      <c r="AQR140" s="894"/>
      <c r="AQS140" s="894"/>
      <c r="AQT140" s="894"/>
      <c r="AQU140" s="894"/>
      <c r="AQV140" s="894"/>
      <c r="AQW140" s="894"/>
      <c r="AQX140" s="894"/>
      <c r="AQY140" s="894"/>
      <c r="AQZ140" s="894"/>
      <c r="ARA140" s="894"/>
      <c r="ARB140" s="894"/>
      <c r="ARC140" s="894"/>
      <c r="ARD140" s="894"/>
      <c r="ARE140" s="894"/>
      <c r="ARF140" s="894"/>
      <c r="ARG140" s="894"/>
      <c r="ARH140" s="894"/>
      <c r="ARI140" s="894"/>
      <c r="ARJ140" s="894"/>
      <c r="ARK140" s="894"/>
      <c r="ARL140" s="894"/>
      <c r="ARM140" s="894"/>
      <c r="ARN140" s="894"/>
      <c r="ARO140" s="894"/>
      <c r="ARP140" s="894"/>
      <c r="ARQ140" s="894"/>
      <c r="ARR140" s="894"/>
      <c r="ARS140" s="894"/>
      <c r="ART140" s="894"/>
      <c r="ARU140" s="894"/>
      <c r="ARV140" s="894"/>
      <c r="ARW140" s="894"/>
      <c r="ARX140" s="894"/>
      <c r="ARY140" s="894"/>
      <c r="ARZ140" s="894"/>
      <c r="ASA140" s="894"/>
      <c r="ASB140" s="894"/>
      <c r="ASC140" s="894"/>
      <c r="ASD140" s="894"/>
      <c r="ASE140" s="894"/>
      <c r="ASF140" s="894"/>
      <c r="ASG140" s="894"/>
      <c r="ASH140" s="894"/>
      <c r="ASI140" s="894"/>
      <c r="ASJ140" s="894"/>
      <c r="ASK140" s="894"/>
      <c r="ASL140" s="894"/>
      <c r="ASM140" s="894"/>
      <c r="ASN140" s="894"/>
      <c r="ASO140" s="894"/>
      <c r="ASP140" s="894"/>
      <c r="ASQ140" s="894"/>
      <c r="ASR140" s="894"/>
      <c r="ASS140" s="894"/>
      <c r="AST140" s="894"/>
      <c r="ASU140" s="894"/>
      <c r="ASV140" s="894"/>
      <c r="ASW140" s="894"/>
      <c r="ASX140" s="894"/>
      <c r="ASY140" s="894"/>
      <c r="ASZ140" s="894"/>
      <c r="ATA140" s="894"/>
      <c r="ATB140" s="894"/>
      <c r="ATC140" s="894"/>
      <c r="ATD140" s="894"/>
      <c r="ATE140" s="894"/>
      <c r="ATF140" s="894"/>
      <c r="ATG140" s="894"/>
      <c r="ATH140" s="894"/>
      <c r="ATI140" s="894"/>
      <c r="ATJ140" s="894"/>
      <c r="ATK140" s="894"/>
      <c r="ATL140" s="894"/>
      <c r="ATM140" s="894"/>
      <c r="ATN140" s="894"/>
      <c r="ATO140" s="894"/>
      <c r="ATP140" s="894"/>
      <c r="ATQ140" s="894"/>
      <c r="ATR140" s="894"/>
      <c r="ATS140" s="894"/>
      <c r="ATT140" s="894"/>
      <c r="ATU140" s="894"/>
      <c r="ATV140" s="894"/>
      <c r="ATW140" s="894"/>
      <c r="ATX140" s="894"/>
      <c r="ATY140" s="894"/>
      <c r="ATZ140" s="894"/>
      <c r="AUA140" s="894"/>
      <c r="AUB140" s="894"/>
      <c r="AUC140" s="894"/>
      <c r="AUD140" s="894"/>
      <c r="AUE140" s="894"/>
      <c r="AUF140" s="894"/>
      <c r="AUG140" s="894"/>
      <c r="AUH140" s="894"/>
      <c r="AUI140" s="894"/>
      <c r="AUJ140" s="894"/>
      <c r="AUK140" s="894"/>
      <c r="AUL140" s="894"/>
      <c r="AUM140" s="894"/>
      <c r="AUN140" s="894"/>
      <c r="AUO140" s="894"/>
      <c r="AUP140" s="894"/>
      <c r="AUQ140" s="894"/>
      <c r="AUR140" s="894"/>
      <c r="AUS140" s="894"/>
      <c r="AUT140" s="894"/>
      <c r="AUU140" s="894"/>
      <c r="AUV140" s="894"/>
      <c r="AUW140" s="894"/>
      <c r="AUX140" s="894"/>
      <c r="AUY140" s="894"/>
      <c r="AUZ140" s="894"/>
      <c r="AVA140" s="894"/>
      <c r="AVB140" s="894"/>
      <c r="AVC140" s="894"/>
      <c r="AVD140" s="894"/>
      <c r="AVE140" s="894"/>
      <c r="AVF140" s="894"/>
      <c r="AVG140" s="894"/>
      <c r="AVH140" s="894"/>
      <c r="AVI140" s="894"/>
      <c r="AVJ140" s="894"/>
      <c r="AVK140" s="894"/>
      <c r="AVL140" s="894"/>
      <c r="AVM140" s="894"/>
      <c r="AVN140" s="894"/>
      <c r="AVO140" s="894"/>
      <c r="AVP140" s="894"/>
      <c r="AVQ140" s="894"/>
      <c r="AVR140" s="894"/>
      <c r="AVS140" s="894"/>
      <c r="AVT140" s="894"/>
      <c r="AVU140" s="894"/>
      <c r="AVV140" s="894"/>
      <c r="AVW140" s="894"/>
      <c r="AVX140" s="894"/>
      <c r="AVY140" s="894"/>
      <c r="AVZ140" s="894"/>
      <c r="AWA140" s="894"/>
      <c r="AWB140" s="894"/>
      <c r="AWC140" s="894"/>
      <c r="AWD140" s="894"/>
      <c r="AWE140" s="894"/>
      <c r="AWF140" s="894"/>
      <c r="AWG140" s="894"/>
      <c r="AWH140" s="894"/>
      <c r="AWI140" s="894"/>
      <c r="AWJ140" s="894"/>
      <c r="AWK140" s="894"/>
      <c r="AWL140" s="894"/>
      <c r="AWM140" s="894"/>
      <c r="AWN140" s="894"/>
      <c r="AWO140" s="894"/>
      <c r="AWP140" s="894"/>
      <c r="AWQ140" s="894"/>
      <c r="AWR140" s="894"/>
      <c r="AWS140" s="894"/>
      <c r="AWT140" s="894"/>
      <c r="AWU140" s="894"/>
      <c r="AWV140" s="894"/>
      <c r="AWW140" s="894"/>
      <c r="AWX140" s="894"/>
      <c r="AWY140" s="894"/>
      <c r="AWZ140" s="894"/>
      <c r="AXA140" s="894"/>
      <c r="AXB140" s="894"/>
      <c r="AXC140" s="894"/>
      <c r="AXD140" s="894"/>
      <c r="AXE140" s="894"/>
      <c r="AXF140" s="894"/>
      <c r="AXG140" s="894"/>
      <c r="AXH140" s="894"/>
      <c r="AXI140" s="894"/>
      <c r="AXJ140" s="894"/>
      <c r="AXK140" s="894"/>
      <c r="AXL140" s="894"/>
      <c r="AXM140" s="894"/>
      <c r="AXN140" s="894"/>
      <c r="AXO140" s="894"/>
      <c r="AXP140" s="894"/>
      <c r="AXQ140" s="894"/>
      <c r="AXR140" s="894"/>
      <c r="AXS140" s="894"/>
      <c r="AXT140" s="894"/>
      <c r="AXU140" s="894"/>
      <c r="AXV140" s="894"/>
      <c r="AXW140" s="894"/>
      <c r="AXX140" s="894"/>
      <c r="AXY140" s="894"/>
      <c r="AXZ140" s="894"/>
      <c r="AYA140" s="894"/>
      <c r="AYB140" s="894"/>
      <c r="AYC140" s="894"/>
      <c r="AYD140" s="894"/>
      <c r="AYE140" s="894"/>
      <c r="AYF140" s="894"/>
      <c r="AYG140" s="894"/>
      <c r="AYH140" s="894"/>
      <c r="AYI140" s="894"/>
      <c r="AYJ140" s="894"/>
      <c r="AYK140" s="894"/>
      <c r="AYL140" s="894"/>
      <c r="AYM140" s="894"/>
      <c r="AYN140" s="894"/>
      <c r="AYO140" s="894"/>
      <c r="AYP140" s="894"/>
      <c r="AYQ140" s="894"/>
      <c r="AYR140" s="894"/>
      <c r="AYS140" s="894"/>
      <c r="AYT140" s="894"/>
      <c r="AYU140" s="894"/>
      <c r="AYV140" s="894"/>
      <c r="AYW140" s="894"/>
      <c r="AYX140" s="894"/>
      <c r="AYY140" s="894"/>
      <c r="AYZ140" s="894"/>
      <c r="AZA140" s="894"/>
      <c r="AZB140" s="894"/>
      <c r="AZC140" s="894"/>
      <c r="AZD140" s="894"/>
      <c r="AZE140" s="894"/>
      <c r="AZF140" s="894"/>
      <c r="AZG140" s="894"/>
      <c r="AZH140" s="894"/>
      <c r="AZI140" s="894"/>
      <c r="AZJ140" s="894"/>
      <c r="AZK140" s="894"/>
      <c r="AZL140" s="894"/>
      <c r="AZM140" s="894"/>
      <c r="AZN140" s="894"/>
      <c r="AZO140" s="894"/>
      <c r="AZP140" s="894"/>
      <c r="AZQ140" s="894"/>
      <c r="AZR140" s="894"/>
      <c r="AZS140" s="894"/>
      <c r="AZT140" s="894"/>
      <c r="AZU140" s="894"/>
      <c r="AZV140" s="894"/>
      <c r="AZW140" s="894"/>
      <c r="AZX140" s="894"/>
      <c r="AZY140" s="894"/>
      <c r="AZZ140" s="894"/>
      <c r="BAA140" s="894"/>
      <c r="BAB140" s="894"/>
      <c r="BAC140" s="894"/>
      <c r="BAD140" s="894"/>
      <c r="BAE140" s="894"/>
      <c r="BAF140" s="894"/>
      <c r="BAG140" s="894"/>
      <c r="BAH140" s="894"/>
      <c r="BAI140" s="894"/>
      <c r="BAJ140" s="894"/>
      <c r="BAK140" s="894"/>
      <c r="BAL140" s="894"/>
      <c r="BAM140" s="894"/>
      <c r="BAN140" s="894"/>
      <c r="BAO140" s="894"/>
      <c r="BAP140" s="894"/>
      <c r="BAQ140" s="894"/>
      <c r="BAR140" s="894"/>
      <c r="BAS140" s="894"/>
      <c r="BAT140" s="894"/>
      <c r="BAU140" s="894"/>
      <c r="BAV140" s="894"/>
      <c r="BAW140" s="894"/>
      <c r="BAX140" s="894"/>
      <c r="BAY140" s="894"/>
      <c r="BAZ140" s="894"/>
      <c r="BBA140" s="894"/>
      <c r="BBB140" s="894"/>
      <c r="BBC140" s="894"/>
      <c r="BBD140" s="894"/>
      <c r="BBE140" s="894"/>
      <c r="BBF140" s="894"/>
      <c r="BBG140" s="894"/>
      <c r="BBH140" s="894"/>
      <c r="BBI140" s="894"/>
      <c r="BBJ140" s="894"/>
      <c r="BBK140" s="894"/>
      <c r="BBL140" s="894"/>
      <c r="BBM140" s="894"/>
      <c r="BBN140" s="894"/>
      <c r="BBO140" s="894"/>
      <c r="BBP140" s="894"/>
      <c r="BBQ140" s="894"/>
      <c r="BBR140" s="894"/>
      <c r="BBS140" s="894"/>
      <c r="BBT140" s="894"/>
      <c r="BBU140" s="894"/>
      <c r="BBV140" s="894"/>
      <c r="BBW140" s="894"/>
      <c r="BBX140" s="894"/>
      <c r="BBY140" s="894"/>
      <c r="BBZ140" s="894"/>
      <c r="BCA140" s="894"/>
      <c r="BCB140" s="894"/>
      <c r="BCC140" s="894"/>
      <c r="BCD140" s="894"/>
      <c r="BCE140" s="894"/>
      <c r="BCF140" s="894"/>
      <c r="BCG140" s="894"/>
      <c r="BCH140" s="894"/>
      <c r="BCI140" s="894"/>
      <c r="BCJ140" s="894"/>
      <c r="BCK140" s="894"/>
      <c r="BCL140" s="894"/>
      <c r="BCM140" s="894"/>
      <c r="BCN140" s="894"/>
      <c r="BCO140" s="894"/>
      <c r="BCP140" s="894"/>
      <c r="BCQ140" s="894"/>
      <c r="BCR140" s="894"/>
      <c r="BCS140" s="894"/>
      <c r="BCT140" s="894"/>
      <c r="BCU140" s="894"/>
      <c r="BCV140" s="894"/>
      <c r="BCW140" s="894"/>
      <c r="BCX140" s="894"/>
      <c r="BCY140" s="894"/>
      <c r="BCZ140" s="894"/>
      <c r="BDA140" s="894"/>
      <c r="BDB140" s="894"/>
      <c r="BDC140" s="894"/>
      <c r="BDD140" s="894"/>
      <c r="BDE140" s="894"/>
      <c r="BDF140" s="894"/>
      <c r="BDG140" s="894"/>
      <c r="BDH140" s="894"/>
      <c r="BDI140" s="894"/>
      <c r="BDJ140" s="894"/>
      <c r="BDK140" s="894"/>
      <c r="BDL140" s="894"/>
      <c r="BDM140" s="894"/>
      <c r="BDN140" s="894"/>
      <c r="BDO140" s="894"/>
      <c r="BDP140" s="894"/>
      <c r="BDQ140" s="894"/>
      <c r="BDR140" s="894"/>
      <c r="BDS140" s="894"/>
      <c r="BDT140" s="894"/>
      <c r="BDU140" s="894"/>
      <c r="BDV140" s="894"/>
      <c r="BDW140" s="894"/>
      <c r="BDX140" s="894"/>
      <c r="BDY140" s="894"/>
      <c r="BDZ140" s="894"/>
      <c r="BEA140" s="894"/>
      <c r="BEB140" s="894"/>
      <c r="BEC140" s="894"/>
      <c r="BED140" s="894"/>
      <c r="BEE140" s="894"/>
      <c r="BEF140" s="894"/>
      <c r="BEG140" s="894"/>
      <c r="BEH140" s="894"/>
      <c r="BEI140" s="894"/>
      <c r="BEJ140" s="894"/>
      <c r="BEK140" s="894"/>
      <c r="BEL140" s="894"/>
      <c r="BEM140" s="894"/>
      <c r="BEN140" s="894"/>
      <c r="BEO140" s="894"/>
      <c r="BEP140" s="894"/>
      <c r="BEQ140" s="894"/>
      <c r="BER140" s="894"/>
      <c r="BES140" s="894"/>
      <c r="BET140" s="894"/>
      <c r="BEU140" s="894"/>
      <c r="BEV140" s="894"/>
      <c r="BEW140" s="894"/>
      <c r="BEX140" s="894"/>
      <c r="BEY140" s="894"/>
      <c r="BEZ140" s="894"/>
      <c r="BFA140" s="894"/>
      <c r="BFB140" s="894"/>
      <c r="BFC140" s="894"/>
      <c r="BFD140" s="894"/>
      <c r="BFE140" s="894"/>
      <c r="BFF140" s="894"/>
      <c r="BFG140" s="894"/>
      <c r="BFH140" s="894"/>
      <c r="BFI140" s="894"/>
      <c r="BFJ140" s="894"/>
      <c r="BFK140" s="894"/>
      <c r="BFL140" s="894"/>
      <c r="BFM140" s="894"/>
      <c r="BFN140" s="894"/>
      <c r="BFO140" s="894"/>
      <c r="BFP140" s="894"/>
      <c r="BFQ140" s="894"/>
      <c r="BFR140" s="894"/>
      <c r="BFS140" s="894"/>
      <c r="BFT140" s="894"/>
      <c r="BFU140" s="894"/>
      <c r="BFV140" s="894"/>
      <c r="BFW140" s="894"/>
      <c r="BFX140" s="894"/>
      <c r="BFY140" s="894"/>
      <c r="BFZ140" s="894"/>
      <c r="BGA140" s="894"/>
      <c r="BGB140" s="894"/>
      <c r="BGC140" s="894"/>
      <c r="BGD140" s="894"/>
      <c r="BGE140" s="894"/>
      <c r="BGF140" s="894"/>
      <c r="BGG140" s="894"/>
      <c r="BGH140" s="894"/>
      <c r="BGI140" s="894"/>
      <c r="BGJ140" s="894"/>
      <c r="BGK140" s="894"/>
      <c r="BGL140" s="894"/>
      <c r="BGM140" s="894"/>
      <c r="BGN140" s="894"/>
      <c r="BGO140" s="894"/>
      <c r="BGP140" s="894"/>
      <c r="BGQ140" s="894"/>
      <c r="BGR140" s="894"/>
      <c r="BGS140" s="894"/>
      <c r="BGT140" s="894"/>
      <c r="BGU140" s="894"/>
      <c r="BGV140" s="894"/>
      <c r="BGW140" s="894"/>
      <c r="BGX140" s="894"/>
      <c r="BGY140" s="894"/>
      <c r="BGZ140" s="894"/>
      <c r="BHA140" s="894"/>
      <c r="BHB140" s="894"/>
      <c r="BHC140" s="894"/>
      <c r="BHD140" s="894"/>
      <c r="BHE140" s="894"/>
      <c r="BHF140" s="894"/>
      <c r="BHG140" s="894"/>
      <c r="BHH140" s="894"/>
      <c r="BHI140" s="894"/>
      <c r="BHJ140" s="894"/>
      <c r="BHK140" s="894"/>
      <c r="BHL140" s="894"/>
      <c r="BHM140" s="894"/>
      <c r="BHN140" s="894"/>
      <c r="BHO140" s="894"/>
      <c r="BHP140" s="894"/>
      <c r="BHQ140" s="894"/>
      <c r="BHR140" s="894"/>
      <c r="BHS140" s="894"/>
      <c r="BHT140" s="894"/>
      <c r="BHU140" s="894"/>
      <c r="BHV140" s="894"/>
      <c r="BHW140" s="894"/>
      <c r="BHX140" s="894"/>
      <c r="BHY140" s="894"/>
      <c r="BHZ140" s="894"/>
      <c r="BIA140" s="894"/>
      <c r="BIB140" s="894"/>
      <c r="BIC140" s="894"/>
      <c r="BID140" s="894"/>
      <c r="BIE140" s="894"/>
      <c r="BIF140" s="894"/>
      <c r="BIG140" s="894"/>
      <c r="BIH140" s="894"/>
      <c r="BII140" s="894"/>
      <c r="BIJ140" s="894"/>
      <c r="BIK140" s="894"/>
      <c r="BIL140" s="894"/>
      <c r="BIM140" s="894"/>
      <c r="BIN140" s="894"/>
      <c r="BIO140" s="894"/>
      <c r="BIP140" s="894"/>
      <c r="BIQ140" s="894"/>
      <c r="BIR140" s="894"/>
      <c r="BIS140" s="894"/>
      <c r="BIT140" s="894"/>
      <c r="BIU140" s="894"/>
      <c r="BIV140" s="894"/>
      <c r="BIW140" s="894"/>
      <c r="BIX140" s="894"/>
      <c r="BIY140" s="894"/>
      <c r="BIZ140" s="894"/>
      <c r="BJA140" s="894"/>
      <c r="BJB140" s="894"/>
      <c r="BJC140" s="894"/>
      <c r="BJD140" s="894"/>
      <c r="BJE140" s="894"/>
      <c r="BJF140" s="894"/>
      <c r="BJG140" s="894"/>
      <c r="BJH140" s="894"/>
      <c r="BJI140" s="894"/>
      <c r="BJJ140" s="894"/>
      <c r="BJK140" s="894"/>
      <c r="BJL140" s="894"/>
      <c r="BJM140" s="894"/>
      <c r="BJN140" s="894"/>
      <c r="BJO140" s="894"/>
      <c r="BJP140" s="894"/>
      <c r="BJQ140" s="894"/>
      <c r="BJR140" s="894"/>
      <c r="BJS140" s="894"/>
      <c r="BJT140" s="894"/>
      <c r="BJU140" s="894"/>
      <c r="BJV140" s="894"/>
      <c r="BJW140" s="894"/>
      <c r="BJX140" s="894"/>
      <c r="BJY140" s="894"/>
      <c r="BJZ140" s="894"/>
      <c r="BKA140" s="894"/>
      <c r="BKB140" s="894"/>
      <c r="BKC140" s="894"/>
      <c r="BKD140" s="894"/>
      <c r="BKE140" s="894"/>
      <c r="BKF140" s="894"/>
      <c r="BKG140" s="894"/>
      <c r="BKH140" s="894"/>
      <c r="BKI140" s="894"/>
      <c r="BKJ140" s="894"/>
      <c r="BKK140" s="894"/>
      <c r="BKL140" s="894"/>
      <c r="BKM140" s="894"/>
      <c r="BKN140" s="894"/>
      <c r="BKO140" s="894"/>
      <c r="BKP140" s="894"/>
      <c r="BKQ140" s="894"/>
      <c r="BKR140" s="894"/>
      <c r="BKS140" s="894"/>
      <c r="BKT140" s="894"/>
      <c r="BKU140" s="894"/>
      <c r="BKV140" s="894"/>
      <c r="BKW140" s="894"/>
      <c r="BKX140" s="894"/>
      <c r="BKY140" s="894"/>
      <c r="BKZ140" s="894"/>
      <c r="BLA140" s="894"/>
      <c r="BLB140" s="894"/>
      <c r="BLC140" s="894"/>
      <c r="BLD140" s="894"/>
      <c r="BLE140" s="894"/>
      <c r="BLF140" s="894"/>
      <c r="BLG140" s="894"/>
      <c r="BLH140" s="894"/>
      <c r="BLI140" s="894"/>
      <c r="BLJ140" s="894"/>
      <c r="BLK140" s="894"/>
      <c r="BLL140" s="894"/>
      <c r="BLM140" s="894"/>
      <c r="BLN140" s="894"/>
      <c r="BLO140" s="894"/>
      <c r="BLP140" s="894"/>
      <c r="BLQ140" s="894"/>
      <c r="BLR140" s="894"/>
      <c r="BLS140" s="894"/>
      <c r="BLT140" s="894"/>
      <c r="BLU140" s="894"/>
      <c r="BLV140" s="894"/>
      <c r="BLW140" s="894"/>
      <c r="BLX140" s="894"/>
      <c r="BLY140" s="894"/>
      <c r="BLZ140" s="894"/>
      <c r="BMA140" s="894"/>
      <c r="BMB140" s="894"/>
      <c r="BMC140" s="894"/>
      <c r="BMD140" s="894"/>
      <c r="BME140" s="894"/>
      <c r="BMF140" s="894"/>
      <c r="BMG140" s="894"/>
      <c r="BMH140" s="894"/>
      <c r="BMI140" s="894"/>
      <c r="BMJ140" s="894"/>
      <c r="BMK140" s="894"/>
      <c r="BML140" s="894"/>
      <c r="BMM140" s="894"/>
      <c r="BMN140" s="894"/>
      <c r="BMO140" s="894"/>
      <c r="BMP140" s="894"/>
      <c r="BMQ140" s="894"/>
      <c r="BMR140" s="894"/>
      <c r="BMS140" s="894"/>
      <c r="BMT140" s="894"/>
      <c r="BMU140" s="894"/>
      <c r="BMV140" s="894"/>
      <c r="BMW140" s="894"/>
      <c r="BMX140" s="894"/>
      <c r="BMY140" s="894"/>
      <c r="BMZ140" s="894"/>
      <c r="BNA140" s="894"/>
      <c r="BNB140" s="894"/>
      <c r="BNC140" s="894"/>
      <c r="BND140" s="894"/>
      <c r="BNE140" s="894"/>
      <c r="BNF140" s="894"/>
      <c r="BNG140" s="894"/>
      <c r="BNH140" s="894"/>
      <c r="BNI140" s="894"/>
      <c r="BNJ140" s="894"/>
      <c r="BNK140" s="894"/>
      <c r="BNL140" s="894"/>
      <c r="BNM140" s="894"/>
      <c r="BNN140" s="894"/>
      <c r="BNO140" s="894"/>
      <c r="BNP140" s="894"/>
      <c r="BNQ140" s="894"/>
      <c r="BNR140" s="894"/>
      <c r="BNS140" s="894"/>
      <c r="BNT140" s="894"/>
      <c r="BNU140" s="894"/>
      <c r="BNV140" s="894"/>
      <c r="BNW140" s="894"/>
      <c r="BNX140" s="894"/>
      <c r="BNY140" s="894"/>
      <c r="BNZ140" s="894"/>
      <c r="BOA140" s="894"/>
      <c r="BOB140" s="894"/>
      <c r="BOC140" s="894"/>
      <c r="BOD140" s="894"/>
      <c r="BOE140" s="894"/>
      <c r="BOF140" s="894"/>
      <c r="BOG140" s="894"/>
      <c r="BOH140" s="894"/>
      <c r="BOI140" s="894"/>
      <c r="BOJ140" s="894"/>
      <c r="BOK140" s="894"/>
      <c r="BOL140" s="894"/>
      <c r="BOM140" s="894"/>
      <c r="BON140" s="894"/>
      <c r="BOO140" s="894"/>
      <c r="BOP140" s="894"/>
      <c r="BOQ140" s="894"/>
      <c r="BOR140" s="894"/>
      <c r="BOS140" s="894"/>
      <c r="BOT140" s="894"/>
      <c r="BOU140" s="894"/>
      <c r="BOV140" s="894"/>
      <c r="BOW140" s="894"/>
      <c r="BOX140" s="894"/>
      <c r="BOY140" s="894"/>
      <c r="BOZ140" s="894"/>
      <c r="BPA140" s="894"/>
      <c r="BPB140" s="894"/>
      <c r="BPC140" s="894"/>
      <c r="BPD140" s="894"/>
      <c r="BPE140" s="894"/>
      <c r="BPF140" s="894"/>
      <c r="BPG140" s="894"/>
      <c r="BPH140" s="894"/>
      <c r="BPI140" s="894"/>
      <c r="BPJ140" s="894"/>
      <c r="BPK140" s="894"/>
      <c r="BPL140" s="894"/>
      <c r="BPM140" s="894"/>
      <c r="BPN140" s="894"/>
      <c r="BPO140" s="894"/>
      <c r="BPP140" s="894"/>
      <c r="BPQ140" s="894"/>
      <c r="BPR140" s="894"/>
      <c r="BPS140" s="894"/>
      <c r="BPT140" s="894"/>
      <c r="BPU140" s="894"/>
      <c r="BPV140" s="894"/>
      <c r="BPW140" s="894"/>
      <c r="BPX140" s="894"/>
      <c r="BPY140" s="894"/>
      <c r="BPZ140" s="894"/>
      <c r="BQA140" s="894"/>
      <c r="BQB140" s="894"/>
      <c r="BQC140" s="894"/>
      <c r="BQD140" s="894"/>
      <c r="BQE140" s="894"/>
      <c r="BQF140" s="894"/>
      <c r="BQG140" s="894"/>
      <c r="BQH140" s="894"/>
      <c r="BQI140" s="894"/>
      <c r="BQJ140" s="894"/>
      <c r="BQK140" s="894"/>
      <c r="BQL140" s="894"/>
      <c r="BQM140" s="894"/>
      <c r="BQN140" s="894"/>
      <c r="BQO140" s="894"/>
      <c r="BQP140" s="894"/>
      <c r="BQQ140" s="894"/>
      <c r="BQR140" s="894"/>
      <c r="BQS140" s="894"/>
      <c r="BQT140" s="894"/>
      <c r="BQU140" s="894"/>
      <c r="BQV140" s="894"/>
      <c r="BQW140" s="894"/>
      <c r="BQX140" s="894"/>
      <c r="BQY140" s="894"/>
      <c r="BQZ140" s="894"/>
      <c r="BRA140" s="894"/>
      <c r="BRB140" s="894"/>
      <c r="BRC140" s="894"/>
      <c r="BRD140" s="894"/>
      <c r="BRE140" s="894"/>
      <c r="BRF140" s="894"/>
      <c r="BRG140" s="894"/>
      <c r="BRH140" s="894"/>
      <c r="BRI140" s="894"/>
      <c r="BRJ140" s="894"/>
      <c r="BRK140" s="894"/>
      <c r="BRL140" s="894"/>
      <c r="BRM140" s="894"/>
      <c r="BRN140" s="894"/>
      <c r="BRO140" s="894"/>
      <c r="BRP140" s="894"/>
      <c r="BRQ140" s="894"/>
      <c r="BRR140" s="894"/>
      <c r="BRS140" s="894"/>
      <c r="BRT140" s="894"/>
      <c r="BRU140" s="894"/>
      <c r="BRV140" s="894"/>
      <c r="BRW140" s="894"/>
      <c r="BRX140" s="894"/>
      <c r="BRY140" s="894"/>
      <c r="BRZ140" s="894"/>
      <c r="BSA140" s="894"/>
      <c r="BSB140" s="894"/>
      <c r="BSC140" s="894"/>
      <c r="BSD140" s="894"/>
      <c r="BSE140" s="894"/>
      <c r="BSF140" s="894"/>
      <c r="BSG140" s="894"/>
      <c r="BSH140" s="894"/>
      <c r="BSI140" s="894"/>
      <c r="BSJ140" s="894"/>
      <c r="BSK140" s="894"/>
      <c r="BSL140" s="894"/>
      <c r="BSM140" s="894"/>
      <c r="BSN140" s="894"/>
      <c r="BSO140" s="894"/>
      <c r="BSP140" s="894"/>
      <c r="BSQ140" s="894"/>
      <c r="BSR140" s="894"/>
      <c r="BSS140" s="894"/>
      <c r="BST140" s="894"/>
      <c r="BSU140" s="894"/>
      <c r="BSV140" s="894"/>
      <c r="BSW140" s="894"/>
      <c r="BSX140" s="894"/>
      <c r="BSY140" s="894"/>
      <c r="BSZ140" s="894"/>
      <c r="BTA140" s="894"/>
      <c r="BTB140" s="894"/>
      <c r="BTC140" s="894"/>
      <c r="BTD140" s="894"/>
      <c r="BTE140" s="894"/>
      <c r="BTF140" s="894"/>
      <c r="BTG140" s="894"/>
      <c r="BTH140" s="894"/>
      <c r="BTI140" s="894"/>
      <c r="BTJ140" s="894"/>
      <c r="BTK140" s="894"/>
      <c r="BTL140" s="894"/>
      <c r="BTM140" s="894"/>
      <c r="BTN140" s="894"/>
      <c r="BTO140" s="894"/>
      <c r="BTP140" s="894"/>
      <c r="BTQ140" s="894"/>
      <c r="BTR140" s="894"/>
      <c r="BTS140" s="894"/>
      <c r="BTT140" s="894"/>
      <c r="BTU140" s="894"/>
      <c r="BTV140" s="894"/>
      <c r="BTW140" s="894"/>
      <c r="BTX140" s="894"/>
      <c r="BTY140" s="894"/>
      <c r="BTZ140" s="894"/>
      <c r="BUA140" s="894"/>
      <c r="BUB140" s="894"/>
      <c r="BUC140" s="894"/>
      <c r="BUD140" s="894"/>
      <c r="BUE140" s="894"/>
      <c r="BUF140" s="894"/>
      <c r="BUG140" s="894"/>
      <c r="BUH140" s="894"/>
      <c r="BUI140" s="894"/>
      <c r="BUJ140" s="894"/>
      <c r="BUK140" s="894"/>
      <c r="BUL140" s="894"/>
      <c r="BUM140" s="894"/>
      <c r="BUN140" s="894"/>
      <c r="BUO140" s="894"/>
      <c r="BUP140" s="894"/>
      <c r="BUQ140" s="894"/>
      <c r="BUR140" s="894"/>
      <c r="BUS140" s="894"/>
      <c r="BUT140" s="894"/>
      <c r="BUU140" s="894"/>
      <c r="BUV140" s="894"/>
      <c r="BUW140" s="894"/>
      <c r="BUX140" s="894"/>
      <c r="BUY140" s="894"/>
      <c r="BUZ140" s="894"/>
      <c r="BVA140" s="894"/>
      <c r="BVB140" s="894"/>
      <c r="BVC140" s="894"/>
      <c r="BVD140" s="894"/>
      <c r="BVE140" s="894"/>
      <c r="BVF140" s="894"/>
      <c r="BVG140" s="894"/>
      <c r="BVH140" s="894"/>
      <c r="BVI140" s="894"/>
      <c r="BVJ140" s="894"/>
      <c r="BVK140" s="894"/>
      <c r="BVL140" s="894"/>
      <c r="BVM140" s="894"/>
      <c r="BVN140" s="894"/>
      <c r="BVO140" s="894"/>
      <c r="BVP140" s="894"/>
      <c r="BVQ140" s="894"/>
      <c r="BVR140" s="894"/>
      <c r="BVS140" s="894"/>
      <c r="BVT140" s="894"/>
      <c r="BVU140" s="894"/>
      <c r="BVV140" s="894"/>
      <c r="BVW140" s="894"/>
      <c r="BVX140" s="894"/>
      <c r="BVY140" s="894"/>
      <c r="BVZ140" s="894"/>
      <c r="BWA140" s="894"/>
      <c r="BWB140" s="894"/>
      <c r="BWC140" s="894"/>
      <c r="BWD140" s="894"/>
      <c r="BWE140" s="894"/>
      <c r="BWF140" s="894"/>
      <c r="BWG140" s="894"/>
      <c r="BWH140" s="894"/>
      <c r="BWI140" s="894"/>
      <c r="BWJ140" s="894"/>
      <c r="BWK140" s="894"/>
      <c r="BWL140" s="894"/>
      <c r="BWM140" s="894"/>
      <c r="BWN140" s="894"/>
      <c r="BWO140" s="894"/>
      <c r="BWP140" s="894"/>
      <c r="BWQ140" s="894"/>
      <c r="BWR140" s="894"/>
      <c r="BWS140" s="894"/>
      <c r="BWT140" s="894"/>
      <c r="BWU140" s="894"/>
      <c r="BWV140" s="894"/>
      <c r="BWW140" s="894"/>
      <c r="BWX140" s="894"/>
      <c r="BWY140" s="894"/>
      <c r="BWZ140" s="894"/>
      <c r="BXA140" s="894"/>
      <c r="BXB140" s="894"/>
      <c r="BXC140" s="894"/>
      <c r="BXD140" s="894"/>
      <c r="BXE140" s="894"/>
      <c r="BXF140" s="894"/>
      <c r="BXG140" s="894"/>
      <c r="BXH140" s="894"/>
      <c r="BXI140" s="894"/>
      <c r="BXJ140" s="894"/>
      <c r="BXK140" s="894"/>
      <c r="BXL140" s="894"/>
      <c r="BXM140" s="894"/>
      <c r="BXN140" s="894"/>
      <c r="BXO140" s="894"/>
      <c r="BXP140" s="894"/>
      <c r="BXQ140" s="894"/>
      <c r="BXR140" s="894"/>
      <c r="BXS140" s="894"/>
      <c r="BXT140" s="894"/>
      <c r="BXU140" s="894"/>
      <c r="BXV140" s="894"/>
      <c r="BXW140" s="894"/>
      <c r="BXX140" s="894"/>
      <c r="BXY140" s="894"/>
      <c r="BXZ140" s="894"/>
      <c r="BYA140" s="894"/>
      <c r="BYB140" s="894"/>
      <c r="BYC140" s="894"/>
      <c r="BYD140" s="894"/>
      <c r="BYE140" s="894"/>
      <c r="BYF140" s="894"/>
      <c r="BYG140" s="894"/>
      <c r="BYH140" s="894"/>
      <c r="BYI140" s="894"/>
      <c r="BYJ140" s="894"/>
      <c r="BYK140" s="894"/>
      <c r="BYL140" s="894"/>
      <c r="BYM140" s="894"/>
      <c r="BYN140" s="894"/>
      <c r="BYO140" s="894"/>
      <c r="BYP140" s="894"/>
      <c r="BYQ140" s="894"/>
      <c r="BYR140" s="894"/>
      <c r="BYS140" s="894"/>
      <c r="BYT140" s="894"/>
      <c r="BYU140" s="894"/>
      <c r="BYV140" s="894"/>
      <c r="BYW140" s="894"/>
      <c r="BYX140" s="894"/>
      <c r="BYY140" s="894"/>
      <c r="BYZ140" s="894"/>
      <c r="BZA140" s="894"/>
      <c r="BZB140" s="894"/>
      <c r="BZC140" s="894"/>
      <c r="BZD140" s="894"/>
      <c r="BZE140" s="894"/>
      <c r="BZF140" s="894"/>
      <c r="BZG140" s="894"/>
      <c r="BZH140" s="894"/>
      <c r="BZI140" s="894"/>
      <c r="BZJ140" s="894"/>
      <c r="BZK140" s="894"/>
      <c r="BZL140" s="894"/>
      <c r="BZM140" s="894"/>
      <c r="BZN140" s="894"/>
      <c r="BZO140" s="894"/>
      <c r="BZP140" s="894"/>
      <c r="BZQ140" s="894"/>
      <c r="BZR140" s="894"/>
      <c r="BZS140" s="894"/>
      <c r="BZT140" s="894"/>
      <c r="BZU140" s="894"/>
      <c r="BZV140" s="894"/>
      <c r="BZW140" s="894"/>
      <c r="BZX140" s="894"/>
      <c r="BZY140" s="894"/>
      <c r="BZZ140" s="894"/>
      <c r="CAA140" s="894"/>
      <c r="CAB140" s="894"/>
      <c r="CAC140" s="894"/>
      <c r="CAD140" s="894"/>
      <c r="CAE140" s="894"/>
      <c r="CAF140" s="894"/>
      <c r="CAG140" s="894"/>
      <c r="CAH140" s="894"/>
      <c r="CAI140" s="894"/>
      <c r="CAJ140" s="894"/>
      <c r="CAK140" s="894"/>
      <c r="CAL140" s="894"/>
      <c r="CAM140" s="894"/>
      <c r="CAN140" s="894"/>
      <c r="CAO140" s="894"/>
      <c r="CAP140" s="894"/>
      <c r="CAQ140" s="894"/>
      <c r="CAR140" s="894"/>
      <c r="CAS140" s="894"/>
      <c r="CAT140" s="894"/>
      <c r="CAU140" s="894"/>
      <c r="CAV140" s="894"/>
      <c r="CAW140" s="894"/>
      <c r="CAX140" s="894"/>
      <c r="CAY140" s="894"/>
      <c r="CAZ140" s="894"/>
      <c r="CBA140" s="894"/>
      <c r="CBB140" s="894"/>
      <c r="CBC140" s="894"/>
      <c r="CBD140" s="894"/>
      <c r="CBE140" s="894"/>
      <c r="CBF140" s="894"/>
      <c r="CBG140" s="894"/>
      <c r="CBH140" s="894"/>
      <c r="CBI140" s="894"/>
      <c r="CBJ140" s="894"/>
      <c r="CBK140" s="894"/>
      <c r="CBL140" s="894"/>
      <c r="CBM140" s="894"/>
      <c r="CBN140" s="894"/>
      <c r="CBO140" s="894"/>
      <c r="CBP140" s="894"/>
      <c r="CBQ140" s="894"/>
      <c r="CBR140" s="894"/>
      <c r="CBS140" s="894"/>
      <c r="CBT140" s="894"/>
      <c r="CBU140" s="894"/>
      <c r="CBV140" s="894"/>
      <c r="CBW140" s="894"/>
      <c r="CBX140" s="894"/>
      <c r="CBY140" s="894"/>
      <c r="CBZ140" s="894"/>
      <c r="CCA140" s="894"/>
      <c r="CCB140" s="894"/>
      <c r="CCC140" s="894"/>
      <c r="CCD140" s="894"/>
      <c r="CCE140" s="894"/>
      <c r="CCF140" s="894"/>
      <c r="CCG140" s="894"/>
      <c r="CCH140" s="894"/>
      <c r="CCI140" s="894"/>
      <c r="CCJ140" s="894"/>
      <c r="CCK140" s="894"/>
      <c r="CCL140" s="894"/>
      <c r="CCM140" s="894"/>
      <c r="CCN140" s="894"/>
      <c r="CCO140" s="894"/>
      <c r="CCP140" s="894"/>
      <c r="CCQ140" s="894"/>
      <c r="CCR140" s="894"/>
      <c r="CCS140" s="894"/>
      <c r="CCT140" s="894"/>
      <c r="CCU140" s="894"/>
      <c r="CCV140" s="894"/>
      <c r="CCW140" s="894"/>
      <c r="CCX140" s="894"/>
      <c r="CCY140" s="894"/>
      <c r="CCZ140" s="894"/>
      <c r="CDA140" s="894"/>
      <c r="CDB140" s="894"/>
      <c r="CDC140" s="894"/>
      <c r="CDD140" s="894"/>
      <c r="CDE140" s="894"/>
      <c r="CDF140" s="894"/>
      <c r="CDG140" s="894"/>
      <c r="CDH140" s="894"/>
      <c r="CDI140" s="894"/>
      <c r="CDJ140" s="894"/>
      <c r="CDK140" s="894"/>
      <c r="CDL140" s="894"/>
      <c r="CDM140" s="894"/>
      <c r="CDN140" s="894"/>
      <c r="CDO140" s="894"/>
      <c r="CDP140" s="894"/>
      <c r="CDQ140" s="894"/>
      <c r="CDR140" s="894"/>
      <c r="CDS140" s="894"/>
      <c r="CDT140" s="894"/>
      <c r="CDU140" s="894"/>
      <c r="CDV140" s="894"/>
      <c r="CDW140" s="894"/>
      <c r="CDX140" s="894"/>
      <c r="CDY140" s="894"/>
      <c r="CDZ140" s="894"/>
      <c r="CEA140" s="894"/>
      <c r="CEB140" s="894"/>
      <c r="CEC140" s="894"/>
      <c r="CED140" s="894"/>
      <c r="CEE140" s="894"/>
      <c r="CEF140" s="894"/>
      <c r="CEG140" s="894"/>
      <c r="CEH140" s="894"/>
      <c r="CEI140" s="894"/>
      <c r="CEJ140" s="894"/>
      <c r="CEK140" s="894"/>
      <c r="CEL140" s="894"/>
      <c r="CEM140" s="894"/>
      <c r="CEN140" s="894"/>
      <c r="CEO140" s="894"/>
      <c r="CEP140" s="894"/>
      <c r="CEQ140" s="894"/>
      <c r="CER140" s="894"/>
      <c r="CES140" s="894"/>
      <c r="CET140" s="894"/>
      <c r="CEU140" s="894"/>
      <c r="CEV140" s="894"/>
      <c r="CEW140" s="894"/>
      <c r="CEX140" s="894"/>
      <c r="CEY140" s="894"/>
      <c r="CEZ140" s="894"/>
      <c r="CFA140" s="894"/>
      <c r="CFB140" s="894"/>
      <c r="CFC140" s="894"/>
      <c r="CFD140" s="894"/>
      <c r="CFE140" s="894"/>
      <c r="CFF140" s="894"/>
      <c r="CFG140" s="894"/>
      <c r="CFH140" s="894"/>
      <c r="CFI140" s="894"/>
      <c r="CFJ140" s="894"/>
      <c r="CFK140" s="894"/>
      <c r="CFL140" s="894"/>
      <c r="CFM140" s="894"/>
      <c r="CFN140" s="894"/>
      <c r="CFO140" s="894"/>
      <c r="CFP140" s="894"/>
      <c r="CFQ140" s="894"/>
      <c r="CFR140" s="894"/>
      <c r="CFS140" s="894"/>
      <c r="CFT140" s="894"/>
      <c r="CFU140" s="894"/>
      <c r="CFV140" s="894"/>
      <c r="CFW140" s="894"/>
      <c r="CFX140" s="894"/>
      <c r="CFY140" s="894"/>
      <c r="CFZ140" s="894"/>
      <c r="CGA140" s="894"/>
      <c r="CGB140" s="894"/>
      <c r="CGC140" s="894"/>
      <c r="CGD140" s="894"/>
      <c r="CGE140" s="894"/>
      <c r="CGF140" s="894"/>
      <c r="CGG140" s="894"/>
      <c r="CGH140" s="894"/>
      <c r="CGI140" s="894"/>
      <c r="CGJ140" s="894"/>
      <c r="CGK140" s="894"/>
      <c r="CGL140" s="894"/>
      <c r="CGM140" s="894"/>
      <c r="CGN140" s="894"/>
      <c r="CGO140" s="894"/>
      <c r="CGP140" s="894"/>
      <c r="CGQ140" s="894"/>
      <c r="CGR140" s="894"/>
      <c r="CGS140" s="894"/>
      <c r="CGT140" s="894"/>
      <c r="CGU140" s="894"/>
      <c r="CGV140" s="894"/>
      <c r="CGW140" s="894"/>
      <c r="CGX140" s="894"/>
      <c r="CGY140" s="894"/>
      <c r="CGZ140" s="894"/>
      <c r="CHA140" s="894"/>
      <c r="CHB140" s="894"/>
      <c r="CHC140" s="894"/>
      <c r="CHD140" s="894"/>
      <c r="CHE140" s="894"/>
      <c r="CHF140" s="894"/>
      <c r="CHG140" s="894"/>
      <c r="CHH140" s="894"/>
      <c r="CHI140" s="894"/>
      <c r="CHJ140" s="894"/>
      <c r="CHK140" s="894"/>
      <c r="CHL140" s="894"/>
      <c r="CHM140" s="894"/>
      <c r="CHN140" s="894"/>
      <c r="CHO140" s="894"/>
      <c r="CHP140" s="894"/>
      <c r="CHQ140" s="894"/>
      <c r="CHR140" s="894"/>
      <c r="CHS140" s="894"/>
      <c r="CHT140" s="894"/>
      <c r="CHU140" s="894"/>
      <c r="CHV140" s="894"/>
      <c r="CHW140" s="894"/>
      <c r="CHX140" s="894"/>
      <c r="CHY140" s="894"/>
      <c r="CHZ140" s="894"/>
      <c r="CIA140" s="894"/>
      <c r="CIB140" s="894"/>
      <c r="CIC140" s="894"/>
      <c r="CID140" s="894"/>
      <c r="CIE140" s="894"/>
      <c r="CIF140" s="894"/>
      <c r="CIG140" s="894"/>
      <c r="CIH140" s="894"/>
      <c r="CII140" s="894"/>
      <c r="CIJ140" s="894"/>
      <c r="CIK140" s="894"/>
      <c r="CIL140" s="894"/>
      <c r="CIM140" s="894"/>
      <c r="CIN140" s="894"/>
      <c r="CIO140" s="894"/>
      <c r="CIP140" s="894"/>
      <c r="CIQ140" s="894"/>
      <c r="CIR140" s="894"/>
      <c r="CIS140" s="894"/>
      <c r="CIT140" s="894"/>
      <c r="CIU140" s="894"/>
      <c r="CIV140" s="894"/>
      <c r="CIW140" s="894"/>
      <c r="CIX140" s="894"/>
      <c r="CIY140" s="894"/>
      <c r="CIZ140" s="894"/>
      <c r="CJA140" s="894"/>
      <c r="CJB140" s="894"/>
      <c r="CJC140" s="894"/>
      <c r="CJD140" s="894"/>
      <c r="CJE140" s="894"/>
      <c r="CJF140" s="894"/>
      <c r="CJG140" s="894"/>
      <c r="CJH140" s="894"/>
      <c r="CJI140" s="894"/>
      <c r="CJJ140" s="894"/>
      <c r="CJK140" s="894"/>
      <c r="CJL140" s="894"/>
      <c r="CJM140" s="894"/>
      <c r="CJN140" s="894"/>
      <c r="CJO140" s="894"/>
      <c r="CJP140" s="894"/>
      <c r="CJQ140" s="894"/>
      <c r="CJR140" s="894"/>
      <c r="CJS140" s="894"/>
      <c r="CJT140" s="894"/>
      <c r="CJU140" s="894"/>
      <c r="CJV140" s="894"/>
      <c r="CJW140" s="894"/>
      <c r="CJX140" s="894"/>
      <c r="CJY140" s="894"/>
      <c r="CJZ140" s="894"/>
      <c r="CKA140" s="894"/>
      <c r="CKB140" s="894"/>
      <c r="CKC140" s="894"/>
      <c r="CKD140" s="894"/>
      <c r="CKE140" s="894"/>
      <c r="CKF140" s="894"/>
      <c r="CKG140" s="894"/>
      <c r="CKH140" s="894"/>
      <c r="CKI140" s="894"/>
      <c r="CKJ140" s="894"/>
      <c r="CKK140" s="894"/>
      <c r="CKL140" s="894"/>
      <c r="CKM140" s="894"/>
      <c r="CKN140" s="894"/>
      <c r="CKO140" s="894"/>
      <c r="CKP140" s="894"/>
      <c r="CKQ140" s="894"/>
      <c r="CKR140" s="894"/>
      <c r="CKS140" s="894"/>
      <c r="CKT140" s="894"/>
      <c r="CKU140" s="894"/>
      <c r="CKV140" s="894"/>
      <c r="CKW140" s="894"/>
      <c r="CKX140" s="894"/>
      <c r="CKY140" s="894"/>
      <c r="CKZ140" s="894"/>
      <c r="CLA140" s="894"/>
      <c r="CLB140" s="894"/>
      <c r="CLC140" s="894"/>
      <c r="CLD140" s="894"/>
      <c r="CLE140" s="894"/>
      <c r="CLF140" s="894"/>
      <c r="CLG140" s="894"/>
      <c r="CLH140" s="894"/>
      <c r="CLI140" s="894"/>
      <c r="CLJ140" s="894"/>
      <c r="CLK140" s="894"/>
      <c r="CLL140" s="894"/>
      <c r="CLM140" s="894"/>
      <c r="CLN140" s="894"/>
      <c r="CLO140" s="894"/>
      <c r="CLP140" s="894"/>
      <c r="CLQ140" s="894"/>
      <c r="CLR140" s="894"/>
      <c r="CLS140" s="894"/>
      <c r="CLT140" s="894"/>
      <c r="CLU140" s="894"/>
      <c r="CLV140" s="894"/>
      <c r="CLW140" s="894"/>
      <c r="CLX140" s="894"/>
      <c r="CLY140" s="894"/>
      <c r="CLZ140" s="894"/>
      <c r="CMA140" s="894"/>
      <c r="CMB140" s="894"/>
      <c r="CMC140" s="894"/>
      <c r="CMD140" s="894"/>
      <c r="CME140" s="894"/>
      <c r="CMF140" s="894"/>
      <c r="CMG140" s="894"/>
      <c r="CMH140" s="894"/>
      <c r="CMI140" s="894"/>
      <c r="CMJ140" s="894"/>
      <c r="CMK140" s="894"/>
      <c r="CML140" s="894"/>
      <c r="CMM140" s="894"/>
      <c r="CMN140" s="894"/>
      <c r="CMO140" s="894"/>
      <c r="CMP140" s="894"/>
      <c r="CMQ140" s="894"/>
      <c r="CMR140" s="894"/>
      <c r="CMS140" s="894"/>
      <c r="CMT140" s="894"/>
      <c r="CMU140" s="894"/>
      <c r="CMV140" s="894"/>
      <c r="CMW140" s="894"/>
      <c r="CMX140" s="894"/>
      <c r="CMY140" s="894"/>
      <c r="CMZ140" s="894"/>
      <c r="CNA140" s="894"/>
      <c r="CNB140" s="894"/>
      <c r="CNC140" s="894"/>
      <c r="CND140" s="894"/>
      <c r="CNE140" s="894"/>
      <c r="CNF140" s="894"/>
      <c r="CNG140" s="894"/>
      <c r="CNH140" s="894"/>
      <c r="CNI140" s="894"/>
      <c r="CNJ140" s="894"/>
      <c r="CNK140" s="894"/>
      <c r="CNL140" s="894"/>
      <c r="CNM140" s="894"/>
      <c r="CNN140" s="894"/>
      <c r="CNO140" s="894"/>
      <c r="CNP140" s="894"/>
      <c r="CNQ140" s="894"/>
      <c r="CNR140" s="894"/>
      <c r="CNS140" s="894"/>
      <c r="CNT140" s="894"/>
      <c r="CNU140" s="894"/>
      <c r="CNV140" s="894"/>
      <c r="CNW140" s="894"/>
      <c r="CNX140" s="894"/>
      <c r="CNY140" s="894"/>
      <c r="CNZ140" s="894"/>
      <c r="COA140" s="894"/>
      <c r="COB140" s="894"/>
      <c r="COC140" s="894"/>
      <c r="COD140" s="894"/>
      <c r="COE140" s="894"/>
      <c r="COF140" s="894"/>
      <c r="COG140" s="894"/>
      <c r="COH140" s="894"/>
      <c r="COI140" s="894"/>
      <c r="COJ140" s="894"/>
      <c r="COK140" s="894"/>
      <c r="COL140" s="894"/>
      <c r="COM140" s="894"/>
      <c r="CON140" s="894"/>
      <c r="COO140" s="894"/>
      <c r="COP140" s="894"/>
      <c r="COQ140" s="894"/>
      <c r="COR140" s="894"/>
      <c r="COS140" s="894"/>
      <c r="COT140" s="894"/>
      <c r="COU140" s="894"/>
      <c r="COV140" s="894"/>
      <c r="COW140" s="894"/>
      <c r="COX140" s="894"/>
      <c r="COY140" s="894"/>
      <c r="COZ140" s="894"/>
      <c r="CPA140" s="894"/>
      <c r="CPB140" s="894"/>
      <c r="CPC140" s="894"/>
      <c r="CPD140" s="894"/>
      <c r="CPE140" s="894"/>
      <c r="CPF140" s="894"/>
      <c r="CPG140" s="894"/>
      <c r="CPH140" s="894"/>
      <c r="CPI140" s="894"/>
      <c r="CPJ140" s="894"/>
      <c r="CPK140" s="894"/>
      <c r="CPL140" s="894"/>
      <c r="CPM140" s="894"/>
      <c r="CPN140" s="894"/>
      <c r="CPO140" s="894"/>
      <c r="CPP140" s="894"/>
      <c r="CPQ140" s="894"/>
      <c r="CPR140" s="894"/>
      <c r="CPS140" s="894"/>
      <c r="CPT140" s="894"/>
      <c r="CPU140" s="894"/>
      <c r="CPV140" s="894"/>
      <c r="CPW140" s="894"/>
      <c r="CPX140" s="894"/>
      <c r="CPY140" s="894"/>
      <c r="CPZ140" s="894"/>
      <c r="CQA140" s="894"/>
      <c r="CQB140" s="894"/>
      <c r="CQC140" s="894"/>
      <c r="CQD140" s="894"/>
      <c r="CQE140" s="894"/>
      <c r="CQF140" s="894"/>
      <c r="CQG140" s="894"/>
      <c r="CQH140" s="894"/>
      <c r="CQI140" s="894"/>
      <c r="CQJ140" s="894"/>
      <c r="CQK140" s="894"/>
      <c r="CQL140" s="894"/>
      <c r="CQM140" s="894"/>
      <c r="CQN140" s="894"/>
      <c r="CQO140" s="894"/>
      <c r="CQP140" s="894"/>
      <c r="CQQ140" s="894"/>
      <c r="CQR140" s="894"/>
      <c r="CQS140" s="894"/>
      <c r="CQT140" s="894"/>
      <c r="CQU140" s="894"/>
      <c r="CQV140" s="894"/>
      <c r="CQW140" s="894"/>
      <c r="CQX140" s="894"/>
      <c r="CQY140" s="894"/>
      <c r="CQZ140" s="894"/>
      <c r="CRA140" s="894"/>
      <c r="CRB140" s="894"/>
      <c r="CRC140" s="894"/>
      <c r="CRD140" s="894"/>
      <c r="CRE140" s="894"/>
      <c r="CRF140" s="894"/>
      <c r="CRG140" s="894"/>
      <c r="CRH140" s="894"/>
      <c r="CRI140" s="894"/>
      <c r="CRJ140" s="894"/>
      <c r="CRK140" s="894"/>
      <c r="CRL140" s="894"/>
      <c r="CRM140" s="894"/>
      <c r="CRN140" s="894"/>
      <c r="CRO140" s="894"/>
      <c r="CRP140" s="894"/>
      <c r="CRQ140" s="894"/>
      <c r="CRR140" s="894"/>
      <c r="CRS140" s="894"/>
      <c r="CRT140" s="894"/>
      <c r="CRU140" s="894"/>
      <c r="CRV140" s="894"/>
      <c r="CRW140" s="894"/>
      <c r="CRX140" s="894"/>
      <c r="CRY140" s="894"/>
      <c r="CRZ140" s="894"/>
      <c r="CSA140" s="894"/>
      <c r="CSB140" s="894"/>
      <c r="CSC140" s="894"/>
      <c r="CSD140" s="894"/>
      <c r="CSE140" s="894"/>
      <c r="CSF140" s="894"/>
      <c r="CSG140" s="894"/>
      <c r="CSH140" s="894"/>
      <c r="CSI140" s="894"/>
      <c r="CSJ140" s="894"/>
      <c r="CSK140" s="894"/>
      <c r="CSL140" s="894"/>
      <c r="CSM140" s="894"/>
      <c r="CSN140" s="894"/>
      <c r="CSO140" s="894"/>
      <c r="CSP140" s="894"/>
      <c r="CSQ140" s="894"/>
      <c r="CSR140" s="894"/>
      <c r="CSS140" s="894"/>
      <c r="CST140" s="894"/>
      <c r="CSU140" s="894"/>
      <c r="CSV140" s="894"/>
      <c r="CSW140" s="894"/>
      <c r="CSX140" s="894"/>
      <c r="CSY140" s="894"/>
      <c r="CSZ140" s="894"/>
      <c r="CTA140" s="894"/>
      <c r="CTB140" s="894"/>
      <c r="CTC140" s="894"/>
      <c r="CTD140" s="894"/>
      <c r="CTE140" s="894"/>
      <c r="CTF140" s="894"/>
      <c r="CTG140" s="894"/>
      <c r="CTH140" s="894"/>
      <c r="CTI140" s="894"/>
      <c r="CTJ140" s="894"/>
      <c r="CTK140" s="894"/>
      <c r="CTL140" s="894"/>
      <c r="CTM140" s="894"/>
      <c r="CTN140" s="894"/>
      <c r="CTO140" s="894"/>
      <c r="CTP140" s="894"/>
      <c r="CTQ140" s="894"/>
      <c r="CTR140" s="894"/>
      <c r="CTS140" s="894"/>
      <c r="CTT140" s="894"/>
      <c r="CTU140" s="894"/>
      <c r="CTV140" s="894"/>
      <c r="CTW140" s="894"/>
      <c r="CTX140" s="894"/>
      <c r="CTY140" s="894"/>
      <c r="CTZ140" s="894"/>
      <c r="CUA140" s="894"/>
      <c r="CUB140" s="894"/>
      <c r="CUC140" s="894"/>
      <c r="CUD140" s="894"/>
      <c r="CUE140" s="894"/>
      <c r="CUF140" s="894"/>
      <c r="CUG140" s="894"/>
      <c r="CUH140" s="894"/>
      <c r="CUI140" s="894"/>
      <c r="CUJ140" s="894"/>
      <c r="CUK140" s="894"/>
      <c r="CUL140" s="894"/>
      <c r="CUM140" s="894"/>
      <c r="CUN140" s="894"/>
      <c r="CUO140" s="894"/>
      <c r="CUP140" s="894"/>
      <c r="CUQ140" s="894"/>
      <c r="CUR140" s="894"/>
      <c r="CUS140" s="894"/>
      <c r="CUT140" s="894"/>
      <c r="CUU140" s="894"/>
      <c r="CUV140" s="894"/>
      <c r="CUW140" s="894"/>
      <c r="CUX140" s="894"/>
      <c r="CUY140" s="894"/>
      <c r="CUZ140" s="894"/>
      <c r="CVA140" s="894"/>
      <c r="CVB140" s="894"/>
      <c r="CVC140" s="894"/>
      <c r="CVD140" s="894"/>
      <c r="CVE140" s="894"/>
      <c r="CVF140" s="894"/>
      <c r="CVG140" s="894"/>
      <c r="CVH140" s="894"/>
      <c r="CVI140" s="894"/>
      <c r="CVJ140" s="894"/>
      <c r="CVK140" s="894"/>
      <c r="CVL140" s="894"/>
      <c r="CVM140" s="894"/>
      <c r="CVN140" s="894"/>
      <c r="CVO140" s="894"/>
      <c r="CVP140" s="894"/>
      <c r="CVQ140" s="894"/>
      <c r="CVR140" s="894"/>
      <c r="CVS140" s="894"/>
      <c r="CVT140" s="894"/>
      <c r="CVU140" s="894"/>
      <c r="CVV140" s="894"/>
      <c r="CVW140" s="894"/>
      <c r="CVX140" s="894"/>
      <c r="CVY140" s="894"/>
      <c r="CVZ140" s="894"/>
      <c r="CWA140" s="894"/>
      <c r="CWB140" s="894"/>
      <c r="CWC140" s="894"/>
      <c r="CWD140" s="894"/>
      <c r="CWE140" s="894"/>
      <c r="CWF140" s="894"/>
      <c r="CWG140" s="894"/>
      <c r="CWH140" s="894"/>
      <c r="CWI140" s="894"/>
      <c r="CWJ140" s="894"/>
      <c r="CWK140" s="894"/>
      <c r="CWL140" s="894"/>
      <c r="CWM140" s="894"/>
      <c r="CWN140" s="894"/>
      <c r="CWO140" s="894"/>
      <c r="CWP140" s="894"/>
      <c r="CWQ140" s="894"/>
      <c r="CWR140" s="894"/>
      <c r="CWS140" s="894"/>
      <c r="CWT140" s="894"/>
      <c r="CWU140" s="894"/>
      <c r="CWV140" s="894"/>
      <c r="CWW140" s="894"/>
      <c r="CWX140" s="894"/>
      <c r="CWY140" s="894"/>
      <c r="CWZ140" s="894"/>
      <c r="CXA140" s="894"/>
      <c r="CXB140" s="894"/>
      <c r="CXC140" s="894"/>
      <c r="CXD140" s="894"/>
      <c r="CXE140" s="894"/>
      <c r="CXF140" s="894"/>
      <c r="CXG140" s="894"/>
      <c r="CXH140" s="894"/>
      <c r="CXI140" s="894"/>
      <c r="CXJ140" s="894"/>
      <c r="CXK140" s="894"/>
      <c r="CXL140" s="894"/>
      <c r="CXM140" s="894"/>
      <c r="CXN140" s="894"/>
      <c r="CXO140" s="894"/>
      <c r="CXP140" s="894"/>
      <c r="CXQ140" s="894"/>
      <c r="CXR140" s="894"/>
      <c r="CXS140" s="894"/>
      <c r="CXT140" s="894"/>
      <c r="CXU140" s="894"/>
      <c r="CXV140" s="894"/>
      <c r="CXW140" s="894"/>
      <c r="CXX140" s="894"/>
      <c r="CXY140" s="894"/>
      <c r="CXZ140" s="894"/>
      <c r="CYA140" s="894"/>
      <c r="CYB140" s="894"/>
      <c r="CYC140" s="894"/>
      <c r="CYD140" s="894"/>
      <c r="CYE140" s="894"/>
      <c r="CYF140" s="894"/>
      <c r="CYG140" s="894"/>
      <c r="CYH140" s="894"/>
      <c r="CYI140" s="894"/>
      <c r="CYJ140" s="894"/>
      <c r="CYK140" s="894"/>
      <c r="CYL140" s="894"/>
      <c r="CYM140" s="894"/>
      <c r="CYN140" s="894"/>
      <c r="CYO140" s="894"/>
      <c r="CYP140" s="894"/>
      <c r="CYQ140" s="894"/>
      <c r="CYR140" s="894"/>
      <c r="CYS140" s="894"/>
      <c r="CYT140" s="894"/>
      <c r="CYU140" s="894"/>
      <c r="CYV140" s="894"/>
      <c r="CYW140" s="894"/>
      <c r="CYX140" s="894"/>
      <c r="CYY140" s="894"/>
      <c r="CYZ140" s="894"/>
      <c r="CZA140" s="894"/>
      <c r="CZB140" s="894"/>
      <c r="CZC140" s="894"/>
      <c r="CZD140" s="894"/>
      <c r="CZE140" s="894"/>
      <c r="CZF140" s="894"/>
      <c r="CZG140" s="894"/>
      <c r="CZH140" s="894"/>
      <c r="CZI140" s="894"/>
      <c r="CZJ140" s="894"/>
      <c r="CZK140" s="894"/>
      <c r="CZL140" s="894"/>
      <c r="CZM140" s="894"/>
      <c r="CZN140" s="894"/>
      <c r="CZO140" s="894"/>
      <c r="CZP140" s="894"/>
      <c r="CZQ140" s="894"/>
      <c r="CZR140" s="894"/>
      <c r="CZS140" s="894"/>
      <c r="CZT140" s="894"/>
      <c r="CZU140" s="894"/>
      <c r="CZV140" s="894"/>
      <c r="CZW140" s="894"/>
      <c r="CZX140" s="894"/>
      <c r="CZY140" s="894"/>
      <c r="CZZ140" s="894"/>
      <c r="DAA140" s="894"/>
      <c r="DAB140" s="894"/>
      <c r="DAC140" s="894"/>
      <c r="DAD140" s="894"/>
      <c r="DAE140" s="894"/>
      <c r="DAF140" s="894"/>
      <c r="DAG140" s="894"/>
      <c r="DAH140" s="894"/>
      <c r="DAI140" s="894"/>
      <c r="DAJ140" s="894"/>
      <c r="DAK140" s="894"/>
      <c r="DAL140" s="894"/>
      <c r="DAM140" s="894"/>
      <c r="DAN140" s="894"/>
      <c r="DAO140" s="894"/>
      <c r="DAP140" s="894"/>
      <c r="DAQ140" s="894"/>
      <c r="DAR140" s="894"/>
      <c r="DAS140" s="894"/>
      <c r="DAT140" s="894"/>
      <c r="DAU140" s="894"/>
      <c r="DAV140" s="894"/>
      <c r="DAW140" s="894"/>
      <c r="DAX140" s="894"/>
      <c r="DAY140" s="894"/>
      <c r="DAZ140" s="894"/>
      <c r="DBA140" s="894"/>
      <c r="DBB140" s="894"/>
      <c r="DBC140" s="894"/>
      <c r="DBD140" s="894"/>
      <c r="DBE140" s="894"/>
      <c r="DBF140" s="894"/>
      <c r="DBG140" s="894"/>
      <c r="DBH140" s="894"/>
      <c r="DBI140" s="894"/>
      <c r="DBJ140" s="894"/>
      <c r="DBK140" s="894"/>
      <c r="DBL140" s="894"/>
      <c r="DBM140" s="894"/>
      <c r="DBN140" s="894"/>
      <c r="DBO140" s="894"/>
      <c r="DBP140" s="894"/>
      <c r="DBQ140" s="894"/>
      <c r="DBR140" s="894"/>
      <c r="DBS140" s="894"/>
      <c r="DBT140" s="894"/>
      <c r="DBU140" s="894"/>
      <c r="DBV140" s="894"/>
      <c r="DBW140" s="894"/>
      <c r="DBX140" s="894"/>
      <c r="DBY140" s="894"/>
      <c r="DBZ140" s="894"/>
      <c r="DCA140" s="894"/>
      <c r="DCB140" s="894"/>
      <c r="DCC140" s="894"/>
      <c r="DCD140" s="894"/>
      <c r="DCE140" s="894"/>
      <c r="DCF140" s="894"/>
      <c r="DCG140" s="894"/>
      <c r="DCH140" s="894"/>
      <c r="DCI140" s="894"/>
      <c r="DCJ140" s="894"/>
      <c r="DCK140" s="894"/>
      <c r="DCL140" s="894"/>
      <c r="DCM140" s="894"/>
      <c r="DCN140" s="894"/>
      <c r="DCO140" s="894"/>
      <c r="DCP140" s="894"/>
      <c r="DCQ140" s="894"/>
      <c r="DCR140" s="894"/>
      <c r="DCS140" s="894"/>
      <c r="DCT140" s="894"/>
      <c r="DCU140" s="894"/>
      <c r="DCV140" s="894"/>
      <c r="DCW140" s="894"/>
      <c r="DCX140" s="894"/>
      <c r="DCY140" s="894"/>
      <c r="DCZ140" s="894"/>
      <c r="DDA140" s="894"/>
      <c r="DDB140" s="894"/>
      <c r="DDC140" s="894"/>
      <c r="DDD140" s="894"/>
      <c r="DDE140" s="894"/>
      <c r="DDF140" s="894"/>
      <c r="DDG140" s="894"/>
      <c r="DDH140" s="894"/>
      <c r="DDI140" s="894"/>
      <c r="DDJ140" s="894"/>
      <c r="DDK140" s="894"/>
      <c r="DDL140" s="894"/>
      <c r="DDM140" s="894"/>
      <c r="DDN140" s="894"/>
      <c r="DDO140" s="894"/>
      <c r="DDP140" s="894"/>
      <c r="DDQ140" s="894"/>
      <c r="DDR140" s="894"/>
      <c r="DDS140" s="894"/>
      <c r="DDT140" s="894"/>
      <c r="DDU140" s="894"/>
      <c r="DDV140" s="894"/>
      <c r="DDW140" s="894"/>
      <c r="DDX140" s="894"/>
      <c r="DDY140" s="894"/>
      <c r="DDZ140" s="894"/>
      <c r="DEA140" s="894"/>
      <c r="DEB140" s="894"/>
      <c r="DEC140" s="894"/>
      <c r="DED140" s="894"/>
      <c r="DEE140" s="894"/>
      <c r="DEF140" s="894"/>
      <c r="DEG140" s="894"/>
      <c r="DEH140" s="894"/>
      <c r="DEI140" s="894"/>
      <c r="DEJ140" s="894"/>
      <c r="DEK140" s="894"/>
      <c r="DEL140" s="894"/>
      <c r="DEM140" s="894"/>
      <c r="DEN140" s="894"/>
      <c r="DEO140" s="894"/>
      <c r="DEP140" s="894"/>
      <c r="DEQ140" s="894"/>
      <c r="DER140" s="894"/>
      <c r="DES140" s="894"/>
      <c r="DET140" s="894"/>
      <c r="DEU140" s="894"/>
      <c r="DEV140" s="894"/>
      <c r="DEW140" s="894"/>
      <c r="DEX140" s="894"/>
      <c r="DEY140" s="894"/>
      <c r="DEZ140" s="894"/>
      <c r="DFA140" s="894"/>
      <c r="DFB140" s="894"/>
      <c r="DFC140" s="894"/>
      <c r="DFD140" s="894"/>
      <c r="DFE140" s="894"/>
      <c r="DFF140" s="894"/>
      <c r="DFG140" s="894"/>
      <c r="DFH140" s="894"/>
      <c r="DFI140" s="894"/>
      <c r="DFJ140" s="894"/>
      <c r="DFK140" s="894"/>
      <c r="DFL140" s="894"/>
      <c r="DFM140" s="894"/>
      <c r="DFN140" s="894"/>
      <c r="DFO140" s="894"/>
      <c r="DFP140" s="894"/>
      <c r="DFQ140" s="894"/>
      <c r="DFR140" s="894"/>
      <c r="DFS140" s="894"/>
      <c r="DFT140" s="894"/>
      <c r="DFU140" s="894"/>
      <c r="DFV140" s="894"/>
      <c r="DFW140" s="894"/>
      <c r="DFX140" s="894"/>
      <c r="DFY140" s="894"/>
      <c r="DFZ140" s="894"/>
      <c r="DGA140" s="894"/>
      <c r="DGB140" s="894"/>
      <c r="DGC140" s="894"/>
      <c r="DGD140" s="894"/>
      <c r="DGE140" s="894"/>
      <c r="DGF140" s="894"/>
      <c r="DGG140" s="894"/>
      <c r="DGH140" s="894"/>
      <c r="DGI140" s="894"/>
      <c r="DGJ140" s="894"/>
      <c r="DGK140" s="894"/>
      <c r="DGL140" s="894"/>
      <c r="DGM140" s="894"/>
      <c r="DGN140" s="894"/>
      <c r="DGO140" s="894"/>
      <c r="DGP140" s="894"/>
      <c r="DGQ140" s="894"/>
      <c r="DGR140" s="894"/>
      <c r="DGS140" s="894"/>
      <c r="DGT140" s="894"/>
      <c r="DGU140" s="894"/>
      <c r="DGV140" s="894"/>
      <c r="DGW140" s="894"/>
      <c r="DGX140" s="894"/>
      <c r="DGY140" s="894"/>
      <c r="DGZ140" s="894"/>
      <c r="DHA140" s="894"/>
      <c r="DHB140" s="894"/>
      <c r="DHC140" s="894"/>
      <c r="DHD140" s="894"/>
      <c r="DHE140" s="894"/>
      <c r="DHF140" s="894"/>
      <c r="DHG140" s="894"/>
      <c r="DHH140" s="894"/>
      <c r="DHI140" s="894"/>
      <c r="DHJ140" s="894"/>
      <c r="DHK140" s="894"/>
      <c r="DHL140" s="894"/>
      <c r="DHM140" s="894"/>
      <c r="DHN140" s="894"/>
      <c r="DHO140" s="894"/>
      <c r="DHP140" s="894"/>
      <c r="DHQ140" s="894"/>
      <c r="DHR140" s="894"/>
      <c r="DHS140" s="894"/>
      <c r="DHT140" s="894"/>
      <c r="DHU140" s="894"/>
      <c r="DHV140" s="894"/>
      <c r="DHW140" s="894"/>
      <c r="DHX140" s="894"/>
      <c r="DHY140" s="894"/>
      <c r="DHZ140" s="894"/>
      <c r="DIA140" s="894"/>
      <c r="DIB140" s="894"/>
      <c r="DIC140" s="894"/>
      <c r="DID140" s="894"/>
      <c r="DIE140" s="894"/>
      <c r="DIF140" s="894"/>
      <c r="DIG140" s="894"/>
      <c r="DIH140" s="894"/>
      <c r="DII140" s="894"/>
      <c r="DIJ140" s="894"/>
      <c r="DIK140" s="894"/>
      <c r="DIL140" s="894"/>
      <c r="DIM140" s="894"/>
      <c r="DIN140" s="894"/>
      <c r="DIO140" s="894"/>
      <c r="DIP140" s="894"/>
      <c r="DIQ140" s="894"/>
      <c r="DIR140" s="894"/>
      <c r="DIS140" s="894"/>
      <c r="DIT140" s="894"/>
      <c r="DIU140" s="894"/>
      <c r="DIV140" s="894"/>
      <c r="DIW140" s="894"/>
      <c r="DIX140" s="894"/>
      <c r="DIY140" s="894"/>
      <c r="DIZ140" s="894"/>
      <c r="DJA140" s="894"/>
      <c r="DJB140" s="894"/>
      <c r="DJC140" s="894"/>
      <c r="DJD140" s="894"/>
      <c r="DJE140" s="894"/>
      <c r="DJF140" s="894"/>
      <c r="DJG140" s="894"/>
      <c r="DJH140" s="894"/>
      <c r="DJI140" s="894"/>
      <c r="DJJ140" s="894"/>
      <c r="DJK140" s="894"/>
      <c r="DJL140" s="894"/>
      <c r="DJM140" s="894"/>
      <c r="DJN140" s="894"/>
      <c r="DJO140" s="894"/>
      <c r="DJP140" s="894"/>
      <c r="DJQ140" s="894"/>
      <c r="DJR140" s="894"/>
      <c r="DJS140" s="894"/>
      <c r="DJT140" s="894"/>
      <c r="DJU140" s="894"/>
      <c r="DJV140" s="894"/>
      <c r="DJW140" s="894"/>
      <c r="DJX140" s="894"/>
      <c r="DJY140" s="894"/>
      <c r="DJZ140" s="894"/>
      <c r="DKA140" s="894"/>
      <c r="DKB140" s="894"/>
      <c r="DKC140" s="894"/>
      <c r="DKD140" s="894"/>
      <c r="DKE140" s="894"/>
      <c r="DKF140" s="894"/>
      <c r="DKG140" s="894"/>
      <c r="DKH140" s="894"/>
      <c r="DKI140" s="894"/>
      <c r="DKJ140" s="894"/>
      <c r="DKK140" s="894"/>
      <c r="DKL140" s="894"/>
      <c r="DKM140" s="894"/>
      <c r="DKN140" s="894"/>
      <c r="DKO140" s="894"/>
      <c r="DKP140" s="894"/>
      <c r="DKQ140" s="894"/>
      <c r="DKR140" s="894"/>
      <c r="DKS140" s="894"/>
      <c r="DKT140" s="894"/>
      <c r="DKU140" s="894"/>
      <c r="DKV140" s="894"/>
      <c r="DKW140" s="894"/>
      <c r="DKX140" s="894"/>
      <c r="DKY140" s="894"/>
      <c r="DKZ140" s="894"/>
      <c r="DLA140" s="894"/>
      <c r="DLB140" s="894"/>
      <c r="DLC140" s="894"/>
      <c r="DLD140" s="894"/>
      <c r="DLE140" s="894"/>
      <c r="DLF140" s="894"/>
      <c r="DLG140" s="894"/>
      <c r="DLH140" s="894"/>
      <c r="DLI140" s="894"/>
      <c r="DLJ140" s="894"/>
      <c r="DLK140" s="894"/>
      <c r="DLL140" s="894"/>
      <c r="DLM140" s="894"/>
      <c r="DLN140" s="894"/>
      <c r="DLO140" s="894"/>
      <c r="DLP140" s="894"/>
      <c r="DLQ140" s="894"/>
      <c r="DLR140" s="894"/>
      <c r="DLS140" s="894"/>
      <c r="DLT140" s="894"/>
      <c r="DLU140" s="894"/>
      <c r="DLV140" s="894"/>
      <c r="DLW140" s="894"/>
      <c r="DLX140" s="894"/>
      <c r="DLY140" s="894"/>
      <c r="DLZ140" s="894"/>
      <c r="DMA140" s="894"/>
      <c r="DMB140" s="894"/>
      <c r="DMC140" s="894"/>
      <c r="DMD140" s="894"/>
      <c r="DME140" s="894"/>
      <c r="DMF140" s="894"/>
      <c r="DMG140" s="894"/>
      <c r="DMH140" s="894"/>
      <c r="DMI140" s="894"/>
      <c r="DMJ140" s="894"/>
      <c r="DMK140" s="894"/>
      <c r="DML140" s="894"/>
      <c r="DMM140" s="894"/>
      <c r="DMN140" s="894"/>
      <c r="DMO140" s="894"/>
      <c r="DMP140" s="894"/>
      <c r="DMQ140" s="894"/>
      <c r="DMR140" s="894"/>
      <c r="DMS140" s="894"/>
      <c r="DMT140" s="894"/>
      <c r="DMU140" s="894"/>
      <c r="DMV140" s="894"/>
      <c r="DMW140" s="894"/>
      <c r="DMX140" s="894"/>
      <c r="DMY140" s="894"/>
      <c r="DMZ140" s="894"/>
      <c r="DNA140" s="894"/>
      <c r="DNB140" s="894"/>
      <c r="DNC140" s="894"/>
      <c r="DND140" s="894"/>
      <c r="DNE140" s="894"/>
      <c r="DNF140" s="894"/>
      <c r="DNG140" s="894"/>
      <c r="DNH140" s="894"/>
      <c r="DNI140" s="894"/>
      <c r="DNJ140" s="894"/>
      <c r="DNK140" s="894"/>
      <c r="DNL140" s="894"/>
      <c r="DNM140" s="894"/>
      <c r="DNN140" s="894"/>
      <c r="DNO140" s="894"/>
      <c r="DNP140" s="894"/>
      <c r="DNQ140" s="894"/>
      <c r="DNR140" s="894"/>
      <c r="DNS140" s="894"/>
      <c r="DNT140" s="894"/>
      <c r="DNU140" s="894"/>
      <c r="DNV140" s="894"/>
      <c r="DNW140" s="894"/>
      <c r="DNX140" s="894"/>
      <c r="DNY140" s="894"/>
      <c r="DNZ140" s="894"/>
      <c r="DOA140" s="894"/>
      <c r="DOB140" s="894"/>
      <c r="DOC140" s="894"/>
      <c r="DOD140" s="894"/>
      <c r="DOE140" s="894"/>
      <c r="DOF140" s="894"/>
      <c r="DOG140" s="894"/>
      <c r="DOH140" s="894"/>
      <c r="DOI140" s="894"/>
      <c r="DOJ140" s="894"/>
      <c r="DOK140" s="894"/>
      <c r="DOL140" s="894"/>
      <c r="DOM140" s="894"/>
      <c r="DON140" s="894"/>
      <c r="DOO140" s="894"/>
      <c r="DOP140" s="894"/>
      <c r="DOQ140" s="894"/>
      <c r="DOR140" s="894"/>
      <c r="DOS140" s="894"/>
      <c r="DOT140" s="894"/>
      <c r="DOU140" s="894"/>
      <c r="DOV140" s="894"/>
      <c r="DOW140" s="894"/>
      <c r="DOX140" s="894"/>
      <c r="DOY140" s="894"/>
      <c r="DOZ140" s="894"/>
      <c r="DPA140" s="894"/>
      <c r="DPB140" s="894"/>
      <c r="DPC140" s="894"/>
      <c r="DPD140" s="894"/>
      <c r="DPE140" s="894"/>
      <c r="DPF140" s="894"/>
      <c r="DPG140" s="894"/>
      <c r="DPH140" s="894"/>
      <c r="DPI140" s="894"/>
      <c r="DPJ140" s="894"/>
      <c r="DPK140" s="894"/>
      <c r="DPL140" s="894"/>
      <c r="DPM140" s="894"/>
      <c r="DPN140" s="894"/>
      <c r="DPO140" s="894"/>
      <c r="DPP140" s="894"/>
      <c r="DPQ140" s="894"/>
      <c r="DPR140" s="894"/>
      <c r="DPS140" s="894"/>
      <c r="DPT140" s="894"/>
      <c r="DPU140" s="894"/>
      <c r="DPV140" s="894"/>
      <c r="DPW140" s="894"/>
      <c r="DPX140" s="894"/>
      <c r="DPY140" s="894"/>
      <c r="DPZ140" s="894"/>
      <c r="DQA140" s="894"/>
      <c r="DQB140" s="894"/>
      <c r="DQC140" s="894"/>
      <c r="DQD140" s="894"/>
      <c r="DQE140" s="894"/>
      <c r="DQF140" s="894"/>
      <c r="DQG140" s="894"/>
      <c r="DQH140" s="894"/>
      <c r="DQI140" s="894"/>
      <c r="DQJ140" s="894"/>
      <c r="DQK140" s="894"/>
      <c r="DQL140" s="894"/>
      <c r="DQM140" s="894"/>
      <c r="DQN140" s="894"/>
      <c r="DQO140" s="894"/>
      <c r="DQP140" s="894"/>
      <c r="DQQ140" s="894"/>
      <c r="DQR140" s="894"/>
      <c r="DQS140" s="894"/>
      <c r="DQT140" s="894"/>
      <c r="DQU140" s="894"/>
      <c r="DQV140" s="894"/>
      <c r="DQW140" s="894"/>
      <c r="DQX140" s="894"/>
      <c r="DQY140" s="894"/>
      <c r="DQZ140" s="894"/>
      <c r="DRA140" s="894"/>
      <c r="DRB140" s="894"/>
      <c r="DRC140" s="894"/>
      <c r="DRD140" s="894"/>
      <c r="DRE140" s="894"/>
      <c r="DRF140" s="894"/>
      <c r="DRG140" s="894"/>
      <c r="DRH140" s="894"/>
      <c r="DRI140" s="894"/>
      <c r="DRJ140" s="894"/>
      <c r="DRK140" s="894"/>
      <c r="DRL140" s="894"/>
      <c r="DRM140" s="894"/>
      <c r="DRN140" s="894"/>
      <c r="DRO140" s="894"/>
      <c r="DRP140" s="894"/>
      <c r="DRQ140" s="894"/>
      <c r="DRR140" s="894"/>
      <c r="DRS140" s="894"/>
      <c r="DRT140" s="894"/>
      <c r="DRU140" s="894"/>
      <c r="DRV140" s="894"/>
      <c r="DRW140" s="894"/>
      <c r="DRX140" s="894"/>
      <c r="DRY140" s="894"/>
      <c r="DRZ140" s="894"/>
      <c r="DSA140" s="894"/>
      <c r="DSB140" s="894"/>
      <c r="DSC140" s="894"/>
      <c r="DSD140" s="894"/>
      <c r="DSE140" s="894"/>
      <c r="DSF140" s="894"/>
      <c r="DSG140" s="894"/>
      <c r="DSH140" s="894"/>
      <c r="DSI140" s="894"/>
      <c r="DSJ140" s="894"/>
      <c r="DSK140" s="894"/>
      <c r="DSL140" s="894"/>
      <c r="DSM140" s="894"/>
      <c r="DSN140" s="894"/>
      <c r="DSO140" s="894"/>
      <c r="DSP140" s="894"/>
      <c r="DSQ140" s="894"/>
      <c r="DSR140" s="894"/>
      <c r="DSS140" s="894"/>
      <c r="DST140" s="894"/>
      <c r="DSU140" s="894"/>
      <c r="DSV140" s="894"/>
      <c r="DSW140" s="894"/>
      <c r="DSX140" s="894"/>
      <c r="DSY140" s="894"/>
      <c r="DSZ140" s="894"/>
      <c r="DTA140" s="894"/>
      <c r="DTB140" s="894"/>
      <c r="DTC140" s="894"/>
      <c r="DTD140" s="894"/>
      <c r="DTE140" s="894"/>
      <c r="DTF140" s="894"/>
      <c r="DTG140" s="894"/>
      <c r="DTH140" s="894"/>
      <c r="DTI140" s="894"/>
      <c r="DTJ140" s="894"/>
      <c r="DTK140" s="894"/>
      <c r="DTL140" s="894"/>
      <c r="DTM140" s="894"/>
      <c r="DTN140" s="894"/>
      <c r="DTO140" s="894"/>
      <c r="DTP140" s="894"/>
      <c r="DTQ140" s="894"/>
      <c r="DTR140" s="894"/>
      <c r="DTS140" s="894"/>
      <c r="DTT140" s="894"/>
      <c r="DTU140" s="894"/>
      <c r="DTV140" s="894"/>
      <c r="DTW140" s="894"/>
      <c r="DTX140" s="894"/>
      <c r="DTY140" s="894"/>
      <c r="DTZ140" s="894"/>
      <c r="DUA140" s="894"/>
      <c r="DUB140" s="894"/>
      <c r="DUC140" s="894"/>
      <c r="DUD140" s="894"/>
      <c r="DUE140" s="894"/>
      <c r="DUF140" s="894"/>
      <c r="DUG140" s="894"/>
      <c r="DUH140" s="894"/>
      <c r="DUI140" s="894"/>
      <c r="DUJ140" s="894"/>
      <c r="DUK140" s="894"/>
      <c r="DUL140" s="894"/>
      <c r="DUM140" s="894"/>
      <c r="DUN140" s="894"/>
      <c r="DUO140" s="894"/>
      <c r="DUP140" s="894"/>
      <c r="DUQ140" s="894"/>
      <c r="DUR140" s="894"/>
      <c r="DUS140" s="894"/>
      <c r="DUT140" s="894"/>
      <c r="DUU140" s="894"/>
      <c r="DUV140" s="894"/>
      <c r="DUW140" s="894"/>
      <c r="DUX140" s="894"/>
      <c r="DUY140" s="894"/>
      <c r="DUZ140" s="894"/>
      <c r="DVA140" s="894"/>
      <c r="DVB140" s="894"/>
      <c r="DVC140" s="894"/>
      <c r="DVD140" s="894"/>
      <c r="DVE140" s="894"/>
      <c r="DVF140" s="894"/>
      <c r="DVG140" s="894"/>
      <c r="DVH140" s="894"/>
      <c r="DVI140" s="894"/>
      <c r="DVJ140" s="894"/>
      <c r="DVK140" s="894"/>
      <c r="DVL140" s="894"/>
      <c r="DVM140" s="894"/>
      <c r="DVN140" s="894"/>
      <c r="DVO140" s="894"/>
      <c r="DVP140" s="894"/>
      <c r="DVQ140" s="894"/>
      <c r="DVR140" s="894"/>
      <c r="DVS140" s="894"/>
      <c r="DVT140" s="894"/>
      <c r="DVU140" s="894"/>
      <c r="DVV140" s="894"/>
      <c r="DVW140" s="894"/>
      <c r="DVX140" s="894"/>
      <c r="DVY140" s="894"/>
      <c r="DVZ140" s="894"/>
      <c r="DWA140" s="894"/>
      <c r="DWB140" s="894"/>
      <c r="DWC140" s="894"/>
      <c r="DWD140" s="894"/>
      <c r="DWE140" s="894"/>
      <c r="DWF140" s="894"/>
      <c r="DWG140" s="894"/>
      <c r="DWH140" s="894"/>
      <c r="DWI140" s="894"/>
      <c r="DWJ140" s="894"/>
      <c r="DWK140" s="894"/>
      <c r="DWL140" s="894"/>
      <c r="DWM140" s="894"/>
      <c r="DWN140" s="894"/>
      <c r="DWO140" s="894"/>
      <c r="DWP140" s="894"/>
      <c r="DWQ140" s="894"/>
      <c r="DWR140" s="894"/>
      <c r="DWS140" s="894"/>
      <c r="DWT140" s="894"/>
      <c r="DWU140" s="894"/>
      <c r="DWV140" s="894"/>
      <c r="DWW140" s="894"/>
      <c r="DWX140" s="894"/>
      <c r="DWY140" s="894"/>
      <c r="DWZ140" s="894"/>
      <c r="DXA140" s="894"/>
      <c r="DXB140" s="894"/>
      <c r="DXC140" s="894"/>
      <c r="DXD140" s="894"/>
      <c r="DXE140" s="894"/>
      <c r="DXF140" s="894"/>
      <c r="DXG140" s="894"/>
      <c r="DXH140" s="894"/>
      <c r="DXI140" s="894"/>
      <c r="DXJ140" s="894"/>
      <c r="DXK140" s="894"/>
      <c r="DXL140" s="894"/>
      <c r="DXM140" s="894"/>
      <c r="DXN140" s="894"/>
      <c r="DXO140" s="894"/>
      <c r="DXP140" s="894"/>
      <c r="DXQ140" s="894"/>
      <c r="DXR140" s="894"/>
      <c r="DXS140" s="894"/>
      <c r="DXT140" s="894"/>
      <c r="DXU140" s="894"/>
      <c r="DXV140" s="894"/>
      <c r="DXW140" s="894"/>
      <c r="DXX140" s="894"/>
      <c r="DXY140" s="894"/>
      <c r="DXZ140" s="894"/>
      <c r="DYA140" s="894"/>
      <c r="DYB140" s="894"/>
      <c r="DYC140" s="894"/>
      <c r="DYD140" s="894"/>
      <c r="DYE140" s="894"/>
      <c r="DYF140" s="894"/>
      <c r="DYG140" s="894"/>
      <c r="DYH140" s="894"/>
      <c r="DYI140" s="894"/>
      <c r="DYJ140" s="894"/>
      <c r="DYK140" s="894"/>
      <c r="DYL140" s="894"/>
      <c r="DYM140" s="894"/>
      <c r="DYN140" s="894"/>
      <c r="DYO140" s="894"/>
      <c r="DYP140" s="894"/>
      <c r="DYQ140" s="894"/>
      <c r="DYR140" s="894"/>
      <c r="DYS140" s="894"/>
      <c r="DYT140" s="894"/>
      <c r="DYU140" s="894"/>
      <c r="DYV140" s="894"/>
      <c r="DYW140" s="894"/>
      <c r="DYX140" s="894"/>
      <c r="DYY140" s="894"/>
      <c r="DYZ140" s="894"/>
      <c r="DZA140" s="894"/>
      <c r="DZB140" s="894"/>
      <c r="DZC140" s="894"/>
      <c r="DZD140" s="894"/>
      <c r="DZE140" s="894"/>
      <c r="DZF140" s="894"/>
      <c r="DZG140" s="894"/>
      <c r="DZH140" s="894"/>
      <c r="DZI140" s="894"/>
      <c r="DZJ140" s="894"/>
      <c r="DZK140" s="894"/>
      <c r="DZL140" s="894"/>
      <c r="DZM140" s="894"/>
      <c r="DZN140" s="894"/>
      <c r="DZO140" s="894"/>
      <c r="DZP140" s="894"/>
      <c r="DZQ140" s="894"/>
      <c r="DZR140" s="894"/>
      <c r="DZS140" s="894"/>
      <c r="DZT140" s="894"/>
      <c r="DZU140" s="894"/>
      <c r="DZV140" s="894"/>
      <c r="DZW140" s="894"/>
      <c r="DZX140" s="894"/>
      <c r="DZY140" s="894"/>
      <c r="DZZ140" s="894"/>
      <c r="EAA140" s="894"/>
      <c r="EAB140" s="894"/>
      <c r="EAC140" s="894"/>
      <c r="EAD140" s="894"/>
      <c r="EAE140" s="894"/>
      <c r="EAF140" s="894"/>
      <c r="EAG140" s="894"/>
      <c r="EAH140" s="894"/>
      <c r="EAI140" s="894"/>
      <c r="EAJ140" s="894"/>
      <c r="EAK140" s="894"/>
      <c r="EAL140" s="894"/>
      <c r="EAM140" s="894"/>
      <c r="EAN140" s="894"/>
      <c r="EAO140" s="894"/>
      <c r="EAP140" s="894"/>
      <c r="EAQ140" s="894"/>
      <c r="EAR140" s="894"/>
      <c r="EAS140" s="894"/>
      <c r="EAT140" s="894"/>
      <c r="EAU140" s="894"/>
      <c r="EAV140" s="894"/>
      <c r="EAW140" s="894"/>
      <c r="EAX140" s="894"/>
      <c r="EAY140" s="894"/>
      <c r="EAZ140" s="894"/>
      <c r="EBA140" s="894"/>
      <c r="EBB140" s="894"/>
      <c r="EBC140" s="894"/>
      <c r="EBD140" s="894"/>
      <c r="EBE140" s="894"/>
      <c r="EBF140" s="894"/>
      <c r="EBG140" s="894"/>
      <c r="EBH140" s="894"/>
      <c r="EBI140" s="894"/>
      <c r="EBJ140" s="894"/>
      <c r="EBK140" s="894"/>
      <c r="EBL140" s="894"/>
      <c r="EBM140" s="894"/>
      <c r="EBN140" s="894"/>
      <c r="EBO140" s="894"/>
      <c r="EBP140" s="894"/>
      <c r="EBQ140" s="894"/>
      <c r="EBR140" s="894"/>
      <c r="EBS140" s="894"/>
      <c r="EBT140" s="894"/>
      <c r="EBU140" s="894"/>
      <c r="EBV140" s="894"/>
      <c r="EBW140" s="894"/>
      <c r="EBX140" s="894"/>
      <c r="EBY140" s="894"/>
      <c r="EBZ140" s="894"/>
      <c r="ECA140" s="894"/>
      <c r="ECB140" s="894"/>
      <c r="ECC140" s="894"/>
      <c r="ECD140" s="894"/>
      <c r="ECE140" s="894"/>
      <c r="ECF140" s="894"/>
      <c r="ECG140" s="894"/>
      <c r="ECH140" s="894"/>
      <c r="ECI140" s="894"/>
      <c r="ECJ140" s="894"/>
      <c r="ECK140" s="894"/>
      <c r="ECL140" s="894"/>
      <c r="ECM140" s="894"/>
      <c r="ECN140" s="894"/>
      <c r="ECO140" s="894"/>
      <c r="ECP140" s="894"/>
      <c r="ECQ140" s="894"/>
      <c r="ECR140" s="894"/>
      <c r="ECS140" s="894"/>
      <c r="ECT140" s="894"/>
      <c r="ECU140" s="894"/>
      <c r="ECV140" s="894"/>
      <c r="ECW140" s="894"/>
      <c r="ECX140" s="894"/>
      <c r="ECY140" s="894"/>
      <c r="ECZ140" s="894"/>
      <c r="EDA140" s="894"/>
      <c r="EDB140" s="894"/>
      <c r="EDC140" s="894"/>
      <c r="EDD140" s="894"/>
      <c r="EDE140" s="894"/>
      <c r="EDF140" s="894"/>
      <c r="EDG140" s="894"/>
      <c r="EDH140" s="894"/>
      <c r="EDI140" s="894"/>
      <c r="EDJ140" s="894"/>
      <c r="EDK140" s="894"/>
      <c r="EDL140" s="894"/>
      <c r="EDM140" s="894"/>
      <c r="EDN140" s="894"/>
      <c r="EDO140" s="894"/>
      <c r="EDP140" s="894"/>
      <c r="EDQ140" s="894"/>
      <c r="EDR140" s="894"/>
      <c r="EDS140" s="894"/>
      <c r="EDT140" s="894"/>
      <c r="EDU140" s="894"/>
      <c r="EDV140" s="894"/>
      <c r="EDW140" s="894"/>
      <c r="EDX140" s="894"/>
      <c r="EDY140" s="894"/>
      <c r="EDZ140" s="894"/>
      <c r="EEA140" s="894"/>
      <c r="EEB140" s="894"/>
      <c r="EEC140" s="894"/>
      <c r="EED140" s="894"/>
      <c r="EEE140" s="894"/>
      <c r="EEF140" s="894"/>
      <c r="EEG140" s="894"/>
      <c r="EEH140" s="894"/>
      <c r="EEI140" s="894"/>
      <c r="EEJ140" s="894"/>
      <c r="EEK140" s="894"/>
      <c r="EEL140" s="894"/>
      <c r="EEM140" s="894"/>
      <c r="EEN140" s="894"/>
      <c r="EEO140" s="894"/>
      <c r="EEP140" s="894"/>
      <c r="EEQ140" s="894"/>
      <c r="EER140" s="894"/>
      <c r="EES140" s="894"/>
      <c r="EET140" s="894"/>
      <c r="EEU140" s="894"/>
      <c r="EEV140" s="894"/>
      <c r="EEW140" s="894"/>
      <c r="EEX140" s="894"/>
      <c r="EEY140" s="894"/>
      <c r="EEZ140" s="894"/>
      <c r="EFA140" s="894"/>
      <c r="EFB140" s="894"/>
      <c r="EFC140" s="894"/>
      <c r="EFD140" s="894"/>
      <c r="EFE140" s="894"/>
      <c r="EFF140" s="894"/>
      <c r="EFG140" s="894"/>
      <c r="EFH140" s="894"/>
      <c r="EFI140" s="894"/>
      <c r="EFJ140" s="894"/>
      <c r="EFK140" s="894"/>
      <c r="EFL140" s="894"/>
      <c r="EFM140" s="894"/>
      <c r="EFN140" s="894"/>
      <c r="EFO140" s="894"/>
      <c r="EFP140" s="894"/>
      <c r="EFQ140" s="894"/>
      <c r="EFR140" s="894"/>
      <c r="EFS140" s="894"/>
      <c r="EFT140" s="894"/>
      <c r="EFU140" s="894"/>
      <c r="EFV140" s="894"/>
      <c r="EFW140" s="894"/>
      <c r="EFX140" s="894"/>
      <c r="EFY140" s="894"/>
      <c r="EFZ140" s="894"/>
      <c r="EGA140" s="894"/>
      <c r="EGB140" s="894"/>
      <c r="EGC140" s="894"/>
      <c r="EGD140" s="894"/>
      <c r="EGE140" s="894"/>
      <c r="EGF140" s="894"/>
      <c r="EGG140" s="894"/>
      <c r="EGH140" s="894"/>
      <c r="EGI140" s="894"/>
      <c r="EGJ140" s="894"/>
      <c r="EGK140" s="894"/>
      <c r="EGL140" s="894"/>
      <c r="EGM140" s="894"/>
      <c r="EGN140" s="894"/>
      <c r="EGO140" s="894"/>
      <c r="EGP140" s="894"/>
      <c r="EGQ140" s="894"/>
      <c r="EGR140" s="894"/>
      <c r="EGS140" s="894"/>
      <c r="EGT140" s="894"/>
      <c r="EGU140" s="894"/>
      <c r="EGV140" s="894"/>
      <c r="EGW140" s="894"/>
      <c r="EGX140" s="894"/>
      <c r="EGY140" s="894"/>
      <c r="EGZ140" s="894"/>
      <c r="EHA140" s="894"/>
      <c r="EHB140" s="894"/>
      <c r="EHC140" s="894"/>
      <c r="EHD140" s="894"/>
      <c r="EHE140" s="894"/>
      <c r="EHF140" s="894"/>
      <c r="EHG140" s="894"/>
      <c r="EHH140" s="894"/>
      <c r="EHI140" s="894"/>
      <c r="EHJ140" s="894"/>
      <c r="EHK140" s="894"/>
      <c r="EHL140" s="894"/>
      <c r="EHM140" s="894"/>
      <c r="EHN140" s="894"/>
      <c r="EHO140" s="894"/>
      <c r="EHP140" s="894"/>
      <c r="EHQ140" s="894"/>
      <c r="EHR140" s="894"/>
      <c r="EHS140" s="894"/>
      <c r="EHT140" s="894"/>
      <c r="EHU140" s="894"/>
      <c r="EHV140" s="894"/>
      <c r="EHW140" s="894"/>
      <c r="EHX140" s="894"/>
      <c r="EHY140" s="894"/>
      <c r="EHZ140" s="894"/>
      <c r="EIA140" s="894"/>
      <c r="EIB140" s="894"/>
      <c r="EIC140" s="894"/>
      <c r="EID140" s="894"/>
      <c r="EIE140" s="894"/>
      <c r="EIF140" s="894"/>
      <c r="EIG140" s="894"/>
      <c r="EIH140" s="894"/>
      <c r="EII140" s="894"/>
      <c r="EIJ140" s="894"/>
      <c r="EIK140" s="894"/>
      <c r="EIL140" s="894"/>
      <c r="EIM140" s="894"/>
      <c r="EIN140" s="894"/>
      <c r="EIO140" s="894"/>
      <c r="EIP140" s="894"/>
      <c r="EIQ140" s="894"/>
      <c r="EIR140" s="894"/>
      <c r="EIS140" s="894"/>
      <c r="EIT140" s="894"/>
      <c r="EIU140" s="894"/>
      <c r="EIV140" s="894"/>
      <c r="EIW140" s="894"/>
      <c r="EIX140" s="894"/>
      <c r="EIY140" s="894"/>
      <c r="EIZ140" s="894"/>
      <c r="EJA140" s="894"/>
      <c r="EJB140" s="894"/>
      <c r="EJC140" s="894"/>
      <c r="EJD140" s="894"/>
      <c r="EJE140" s="894"/>
      <c r="EJF140" s="894"/>
      <c r="EJG140" s="894"/>
      <c r="EJH140" s="894"/>
      <c r="EJI140" s="894"/>
      <c r="EJJ140" s="894"/>
      <c r="EJK140" s="894"/>
      <c r="EJL140" s="894"/>
      <c r="EJM140" s="894"/>
      <c r="EJN140" s="894"/>
      <c r="EJO140" s="894"/>
      <c r="EJP140" s="894"/>
      <c r="EJQ140" s="894"/>
      <c r="EJR140" s="894"/>
      <c r="EJS140" s="894"/>
      <c r="EJT140" s="894"/>
      <c r="EJU140" s="894"/>
      <c r="EJV140" s="894"/>
      <c r="EJW140" s="894"/>
      <c r="EJX140" s="894"/>
      <c r="EJY140" s="894"/>
      <c r="EJZ140" s="894"/>
      <c r="EKA140" s="894"/>
      <c r="EKB140" s="894"/>
      <c r="EKC140" s="894"/>
      <c r="EKD140" s="894"/>
      <c r="EKE140" s="894"/>
      <c r="EKF140" s="894"/>
      <c r="EKG140" s="894"/>
      <c r="EKH140" s="894"/>
      <c r="EKI140" s="894"/>
      <c r="EKJ140" s="894"/>
      <c r="EKK140" s="894"/>
      <c r="EKL140" s="894"/>
      <c r="EKM140" s="894"/>
      <c r="EKN140" s="894"/>
      <c r="EKO140" s="894"/>
      <c r="EKP140" s="894"/>
      <c r="EKQ140" s="894"/>
      <c r="EKR140" s="894"/>
      <c r="EKS140" s="894"/>
      <c r="EKT140" s="894"/>
      <c r="EKU140" s="894"/>
      <c r="EKV140" s="894"/>
      <c r="EKW140" s="894"/>
      <c r="EKX140" s="894"/>
      <c r="EKY140" s="894"/>
      <c r="EKZ140" s="894"/>
      <c r="ELA140" s="894"/>
      <c r="ELB140" s="894"/>
      <c r="ELC140" s="894"/>
      <c r="ELD140" s="894"/>
      <c r="ELE140" s="894"/>
      <c r="ELF140" s="894"/>
      <c r="ELG140" s="894"/>
      <c r="ELH140" s="894"/>
      <c r="ELI140" s="894"/>
      <c r="ELJ140" s="894"/>
      <c r="ELK140" s="894"/>
      <c r="ELL140" s="894"/>
      <c r="ELM140" s="894"/>
      <c r="ELN140" s="894"/>
      <c r="ELO140" s="894"/>
      <c r="ELP140" s="894"/>
      <c r="ELQ140" s="894"/>
      <c r="ELR140" s="894"/>
      <c r="ELS140" s="894"/>
      <c r="ELT140" s="894"/>
      <c r="ELU140" s="894"/>
      <c r="ELV140" s="894"/>
      <c r="ELW140" s="894"/>
      <c r="ELX140" s="894"/>
      <c r="ELY140" s="894"/>
      <c r="ELZ140" s="894"/>
      <c r="EMA140" s="894"/>
      <c r="EMB140" s="894"/>
      <c r="EMC140" s="894"/>
      <c r="EMD140" s="894"/>
      <c r="EME140" s="894"/>
      <c r="EMF140" s="894"/>
      <c r="EMG140" s="894"/>
      <c r="EMH140" s="894"/>
      <c r="EMI140" s="894"/>
      <c r="EMJ140" s="894"/>
      <c r="EMK140" s="894"/>
      <c r="EML140" s="894"/>
      <c r="EMM140" s="894"/>
      <c r="EMN140" s="894"/>
      <c r="EMO140" s="894"/>
      <c r="EMP140" s="894"/>
      <c r="EMQ140" s="894"/>
      <c r="EMR140" s="894"/>
      <c r="EMS140" s="894"/>
      <c r="EMT140" s="894"/>
      <c r="EMU140" s="894"/>
      <c r="EMV140" s="894"/>
      <c r="EMW140" s="894"/>
      <c r="EMX140" s="894"/>
      <c r="EMY140" s="894"/>
      <c r="EMZ140" s="894"/>
      <c r="ENA140" s="894"/>
      <c r="ENB140" s="894"/>
      <c r="ENC140" s="894"/>
      <c r="END140" s="894"/>
      <c r="ENE140" s="894"/>
      <c r="ENF140" s="894"/>
      <c r="ENG140" s="894"/>
      <c r="ENH140" s="894"/>
      <c r="ENI140" s="894"/>
      <c r="ENJ140" s="894"/>
      <c r="ENK140" s="894"/>
      <c r="ENL140" s="894"/>
      <c r="ENM140" s="894"/>
      <c r="ENN140" s="894"/>
      <c r="ENO140" s="894"/>
      <c r="ENP140" s="894"/>
      <c r="ENQ140" s="894"/>
      <c r="ENR140" s="894"/>
      <c r="ENS140" s="894"/>
      <c r="ENT140" s="894"/>
      <c r="ENU140" s="894"/>
      <c r="ENV140" s="894"/>
      <c r="ENW140" s="894"/>
      <c r="ENX140" s="894"/>
      <c r="ENY140" s="894"/>
      <c r="ENZ140" s="894"/>
      <c r="EOA140" s="894"/>
      <c r="EOB140" s="894"/>
      <c r="EOC140" s="894"/>
      <c r="EOD140" s="894"/>
      <c r="EOE140" s="894"/>
      <c r="EOF140" s="894"/>
      <c r="EOG140" s="894"/>
      <c r="EOH140" s="894"/>
      <c r="EOI140" s="894"/>
      <c r="EOJ140" s="894"/>
      <c r="EOK140" s="894"/>
      <c r="EOL140" s="894"/>
      <c r="EOM140" s="894"/>
      <c r="EON140" s="894"/>
      <c r="EOO140" s="894"/>
      <c r="EOP140" s="894"/>
      <c r="EOQ140" s="894"/>
      <c r="EOR140" s="894"/>
      <c r="EOS140" s="894"/>
      <c r="EOT140" s="894"/>
      <c r="EOU140" s="894"/>
      <c r="EOV140" s="894"/>
      <c r="EOW140" s="894"/>
      <c r="EOX140" s="894"/>
      <c r="EOY140" s="894"/>
      <c r="EOZ140" s="894"/>
      <c r="EPA140" s="894"/>
      <c r="EPB140" s="894"/>
      <c r="EPC140" s="894"/>
      <c r="EPD140" s="894"/>
      <c r="EPE140" s="894"/>
      <c r="EPF140" s="894"/>
      <c r="EPG140" s="894"/>
      <c r="EPH140" s="894"/>
      <c r="EPI140" s="894"/>
      <c r="EPJ140" s="894"/>
      <c r="EPK140" s="894"/>
      <c r="EPL140" s="894"/>
      <c r="EPM140" s="894"/>
      <c r="EPN140" s="894"/>
      <c r="EPO140" s="894"/>
      <c r="EPP140" s="894"/>
      <c r="EPQ140" s="894"/>
      <c r="EPR140" s="894"/>
      <c r="EPS140" s="894"/>
      <c r="EPT140" s="894"/>
      <c r="EPU140" s="894"/>
      <c r="EPV140" s="894"/>
      <c r="EPW140" s="894"/>
      <c r="EPX140" s="894"/>
      <c r="EPY140" s="894"/>
      <c r="EPZ140" s="894"/>
      <c r="EQA140" s="894"/>
      <c r="EQB140" s="894"/>
      <c r="EQC140" s="894"/>
      <c r="EQD140" s="894"/>
      <c r="EQE140" s="894"/>
      <c r="EQF140" s="894"/>
      <c r="EQG140" s="894"/>
      <c r="EQH140" s="894"/>
      <c r="EQI140" s="894"/>
      <c r="EQJ140" s="894"/>
      <c r="EQK140" s="894"/>
      <c r="EQL140" s="894"/>
      <c r="EQM140" s="894"/>
      <c r="EQN140" s="894"/>
      <c r="EQO140" s="894"/>
      <c r="EQP140" s="894"/>
      <c r="EQQ140" s="894"/>
      <c r="EQR140" s="894"/>
      <c r="EQS140" s="894"/>
      <c r="EQT140" s="894"/>
      <c r="EQU140" s="894"/>
      <c r="EQV140" s="894"/>
      <c r="EQW140" s="894"/>
      <c r="EQX140" s="894"/>
      <c r="EQY140" s="894"/>
      <c r="EQZ140" s="894"/>
      <c r="ERA140" s="894"/>
      <c r="ERB140" s="894"/>
      <c r="ERC140" s="894"/>
      <c r="ERD140" s="894"/>
      <c r="ERE140" s="894"/>
      <c r="ERF140" s="894"/>
      <c r="ERG140" s="894"/>
      <c r="ERH140" s="894"/>
      <c r="ERI140" s="894"/>
      <c r="ERJ140" s="894"/>
      <c r="ERK140" s="894"/>
      <c r="ERL140" s="894"/>
      <c r="ERM140" s="894"/>
      <c r="ERN140" s="894"/>
      <c r="ERO140" s="894"/>
      <c r="ERP140" s="894"/>
      <c r="ERQ140" s="894"/>
      <c r="ERR140" s="894"/>
      <c r="ERS140" s="894"/>
      <c r="ERT140" s="894"/>
      <c r="ERU140" s="894"/>
      <c r="ERV140" s="894"/>
      <c r="ERW140" s="894"/>
      <c r="ERX140" s="894"/>
      <c r="ERY140" s="894"/>
      <c r="ERZ140" s="894"/>
      <c r="ESA140" s="894"/>
      <c r="ESB140" s="894"/>
      <c r="ESC140" s="894"/>
      <c r="ESD140" s="894"/>
      <c r="ESE140" s="894"/>
      <c r="ESF140" s="894"/>
      <c r="ESG140" s="894"/>
      <c r="ESH140" s="894"/>
      <c r="ESI140" s="894"/>
      <c r="ESJ140" s="894"/>
      <c r="ESK140" s="894"/>
      <c r="ESL140" s="894"/>
      <c r="ESM140" s="894"/>
      <c r="ESN140" s="894"/>
      <c r="ESO140" s="894"/>
      <c r="ESP140" s="894"/>
      <c r="ESQ140" s="894"/>
      <c r="ESR140" s="894"/>
      <c r="ESS140" s="894"/>
      <c r="EST140" s="894"/>
      <c r="ESU140" s="894"/>
      <c r="ESV140" s="894"/>
      <c r="ESW140" s="894"/>
      <c r="ESX140" s="894"/>
      <c r="ESY140" s="894"/>
      <c r="ESZ140" s="894"/>
      <c r="ETA140" s="894"/>
      <c r="ETB140" s="894"/>
      <c r="ETC140" s="894"/>
      <c r="ETD140" s="894"/>
      <c r="ETE140" s="894"/>
      <c r="ETF140" s="894"/>
      <c r="ETG140" s="894"/>
      <c r="ETH140" s="894"/>
      <c r="ETI140" s="894"/>
      <c r="ETJ140" s="894"/>
      <c r="ETK140" s="894"/>
      <c r="ETL140" s="894"/>
      <c r="ETM140" s="894"/>
      <c r="ETN140" s="894"/>
      <c r="ETO140" s="894"/>
      <c r="ETP140" s="894"/>
      <c r="ETQ140" s="894"/>
      <c r="ETR140" s="894"/>
      <c r="ETS140" s="894"/>
      <c r="ETT140" s="894"/>
      <c r="ETU140" s="894"/>
      <c r="ETV140" s="894"/>
      <c r="ETW140" s="894"/>
      <c r="ETX140" s="894"/>
      <c r="ETY140" s="894"/>
      <c r="ETZ140" s="894"/>
      <c r="EUA140" s="894"/>
      <c r="EUB140" s="894"/>
      <c r="EUC140" s="894"/>
      <c r="EUD140" s="894"/>
      <c r="EUE140" s="894"/>
      <c r="EUF140" s="894"/>
      <c r="EUG140" s="894"/>
      <c r="EUH140" s="894"/>
      <c r="EUI140" s="894"/>
      <c r="EUJ140" s="894"/>
      <c r="EUK140" s="894"/>
      <c r="EUL140" s="894"/>
      <c r="EUM140" s="894"/>
      <c r="EUN140" s="894"/>
      <c r="EUO140" s="894"/>
      <c r="EUP140" s="894"/>
      <c r="EUQ140" s="894"/>
      <c r="EUR140" s="894"/>
      <c r="EUS140" s="894"/>
      <c r="EUT140" s="894"/>
      <c r="EUU140" s="894"/>
      <c r="EUV140" s="894"/>
      <c r="EUW140" s="894"/>
      <c r="EUX140" s="894"/>
      <c r="EUY140" s="894"/>
      <c r="EUZ140" s="894"/>
      <c r="EVA140" s="894"/>
      <c r="EVB140" s="894"/>
      <c r="EVC140" s="894"/>
      <c r="EVD140" s="894"/>
      <c r="EVE140" s="894"/>
      <c r="EVF140" s="894"/>
      <c r="EVG140" s="894"/>
      <c r="EVH140" s="894"/>
      <c r="EVI140" s="894"/>
      <c r="EVJ140" s="894"/>
      <c r="EVK140" s="894"/>
      <c r="EVL140" s="894"/>
      <c r="EVM140" s="894"/>
      <c r="EVN140" s="894"/>
      <c r="EVO140" s="894"/>
      <c r="EVP140" s="894"/>
      <c r="EVQ140" s="894"/>
      <c r="EVR140" s="894"/>
      <c r="EVS140" s="894"/>
      <c r="EVT140" s="894"/>
      <c r="EVU140" s="894"/>
      <c r="EVV140" s="894"/>
      <c r="EVW140" s="894"/>
      <c r="EVX140" s="894"/>
      <c r="EVY140" s="894"/>
      <c r="EVZ140" s="894"/>
      <c r="EWA140" s="894"/>
      <c r="EWB140" s="894"/>
      <c r="EWC140" s="894"/>
      <c r="EWD140" s="894"/>
      <c r="EWE140" s="894"/>
      <c r="EWF140" s="894"/>
      <c r="EWG140" s="894"/>
      <c r="EWH140" s="894"/>
      <c r="EWI140" s="894"/>
      <c r="EWJ140" s="894"/>
      <c r="EWK140" s="894"/>
      <c r="EWL140" s="894"/>
      <c r="EWM140" s="894"/>
      <c r="EWN140" s="894"/>
      <c r="EWO140" s="894"/>
      <c r="EWP140" s="894"/>
      <c r="EWQ140" s="894"/>
      <c r="EWR140" s="894"/>
      <c r="EWS140" s="894"/>
      <c r="EWT140" s="894"/>
      <c r="EWU140" s="894"/>
      <c r="EWV140" s="894"/>
      <c r="EWW140" s="894"/>
      <c r="EWX140" s="894"/>
      <c r="EWY140" s="894"/>
      <c r="EWZ140" s="894"/>
      <c r="EXA140" s="894"/>
      <c r="EXB140" s="894"/>
      <c r="EXC140" s="894"/>
      <c r="EXD140" s="894"/>
      <c r="EXE140" s="894"/>
      <c r="EXF140" s="894"/>
      <c r="EXG140" s="894"/>
      <c r="EXH140" s="894"/>
      <c r="EXI140" s="894"/>
      <c r="EXJ140" s="894"/>
      <c r="EXK140" s="894"/>
      <c r="EXL140" s="894"/>
      <c r="EXM140" s="894"/>
      <c r="EXN140" s="894"/>
      <c r="EXO140" s="894"/>
      <c r="EXP140" s="894"/>
      <c r="EXQ140" s="894"/>
      <c r="EXR140" s="894"/>
      <c r="EXS140" s="894"/>
      <c r="EXT140" s="894"/>
      <c r="EXU140" s="894"/>
      <c r="EXV140" s="894"/>
      <c r="EXW140" s="894"/>
      <c r="EXX140" s="894"/>
      <c r="EXY140" s="894"/>
      <c r="EXZ140" s="894"/>
      <c r="EYA140" s="894"/>
      <c r="EYB140" s="894"/>
      <c r="EYC140" s="894"/>
      <c r="EYD140" s="894"/>
      <c r="EYE140" s="894"/>
      <c r="EYF140" s="894"/>
      <c r="EYG140" s="894"/>
      <c r="EYH140" s="894"/>
      <c r="EYI140" s="894"/>
      <c r="EYJ140" s="894"/>
      <c r="EYK140" s="894"/>
      <c r="EYL140" s="894"/>
      <c r="EYM140" s="894"/>
      <c r="EYN140" s="894"/>
      <c r="EYO140" s="894"/>
      <c r="EYP140" s="894"/>
      <c r="EYQ140" s="894"/>
      <c r="EYR140" s="894"/>
      <c r="EYS140" s="894"/>
      <c r="EYT140" s="894"/>
      <c r="EYU140" s="894"/>
      <c r="EYV140" s="894"/>
      <c r="EYW140" s="894"/>
      <c r="EYX140" s="894"/>
      <c r="EYY140" s="894"/>
      <c r="EYZ140" s="894"/>
      <c r="EZA140" s="894"/>
      <c r="EZB140" s="894"/>
      <c r="EZC140" s="894"/>
      <c r="EZD140" s="894"/>
      <c r="EZE140" s="894"/>
      <c r="EZF140" s="894"/>
      <c r="EZG140" s="894"/>
      <c r="EZH140" s="894"/>
      <c r="EZI140" s="894"/>
      <c r="EZJ140" s="894"/>
      <c r="EZK140" s="894"/>
      <c r="EZL140" s="894"/>
      <c r="EZM140" s="894"/>
      <c r="EZN140" s="894"/>
      <c r="EZO140" s="894"/>
      <c r="EZP140" s="894"/>
      <c r="EZQ140" s="894"/>
      <c r="EZR140" s="894"/>
      <c r="EZS140" s="894"/>
      <c r="EZT140" s="894"/>
      <c r="EZU140" s="894"/>
      <c r="EZV140" s="894"/>
      <c r="EZW140" s="894"/>
      <c r="EZX140" s="894"/>
      <c r="EZY140" s="894"/>
      <c r="EZZ140" s="894"/>
      <c r="FAA140" s="894"/>
      <c r="FAB140" s="894"/>
      <c r="FAC140" s="894"/>
      <c r="FAD140" s="894"/>
      <c r="FAE140" s="894"/>
      <c r="FAF140" s="894"/>
      <c r="FAG140" s="894"/>
      <c r="FAH140" s="894"/>
      <c r="FAI140" s="894"/>
      <c r="FAJ140" s="894"/>
      <c r="FAK140" s="894"/>
      <c r="FAL140" s="894"/>
      <c r="FAM140" s="894"/>
      <c r="FAN140" s="894"/>
      <c r="FAO140" s="894"/>
      <c r="FAP140" s="894"/>
      <c r="FAQ140" s="894"/>
      <c r="FAR140" s="894"/>
      <c r="FAS140" s="894"/>
      <c r="FAT140" s="894"/>
      <c r="FAU140" s="894"/>
      <c r="FAV140" s="894"/>
      <c r="FAW140" s="894"/>
      <c r="FAX140" s="894"/>
      <c r="FAY140" s="894"/>
      <c r="FAZ140" s="894"/>
      <c r="FBA140" s="894"/>
      <c r="FBB140" s="894"/>
      <c r="FBC140" s="894"/>
      <c r="FBD140" s="894"/>
      <c r="FBE140" s="894"/>
      <c r="FBF140" s="894"/>
      <c r="FBG140" s="894"/>
      <c r="FBH140" s="894"/>
      <c r="FBI140" s="894"/>
      <c r="FBJ140" s="894"/>
      <c r="FBK140" s="894"/>
      <c r="FBL140" s="894"/>
      <c r="FBM140" s="894"/>
      <c r="FBN140" s="894"/>
      <c r="FBO140" s="894"/>
      <c r="FBP140" s="894"/>
      <c r="FBQ140" s="894"/>
      <c r="FBR140" s="894"/>
      <c r="FBS140" s="894"/>
      <c r="FBT140" s="894"/>
      <c r="FBU140" s="894"/>
      <c r="FBV140" s="894"/>
      <c r="FBW140" s="894"/>
      <c r="FBX140" s="894"/>
      <c r="FBY140" s="894"/>
      <c r="FBZ140" s="894"/>
      <c r="FCA140" s="894"/>
      <c r="FCB140" s="894"/>
      <c r="FCC140" s="894"/>
      <c r="FCD140" s="894"/>
      <c r="FCE140" s="894"/>
      <c r="FCF140" s="894"/>
      <c r="FCG140" s="894"/>
      <c r="FCH140" s="894"/>
      <c r="FCI140" s="894"/>
      <c r="FCJ140" s="894"/>
      <c r="FCK140" s="894"/>
      <c r="FCL140" s="894"/>
      <c r="FCM140" s="894"/>
      <c r="FCN140" s="894"/>
      <c r="FCO140" s="894"/>
      <c r="FCP140" s="894"/>
      <c r="FCQ140" s="894"/>
      <c r="FCR140" s="894"/>
      <c r="FCS140" s="894"/>
      <c r="FCT140" s="894"/>
      <c r="FCU140" s="894"/>
      <c r="FCV140" s="894"/>
      <c r="FCW140" s="894"/>
      <c r="FCX140" s="894"/>
      <c r="FCY140" s="894"/>
      <c r="FCZ140" s="894"/>
      <c r="FDA140" s="894"/>
      <c r="FDB140" s="894"/>
      <c r="FDC140" s="894"/>
      <c r="FDD140" s="894"/>
      <c r="FDE140" s="894"/>
      <c r="FDF140" s="894"/>
      <c r="FDG140" s="894"/>
      <c r="FDH140" s="894"/>
      <c r="FDI140" s="894"/>
      <c r="FDJ140" s="894"/>
      <c r="FDK140" s="894"/>
      <c r="FDL140" s="894"/>
      <c r="FDM140" s="894"/>
      <c r="FDN140" s="894"/>
      <c r="FDO140" s="894"/>
      <c r="FDP140" s="894"/>
      <c r="FDQ140" s="894"/>
      <c r="FDR140" s="894"/>
      <c r="FDS140" s="894"/>
      <c r="FDT140" s="894"/>
      <c r="FDU140" s="894"/>
      <c r="FDV140" s="894"/>
      <c r="FDW140" s="894"/>
      <c r="FDX140" s="894"/>
      <c r="FDY140" s="894"/>
      <c r="FDZ140" s="894"/>
      <c r="FEA140" s="894"/>
      <c r="FEB140" s="894"/>
      <c r="FEC140" s="894"/>
      <c r="FED140" s="894"/>
      <c r="FEE140" s="894"/>
      <c r="FEF140" s="894"/>
      <c r="FEG140" s="894"/>
      <c r="FEH140" s="894"/>
      <c r="FEI140" s="894"/>
      <c r="FEJ140" s="894"/>
      <c r="FEK140" s="894"/>
      <c r="FEL140" s="894"/>
      <c r="FEM140" s="894"/>
      <c r="FEN140" s="894"/>
      <c r="FEO140" s="894"/>
      <c r="FEP140" s="894"/>
      <c r="FEQ140" s="894"/>
      <c r="FER140" s="894"/>
      <c r="FES140" s="894"/>
      <c r="FET140" s="894"/>
      <c r="FEU140" s="894"/>
      <c r="FEV140" s="894"/>
      <c r="FEW140" s="894"/>
      <c r="FEX140" s="894"/>
      <c r="FEY140" s="894"/>
      <c r="FEZ140" s="894"/>
      <c r="FFA140" s="894"/>
      <c r="FFB140" s="894"/>
      <c r="FFC140" s="894"/>
      <c r="FFD140" s="894"/>
      <c r="FFE140" s="894"/>
      <c r="FFF140" s="894"/>
      <c r="FFG140" s="894"/>
      <c r="FFH140" s="894"/>
      <c r="FFI140" s="894"/>
      <c r="FFJ140" s="894"/>
      <c r="FFK140" s="894"/>
      <c r="FFL140" s="894"/>
      <c r="FFM140" s="894"/>
      <c r="FFN140" s="894"/>
      <c r="FFO140" s="894"/>
      <c r="FFP140" s="894"/>
      <c r="FFQ140" s="894"/>
      <c r="FFR140" s="894"/>
      <c r="FFS140" s="894"/>
      <c r="FFT140" s="894"/>
      <c r="FFU140" s="894"/>
      <c r="FFV140" s="894"/>
      <c r="FFW140" s="894"/>
      <c r="FFX140" s="894"/>
      <c r="FFY140" s="894"/>
      <c r="FFZ140" s="894"/>
      <c r="FGA140" s="894"/>
      <c r="FGB140" s="894"/>
      <c r="FGC140" s="894"/>
      <c r="FGD140" s="894"/>
      <c r="FGE140" s="894"/>
      <c r="FGF140" s="894"/>
      <c r="FGG140" s="894"/>
      <c r="FGH140" s="894"/>
      <c r="FGI140" s="894"/>
      <c r="FGJ140" s="894"/>
      <c r="FGK140" s="894"/>
      <c r="FGL140" s="894"/>
      <c r="FGM140" s="894"/>
      <c r="FGN140" s="894"/>
      <c r="FGO140" s="894"/>
      <c r="FGP140" s="894"/>
      <c r="FGQ140" s="894"/>
      <c r="FGR140" s="894"/>
      <c r="FGS140" s="894"/>
      <c r="FGT140" s="894"/>
      <c r="FGU140" s="894"/>
      <c r="FGV140" s="894"/>
      <c r="FGW140" s="894"/>
      <c r="FGX140" s="894"/>
      <c r="FGY140" s="894"/>
      <c r="FGZ140" s="894"/>
      <c r="FHA140" s="894"/>
      <c r="FHB140" s="894"/>
      <c r="FHC140" s="894"/>
      <c r="FHD140" s="894"/>
      <c r="FHE140" s="894"/>
      <c r="FHF140" s="894"/>
      <c r="FHG140" s="894"/>
      <c r="FHH140" s="894"/>
      <c r="FHI140" s="894"/>
      <c r="FHJ140" s="894"/>
      <c r="FHK140" s="894"/>
      <c r="FHL140" s="894"/>
      <c r="FHM140" s="894"/>
      <c r="FHN140" s="894"/>
      <c r="FHO140" s="894"/>
      <c r="FHP140" s="894"/>
      <c r="FHQ140" s="894"/>
      <c r="FHR140" s="894"/>
      <c r="FHS140" s="894"/>
      <c r="FHT140" s="894"/>
      <c r="FHU140" s="894"/>
      <c r="FHV140" s="894"/>
      <c r="FHW140" s="894"/>
      <c r="FHX140" s="894"/>
      <c r="FHY140" s="894"/>
      <c r="FHZ140" s="894"/>
      <c r="FIA140" s="894"/>
      <c r="FIB140" s="894"/>
      <c r="FIC140" s="894"/>
      <c r="FID140" s="894"/>
      <c r="FIE140" s="894"/>
      <c r="FIF140" s="894"/>
      <c r="FIG140" s="894"/>
      <c r="FIH140" s="894"/>
      <c r="FII140" s="894"/>
      <c r="FIJ140" s="894"/>
      <c r="FIK140" s="894"/>
      <c r="FIL140" s="894"/>
      <c r="FIM140" s="894"/>
      <c r="FIN140" s="894"/>
      <c r="FIO140" s="894"/>
      <c r="FIP140" s="894"/>
      <c r="FIQ140" s="894"/>
      <c r="FIR140" s="894"/>
      <c r="FIS140" s="894"/>
      <c r="FIT140" s="894"/>
      <c r="FIU140" s="894"/>
      <c r="FIV140" s="894"/>
      <c r="FIW140" s="894"/>
      <c r="FIX140" s="894"/>
      <c r="FIY140" s="894"/>
      <c r="FIZ140" s="894"/>
      <c r="FJA140" s="894"/>
      <c r="FJB140" s="894"/>
      <c r="FJC140" s="894"/>
      <c r="FJD140" s="894"/>
      <c r="FJE140" s="894"/>
      <c r="FJF140" s="894"/>
      <c r="FJG140" s="894"/>
      <c r="FJH140" s="894"/>
      <c r="FJI140" s="894"/>
      <c r="FJJ140" s="894"/>
      <c r="FJK140" s="894"/>
      <c r="FJL140" s="894"/>
      <c r="FJM140" s="894"/>
      <c r="FJN140" s="894"/>
      <c r="FJO140" s="894"/>
      <c r="FJP140" s="894"/>
      <c r="FJQ140" s="894"/>
      <c r="FJR140" s="894"/>
      <c r="FJS140" s="894"/>
      <c r="FJT140" s="894"/>
      <c r="FJU140" s="894"/>
      <c r="FJV140" s="894"/>
      <c r="FJW140" s="894"/>
      <c r="FJX140" s="894"/>
      <c r="FJY140" s="894"/>
      <c r="FJZ140" s="894"/>
      <c r="FKA140" s="894"/>
      <c r="FKB140" s="894"/>
      <c r="FKC140" s="894"/>
      <c r="FKD140" s="894"/>
      <c r="FKE140" s="894"/>
      <c r="FKF140" s="894"/>
      <c r="FKG140" s="894"/>
      <c r="FKH140" s="894"/>
      <c r="FKI140" s="894"/>
      <c r="FKJ140" s="894"/>
      <c r="FKK140" s="894"/>
      <c r="FKL140" s="894"/>
      <c r="FKM140" s="894"/>
      <c r="FKN140" s="894"/>
      <c r="FKO140" s="894"/>
      <c r="FKP140" s="894"/>
      <c r="FKQ140" s="894"/>
      <c r="FKR140" s="894"/>
      <c r="FKS140" s="894"/>
      <c r="FKT140" s="894"/>
      <c r="FKU140" s="894"/>
      <c r="FKV140" s="894"/>
      <c r="FKW140" s="894"/>
      <c r="FKX140" s="894"/>
      <c r="FKY140" s="894"/>
      <c r="FKZ140" s="894"/>
      <c r="FLA140" s="894"/>
      <c r="FLB140" s="894"/>
      <c r="FLC140" s="894"/>
      <c r="FLD140" s="894"/>
      <c r="FLE140" s="894"/>
      <c r="FLF140" s="894"/>
      <c r="FLG140" s="894"/>
      <c r="FLH140" s="894"/>
      <c r="FLI140" s="894"/>
      <c r="FLJ140" s="894"/>
      <c r="FLK140" s="894"/>
      <c r="FLL140" s="894"/>
      <c r="FLM140" s="894"/>
      <c r="FLN140" s="894"/>
      <c r="FLO140" s="894"/>
      <c r="FLP140" s="894"/>
      <c r="FLQ140" s="894"/>
      <c r="FLR140" s="894"/>
      <c r="FLS140" s="894"/>
      <c r="FLT140" s="894"/>
      <c r="FLU140" s="894"/>
      <c r="FLV140" s="894"/>
      <c r="FLW140" s="894"/>
      <c r="FLX140" s="894"/>
      <c r="FLY140" s="894"/>
      <c r="FLZ140" s="894"/>
      <c r="FMA140" s="894"/>
      <c r="FMB140" s="894"/>
      <c r="FMC140" s="894"/>
      <c r="FMD140" s="894"/>
      <c r="FME140" s="894"/>
      <c r="FMF140" s="894"/>
      <c r="FMG140" s="894"/>
      <c r="FMH140" s="894"/>
      <c r="FMI140" s="894"/>
      <c r="FMJ140" s="894"/>
      <c r="FMK140" s="894"/>
      <c r="FML140" s="894"/>
      <c r="FMM140" s="894"/>
      <c r="FMN140" s="894"/>
      <c r="FMO140" s="894"/>
      <c r="FMP140" s="894"/>
      <c r="FMQ140" s="894"/>
      <c r="FMR140" s="894"/>
      <c r="FMS140" s="894"/>
      <c r="FMT140" s="894"/>
      <c r="FMU140" s="894"/>
      <c r="FMV140" s="894"/>
      <c r="FMW140" s="894"/>
      <c r="FMX140" s="894"/>
      <c r="FMY140" s="894"/>
      <c r="FMZ140" s="894"/>
      <c r="FNA140" s="894"/>
      <c r="FNB140" s="894"/>
      <c r="FNC140" s="894"/>
      <c r="FND140" s="894"/>
      <c r="FNE140" s="894"/>
      <c r="FNF140" s="894"/>
      <c r="FNG140" s="894"/>
      <c r="FNH140" s="894"/>
      <c r="FNI140" s="894"/>
      <c r="FNJ140" s="894"/>
      <c r="FNK140" s="894"/>
      <c r="FNL140" s="894"/>
      <c r="FNM140" s="894"/>
      <c r="FNN140" s="894"/>
      <c r="FNO140" s="894"/>
      <c r="FNP140" s="894"/>
      <c r="FNQ140" s="894"/>
      <c r="FNR140" s="894"/>
      <c r="FNS140" s="894"/>
      <c r="FNT140" s="894"/>
      <c r="FNU140" s="894"/>
      <c r="FNV140" s="894"/>
      <c r="FNW140" s="894"/>
      <c r="FNX140" s="894"/>
      <c r="FNY140" s="894"/>
      <c r="FNZ140" s="894"/>
      <c r="FOA140" s="894"/>
      <c r="FOB140" s="894"/>
      <c r="FOC140" s="894"/>
      <c r="FOD140" s="894"/>
      <c r="FOE140" s="894"/>
      <c r="FOF140" s="894"/>
      <c r="FOG140" s="894"/>
      <c r="FOH140" s="894"/>
      <c r="FOI140" s="894"/>
      <c r="FOJ140" s="894"/>
      <c r="FOK140" s="894"/>
      <c r="FOL140" s="894"/>
      <c r="FOM140" s="894"/>
      <c r="FON140" s="894"/>
      <c r="FOO140" s="894"/>
      <c r="FOP140" s="894"/>
      <c r="FOQ140" s="894"/>
      <c r="FOR140" s="894"/>
      <c r="FOS140" s="894"/>
      <c r="FOT140" s="894"/>
      <c r="FOU140" s="894"/>
      <c r="FOV140" s="894"/>
      <c r="FOW140" s="894"/>
      <c r="FOX140" s="894"/>
      <c r="FOY140" s="894"/>
      <c r="FOZ140" s="894"/>
      <c r="FPA140" s="894"/>
      <c r="FPB140" s="894"/>
      <c r="FPC140" s="894"/>
      <c r="FPD140" s="894"/>
      <c r="FPE140" s="894"/>
      <c r="FPF140" s="894"/>
      <c r="FPG140" s="894"/>
      <c r="FPH140" s="894"/>
      <c r="FPI140" s="894"/>
      <c r="FPJ140" s="894"/>
      <c r="FPK140" s="894"/>
      <c r="FPL140" s="894"/>
      <c r="FPM140" s="894"/>
      <c r="FPN140" s="894"/>
      <c r="FPO140" s="894"/>
      <c r="FPP140" s="894"/>
      <c r="FPQ140" s="894"/>
      <c r="FPR140" s="894"/>
      <c r="FPS140" s="894"/>
      <c r="FPT140" s="894"/>
      <c r="FPU140" s="894"/>
      <c r="FPV140" s="894"/>
      <c r="FPW140" s="894"/>
      <c r="FPX140" s="894"/>
      <c r="FPY140" s="894"/>
      <c r="FPZ140" s="894"/>
      <c r="FQA140" s="894"/>
      <c r="FQB140" s="894"/>
      <c r="FQC140" s="894"/>
      <c r="FQD140" s="894"/>
      <c r="FQE140" s="894"/>
      <c r="FQF140" s="894"/>
      <c r="FQG140" s="894"/>
      <c r="FQH140" s="894"/>
      <c r="FQI140" s="894"/>
      <c r="FQJ140" s="894"/>
      <c r="FQK140" s="894"/>
      <c r="FQL140" s="894"/>
      <c r="FQM140" s="894"/>
      <c r="FQN140" s="894"/>
      <c r="FQO140" s="894"/>
      <c r="FQP140" s="894"/>
      <c r="FQQ140" s="894"/>
      <c r="FQR140" s="894"/>
      <c r="FQS140" s="894"/>
      <c r="FQT140" s="894"/>
      <c r="FQU140" s="894"/>
      <c r="FQV140" s="894"/>
      <c r="FQW140" s="894"/>
      <c r="FQX140" s="894"/>
      <c r="FQY140" s="894"/>
      <c r="FQZ140" s="894"/>
      <c r="FRA140" s="894"/>
      <c r="FRB140" s="894"/>
      <c r="FRC140" s="894"/>
      <c r="FRD140" s="894"/>
      <c r="FRE140" s="894"/>
      <c r="FRF140" s="894"/>
      <c r="FRG140" s="894"/>
      <c r="FRH140" s="894"/>
      <c r="FRI140" s="894"/>
      <c r="FRJ140" s="894"/>
      <c r="FRK140" s="894"/>
      <c r="FRL140" s="894"/>
      <c r="FRM140" s="894"/>
      <c r="FRN140" s="894"/>
      <c r="FRO140" s="894"/>
      <c r="FRP140" s="894"/>
      <c r="FRQ140" s="894"/>
      <c r="FRR140" s="894"/>
      <c r="FRS140" s="894"/>
      <c r="FRT140" s="894"/>
      <c r="FRU140" s="894"/>
      <c r="FRV140" s="894"/>
      <c r="FRW140" s="894"/>
      <c r="FRX140" s="894"/>
      <c r="FRY140" s="894"/>
      <c r="FRZ140" s="894"/>
      <c r="FSA140" s="894"/>
      <c r="FSB140" s="894"/>
      <c r="FSC140" s="894"/>
      <c r="FSD140" s="894"/>
      <c r="FSE140" s="894"/>
      <c r="FSF140" s="894"/>
      <c r="FSG140" s="894"/>
      <c r="FSH140" s="894"/>
      <c r="FSI140" s="894"/>
      <c r="FSJ140" s="894"/>
      <c r="FSK140" s="894"/>
      <c r="FSL140" s="894"/>
      <c r="FSM140" s="894"/>
      <c r="FSN140" s="894"/>
      <c r="FSO140" s="894"/>
      <c r="FSP140" s="894"/>
      <c r="FSQ140" s="894"/>
      <c r="FSR140" s="894"/>
      <c r="FSS140" s="894"/>
      <c r="FST140" s="894"/>
      <c r="FSU140" s="894"/>
      <c r="FSV140" s="894"/>
      <c r="FSW140" s="894"/>
      <c r="FSX140" s="894"/>
      <c r="FSY140" s="894"/>
      <c r="FSZ140" s="894"/>
      <c r="FTA140" s="894"/>
      <c r="FTB140" s="894"/>
      <c r="FTC140" s="894"/>
      <c r="FTD140" s="894"/>
      <c r="FTE140" s="894"/>
      <c r="FTF140" s="894"/>
      <c r="FTG140" s="894"/>
      <c r="FTH140" s="894"/>
      <c r="FTI140" s="894"/>
      <c r="FTJ140" s="894"/>
      <c r="FTK140" s="894"/>
      <c r="FTL140" s="894"/>
      <c r="FTM140" s="894"/>
      <c r="FTN140" s="894"/>
      <c r="FTO140" s="894"/>
      <c r="FTP140" s="894"/>
      <c r="FTQ140" s="894"/>
      <c r="FTR140" s="894"/>
      <c r="FTS140" s="894"/>
      <c r="FTT140" s="894"/>
      <c r="FTU140" s="894"/>
      <c r="FTV140" s="894"/>
      <c r="FTW140" s="894"/>
      <c r="FTX140" s="894"/>
      <c r="FTY140" s="894"/>
      <c r="FTZ140" s="894"/>
      <c r="FUA140" s="894"/>
      <c r="FUB140" s="894"/>
      <c r="FUC140" s="894"/>
      <c r="FUD140" s="894"/>
      <c r="FUE140" s="894"/>
      <c r="FUF140" s="894"/>
      <c r="FUG140" s="894"/>
      <c r="FUH140" s="894"/>
      <c r="FUI140" s="894"/>
      <c r="FUJ140" s="894"/>
      <c r="FUK140" s="894"/>
      <c r="FUL140" s="894"/>
      <c r="FUM140" s="894"/>
      <c r="FUN140" s="894"/>
      <c r="FUO140" s="894"/>
      <c r="FUP140" s="894"/>
      <c r="FUQ140" s="894"/>
      <c r="FUR140" s="894"/>
      <c r="FUS140" s="894"/>
      <c r="FUT140" s="894"/>
      <c r="FUU140" s="894"/>
      <c r="FUV140" s="894"/>
      <c r="FUW140" s="894"/>
      <c r="FUX140" s="894"/>
      <c r="FUY140" s="894"/>
      <c r="FUZ140" s="894"/>
      <c r="FVA140" s="894"/>
      <c r="FVB140" s="894"/>
      <c r="FVC140" s="894"/>
      <c r="FVD140" s="894"/>
      <c r="FVE140" s="894"/>
      <c r="FVF140" s="894"/>
      <c r="FVG140" s="894"/>
      <c r="FVH140" s="894"/>
      <c r="FVI140" s="894"/>
      <c r="FVJ140" s="894"/>
      <c r="FVK140" s="894"/>
      <c r="FVL140" s="894"/>
      <c r="FVM140" s="894"/>
      <c r="FVN140" s="894"/>
      <c r="FVO140" s="894"/>
      <c r="FVP140" s="894"/>
      <c r="FVQ140" s="894"/>
      <c r="FVR140" s="894"/>
      <c r="FVS140" s="894"/>
      <c r="FVT140" s="894"/>
      <c r="FVU140" s="894"/>
      <c r="FVV140" s="894"/>
      <c r="FVW140" s="894"/>
      <c r="FVX140" s="894"/>
      <c r="FVY140" s="894"/>
      <c r="FVZ140" s="894"/>
      <c r="FWA140" s="894"/>
      <c r="FWB140" s="894"/>
      <c r="FWC140" s="894"/>
      <c r="FWD140" s="894"/>
      <c r="FWE140" s="894"/>
      <c r="FWF140" s="894"/>
      <c r="FWG140" s="894"/>
      <c r="FWH140" s="894"/>
      <c r="FWI140" s="894"/>
      <c r="FWJ140" s="894"/>
      <c r="FWK140" s="894"/>
      <c r="FWL140" s="894"/>
      <c r="FWM140" s="894"/>
      <c r="FWN140" s="894"/>
      <c r="FWO140" s="894"/>
      <c r="FWP140" s="894"/>
      <c r="FWQ140" s="894"/>
      <c r="FWR140" s="894"/>
      <c r="FWS140" s="894"/>
      <c r="FWT140" s="894"/>
      <c r="FWU140" s="894"/>
      <c r="FWV140" s="894"/>
      <c r="FWW140" s="894"/>
      <c r="FWX140" s="894"/>
      <c r="FWY140" s="894"/>
      <c r="FWZ140" s="894"/>
      <c r="FXA140" s="894"/>
      <c r="FXB140" s="894"/>
      <c r="FXC140" s="894"/>
      <c r="FXD140" s="894"/>
      <c r="FXE140" s="894"/>
      <c r="FXF140" s="894"/>
      <c r="FXG140" s="894"/>
      <c r="FXH140" s="894"/>
      <c r="FXI140" s="894"/>
      <c r="FXJ140" s="894"/>
      <c r="FXK140" s="894"/>
      <c r="FXL140" s="894"/>
      <c r="FXM140" s="894"/>
      <c r="FXN140" s="894"/>
      <c r="FXO140" s="894"/>
      <c r="FXP140" s="894"/>
      <c r="FXQ140" s="894"/>
      <c r="FXR140" s="894"/>
      <c r="FXS140" s="894"/>
      <c r="FXT140" s="894"/>
      <c r="FXU140" s="894"/>
      <c r="FXV140" s="894"/>
      <c r="FXW140" s="894"/>
      <c r="FXX140" s="894"/>
      <c r="FXY140" s="894"/>
      <c r="FXZ140" s="894"/>
      <c r="FYA140" s="894"/>
      <c r="FYB140" s="894"/>
      <c r="FYC140" s="894"/>
      <c r="FYD140" s="894"/>
      <c r="FYE140" s="894"/>
      <c r="FYF140" s="894"/>
      <c r="FYG140" s="894"/>
      <c r="FYH140" s="894"/>
      <c r="FYI140" s="894"/>
      <c r="FYJ140" s="894"/>
      <c r="FYK140" s="894"/>
      <c r="FYL140" s="894"/>
      <c r="FYM140" s="894"/>
      <c r="FYN140" s="894"/>
      <c r="FYO140" s="894"/>
      <c r="FYP140" s="894"/>
      <c r="FYQ140" s="894"/>
      <c r="FYR140" s="894"/>
      <c r="FYS140" s="894"/>
      <c r="FYT140" s="894"/>
      <c r="FYU140" s="894"/>
      <c r="FYV140" s="894"/>
      <c r="FYW140" s="894"/>
      <c r="FYX140" s="894"/>
      <c r="FYY140" s="894"/>
      <c r="FYZ140" s="894"/>
      <c r="FZA140" s="894"/>
      <c r="FZB140" s="894"/>
      <c r="FZC140" s="894"/>
      <c r="FZD140" s="894"/>
      <c r="FZE140" s="894"/>
      <c r="FZF140" s="894"/>
      <c r="FZG140" s="894"/>
      <c r="FZH140" s="894"/>
      <c r="FZI140" s="894"/>
      <c r="FZJ140" s="894"/>
      <c r="FZK140" s="894"/>
      <c r="FZL140" s="894"/>
      <c r="FZM140" s="894"/>
      <c r="FZN140" s="894"/>
      <c r="FZO140" s="894"/>
      <c r="FZP140" s="894"/>
      <c r="FZQ140" s="894"/>
      <c r="FZR140" s="894"/>
      <c r="FZS140" s="894"/>
      <c r="FZT140" s="894"/>
      <c r="FZU140" s="894"/>
      <c r="FZV140" s="894"/>
      <c r="FZW140" s="894"/>
      <c r="FZX140" s="894"/>
      <c r="FZY140" s="894"/>
      <c r="FZZ140" s="894"/>
      <c r="GAA140" s="894"/>
      <c r="GAB140" s="894"/>
      <c r="GAC140" s="894"/>
      <c r="GAD140" s="894"/>
      <c r="GAE140" s="894"/>
      <c r="GAF140" s="894"/>
      <c r="GAG140" s="894"/>
      <c r="GAH140" s="894"/>
      <c r="GAI140" s="894"/>
      <c r="GAJ140" s="894"/>
      <c r="GAK140" s="894"/>
      <c r="GAL140" s="894"/>
      <c r="GAM140" s="894"/>
      <c r="GAN140" s="894"/>
      <c r="GAO140" s="894"/>
      <c r="GAP140" s="894"/>
      <c r="GAQ140" s="894"/>
      <c r="GAR140" s="894"/>
      <c r="GAS140" s="894"/>
      <c r="GAT140" s="894"/>
      <c r="GAU140" s="894"/>
      <c r="GAV140" s="894"/>
      <c r="GAW140" s="894"/>
      <c r="GAX140" s="894"/>
      <c r="GAY140" s="894"/>
      <c r="GAZ140" s="894"/>
      <c r="GBA140" s="894"/>
      <c r="GBB140" s="894"/>
      <c r="GBC140" s="894"/>
      <c r="GBD140" s="894"/>
      <c r="GBE140" s="894"/>
      <c r="GBF140" s="894"/>
      <c r="GBG140" s="894"/>
      <c r="GBH140" s="894"/>
      <c r="GBI140" s="894"/>
      <c r="GBJ140" s="894"/>
      <c r="GBK140" s="894"/>
      <c r="GBL140" s="894"/>
      <c r="GBM140" s="894"/>
      <c r="GBN140" s="894"/>
      <c r="GBO140" s="894"/>
      <c r="GBP140" s="894"/>
      <c r="GBQ140" s="894"/>
      <c r="GBR140" s="894"/>
      <c r="GBS140" s="894"/>
      <c r="GBT140" s="894"/>
      <c r="GBU140" s="894"/>
      <c r="GBV140" s="894"/>
      <c r="GBW140" s="894"/>
      <c r="GBX140" s="894"/>
      <c r="GBY140" s="894"/>
      <c r="GBZ140" s="894"/>
      <c r="GCA140" s="894"/>
      <c r="GCB140" s="894"/>
      <c r="GCC140" s="894"/>
      <c r="GCD140" s="894"/>
      <c r="GCE140" s="894"/>
      <c r="GCF140" s="894"/>
      <c r="GCG140" s="894"/>
      <c r="GCH140" s="894"/>
      <c r="GCI140" s="894"/>
      <c r="GCJ140" s="894"/>
      <c r="GCK140" s="894"/>
      <c r="GCL140" s="894"/>
      <c r="GCM140" s="894"/>
      <c r="GCN140" s="894"/>
      <c r="GCO140" s="894"/>
      <c r="GCP140" s="894"/>
      <c r="GCQ140" s="894"/>
      <c r="GCR140" s="894"/>
      <c r="GCS140" s="894"/>
      <c r="GCT140" s="894"/>
      <c r="GCU140" s="894"/>
      <c r="GCV140" s="894"/>
      <c r="GCW140" s="894"/>
      <c r="GCX140" s="894"/>
      <c r="GCY140" s="894"/>
      <c r="GCZ140" s="894"/>
      <c r="GDA140" s="894"/>
      <c r="GDB140" s="894"/>
      <c r="GDC140" s="894"/>
      <c r="GDD140" s="894"/>
      <c r="GDE140" s="894"/>
      <c r="GDF140" s="894"/>
      <c r="GDG140" s="894"/>
      <c r="GDH140" s="894"/>
      <c r="GDI140" s="894"/>
      <c r="GDJ140" s="894"/>
      <c r="GDK140" s="894"/>
      <c r="GDL140" s="894"/>
      <c r="GDM140" s="894"/>
      <c r="GDN140" s="894"/>
      <c r="GDO140" s="894"/>
      <c r="GDP140" s="894"/>
      <c r="GDQ140" s="894"/>
      <c r="GDR140" s="894"/>
      <c r="GDS140" s="894"/>
      <c r="GDT140" s="894"/>
      <c r="GDU140" s="894"/>
      <c r="GDV140" s="894"/>
      <c r="GDW140" s="894"/>
      <c r="GDX140" s="894"/>
      <c r="GDY140" s="894"/>
      <c r="GDZ140" s="894"/>
      <c r="GEA140" s="894"/>
      <c r="GEB140" s="894"/>
      <c r="GEC140" s="894"/>
      <c r="GED140" s="894"/>
      <c r="GEE140" s="894"/>
      <c r="GEF140" s="894"/>
      <c r="GEG140" s="894"/>
      <c r="GEH140" s="894"/>
      <c r="GEI140" s="894"/>
      <c r="GEJ140" s="894"/>
      <c r="GEK140" s="894"/>
      <c r="GEL140" s="894"/>
      <c r="GEM140" s="894"/>
      <c r="GEN140" s="894"/>
      <c r="GEO140" s="894"/>
      <c r="GEP140" s="894"/>
      <c r="GEQ140" s="894"/>
      <c r="GER140" s="894"/>
      <c r="GES140" s="894"/>
      <c r="GET140" s="894"/>
      <c r="GEU140" s="894"/>
      <c r="GEV140" s="894"/>
      <c r="GEW140" s="894"/>
      <c r="GEX140" s="894"/>
      <c r="GEY140" s="894"/>
      <c r="GEZ140" s="894"/>
      <c r="GFA140" s="894"/>
      <c r="GFB140" s="894"/>
      <c r="GFC140" s="894"/>
      <c r="GFD140" s="894"/>
      <c r="GFE140" s="894"/>
      <c r="GFF140" s="894"/>
      <c r="GFG140" s="894"/>
      <c r="GFH140" s="894"/>
      <c r="GFI140" s="894"/>
      <c r="GFJ140" s="894"/>
      <c r="GFK140" s="894"/>
      <c r="GFL140" s="894"/>
      <c r="GFM140" s="894"/>
      <c r="GFN140" s="894"/>
      <c r="GFO140" s="894"/>
      <c r="GFP140" s="894"/>
      <c r="GFQ140" s="894"/>
      <c r="GFR140" s="894"/>
      <c r="GFS140" s="894"/>
      <c r="GFT140" s="894"/>
      <c r="GFU140" s="894"/>
      <c r="GFV140" s="894"/>
      <c r="GFW140" s="894"/>
      <c r="GFX140" s="894"/>
      <c r="GFY140" s="894"/>
      <c r="GFZ140" s="894"/>
      <c r="GGA140" s="894"/>
      <c r="GGB140" s="894"/>
      <c r="GGC140" s="894"/>
      <c r="GGD140" s="894"/>
      <c r="GGE140" s="894"/>
      <c r="GGF140" s="894"/>
      <c r="GGG140" s="894"/>
      <c r="GGH140" s="894"/>
      <c r="GGI140" s="894"/>
      <c r="GGJ140" s="894"/>
      <c r="GGK140" s="894"/>
      <c r="GGL140" s="894"/>
      <c r="GGM140" s="894"/>
      <c r="GGN140" s="894"/>
      <c r="GGO140" s="894"/>
      <c r="GGP140" s="894"/>
      <c r="GGQ140" s="894"/>
      <c r="GGR140" s="894"/>
      <c r="GGS140" s="894"/>
      <c r="GGT140" s="894"/>
      <c r="GGU140" s="894"/>
      <c r="GGV140" s="894"/>
      <c r="GGW140" s="894"/>
      <c r="GGX140" s="894"/>
      <c r="GGY140" s="894"/>
      <c r="GGZ140" s="894"/>
      <c r="GHA140" s="894"/>
      <c r="GHB140" s="894"/>
      <c r="GHC140" s="894"/>
      <c r="GHD140" s="894"/>
      <c r="GHE140" s="894"/>
      <c r="GHF140" s="894"/>
      <c r="GHG140" s="894"/>
      <c r="GHH140" s="894"/>
      <c r="GHI140" s="894"/>
      <c r="GHJ140" s="894"/>
      <c r="GHK140" s="894"/>
      <c r="GHL140" s="894"/>
      <c r="GHM140" s="894"/>
      <c r="GHN140" s="894"/>
      <c r="GHO140" s="894"/>
      <c r="GHP140" s="894"/>
      <c r="GHQ140" s="894"/>
      <c r="GHR140" s="894"/>
      <c r="GHS140" s="894"/>
      <c r="GHT140" s="894"/>
      <c r="GHU140" s="894"/>
      <c r="GHV140" s="894"/>
      <c r="GHW140" s="894"/>
      <c r="GHX140" s="894"/>
      <c r="GHY140" s="894"/>
      <c r="GHZ140" s="894"/>
      <c r="GIA140" s="894"/>
      <c r="GIB140" s="894"/>
      <c r="GIC140" s="894"/>
      <c r="GID140" s="894"/>
      <c r="GIE140" s="894"/>
      <c r="GIF140" s="894"/>
      <c r="GIG140" s="894"/>
      <c r="GIH140" s="894"/>
      <c r="GII140" s="894"/>
      <c r="GIJ140" s="894"/>
      <c r="GIK140" s="894"/>
      <c r="GIL140" s="894"/>
      <c r="GIM140" s="894"/>
      <c r="GIN140" s="894"/>
      <c r="GIO140" s="894"/>
      <c r="GIP140" s="894"/>
      <c r="GIQ140" s="894"/>
      <c r="GIR140" s="894"/>
      <c r="GIS140" s="894"/>
      <c r="GIT140" s="894"/>
      <c r="GIU140" s="894"/>
      <c r="GIV140" s="894"/>
      <c r="GIW140" s="894"/>
      <c r="GIX140" s="894"/>
      <c r="GIY140" s="894"/>
      <c r="GIZ140" s="894"/>
      <c r="GJA140" s="894"/>
      <c r="GJB140" s="894"/>
      <c r="GJC140" s="894"/>
      <c r="GJD140" s="894"/>
      <c r="GJE140" s="894"/>
      <c r="GJF140" s="894"/>
      <c r="GJG140" s="894"/>
      <c r="GJH140" s="894"/>
      <c r="GJI140" s="894"/>
      <c r="GJJ140" s="894"/>
      <c r="GJK140" s="894"/>
      <c r="GJL140" s="894"/>
      <c r="GJM140" s="894"/>
      <c r="GJN140" s="894"/>
      <c r="GJO140" s="894"/>
      <c r="GJP140" s="894"/>
      <c r="GJQ140" s="894"/>
      <c r="GJR140" s="894"/>
      <c r="GJS140" s="894"/>
      <c r="GJT140" s="894"/>
      <c r="GJU140" s="894"/>
      <c r="GJV140" s="894"/>
      <c r="GJW140" s="894"/>
      <c r="GJX140" s="894"/>
      <c r="GJY140" s="894"/>
      <c r="GJZ140" s="894"/>
      <c r="GKA140" s="894"/>
      <c r="GKB140" s="894"/>
      <c r="GKC140" s="894"/>
      <c r="GKD140" s="894"/>
      <c r="GKE140" s="894"/>
      <c r="GKF140" s="894"/>
      <c r="GKG140" s="894"/>
      <c r="GKH140" s="894"/>
      <c r="GKI140" s="894"/>
      <c r="GKJ140" s="894"/>
      <c r="GKK140" s="894"/>
      <c r="GKL140" s="894"/>
      <c r="GKM140" s="894"/>
      <c r="GKN140" s="894"/>
      <c r="GKO140" s="894"/>
      <c r="GKP140" s="894"/>
      <c r="GKQ140" s="894"/>
      <c r="GKR140" s="894"/>
      <c r="GKS140" s="894"/>
      <c r="GKT140" s="894"/>
      <c r="GKU140" s="894"/>
      <c r="GKV140" s="894"/>
      <c r="GKW140" s="894"/>
      <c r="GKX140" s="894"/>
      <c r="GKY140" s="894"/>
      <c r="GKZ140" s="894"/>
      <c r="GLA140" s="894"/>
      <c r="GLB140" s="894"/>
      <c r="GLC140" s="894"/>
      <c r="GLD140" s="894"/>
      <c r="GLE140" s="894"/>
      <c r="GLF140" s="894"/>
      <c r="GLG140" s="894"/>
      <c r="GLH140" s="894"/>
      <c r="GLI140" s="894"/>
      <c r="GLJ140" s="894"/>
      <c r="GLK140" s="894"/>
      <c r="GLL140" s="894"/>
      <c r="GLM140" s="894"/>
      <c r="GLN140" s="894"/>
      <c r="GLO140" s="894"/>
      <c r="GLP140" s="894"/>
      <c r="GLQ140" s="894"/>
      <c r="GLR140" s="894"/>
      <c r="GLS140" s="894"/>
      <c r="GLT140" s="894"/>
      <c r="GLU140" s="894"/>
      <c r="GLV140" s="894"/>
      <c r="GLW140" s="894"/>
      <c r="GLX140" s="894"/>
      <c r="GLY140" s="894"/>
      <c r="GLZ140" s="894"/>
      <c r="GMA140" s="894"/>
      <c r="GMB140" s="894"/>
      <c r="GMC140" s="894"/>
      <c r="GMD140" s="894"/>
      <c r="GME140" s="894"/>
      <c r="GMF140" s="894"/>
      <c r="GMG140" s="894"/>
      <c r="GMH140" s="894"/>
      <c r="GMI140" s="894"/>
      <c r="GMJ140" s="894"/>
      <c r="GMK140" s="894"/>
      <c r="GML140" s="894"/>
      <c r="GMM140" s="894"/>
      <c r="GMN140" s="894"/>
      <c r="GMO140" s="894"/>
      <c r="GMP140" s="894"/>
      <c r="GMQ140" s="894"/>
      <c r="GMR140" s="894"/>
      <c r="GMS140" s="894"/>
      <c r="GMT140" s="894"/>
      <c r="GMU140" s="894"/>
      <c r="GMV140" s="894"/>
      <c r="GMW140" s="894"/>
      <c r="GMX140" s="894"/>
      <c r="GMY140" s="894"/>
      <c r="GMZ140" s="894"/>
      <c r="GNA140" s="894"/>
      <c r="GNB140" s="894"/>
      <c r="GNC140" s="894"/>
      <c r="GND140" s="894"/>
      <c r="GNE140" s="894"/>
      <c r="GNF140" s="894"/>
      <c r="GNG140" s="894"/>
      <c r="GNH140" s="894"/>
      <c r="GNI140" s="894"/>
      <c r="GNJ140" s="894"/>
      <c r="GNK140" s="894"/>
      <c r="GNL140" s="894"/>
      <c r="GNM140" s="894"/>
      <c r="GNN140" s="894"/>
      <c r="GNO140" s="894"/>
      <c r="GNP140" s="894"/>
      <c r="GNQ140" s="894"/>
      <c r="GNR140" s="894"/>
      <c r="GNS140" s="894"/>
      <c r="GNT140" s="894"/>
      <c r="GNU140" s="894"/>
      <c r="GNV140" s="894"/>
      <c r="GNW140" s="894"/>
      <c r="GNX140" s="894"/>
      <c r="GNY140" s="894"/>
      <c r="GNZ140" s="894"/>
      <c r="GOA140" s="894"/>
      <c r="GOB140" s="894"/>
      <c r="GOC140" s="894"/>
      <c r="GOD140" s="894"/>
      <c r="GOE140" s="894"/>
      <c r="GOF140" s="894"/>
      <c r="GOG140" s="894"/>
      <c r="GOH140" s="894"/>
      <c r="GOI140" s="894"/>
      <c r="GOJ140" s="894"/>
      <c r="GOK140" s="894"/>
      <c r="GOL140" s="894"/>
      <c r="GOM140" s="894"/>
      <c r="GON140" s="894"/>
      <c r="GOO140" s="894"/>
      <c r="GOP140" s="894"/>
      <c r="GOQ140" s="894"/>
      <c r="GOR140" s="894"/>
      <c r="GOS140" s="894"/>
      <c r="GOT140" s="894"/>
      <c r="GOU140" s="894"/>
      <c r="GOV140" s="894"/>
      <c r="GOW140" s="894"/>
      <c r="GOX140" s="894"/>
      <c r="GOY140" s="894"/>
      <c r="GOZ140" s="894"/>
      <c r="GPA140" s="894"/>
      <c r="GPB140" s="894"/>
      <c r="GPC140" s="894"/>
      <c r="GPD140" s="894"/>
      <c r="GPE140" s="894"/>
      <c r="GPF140" s="894"/>
      <c r="GPG140" s="894"/>
      <c r="GPH140" s="894"/>
      <c r="GPI140" s="894"/>
      <c r="GPJ140" s="894"/>
      <c r="GPK140" s="894"/>
      <c r="GPL140" s="894"/>
      <c r="GPM140" s="894"/>
      <c r="GPN140" s="894"/>
      <c r="GPO140" s="894"/>
      <c r="GPP140" s="894"/>
      <c r="GPQ140" s="894"/>
      <c r="GPR140" s="894"/>
      <c r="GPS140" s="894"/>
      <c r="GPT140" s="894"/>
      <c r="GPU140" s="894"/>
      <c r="GPV140" s="894"/>
      <c r="GPW140" s="894"/>
      <c r="GPX140" s="894"/>
      <c r="GPY140" s="894"/>
      <c r="GPZ140" s="894"/>
      <c r="GQA140" s="894"/>
      <c r="GQB140" s="894"/>
      <c r="GQC140" s="894"/>
      <c r="GQD140" s="894"/>
      <c r="GQE140" s="894"/>
      <c r="GQF140" s="894"/>
      <c r="GQG140" s="894"/>
      <c r="GQH140" s="894"/>
      <c r="GQI140" s="894"/>
      <c r="GQJ140" s="894"/>
      <c r="GQK140" s="894"/>
      <c r="GQL140" s="894"/>
      <c r="GQM140" s="894"/>
      <c r="GQN140" s="894"/>
      <c r="GQO140" s="894"/>
      <c r="GQP140" s="894"/>
      <c r="GQQ140" s="894"/>
      <c r="GQR140" s="894"/>
      <c r="GQS140" s="894"/>
      <c r="GQT140" s="894"/>
      <c r="GQU140" s="894"/>
      <c r="GQV140" s="894"/>
      <c r="GQW140" s="894"/>
      <c r="GQX140" s="894"/>
      <c r="GQY140" s="894"/>
      <c r="GQZ140" s="894"/>
      <c r="GRA140" s="894"/>
      <c r="GRB140" s="894"/>
      <c r="GRC140" s="894"/>
      <c r="GRD140" s="894"/>
      <c r="GRE140" s="894"/>
      <c r="GRF140" s="894"/>
      <c r="GRG140" s="894"/>
      <c r="GRH140" s="894"/>
      <c r="GRI140" s="894"/>
      <c r="GRJ140" s="894"/>
      <c r="GRK140" s="894"/>
      <c r="GRL140" s="894"/>
      <c r="GRM140" s="894"/>
      <c r="GRN140" s="894"/>
      <c r="GRO140" s="894"/>
      <c r="GRP140" s="894"/>
      <c r="GRQ140" s="894"/>
      <c r="GRR140" s="894"/>
      <c r="GRS140" s="894"/>
      <c r="GRT140" s="894"/>
      <c r="GRU140" s="894"/>
      <c r="GRV140" s="894"/>
      <c r="GRW140" s="894"/>
      <c r="GRX140" s="894"/>
      <c r="GRY140" s="894"/>
      <c r="GRZ140" s="894"/>
      <c r="GSA140" s="894"/>
      <c r="GSB140" s="894"/>
      <c r="GSC140" s="894"/>
      <c r="GSD140" s="894"/>
      <c r="GSE140" s="894"/>
      <c r="GSF140" s="894"/>
      <c r="GSG140" s="894"/>
      <c r="GSH140" s="894"/>
      <c r="GSI140" s="894"/>
      <c r="GSJ140" s="894"/>
      <c r="GSK140" s="894"/>
      <c r="GSL140" s="894"/>
      <c r="GSM140" s="894"/>
      <c r="GSN140" s="894"/>
      <c r="GSO140" s="894"/>
      <c r="GSP140" s="894"/>
      <c r="GSQ140" s="894"/>
      <c r="GSR140" s="894"/>
      <c r="GSS140" s="894"/>
      <c r="GST140" s="894"/>
      <c r="GSU140" s="894"/>
      <c r="GSV140" s="894"/>
      <c r="GSW140" s="894"/>
      <c r="GSX140" s="894"/>
      <c r="GSY140" s="894"/>
      <c r="GSZ140" s="894"/>
      <c r="GTA140" s="894"/>
      <c r="GTB140" s="894"/>
      <c r="GTC140" s="894"/>
      <c r="GTD140" s="894"/>
      <c r="GTE140" s="894"/>
      <c r="GTF140" s="894"/>
      <c r="GTG140" s="894"/>
      <c r="GTH140" s="894"/>
      <c r="GTI140" s="894"/>
      <c r="GTJ140" s="894"/>
      <c r="GTK140" s="894"/>
      <c r="GTL140" s="894"/>
      <c r="GTM140" s="894"/>
      <c r="GTN140" s="894"/>
      <c r="GTO140" s="894"/>
      <c r="GTP140" s="894"/>
      <c r="GTQ140" s="894"/>
      <c r="GTR140" s="894"/>
      <c r="GTS140" s="894"/>
      <c r="GTT140" s="894"/>
      <c r="GTU140" s="894"/>
      <c r="GTV140" s="894"/>
      <c r="GTW140" s="894"/>
      <c r="GTX140" s="894"/>
      <c r="GTY140" s="894"/>
      <c r="GTZ140" s="894"/>
      <c r="GUA140" s="894"/>
      <c r="GUB140" s="894"/>
      <c r="GUC140" s="894"/>
      <c r="GUD140" s="894"/>
      <c r="GUE140" s="894"/>
      <c r="GUF140" s="894"/>
      <c r="GUG140" s="894"/>
      <c r="GUH140" s="894"/>
      <c r="GUI140" s="894"/>
      <c r="GUJ140" s="894"/>
      <c r="GUK140" s="894"/>
      <c r="GUL140" s="894"/>
      <c r="GUM140" s="894"/>
      <c r="GUN140" s="894"/>
      <c r="GUO140" s="894"/>
      <c r="GUP140" s="894"/>
      <c r="GUQ140" s="894"/>
      <c r="GUR140" s="894"/>
      <c r="GUS140" s="894"/>
      <c r="GUT140" s="894"/>
      <c r="GUU140" s="894"/>
      <c r="GUV140" s="894"/>
      <c r="GUW140" s="894"/>
      <c r="GUX140" s="894"/>
      <c r="GUY140" s="894"/>
      <c r="GUZ140" s="894"/>
      <c r="GVA140" s="894"/>
      <c r="GVB140" s="894"/>
      <c r="GVC140" s="894"/>
      <c r="GVD140" s="894"/>
      <c r="GVE140" s="894"/>
      <c r="GVF140" s="894"/>
      <c r="GVG140" s="894"/>
      <c r="GVH140" s="894"/>
      <c r="GVI140" s="894"/>
      <c r="GVJ140" s="894"/>
      <c r="GVK140" s="894"/>
      <c r="GVL140" s="894"/>
      <c r="GVM140" s="894"/>
      <c r="GVN140" s="894"/>
      <c r="GVO140" s="894"/>
      <c r="GVP140" s="894"/>
      <c r="GVQ140" s="894"/>
      <c r="GVR140" s="894"/>
      <c r="GVS140" s="894"/>
      <c r="GVT140" s="894"/>
      <c r="GVU140" s="894"/>
      <c r="GVV140" s="894"/>
      <c r="GVW140" s="894"/>
      <c r="GVX140" s="894"/>
      <c r="GVY140" s="894"/>
      <c r="GVZ140" s="894"/>
      <c r="GWA140" s="894"/>
      <c r="GWB140" s="894"/>
      <c r="GWC140" s="894"/>
      <c r="GWD140" s="894"/>
      <c r="GWE140" s="894"/>
      <c r="GWF140" s="894"/>
      <c r="GWG140" s="894"/>
      <c r="GWH140" s="894"/>
      <c r="GWI140" s="894"/>
      <c r="GWJ140" s="894"/>
      <c r="GWK140" s="894"/>
      <c r="GWL140" s="894"/>
      <c r="GWM140" s="894"/>
      <c r="GWN140" s="894"/>
      <c r="GWO140" s="894"/>
      <c r="GWP140" s="894"/>
      <c r="GWQ140" s="894"/>
      <c r="GWR140" s="894"/>
      <c r="GWS140" s="894"/>
      <c r="GWT140" s="894"/>
      <c r="GWU140" s="894"/>
      <c r="GWV140" s="894"/>
      <c r="GWW140" s="894"/>
      <c r="GWX140" s="894"/>
      <c r="GWY140" s="894"/>
      <c r="GWZ140" s="894"/>
      <c r="GXA140" s="894"/>
      <c r="GXB140" s="894"/>
      <c r="GXC140" s="894"/>
      <c r="GXD140" s="894"/>
      <c r="GXE140" s="894"/>
      <c r="GXF140" s="894"/>
      <c r="GXG140" s="894"/>
      <c r="GXH140" s="894"/>
      <c r="GXI140" s="894"/>
      <c r="GXJ140" s="894"/>
      <c r="GXK140" s="894"/>
      <c r="GXL140" s="894"/>
      <c r="GXM140" s="894"/>
      <c r="GXN140" s="894"/>
      <c r="GXO140" s="894"/>
      <c r="GXP140" s="894"/>
      <c r="GXQ140" s="894"/>
      <c r="GXR140" s="894"/>
      <c r="GXS140" s="894"/>
      <c r="GXT140" s="894"/>
      <c r="GXU140" s="894"/>
      <c r="GXV140" s="894"/>
      <c r="GXW140" s="894"/>
      <c r="GXX140" s="894"/>
      <c r="GXY140" s="894"/>
      <c r="GXZ140" s="894"/>
      <c r="GYA140" s="894"/>
      <c r="GYB140" s="894"/>
      <c r="GYC140" s="894"/>
      <c r="GYD140" s="894"/>
      <c r="GYE140" s="894"/>
      <c r="GYF140" s="894"/>
      <c r="GYG140" s="894"/>
      <c r="GYH140" s="894"/>
      <c r="GYI140" s="894"/>
      <c r="GYJ140" s="894"/>
      <c r="GYK140" s="894"/>
      <c r="GYL140" s="894"/>
      <c r="GYM140" s="894"/>
      <c r="GYN140" s="894"/>
      <c r="GYO140" s="894"/>
      <c r="GYP140" s="894"/>
      <c r="GYQ140" s="894"/>
      <c r="GYR140" s="894"/>
      <c r="GYS140" s="894"/>
      <c r="GYT140" s="894"/>
      <c r="GYU140" s="894"/>
      <c r="GYV140" s="894"/>
      <c r="GYW140" s="894"/>
      <c r="GYX140" s="894"/>
      <c r="GYY140" s="894"/>
      <c r="GYZ140" s="894"/>
      <c r="GZA140" s="894"/>
      <c r="GZB140" s="894"/>
      <c r="GZC140" s="894"/>
      <c r="GZD140" s="894"/>
      <c r="GZE140" s="894"/>
      <c r="GZF140" s="894"/>
      <c r="GZG140" s="894"/>
      <c r="GZH140" s="894"/>
      <c r="GZI140" s="894"/>
      <c r="GZJ140" s="894"/>
      <c r="GZK140" s="894"/>
      <c r="GZL140" s="894"/>
      <c r="GZM140" s="894"/>
      <c r="GZN140" s="894"/>
      <c r="GZO140" s="894"/>
      <c r="GZP140" s="894"/>
      <c r="GZQ140" s="894"/>
      <c r="GZR140" s="894"/>
      <c r="GZS140" s="894"/>
      <c r="GZT140" s="894"/>
      <c r="GZU140" s="894"/>
      <c r="GZV140" s="894"/>
      <c r="GZW140" s="894"/>
      <c r="GZX140" s="894"/>
      <c r="GZY140" s="894"/>
      <c r="GZZ140" s="894"/>
      <c r="HAA140" s="894"/>
      <c r="HAB140" s="894"/>
      <c r="HAC140" s="894"/>
      <c r="HAD140" s="894"/>
      <c r="HAE140" s="894"/>
      <c r="HAF140" s="894"/>
      <c r="HAG140" s="894"/>
      <c r="HAH140" s="894"/>
      <c r="HAI140" s="894"/>
      <c r="HAJ140" s="894"/>
      <c r="HAK140" s="894"/>
      <c r="HAL140" s="894"/>
      <c r="HAM140" s="894"/>
      <c r="HAN140" s="894"/>
      <c r="HAO140" s="894"/>
      <c r="HAP140" s="894"/>
      <c r="HAQ140" s="894"/>
      <c r="HAR140" s="894"/>
      <c r="HAS140" s="894"/>
      <c r="HAT140" s="894"/>
      <c r="HAU140" s="894"/>
      <c r="HAV140" s="894"/>
      <c r="HAW140" s="894"/>
      <c r="HAX140" s="894"/>
      <c r="HAY140" s="894"/>
      <c r="HAZ140" s="894"/>
      <c r="HBA140" s="894"/>
      <c r="HBB140" s="894"/>
      <c r="HBC140" s="894"/>
      <c r="HBD140" s="894"/>
      <c r="HBE140" s="894"/>
      <c r="HBF140" s="894"/>
      <c r="HBG140" s="894"/>
      <c r="HBH140" s="894"/>
      <c r="HBI140" s="894"/>
      <c r="HBJ140" s="894"/>
      <c r="HBK140" s="894"/>
      <c r="HBL140" s="894"/>
      <c r="HBM140" s="894"/>
      <c r="HBN140" s="894"/>
      <c r="HBO140" s="894"/>
      <c r="HBP140" s="894"/>
      <c r="HBQ140" s="894"/>
      <c r="HBR140" s="894"/>
      <c r="HBS140" s="894"/>
      <c r="HBT140" s="894"/>
      <c r="HBU140" s="894"/>
      <c r="HBV140" s="894"/>
      <c r="HBW140" s="894"/>
      <c r="HBX140" s="894"/>
      <c r="HBY140" s="894"/>
      <c r="HBZ140" s="894"/>
      <c r="HCA140" s="894"/>
      <c r="HCB140" s="894"/>
      <c r="HCC140" s="894"/>
      <c r="HCD140" s="894"/>
      <c r="HCE140" s="894"/>
      <c r="HCF140" s="894"/>
      <c r="HCG140" s="894"/>
      <c r="HCH140" s="894"/>
      <c r="HCI140" s="894"/>
      <c r="HCJ140" s="894"/>
      <c r="HCK140" s="894"/>
      <c r="HCL140" s="894"/>
      <c r="HCM140" s="894"/>
      <c r="HCN140" s="894"/>
      <c r="HCO140" s="894"/>
      <c r="HCP140" s="894"/>
      <c r="HCQ140" s="894"/>
      <c r="HCR140" s="894"/>
      <c r="HCS140" s="894"/>
      <c r="HCT140" s="894"/>
      <c r="HCU140" s="894"/>
      <c r="HCV140" s="894"/>
      <c r="HCW140" s="894"/>
      <c r="HCX140" s="894"/>
      <c r="HCY140" s="894"/>
      <c r="HCZ140" s="894"/>
      <c r="HDA140" s="894"/>
      <c r="HDB140" s="894"/>
      <c r="HDC140" s="894"/>
      <c r="HDD140" s="894"/>
      <c r="HDE140" s="894"/>
      <c r="HDF140" s="894"/>
      <c r="HDG140" s="894"/>
      <c r="HDH140" s="894"/>
      <c r="HDI140" s="894"/>
      <c r="HDJ140" s="894"/>
      <c r="HDK140" s="894"/>
      <c r="HDL140" s="894"/>
      <c r="HDM140" s="894"/>
      <c r="HDN140" s="894"/>
      <c r="HDO140" s="894"/>
      <c r="HDP140" s="894"/>
      <c r="HDQ140" s="894"/>
      <c r="HDR140" s="894"/>
      <c r="HDS140" s="894"/>
      <c r="HDT140" s="894"/>
      <c r="HDU140" s="894"/>
      <c r="HDV140" s="894"/>
      <c r="HDW140" s="894"/>
      <c r="HDX140" s="894"/>
      <c r="HDY140" s="894"/>
      <c r="HDZ140" s="894"/>
      <c r="HEA140" s="894"/>
      <c r="HEB140" s="894"/>
      <c r="HEC140" s="894"/>
      <c r="HED140" s="894"/>
      <c r="HEE140" s="894"/>
      <c r="HEF140" s="894"/>
      <c r="HEG140" s="894"/>
      <c r="HEH140" s="894"/>
      <c r="HEI140" s="894"/>
      <c r="HEJ140" s="894"/>
      <c r="HEK140" s="894"/>
      <c r="HEL140" s="894"/>
      <c r="HEM140" s="894"/>
      <c r="HEN140" s="894"/>
      <c r="HEO140" s="894"/>
      <c r="HEP140" s="894"/>
      <c r="HEQ140" s="894"/>
      <c r="HER140" s="894"/>
      <c r="HES140" s="894"/>
      <c r="HET140" s="894"/>
      <c r="HEU140" s="894"/>
      <c r="HEV140" s="894"/>
      <c r="HEW140" s="894"/>
      <c r="HEX140" s="894"/>
      <c r="HEY140" s="894"/>
      <c r="HEZ140" s="894"/>
      <c r="HFA140" s="894"/>
      <c r="HFB140" s="894"/>
      <c r="HFC140" s="894"/>
      <c r="HFD140" s="894"/>
      <c r="HFE140" s="894"/>
      <c r="HFF140" s="894"/>
      <c r="HFG140" s="894"/>
      <c r="HFH140" s="894"/>
      <c r="HFI140" s="894"/>
      <c r="HFJ140" s="894"/>
      <c r="HFK140" s="894"/>
      <c r="HFL140" s="894"/>
      <c r="HFM140" s="894"/>
      <c r="HFN140" s="894"/>
      <c r="HFO140" s="894"/>
      <c r="HFP140" s="894"/>
      <c r="HFQ140" s="894"/>
      <c r="HFR140" s="894"/>
      <c r="HFS140" s="894"/>
      <c r="HFT140" s="894"/>
      <c r="HFU140" s="894"/>
      <c r="HFV140" s="894"/>
      <c r="HFW140" s="894"/>
      <c r="HFX140" s="894"/>
      <c r="HFY140" s="894"/>
      <c r="HFZ140" s="894"/>
      <c r="HGA140" s="894"/>
      <c r="HGB140" s="894"/>
      <c r="HGC140" s="894"/>
      <c r="HGD140" s="894"/>
      <c r="HGE140" s="894"/>
      <c r="HGF140" s="894"/>
      <c r="HGG140" s="894"/>
      <c r="HGH140" s="894"/>
      <c r="HGI140" s="894"/>
      <c r="HGJ140" s="894"/>
      <c r="HGK140" s="894"/>
      <c r="HGL140" s="894"/>
      <c r="HGM140" s="894"/>
      <c r="HGN140" s="894"/>
      <c r="HGO140" s="894"/>
      <c r="HGP140" s="894"/>
      <c r="HGQ140" s="894"/>
      <c r="HGR140" s="894"/>
      <c r="HGS140" s="894"/>
      <c r="HGT140" s="894"/>
      <c r="HGU140" s="894"/>
      <c r="HGV140" s="894"/>
      <c r="HGW140" s="894"/>
      <c r="HGX140" s="894"/>
      <c r="HGY140" s="894"/>
      <c r="HGZ140" s="894"/>
      <c r="HHA140" s="894"/>
      <c r="HHB140" s="894"/>
      <c r="HHC140" s="894"/>
      <c r="HHD140" s="894"/>
      <c r="HHE140" s="894"/>
      <c r="HHF140" s="894"/>
      <c r="HHG140" s="894"/>
      <c r="HHH140" s="894"/>
      <c r="HHI140" s="894"/>
      <c r="HHJ140" s="894"/>
      <c r="HHK140" s="894"/>
      <c r="HHL140" s="894"/>
      <c r="HHM140" s="894"/>
      <c r="HHN140" s="894"/>
      <c r="HHO140" s="894"/>
      <c r="HHP140" s="894"/>
      <c r="HHQ140" s="894"/>
      <c r="HHR140" s="894"/>
      <c r="HHS140" s="894"/>
      <c r="HHT140" s="894"/>
      <c r="HHU140" s="894"/>
      <c r="HHV140" s="894"/>
      <c r="HHW140" s="894"/>
      <c r="HHX140" s="894"/>
      <c r="HHY140" s="894"/>
      <c r="HHZ140" s="894"/>
      <c r="HIA140" s="894"/>
      <c r="HIB140" s="894"/>
      <c r="HIC140" s="894"/>
      <c r="HID140" s="894"/>
      <c r="HIE140" s="894"/>
      <c r="HIF140" s="894"/>
      <c r="HIG140" s="894"/>
      <c r="HIH140" s="894"/>
      <c r="HII140" s="894"/>
      <c r="HIJ140" s="894"/>
      <c r="HIK140" s="894"/>
      <c r="HIL140" s="894"/>
      <c r="HIM140" s="894"/>
      <c r="HIN140" s="894"/>
      <c r="HIO140" s="894"/>
      <c r="HIP140" s="894"/>
      <c r="HIQ140" s="894"/>
      <c r="HIR140" s="894"/>
      <c r="HIS140" s="894"/>
      <c r="HIT140" s="894"/>
      <c r="HIU140" s="894"/>
      <c r="HIV140" s="894"/>
      <c r="HIW140" s="894"/>
      <c r="HIX140" s="894"/>
      <c r="HIY140" s="894"/>
      <c r="HIZ140" s="894"/>
      <c r="HJA140" s="894"/>
      <c r="HJB140" s="894"/>
      <c r="HJC140" s="894"/>
      <c r="HJD140" s="894"/>
      <c r="HJE140" s="894"/>
      <c r="HJF140" s="894"/>
      <c r="HJG140" s="894"/>
      <c r="HJH140" s="894"/>
      <c r="HJI140" s="894"/>
      <c r="HJJ140" s="894"/>
      <c r="HJK140" s="894"/>
      <c r="HJL140" s="894"/>
      <c r="HJM140" s="894"/>
      <c r="HJN140" s="894"/>
      <c r="HJO140" s="894"/>
      <c r="HJP140" s="894"/>
      <c r="HJQ140" s="894"/>
      <c r="HJR140" s="894"/>
      <c r="HJS140" s="894"/>
      <c r="HJT140" s="894"/>
      <c r="HJU140" s="894"/>
      <c r="HJV140" s="894"/>
      <c r="HJW140" s="894"/>
      <c r="HJX140" s="894"/>
      <c r="HJY140" s="894"/>
      <c r="HJZ140" s="894"/>
      <c r="HKA140" s="894"/>
      <c r="HKB140" s="894"/>
      <c r="HKC140" s="894"/>
      <c r="HKD140" s="894"/>
      <c r="HKE140" s="894"/>
      <c r="HKF140" s="894"/>
      <c r="HKG140" s="894"/>
      <c r="HKH140" s="894"/>
      <c r="HKI140" s="894"/>
      <c r="HKJ140" s="894"/>
      <c r="HKK140" s="894"/>
      <c r="HKL140" s="894"/>
      <c r="HKM140" s="894"/>
      <c r="HKN140" s="894"/>
      <c r="HKO140" s="894"/>
      <c r="HKP140" s="894"/>
      <c r="HKQ140" s="894"/>
      <c r="HKR140" s="894"/>
      <c r="HKS140" s="894"/>
      <c r="HKT140" s="894"/>
      <c r="HKU140" s="894"/>
      <c r="HKV140" s="894"/>
      <c r="HKW140" s="894"/>
      <c r="HKX140" s="894"/>
      <c r="HKY140" s="894"/>
      <c r="HKZ140" s="894"/>
      <c r="HLA140" s="894"/>
      <c r="HLB140" s="894"/>
      <c r="HLC140" s="894"/>
      <c r="HLD140" s="894"/>
      <c r="HLE140" s="894"/>
      <c r="HLF140" s="894"/>
      <c r="HLG140" s="894"/>
      <c r="HLH140" s="894"/>
      <c r="HLI140" s="894"/>
      <c r="HLJ140" s="894"/>
      <c r="HLK140" s="894"/>
      <c r="HLL140" s="894"/>
      <c r="HLM140" s="894"/>
      <c r="HLN140" s="894"/>
      <c r="HLO140" s="894"/>
      <c r="HLP140" s="894"/>
      <c r="HLQ140" s="894"/>
      <c r="HLR140" s="894"/>
      <c r="HLS140" s="894"/>
      <c r="HLT140" s="894"/>
      <c r="HLU140" s="894"/>
      <c r="HLV140" s="894"/>
      <c r="HLW140" s="894"/>
      <c r="HLX140" s="894"/>
      <c r="HLY140" s="894"/>
      <c r="HLZ140" s="894"/>
      <c r="HMA140" s="894"/>
      <c r="HMB140" s="894"/>
      <c r="HMC140" s="894"/>
      <c r="HMD140" s="894"/>
      <c r="HME140" s="894"/>
      <c r="HMF140" s="894"/>
      <c r="HMG140" s="894"/>
      <c r="HMH140" s="894"/>
      <c r="HMI140" s="894"/>
      <c r="HMJ140" s="894"/>
      <c r="HMK140" s="894"/>
      <c r="HML140" s="894"/>
      <c r="HMM140" s="894"/>
      <c r="HMN140" s="894"/>
      <c r="HMO140" s="894"/>
      <c r="HMP140" s="894"/>
      <c r="HMQ140" s="894"/>
      <c r="HMR140" s="894"/>
      <c r="HMS140" s="894"/>
      <c r="HMT140" s="894"/>
      <c r="HMU140" s="894"/>
      <c r="HMV140" s="894"/>
      <c r="HMW140" s="894"/>
      <c r="HMX140" s="894"/>
      <c r="HMY140" s="894"/>
      <c r="HMZ140" s="894"/>
      <c r="HNA140" s="894"/>
      <c r="HNB140" s="894"/>
      <c r="HNC140" s="894"/>
      <c r="HND140" s="894"/>
      <c r="HNE140" s="894"/>
      <c r="HNF140" s="894"/>
      <c r="HNG140" s="894"/>
      <c r="HNH140" s="894"/>
      <c r="HNI140" s="894"/>
      <c r="HNJ140" s="894"/>
      <c r="HNK140" s="894"/>
      <c r="HNL140" s="894"/>
      <c r="HNM140" s="894"/>
      <c r="HNN140" s="894"/>
      <c r="HNO140" s="894"/>
      <c r="HNP140" s="894"/>
      <c r="HNQ140" s="894"/>
      <c r="HNR140" s="894"/>
      <c r="HNS140" s="894"/>
      <c r="HNT140" s="894"/>
      <c r="HNU140" s="894"/>
      <c r="HNV140" s="894"/>
      <c r="HNW140" s="894"/>
      <c r="HNX140" s="894"/>
      <c r="HNY140" s="894"/>
      <c r="HNZ140" s="894"/>
      <c r="HOA140" s="894"/>
      <c r="HOB140" s="894"/>
      <c r="HOC140" s="894"/>
      <c r="HOD140" s="894"/>
      <c r="HOE140" s="894"/>
      <c r="HOF140" s="894"/>
      <c r="HOG140" s="894"/>
      <c r="HOH140" s="894"/>
      <c r="HOI140" s="894"/>
      <c r="HOJ140" s="894"/>
      <c r="HOK140" s="894"/>
      <c r="HOL140" s="894"/>
      <c r="HOM140" s="894"/>
      <c r="HON140" s="894"/>
      <c r="HOO140" s="894"/>
      <c r="HOP140" s="894"/>
      <c r="HOQ140" s="894"/>
      <c r="HOR140" s="894"/>
      <c r="HOS140" s="894"/>
      <c r="HOT140" s="894"/>
      <c r="HOU140" s="894"/>
      <c r="HOV140" s="894"/>
      <c r="HOW140" s="894"/>
      <c r="HOX140" s="894"/>
      <c r="HOY140" s="894"/>
      <c r="HOZ140" s="894"/>
      <c r="HPA140" s="894"/>
      <c r="HPB140" s="894"/>
      <c r="HPC140" s="894"/>
      <c r="HPD140" s="894"/>
      <c r="HPE140" s="894"/>
      <c r="HPF140" s="894"/>
      <c r="HPG140" s="894"/>
      <c r="HPH140" s="894"/>
      <c r="HPI140" s="894"/>
      <c r="HPJ140" s="894"/>
      <c r="HPK140" s="894"/>
      <c r="HPL140" s="894"/>
      <c r="HPM140" s="894"/>
      <c r="HPN140" s="894"/>
      <c r="HPO140" s="894"/>
      <c r="HPP140" s="894"/>
      <c r="HPQ140" s="894"/>
      <c r="HPR140" s="894"/>
      <c r="HPS140" s="894"/>
      <c r="HPT140" s="894"/>
      <c r="HPU140" s="894"/>
      <c r="HPV140" s="894"/>
      <c r="HPW140" s="894"/>
      <c r="HPX140" s="894"/>
      <c r="HPY140" s="894"/>
      <c r="HPZ140" s="894"/>
      <c r="HQA140" s="894"/>
      <c r="HQB140" s="894"/>
      <c r="HQC140" s="894"/>
      <c r="HQD140" s="894"/>
      <c r="HQE140" s="894"/>
      <c r="HQF140" s="894"/>
      <c r="HQG140" s="894"/>
      <c r="HQH140" s="894"/>
      <c r="HQI140" s="894"/>
      <c r="HQJ140" s="894"/>
      <c r="HQK140" s="894"/>
      <c r="HQL140" s="894"/>
      <c r="HQM140" s="894"/>
      <c r="HQN140" s="894"/>
      <c r="HQO140" s="894"/>
      <c r="HQP140" s="894"/>
      <c r="HQQ140" s="894"/>
      <c r="HQR140" s="894"/>
      <c r="HQS140" s="894"/>
      <c r="HQT140" s="894"/>
      <c r="HQU140" s="894"/>
      <c r="HQV140" s="894"/>
      <c r="HQW140" s="894"/>
      <c r="HQX140" s="894"/>
      <c r="HQY140" s="894"/>
      <c r="HQZ140" s="894"/>
      <c r="HRA140" s="894"/>
      <c r="HRB140" s="894"/>
      <c r="HRC140" s="894"/>
      <c r="HRD140" s="894"/>
      <c r="HRE140" s="894"/>
      <c r="HRF140" s="894"/>
      <c r="HRG140" s="894"/>
      <c r="HRH140" s="894"/>
      <c r="HRI140" s="894"/>
      <c r="HRJ140" s="894"/>
      <c r="HRK140" s="894"/>
      <c r="HRL140" s="894"/>
      <c r="HRM140" s="894"/>
      <c r="HRN140" s="894"/>
      <c r="HRO140" s="894"/>
      <c r="HRP140" s="894"/>
      <c r="HRQ140" s="894"/>
      <c r="HRR140" s="894"/>
      <c r="HRS140" s="894"/>
      <c r="HRT140" s="894"/>
      <c r="HRU140" s="894"/>
      <c r="HRV140" s="894"/>
      <c r="HRW140" s="894"/>
      <c r="HRX140" s="894"/>
      <c r="HRY140" s="894"/>
      <c r="HRZ140" s="894"/>
      <c r="HSA140" s="894"/>
      <c r="HSB140" s="894"/>
      <c r="HSC140" s="894"/>
      <c r="HSD140" s="894"/>
      <c r="HSE140" s="894"/>
      <c r="HSF140" s="894"/>
      <c r="HSG140" s="894"/>
      <c r="HSH140" s="894"/>
      <c r="HSI140" s="894"/>
      <c r="HSJ140" s="894"/>
      <c r="HSK140" s="894"/>
      <c r="HSL140" s="894"/>
      <c r="HSM140" s="894"/>
      <c r="HSN140" s="894"/>
      <c r="HSO140" s="894"/>
      <c r="HSP140" s="894"/>
      <c r="HSQ140" s="894"/>
      <c r="HSR140" s="894"/>
      <c r="HSS140" s="894"/>
      <c r="HST140" s="894"/>
      <c r="HSU140" s="894"/>
      <c r="HSV140" s="894"/>
      <c r="HSW140" s="894"/>
      <c r="HSX140" s="894"/>
      <c r="HSY140" s="894"/>
      <c r="HSZ140" s="894"/>
      <c r="HTA140" s="894"/>
      <c r="HTB140" s="894"/>
      <c r="HTC140" s="894"/>
      <c r="HTD140" s="894"/>
      <c r="HTE140" s="894"/>
      <c r="HTF140" s="894"/>
      <c r="HTG140" s="894"/>
      <c r="HTH140" s="894"/>
      <c r="HTI140" s="894"/>
      <c r="HTJ140" s="894"/>
      <c r="HTK140" s="894"/>
      <c r="HTL140" s="894"/>
      <c r="HTM140" s="894"/>
      <c r="HTN140" s="894"/>
      <c r="HTO140" s="894"/>
      <c r="HTP140" s="894"/>
      <c r="HTQ140" s="894"/>
      <c r="HTR140" s="894"/>
      <c r="HTS140" s="894"/>
      <c r="HTT140" s="894"/>
      <c r="HTU140" s="894"/>
      <c r="HTV140" s="894"/>
      <c r="HTW140" s="894"/>
      <c r="HTX140" s="894"/>
      <c r="HTY140" s="894"/>
      <c r="HTZ140" s="894"/>
      <c r="HUA140" s="894"/>
      <c r="HUB140" s="894"/>
      <c r="HUC140" s="894"/>
      <c r="HUD140" s="894"/>
      <c r="HUE140" s="894"/>
      <c r="HUF140" s="894"/>
      <c r="HUG140" s="894"/>
      <c r="HUH140" s="894"/>
      <c r="HUI140" s="894"/>
      <c r="HUJ140" s="894"/>
      <c r="HUK140" s="894"/>
      <c r="HUL140" s="894"/>
      <c r="HUM140" s="894"/>
      <c r="HUN140" s="894"/>
      <c r="HUO140" s="894"/>
      <c r="HUP140" s="894"/>
      <c r="HUQ140" s="894"/>
      <c r="HUR140" s="894"/>
      <c r="HUS140" s="894"/>
      <c r="HUT140" s="894"/>
      <c r="HUU140" s="894"/>
      <c r="HUV140" s="894"/>
      <c r="HUW140" s="894"/>
      <c r="HUX140" s="894"/>
      <c r="HUY140" s="894"/>
      <c r="HUZ140" s="894"/>
      <c r="HVA140" s="894"/>
      <c r="HVB140" s="894"/>
      <c r="HVC140" s="894"/>
      <c r="HVD140" s="894"/>
      <c r="HVE140" s="894"/>
      <c r="HVF140" s="894"/>
      <c r="HVG140" s="894"/>
      <c r="HVH140" s="894"/>
      <c r="HVI140" s="894"/>
      <c r="HVJ140" s="894"/>
      <c r="HVK140" s="894"/>
      <c r="HVL140" s="894"/>
      <c r="HVM140" s="894"/>
      <c r="HVN140" s="894"/>
      <c r="HVO140" s="894"/>
      <c r="HVP140" s="894"/>
      <c r="HVQ140" s="894"/>
      <c r="HVR140" s="894"/>
      <c r="HVS140" s="894"/>
      <c r="HVT140" s="894"/>
      <c r="HVU140" s="894"/>
      <c r="HVV140" s="894"/>
      <c r="HVW140" s="894"/>
      <c r="HVX140" s="894"/>
      <c r="HVY140" s="894"/>
      <c r="HVZ140" s="894"/>
      <c r="HWA140" s="894"/>
      <c r="HWB140" s="894"/>
      <c r="HWC140" s="894"/>
      <c r="HWD140" s="894"/>
      <c r="HWE140" s="894"/>
      <c r="HWF140" s="894"/>
      <c r="HWG140" s="894"/>
      <c r="HWH140" s="894"/>
      <c r="HWI140" s="894"/>
      <c r="HWJ140" s="894"/>
      <c r="HWK140" s="894"/>
      <c r="HWL140" s="894"/>
      <c r="HWM140" s="894"/>
      <c r="HWN140" s="894"/>
      <c r="HWO140" s="894"/>
      <c r="HWP140" s="894"/>
      <c r="HWQ140" s="894"/>
      <c r="HWR140" s="894"/>
      <c r="HWS140" s="894"/>
      <c r="HWT140" s="894"/>
      <c r="HWU140" s="894"/>
      <c r="HWV140" s="894"/>
      <c r="HWW140" s="894"/>
      <c r="HWX140" s="894"/>
      <c r="HWY140" s="894"/>
      <c r="HWZ140" s="894"/>
      <c r="HXA140" s="894"/>
      <c r="HXB140" s="894"/>
      <c r="HXC140" s="894"/>
      <c r="HXD140" s="894"/>
      <c r="HXE140" s="894"/>
      <c r="HXF140" s="894"/>
      <c r="HXG140" s="894"/>
      <c r="HXH140" s="894"/>
      <c r="HXI140" s="894"/>
      <c r="HXJ140" s="894"/>
      <c r="HXK140" s="894"/>
      <c r="HXL140" s="894"/>
      <c r="HXM140" s="894"/>
      <c r="HXN140" s="894"/>
      <c r="HXO140" s="894"/>
      <c r="HXP140" s="894"/>
      <c r="HXQ140" s="894"/>
      <c r="HXR140" s="894"/>
      <c r="HXS140" s="894"/>
      <c r="HXT140" s="894"/>
      <c r="HXU140" s="894"/>
      <c r="HXV140" s="894"/>
      <c r="HXW140" s="894"/>
      <c r="HXX140" s="894"/>
      <c r="HXY140" s="894"/>
      <c r="HXZ140" s="894"/>
      <c r="HYA140" s="894"/>
      <c r="HYB140" s="894"/>
      <c r="HYC140" s="894"/>
      <c r="HYD140" s="894"/>
      <c r="HYE140" s="894"/>
      <c r="HYF140" s="894"/>
      <c r="HYG140" s="894"/>
      <c r="HYH140" s="894"/>
      <c r="HYI140" s="894"/>
      <c r="HYJ140" s="894"/>
      <c r="HYK140" s="894"/>
      <c r="HYL140" s="894"/>
      <c r="HYM140" s="894"/>
      <c r="HYN140" s="894"/>
      <c r="HYO140" s="894"/>
      <c r="HYP140" s="894"/>
      <c r="HYQ140" s="894"/>
      <c r="HYR140" s="894"/>
      <c r="HYS140" s="894"/>
      <c r="HYT140" s="894"/>
      <c r="HYU140" s="894"/>
      <c r="HYV140" s="894"/>
      <c r="HYW140" s="894"/>
      <c r="HYX140" s="894"/>
      <c r="HYY140" s="894"/>
      <c r="HYZ140" s="894"/>
      <c r="HZA140" s="894"/>
      <c r="HZB140" s="894"/>
      <c r="HZC140" s="894"/>
      <c r="HZD140" s="894"/>
      <c r="HZE140" s="894"/>
      <c r="HZF140" s="894"/>
      <c r="HZG140" s="894"/>
      <c r="HZH140" s="894"/>
      <c r="HZI140" s="894"/>
      <c r="HZJ140" s="894"/>
      <c r="HZK140" s="894"/>
      <c r="HZL140" s="894"/>
      <c r="HZM140" s="894"/>
      <c r="HZN140" s="894"/>
      <c r="HZO140" s="894"/>
      <c r="HZP140" s="894"/>
      <c r="HZQ140" s="894"/>
      <c r="HZR140" s="894"/>
      <c r="HZS140" s="894"/>
      <c r="HZT140" s="894"/>
      <c r="HZU140" s="894"/>
      <c r="HZV140" s="894"/>
      <c r="HZW140" s="894"/>
      <c r="HZX140" s="894"/>
      <c r="HZY140" s="894"/>
      <c r="HZZ140" s="894"/>
      <c r="IAA140" s="894"/>
      <c r="IAB140" s="894"/>
      <c r="IAC140" s="894"/>
      <c r="IAD140" s="894"/>
      <c r="IAE140" s="894"/>
      <c r="IAF140" s="894"/>
      <c r="IAG140" s="894"/>
      <c r="IAH140" s="894"/>
      <c r="IAI140" s="894"/>
      <c r="IAJ140" s="894"/>
      <c r="IAK140" s="894"/>
      <c r="IAL140" s="894"/>
      <c r="IAM140" s="894"/>
      <c r="IAN140" s="894"/>
      <c r="IAO140" s="894"/>
      <c r="IAP140" s="894"/>
      <c r="IAQ140" s="894"/>
      <c r="IAR140" s="894"/>
      <c r="IAS140" s="894"/>
      <c r="IAT140" s="894"/>
      <c r="IAU140" s="894"/>
      <c r="IAV140" s="894"/>
      <c r="IAW140" s="894"/>
      <c r="IAX140" s="894"/>
      <c r="IAY140" s="894"/>
      <c r="IAZ140" s="894"/>
      <c r="IBA140" s="894"/>
      <c r="IBB140" s="894"/>
      <c r="IBC140" s="894"/>
      <c r="IBD140" s="894"/>
      <c r="IBE140" s="894"/>
      <c r="IBF140" s="894"/>
      <c r="IBG140" s="894"/>
      <c r="IBH140" s="894"/>
      <c r="IBI140" s="894"/>
      <c r="IBJ140" s="894"/>
      <c r="IBK140" s="894"/>
      <c r="IBL140" s="894"/>
      <c r="IBM140" s="894"/>
      <c r="IBN140" s="894"/>
      <c r="IBO140" s="894"/>
      <c r="IBP140" s="894"/>
      <c r="IBQ140" s="894"/>
      <c r="IBR140" s="894"/>
      <c r="IBS140" s="894"/>
      <c r="IBT140" s="894"/>
      <c r="IBU140" s="894"/>
      <c r="IBV140" s="894"/>
      <c r="IBW140" s="894"/>
      <c r="IBX140" s="894"/>
      <c r="IBY140" s="894"/>
      <c r="IBZ140" s="894"/>
      <c r="ICA140" s="894"/>
      <c r="ICB140" s="894"/>
      <c r="ICC140" s="894"/>
      <c r="ICD140" s="894"/>
      <c r="ICE140" s="894"/>
      <c r="ICF140" s="894"/>
      <c r="ICG140" s="894"/>
      <c r="ICH140" s="894"/>
      <c r="ICI140" s="894"/>
      <c r="ICJ140" s="894"/>
      <c r="ICK140" s="894"/>
      <c r="ICL140" s="894"/>
      <c r="ICM140" s="894"/>
      <c r="ICN140" s="894"/>
      <c r="ICO140" s="894"/>
      <c r="ICP140" s="894"/>
      <c r="ICQ140" s="894"/>
      <c r="ICR140" s="894"/>
      <c r="ICS140" s="894"/>
      <c r="ICT140" s="894"/>
      <c r="ICU140" s="894"/>
      <c r="ICV140" s="894"/>
      <c r="ICW140" s="894"/>
      <c r="ICX140" s="894"/>
      <c r="ICY140" s="894"/>
      <c r="ICZ140" s="894"/>
      <c r="IDA140" s="894"/>
      <c r="IDB140" s="894"/>
      <c r="IDC140" s="894"/>
      <c r="IDD140" s="894"/>
      <c r="IDE140" s="894"/>
      <c r="IDF140" s="894"/>
      <c r="IDG140" s="894"/>
      <c r="IDH140" s="894"/>
      <c r="IDI140" s="894"/>
      <c r="IDJ140" s="894"/>
      <c r="IDK140" s="894"/>
      <c r="IDL140" s="894"/>
      <c r="IDM140" s="894"/>
      <c r="IDN140" s="894"/>
      <c r="IDO140" s="894"/>
      <c r="IDP140" s="894"/>
      <c r="IDQ140" s="894"/>
      <c r="IDR140" s="894"/>
      <c r="IDS140" s="894"/>
      <c r="IDT140" s="894"/>
      <c r="IDU140" s="894"/>
      <c r="IDV140" s="894"/>
      <c r="IDW140" s="894"/>
      <c r="IDX140" s="894"/>
      <c r="IDY140" s="894"/>
      <c r="IDZ140" s="894"/>
      <c r="IEA140" s="894"/>
      <c r="IEB140" s="894"/>
      <c r="IEC140" s="894"/>
      <c r="IED140" s="894"/>
      <c r="IEE140" s="894"/>
      <c r="IEF140" s="894"/>
      <c r="IEG140" s="894"/>
      <c r="IEH140" s="894"/>
      <c r="IEI140" s="894"/>
      <c r="IEJ140" s="894"/>
      <c r="IEK140" s="894"/>
      <c r="IEL140" s="894"/>
      <c r="IEM140" s="894"/>
      <c r="IEN140" s="894"/>
      <c r="IEO140" s="894"/>
      <c r="IEP140" s="894"/>
      <c r="IEQ140" s="894"/>
      <c r="IER140" s="894"/>
      <c r="IES140" s="894"/>
      <c r="IET140" s="894"/>
      <c r="IEU140" s="894"/>
      <c r="IEV140" s="894"/>
      <c r="IEW140" s="894"/>
      <c r="IEX140" s="894"/>
      <c r="IEY140" s="894"/>
      <c r="IEZ140" s="894"/>
      <c r="IFA140" s="894"/>
      <c r="IFB140" s="894"/>
      <c r="IFC140" s="894"/>
      <c r="IFD140" s="894"/>
      <c r="IFE140" s="894"/>
      <c r="IFF140" s="894"/>
      <c r="IFG140" s="894"/>
      <c r="IFH140" s="894"/>
      <c r="IFI140" s="894"/>
      <c r="IFJ140" s="894"/>
      <c r="IFK140" s="894"/>
      <c r="IFL140" s="894"/>
      <c r="IFM140" s="894"/>
      <c r="IFN140" s="894"/>
      <c r="IFO140" s="894"/>
      <c r="IFP140" s="894"/>
      <c r="IFQ140" s="894"/>
      <c r="IFR140" s="894"/>
      <c r="IFS140" s="894"/>
      <c r="IFT140" s="894"/>
      <c r="IFU140" s="894"/>
      <c r="IFV140" s="894"/>
      <c r="IFW140" s="894"/>
      <c r="IFX140" s="894"/>
      <c r="IFY140" s="894"/>
      <c r="IFZ140" s="894"/>
      <c r="IGA140" s="894"/>
      <c r="IGB140" s="894"/>
      <c r="IGC140" s="894"/>
      <c r="IGD140" s="894"/>
      <c r="IGE140" s="894"/>
      <c r="IGF140" s="894"/>
      <c r="IGG140" s="894"/>
      <c r="IGH140" s="894"/>
      <c r="IGI140" s="894"/>
      <c r="IGJ140" s="894"/>
      <c r="IGK140" s="894"/>
      <c r="IGL140" s="894"/>
      <c r="IGM140" s="894"/>
      <c r="IGN140" s="894"/>
      <c r="IGO140" s="894"/>
      <c r="IGP140" s="894"/>
      <c r="IGQ140" s="894"/>
      <c r="IGR140" s="894"/>
      <c r="IGS140" s="894"/>
      <c r="IGT140" s="894"/>
      <c r="IGU140" s="894"/>
      <c r="IGV140" s="894"/>
      <c r="IGW140" s="894"/>
      <c r="IGX140" s="894"/>
      <c r="IGY140" s="894"/>
      <c r="IGZ140" s="894"/>
      <c r="IHA140" s="894"/>
      <c r="IHB140" s="894"/>
      <c r="IHC140" s="894"/>
      <c r="IHD140" s="894"/>
      <c r="IHE140" s="894"/>
      <c r="IHF140" s="894"/>
      <c r="IHG140" s="894"/>
      <c r="IHH140" s="894"/>
      <c r="IHI140" s="894"/>
      <c r="IHJ140" s="894"/>
      <c r="IHK140" s="894"/>
      <c r="IHL140" s="894"/>
      <c r="IHM140" s="894"/>
      <c r="IHN140" s="894"/>
      <c r="IHO140" s="894"/>
      <c r="IHP140" s="894"/>
      <c r="IHQ140" s="894"/>
      <c r="IHR140" s="894"/>
      <c r="IHS140" s="894"/>
      <c r="IHT140" s="894"/>
      <c r="IHU140" s="894"/>
      <c r="IHV140" s="894"/>
      <c r="IHW140" s="894"/>
      <c r="IHX140" s="894"/>
      <c r="IHY140" s="894"/>
      <c r="IHZ140" s="894"/>
      <c r="IIA140" s="894"/>
      <c r="IIB140" s="894"/>
      <c r="IIC140" s="894"/>
      <c r="IID140" s="894"/>
      <c r="IIE140" s="894"/>
      <c r="IIF140" s="894"/>
      <c r="IIG140" s="894"/>
      <c r="IIH140" s="894"/>
      <c r="III140" s="894"/>
      <c r="IIJ140" s="894"/>
      <c r="IIK140" s="894"/>
      <c r="IIL140" s="894"/>
      <c r="IIM140" s="894"/>
      <c r="IIN140" s="894"/>
      <c r="IIO140" s="894"/>
      <c r="IIP140" s="894"/>
      <c r="IIQ140" s="894"/>
      <c r="IIR140" s="894"/>
      <c r="IIS140" s="894"/>
      <c r="IIT140" s="894"/>
      <c r="IIU140" s="894"/>
      <c r="IIV140" s="894"/>
      <c r="IIW140" s="894"/>
      <c r="IIX140" s="894"/>
      <c r="IIY140" s="894"/>
      <c r="IIZ140" s="894"/>
      <c r="IJA140" s="894"/>
      <c r="IJB140" s="894"/>
      <c r="IJC140" s="894"/>
      <c r="IJD140" s="894"/>
      <c r="IJE140" s="894"/>
      <c r="IJF140" s="894"/>
      <c r="IJG140" s="894"/>
      <c r="IJH140" s="894"/>
      <c r="IJI140" s="894"/>
      <c r="IJJ140" s="894"/>
      <c r="IJK140" s="894"/>
      <c r="IJL140" s="894"/>
      <c r="IJM140" s="894"/>
      <c r="IJN140" s="894"/>
      <c r="IJO140" s="894"/>
      <c r="IJP140" s="894"/>
      <c r="IJQ140" s="894"/>
      <c r="IJR140" s="894"/>
      <c r="IJS140" s="894"/>
      <c r="IJT140" s="894"/>
      <c r="IJU140" s="894"/>
      <c r="IJV140" s="894"/>
      <c r="IJW140" s="894"/>
      <c r="IJX140" s="894"/>
      <c r="IJY140" s="894"/>
      <c r="IJZ140" s="894"/>
      <c r="IKA140" s="894"/>
      <c r="IKB140" s="894"/>
      <c r="IKC140" s="894"/>
      <c r="IKD140" s="894"/>
      <c r="IKE140" s="894"/>
      <c r="IKF140" s="894"/>
      <c r="IKG140" s="894"/>
      <c r="IKH140" s="894"/>
      <c r="IKI140" s="894"/>
      <c r="IKJ140" s="894"/>
      <c r="IKK140" s="894"/>
      <c r="IKL140" s="894"/>
      <c r="IKM140" s="894"/>
      <c r="IKN140" s="894"/>
      <c r="IKO140" s="894"/>
      <c r="IKP140" s="894"/>
      <c r="IKQ140" s="894"/>
      <c r="IKR140" s="894"/>
      <c r="IKS140" s="894"/>
      <c r="IKT140" s="894"/>
      <c r="IKU140" s="894"/>
      <c r="IKV140" s="894"/>
      <c r="IKW140" s="894"/>
      <c r="IKX140" s="894"/>
      <c r="IKY140" s="894"/>
      <c r="IKZ140" s="894"/>
      <c r="ILA140" s="894"/>
      <c r="ILB140" s="894"/>
      <c r="ILC140" s="894"/>
      <c r="ILD140" s="894"/>
      <c r="ILE140" s="894"/>
      <c r="ILF140" s="894"/>
      <c r="ILG140" s="894"/>
      <c r="ILH140" s="894"/>
      <c r="ILI140" s="894"/>
      <c r="ILJ140" s="894"/>
      <c r="ILK140" s="894"/>
      <c r="ILL140" s="894"/>
      <c r="ILM140" s="894"/>
      <c r="ILN140" s="894"/>
      <c r="ILO140" s="894"/>
      <c r="ILP140" s="894"/>
      <c r="ILQ140" s="894"/>
      <c r="ILR140" s="894"/>
      <c r="ILS140" s="894"/>
      <c r="ILT140" s="894"/>
      <c r="ILU140" s="894"/>
      <c r="ILV140" s="894"/>
      <c r="ILW140" s="894"/>
      <c r="ILX140" s="894"/>
      <c r="ILY140" s="894"/>
      <c r="ILZ140" s="894"/>
      <c r="IMA140" s="894"/>
      <c r="IMB140" s="894"/>
      <c r="IMC140" s="894"/>
      <c r="IMD140" s="894"/>
      <c r="IME140" s="894"/>
      <c r="IMF140" s="894"/>
      <c r="IMG140" s="894"/>
      <c r="IMH140" s="894"/>
      <c r="IMI140" s="894"/>
      <c r="IMJ140" s="894"/>
      <c r="IMK140" s="894"/>
      <c r="IML140" s="894"/>
      <c r="IMM140" s="894"/>
      <c r="IMN140" s="894"/>
      <c r="IMO140" s="894"/>
      <c r="IMP140" s="894"/>
      <c r="IMQ140" s="894"/>
      <c r="IMR140" s="894"/>
      <c r="IMS140" s="894"/>
      <c r="IMT140" s="894"/>
      <c r="IMU140" s="894"/>
      <c r="IMV140" s="894"/>
      <c r="IMW140" s="894"/>
      <c r="IMX140" s="894"/>
      <c r="IMY140" s="894"/>
      <c r="IMZ140" s="894"/>
      <c r="INA140" s="894"/>
      <c r="INB140" s="894"/>
      <c r="INC140" s="894"/>
      <c r="IND140" s="894"/>
      <c r="INE140" s="894"/>
      <c r="INF140" s="894"/>
      <c r="ING140" s="894"/>
      <c r="INH140" s="894"/>
      <c r="INI140" s="894"/>
      <c r="INJ140" s="894"/>
      <c r="INK140" s="894"/>
      <c r="INL140" s="894"/>
      <c r="INM140" s="894"/>
      <c r="INN140" s="894"/>
      <c r="INO140" s="894"/>
      <c r="INP140" s="894"/>
      <c r="INQ140" s="894"/>
      <c r="INR140" s="894"/>
      <c r="INS140" s="894"/>
      <c r="INT140" s="894"/>
      <c r="INU140" s="894"/>
      <c r="INV140" s="894"/>
      <c r="INW140" s="894"/>
      <c r="INX140" s="894"/>
      <c r="INY140" s="894"/>
      <c r="INZ140" s="894"/>
      <c r="IOA140" s="894"/>
      <c r="IOB140" s="894"/>
      <c r="IOC140" s="894"/>
      <c r="IOD140" s="894"/>
      <c r="IOE140" s="894"/>
      <c r="IOF140" s="894"/>
      <c r="IOG140" s="894"/>
      <c r="IOH140" s="894"/>
      <c r="IOI140" s="894"/>
      <c r="IOJ140" s="894"/>
      <c r="IOK140" s="894"/>
      <c r="IOL140" s="894"/>
      <c r="IOM140" s="894"/>
      <c r="ION140" s="894"/>
      <c r="IOO140" s="894"/>
      <c r="IOP140" s="894"/>
      <c r="IOQ140" s="894"/>
      <c r="IOR140" s="894"/>
      <c r="IOS140" s="894"/>
      <c r="IOT140" s="894"/>
      <c r="IOU140" s="894"/>
      <c r="IOV140" s="894"/>
      <c r="IOW140" s="894"/>
      <c r="IOX140" s="894"/>
      <c r="IOY140" s="894"/>
      <c r="IOZ140" s="894"/>
      <c r="IPA140" s="894"/>
      <c r="IPB140" s="894"/>
      <c r="IPC140" s="894"/>
      <c r="IPD140" s="894"/>
      <c r="IPE140" s="894"/>
      <c r="IPF140" s="894"/>
      <c r="IPG140" s="894"/>
      <c r="IPH140" s="894"/>
      <c r="IPI140" s="894"/>
      <c r="IPJ140" s="894"/>
      <c r="IPK140" s="894"/>
      <c r="IPL140" s="894"/>
      <c r="IPM140" s="894"/>
      <c r="IPN140" s="894"/>
      <c r="IPO140" s="894"/>
      <c r="IPP140" s="894"/>
      <c r="IPQ140" s="894"/>
      <c r="IPR140" s="894"/>
      <c r="IPS140" s="894"/>
      <c r="IPT140" s="894"/>
      <c r="IPU140" s="894"/>
      <c r="IPV140" s="894"/>
      <c r="IPW140" s="894"/>
      <c r="IPX140" s="894"/>
      <c r="IPY140" s="894"/>
      <c r="IPZ140" s="894"/>
      <c r="IQA140" s="894"/>
      <c r="IQB140" s="894"/>
      <c r="IQC140" s="894"/>
      <c r="IQD140" s="894"/>
      <c r="IQE140" s="894"/>
      <c r="IQF140" s="894"/>
      <c r="IQG140" s="894"/>
      <c r="IQH140" s="894"/>
      <c r="IQI140" s="894"/>
      <c r="IQJ140" s="894"/>
      <c r="IQK140" s="894"/>
      <c r="IQL140" s="894"/>
      <c r="IQM140" s="894"/>
      <c r="IQN140" s="894"/>
      <c r="IQO140" s="894"/>
      <c r="IQP140" s="894"/>
      <c r="IQQ140" s="894"/>
      <c r="IQR140" s="894"/>
      <c r="IQS140" s="894"/>
      <c r="IQT140" s="894"/>
      <c r="IQU140" s="894"/>
      <c r="IQV140" s="894"/>
      <c r="IQW140" s="894"/>
      <c r="IQX140" s="894"/>
      <c r="IQY140" s="894"/>
      <c r="IQZ140" s="894"/>
      <c r="IRA140" s="894"/>
      <c r="IRB140" s="894"/>
      <c r="IRC140" s="894"/>
      <c r="IRD140" s="894"/>
      <c r="IRE140" s="894"/>
      <c r="IRF140" s="894"/>
      <c r="IRG140" s="894"/>
      <c r="IRH140" s="894"/>
      <c r="IRI140" s="894"/>
      <c r="IRJ140" s="894"/>
      <c r="IRK140" s="894"/>
      <c r="IRL140" s="894"/>
      <c r="IRM140" s="894"/>
      <c r="IRN140" s="894"/>
      <c r="IRO140" s="894"/>
      <c r="IRP140" s="894"/>
      <c r="IRQ140" s="894"/>
      <c r="IRR140" s="894"/>
      <c r="IRS140" s="894"/>
      <c r="IRT140" s="894"/>
      <c r="IRU140" s="894"/>
      <c r="IRV140" s="894"/>
      <c r="IRW140" s="894"/>
      <c r="IRX140" s="894"/>
      <c r="IRY140" s="894"/>
      <c r="IRZ140" s="894"/>
      <c r="ISA140" s="894"/>
      <c r="ISB140" s="894"/>
      <c r="ISC140" s="894"/>
      <c r="ISD140" s="894"/>
      <c r="ISE140" s="894"/>
      <c r="ISF140" s="894"/>
      <c r="ISG140" s="894"/>
      <c r="ISH140" s="894"/>
      <c r="ISI140" s="894"/>
      <c r="ISJ140" s="894"/>
      <c r="ISK140" s="894"/>
      <c r="ISL140" s="894"/>
      <c r="ISM140" s="894"/>
      <c r="ISN140" s="894"/>
      <c r="ISO140" s="894"/>
      <c r="ISP140" s="894"/>
      <c r="ISQ140" s="894"/>
      <c r="ISR140" s="894"/>
      <c r="ISS140" s="894"/>
      <c r="IST140" s="894"/>
      <c r="ISU140" s="894"/>
      <c r="ISV140" s="894"/>
      <c r="ISW140" s="894"/>
      <c r="ISX140" s="894"/>
      <c r="ISY140" s="894"/>
      <c r="ISZ140" s="894"/>
      <c r="ITA140" s="894"/>
      <c r="ITB140" s="894"/>
      <c r="ITC140" s="894"/>
      <c r="ITD140" s="894"/>
      <c r="ITE140" s="894"/>
      <c r="ITF140" s="894"/>
      <c r="ITG140" s="894"/>
      <c r="ITH140" s="894"/>
      <c r="ITI140" s="894"/>
      <c r="ITJ140" s="894"/>
      <c r="ITK140" s="894"/>
      <c r="ITL140" s="894"/>
      <c r="ITM140" s="894"/>
      <c r="ITN140" s="894"/>
      <c r="ITO140" s="894"/>
      <c r="ITP140" s="894"/>
      <c r="ITQ140" s="894"/>
      <c r="ITR140" s="894"/>
      <c r="ITS140" s="894"/>
      <c r="ITT140" s="894"/>
      <c r="ITU140" s="894"/>
      <c r="ITV140" s="894"/>
      <c r="ITW140" s="894"/>
      <c r="ITX140" s="894"/>
      <c r="ITY140" s="894"/>
      <c r="ITZ140" s="894"/>
      <c r="IUA140" s="894"/>
      <c r="IUB140" s="894"/>
      <c r="IUC140" s="894"/>
      <c r="IUD140" s="894"/>
      <c r="IUE140" s="894"/>
      <c r="IUF140" s="894"/>
      <c r="IUG140" s="894"/>
      <c r="IUH140" s="894"/>
      <c r="IUI140" s="894"/>
      <c r="IUJ140" s="894"/>
      <c r="IUK140" s="894"/>
      <c r="IUL140" s="894"/>
      <c r="IUM140" s="894"/>
      <c r="IUN140" s="894"/>
      <c r="IUO140" s="894"/>
      <c r="IUP140" s="894"/>
      <c r="IUQ140" s="894"/>
      <c r="IUR140" s="894"/>
      <c r="IUS140" s="894"/>
      <c r="IUT140" s="894"/>
      <c r="IUU140" s="894"/>
      <c r="IUV140" s="894"/>
      <c r="IUW140" s="894"/>
      <c r="IUX140" s="894"/>
      <c r="IUY140" s="894"/>
      <c r="IUZ140" s="894"/>
      <c r="IVA140" s="894"/>
      <c r="IVB140" s="894"/>
      <c r="IVC140" s="894"/>
      <c r="IVD140" s="894"/>
      <c r="IVE140" s="894"/>
      <c r="IVF140" s="894"/>
      <c r="IVG140" s="894"/>
      <c r="IVH140" s="894"/>
      <c r="IVI140" s="894"/>
      <c r="IVJ140" s="894"/>
      <c r="IVK140" s="894"/>
      <c r="IVL140" s="894"/>
      <c r="IVM140" s="894"/>
      <c r="IVN140" s="894"/>
      <c r="IVO140" s="894"/>
      <c r="IVP140" s="894"/>
      <c r="IVQ140" s="894"/>
      <c r="IVR140" s="894"/>
      <c r="IVS140" s="894"/>
      <c r="IVT140" s="894"/>
      <c r="IVU140" s="894"/>
      <c r="IVV140" s="894"/>
      <c r="IVW140" s="894"/>
      <c r="IVX140" s="894"/>
      <c r="IVY140" s="894"/>
      <c r="IVZ140" s="894"/>
      <c r="IWA140" s="894"/>
      <c r="IWB140" s="894"/>
      <c r="IWC140" s="894"/>
      <c r="IWD140" s="894"/>
      <c r="IWE140" s="894"/>
      <c r="IWF140" s="894"/>
      <c r="IWG140" s="894"/>
      <c r="IWH140" s="894"/>
      <c r="IWI140" s="894"/>
      <c r="IWJ140" s="894"/>
      <c r="IWK140" s="894"/>
      <c r="IWL140" s="894"/>
      <c r="IWM140" s="894"/>
      <c r="IWN140" s="894"/>
      <c r="IWO140" s="894"/>
      <c r="IWP140" s="894"/>
      <c r="IWQ140" s="894"/>
      <c r="IWR140" s="894"/>
      <c r="IWS140" s="894"/>
      <c r="IWT140" s="894"/>
      <c r="IWU140" s="894"/>
      <c r="IWV140" s="894"/>
      <c r="IWW140" s="894"/>
      <c r="IWX140" s="894"/>
      <c r="IWY140" s="894"/>
      <c r="IWZ140" s="894"/>
      <c r="IXA140" s="894"/>
      <c r="IXB140" s="894"/>
      <c r="IXC140" s="894"/>
      <c r="IXD140" s="894"/>
      <c r="IXE140" s="894"/>
      <c r="IXF140" s="894"/>
      <c r="IXG140" s="894"/>
      <c r="IXH140" s="894"/>
      <c r="IXI140" s="894"/>
      <c r="IXJ140" s="894"/>
      <c r="IXK140" s="894"/>
      <c r="IXL140" s="894"/>
      <c r="IXM140" s="894"/>
      <c r="IXN140" s="894"/>
      <c r="IXO140" s="894"/>
      <c r="IXP140" s="894"/>
      <c r="IXQ140" s="894"/>
      <c r="IXR140" s="894"/>
      <c r="IXS140" s="894"/>
      <c r="IXT140" s="894"/>
      <c r="IXU140" s="894"/>
      <c r="IXV140" s="894"/>
      <c r="IXW140" s="894"/>
      <c r="IXX140" s="894"/>
      <c r="IXY140" s="894"/>
      <c r="IXZ140" s="894"/>
      <c r="IYA140" s="894"/>
      <c r="IYB140" s="894"/>
      <c r="IYC140" s="894"/>
      <c r="IYD140" s="894"/>
      <c r="IYE140" s="894"/>
      <c r="IYF140" s="894"/>
      <c r="IYG140" s="894"/>
      <c r="IYH140" s="894"/>
      <c r="IYI140" s="894"/>
      <c r="IYJ140" s="894"/>
      <c r="IYK140" s="894"/>
      <c r="IYL140" s="894"/>
      <c r="IYM140" s="894"/>
      <c r="IYN140" s="894"/>
      <c r="IYO140" s="894"/>
      <c r="IYP140" s="894"/>
      <c r="IYQ140" s="894"/>
      <c r="IYR140" s="894"/>
      <c r="IYS140" s="894"/>
      <c r="IYT140" s="894"/>
      <c r="IYU140" s="894"/>
      <c r="IYV140" s="894"/>
      <c r="IYW140" s="894"/>
      <c r="IYX140" s="894"/>
      <c r="IYY140" s="894"/>
      <c r="IYZ140" s="894"/>
      <c r="IZA140" s="894"/>
      <c r="IZB140" s="894"/>
      <c r="IZC140" s="894"/>
      <c r="IZD140" s="894"/>
      <c r="IZE140" s="894"/>
      <c r="IZF140" s="894"/>
      <c r="IZG140" s="894"/>
      <c r="IZH140" s="894"/>
      <c r="IZI140" s="894"/>
      <c r="IZJ140" s="894"/>
      <c r="IZK140" s="894"/>
      <c r="IZL140" s="894"/>
      <c r="IZM140" s="894"/>
      <c r="IZN140" s="894"/>
      <c r="IZO140" s="894"/>
      <c r="IZP140" s="894"/>
      <c r="IZQ140" s="894"/>
      <c r="IZR140" s="894"/>
      <c r="IZS140" s="894"/>
      <c r="IZT140" s="894"/>
      <c r="IZU140" s="894"/>
      <c r="IZV140" s="894"/>
      <c r="IZW140" s="894"/>
      <c r="IZX140" s="894"/>
      <c r="IZY140" s="894"/>
      <c r="IZZ140" s="894"/>
      <c r="JAA140" s="894"/>
      <c r="JAB140" s="894"/>
      <c r="JAC140" s="894"/>
      <c r="JAD140" s="894"/>
      <c r="JAE140" s="894"/>
      <c r="JAF140" s="894"/>
      <c r="JAG140" s="894"/>
      <c r="JAH140" s="894"/>
      <c r="JAI140" s="894"/>
      <c r="JAJ140" s="894"/>
      <c r="JAK140" s="894"/>
      <c r="JAL140" s="894"/>
      <c r="JAM140" s="894"/>
      <c r="JAN140" s="894"/>
      <c r="JAO140" s="894"/>
      <c r="JAP140" s="894"/>
      <c r="JAQ140" s="894"/>
      <c r="JAR140" s="894"/>
      <c r="JAS140" s="894"/>
      <c r="JAT140" s="894"/>
      <c r="JAU140" s="894"/>
      <c r="JAV140" s="894"/>
      <c r="JAW140" s="894"/>
      <c r="JAX140" s="894"/>
      <c r="JAY140" s="894"/>
      <c r="JAZ140" s="894"/>
      <c r="JBA140" s="894"/>
      <c r="JBB140" s="894"/>
      <c r="JBC140" s="894"/>
      <c r="JBD140" s="894"/>
      <c r="JBE140" s="894"/>
      <c r="JBF140" s="894"/>
      <c r="JBG140" s="894"/>
      <c r="JBH140" s="894"/>
      <c r="JBI140" s="894"/>
      <c r="JBJ140" s="894"/>
      <c r="JBK140" s="894"/>
      <c r="JBL140" s="894"/>
      <c r="JBM140" s="894"/>
      <c r="JBN140" s="894"/>
      <c r="JBO140" s="894"/>
      <c r="JBP140" s="894"/>
      <c r="JBQ140" s="894"/>
      <c r="JBR140" s="894"/>
      <c r="JBS140" s="894"/>
      <c r="JBT140" s="894"/>
      <c r="JBU140" s="894"/>
      <c r="JBV140" s="894"/>
      <c r="JBW140" s="894"/>
      <c r="JBX140" s="894"/>
      <c r="JBY140" s="894"/>
      <c r="JBZ140" s="894"/>
      <c r="JCA140" s="894"/>
      <c r="JCB140" s="894"/>
      <c r="JCC140" s="894"/>
      <c r="JCD140" s="894"/>
      <c r="JCE140" s="894"/>
      <c r="JCF140" s="894"/>
      <c r="JCG140" s="894"/>
      <c r="JCH140" s="894"/>
      <c r="JCI140" s="894"/>
      <c r="JCJ140" s="894"/>
      <c r="JCK140" s="894"/>
      <c r="JCL140" s="894"/>
      <c r="JCM140" s="894"/>
      <c r="JCN140" s="894"/>
      <c r="JCO140" s="894"/>
      <c r="JCP140" s="894"/>
      <c r="JCQ140" s="894"/>
      <c r="JCR140" s="894"/>
      <c r="JCS140" s="894"/>
      <c r="JCT140" s="894"/>
      <c r="JCU140" s="894"/>
      <c r="JCV140" s="894"/>
      <c r="JCW140" s="894"/>
      <c r="JCX140" s="894"/>
      <c r="JCY140" s="894"/>
      <c r="JCZ140" s="894"/>
      <c r="JDA140" s="894"/>
      <c r="JDB140" s="894"/>
      <c r="JDC140" s="894"/>
      <c r="JDD140" s="894"/>
      <c r="JDE140" s="894"/>
      <c r="JDF140" s="894"/>
      <c r="JDG140" s="894"/>
      <c r="JDH140" s="894"/>
      <c r="JDI140" s="894"/>
      <c r="JDJ140" s="894"/>
      <c r="JDK140" s="894"/>
      <c r="JDL140" s="894"/>
      <c r="JDM140" s="894"/>
      <c r="JDN140" s="894"/>
      <c r="JDO140" s="894"/>
      <c r="JDP140" s="894"/>
      <c r="JDQ140" s="894"/>
      <c r="JDR140" s="894"/>
      <c r="JDS140" s="894"/>
      <c r="JDT140" s="894"/>
      <c r="JDU140" s="894"/>
      <c r="JDV140" s="894"/>
      <c r="JDW140" s="894"/>
      <c r="JDX140" s="894"/>
      <c r="JDY140" s="894"/>
      <c r="JDZ140" s="894"/>
      <c r="JEA140" s="894"/>
      <c r="JEB140" s="894"/>
      <c r="JEC140" s="894"/>
      <c r="JED140" s="894"/>
      <c r="JEE140" s="894"/>
      <c r="JEF140" s="894"/>
      <c r="JEG140" s="894"/>
      <c r="JEH140" s="894"/>
      <c r="JEI140" s="894"/>
      <c r="JEJ140" s="894"/>
      <c r="JEK140" s="894"/>
      <c r="JEL140" s="894"/>
      <c r="JEM140" s="894"/>
      <c r="JEN140" s="894"/>
      <c r="JEO140" s="894"/>
      <c r="JEP140" s="894"/>
      <c r="JEQ140" s="894"/>
      <c r="JER140" s="894"/>
      <c r="JES140" s="894"/>
      <c r="JET140" s="894"/>
      <c r="JEU140" s="894"/>
      <c r="JEV140" s="894"/>
      <c r="JEW140" s="894"/>
      <c r="JEX140" s="894"/>
      <c r="JEY140" s="894"/>
      <c r="JEZ140" s="894"/>
      <c r="JFA140" s="894"/>
      <c r="JFB140" s="894"/>
      <c r="JFC140" s="894"/>
      <c r="JFD140" s="894"/>
      <c r="JFE140" s="894"/>
      <c r="JFF140" s="894"/>
      <c r="JFG140" s="894"/>
      <c r="JFH140" s="894"/>
      <c r="JFI140" s="894"/>
      <c r="JFJ140" s="894"/>
      <c r="JFK140" s="894"/>
      <c r="JFL140" s="894"/>
      <c r="JFM140" s="894"/>
      <c r="JFN140" s="894"/>
      <c r="JFO140" s="894"/>
      <c r="JFP140" s="894"/>
      <c r="JFQ140" s="894"/>
      <c r="JFR140" s="894"/>
      <c r="JFS140" s="894"/>
      <c r="JFT140" s="894"/>
      <c r="JFU140" s="894"/>
      <c r="JFV140" s="894"/>
      <c r="JFW140" s="894"/>
      <c r="JFX140" s="894"/>
      <c r="JFY140" s="894"/>
      <c r="JFZ140" s="894"/>
      <c r="JGA140" s="894"/>
      <c r="JGB140" s="894"/>
      <c r="JGC140" s="894"/>
      <c r="JGD140" s="894"/>
      <c r="JGE140" s="894"/>
      <c r="JGF140" s="894"/>
      <c r="JGG140" s="894"/>
      <c r="JGH140" s="894"/>
      <c r="JGI140" s="894"/>
      <c r="JGJ140" s="894"/>
      <c r="JGK140" s="894"/>
      <c r="JGL140" s="894"/>
      <c r="JGM140" s="894"/>
      <c r="JGN140" s="894"/>
      <c r="JGO140" s="894"/>
      <c r="JGP140" s="894"/>
      <c r="JGQ140" s="894"/>
      <c r="JGR140" s="894"/>
      <c r="JGS140" s="894"/>
      <c r="JGT140" s="894"/>
      <c r="JGU140" s="894"/>
      <c r="JGV140" s="894"/>
      <c r="JGW140" s="894"/>
      <c r="JGX140" s="894"/>
      <c r="JGY140" s="894"/>
      <c r="JGZ140" s="894"/>
      <c r="JHA140" s="894"/>
      <c r="JHB140" s="894"/>
      <c r="JHC140" s="894"/>
      <c r="JHD140" s="894"/>
      <c r="JHE140" s="894"/>
      <c r="JHF140" s="894"/>
      <c r="JHG140" s="894"/>
      <c r="JHH140" s="894"/>
      <c r="JHI140" s="894"/>
      <c r="JHJ140" s="894"/>
      <c r="JHK140" s="894"/>
      <c r="JHL140" s="894"/>
      <c r="JHM140" s="894"/>
      <c r="JHN140" s="894"/>
      <c r="JHO140" s="894"/>
      <c r="JHP140" s="894"/>
      <c r="JHQ140" s="894"/>
      <c r="JHR140" s="894"/>
      <c r="JHS140" s="894"/>
      <c r="JHT140" s="894"/>
      <c r="JHU140" s="894"/>
      <c r="JHV140" s="894"/>
      <c r="JHW140" s="894"/>
      <c r="JHX140" s="894"/>
      <c r="JHY140" s="894"/>
      <c r="JHZ140" s="894"/>
      <c r="JIA140" s="894"/>
      <c r="JIB140" s="894"/>
      <c r="JIC140" s="894"/>
      <c r="JID140" s="894"/>
      <c r="JIE140" s="894"/>
      <c r="JIF140" s="894"/>
      <c r="JIG140" s="894"/>
      <c r="JIH140" s="894"/>
      <c r="JII140" s="894"/>
      <c r="JIJ140" s="894"/>
      <c r="JIK140" s="894"/>
      <c r="JIL140" s="894"/>
      <c r="JIM140" s="894"/>
      <c r="JIN140" s="894"/>
      <c r="JIO140" s="894"/>
      <c r="JIP140" s="894"/>
      <c r="JIQ140" s="894"/>
      <c r="JIR140" s="894"/>
      <c r="JIS140" s="894"/>
      <c r="JIT140" s="894"/>
      <c r="JIU140" s="894"/>
      <c r="JIV140" s="894"/>
      <c r="JIW140" s="894"/>
      <c r="JIX140" s="894"/>
      <c r="JIY140" s="894"/>
      <c r="JIZ140" s="894"/>
      <c r="JJA140" s="894"/>
      <c r="JJB140" s="894"/>
      <c r="JJC140" s="894"/>
      <c r="JJD140" s="894"/>
      <c r="JJE140" s="894"/>
      <c r="JJF140" s="894"/>
      <c r="JJG140" s="894"/>
      <c r="JJH140" s="894"/>
      <c r="JJI140" s="894"/>
      <c r="JJJ140" s="894"/>
      <c r="JJK140" s="894"/>
      <c r="JJL140" s="894"/>
      <c r="JJM140" s="894"/>
      <c r="JJN140" s="894"/>
      <c r="JJO140" s="894"/>
      <c r="JJP140" s="894"/>
      <c r="JJQ140" s="894"/>
      <c r="JJR140" s="894"/>
      <c r="JJS140" s="894"/>
      <c r="JJT140" s="894"/>
      <c r="JJU140" s="894"/>
      <c r="JJV140" s="894"/>
      <c r="JJW140" s="894"/>
      <c r="JJX140" s="894"/>
      <c r="JJY140" s="894"/>
      <c r="JJZ140" s="894"/>
      <c r="JKA140" s="894"/>
      <c r="JKB140" s="894"/>
      <c r="JKC140" s="894"/>
      <c r="JKD140" s="894"/>
      <c r="JKE140" s="894"/>
      <c r="JKF140" s="894"/>
      <c r="JKG140" s="894"/>
      <c r="JKH140" s="894"/>
      <c r="JKI140" s="894"/>
      <c r="JKJ140" s="894"/>
      <c r="JKK140" s="894"/>
      <c r="JKL140" s="894"/>
      <c r="JKM140" s="894"/>
      <c r="JKN140" s="894"/>
      <c r="JKO140" s="894"/>
      <c r="JKP140" s="894"/>
      <c r="JKQ140" s="894"/>
      <c r="JKR140" s="894"/>
      <c r="JKS140" s="894"/>
      <c r="JKT140" s="894"/>
      <c r="JKU140" s="894"/>
      <c r="JKV140" s="894"/>
      <c r="JKW140" s="894"/>
      <c r="JKX140" s="894"/>
      <c r="JKY140" s="894"/>
      <c r="JKZ140" s="894"/>
      <c r="JLA140" s="894"/>
      <c r="JLB140" s="894"/>
      <c r="JLC140" s="894"/>
      <c r="JLD140" s="894"/>
      <c r="JLE140" s="894"/>
      <c r="JLF140" s="894"/>
      <c r="JLG140" s="894"/>
      <c r="JLH140" s="894"/>
      <c r="JLI140" s="894"/>
      <c r="JLJ140" s="894"/>
      <c r="JLK140" s="894"/>
      <c r="JLL140" s="894"/>
      <c r="JLM140" s="894"/>
      <c r="JLN140" s="894"/>
      <c r="JLO140" s="894"/>
      <c r="JLP140" s="894"/>
      <c r="JLQ140" s="894"/>
      <c r="JLR140" s="894"/>
      <c r="JLS140" s="894"/>
      <c r="JLT140" s="894"/>
      <c r="JLU140" s="894"/>
      <c r="JLV140" s="894"/>
      <c r="JLW140" s="894"/>
      <c r="JLX140" s="894"/>
      <c r="JLY140" s="894"/>
      <c r="JLZ140" s="894"/>
      <c r="JMA140" s="894"/>
      <c r="JMB140" s="894"/>
      <c r="JMC140" s="894"/>
      <c r="JMD140" s="894"/>
      <c r="JME140" s="894"/>
      <c r="JMF140" s="894"/>
      <c r="JMG140" s="894"/>
      <c r="JMH140" s="894"/>
      <c r="JMI140" s="894"/>
      <c r="JMJ140" s="894"/>
      <c r="JMK140" s="894"/>
      <c r="JML140" s="894"/>
      <c r="JMM140" s="894"/>
      <c r="JMN140" s="894"/>
      <c r="JMO140" s="894"/>
      <c r="JMP140" s="894"/>
      <c r="JMQ140" s="894"/>
      <c r="JMR140" s="894"/>
      <c r="JMS140" s="894"/>
      <c r="JMT140" s="894"/>
      <c r="JMU140" s="894"/>
      <c r="JMV140" s="894"/>
      <c r="JMW140" s="894"/>
      <c r="JMX140" s="894"/>
      <c r="JMY140" s="894"/>
      <c r="JMZ140" s="894"/>
      <c r="JNA140" s="894"/>
      <c r="JNB140" s="894"/>
      <c r="JNC140" s="894"/>
      <c r="JND140" s="894"/>
      <c r="JNE140" s="894"/>
      <c r="JNF140" s="894"/>
      <c r="JNG140" s="894"/>
      <c r="JNH140" s="894"/>
      <c r="JNI140" s="894"/>
      <c r="JNJ140" s="894"/>
      <c r="JNK140" s="894"/>
      <c r="JNL140" s="894"/>
      <c r="JNM140" s="894"/>
      <c r="JNN140" s="894"/>
      <c r="JNO140" s="894"/>
      <c r="JNP140" s="894"/>
      <c r="JNQ140" s="894"/>
      <c r="JNR140" s="894"/>
      <c r="JNS140" s="894"/>
      <c r="JNT140" s="894"/>
      <c r="JNU140" s="894"/>
      <c r="JNV140" s="894"/>
      <c r="JNW140" s="894"/>
      <c r="JNX140" s="894"/>
      <c r="JNY140" s="894"/>
      <c r="JNZ140" s="894"/>
      <c r="JOA140" s="894"/>
      <c r="JOB140" s="894"/>
      <c r="JOC140" s="894"/>
      <c r="JOD140" s="894"/>
      <c r="JOE140" s="894"/>
      <c r="JOF140" s="894"/>
      <c r="JOG140" s="894"/>
      <c r="JOH140" s="894"/>
      <c r="JOI140" s="894"/>
      <c r="JOJ140" s="894"/>
      <c r="JOK140" s="894"/>
      <c r="JOL140" s="894"/>
      <c r="JOM140" s="894"/>
      <c r="JON140" s="894"/>
      <c r="JOO140" s="894"/>
      <c r="JOP140" s="894"/>
      <c r="JOQ140" s="894"/>
      <c r="JOR140" s="894"/>
      <c r="JOS140" s="894"/>
      <c r="JOT140" s="894"/>
      <c r="JOU140" s="894"/>
      <c r="JOV140" s="894"/>
      <c r="JOW140" s="894"/>
      <c r="JOX140" s="894"/>
      <c r="JOY140" s="894"/>
      <c r="JOZ140" s="894"/>
      <c r="JPA140" s="894"/>
      <c r="JPB140" s="894"/>
      <c r="JPC140" s="894"/>
      <c r="JPD140" s="894"/>
      <c r="JPE140" s="894"/>
      <c r="JPF140" s="894"/>
      <c r="JPG140" s="894"/>
      <c r="JPH140" s="894"/>
      <c r="JPI140" s="894"/>
      <c r="JPJ140" s="894"/>
      <c r="JPK140" s="894"/>
      <c r="JPL140" s="894"/>
      <c r="JPM140" s="894"/>
      <c r="JPN140" s="894"/>
      <c r="JPO140" s="894"/>
      <c r="JPP140" s="894"/>
      <c r="JPQ140" s="894"/>
      <c r="JPR140" s="894"/>
      <c r="JPS140" s="894"/>
      <c r="JPT140" s="894"/>
      <c r="JPU140" s="894"/>
      <c r="JPV140" s="894"/>
      <c r="JPW140" s="894"/>
      <c r="JPX140" s="894"/>
      <c r="JPY140" s="894"/>
      <c r="JPZ140" s="894"/>
      <c r="JQA140" s="894"/>
      <c r="JQB140" s="894"/>
      <c r="JQC140" s="894"/>
      <c r="JQD140" s="894"/>
      <c r="JQE140" s="894"/>
      <c r="JQF140" s="894"/>
      <c r="JQG140" s="894"/>
      <c r="JQH140" s="894"/>
      <c r="JQI140" s="894"/>
      <c r="JQJ140" s="894"/>
      <c r="JQK140" s="894"/>
      <c r="JQL140" s="894"/>
      <c r="JQM140" s="894"/>
      <c r="JQN140" s="894"/>
      <c r="JQO140" s="894"/>
      <c r="JQP140" s="894"/>
      <c r="JQQ140" s="894"/>
      <c r="JQR140" s="894"/>
      <c r="JQS140" s="894"/>
      <c r="JQT140" s="894"/>
      <c r="JQU140" s="894"/>
      <c r="JQV140" s="894"/>
      <c r="JQW140" s="894"/>
      <c r="JQX140" s="894"/>
      <c r="JQY140" s="894"/>
      <c r="JQZ140" s="894"/>
      <c r="JRA140" s="894"/>
      <c r="JRB140" s="894"/>
      <c r="JRC140" s="894"/>
      <c r="JRD140" s="894"/>
      <c r="JRE140" s="894"/>
      <c r="JRF140" s="894"/>
      <c r="JRG140" s="894"/>
      <c r="JRH140" s="894"/>
      <c r="JRI140" s="894"/>
      <c r="JRJ140" s="894"/>
      <c r="JRK140" s="894"/>
      <c r="JRL140" s="894"/>
      <c r="JRM140" s="894"/>
      <c r="JRN140" s="894"/>
      <c r="JRO140" s="894"/>
      <c r="JRP140" s="894"/>
      <c r="JRQ140" s="894"/>
      <c r="JRR140" s="894"/>
      <c r="JRS140" s="894"/>
      <c r="JRT140" s="894"/>
      <c r="JRU140" s="894"/>
      <c r="JRV140" s="894"/>
      <c r="JRW140" s="894"/>
      <c r="JRX140" s="894"/>
      <c r="JRY140" s="894"/>
      <c r="JRZ140" s="894"/>
      <c r="JSA140" s="894"/>
      <c r="JSB140" s="894"/>
      <c r="JSC140" s="894"/>
      <c r="JSD140" s="894"/>
      <c r="JSE140" s="894"/>
      <c r="JSF140" s="894"/>
      <c r="JSG140" s="894"/>
      <c r="JSH140" s="894"/>
      <c r="JSI140" s="894"/>
      <c r="JSJ140" s="894"/>
      <c r="JSK140" s="894"/>
      <c r="JSL140" s="894"/>
      <c r="JSM140" s="894"/>
      <c r="JSN140" s="894"/>
      <c r="JSO140" s="894"/>
      <c r="JSP140" s="894"/>
      <c r="JSQ140" s="894"/>
      <c r="JSR140" s="894"/>
      <c r="JSS140" s="894"/>
      <c r="JST140" s="894"/>
      <c r="JSU140" s="894"/>
      <c r="JSV140" s="894"/>
      <c r="JSW140" s="894"/>
      <c r="JSX140" s="894"/>
      <c r="JSY140" s="894"/>
      <c r="JSZ140" s="894"/>
      <c r="JTA140" s="894"/>
      <c r="JTB140" s="894"/>
      <c r="JTC140" s="894"/>
      <c r="JTD140" s="894"/>
      <c r="JTE140" s="894"/>
      <c r="JTF140" s="894"/>
      <c r="JTG140" s="894"/>
      <c r="JTH140" s="894"/>
      <c r="JTI140" s="894"/>
      <c r="JTJ140" s="894"/>
      <c r="JTK140" s="894"/>
      <c r="JTL140" s="894"/>
      <c r="JTM140" s="894"/>
      <c r="JTN140" s="894"/>
      <c r="JTO140" s="894"/>
      <c r="JTP140" s="894"/>
      <c r="JTQ140" s="894"/>
      <c r="JTR140" s="894"/>
      <c r="JTS140" s="894"/>
      <c r="JTT140" s="894"/>
      <c r="JTU140" s="894"/>
      <c r="JTV140" s="894"/>
      <c r="JTW140" s="894"/>
      <c r="JTX140" s="894"/>
      <c r="JTY140" s="894"/>
      <c r="JTZ140" s="894"/>
      <c r="JUA140" s="894"/>
      <c r="JUB140" s="894"/>
      <c r="JUC140" s="894"/>
      <c r="JUD140" s="894"/>
      <c r="JUE140" s="894"/>
      <c r="JUF140" s="894"/>
      <c r="JUG140" s="894"/>
      <c r="JUH140" s="894"/>
      <c r="JUI140" s="894"/>
      <c r="JUJ140" s="894"/>
      <c r="JUK140" s="894"/>
      <c r="JUL140" s="894"/>
      <c r="JUM140" s="894"/>
      <c r="JUN140" s="894"/>
      <c r="JUO140" s="894"/>
      <c r="JUP140" s="894"/>
      <c r="JUQ140" s="894"/>
      <c r="JUR140" s="894"/>
      <c r="JUS140" s="894"/>
      <c r="JUT140" s="894"/>
      <c r="JUU140" s="894"/>
      <c r="JUV140" s="894"/>
      <c r="JUW140" s="894"/>
      <c r="JUX140" s="894"/>
      <c r="JUY140" s="894"/>
      <c r="JUZ140" s="894"/>
      <c r="JVA140" s="894"/>
      <c r="JVB140" s="894"/>
      <c r="JVC140" s="894"/>
      <c r="JVD140" s="894"/>
      <c r="JVE140" s="894"/>
      <c r="JVF140" s="894"/>
      <c r="JVG140" s="894"/>
      <c r="JVH140" s="894"/>
      <c r="JVI140" s="894"/>
      <c r="JVJ140" s="894"/>
      <c r="JVK140" s="894"/>
      <c r="JVL140" s="894"/>
      <c r="JVM140" s="894"/>
      <c r="JVN140" s="894"/>
      <c r="JVO140" s="894"/>
      <c r="JVP140" s="894"/>
      <c r="JVQ140" s="894"/>
      <c r="JVR140" s="894"/>
      <c r="JVS140" s="894"/>
      <c r="JVT140" s="894"/>
      <c r="JVU140" s="894"/>
      <c r="JVV140" s="894"/>
      <c r="JVW140" s="894"/>
      <c r="JVX140" s="894"/>
      <c r="JVY140" s="894"/>
      <c r="JVZ140" s="894"/>
      <c r="JWA140" s="894"/>
      <c r="JWB140" s="894"/>
      <c r="JWC140" s="894"/>
      <c r="JWD140" s="894"/>
      <c r="JWE140" s="894"/>
      <c r="JWF140" s="894"/>
      <c r="JWG140" s="894"/>
      <c r="JWH140" s="894"/>
      <c r="JWI140" s="894"/>
      <c r="JWJ140" s="894"/>
      <c r="JWK140" s="894"/>
      <c r="JWL140" s="894"/>
      <c r="JWM140" s="894"/>
      <c r="JWN140" s="894"/>
      <c r="JWO140" s="894"/>
      <c r="JWP140" s="894"/>
      <c r="JWQ140" s="894"/>
      <c r="JWR140" s="894"/>
      <c r="JWS140" s="894"/>
      <c r="JWT140" s="894"/>
      <c r="JWU140" s="894"/>
      <c r="JWV140" s="894"/>
      <c r="JWW140" s="894"/>
      <c r="JWX140" s="894"/>
      <c r="JWY140" s="894"/>
      <c r="JWZ140" s="894"/>
      <c r="JXA140" s="894"/>
      <c r="JXB140" s="894"/>
      <c r="JXC140" s="894"/>
      <c r="JXD140" s="894"/>
      <c r="JXE140" s="894"/>
      <c r="JXF140" s="894"/>
      <c r="JXG140" s="894"/>
      <c r="JXH140" s="894"/>
      <c r="JXI140" s="894"/>
      <c r="JXJ140" s="894"/>
      <c r="JXK140" s="894"/>
      <c r="JXL140" s="894"/>
      <c r="JXM140" s="894"/>
      <c r="JXN140" s="894"/>
      <c r="JXO140" s="894"/>
      <c r="JXP140" s="894"/>
      <c r="JXQ140" s="894"/>
      <c r="JXR140" s="894"/>
      <c r="JXS140" s="894"/>
      <c r="JXT140" s="894"/>
      <c r="JXU140" s="894"/>
      <c r="JXV140" s="894"/>
      <c r="JXW140" s="894"/>
      <c r="JXX140" s="894"/>
      <c r="JXY140" s="894"/>
      <c r="JXZ140" s="894"/>
      <c r="JYA140" s="894"/>
      <c r="JYB140" s="894"/>
      <c r="JYC140" s="894"/>
      <c r="JYD140" s="894"/>
      <c r="JYE140" s="894"/>
      <c r="JYF140" s="894"/>
      <c r="JYG140" s="894"/>
      <c r="JYH140" s="894"/>
      <c r="JYI140" s="894"/>
      <c r="JYJ140" s="894"/>
      <c r="JYK140" s="894"/>
      <c r="JYL140" s="894"/>
      <c r="JYM140" s="894"/>
      <c r="JYN140" s="894"/>
      <c r="JYO140" s="894"/>
      <c r="JYP140" s="894"/>
      <c r="JYQ140" s="894"/>
      <c r="JYR140" s="894"/>
      <c r="JYS140" s="894"/>
      <c r="JYT140" s="894"/>
      <c r="JYU140" s="894"/>
      <c r="JYV140" s="894"/>
      <c r="JYW140" s="894"/>
      <c r="JYX140" s="894"/>
      <c r="JYY140" s="894"/>
      <c r="JYZ140" s="894"/>
      <c r="JZA140" s="894"/>
      <c r="JZB140" s="894"/>
      <c r="JZC140" s="894"/>
      <c r="JZD140" s="894"/>
      <c r="JZE140" s="894"/>
      <c r="JZF140" s="894"/>
      <c r="JZG140" s="894"/>
      <c r="JZH140" s="894"/>
      <c r="JZI140" s="894"/>
      <c r="JZJ140" s="894"/>
      <c r="JZK140" s="894"/>
      <c r="JZL140" s="894"/>
      <c r="JZM140" s="894"/>
      <c r="JZN140" s="894"/>
      <c r="JZO140" s="894"/>
      <c r="JZP140" s="894"/>
      <c r="JZQ140" s="894"/>
      <c r="JZR140" s="894"/>
      <c r="JZS140" s="894"/>
      <c r="JZT140" s="894"/>
      <c r="JZU140" s="894"/>
      <c r="JZV140" s="894"/>
      <c r="JZW140" s="894"/>
      <c r="JZX140" s="894"/>
      <c r="JZY140" s="894"/>
      <c r="JZZ140" s="894"/>
      <c r="KAA140" s="894"/>
      <c r="KAB140" s="894"/>
      <c r="KAC140" s="894"/>
      <c r="KAD140" s="894"/>
      <c r="KAE140" s="894"/>
      <c r="KAF140" s="894"/>
      <c r="KAG140" s="894"/>
      <c r="KAH140" s="894"/>
      <c r="KAI140" s="894"/>
      <c r="KAJ140" s="894"/>
      <c r="KAK140" s="894"/>
      <c r="KAL140" s="894"/>
      <c r="KAM140" s="894"/>
      <c r="KAN140" s="894"/>
      <c r="KAO140" s="894"/>
      <c r="KAP140" s="894"/>
      <c r="KAQ140" s="894"/>
      <c r="KAR140" s="894"/>
      <c r="KAS140" s="894"/>
      <c r="KAT140" s="894"/>
      <c r="KAU140" s="894"/>
      <c r="KAV140" s="894"/>
      <c r="KAW140" s="894"/>
      <c r="KAX140" s="894"/>
      <c r="KAY140" s="894"/>
      <c r="KAZ140" s="894"/>
      <c r="KBA140" s="894"/>
      <c r="KBB140" s="894"/>
      <c r="KBC140" s="894"/>
      <c r="KBD140" s="894"/>
      <c r="KBE140" s="894"/>
      <c r="KBF140" s="894"/>
      <c r="KBG140" s="894"/>
      <c r="KBH140" s="894"/>
      <c r="KBI140" s="894"/>
      <c r="KBJ140" s="894"/>
      <c r="KBK140" s="894"/>
      <c r="KBL140" s="894"/>
      <c r="KBM140" s="894"/>
      <c r="KBN140" s="894"/>
      <c r="KBO140" s="894"/>
      <c r="KBP140" s="894"/>
      <c r="KBQ140" s="894"/>
      <c r="KBR140" s="894"/>
      <c r="KBS140" s="894"/>
      <c r="KBT140" s="894"/>
      <c r="KBU140" s="894"/>
      <c r="KBV140" s="894"/>
      <c r="KBW140" s="894"/>
      <c r="KBX140" s="894"/>
      <c r="KBY140" s="894"/>
      <c r="KBZ140" s="894"/>
      <c r="KCA140" s="894"/>
      <c r="KCB140" s="894"/>
      <c r="KCC140" s="894"/>
      <c r="KCD140" s="894"/>
      <c r="KCE140" s="894"/>
      <c r="KCF140" s="894"/>
      <c r="KCG140" s="894"/>
      <c r="KCH140" s="894"/>
      <c r="KCI140" s="894"/>
      <c r="KCJ140" s="894"/>
      <c r="KCK140" s="894"/>
      <c r="KCL140" s="894"/>
      <c r="KCM140" s="894"/>
      <c r="KCN140" s="894"/>
      <c r="KCO140" s="894"/>
      <c r="KCP140" s="894"/>
      <c r="KCQ140" s="894"/>
      <c r="KCR140" s="894"/>
      <c r="KCS140" s="894"/>
      <c r="KCT140" s="894"/>
      <c r="KCU140" s="894"/>
      <c r="KCV140" s="894"/>
      <c r="KCW140" s="894"/>
      <c r="KCX140" s="894"/>
      <c r="KCY140" s="894"/>
      <c r="KCZ140" s="894"/>
      <c r="KDA140" s="894"/>
      <c r="KDB140" s="894"/>
      <c r="KDC140" s="894"/>
      <c r="KDD140" s="894"/>
      <c r="KDE140" s="894"/>
      <c r="KDF140" s="894"/>
      <c r="KDG140" s="894"/>
      <c r="KDH140" s="894"/>
      <c r="KDI140" s="894"/>
      <c r="KDJ140" s="894"/>
      <c r="KDK140" s="894"/>
      <c r="KDL140" s="894"/>
      <c r="KDM140" s="894"/>
      <c r="KDN140" s="894"/>
      <c r="KDO140" s="894"/>
      <c r="KDP140" s="894"/>
      <c r="KDQ140" s="894"/>
      <c r="KDR140" s="894"/>
      <c r="KDS140" s="894"/>
      <c r="KDT140" s="894"/>
      <c r="KDU140" s="894"/>
      <c r="KDV140" s="894"/>
      <c r="KDW140" s="894"/>
      <c r="KDX140" s="894"/>
      <c r="KDY140" s="894"/>
      <c r="KDZ140" s="894"/>
      <c r="KEA140" s="894"/>
      <c r="KEB140" s="894"/>
      <c r="KEC140" s="894"/>
      <c r="KED140" s="894"/>
      <c r="KEE140" s="894"/>
      <c r="KEF140" s="894"/>
      <c r="KEG140" s="894"/>
      <c r="KEH140" s="894"/>
      <c r="KEI140" s="894"/>
      <c r="KEJ140" s="894"/>
      <c r="KEK140" s="894"/>
      <c r="KEL140" s="894"/>
      <c r="KEM140" s="894"/>
      <c r="KEN140" s="894"/>
      <c r="KEO140" s="894"/>
      <c r="KEP140" s="894"/>
      <c r="KEQ140" s="894"/>
      <c r="KER140" s="894"/>
      <c r="KES140" s="894"/>
      <c r="KET140" s="894"/>
      <c r="KEU140" s="894"/>
      <c r="KEV140" s="894"/>
      <c r="KEW140" s="894"/>
      <c r="KEX140" s="894"/>
      <c r="KEY140" s="894"/>
      <c r="KEZ140" s="894"/>
      <c r="KFA140" s="894"/>
      <c r="KFB140" s="894"/>
      <c r="KFC140" s="894"/>
      <c r="KFD140" s="894"/>
      <c r="KFE140" s="894"/>
      <c r="KFF140" s="894"/>
      <c r="KFG140" s="894"/>
      <c r="KFH140" s="894"/>
      <c r="KFI140" s="894"/>
      <c r="KFJ140" s="894"/>
      <c r="KFK140" s="894"/>
      <c r="KFL140" s="894"/>
      <c r="KFM140" s="894"/>
      <c r="KFN140" s="894"/>
      <c r="KFO140" s="894"/>
      <c r="KFP140" s="894"/>
      <c r="KFQ140" s="894"/>
      <c r="KFR140" s="894"/>
      <c r="KFS140" s="894"/>
      <c r="KFT140" s="894"/>
      <c r="KFU140" s="894"/>
      <c r="KFV140" s="894"/>
      <c r="KFW140" s="894"/>
      <c r="KFX140" s="894"/>
      <c r="KFY140" s="894"/>
      <c r="KFZ140" s="894"/>
      <c r="KGA140" s="894"/>
      <c r="KGB140" s="894"/>
      <c r="KGC140" s="894"/>
      <c r="KGD140" s="894"/>
      <c r="KGE140" s="894"/>
      <c r="KGF140" s="894"/>
      <c r="KGG140" s="894"/>
      <c r="KGH140" s="894"/>
      <c r="KGI140" s="894"/>
      <c r="KGJ140" s="894"/>
      <c r="KGK140" s="894"/>
      <c r="KGL140" s="894"/>
      <c r="KGM140" s="894"/>
      <c r="KGN140" s="894"/>
      <c r="KGO140" s="894"/>
      <c r="KGP140" s="894"/>
      <c r="KGQ140" s="894"/>
      <c r="KGR140" s="894"/>
      <c r="KGS140" s="894"/>
      <c r="KGT140" s="894"/>
      <c r="KGU140" s="894"/>
      <c r="KGV140" s="894"/>
      <c r="KGW140" s="894"/>
      <c r="KGX140" s="894"/>
      <c r="KGY140" s="894"/>
      <c r="KGZ140" s="894"/>
      <c r="KHA140" s="894"/>
      <c r="KHB140" s="894"/>
      <c r="KHC140" s="894"/>
      <c r="KHD140" s="894"/>
      <c r="KHE140" s="894"/>
      <c r="KHF140" s="894"/>
      <c r="KHG140" s="894"/>
      <c r="KHH140" s="894"/>
      <c r="KHI140" s="894"/>
      <c r="KHJ140" s="894"/>
      <c r="KHK140" s="894"/>
      <c r="KHL140" s="894"/>
      <c r="KHM140" s="894"/>
      <c r="KHN140" s="894"/>
      <c r="KHO140" s="894"/>
      <c r="KHP140" s="894"/>
      <c r="KHQ140" s="894"/>
      <c r="KHR140" s="894"/>
      <c r="KHS140" s="894"/>
      <c r="KHT140" s="894"/>
      <c r="KHU140" s="894"/>
      <c r="KHV140" s="894"/>
      <c r="KHW140" s="894"/>
      <c r="KHX140" s="894"/>
      <c r="KHY140" s="894"/>
      <c r="KHZ140" s="894"/>
      <c r="KIA140" s="894"/>
      <c r="KIB140" s="894"/>
      <c r="KIC140" s="894"/>
      <c r="KID140" s="894"/>
      <c r="KIE140" s="894"/>
      <c r="KIF140" s="894"/>
      <c r="KIG140" s="894"/>
      <c r="KIH140" s="894"/>
      <c r="KII140" s="894"/>
      <c r="KIJ140" s="894"/>
      <c r="KIK140" s="894"/>
      <c r="KIL140" s="894"/>
      <c r="KIM140" s="894"/>
      <c r="KIN140" s="894"/>
      <c r="KIO140" s="894"/>
      <c r="KIP140" s="894"/>
      <c r="KIQ140" s="894"/>
      <c r="KIR140" s="894"/>
      <c r="KIS140" s="894"/>
      <c r="KIT140" s="894"/>
      <c r="KIU140" s="894"/>
      <c r="KIV140" s="894"/>
      <c r="KIW140" s="894"/>
      <c r="KIX140" s="894"/>
      <c r="KIY140" s="894"/>
      <c r="KIZ140" s="894"/>
      <c r="KJA140" s="894"/>
      <c r="KJB140" s="894"/>
      <c r="KJC140" s="894"/>
      <c r="KJD140" s="894"/>
      <c r="KJE140" s="894"/>
      <c r="KJF140" s="894"/>
      <c r="KJG140" s="894"/>
      <c r="KJH140" s="894"/>
      <c r="KJI140" s="894"/>
      <c r="KJJ140" s="894"/>
      <c r="KJK140" s="894"/>
      <c r="KJL140" s="894"/>
      <c r="KJM140" s="894"/>
      <c r="KJN140" s="894"/>
      <c r="KJO140" s="894"/>
      <c r="KJP140" s="894"/>
      <c r="KJQ140" s="894"/>
      <c r="KJR140" s="894"/>
      <c r="KJS140" s="894"/>
      <c r="KJT140" s="894"/>
      <c r="KJU140" s="894"/>
      <c r="KJV140" s="894"/>
      <c r="KJW140" s="894"/>
      <c r="KJX140" s="894"/>
      <c r="KJY140" s="894"/>
      <c r="KJZ140" s="894"/>
      <c r="KKA140" s="894"/>
      <c r="KKB140" s="894"/>
      <c r="KKC140" s="894"/>
      <c r="KKD140" s="894"/>
      <c r="KKE140" s="894"/>
      <c r="KKF140" s="894"/>
      <c r="KKG140" s="894"/>
      <c r="KKH140" s="894"/>
      <c r="KKI140" s="894"/>
      <c r="KKJ140" s="894"/>
      <c r="KKK140" s="894"/>
      <c r="KKL140" s="894"/>
      <c r="KKM140" s="894"/>
      <c r="KKN140" s="894"/>
      <c r="KKO140" s="894"/>
      <c r="KKP140" s="894"/>
      <c r="KKQ140" s="894"/>
      <c r="KKR140" s="894"/>
      <c r="KKS140" s="894"/>
      <c r="KKT140" s="894"/>
      <c r="KKU140" s="894"/>
      <c r="KKV140" s="894"/>
      <c r="KKW140" s="894"/>
      <c r="KKX140" s="894"/>
      <c r="KKY140" s="894"/>
      <c r="KKZ140" s="894"/>
      <c r="KLA140" s="894"/>
      <c r="KLB140" s="894"/>
      <c r="KLC140" s="894"/>
      <c r="KLD140" s="894"/>
      <c r="KLE140" s="894"/>
      <c r="KLF140" s="894"/>
      <c r="KLG140" s="894"/>
      <c r="KLH140" s="894"/>
      <c r="KLI140" s="894"/>
      <c r="KLJ140" s="894"/>
      <c r="KLK140" s="894"/>
      <c r="KLL140" s="894"/>
      <c r="KLM140" s="894"/>
      <c r="KLN140" s="894"/>
      <c r="KLO140" s="894"/>
      <c r="KLP140" s="894"/>
      <c r="KLQ140" s="894"/>
      <c r="KLR140" s="894"/>
      <c r="KLS140" s="894"/>
      <c r="KLT140" s="894"/>
      <c r="KLU140" s="894"/>
      <c r="KLV140" s="894"/>
      <c r="KLW140" s="894"/>
      <c r="KLX140" s="894"/>
      <c r="KLY140" s="894"/>
      <c r="KLZ140" s="894"/>
      <c r="KMA140" s="894"/>
      <c r="KMB140" s="894"/>
      <c r="KMC140" s="894"/>
      <c r="KMD140" s="894"/>
      <c r="KME140" s="894"/>
      <c r="KMF140" s="894"/>
      <c r="KMG140" s="894"/>
      <c r="KMH140" s="894"/>
      <c r="KMI140" s="894"/>
      <c r="KMJ140" s="894"/>
      <c r="KMK140" s="894"/>
      <c r="KML140" s="894"/>
      <c r="KMM140" s="894"/>
      <c r="KMN140" s="894"/>
      <c r="KMO140" s="894"/>
      <c r="KMP140" s="894"/>
      <c r="KMQ140" s="894"/>
      <c r="KMR140" s="894"/>
      <c r="KMS140" s="894"/>
      <c r="KMT140" s="894"/>
      <c r="KMU140" s="894"/>
      <c r="KMV140" s="894"/>
      <c r="KMW140" s="894"/>
      <c r="KMX140" s="894"/>
      <c r="KMY140" s="894"/>
      <c r="KMZ140" s="894"/>
      <c r="KNA140" s="894"/>
      <c r="KNB140" s="894"/>
      <c r="KNC140" s="894"/>
      <c r="KND140" s="894"/>
      <c r="KNE140" s="894"/>
      <c r="KNF140" s="894"/>
      <c r="KNG140" s="894"/>
      <c r="KNH140" s="894"/>
      <c r="KNI140" s="894"/>
      <c r="KNJ140" s="894"/>
      <c r="KNK140" s="894"/>
      <c r="KNL140" s="894"/>
      <c r="KNM140" s="894"/>
      <c r="KNN140" s="894"/>
      <c r="KNO140" s="894"/>
      <c r="KNP140" s="894"/>
      <c r="KNQ140" s="894"/>
      <c r="KNR140" s="894"/>
      <c r="KNS140" s="894"/>
      <c r="KNT140" s="894"/>
      <c r="KNU140" s="894"/>
      <c r="KNV140" s="894"/>
      <c r="KNW140" s="894"/>
      <c r="KNX140" s="894"/>
      <c r="KNY140" s="894"/>
      <c r="KNZ140" s="894"/>
      <c r="KOA140" s="894"/>
      <c r="KOB140" s="894"/>
      <c r="KOC140" s="894"/>
      <c r="KOD140" s="894"/>
      <c r="KOE140" s="894"/>
      <c r="KOF140" s="894"/>
      <c r="KOG140" s="894"/>
      <c r="KOH140" s="894"/>
      <c r="KOI140" s="894"/>
      <c r="KOJ140" s="894"/>
      <c r="KOK140" s="894"/>
      <c r="KOL140" s="894"/>
      <c r="KOM140" s="894"/>
      <c r="KON140" s="894"/>
      <c r="KOO140" s="894"/>
      <c r="KOP140" s="894"/>
      <c r="KOQ140" s="894"/>
      <c r="KOR140" s="894"/>
      <c r="KOS140" s="894"/>
      <c r="KOT140" s="894"/>
      <c r="KOU140" s="894"/>
      <c r="KOV140" s="894"/>
      <c r="KOW140" s="894"/>
      <c r="KOX140" s="894"/>
      <c r="KOY140" s="894"/>
      <c r="KOZ140" s="894"/>
      <c r="KPA140" s="894"/>
      <c r="KPB140" s="894"/>
      <c r="KPC140" s="894"/>
      <c r="KPD140" s="894"/>
      <c r="KPE140" s="894"/>
      <c r="KPF140" s="894"/>
      <c r="KPG140" s="894"/>
      <c r="KPH140" s="894"/>
      <c r="KPI140" s="894"/>
      <c r="KPJ140" s="894"/>
      <c r="KPK140" s="894"/>
      <c r="KPL140" s="894"/>
      <c r="KPM140" s="894"/>
      <c r="KPN140" s="894"/>
      <c r="KPO140" s="894"/>
      <c r="KPP140" s="894"/>
      <c r="KPQ140" s="894"/>
      <c r="KPR140" s="894"/>
      <c r="KPS140" s="894"/>
      <c r="KPT140" s="894"/>
      <c r="KPU140" s="894"/>
      <c r="KPV140" s="894"/>
      <c r="KPW140" s="894"/>
      <c r="KPX140" s="894"/>
      <c r="KPY140" s="894"/>
      <c r="KPZ140" s="894"/>
      <c r="KQA140" s="894"/>
      <c r="KQB140" s="894"/>
      <c r="KQC140" s="894"/>
      <c r="KQD140" s="894"/>
      <c r="KQE140" s="894"/>
      <c r="KQF140" s="894"/>
      <c r="KQG140" s="894"/>
      <c r="KQH140" s="894"/>
      <c r="KQI140" s="894"/>
      <c r="KQJ140" s="894"/>
      <c r="KQK140" s="894"/>
      <c r="KQL140" s="894"/>
      <c r="KQM140" s="894"/>
      <c r="KQN140" s="894"/>
      <c r="KQO140" s="894"/>
      <c r="KQP140" s="894"/>
      <c r="KQQ140" s="894"/>
      <c r="KQR140" s="894"/>
      <c r="KQS140" s="894"/>
      <c r="KQT140" s="894"/>
      <c r="KQU140" s="894"/>
      <c r="KQV140" s="894"/>
      <c r="KQW140" s="894"/>
      <c r="KQX140" s="894"/>
      <c r="KQY140" s="894"/>
      <c r="KQZ140" s="894"/>
      <c r="KRA140" s="894"/>
      <c r="KRB140" s="894"/>
      <c r="KRC140" s="894"/>
      <c r="KRD140" s="894"/>
      <c r="KRE140" s="894"/>
      <c r="KRF140" s="894"/>
      <c r="KRG140" s="894"/>
      <c r="KRH140" s="894"/>
      <c r="KRI140" s="894"/>
      <c r="KRJ140" s="894"/>
      <c r="KRK140" s="894"/>
      <c r="KRL140" s="894"/>
      <c r="KRM140" s="894"/>
      <c r="KRN140" s="894"/>
      <c r="KRO140" s="894"/>
      <c r="KRP140" s="894"/>
      <c r="KRQ140" s="894"/>
      <c r="KRR140" s="894"/>
      <c r="KRS140" s="894"/>
      <c r="KRT140" s="894"/>
      <c r="KRU140" s="894"/>
      <c r="KRV140" s="894"/>
      <c r="KRW140" s="894"/>
      <c r="KRX140" s="894"/>
      <c r="KRY140" s="894"/>
      <c r="KRZ140" s="894"/>
      <c r="KSA140" s="894"/>
      <c r="KSB140" s="894"/>
      <c r="KSC140" s="894"/>
      <c r="KSD140" s="894"/>
      <c r="KSE140" s="894"/>
      <c r="KSF140" s="894"/>
      <c r="KSG140" s="894"/>
      <c r="KSH140" s="894"/>
      <c r="KSI140" s="894"/>
      <c r="KSJ140" s="894"/>
      <c r="KSK140" s="894"/>
      <c r="KSL140" s="894"/>
      <c r="KSM140" s="894"/>
      <c r="KSN140" s="894"/>
      <c r="KSO140" s="894"/>
      <c r="KSP140" s="894"/>
      <c r="KSQ140" s="894"/>
      <c r="KSR140" s="894"/>
      <c r="KSS140" s="894"/>
      <c r="KST140" s="894"/>
      <c r="KSU140" s="894"/>
      <c r="KSV140" s="894"/>
      <c r="KSW140" s="894"/>
      <c r="KSX140" s="894"/>
      <c r="KSY140" s="894"/>
      <c r="KSZ140" s="894"/>
      <c r="KTA140" s="894"/>
      <c r="KTB140" s="894"/>
      <c r="KTC140" s="894"/>
      <c r="KTD140" s="894"/>
      <c r="KTE140" s="894"/>
      <c r="KTF140" s="894"/>
      <c r="KTG140" s="894"/>
      <c r="KTH140" s="894"/>
      <c r="KTI140" s="894"/>
      <c r="KTJ140" s="894"/>
      <c r="KTK140" s="894"/>
      <c r="KTL140" s="894"/>
      <c r="KTM140" s="894"/>
      <c r="KTN140" s="894"/>
      <c r="KTO140" s="894"/>
      <c r="KTP140" s="894"/>
      <c r="KTQ140" s="894"/>
      <c r="KTR140" s="894"/>
      <c r="KTS140" s="894"/>
      <c r="KTT140" s="894"/>
      <c r="KTU140" s="894"/>
      <c r="KTV140" s="894"/>
      <c r="KTW140" s="894"/>
      <c r="KTX140" s="894"/>
      <c r="KTY140" s="894"/>
      <c r="KTZ140" s="894"/>
      <c r="KUA140" s="894"/>
      <c r="KUB140" s="894"/>
      <c r="KUC140" s="894"/>
      <c r="KUD140" s="894"/>
      <c r="KUE140" s="894"/>
      <c r="KUF140" s="894"/>
      <c r="KUG140" s="894"/>
      <c r="KUH140" s="894"/>
      <c r="KUI140" s="894"/>
      <c r="KUJ140" s="894"/>
      <c r="KUK140" s="894"/>
      <c r="KUL140" s="894"/>
      <c r="KUM140" s="894"/>
      <c r="KUN140" s="894"/>
      <c r="KUO140" s="894"/>
      <c r="KUP140" s="894"/>
      <c r="KUQ140" s="894"/>
      <c r="KUR140" s="894"/>
      <c r="KUS140" s="894"/>
      <c r="KUT140" s="894"/>
      <c r="KUU140" s="894"/>
      <c r="KUV140" s="894"/>
      <c r="KUW140" s="894"/>
      <c r="KUX140" s="894"/>
      <c r="KUY140" s="894"/>
      <c r="KUZ140" s="894"/>
      <c r="KVA140" s="894"/>
      <c r="KVB140" s="894"/>
      <c r="KVC140" s="894"/>
      <c r="KVD140" s="894"/>
      <c r="KVE140" s="894"/>
      <c r="KVF140" s="894"/>
      <c r="KVG140" s="894"/>
      <c r="KVH140" s="894"/>
      <c r="KVI140" s="894"/>
      <c r="KVJ140" s="894"/>
      <c r="KVK140" s="894"/>
      <c r="KVL140" s="894"/>
      <c r="KVM140" s="894"/>
      <c r="KVN140" s="894"/>
      <c r="KVO140" s="894"/>
      <c r="KVP140" s="894"/>
      <c r="KVQ140" s="894"/>
      <c r="KVR140" s="894"/>
      <c r="KVS140" s="894"/>
      <c r="KVT140" s="894"/>
      <c r="KVU140" s="894"/>
      <c r="KVV140" s="894"/>
      <c r="KVW140" s="894"/>
      <c r="KVX140" s="894"/>
      <c r="KVY140" s="894"/>
      <c r="KVZ140" s="894"/>
      <c r="KWA140" s="894"/>
      <c r="KWB140" s="894"/>
      <c r="KWC140" s="894"/>
      <c r="KWD140" s="894"/>
      <c r="KWE140" s="894"/>
      <c r="KWF140" s="894"/>
      <c r="KWG140" s="894"/>
      <c r="KWH140" s="894"/>
      <c r="KWI140" s="894"/>
      <c r="KWJ140" s="894"/>
      <c r="KWK140" s="894"/>
      <c r="KWL140" s="894"/>
      <c r="KWM140" s="894"/>
      <c r="KWN140" s="894"/>
      <c r="KWO140" s="894"/>
      <c r="KWP140" s="894"/>
      <c r="KWQ140" s="894"/>
      <c r="KWR140" s="894"/>
      <c r="KWS140" s="894"/>
      <c r="KWT140" s="894"/>
      <c r="KWU140" s="894"/>
      <c r="KWV140" s="894"/>
      <c r="KWW140" s="894"/>
      <c r="KWX140" s="894"/>
      <c r="KWY140" s="894"/>
      <c r="KWZ140" s="894"/>
      <c r="KXA140" s="894"/>
      <c r="KXB140" s="894"/>
      <c r="KXC140" s="894"/>
      <c r="KXD140" s="894"/>
      <c r="KXE140" s="894"/>
      <c r="KXF140" s="894"/>
      <c r="KXG140" s="894"/>
      <c r="KXH140" s="894"/>
      <c r="KXI140" s="894"/>
      <c r="KXJ140" s="894"/>
      <c r="KXK140" s="894"/>
      <c r="KXL140" s="894"/>
      <c r="KXM140" s="894"/>
      <c r="KXN140" s="894"/>
      <c r="KXO140" s="894"/>
      <c r="KXP140" s="894"/>
      <c r="KXQ140" s="894"/>
      <c r="KXR140" s="894"/>
      <c r="KXS140" s="894"/>
      <c r="KXT140" s="894"/>
      <c r="KXU140" s="894"/>
      <c r="KXV140" s="894"/>
      <c r="KXW140" s="894"/>
      <c r="KXX140" s="894"/>
      <c r="KXY140" s="894"/>
      <c r="KXZ140" s="894"/>
      <c r="KYA140" s="894"/>
      <c r="KYB140" s="894"/>
      <c r="KYC140" s="894"/>
      <c r="KYD140" s="894"/>
      <c r="KYE140" s="894"/>
      <c r="KYF140" s="894"/>
      <c r="KYG140" s="894"/>
      <c r="KYH140" s="894"/>
      <c r="KYI140" s="894"/>
      <c r="KYJ140" s="894"/>
      <c r="KYK140" s="894"/>
      <c r="KYL140" s="894"/>
      <c r="KYM140" s="894"/>
      <c r="KYN140" s="894"/>
      <c r="KYO140" s="894"/>
      <c r="KYP140" s="894"/>
      <c r="KYQ140" s="894"/>
      <c r="KYR140" s="894"/>
      <c r="KYS140" s="894"/>
      <c r="KYT140" s="894"/>
      <c r="KYU140" s="894"/>
      <c r="KYV140" s="894"/>
      <c r="KYW140" s="894"/>
      <c r="KYX140" s="894"/>
      <c r="KYY140" s="894"/>
      <c r="KYZ140" s="894"/>
      <c r="KZA140" s="894"/>
      <c r="KZB140" s="894"/>
      <c r="KZC140" s="894"/>
      <c r="KZD140" s="894"/>
      <c r="KZE140" s="894"/>
      <c r="KZF140" s="894"/>
      <c r="KZG140" s="894"/>
      <c r="KZH140" s="894"/>
      <c r="KZI140" s="894"/>
      <c r="KZJ140" s="894"/>
      <c r="KZK140" s="894"/>
      <c r="KZL140" s="894"/>
      <c r="KZM140" s="894"/>
      <c r="KZN140" s="894"/>
      <c r="KZO140" s="894"/>
      <c r="KZP140" s="894"/>
      <c r="KZQ140" s="894"/>
      <c r="KZR140" s="894"/>
      <c r="KZS140" s="894"/>
      <c r="KZT140" s="894"/>
      <c r="KZU140" s="894"/>
      <c r="KZV140" s="894"/>
      <c r="KZW140" s="894"/>
      <c r="KZX140" s="894"/>
      <c r="KZY140" s="894"/>
      <c r="KZZ140" s="894"/>
      <c r="LAA140" s="894"/>
      <c r="LAB140" s="894"/>
      <c r="LAC140" s="894"/>
      <c r="LAD140" s="894"/>
      <c r="LAE140" s="894"/>
      <c r="LAF140" s="894"/>
      <c r="LAG140" s="894"/>
      <c r="LAH140" s="894"/>
      <c r="LAI140" s="894"/>
      <c r="LAJ140" s="894"/>
      <c r="LAK140" s="894"/>
      <c r="LAL140" s="894"/>
      <c r="LAM140" s="894"/>
      <c r="LAN140" s="894"/>
      <c r="LAO140" s="894"/>
      <c r="LAP140" s="894"/>
      <c r="LAQ140" s="894"/>
      <c r="LAR140" s="894"/>
      <c r="LAS140" s="894"/>
      <c r="LAT140" s="894"/>
      <c r="LAU140" s="894"/>
      <c r="LAV140" s="894"/>
      <c r="LAW140" s="894"/>
      <c r="LAX140" s="894"/>
      <c r="LAY140" s="894"/>
      <c r="LAZ140" s="894"/>
      <c r="LBA140" s="894"/>
      <c r="LBB140" s="894"/>
      <c r="LBC140" s="894"/>
      <c r="LBD140" s="894"/>
      <c r="LBE140" s="894"/>
      <c r="LBF140" s="894"/>
      <c r="LBG140" s="894"/>
      <c r="LBH140" s="894"/>
      <c r="LBI140" s="894"/>
      <c r="LBJ140" s="894"/>
      <c r="LBK140" s="894"/>
      <c r="LBL140" s="894"/>
      <c r="LBM140" s="894"/>
      <c r="LBN140" s="894"/>
      <c r="LBO140" s="894"/>
      <c r="LBP140" s="894"/>
      <c r="LBQ140" s="894"/>
      <c r="LBR140" s="894"/>
      <c r="LBS140" s="894"/>
      <c r="LBT140" s="894"/>
      <c r="LBU140" s="894"/>
      <c r="LBV140" s="894"/>
      <c r="LBW140" s="894"/>
      <c r="LBX140" s="894"/>
      <c r="LBY140" s="894"/>
      <c r="LBZ140" s="894"/>
      <c r="LCA140" s="894"/>
      <c r="LCB140" s="894"/>
      <c r="LCC140" s="894"/>
      <c r="LCD140" s="894"/>
      <c r="LCE140" s="894"/>
      <c r="LCF140" s="894"/>
      <c r="LCG140" s="894"/>
      <c r="LCH140" s="894"/>
      <c r="LCI140" s="894"/>
      <c r="LCJ140" s="894"/>
      <c r="LCK140" s="894"/>
      <c r="LCL140" s="894"/>
      <c r="LCM140" s="894"/>
      <c r="LCN140" s="894"/>
      <c r="LCO140" s="894"/>
      <c r="LCP140" s="894"/>
      <c r="LCQ140" s="894"/>
      <c r="LCR140" s="894"/>
      <c r="LCS140" s="894"/>
      <c r="LCT140" s="894"/>
      <c r="LCU140" s="894"/>
      <c r="LCV140" s="894"/>
      <c r="LCW140" s="894"/>
      <c r="LCX140" s="894"/>
      <c r="LCY140" s="894"/>
      <c r="LCZ140" s="894"/>
      <c r="LDA140" s="894"/>
      <c r="LDB140" s="894"/>
      <c r="LDC140" s="894"/>
      <c r="LDD140" s="894"/>
      <c r="LDE140" s="894"/>
      <c r="LDF140" s="894"/>
      <c r="LDG140" s="894"/>
      <c r="LDH140" s="894"/>
      <c r="LDI140" s="894"/>
      <c r="LDJ140" s="894"/>
      <c r="LDK140" s="894"/>
      <c r="LDL140" s="894"/>
      <c r="LDM140" s="894"/>
      <c r="LDN140" s="894"/>
      <c r="LDO140" s="894"/>
      <c r="LDP140" s="894"/>
      <c r="LDQ140" s="894"/>
      <c r="LDR140" s="894"/>
      <c r="LDS140" s="894"/>
      <c r="LDT140" s="894"/>
      <c r="LDU140" s="894"/>
      <c r="LDV140" s="894"/>
      <c r="LDW140" s="894"/>
      <c r="LDX140" s="894"/>
      <c r="LDY140" s="894"/>
      <c r="LDZ140" s="894"/>
      <c r="LEA140" s="894"/>
      <c r="LEB140" s="894"/>
      <c r="LEC140" s="894"/>
      <c r="LED140" s="894"/>
      <c r="LEE140" s="894"/>
      <c r="LEF140" s="894"/>
      <c r="LEG140" s="894"/>
      <c r="LEH140" s="894"/>
      <c r="LEI140" s="894"/>
      <c r="LEJ140" s="894"/>
      <c r="LEK140" s="894"/>
      <c r="LEL140" s="894"/>
      <c r="LEM140" s="894"/>
      <c r="LEN140" s="894"/>
      <c r="LEO140" s="894"/>
      <c r="LEP140" s="894"/>
      <c r="LEQ140" s="894"/>
      <c r="LER140" s="894"/>
      <c r="LES140" s="894"/>
      <c r="LET140" s="894"/>
      <c r="LEU140" s="894"/>
      <c r="LEV140" s="894"/>
      <c r="LEW140" s="894"/>
      <c r="LEX140" s="894"/>
      <c r="LEY140" s="894"/>
      <c r="LEZ140" s="894"/>
      <c r="LFA140" s="894"/>
      <c r="LFB140" s="894"/>
      <c r="LFC140" s="894"/>
      <c r="LFD140" s="894"/>
      <c r="LFE140" s="894"/>
      <c r="LFF140" s="894"/>
      <c r="LFG140" s="894"/>
      <c r="LFH140" s="894"/>
      <c r="LFI140" s="894"/>
      <c r="LFJ140" s="894"/>
      <c r="LFK140" s="894"/>
      <c r="LFL140" s="894"/>
      <c r="LFM140" s="894"/>
      <c r="LFN140" s="894"/>
      <c r="LFO140" s="894"/>
      <c r="LFP140" s="894"/>
      <c r="LFQ140" s="894"/>
      <c r="LFR140" s="894"/>
      <c r="LFS140" s="894"/>
      <c r="LFT140" s="894"/>
      <c r="LFU140" s="894"/>
      <c r="LFV140" s="894"/>
      <c r="LFW140" s="894"/>
      <c r="LFX140" s="894"/>
      <c r="LFY140" s="894"/>
      <c r="LFZ140" s="894"/>
      <c r="LGA140" s="894"/>
      <c r="LGB140" s="894"/>
      <c r="LGC140" s="894"/>
      <c r="LGD140" s="894"/>
      <c r="LGE140" s="894"/>
      <c r="LGF140" s="894"/>
      <c r="LGG140" s="894"/>
      <c r="LGH140" s="894"/>
      <c r="LGI140" s="894"/>
      <c r="LGJ140" s="894"/>
      <c r="LGK140" s="894"/>
      <c r="LGL140" s="894"/>
      <c r="LGM140" s="894"/>
      <c r="LGN140" s="894"/>
      <c r="LGO140" s="894"/>
      <c r="LGP140" s="894"/>
      <c r="LGQ140" s="894"/>
      <c r="LGR140" s="894"/>
      <c r="LGS140" s="894"/>
      <c r="LGT140" s="894"/>
      <c r="LGU140" s="894"/>
      <c r="LGV140" s="894"/>
      <c r="LGW140" s="894"/>
      <c r="LGX140" s="894"/>
      <c r="LGY140" s="894"/>
      <c r="LGZ140" s="894"/>
      <c r="LHA140" s="894"/>
      <c r="LHB140" s="894"/>
      <c r="LHC140" s="894"/>
      <c r="LHD140" s="894"/>
      <c r="LHE140" s="894"/>
      <c r="LHF140" s="894"/>
      <c r="LHG140" s="894"/>
      <c r="LHH140" s="894"/>
      <c r="LHI140" s="894"/>
      <c r="LHJ140" s="894"/>
      <c r="LHK140" s="894"/>
      <c r="LHL140" s="894"/>
      <c r="LHM140" s="894"/>
      <c r="LHN140" s="894"/>
      <c r="LHO140" s="894"/>
      <c r="LHP140" s="894"/>
      <c r="LHQ140" s="894"/>
      <c r="LHR140" s="894"/>
      <c r="LHS140" s="894"/>
      <c r="LHT140" s="894"/>
      <c r="LHU140" s="894"/>
      <c r="LHV140" s="894"/>
      <c r="LHW140" s="894"/>
      <c r="LHX140" s="894"/>
      <c r="LHY140" s="894"/>
      <c r="LHZ140" s="894"/>
      <c r="LIA140" s="894"/>
      <c r="LIB140" s="894"/>
      <c r="LIC140" s="894"/>
      <c r="LID140" s="894"/>
      <c r="LIE140" s="894"/>
      <c r="LIF140" s="894"/>
      <c r="LIG140" s="894"/>
      <c r="LIH140" s="894"/>
      <c r="LII140" s="894"/>
      <c r="LIJ140" s="894"/>
      <c r="LIK140" s="894"/>
      <c r="LIL140" s="894"/>
      <c r="LIM140" s="894"/>
      <c r="LIN140" s="894"/>
      <c r="LIO140" s="894"/>
      <c r="LIP140" s="894"/>
      <c r="LIQ140" s="894"/>
      <c r="LIR140" s="894"/>
      <c r="LIS140" s="894"/>
      <c r="LIT140" s="894"/>
      <c r="LIU140" s="894"/>
      <c r="LIV140" s="894"/>
      <c r="LIW140" s="894"/>
      <c r="LIX140" s="894"/>
      <c r="LIY140" s="894"/>
      <c r="LIZ140" s="894"/>
      <c r="LJA140" s="894"/>
      <c r="LJB140" s="894"/>
      <c r="LJC140" s="894"/>
      <c r="LJD140" s="894"/>
      <c r="LJE140" s="894"/>
      <c r="LJF140" s="894"/>
      <c r="LJG140" s="894"/>
      <c r="LJH140" s="894"/>
      <c r="LJI140" s="894"/>
      <c r="LJJ140" s="894"/>
      <c r="LJK140" s="894"/>
      <c r="LJL140" s="894"/>
      <c r="LJM140" s="894"/>
      <c r="LJN140" s="894"/>
      <c r="LJO140" s="894"/>
      <c r="LJP140" s="894"/>
      <c r="LJQ140" s="894"/>
      <c r="LJR140" s="894"/>
      <c r="LJS140" s="894"/>
      <c r="LJT140" s="894"/>
      <c r="LJU140" s="894"/>
      <c r="LJV140" s="894"/>
      <c r="LJW140" s="894"/>
      <c r="LJX140" s="894"/>
      <c r="LJY140" s="894"/>
      <c r="LJZ140" s="894"/>
      <c r="LKA140" s="894"/>
      <c r="LKB140" s="894"/>
      <c r="LKC140" s="894"/>
      <c r="LKD140" s="894"/>
      <c r="LKE140" s="894"/>
      <c r="LKF140" s="894"/>
      <c r="LKG140" s="894"/>
      <c r="LKH140" s="894"/>
      <c r="LKI140" s="894"/>
      <c r="LKJ140" s="894"/>
      <c r="LKK140" s="894"/>
      <c r="LKL140" s="894"/>
      <c r="LKM140" s="894"/>
      <c r="LKN140" s="894"/>
      <c r="LKO140" s="894"/>
      <c r="LKP140" s="894"/>
      <c r="LKQ140" s="894"/>
      <c r="LKR140" s="894"/>
      <c r="LKS140" s="894"/>
      <c r="LKT140" s="894"/>
      <c r="LKU140" s="894"/>
      <c r="LKV140" s="894"/>
      <c r="LKW140" s="894"/>
      <c r="LKX140" s="894"/>
      <c r="LKY140" s="894"/>
      <c r="LKZ140" s="894"/>
      <c r="LLA140" s="894"/>
      <c r="LLB140" s="894"/>
      <c r="LLC140" s="894"/>
      <c r="LLD140" s="894"/>
      <c r="LLE140" s="894"/>
      <c r="LLF140" s="894"/>
      <c r="LLG140" s="894"/>
      <c r="LLH140" s="894"/>
      <c r="LLI140" s="894"/>
      <c r="LLJ140" s="894"/>
      <c r="LLK140" s="894"/>
      <c r="LLL140" s="894"/>
      <c r="LLM140" s="894"/>
      <c r="LLN140" s="894"/>
      <c r="LLO140" s="894"/>
      <c r="LLP140" s="894"/>
      <c r="LLQ140" s="894"/>
      <c r="LLR140" s="894"/>
      <c r="LLS140" s="894"/>
      <c r="LLT140" s="894"/>
      <c r="LLU140" s="894"/>
      <c r="LLV140" s="894"/>
      <c r="LLW140" s="894"/>
      <c r="LLX140" s="894"/>
      <c r="LLY140" s="894"/>
      <c r="LLZ140" s="894"/>
      <c r="LMA140" s="894"/>
      <c r="LMB140" s="894"/>
      <c r="LMC140" s="894"/>
      <c r="LMD140" s="894"/>
      <c r="LME140" s="894"/>
      <c r="LMF140" s="894"/>
      <c r="LMG140" s="894"/>
      <c r="LMH140" s="894"/>
      <c r="LMI140" s="894"/>
      <c r="LMJ140" s="894"/>
      <c r="LMK140" s="894"/>
      <c r="LML140" s="894"/>
      <c r="LMM140" s="894"/>
      <c r="LMN140" s="894"/>
      <c r="LMO140" s="894"/>
      <c r="LMP140" s="894"/>
      <c r="LMQ140" s="894"/>
      <c r="LMR140" s="894"/>
      <c r="LMS140" s="894"/>
      <c r="LMT140" s="894"/>
      <c r="LMU140" s="894"/>
      <c r="LMV140" s="894"/>
      <c r="LMW140" s="894"/>
      <c r="LMX140" s="894"/>
      <c r="LMY140" s="894"/>
      <c r="LMZ140" s="894"/>
      <c r="LNA140" s="894"/>
      <c r="LNB140" s="894"/>
      <c r="LNC140" s="894"/>
      <c r="LND140" s="894"/>
      <c r="LNE140" s="894"/>
      <c r="LNF140" s="894"/>
      <c r="LNG140" s="894"/>
      <c r="LNH140" s="894"/>
      <c r="LNI140" s="894"/>
      <c r="LNJ140" s="894"/>
      <c r="LNK140" s="894"/>
      <c r="LNL140" s="894"/>
      <c r="LNM140" s="894"/>
      <c r="LNN140" s="894"/>
      <c r="LNO140" s="894"/>
      <c r="LNP140" s="894"/>
      <c r="LNQ140" s="894"/>
      <c r="LNR140" s="894"/>
      <c r="LNS140" s="894"/>
      <c r="LNT140" s="894"/>
      <c r="LNU140" s="894"/>
      <c r="LNV140" s="894"/>
      <c r="LNW140" s="894"/>
      <c r="LNX140" s="894"/>
      <c r="LNY140" s="894"/>
      <c r="LNZ140" s="894"/>
      <c r="LOA140" s="894"/>
      <c r="LOB140" s="894"/>
      <c r="LOC140" s="894"/>
      <c r="LOD140" s="894"/>
      <c r="LOE140" s="894"/>
      <c r="LOF140" s="894"/>
      <c r="LOG140" s="894"/>
      <c r="LOH140" s="894"/>
      <c r="LOI140" s="894"/>
      <c r="LOJ140" s="894"/>
      <c r="LOK140" s="894"/>
      <c r="LOL140" s="894"/>
      <c r="LOM140" s="894"/>
      <c r="LON140" s="894"/>
      <c r="LOO140" s="894"/>
      <c r="LOP140" s="894"/>
      <c r="LOQ140" s="894"/>
      <c r="LOR140" s="894"/>
      <c r="LOS140" s="894"/>
      <c r="LOT140" s="894"/>
      <c r="LOU140" s="894"/>
      <c r="LOV140" s="894"/>
      <c r="LOW140" s="894"/>
      <c r="LOX140" s="894"/>
      <c r="LOY140" s="894"/>
      <c r="LOZ140" s="894"/>
      <c r="LPA140" s="894"/>
      <c r="LPB140" s="894"/>
      <c r="LPC140" s="894"/>
      <c r="LPD140" s="894"/>
      <c r="LPE140" s="894"/>
      <c r="LPF140" s="894"/>
      <c r="LPG140" s="894"/>
      <c r="LPH140" s="894"/>
      <c r="LPI140" s="894"/>
      <c r="LPJ140" s="894"/>
      <c r="LPK140" s="894"/>
      <c r="LPL140" s="894"/>
      <c r="LPM140" s="894"/>
      <c r="LPN140" s="894"/>
      <c r="LPO140" s="894"/>
      <c r="LPP140" s="894"/>
      <c r="LPQ140" s="894"/>
      <c r="LPR140" s="894"/>
      <c r="LPS140" s="894"/>
      <c r="LPT140" s="894"/>
      <c r="LPU140" s="894"/>
      <c r="LPV140" s="894"/>
      <c r="LPW140" s="894"/>
      <c r="LPX140" s="894"/>
      <c r="LPY140" s="894"/>
      <c r="LPZ140" s="894"/>
      <c r="LQA140" s="894"/>
      <c r="LQB140" s="894"/>
      <c r="LQC140" s="894"/>
      <c r="LQD140" s="894"/>
      <c r="LQE140" s="894"/>
      <c r="LQF140" s="894"/>
      <c r="LQG140" s="894"/>
      <c r="LQH140" s="894"/>
      <c r="LQI140" s="894"/>
      <c r="LQJ140" s="894"/>
      <c r="LQK140" s="894"/>
      <c r="LQL140" s="894"/>
      <c r="LQM140" s="894"/>
      <c r="LQN140" s="894"/>
      <c r="LQO140" s="894"/>
      <c r="LQP140" s="894"/>
      <c r="LQQ140" s="894"/>
      <c r="LQR140" s="894"/>
      <c r="LQS140" s="894"/>
      <c r="LQT140" s="894"/>
      <c r="LQU140" s="894"/>
      <c r="LQV140" s="894"/>
      <c r="LQW140" s="894"/>
      <c r="LQX140" s="894"/>
      <c r="LQY140" s="894"/>
      <c r="LQZ140" s="894"/>
      <c r="LRA140" s="894"/>
      <c r="LRB140" s="894"/>
      <c r="LRC140" s="894"/>
      <c r="LRD140" s="894"/>
      <c r="LRE140" s="894"/>
      <c r="LRF140" s="894"/>
      <c r="LRG140" s="894"/>
      <c r="LRH140" s="894"/>
      <c r="LRI140" s="894"/>
      <c r="LRJ140" s="894"/>
      <c r="LRK140" s="894"/>
      <c r="LRL140" s="894"/>
      <c r="LRM140" s="894"/>
      <c r="LRN140" s="894"/>
      <c r="LRO140" s="894"/>
      <c r="LRP140" s="894"/>
      <c r="LRQ140" s="894"/>
      <c r="LRR140" s="894"/>
      <c r="LRS140" s="894"/>
      <c r="LRT140" s="894"/>
      <c r="LRU140" s="894"/>
      <c r="LRV140" s="894"/>
      <c r="LRW140" s="894"/>
      <c r="LRX140" s="894"/>
      <c r="LRY140" s="894"/>
      <c r="LRZ140" s="894"/>
      <c r="LSA140" s="894"/>
      <c r="LSB140" s="894"/>
      <c r="LSC140" s="894"/>
      <c r="LSD140" s="894"/>
      <c r="LSE140" s="894"/>
      <c r="LSF140" s="894"/>
      <c r="LSG140" s="894"/>
      <c r="LSH140" s="894"/>
      <c r="LSI140" s="894"/>
      <c r="LSJ140" s="894"/>
      <c r="LSK140" s="894"/>
      <c r="LSL140" s="894"/>
      <c r="LSM140" s="894"/>
      <c r="LSN140" s="894"/>
      <c r="LSO140" s="894"/>
      <c r="LSP140" s="894"/>
      <c r="LSQ140" s="894"/>
      <c r="LSR140" s="894"/>
      <c r="LSS140" s="894"/>
      <c r="LST140" s="894"/>
      <c r="LSU140" s="894"/>
      <c r="LSV140" s="894"/>
      <c r="LSW140" s="894"/>
      <c r="LSX140" s="894"/>
      <c r="LSY140" s="894"/>
      <c r="LSZ140" s="894"/>
      <c r="LTA140" s="894"/>
      <c r="LTB140" s="894"/>
      <c r="LTC140" s="894"/>
      <c r="LTD140" s="894"/>
      <c r="LTE140" s="894"/>
      <c r="LTF140" s="894"/>
      <c r="LTG140" s="894"/>
      <c r="LTH140" s="894"/>
      <c r="LTI140" s="894"/>
      <c r="LTJ140" s="894"/>
      <c r="LTK140" s="894"/>
      <c r="LTL140" s="894"/>
      <c r="LTM140" s="894"/>
      <c r="LTN140" s="894"/>
      <c r="LTO140" s="894"/>
      <c r="LTP140" s="894"/>
      <c r="LTQ140" s="894"/>
      <c r="LTR140" s="894"/>
      <c r="LTS140" s="894"/>
      <c r="LTT140" s="894"/>
      <c r="LTU140" s="894"/>
      <c r="LTV140" s="894"/>
      <c r="LTW140" s="894"/>
      <c r="LTX140" s="894"/>
      <c r="LTY140" s="894"/>
      <c r="LTZ140" s="894"/>
      <c r="LUA140" s="894"/>
      <c r="LUB140" s="894"/>
      <c r="LUC140" s="894"/>
      <c r="LUD140" s="894"/>
      <c r="LUE140" s="894"/>
      <c r="LUF140" s="894"/>
      <c r="LUG140" s="894"/>
      <c r="LUH140" s="894"/>
      <c r="LUI140" s="894"/>
      <c r="LUJ140" s="894"/>
      <c r="LUK140" s="894"/>
      <c r="LUL140" s="894"/>
      <c r="LUM140" s="894"/>
      <c r="LUN140" s="894"/>
      <c r="LUO140" s="894"/>
      <c r="LUP140" s="894"/>
      <c r="LUQ140" s="894"/>
      <c r="LUR140" s="894"/>
      <c r="LUS140" s="894"/>
      <c r="LUT140" s="894"/>
      <c r="LUU140" s="894"/>
      <c r="LUV140" s="894"/>
      <c r="LUW140" s="894"/>
      <c r="LUX140" s="894"/>
      <c r="LUY140" s="894"/>
      <c r="LUZ140" s="894"/>
      <c r="LVA140" s="894"/>
      <c r="LVB140" s="894"/>
      <c r="LVC140" s="894"/>
      <c r="LVD140" s="894"/>
      <c r="LVE140" s="894"/>
      <c r="LVF140" s="894"/>
      <c r="LVG140" s="894"/>
      <c r="LVH140" s="894"/>
      <c r="LVI140" s="894"/>
      <c r="LVJ140" s="894"/>
      <c r="LVK140" s="894"/>
      <c r="LVL140" s="894"/>
      <c r="LVM140" s="894"/>
      <c r="LVN140" s="894"/>
      <c r="LVO140" s="894"/>
      <c r="LVP140" s="894"/>
      <c r="LVQ140" s="894"/>
      <c r="LVR140" s="894"/>
      <c r="LVS140" s="894"/>
      <c r="LVT140" s="894"/>
      <c r="LVU140" s="894"/>
      <c r="LVV140" s="894"/>
      <c r="LVW140" s="894"/>
      <c r="LVX140" s="894"/>
      <c r="LVY140" s="894"/>
      <c r="LVZ140" s="894"/>
      <c r="LWA140" s="894"/>
      <c r="LWB140" s="894"/>
      <c r="LWC140" s="894"/>
      <c r="LWD140" s="894"/>
      <c r="LWE140" s="894"/>
      <c r="LWF140" s="894"/>
      <c r="LWG140" s="894"/>
      <c r="LWH140" s="894"/>
      <c r="LWI140" s="894"/>
      <c r="LWJ140" s="894"/>
      <c r="LWK140" s="894"/>
      <c r="LWL140" s="894"/>
      <c r="LWM140" s="894"/>
      <c r="LWN140" s="894"/>
      <c r="LWO140" s="894"/>
      <c r="LWP140" s="894"/>
      <c r="LWQ140" s="894"/>
      <c r="LWR140" s="894"/>
      <c r="LWS140" s="894"/>
      <c r="LWT140" s="894"/>
      <c r="LWU140" s="894"/>
      <c r="LWV140" s="894"/>
      <c r="LWW140" s="894"/>
      <c r="LWX140" s="894"/>
      <c r="LWY140" s="894"/>
      <c r="LWZ140" s="894"/>
      <c r="LXA140" s="894"/>
      <c r="LXB140" s="894"/>
      <c r="LXC140" s="894"/>
      <c r="LXD140" s="894"/>
      <c r="LXE140" s="894"/>
      <c r="LXF140" s="894"/>
      <c r="LXG140" s="894"/>
      <c r="LXH140" s="894"/>
      <c r="LXI140" s="894"/>
      <c r="LXJ140" s="894"/>
      <c r="LXK140" s="894"/>
      <c r="LXL140" s="894"/>
      <c r="LXM140" s="894"/>
      <c r="LXN140" s="894"/>
      <c r="LXO140" s="894"/>
      <c r="LXP140" s="894"/>
      <c r="LXQ140" s="894"/>
      <c r="LXR140" s="894"/>
      <c r="LXS140" s="894"/>
      <c r="LXT140" s="894"/>
      <c r="LXU140" s="894"/>
      <c r="LXV140" s="894"/>
      <c r="LXW140" s="894"/>
      <c r="LXX140" s="894"/>
      <c r="LXY140" s="894"/>
      <c r="LXZ140" s="894"/>
      <c r="LYA140" s="894"/>
      <c r="LYB140" s="894"/>
      <c r="LYC140" s="894"/>
      <c r="LYD140" s="894"/>
      <c r="LYE140" s="894"/>
      <c r="LYF140" s="894"/>
      <c r="LYG140" s="894"/>
      <c r="LYH140" s="894"/>
      <c r="LYI140" s="894"/>
      <c r="LYJ140" s="894"/>
      <c r="LYK140" s="894"/>
      <c r="LYL140" s="894"/>
      <c r="LYM140" s="894"/>
      <c r="LYN140" s="894"/>
      <c r="LYO140" s="894"/>
      <c r="LYP140" s="894"/>
      <c r="LYQ140" s="894"/>
      <c r="LYR140" s="894"/>
      <c r="LYS140" s="894"/>
      <c r="LYT140" s="894"/>
      <c r="LYU140" s="894"/>
      <c r="LYV140" s="894"/>
      <c r="LYW140" s="894"/>
      <c r="LYX140" s="894"/>
      <c r="LYY140" s="894"/>
      <c r="LYZ140" s="894"/>
      <c r="LZA140" s="894"/>
      <c r="LZB140" s="894"/>
      <c r="LZC140" s="894"/>
      <c r="LZD140" s="894"/>
      <c r="LZE140" s="894"/>
      <c r="LZF140" s="894"/>
      <c r="LZG140" s="894"/>
      <c r="LZH140" s="894"/>
      <c r="LZI140" s="894"/>
      <c r="LZJ140" s="894"/>
      <c r="LZK140" s="894"/>
      <c r="LZL140" s="894"/>
      <c r="LZM140" s="894"/>
      <c r="LZN140" s="894"/>
      <c r="LZO140" s="894"/>
      <c r="LZP140" s="894"/>
      <c r="LZQ140" s="894"/>
      <c r="LZR140" s="894"/>
      <c r="LZS140" s="894"/>
      <c r="LZT140" s="894"/>
      <c r="LZU140" s="894"/>
      <c r="LZV140" s="894"/>
      <c r="LZW140" s="894"/>
      <c r="LZX140" s="894"/>
      <c r="LZY140" s="894"/>
      <c r="LZZ140" s="894"/>
      <c r="MAA140" s="894"/>
      <c r="MAB140" s="894"/>
      <c r="MAC140" s="894"/>
      <c r="MAD140" s="894"/>
      <c r="MAE140" s="894"/>
      <c r="MAF140" s="894"/>
      <c r="MAG140" s="894"/>
      <c r="MAH140" s="894"/>
      <c r="MAI140" s="894"/>
      <c r="MAJ140" s="894"/>
      <c r="MAK140" s="894"/>
      <c r="MAL140" s="894"/>
      <c r="MAM140" s="894"/>
      <c r="MAN140" s="894"/>
      <c r="MAO140" s="894"/>
      <c r="MAP140" s="894"/>
      <c r="MAQ140" s="894"/>
      <c r="MAR140" s="894"/>
      <c r="MAS140" s="894"/>
      <c r="MAT140" s="894"/>
      <c r="MAU140" s="894"/>
      <c r="MAV140" s="894"/>
      <c r="MAW140" s="894"/>
      <c r="MAX140" s="894"/>
      <c r="MAY140" s="894"/>
      <c r="MAZ140" s="894"/>
      <c r="MBA140" s="894"/>
      <c r="MBB140" s="894"/>
      <c r="MBC140" s="894"/>
      <c r="MBD140" s="894"/>
      <c r="MBE140" s="894"/>
      <c r="MBF140" s="894"/>
      <c r="MBG140" s="894"/>
      <c r="MBH140" s="894"/>
      <c r="MBI140" s="894"/>
      <c r="MBJ140" s="894"/>
      <c r="MBK140" s="894"/>
      <c r="MBL140" s="894"/>
      <c r="MBM140" s="894"/>
      <c r="MBN140" s="894"/>
      <c r="MBO140" s="894"/>
      <c r="MBP140" s="894"/>
      <c r="MBQ140" s="894"/>
      <c r="MBR140" s="894"/>
      <c r="MBS140" s="894"/>
      <c r="MBT140" s="894"/>
      <c r="MBU140" s="894"/>
      <c r="MBV140" s="894"/>
      <c r="MBW140" s="894"/>
      <c r="MBX140" s="894"/>
      <c r="MBY140" s="894"/>
      <c r="MBZ140" s="894"/>
      <c r="MCA140" s="894"/>
      <c r="MCB140" s="894"/>
      <c r="MCC140" s="894"/>
      <c r="MCD140" s="894"/>
      <c r="MCE140" s="894"/>
      <c r="MCF140" s="894"/>
      <c r="MCG140" s="894"/>
      <c r="MCH140" s="894"/>
      <c r="MCI140" s="894"/>
      <c r="MCJ140" s="894"/>
      <c r="MCK140" s="894"/>
      <c r="MCL140" s="894"/>
      <c r="MCM140" s="894"/>
      <c r="MCN140" s="894"/>
      <c r="MCO140" s="894"/>
      <c r="MCP140" s="894"/>
      <c r="MCQ140" s="894"/>
      <c r="MCR140" s="894"/>
      <c r="MCS140" s="894"/>
      <c r="MCT140" s="894"/>
      <c r="MCU140" s="894"/>
      <c r="MCV140" s="894"/>
      <c r="MCW140" s="894"/>
      <c r="MCX140" s="894"/>
      <c r="MCY140" s="894"/>
      <c r="MCZ140" s="894"/>
      <c r="MDA140" s="894"/>
      <c r="MDB140" s="894"/>
      <c r="MDC140" s="894"/>
      <c r="MDD140" s="894"/>
      <c r="MDE140" s="894"/>
      <c r="MDF140" s="894"/>
      <c r="MDG140" s="894"/>
      <c r="MDH140" s="894"/>
      <c r="MDI140" s="894"/>
      <c r="MDJ140" s="894"/>
      <c r="MDK140" s="894"/>
      <c r="MDL140" s="894"/>
      <c r="MDM140" s="894"/>
      <c r="MDN140" s="894"/>
      <c r="MDO140" s="894"/>
      <c r="MDP140" s="894"/>
      <c r="MDQ140" s="894"/>
      <c r="MDR140" s="894"/>
      <c r="MDS140" s="894"/>
      <c r="MDT140" s="894"/>
      <c r="MDU140" s="894"/>
      <c r="MDV140" s="894"/>
      <c r="MDW140" s="894"/>
      <c r="MDX140" s="894"/>
      <c r="MDY140" s="894"/>
      <c r="MDZ140" s="894"/>
      <c r="MEA140" s="894"/>
      <c r="MEB140" s="894"/>
      <c r="MEC140" s="894"/>
      <c r="MED140" s="894"/>
      <c r="MEE140" s="894"/>
      <c r="MEF140" s="894"/>
      <c r="MEG140" s="894"/>
      <c r="MEH140" s="894"/>
      <c r="MEI140" s="894"/>
      <c r="MEJ140" s="894"/>
      <c r="MEK140" s="894"/>
      <c r="MEL140" s="894"/>
      <c r="MEM140" s="894"/>
      <c r="MEN140" s="894"/>
      <c r="MEO140" s="894"/>
      <c r="MEP140" s="894"/>
      <c r="MEQ140" s="894"/>
      <c r="MER140" s="894"/>
      <c r="MES140" s="894"/>
      <c r="MET140" s="894"/>
      <c r="MEU140" s="894"/>
      <c r="MEV140" s="894"/>
      <c r="MEW140" s="894"/>
      <c r="MEX140" s="894"/>
      <c r="MEY140" s="894"/>
      <c r="MEZ140" s="894"/>
      <c r="MFA140" s="894"/>
      <c r="MFB140" s="894"/>
      <c r="MFC140" s="894"/>
      <c r="MFD140" s="894"/>
      <c r="MFE140" s="894"/>
      <c r="MFF140" s="894"/>
      <c r="MFG140" s="894"/>
      <c r="MFH140" s="894"/>
      <c r="MFI140" s="894"/>
      <c r="MFJ140" s="894"/>
      <c r="MFK140" s="894"/>
      <c r="MFL140" s="894"/>
      <c r="MFM140" s="894"/>
      <c r="MFN140" s="894"/>
      <c r="MFO140" s="894"/>
      <c r="MFP140" s="894"/>
      <c r="MFQ140" s="894"/>
      <c r="MFR140" s="894"/>
      <c r="MFS140" s="894"/>
      <c r="MFT140" s="894"/>
      <c r="MFU140" s="894"/>
      <c r="MFV140" s="894"/>
      <c r="MFW140" s="894"/>
      <c r="MFX140" s="894"/>
      <c r="MFY140" s="894"/>
      <c r="MFZ140" s="894"/>
      <c r="MGA140" s="894"/>
      <c r="MGB140" s="894"/>
      <c r="MGC140" s="894"/>
      <c r="MGD140" s="894"/>
      <c r="MGE140" s="894"/>
      <c r="MGF140" s="894"/>
      <c r="MGG140" s="894"/>
      <c r="MGH140" s="894"/>
      <c r="MGI140" s="894"/>
      <c r="MGJ140" s="894"/>
      <c r="MGK140" s="894"/>
      <c r="MGL140" s="894"/>
      <c r="MGM140" s="894"/>
      <c r="MGN140" s="894"/>
      <c r="MGO140" s="894"/>
      <c r="MGP140" s="894"/>
      <c r="MGQ140" s="894"/>
      <c r="MGR140" s="894"/>
      <c r="MGS140" s="894"/>
      <c r="MGT140" s="894"/>
      <c r="MGU140" s="894"/>
      <c r="MGV140" s="894"/>
      <c r="MGW140" s="894"/>
      <c r="MGX140" s="894"/>
      <c r="MGY140" s="894"/>
      <c r="MGZ140" s="894"/>
      <c r="MHA140" s="894"/>
      <c r="MHB140" s="894"/>
      <c r="MHC140" s="894"/>
      <c r="MHD140" s="894"/>
      <c r="MHE140" s="894"/>
      <c r="MHF140" s="894"/>
      <c r="MHG140" s="894"/>
      <c r="MHH140" s="894"/>
      <c r="MHI140" s="894"/>
      <c r="MHJ140" s="894"/>
      <c r="MHK140" s="894"/>
      <c r="MHL140" s="894"/>
      <c r="MHM140" s="894"/>
      <c r="MHN140" s="894"/>
      <c r="MHO140" s="894"/>
      <c r="MHP140" s="894"/>
      <c r="MHQ140" s="894"/>
      <c r="MHR140" s="894"/>
      <c r="MHS140" s="894"/>
      <c r="MHT140" s="894"/>
      <c r="MHU140" s="894"/>
      <c r="MHV140" s="894"/>
      <c r="MHW140" s="894"/>
      <c r="MHX140" s="894"/>
      <c r="MHY140" s="894"/>
      <c r="MHZ140" s="894"/>
      <c r="MIA140" s="894"/>
      <c r="MIB140" s="894"/>
      <c r="MIC140" s="894"/>
      <c r="MID140" s="894"/>
      <c r="MIE140" s="894"/>
      <c r="MIF140" s="894"/>
      <c r="MIG140" s="894"/>
      <c r="MIH140" s="894"/>
      <c r="MII140" s="894"/>
      <c r="MIJ140" s="894"/>
      <c r="MIK140" s="894"/>
      <c r="MIL140" s="894"/>
      <c r="MIM140" s="894"/>
      <c r="MIN140" s="894"/>
      <c r="MIO140" s="894"/>
      <c r="MIP140" s="894"/>
      <c r="MIQ140" s="894"/>
      <c r="MIR140" s="894"/>
      <c r="MIS140" s="894"/>
      <c r="MIT140" s="894"/>
      <c r="MIU140" s="894"/>
      <c r="MIV140" s="894"/>
      <c r="MIW140" s="894"/>
      <c r="MIX140" s="894"/>
      <c r="MIY140" s="894"/>
      <c r="MIZ140" s="894"/>
      <c r="MJA140" s="894"/>
      <c r="MJB140" s="894"/>
      <c r="MJC140" s="894"/>
      <c r="MJD140" s="894"/>
      <c r="MJE140" s="894"/>
      <c r="MJF140" s="894"/>
      <c r="MJG140" s="894"/>
      <c r="MJH140" s="894"/>
      <c r="MJI140" s="894"/>
      <c r="MJJ140" s="894"/>
      <c r="MJK140" s="894"/>
      <c r="MJL140" s="894"/>
      <c r="MJM140" s="894"/>
      <c r="MJN140" s="894"/>
      <c r="MJO140" s="894"/>
      <c r="MJP140" s="894"/>
      <c r="MJQ140" s="894"/>
      <c r="MJR140" s="894"/>
      <c r="MJS140" s="894"/>
      <c r="MJT140" s="894"/>
      <c r="MJU140" s="894"/>
      <c r="MJV140" s="894"/>
      <c r="MJW140" s="894"/>
      <c r="MJX140" s="894"/>
      <c r="MJY140" s="894"/>
      <c r="MJZ140" s="894"/>
      <c r="MKA140" s="894"/>
      <c r="MKB140" s="894"/>
      <c r="MKC140" s="894"/>
      <c r="MKD140" s="894"/>
      <c r="MKE140" s="894"/>
      <c r="MKF140" s="894"/>
      <c r="MKG140" s="894"/>
      <c r="MKH140" s="894"/>
      <c r="MKI140" s="894"/>
      <c r="MKJ140" s="894"/>
      <c r="MKK140" s="894"/>
      <c r="MKL140" s="894"/>
      <c r="MKM140" s="894"/>
      <c r="MKN140" s="894"/>
      <c r="MKO140" s="894"/>
      <c r="MKP140" s="894"/>
      <c r="MKQ140" s="894"/>
      <c r="MKR140" s="894"/>
      <c r="MKS140" s="894"/>
      <c r="MKT140" s="894"/>
      <c r="MKU140" s="894"/>
      <c r="MKV140" s="894"/>
      <c r="MKW140" s="894"/>
      <c r="MKX140" s="894"/>
      <c r="MKY140" s="894"/>
      <c r="MKZ140" s="894"/>
      <c r="MLA140" s="894"/>
      <c r="MLB140" s="894"/>
      <c r="MLC140" s="894"/>
      <c r="MLD140" s="894"/>
      <c r="MLE140" s="894"/>
      <c r="MLF140" s="894"/>
      <c r="MLG140" s="894"/>
      <c r="MLH140" s="894"/>
      <c r="MLI140" s="894"/>
      <c r="MLJ140" s="894"/>
      <c r="MLK140" s="894"/>
      <c r="MLL140" s="894"/>
      <c r="MLM140" s="894"/>
      <c r="MLN140" s="894"/>
      <c r="MLO140" s="894"/>
      <c r="MLP140" s="894"/>
      <c r="MLQ140" s="894"/>
      <c r="MLR140" s="894"/>
      <c r="MLS140" s="894"/>
      <c r="MLT140" s="894"/>
      <c r="MLU140" s="894"/>
      <c r="MLV140" s="894"/>
      <c r="MLW140" s="894"/>
      <c r="MLX140" s="894"/>
      <c r="MLY140" s="894"/>
      <c r="MLZ140" s="894"/>
      <c r="MMA140" s="894"/>
      <c r="MMB140" s="894"/>
      <c r="MMC140" s="894"/>
      <c r="MMD140" s="894"/>
      <c r="MME140" s="894"/>
      <c r="MMF140" s="894"/>
      <c r="MMG140" s="894"/>
      <c r="MMH140" s="894"/>
      <c r="MMI140" s="894"/>
      <c r="MMJ140" s="894"/>
      <c r="MMK140" s="894"/>
      <c r="MML140" s="894"/>
      <c r="MMM140" s="894"/>
      <c r="MMN140" s="894"/>
      <c r="MMO140" s="894"/>
      <c r="MMP140" s="894"/>
      <c r="MMQ140" s="894"/>
      <c r="MMR140" s="894"/>
      <c r="MMS140" s="894"/>
      <c r="MMT140" s="894"/>
      <c r="MMU140" s="894"/>
      <c r="MMV140" s="894"/>
      <c r="MMW140" s="894"/>
      <c r="MMX140" s="894"/>
      <c r="MMY140" s="894"/>
      <c r="MMZ140" s="894"/>
      <c r="MNA140" s="894"/>
      <c r="MNB140" s="894"/>
      <c r="MNC140" s="894"/>
      <c r="MND140" s="894"/>
      <c r="MNE140" s="894"/>
      <c r="MNF140" s="894"/>
      <c r="MNG140" s="894"/>
      <c r="MNH140" s="894"/>
      <c r="MNI140" s="894"/>
      <c r="MNJ140" s="894"/>
      <c r="MNK140" s="894"/>
      <c r="MNL140" s="894"/>
      <c r="MNM140" s="894"/>
      <c r="MNN140" s="894"/>
      <c r="MNO140" s="894"/>
      <c r="MNP140" s="894"/>
      <c r="MNQ140" s="894"/>
      <c r="MNR140" s="894"/>
      <c r="MNS140" s="894"/>
      <c r="MNT140" s="894"/>
      <c r="MNU140" s="894"/>
      <c r="MNV140" s="894"/>
      <c r="MNW140" s="894"/>
      <c r="MNX140" s="894"/>
      <c r="MNY140" s="894"/>
      <c r="MNZ140" s="894"/>
      <c r="MOA140" s="894"/>
      <c r="MOB140" s="894"/>
      <c r="MOC140" s="894"/>
      <c r="MOD140" s="894"/>
      <c r="MOE140" s="894"/>
      <c r="MOF140" s="894"/>
      <c r="MOG140" s="894"/>
      <c r="MOH140" s="894"/>
      <c r="MOI140" s="894"/>
      <c r="MOJ140" s="894"/>
      <c r="MOK140" s="894"/>
      <c r="MOL140" s="894"/>
      <c r="MOM140" s="894"/>
      <c r="MON140" s="894"/>
      <c r="MOO140" s="894"/>
      <c r="MOP140" s="894"/>
      <c r="MOQ140" s="894"/>
      <c r="MOR140" s="894"/>
      <c r="MOS140" s="894"/>
      <c r="MOT140" s="894"/>
      <c r="MOU140" s="894"/>
      <c r="MOV140" s="894"/>
      <c r="MOW140" s="894"/>
      <c r="MOX140" s="894"/>
      <c r="MOY140" s="894"/>
      <c r="MOZ140" s="894"/>
      <c r="MPA140" s="894"/>
      <c r="MPB140" s="894"/>
      <c r="MPC140" s="894"/>
      <c r="MPD140" s="894"/>
      <c r="MPE140" s="894"/>
      <c r="MPF140" s="894"/>
      <c r="MPG140" s="894"/>
      <c r="MPH140" s="894"/>
      <c r="MPI140" s="894"/>
      <c r="MPJ140" s="894"/>
      <c r="MPK140" s="894"/>
      <c r="MPL140" s="894"/>
      <c r="MPM140" s="894"/>
      <c r="MPN140" s="894"/>
      <c r="MPO140" s="894"/>
      <c r="MPP140" s="894"/>
      <c r="MPQ140" s="894"/>
      <c r="MPR140" s="894"/>
      <c r="MPS140" s="894"/>
      <c r="MPT140" s="894"/>
      <c r="MPU140" s="894"/>
      <c r="MPV140" s="894"/>
      <c r="MPW140" s="894"/>
      <c r="MPX140" s="894"/>
      <c r="MPY140" s="894"/>
      <c r="MPZ140" s="894"/>
      <c r="MQA140" s="894"/>
      <c r="MQB140" s="894"/>
      <c r="MQC140" s="894"/>
      <c r="MQD140" s="894"/>
      <c r="MQE140" s="894"/>
      <c r="MQF140" s="894"/>
      <c r="MQG140" s="894"/>
      <c r="MQH140" s="894"/>
      <c r="MQI140" s="894"/>
      <c r="MQJ140" s="894"/>
      <c r="MQK140" s="894"/>
      <c r="MQL140" s="894"/>
      <c r="MQM140" s="894"/>
      <c r="MQN140" s="894"/>
      <c r="MQO140" s="894"/>
      <c r="MQP140" s="894"/>
      <c r="MQQ140" s="894"/>
      <c r="MQR140" s="894"/>
      <c r="MQS140" s="894"/>
      <c r="MQT140" s="894"/>
      <c r="MQU140" s="894"/>
      <c r="MQV140" s="894"/>
      <c r="MQW140" s="894"/>
      <c r="MQX140" s="894"/>
      <c r="MQY140" s="894"/>
      <c r="MQZ140" s="894"/>
      <c r="MRA140" s="894"/>
      <c r="MRB140" s="894"/>
      <c r="MRC140" s="894"/>
      <c r="MRD140" s="894"/>
      <c r="MRE140" s="894"/>
      <c r="MRF140" s="894"/>
      <c r="MRG140" s="894"/>
      <c r="MRH140" s="894"/>
      <c r="MRI140" s="894"/>
      <c r="MRJ140" s="894"/>
      <c r="MRK140" s="894"/>
      <c r="MRL140" s="894"/>
      <c r="MRM140" s="894"/>
      <c r="MRN140" s="894"/>
      <c r="MRO140" s="894"/>
      <c r="MRP140" s="894"/>
      <c r="MRQ140" s="894"/>
      <c r="MRR140" s="894"/>
      <c r="MRS140" s="894"/>
      <c r="MRT140" s="894"/>
      <c r="MRU140" s="894"/>
      <c r="MRV140" s="894"/>
      <c r="MRW140" s="894"/>
      <c r="MRX140" s="894"/>
      <c r="MRY140" s="894"/>
      <c r="MRZ140" s="894"/>
      <c r="MSA140" s="894"/>
      <c r="MSB140" s="894"/>
      <c r="MSC140" s="894"/>
      <c r="MSD140" s="894"/>
      <c r="MSE140" s="894"/>
      <c r="MSF140" s="894"/>
      <c r="MSG140" s="894"/>
      <c r="MSH140" s="894"/>
      <c r="MSI140" s="894"/>
      <c r="MSJ140" s="894"/>
      <c r="MSK140" s="894"/>
      <c r="MSL140" s="894"/>
      <c r="MSM140" s="894"/>
      <c r="MSN140" s="894"/>
      <c r="MSO140" s="894"/>
      <c r="MSP140" s="894"/>
      <c r="MSQ140" s="894"/>
      <c r="MSR140" s="894"/>
      <c r="MSS140" s="894"/>
      <c r="MST140" s="894"/>
      <c r="MSU140" s="894"/>
      <c r="MSV140" s="894"/>
      <c r="MSW140" s="894"/>
      <c r="MSX140" s="894"/>
      <c r="MSY140" s="894"/>
      <c r="MSZ140" s="894"/>
      <c r="MTA140" s="894"/>
      <c r="MTB140" s="894"/>
      <c r="MTC140" s="894"/>
      <c r="MTD140" s="894"/>
      <c r="MTE140" s="894"/>
      <c r="MTF140" s="894"/>
      <c r="MTG140" s="894"/>
      <c r="MTH140" s="894"/>
      <c r="MTI140" s="894"/>
      <c r="MTJ140" s="894"/>
      <c r="MTK140" s="894"/>
      <c r="MTL140" s="894"/>
      <c r="MTM140" s="894"/>
      <c r="MTN140" s="894"/>
      <c r="MTO140" s="894"/>
      <c r="MTP140" s="894"/>
      <c r="MTQ140" s="894"/>
      <c r="MTR140" s="894"/>
      <c r="MTS140" s="894"/>
      <c r="MTT140" s="894"/>
      <c r="MTU140" s="894"/>
      <c r="MTV140" s="894"/>
      <c r="MTW140" s="894"/>
      <c r="MTX140" s="894"/>
      <c r="MTY140" s="894"/>
      <c r="MTZ140" s="894"/>
      <c r="MUA140" s="894"/>
      <c r="MUB140" s="894"/>
      <c r="MUC140" s="894"/>
      <c r="MUD140" s="894"/>
      <c r="MUE140" s="894"/>
      <c r="MUF140" s="894"/>
      <c r="MUG140" s="894"/>
      <c r="MUH140" s="894"/>
      <c r="MUI140" s="894"/>
      <c r="MUJ140" s="894"/>
      <c r="MUK140" s="894"/>
      <c r="MUL140" s="894"/>
      <c r="MUM140" s="894"/>
      <c r="MUN140" s="894"/>
      <c r="MUO140" s="894"/>
      <c r="MUP140" s="894"/>
      <c r="MUQ140" s="894"/>
      <c r="MUR140" s="894"/>
      <c r="MUS140" s="894"/>
      <c r="MUT140" s="894"/>
      <c r="MUU140" s="894"/>
      <c r="MUV140" s="894"/>
      <c r="MUW140" s="894"/>
      <c r="MUX140" s="894"/>
      <c r="MUY140" s="894"/>
      <c r="MUZ140" s="894"/>
      <c r="MVA140" s="894"/>
      <c r="MVB140" s="894"/>
      <c r="MVC140" s="894"/>
      <c r="MVD140" s="894"/>
      <c r="MVE140" s="894"/>
      <c r="MVF140" s="894"/>
      <c r="MVG140" s="894"/>
      <c r="MVH140" s="894"/>
      <c r="MVI140" s="894"/>
      <c r="MVJ140" s="894"/>
      <c r="MVK140" s="894"/>
      <c r="MVL140" s="894"/>
      <c r="MVM140" s="894"/>
      <c r="MVN140" s="894"/>
      <c r="MVO140" s="894"/>
      <c r="MVP140" s="894"/>
      <c r="MVQ140" s="894"/>
      <c r="MVR140" s="894"/>
      <c r="MVS140" s="894"/>
      <c r="MVT140" s="894"/>
      <c r="MVU140" s="894"/>
      <c r="MVV140" s="894"/>
      <c r="MVW140" s="894"/>
      <c r="MVX140" s="894"/>
      <c r="MVY140" s="894"/>
      <c r="MVZ140" s="894"/>
      <c r="MWA140" s="894"/>
      <c r="MWB140" s="894"/>
      <c r="MWC140" s="894"/>
      <c r="MWD140" s="894"/>
      <c r="MWE140" s="894"/>
      <c r="MWF140" s="894"/>
      <c r="MWG140" s="894"/>
      <c r="MWH140" s="894"/>
      <c r="MWI140" s="894"/>
      <c r="MWJ140" s="894"/>
      <c r="MWK140" s="894"/>
      <c r="MWL140" s="894"/>
      <c r="MWM140" s="894"/>
      <c r="MWN140" s="894"/>
      <c r="MWO140" s="894"/>
      <c r="MWP140" s="894"/>
      <c r="MWQ140" s="894"/>
      <c r="MWR140" s="894"/>
      <c r="MWS140" s="894"/>
      <c r="MWT140" s="894"/>
      <c r="MWU140" s="894"/>
      <c r="MWV140" s="894"/>
      <c r="MWW140" s="894"/>
      <c r="MWX140" s="894"/>
      <c r="MWY140" s="894"/>
      <c r="MWZ140" s="894"/>
      <c r="MXA140" s="894"/>
      <c r="MXB140" s="894"/>
      <c r="MXC140" s="894"/>
      <c r="MXD140" s="894"/>
      <c r="MXE140" s="894"/>
      <c r="MXF140" s="894"/>
      <c r="MXG140" s="894"/>
      <c r="MXH140" s="894"/>
      <c r="MXI140" s="894"/>
      <c r="MXJ140" s="894"/>
      <c r="MXK140" s="894"/>
      <c r="MXL140" s="894"/>
      <c r="MXM140" s="894"/>
      <c r="MXN140" s="894"/>
      <c r="MXO140" s="894"/>
      <c r="MXP140" s="894"/>
      <c r="MXQ140" s="894"/>
      <c r="MXR140" s="894"/>
      <c r="MXS140" s="894"/>
      <c r="MXT140" s="894"/>
      <c r="MXU140" s="894"/>
      <c r="MXV140" s="894"/>
      <c r="MXW140" s="894"/>
      <c r="MXX140" s="894"/>
      <c r="MXY140" s="894"/>
      <c r="MXZ140" s="894"/>
      <c r="MYA140" s="894"/>
      <c r="MYB140" s="894"/>
      <c r="MYC140" s="894"/>
      <c r="MYD140" s="894"/>
      <c r="MYE140" s="894"/>
      <c r="MYF140" s="894"/>
      <c r="MYG140" s="894"/>
      <c r="MYH140" s="894"/>
      <c r="MYI140" s="894"/>
      <c r="MYJ140" s="894"/>
      <c r="MYK140" s="894"/>
      <c r="MYL140" s="894"/>
      <c r="MYM140" s="894"/>
      <c r="MYN140" s="894"/>
      <c r="MYO140" s="894"/>
      <c r="MYP140" s="894"/>
      <c r="MYQ140" s="894"/>
      <c r="MYR140" s="894"/>
      <c r="MYS140" s="894"/>
      <c r="MYT140" s="894"/>
      <c r="MYU140" s="894"/>
      <c r="MYV140" s="894"/>
      <c r="MYW140" s="894"/>
      <c r="MYX140" s="894"/>
      <c r="MYY140" s="894"/>
      <c r="MYZ140" s="894"/>
      <c r="MZA140" s="894"/>
      <c r="MZB140" s="894"/>
      <c r="MZC140" s="894"/>
      <c r="MZD140" s="894"/>
      <c r="MZE140" s="894"/>
      <c r="MZF140" s="894"/>
      <c r="MZG140" s="894"/>
      <c r="MZH140" s="894"/>
      <c r="MZI140" s="894"/>
      <c r="MZJ140" s="894"/>
      <c r="MZK140" s="894"/>
      <c r="MZL140" s="894"/>
      <c r="MZM140" s="894"/>
      <c r="MZN140" s="894"/>
      <c r="MZO140" s="894"/>
      <c r="MZP140" s="894"/>
      <c r="MZQ140" s="894"/>
      <c r="MZR140" s="894"/>
      <c r="MZS140" s="894"/>
      <c r="MZT140" s="894"/>
      <c r="MZU140" s="894"/>
      <c r="MZV140" s="894"/>
      <c r="MZW140" s="894"/>
      <c r="MZX140" s="894"/>
      <c r="MZY140" s="894"/>
      <c r="MZZ140" s="894"/>
      <c r="NAA140" s="894"/>
      <c r="NAB140" s="894"/>
      <c r="NAC140" s="894"/>
      <c r="NAD140" s="894"/>
      <c r="NAE140" s="894"/>
      <c r="NAF140" s="894"/>
      <c r="NAG140" s="894"/>
      <c r="NAH140" s="894"/>
      <c r="NAI140" s="894"/>
      <c r="NAJ140" s="894"/>
      <c r="NAK140" s="894"/>
      <c r="NAL140" s="894"/>
      <c r="NAM140" s="894"/>
      <c r="NAN140" s="894"/>
      <c r="NAO140" s="894"/>
      <c r="NAP140" s="894"/>
      <c r="NAQ140" s="894"/>
      <c r="NAR140" s="894"/>
      <c r="NAS140" s="894"/>
      <c r="NAT140" s="894"/>
      <c r="NAU140" s="894"/>
      <c r="NAV140" s="894"/>
      <c r="NAW140" s="894"/>
      <c r="NAX140" s="894"/>
      <c r="NAY140" s="894"/>
      <c r="NAZ140" s="894"/>
      <c r="NBA140" s="894"/>
      <c r="NBB140" s="894"/>
      <c r="NBC140" s="894"/>
      <c r="NBD140" s="894"/>
      <c r="NBE140" s="894"/>
      <c r="NBF140" s="894"/>
      <c r="NBG140" s="894"/>
      <c r="NBH140" s="894"/>
      <c r="NBI140" s="894"/>
      <c r="NBJ140" s="894"/>
      <c r="NBK140" s="894"/>
      <c r="NBL140" s="894"/>
      <c r="NBM140" s="894"/>
      <c r="NBN140" s="894"/>
      <c r="NBO140" s="894"/>
      <c r="NBP140" s="894"/>
      <c r="NBQ140" s="894"/>
      <c r="NBR140" s="894"/>
      <c r="NBS140" s="894"/>
      <c r="NBT140" s="894"/>
      <c r="NBU140" s="894"/>
      <c r="NBV140" s="894"/>
      <c r="NBW140" s="894"/>
      <c r="NBX140" s="894"/>
      <c r="NBY140" s="894"/>
      <c r="NBZ140" s="894"/>
      <c r="NCA140" s="894"/>
      <c r="NCB140" s="894"/>
      <c r="NCC140" s="894"/>
      <c r="NCD140" s="894"/>
      <c r="NCE140" s="894"/>
      <c r="NCF140" s="894"/>
      <c r="NCG140" s="894"/>
      <c r="NCH140" s="894"/>
      <c r="NCI140" s="894"/>
      <c r="NCJ140" s="894"/>
      <c r="NCK140" s="894"/>
      <c r="NCL140" s="894"/>
      <c r="NCM140" s="894"/>
      <c r="NCN140" s="894"/>
      <c r="NCO140" s="894"/>
      <c r="NCP140" s="894"/>
      <c r="NCQ140" s="894"/>
      <c r="NCR140" s="894"/>
      <c r="NCS140" s="894"/>
      <c r="NCT140" s="894"/>
      <c r="NCU140" s="894"/>
      <c r="NCV140" s="894"/>
      <c r="NCW140" s="894"/>
      <c r="NCX140" s="894"/>
      <c r="NCY140" s="894"/>
      <c r="NCZ140" s="894"/>
      <c r="NDA140" s="894"/>
      <c r="NDB140" s="894"/>
      <c r="NDC140" s="894"/>
      <c r="NDD140" s="894"/>
      <c r="NDE140" s="894"/>
      <c r="NDF140" s="894"/>
      <c r="NDG140" s="894"/>
      <c r="NDH140" s="894"/>
      <c r="NDI140" s="894"/>
      <c r="NDJ140" s="894"/>
      <c r="NDK140" s="894"/>
      <c r="NDL140" s="894"/>
      <c r="NDM140" s="894"/>
      <c r="NDN140" s="894"/>
      <c r="NDO140" s="894"/>
      <c r="NDP140" s="894"/>
      <c r="NDQ140" s="894"/>
      <c r="NDR140" s="894"/>
      <c r="NDS140" s="894"/>
      <c r="NDT140" s="894"/>
      <c r="NDU140" s="894"/>
      <c r="NDV140" s="894"/>
      <c r="NDW140" s="894"/>
      <c r="NDX140" s="894"/>
      <c r="NDY140" s="894"/>
      <c r="NDZ140" s="894"/>
      <c r="NEA140" s="894"/>
      <c r="NEB140" s="894"/>
      <c r="NEC140" s="894"/>
      <c r="NED140" s="894"/>
      <c r="NEE140" s="894"/>
      <c r="NEF140" s="894"/>
      <c r="NEG140" s="894"/>
      <c r="NEH140" s="894"/>
      <c r="NEI140" s="894"/>
      <c r="NEJ140" s="894"/>
      <c r="NEK140" s="894"/>
      <c r="NEL140" s="894"/>
      <c r="NEM140" s="894"/>
      <c r="NEN140" s="894"/>
      <c r="NEO140" s="894"/>
      <c r="NEP140" s="894"/>
      <c r="NEQ140" s="894"/>
      <c r="NER140" s="894"/>
      <c r="NES140" s="894"/>
      <c r="NET140" s="894"/>
      <c r="NEU140" s="894"/>
      <c r="NEV140" s="894"/>
      <c r="NEW140" s="894"/>
      <c r="NEX140" s="894"/>
      <c r="NEY140" s="894"/>
      <c r="NEZ140" s="894"/>
      <c r="NFA140" s="894"/>
      <c r="NFB140" s="894"/>
      <c r="NFC140" s="894"/>
      <c r="NFD140" s="894"/>
      <c r="NFE140" s="894"/>
      <c r="NFF140" s="894"/>
      <c r="NFG140" s="894"/>
      <c r="NFH140" s="894"/>
      <c r="NFI140" s="894"/>
      <c r="NFJ140" s="894"/>
      <c r="NFK140" s="894"/>
      <c r="NFL140" s="894"/>
      <c r="NFM140" s="894"/>
      <c r="NFN140" s="894"/>
      <c r="NFO140" s="894"/>
      <c r="NFP140" s="894"/>
      <c r="NFQ140" s="894"/>
      <c r="NFR140" s="894"/>
      <c r="NFS140" s="894"/>
      <c r="NFT140" s="894"/>
      <c r="NFU140" s="894"/>
      <c r="NFV140" s="894"/>
      <c r="NFW140" s="894"/>
      <c r="NFX140" s="894"/>
      <c r="NFY140" s="894"/>
      <c r="NFZ140" s="894"/>
      <c r="NGA140" s="894"/>
      <c r="NGB140" s="894"/>
      <c r="NGC140" s="894"/>
      <c r="NGD140" s="894"/>
      <c r="NGE140" s="894"/>
      <c r="NGF140" s="894"/>
      <c r="NGG140" s="894"/>
      <c r="NGH140" s="894"/>
      <c r="NGI140" s="894"/>
      <c r="NGJ140" s="894"/>
      <c r="NGK140" s="894"/>
      <c r="NGL140" s="894"/>
      <c r="NGM140" s="894"/>
      <c r="NGN140" s="894"/>
      <c r="NGO140" s="894"/>
      <c r="NGP140" s="894"/>
      <c r="NGQ140" s="894"/>
      <c r="NGR140" s="894"/>
      <c r="NGS140" s="894"/>
      <c r="NGT140" s="894"/>
      <c r="NGU140" s="894"/>
      <c r="NGV140" s="894"/>
      <c r="NGW140" s="894"/>
      <c r="NGX140" s="894"/>
      <c r="NGY140" s="894"/>
      <c r="NGZ140" s="894"/>
      <c r="NHA140" s="894"/>
      <c r="NHB140" s="894"/>
      <c r="NHC140" s="894"/>
      <c r="NHD140" s="894"/>
      <c r="NHE140" s="894"/>
      <c r="NHF140" s="894"/>
      <c r="NHG140" s="894"/>
      <c r="NHH140" s="894"/>
      <c r="NHI140" s="894"/>
      <c r="NHJ140" s="894"/>
      <c r="NHK140" s="894"/>
      <c r="NHL140" s="894"/>
      <c r="NHM140" s="894"/>
      <c r="NHN140" s="894"/>
      <c r="NHO140" s="894"/>
      <c r="NHP140" s="894"/>
      <c r="NHQ140" s="894"/>
      <c r="NHR140" s="894"/>
      <c r="NHS140" s="894"/>
      <c r="NHT140" s="894"/>
      <c r="NHU140" s="894"/>
      <c r="NHV140" s="894"/>
      <c r="NHW140" s="894"/>
      <c r="NHX140" s="894"/>
      <c r="NHY140" s="894"/>
      <c r="NHZ140" s="894"/>
      <c r="NIA140" s="894"/>
      <c r="NIB140" s="894"/>
      <c r="NIC140" s="894"/>
      <c r="NID140" s="894"/>
      <c r="NIE140" s="894"/>
      <c r="NIF140" s="894"/>
      <c r="NIG140" s="894"/>
      <c r="NIH140" s="894"/>
      <c r="NII140" s="894"/>
      <c r="NIJ140" s="894"/>
      <c r="NIK140" s="894"/>
      <c r="NIL140" s="894"/>
      <c r="NIM140" s="894"/>
      <c r="NIN140" s="894"/>
      <c r="NIO140" s="894"/>
      <c r="NIP140" s="894"/>
      <c r="NIQ140" s="894"/>
      <c r="NIR140" s="894"/>
      <c r="NIS140" s="894"/>
      <c r="NIT140" s="894"/>
      <c r="NIU140" s="894"/>
      <c r="NIV140" s="894"/>
      <c r="NIW140" s="894"/>
      <c r="NIX140" s="894"/>
      <c r="NIY140" s="894"/>
      <c r="NIZ140" s="894"/>
      <c r="NJA140" s="894"/>
      <c r="NJB140" s="894"/>
      <c r="NJC140" s="894"/>
      <c r="NJD140" s="894"/>
      <c r="NJE140" s="894"/>
      <c r="NJF140" s="894"/>
      <c r="NJG140" s="894"/>
      <c r="NJH140" s="894"/>
      <c r="NJI140" s="894"/>
      <c r="NJJ140" s="894"/>
      <c r="NJK140" s="894"/>
      <c r="NJL140" s="894"/>
      <c r="NJM140" s="894"/>
      <c r="NJN140" s="894"/>
      <c r="NJO140" s="894"/>
      <c r="NJP140" s="894"/>
      <c r="NJQ140" s="894"/>
      <c r="NJR140" s="894"/>
      <c r="NJS140" s="894"/>
      <c r="NJT140" s="894"/>
      <c r="NJU140" s="894"/>
      <c r="NJV140" s="894"/>
      <c r="NJW140" s="894"/>
      <c r="NJX140" s="894"/>
      <c r="NJY140" s="894"/>
      <c r="NJZ140" s="894"/>
      <c r="NKA140" s="894"/>
      <c r="NKB140" s="894"/>
      <c r="NKC140" s="894"/>
      <c r="NKD140" s="894"/>
      <c r="NKE140" s="894"/>
      <c r="NKF140" s="894"/>
      <c r="NKG140" s="894"/>
      <c r="NKH140" s="894"/>
      <c r="NKI140" s="894"/>
      <c r="NKJ140" s="894"/>
      <c r="NKK140" s="894"/>
      <c r="NKL140" s="894"/>
      <c r="NKM140" s="894"/>
      <c r="NKN140" s="894"/>
      <c r="NKO140" s="894"/>
      <c r="NKP140" s="894"/>
      <c r="NKQ140" s="894"/>
      <c r="NKR140" s="894"/>
      <c r="NKS140" s="894"/>
      <c r="NKT140" s="894"/>
      <c r="NKU140" s="894"/>
      <c r="NKV140" s="894"/>
      <c r="NKW140" s="894"/>
      <c r="NKX140" s="894"/>
      <c r="NKY140" s="894"/>
      <c r="NKZ140" s="894"/>
      <c r="NLA140" s="894"/>
      <c r="NLB140" s="894"/>
      <c r="NLC140" s="894"/>
      <c r="NLD140" s="894"/>
      <c r="NLE140" s="894"/>
      <c r="NLF140" s="894"/>
      <c r="NLG140" s="894"/>
      <c r="NLH140" s="894"/>
      <c r="NLI140" s="894"/>
      <c r="NLJ140" s="894"/>
      <c r="NLK140" s="894"/>
      <c r="NLL140" s="894"/>
      <c r="NLM140" s="894"/>
      <c r="NLN140" s="894"/>
      <c r="NLO140" s="894"/>
      <c r="NLP140" s="894"/>
      <c r="NLQ140" s="894"/>
      <c r="NLR140" s="894"/>
      <c r="NLS140" s="894"/>
      <c r="NLT140" s="894"/>
      <c r="NLU140" s="894"/>
      <c r="NLV140" s="894"/>
      <c r="NLW140" s="894"/>
      <c r="NLX140" s="894"/>
      <c r="NLY140" s="894"/>
      <c r="NLZ140" s="894"/>
      <c r="NMA140" s="894"/>
      <c r="NMB140" s="894"/>
      <c r="NMC140" s="894"/>
      <c r="NMD140" s="894"/>
      <c r="NME140" s="894"/>
      <c r="NMF140" s="894"/>
      <c r="NMG140" s="894"/>
      <c r="NMH140" s="894"/>
      <c r="NMI140" s="894"/>
      <c r="NMJ140" s="894"/>
      <c r="NMK140" s="894"/>
      <c r="NML140" s="894"/>
      <c r="NMM140" s="894"/>
      <c r="NMN140" s="894"/>
      <c r="NMO140" s="894"/>
      <c r="NMP140" s="894"/>
      <c r="NMQ140" s="894"/>
      <c r="NMR140" s="894"/>
      <c r="NMS140" s="894"/>
      <c r="NMT140" s="894"/>
      <c r="NMU140" s="894"/>
      <c r="NMV140" s="894"/>
      <c r="NMW140" s="894"/>
      <c r="NMX140" s="894"/>
      <c r="NMY140" s="894"/>
      <c r="NMZ140" s="894"/>
      <c r="NNA140" s="894"/>
      <c r="NNB140" s="894"/>
      <c r="NNC140" s="894"/>
      <c r="NND140" s="894"/>
      <c r="NNE140" s="894"/>
      <c r="NNF140" s="894"/>
      <c r="NNG140" s="894"/>
      <c r="NNH140" s="894"/>
      <c r="NNI140" s="894"/>
      <c r="NNJ140" s="894"/>
      <c r="NNK140" s="894"/>
      <c r="NNL140" s="894"/>
      <c r="NNM140" s="894"/>
      <c r="NNN140" s="894"/>
      <c r="NNO140" s="894"/>
      <c r="NNP140" s="894"/>
      <c r="NNQ140" s="894"/>
      <c r="NNR140" s="894"/>
      <c r="NNS140" s="894"/>
      <c r="NNT140" s="894"/>
      <c r="NNU140" s="894"/>
      <c r="NNV140" s="894"/>
      <c r="NNW140" s="894"/>
      <c r="NNX140" s="894"/>
      <c r="NNY140" s="894"/>
      <c r="NNZ140" s="894"/>
      <c r="NOA140" s="894"/>
      <c r="NOB140" s="894"/>
      <c r="NOC140" s="894"/>
      <c r="NOD140" s="894"/>
      <c r="NOE140" s="894"/>
      <c r="NOF140" s="894"/>
      <c r="NOG140" s="894"/>
      <c r="NOH140" s="894"/>
      <c r="NOI140" s="894"/>
      <c r="NOJ140" s="894"/>
      <c r="NOK140" s="894"/>
      <c r="NOL140" s="894"/>
      <c r="NOM140" s="894"/>
      <c r="NON140" s="894"/>
      <c r="NOO140" s="894"/>
      <c r="NOP140" s="894"/>
      <c r="NOQ140" s="894"/>
      <c r="NOR140" s="894"/>
      <c r="NOS140" s="894"/>
      <c r="NOT140" s="894"/>
      <c r="NOU140" s="894"/>
      <c r="NOV140" s="894"/>
      <c r="NOW140" s="894"/>
      <c r="NOX140" s="894"/>
      <c r="NOY140" s="894"/>
      <c r="NOZ140" s="894"/>
      <c r="NPA140" s="894"/>
      <c r="NPB140" s="894"/>
      <c r="NPC140" s="894"/>
      <c r="NPD140" s="894"/>
      <c r="NPE140" s="894"/>
      <c r="NPF140" s="894"/>
      <c r="NPG140" s="894"/>
      <c r="NPH140" s="894"/>
      <c r="NPI140" s="894"/>
      <c r="NPJ140" s="894"/>
      <c r="NPK140" s="894"/>
      <c r="NPL140" s="894"/>
      <c r="NPM140" s="894"/>
      <c r="NPN140" s="894"/>
      <c r="NPO140" s="894"/>
      <c r="NPP140" s="894"/>
      <c r="NPQ140" s="894"/>
      <c r="NPR140" s="894"/>
      <c r="NPS140" s="894"/>
      <c r="NPT140" s="894"/>
      <c r="NPU140" s="894"/>
      <c r="NPV140" s="894"/>
      <c r="NPW140" s="894"/>
      <c r="NPX140" s="894"/>
      <c r="NPY140" s="894"/>
      <c r="NPZ140" s="894"/>
      <c r="NQA140" s="894"/>
      <c r="NQB140" s="894"/>
      <c r="NQC140" s="894"/>
      <c r="NQD140" s="894"/>
      <c r="NQE140" s="894"/>
      <c r="NQF140" s="894"/>
      <c r="NQG140" s="894"/>
      <c r="NQH140" s="894"/>
      <c r="NQI140" s="894"/>
      <c r="NQJ140" s="894"/>
      <c r="NQK140" s="894"/>
      <c r="NQL140" s="894"/>
      <c r="NQM140" s="894"/>
      <c r="NQN140" s="894"/>
      <c r="NQO140" s="894"/>
      <c r="NQP140" s="894"/>
      <c r="NQQ140" s="894"/>
      <c r="NQR140" s="894"/>
      <c r="NQS140" s="894"/>
      <c r="NQT140" s="894"/>
      <c r="NQU140" s="894"/>
      <c r="NQV140" s="894"/>
      <c r="NQW140" s="894"/>
      <c r="NQX140" s="894"/>
      <c r="NQY140" s="894"/>
      <c r="NQZ140" s="894"/>
      <c r="NRA140" s="894"/>
      <c r="NRB140" s="894"/>
      <c r="NRC140" s="894"/>
      <c r="NRD140" s="894"/>
      <c r="NRE140" s="894"/>
      <c r="NRF140" s="894"/>
      <c r="NRG140" s="894"/>
      <c r="NRH140" s="894"/>
      <c r="NRI140" s="894"/>
      <c r="NRJ140" s="894"/>
      <c r="NRK140" s="894"/>
      <c r="NRL140" s="894"/>
      <c r="NRM140" s="894"/>
      <c r="NRN140" s="894"/>
      <c r="NRO140" s="894"/>
      <c r="NRP140" s="894"/>
      <c r="NRQ140" s="894"/>
      <c r="NRR140" s="894"/>
      <c r="NRS140" s="894"/>
      <c r="NRT140" s="894"/>
      <c r="NRU140" s="894"/>
      <c r="NRV140" s="894"/>
      <c r="NRW140" s="894"/>
      <c r="NRX140" s="894"/>
      <c r="NRY140" s="894"/>
      <c r="NRZ140" s="894"/>
      <c r="NSA140" s="894"/>
      <c r="NSB140" s="894"/>
      <c r="NSC140" s="894"/>
      <c r="NSD140" s="894"/>
      <c r="NSE140" s="894"/>
      <c r="NSF140" s="894"/>
      <c r="NSG140" s="894"/>
      <c r="NSH140" s="894"/>
      <c r="NSI140" s="894"/>
      <c r="NSJ140" s="894"/>
      <c r="NSK140" s="894"/>
      <c r="NSL140" s="894"/>
      <c r="NSM140" s="894"/>
      <c r="NSN140" s="894"/>
      <c r="NSO140" s="894"/>
      <c r="NSP140" s="894"/>
      <c r="NSQ140" s="894"/>
      <c r="NSR140" s="894"/>
      <c r="NSS140" s="894"/>
      <c r="NST140" s="894"/>
      <c r="NSU140" s="894"/>
      <c r="NSV140" s="894"/>
      <c r="NSW140" s="894"/>
      <c r="NSX140" s="894"/>
      <c r="NSY140" s="894"/>
      <c r="NSZ140" s="894"/>
      <c r="NTA140" s="894"/>
      <c r="NTB140" s="894"/>
      <c r="NTC140" s="894"/>
      <c r="NTD140" s="894"/>
      <c r="NTE140" s="894"/>
      <c r="NTF140" s="894"/>
      <c r="NTG140" s="894"/>
      <c r="NTH140" s="894"/>
      <c r="NTI140" s="894"/>
      <c r="NTJ140" s="894"/>
      <c r="NTK140" s="894"/>
      <c r="NTL140" s="894"/>
      <c r="NTM140" s="894"/>
      <c r="NTN140" s="894"/>
      <c r="NTO140" s="894"/>
      <c r="NTP140" s="894"/>
      <c r="NTQ140" s="894"/>
      <c r="NTR140" s="894"/>
      <c r="NTS140" s="894"/>
      <c r="NTT140" s="894"/>
      <c r="NTU140" s="894"/>
      <c r="NTV140" s="894"/>
      <c r="NTW140" s="894"/>
      <c r="NTX140" s="894"/>
      <c r="NTY140" s="894"/>
      <c r="NTZ140" s="894"/>
      <c r="NUA140" s="894"/>
      <c r="NUB140" s="894"/>
      <c r="NUC140" s="894"/>
      <c r="NUD140" s="894"/>
      <c r="NUE140" s="894"/>
      <c r="NUF140" s="894"/>
      <c r="NUG140" s="894"/>
      <c r="NUH140" s="894"/>
      <c r="NUI140" s="894"/>
      <c r="NUJ140" s="894"/>
      <c r="NUK140" s="894"/>
      <c r="NUL140" s="894"/>
      <c r="NUM140" s="894"/>
      <c r="NUN140" s="894"/>
      <c r="NUO140" s="894"/>
      <c r="NUP140" s="894"/>
      <c r="NUQ140" s="894"/>
      <c r="NUR140" s="894"/>
      <c r="NUS140" s="894"/>
      <c r="NUT140" s="894"/>
      <c r="NUU140" s="894"/>
      <c r="NUV140" s="894"/>
      <c r="NUW140" s="894"/>
      <c r="NUX140" s="894"/>
      <c r="NUY140" s="894"/>
      <c r="NUZ140" s="894"/>
      <c r="NVA140" s="894"/>
      <c r="NVB140" s="894"/>
      <c r="NVC140" s="894"/>
      <c r="NVD140" s="894"/>
      <c r="NVE140" s="894"/>
      <c r="NVF140" s="894"/>
      <c r="NVG140" s="894"/>
      <c r="NVH140" s="894"/>
      <c r="NVI140" s="894"/>
      <c r="NVJ140" s="894"/>
      <c r="NVK140" s="894"/>
      <c r="NVL140" s="894"/>
      <c r="NVM140" s="894"/>
      <c r="NVN140" s="894"/>
      <c r="NVO140" s="894"/>
      <c r="NVP140" s="894"/>
      <c r="NVQ140" s="894"/>
      <c r="NVR140" s="894"/>
      <c r="NVS140" s="894"/>
      <c r="NVT140" s="894"/>
      <c r="NVU140" s="894"/>
      <c r="NVV140" s="894"/>
      <c r="NVW140" s="894"/>
      <c r="NVX140" s="894"/>
      <c r="NVY140" s="894"/>
      <c r="NVZ140" s="894"/>
      <c r="NWA140" s="894"/>
      <c r="NWB140" s="894"/>
      <c r="NWC140" s="894"/>
      <c r="NWD140" s="894"/>
      <c r="NWE140" s="894"/>
      <c r="NWF140" s="894"/>
      <c r="NWG140" s="894"/>
      <c r="NWH140" s="894"/>
      <c r="NWI140" s="894"/>
      <c r="NWJ140" s="894"/>
      <c r="NWK140" s="894"/>
      <c r="NWL140" s="894"/>
      <c r="NWM140" s="894"/>
      <c r="NWN140" s="894"/>
      <c r="NWO140" s="894"/>
      <c r="NWP140" s="894"/>
      <c r="NWQ140" s="894"/>
      <c r="NWR140" s="894"/>
      <c r="NWS140" s="894"/>
      <c r="NWT140" s="894"/>
      <c r="NWU140" s="894"/>
      <c r="NWV140" s="894"/>
      <c r="NWW140" s="894"/>
      <c r="NWX140" s="894"/>
      <c r="NWY140" s="894"/>
      <c r="NWZ140" s="894"/>
      <c r="NXA140" s="894"/>
      <c r="NXB140" s="894"/>
      <c r="NXC140" s="894"/>
      <c r="NXD140" s="894"/>
      <c r="NXE140" s="894"/>
      <c r="NXF140" s="894"/>
      <c r="NXG140" s="894"/>
      <c r="NXH140" s="894"/>
      <c r="NXI140" s="894"/>
      <c r="NXJ140" s="894"/>
      <c r="NXK140" s="894"/>
      <c r="NXL140" s="894"/>
      <c r="NXM140" s="894"/>
      <c r="NXN140" s="894"/>
      <c r="NXO140" s="894"/>
      <c r="NXP140" s="894"/>
      <c r="NXQ140" s="894"/>
      <c r="NXR140" s="894"/>
      <c r="NXS140" s="894"/>
      <c r="NXT140" s="894"/>
      <c r="NXU140" s="894"/>
      <c r="NXV140" s="894"/>
      <c r="NXW140" s="894"/>
      <c r="NXX140" s="894"/>
      <c r="NXY140" s="894"/>
      <c r="NXZ140" s="894"/>
      <c r="NYA140" s="894"/>
      <c r="NYB140" s="894"/>
      <c r="NYC140" s="894"/>
      <c r="NYD140" s="894"/>
      <c r="NYE140" s="894"/>
      <c r="NYF140" s="894"/>
      <c r="NYG140" s="894"/>
      <c r="NYH140" s="894"/>
      <c r="NYI140" s="894"/>
      <c r="NYJ140" s="894"/>
      <c r="NYK140" s="894"/>
      <c r="NYL140" s="894"/>
      <c r="NYM140" s="894"/>
      <c r="NYN140" s="894"/>
      <c r="NYO140" s="894"/>
      <c r="NYP140" s="894"/>
      <c r="NYQ140" s="894"/>
      <c r="NYR140" s="894"/>
      <c r="NYS140" s="894"/>
      <c r="NYT140" s="894"/>
      <c r="NYU140" s="894"/>
      <c r="NYV140" s="894"/>
      <c r="NYW140" s="894"/>
      <c r="NYX140" s="894"/>
      <c r="NYY140" s="894"/>
      <c r="NYZ140" s="894"/>
      <c r="NZA140" s="894"/>
      <c r="NZB140" s="894"/>
      <c r="NZC140" s="894"/>
      <c r="NZD140" s="894"/>
      <c r="NZE140" s="894"/>
      <c r="NZF140" s="894"/>
      <c r="NZG140" s="894"/>
      <c r="NZH140" s="894"/>
      <c r="NZI140" s="894"/>
      <c r="NZJ140" s="894"/>
      <c r="NZK140" s="894"/>
      <c r="NZL140" s="894"/>
      <c r="NZM140" s="894"/>
      <c r="NZN140" s="894"/>
      <c r="NZO140" s="894"/>
      <c r="NZP140" s="894"/>
      <c r="NZQ140" s="894"/>
      <c r="NZR140" s="894"/>
      <c r="NZS140" s="894"/>
      <c r="NZT140" s="894"/>
      <c r="NZU140" s="894"/>
      <c r="NZV140" s="894"/>
      <c r="NZW140" s="894"/>
      <c r="NZX140" s="894"/>
      <c r="NZY140" s="894"/>
      <c r="NZZ140" s="894"/>
      <c r="OAA140" s="894"/>
      <c r="OAB140" s="894"/>
      <c r="OAC140" s="894"/>
      <c r="OAD140" s="894"/>
      <c r="OAE140" s="894"/>
      <c r="OAF140" s="894"/>
      <c r="OAG140" s="894"/>
      <c r="OAH140" s="894"/>
      <c r="OAI140" s="894"/>
      <c r="OAJ140" s="894"/>
      <c r="OAK140" s="894"/>
      <c r="OAL140" s="894"/>
      <c r="OAM140" s="894"/>
      <c r="OAN140" s="894"/>
      <c r="OAO140" s="894"/>
      <c r="OAP140" s="894"/>
      <c r="OAQ140" s="894"/>
      <c r="OAR140" s="894"/>
      <c r="OAS140" s="894"/>
      <c r="OAT140" s="894"/>
      <c r="OAU140" s="894"/>
      <c r="OAV140" s="894"/>
      <c r="OAW140" s="894"/>
      <c r="OAX140" s="894"/>
      <c r="OAY140" s="894"/>
      <c r="OAZ140" s="894"/>
      <c r="OBA140" s="894"/>
      <c r="OBB140" s="894"/>
      <c r="OBC140" s="894"/>
      <c r="OBD140" s="894"/>
      <c r="OBE140" s="894"/>
      <c r="OBF140" s="894"/>
      <c r="OBG140" s="894"/>
      <c r="OBH140" s="894"/>
      <c r="OBI140" s="894"/>
      <c r="OBJ140" s="894"/>
      <c r="OBK140" s="894"/>
      <c r="OBL140" s="894"/>
      <c r="OBM140" s="894"/>
      <c r="OBN140" s="894"/>
      <c r="OBO140" s="894"/>
      <c r="OBP140" s="894"/>
      <c r="OBQ140" s="894"/>
      <c r="OBR140" s="894"/>
      <c r="OBS140" s="894"/>
      <c r="OBT140" s="894"/>
      <c r="OBU140" s="894"/>
      <c r="OBV140" s="894"/>
      <c r="OBW140" s="894"/>
      <c r="OBX140" s="894"/>
      <c r="OBY140" s="894"/>
      <c r="OBZ140" s="894"/>
      <c r="OCA140" s="894"/>
      <c r="OCB140" s="894"/>
      <c r="OCC140" s="894"/>
      <c r="OCD140" s="894"/>
      <c r="OCE140" s="894"/>
      <c r="OCF140" s="894"/>
      <c r="OCG140" s="894"/>
      <c r="OCH140" s="894"/>
      <c r="OCI140" s="894"/>
      <c r="OCJ140" s="894"/>
      <c r="OCK140" s="894"/>
      <c r="OCL140" s="894"/>
      <c r="OCM140" s="894"/>
      <c r="OCN140" s="894"/>
      <c r="OCO140" s="894"/>
      <c r="OCP140" s="894"/>
      <c r="OCQ140" s="894"/>
      <c r="OCR140" s="894"/>
      <c r="OCS140" s="894"/>
      <c r="OCT140" s="894"/>
      <c r="OCU140" s="894"/>
      <c r="OCV140" s="894"/>
      <c r="OCW140" s="894"/>
      <c r="OCX140" s="894"/>
      <c r="OCY140" s="894"/>
      <c r="OCZ140" s="894"/>
      <c r="ODA140" s="894"/>
      <c r="ODB140" s="894"/>
      <c r="ODC140" s="894"/>
      <c r="ODD140" s="894"/>
      <c r="ODE140" s="894"/>
      <c r="ODF140" s="894"/>
      <c r="ODG140" s="894"/>
      <c r="ODH140" s="894"/>
      <c r="ODI140" s="894"/>
      <c r="ODJ140" s="894"/>
      <c r="ODK140" s="894"/>
      <c r="ODL140" s="894"/>
      <c r="ODM140" s="894"/>
      <c r="ODN140" s="894"/>
      <c r="ODO140" s="894"/>
      <c r="ODP140" s="894"/>
      <c r="ODQ140" s="894"/>
      <c r="ODR140" s="894"/>
      <c r="ODS140" s="894"/>
      <c r="ODT140" s="894"/>
      <c r="ODU140" s="894"/>
      <c r="ODV140" s="894"/>
      <c r="ODW140" s="894"/>
      <c r="ODX140" s="894"/>
      <c r="ODY140" s="894"/>
      <c r="ODZ140" s="894"/>
      <c r="OEA140" s="894"/>
      <c r="OEB140" s="894"/>
      <c r="OEC140" s="894"/>
      <c r="OED140" s="894"/>
      <c r="OEE140" s="894"/>
      <c r="OEF140" s="894"/>
      <c r="OEG140" s="894"/>
      <c r="OEH140" s="894"/>
      <c r="OEI140" s="894"/>
      <c r="OEJ140" s="894"/>
      <c r="OEK140" s="894"/>
      <c r="OEL140" s="894"/>
      <c r="OEM140" s="894"/>
      <c r="OEN140" s="894"/>
      <c r="OEO140" s="894"/>
      <c r="OEP140" s="894"/>
      <c r="OEQ140" s="894"/>
      <c r="OER140" s="894"/>
      <c r="OES140" s="894"/>
      <c r="OET140" s="894"/>
      <c r="OEU140" s="894"/>
      <c r="OEV140" s="894"/>
      <c r="OEW140" s="894"/>
      <c r="OEX140" s="894"/>
      <c r="OEY140" s="894"/>
      <c r="OEZ140" s="894"/>
      <c r="OFA140" s="894"/>
      <c r="OFB140" s="894"/>
      <c r="OFC140" s="894"/>
      <c r="OFD140" s="894"/>
      <c r="OFE140" s="894"/>
      <c r="OFF140" s="894"/>
      <c r="OFG140" s="894"/>
      <c r="OFH140" s="894"/>
      <c r="OFI140" s="894"/>
      <c r="OFJ140" s="894"/>
      <c r="OFK140" s="894"/>
      <c r="OFL140" s="894"/>
      <c r="OFM140" s="894"/>
      <c r="OFN140" s="894"/>
      <c r="OFO140" s="894"/>
      <c r="OFP140" s="894"/>
      <c r="OFQ140" s="894"/>
      <c r="OFR140" s="894"/>
      <c r="OFS140" s="894"/>
      <c r="OFT140" s="894"/>
      <c r="OFU140" s="894"/>
      <c r="OFV140" s="894"/>
      <c r="OFW140" s="894"/>
      <c r="OFX140" s="894"/>
      <c r="OFY140" s="894"/>
      <c r="OFZ140" s="894"/>
      <c r="OGA140" s="894"/>
      <c r="OGB140" s="894"/>
      <c r="OGC140" s="894"/>
      <c r="OGD140" s="894"/>
      <c r="OGE140" s="894"/>
      <c r="OGF140" s="894"/>
      <c r="OGG140" s="894"/>
      <c r="OGH140" s="894"/>
      <c r="OGI140" s="894"/>
      <c r="OGJ140" s="894"/>
      <c r="OGK140" s="894"/>
      <c r="OGL140" s="894"/>
      <c r="OGM140" s="894"/>
      <c r="OGN140" s="894"/>
      <c r="OGO140" s="894"/>
      <c r="OGP140" s="894"/>
      <c r="OGQ140" s="894"/>
      <c r="OGR140" s="894"/>
      <c r="OGS140" s="894"/>
      <c r="OGT140" s="894"/>
      <c r="OGU140" s="894"/>
      <c r="OGV140" s="894"/>
      <c r="OGW140" s="894"/>
      <c r="OGX140" s="894"/>
      <c r="OGY140" s="894"/>
      <c r="OGZ140" s="894"/>
      <c r="OHA140" s="894"/>
      <c r="OHB140" s="894"/>
      <c r="OHC140" s="894"/>
      <c r="OHD140" s="894"/>
      <c r="OHE140" s="894"/>
      <c r="OHF140" s="894"/>
      <c r="OHG140" s="894"/>
      <c r="OHH140" s="894"/>
      <c r="OHI140" s="894"/>
      <c r="OHJ140" s="894"/>
      <c r="OHK140" s="894"/>
      <c r="OHL140" s="894"/>
      <c r="OHM140" s="894"/>
      <c r="OHN140" s="894"/>
      <c r="OHO140" s="894"/>
      <c r="OHP140" s="894"/>
      <c r="OHQ140" s="894"/>
      <c r="OHR140" s="894"/>
      <c r="OHS140" s="894"/>
      <c r="OHT140" s="894"/>
      <c r="OHU140" s="894"/>
      <c r="OHV140" s="894"/>
      <c r="OHW140" s="894"/>
      <c r="OHX140" s="894"/>
      <c r="OHY140" s="894"/>
      <c r="OHZ140" s="894"/>
      <c r="OIA140" s="894"/>
      <c r="OIB140" s="894"/>
      <c r="OIC140" s="894"/>
      <c r="OID140" s="894"/>
      <c r="OIE140" s="894"/>
      <c r="OIF140" s="894"/>
      <c r="OIG140" s="894"/>
      <c r="OIH140" s="894"/>
      <c r="OII140" s="894"/>
      <c r="OIJ140" s="894"/>
      <c r="OIK140" s="894"/>
      <c r="OIL140" s="894"/>
      <c r="OIM140" s="894"/>
      <c r="OIN140" s="894"/>
      <c r="OIO140" s="894"/>
      <c r="OIP140" s="894"/>
      <c r="OIQ140" s="894"/>
      <c r="OIR140" s="894"/>
      <c r="OIS140" s="894"/>
      <c r="OIT140" s="894"/>
      <c r="OIU140" s="894"/>
      <c r="OIV140" s="894"/>
      <c r="OIW140" s="894"/>
      <c r="OIX140" s="894"/>
      <c r="OIY140" s="894"/>
      <c r="OIZ140" s="894"/>
      <c r="OJA140" s="894"/>
      <c r="OJB140" s="894"/>
      <c r="OJC140" s="894"/>
      <c r="OJD140" s="894"/>
      <c r="OJE140" s="894"/>
      <c r="OJF140" s="894"/>
      <c r="OJG140" s="894"/>
      <c r="OJH140" s="894"/>
      <c r="OJI140" s="894"/>
      <c r="OJJ140" s="894"/>
      <c r="OJK140" s="894"/>
      <c r="OJL140" s="894"/>
      <c r="OJM140" s="894"/>
      <c r="OJN140" s="894"/>
      <c r="OJO140" s="894"/>
      <c r="OJP140" s="894"/>
      <c r="OJQ140" s="894"/>
      <c r="OJR140" s="894"/>
      <c r="OJS140" s="894"/>
      <c r="OJT140" s="894"/>
      <c r="OJU140" s="894"/>
      <c r="OJV140" s="894"/>
      <c r="OJW140" s="894"/>
      <c r="OJX140" s="894"/>
      <c r="OJY140" s="894"/>
      <c r="OJZ140" s="894"/>
      <c r="OKA140" s="894"/>
      <c r="OKB140" s="894"/>
      <c r="OKC140" s="894"/>
      <c r="OKD140" s="894"/>
      <c r="OKE140" s="894"/>
      <c r="OKF140" s="894"/>
      <c r="OKG140" s="894"/>
      <c r="OKH140" s="894"/>
      <c r="OKI140" s="894"/>
      <c r="OKJ140" s="894"/>
      <c r="OKK140" s="894"/>
      <c r="OKL140" s="894"/>
      <c r="OKM140" s="894"/>
      <c r="OKN140" s="894"/>
      <c r="OKO140" s="894"/>
      <c r="OKP140" s="894"/>
      <c r="OKQ140" s="894"/>
      <c r="OKR140" s="894"/>
      <c r="OKS140" s="894"/>
      <c r="OKT140" s="894"/>
      <c r="OKU140" s="894"/>
      <c r="OKV140" s="894"/>
      <c r="OKW140" s="894"/>
      <c r="OKX140" s="894"/>
      <c r="OKY140" s="894"/>
      <c r="OKZ140" s="894"/>
      <c r="OLA140" s="894"/>
      <c r="OLB140" s="894"/>
      <c r="OLC140" s="894"/>
      <c r="OLD140" s="894"/>
      <c r="OLE140" s="894"/>
      <c r="OLF140" s="894"/>
      <c r="OLG140" s="894"/>
      <c r="OLH140" s="894"/>
      <c r="OLI140" s="894"/>
      <c r="OLJ140" s="894"/>
      <c r="OLK140" s="894"/>
      <c r="OLL140" s="894"/>
      <c r="OLM140" s="894"/>
      <c r="OLN140" s="894"/>
      <c r="OLO140" s="894"/>
      <c r="OLP140" s="894"/>
      <c r="OLQ140" s="894"/>
      <c r="OLR140" s="894"/>
      <c r="OLS140" s="894"/>
      <c r="OLT140" s="894"/>
      <c r="OLU140" s="894"/>
      <c r="OLV140" s="894"/>
      <c r="OLW140" s="894"/>
      <c r="OLX140" s="894"/>
      <c r="OLY140" s="894"/>
      <c r="OLZ140" s="894"/>
      <c r="OMA140" s="894"/>
      <c r="OMB140" s="894"/>
      <c r="OMC140" s="894"/>
      <c r="OMD140" s="894"/>
      <c r="OME140" s="894"/>
      <c r="OMF140" s="894"/>
      <c r="OMG140" s="894"/>
      <c r="OMH140" s="894"/>
      <c r="OMI140" s="894"/>
      <c r="OMJ140" s="894"/>
      <c r="OMK140" s="894"/>
      <c r="OML140" s="894"/>
      <c r="OMM140" s="894"/>
      <c r="OMN140" s="894"/>
      <c r="OMO140" s="894"/>
      <c r="OMP140" s="894"/>
      <c r="OMQ140" s="894"/>
      <c r="OMR140" s="894"/>
      <c r="OMS140" s="894"/>
      <c r="OMT140" s="894"/>
      <c r="OMU140" s="894"/>
      <c r="OMV140" s="894"/>
      <c r="OMW140" s="894"/>
      <c r="OMX140" s="894"/>
      <c r="OMY140" s="894"/>
      <c r="OMZ140" s="894"/>
      <c r="ONA140" s="894"/>
      <c r="ONB140" s="894"/>
      <c r="ONC140" s="894"/>
      <c r="OND140" s="894"/>
      <c r="ONE140" s="894"/>
      <c r="ONF140" s="894"/>
      <c r="ONG140" s="894"/>
      <c r="ONH140" s="894"/>
      <c r="ONI140" s="894"/>
      <c r="ONJ140" s="894"/>
      <c r="ONK140" s="894"/>
      <c r="ONL140" s="894"/>
      <c r="ONM140" s="894"/>
      <c r="ONN140" s="894"/>
      <c r="ONO140" s="894"/>
      <c r="ONP140" s="894"/>
      <c r="ONQ140" s="894"/>
      <c r="ONR140" s="894"/>
      <c r="ONS140" s="894"/>
      <c r="ONT140" s="894"/>
      <c r="ONU140" s="894"/>
      <c r="ONV140" s="894"/>
      <c r="ONW140" s="894"/>
      <c r="ONX140" s="894"/>
      <c r="ONY140" s="894"/>
      <c r="ONZ140" s="894"/>
      <c r="OOA140" s="894"/>
      <c r="OOB140" s="894"/>
      <c r="OOC140" s="894"/>
      <c r="OOD140" s="894"/>
      <c r="OOE140" s="894"/>
      <c r="OOF140" s="894"/>
      <c r="OOG140" s="894"/>
      <c r="OOH140" s="894"/>
      <c r="OOI140" s="894"/>
      <c r="OOJ140" s="894"/>
      <c r="OOK140" s="894"/>
      <c r="OOL140" s="894"/>
      <c r="OOM140" s="894"/>
      <c r="OON140" s="894"/>
      <c r="OOO140" s="894"/>
      <c r="OOP140" s="894"/>
      <c r="OOQ140" s="894"/>
      <c r="OOR140" s="894"/>
      <c r="OOS140" s="894"/>
      <c r="OOT140" s="894"/>
      <c r="OOU140" s="894"/>
      <c r="OOV140" s="894"/>
      <c r="OOW140" s="894"/>
      <c r="OOX140" s="894"/>
      <c r="OOY140" s="894"/>
      <c r="OOZ140" s="894"/>
      <c r="OPA140" s="894"/>
      <c r="OPB140" s="894"/>
      <c r="OPC140" s="894"/>
      <c r="OPD140" s="894"/>
      <c r="OPE140" s="894"/>
      <c r="OPF140" s="894"/>
      <c r="OPG140" s="894"/>
      <c r="OPH140" s="894"/>
      <c r="OPI140" s="894"/>
      <c r="OPJ140" s="894"/>
      <c r="OPK140" s="894"/>
      <c r="OPL140" s="894"/>
      <c r="OPM140" s="894"/>
      <c r="OPN140" s="894"/>
      <c r="OPO140" s="894"/>
      <c r="OPP140" s="894"/>
      <c r="OPQ140" s="894"/>
      <c r="OPR140" s="894"/>
      <c r="OPS140" s="894"/>
      <c r="OPT140" s="894"/>
      <c r="OPU140" s="894"/>
      <c r="OPV140" s="894"/>
      <c r="OPW140" s="894"/>
      <c r="OPX140" s="894"/>
      <c r="OPY140" s="894"/>
      <c r="OPZ140" s="894"/>
      <c r="OQA140" s="894"/>
      <c r="OQB140" s="894"/>
      <c r="OQC140" s="894"/>
      <c r="OQD140" s="894"/>
      <c r="OQE140" s="894"/>
      <c r="OQF140" s="894"/>
      <c r="OQG140" s="894"/>
      <c r="OQH140" s="894"/>
      <c r="OQI140" s="894"/>
      <c r="OQJ140" s="894"/>
      <c r="OQK140" s="894"/>
      <c r="OQL140" s="894"/>
      <c r="OQM140" s="894"/>
      <c r="OQN140" s="894"/>
      <c r="OQO140" s="894"/>
      <c r="OQP140" s="894"/>
      <c r="OQQ140" s="894"/>
      <c r="OQR140" s="894"/>
      <c r="OQS140" s="894"/>
      <c r="OQT140" s="894"/>
      <c r="OQU140" s="894"/>
      <c r="OQV140" s="894"/>
      <c r="OQW140" s="894"/>
      <c r="OQX140" s="894"/>
      <c r="OQY140" s="894"/>
      <c r="OQZ140" s="894"/>
      <c r="ORA140" s="894"/>
      <c r="ORB140" s="894"/>
      <c r="ORC140" s="894"/>
      <c r="ORD140" s="894"/>
      <c r="ORE140" s="894"/>
      <c r="ORF140" s="894"/>
      <c r="ORG140" s="894"/>
      <c r="ORH140" s="894"/>
      <c r="ORI140" s="894"/>
      <c r="ORJ140" s="894"/>
      <c r="ORK140" s="894"/>
      <c r="ORL140" s="894"/>
      <c r="ORM140" s="894"/>
      <c r="ORN140" s="894"/>
      <c r="ORO140" s="894"/>
      <c r="ORP140" s="894"/>
      <c r="ORQ140" s="894"/>
      <c r="ORR140" s="894"/>
      <c r="ORS140" s="894"/>
      <c r="ORT140" s="894"/>
      <c r="ORU140" s="894"/>
      <c r="ORV140" s="894"/>
      <c r="ORW140" s="894"/>
      <c r="ORX140" s="894"/>
      <c r="ORY140" s="894"/>
      <c r="ORZ140" s="894"/>
      <c r="OSA140" s="894"/>
      <c r="OSB140" s="894"/>
      <c r="OSC140" s="894"/>
      <c r="OSD140" s="894"/>
      <c r="OSE140" s="894"/>
      <c r="OSF140" s="894"/>
      <c r="OSG140" s="894"/>
      <c r="OSH140" s="894"/>
      <c r="OSI140" s="894"/>
      <c r="OSJ140" s="894"/>
      <c r="OSK140" s="894"/>
      <c r="OSL140" s="894"/>
      <c r="OSM140" s="894"/>
      <c r="OSN140" s="894"/>
      <c r="OSO140" s="894"/>
      <c r="OSP140" s="894"/>
      <c r="OSQ140" s="894"/>
      <c r="OSR140" s="894"/>
      <c r="OSS140" s="894"/>
      <c r="OST140" s="894"/>
      <c r="OSU140" s="894"/>
      <c r="OSV140" s="894"/>
      <c r="OSW140" s="894"/>
      <c r="OSX140" s="894"/>
      <c r="OSY140" s="894"/>
      <c r="OSZ140" s="894"/>
      <c r="OTA140" s="894"/>
      <c r="OTB140" s="894"/>
      <c r="OTC140" s="894"/>
      <c r="OTD140" s="894"/>
      <c r="OTE140" s="894"/>
      <c r="OTF140" s="894"/>
      <c r="OTG140" s="894"/>
      <c r="OTH140" s="894"/>
      <c r="OTI140" s="894"/>
      <c r="OTJ140" s="894"/>
      <c r="OTK140" s="894"/>
      <c r="OTL140" s="894"/>
      <c r="OTM140" s="894"/>
      <c r="OTN140" s="894"/>
      <c r="OTO140" s="894"/>
      <c r="OTP140" s="894"/>
      <c r="OTQ140" s="894"/>
      <c r="OTR140" s="894"/>
      <c r="OTS140" s="894"/>
      <c r="OTT140" s="894"/>
      <c r="OTU140" s="894"/>
      <c r="OTV140" s="894"/>
      <c r="OTW140" s="894"/>
      <c r="OTX140" s="894"/>
      <c r="OTY140" s="894"/>
      <c r="OTZ140" s="894"/>
      <c r="OUA140" s="894"/>
      <c r="OUB140" s="894"/>
      <c r="OUC140" s="894"/>
      <c r="OUD140" s="894"/>
      <c r="OUE140" s="894"/>
      <c r="OUF140" s="894"/>
      <c r="OUG140" s="894"/>
      <c r="OUH140" s="894"/>
      <c r="OUI140" s="894"/>
      <c r="OUJ140" s="894"/>
      <c r="OUK140" s="894"/>
      <c r="OUL140" s="894"/>
      <c r="OUM140" s="894"/>
      <c r="OUN140" s="894"/>
      <c r="OUO140" s="894"/>
      <c r="OUP140" s="894"/>
      <c r="OUQ140" s="894"/>
      <c r="OUR140" s="894"/>
      <c r="OUS140" s="894"/>
      <c r="OUT140" s="894"/>
      <c r="OUU140" s="894"/>
      <c r="OUV140" s="894"/>
      <c r="OUW140" s="894"/>
      <c r="OUX140" s="894"/>
      <c r="OUY140" s="894"/>
      <c r="OUZ140" s="894"/>
      <c r="OVA140" s="894"/>
      <c r="OVB140" s="894"/>
      <c r="OVC140" s="894"/>
      <c r="OVD140" s="894"/>
      <c r="OVE140" s="894"/>
      <c r="OVF140" s="894"/>
      <c r="OVG140" s="894"/>
      <c r="OVH140" s="894"/>
      <c r="OVI140" s="894"/>
      <c r="OVJ140" s="894"/>
      <c r="OVK140" s="894"/>
      <c r="OVL140" s="894"/>
      <c r="OVM140" s="894"/>
      <c r="OVN140" s="894"/>
      <c r="OVO140" s="894"/>
      <c r="OVP140" s="894"/>
      <c r="OVQ140" s="894"/>
      <c r="OVR140" s="894"/>
      <c r="OVS140" s="894"/>
      <c r="OVT140" s="894"/>
      <c r="OVU140" s="894"/>
      <c r="OVV140" s="894"/>
      <c r="OVW140" s="894"/>
      <c r="OVX140" s="894"/>
      <c r="OVY140" s="894"/>
      <c r="OVZ140" s="894"/>
      <c r="OWA140" s="894"/>
      <c r="OWB140" s="894"/>
      <c r="OWC140" s="894"/>
      <c r="OWD140" s="894"/>
      <c r="OWE140" s="894"/>
      <c r="OWF140" s="894"/>
      <c r="OWG140" s="894"/>
      <c r="OWH140" s="894"/>
      <c r="OWI140" s="894"/>
      <c r="OWJ140" s="894"/>
      <c r="OWK140" s="894"/>
      <c r="OWL140" s="894"/>
      <c r="OWM140" s="894"/>
      <c r="OWN140" s="894"/>
      <c r="OWO140" s="894"/>
      <c r="OWP140" s="894"/>
      <c r="OWQ140" s="894"/>
      <c r="OWR140" s="894"/>
      <c r="OWS140" s="894"/>
      <c r="OWT140" s="894"/>
      <c r="OWU140" s="894"/>
      <c r="OWV140" s="894"/>
      <c r="OWW140" s="894"/>
      <c r="OWX140" s="894"/>
      <c r="OWY140" s="894"/>
      <c r="OWZ140" s="894"/>
      <c r="OXA140" s="894"/>
      <c r="OXB140" s="894"/>
      <c r="OXC140" s="894"/>
      <c r="OXD140" s="894"/>
      <c r="OXE140" s="894"/>
      <c r="OXF140" s="894"/>
      <c r="OXG140" s="894"/>
      <c r="OXH140" s="894"/>
      <c r="OXI140" s="894"/>
      <c r="OXJ140" s="894"/>
      <c r="OXK140" s="894"/>
      <c r="OXL140" s="894"/>
      <c r="OXM140" s="894"/>
      <c r="OXN140" s="894"/>
      <c r="OXO140" s="894"/>
      <c r="OXP140" s="894"/>
      <c r="OXQ140" s="894"/>
      <c r="OXR140" s="894"/>
      <c r="OXS140" s="894"/>
      <c r="OXT140" s="894"/>
      <c r="OXU140" s="894"/>
      <c r="OXV140" s="894"/>
      <c r="OXW140" s="894"/>
      <c r="OXX140" s="894"/>
      <c r="OXY140" s="894"/>
      <c r="OXZ140" s="894"/>
      <c r="OYA140" s="894"/>
      <c r="OYB140" s="894"/>
      <c r="OYC140" s="894"/>
      <c r="OYD140" s="894"/>
      <c r="OYE140" s="894"/>
      <c r="OYF140" s="894"/>
      <c r="OYG140" s="894"/>
      <c r="OYH140" s="894"/>
      <c r="OYI140" s="894"/>
      <c r="OYJ140" s="894"/>
      <c r="OYK140" s="894"/>
      <c r="OYL140" s="894"/>
      <c r="OYM140" s="894"/>
      <c r="OYN140" s="894"/>
      <c r="OYO140" s="894"/>
      <c r="OYP140" s="894"/>
      <c r="OYQ140" s="894"/>
      <c r="OYR140" s="894"/>
      <c r="OYS140" s="894"/>
      <c r="OYT140" s="894"/>
      <c r="OYU140" s="894"/>
      <c r="OYV140" s="894"/>
      <c r="OYW140" s="894"/>
      <c r="OYX140" s="894"/>
      <c r="OYY140" s="894"/>
      <c r="OYZ140" s="894"/>
      <c r="OZA140" s="894"/>
      <c r="OZB140" s="894"/>
      <c r="OZC140" s="894"/>
      <c r="OZD140" s="894"/>
      <c r="OZE140" s="894"/>
      <c r="OZF140" s="894"/>
      <c r="OZG140" s="894"/>
      <c r="OZH140" s="894"/>
      <c r="OZI140" s="894"/>
      <c r="OZJ140" s="894"/>
      <c r="OZK140" s="894"/>
      <c r="OZL140" s="894"/>
      <c r="OZM140" s="894"/>
      <c r="OZN140" s="894"/>
      <c r="OZO140" s="894"/>
      <c r="OZP140" s="894"/>
      <c r="OZQ140" s="894"/>
      <c r="OZR140" s="894"/>
      <c r="OZS140" s="894"/>
      <c r="OZT140" s="894"/>
      <c r="OZU140" s="894"/>
      <c r="OZV140" s="894"/>
      <c r="OZW140" s="894"/>
      <c r="OZX140" s="894"/>
      <c r="OZY140" s="894"/>
      <c r="OZZ140" s="894"/>
      <c r="PAA140" s="894"/>
      <c r="PAB140" s="894"/>
      <c r="PAC140" s="894"/>
      <c r="PAD140" s="894"/>
      <c r="PAE140" s="894"/>
      <c r="PAF140" s="894"/>
      <c r="PAG140" s="894"/>
      <c r="PAH140" s="894"/>
      <c r="PAI140" s="894"/>
      <c r="PAJ140" s="894"/>
      <c r="PAK140" s="894"/>
      <c r="PAL140" s="894"/>
      <c r="PAM140" s="894"/>
      <c r="PAN140" s="894"/>
      <c r="PAO140" s="894"/>
      <c r="PAP140" s="894"/>
      <c r="PAQ140" s="894"/>
      <c r="PAR140" s="894"/>
      <c r="PAS140" s="894"/>
      <c r="PAT140" s="894"/>
      <c r="PAU140" s="894"/>
      <c r="PAV140" s="894"/>
      <c r="PAW140" s="894"/>
      <c r="PAX140" s="894"/>
      <c r="PAY140" s="894"/>
      <c r="PAZ140" s="894"/>
      <c r="PBA140" s="894"/>
      <c r="PBB140" s="894"/>
      <c r="PBC140" s="894"/>
      <c r="PBD140" s="894"/>
      <c r="PBE140" s="894"/>
      <c r="PBF140" s="894"/>
      <c r="PBG140" s="894"/>
      <c r="PBH140" s="894"/>
      <c r="PBI140" s="894"/>
      <c r="PBJ140" s="894"/>
      <c r="PBK140" s="894"/>
      <c r="PBL140" s="894"/>
      <c r="PBM140" s="894"/>
      <c r="PBN140" s="894"/>
      <c r="PBO140" s="894"/>
      <c r="PBP140" s="894"/>
      <c r="PBQ140" s="894"/>
      <c r="PBR140" s="894"/>
      <c r="PBS140" s="894"/>
      <c r="PBT140" s="894"/>
      <c r="PBU140" s="894"/>
      <c r="PBV140" s="894"/>
      <c r="PBW140" s="894"/>
      <c r="PBX140" s="894"/>
      <c r="PBY140" s="894"/>
      <c r="PBZ140" s="894"/>
      <c r="PCA140" s="894"/>
      <c r="PCB140" s="894"/>
      <c r="PCC140" s="894"/>
      <c r="PCD140" s="894"/>
      <c r="PCE140" s="894"/>
      <c r="PCF140" s="894"/>
      <c r="PCG140" s="894"/>
      <c r="PCH140" s="894"/>
      <c r="PCI140" s="894"/>
      <c r="PCJ140" s="894"/>
      <c r="PCK140" s="894"/>
      <c r="PCL140" s="894"/>
      <c r="PCM140" s="894"/>
      <c r="PCN140" s="894"/>
      <c r="PCO140" s="894"/>
      <c r="PCP140" s="894"/>
      <c r="PCQ140" s="894"/>
      <c r="PCR140" s="894"/>
      <c r="PCS140" s="894"/>
      <c r="PCT140" s="894"/>
      <c r="PCU140" s="894"/>
      <c r="PCV140" s="894"/>
      <c r="PCW140" s="894"/>
      <c r="PCX140" s="894"/>
      <c r="PCY140" s="894"/>
      <c r="PCZ140" s="894"/>
      <c r="PDA140" s="894"/>
      <c r="PDB140" s="894"/>
      <c r="PDC140" s="894"/>
      <c r="PDD140" s="894"/>
      <c r="PDE140" s="894"/>
      <c r="PDF140" s="894"/>
      <c r="PDG140" s="894"/>
      <c r="PDH140" s="894"/>
      <c r="PDI140" s="894"/>
      <c r="PDJ140" s="894"/>
      <c r="PDK140" s="894"/>
      <c r="PDL140" s="894"/>
      <c r="PDM140" s="894"/>
      <c r="PDN140" s="894"/>
      <c r="PDO140" s="894"/>
      <c r="PDP140" s="894"/>
      <c r="PDQ140" s="894"/>
      <c r="PDR140" s="894"/>
      <c r="PDS140" s="894"/>
      <c r="PDT140" s="894"/>
      <c r="PDU140" s="894"/>
      <c r="PDV140" s="894"/>
      <c r="PDW140" s="894"/>
      <c r="PDX140" s="894"/>
      <c r="PDY140" s="894"/>
      <c r="PDZ140" s="894"/>
      <c r="PEA140" s="894"/>
      <c r="PEB140" s="894"/>
      <c r="PEC140" s="894"/>
      <c r="PED140" s="894"/>
      <c r="PEE140" s="894"/>
      <c r="PEF140" s="894"/>
      <c r="PEG140" s="894"/>
      <c r="PEH140" s="894"/>
      <c r="PEI140" s="894"/>
      <c r="PEJ140" s="894"/>
      <c r="PEK140" s="894"/>
      <c r="PEL140" s="894"/>
      <c r="PEM140" s="894"/>
      <c r="PEN140" s="894"/>
      <c r="PEO140" s="894"/>
      <c r="PEP140" s="894"/>
      <c r="PEQ140" s="894"/>
      <c r="PER140" s="894"/>
      <c r="PES140" s="894"/>
      <c r="PET140" s="894"/>
      <c r="PEU140" s="894"/>
      <c r="PEV140" s="894"/>
      <c r="PEW140" s="894"/>
      <c r="PEX140" s="894"/>
      <c r="PEY140" s="894"/>
      <c r="PEZ140" s="894"/>
      <c r="PFA140" s="894"/>
      <c r="PFB140" s="894"/>
      <c r="PFC140" s="894"/>
      <c r="PFD140" s="894"/>
      <c r="PFE140" s="894"/>
      <c r="PFF140" s="894"/>
      <c r="PFG140" s="894"/>
      <c r="PFH140" s="894"/>
      <c r="PFI140" s="894"/>
      <c r="PFJ140" s="894"/>
      <c r="PFK140" s="894"/>
      <c r="PFL140" s="894"/>
      <c r="PFM140" s="894"/>
      <c r="PFN140" s="894"/>
      <c r="PFO140" s="894"/>
      <c r="PFP140" s="894"/>
      <c r="PFQ140" s="894"/>
      <c r="PFR140" s="894"/>
      <c r="PFS140" s="894"/>
      <c r="PFT140" s="894"/>
      <c r="PFU140" s="894"/>
      <c r="PFV140" s="894"/>
      <c r="PFW140" s="894"/>
      <c r="PFX140" s="894"/>
      <c r="PFY140" s="894"/>
      <c r="PFZ140" s="894"/>
      <c r="PGA140" s="894"/>
      <c r="PGB140" s="894"/>
      <c r="PGC140" s="894"/>
      <c r="PGD140" s="894"/>
      <c r="PGE140" s="894"/>
      <c r="PGF140" s="894"/>
      <c r="PGG140" s="894"/>
      <c r="PGH140" s="894"/>
      <c r="PGI140" s="894"/>
      <c r="PGJ140" s="894"/>
      <c r="PGK140" s="894"/>
      <c r="PGL140" s="894"/>
      <c r="PGM140" s="894"/>
      <c r="PGN140" s="894"/>
      <c r="PGO140" s="894"/>
      <c r="PGP140" s="894"/>
      <c r="PGQ140" s="894"/>
      <c r="PGR140" s="894"/>
      <c r="PGS140" s="894"/>
      <c r="PGT140" s="894"/>
      <c r="PGU140" s="894"/>
      <c r="PGV140" s="894"/>
      <c r="PGW140" s="894"/>
      <c r="PGX140" s="894"/>
      <c r="PGY140" s="894"/>
      <c r="PGZ140" s="894"/>
      <c r="PHA140" s="894"/>
      <c r="PHB140" s="894"/>
      <c r="PHC140" s="894"/>
      <c r="PHD140" s="894"/>
      <c r="PHE140" s="894"/>
      <c r="PHF140" s="894"/>
      <c r="PHG140" s="894"/>
      <c r="PHH140" s="894"/>
      <c r="PHI140" s="894"/>
      <c r="PHJ140" s="894"/>
      <c r="PHK140" s="894"/>
      <c r="PHL140" s="894"/>
      <c r="PHM140" s="894"/>
      <c r="PHN140" s="894"/>
      <c r="PHO140" s="894"/>
      <c r="PHP140" s="894"/>
      <c r="PHQ140" s="894"/>
      <c r="PHR140" s="894"/>
      <c r="PHS140" s="894"/>
      <c r="PHT140" s="894"/>
      <c r="PHU140" s="894"/>
      <c r="PHV140" s="894"/>
      <c r="PHW140" s="894"/>
      <c r="PHX140" s="894"/>
      <c r="PHY140" s="894"/>
      <c r="PHZ140" s="894"/>
      <c r="PIA140" s="894"/>
      <c r="PIB140" s="894"/>
      <c r="PIC140" s="894"/>
      <c r="PID140" s="894"/>
      <c r="PIE140" s="894"/>
      <c r="PIF140" s="894"/>
      <c r="PIG140" s="894"/>
      <c r="PIH140" s="894"/>
      <c r="PII140" s="894"/>
      <c r="PIJ140" s="894"/>
      <c r="PIK140" s="894"/>
      <c r="PIL140" s="894"/>
      <c r="PIM140" s="894"/>
      <c r="PIN140" s="894"/>
      <c r="PIO140" s="894"/>
      <c r="PIP140" s="894"/>
      <c r="PIQ140" s="894"/>
      <c r="PIR140" s="894"/>
      <c r="PIS140" s="894"/>
      <c r="PIT140" s="894"/>
      <c r="PIU140" s="894"/>
      <c r="PIV140" s="894"/>
      <c r="PIW140" s="894"/>
      <c r="PIX140" s="894"/>
      <c r="PIY140" s="894"/>
      <c r="PIZ140" s="894"/>
      <c r="PJA140" s="894"/>
      <c r="PJB140" s="894"/>
      <c r="PJC140" s="894"/>
      <c r="PJD140" s="894"/>
      <c r="PJE140" s="894"/>
      <c r="PJF140" s="894"/>
      <c r="PJG140" s="894"/>
      <c r="PJH140" s="894"/>
      <c r="PJI140" s="894"/>
      <c r="PJJ140" s="894"/>
      <c r="PJK140" s="894"/>
      <c r="PJL140" s="894"/>
      <c r="PJM140" s="894"/>
      <c r="PJN140" s="894"/>
      <c r="PJO140" s="894"/>
      <c r="PJP140" s="894"/>
      <c r="PJQ140" s="894"/>
      <c r="PJR140" s="894"/>
      <c r="PJS140" s="894"/>
      <c r="PJT140" s="894"/>
      <c r="PJU140" s="894"/>
      <c r="PJV140" s="894"/>
      <c r="PJW140" s="894"/>
      <c r="PJX140" s="894"/>
      <c r="PJY140" s="894"/>
      <c r="PJZ140" s="894"/>
      <c r="PKA140" s="894"/>
      <c r="PKB140" s="894"/>
      <c r="PKC140" s="894"/>
      <c r="PKD140" s="894"/>
      <c r="PKE140" s="894"/>
      <c r="PKF140" s="894"/>
      <c r="PKG140" s="894"/>
      <c r="PKH140" s="894"/>
      <c r="PKI140" s="894"/>
      <c r="PKJ140" s="894"/>
      <c r="PKK140" s="894"/>
      <c r="PKL140" s="894"/>
      <c r="PKM140" s="894"/>
      <c r="PKN140" s="894"/>
      <c r="PKO140" s="894"/>
      <c r="PKP140" s="894"/>
      <c r="PKQ140" s="894"/>
      <c r="PKR140" s="894"/>
      <c r="PKS140" s="894"/>
      <c r="PKT140" s="894"/>
      <c r="PKU140" s="894"/>
      <c r="PKV140" s="894"/>
      <c r="PKW140" s="894"/>
      <c r="PKX140" s="894"/>
      <c r="PKY140" s="894"/>
      <c r="PKZ140" s="894"/>
      <c r="PLA140" s="894"/>
      <c r="PLB140" s="894"/>
      <c r="PLC140" s="894"/>
      <c r="PLD140" s="894"/>
      <c r="PLE140" s="894"/>
      <c r="PLF140" s="894"/>
      <c r="PLG140" s="894"/>
      <c r="PLH140" s="894"/>
      <c r="PLI140" s="894"/>
      <c r="PLJ140" s="894"/>
      <c r="PLK140" s="894"/>
      <c r="PLL140" s="894"/>
      <c r="PLM140" s="894"/>
      <c r="PLN140" s="894"/>
      <c r="PLO140" s="894"/>
      <c r="PLP140" s="894"/>
      <c r="PLQ140" s="894"/>
      <c r="PLR140" s="894"/>
      <c r="PLS140" s="894"/>
      <c r="PLT140" s="894"/>
      <c r="PLU140" s="894"/>
      <c r="PLV140" s="894"/>
      <c r="PLW140" s="894"/>
      <c r="PLX140" s="894"/>
      <c r="PLY140" s="894"/>
      <c r="PLZ140" s="894"/>
      <c r="PMA140" s="894"/>
      <c r="PMB140" s="894"/>
      <c r="PMC140" s="894"/>
      <c r="PMD140" s="894"/>
      <c r="PME140" s="894"/>
      <c r="PMF140" s="894"/>
      <c r="PMG140" s="894"/>
      <c r="PMH140" s="894"/>
      <c r="PMI140" s="894"/>
      <c r="PMJ140" s="894"/>
      <c r="PMK140" s="894"/>
      <c r="PML140" s="894"/>
      <c r="PMM140" s="894"/>
      <c r="PMN140" s="894"/>
      <c r="PMO140" s="894"/>
      <c r="PMP140" s="894"/>
      <c r="PMQ140" s="894"/>
      <c r="PMR140" s="894"/>
      <c r="PMS140" s="894"/>
      <c r="PMT140" s="894"/>
      <c r="PMU140" s="894"/>
      <c r="PMV140" s="894"/>
      <c r="PMW140" s="894"/>
      <c r="PMX140" s="894"/>
      <c r="PMY140" s="894"/>
      <c r="PMZ140" s="894"/>
      <c r="PNA140" s="894"/>
      <c r="PNB140" s="894"/>
      <c r="PNC140" s="894"/>
      <c r="PND140" s="894"/>
      <c r="PNE140" s="894"/>
      <c r="PNF140" s="894"/>
      <c r="PNG140" s="894"/>
      <c r="PNH140" s="894"/>
      <c r="PNI140" s="894"/>
      <c r="PNJ140" s="894"/>
      <c r="PNK140" s="894"/>
      <c r="PNL140" s="894"/>
      <c r="PNM140" s="894"/>
      <c r="PNN140" s="894"/>
      <c r="PNO140" s="894"/>
      <c r="PNP140" s="894"/>
      <c r="PNQ140" s="894"/>
      <c r="PNR140" s="894"/>
      <c r="PNS140" s="894"/>
      <c r="PNT140" s="894"/>
      <c r="PNU140" s="894"/>
      <c r="PNV140" s="894"/>
      <c r="PNW140" s="894"/>
      <c r="PNX140" s="894"/>
      <c r="PNY140" s="894"/>
      <c r="PNZ140" s="894"/>
      <c r="POA140" s="894"/>
      <c r="POB140" s="894"/>
      <c r="POC140" s="894"/>
      <c r="POD140" s="894"/>
      <c r="POE140" s="894"/>
      <c r="POF140" s="894"/>
      <c r="POG140" s="894"/>
      <c r="POH140" s="894"/>
      <c r="POI140" s="894"/>
      <c r="POJ140" s="894"/>
      <c r="POK140" s="894"/>
      <c r="POL140" s="894"/>
      <c r="POM140" s="894"/>
      <c r="PON140" s="894"/>
      <c r="POO140" s="894"/>
      <c r="POP140" s="894"/>
      <c r="POQ140" s="894"/>
      <c r="POR140" s="894"/>
      <c r="POS140" s="894"/>
      <c r="POT140" s="894"/>
      <c r="POU140" s="894"/>
      <c r="POV140" s="894"/>
      <c r="POW140" s="894"/>
      <c r="POX140" s="894"/>
      <c r="POY140" s="894"/>
      <c r="POZ140" s="894"/>
      <c r="PPA140" s="894"/>
      <c r="PPB140" s="894"/>
      <c r="PPC140" s="894"/>
      <c r="PPD140" s="894"/>
      <c r="PPE140" s="894"/>
      <c r="PPF140" s="894"/>
      <c r="PPG140" s="894"/>
      <c r="PPH140" s="894"/>
      <c r="PPI140" s="894"/>
      <c r="PPJ140" s="894"/>
      <c r="PPK140" s="894"/>
      <c r="PPL140" s="894"/>
      <c r="PPM140" s="894"/>
      <c r="PPN140" s="894"/>
      <c r="PPO140" s="894"/>
      <c r="PPP140" s="894"/>
      <c r="PPQ140" s="894"/>
      <c r="PPR140" s="894"/>
      <c r="PPS140" s="894"/>
      <c r="PPT140" s="894"/>
      <c r="PPU140" s="894"/>
      <c r="PPV140" s="894"/>
      <c r="PPW140" s="894"/>
      <c r="PPX140" s="894"/>
      <c r="PPY140" s="894"/>
      <c r="PPZ140" s="894"/>
      <c r="PQA140" s="894"/>
      <c r="PQB140" s="894"/>
      <c r="PQC140" s="894"/>
      <c r="PQD140" s="894"/>
      <c r="PQE140" s="894"/>
      <c r="PQF140" s="894"/>
      <c r="PQG140" s="894"/>
      <c r="PQH140" s="894"/>
      <c r="PQI140" s="894"/>
      <c r="PQJ140" s="894"/>
      <c r="PQK140" s="894"/>
      <c r="PQL140" s="894"/>
      <c r="PQM140" s="894"/>
      <c r="PQN140" s="894"/>
      <c r="PQO140" s="894"/>
      <c r="PQP140" s="894"/>
      <c r="PQQ140" s="894"/>
      <c r="PQR140" s="894"/>
      <c r="PQS140" s="894"/>
      <c r="PQT140" s="894"/>
      <c r="PQU140" s="894"/>
      <c r="PQV140" s="894"/>
      <c r="PQW140" s="894"/>
      <c r="PQX140" s="894"/>
      <c r="PQY140" s="894"/>
      <c r="PQZ140" s="894"/>
      <c r="PRA140" s="894"/>
      <c r="PRB140" s="894"/>
      <c r="PRC140" s="894"/>
      <c r="PRD140" s="894"/>
      <c r="PRE140" s="894"/>
      <c r="PRF140" s="894"/>
      <c r="PRG140" s="894"/>
      <c r="PRH140" s="894"/>
      <c r="PRI140" s="894"/>
      <c r="PRJ140" s="894"/>
      <c r="PRK140" s="894"/>
      <c r="PRL140" s="894"/>
      <c r="PRM140" s="894"/>
      <c r="PRN140" s="894"/>
      <c r="PRO140" s="894"/>
      <c r="PRP140" s="894"/>
      <c r="PRQ140" s="894"/>
      <c r="PRR140" s="894"/>
      <c r="PRS140" s="894"/>
      <c r="PRT140" s="894"/>
      <c r="PRU140" s="894"/>
      <c r="PRV140" s="894"/>
      <c r="PRW140" s="894"/>
      <c r="PRX140" s="894"/>
      <c r="PRY140" s="894"/>
      <c r="PRZ140" s="894"/>
      <c r="PSA140" s="894"/>
      <c r="PSB140" s="894"/>
      <c r="PSC140" s="894"/>
      <c r="PSD140" s="894"/>
      <c r="PSE140" s="894"/>
      <c r="PSF140" s="894"/>
      <c r="PSG140" s="894"/>
      <c r="PSH140" s="894"/>
      <c r="PSI140" s="894"/>
      <c r="PSJ140" s="894"/>
      <c r="PSK140" s="894"/>
      <c r="PSL140" s="894"/>
      <c r="PSM140" s="894"/>
      <c r="PSN140" s="894"/>
      <c r="PSO140" s="894"/>
      <c r="PSP140" s="894"/>
      <c r="PSQ140" s="894"/>
      <c r="PSR140" s="894"/>
      <c r="PSS140" s="894"/>
      <c r="PST140" s="894"/>
      <c r="PSU140" s="894"/>
      <c r="PSV140" s="894"/>
      <c r="PSW140" s="894"/>
      <c r="PSX140" s="894"/>
      <c r="PSY140" s="894"/>
      <c r="PSZ140" s="894"/>
      <c r="PTA140" s="894"/>
      <c r="PTB140" s="894"/>
      <c r="PTC140" s="894"/>
      <c r="PTD140" s="894"/>
      <c r="PTE140" s="894"/>
      <c r="PTF140" s="894"/>
      <c r="PTG140" s="894"/>
      <c r="PTH140" s="894"/>
      <c r="PTI140" s="894"/>
      <c r="PTJ140" s="894"/>
      <c r="PTK140" s="894"/>
      <c r="PTL140" s="894"/>
      <c r="PTM140" s="894"/>
      <c r="PTN140" s="894"/>
      <c r="PTO140" s="894"/>
      <c r="PTP140" s="894"/>
      <c r="PTQ140" s="894"/>
      <c r="PTR140" s="894"/>
      <c r="PTS140" s="894"/>
      <c r="PTT140" s="894"/>
      <c r="PTU140" s="894"/>
      <c r="PTV140" s="894"/>
      <c r="PTW140" s="894"/>
      <c r="PTX140" s="894"/>
      <c r="PTY140" s="894"/>
      <c r="PTZ140" s="894"/>
      <c r="PUA140" s="894"/>
      <c r="PUB140" s="894"/>
      <c r="PUC140" s="894"/>
      <c r="PUD140" s="894"/>
      <c r="PUE140" s="894"/>
      <c r="PUF140" s="894"/>
      <c r="PUG140" s="894"/>
      <c r="PUH140" s="894"/>
      <c r="PUI140" s="894"/>
      <c r="PUJ140" s="894"/>
      <c r="PUK140" s="894"/>
      <c r="PUL140" s="894"/>
      <c r="PUM140" s="894"/>
      <c r="PUN140" s="894"/>
      <c r="PUO140" s="894"/>
      <c r="PUP140" s="894"/>
      <c r="PUQ140" s="894"/>
      <c r="PUR140" s="894"/>
      <c r="PUS140" s="894"/>
      <c r="PUT140" s="894"/>
      <c r="PUU140" s="894"/>
      <c r="PUV140" s="894"/>
      <c r="PUW140" s="894"/>
      <c r="PUX140" s="894"/>
      <c r="PUY140" s="894"/>
      <c r="PUZ140" s="894"/>
      <c r="PVA140" s="894"/>
      <c r="PVB140" s="894"/>
      <c r="PVC140" s="894"/>
      <c r="PVD140" s="894"/>
      <c r="PVE140" s="894"/>
      <c r="PVF140" s="894"/>
      <c r="PVG140" s="894"/>
      <c r="PVH140" s="894"/>
      <c r="PVI140" s="894"/>
      <c r="PVJ140" s="894"/>
      <c r="PVK140" s="894"/>
      <c r="PVL140" s="894"/>
      <c r="PVM140" s="894"/>
      <c r="PVN140" s="894"/>
      <c r="PVO140" s="894"/>
      <c r="PVP140" s="894"/>
      <c r="PVQ140" s="894"/>
      <c r="PVR140" s="894"/>
      <c r="PVS140" s="894"/>
      <c r="PVT140" s="894"/>
      <c r="PVU140" s="894"/>
      <c r="PVV140" s="894"/>
      <c r="PVW140" s="894"/>
      <c r="PVX140" s="894"/>
      <c r="PVY140" s="894"/>
      <c r="PVZ140" s="894"/>
      <c r="PWA140" s="894"/>
      <c r="PWB140" s="894"/>
      <c r="PWC140" s="894"/>
      <c r="PWD140" s="894"/>
      <c r="PWE140" s="894"/>
      <c r="PWF140" s="894"/>
      <c r="PWG140" s="894"/>
      <c r="PWH140" s="894"/>
      <c r="PWI140" s="894"/>
      <c r="PWJ140" s="894"/>
      <c r="PWK140" s="894"/>
      <c r="PWL140" s="894"/>
      <c r="PWM140" s="894"/>
      <c r="PWN140" s="894"/>
      <c r="PWO140" s="894"/>
      <c r="PWP140" s="894"/>
      <c r="PWQ140" s="894"/>
      <c r="PWR140" s="894"/>
      <c r="PWS140" s="894"/>
      <c r="PWT140" s="894"/>
      <c r="PWU140" s="894"/>
      <c r="PWV140" s="894"/>
      <c r="PWW140" s="894"/>
      <c r="PWX140" s="894"/>
      <c r="PWY140" s="894"/>
      <c r="PWZ140" s="894"/>
      <c r="PXA140" s="894"/>
      <c r="PXB140" s="894"/>
      <c r="PXC140" s="894"/>
      <c r="PXD140" s="894"/>
      <c r="PXE140" s="894"/>
      <c r="PXF140" s="894"/>
      <c r="PXG140" s="894"/>
      <c r="PXH140" s="894"/>
      <c r="PXI140" s="894"/>
      <c r="PXJ140" s="894"/>
      <c r="PXK140" s="894"/>
      <c r="PXL140" s="894"/>
      <c r="PXM140" s="894"/>
      <c r="PXN140" s="894"/>
      <c r="PXO140" s="894"/>
      <c r="PXP140" s="894"/>
      <c r="PXQ140" s="894"/>
      <c r="PXR140" s="894"/>
      <c r="PXS140" s="894"/>
      <c r="PXT140" s="894"/>
      <c r="PXU140" s="894"/>
      <c r="PXV140" s="894"/>
      <c r="PXW140" s="894"/>
      <c r="PXX140" s="894"/>
      <c r="PXY140" s="894"/>
      <c r="PXZ140" s="894"/>
      <c r="PYA140" s="894"/>
      <c r="PYB140" s="894"/>
      <c r="PYC140" s="894"/>
      <c r="PYD140" s="894"/>
      <c r="PYE140" s="894"/>
      <c r="PYF140" s="894"/>
      <c r="PYG140" s="894"/>
      <c r="PYH140" s="894"/>
      <c r="PYI140" s="894"/>
      <c r="PYJ140" s="894"/>
      <c r="PYK140" s="894"/>
      <c r="PYL140" s="894"/>
      <c r="PYM140" s="894"/>
      <c r="PYN140" s="894"/>
      <c r="PYO140" s="894"/>
      <c r="PYP140" s="894"/>
      <c r="PYQ140" s="894"/>
      <c r="PYR140" s="894"/>
      <c r="PYS140" s="894"/>
      <c r="PYT140" s="894"/>
      <c r="PYU140" s="894"/>
      <c r="PYV140" s="894"/>
      <c r="PYW140" s="894"/>
      <c r="PYX140" s="894"/>
      <c r="PYY140" s="894"/>
      <c r="PYZ140" s="894"/>
      <c r="PZA140" s="894"/>
      <c r="PZB140" s="894"/>
      <c r="PZC140" s="894"/>
      <c r="PZD140" s="894"/>
      <c r="PZE140" s="894"/>
      <c r="PZF140" s="894"/>
      <c r="PZG140" s="894"/>
      <c r="PZH140" s="894"/>
      <c r="PZI140" s="894"/>
      <c r="PZJ140" s="894"/>
      <c r="PZK140" s="894"/>
      <c r="PZL140" s="894"/>
      <c r="PZM140" s="894"/>
      <c r="PZN140" s="894"/>
      <c r="PZO140" s="894"/>
      <c r="PZP140" s="894"/>
      <c r="PZQ140" s="894"/>
      <c r="PZR140" s="894"/>
      <c r="PZS140" s="894"/>
      <c r="PZT140" s="894"/>
      <c r="PZU140" s="894"/>
      <c r="PZV140" s="894"/>
      <c r="PZW140" s="894"/>
      <c r="PZX140" s="894"/>
      <c r="PZY140" s="894"/>
      <c r="PZZ140" s="894"/>
      <c r="QAA140" s="894"/>
      <c r="QAB140" s="894"/>
      <c r="QAC140" s="894"/>
      <c r="QAD140" s="894"/>
      <c r="QAE140" s="894"/>
      <c r="QAF140" s="894"/>
      <c r="QAG140" s="894"/>
      <c r="QAH140" s="894"/>
      <c r="QAI140" s="894"/>
      <c r="QAJ140" s="894"/>
      <c r="QAK140" s="894"/>
      <c r="QAL140" s="894"/>
      <c r="QAM140" s="894"/>
      <c r="QAN140" s="894"/>
      <c r="QAO140" s="894"/>
      <c r="QAP140" s="894"/>
      <c r="QAQ140" s="894"/>
      <c r="QAR140" s="894"/>
      <c r="QAS140" s="894"/>
      <c r="QAT140" s="894"/>
      <c r="QAU140" s="894"/>
      <c r="QAV140" s="894"/>
      <c r="QAW140" s="894"/>
      <c r="QAX140" s="894"/>
      <c r="QAY140" s="894"/>
      <c r="QAZ140" s="894"/>
      <c r="QBA140" s="894"/>
      <c r="QBB140" s="894"/>
      <c r="QBC140" s="894"/>
      <c r="QBD140" s="894"/>
      <c r="QBE140" s="894"/>
      <c r="QBF140" s="894"/>
      <c r="QBG140" s="894"/>
      <c r="QBH140" s="894"/>
      <c r="QBI140" s="894"/>
      <c r="QBJ140" s="894"/>
      <c r="QBK140" s="894"/>
      <c r="QBL140" s="894"/>
      <c r="QBM140" s="894"/>
      <c r="QBN140" s="894"/>
      <c r="QBO140" s="894"/>
      <c r="QBP140" s="894"/>
      <c r="QBQ140" s="894"/>
      <c r="QBR140" s="894"/>
      <c r="QBS140" s="894"/>
      <c r="QBT140" s="894"/>
      <c r="QBU140" s="894"/>
      <c r="QBV140" s="894"/>
      <c r="QBW140" s="894"/>
      <c r="QBX140" s="894"/>
      <c r="QBY140" s="894"/>
      <c r="QBZ140" s="894"/>
      <c r="QCA140" s="894"/>
      <c r="QCB140" s="894"/>
      <c r="QCC140" s="894"/>
      <c r="QCD140" s="894"/>
      <c r="QCE140" s="894"/>
      <c r="QCF140" s="894"/>
      <c r="QCG140" s="894"/>
      <c r="QCH140" s="894"/>
      <c r="QCI140" s="894"/>
      <c r="QCJ140" s="894"/>
      <c r="QCK140" s="894"/>
      <c r="QCL140" s="894"/>
      <c r="QCM140" s="894"/>
      <c r="QCN140" s="894"/>
      <c r="QCO140" s="894"/>
      <c r="QCP140" s="894"/>
      <c r="QCQ140" s="894"/>
      <c r="QCR140" s="894"/>
      <c r="QCS140" s="894"/>
      <c r="QCT140" s="894"/>
      <c r="QCU140" s="894"/>
      <c r="QCV140" s="894"/>
      <c r="QCW140" s="894"/>
      <c r="QCX140" s="894"/>
      <c r="QCY140" s="894"/>
      <c r="QCZ140" s="894"/>
      <c r="QDA140" s="894"/>
      <c r="QDB140" s="894"/>
      <c r="QDC140" s="894"/>
      <c r="QDD140" s="894"/>
      <c r="QDE140" s="894"/>
      <c r="QDF140" s="894"/>
      <c r="QDG140" s="894"/>
      <c r="QDH140" s="894"/>
      <c r="QDI140" s="894"/>
      <c r="QDJ140" s="894"/>
      <c r="QDK140" s="894"/>
      <c r="QDL140" s="894"/>
      <c r="QDM140" s="894"/>
      <c r="QDN140" s="894"/>
      <c r="QDO140" s="894"/>
      <c r="QDP140" s="894"/>
      <c r="QDQ140" s="894"/>
      <c r="QDR140" s="894"/>
      <c r="QDS140" s="894"/>
      <c r="QDT140" s="894"/>
      <c r="QDU140" s="894"/>
      <c r="QDV140" s="894"/>
      <c r="QDW140" s="894"/>
      <c r="QDX140" s="894"/>
      <c r="QDY140" s="894"/>
      <c r="QDZ140" s="894"/>
      <c r="QEA140" s="894"/>
      <c r="QEB140" s="894"/>
      <c r="QEC140" s="894"/>
      <c r="QED140" s="894"/>
      <c r="QEE140" s="894"/>
      <c r="QEF140" s="894"/>
      <c r="QEG140" s="894"/>
      <c r="QEH140" s="894"/>
      <c r="QEI140" s="894"/>
      <c r="QEJ140" s="894"/>
      <c r="QEK140" s="894"/>
      <c r="QEL140" s="894"/>
      <c r="QEM140" s="894"/>
      <c r="QEN140" s="894"/>
      <c r="QEO140" s="894"/>
      <c r="QEP140" s="894"/>
      <c r="QEQ140" s="894"/>
      <c r="QER140" s="894"/>
      <c r="QES140" s="894"/>
      <c r="QET140" s="894"/>
      <c r="QEU140" s="894"/>
      <c r="QEV140" s="894"/>
      <c r="QEW140" s="894"/>
      <c r="QEX140" s="894"/>
      <c r="QEY140" s="894"/>
      <c r="QEZ140" s="894"/>
      <c r="QFA140" s="894"/>
      <c r="QFB140" s="894"/>
      <c r="QFC140" s="894"/>
      <c r="QFD140" s="894"/>
      <c r="QFE140" s="894"/>
      <c r="QFF140" s="894"/>
      <c r="QFG140" s="894"/>
      <c r="QFH140" s="894"/>
      <c r="QFI140" s="894"/>
      <c r="QFJ140" s="894"/>
      <c r="QFK140" s="894"/>
      <c r="QFL140" s="894"/>
      <c r="QFM140" s="894"/>
      <c r="QFN140" s="894"/>
      <c r="QFO140" s="894"/>
      <c r="QFP140" s="894"/>
      <c r="QFQ140" s="894"/>
      <c r="QFR140" s="894"/>
      <c r="QFS140" s="894"/>
      <c r="QFT140" s="894"/>
      <c r="QFU140" s="894"/>
      <c r="QFV140" s="894"/>
      <c r="QFW140" s="894"/>
      <c r="QFX140" s="894"/>
      <c r="QFY140" s="894"/>
      <c r="QFZ140" s="894"/>
      <c r="QGA140" s="894"/>
      <c r="QGB140" s="894"/>
      <c r="QGC140" s="894"/>
      <c r="QGD140" s="894"/>
      <c r="QGE140" s="894"/>
      <c r="QGF140" s="894"/>
      <c r="QGG140" s="894"/>
      <c r="QGH140" s="894"/>
      <c r="QGI140" s="894"/>
      <c r="QGJ140" s="894"/>
      <c r="QGK140" s="894"/>
      <c r="QGL140" s="894"/>
      <c r="QGM140" s="894"/>
      <c r="QGN140" s="894"/>
      <c r="QGO140" s="894"/>
      <c r="QGP140" s="894"/>
      <c r="QGQ140" s="894"/>
      <c r="QGR140" s="894"/>
      <c r="QGS140" s="894"/>
      <c r="QGT140" s="894"/>
      <c r="QGU140" s="894"/>
      <c r="QGV140" s="894"/>
      <c r="QGW140" s="894"/>
      <c r="QGX140" s="894"/>
      <c r="QGY140" s="894"/>
      <c r="QGZ140" s="894"/>
      <c r="QHA140" s="894"/>
      <c r="QHB140" s="894"/>
      <c r="QHC140" s="894"/>
      <c r="QHD140" s="894"/>
      <c r="QHE140" s="894"/>
      <c r="QHF140" s="894"/>
      <c r="QHG140" s="894"/>
      <c r="QHH140" s="894"/>
      <c r="QHI140" s="894"/>
      <c r="QHJ140" s="894"/>
      <c r="QHK140" s="894"/>
      <c r="QHL140" s="894"/>
      <c r="QHM140" s="894"/>
      <c r="QHN140" s="894"/>
      <c r="QHO140" s="894"/>
      <c r="QHP140" s="894"/>
      <c r="QHQ140" s="894"/>
      <c r="QHR140" s="894"/>
      <c r="QHS140" s="894"/>
      <c r="QHT140" s="894"/>
      <c r="QHU140" s="894"/>
      <c r="QHV140" s="894"/>
      <c r="QHW140" s="894"/>
      <c r="QHX140" s="894"/>
      <c r="QHY140" s="894"/>
      <c r="QHZ140" s="894"/>
      <c r="QIA140" s="894"/>
      <c r="QIB140" s="894"/>
      <c r="QIC140" s="894"/>
      <c r="QID140" s="894"/>
      <c r="QIE140" s="894"/>
      <c r="QIF140" s="894"/>
      <c r="QIG140" s="894"/>
      <c r="QIH140" s="894"/>
      <c r="QII140" s="894"/>
      <c r="QIJ140" s="894"/>
      <c r="QIK140" s="894"/>
      <c r="QIL140" s="894"/>
      <c r="QIM140" s="894"/>
      <c r="QIN140" s="894"/>
      <c r="QIO140" s="894"/>
      <c r="QIP140" s="894"/>
      <c r="QIQ140" s="894"/>
      <c r="QIR140" s="894"/>
      <c r="QIS140" s="894"/>
      <c r="QIT140" s="894"/>
      <c r="QIU140" s="894"/>
      <c r="QIV140" s="894"/>
      <c r="QIW140" s="894"/>
      <c r="QIX140" s="894"/>
      <c r="QIY140" s="894"/>
      <c r="QIZ140" s="894"/>
      <c r="QJA140" s="894"/>
      <c r="QJB140" s="894"/>
      <c r="QJC140" s="894"/>
      <c r="QJD140" s="894"/>
      <c r="QJE140" s="894"/>
      <c r="QJF140" s="894"/>
      <c r="QJG140" s="894"/>
      <c r="QJH140" s="894"/>
      <c r="QJI140" s="894"/>
      <c r="QJJ140" s="894"/>
      <c r="QJK140" s="894"/>
      <c r="QJL140" s="894"/>
      <c r="QJM140" s="894"/>
      <c r="QJN140" s="894"/>
      <c r="QJO140" s="894"/>
      <c r="QJP140" s="894"/>
      <c r="QJQ140" s="894"/>
      <c r="QJR140" s="894"/>
      <c r="QJS140" s="894"/>
      <c r="QJT140" s="894"/>
      <c r="QJU140" s="894"/>
      <c r="QJV140" s="894"/>
      <c r="QJW140" s="894"/>
      <c r="QJX140" s="894"/>
      <c r="QJY140" s="894"/>
      <c r="QJZ140" s="894"/>
      <c r="QKA140" s="894"/>
      <c r="QKB140" s="894"/>
      <c r="QKC140" s="894"/>
      <c r="QKD140" s="894"/>
      <c r="QKE140" s="894"/>
      <c r="QKF140" s="894"/>
      <c r="QKG140" s="894"/>
      <c r="QKH140" s="894"/>
      <c r="QKI140" s="894"/>
      <c r="QKJ140" s="894"/>
      <c r="QKK140" s="894"/>
      <c r="QKL140" s="894"/>
      <c r="QKM140" s="894"/>
      <c r="QKN140" s="894"/>
      <c r="QKO140" s="894"/>
      <c r="QKP140" s="894"/>
      <c r="QKQ140" s="894"/>
      <c r="QKR140" s="894"/>
      <c r="QKS140" s="894"/>
      <c r="QKT140" s="894"/>
      <c r="QKU140" s="894"/>
      <c r="QKV140" s="894"/>
      <c r="QKW140" s="894"/>
      <c r="QKX140" s="894"/>
      <c r="QKY140" s="894"/>
      <c r="QKZ140" s="894"/>
      <c r="QLA140" s="894"/>
      <c r="QLB140" s="894"/>
      <c r="QLC140" s="894"/>
      <c r="QLD140" s="894"/>
      <c r="QLE140" s="894"/>
      <c r="QLF140" s="894"/>
      <c r="QLG140" s="894"/>
      <c r="QLH140" s="894"/>
      <c r="QLI140" s="894"/>
      <c r="QLJ140" s="894"/>
      <c r="QLK140" s="894"/>
      <c r="QLL140" s="894"/>
      <c r="QLM140" s="894"/>
      <c r="QLN140" s="894"/>
      <c r="QLO140" s="894"/>
      <c r="QLP140" s="894"/>
      <c r="QLQ140" s="894"/>
      <c r="QLR140" s="894"/>
      <c r="QLS140" s="894"/>
      <c r="QLT140" s="894"/>
      <c r="QLU140" s="894"/>
      <c r="QLV140" s="894"/>
      <c r="QLW140" s="894"/>
      <c r="QLX140" s="894"/>
      <c r="QLY140" s="894"/>
      <c r="QLZ140" s="894"/>
      <c r="QMA140" s="894"/>
      <c r="QMB140" s="894"/>
      <c r="QMC140" s="894"/>
      <c r="QMD140" s="894"/>
      <c r="QME140" s="894"/>
      <c r="QMF140" s="894"/>
      <c r="QMG140" s="894"/>
      <c r="QMH140" s="894"/>
      <c r="QMI140" s="894"/>
      <c r="QMJ140" s="894"/>
      <c r="QMK140" s="894"/>
      <c r="QML140" s="894"/>
      <c r="QMM140" s="894"/>
      <c r="QMN140" s="894"/>
      <c r="QMO140" s="894"/>
      <c r="QMP140" s="894"/>
      <c r="QMQ140" s="894"/>
      <c r="QMR140" s="894"/>
      <c r="QMS140" s="894"/>
      <c r="QMT140" s="894"/>
      <c r="QMU140" s="894"/>
      <c r="QMV140" s="894"/>
      <c r="QMW140" s="894"/>
      <c r="QMX140" s="894"/>
      <c r="QMY140" s="894"/>
      <c r="QMZ140" s="894"/>
      <c r="QNA140" s="894"/>
      <c r="QNB140" s="894"/>
      <c r="QNC140" s="894"/>
      <c r="QND140" s="894"/>
      <c r="QNE140" s="894"/>
      <c r="QNF140" s="894"/>
      <c r="QNG140" s="894"/>
      <c r="QNH140" s="894"/>
      <c r="QNI140" s="894"/>
      <c r="QNJ140" s="894"/>
      <c r="QNK140" s="894"/>
      <c r="QNL140" s="894"/>
      <c r="QNM140" s="894"/>
      <c r="QNN140" s="894"/>
      <c r="QNO140" s="894"/>
      <c r="QNP140" s="894"/>
      <c r="QNQ140" s="894"/>
      <c r="QNR140" s="894"/>
      <c r="QNS140" s="894"/>
      <c r="QNT140" s="894"/>
      <c r="QNU140" s="894"/>
      <c r="QNV140" s="894"/>
      <c r="QNW140" s="894"/>
      <c r="QNX140" s="894"/>
      <c r="QNY140" s="894"/>
      <c r="QNZ140" s="894"/>
      <c r="QOA140" s="894"/>
      <c r="QOB140" s="894"/>
      <c r="QOC140" s="894"/>
      <c r="QOD140" s="894"/>
      <c r="QOE140" s="894"/>
      <c r="QOF140" s="894"/>
      <c r="QOG140" s="894"/>
      <c r="QOH140" s="894"/>
      <c r="QOI140" s="894"/>
      <c r="QOJ140" s="894"/>
      <c r="QOK140" s="894"/>
      <c r="QOL140" s="894"/>
      <c r="QOM140" s="894"/>
      <c r="QON140" s="894"/>
      <c r="QOO140" s="894"/>
      <c r="QOP140" s="894"/>
      <c r="QOQ140" s="894"/>
      <c r="QOR140" s="894"/>
      <c r="QOS140" s="894"/>
      <c r="QOT140" s="894"/>
      <c r="QOU140" s="894"/>
      <c r="QOV140" s="894"/>
      <c r="QOW140" s="894"/>
      <c r="QOX140" s="894"/>
      <c r="QOY140" s="894"/>
      <c r="QOZ140" s="894"/>
      <c r="QPA140" s="894"/>
      <c r="QPB140" s="894"/>
      <c r="QPC140" s="894"/>
      <c r="QPD140" s="894"/>
      <c r="QPE140" s="894"/>
      <c r="QPF140" s="894"/>
      <c r="QPG140" s="894"/>
      <c r="QPH140" s="894"/>
      <c r="QPI140" s="894"/>
      <c r="QPJ140" s="894"/>
      <c r="QPK140" s="894"/>
      <c r="QPL140" s="894"/>
      <c r="QPM140" s="894"/>
      <c r="QPN140" s="894"/>
      <c r="QPO140" s="894"/>
      <c r="QPP140" s="894"/>
      <c r="QPQ140" s="894"/>
      <c r="QPR140" s="894"/>
      <c r="QPS140" s="894"/>
      <c r="QPT140" s="894"/>
      <c r="QPU140" s="894"/>
      <c r="QPV140" s="894"/>
      <c r="QPW140" s="894"/>
      <c r="QPX140" s="894"/>
      <c r="QPY140" s="894"/>
      <c r="QPZ140" s="894"/>
      <c r="QQA140" s="894"/>
      <c r="QQB140" s="894"/>
      <c r="QQC140" s="894"/>
      <c r="QQD140" s="894"/>
      <c r="QQE140" s="894"/>
      <c r="QQF140" s="894"/>
      <c r="QQG140" s="894"/>
      <c r="QQH140" s="894"/>
      <c r="QQI140" s="894"/>
      <c r="QQJ140" s="894"/>
      <c r="QQK140" s="894"/>
      <c r="QQL140" s="894"/>
      <c r="QQM140" s="894"/>
      <c r="QQN140" s="894"/>
      <c r="QQO140" s="894"/>
      <c r="QQP140" s="894"/>
      <c r="QQQ140" s="894"/>
      <c r="QQR140" s="894"/>
      <c r="QQS140" s="894"/>
      <c r="QQT140" s="894"/>
      <c r="QQU140" s="894"/>
      <c r="QQV140" s="894"/>
      <c r="QQW140" s="894"/>
      <c r="QQX140" s="894"/>
      <c r="QQY140" s="894"/>
      <c r="QQZ140" s="894"/>
      <c r="QRA140" s="894"/>
      <c r="QRB140" s="894"/>
      <c r="QRC140" s="894"/>
      <c r="QRD140" s="894"/>
      <c r="QRE140" s="894"/>
      <c r="QRF140" s="894"/>
      <c r="QRG140" s="894"/>
      <c r="QRH140" s="894"/>
      <c r="QRI140" s="894"/>
      <c r="QRJ140" s="894"/>
      <c r="QRK140" s="894"/>
      <c r="QRL140" s="894"/>
      <c r="QRM140" s="894"/>
      <c r="QRN140" s="894"/>
      <c r="QRO140" s="894"/>
      <c r="QRP140" s="894"/>
      <c r="QRQ140" s="894"/>
      <c r="QRR140" s="894"/>
      <c r="QRS140" s="894"/>
      <c r="QRT140" s="894"/>
      <c r="QRU140" s="894"/>
      <c r="QRV140" s="894"/>
      <c r="QRW140" s="894"/>
      <c r="QRX140" s="894"/>
      <c r="QRY140" s="894"/>
      <c r="QRZ140" s="894"/>
      <c r="QSA140" s="894"/>
      <c r="QSB140" s="894"/>
      <c r="QSC140" s="894"/>
      <c r="QSD140" s="894"/>
      <c r="QSE140" s="894"/>
      <c r="QSF140" s="894"/>
      <c r="QSG140" s="894"/>
      <c r="QSH140" s="894"/>
      <c r="QSI140" s="894"/>
      <c r="QSJ140" s="894"/>
      <c r="QSK140" s="894"/>
      <c r="QSL140" s="894"/>
      <c r="QSM140" s="894"/>
      <c r="QSN140" s="894"/>
      <c r="QSO140" s="894"/>
      <c r="QSP140" s="894"/>
      <c r="QSQ140" s="894"/>
      <c r="QSR140" s="894"/>
      <c r="QSS140" s="894"/>
      <c r="QST140" s="894"/>
      <c r="QSU140" s="894"/>
      <c r="QSV140" s="894"/>
      <c r="QSW140" s="894"/>
      <c r="QSX140" s="894"/>
      <c r="QSY140" s="894"/>
      <c r="QSZ140" s="894"/>
      <c r="QTA140" s="894"/>
      <c r="QTB140" s="894"/>
      <c r="QTC140" s="894"/>
      <c r="QTD140" s="894"/>
      <c r="QTE140" s="894"/>
      <c r="QTF140" s="894"/>
      <c r="QTG140" s="894"/>
      <c r="QTH140" s="894"/>
      <c r="QTI140" s="894"/>
      <c r="QTJ140" s="894"/>
      <c r="QTK140" s="894"/>
      <c r="QTL140" s="894"/>
      <c r="QTM140" s="894"/>
      <c r="QTN140" s="894"/>
      <c r="QTO140" s="894"/>
      <c r="QTP140" s="894"/>
      <c r="QTQ140" s="894"/>
      <c r="QTR140" s="894"/>
      <c r="QTS140" s="894"/>
      <c r="QTT140" s="894"/>
      <c r="QTU140" s="894"/>
      <c r="QTV140" s="894"/>
      <c r="QTW140" s="894"/>
      <c r="QTX140" s="894"/>
      <c r="QTY140" s="894"/>
      <c r="QTZ140" s="894"/>
      <c r="QUA140" s="894"/>
      <c r="QUB140" s="894"/>
      <c r="QUC140" s="894"/>
      <c r="QUD140" s="894"/>
      <c r="QUE140" s="894"/>
      <c r="QUF140" s="894"/>
      <c r="QUG140" s="894"/>
      <c r="QUH140" s="894"/>
      <c r="QUI140" s="894"/>
      <c r="QUJ140" s="894"/>
      <c r="QUK140" s="894"/>
      <c r="QUL140" s="894"/>
      <c r="QUM140" s="894"/>
      <c r="QUN140" s="894"/>
      <c r="QUO140" s="894"/>
      <c r="QUP140" s="894"/>
      <c r="QUQ140" s="894"/>
      <c r="QUR140" s="894"/>
      <c r="QUS140" s="894"/>
      <c r="QUT140" s="894"/>
      <c r="QUU140" s="894"/>
      <c r="QUV140" s="894"/>
      <c r="QUW140" s="894"/>
      <c r="QUX140" s="894"/>
      <c r="QUY140" s="894"/>
      <c r="QUZ140" s="894"/>
      <c r="QVA140" s="894"/>
      <c r="QVB140" s="894"/>
      <c r="QVC140" s="894"/>
      <c r="QVD140" s="894"/>
      <c r="QVE140" s="894"/>
      <c r="QVF140" s="894"/>
      <c r="QVG140" s="894"/>
      <c r="QVH140" s="894"/>
      <c r="QVI140" s="894"/>
      <c r="QVJ140" s="894"/>
      <c r="QVK140" s="894"/>
      <c r="QVL140" s="894"/>
      <c r="QVM140" s="894"/>
      <c r="QVN140" s="894"/>
      <c r="QVO140" s="894"/>
      <c r="QVP140" s="894"/>
      <c r="QVQ140" s="894"/>
      <c r="QVR140" s="894"/>
      <c r="QVS140" s="894"/>
      <c r="QVT140" s="894"/>
      <c r="QVU140" s="894"/>
      <c r="QVV140" s="894"/>
      <c r="QVW140" s="894"/>
      <c r="QVX140" s="894"/>
      <c r="QVY140" s="894"/>
      <c r="QVZ140" s="894"/>
      <c r="QWA140" s="894"/>
      <c r="QWB140" s="894"/>
      <c r="QWC140" s="894"/>
      <c r="QWD140" s="894"/>
      <c r="QWE140" s="894"/>
      <c r="QWF140" s="894"/>
      <c r="QWG140" s="894"/>
      <c r="QWH140" s="894"/>
      <c r="QWI140" s="894"/>
      <c r="QWJ140" s="894"/>
      <c r="QWK140" s="894"/>
      <c r="QWL140" s="894"/>
      <c r="QWM140" s="894"/>
      <c r="QWN140" s="894"/>
      <c r="QWO140" s="894"/>
      <c r="QWP140" s="894"/>
      <c r="QWQ140" s="894"/>
      <c r="QWR140" s="894"/>
      <c r="QWS140" s="894"/>
      <c r="QWT140" s="894"/>
      <c r="QWU140" s="894"/>
      <c r="QWV140" s="894"/>
      <c r="QWW140" s="894"/>
      <c r="QWX140" s="894"/>
      <c r="QWY140" s="894"/>
      <c r="QWZ140" s="894"/>
      <c r="QXA140" s="894"/>
      <c r="QXB140" s="894"/>
      <c r="QXC140" s="894"/>
      <c r="QXD140" s="894"/>
      <c r="QXE140" s="894"/>
      <c r="QXF140" s="894"/>
      <c r="QXG140" s="894"/>
      <c r="QXH140" s="894"/>
      <c r="QXI140" s="894"/>
      <c r="QXJ140" s="894"/>
      <c r="QXK140" s="894"/>
      <c r="QXL140" s="894"/>
      <c r="QXM140" s="894"/>
      <c r="QXN140" s="894"/>
      <c r="QXO140" s="894"/>
      <c r="QXP140" s="894"/>
      <c r="QXQ140" s="894"/>
      <c r="QXR140" s="894"/>
      <c r="QXS140" s="894"/>
      <c r="QXT140" s="894"/>
      <c r="QXU140" s="894"/>
      <c r="QXV140" s="894"/>
      <c r="QXW140" s="894"/>
      <c r="QXX140" s="894"/>
      <c r="QXY140" s="894"/>
      <c r="QXZ140" s="894"/>
      <c r="QYA140" s="894"/>
      <c r="QYB140" s="894"/>
      <c r="QYC140" s="894"/>
      <c r="QYD140" s="894"/>
      <c r="QYE140" s="894"/>
      <c r="QYF140" s="894"/>
      <c r="QYG140" s="894"/>
      <c r="QYH140" s="894"/>
      <c r="QYI140" s="894"/>
      <c r="QYJ140" s="894"/>
      <c r="QYK140" s="894"/>
      <c r="QYL140" s="894"/>
      <c r="QYM140" s="894"/>
      <c r="QYN140" s="894"/>
      <c r="QYO140" s="894"/>
      <c r="QYP140" s="894"/>
      <c r="QYQ140" s="894"/>
      <c r="QYR140" s="894"/>
      <c r="QYS140" s="894"/>
      <c r="QYT140" s="894"/>
      <c r="QYU140" s="894"/>
      <c r="QYV140" s="894"/>
      <c r="QYW140" s="894"/>
      <c r="QYX140" s="894"/>
      <c r="QYY140" s="894"/>
      <c r="QYZ140" s="894"/>
      <c r="QZA140" s="894"/>
      <c r="QZB140" s="894"/>
      <c r="QZC140" s="894"/>
      <c r="QZD140" s="894"/>
      <c r="QZE140" s="894"/>
      <c r="QZF140" s="894"/>
      <c r="QZG140" s="894"/>
      <c r="QZH140" s="894"/>
      <c r="QZI140" s="894"/>
      <c r="QZJ140" s="894"/>
      <c r="QZK140" s="894"/>
      <c r="QZL140" s="894"/>
      <c r="QZM140" s="894"/>
      <c r="QZN140" s="894"/>
      <c r="QZO140" s="894"/>
      <c r="QZP140" s="894"/>
      <c r="QZQ140" s="894"/>
      <c r="QZR140" s="894"/>
      <c r="QZS140" s="894"/>
      <c r="QZT140" s="894"/>
      <c r="QZU140" s="894"/>
      <c r="QZV140" s="894"/>
      <c r="QZW140" s="894"/>
      <c r="QZX140" s="894"/>
      <c r="QZY140" s="894"/>
      <c r="QZZ140" s="894"/>
      <c r="RAA140" s="894"/>
      <c r="RAB140" s="894"/>
      <c r="RAC140" s="894"/>
      <c r="RAD140" s="894"/>
      <c r="RAE140" s="894"/>
      <c r="RAF140" s="894"/>
      <c r="RAG140" s="894"/>
      <c r="RAH140" s="894"/>
      <c r="RAI140" s="894"/>
      <c r="RAJ140" s="894"/>
      <c r="RAK140" s="894"/>
      <c r="RAL140" s="894"/>
      <c r="RAM140" s="894"/>
      <c r="RAN140" s="894"/>
      <c r="RAO140" s="894"/>
      <c r="RAP140" s="894"/>
      <c r="RAQ140" s="894"/>
      <c r="RAR140" s="894"/>
      <c r="RAS140" s="894"/>
      <c r="RAT140" s="894"/>
      <c r="RAU140" s="894"/>
      <c r="RAV140" s="894"/>
      <c r="RAW140" s="894"/>
      <c r="RAX140" s="894"/>
      <c r="RAY140" s="894"/>
      <c r="RAZ140" s="894"/>
      <c r="RBA140" s="894"/>
      <c r="RBB140" s="894"/>
      <c r="RBC140" s="894"/>
      <c r="RBD140" s="894"/>
      <c r="RBE140" s="894"/>
      <c r="RBF140" s="894"/>
      <c r="RBG140" s="894"/>
      <c r="RBH140" s="894"/>
      <c r="RBI140" s="894"/>
      <c r="RBJ140" s="894"/>
      <c r="RBK140" s="894"/>
      <c r="RBL140" s="894"/>
      <c r="RBM140" s="894"/>
      <c r="RBN140" s="894"/>
      <c r="RBO140" s="894"/>
      <c r="RBP140" s="894"/>
      <c r="RBQ140" s="894"/>
      <c r="RBR140" s="894"/>
      <c r="RBS140" s="894"/>
      <c r="RBT140" s="894"/>
      <c r="RBU140" s="894"/>
      <c r="RBV140" s="894"/>
      <c r="RBW140" s="894"/>
      <c r="RBX140" s="894"/>
      <c r="RBY140" s="894"/>
      <c r="RBZ140" s="894"/>
      <c r="RCA140" s="894"/>
      <c r="RCB140" s="894"/>
      <c r="RCC140" s="894"/>
      <c r="RCD140" s="894"/>
      <c r="RCE140" s="894"/>
      <c r="RCF140" s="894"/>
      <c r="RCG140" s="894"/>
      <c r="RCH140" s="894"/>
      <c r="RCI140" s="894"/>
      <c r="RCJ140" s="894"/>
      <c r="RCK140" s="894"/>
      <c r="RCL140" s="894"/>
      <c r="RCM140" s="894"/>
      <c r="RCN140" s="894"/>
      <c r="RCO140" s="894"/>
      <c r="RCP140" s="894"/>
      <c r="RCQ140" s="894"/>
      <c r="RCR140" s="894"/>
      <c r="RCS140" s="894"/>
      <c r="RCT140" s="894"/>
      <c r="RCU140" s="894"/>
      <c r="RCV140" s="894"/>
      <c r="RCW140" s="894"/>
      <c r="RCX140" s="894"/>
      <c r="RCY140" s="894"/>
      <c r="RCZ140" s="894"/>
      <c r="RDA140" s="894"/>
      <c r="RDB140" s="894"/>
      <c r="RDC140" s="894"/>
      <c r="RDD140" s="894"/>
      <c r="RDE140" s="894"/>
      <c r="RDF140" s="894"/>
      <c r="RDG140" s="894"/>
      <c r="RDH140" s="894"/>
      <c r="RDI140" s="894"/>
      <c r="RDJ140" s="894"/>
      <c r="RDK140" s="894"/>
      <c r="RDL140" s="894"/>
      <c r="RDM140" s="894"/>
      <c r="RDN140" s="894"/>
      <c r="RDO140" s="894"/>
      <c r="RDP140" s="894"/>
      <c r="RDQ140" s="894"/>
      <c r="RDR140" s="894"/>
      <c r="RDS140" s="894"/>
      <c r="RDT140" s="894"/>
      <c r="RDU140" s="894"/>
      <c r="RDV140" s="894"/>
      <c r="RDW140" s="894"/>
      <c r="RDX140" s="894"/>
      <c r="RDY140" s="894"/>
      <c r="RDZ140" s="894"/>
      <c r="REA140" s="894"/>
      <c r="REB140" s="894"/>
      <c r="REC140" s="894"/>
      <c r="RED140" s="894"/>
      <c r="REE140" s="894"/>
      <c r="REF140" s="894"/>
      <c r="REG140" s="894"/>
      <c r="REH140" s="894"/>
      <c r="REI140" s="894"/>
      <c r="REJ140" s="894"/>
      <c r="REK140" s="894"/>
      <c r="REL140" s="894"/>
      <c r="REM140" s="894"/>
      <c r="REN140" s="894"/>
      <c r="REO140" s="894"/>
      <c r="REP140" s="894"/>
      <c r="REQ140" s="894"/>
      <c r="RER140" s="894"/>
      <c r="RES140" s="894"/>
      <c r="RET140" s="894"/>
      <c r="REU140" s="894"/>
      <c r="REV140" s="894"/>
      <c r="REW140" s="894"/>
      <c r="REX140" s="894"/>
      <c r="REY140" s="894"/>
      <c r="REZ140" s="894"/>
      <c r="RFA140" s="894"/>
      <c r="RFB140" s="894"/>
      <c r="RFC140" s="894"/>
      <c r="RFD140" s="894"/>
      <c r="RFE140" s="894"/>
      <c r="RFF140" s="894"/>
      <c r="RFG140" s="894"/>
      <c r="RFH140" s="894"/>
      <c r="RFI140" s="894"/>
      <c r="RFJ140" s="894"/>
      <c r="RFK140" s="894"/>
      <c r="RFL140" s="894"/>
      <c r="RFM140" s="894"/>
      <c r="RFN140" s="894"/>
      <c r="RFO140" s="894"/>
      <c r="RFP140" s="894"/>
      <c r="RFQ140" s="894"/>
      <c r="RFR140" s="894"/>
      <c r="RFS140" s="894"/>
      <c r="RFT140" s="894"/>
      <c r="RFU140" s="894"/>
      <c r="RFV140" s="894"/>
      <c r="RFW140" s="894"/>
      <c r="RFX140" s="894"/>
      <c r="RFY140" s="894"/>
      <c r="RFZ140" s="894"/>
      <c r="RGA140" s="894"/>
      <c r="RGB140" s="894"/>
      <c r="RGC140" s="894"/>
      <c r="RGD140" s="894"/>
      <c r="RGE140" s="894"/>
      <c r="RGF140" s="894"/>
      <c r="RGG140" s="894"/>
      <c r="RGH140" s="894"/>
      <c r="RGI140" s="894"/>
      <c r="RGJ140" s="894"/>
      <c r="RGK140" s="894"/>
      <c r="RGL140" s="894"/>
      <c r="RGM140" s="894"/>
      <c r="RGN140" s="894"/>
      <c r="RGO140" s="894"/>
      <c r="RGP140" s="894"/>
      <c r="RGQ140" s="894"/>
      <c r="RGR140" s="894"/>
      <c r="RGS140" s="894"/>
      <c r="RGT140" s="894"/>
      <c r="RGU140" s="894"/>
      <c r="RGV140" s="894"/>
      <c r="RGW140" s="894"/>
      <c r="RGX140" s="894"/>
      <c r="RGY140" s="894"/>
      <c r="RGZ140" s="894"/>
      <c r="RHA140" s="894"/>
      <c r="RHB140" s="894"/>
      <c r="RHC140" s="894"/>
      <c r="RHD140" s="894"/>
      <c r="RHE140" s="894"/>
      <c r="RHF140" s="894"/>
      <c r="RHG140" s="894"/>
      <c r="RHH140" s="894"/>
      <c r="RHI140" s="894"/>
      <c r="RHJ140" s="894"/>
      <c r="RHK140" s="894"/>
      <c r="RHL140" s="894"/>
      <c r="RHM140" s="894"/>
      <c r="RHN140" s="894"/>
      <c r="RHO140" s="894"/>
      <c r="RHP140" s="894"/>
      <c r="RHQ140" s="894"/>
      <c r="RHR140" s="894"/>
      <c r="RHS140" s="894"/>
      <c r="RHT140" s="894"/>
      <c r="RHU140" s="894"/>
      <c r="RHV140" s="894"/>
      <c r="RHW140" s="894"/>
      <c r="RHX140" s="894"/>
      <c r="RHY140" s="894"/>
      <c r="RHZ140" s="894"/>
      <c r="RIA140" s="894"/>
      <c r="RIB140" s="894"/>
      <c r="RIC140" s="894"/>
      <c r="RID140" s="894"/>
      <c r="RIE140" s="894"/>
      <c r="RIF140" s="894"/>
      <c r="RIG140" s="894"/>
      <c r="RIH140" s="894"/>
      <c r="RII140" s="894"/>
      <c r="RIJ140" s="894"/>
      <c r="RIK140" s="894"/>
      <c r="RIL140" s="894"/>
      <c r="RIM140" s="894"/>
      <c r="RIN140" s="894"/>
      <c r="RIO140" s="894"/>
      <c r="RIP140" s="894"/>
      <c r="RIQ140" s="894"/>
      <c r="RIR140" s="894"/>
      <c r="RIS140" s="894"/>
      <c r="RIT140" s="894"/>
      <c r="RIU140" s="894"/>
      <c r="RIV140" s="894"/>
      <c r="RIW140" s="894"/>
      <c r="RIX140" s="894"/>
      <c r="RIY140" s="894"/>
      <c r="RIZ140" s="894"/>
      <c r="RJA140" s="894"/>
      <c r="RJB140" s="894"/>
      <c r="RJC140" s="894"/>
      <c r="RJD140" s="894"/>
      <c r="RJE140" s="894"/>
      <c r="RJF140" s="894"/>
      <c r="RJG140" s="894"/>
      <c r="RJH140" s="894"/>
      <c r="RJI140" s="894"/>
      <c r="RJJ140" s="894"/>
      <c r="RJK140" s="894"/>
      <c r="RJL140" s="894"/>
      <c r="RJM140" s="894"/>
      <c r="RJN140" s="894"/>
      <c r="RJO140" s="894"/>
      <c r="RJP140" s="894"/>
      <c r="RJQ140" s="894"/>
      <c r="RJR140" s="894"/>
      <c r="RJS140" s="894"/>
      <c r="RJT140" s="894"/>
      <c r="RJU140" s="894"/>
      <c r="RJV140" s="894"/>
      <c r="RJW140" s="894"/>
      <c r="RJX140" s="894"/>
      <c r="RJY140" s="894"/>
      <c r="RJZ140" s="894"/>
      <c r="RKA140" s="894"/>
      <c r="RKB140" s="894"/>
      <c r="RKC140" s="894"/>
      <c r="RKD140" s="894"/>
      <c r="RKE140" s="894"/>
      <c r="RKF140" s="894"/>
      <c r="RKG140" s="894"/>
      <c r="RKH140" s="894"/>
      <c r="RKI140" s="894"/>
      <c r="RKJ140" s="894"/>
      <c r="RKK140" s="894"/>
      <c r="RKL140" s="894"/>
      <c r="RKM140" s="894"/>
      <c r="RKN140" s="894"/>
      <c r="RKO140" s="894"/>
      <c r="RKP140" s="894"/>
      <c r="RKQ140" s="894"/>
      <c r="RKR140" s="894"/>
      <c r="RKS140" s="894"/>
      <c r="RKT140" s="894"/>
      <c r="RKU140" s="894"/>
      <c r="RKV140" s="894"/>
      <c r="RKW140" s="894"/>
      <c r="RKX140" s="894"/>
      <c r="RKY140" s="894"/>
      <c r="RKZ140" s="894"/>
      <c r="RLA140" s="894"/>
      <c r="RLB140" s="894"/>
      <c r="RLC140" s="894"/>
      <c r="RLD140" s="894"/>
      <c r="RLE140" s="894"/>
      <c r="RLF140" s="894"/>
      <c r="RLG140" s="894"/>
      <c r="RLH140" s="894"/>
      <c r="RLI140" s="894"/>
      <c r="RLJ140" s="894"/>
      <c r="RLK140" s="894"/>
      <c r="RLL140" s="894"/>
      <c r="RLM140" s="894"/>
      <c r="RLN140" s="894"/>
      <c r="RLO140" s="894"/>
      <c r="RLP140" s="894"/>
      <c r="RLQ140" s="894"/>
      <c r="RLR140" s="894"/>
      <c r="RLS140" s="894"/>
      <c r="RLT140" s="894"/>
      <c r="RLU140" s="894"/>
      <c r="RLV140" s="894"/>
      <c r="RLW140" s="894"/>
      <c r="RLX140" s="894"/>
      <c r="RLY140" s="894"/>
      <c r="RLZ140" s="894"/>
      <c r="RMA140" s="894"/>
      <c r="RMB140" s="894"/>
      <c r="RMC140" s="894"/>
      <c r="RMD140" s="894"/>
      <c r="RME140" s="894"/>
      <c r="RMF140" s="894"/>
      <c r="RMG140" s="894"/>
      <c r="RMH140" s="894"/>
      <c r="RMI140" s="894"/>
      <c r="RMJ140" s="894"/>
      <c r="RMK140" s="894"/>
      <c r="RML140" s="894"/>
      <c r="RMM140" s="894"/>
      <c r="RMN140" s="894"/>
      <c r="RMO140" s="894"/>
      <c r="RMP140" s="894"/>
      <c r="RMQ140" s="894"/>
      <c r="RMR140" s="894"/>
      <c r="RMS140" s="894"/>
      <c r="RMT140" s="894"/>
      <c r="RMU140" s="894"/>
      <c r="RMV140" s="894"/>
      <c r="RMW140" s="894"/>
      <c r="RMX140" s="894"/>
      <c r="RMY140" s="894"/>
      <c r="RMZ140" s="894"/>
      <c r="RNA140" s="894"/>
      <c r="RNB140" s="894"/>
      <c r="RNC140" s="894"/>
      <c r="RND140" s="894"/>
      <c r="RNE140" s="894"/>
      <c r="RNF140" s="894"/>
      <c r="RNG140" s="894"/>
      <c r="RNH140" s="894"/>
      <c r="RNI140" s="894"/>
      <c r="RNJ140" s="894"/>
      <c r="RNK140" s="894"/>
      <c r="RNL140" s="894"/>
      <c r="RNM140" s="894"/>
      <c r="RNN140" s="894"/>
      <c r="RNO140" s="894"/>
      <c r="RNP140" s="894"/>
      <c r="RNQ140" s="894"/>
      <c r="RNR140" s="894"/>
      <c r="RNS140" s="894"/>
      <c r="RNT140" s="894"/>
      <c r="RNU140" s="894"/>
      <c r="RNV140" s="894"/>
      <c r="RNW140" s="894"/>
      <c r="RNX140" s="894"/>
      <c r="RNY140" s="894"/>
      <c r="RNZ140" s="894"/>
      <c r="ROA140" s="894"/>
      <c r="ROB140" s="894"/>
      <c r="ROC140" s="894"/>
      <c r="ROD140" s="894"/>
      <c r="ROE140" s="894"/>
      <c r="ROF140" s="894"/>
      <c r="ROG140" s="894"/>
      <c r="ROH140" s="894"/>
      <c r="ROI140" s="894"/>
      <c r="ROJ140" s="894"/>
      <c r="ROK140" s="894"/>
      <c r="ROL140" s="894"/>
      <c r="ROM140" s="894"/>
      <c r="RON140" s="894"/>
      <c r="ROO140" s="894"/>
      <c r="ROP140" s="894"/>
      <c r="ROQ140" s="894"/>
      <c r="ROR140" s="894"/>
      <c r="ROS140" s="894"/>
      <c r="ROT140" s="894"/>
      <c r="ROU140" s="894"/>
      <c r="ROV140" s="894"/>
      <c r="ROW140" s="894"/>
      <c r="ROX140" s="894"/>
      <c r="ROY140" s="894"/>
      <c r="ROZ140" s="894"/>
      <c r="RPA140" s="894"/>
      <c r="RPB140" s="894"/>
      <c r="RPC140" s="894"/>
      <c r="RPD140" s="894"/>
      <c r="RPE140" s="894"/>
      <c r="RPF140" s="894"/>
      <c r="RPG140" s="894"/>
      <c r="RPH140" s="894"/>
      <c r="RPI140" s="894"/>
      <c r="RPJ140" s="894"/>
      <c r="RPK140" s="894"/>
      <c r="RPL140" s="894"/>
      <c r="RPM140" s="894"/>
      <c r="RPN140" s="894"/>
      <c r="RPO140" s="894"/>
      <c r="RPP140" s="894"/>
      <c r="RPQ140" s="894"/>
      <c r="RPR140" s="894"/>
      <c r="RPS140" s="894"/>
      <c r="RPT140" s="894"/>
      <c r="RPU140" s="894"/>
      <c r="RPV140" s="894"/>
      <c r="RPW140" s="894"/>
      <c r="RPX140" s="894"/>
      <c r="RPY140" s="894"/>
      <c r="RPZ140" s="894"/>
      <c r="RQA140" s="894"/>
      <c r="RQB140" s="894"/>
      <c r="RQC140" s="894"/>
      <c r="RQD140" s="894"/>
      <c r="RQE140" s="894"/>
      <c r="RQF140" s="894"/>
      <c r="RQG140" s="894"/>
      <c r="RQH140" s="894"/>
      <c r="RQI140" s="894"/>
      <c r="RQJ140" s="894"/>
      <c r="RQK140" s="894"/>
      <c r="RQL140" s="894"/>
      <c r="RQM140" s="894"/>
      <c r="RQN140" s="894"/>
      <c r="RQO140" s="894"/>
      <c r="RQP140" s="894"/>
      <c r="RQQ140" s="894"/>
      <c r="RQR140" s="894"/>
      <c r="RQS140" s="894"/>
      <c r="RQT140" s="894"/>
      <c r="RQU140" s="894"/>
      <c r="RQV140" s="894"/>
      <c r="RQW140" s="894"/>
      <c r="RQX140" s="894"/>
      <c r="RQY140" s="894"/>
      <c r="RQZ140" s="894"/>
      <c r="RRA140" s="894"/>
      <c r="RRB140" s="894"/>
      <c r="RRC140" s="894"/>
      <c r="RRD140" s="894"/>
      <c r="RRE140" s="894"/>
      <c r="RRF140" s="894"/>
      <c r="RRG140" s="894"/>
      <c r="RRH140" s="894"/>
      <c r="RRI140" s="894"/>
      <c r="RRJ140" s="894"/>
      <c r="RRK140" s="894"/>
      <c r="RRL140" s="894"/>
      <c r="RRM140" s="894"/>
      <c r="RRN140" s="894"/>
      <c r="RRO140" s="894"/>
      <c r="RRP140" s="894"/>
      <c r="RRQ140" s="894"/>
      <c r="RRR140" s="894"/>
      <c r="RRS140" s="894"/>
      <c r="RRT140" s="894"/>
      <c r="RRU140" s="894"/>
      <c r="RRV140" s="894"/>
      <c r="RRW140" s="894"/>
      <c r="RRX140" s="894"/>
      <c r="RRY140" s="894"/>
      <c r="RRZ140" s="894"/>
      <c r="RSA140" s="894"/>
      <c r="RSB140" s="894"/>
      <c r="RSC140" s="894"/>
      <c r="RSD140" s="894"/>
      <c r="RSE140" s="894"/>
      <c r="RSF140" s="894"/>
      <c r="RSG140" s="894"/>
      <c r="RSH140" s="894"/>
      <c r="RSI140" s="894"/>
      <c r="RSJ140" s="894"/>
      <c r="RSK140" s="894"/>
      <c r="RSL140" s="894"/>
      <c r="RSM140" s="894"/>
      <c r="RSN140" s="894"/>
      <c r="RSO140" s="894"/>
      <c r="RSP140" s="894"/>
      <c r="RSQ140" s="894"/>
      <c r="RSR140" s="894"/>
      <c r="RSS140" s="894"/>
      <c r="RST140" s="894"/>
      <c r="RSU140" s="894"/>
      <c r="RSV140" s="894"/>
      <c r="RSW140" s="894"/>
      <c r="RSX140" s="894"/>
      <c r="RSY140" s="894"/>
      <c r="RSZ140" s="894"/>
      <c r="RTA140" s="894"/>
      <c r="RTB140" s="894"/>
      <c r="RTC140" s="894"/>
      <c r="RTD140" s="894"/>
      <c r="RTE140" s="894"/>
      <c r="RTF140" s="894"/>
      <c r="RTG140" s="894"/>
      <c r="RTH140" s="894"/>
      <c r="RTI140" s="894"/>
      <c r="RTJ140" s="894"/>
      <c r="RTK140" s="894"/>
      <c r="RTL140" s="894"/>
      <c r="RTM140" s="894"/>
      <c r="RTN140" s="894"/>
      <c r="RTO140" s="894"/>
      <c r="RTP140" s="894"/>
      <c r="RTQ140" s="894"/>
      <c r="RTR140" s="894"/>
      <c r="RTS140" s="894"/>
      <c r="RTT140" s="894"/>
      <c r="RTU140" s="894"/>
      <c r="RTV140" s="894"/>
      <c r="RTW140" s="894"/>
      <c r="RTX140" s="894"/>
      <c r="RTY140" s="894"/>
      <c r="RTZ140" s="894"/>
      <c r="RUA140" s="894"/>
      <c r="RUB140" s="894"/>
      <c r="RUC140" s="894"/>
      <c r="RUD140" s="894"/>
      <c r="RUE140" s="894"/>
      <c r="RUF140" s="894"/>
      <c r="RUG140" s="894"/>
      <c r="RUH140" s="894"/>
      <c r="RUI140" s="894"/>
      <c r="RUJ140" s="894"/>
      <c r="RUK140" s="894"/>
      <c r="RUL140" s="894"/>
      <c r="RUM140" s="894"/>
      <c r="RUN140" s="894"/>
      <c r="RUO140" s="894"/>
      <c r="RUP140" s="894"/>
      <c r="RUQ140" s="894"/>
      <c r="RUR140" s="894"/>
      <c r="RUS140" s="894"/>
      <c r="RUT140" s="894"/>
      <c r="RUU140" s="894"/>
      <c r="RUV140" s="894"/>
      <c r="RUW140" s="894"/>
      <c r="RUX140" s="894"/>
      <c r="RUY140" s="894"/>
      <c r="RUZ140" s="894"/>
      <c r="RVA140" s="894"/>
      <c r="RVB140" s="894"/>
      <c r="RVC140" s="894"/>
      <c r="RVD140" s="894"/>
      <c r="RVE140" s="894"/>
      <c r="RVF140" s="894"/>
      <c r="RVG140" s="894"/>
      <c r="RVH140" s="894"/>
      <c r="RVI140" s="894"/>
      <c r="RVJ140" s="894"/>
      <c r="RVK140" s="894"/>
      <c r="RVL140" s="894"/>
      <c r="RVM140" s="894"/>
      <c r="RVN140" s="894"/>
      <c r="RVO140" s="894"/>
      <c r="RVP140" s="894"/>
      <c r="RVQ140" s="894"/>
      <c r="RVR140" s="894"/>
      <c r="RVS140" s="894"/>
      <c r="RVT140" s="894"/>
      <c r="RVU140" s="894"/>
      <c r="RVV140" s="894"/>
      <c r="RVW140" s="894"/>
      <c r="RVX140" s="894"/>
      <c r="RVY140" s="894"/>
      <c r="RVZ140" s="894"/>
      <c r="RWA140" s="894"/>
      <c r="RWB140" s="894"/>
      <c r="RWC140" s="894"/>
      <c r="RWD140" s="894"/>
      <c r="RWE140" s="894"/>
      <c r="RWF140" s="894"/>
      <c r="RWG140" s="894"/>
      <c r="RWH140" s="894"/>
      <c r="RWI140" s="894"/>
      <c r="RWJ140" s="894"/>
      <c r="RWK140" s="894"/>
      <c r="RWL140" s="894"/>
      <c r="RWM140" s="894"/>
      <c r="RWN140" s="894"/>
      <c r="RWO140" s="894"/>
      <c r="RWP140" s="894"/>
      <c r="RWQ140" s="894"/>
      <c r="RWR140" s="894"/>
      <c r="RWS140" s="894"/>
      <c r="RWT140" s="894"/>
      <c r="RWU140" s="894"/>
      <c r="RWV140" s="894"/>
      <c r="RWW140" s="894"/>
      <c r="RWX140" s="894"/>
      <c r="RWY140" s="894"/>
      <c r="RWZ140" s="894"/>
      <c r="RXA140" s="894"/>
      <c r="RXB140" s="894"/>
      <c r="RXC140" s="894"/>
      <c r="RXD140" s="894"/>
      <c r="RXE140" s="894"/>
      <c r="RXF140" s="894"/>
      <c r="RXG140" s="894"/>
      <c r="RXH140" s="894"/>
      <c r="RXI140" s="894"/>
      <c r="RXJ140" s="894"/>
      <c r="RXK140" s="894"/>
      <c r="RXL140" s="894"/>
      <c r="RXM140" s="894"/>
      <c r="RXN140" s="894"/>
      <c r="RXO140" s="894"/>
      <c r="RXP140" s="894"/>
      <c r="RXQ140" s="894"/>
      <c r="RXR140" s="894"/>
      <c r="RXS140" s="894"/>
      <c r="RXT140" s="894"/>
      <c r="RXU140" s="894"/>
      <c r="RXV140" s="894"/>
      <c r="RXW140" s="894"/>
      <c r="RXX140" s="894"/>
      <c r="RXY140" s="894"/>
      <c r="RXZ140" s="894"/>
      <c r="RYA140" s="894"/>
      <c r="RYB140" s="894"/>
      <c r="RYC140" s="894"/>
      <c r="RYD140" s="894"/>
      <c r="RYE140" s="894"/>
      <c r="RYF140" s="894"/>
      <c r="RYG140" s="894"/>
      <c r="RYH140" s="894"/>
      <c r="RYI140" s="894"/>
      <c r="RYJ140" s="894"/>
      <c r="RYK140" s="894"/>
      <c r="RYL140" s="894"/>
      <c r="RYM140" s="894"/>
      <c r="RYN140" s="894"/>
      <c r="RYO140" s="894"/>
      <c r="RYP140" s="894"/>
      <c r="RYQ140" s="894"/>
      <c r="RYR140" s="894"/>
      <c r="RYS140" s="894"/>
      <c r="RYT140" s="894"/>
      <c r="RYU140" s="894"/>
      <c r="RYV140" s="894"/>
      <c r="RYW140" s="894"/>
      <c r="RYX140" s="894"/>
      <c r="RYY140" s="894"/>
      <c r="RYZ140" s="894"/>
      <c r="RZA140" s="894"/>
      <c r="RZB140" s="894"/>
      <c r="RZC140" s="894"/>
      <c r="RZD140" s="894"/>
      <c r="RZE140" s="894"/>
      <c r="RZF140" s="894"/>
      <c r="RZG140" s="894"/>
      <c r="RZH140" s="894"/>
      <c r="RZI140" s="894"/>
      <c r="RZJ140" s="894"/>
      <c r="RZK140" s="894"/>
      <c r="RZL140" s="894"/>
      <c r="RZM140" s="894"/>
      <c r="RZN140" s="894"/>
      <c r="RZO140" s="894"/>
      <c r="RZP140" s="894"/>
      <c r="RZQ140" s="894"/>
      <c r="RZR140" s="894"/>
      <c r="RZS140" s="894"/>
      <c r="RZT140" s="894"/>
      <c r="RZU140" s="894"/>
      <c r="RZV140" s="894"/>
      <c r="RZW140" s="894"/>
      <c r="RZX140" s="894"/>
      <c r="RZY140" s="894"/>
      <c r="RZZ140" s="894"/>
      <c r="SAA140" s="894"/>
      <c r="SAB140" s="894"/>
      <c r="SAC140" s="894"/>
      <c r="SAD140" s="894"/>
      <c r="SAE140" s="894"/>
      <c r="SAF140" s="894"/>
      <c r="SAG140" s="894"/>
      <c r="SAH140" s="894"/>
      <c r="SAI140" s="894"/>
      <c r="SAJ140" s="894"/>
      <c r="SAK140" s="894"/>
      <c r="SAL140" s="894"/>
      <c r="SAM140" s="894"/>
      <c r="SAN140" s="894"/>
      <c r="SAO140" s="894"/>
      <c r="SAP140" s="894"/>
      <c r="SAQ140" s="894"/>
      <c r="SAR140" s="894"/>
      <c r="SAS140" s="894"/>
      <c r="SAT140" s="894"/>
      <c r="SAU140" s="894"/>
      <c r="SAV140" s="894"/>
      <c r="SAW140" s="894"/>
      <c r="SAX140" s="894"/>
      <c r="SAY140" s="894"/>
      <c r="SAZ140" s="894"/>
      <c r="SBA140" s="894"/>
      <c r="SBB140" s="894"/>
      <c r="SBC140" s="894"/>
      <c r="SBD140" s="894"/>
      <c r="SBE140" s="894"/>
      <c r="SBF140" s="894"/>
      <c r="SBG140" s="894"/>
      <c r="SBH140" s="894"/>
      <c r="SBI140" s="894"/>
      <c r="SBJ140" s="894"/>
      <c r="SBK140" s="894"/>
      <c r="SBL140" s="894"/>
      <c r="SBM140" s="894"/>
      <c r="SBN140" s="894"/>
      <c r="SBO140" s="894"/>
      <c r="SBP140" s="894"/>
      <c r="SBQ140" s="894"/>
      <c r="SBR140" s="894"/>
      <c r="SBS140" s="894"/>
      <c r="SBT140" s="894"/>
      <c r="SBU140" s="894"/>
      <c r="SBV140" s="894"/>
      <c r="SBW140" s="894"/>
      <c r="SBX140" s="894"/>
      <c r="SBY140" s="894"/>
      <c r="SBZ140" s="894"/>
      <c r="SCA140" s="894"/>
      <c r="SCB140" s="894"/>
      <c r="SCC140" s="894"/>
      <c r="SCD140" s="894"/>
      <c r="SCE140" s="894"/>
      <c r="SCF140" s="894"/>
      <c r="SCG140" s="894"/>
      <c r="SCH140" s="894"/>
      <c r="SCI140" s="894"/>
      <c r="SCJ140" s="894"/>
      <c r="SCK140" s="894"/>
      <c r="SCL140" s="894"/>
      <c r="SCM140" s="894"/>
      <c r="SCN140" s="894"/>
      <c r="SCO140" s="894"/>
      <c r="SCP140" s="894"/>
      <c r="SCQ140" s="894"/>
      <c r="SCR140" s="894"/>
      <c r="SCS140" s="894"/>
      <c r="SCT140" s="894"/>
      <c r="SCU140" s="894"/>
      <c r="SCV140" s="894"/>
      <c r="SCW140" s="894"/>
      <c r="SCX140" s="894"/>
      <c r="SCY140" s="894"/>
      <c r="SCZ140" s="894"/>
      <c r="SDA140" s="894"/>
      <c r="SDB140" s="894"/>
      <c r="SDC140" s="894"/>
      <c r="SDD140" s="894"/>
      <c r="SDE140" s="894"/>
      <c r="SDF140" s="894"/>
      <c r="SDG140" s="894"/>
      <c r="SDH140" s="894"/>
      <c r="SDI140" s="894"/>
      <c r="SDJ140" s="894"/>
      <c r="SDK140" s="894"/>
      <c r="SDL140" s="894"/>
      <c r="SDM140" s="894"/>
      <c r="SDN140" s="894"/>
      <c r="SDO140" s="894"/>
      <c r="SDP140" s="894"/>
      <c r="SDQ140" s="894"/>
      <c r="SDR140" s="894"/>
      <c r="SDS140" s="894"/>
      <c r="SDT140" s="894"/>
      <c r="SDU140" s="894"/>
      <c r="SDV140" s="894"/>
      <c r="SDW140" s="894"/>
      <c r="SDX140" s="894"/>
      <c r="SDY140" s="894"/>
      <c r="SDZ140" s="894"/>
      <c r="SEA140" s="894"/>
      <c r="SEB140" s="894"/>
      <c r="SEC140" s="894"/>
      <c r="SED140" s="894"/>
      <c r="SEE140" s="894"/>
      <c r="SEF140" s="894"/>
      <c r="SEG140" s="894"/>
      <c r="SEH140" s="894"/>
      <c r="SEI140" s="894"/>
      <c r="SEJ140" s="894"/>
      <c r="SEK140" s="894"/>
      <c r="SEL140" s="894"/>
      <c r="SEM140" s="894"/>
      <c r="SEN140" s="894"/>
      <c r="SEO140" s="894"/>
      <c r="SEP140" s="894"/>
      <c r="SEQ140" s="894"/>
      <c r="SER140" s="894"/>
      <c r="SES140" s="894"/>
      <c r="SET140" s="894"/>
      <c r="SEU140" s="894"/>
      <c r="SEV140" s="894"/>
      <c r="SEW140" s="894"/>
      <c r="SEX140" s="894"/>
      <c r="SEY140" s="894"/>
      <c r="SEZ140" s="894"/>
      <c r="SFA140" s="894"/>
      <c r="SFB140" s="894"/>
      <c r="SFC140" s="894"/>
      <c r="SFD140" s="894"/>
      <c r="SFE140" s="894"/>
      <c r="SFF140" s="894"/>
      <c r="SFG140" s="894"/>
      <c r="SFH140" s="894"/>
      <c r="SFI140" s="894"/>
      <c r="SFJ140" s="894"/>
      <c r="SFK140" s="894"/>
      <c r="SFL140" s="894"/>
      <c r="SFM140" s="894"/>
      <c r="SFN140" s="894"/>
      <c r="SFO140" s="894"/>
      <c r="SFP140" s="894"/>
      <c r="SFQ140" s="894"/>
      <c r="SFR140" s="894"/>
      <c r="SFS140" s="894"/>
      <c r="SFT140" s="894"/>
      <c r="SFU140" s="894"/>
      <c r="SFV140" s="894"/>
      <c r="SFW140" s="894"/>
      <c r="SFX140" s="894"/>
      <c r="SFY140" s="894"/>
      <c r="SFZ140" s="894"/>
      <c r="SGA140" s="894"/>
      <c r="SGB140" s="894"/>
      <c r="SGC140" s="894"/>
      <c r="SGD140" s="894"/>
      <c r="SGE140" s="894"/>
      <c r="SGF140" s="894"/>
      <c r="SGG140" s="894"/>
      <c r="SGH140" s="894"/>
      <c r="SGI140" s="894"/>
      <c r="SGJ140" s="894"/>
      <c r="SGK140" s="894"/>
      <c r="SGL140" s="894"/>
      <c r="SGM140" s="894"/>
      <c r="SGN140" s="894"/>
      <c r="SGO140" s="894"/>
      <c r="SGP140" s="894"/>
      <c r="SGQ140" s="894"/>
      <c r="SGR140" s="894"/>
      <c r="SGS140" s="894"/>
      <c r="SGT140" s="894"/>
      <c r="SGU140" s="894"/>
      <c r="SGV140" s="894"/>
      <c r="SGW140" s="894"/>
      <c r="SGX140" s="894"/>
      <c r="SGY140" s="894"/>
      <c r="SGZ140" s="894"/>
      <c r="SHA140" s="894"/>
      <c r="SHB140" s="894"/>
      <c r="SHC140" s="894"/>
      <c r="SHD140" s="894"/>
      <c r="SHE140" s="894"/>
      <c r="SHF140" s="894"/>
      <c r="SHG140" s="894"/>
      <c r="SHH140" s="894"/>
      <c r="SHI140" s="894"/>
      <c r="SHJ140" s="894"/>
      <c r="SHK140" s="894"/>
      <c r="SHL140" s="894"/>
      <c r="SHM140" s="894"/>
      <c r="SHN140" s="894"/>
      <c r="SHO140" s="894"/>
      <c r="SHP140" s="894"/>
      <c r="SHQ140" s="894"/>
      <c r="SHR140" s="894"/>
      <c r="SHS140" s="894"/>
      <c r="SHT140" s="894"/>
      <c r="SHU140" s="894"/>
      <c r="SHV140" s="894"/>
      <c r="SHW140" s="894"/>
      <c r="SHX140" s="894"/>
      <c r="SHY140" s="894"/>
      <c r="SHZ140" s="894"/>
      <c r="SIA140" s="894"/>
      <c r="SIB140" s="894"/>
      <c r="SIC140" s="894"/>
      <c r="SID140" s="894"/>
      <c r="SIE140" s="894"/>
      <c r="SIF140" s="894"/>
      <c r="SIG140" s="894"/>
      <c r="SIH140" s="894"/>
      <c r="SII140" s="894"/>
      <c r="SIJ140" s="894"/>
      <c r="SIK140" s="894"/>
      <c r="SIL140" s="894"/>
      <c r="SIM140" s="894"/>
      <c r="SIN140" s="894"/>
      <c r="SIO140" s="894"/>
      <c r="SIP140" s="894"/>
      <c r="SIQ140" s="894"/>
      <c r="SIR140" s="894"/>
      <c r="SIS140" s="894"/>
      <c r="SIT140" s="894"/>
      <c r="SIU140" s="894"/>
      <c r="SIV140" s="894"/>
      <c r="SIW140" s="894"/>
      <c r="SIX140" s="894"/>
      <c r="SIY140" s="894"/>
      <c r="SIZ140" s="894"/>
      <c r="SJA140" s="894"/>
      <c r="SJB140" s="894"/>
      <c r="SJC140" s="894"/>
      <c r="SJD140" s="894"/>
      <c r="SJE140" s="894"/>
      <c r="SJF140" s="894"/>
      <c r="SJG140" s="894"/>
      <c r="SJH140" s="894"/>
      <c r="SJI140" s="894"/>
      <c r="SJJ140" s="894"/>
      <c r="SJK140" s="894"/>
      <c r="SJL140" s="894"/>
      <c r="SJM140" s="894"/>
      <c r="SJN140" s="894"/>
      <c r="SJO140" s="894"/>
      <c r="SJP140" s="894"/>
      <c r="SJQ140" s="894"/>
      <c r="SJR140" s="894"/>
      <c r="SJS140" s="894"/>
      <c r="SJT140" s="894"/>
      <c r="SJU140" s="894"/>
      <c r="SJV140" s="894"/>
      <c r="SJW140" s="894"/>
      <c r="SJX140" s="894"/>
      <c r="SJY140" s="894"/>
      <c r="SJZ140" s="894"/>
      <c r="SKA140" s="894"/>
      <c r="SKB140" s="894"/>
      <c r="SKC140" s="894"/>
      <c r="SKD140" s="894"/>
      <c r="SKE140" s="894"/>
      <c r="SKF140" s="894"/>
      <c r="SKG140" s="894"/>
      <c r="SKH140" s="894"/>
      <c r="SKI140" s="894"/>
      <c r="SKJ140" s="894"/>
      <c r="SKK140" s="894"/>
      <c r="SKL140" s="894"/>
      <c r="SKM140" s="894"/>
      <c r="SKN140" s="894"/>
      <c r="SKO140" s="894"/>
      <c r="SKP140" s="894"/>
      <c r="SKQ140" s="894"/>
      <c r="SKR140" s="894"/>
      <c r="SKS140" s="894"/>
      <c r="SKT140" s="894"/>
      <c r="SKU140" s="894"/>
      <c r="SKV140" s="894"/>
      <c r="SKW140" s="894"/>
      <c r="SKX140" s="894"/>
      <c r="SKY140" s="894"/>
      <c r="SKZ140" s="894"/>
      <c r="SLA140" s="894"/>
      <c r="SLB140" s="894"/>
      <c r="SLC140" s="894"/>
      <c r="SLD140" s="894"/>
      <c r="SLE140" s="894"/>
      <c r="SLF140" s="894"/>
      <c r="SLG140" s="894"/>
      <c r="SLH140" s="894"/>
      <c r="SLI140" s="894"/>
      <c r="SLJ140" s="894"/>
      <c r="SLK140" s="894"/>
      <c r="SLL140" s="894"/>
      <c r="SLM140" s="894"/>
      <c r="SLN140" s="894"/>
      <c r="SLO140" s="894"/>
      <c r="SLP140" s="894"/>
      <c r="SLQ140" s="894"/>
      <c r="SLR140" s="894"/>
      <c r="SLS140" s="894"/>
      <c r="SLT140" s="894"/>
      <c r="SLU140" s="894"/>
      <c r="SLV140" s="894"/>
      <c r="SLW140" s="894"/>
      <c r="SLX140" s="894"/>
      <c r="SLY140" s="894"/>
      <c r="SLZ140" s="894"/>
      <c r="SMA140" s="894"/>
      <c r="SMB140" s="894"/>
      <c r="SMC140" s="894"/>
      <c r="SMD140" s="894"/>
      <c r="SME140" s="894"/>
      <c r="SMF140" s="894"/>
      <c r="SMG140" s="894"/>
      <c r="SMH140" s="894"/>
      <c r="SMI140" s="894"/>
      <c r="SMJ140" s="894"/>
      <c r="SMK140" s="894"/>
      <c r="SML140" s="894"/>
      <c r="SMM140" s="894"/>
      <c r="SMN140" s="894"/>
      <c r="SMO140" s="894"/>
      <c r="SMP140" s="894"/>
      <c r="SMQ140" s="894"/>
      <c r="SMR140" s="894"/>
      <c r="SMS140" s="894"/>
      <c r="SMT140" s="894"/>
      <c r="SMU140" s="894"/>
      <c r="SMV140" s="894"/>
      <c r="SMW140" s="894"/>
      <c r="SMX140" s="894"/>
      <c r="SMY140" s="894"/>
      <c r="SMZ140" s="894"/>
      <c r="SNA140" s="894"/>
      <c r="SNB140" s="894"/>
      <c r="SNC140" s="894"/>
      <c r="SND140" s="894"/>
      <c r="SNE140" s="894"/>
      <c r="SNF140" s="894"/>
      <c r="SNG140" s="894"/>
      <c r="SNH140" s="894"/>
      <c r="SNI140" s="894"/>
      <c r="SNJ140" s="894"/>
      <c r="SNK140" s="894"/>
      <c r="SNL140" s="894"/>
      <c r="SNM140" s="894"/>
      <c r="SNN140" s="894"/>
      <c r="SNO140" s="894"/>
      <c r="SNP140" s="894"/>
      <c r="SNQ140" s="894"/>
      <c r="SNR140" s="894"/>
      <c r="SNS140" s="894"/>
      <c r="SNT140" s="894"/>
      <c r="SNU140" s="894"/>
      <c r="SNV140" s="894"/>
      <c r="SNW140" s="894"/>
      <c r="SNX140" s="894"/>
      <c r="SNY140" s="894"/>
      <c r="SNZ140" s="894"/>
      <c r="SOA140" s="894"/>
      <c r="SOB140" s="894"/>
      <c r="SOC140" s="894"/>
      <c r="SOD140" s="894"/>
      <c r="SOE140" s="894"/>
      <c r="SOF140" s="894"/>
      <c r="SOG140" s="894"/>
      <c r="SOH140" s="894"/>
      <c r="SOI140" s="894"/>
      <c r="SOJ140" s="894"/>
      <c r="SOK140" s="894"/>
      <c r="SOL140" s="894"/>
      <c r="SOM140" s="894"/>
      <c r="SON140" s="894"/>
      <c r="SOO140" s="894"/>
      <c r="SOP140" s="894"/>
      <c r="SOQ140" s="894"/>
      <c r="SOR140" s="894"/>
      <c r="SOS140" s="894"/>
      <c r="SOT140" s="894"/>
      <c r="SOU140" s="894"/>
      <c r="SOV140" s="894"/>
      <c r="SOW140" s="894"/>
      <c r="SOX140" s="894"/>
      <c r="SOY140" s="894"/>
      <c r="SOZ140" s="894"/>
      <c r="SPA140" s="894"/>
      <c r="SPB140" s="894"/>
      <c r="SPC140" s="894"/>
      <c r="SPD140" s="894"/>
      <c r="SPE140" s="894"/>
      <c r="SPF140" s="894"/>
      <c r="SPG140" s="894"/>
      <c r="SPH140" s="894"/>
      <c r="SPI140" s="894"/>
      <c r="SPJ140" s="894"/>
      <c r="SPK140" s="894"/>
      <c r="SPL140" s="894"/>
      <c r="SPM140" s="894"/>
      <c r="SPN140" s="894"/>
      <c r="SPO140" s="894"/>
      <c r="SPP140" s="894"/>
      <c r="SPQ140" s="894"/>
      <c r="SPR140" s="894"/>
      <c r="SPS140" s="894"/>
      <c r="SPT140" s="894"/>
      <c r="SPU140" s="894"/>
      <c r="SPV140" s="894"/>
      <c r="SPW140" s="894"/>
      <c r="SPX140" s="894"/>
      <c r="SPY140" s="894"/>
      <c r="SPZ140" s="894"/>
      <c r="SQA140" s="894"/>
      <c r="SQB140" s="894"/>
      <c r="SQC140" s="894"/>
      <c r="SQD140" s="894"/>
      <c r="SQE140" s="894"/>
      <c r="SQF140" s="894"/>
      <c r="SQG140" s="894"/>
      <c r="SQH140" s="894"/>
      <c r="SQI140" s="894"/>
      <c r="SQJ140" s="894"/>
      <c r="SQK140" s="894"/>
      <c r="SQL140" s="894"/>
      <c r="SQM140" s="894"/>
      <c r="SQN140" s="894"/>
      <c r="SQO140" s="894"/>
      <c r="SQP140" s="894"/>
      <c r="SQQ140" s="894"/>
      <c r="SQR140" s="894"/>
      <c r="SQS140" s="894"/>
      <c r="SQT140" s="894"/>
      <c r="SQU140" s="894"/>
      <c r="SQV140" s="894"/>
      <c r="SQW140" s="894"/>
      <c r="SQX140" s="894"/>
      <c r="SQY140" s="894"/>
      <c r="SQZ140" s="894"/>
      <c r="SRA140" s="894"/>
      <c r="SRB140" s="894"/>
      <c r="SRC140" s="894"/>
      <c r="SRD140" s="894"/>
      <c r="SRE140" s="894"/>
      <c r="SRF140" s="894"/>
      <c r="SRG140" s="894"/>
      <c r="SRH140" s="894"/>
      <c r="SRI140" s="894"/>
      <c r="SRJ140" s="894"/>
      <c r="SRK140" s="894"/>
      <c r="SRL140" s="894"/>
      <c r="SRM140" s="894"/>
      <c r="SRN140" s="894"/>
      <c r="SRO140" s="894"/>
      <c r="SRP140" s="894"/>
      <c r="SRQ140" s="894"/>
      <c r="SRR140" s="894"/>
      <c r="SRS140" s="894"/>
      <c r="SRT140" s="894"/>
      <c r="SRU140" s="894"/>
      <c r="SRV140" s="894"/>
      <c r="SRW140" s="894"/>
      <c r="SRX140" s="894"/>
      <c r="SRY140" s="894"/>
      <c r="SRZ140" s="894"/>
      <c r="SSA140" s="894"/>
      <c r="SSB140" s="894"/>
      <c r="SSC140" s="894"/>
      <c r="SSD140" s="894"/>
      <c r="SSE140" s="894"/>
      <c r="SSF140" s="894"/>
      <c r="SSG140" s="894"/>
      <c r="SSH140" s="894"/>
      <c r="SSI140" s="894"/>
      <c r="SSJ140" s="894"/>
      <c r="SSK140" s="894"/>
      <c r="SSL140" s="894"/>
      <c r="SSM140" s="894"/>
      <c r="SSN140" s="894"/>
      <c r="SSO140" s="894"/>
      <c r="SSP140" s="894"/>
      <c r="SSQ140" s="894"/>
      <c r="SSR140" s="894"/>
      <c r="SSS140" s="894"/>
      <c r="SST140" s="894"/>
      <c r="SSU140" s="894"/>
      <c r="SSV140" s="894"/>
      <c r="SSW140" s="894"/>
      <c r="SSX140" s="894"/>
      <c r="SSY140" s="894"/>
      <c r="SSZ140" s="894"/>
      <c r="STA140" s="894"/>
      <c r="STB140" s="894"/>
      <c r="STC140" s="894"/>
      <c r="STD140" s="894"/>
      <c r="STE140" s="894"/>
      <c r="STF140" s="894"/>
      <c r="STG140" s="894"/>
      <c r="STH140" s="894"/>
      <c r="STI140" s="894"/>
      <c r="STJ140" s="894"/>
      <c r="STK140" s="894"/>
      <c r="STL140" s="894"/>
      <c r="STM140" s="894"/>
      <c r="STN140" s="894"/>
      <c r="STO140" s="894"/>
      <c r="STP140" s="894"/>
      <c r="STQ140" s="894"/>
      <c r="STR140" s="894"/>
      <c r="STS140" s="894"/>
      <c r="STT140" s="894"/>
      <c r="STU140" s="894"/>
      <c r="STV140" s="894"/>
      <c r="STW140" s="894"/>
      <c r="STX140" s="894"/>
      <c r="STY140" s="894"/>
      <c r="STZ140" s="894"/>
      <c r="SUA140" s="894"/>
      <c r="SUB140" s="894"/>
      <c r="SUC140" s="894"/>
      <c r="SUD140" s="894"/>
      <c r="SUE140" s="894"/>
      <c r="SUF140" s="894"/>
      <c r="SUG140" s="894"/>
      <c r="SUH140" s="894"/>
      <c r="SUI140" s="894"/>
      <c r="SUJ140" s="894"/>
      <c r="SUK140" s="894"/>
      <c r="SUL140" s="894"/>
      <c r="SUM140" s="894"/>
      <c r="SUN140" s="894"/>
      <c r="SUO140" s="894"/>
      <c r="SUP140" s="894"/>
      <c r="SUQ140" s="894"/>
      <c r="SUR140" s="894"/>
      <c r="SUS140" s="894"/>
      <c r="SUT140" s="894"/>
      <c r="SUU140" s="894"/>
      <c r="SUV140" s="894"/>
      <c r="SUW140" s="894"/>
      <c r="SUX140" s="894"/>
      <c r="SUY140" s="894"/>
      <c r="SUZ140" s="894"/>
      <c r="SVA140" s="894"/>
      <c r="SVB140" s="894"/>
      <c r="SVC140" s="894"/>
      <c r="SVD140" s="894"/>
      <c r="SVE140" s="894"/>
      <c r="SVF140" s="894"/>
      <c r="SVG140" s="894"/>
      <c r="SVH140" s="894"/>
      <c r="SVI140" s="894"/>
      <c r="SVJ140" s="894"/>
      <c r="SVK140" s="894"/>
      <c r="SVL140" s="894"/>
      <c r="SVM140" s="894"/>
      <c r="SVN140" s="894"/>
      <c r="SVO140" s="894"/>
      <c r="SVP140" s="894"/>
      <c r="SVQ140" s="894"/>
      <c r="SVR140" s="894"/>
      <c r="SVS140" s="894"/>
      <c r="SVT140" s="894"/>
      <c r="SVU140" s="894"/>
      <c r="SVV140" s="894"/>
      <c r="SVW140" s="894"/>
      <c r="SVX140" s="894"/>
      <c r="SVY140" s="894"/>
      <c r="SVZ140" s="894"/>
      <c r="SWA140" s="894"/>
      <c r="SWB140" s="894"/>
      <c r="SWC140" s="894"/>
      <c r="SWD140" s="894"/>
      <c r="SWE140" s="894"/>
      <c r="SWF140" s="894"/>
      <c r="SWG140" s="894"/>
      <c r="SWH140" s="894"/>
      <c r="SWI140" s="894"/>
      <c r="SWJ140" s="894"/>
      <c r="SWK140" s="894"/>
      <c r="SWL140" s="894"/>
      <c r="SWM140" s="894"/>
      <c r="SWN140" s="894"/>
      <c r="SWO140" s="894"/>
      <c r="SWP140" s="894"/>
      <c r="SWQ140" s="894"/>
      <c r="SWR140" s="894"/>
      <c r="SWS140" s="894"/>
      <c r="SWT140" s="894"/>
      <c r="SWU140" s="894"/>
      <c r="SWV140" s="894"/>
      <c r="SWW140" s="894"/>
      <c r="SWX140" s="894"/>
      <c r="SWY140" s="894"/>
      <c r="SWZ140" s="894"/>
      <c r="SXA140" s="894"/>
      <c r="SXB140" s="894"/>
      <c r="SXC140" s="894"/>
      <c r="SXD140" s="894"/>
      <c r="SXE140" s="894"/>
      <c r="SXF140" s="894"/>
      <c r="SXG140" s="894"/>
      <c r="SXH140" s="894"/>
      <c r="SXI140" s="894"/>
      <c r="SXJ140" s="894"/>
      <c r="SXK140" s="894"/>
      <c r="SXL140" s="894"/>
      <c r="SXM140" s="894"/>
      <c r="SXN140" s="894"/>
      <c r="SXO140" s="894"/>
      <c r="SXP140" s="894"/>
      <c r="SXQ140" s="894"/>
      <c r="SXR140" s="894"/>
      <c r="SXS140" s="894"/>
      <c r="SXT140" s="894"/>
      <c r="SXU140" s="894"/>
      <c r="SXV140" s="894"/>
      <c r="SXW140" s="894"/>
      <c r="SXX140" s="894"/>
      <c r="SXY140" s="894"/>
      <c r="SXZ140" s="894"/>
      <c r="SYA140" s="894"/>
      <c r="SYB140" s="894"/>
      <c r="SYC140" s="894"/>
      <c r="SYD140" s="894"/>
      <c r="SYE140" s="894"/>
      <c r="SYF140" s="894"/>
      <c r="SYG140" s="894"/>
      <c r="SYH140" s="894"/>
      <c r="SYI140" s="894"/>
      <c r="SYJ140" s="894"/>
      <c r="SYK140" s="894"/>
      <c r="SYL140" s="894"/>
      <c r="SYM140" s="894"/>
      <c r="SYN140" s="894"/>
      <c r="SYO140" s="894"/>
      <c r="SYP140" s="894"/>
      <c r="SYQ140" s="894"/>
      <c r="SYR140" s="894"/>
      <c r="SYS140" s="894"/>
      <c r="SYT140" s="894"/>
      <c r="SYU140" s="894"/>
      <c r="SYV140" s="894"/>
      <c r="SYW140" s="894"/>
      <c r="SYX140" s="894"/>
      <c r="SYY140" s="894"/>
      <c r="SYZ140" s="894"/>
      <c r="SZA140" s="894"/>
      <c r="SZB140" s="894"/>
      <c r="SZC140" s="894"/>
      <c r="SZD140" s="894"/>
      <c r="SZE140" s="894"/>
      <c r="SZF140" s="894"/>
      <c r="SZG140" s="894"/>
      <c r="SZH140" s="894"/>
      <c r="SZI140" s="894"/>
      <c r="SZJ140" s="894"/>
      <c r="SZK140" s="894"/>
      <c r="SZL140" s="894"/>
      <c r="SZM140" s="894"/>
      <c r="SZN140" s="894"/>
      <c r="SZO140" s="894"/>
      <c r="SZP140" s="894"/>
      <c r="SZQ140" s="894"/>
      <c r="SZR140" s="894"/>
      <c r="SZS140" s="894"/>
      <c r="SZT140" s="894"/>
      <c r="SZU140" s="894"/>
      <c r="SZV140" s="894"/>
      <c r="SZW140" s="894"/>
      <c r="SZX140" s="894"/>
      <c r="SZY140" s="894"/>
      <c r="SZZ140" s="894"/>
      <c r="TAA140" s="894"/>
      <c r="TAB140" s="894"/>
      <c r="TAC140" s="894"/>
      <c r="TAD140" s="894"/>
      <c r="TAE140" s="894"/>
      <c r="TAF140" s="894"/>
      <c r="TAG140" s="894"/>
      <c r="TAH140" s="894"/>
      <c r="TAI140" s="894"/>
      <c r="TAJ140" s="894"/>
      <c r="TAK140" s="894"/>
      <c r="TAL140" s="894"/>
      <c r="TAM140" s="894"/>
      <c r="TAN140" s="894"/>
      <c r="TAO140" s="894"/>
      <c r="TAP140" s="894"/>
      <c r="TAQ140" s="894"/>
      <c r="TAR140" s="894"/>
      <c r="TAS140" s="894"/>
      <c r="TAT140" s="894"/>
      <c r="TAU140" s="894"/>
      <c r="TAV140" s="894"/>
      <c r="TAW140" s="894"/>
      <c r="TAX140" s="894"/>
      <c r="TAY140" s="894"/>
      <c r="TAZ140" s="894"/>
      <c r="TBA140" s="894"/>
      <c r="TBB140" s="894"/>
      <c r="TBC140" s="894"/>
      <c r="TBD140" s="894"/>
      <c r="TBE140" s="894"/>
      <c r="TBF140" s="894"/>
      <c r="TBG140" s="894"/>
      <c r="TBH140" s="894"/>
      <c r="TBI140" s="894"/>
      <c r="TBJ140" s="894"/>
      <c r="TBK140" s="894"/>
      <c r="TBL140" s="894"/>
      <c r="TBM140" s="894"/>
      <c r="TBN140" s="894"/>
      <c r="TBO140" s="894"/>
      <c r="TBP140" s="894"/>
      <c r="TBQ140" s="894"/>
      <c r="TBR140" s="894"/>
      <c r="TBS140" s="894"/>
      <c r="TBT140" s="894"/>
      <c r="TBU140" s="894"/>
      <c r="TBV140" s="894"/>
      <c r="TBW140" s="894"/>
      <c r="TBX140" s="894"/>
      <c r="TBY140" s="894"/>
      <c r="TBZ140" s="894"/>
      <c r="TCA140" s="894"/>
      <c r="TCB140" s="894"/>
      <c r="TCC140" s="894"/>
      <c r="TCD140" s="894"/>
      <c r="TCE140" s="894"/>
      <c r="TCF140" s="894"/>
      <c r="TCG140" s="894"/>
      <c r="TCH140" s="894"/>
      <c r="TCI140" s="894"/>
      <c r="TCJ140" s="894"/>
      <c r="TCK140" s="894"/>
      <c r="TCL140" s="894"/>
      <c r="TCM140" s="894"/>
      <c r="TCN140" s="894"/>
      <c r="TCO140" s="894"/>
      <c r="TCP140" s="894"/>
      <c r="TCQ140" s="894"/>
      <c r="TCR140" s="894"/>
      <c r="TCS140" s="894"/>
      <c r="TCT140" s="894"/>
      <c r="TCU140" s="894"/>
      <c r="TCV140" s="894"/>
      <c r="TCW140" s="894"/>
      <c r="TCX140" s="894"/>
      <c r="TCY140" s="894"/>
      <c r="TCZ140" s="894"/>
      <c r="TDA140" s="894"/>
      <c r="TDB140" s="894"/>
      <c r="TDC140" s="894"/>
      <c r="TDD140" s="894"/>
      <c r="TDE140" s="894"/>
      <c r="TDF140" s="894"/>
      <c r="TDG140" s="894"/>
      <c r="TDH140" s="894"/>
      <c r="TDI140" s="894"/>
      <c r="TDJ140" s="894"/>
      <c r="TDK140" s="894"/>
      <c r="TDL140" s="894"/>
      <c r="TDM140" s="894"/>
      <c r="TDN140" s="894"/>
      <c r="TDO140" s="894"/>
      <c r="TDP140" s="894"/>
      <c r="TDQ140" s="894"/>
      <c r="TDR140" s="894"/>
      <c r="TDS140" s="894"/>
      <c r="TDT140" s="894"/>
      <c r="TDU140" s="894"/>
      <c r="TDV140" s="894"/>
      <c r="TDW140" s="894"/>
      <c r="TDX140" s="894"/>
      <c r="TDY140" s="894"/>
      <c r="TDZ140" s="894"/>
      <c r="TEA140" s="894"/>
      <c r="TEB140" s="894"/>
      <c r="TEC140" s="894"/>
      <c r="TED140" s="894"/>
      <c r="TEE140" s="894"/>
      <c r="TEF140" s="894"/>
      <c r="TEG140" s="894"/>
      <c r="TEH140" s="894"/>
      <c r="TEI140" s="894"/>
      <c r="TEJ140" s="894"/>
      <c r="TEK140" s="894"/>
      <c r="TEL140" s="894"/>
      <c r="TEM140" s="894"/>
      <c r="TEN140" s="894"/>
      <c r="TEO140" s="894"/>
      <c r="TEP140" s="894"/>
      <c r="TEQ140" s="894"/>
      <c r="TER140" s="894"/>
      <c r="TES140" s="894"/>
      <c r="TET140" s="894"/>
      <c r="TEU140" s="894"/>
      <c r="TEV140" s="894"/>
      <c r="TEW140" s="894"/>
      <c r="TEX140" s="894"/>
      <c r="TEY140" s="894"/>
      <c r="TEZ140" s="894"/>
      <c r="TFA140" s="894"/>
      <c r="TFB140" s="894"/>
      <c r="TFC140" s="894"/>
      <c r="TFD140" s="894"/>
      <c r="TFE140" s="894"/>
      <c r="TFF140" s="894"/>
      <c r="TFG140" s="894"/>
      <c r="TFH140" s="894"/>
      <c r="TFI140" s="894"/>
      <c r="TFJ140" s="894"/>
      <c r="TFK140" s="894"/>
      <c r="TFL140" s="894"/>
      <c r="TFM140" s="894"/>
      <c r="TFN140" s="894"/>
      <c r="TFO140" s="894"/>
      <c r="TFP140" s="894"/>
      <c r="TFQ140" s="894"/>
      <c r="TFR140" s="894"/>
      <c r="TFS140" s="894"/>
      <c r="TFT140" s="894"/>
      <c r="TFU140" s="894"/>
      <c r="TFV140" s="894"/>
      <c r="TFW140" s="894"/>
      <c r="TFX140" s="894"/>
      <c r="TFY140" s="894"/>
      <c r="TFZ140" s="894"/>
      <c r="TGA140" s="894"/>
      <c r="TGB140" s="894"/>
      <c r="TGC140" s="894"/>
      <c r="TGD140" s="894"/>
      <c r="TGE140" s="894"/>
      <c r="TGF140" s="894"/>
      <c r="TGG140" s="894"/>
      <c r="TGH140" s="894"/>
      <c r="TGI140" s="894"/>
      <c r="TGJ140" s="894"/>
      <c r="TGK140" s="894"/>
      <c r="TGL140" s="894"/>
      <c r="TGM140" s="894"/>
      <c r="TGN140" s="894"/>
      <c r="TGO140" s="894"/>
      <c r="TGP140" s="894"/>
      <c r="TGQ140" s="894"/>
      <c r="TGR140" s="894"/>
      <c r="TGS140" s="894"/>
      <c r="TGT140" s="894"/>
      <c r="TGU140" s="894"/>
      <c r="TGV140" s="894"/>
      <c r="TGW140" s="894"/>
      <c r="TGX140" s="894"/>
      <c r="TGY140" s="894"/>
      <c r="TGZ140" s="894"/>
      <c r="THA140" s="894"/>
      <c r="THB140" s="894"/>
      <c r="THC140" s="894"/>
      <c r="THD140" s="894"/>
      <c r="THE140" s="894"/>
      <c r="THF140" s="894"/>
      <c r="THG140" s="894"/>
      <c r="THH140" s="894"/>
      <c r="THI140" s="894"/>
      <c r="THJ140" s="894"/>
      <c r="THK140" s="894"/>
      <c r="THL140" s="894"/>
      <c r="THM140" s="894"/>
      <c r="THN140" s="894"/>
      <c r="THO140" s="894"/>
      <c r="THP140" s="894"/>
      <c r="THQ140" s="894"/>
      <c r="THR140" s="894"/>
      <c r="THS140" s="894"/>
      <c r="THT140" s="894"/>
      <c r="THU140" s="894"/>
      <c r="THV140" s="894"/>
      <c r="THW140" s="894"/>
      <c r="THX140" s="894"/>
      <c r="THY140" s="894"/>
      <c r="THZ140" s="894"/>
      <c r="TIA140" s="894"/>
      <c r="TIB140" s="894"/>
      <c r="TIC140" s="894"/>
      <c r="TID140" s="894"/>
      <c r="TIE140" s="894"/>
      <c r="TIF140" s="894"/>
      <c r="TIG140" s="894"/>
      <c r="TIH140" s="894"/>
      <c r="TII140" s="894"/>
      <c r="TIJ140" s="894"/>
      <c r="TIK140" s="894"/>
      <c r="TIL140" s="894"/>
      <c r="TIM140" s="894"/>
      <c r="TIN140" s="894"/>
      <c r="TIO140" s="894"/>
      <c r="TIP140" s="894"/>
      <c r="TIQ140" s="894"/>
      <c r="TIR140" s="894"/>
      <c r="TIS140" s="894"/>
      <c r="TIT140" s="894"/>
      <c r="TIU140" s="894"/>
      <c r="TIV140" s="894"/>
      <c r="TIW140" s="894"/>
      <c r="TIX140" s="894"/>
      <c r="TIY140" s="894"/>
      <c r="TIZ140" s="894"/>
      <c r="TJA140" s="894"/>
      <c r="TJB140" s="894"/>
      <c r="TJC140" s="894"/>
      <c r="TJD140" s="894"/>
      <c r="TJE140" s="894"/>
      <c r="TJF140" s="894"/>
      <c r="TJG140" s="894"/>
      <c r="TJH140" s="894"/>
      <c r="TJI140" s="894"/>
      <c r="TJJ140" s="894"/>
      <c r="TJK140" s="894"/>
      <c r="TJL140" s="894"/>
      <c r="TJM140" s="894"/>
      <c r="TJN140" s="894"/>
      <c r="TJO140" s="894"/>
      <c r="TJP140" s="894"/>
      <c r="TJQ140" s="894"/>
      <c r="TJR140" s="894"/>
      <c r="TJS140" s="894"/>
      <c r="TJT140" s="894"/>
      <c r="TJU140" s="894"/>
      <c r="TJV140" s="894"/>
      <c r="TJW140" s="894"/>
      <c r="TJX140" s="894"/>
      <c r="TJY140" s="894"/>
      <c r="TJZ140" s="894"/>
      <c r="TKA140" s="894"/>
      <c r="TKB140" s="894"/>
      <c r="TKC140" s="894"/>
      <c r="TKD140" s="894"/>
      <c r="TKE140" s="894"/>
      <c r="TKF140" s="894"/>
      <c r="TKG140" s="894"/>
      <c r="TKH140" s="894"/>
      <c r="TKI140" s="894"/>
      <c r="TKJ140" s="894"/>
      <c r="TKK140" s="894"/>
      <c r="TKL140" s="894"/>
      <c r="TKM140" s="894"/>
      <c r="TKN140" s="894"/>
      <c r="TKO140" s="894"/>
      <c r="TKP140" s="894"/>
      <c r="TKQ140" s="894"/>
      <c r="TKR140" s="894"/>
      <c r="TKS140" s="894"/>
      <c r="TKT140" s="894"/>
      <c r="TKU140" s="894"/>
      <c r="TKV140" s="894"/>
      <c r="TKW140" s="894"/>
      <c r="TKX140" s="894"/>
      <c r="TKY140" s="894"/>
      <c r="TKZ140" s="894"/>
      <c r="TLA140" s="894"/>
      <c r="TLB140" s="894"/>
      <c r="TLC140" s="894"/>
      <c r="TLD140" s="894"/>
      <c r="TLE140" s="894"/>
      <c r="TLF140" s="894"/>
      <c r="TLG140" s="894"/>
      <c r="TLH140" s="894"/>
      <c r="TLI140" s="894"/>
      <c r="TLJ140" s="894"/>
      <c r="TLK140" s="894"/>
      <c r="TLL140" s="894"/>
      <c r="TLM140" s="894"/>
      <c r="TLN140" s="894"/>
      <c r="TLO140" s="894"/>
      <c r="TLP140" s="894"/>
      <c r="TLQ140" s="894"/>
      <c r="TLR140" s="894"/>
      <c r="TLS140" s="894"/>
      <c r="TLT140" s="894"/>
      <c r="TLU140" s="894"/>
      <c r="TLV140" s="894"/>
      <c r="TLW140" s="894"/>
      <c r="TLX140" s="894"/>
      <c r="TLY140" s="894"/>
      <c r="TLZ140" s="894"/>
      <c r="TMA140" s="894"/>
      <c r="TMB140" s="894"/>
      <c r="TMC140" s="894"/>
      <c r="TMD140" s="894"/>
      <c r="TME140" s="894"/>
      <c r="TMF140" s="894"/>
      <c r="TMG140" s="894"/>
      <c r="TMH140" s="894"/>
      <c r="TMI140" s="894"/>
      <c r="TMJ140" s="894"/>
      <c r="TMK140" s="894"/>
      <c r="TML140" s="894"/>
      <c r="TMM140" s="894"/>
      <c r="TMN140" s="894"/>
      <c r="TMO140" s="894"/>
      <c r="TMP140" s="894"/>
      <c r="TMQ140" s="894"/>
      <c r="TMR140" s="894"/>
      <c r="TMS140" s="894"/>
      <c r="TMT140" s="894"/>
      <c r="TMU140" s="894"/>
      <c r="TMV140" s="894"/>
      <c r="TMW140" s="894"/>
      <c r="TMX140" s="894"/>
      <c r="TMY140" s="894"/>
      <c r="TMZ140" s="894"/>
      <c r="TNA140" s="894"/>
      <c r="TNB140" s="894"/>
      <c r="TNC140" s="894"/>
      <c r="TND140" s="894"/>
      <c r="TNE140" s="894"/>
      <c r="TNF140" s="894"/>
      <c r="TNG140" s="894"/>
      <c r="TNH140" s="894"/>
      <c r="TNI140" s="894"/>
      <c r="TNJ140" s="894"/>
      <c r="TNK140" s="894"/>
      <c r="TNL140" s="894"/>
      <c r="TNM140" s="894"/>
      <c r="TNN140" s="894"/>
      <c r="TNO140" s="894"/>
      <c r="TNP140" s="894"/>
      <c r="TNQ140" s="894"/>
      <c r="TNR140" s="894"/>
      <c r="TNS140" s="894"/>
      <c r="TNT140" s="894"/>
      <c r="TNU140" s="894"/>
      <c r="TNV140" s="894"/>
      <c r="TNW140" s="894"/>
      <c r="TNX140" s="894"/>
      <c r="TNY140" s="894"/>
      <c r="TNZ140" s="894"/>
      <c r="TOA140" s="894"/>
      <c r="TOB140" s="894"/>
      <c r="TOC140" s="894"/>
      <c r="TOD140" s="894"/>
      <c r="TOE140" s="894"/>
      <c r="TOF140" s="894"/>
      <c r="TOG140" s="894"/>
      <c r="TOH140" s="894"/>
      <c r="TOI140" s="894"/>
      <c r="TOJ140" s="894"/>
      <c r="TOK140" s="894"/>
      <c r="TOL140" s="894"/>
      <c r="TOM140" s="894"/>
      <c r="TON140" s="894"/>
      <c r="TOO140" s="894"/>
      <c r="TOP140" s="894"/>
      <c r="TOQ140" s="894"/>
      <c r="TOR140" s="894"/>
      <c r="TOS140" s="894"/>
      <c r="TOT140" s="894"/>
      <c r="TOU140" s="894"/>
      <c r="TOV140" s="894"/>
      <c r="TOW140" s="894"/>
      <c r="TOX140" s="894"/>
      <c r="TOY140" s="894"/>
      <c r="TOZ140" s="894"/>
      <c r="TPA140" s="894"/>
      <c r="TPB140" s="894"/>
      <c r="TPC140" s="894"/>
      <c r="TPD140" s="894"/>
      <c r="TPE140" s="894"/>
      <c r="TPF140" s="894"/>
      <c r="TPG140" s="894"/>
      <c r="TPH140" s="894"/>
      <c r="TPI140" s="894"/>
      <c r="TPJ140" s="894"/>
      <c r="TPK140" s="894"/>
      <c r="TPL140" s="894"/>
      <c r="TPM140" s="894"/>
      <c r="TPN140" s="894"/>
      <c r="TPO140" s="894"/>
      <c r="TPP140" s="894"/>
      <c r="TPQ140" s="894"/>
      <c r="TPR140" s="894"/>
      <c r="TPS140" s="894"/>
      <c r="TPT140" s="894"/>
      <c r="TPU140" s="894"/>
      <c r="TPV140" s="894"/>
      <c r="TPW140" s="894"/>
      <c r="TPX140" s="894"/>
      <c r="TPY140" s="894"/>
      <c r="TPZ140" s="894"/>
      <c r="TQA140" s="894"/>
      <c r="TQB140" s="894"/>
      <c r="TQC140" s="894"/>
      <c r="TQD140" s="894"/>
      <c r="TQE140" s="894"/>
      <c r="TQF140" s="894"/>
      <c r="TQG140" s="894"/>
      <c r="TQH140" s="894"/>
      <c r="TQI140" s="894"/>
      <c r="TQJ140" s="894"/>
      <c r="TQK140" s="894"/>
      <c r="TQL140" s="894"/>
      <c r="TQM140" s="894"/>
      <c r="TQN140" s="894"/>
      <c r="TQO140" s="894"/>
      <c r="TQP140" s="894"/>
      <c r="TQQ140" s="894"/>
      <c r="TQR140" s="894"/>
      <c r="TQS140" s="894"/>
      <c r="TQT140" s="894"/>
      <c r="TQU140" s="894"/>
      <c r="TQV140" s="894"/>
      <c r="TQW140" s="894"/>
      <c r="TQX140" s="894"/>
      <c r="TQY140" s="894"/>
      <c r="TQZ140" s="894"/>
      <c r="TRA140" s="894"/>
      <c r="TRB140" s="894"/>
      <c r="TRC140" s="894"/>
      <c r="TRD140" s="894"/>
      <c r="TRE140" s="894"/>
      <c r="TRF140" s="894"/>
      <c r="TRG140" s="894"/>
      <c r="TRH140" s="894"/>
      <c r="TRI140" s="894"/>
      <c r="TRJ140" s="894"/>
      <c r="TRK140" s="894"/>
      <c r="TRL140" s="894"/>
      <c r="TRM140" s="894"/>
      <c r="TRN140" s="894"/>
      <c r="TRO140" s="894"/>
      <c r="TRP140" s="894"/>
      <c r="TRQ140" s="894"/>
      <c r="TRR140" s="894"/>
      <c r="TRS140" s="894"/>
      <c r="TRT140" s="894"/>
      <c r="TRU140" s="894"/>
      <c r="TRV140" s="894"/>
      <c r="TRW140" s="894"/>
      <c r="TRX140" s="894"/>
      <c r="TRY140" s="894"/>
      <c r="TRZ140" s="894"/>
      <c r="TSA140" s="894"/>
      <c r="TSB140" s="894"/>
      <c r="TSC140" s="894"/>
      <c r="TSD140" s="894"/>
      <c r="TSE140" s="894"/>
      <c r="TSF140" s="894"/>
      <c r="TSG140" s="894"/>
      <c r="TSH140" s="894"/>
      <c r="TSI140" s="894"/>
      <c r="TSJ140" s="894"/>
      <c r="TSK140" s="894"/>
      <c r="TSL140" s="894"/>
      <c r="TSM140" s="894"/>
      <c r="TSN140" s="894"/>
      <c r="TSO140" s="894"/>
      <c r="TSP140" s="894"/>
      <c r="TSQ140" s="894"/>
      <c r="TSR140" s="894"/>
      <c r="TSS140" s="894"/>
      <c r="TST140" s="894"/>
      <c r="TSU140" s="894"/>
      <c r="TSV140" s="894"/>
      <c r="TSW140" s="894"/>
      <c r="TSX140" s="894"/>
      <c r="TSY140" s="894"/>
      <c r="TSZ140" s="894"/>
      <c r="TTA140" s="894"/>
      <c r="TTB140" s="894"/>
      <c r="TTC140" s="894"/>
      <c r="TTD140" s="894"/>
      <c r="TTE140" s="894"/>
      <c r="TTF140" s="894"/>
      <c r="TTG140" s="894"/>
      <c r="TTH140" s="894"/>
      <c r="TTI140" s="894"/>
      <c r="TTJ140" s="894"/>
      <c r="TTK140" s="894"/>
      <c r="TTL140" s="894"/>
      <c r="TTM140" s="894"/>
      <c r="TTN140" s="894"/>
      <c r="TTO140" s="894"/>
      <c r="TTP140" s="894"/>
      <c r="TTQ140" s="894"/>
      <c r="TTR140" s="894"/>
      <c r="TTS140" s="894"/>
      <c r="TTT140" s="894"/>
      <c r="TTU140" s="894"/>
      <c r="TTV140" s="894"/>
      <c r="TTW140" s="894"/>
      <c r="TTX140" s="894"/>
      <c r="TTY140" s="894"/>
      <c r="TTZ140" s="894"/>
      <c r="TUA140" s="894"/>
      <c r="TUB140" s="894"/>
      <c r="TUC140" s="894"/>
      <c r="TUD140" s="894"/>
      <c r="TUE140" s="894"/>
      <c r="TUF140" s="894"/>
      <c r="TUG140" s="894"/>
      <c r="TUH140" s="894"/>
      <c r="TUI140" s="894"/>
      <c r="TUJ140" s="894"/>
      <c r="TUK140" s="894"/>
      <c r="TUL140" s="894"/>
      <c r="TUM140" s="894"/>
      <c r="TUN140" s="894"/>
      <c r="TUO140" s="894"/>
      <c r="TUP140" s="894"/>
      <c r="TUQ140" s="894"/>
      <c r="TUR140" s="894"/>
      <c r="TUS140" s="894"/>
      <c r="TUT140" s="894"/>
      <c r="TUU140" s="894"/>
      <c r="TUV140" s="894"/>
      <c r="TUW140" s="894"/>
      <c r="TUX140" s="894"/>
      <c r="TUY140" s="894"/>
      <c r="TUZ140" s="894"/>
      <c r="TVA140" s="894"/>
      <c r="TVB140" s="894"/>
      <c r="TVC140" s="894"/>
      <c r="TVD140" s="894"/>
      <c r="TVE140" s="894"/>
      <c r="TVF140" s="894"/>
      <c r="TVG140" s="894"/>
      <c r="TVH140" s="894"/>
      <c r="TVI140" s="894"/>
      <c r="TVJ140" s="894"/>
      <c r="TVK140" s="894"/>
      <c r="TVL140" s="894"/>
      <c r="TVM140" s="894"/>
      <c r="TVN140" s="894"/>
      <c r="TVO140" s="894"/>
      <c r="TVP140" s="894"/>
      <c r="TVQ140" s="894"/>
      <c r="TVR140" s="894"/>
      <c r="TVS140" s="894"/>
      <c r="TVT140" s="894"/>
      <c r="TVU140" s="894"/>
      <c r="TVV140" s="894"/>
      <c r="TVW140" s="894"/>
      <c r="TVX140" s="894"/>
      <c r="TVY140" s="894"/>
      <c r="TVZ140" s="894"/>
      <c r="TWA140" s="894"/>
      <c r="TWB140" s="894"/>
      <c r="TWC140" s="894"/>
      <c r="TWD140" s="894"/>
      <c r="TWE140" s="894"/>
      <c r="TWF140" s="894"/>
      <c r="TWG140" s="894"/>
      <c r="TWH140" s="894"/>
      <c r="TWI140" s="894"/>
      <c r="TWJ140" s="894"/>
      <c r="TWK140" s="894"/>
      <c r="TWL140" s="894"/>
      <c r="TWM140" s="894"/>
      <c r="TWN140" s="894"/>
      <c r="TWO140" s="894"/>
      <c r="TWP140" s="894"/>
      <c r="TWQ140" s="894"/>
      <c r="TWR140" s="894"/>
      <c r="TWS140" s="894"/>
      <c r="TWT140" s="894"/>
      <c r="TWU140" s="894"/>
      <c r="TWV140" s="894"/>
      <c r="TWW140" s="894"/>
      <c r="TWX140" s="894"/>
      <c r="TWY140" s="894"/>
      <c r="TWZ140" s="894"/>
      <c r="TXA140" s="894"/>
      <c r="TXB140" s="894"/>
      <c r="TXC140" s="894"/>
      <c r="TXD140" s="894"/>
      <c r="TXE140" s="894"/>
      <c r="TXF140" s="894"/>
      <c r="TXG140" s="894"/>
      <c r="TXH140" s="894"/>
      <c r="TXI140" s="894"/>
      <c r="TXJ140" s="894"/>
      <c r="TXK140" s="894"/>
      <c r="TXL140" s="894"/>
      <c r="TXM140" s="894"/>
      <c r="TXN140" s="894"/>
      <c r="TXO140" s="894"/>
      <c r="TXP140" s="894"/>
      <c r="TXQ140" s="894"/>
      <c r="TXR140" s="894"/>
      <c r="TXS140" s="894"/>
      <c r="TXT140" s="894"/>
      <c r="TXU140" s="894"/>
      <c r="TXV140" s="894"/>
      <c r="TXW140" s="894"/>
      <c r="TXX140" s="894"/>
      <c r="TXY140" s="894"/>
      <c r="TXZ140" s="894"/>
      <c r="TYA140" s="894"/>
      <c r="TYB140" s="894"/>
      <c r="TYC140" s="894"/>
      <c r="TYD140" s="894"/>
      <c r="TYE140" s="894"/>
      <c r="TYF140" s="894"/>
      <c r="TYG140" s="894"/>
      <c r="TYH140" s="894"/>
      <c r="TYI140" s="894"/>
      <c r="TYJ140" s="894"/>
      <c r="TYK140" s="894"/>
      <c r="TYL140" s="894"/>
      <c r="TYM140" s="894"/>
      <c r="TYN140" s="894"/>
      <c r="TYO140" s="894"/>
      <c r="TYP140" s="894"/>
      <c r="TYQ140" s="894"/>
      <c r="TYR140" s="894"/>
      <c r="TYS140" s="894"/>
      <c r="TYT140" s="894"/>
      <c r="TYU140" s="894"/>
      <c r="TYV140" s="894"/>
      <c r="TYW140" s="894"/>
      <c r="TYX140" s="894"/>
      <c r="TYY140" s="894"/>
      <c r="TYZ140" s="894"/>
      <c r="TZA140" s="894"/>
      <c r="TZB140" s="894"/>
      <c r="TZC140" s="894"/>
      <c r="TZD140" s="894"/>
      <c r="TZE140" s="894"/>
      <c r="TZF140" s="894"/>
      <c r="TZG140" s="894"/>
      <c r="TZH140" s="894"/>
      <c r="TZI140" s="894"/>
      <c r="TZJ140" s="894"/>
      <c r="TZK140" s="894"/>
      <c r="TZL140" s="894"/>
      <c r="TZM140" s="894"/>
      <c r="TZN140" s="894"/>
      <c r="TZO140" s="894"/>
      <c r="TZP140" s="894"/>
      <c r="TZQ140" s="894"/>
      <c r="TZR140" s="894"/>
      <c r="TZS140" s="894"/>
      <c r="TZT140" s="894"/>
      <c r="TZU140" s="894"/>
      <c r="TZV140" s="894"/>
      <c r="TZW140" s="894"/>
      <c r="TZX140" s="894"/>
      <c r="TZY140" s="894"/>
      <c r="TZZ140" s="894"/>
      <c r="UAA140" s="894"/>
      <c r="UAB140" s="894"/>
      <c r="UAC140" s="894"/>
      <c r="UAD140" s="894"/>
      <c r="UAE140" s="894"/>
      <c r="UAF140" s="894"/>
      <c r="UAG140" s="894"/>
      <c r="UAH140" s="894"/>
      <c r="UAI140" s="894"/>
      <c r="UAJ140" s="894"/>
      <c r="UAK140" s="894"/>
      <c r="UAL140" s="894"/>
      <c r="UAM140" s="894"/>
      <c r="UAN140" s="894"/>
      <c r="UAO140" s="894"/>
      <c r="UAP140" s="894"/>
      <c r="UAQ140" s="894"/>
      <c r="UAR140" s="894"/>
      <c r="UAS140" s="894"/>
      <c r="UAT140" s="894"/>
      <c r="UAU140" s="894"/>
      <c r="UAV140" s="894"/>
      <c r="UAW140" s="894"/>
      <c r="UAX140" s="894"/>
      <c r="UAY140" s="894"/>
      <c r="UAZ140" s="894"/>
      <c r="UBA140" s="894"/>
      <c r="UBB140" s="894"/>
      <c r="UBC140" s="894"/>
      <c r="UBD140" s="894"/>
      <c r="UBE140" s="894"/>
      <c r="UBF140" s="894"/>
      <c r="UBG140" s="894"/>
      <c r="UBH140" s="894"/>
      <c r="UBI140" s="894"/>
      <c r="UBJ140" s="894"/>
      <c r="UBK140" s="894"/>
      <c r="UBL140" s="894"/>
      <c r="UBM140" s="894"/>
      <c r="UBN140" s="894"/>
      <c r="UBO140" s="894"/>
      <c r="UBP140" s="894"/>
      <c r="UBQ140" s="894"/>
      <c r="UBR140" s="894"/>
      <c r="UBS140" s="894"/>
      <c r="UBT140" s="894"/>
      <c r="UBU140" s="894"/>
      <c r="UBV140" s="894"/>
      <c r="UBW140" s="894"/>
      <c r="UBX140" s="894"/>
      <c r="UBY140" s="894"/>
      <c r="UBZ140" s="894"/>
      <c r="UCA140" s="894"/>
      <c r="UCB140" s="894"/>
      <c r="UCC140" s="894"/>
      <c r="UCD140" s="894"/>
      <c r="UCE140" s="894"/>
      <c r="UCF140" s="894"/>
      <c r="UCG140" s="894"/>
      <c r="UCH140" s="894"/>
      <c r="UCI140" s="894"/>
      <c r="UCJ140" s="894"/>
      <c r="UCK140" s="894"/>
      <c r="UCL140" s="894"/>
      <c r="UCM140" s="894"/>
      <c r="UCN140" s="894"/>
      <c r="UCO140" s="894"/>
      <c r="UCP140" s="894"/>
      <c r="UCQ140" s="894"/>
      <c r="UCR140" s="894"/>
      <c r="UCS140" s="894"/>
      <c r="UCT140" s="894"/>
      <c r="UCU140" s="894"/>
      <c r="UCV140" s="894"/>
      <c r="UCW140" s="894"/>
      <c r="UCX140" s="894"/>
      <c r="UCY140" s="894"/>
      <c r="UCZ140" s="894"/>
      <c r="UDA140" s="894"/>
      <c r="UDB140" s="894"/>
      <c r="UDC140" s="894"/>
      <c r="UDD140" s="894"/>
      <c r="UDE140" s="894"/>
      <c r="UDF140" s="894"/>
      <c r="UDG140" s="894"/>
      <c r="UDH140" s="894"/>
      <c r="UDI140" s="894"/>
      <c r="UDJ140" s="894"/>
      <c r="UDK140" s="894"/>
      <c r="UDL140" s="894"/>
      <c r="UDM140" s="894"/>
      <c r="UDN140" s="894"/>
      <c r="UDO140" s="894"/>
      <c r="UDP140" s="894"/>
      <c r="UDQ140" s="894"/>
      <c r="UDR140" s="894"/>
      <c r="UDS140" s="894"/>
      <c r="UDT140" s="894"/>
      <c r="UDU140" s="894"/>
      <c r="UDV140" s="894"/>
      <c r="UDW140" s="894"/>
      <c r="UDX140" s="894"/>
      <c r="UDY140" s="894"/>
      <c r="UDZ140" s="894"/>
      <c r="UEA140" s="894"/>
      <c r="UEB140" s="894"/>
      <c r="UEC140" s="894"/>
      <c r="UED140" s="894"/>
      <c r="UEE140" s="894"/>
      <c r="UEF140" s="894"/>
      <c r="UEG140" s="894"/>
      <c r="UEH140" s="894"/>
      <c r="UEI140" s="894"/>
      <c r="UEJ140" s="894"/>
      <c r="UEK140" s="894"/>
      <c r="UEL140" s="894"/>
      <c r="UEM140" s="894"/>
      <c r="UEN140" s="894"/>
      <c r="UEO140" s="894"/>
      <c r="UEP140" s="894"/>
      <c r="UEQ140" s="894"/>
      <c r="UER140" s="894"/>
      <c r="UES140" s="894"/>
      <c r="UET140" s="894"/>
      <c r="UEU140" s="894"/>
      <c r="UEV140" s="894"/>
      <c r="UEW140" s="894"/>
      <c r="UEX140" s="894"/>
      <c r="UEY140" s="894"/>
      <c r="UEZ140" s="894"/>
      <c r="UFA140" s="894"/>
      <c r="UFB140" s="894"/>
      <c r="UFC140" s="894"/>
      <c r="UFD140" s="894"/>
      <c r="UFE140" s="894"/>
      <c r="UFF140" s="894"/>
      <c r="UFG140" s="894"/>
      <c r="UFH140" s="894"/>
      <c r="UFI140" s="894"/>
      <c r="UFJ140" s="894"/>
      <c r="UFK140" s="894"/>
      <c r="UFL140" s="894"/>
      <c r="UFM140" s="894"/>
      <c r="UFN140" s="894"/>
      <c r="UFO140" s="894"/>
      <c r="UFP140" s="894"/>
      <c r="UFQ140" s="894"/>
      <c r="UFR140" s="894"/>
      <c r="UFS140" s="894"/>
      <c r="UFT140" s="894"/>
      <c r="UFU140" s="894"/>
      <c r="UFV140" s="894"/>
      <c r="UFW140" s="894"/>
      <c r="UFX140" s="894"/>
      <c r="UFY140" s="894"/>
      <c r="UFZ140" s="894"/>
      <c r="UGA140" s="894"/>
      <c r="UGB140" s="894"/>
      <c r="UGC140" s="894"/>
      <c r="UGD140" s="894"/>
      <c r="UGE140" s="894"/>
      <c r="UGF140" s="894"/>
      <c r="UGG140" s="894"/>
      <c r="UGH140" s="894"/>
      <c r="UGI140" s="894"/>
      <c r="UGJ140" s="894"/>
      <c r="UGK140" s="894"/>
      <c r="UGL140" s="894"/>
      <c r="UGM140" s="894"/>
      <c r="UGN140" s="894"/>
      <c r="UGO140" s="894"/>
      <c r="UGP140" s="894"/>
      <c r="UGQ140" s="894"/>
      <c r="UGR140" s="894"/>
      <c r="UGS140" s="894"/>
      <c r="UGT140" s="894"/>
      <c r="UGU140" s="894"/>
      <c r="UGV140" s="894"/>
      <c r="UGW140" s="894"/>
      <c r="UGX140" s="894"/>
      <c r="UGY140" s="894"/>
      <c r="UGZ140" s="894"/>
      <c r="UHA140" s="894"/>
      <c r="UHB140" s="894"/>
      <c r="UHC140" s="894"/>
      <c r="UHD140" s="894"/>
      <c r="UHE140" s="894"/>
      <c r="UHF140" s="894"/>
      <c r="UHG140" s="894"/>
      <c r="UHH140" s="894"/>
      <c r="UHI140" s="894"/>
      <c r="UHJ140" s="894"/>
      <c r="UHK140" s="894"/>
      <c r="UHL140" s="894"/>
      <c r="UHM140" s="894"/>
      <c r="UHN140" s="894"/>
      <c r="UHO140" s="894"/>
      <c r="UHP140" s="894"/>
      <c r="UHQ140" s="894"/>
      <c r="UHR140" s="894"/>
      <c r="UHS140" s="894"/>
      <c r="UHT140" s="894"/>
      <c r="UHU140" s="894"/>
      <c r="UHV140" s="894"/>
      <c r="UHW140" s="894"/>
      <c r="UHX140" s="894"/>
      <c r="UHY140" s="894"/>
      <c r="UHZ140" s="894"/>
      <c r="UIA140" s="894"/>
      <c r="UIB140" s="894"/>
      <c r="UIC140" s="894"/>
      <c r="UID140" s="894"/>
      <c r="UIE140" s="894"/>
      <c r="UIF140" s="894"/>
      <c r="UIG140" s="894"/>
      <c r="UIH140" s="894"/>
      <c r="UII140" s="894"/>
      <c r="UIJ140" s="894"/>
      <c r="UIK140" s="894"/>
      <c r="UIL140" s="894"/>
      <c r="UIM140" s="894"/>
      <c r="UIN140" s="894"/>
      <c r="UIO140" s="894"/>
      <c r="UIP140" s="894"/>
      <c r="UIQ140" s="894"/>
      <c r="UIR140" s="894"/>
      <c r="UIS140" s="894"/>
      <c r="UIT140" s="894"/>
      <c r="UIU140" s="894"/>
      <c r="UIV140" s="894"/>
      <c r="UIW140" s="894"/>
      <c r="UIX140" s="894"/>
      <c r="UIY140" s="894"/>
      <c r="UIZ140" s="894"/>
      <c r="UJA140" s="894"/>
      <c r="UJB140" s="894"/>
      <c r="UJC140" s="894"/>
      <c r="UJD140" s="894"/>
      <c r="UJE140" s="894"/>
      <c r="UJF140" s="894"/>
      <c r="UJG140" s="894"/>
      <c r="UJH140" s="894"/>
      <c r="UJI140" s="894"/>
      <c r="UJJ140" s="894"/>
      <c r="UJK140" s="894"/>
      <c r="UJL140" s="894"/>
      <c r="UJM140" s="894"/>
      <c r="UJN140" s="894"/>
      <c r="UJO140" s="894"/>
      <c r="UJP140" s="894"/>
      <c r="UJQ140" s="894"/>
      <c r="UJR140" s="894"/>
      <c r="UJS140" s="894"/>
      <c r="UJT140" s="894"/>
      <c r="UJU140" s="894"/>
      <c r="UJV140" s="894"/>
      <c r="UJW140" s="894"/>
      <c r="UJX140" s="894"/>
      <c r="UJY140" s="894"/>
      <c r="UJZ140" s="894"/>
      <c r="UKA140" s="894"/>
      <c r="UKB140" s="894"/>
      <c r="UKC140" s="894"/>
      <c r="UKD140" s="894"/>
      <c r="UKE140" s="894"/>
      <c r="UKF140" s="894"/>
      <c r="UKG140" s="894"/>
      <c r="UKH140" s="894"/>
      <c r="UKI140" s="894"/>
      <c r="UKJ140" s="894"/>
      <c r="UKK140" s="894"/>
      <c r="UKL140" s="894"/>
      <c r="UKM140" s="894"/>
      <c r="UKN140" s="894"/>
      <c r="UKO140" s="894"/>
      <c r="UKP140" s="894"/>
      <c r="UKQ140" s="894"/>
      <c r="UKR140" s="894"/>
      <c r="UKS140" s="894"/>
      <c r="UKT140" s="894"/>
      <c r="UKU140" s="894"/>
      <c r="UKV140" s="894"/>
      <c r="UKW140" s="894"/>
      <c r="UKX140" s="894"/>
      <c r="UKY140" s="894"/>
      <c r="UKZ140" s="894"/>
      <c r="ULA140" s="894"/>
      <c r="ULB140" s="894"/>
      <c r="ULC140" s="894"/>
      <c r="ULD140" s="894"/>
      <c r="ULE140" s="894"/>
      <c r="ULF140" s="894"/>
      <c r="ULG140" s="894"/>
      <c r="ULH140" s="894"/>
      <c r="ULI140" s="894"/>
      <c r="ULJ140" s="894"/>
      <c r="ULK140" s="894"/>
      <c r="ULL140" s="894"/>
      <c r="ULM140" s="894"/>
      <c r="ULN140" s="894"/>
      <c r="ULO140" s="894"/>
      <c r="ULP140" s="894"/>
      <c r="ULQ140" s="894"/>
      <c r="ULR140" s="894"/>
      <c r="ULS140" s="894"/>
      <c r="ULT140" s="894"/>
      <c r="ULU140" s="894"/>
      <c r="ULV140" s="894"/>
      <c r="ULW140" s="894"/>
      <c r="ULX140" s="894"/>
      <c r="ULY140" s="894"/>
      <c r="ULZ140" s="894"/>
      <c r="UMA140" s="894"/>
      <c r="UMB140" s="894"/>
      <c r="UMC140" s="894"/>
      <c r="UMD140" s="894"/>
      <c r="UME140" s="894"/>
      <c r="UMF140" s="894"/>
      <c r="UMG140" s="894"/>
      <c r="UMH140" s="894"/>
      <c r="UMI140" s="894"/>
      <c r="UMJ140" s="894"/>
      <c r="UMK140" s="894"/>
      <c r="UML140" s="894"/>
      <c r="UMM140" s="894"/>
      <c r="UMN140" s="894"/>
      <c r="UMO140" s="894"/>
      <c r="UMP140" s="894"/>
      <c r="UMQ140" s="894"/>
      <c r="UMR140" s="894"/>
      <c r="UMS140" s="894"/>
      <c r="UMT140" s="894"/>
      <c r="UMU140" s="894"/>
      <c r="UMV140" s="894"/>
      <c r="UMW140" s="894"/>
      <c r="UMX140" s="894"/>
      <c r="UMY140" s="894"/>
      <c r="UMZ140" s="894"/>
      <c r="UNA140" s="894"/>
      <c r="UNB140" s="894"/>
      <c r="UNC140" s="894"/>
      <c r="UND140" s="894"/>
      <c r="UNE140" s="894"/>
      <c r="UNF140" s="894"/>
      <c r="UNG140" s="894"/>
      <c r="UNH140" s="894"/>
      <c r="UNI140" s="894"/>
      <c r="UNJ140" s="894"/>
      <c r="UNK140" s="894"/>
      <c r="UNL140" s="894"/>
      <c r="UNM140" s="894"/>
      <c r="UNN140" s="894"/>
      <c r="UNO140" s="894"/>
      <c r="UNP140" s="894"/>
      <c r="UNQ140" s="894"/>
      <c r="UNR140" s="894"/>
      <c r="UNS140" s="894"/>
      <c r="UNT140" s="894"/>
      <c r="UNU140" s="894"/>
      <c r="UNV140" s="894"/>
      <c r="UNW140" s="894"/>
      <c r="UNX140" s="894"/>
      <c r="UNY140" s="894"/>
      <c r="UNZ140" s="894"/>
      <c r="UOA140" s="894"/>
      <c r="UOB140" s="894"/>
      <c r="UOC140" s="894"/>
      <c r="UOD140" s="894"/>
      <c r="UOE140" s="894"/>
      <c r="UOF140" s="894"/>
      <c r="UOG140" s="894"/>
      <c r="UOH140" s="894"/>
      <c r="UOI140" s="894"/>
      <c r="UOJ140" s="894"/>
      <c r="UOK140" s="894"/>
      <c r="UOL140" s="894"/>
      <c r="UOM140" s="894"/>
      <c r="UON140" s="894"/>
      <c r="UOO140" s="894"/>
      <c r="UOP140" s="894"/>
      <c r="UOQ140" s="894"/>
      <c r="UOR140" s="894"/>
      <c r="UOS140" s="894"/>
      <c r="UOT140" s="894"/>
      <c r="UOU140" s="894"/>
      <c r="UOV140" s="894"/>
      <c r="UOW140" s="894"/>
      <c r="UOX140" s="894"/>
      <c r="UOY140" s="894"/>
      <c r="UOZ140" s="894"/>
      <c r="UPA140" s="894"/>
      <c r="UPB140" s="894"/>
      <c r="UPC140" s="894"/>
      <c r="UPD140" s="894"/>
      <c r="UPE140" s="894"/>
      <c r="UPF140" s="894"/>
      <c r="UPG140" s="894"/>
      <c r="UPH140" s="894"/>
      <c r="UPI140" s="894"/>
      <c r="UPJ140" s="894"/>
      <c r="UPK140" s="894"/>
      <c r="UPL140" s="894"/>
      <c r="UPM140" s="894"/>
      <c r="UPN140" s="894"/>
      <c r="UPO140" s="894"/>
      <c r="UPP140" s="894"/>
      <c r="UPQ140" s="894"/>
      <c r="UPR140" s="894"/>
      <c r="UPS140" s="894"/>
      <c r="UPT140" s="894"/>
      <c r="UPU140" s="894"/>
      <c r="UPV140" s="894"/>
      <c r="UPW140" s="894"/>
      <c r="UPX140" s="894"/>
      <c r="UPY140" s="894"/>
      <c r="UPZ140" s="894"/>
      <c r="UQA140" s="894"/>
      <c r="UQB140" s="894"/>
      <c r="UQC140" s="894"/>
      <c r="UQD140" s="894"/>
      <c r="UQE140" s="894"/>
      <c r="UQF140" s="894"/>
      <c r="UQG140" s="894"/>
      <c r="UQH140" s="894"/>
      <c r="UQI140" s="894"/>
      <c r="UQJ140" s="894"/>
      <c r="UQK140" s="894"/>
      <c r="UQL140" s="894"/>
      <c r="UQM140" s="894"/>
      <c r="UQN140" s="894"/>
      <c r="UQO140" s="894"/>
      <c r="UQP140" s="894"/>
      <c r="UQQ140" s="894"/>
      <c r="UQR140" s="894"/>
      <c r="UQS140" s="894"/>
      <c r="UQT140" s="894"/>
      <c r="UQU140" s="894"/>
      <c r="UQV140" s="894"/>
      <c r="UQW140" s="894"/>
      <c r="UQX140" s="894"/>
      <c r="UQY140" s="894"/>
      <c r="UQZ140" s="894"/>
      <c r="URA140" s="894"/>
      <c r="URB140" s="894"/>
      <c r="URC140" s="894"/>
      <c r="URD140" s="894"/>
      <c r="URE140" s="894"/>
      <c r="URF140" s="894"/>
      <c r="URG140" s="894"/>
      <c r="URH140" s="894"/>
      <c r="URI140" s="894"/>
      <c r="URJ140" s="894"/>
      <c r="URK140" s="894"/>
      <c r="URL140" s="894"/>
      <c r="URM140" s="894"/>
      <c r="URN140" s="894"/>
      <c r="URO140" s="894"/>
      <c r="URP140" s="894"/>
      <c r="URQ140" s="894"/>
      <c r="URR140" s="894"/>
      <c r="URS140" s="894"/>
      <c r="URT140" s="894"/>
      <c r="URU140" s="894"/>
      <c r="URV140" s="894"/>
      <c r="URW140" s="894"/>
      <c r="URX140" s="894"/>
      <c r="URY140" s="894"/>
      <c r="URZ140" s="894"/>
      <c r="USA140" s="894"/>
      <c r="USB140" s="894"/>
      <c r="USC140" s="894"/>
      <c r="USD140" s="894"/>
      <c r="USE140" s="894"/>
      <c r="USF140" s="894"/>
      <c r="USG140" s="894"/>
      <c r="USH140" s="894"/>
      <c r="USI140" s="894"/>
      <c r="USJ140" s="894"/>
      <c r="USK140" s="894"/>
      <c r="USL140" s="894"/>
      <c r="USM140" s="894"/>
      <c r="USN140" s="894"/>
      <c r="USO140" s="894"/>
      <c r="USP140" s="894"/>
      <c r="USQ140" s="894"/>
      <c r="USR140" s="894"/>
      <c r="USS140" s="894"/>
      <c r="UST140" s="894"/>
      <c r="USU140" s="894"/>
      <c r="USV140" s="894"/>
      <c r="USW140" s="894"/>
      <c r="USX140" s="894"/>
      <c r="USY140" s="894"/>
      <c r="USZ140" s="894"/>
      <c r="UTA140" s="894"/>
      <c r="UTB140" s="894"/>
      <c r="UTC140" s="894"/>
      <c r="UTD140" s="894"/>
      <c r="UTE140" s="894"/>
      <c r="UTF140" s="894"/>
      <c r="UTG140" s="894"/>
      <c r="UTH140" s="894"/>
      <c r="UTI140" s="894"/>
      <c r="UTJ140" s="894"/>
      <c r="UTK140" s="894"/>
      <c r="UTL140" s="894"/>
      <c r="UTM140" s="894"/>
      <c r="UTN140" s="894"/>
      <c r="UTO140" s="894"/>
      <c r="UTP140" s="894"/>
      <c r="UTQ140" s="894"/>
      <c r="UTR140" s="894"/>
      <c r="UTS140" s="894"/>
      <c r="UTT140" s="894"/>
      <c r="UTU140" s="894"/>
      <c r="UTV140" s="894"/>
      <c r="UTW140" s="894"/>
      <c r="UTX140" s="894"/>
      <c r="UTY140" s="894"/>
      <c r="UTZ140" s="894"/>
      <c r="UUA140" s="894"/>
      <c r="UUB140" s="894"/>
      <c r="UUC140" s="894"/>
      <c r="UUD140" s="894"/>
      <c r="UUE140" s="894"/>
      <c r="UUF140" s="894"/>
      <c r="UUG140" s="894"/>
      <c r="UUH140" s="894"/>
      <c r="UUI140" s="894"/>
      <c r="UUJ140" s="894"/>
      <c r="UUK140" s="894"/>
      <c r="UUL140" s="894"/>
      <c r="UUM140" s="894"/>
      <c r="UUN140" s="894"/>
      <c r="UUO140" s="894"/>
      <c r="UUP140" s="894"/>
      <c r="UUQ140" s="894"/>
      <c r="UUR140" s="894"/>
      <c r="UUS140" s="894"/>
      <c r="UUT140" s="894"/>
      <c r="UUU140" s="894"/>
      <c r="UUV140" s="894"/>
      <c r="UUW140" s="894"/>
      <c r="UUX140" s="894"/>
      <c r="UUY140" s="894"/>
      <c r="UUZ140" s="894"/>
      <c r="UVA140" s="894"/>
      <c r="UVB140" s="894"/>
      <c r="UVC140" s="894"/>
      <c r="UVD140" s="894"/>
      <c r="UVE140" s="894"/>
      <c r="UVF140" s="894"/>
      <c r="UVG140" s="894"/>
      <c r="UVH140" s="894"/>
      <c r="UVI140" s="894"/>
      <c r="UVJ140" s="894"/>
      <c r="UVK140" s="894"/>
      <c r="UVL140" s="894"/>
      <c r="UVM140" s="894"/>
      <c r="UVN140" s="894"/>
      <c r="UVO140" s="894"/>
      <c r="UVP140" s="894"/>
      <c r="UVQ140" s="894"/>
      <c r="UVR140" s="894"/>
      <c r="UVS140" s="894"/>
      <c r="UVT140" s="894"/>
      <c r="UVU140" s="894"/>
      <c r="UVV140" s="894"/>
      <c r="UVW140" s="894"/>
      <c r="UVX140" s="894"/>
      <c r="UVY140" s="894"/>
      <c r="UVZ140" s="894"/>
      <c r="UWA140" s="894"/>
      <c r="UWB140" s="894"/>
      <c r="UWC140" s="894"/>
      <c r="UWD140" s="894"/>
      <c r="UWE140" s="894"/>
      <c r="UWF140" s="894"/>
      <c r="UWG140" s="894"/>
      <c r="UWH140" s="894"/>
      <c r="UWI140" s="894"/>
      <c r="UWJ140" s="894"/>
      <c r="UWK140" s="894"/>
      <c r="UWL140" s="894"/>
      <c r="UWM140" s="894"/>
      <c r="UWN140" s="894"/>
      <c r="UWO140" s="894"/>
      <c r="UWP140" s="894"/>
      <c r="UWQ140" s="894"/>
      <c r="UWR140" s="894"/>
      <c r="UWS140" s="894"/>
      <c r="UWT140" s="894"/>
      <c r="UWU140" s="894"/>
      <c r="UWV140" s="894"/>
      <c r="UWW140" s="894"/>
      <c r="UWX140" s="894"/>
      <c r="UWY140" s="894"/>
      <c r="UWZ140" s="894"/>
      <c r="UXA140" s="894"/>
      <c r="UXB140" s="894"/>
      <c r="UXC140" s="894"/>
      <c r="UXD140" s="894"/>
      <c r="UXE140" s="894"/>
      <c r="UXF140" s="894"/>
      <c r="UXG140" s="894"/>
      <c r="UXH140" s="894"/>
      <c r="UXI140" s="894"/>
      <c r="UXJ140" s="894"/>
      <c r="UXK140" s="894"/>
      <c r="UXL140" s="894"/>
      <c r="UXM140" s="894"/>
      <c r="UXN140" s="894"/>
      <c r="UXO140" s="894"/>
      <c r="UXP140" s="894"/>
      <c r="UXQ140" s="894"/>
      <c r="UXR140" s="894"/>
      <c r="UXS140" s="894"/>
      <c r="UXT140" s="894"/>
      <c r="UXU140" s="894"/>
      <c r="UXV140" s="894"/>
      <c r="UXW140" s="894"/>
      <c r="UXX140" s="894"/>
      <c r="UXY140" s="894"/>
      <c r="UXZ140" s="894"/>
      <c r="UYA140" s="894"/>
      <c r="UYB140" s="894"/>
      <c r="UYC140" s="894"/>
      <c r="UYD140" s="894"/>
      <c r="UYE140" s="894"/>
      <c r="UYF140" s="894"/>
      <c r="UYG140" s="894"/>
      <c r="UYH140" s="894"/>
      <c r="UYI140" s="894"/>
      <c r="UYJ140" s="894"/>
      <c r="UYK140" s="894"/>
      <c r="UYL140" s="894"/>
      <c r="UYM140" s="894"/>
      <c r="UYN140" s="894"/>
      <c r="UYO140" s="894"/>
      <c r="UYP140" s="894"/>
      <c r="UYQ140" s="894"/>
      <c r="UYR140" s="894"/>
      <c r="UYS140" s="894"/>
      <c r="UYT140" s="894"/>
      <c r="UYU140" s="894"/>
      <c r="UYV140" s="894"/>
      <c r="UYW140" s="894"/>
      <c r="UYX140" s="894"/>
      <c r="UYY140" s="894"/>
      <c r="UYZ140" s="894"/>
      <c r="UZA140" s="894"/>
      <c r="UZB140" s="894"/>
      <c r="UZC140" s="894"/>
      <c r="UZD140" s="894"/>
      <c r="UZE140" s="894"/>
      <c r="UZF140" s="894"/>
      <c r="UZG140" s="894"/>
      <c r="UZH140" s="894"/>
      <c r="UZI140" s="894"/>
      <c r="UZJ140" s="894"/>
      <c r="UZK140" s="894"/>
      <c r="UZL140" s="894"/>
      <c r="UZM140" s="894"/>
      <c r="UZN140" s="894"/>
      <c r="UZO140" s="894"/>
      <c r="UZP140" s="894"/>
      <c r="UZQ140" s="894"/>
      <c r="UZR140" s="894"/>
      <c r="UZS140" s="894"/>
      <c r="UZT140" s="894"/>
      <c r="UZU140" s="894"/>
      <c r="UZV140" s="894"/>
      <c r="UZW140" s="894"/>
      <c r="UZX140" s="894"/>
      <c r="UZY140" s="894"/>
      <c r="UZZ140" s="894"/>
      <c r="VAA140" s="894"/>
      <c r="VAB140" s="894"/>
      <c r="VAC140" s="894"/>
      <c r="VAD140" s="894"/>
      <c r="VAE140" s="894"/>
      <c r="VAF140" s="894"/>
      <c r="VAG140" s="894"/>
      <c r="VAH140" s="894"/>
      <c r="VAI140" s="894"/>
      <c r="VAJ140" s="894"/>
      <c r="VAK140" s="894"/>
      <c r="VAL140" s="894"/>
      <c r="VAM140" s="894"/>
      <c r="VAN140" s="894"/>
      <c r="VAO140" s="894"/>
      <c r="VAP140" s="894"/>
      <c r="VAQ140" s="894"/>
      <c r="VAR140" s="894"/>
      <c r="VAS140" s="894"/>
      <c r="VAT140" s="894"/>
      <c r="VAU140" s="894"/>
      <c r="VAV140" s="894"/>
      <c r="VAW140" s="894"/>
      <c r="VAX140" s="894"/>
      <c r="VAY140" s="894"/>
      <c r="VAZ140" s="894"/>
      <c r="VBA140" s="894"/>
      <c r="VBB140" s="894"/>
      <c r="VBC140" s="894"/>
      <c r="VBD140" s="894"/>
      <c r="VBE140" s="894"/>
      <c r="VBF140" s="894"/>
      <c r="VBG140" s="894"/>
      <c r="VBH140" s="894"/>
      <c r="VBI140" s="894"/>
      <c r="VBJ140" s="894"/>
      <c r="VBK140" s="894"/>
      <c r="VBL140" s="894"/>
      <c r="VBM140" s="894"/>
      <c r="VBN140" s="894"/>
      <c r="VBO140" s="894"/>
      <c r="VBP140" s="894"/>
      <c r="VBQ140" s="894"/>
      <c r="VBR140" s="894"/>
      <c r="VBS140" s="894"/>
      <c r="VBT140" s="894"/>
      <c r="VBU140" s="894"/>
      <c r="VBV140" s="894"/>
      <c r="VBW140" s="894"/>
      <c r="VBX140" s="894"/>
      <c r="VBY140" s="894"/>
      <c r="VBZ140" s="894"/>
      <c r="VCA140" s="894"/>
      <c r="VCB140" s="894"/>
      <c r="VCC140" s="894"/>
      <c r="VCD140" s="894"/>
      <c r="VCE140" s="894"/>
      <c r="VCF140" s="894"/>
      <c r="VCG140" s="894"/>
      <c r="VCH140" s="894"/>
      <c r="VCI140" s="894"/>
      <c r="VCJ140" s="894"/>
      <c r="VCK140" s="894"/>
      <c r="VCL140" s="894"/>
      <c r="VCM140" s="894"/>
      <c r="VCN140" s="894"/>
      <c r="VCO140" s="894"/>
      <c r="VCP140" s="894"/>
      <c r="VCQ140" s="894"/>
      <c r="VCR140" s="894"/>
      <c r="VCS140" s="894"/>
      <c r="VCT140" s="894"/>
      <c r="VCU140" s="894"/>
      <c r="VCV140" s="894"/>
      <c r="VCW140" s="894"/>
      <c r="VCX140" s="894"/>
      <c r="VCY140" s="894"/>
      <c r="VCZ140" s="894"/>
      <c r="VDA140" s="894"/>
      <c r="VDB140" s="894"/>
      <c r="VDC140" s="894"/>
      <c r="VDD140" s="894"/>
      <c r="VDE140" s="894"/>
      <c r="VDF140" s="894"/>
      <c r="VDG140" s="894"/>
      <c r="VDH140" s="894"/>
      <c r="VDI140" s="894"/>
      <c r="VDJ140" s="894"/>
      <c r="VDK140" s="894"/>
      <c r="VDL140" s="894"/>
      <c r="VDM140" s="894"/>
      <c r="VDN140" s="894"/>
      <c r="VDO140" s="894"/>
      <c r="VDP140" s="894"/>
      <c r="VDQ140" s="894"/>
      <c r="VDR140" s="894"/>
      <c r="VDS140" s="894"/>
      <c r="VDT140" s="894"/>
      <c r="VDU140" s="894"/>
      <c r="VDV140" s="894"/>
      <c r="VDW140" s="894"/>
      <c r="VDX140" s="894"/>
      <c r="VDY140" s="894"/>
      <c r="VDZ140" s="894"/>
      <c r="VEA140" s="894"/>
      <c r="VEB140" s="894"/>
      <c r="VEC140" s="894"/>
      <c r="VED140" s="894"/>
      <c r="VEE140" s="894"/>
      <c r="VEF140" s="894"/>
      <c r="VEG140" s="894"/>
      <c r="VEH140" s="894"/>
      <c r="VEI140" s="894"/>
      <c r="VEJ140" s="894"/>
      <c r="VEK140" s="894"/>
      <c r="VEL140" s="894"/>
      <c r="VEM140" s="894"/>
      <c r="VEN140" s="894"/>
      <c r="VEO140" s="894"/>
      <c r="VEP140" s="894"/>
      <c r="VEQ140" s="894"/>
      <c r="VER140" s="894"/>
      <c r="VES140" s="894"/>
      <c r="VET140" s="894"/>
      <c r="VEU140" s="894"/>
      <c r="VEV140" s="894"/>
      <c r="VEW140" s="894"/>
      <c r="VEX140" s="894"/>
      <c r="VEY140" s="894"/>
      <c r="VEZ140" s="894"/>
      <c r="VFA140" s="894"/>
      <c r="VFB140" s="894"/>
      <c r="VFC140" s="894"/>
      <c r="VFD140" s="894"/>
      <c r="VFE140" s="894"/>
      <c r="VFF140" s="894"/>
      <c r="VFG140" s="894"/>
      <c r="VFH140" s="894"/>
      <c r="VFI140" s="894"/>
      <c r="VFJ140" s="894"/>
      <c r="VFK140" s="894"/>
      <c r="VFL140" s="894"/>
      <c r="VFM140" s="894"/>
      <c r="VFN140" s="894"/>
      <c r="VFO140" s="894"/>
      <c r="VFP140" s="894"/>
      <c r="VFQ140" s="894"/>
      <c r="VFR140" s="894"/>
      <c r="VFS140" s="894"/>
      <c r="VFT140" s="894"/>
      <c r="VFU140" s="894"/>
      <c r="VFV140" s="894"/>
      <c r="VFW140" s="894"/>
      <c r="VFX140" s="894"/>
      <c r="VFY140" s="894"/>
      <c r="VFZ140" s="894"/>
      <c r="VGA140" s="894"/>
      <c r="VGB140" s="894"/>
      <c r="VGC140" s="894"/>
      <c r="VGD140" s="894"/>
      <c r="VGE140" s="894"/>
      <c r="VGF140" s="894"/>
      <c r="VGG140" s="894"/>
      <c r="VGH140" s="894"/>
      <c r="VGI140" s="894"/>
      <c r="VGJ140" s="894"/>
      <c r="VGK140" s="894"/>
      <c r="VGL140" s="894"/>
      <c r="VGM140" s="894"/>
      <c r="VGN140" s="894"/>
      <c r="VGO140" s="894"/>
      <c r="VGP140" s="894"/>
      <c r="VGQ140" s="894"/>
      <c r="VGR140" s="894"/>
      <c r="VGS140" s="894"/>
      <c r="VGT140" s="894"/>
      <c r="VGU140" s="894"/>
      <c r="VGV140" s="894"/>
      <c r="VGW140" s="894"/>
      <c r="VGX140" s="894"/>
      <c r="VGY140" s="894"/>
      <c r="VGZ140" s="894"/>
      <c r="VHA140" s="894"/>
      <c r="VHB140" s="894"/>
      <c r="VHC140" s="894"/>
      <c r="VHD140" s="894"/>
      <c r="VHE140" s="894"/>
      <c r="VHF140" s="894"/>
      <c r="VHG140" s="894"/>
      <c r="VHH140" s="894"/>
      <c r="VHI140" s="894"/>
      <c r="VHJ140" s="894"/>
      <c r="VHK140" s="894"/>
      <c r="VHL140" s="894"/>
      <c r="VHM140" s="894"/>
      <c r="VHN140" s="894"/>
      <c r="VHO140" s="894"/>
      <c r="VHP140" s="894"/>
      <c r="VHQ140" s="894"/>
      <c r="VHR140" s="894"/>
      <c r="VHS140" s="894"/>
      <c r="VHT140" s="894"/>
      <c r="VHU140" s="894"/>
      <c r="VHV140" s="894"/>
      <c r="VHW140" s="894"/>
      <c r="VHX140" s="894"/>
      <c r="VHY140" s="894"/>
      <c r="VHZ140" s="894"/>
      <c r="VIA140" s="894"/>
      <c r="VIB140" s="894"/>
      <c r="VIC140" s="894"/>
      <c r="VID140" s="894"/>
      <c r="VIE140" s="894"/>
      <c r="VIF140" s="894"/>
      <c r="VIG140" s="894"/>
      <c r="VIH140" s="894"/>
      <c r="VII140" s="894"/>
      <c r="VIJ140" s="894"/>
      <c r="VIK140" s="894"/>
      <c r="VIL140" s="894"/>
      <c r="VIM140" s="894"/>
      <c r="VIN140" s="894"/>
      <c r="VIO140" s="894"/>
      <c r="VIP140" s="894"/>
      <c r="VIQ140" s="894"/>
      <c r="VIR140" s="894"/>
      <c r="VIS140" s="894"/>
      <c r="VIT140" s="894"/>
      <c r="VIU140" s="894"/>
      <c r="VIV140" s="894"/>
      <c r="VIW140" s="894"/>
      <c r="VIX140" s="894"/>
      <c r="VIY140" s="894"/>
      <c r="VIZ140" s="894"/>
      <c r="VJA140" s="894"/>
      <c r="VJB140" s="894"/>
      <c r="VJC140" s="894"/>
      <c r="VJD140" s="894"/>
      <c r="VJE140" s="894"/>
      <c r="VJF140" s="894"/>
      <c r="VJG140" s="894"/>
      <c r="VJH140" s="894"/>
      <c r="VJI140" s="894"/>
      <c r="VJJ140" s="894"/>
      <c r="VJK140" s="894"/>
      <c r="VJL140" s="894"/>
      <c r="VJM140" s="894"/>
      <c r="VJN140" s="894"/>
      <c r="VJO140" s="894"/>
      <c r="VJP140" s="894"/>
      <c r="VJQ140" s="894"/>
      <c r="VJR140" s="894"/>
      <c r="VJS140" s="894"/>
      <c r="VJT140" s="894"/>
      <c r="VJU140" s="894"/>
      <c r="VJV140" s="894"/>
      <c r="VJW140" s="894"/>
      <c r="VJX140" s="894"/>
      <c r="VJY140" s="894"/>
      <c r="VJZ140" s="894"/>
      <c r="VKA140" s="894"/>
      <c r="VKB140" s="894"/>
      <c r="VKC140" s="894"/>
      <c r="VKD140" s="894"/>
      <c r="VKE140" s="894"/>
      <c r="VKF140" s="894"/>
      <c r="VKG140" s="894"/>
      <c r="VKH140" s="894"/>
      <c r="VKI140" s="894"/>
      <c r="VKJ140" s="894"/>
      <c r="VKK140" s="894"/>
      <c r="VKL140" s="894"/>
      <c r="VKM140" s="894"/>
      <c r="VKN140" s="894"/>
      <c r="VKO140" s="894"/>
      <c r="VKP140" s="894"/>
      <c r="VKQ140" s="894"/>
      <c r="VKR140" s="894"/>
      <c r="VKS140" s="894"/>
      <c r="VKT140" s="894"/>
      <c r="VKU140" s="894"/>
      <c r="VKV140" s="894"/>
      <c r="VKW140" s="894"/>
      <c r="VKX140" s="894"/>
      <c r="VKY140" s="894"/>
      <c r="VKZ140" s="894"/>
      <c r="VLA140" s="894"/>
      <c r="VLB140" s="894"/>
      <c r="VLC140" s="894"/>
      <c r="VLD140" s="894"/>
      <c r="VLE140" s="894"/>
      <c r="VLF140" s="894"/>
      <c r="VLG140" s="894"/>
      <c r="VLH140" s="894"/>
      <c r="VLI140" s="894"/>
      <c r="VLJ140" s="894"/>
      <c r="VLK140" s="894"/>
      <c r="VLL140" s="894"/>
      <c r="VLM140" s="894"/>
      <c r="VLN140" s="894"/>
      <c r="VLO140" s="894"/>
      <c r="VLP140" s="894"/>
      <c r="VLQ140" s="894"/>
      <c r="VLR140" s="894"/>
      <c r="VLS140" s="894"/>
      <c r="VLT140" s="894"/>
      <c r="VLU140" s="894"/>
      <c r="VLV140" s="894"/>
      <c r="VLW140" s="894"/>
      <c r="VLX140" s="894"/>
      <c r="VLY140" s="894"/>
      <c r="VLZ140" s="894"/>
      <c r="VMA140" s="894"/>
      <c r="VMB140" s="894"/>
      <c r="VMC140" s="894"/>
      <c r="VMD140" s="894"/>
      <c r="VME140" s="894"/>
      <c r="VMF140" s="894"/>
      <c r="VMG140" s="894"/>
      <c r="VMH140" s="894"/>
      <c r="VMI140" s="894"/>
      <c r="VMJ140" s="894"/>
      <c r="VMK140" s="894"/>
      <c r="VML140" s="894"/>
      <c r="VMM140" s="894"/>
      <c r="VMN140" s="894"/>
      <c r="VMO140" s="894"/>
      <c r="VMP140" s="894"/>
      <c r="VMQ140" s="894"/>
      <c r="VMR140" s="894"/>
      <c r="VMS140" s="894"/>
      <c r="VMT140" s="894"/>
      <c r="VMU140" s="894"/>
      <c r="VMV140" s="894"/>
      <c r="VMW140" s="894"/>
      <c r="VMX140" s="894"/>
      <c r="VMY140" s="894"/>
      <c r="VMZ140" s="894"/>
      <c r="VNA140" s="894"/>
      <c r="VNB140" s="894"/>
      <c r="VNC140" s="894"/>
      <c r="VND140" s="894"/>
      <c r="VNE140" s="894"/>
      <c r="VNF140" s="894"/>
      <c r="VNG140" s="894"/>
      <c r="VNH140" s="894"/>
      <c r="VNI140" s="894"/>
      <c r="VNJ140" s="894"/>
      <c r="VNK140" s="894"/>
      <c r="VNL140" s="894"/>
      <c r="VNM140" s="894"/>
      <c r="VNN140" s="894"/>
      <c r="VNO140" s="894"/>
      <c r="VNP140" s="894"/>
      <c r="VNQ140" s="894"/>
      <c r="VNR140" s="894"/>
      <c r="VNS140" s="894"/>
      <c r="VNT140" s="894"/>
      <c r="VNU140" s="894"/>
      <c r="VNV140" s="894"/>
      <c r="VNW140" s="894"/>
      <c r="VNX140" s="894"/>
      <c r="VNY140" s="894"/>
      <c r="VNZ140" s="894"/>
      <c r="VOA140" s="894"/>
      <c r="VOB140" s="894"/>
      <c r="VOC140" s="894"/>
      <c r="VOD140" s="894"/>
      <c r="VOE140" s="894"/>
      <c r="VOF140" s="894"/>
      <c r="VOG140" s="894"/>
      <c r="VOH140" s="894"/>
      <c r="VOI140" s="894"/>
      <c r="VOJ140" s="894"/>
      <c r="VOK140" s="894"/>
      <c r="VOL140" s="894"/>
      <c r="VOM140" s="894"/>
      <c r="VON140" s="894"/>
      <c r="VOO140" s="894"/>
      <c r="VOP140" s="894"/>
      <c r="VOQ140" s="894"/>
      <c r="VOR140" s="894"/>
      <c r="VOS140" s="894"/>
      <c r="VOT140" s="894"/>
      <c r="VOU140" s="894"/>
      <c r="VOV140" s="894"/>
      <c r="VOW140" s="894"/>
      <c r="VOX140" s="894"/>
      <c r="VOY140" s="894"/>
      <c r="VOZ140" s="894"/>
      <c r="VPA140" s="894"/>
      <c r="VPB140" s="894"/>
      <c r="VPC140" s="894"/>
      <c r="VPD140" s="894"/>
      <c r="VPE140" s="894"/>
      <c r="VPF140" s="894"/>
      <c r="VPG140" s="894"/>
      <c r="VPH140" s="894"/>
      <c r="VPI140" s="894"/>
      <c r="VPJ140" s="894"/>
      <c r="VPK140" s="894"/>
      <c r="VPL140" s="894"/>
      <c r="VPM140" s="894"/>
      <c r="VPN140" s="894"/>
      <c r="VPO140" s="894"/>
      <c r="VPP140" s="894"/>
      <c r="VPQ140" s="894"/>
      <c r="VPR140" s="894"/>
      <c r="VPS140" s="894"/>
      <c r="VPT140" s="894"/>
      <c r="VPU140" s="894"/>
      <c r="VPV140" s="894"/>
      <c r="VPW140" s="894"/>
      <c r="VPX140" s="894"/>
      <c r="VPY140" s="894"/>
      <c r="VPZ140" s="894"/>
      <c r="VQA140" s="894"/>
      <c r="VQB140" s="894"/>
      <c r="VQC140" s="894"/>
      <c r="VQD140" s="894"/>
      <c r="VQE140" s="894"/>
      <c r="VQF140" s="894"/>
      <c r="VQG140" s="894"/>
      <c r="VQH140" s="894"/>
      <c r="VQI140" s="894"/>
      <c r="VQJ140" s="894"/>
      <c r="VQK140" s="894"/>
      <c r="VQL140" s="894"/>
      <c r="VQM140" s="894"/>
      <c r="VQN140" s="894"/>
      <c r="VQO140" s="894"/>
      <c r="VQP140" s="894"/>
      <c r="VQQ140" s="894"/>
      <c r="VQR140" s="894"/>
      <c r="VQS140" s="894"/>
      <c r="VQT140" s="894"/>
      <c r="VQU140" s="894"/>
      <c r="VQV140" s="894"/>
      <c r="VQW140" s="894"/>
      <c r="VQX140" s="894"/>
      <c r="VQY140" s="894"/>
      <c r="VQZ140" s="894"/>
      <c r="VRA140" s="894"/>
      <c r="VRB140" s="894"/>
      <c r="VRC140" s="894"/>
      <c r="VRD140" s="894"/>
      <c r="VRE140" s="894"/>
      <c r="VRF140" s="894"/>
      <c r="VRG140" s="894"/>
      <c r="VRH140" s="894"/>
      <c r="VRI140" s="894"/>
      <c r="VRJ140" s="894"/>
      <c r="VRK140" s="894"/>
      <c r="VRL140" s="894"/>
      <c r="VRM140" s="894"/>
      <c r="VRN140" s="894"/>
      <c r="VRO140" s="894"/>
      <c r="VRP140" s="894"/>
      <c r="VRQ140" s="894"/>
      <c r="VRR140" s="894"/>
      <c r="VRS140" s="894"/>
      <c r="VRT140" s="894"/>
      <c r="VRU140" s="894"/>
      <c r="VRV140" s="894"/>
      <c r="VRW140" s="894"/>
      <c r="VRX140" s="894"/>
      <c r="VRY140" s="894"/>
      <c r="VRZ140" s="894"/>
      <c r="VSA140" s="894"/>
      <c r="VSB140" s="894"/>
      <c r="VSC140" s="894"/>
      <c r="VSD140" s="894"/>
      <c r="VSE140" s="894"/>
      <c r="VSF140" s="894"/>
      <c r="VSG140" s="894"/>
      <c r="VSH140" s="894"/>
      <c r="VSI140" s="894"/>
      <c r="VSJ140" s="894"/>
      <c r="VSK140" s="894"/>
      <c r="VSL140" s="894"/>
      <c r="VSM140" s="894"/>
      <c r="VSN140" s="894"/>
      <c r="VSO140" s="894"/>
      <c r="VSP140" s="894"/>
      <c r="VSQ140" s="894"/>
      <c r="VSR140" s="894"/>
      <c r="VSS140" s="894"/>
      <c r="VST140" s="894"/>
      <c r="VSU140" s="894"/>
      <c r="VSV140" s="894"/>
      <c r="VSW140" s="894"/>
      <c r="VSX140" s="894"/>
      <c r="VSY140" s="894"/>
      <c r="VSZ140" s="894"/>
      <c r="VTA140" s="894"/>
      <c r="VTB140" s="894"/>
      <c r="VTC140" s="894"/>
      <c r="VTD140" s="894"/>
      <c r="VTE140" s="894"/>
      <c r="VTF140" s="894"/>
      <c r="VTG140" s="894"/>
      <c r="VTH140" s="894"/>
      <c r="VTI140" s="894"/>
      <c r="VTJ140" s="894"/>
      <c r="VTK140" s="894"/>
      <c r="VTL140" s="894"/>
      <c r="VTM140" s="894"/>
      <c r="VTN140" s="894"/>
      <c r="VTO140" s="894"/>
      <c r="VTP140" s="894"/>
      <c r="VTQ140" s="894"/>
      <c r="VTR140" s="894"/>
      <c r="VTS140" s="894"/>
      <c r="VTT140" s="894"/>
      <c r="VTU140" s="894"/>
      <c r="VTV140" s="894"/>
      <c r="VTW140" s="894"/>
      <c r="VTX140" s="894"/>
      <c r="VTY140" s="894"/>
      <c r="VTZ140" s="894"/>
      <c r="VUA140" s="894"/>
      <c r="VUB140" s="894"/>
      <c r="VUC140" s="894"/>
      <c r="VUD140" s="894"/>
      <c r="VUE140" s="894"/>
      <c r="VUF140" s="894"/>
      <c r="VUG140" s="894"/>
      <c r="VUH140" s="894"/>
      <c r="VUI140" s="894"/>
      <c r="VUJ140" s="894"/>
      <c r="VUK140" s="894"/>
      <c r="VUL140" s="894"/>
      <c r="VUM140" s="894"/>
      <c r="VUN140" s="894"/>
      <c r="VUO140" s="894"/>
      <c r="VUP140" s="894"/>
      <c r="VUQ140" s="894"/>
      <c r="VUR140" s="894"/>
      <c r="VUS140" s="894"/>
      <c r="VUT140" s="894"/>
      <c r="VUU140" s="894"/>
      <c r="VUV140" s="894"/>
      <c r="VUW140" s="894"/>
      <c r="VUX140" s="894"/>
      <c r="VUY140" s="894"/>
      <c r="VUZ140" s="894"/>
      <c r="VVA140" s="894"/>
      <c r="VVB140" s="894"/>
      <c r="VVC140" s="894"/>
      <c r="VVD140" s="894"/>
      <c r="VVE140" s="894"/>
      <c r="VVF140" s="894"/>
      <c r="VVG140" s="894"/>
      <c r="VVH140" s="894"/>
      <c r="VVI140" s="894"/>
      <c r="VVJ140" s="894"/>
      <c r="VVK140" s="894"/>
      <c r="VVL140" s="894"/>
      <c r="VVM140" s="894"/>
      <c r="VVN140" s="894"/>
      <c r="VVO140" s="894"/>
      <c r="VVP140" s="894"/>
      <c r="VVQ140" s="894"/>
      <c r="VVR140" s="894"/>
      <c r="VVS140" s="894"/>
      <c r="VVT140" s="894"/>
      <c r="VVU140" s="894"/>
      <c r="VVV140" s="894"/>
      <c r="VVW140" s="894"/>
      <c r="VVX140" s="894"/>
      <c r="VVY140" s="894"/>
      <c r="VVZ140" s="894"/>
      <c r="VWA140" s="894"/>
      <c r="VWB140" s="894"/>
      <c r="VWC140" s="894"/>
      <c r="VWD140" s="894"/>
      <c r="VWE140" s="894"/>
      <c r="VWF140" s="894"/>
      <c r="VWG140" s="894"/>
      <c r="VWH140" s="894"/>
      <c r="VWI140" s="894"/>
      <c r="VWJ140" s="894"/>
      <c r="VWK140" s="894"/>
      <c r="VWL140" s="894"/>
      <c r="VWM140" s="894"/>
      <c r="VWN140" s="894"/>
      <c r="VWO140" s="894"/>
      <c r="VWP140" s="894"/>
      <c r="VWQ140" s="894"/>
      <c r="VWR140" s="894"/>
      <c r="VWS140" s="894"/>
      <c r="VWT140" s="894"/>
      <c r="VWU140" s="894"/>
      <c r="VWV140" s="894"/>
      <c r="VWW140" s="894"/>
      <c r="VWX140" s="894"/>
      <c r="VWY140" s="894"/>
      <c r="VWZ140" s="894"/>
      <c r="VXA140" s="894"/>
      <c r="VXB140" s="894"/>
      <c r="VXC140" s="894"/>
      <c r="VXD140" s="894"/>
      <c r="VXE140" s="894"/>
      <c r="VXF140" s="894"/>
      <c r="VXG140" s="894"/>
      <c r="VXH140" s="894"/>
      <c r="VXI140" s="894"/>
      <c r="VXJ140" s="894"/>
      <c r="VXK140" s="894"/>
      <c r="VXL140" s="894"/>
      <c r="VXM140" s="894"/>
      <c r="VXN140" s="894"/>
      <c r="VXO140" s="894"/>
      <c r="VXP140" s="894"/>
      <c r="VXQ140" s="894"/>
      <c r="VXR140" s="894"/>
      <c r="VXS140" s="894"/>
      <c r="VXT140" s="894"/>
      <c r="VXU140" s="894"/>
      <c r="VXV140" s="894"/>
      <c r="VXW140" s="894"/>
      <c r="VXX140" s="894"/>
      <c r="VXY140" s="894"/>
      <c r="VXZ140" s="894"/>
      <c r="VYA140" s="894"/>
      <c r="VYB140" s="894"/>
      <c r="VYC140" s="894"/>
      <c r="VYD140" s="894"/>
      <c r="VYE140" s="894"/>
      <c r="VYF140" s="894"/>
      <c r="VYG140" s="894"/>
      <c r="VYH140" s="894"/>
      <c r="VYI140" s="894"/>
      <c r="VYJ140" s="894"/>
      <c r="VYK140" s="894"/>
      <c r="VYL140" s="894"/>
      <c r="VYM140" s="894"/>
      <c r="VYN140" s="894"/>
      <c r="VYO140" s="894"/>
      <c r="VYP140" s="894"/>
      <c r="VYQ140" s="894"/>
      <c r="VYR140" s="894"/>
      <c r="VYS140" s="894"/>
      <c r="VYT140" s="894"/>
      <c r="VYU140" s="894"/>
      <c r="VYV140" s="894"/>
      <c r="VYW140" s="894"/>
      <c r="VYX140" s="894"/>
      <c r="VYY140" s="894"/>
      <c r="VYZ140" s="894"/>
      <c r="VZA140" s="894"/>
      <c r="VZB140" s="894"/>
      <c r="VZC140" s="894"/>
      <c r="VZD140" s="894"/>
      <c r="VZE140" s="894"/>
      <c r="VZF140" s="894"/>
      <c r="VZG140" s="894"/>
      <c r="VZH140" s="894"/>
      <c r="VZI140" s="894"/>
      <c r="VZJ140" s="894"/>
      <c r="VZK140" s="894"/>
      <c r="VZL140" s="894"/>
      <c r="VZM140" s="894"/>
      <c r="VZN140" s="894"/>
      <c r="VZO140" s="894"/>
      <c r="VZP140" s="894"/>
      <c r="VZQ140" s="894"/>
      <c r="VZR140" s="894"/>
      <c r="VZS140" s="894"/>
      <c r="VZT140" s="894"/>
      <c r="VZU140" s="894"/>
      <c r="VZV140" s="894"/>
      <c r="VZW140" s="894"/>
      <c r="VZX140" s="894"/>
      <c r="VZY140" s="894"/>
      <c r="VZZ140" s="894"/>
      <c r="WAA140" s="894"/>
      <c r="WAB140" s="894"/>
      <c r="WAC140" s="894"/>
      <c r="WAD140" s="894"/>
      <c r="WAE140" s="894"/>
      <c r="WAF140" s="894"/>
      <c r="WAG140" s="894"/>
      <c r="WAH140" s="894"/>
      <c r="WAI140" s="894"/>
      <c r="WAJ140" s="894"/>
      <c r="WAK140" s="894"/>
      <c r="WAL140" s="894"/>
      <c r="WAM140" s="894"/>
      <c r="WAN140" s="894"/>
      <c r="WAO140" s="894"/>
      <c r="WAP140" s="894"/>
      <c r="WAQ140" s="894"/>
      <c r="WAR140" s="894"/>
      <c r="WAS140" s="894"/>
      <c r="WAT140" s="894"/>
      <c r="WAU140" s="894"/>
      <c r="WAV140" s="894"/>
      <c r="WAW140" s="894"/>
      <c r="WAX140" s="894"/>
      <c r="WAY140" s="894"/>
      <c r="WAZ140" s="894"/>
      <c r="WBA140" s="894"/>
      <c r="WBB140" s="894"/>
      <c r="WBC140" s="894"/>
      <c r="WBD140" s="894"/>
      <c r="WBE140" s="894"/>
      <c r="WBF140" s="894"/>
      <c r="WBG140" s="894"/>
      <c r="WBH140" s="894"/>
      <c r="WBI140" s="894"/>
      <c r="WBJ140" s="894"/>
      <c r="WBK140" s="894"/>
      <c r="WBL140" s="894"/>
      <c r="WBM140" s="894"/>
      <c r="WBN140" s="894"/>
      <c r="WBO140" s="894"/>
      <c r="WBP140" s="894"/>
      <c r="WBQ140" s="894"/>
      <c r="WBR140" s="894"/>
      <c r="WBS140" s="894"/>
      <c r="WBT140" s="894"/>
      <c r="WBU140" s="894"/>
      <c r="WBV140" s="894"/>
      <c r="WBW140" s="894"/>
      <c r="WBX140" s="894"/>
      <c r="WBY140" s="894"/>
      <c r="WBZ140" s="894"/>
      <c r="WCA140" s="894"/>
      <c r="WCB140" s="894"/>
      <c r="WCC140" s="894"/>
      <c r="WCD140" s="894"/>
      <c r="WCE140" s="894"/>
      <c r="WCF140" s="894"/>
      <c r="WCG140" s="894"/>
      <c r="WCH140" s="894"/>
      <c r="WCI140" s="894"/>
      <c r="WCJ140" s="894"/>
      <c r="WCK140" s="894"/>
      <c r="WCL140" s="894"/>
      <c r="WCM140" s="894"/>
      <c r="WCN140" s="894"/>
      <c r="WCO140" s="894"/>
      <c r="WCP140" s="894"/>
      <c r="WCQ140" s="894"/>
      <c r="WCR140" s="894"/>
      <c r="WCS140" s="894"/>
      <c r="WCT140" s="894"/>
      <c r="WCU140" s="894"/>
      <c r="WCV140" s="894"/>
      <c r="WCW140" s="894"/>
      <c r="WCX140" s="894"/>
      <c r="WCY140" s="894"/>
      <c r="WCZ140" s="894"/>
      <c r="WDA140" s="894"/>
      <c r="WDB140" s="894"/>
      <c r="WDC140" s="894"/>
      <c r="WDD140" s="894"/>
      <c r="WDE140" s="894"/>
      <c r="WDF140" s="894"/>
      <c r="WDG140" s="894"/>
      <c r="WDH140" s="894"/>
      <c r="WDI140" s="894"/>
      <c r="WDJ140" s="894"/>
      <c r="WDK140" s="894"/>
      <c r="WDL140" s="894"/>
      <c r="WDM140" s="894"/>
      <c r="WDN140" s="894"/>
      <c r="WDO140" s="894"/>
      <c r="WDP140" s="894"/>
      <c r="WDQ140" s="894"/>
      <c r="WDR140" s="894"/>
      <c r="WDS140" s="894"/>
      <c r="WDT140" s="894"/>
      <c r="WDU140" s="894"/>
      <c r="WDV140" s="894"/>
      <c r="WDW140" s="894"/>
      <c r="WDX140" s="894"/>
      <c r="WDY140" s="894"/>
      <c r="WDZ140" s="894"/>
      <c r="WEA140" s="894"/>
      <c r="WEB140" s="894"/>
      <c r="WEC140" s="894"/>
      <c r="WED140" s="894"/>
      <c r="WEE140" s="894"/>
      <c r="WEF140" s="894"/>
      <c r="WEG140" s="894"/>
      <c r="WEH140" s="894"/>
      <c r="WEI140" s="894"/>
      <c r="WEJ140" s="894"/>
      <c r="WEK140" s="894"/>
      <c r="WEL140" s="894"/>
      <c r="WEM140" s="894"/>
      <c r="WEN140" s="894"/>
      <c r="WEO140" s="894"/>
      <c r="WEP140" s="894"/>
      <c r="WEQ140" s="894"/>
      <c r="WER140" s="894"/>
      <c r="WES140" s="894"/>
      <c r="WET140" s="894"/>
      <c r="WEU140" s="894"/>
      <c r="WEV140" s="894"/>
      <c r="WEW140" s="894"/>
      <c r="WEX140" s="894"/>
      <c r="WEY140" s="894"/>
      <c r="WEZ140" s="894"/>
      <c r="WFA140" s="894"/>
      <c r="WFB140" s="894"/>
      <c r="WFC140" s="894"/>
      <c r="WFD140" s="894"/>
      <c r="WFE140" s="894"/>
      <c r="WFF140" s="894"/>
      <c r="WFG140" s="894"/>
      <c r="WFH140" s="894"/>
      <c r="WFI140" s="894"/>
      <c r="WFJ140" s="894"/>
      <c r="WFK140" s="894"/>
      <c r="WFL140" s="894"/>
      <c r="WFM140" s="894"/>
      <c r="WFN140" s="894"/>
      <c r="WFO140" s="894"/>
      <c r="WFP140" s="894"/>
      <c r="WFQ140" s="894"/>
      <c r="WFR140" s="894"/>
      <c r="WFS140" s="894"/>
      <c r="WFT140" s="894"/>
      <c r="WFU140" s="894"/>
      <c r="WFV140" s="894"/>
      <c r="WFW140" s="894"/>
      <c r="WFX140" s="894"/>
      <c r="WFY140" s="894"/>
      <c r="WFZ140" s="894"/>
      <c r="WGA140" s="894"/>
      <c r="WGB140" s="894"/>
      <c r="WGC140" s="894"/>
      <c r="WGD140" s="894"/>
      <c r="WGE140" s="894"/>
      <c r="WGF140" s="894"/>
      <c r="WGG140" s="894"/>
      <c r="WGH140" s="894"/>
      <c r="WGI140" s="894"/>
      <c r="WGJ140" s="894"/>
      <c r="WGK140" s="894"/>
      <c r="WGL140" s="894"/>
      <c r="WGM140" s="894"/>
      <c r="WGN140" s="894"/>
      <c r="WGO140" s="894"/>
      <c r="WGP140" s="894"/>
      <c r="WGQ140" s="894"/>
      <c r="WGR140" s="894"/>
      <c r="WGS140" s="894"/>
      <c r="WGT140" s="894"/>
      <c r="WGU140" s="894"/>
      <c r="WGV140" s="894"/>
      <c r="WGW140" s="894"/>
      <c r="WGX140" s="894"/>
      <c r="WGY140" s="894"/>
      <c r="WGZ140" s="894"/>
      <c r="WHA140" s="894"/>
      <c r="WHB140" s="894"/>
      <c r="WHC140" s="894"/>
      <c r="WHD140" s="894"/>
      <c r="WHE140" s="894"/>
      <c r="WHF140" s="894"/>
      <c r="WHG140" s="894"/>
      <c r="WHH140" s="894"/>
      <c r="WHI140" s="894"/>
      <c r="WHJ140" s="894"/>
      <c r="WHK140" s="894"/>
      <c r="WHL140" s="894"/>
      <c r="WHM140" s="894"/>
      <c r="WHN140" s="894"/>
      <c r="WHO140" s="894"/>
      <c r="WHP140" s="894"/>
      <c r="WHQ140" s="894"/>
      <c r="WHR140" s="894"/>
      <c r="WHS140" s="894"/>
      <c r="WHT140" s="894"/>
      <c r="WHU140" s="894"/>
      <c r="WHV140" s="894"/>
      <c r="WHW140" s="894"/>
      <c r="WHX140" s="894"/>
      <c r="WHY140" s="894"/>
      <c r="WHZ140" s="894"/>
      <c r="WIA140" s="894"/>
      <c r="WIB140" s="894"/>
      <c r="WIC140" s="894"/>
      <c r="WID140" s="894"/>
      <c r="WIE140" s="894"/>
      <c r="WIF140" s="894"/>
      <c r="WIG140" s="894"/>
      <c r="WIH140" s="894"/>
      <c r="WII140" s="894"/>
      <c r="WIJ140" s="894"/>
      <c r="WIK140" s="894"/>
      <c r="WIL140" s="894"/>
      <c r="WIM140" s="894"/>
      <c r="WIN140" s="894"/>
      <c r="WIO140" s="894"/>
      <c r="WIP140" s="894"/>
      <c r="WIQ140" s="894"/>
      <c r="WIR140" s="894"/>
      <c r="WIS140" s="894"/>
      <c r="WIT140" s="894"/>
      <c r="WIU140" s="894"/>
      <c r="WIV140" s="894"/>
      <c r="WIW140" s="894"/>
      <c r="WIX140" s="894"/>
      <c r="WIY140" s="894"/>
      <c r="WIZ140" s="894"/>
      <c r="WJA140" s="894"/>
      <c r="WJB140" s="894"/>
      <c r="WJC140" s="894"/>
      <c r="WJD140" s="894"/>
      <c r="WJE140" s="894"/>
      <c r="WJF140" s="894"/>
      <c r="WJG140" s="894"/>
      <c r="WJH140" s="894"/>
      <c r="WJI140" s="894"/>
      <c r="WJJ140" s="894"/>
      <c r="WJK140" s="894"/>
      <c r="WJL140" s="894"/>
      <c r="WJM140" s="894"/>
      <c r="WJN140" s="894"/>
      <c r="WJO140" s="894"/>
      <c r="WJP140" s="894"/>
      <c r="WJQ140" s="894"/>
      <c r="WJR140" s="894"/>
      <c r="WJS140" s="894"/>
      <c r="WJT140" s="894"/>
      <c r="WJU140" s="894"/>
      <c r="WJV140" s="894"/>
      <c r="WJW140" s="894"/>
      <c r="WJX140" s="894"/>
      <c r="WJY140" s="894"/>
      <c r="WJZ140" s="894"/>
      <c r="WKA140" s="894"/>
      <c r="WKB140" s="894"/>
      <c r="WKC140" s="894"/>
      <c r="WKD140" s="894"/>
      <c r="WKE140" s="894"/>
      <c r="WKF140" s="894"/>
      <c r="WKG140" s="894"/>
      <c r="WKH140" s="894"/>
      <c r="WKI140" s="894"/>
      <c r="WKJ140" s="894"/>
      <c r="WKK140" s="894"/>
      <c r="WKL140" s="894"/>
      <c r="WKM140" s="894"/>
      <c r="WKN140" s="894"/>
      <c r="WKO140" s="894"/>
      <c r="WKP140" s="894"/>
      <c r="WKQ140" s="894"/>
      <c r="WKR140" s="894"/>
      <c r="WKS140" s="894"/>
      <c r="WKT140" s="894"/>
      <c r="WKU140" s="894"/>
      <c r="WKV140" s="894"/>
      <c r="WKW140" s="894"/>
      <c r="WKX140" s="894"/>
      <c r="WKY140" s="894"/>
      <c r="WKZ140" s="894"/>
      <c r="WLA140" s="894"/>
      <c r="WLB140" s="894"/>
      <c r="WLC140" s="894"/>
      <c r="WLD140" s="894"/>
      <c r="WLE140" s="894"/>
      <c r="WLF140" s="894"/>
      <c r="WLG140" s="894"/>
      <c r="WLH140" s="894"/>
      <c r="WLI140" s="894"/>
      <c r="WLJ140" s="894"/>
      <c r="WLK140" s="894"/>
      <c r="WLL140" s="894"/>
      <c r="WLM140" s="894"/>
      <c r="WLN140" s="894"/>
      <c r="WLO140" s="894"/>
      <c r="WLP140" s="894"/>
      <c r="WLQ140" s="894"/>
      <c r="WLR140" s="894"/>
      <c r="WLS140" s="894"/>
      <c r="WLT140" s="894"/>
      <c r="WLU140" s="894"/>
      <c r="WLV140" s="894"/>
      <c r="WLW140" s="894"/>
      <c r="WLX140" s="894"/>
      <c r="WLY140" s="894"/>
      <c r="WLZ140" s="894"/>
      <c r="WMA140" s="894"/>
      <c r="WMB140" s="894"/>
      <c r="WMC140" s="894"/>
      <c r="WMD140" s="894"/>
      <c r="WME140" s="894"/>
      <c r="WMF140" s="894"/>
      <c r="WMG140" s="894"/>
      <c r="WMH140" s="894"/>
      <c r="WMI140" s="894"/>
      <c r="WMJ140" s="894"/>
      <c r="WMK140" s="894"/>
      <c r="WML140" s="894"/>
      <c r="WMM140" s="894"/>
      <c r="WMN140" s="894"/>
      <c r="WMO140" s="894"/>
      <c r="WMP140" s="894"/>
      <c r="WMQ140" s="894"/>
      <c r="WMR140" s="894"/>
      <c r="WMS140" s="894"/>
      <c r="WMT140" s="894"/>
      <c r="WMU140" s="894"/>
      <c r="WMV140" s="894"/>
      <c r="WMW140" s="894"/>
      <c r="WMX140" s="894"/>
      <c r="WMY140" s="894"/>
      <c r="WMZ140" s="894"/>
      <c r="WNA140" s="894"/>
      <c r="WNB140" s="894"/>
      <c r="WNC140" s="894"/>
      <c r="WND140" s="894"/>
      <c r="WNE140" s="894"/>
      <c r="WNF140" s="894"/>
      <c r="WNG140" s="894"/>
      <c r="WNH140" s="894"/>
      <c r="WNI140" s="894"/>
      <c r="WNJ140" s="894"/>
      <c r="WNK140" s="894"/>
      <c r="WNL140" s="894"/>
      <c r="WNM140" s="894"/>
      <c r="WNN140" s="894"/>
      <c r="WNO140" s="894"/>
      <c r="WNP140" s="894"/>
      <c r="WNQ140" s="894"/>
      <c r="WNR140" s="894"/>
      <c r="WNS140" s="894"/>
      <c r="WNT140" s="894"/>
      <c r="WNU140" s="894"/>
      <c r="WNV140" s="894"/>
      <c r="WNW140" s="894"/>
      <c r="WNX140" s="894"/>
      <c r="WNY140" s="894"/>
      <c r="WNZ140" s="894"/>
      <c r="WOA140" s="894"/>
      <c r="WOB140" s="894"/>
      <c r="WOC140" s="894"/>
      <c r="WOD140" s="894"/>
      <c r="WOE140" s="894"/>
      <c r="WOF140" s="894"/>
      <c r="WOG140" s="894"/>
      <c r="WOH140" s="894"/>
      <c r="WOI140" s="894"/>
      <c r="WOJ140" s="894"/>
      <c r="WOK140" s="894"/>
      <c r="WOL140" s="894"/>
      <c r="WOM140" s="894"/>
      <c r="WON140" s="894"/>
      <c r="WOO140" s="894"/>
      <c r="WOP140" s="894"/>
      <c r="WOQ140" s="894"/>
      <c r="WOR140" s="894"/>
      <c r="WOS140" s="894"/>
      <c r="WOT140" s="894"/>
      <c r="WOU140" s="894"/>
      <c r="WOV140" s="894"/>
      <c r="WOW140" s="894"/>
      <c r="WOX140" s="894"/>
      <c r="WOY140" s="894"/>
      <c r="WOZ140" s="894"/>
      <c r="WPA140" s="894"/>
      <c r="WPB140" s="894"/>
      <c r="WPC140" s="894"/>
      <c r="WPD140" s="894"/>
      <c r="WPE140" s="894"/>
      <c r="WPF140" s="894"/>
      <c r="WPG140" s="894"/>
      <c r="WPH140" s="894"/>
      <c r="WPI140" s="894"/>
      <c r="WPJ140" s="894"/>
      <c r="WPK140" s="894"/>
      <c r="WPL140" s="894"/>
      <c r="WPM140" s="894"/>
      <c r="WPN140" s="894"/>
      <c r="WPO140" s="894"/>
      <c r="WPP140" s="894"/>
      <c r="WPQ140" s="894"/>
      <c r="WPR140" s="894"/>
      <c r="WPS140" s="894"/>
      <c r="WPT140" s="894"/>
      <c r="WPU140" s="894"/>
      <c r="WPV140" s="894"/>
      <c r="WPW140" s="894"/>
      <c r="WPX140" s="894"/>
      <c r="WPY140" s="894"/>
      <c r="WPZ140" s="894"/>
      <c r="WQA140" s="894"/>
      <c r="WQB140" s="894"/>
      <c r="WQC140" s="894"/>
      <c r="WQD140" s="894"/>
      <c r="WQE140" s="894"/>
      <c r="WQF140" s="894"/>
      <c r="WQG140" s="894"/>
      <c r="WQH140" s="894"/>
      <c r="WQI140" s="894"/>
      <c r="WQJ140" s="894"/>
      <c r="WQK140" s="894"/>
      <c r="WQL140" s="894"/>
      <c r="WQM140" s="894"/>
      <c r="WQN140" s="894"/>
      <c r="WQO140" s="894"/>
      <c r="WQP140" s="894"/>
      <c r="WQQ140" s="894"/>
      <c r="WQR140" s="894"/>
      <c r="WQS140" s="894"/>
      <c r="WQT140" s="894"/>
      <c r="WQU140" s="894"/>
      <c r="WQV140" s="894"/>
      <c r="WQW140" s="894"/>
      <c r="WQX140" s="894"/>
      <c r="WQY140" s="894"/>
      <c r="WQZ140" s="894"/>
      <c r="WRA140" s="894"/>
      <c r="WRB140" s="894"/>
      <c r="WRC140" s="894"/>
      <c r="WRD140" s="894"/>
      <c r="WRE140" s="894"/>
      <c r="WRF140" s="894"/>
      <c r="WRG140" s="894"/>
      <c r="WRH140" s="894"/>
      <c r="WRI140" s="894"/>
      <c r="WRJ140" s="894"/>
      <c r="WRK140" s="894"/>
      <c r="WRL140" s="894"/>
      <c r="WRM140" s="894"/>
      <c r="WRN140" s="894"/>
      <c r="WRO140" s="894"/>
      <c r="WRP140" s="894"/>
      <c r="WRQ140" s="894"/>
      <c r="WRR140" s="894"/>
      <c r="WRS140" s="894"/>
      <c r="WRT140" s="894"/>
      <c r="WRU140" s="894"/>
      <c r="WRV140" s="894"/>
      <c r="WRW140" s="894"/>
      <c r="WRX140" s="894"/>
      <c r="WRY140" s="894"/>
      <c r="WRZ140" s="894"/>
      <c r="WSA140" s="894"/>
      <c r="WSB140" s="894"/>
      <c r="WSC140" s="894"/>
      <c r="WSD140" s="894"/>
      <c r="WSE140" s="894"/>
      <c r="WSF140" s="894"/>
      <c r="WSG140" s="894"/>
      <c r="WSH140" s="894"/>
      <c r="WSI140" s="894"/>
      <c r="WSJ140" s="894"/>
      <c r="WSK140" s="894"/>
      <c r="WSL140" s="894"/>
      <c r="WSM140" s="894"/>
      <c r="WSN140" s="894"/>
      <c r="WSO140" s="894"/>
      <c r="WSP140" s="894"/>
      <c r="WSQ140" s="894"/>
      <c r="WSR140" s="894"/>
      <c r="WSS140" s="894"/>
      <c r="WST140" s="894"/>
      <c r="WSU140" s="894"/>
      <c r="WSV140" s="894"/>
      <c r="WSW140" s="894"/>
      <c r="WSX140" s="894"/>
      <c r="WSY140" s="894"/>
      <c r="WSZ140" s="894"/>
      <c r="WTA140" s="894"/>
      <c r="WTB140" s="894"/>
      <c r="WTC140" s="894"/>
      <c r="WTD140" s="894"/>
      <c r="WTE140" s="894"/>
      <c r="WTF140" s="894"/>
      <c r="WTG140" s="894"/>
      <c r="WTH140" s="894"/>
      <c r="WTI140" s="894"/>
      <c r="WTJ140" s="894"/>
      <c r="WTK140" s="894"/>
      <c r="WTL140" s="894"/>
      <c r="WTM140" s="894"/>
      <c r="WTN140" s="894"/>
      <c r="WTO140" s="894"/>
      <c r="WTP140" s="894"/>
      <c r="WTQ140" s="894"/>
      <c r="WTR140" s="894"/>
      <c r="WTS140" s="894"/>
      <c r="WTT140" s="894"/>
      <c r="WTU140" s="894"/>
      <c r="WTV140" s="894"/>
      <c r="WTW140" s="894"/>
      <c r="WTX140" s="894"/>
      <c r="WTY140" s="894"/>
      <c r="WTZ140" s="894"/>
      <c r="WUA140" s="894"/>
      <c r="WUB140" s="894"/>
      <c r="WUC140" s="894"/>
      <c r="WUD140" s="894"/>
      <c r="WUE140" s="894"/>
      <c r="WUF140" s="894"/>
      <c r="WUG140" s="894"/>
      <c r="WUH140" s="894"/>
      <c r="WUI140" s="894"/>
      <c r="WUJ140" s="894"/>
      <c r="WUK140" s="894"/>
      <c r="WUL140" s="894"/>
      <c r="WUM140" s="894"/>
      <c r="WUN140" s="894"/>
      <c r="WUO140" s="894"/>
      <c r="WUP140" s="894"/>
      <c r="WUQ140" s="894"/>
      <c r="WUR140" s="894"/>
      <c r="WUS140" s="894"/>
      <c r="WUT140" s="894"/>
      <c r="WUU140" s="894"/>
      <c r="WUV140" s="894"/>
      <c r="WUW140" s="894"/>
      <c r="WUX140" s="894"/>
      <c r="WUY140" s="894"/>
      <c r="WUZ140" s="894"/>
      <c r="WVA140" s="894"/>
      <c r="WVB140" s="894"/>
      <c r="WVC140" s="894"/>
      <c r="WVD140" s="894"/>
      <c r="WVE140" s="894"/>
      <c r="WVF140" s="894"/>
      <c r="WVG140" s="894"/>
      <c r="WVH140" s="894"/>
      <c r="WVI140" s="894"/>
      <c r="WVJ140" s="894"/>
      <c r="WVK140" s="894"/>
      <c r="WVL140" s="894"/>
      <c r="WVM140" s="894"/>
      <c r="WVN140" s="894"/>
      <c r="WVO140" s="894"/>
      <c r="WVP140" s="894"/>
      <c r="WVQ140" s="894"/>
      <c r="WVR140" s="894"/>
      <c r="WVS140" s="894"/>
      <c r="WVT140" s="894"/>
      <c r="WVU140" s="894"/>
      <c r="WVV140" s="894"/>
      <c r="WVW140" s="894"/>
      <c r="WVX140" s="894"/>
      <c r="WVY140" s="894"/>
      <c r="WVZ140" s="894"/>
      <c r="WWA140" s="894"/>
      <c r="WWB140" s="894"/>
      <c r="WWC140" s="894"/>
      <c r="WWD140" s="894"/>
      <c r="WWE140" s="894"/>
      <c r="WWF140" s="894"/>
      <c r="WWG140" s="894"/>
      <c r="WWH140" s="894"/>
      <c r="WWI140" s="894"/>
      <c r="WWJ140" s="894"/>
      <c r="WWK140" s="894"/>
      <c r="WWL140" s="894"/>
      <c r="WWM140" s="894"/>
      <c r="WWN140" s="894"/>
      <c r="WWO140" s="894"/>
      <c r="WWP140" s="894"/>
      <c r="WWQ140" s="894"/>
      <c r="WWR140" s="894"/>
      <c r="WWS140" s="894"/>
      <c r="WWT140" s="894"/>
      <c r="WWU140" s="894"/>
      <c r="WWV140" s="894"/>
      <c r="WWW140" s="894"/>
      <c r="WWX140" s="894"/>
      <c r="WWY140" s="894"/>
      <c r="WWZ140" s="894"/>
      <c r="WXA140" s="894"/>
      <c r="WXB140" s="894"/>
      <c r="WXC140" s="894"/>
      <c r="WXD140" s="894"/>
      <c r="WXE140" s="894"/>
      <c r="WXF140" s="894"/>
      <c r="WXG140" s="894"/>
      <c r="WXH140" s="894"/>
      <c r="WXI140" s="894"/>
      <c r="WXJ140" s="894"/>
      <c r="WXK140" s="894"/>
      <c r="WXL140" s="894"/>
      <c r="WXM140" s="894"/>
      <c r="WXN140" s="894"/>
      <c r="WXO140" s="894"/>
      <c r="WXP140" s="894"/>
      <c r="WXQ140" s="894"/>
      <c r="WXR140" s="894"/>
      <c r="WXS140" s="894"/>
      <c r="WXT140" s="894"/>
      <c r="WXU140" s="894"/>
      <c r="WXV140" s="894"/>
      <c r="WXW140" s="894"/>
      <c r="WXX140" s="894"/>
      <c r="WXY140" s="894"/>
      <c r="WXZ140" s="894"/>
      <c r="WYA140" s="894"/>
      <c r="WYB140" s="894"/>
      <c r="WYC140" s="894"/>
      <c r="WYD140" s="894"/>
      <c r="WYE140" s="894"/>
      <c r="WYF140" s="894"/>
      <c r="WYG140" s="894"/>
      <c r="WYH140" s="894"/>
      <c r="WYI140" s="894"/>
      <c r="WYJ140" s="894"/>
      <c r="WYK140" s="894"/>
      <c r="WYL140" s="894"/>
      <c r="WYM140" s="894"/>
      <c r="WYN140" s="894"/>
      <c r="WYO140" s="894"/>
      <c r="WYP140" s="894"/>
      <c r="WYQ140" s="894"/>
      <c r="WYR140" s="894"/>
      <c r="WYS140" s="894"/>
      <c r="WYT140" s="894"/>
      <c r="WYU140" s="894"/>
      <c r="WYV140" s="894"/>
      <c r="WYW140" s="894"/>
      <c r="WYX140" s="894"/>
      <c r="WYY140" s="894"/>
      <c r="WYZ140" s="894"/>
      <c r="WZA140" s="894"/>
      <c r="WZB140" s="894"/>
      <c r="WZC140" s="894"/>
      <c r="WZD140" s="894"/>
      <c r="WZE140" s="894"/>
      <c r="WZF140" s="894"/>
      <c r="WZG140" s="894"/>
      <c r="WZH140" s="894"/>
      <c r="WZI140" s="894"/>
      <c r="WZJ140" s="894"/>
      <c r="WZK140" s="894"/>
      <c r="WZL140" s="894"/>
      <c r="WZM140" s="894"/>
      <c r="WZN140" s="894"/>
      <c r="WZO140" s="894"/>
      <c r="WZP140" s="894"/>
      <c r="WZQ140" s="894"/>
      <c r="WZR140" s="894"/>
      <c r="WZS140" s="894"/>
      <c r="WZT140" s="894"/>
      <c r="WZU140" s="894"/>
      <c r="WZV140" s="894"/>
      <c r="WZW140" s="894"/>
      <c r="WZX140" s="894"/>
      <c r="WZY140" s="894"/>
      <c r="WZZ140" s="894"/>
      <c r="XAA140" s="894"/>
      <c r="XAB140" s="894"/>
      <c r="XAC140" s="894"/>
      <c r="XAD140" s="894"/>
      <c r="XAE140" s="894"/>
      <c r="XAF140" s="894"/>
      <c r="XAG140" s="894"/>
      <c r="XAH140" s="894"/>
      <c r="XAI140" s="894"/>
      <c r="XAJ140" s="894"/>
      <c r="XAK140" s="894"/>
      <c r="XAL140" s="894"/>
      <c r="XAM140" s="894"/>
      <c r="XAN140" s="894"/>
      <c r="XAO140" s="894"/>
      <c r="XAP140" s="894"/>
      <c r="XAQ140" s="894"/>
      <c r="XAR140" s="894"/>
      <c r="XAS140" s="894"/>
      <c r="XAT140" s="894"/>
      <c r="XAU140" s="894"/>
      <c r="XAV140" s="894"/>
      <c r="XAW140" s="894"/>
      <c r="XAX140" s="894"/>
      <c r="XAY140" s="894"/>
      <c r="XAZ140" s="894"/>
      <c r="XBA140" s="894"/>
      <c r="XBB140" s="894"/>
      <c r="XBC140" s="894"/>
      <c r="XBD140" s="894"/>
      <c r="XBE140" s="894"/>
      <c r="XBF140" s="894"/>
      <c r="XBG140" s="894"/>
      <c r="XBH140" s="894"/>
      <c r="XBI140" s="894"/>
      <c r="XBJ140" s="894"/>
      <c r="XBK140" s="894"/>
      <c r="XBL140" s="894"/>
      <c r="XBM140" s="894"/>
      <c r="XBN140" s="894"/>
      <c r="XBO140" s="894"/>
      <c r="XBP140" s="894"/>
      <c r="XBQ140" s="894"/>
      <c r="XBR140" s="894"/>
      <c r="XBS140" s="894"/>
      <c r="XBT140" s="894"/>
      <c r="XBU140" s="894"/>
      <c r="XBV140" s="894"/>
      <c r="XBW140" s="894"/>
      <c r="XBX140" s="894"/>
      <c r="XBY140" s="894"/>
      <c r="XBZ140" s="894"/>
      <c r="XCA140" s="894"/>
      <c r="XCB140" s="894"/>
      <c r="XCC140" s="894"/>
      <c r="XCD140" s="894"/>
      <c r="XCE140" s="894"/>
      <c r="XCF140" s="894"/>
      <c r="XCG140" s="894"/>
      <c r="XCH140" s="894"/>
      <c r="XCI140" s="894"/>
      <c r="XCJ140" s="894"/>
      <c r="XCK140" s="894"/>
      <c r="XCL140" s="894"/>
      <c r="XCM140" s="894"/>
      <c r="XCN140" s="894"/>
      <c r="XCO140" s="894"/>
      <c r="XCP140" s="894"/>
      <c r="XCQ140" s="894"/>
      <c r="XCR140" s="894"/>
      <c r="XCS140" s="894"/>
      <c r="XCT140" s="894"/>
      <c r="XCU140" s="894"/>
      <c r="XCV140" s="894"/>
      <c r="XCW140" s="894"/>
      <c r="XCX140" s="894"/>
      <c r="XCY140" s="894"/>
      <c r="XCZ140" s="894"/>
      <c r="XDA140" s="894"/>
      <c r="XDB140" s="894"/>
      <c r="XDC140" s="894"/>
      <c r="XDD140" s="894"/>
      <c r="XDE140" s="894"/>
      <c r="XDF140" s="894"/>
      <c r="XDG140" s="894"/>
      <c r="XDH140" s="894"/>
      <c r="XDI140" s="894"/>
      <c r="XDJ140" s="894"/>
      <c r="XDK140" s="894"/>
      <c r="XDL140" s="894"/>
      <c r="XDM140" s="894"/>
      <c r="XDN140" s="894"/>
      <c r="XDO140" s="894"/>
      <c r="XDP140" s="894"/>
      <c r="XDQ140" s="894"/>
      <c r="XDR140" s="894"/>
      <c r="XDS140" s="894"/>
      <c r="XDT140" s="894"/>
      <c r="XDU140" s="894"/>
      <c r="XDV140" s="894"/>
      <c r="XDW140" s="894"/>
      <c r="XDX140" s="894"/>
      <c r="XDY140" s="894"/>
      <c r="XDZ140" s="894"/>
      <c r="XEA140" s="894"/>
      <c r="XEB140" s="894"/>
      <c r="XEC140" s="894"/>
      <c r="XED140" s="894"/>
      <c r="XEE140" s="894"/>
      <c r="XEF140" s="894"/>
      <c r="XEG140" s="894"/>
      <c r="XEH140" s="894"/>
      <c r="XEI140" s="894"/>
      <c r="XEJ140" s="894"/>
      <c r="XEK140" s="894"/>
      <c r="XEL140" s="894"/>
      <c r="XEM140" s="894"/>
      <c r="XEN140" s="894"/>
      <c r="XEO140" s="894"/>
      <c r="XEP140" s="894"/>
      <c r="XEQ140" s="894"/>
      <c r="XER140" s="894"/>
      <c r="XES140" s="894"/>
      <c r="XET140" s="894"/>
      <c r="XEU140" s="894"/>
      <c r="XEV140" s="894"/>
      <c r="XEW140" s="894"/>
      <c r="XEX140" s="894"/>
      <c r="XEY140" s="894"/>
      <c r="XEZ140" s="894"/>
      <c r="XFA140" s="894"/>
      <c r="XFB140" s="894"/>
      <c r="XFC140" s="894"/>
      <c r="XFD140" s="894"/>
    </row>
    <row r="141" spans="1:16384" s="450" customFormat="1" ht="13.5" x14ac:dyDescent="0.25">
      <c r="A141" s="899" t="s">
        <v>2976</v>
      </c>
      <c r="B141" s="900"/>
      <c r="C141" s="900"/>
      <c r="D141" s="900"/>
      <c r="E141" s="900"/>
      <c r="F141" s="900"/>
      <c r="G141" s="900"/>
      <c r="H141" s="900"/>
      <c r="I141" s="900"/>
      <c r="J141" s="900"/>
      <c r="K141" s="900"/>
      <c r="L141" s="900"/>
      <c r="M141" s="900"/>
      <c r="N141" s="900"/>
      <c r="O141" s="900"/>
      <c r="P141" s="900"/>
      <c r="Q141" s="900"/>
      <c r="R141" s="900"/>
      <c r="S141" s="900"/>
      <c r="T141" s="900"/>
      <c r="U141" s="900"/>
      <c r="V141" s="900"/>
      <c r="W141" s="900"/>
      <c r="X141" s="900"/>
      <c r="Y141" s="900"/>
      <c r="Z141" s="900"/>
      <c r="AA141" s="900"/>
      <c r="AB141" s="900"/>
      <c r="AC141" s="900"/>
      <c r="AD141" s="900"/>
      <c r="AE141" s="900"/>
      <c r="AF141" s="900"/>
      <c r="AG141" s="900"/>
      <c r="AH141" s="900"/>
      <c r="AI141" s="900"/>
      <c r="AJ141" s="900"/>
      <c r="AK141" s="900"/>
      <c r="AL141" s="900"/>
      <c r="AM141" s="900"/>
      <c r="AN141" s="900"/>
      <c r="AO141" s="900"/>
      <c r="AP141" s="900"/>
      <c r="AQ141" s="900"/>
      <c r="AR141" s="900"/>
      <c r="AS141" s="900"/>
      <c r="AT141" s="900"/>
      <c r="AU141" s="900"/>
      <c r="AV141" s="900"/>
      <c r="AW141" s="900"/>
      <c r="AX141" s="900"/>
      <c r="AY141" s="900"/>
      <c r="AZ141" s="675"/>
      <c r="BA141" s="675"/>
      <c r="BB141" s="675"/>
    </row>
    <row r="142" spans="1:16384" s="450" customFormat="1" ht="63" customHeight="1" x14ac:dyDescent="0.25">
      <c r="A142" s="894" t="s">
        <v>2897</v>
      </c>
      <c r="B142" s="894"/>
      <c r="C142" s="894"/>
      <c r="D142" s="894"/>
      <c r="E142" s="894"/>
      <c r="F142" s="894"/>
      <c r="G142" s="894"/>
      <c r="H142" s="894"/>
      <c r="I142" s="894"/>
      <c r="J142" s="894"/>
      <c r="K142" s="894"/>
      <c r="L142" s="894"/>
      <c r="M142" s="894"/>
      <c r="N142" s="894"/>
      <c r="O142" s="894"/>
      <c r="P142" s="894"/>
      <c r="Q142" s="894"/>
      <c r="R142" s="894"/>
      <c r="S142" s="894"/>
      <c r="T142" s="894"/>
      <c r="U142" s="894"/>
      <c r="V142" s="894"/>
      <c r="W142" s="894"/>
      <c r="X142" s="894"/>
      <c r="Y142" s="894"/>
      <c r="Z142" s="894"/>
      <c r="AA142" s="894"/>
      <c r="AB142" s="894"/>
      <c r="AC142" s="894"/>
      <c r="AD142" s="894"/>
      <c r="AE142" s="894"/>
      <c r="AF142" s="894"/>
      <c r="AG142" s="894"/>
      <c r="AH142" s="894"/>
      <c r="AI142" s="894"/>
      <c r="AJ142" s="894"/>
      <c r="AK142" s="894"/>
      <c r="AL142" s="894"/>
      <c r="AM142" s="894"/>
      <c r="AN142" s="894"/>
      <c r="AO142" s="894"/>
      <c r="AP142" s="894"/>
      <c r="AQ142" s="894"/>
      <c r="AR142" s="894"/>
      <c r="AS142" s="894"/>
      <c r="AT142" s="894"/>
      <c r="AU142" s="894"/>
      <c r="AV142" s="894"/>
      <c r="AW142" s="894"/>
      <c r="AX142" s="894"/>
      <c r="AY142" s="894"/>
      <c r="AZ142" s="675"/>
      <c r="BA142" s="675"/>
      <c r="BB142" s="675"/>
    </row>
    <row r="143" spans="1:16384" s="450" customFormat="1" ht="13.5" x14ac:dyDescent="0.25">
      <c r="A143" s="899" t="s">
        <v>2977</v>
      </c>
      <c r="B143" s="900"/>
      <c r="C143" s="900"/>
      <c r="D143" s="900"/>
      <c r="E143" s="900"/>
      <c r="F143" s="900"/>
      <c r="G143" s="900"/>
      <c r="H143" s="900"/>
      <c r="I143" s="900"/>
      <c r="J143" s="900"/>
      <c r="K143" s="900"/>
      <c r="L143" s="900"/>
      <c r="M143" s="900"/>
      <c r="N143" s="900"/>
      <c r="O143" s="900"/>
      <c r="P143" s="900"/>
      <c r="Q143" s="900"/>
      <c r="R143" s="900"/>
      <c r="S143" s="900"/>
      <c r="T143" s="900"/>
      <c r="U143" s="900"/>
      <c r="V143" s="900"/>
      <c r="W143" s="900"/>
      <c r="X143" s="900"/>
      <c r="Y143" s="900"/>
      <c r="Z143" s="900"/>
      <c r="AA143" s="900"/>
      <c r="AB143" s="900"/>
      <c r="AC143" s="900"/>
      <c r="AD143" s="900"/>
      <c r="AE143" s="900"/>
      <c r="AF143" s="900"/>
      <c r="AG143" s="900"/>
      <c r="AH143" s="900"/>
      <c r="AI143" s="900"/>
      <c r="AJ143" s="900"/>
      <c r="AK143" s="900"/>
      <c r="AL143" s="900"/>
      <c r="AM143" s="900"/>
      <c r="AN143" s="900"/>
      <c r="AO143" s="900"/>
      <c r="AP143" s="900"/>
      <c r="AQ143" s="900"/>
      <c r="AR143" s="900"/>
      <c r="AS143" s="900"/>
      <c r="AT143" s="900"/>
      <c r="AU143" s="900"/>
      <c r="AV143" s="900"/>
      <c r="AW143" s="900"/>
      <c r="AX143" s="900"/>
      <c r="AY143" s="900"/>
      <c r="AZ143" s="675"/>
      <c r="BA143" s="675"/>
      <c r="BB143" s="675"/>
    </row>
    <row r="144" spans="1:16384" s="450" customFormat="1" ht="25.5" customHeight="1" x14ac:dyDescent="0.25">
      <c r="A144" s="894" t="s">
        <v>2898</v>
      </c>
      <c r="B144" s="894"/>
      <c r="C144" s="894"/>
      <c r="D144" s="894"/>
      <c r="E144" s="894"/>
      <c r="F144" s="894"/>
      <c r="G144" s="894"/>
      <c r="H144" s="894"/>
      <c r="I144" s="894"/>
      <c r="J144" s="894"/>
      <c r="K144" s="894"/>
      <c r="L144" s="894"/>
      <c r="M144" s="894"/>
      <c r="N144" s="894"/>
      <c r="O144" s="894"/>
      <c r="P144" s="894"/>
      <c r="Q144" s="894"/>
      <c r="R144" s="894"/>
      <c r="S144" s="894"/>
      <c r="T144" s="894"/>
      <c r="U144" s="894"/>
      <c r="V144" s="894"/>
      <c r="W144" s="894"/>
      <c r="X144" s="894"/>
      <c r="Y144" s="894"/>
      <c r="Z144" s="894"/>
      <c r="AA144" s="894"/>
      <c r="AB144" s="894"/>
      <c r="AC144" s="894"/>
      <c r="AD144" s="894"/>
      <c r="AE144" s="894"/>
      <c r="AF144" s="894"/>
      <c r="AG144" s="894"/>
      <c r="AH144" s="894"/>
      <c r="AI144" s="894"/>
      <c r="AJ144" s="894"/>
      <c r="AK144" s="894"/>
      <c r="AL144" s="894"/>
      <c r="AM144" s="894"/>
      <c r="AN144" s="894"/>
      <c r="AO144" s="894"/>
      <c r="AP144" s="894"/>
      <c r="AQ144" s="894"/>
      <c r="AR144" s="894"/>
      <c r="AS144" s="894"/>
      <c r="AT144" s="894"/>
      <c r="AU144" s="894"/>
      <c r="AV144" s="894"/>
      <c r="AW144" s="894"/>
      <c r="AX144" s="894"/>
      <c r="AY144" s="894"/>
      <c r="AZ144" s="675"/>
      <c r="BA144" s="675"/>
      <c r="BB144" s="675"/>
    </row>
    <row r="145" spans="1:16384" s="450" customFormat="1" ht="13.5" x14ac:dyDescent="0.25">
      <c r="A145" s="899" t="s">
        <v>2978</v>
      </c>
      <c r="B145" s="900"/>
      <c r="C145" s="900"/>
      <c r="D145" s="900"/>
      <c r="E145" s="900"/>
      <c r="F145" s="900"/>
      <c r="G145" s="900"/>
      <c r="H145" s="900"/>
      <c r="I145" s="900"/>
      <c r="J145" s="900"/>
      <c r="K145" s="900"/>
      <c r="L145" s="900"/>
      <c r="M145" s="900"/>
      <c r="N145" s="900"/>
      <c r="O145" s="900"/>
      <c r="P145" s="900"/>
      <c r="Q145" s="900"/>
      <c r="R145" s="900"/>
      <c r="S145" s="900"/>
      <c r="T145" s="900"/>
      <c r="U145" s="900"/>
      <c r="V145" s="900"/>
      <c r="W145" s="900"/>
      <c r="X145" s="900"/>
      <c r="Y145" s="900"/>
      <c r="Z145" s="900"/>
      <c r="AA145" s="900"/>
      <c r="AB145" s="900"/>
      <c r="AC145" s="900"/>
      <c r="AD145" s="900"/>
      <c r="AE145" s="900"/>
      <c r="AF145" s="900"/>
      <c r="AG145" s="900"/>
      <c r="AH145" s="900"/>
      <c r="AI145" s="900"/>
      <c r="AJ145" s="900"/>
      <c r="AK145" s="900"/>
      <c r="AL145" s="900"/>
      <c r="AM145" s="900"/>
      <c r="AN145" s="900"/>
      <c r="AO145" s="900"/>
      <c r="AP145" s="900"/>
      <c r="AQ145" s="900"/>
      <c r="AR145" s="900"/>
      <c r="AS145" s="900"/>
      <c r="AT145" s="900"/>
      <c r="AU145" s="900"/>
      <c r="AV145" s="900"/>
      <c r="AW145" s="900"/>
      <c r="AX145" s="900"/>
      <c r="AY145" s="900"/>
      <c r="AZ145" s="675"/>
      <c r="BA145" s="675"/>
      <c r="BB145" s="675"/>
    </row>
    <row r="146" spans="1:16384" s="450" customFormat="1" ht="143.25" customHeight="1" x14ac:dyDescent="0.25">
      <c r="A146" s="894" t="s">
        <v>2899</v>
      </c>
      <c r="B146" s="894"/>
      <c r="C146" s="894"/>
      <c r="D146" s="894"/>
      <c r="E146" s="894"/>
      <c r="F146" s="894"/>
      <c r="G146" s="894"/>
      <c r="H146" s="894"/>
      <c r="I146" s="894"/>
      <c r="J146" s="894"/>
      <c r="K146" s="894"/>
      <c r="L146" s="894"/>
      <c r="M146" s="894"/>
      <c r="N146" s="894"/>
      <c r="O146" s="894"/>
      <c r="P146" s="894"/>
      <c r="Q146" s="894"/>
      <c r="R146" s="894"/>
      <c r="S146" s="894"/>
      <c r="T146" s="894"/>
      <c r="U146" s="894"/>
      <c r="V146" s="894"/>
      <c r="W146" s="894"/>
      <c r="X146" s="894"/>
      <c r="Y146" s="894"/>
      <c r="Z146" s="894"/>
      <c r="AA146" s="894"/>
      <c r="AB146" s="894"/>
      <c r="AC146" s="894"/>
      <c r="AD146" s="894"/>
      <c r="AE146" s="894"/>
      <c r="AF146" s="894"/>
      <c r="AG146" s="894"/>
      <c r="AH146" s="894"/>
      <c r="AI146" s="894"/>
      <c r="AJ146" s="894"/>
      <c r="AK146" s="894"/>
      <c r="AL146" s="894"/>
      <c r="AM146" s="894"/>
      <c r="AN146" s="894"/>
      <c r="AO146" s="894"/>
      <c r="AP146" s="894"/>
      <c r="AQ146" s="894"/>
      <c r="AR146" s="894"/>
      <c r="AS146" s="894"/>
      <c r="AT146" s="894"/>
      <c r="AU146" s="894"/>
      <c r="AV146" s="894"/>
      <c r="AW146" s="894"/>
      <c r="AX146" s="894"/>
      <c r="AY146" s="894"/>
      <c r="AZ146" s="684"/>
      <c r="BA146" s="684"/>
      <c r="BB146" s="684"/>
      <c r="BC146" s="684"/>
      <c r="BD146" s="684"/>
      <c r="BE146" s="684"/>
      <c r="BF146" s="684"/>
      <c r="BG146" s="684"/>
      <c r="BH146" s="684"/>
      <c r="BI146" s="684"/>
      <c r="BJ146" s="684"/>
      <c r="BK146" s="684"/>
      <c r="BL146" s="684"/>
      <c r="BM146" s="684"/>
      <c r="BN146" s="684"/>
      <c r="BO146" s="684"/>
      <c r="BP146" s="684"/>
      <c r="BQ146" s="684"/>
      <c r="BR146" s="684"/>
      <c r="BS146" s="684"/>
      <c r="BT146" s="684"/>
      <c r="BU146" s="684"/>
      <c r="BV146" s="684"/>
      <c r="BW146" s="684"/>
      <c r="BX146" s="684"/>
      <c r="BY146" s="684"/>
      <c r="BZ146" s="684"/>
      <c r="CA146" s="684"/>
      <c r="CB146" s="684"/>
      <c r="CC146" s="684"/>
      <c r="CD146" s="684"/>
      <c r="CE146" s="684"/>
      <c r="CF146" s="684"/>
      <c r="CG146" s="684"/>
      <c r="CH146" s="684"/>
      <c r="CI146" s="684"/>
      <c r="CJ146" s="684"/>
      <c r="CK146" s="684"/>
      <c r="CL146" s="684"/>
      <c r="CM146" s="684"/>
      <c r="CN146" s="684"/>
      <c r="CO146" s="684"/>
      <c r="CP146" s="684"/>
      <c r="CQ146" s="684"/>
      <c r="CR146" s="684"/>
      <c r="CS146" s="684"/>
      <c r="CT146" s="684"/>
      <c r="CU146" s="684"/>
      <c r="CV146" s="684"/>
      <c r="CW146" s="684"/>
      <c r="CX146" s="684"/>
      <c r="CY146" s="894"/>
      <c r="CZ146" s="894"/>
      <c r="DA146" s="894"/>
      <c r="DB146" s="894"/>
      <c r="DC146" s="894"/>
      <c r="DD146" s="894"/>
      <c r="DE146" s="894"/>
      <c r="DF146" s="894"/>
      <c r="DG146" s="894"/>
      <c r="DH146" s="894"/>
      <c r="DI146" s="894"/>
      <c r="DJ146" s="894"/>
      <c r="DK146" s="894"/>
      <c r="DL146" s="894"/>
      <c r="DM146" s="894"/>
      <c r="DN146" s="894"/>
      <c r="DO146" s="894"/>
      <c r="DP146" s="894"/>
      <c r="DQ146" s="894"/>
      <c r="DR146" s="894"/>
      <c r="DS146" s="894"/>
      <c r="DT146" s="894"/>
      <c r="DU146" s="894"/>
      <c r="DV146" s="894"/>
      <c r="DW146" s="894"/>
      <c r="DX146" s="894"/>
      <c r="DY146" s="894"/>
      <c r="DZ146" s="894"/>
      <c r="EA146" s="894"/>
      <c r="EB146" s="894"/>
      <c r="EC146" s="894"/>
      <c r="ED146" s="894"/>
      <c r="EE146" s="894"/>
      <c r="EF146" s="894"/>
      <c r="EG146" s="894"/>
      <c r="EH146" s="894"/>
      <c r="EI146" s="894"/>
      <c r="EJ146" s="894"/>
      <c r="EK146" s="894"/>
      <c r="EL146" s="894"/>
      <c r="EM146" s="894"/>
      <c r="EN146" s="894"/>
      <c r="EO146" s="894"/>
      <c r="EP146" s="894"/>
      <c r="EQ146" s="894"/>
      <c r="ER146" s="894"/>
      <c r="ES146" s="894"/>
      <c r="ET146" s="894"/>
      <c r="EU146" s="894"/>
      <c r="EV146" s="894"/>
      <c r="EW146" s="894"/>
      <c r="EX146" s="894"/>
      <c r="EY146" s="894"/>
      <c r="EZ146" s="894"/>
      <c r="FA146" s="894"/>
      <c r="FB146" s="894"/>
      <c r="FC146" s="894"/>
      <c r="FD146" s="894"/>
      <c r="FE146" s="894"/>
      <c r="FF146" s="894"/>
      <c r="FG146" s="894"/>
      <c r="FH146" s="894"/>
      <c r="FI146" s="894"/>
      <c r="FJ146" s="894"/>
      <c r="FK146" s="894"/>
      <c r="FL146" s="894"/>
      <c r="FM146" s="894"/>
      <c r="FN146" s="894"/>
      <c r="FO146" s="894"/>
      <c r="FP146" s="894"/>
      <c r="FQ146" s="894"/>
      <c r="FR146" s="894"/>
      <c r="FS146" s="894"/>
      <c r="FT146" s="894"/>
      <c r="FU146" s="894"/>
      <c r="FV146" s="894"/>
      <c r="FW146" s="894"/>
      <c r="FX146" s="894"/>
      <c r="FY146" s="894"/>
      <c r="FZ146" s="894"/>
      <c r="GA146" s="894"/>
      <c r="GB146" s="894"/>
      <c r="GC146" s="894"/>
      <c r="GD146" s="894"/>
      <c r="GE146" s="894"/>
      <c r="GF146" s="894"/>
      <c r="GG146" s="894"/>
      <c r="GH146" s="894"/>
      <c r="GI146" s="894"/>
      <c r="GJ146" s="894"/>
      <c r="GK146" s="894"/>
      <c r="GL146" s="894"/>
      <c r="GM146" s="894"/>
      <c r="GN146" s="894"/>
      <c r="GO146" s="894"/>
      <c r="GP146" s="894"/>
      <c r="GQ146" s="894"/>
      <c r="GR146" s="894"/>
      <c r="GS146" s="894"/>
      <c r="GT146" s="894"/>
      <c r="GU146" s="894"/>
      <c r="GV146" s="894"/>
      <c r="GW146" s="894"/>
      <c r="GX146" s="894"/>
      <c r="GY146" s="894"/>
      <c r="GZ146" s="894"/>
      <c r="HA146" s="894"/>
      <c r="HB146" s="894"/>
      <c r="HC146" s="894"/>
      <c r="HD146" s="894"/>
      <c r="HE146" s="894"/>
      <c r="HF146" s="894"/>
      <c r="HG146" s="894"/>
      <c r="HH146" s="894"/>
      <c r="HI146" s="894"/>
      <c r="HJ146" s="894"/>
      <c r="HK146" s="894"/>
      <c r="HL146" s="894"/>
      <c r="HM146" s="894"/>
      <c r="HN146" s="894"/>
      <c r="HO146" s="894"/>
      <c r="HP146" s="894"/>
      <c r="HQ146" s="894"/>
      <c r="HR146" s="894"/>
      <c r="HS146" s="894"/>
      <c r="HT146" s="894"/>
      <c r="HU146" s="894"/>
      <c r="HV146" s="894"/>
      <c r="HW146" s="894"/>
      <c r="HX146" s="894"/>
      <c r="HY146" s="894"/>
      <c r="HZ146" s="894"/>
      <c r="IA146" s="894"/>
      <c r="IB146" s="894"/>
      <c r="IC146" s="894"/>
      <c r="ID146" s="894"/>
      <c r="IE146" s="894"/>
      <c r="IF146" s="894"/>
      <c r="IG146" s="894"/>
      <c r="IH146" s="894"/>
      <c r="II146" s="894"/>
      <c r="IJ146" s="894"/>
      <c r="IK146" s="894"/>
      <c r="IL146" s="894"/>
      <c r="IM146" s="894"/>
      <c r="IN146" s="894"/>
      <c r="IO146" s="894"/>
      <c r="IP146" s="894"/>
      <c r="IQ146" s="894"/>
      <c r="IR146" s="894"/>
      <c r="IS146" s="894"/>
      <c r="IT146" s="894"/>
      <c r="IU146" s="894"/>
      <c r="IV146" s="894"/>
      <c r="IW146" s="894"/>
      <c r="IX146" s="894"/>
      <c r="IY146" s="894"/>
      <c r="IZ146" s="894"/>
      <c r="JA146" s="894"/>
      <c r="JB146" s="894"/>
      <c r="JC146" s="894"/>
      <c r="JD146" s="894"/>
      <c r="JE146" s="894"/>
      <c r="JF146" s="894"/>
      <c r="JG146" s="894"/>
      <c r="JH146" s="894"/>
      <c r="JI146" s="894"/>
      <c r="JJ146" s="894"/>
      <c r="JK146" s="894"/>
      <c r="JL146" s="894"/>
      <c r="JM146" s="894"/>
      <c r="JN146" s="894"/>
      <c r="JO146" s="894"/>
      <c r="JP146" s="894"/>
      <c r="JQ146" s="894"/>
      <c r="JR146" s="894"/>
      <c r="JS146" s="894"/>
      <c r="JT146" s="894"/>
      <c r="JU146" s="894"/>
      <c r="JV146" s="894"/>
      <c r="JW146" s="894"/>
      <c r="JX146" s="894"/>
      <c r="JY146" s="894"/>
      <c r="JZ146" s="894"/>
      <c r="KA146" s="894"/>
      <c r="KB146" s="894"/>
      <c r="KC146" s="894"/>
      <c r="KD146" s="894"/>
      <c r="KE146" s="894"/>
      <c r="KF146" s="894"/>
      <c r="KG146" s="894"/>
      <c r="KH146" s="894"/>
      <c r="KI146" s="894"/>
      <c r="KJ146" s="894"/>
      <c r="KK146" s="894"/>
      <c r="KL146" s="894"/>
      <c r="KM146" s="894"/>
      <c r="KN146" s="894"/>
      <c r="KO146" s="894"/>
      <c r="KP146" s="894"/>
      <c r="KQ146" s="894"/>
      <c r="KR146" s="894"/>
      <c r="KS146" s="894"/>
      <c r="KT146" s="894"/>
      <c r="KU146" s="894"/>
      <c r="KV146" s="894"/>
      <c r="KW146" s="894"/>
      <c r="KX146" s="894"/>
      <c r="KY146" s="894"/>
      <c r="KZ146" s="894"/>
      <c r="LA146" s="894"/>
      <c r="LB146" s="894"/>
      <c r="LC146" s="894"/>
      <c r="LD146" s="894"/>
      <c r="LE146" s="894"/>
      <c r="LF146" s="894"/>
      <c r="LG146" s="894"/>
      <c r="LH146" s="894"/>
      <c r="LI146" s="894"/>
      <c r="LJ146" s="894"/>
      <c r="LK146" s="894"/>
      <c r="LL146" s="894"/>
      <c r="LM146" s="894"/>
      <c r="LN146" s="894"/>
      <c r="LO146" s="894"/>
      <c r="LP146" s="894"/>
      <c r="LQ146" s="894"/>
      <c r="LR146" s="894"/>
      <c r="LS146" s="894"/>
      <c r="LT146" s="894"/>
      <c r="LU146" s="894"/>
      <c r="LV146" s="894"/>
      <c r="LW146" s="894"/>
      <c r="LX146" s="894"/>
      <c r="LY146" s="894"/>
      <c r="LZ146" s="894"/>
      <c r="MA146" s="894"/>
      <c r="MB146" s="894"/>
      <c r="MC146" s="894"/>
      <c r="MD146" s="894"/>
      <c r="ME146" s="894"/>
      <c r="MF146" s="894"/>
      <c r="MG146" s="894"/>
      <c r="MH146" s="894"/>
      <c r="MI146" s="894"/>
      <c r="MJ146" s="894"/>
      <c r="MK146" s="894"/>
      <c r="ML146" s="894"/>
      <c r="MM146" s="894"/>
      <c r="MN146" s="894"/>
      <c r="MO146" s="894"/>
      <c r="MP146" s="894"/>
      <c r="MQ146" s="894"/>
      <c r="MR146" s="894"/>
      <c r="MS146" s="894"/>
      <c r="MT146" s="894"/>
      <c r="MU146" s="894"/>
      <c r="MV146" s="894"/>
      <c r="MW146" s="894"/>
      <c r="MX146" s="894"/>
      <c r="MY146" s="894"/>
      <c r="MZ146" s="894"/>
      <c r="NA146" s="894"/>
      <c r="NB146" s="894"/>
      <c r="NC146" s="894"/>
      <c r="ND146" s="894"/>
      <c r="NE146" s="894"/>
      <c r="NF146" s="894"/>
      <c r="NG146" s="894"/>
      <c r="NH146" s="894"/>
      <c r="NI146" s="894"/>
      <c r="NJ146" s="894"/>
      <c r="NK146" s="894"/>
      <c r="NL146" s="894"/>
      <c r="NM146" s="894"/>
      <c r="NN146" s="894"/>
      <c r="NO146" s="894"/>
      <c r="NP146" s="894"/>
      <c r="NQ146" s="894"/>
      <c r="NR146" s="894"/>
      <c r="NS146" s="894"/>
      <c r="NT146" s="894"/>
      <c r="NU146" s="894"/>
      <c r="NV146" s="894"/>
      <c r="NW146" s="894"/>
      <c r="NX146" s="894"/>
      <c r="NY146" s="894"/>
      <c r="NZ146" s="894"/>
      <c r="OA146" s="894"/>
      <c r="OB146" s="894"/>
      <c r="OC146" s="894"/>
      <c r="OD146" s="894"/>
      <c r="OE146" s="894"/>
      <c r="OF146" s="894"/>
      <c r="OG146" s="894"/>
      <c r="OH146" s="894"/>
      <c r="OI146" s="894"/>
      <c r="OJ146" s="894"/>
      <c r="OK146" s="894"/>
      <c r="OL146" s="894"/>
      <c r="OM146" s="894"/>
      <c r="ON146" s="894"/>
      <c r="OO146" s="894"/>
      <c r="OP146" s="894"/>
      <c r="OQ146" s="894"/>
      <c r="OR146" s="894"/>
      <c r="OS146" s="894"/>
      <c r="OT146" s="894"/>
      <c r="OU146" s="894"/>
      <c r="OV146" s="894"/>
      <c r="OW146" s="894"/>
      <c r="OX146" s="894"/>
      <c r="OY146" s="894"/>
      <c r="OZ146" s="894"/>
      <c r="PA146" s="894"/>
      <c r="PB146" s="894"/>
      <c r="PC146" s="894"/>
      <c r="PD146" s="894"/>
      <c r="PE146" s="894"/>
      <c r="PF146" s="894"/>
      <c r="PG146" s="894"/>
      <c r="PH146" s="894"/>
      <c r="PI146" s="894"/>
      <c r="PJ146" s="894"/>
      <c r="PK146" s="894"/>
      <c r="PL146" s="894"/>
      <c r="PM146" s="894"/>
      <c r="PN146" s="894"/>
      <c r="PO146" s="894"/>
      <c r="PP146" s="894"/>
      <c r="PQ146" s="894"/>
      <c r="PR146" s="894"/>
      <c r="PS146" s="894"/>
      <c r="PT146" s="894"/>
      <c r="PU146" s="894"/>
      <c r="PV146" s="894"/>
      <c r="PW146" s="894"/>
      <c r="PX146" s="894"/>
      <c r="PY146" s="894"/>
      <c r="PZ146" s="894"/>
      <c r="QA146" s="894"/>
      <c r="QB146" s="894"/>
      <c r="QC146" s="894"/>
      <c r="QD146" s="894"/>
      <c r="QE146" s="894"/>
      <c r="QF146" s="894"/>
      <c r="QG146" s="894"/>
      <c r="QH146" s="894"/>
      <c r="QI146" s="894"/>
      <c r="QJ146" s="894"/>
      <c r="QK146" s="894"/>
      <c r="QL146" s="894"/>
      <c r="QM146" s="894"/>
      <c r="QN146" s="894"/>
      <c r="QO146" s="894"/>
      <c r="QP146" s="894"/>
      <c r="QQ146" s="894"/>
      <c r="QR146" s="894"/>
      <c r="QS146" s="894"/>
      <c r="QT146" s="894"/>
      <c r="QU146" s="894"/>
      <c r="QV146" s="894"/>
      <c r="QW146" s="894"/>
      <c r="QX146" s="894"/>
      <c r="QY146" s="894"/>
      <c r="QZ146" s="894"/>
      <c r="RA146" s="894"/>
      <c r="RB146" s="894"/>
      <c r="RC146" s="894"/>
      <c r="RD146" s="894"/>
      <c r="RE146" s="894"/>
      <c r="RF146" s="894"/>
      <c r="RG146" s="894"/>
      <c r="RH146" s="894"/>
      <c r="RI146" s="894"/>
      <c r="RJ146" s="894"/>
      <c r="RK146" s="894"/>
      <c r="RL146" s="894"/>
      <c r="RM146" s="894"/>
      <c r="RN146" s="894"/>
      <c r="RO146" s="894"/>
      <c r="RP146" s="894"/>
      <c r="RQ146" s="894"/>
      <c r="RR146" s="894"/>
      <c r="RS146" s="894"/>
      <c r="RT146" s="894"/>
      <c r="RU146" s="894"/>
      <c r="RV146" s="894"/>
      <c r="RW146" s="894"/>
      <c r="RX146" s="894"/>
      <c r="RY146" s="894"/>
      <c r="RZ146" s="894"/>
      <c r="SA146" s="894"/>
      <c r="SB146" s="894"/>
      <c r="SC146" s="894"/>
      <c r="SD146" s="894"/>
      <c r="SE146" s="894"/>
      <c r="SF146" s="894"/>
      <c r="SG146" s="894"/>
      <c r="SH146" s="894"/>
      <c r="SI146" s="894"/>
      <c r="SJ146" s="894"/>
      <c r="SK146" s="894"/>
      <c r="SL146" s="894"/>
      <c r="SM146" s="894"/>
      <c r="SN146" s="894"/>
      <c r="SO146" s="894"/>
      <c r="SP146" s="894"/>
      <c r="SQ146" s="894"/>
      <c r="SR146" s="894"/>
      <c r="SS146" s="894"/>
      <c r="ST146" s="894"/>
      <c r="SU146" s="894"/>
      <c r="SV146" s="894"/>
      <c r="SW146" s="894"/>
      <c r="SX146" s="894"/>
      <c r="SY146" s="894"/>
      <c r="SZ146" s="894"/>
      <c r="TA146" s="894"/>
      <c r="TB146" s="894"/>
      <c r="TC146" s="894"/>
      <c r="TD146" s="894"/>
      <c r="TE146" s="894"/>
      <c r="TF146" s="894"/>
      <c r="TG146" s="894"/>
      <c r="TH146" s="894"/>
      <c r="TI146" s="894"/>
      <c r="TJ146" s="894"/>
      <c r="TK146" s="894"/>
      <c r="TL146" s="894"/>
      <c r="TM146" s="894"/>
      <c r="TN146" s="894"/>
      <c r="TO146" s="894"/>
      <c r="TP146" s="894"/>
      <c r="TQ146" s="894"/>
      <c r="TR146" s="894"/>
      <c r="TS146" s="894"/>
      <c r="TT146" s="894"/>
      <c r="TU146" s="894"/>
      <c r="TV146" s="894"/>
      <c r="TW146" s="894"/>
      <c r="TX146" s="894"/>
      <c r="TY146" s="894"/>
      <c r="TZ146" s="894"/>
      <c r="UA146" s="894"/>
      <c r="UB146" s="894"/>
      <c r="UC146" s="894"/>
      <c r="UD146" s="894"/>
      <c r="UE146" s="894"/>
      <c r="UF146" s="894"/>
      <c r="UG146" s="894"/>
      <c r="UH146" s="894"/>
      <c r="UI146" s="894"/>
      <c r="UJ146" s="894"/>
      <c r="UK146" s="894"/>
      <c r="UL146" s="894"/>
      <c r="UM146" s="894"/>
      <c r="UN146" s="894"/>
      <c r="UO146" s="894"/>
      <c r="UP146" s="894"/>
      <c r="UQ146" s="894"/>
      <c r="UR146" s="894"/>
      <c r="US146" s="894"/>
      <c r="UT146" s="894"/>
      <c r="UU146" s="894"/>
      <c r="UV146" s="894"/>
      <c r="UW146" s="894"/>
      <c r="UX146" s="894"/>
      <c r="UY146" s="894"/>
      <c r="UZ146" s="894"/>
      <c r="VA146" s="894"/>
      <c r="VB146" s="894"/>
      <c r="VC146" s="894"/>
      <c r="VD146" s="894"/>
      <c r="VE146" s="894"/>
      <c r="VF146" s="894"/>
      <c r="VG146" s="894"/>
      <c r="VH146" s="894"/>
      <c r="VI146" s="894"/>
      <c r="VJ146" s="894"/>
      <c r="VK146" s="894"/>
      <c r="VL146" s="894"/>
      <c r="VM146" s="894"/>
      <c r="VN146" s="894"/>
      <c r="VO146" s="894"/>
      <c r="VP146" s="894"/>
      <c r="VQ146" s="894"/>
      <c r="VR146" s="894"/>
      <c r="VS146" s="894"/>
      <c r="VT146" s="894"/>
      <c r="VU146" s="894"/>
      <c r="VV146" s="894"/>
      <c r="VW146" s="894"/>
      <c r="VX146" s="894"/>
      <c r="VY146" s="894"/>
      <c r="VZ146" s="894"/>
      <c r="WA146" s="894"/>
      <c r="WB146" s="894"/>
      <c r="WC146" s="894"/>
      <c r="WD146" s="894"/>
      <c r="WE146" s="894"/>
      <c r="WF146" s="894"/>
      <c r="WG146" s="894"/>
      <c r="WH146" s="894"/>
      <c r="WI146" s="894"/>
      <c r="WJ146" s="894"/>
      <c r="WK146" s="894"/>
      <c r="WL146" s="894"/>
      <c r="WM146" s="894"/>
      <c r="WN146" s="894"/>
      <c r="WO146" s="894"/>
      <c r="WP146" s="894"/>
      <c r="WQ146" s="894"/>
      <c r="WR146" s="894"/>
      <c r="WS146" s="894"/>
      <c r="WT146" s="894"/>
      <c r="WU146" s="894"/>
      <c r="WV146" s="894"/>
      <c r="WW146" s="894"/>
      <c r="WX146" s="894"/>
      <c r="WY146" s="894"/>
      <c r="WZ146" s="894"/>
      <c r="XA146" s="894"/>
      <c r="XB146" s="894"/>
      <c r="XC146" s="894"/>
      <c r="XD146" s="894"/>
      <c r="XE146" s="894"/>
      <c r="XF146" s="894"/>
      <c r="XG146" s="894"/>
      <c r="XH146" s="894"/>
      <c r="XI146" s="894"/>
      <c r="XJ146" s="894"/>
      <c r="XK146" s="894"/>
      <c r="XL146" s="894"/>
      <c r="XM146" s="894"/>
      <c r="XN146" s="894"/>
      <c r="XO146" s="894"/>
      <c r="XP146" s="894"/>
      <c r="XQ146" s="894"/>
      <c r="XR146" s="894"/>
      <c r="XS146" s="894"/>
      <c r="XT146" s="894"/>
      <c r="XU146" s="894"/>
      <c r="XV146" s="894"/>
      <c r="XW146" s="894"/>
      <c r="XX146" s="894"/>
      <c r="XY146" s="894"/>
      <c r="XZ146" s="894"/>
      <c r="YA146" s="894"/>
      <c r="YB146" s="894"/>
      <c r="YC146" s="894"/>
      <c r="YD146" s="894"/>
      <c r="YE146" s="894"/>
      <c r="YF146" s="894"/>
      <c r="YG146" s="894"/>
      <c r="YH146" s="894"/>
      <c r="YI146" s="894"/>
      <c r="YJ146" s="894"/>
      <c r="YK146" s="894"/>
      <c r="YL146" s="894"/>
      <c r="YM146" s="894"/>
      <c r="YN146" s="894"/>
      <c r="YO146" s="894"/>
      <c r="YP146" s="894"/>
      <c r="YQ146" s="894"/>
      <c r="YR146" s="894"/>
      <c r="YS146" s="894"/>
      <c r="YT146" s="894"/>
      <c r="YU146" s="894"/>
      <c r="YV146" s="894"/>
      <c r="YW146" s="894"/>
      <c r="YX146" s="894"/>
      <c r="YY146" s="894"/>
      <c r="YZ146" s="894"/>
      <c r="ZA146" s="894"/>
      <c r="ZB146" s="894"/>
      <c r="ZC146" s="894"/>
      <c r="ZD146" s="894"/>
      <c r="ZE146" s="894"/>
      <c r="ZF146" s="894"/>
      <c r="ZG146" s="894"/>
      <c r="ZH146" s="894"/>
      <c r="ZI146" s="894"/>
      <c r="ZJ146" s="894"/>
      <c r="ZK146" s="894"/>
      <c r="ZL146" s="894"/>
      <c r="ZM146" s="894"/>
      <c r="ZN146" s="894"/>
      <c r="ZO146" s="894"/>
      <c r="ZP146" s="894"/>
      <c r="ZQ146" s="894"/>
      <c r="ZR146" s="894"/>
      <c r="ZS146" s="894"/>
      <c r="ZT146" s="894"/>
      <c r="ZU146" s="894"/>
      <c r="ZV146" s="894"/>
      <c r="ZW146" s="894"/>
      <c r="ZX146" s="894"/>
      <c r="ZY146" s="894"/>
      <c r="ZZ146" s="894"/>
      <c r="AAA146" s="894"/>
      <c r="AAB146" s="894"/>
      <c r="AAC146" s="894"/>
      <c r="AAD146" s="894"/>
      <c r="AAE146" s="894"/>
      <c r="AAF146" s="894"/>
      <c r="AAG146" s="894"/>
      <c r="AAH146" s="894"/>
      <c r="AAI146" s="894"/>
      <c r="AAJ146" s="894"/>
      <c r="AAK146" s="894"/>
      <c r="AAL146" s="894"/>
      <c r="AAM146" s="894"/>
      <c r="AAN146" s="894"/>
      <c r="AAO146" s="894"/>
      <c r="AAP146" s="894"/>
      <c r="AAQ146" s="894"/>
      <c r="AAR146" s="894"/>
      <c r="AAS146" s="894"/>
      <c r="AAT146" s="894"/>
      <c r="AAU146" s="894"/>
      <c r="AAV146" s="894"/>
      <c r="AAW146" s="894"/>
      <c r="AAX146" s="894"/>
      <c r="AAY146" s="894"/>
      <c r="AAZ146" s="894"/>
      <c r="ABA146" s="894"/>
      <c r="ABB146" s="894"/>
      <c r="ABC146" s="894"/>
      <c r="ABD146" s="894"/>
      <c r="ABE146" s="894"/>
      <c r="ABF146" s="894"/>
      <c r="ABG146" s="894"/>
      <c r="ABH146" s="894"/>
      <c r="ABI146" s="894"/>
      <c r="ABJ146" s="894"/>
      <c r="ABK146" s="894"/>
      <c r="ABL146" s="894"/>
      <c r="ABM146" s="894"/>
      <c r="ABN146" s="894"/>
      <c r="ABO146" s="894"/>
      <c r="ABP146" s="894"/>
      <c r="ABQ146" s="894"/>
      <c r="ABR146" s="894"/>
      <c r="ABS146" s="894"/>
      <c r="ABT146" s="894"/>
      <c r="ABU146" s="894"/>
      <c r="ABV146" s="894"/>
      <c r="ABW146" s="894"/>
      <c r="ABX146" s="894"/>
      <c r="ABY146" s="894"/>
      <c r="ABZ146" s="894"/>
      <c r="ACA146" s="894"/>
      <c r="ACB146" s="894"/>
      <c r="ACC146" s="894"/>
      <c r="ACD146" s="894"/>
      <c r="ACE146" s="894"/>
      <c r="ACF146" s="894"/>
      <c r="ACG146" s="894"/>
      <c r="ACH146" s="894"/>
      <c r="ACI146" s="894"/>
      <c r="ACJ146" s="894"/>
      <c r="ACK146" s="894"/>
      <c r="ACL146" s="894"/>
      <c r="ACM146" s="894"/>
      <c r="ACN146" s="894"/>
      <c r="ACO146" s="894"/>
      <c r="ACP146" s="894"/>
      <c r="ACQ146" s="894"/>
      <c r="ACR146" s="894"/>
      <c r="ACS146" s="894"/>
      <c r="ACT146" s="894"/>
      <c r="ACU146" s="894"/>
      <c r="ACV146" s="894"/>
      <c r="ACW146" s="894"/>
      <c r="ACX146" s="894"/>
      <c r="ACY146" s="894"/>
      <c r="ACZ146" s="894"/>
      <c r="ADA146" s="894"/>
      <c r="ADB146" s="894"/>
      <c r="ADC146" s="894"/>
      <c r="ADD146" s="894"/>
      <c r="ADE146" s="894"/>
      <c r="ADF146" s="894"/>
      <c r="ADG146" s="894"/>
      <c r="ADH146" s="894"/>
      <c r="ADI146" s="894"/>
      <c r="ADJ146" s="894"/>
      <c r="ADK146" s="894"/>
      <c r="ADL146" s="894"/>
      <c r="ADM146" s="894"/>
      <c r="ADN146" s="894"/>
      <c r="ADO146" s="894"/>
      <c r="ADP146" s="894"/>
      <c r="ADQ146" s="894"/>
      <c r="ADR146" s="894"/>
      <c r="ADS146" s="894"/>
      <c r="ADT146" s="894"/>
      <c r="ADU146" s="894"/>
      <c r="ADV146" s="894"/>
      <c r="ADW146" s="894"/>
      <c r="ADX146" s="894"/>
      <c r="ADY146" s="894"/>
      <c r="ADZ146" s="894"/>
      <c r="AEA146" s="894"/>
      <c r="AEB146" s="894"/>
      <c r="AEC146" s="894"/>
      <c r="AED146" s="894"/>
      <c r="AEE146" s="894"/>
      <c r="AEF146" s="894"/>
      <c r="AEG146" s="894"/>
      <c r="AEH146" s="894"/>
      <c r="AEI146" s="894"/>
      <c r="AEJ146" s="894"/>
      <c r="AEK146" s="894"/>
      <c r="AEL146" s="894"/>
      <c r="AEM146" s="894"/>
      <c r="AEN146" s="894"/>
      <c r="AEO146" s="894"/>
      <c r="AEP146" s="894"/>
      <c r="AEQ146" s="894"/>
      <c r="AER146" s="894"/>
      <c r="AES146" s="894"/>
      <c r="AET146" s="894"/>
      <c r="AEU146" s="894"/>
      <c r="AEV146" s="894"/>
      <c r="AEW146" s="894"/>
      <c r="AEX146" s="894"/>
      <c r="AEY146" s="894"/>
      <c r="AEZ146" s="894"/>
      <c r="AFA146" s="894"/>
      <c r="AFB146" s="894"/>
      <c r="AFC146" s="894"/>
      <c r="AFD146" s="894"/>
      <c r="AFE146" s="894"/>
      <c r="AFF146" s="894"/>
      <c r="AFG146" s="894"/>
      <c r="AFH146" s="894"/>
      <c r="AFI146" s="894"/>
      <c r="AFJ146" s="894"/>
      <c r="AFK146" s="894"/>
      <c r="AFL146" s="894"/>
      <c r="AFM146" s="894"/>
      <c r="AFN146" s="894"/>
      <c r="AFO146" s="894"/>
      <c r="AFP146" s="894"/>
      <c r="AFQ146" s="894"/>
      <c r="AFR146" s="894"/>
      <c r="AFS146" s="894"/>
      <c r="AFT146" s="894"/>
      <c r="AFU146" s="894"/>
      <c r="AFV146" s="894"/>
      <c r="AFW146" s="894"/>
      <c r="AFX146" s="894"/>
      <c r="AFY146" s="894"/>
      <c r="AFZ146" s="894"/>
      <c r="AGA146" s="894"/>
      <c r="AGB146" s="894"/>
      <c r="AGC146" s="894"/>
      <c r="AGD146" s="894"/>
      <c r="AGE146" s="894"/>
      <c r="AGF146" s="894"/>
      <c r="AGG146" s="894"/>
      <c r="AGH146" s="894"/>
      <c r="AGI146" s="894"/>
      <c r="AGJ146" s="894"/>
      <c r="AGK146" s="894"/>
      <c r="AGL146" s="894"/>
      <c r="AGM146" s="894"/>
      <c r="AGN146" s="894"/>
      <c r="AGO146" s="894"/>
      <c r="AGP146" s="894"/>
      <c r="AGQ146" s="894"/>
      <c r="AGR146" s="894"/>
      <c r="AGS146" s="894"/>
      <c r="AGT146" s="894"/>
      <c r="AGU146" s="894"/>
      <c r="AGV146" s="894"/>
      <c r="AGW146" s="894"/>
      <c r="AGX146" s="894"/>
      <c r="AGY146" s="894"/>
      <c r="AGZ146" s="894"/>
      <c r="AHA146" s="894"/>
      <c r="AHB146" s="894"/>
      <c r="AHC146" s="894"/>
      <c r="AHD146" s="894"/>
      <c r="AHE146" s="894"/>
      <c r="AHF146" s="894"/>
      <c r="AHG146" s="894"/>
      <c r="AHH146" s="894"/>
      <c r="AHI146" s="894"/>
      <c r="AHJ146" s="894"/>
      <c r="AHK146" s="894"/>
      <c r="AHL146" s="894"/>
      <c r="AHM146" s="894"/>
      <c r="AHN146" s="894"/>
      <c r="AHO146" s="894"/>
      <c r="AHP146" s="894"/>
      <c r="AHQ146" s="894"/>
      <c r="AHR146" s="894"/>
      <c r="AHS146" s="894"/>
      <c r="AHT146" s="894"/>
      <c r="AHU146" s="894"/>
      <c r="AHV146" s="894"/>
      <c r="AHW146" s="894"/>
      <c r="AHX146" s="894"/>
      <c r="AHY146" s="894"/>
      <c r="AHZ146" s="894"/>
      <c r="AIA146" s="894"/>
      <c r="AIB146" s="894"/>
      <c r="AIC146" s="894"/>
      <c r="AID146" s="894"/>
      <c r="AIE146" s="894"/>
      <c r="AIF146" s="894"/>
      <c r="AIG146" s="894"/>
      <c r="AIH146" s="894"/>
      <c r="AII146" s="894"/>
      <c r="AIJ146" s="894"/>
      <c r="AIK146" s="894"/>
      <c r="AIL146" s="894"/>
      <c r="AIM146" s="894"/>
      <c r="AIN146" s="894"/>
      <c r="AIO146" s="894"/>
      <c r="AIP146" s="894"/>
      <c r="AIQ146" s="894"/>
      <c r="AIR146" s="894"/>
      <c r="AIS146" s="894"/>
      <c r="AIT146" s="894"/>
      <c r="AIU146" s="894"/>
      <c r="AIV146" s="894"/>
      <c r="AIW146" s="894"/>
      <c r="AIX146" s="894"/>
      <c r="AIY146" s="894"/>
      <c r="AIZ146" s="894"/>
      <c r="AJA146" s="894"/>
      <c r="AJB146" s="894"/>
      <c r="AJC146" s="894"/>
      <c r="AJD146" s="894"/>
      <c r="AJE146" s="894"/>
      <c r="AJF146" s="894"/>
      <c r="AJG146" s="894"/>
      <c r="AJH146" s="894"/>
      <c r="AJI146" s="894"/>
      <c r="AJJ146" s="894"/>
      <c r="AJK146" s="894"/>
      <c r="AJL146" s="894"/>
      <c r="AJM146" s="894"/>
      <c r="AJN146" s="894"/>
      <c r="AJO146" s="894"/>
      <c r="AJP146" s="894"/>
      <c r="AJQ146" s="894"/>
      <c r="AJR146" s="894"/>
      <c r="AJS146" s="894"/>
      <c r="AJT146" s="894"/>
      <c r="AJU146" s="894"/>
      <c r="AJV146" s="894"/>
      <c r="AJW146" s="894"/>
      <c r="AJX146" s="894"/>
      <c r="AJY146" s="894"/>
      <c r="AJZ146" s="894"/>
      <c r="AKA146" s="894"/>
      <c r="AKB146" s="894"/>
      <c r="AKC146" s="894"/>
      <c r="AKD146" s="894"/>
      <c r="AKE146" s="894"/>
      <c r="AKF146" s="894"/>
      <c r="AKG146" s="894"/>
      <c r="AKH146" s="894"/>
      <c r="AKI146" s="894"/>
      <c r="AKJ146" s="894"/>
      <c r="AKK146" s="894"/>
      <c r="AKL146" s="894"/>
      <c r="AKM146" s="894"/>
      <c r="AKN146" s="894"/>
      <c r="AKO146" s="894"/>
      <c r="AKP146" s="894"/>
      <c r="AKQ146" s="894"/>
      <c r="AKR146" s="894"/>
      <c r="AKS146" s="894"/>
      <c r="AKT146" s="894"/>
      <c r="AKU146" s="894"/>
      <c r="AKV146" s="894"/>
      <c r="AKW146" s="894"/>
      <c r="AKX146" s="894"/>
      <c r="AKY146" s="894"/>
      <c r="AKZ146" s="894"/>
      <c r="ALA146" s="894"/>
      <c r="ALB146" s="894"/>
      <c r="ALC146" s="894"/>
      <c r="ALD146" s="894"/>
      <c r="ALE146" s="894"/>
      <c r="ALF146" s="894"/>
      <c r="ALG146" s="894"/>
      <c r="ALH146" s="894"/>
      <c r="ALI146" s="894"/>
      <c r="ALJ146" s="894"/>
      <c r="ALK146" s="894"/>
      <c r="ALL146" s="894"/>
      <c r="ALM146" s="894"/>
      <c r="ALN146" s="894"/>
      <c r="ALO146" s="894"/>
      <c r="ALP146" s="894"/>
      <c r="ALQ146" s="894"/>
      <c r="ALR146" s="894"/>
      <c r="ALS146" s="894"/>
      <c r="ALT146" s="894"/>
      <c r="ALU146" s="894"/>
      <c r="ALV146" s="894"/>
      <c r="ALW146" s="894"/>
      <c r="ALX146" s="894"/>
      <c r="ALY146" s="894"/>
      <c r="ALZ146" s="894"/>
      <c r="AMA146" s="894"/>
      <c r="AMB146" s="894"/>
      <c r="AMC146" s="894"/>
      <c r="AMD146" s="894"/>
      <c r="AME146" s="894"/>
      <c r="AMF146" s="894"/>
      <c r="AMG146" s="894"/>
      <c r="AMH146" s="894"/>
      <c r="AMI146" s="894"/>
      <c r="AMJ146" s="894"/>
      <c r="AMK146" s="894"/>
      <c r="AML146" s="894"/>
      <c r="AMM146" s="894"/>
      <c r="AMN146" s="894"/>
      <c r="AMO146" s="894"/>
      <c r="AMP146" s="894"/>
      <c r="AMQ146" s="894"/>
      <c r="AMR146" s="894"/>
      <c r="AMS146" s="894"/>
      <c r="AMT146" s="894"/>
      <c r="AMU146" s="894"/>
      <c r="AMV146" s="894"/>
      <c r="AMW146" s="894"/>
      <c r="AMX146" s="894"/>
      <c r="AMY146" s="894"/>
      <c r="AMZ146" s="894"/>
      <c r="ANA146" s="894"/>
      <c r="ANB146" s="894"/>
      <c r="ANC146" s="894"/>
      <c r="AND146" s="894"/>
      <c r="ANE146" s="894"/>
      <c r="ANF146" s="894"/>
      <c r="ANG146" s="894"/>
      <c r="ANH146" s="894"/>
      <c r="ANI146" s="894"/>
      <c r="ANJ146" s="894"/>
      <c r="ANK146" s="894"/>
      <c r="ANL146" s="894"/>
      <c r="ANM146" s="894"/>
      <c r="ANN146" s="894"/>
      <c r="ANO146" s="894"/>
      <c r="ANP146" s="894"/>
      <c r="ANQ146" s="894"/>
      <c r="ANR146" s="894"/>
      <c r="ANS146" s="894"/>
      <c r="ANT146" s="894"/>
      <c r="ANU146" s="894"/>
      <c r="ANV146" s="894"/>
      <c r="ANW146" s="894"/>
      <c r="ANX146" s="894"/>
      <c r="ANY146" s="894"/>
      <c r="ANZ146" s="894"/>
      <c r="AOA146" s="894"/>
      <c r="AOB146" s="894"/>
      <c r="AOC146" s="894"/>
      <c r="AOD146" s="894"/>
      <c r="AOE146" s="894"/>
      <c r="AOF146" s="894"/>
      <c r="AOG146" s="894"/>
      <c r="AOH146" s="894"/>
      <c r="AOI146" s="894"/>
      <c r="AOJ146" s="894"/>
      <c r="AOK146" s="894"/>
      <c r="AOL146" s="894"/>
      <c r="AOM146" s="894"/>
      <c r="AON146" s="894"/>
      <c r="AOO146" s="894"/>
      <c r="AOP146" s="894"/>
      <c r="AOQ146" s="894"/>
      <c r="AOR146" s="894"/>
      <c r="AOS146" s="894"/>
      <c r="AOT146" s="894"/>
      <c r="AOU146" s="894"/>
      <c r="AOV146" s="894"/>
      <c r="AOW146" s="894"/>
      <c r="AOX146" s="894"/>
      <c r="AOY146" s="894"/>
      <c r="AOZ146" s="894"/>
      <c r="APA146" s="894"/>
      <c r="APB146" s="894"/>
      <c r="APC146" s="894"/>
      <c r="APD146" s="894"/>
      <c r="APE146" s="894"/>
      <c r="APF146" s="894"/>
      <c r="APG146" s="894"/>
      <c r="APH146" s="894"/>
      <c r="API146" s="894"/>
      <c r="APJ146" s="894"/>
      <c r="APK146" s="894"/>
      <c r="APL146" s="894"/>
      <c r="APM146" s="894"/>
      <c r="APN146" s="894"/>
      <c r="APO146" s="894"/>
      <c r="APP146" s="894"/>
      <c r="APQ146" s="894"/>
      <c r="APR146" s="894"/>
      <c r="APS146" s="894"/>
      <c r="APT146" s="894"/>
      <c r="APU146" s="894"/>
      <c r="APV146" s="894"/>
      <c r="APW146" s="894"/>
      <c r="APX146" s="894"/>
      <c r="APY146" s="894"/>
      <c r="APZ146" s="894"/>
      <c r="AQA146" s="894"/>
      <c r="AQB146" s="894"/>
      <c r="AQC146" s="894"/>
      <c r="AQD146" s="894"/>
      <c r="AQE146" s="894"/>
      <c r="AQF146" s="894"/>
      <c r="AQG146" s="894"/>
      <c r="AQH146" s="894"/>
      <c r="AQI146" s="894"/>
      <c r="AQJ146" s="894"/>
      <c r="AQK146" s="894"/>
      <c r="AQL146" s="894"/>
      <c r="AQM146" s="894"/>
      <c r="AQN146" s="894"/>
      <c r="AQO146" s="894"/>
      <c r="AQP146" s="894"/>
      <c r="AQQ146" s="894"/>
      <c r="AQR146" s="894"/>
      <c r="AQS146" s="894"/>
      <c r="AQT146" s="894"/>
      <c r="AQU146" s="894"/>
      <c r="AQV146" s="894"/>
      <c r="AQW146" s="894"/>
      <c r="AQX146" s="894"/>
      <c r="AQY146" s="894"/>
      <c r="AQZ146" s="894"/>
      <c r="ARA146" s="894"/>
      <c r="ARB146" s="894"/>
      <c r="ARC146" s="894"/>
      <c r="ARD146" s="894"/>
      <c r="ARE146" s="894"/>
      <c r="ARF146" s="894"/>
      <c r="ARG146" s="894"/>
      <c r="ARH146" s="894"/>
      <c r="ARI146" s="894"/>
      <c r="ARJ146" s="894"/>
      <c r="ARK146" s="894"/>
      <c r="ARL146" s="894"/>
      <c r="ARM146" s="894"/>
      <c r="ARN146" s="894"/>
      <c r="ARO146" s="894"/>
      <c r="ARP146" s="894"/>
      <c r="ARQ146" s="894"/>
      <c r="ARR146" s="894"/>
      <c r="ARS146" s="894"/>
      <c r="ART146" s="894"/>
      <c r="ARU146" s="894"/>
      <c r="ARV146" s="894"/>
      <c r="ARW146" s="894"/>
      <c r="ARX146" s="894"/>
      <c r="ARY146" s="894"/>
      <c r="ARZ146" s="894"/>
      <c r="ASA146" s="894"/>
      <c r="ASB146" s="894"/>
      <c r="ASC146" s="894"/>
      <c r="ASD146" s="894"/>
      <c r="ASE146" s="894"/>
      <c r="ASF146" s="894"/>
      <c r="ASG146" s="894"/>
      <c r="ASH146" s="894"/>
      <c r="ASI146" s="894"/>
      <c r="ASJ146" s="894"/>
      <c r="ASK146" s="894"/>
      <c r="ASL146" s="894"/>
      <c r="ASM146" s="894"/>
      <c r="ASN146" s="894"/>
      <c r="ASO146" s="894"/>
      <c r="ASP146" s="894"/>
      <c r="ASQ146" s="894"/>
      <c r="ASR146" s="894"/>
      <c r="ASS146" s="894"/>
      <c r="AST146" s="894"/>
      <c r="ASU146" s="894"/>
      <c r="ASV146" s="894"/>
      <c r="ASW146" s="894"/>
      <c r="ASX146" s="894"/>
      <c r="ASY146" s="894"/>
      <c r="ASZ146" s="894"/>
      <c r="ATA146" s="894"/>
      <c r="ATB146" s="894"/>
      <c r="ATC146" s="894"/>
      <c r="ATD146" s="894"/>
      <c r="ATE146" s="894"/>
      <c r="ATF146" s="894"/>
      <c r="ATG146" s="894"/>
      <c r="ATH146" s="894"/>
      <c r="ATI146" s="894"/>
      <c r="ATJ146" s="894"/>
      <c r="ATK146" s="894"/>
      <c r="ATL146" s="894"/>
      <c r="ATM146" s="894"/>
      <c r="ATN146" s="894"/>
      <c r="ATO146" s="894"/>
      <c r="ATP146" s="894"/>
      <c r="ATQ146" s="894"/>
      <c r="ATR146" s="894"/>
      <c r="ATS146" s="894"/>
      <c r="ATT146" s="894"/>
      <c r="ATU146" s="894"/>
      <c r="ATV146" s="894"/>
      <c r="ATW146" s="894"/>
      <c r="ATX146" s="894"/>
      <c r="ATY146" s="894"/>
      <c r="ATZ146" s="894"/>
      <c r="AUA146" s="894"/>
      <c r="AUB146" s="894"/>
      <c r="AUC146" s="894"/>
      <c r="AUD146" s="894"/>
      <c r="AUE146" s="894"/>
      <c r="AUF146" s="894"/>
      <c r="AUG146" s="894"/>
      <c r="AUH146" s="894"/>
      <c r="AUI146" s="894"/>
      <c r="AUJ146" s="894"/>
      <c r="AUK146" s="894"/>
      <c r="AUL146" s="894"/>
      <c r="AUM146" s="894"/>
      <c r="AUN146" s="894"/>
      <c r="AUO146" s="894"/>
      <c r="AUP146" s="894"/>
      <c r="AUQ146" s="894"/>
      <c r="AUR146" s="894"/>
      <c r="AUS146" s="894"/>
      <c r="AUT146" s="894"/>
      <c r="AUU146" s="894"/>
      <c r="AUV146" s="894"/>
      <c r="AUW146" s="894"/>
      <c r="AUX146" s="894"/>
      <c r="AUY146" s="894"/>
      <c r="AUZ146" s="894"/>
      <c r="AVA146" s="894"/>
      <c r="AVB146" s="894"/>
      <c r="AVC146" s="894"/>
      <c r="AVD146" s="894"/>
      <c r="AVE146" s="894"/>
      <c r="AVF146" s="894"/>
      <c r="AVG146" s="894"/>
      <c r="AVH146" s="894"/>
      <c r="AVI146" s="894"/>
      <c r="AVJ146" s="894"/>
      <c r="AVK146" s="894"/>
      <c r="AVL146" s="894"/>
      <c r="AVM146" s="894"/>
      <c r="AVN146" s="894"/>
      <c r="AVO146" s="894"/>
      <c r="AVP146" s="894"/>
      <c r="AVQ146" s="894"/>
      <c r="AVR146" s="894"/>
      <c r="AVS146" s="894"/>
      <c r="AVT146" s="894"/>
      <c r="AVU146" s="894"/>
      <c r="AVV146" s="894"/>
      <c r="AVW146" s="894"/>
      <c r="AVX146" s="894"/>
      <c r="AVY146" s="894"/>
      <c r="AVZ146" s="894"/>
      <c r="AWA146" s="894"/>
      <c r="AWB146" s="894"/>
      <c r="AWC146" s="894"/>
      <c r="AWD146" s="894"/>
      <c r="AWE146" s="894"/>
      <c r="AWF146" s="894"/>
      <c r="AWG146" s="894"/>
      <c r="AWH146" s="894"/>
      <c r="AWI146" s="894"/>
      <c r="AWJ146" s="894"/>
      <c r="AWK146" s="894"/>
      <c r="AWL146" s="894"/>
      <c r="AWM146" s="894"/>
      <c r="AWN146" s="894"/>
      <c r="AWO146" s="894"/>
      <c r="AWP146" s="894"/>
      <c r="AWQ146" s="894"/>
      <c r="AWR146" s="894"/>
      <c r="AWS146" s="894"/>
      <c r="AWT146" s="894"/>
      <c r="AWU146" s="894"/>
      <c r="AWV146" s="894"/>
      <c r="AWW146" s="894"/>
      <c r="AWX146" s="894"/>
      <c r="AWY146" s="894"/>
      <c r="AWZ146" s="894"/>
      <c r="AXA146" s="894"/>
      <c r="AXB146" s="894"/>
      <c r="AXC146" s="894"/>
      <c r="AXD146" s="894"/>
      <c r="AXE146" s="894"/>
      <c r="AXF146" s="894"/>
      <c r="AXG146" s="894"/>
      <c r="AXH146" s="894"/>
      <c r="AXI146" s="894"/>
      <c r="AXJ146" s="894"/>
      <c r="AXK146" s="894"/>
      <c r="AXL146" s="894"/>
      <c r="AXM146" s="894"/>
      <c r="AXN146" s="894"/>
      <c r="AXO146" s="894"/>
      <c r="AXP146" s="894"/>
      <c r="AXQ146" s="894"/>
      <c r="AXR146" s="894"/>
      <c r="AXS146" s="894"/>
      <c r="AXT146" s="894"/>
      <c r="AXU146" s="894"/>
      <c r="AXV146" s="894"/>
      <c r="AXW146" s="894"/>
      <c r="AXX146" s="894"/>
      <c r="AXY146" s="894"/>
      <c r="AXZ146" s="894"/>
      <c r="AYA146" s="894"/>
      <c r="AYB146" s="894"/>
      <c r="AYC146" s="894"/>
      <c r="AYD146" s="894"/>
      <c r="AYE146" s="894"/>
      <c r="AYF146" s="894"/>
      <c r="AYG146" s="894"/>
      <c r="AYH146" s="894"/>
      <c r="AYI146" s="894"/>
      <c r="AYJ146" s="894"/>
      <c r="AYK146" s="894"/>
      <c r="AYL146" s="894"/>
      <c r="AYM146" s="894"/>
      <c r="AYN146" s="894"/>
      <c r="AYO146" s="894"/>
      <c r="AYP146" s="894"/>
      <c r="AYQ146" s="894"/>
      <c r="AYR146" s="894"/>
      <c r="AYS146" s="894"/>
      <c r="AYT146" s="894"/>
      <c r="AYU146" s="894"/>
      <c r="AYV146" s="894"/>
      <c r="AYW146" s="894"/>
      <c r="AYX146" s="894"/>
      <c r="AYY146" s="894"/>
      <c r="AYZ146" s="894"/>
      <c r="AZA146" s="894"/>
      <c r="AZB146" s="894"/>
      <c r="AZC146" s="894"/>
      <c r="AZD146" s="894"/>
      <c r="AZE146" s="894"/>
      <c r="AZF146" s="894"/>
      <c r="AZG146" s="894"/>
      <c r="AZH146" s="894"/>
      <c r="AZI146" s="894"/>
      <c r="AZJ146" s="894"/>
      <c r="AZK146" s="894"/>
      <c r="AZL146" s="894"/>
      <c r="AZM146" s="894"/>
      <c r="AZN146" s="894"/>
      <c r="AZO146" s="894"/>
      <c r="AZP146" s="894"/>
      <c r="AZQ146" s="894"/>
      <c r="AZR146" s="894"/>
      <c r="AZS146" s="894"/>
      <c r="AZT146" s="894"/>
      <c r="AZU146" s="894"/>
      <c r="AZV146" s="894"/>
      <c r="AZW146" s="894"/>
      <c r="AZX146" s="894"/>
      <c r="AZY146" s="894"/>
      <c r="AZZ146" s="894"/>
      <c r="BAA146" s="894"/>
      <c r="BAB146" s="894"/>
      <c r="BAC146" s="894"/>
      <c r="BAD146" s="894"/>
      <c r="BAE146" s="894"/>
      <c r="BAF146" s="894"/>
      <c r="BAG146" s="894"/>
      <c r="BAH146" s="894"/>
      <c r="BAI146" s="894"/>
      <c r="BAJ146" s="894"/>
      <c r="BAK146" s="894"/>
      <c r="BAL146" s="894"/>
      <c r="BAM146" s="894"/>
      <c r="BAN146" s="894"/>
      <c r="BAO146" s="894"/>
      <c r="BAP146" s="894"/>
      <c r="BAQ146" s="894"/>
      <c r="BAR146" s="894"/>
      <c r="BAS146" s="894"/>
      <c r="BAT146" s="894"/>
      <c r="BAU146" s="894"/>
      <c r="BAV146" s="894"/>
      <c r="BAW146" s="894"/>
      <c r="BAX146" s="894"/>
      <c r="BAY146" s="894"/>
      <c r="BAZ146" s="894"/>
      <c r="BBA146" s="894"/>
      <c r="BBB146" s="894"/>
      <c r="BBC146" s="894"/>
      <c r="BBD146" s="894"/>
      <c r="BBE146" s="894"/>
      <c r="BBF146" s="894"/>
      <c r="BBG146" s="894"/>
      <c r="BBH146" s="894"/>
      <c r="BBI146" s="894"/>
      <c r="BBJ146" s="894"/>
      <c r="BBK146" s="894"/>
      <c r="BBL146" s="894"/>
      <c r="BBM146" s="894"/>
      <c r="BBN146" s="894"/>
      <c r="BBO146" s="894"/>
      <c r="BBP146" s="894"/>
      <c r="BBQ146" s="894"/>
      <c r="BBR146" s="894"/>
      <c r="BBS146" s="894"/>
      <c r="BBT146" s="894"/>
      <c r="BBU146" s="894"/>
      <c r="BBV146" s="894"/>
      <c r="BBW146" s="894"/>
      <c r="BBX146" s="894"/>
      <c r="BBY146" s="894"/>
      <c r="BBZ146" s="894"/>
      <c r="BCA146" s="894"/>
      <c r="BCB146" s="894"/>
      <c r="BCC146" s="894"/>
      <c r="BCD146" s="894"/>
      <c r="BCE146" s="894"/>
      <c r="BCF146" s="894"/>
      <c r="BCG146" s="894"/>
      <c r="BCH146" s="894"/>
      <c r="BCI146" s="894"/>
      <c r="BCJ146" s="894"/>
      <c r="BCK146" s="894"/>
      <c r="BCL146" s="894"/>
      <c r="BCM146" s="894"/>
      <c r="BCN146" s="894"/>
      <c r="BCO146" s="894"/>
      <c r="BCP146" s="894"/>
      <c r="BCQ146" s="894"/>
      <c r="BCR146" s="894"/>
      <c r="BCS146" s="894"/>
      <c r="BCT146" s="894"/>
      <c r="BCU146" s="894"/>
      <c r="BCV146" s="894"/>
      <c r="BCW146" s="894"/>
      <c r="BCX146" s="894"/>
      <c r="BCY146" s="894"/>
      <c r="BCZ146" s="894"/>
      <c r="BDA146" s="894"/>
      <c r="BDB146" s="894"/>
      <c r="BDC146" s="894"/>
      <c r="BDD146" s="894"/>
      <c r="BDE146" s="894"/>
      <c r="BDF146" s="894"/>
      <c r="BDG146" s="894"/>
      <c r="BDH146" s="894"/>
      <c r="BDI146" s="894"/>
      <c r="BDJ146" s="894"/>
      <c r="BDK146" s="894"/>
      <c r="BDL146" s="894"/>
      <c r="BDM146" s="894"/>
      <c r="BDN146" s="894"/>
      <c r="BDO146" s="894"/>
      <c r="BDP146" s="894"/>
      <c r="BDQ146" s="894"/>
      <c r="BDR146" s="894"/>
      <c r="BDS146" s="894"/>
      <c r="BDT146" s="894"/>
      <c r="BDU146" s="894"/>
      <c r="BDV146" s="894"/>
      <c r="BDW146" s="894"/>
      <c r="BDX146" s="894"/>
      <c r="BDY146" s="894"/>
      <c r="BDZ146" s="894"/>
      <c r="BEA146" s="894"/>
      <c r="BEB146" s="894"/>
      <c r="BEC146" s="894"/>
      <c r="BED146" s="894"/>
      <c r="BEE146" s="894"/>
      <c r="BEF146" s="894"/>
      <c r="BEG146" s="894"/>
      <c r="BEH146" s="894"/>
      <c r="BEI146" s="894"/>
      <c r="BEJ146" s="894"/>
      <c r="BEK146" s="894"/>
      <c r="BEL146" s="894"/>
      <c r="BEM146" s="894"/>
      <c r="BEN146" s="894"/>
      <c r="BEO146" s="894"/>
      <c r="BEP146" s="894"/>
      <c r="BEQ146" s="894"/>
      <c r="BER146" s="894"/>
      <c r="BES146" s="894"/>
      <c r="BET146" s="894"/>
      <c r="BEU146" s="894"/>
      <c r="BEV146" s="894"/>
      <c r="BEW146" s="894"/>
      <c r="BEX146" s="894"/>
      <c r="BEY146" s="894"/>
      <c r="BEZ146" s="894"/>
      <c r="BFA146" s="894"/>
      <c r="BFB146" s="894"/>
      <c r="BFC146" s="894"/>
      <c r="BFD146" s="894"/>
      <c r="BFE146" s="894"/>
      <c r="BFF146" s="894"/>
      <c r="BFG146" s="894"/>
      <c r="BFH146" s="894"/>
      <c r="BFI146" s="894"/>
      <c r="BFJ146" s="894"/>
      <c r="BFK146" s="894"/>
      <c r="BFL146" s="894"/>
      <c r="BFM146" s="894"/>
      <c r="BFN146" s="894"/>
      <c r="BFO146" s="894"/>
      <c r="BFP146" s="894"/>
      <c r="BFQ146" s="894"/>
      <c r="BFR146" s="894"/>
      <c r="BFS146" s="894"/>
      <c r="BFT146" s="894"/>
      <c r="BFU146" s="894"/>
      <c r="BFV146" s="894"/>
      <c r="BFW146" s="894"/>
      <c r="BFX146" s="894"/>
      <c r="BFY146" s="894"/>
      <c r="BFZ146" s="894"/>
      <c r="BGA146" s="894"/>
      <c r="BGB146" s="894"/>
      <c r="BGC146" s="894"/>
      <c r="BGD146" s="894"/>
      <c r="BGE146" s="894"/>
      <c r="BGF146" s="894"/>
      <c r="BGG146" s="894"/>
      <c r="BGH146" s="894"/>
      <c r="BGI146" s="894"/>
      <c r="BGJ146" s="894"/>
      <c r="BGK146" s="894"/>
      <c r="BGL146" s="894"/>
      <c r="BGM146" s="894"/>
      <c r="BGN146" s="894"/>
      <c r="BGO146" s="894"/>
      <c r="BGP146" s="894"/>
      <c r="BGQ146" s="894"/>
      <c r="BGR146" s="894"/>
      <c r="BGS146" s="894"/>
      <c r="BGT146" s="894"/>
      <c r="BGU146" s="894"/>
      <c r="BGV146" s="894"/>
      <c r="BGW146" s="894"/>
      <c r="BGX146" s="894"/>
      <c r="BGY146" s="894"/>
      <c r="BGZ146" s="894"/>
      <c r="BHA146" s="894"/>
      <c r="BHB146" s="894"/>
      <c r="BHC146" s="894"/>
      <c r="BHD146" s="894"/>
      <c r="BHE146" s="894"/>
      <c r="BHF146" s="894"/>
      <c r="BHG146" s="894"/>
      <c r="BHH146" s="894"/>
      <c r="BHI146" s="894"/>
      <c r="BHJ146" s="894"/>
      <c r="BHK146" s="894"/>
      <c r="BHL146" s="894"/>
      <c r="BHM146" s="894"/>
      <c r="BHN146" s="894"/>
      <c r="BHO146" s="894"/>
      <c r="BHP146" s="894"/>
      <c r="BHQ146" s="894"/>
      <c r="BHR146" s="894"/>
      <c r="BHS146" s="894"/>
      <c r="BHT146" s="894"/>
      <c r="BHU146" s="894"/>
      <c r="BHV146" s="894"/>
      <c r="BHW146" s="894"/>
      <c r="BHX146" s="894"/>
      <c r="BHY146" s="894"/>
      <c r="BHZ146" s="894"/>
      <c r="BIA146" s="894"/>
      <c r="BIB146" s="894"/>
      <c r="BIC146" s="894"/>
      <c r="BID146" s="894"/>
      <c r="BIE146" s="894"/>
      <c r="BIF146" s="894"/>
      <c r="BIG146" s="894"/>
      <c r="BIH146" s="894"/>
      <c r="BII146" s="894"/>
      <c r="BIJ146" s="894"/>
      <c r="BIK146" s="894"/>
      <c r="BIL146" s="894"/>
      <c r="BIM146" s="894"/>
      <c r="BIN146" s="894"/>
      <c r="BIO146" s="894"/>
      <c r="BIP146" s="894"/>
      <c r="BIQ146" s="894"/>
      <c r="BIR146" s="894"/>
      <c r="BIS146" s="894"/>
      <c r="BIT146" s="894"/>
      <c r="BIU146" s="894"/>
      <c r="BIV146" s="894"/>
      <c r="BIW146" s="894"/>
      <c r="BIX146" s="894"/>
      <c r="BIY146" s="894"/>
      <c r="BIZ146" s="894"/>
      <c r="BJA146" s="894"/>
      <c r="BJB146" s="894"/>
      <c r="BJC146" s="894"/>
      <c r="BJD146" s="894"/>
      <c r="BJE146" s="894"/>
      <c r="BJF146" s="894"/>
      <c r="BJG146" s="894"/>
      <c r="BJH146" s="894"/>
      <c r="BJI146" s="894"/>
      <c r="BJJ146" s="894"/>
      <c r="BJK146" s="894"/>
      <c r="BJL146" s="894"/>
      <c r="BJM146" s="894"/>
      <c r="BJN146" s="894"/>
      <c r="BJO146" s="894"/>
      <c r="BJP146" s="894"/>
      <c r="BJQ146" s="894"/>
      <c r="BJR146" s="894"/>
      <c r="BJS146" s="894"/>
      <c r="BJT146" s="894"/>
      <c r="BJU146" s="894"/>
      <c r="BJV146" s="894"/>
      <c r="BJW146" s="894"/>
      <c r="BJX146" s="894"/>
      <c r="BJY146" s="894"/>
      <c r="BJZ146" s="894"/>
      <c r="BKA146" s="894"/>
      <c r="BKB146" s="894"/>
      <c r="BKC146" s="894"/>
      <c r="BKD146" s="894"/>
      <c r="BKE146" s="894"/>
      <c r="BKF146" s="894"/>
      <c r="BKG146" s="894"/>
      <c r="BKH146" s="894"/>
      <c r="BKI146" s="894"/>
      <c r="BKJ146" s="894"/>
      <c r="BKK146" s="894"/>
      <c r="BKL146" s="894"/>
      <c r="BKM146" s="894"/>
      <c r="BKN146" s="894"/>
      <c r="BKO146" s="894"/>
      <c r="BKP146" s="894"/>
      <c r="BKQ146" s="894"/>
      <c r="BKR146" s="894"/>
      <c r="BKS146" s="894"/>
      <c r="BKT146" s="894"/>
      <c r="BKU146" s="894"/>
      <c r="BKV146" s="894"/>
      <c r="BKW146" s="894"/>
      <c r="BKX146" s="894"/>
      <c r="BKY146" s="894"/>
      <c r="BKZ146" s="894"/>
      <c r="BLA146" s="894"/>
      <c r="BLB146" s="894"/>
      <c r="BLC146" s="894"/>
      <c r="BLD146" s="894"/>
      <c r="BLE146" s="894"/>
      <c r="BLF146" s="894"/>
      <c r="BLG146" s="894"/>
      <c r="BLH146" s="894"/>
      <c r="BLI146" s="894"/>
      <c r="BLJ146" s="894"/>
      <c r="BLK146" s="894"/>
      <c r="BLL146" s="894"/>
      <c r="BLM146" s="894"/>
      <c r="BLN146" s="894"/>
      <c r="BLO146" s="894"/>
      <c r="BLP146" s="894"/>
      <c r="BLQ146" s="894"/>
      <c r="BLR146" s="894"/>
      <c r="BLS146" s="894"/>
      <c r="BLT146" s="894"/>
      <c r="BLU146" s="894"/>
      <c r="BLV146" s="894"/>
      <c r="BLW146" s="894"/>
      <c r="BLX146" s="894"/>
      <c r="BLY146" s="894"/>
      <c r="BLZ146" s="894"/>
      <c r="BMA146" s="894"/>
      <c r="BMB146" s="894"/>
      <c r="BMC146" s="894"/>
      <c r="BMD146" s="894"/>
      <c r="BME146" s="894"/>
      <c r="BMF146" s="894"/>
      <c r="BMG146" s="894"/>
      <c r="BMH146" s="894"/>
      <c r="BMI146" s="894"/>
      <c r="BMJ146" s="894"/>
      <c r="BMK146" s="894"/>
      <c r="BML146" s="894"/>
      <c r="BMM146" s="894"/>
      <c r="BMN146" s="894"/>
      <c r="BMO146" s="894"/>
      <c r="BMP146" s="894"/>
      <c r="BMQ146" s="894"/>
      <c r="BMR146" s="894"/>
      <c r="BMS146" s="894"/>
      <c r="BMT146" s="894"/>
      <c r="BMU146" s="894"/>
      <c r="BMV146" s="894"/>
      <c r="BMW146" s="894"/>
      <c r="BMX146" s="894"/>
      <c r="BMY146" s="894"/>
      <c r="BMZ146" s="894"/>
      <c r="BNA146" s="894"/>
      <c r="BNB146" s="894"/>
      <c r="BNC146" s="894"/>
      <c r="BND146" s="894"/>
      <c r="BNE146" s="894"/>
      <c r="BNF146" s="894"/>
      <c r="BNG146" s="894"/>
      <c r="BNH146" s="894"/>
      <c r="BNI146" s="894"/>
      <c r="BNJ146" s="894"/>
      <c r="BNK146" s="894"/>
      <c r="BNL146" s="894"/>
      <c r="BNM146" s="894"/>
      <c r="BNN146" s="894"/>
      <c r="BNO146" s="894"/>
      <c r="BNP146" s="894"/>
      <c r="BNQ146" s="894"/>
      <c r="BNR146" s="894"/>
      <c r="BNS146" s="894"/>
      <c r="BNT146" s="894"/>
      <c r="BNU146" s="894"/>
      <c r="BNV146" s="894"/>
      <c r="BNW146" s="894"/>
      <c r="BNX146" s="894"/>
      <c r="BNY146" s="894"/>
      <c r="BNZ146" s="894"/>
      <c r="BOA146" s="894"/>
      <c r="BOB146" s="894"/>
      <c r="BOC146" s="894"/>
      <c r="BOD146" s="894"/>
      <c r="BOE146" s="894"/>
      <c r="BOF146" s="894"/>
      <c r="BOG146" s="894"/>
      <c r="BOH146" s="894"/>
      <c r="BOI146" s="894"/>
      <c r="BOJ146" s="894"/>
      <c r="BOK146" s="894"/>
      <c r="BOL146" s="894"/>
      <c r="BOM146" s="894"/>
      <c r="BON146" s="894"/>
      <c r="BOO146" s="894"/>
      <c r="BOP146" s="894"/>
      <c r="BOQ146" s="894"/>
      <c r="BOR146" s="894"/>
      <c r="BOS146" s="894"/>
      <c r="BOT146" s="894"/>
      <c r="BOU146" s="894"/>
      <c r="BOV146" s="894"/>
      <c r="BOW146" s="894"/>
      <c r="BOX146" s="894"/>
      <c r="BOY146" s="894"/>
      <c r="BOZ146" s="894"/>
      <c r="BPA146" s="894"/>
      <c r="BPB146" s="894"/>
      <c r="BPC146" s="894"/>
      <c r="BPD146" s="894"/>
      <c r="BPE146" s="894"/>
      <c r="BPF146" s="894"/>
      <c r="BPG146" s="894"/>
      <c r="BPH146" s="894"/>
      <c r="BPI146" s="894"/>
      <c r="BPJ146" s="894"/>
      <c r="BPK146" s="894"/>
      <c r="BPL146" s="894"/>
      <c r="BPM146" s="894"/>
      <c r="BPN146" s="894"/>
      <c r="BPO146" s="894"/>
      <c r="BPP146" s="894"/>
      <c r="BPQ146" s="894"/>
      <c r="BPR146" s="894"/>
      <c r="BPS146" s="894"/>
      <c r="BPT146" s="894"/>
      <c r="BPU146" s="894"/>
      <c r="BPV146" s="894"/>
      <c r="BPW146" s="894"/>
      <c r="BPX146" s="894"/>
      <c r="BPY146" s="894"/>
      <c r="BPZ146" s="894"/>
      <c r="BQA146" s="894"/>
      <c r="BQB146" s="894"/>
      <c r="BQC146" s="894"/>
      <c r="BQD146" s="894"/>
      <c r="BQE146" s="894"/>
      <c r="BQF146" s="894"/>
      <c r="BQG146" s="894"/>
      <c r="BQH146" s="894"/>
      <c r="BQI146" s="894"/>
      <c r="BQJ146" s="894"/>
      <c r="BQK146" s="894"/>
      <c r="BQL146" s="894"/>
      <c r="BQM146" s="894"/>
      <c r="BQN146" s="894"/>
      <c r="BQO146" s="894"/>
      <c r="BQP146" s="894"/>
      <c r="BQQ146" s="894"/>
      <c r="BQR146" s="894"/>
      <c r="BQS146" s="894"/>
      <c r="BQT146" s="894"/>
      <c r="BQU146" s="894"/>
      <c r="BQV146" s="894"/>
      <c r="BQW146" s="894"/>
      <c r="BQX146" s="894"/>
      <c r="BQY146" s="894"/>
      <c r="BQZ146" s="894"/>
      <c r="BRA146" s="894"/>
      <c r="BRB146" s="894"/>
      <c r="BRC146" s="894"/>
      <c r="BRD146" s="894"/>
      <c r="BRE146" s="894"/>
      <c r="BRF146" s="894"/>
      <c r="BRG146" s="894"/>
      <c r="BRH146" s="894"/>
      <c r="BRI146" s="894"/>
      <c r="BRJ146" s="894"/>
      <c r="BRK146" s="894"/>
      <c r="BRL146" s="894"/>
      <c r="BRM146" s="894"/>
      <c r="BRN146" s="894"/>
      <c r="BRO146" s="894"/>
      <c r="BRP146" s="894"/>
      <c r="BRQ146" s="894"/>
      <c r="BRR146" s="894"/>
      <c r="BRS146" s="894"/>
      <c r="BRT146" s="894"/>
      <c r="BRU146" s="894"/>
      <c r="BRV146" s="894"/>
      <c r="BRW146" s="894"/>
      <c r="BRX146" s="894"/>
      <c r="BRY146" s="894"/>
      <c r="BRZ146" s="894"/>
      <c r="BSA146" s="894"/>
      <c r="BSB146" s="894"/>
      <c r="BSC146" s="894"/>
      <c r="BSD146" s="894"/>
      <c r="BSE146" s="894"/>
      <c r="BSF146" s="894"/>
      <c r="BSG146" s="894"/>
      <c r="BSH146" s="894"/>
      <c r="BSI146" s="894"/>
      <c r="BSJ146" s="894"/>
      <c r="BSK146" s="894"/>
      <c r="BSL146" s="894"/>
      <c r="BSM146" s="894"/>
      <c r="BSN146" s="894"/>
      <c r="BSO146" s="894"/>
      <c r="BSP146" s="894"/>
      <c r="BSQ146" s="894"/>
      <c r="BSR146" s="894"/>
      <c r="BSS146" s="894"/>
      <c r="BST146" s="894"/>
      <c r="BSU146" s="894"/>
      <c r="BSV146" s="894"/>
      <c r="BSW146" s="894"/>
      <c r="BSX146" s="894"/>
      <c r="BSY146" s="894"/>
      <c r="BSZ146" s="894"/>
      <c r="BTA146" s="894"/>
      <c r="BTB146" s="894"/>
      <c r="BTC146" s="894"/>
      <c r="BTD146" s="894"/>
      <c r="BTE146" s="894"/>
      <c r="BTF146" s="894"/>
      <c r="BTG146" s="894"/>
      <c r="BTH146" s="894"/>
      <c r="BTI146" s="894"/>
      <c r="BTJ146" s="894"/>
      <c r="BTK146" s="894"/>
      <c r="BTL146" s="894"/>
      <c r="BTM146" s="894"/>
      <c r="BTN146" s="894"/>
      <c r="BTO146" s="894"/>
      <c r="BTP146" s="894"/>
      <c r="BTQ146" s="894"/>
      <c r="BTR146" s="894"/>
      <c r="BTS146" s="894"/>
      <c r="BTT146" s="894"/>
      <c r="BTU146" s="894"/>
      <c r="BTV146" s="894"/>
      <c r="BTW146" s="894"/>
      <c r="BTX146" s="894"/>
      <c r="BTY146" s="894"/>
      <c r="BTZ146" s="894"/>
      <c r="BUA146" s="894"/>
      <c r="BUB146" s="894"/>
      <c r="BUC146" s="894"/>
      <c r="BUD146" s="894"/>
      <c r="BUE146" s="894"/>
      <c r="BUF146" s="894"/>
      <c r="BUG146" s="894"/>
      <c r="BUH146" s="894"/>
      <c r="BUI146" s="894"/>
      <c r="BUJ146" s="894"/>
      <c r="BUK146" s="894"/>
      <c r="BUL146" s="894"/>
      <c r="BUM146" s="894"/>
      <c r="BUN146" s="894"/>
      <c r="BUO146" s="894"/>
      <c r="BUP146" s="894"/>
      <c r="BUQ146" s="894"/>
      <c r="BUR146" s="894"/>
      <c r="BUS146" s="894"/>
      <c r="BUT146" s="894"/>
      <c r="BUU146" s="894"/>
      <c r="BUV146" s="894"/>
      <c r="BUW146" s="894"/>
      <c r="BUX146" s="894"/>
      <c r="BUY146" s="894"/>
      <c r="BUZ146" s="894"/>
      <c r="BVA146" s="894"/>
      <c r="BVB146" s="894"/>
      <c r="BVC146" s="894"/>
      <c r="BVD146" s="894"/>
      <c r="BVE146" s="894"/>
      <c r="BVF146" s="894"/>
      <c r="BVG146" s="894"/>
      <c r="BVH146" s="894"/>
      <c r="BVI146" s="894"/>
      <c r="BVJ146" s="894"/>
      <c r="BVK146" s="894"/>
      <c r="BVL146" s="894"/>
      <c r="BVM146" s="894"/>
      <c r="BVN146" s="894"/>
      <c r="BVO146" s="894"/>
      <c r="BVP146" s="894"/>
      <c r="BVQ146" s="894"/>
      <c r="BVR146" s="894"/>
      <c r="BVS146" s="894"/>
      <c r="BVT146" s="894"/>
      <c r="BVU146" s="894"/>
      <c r="BVV146" s="894"/>
      <c r="BVW146" s="894"/>
      <c r="BVX146" s="894"/>
      <c r="BVY146" s="894"/>
      <c r="BVZ146" s="894"/>
      <c r="BWA146" s="894"/>
      <c r="BWB146" s="894"/>
      <c r="BWC146" s="894"/>
      <c r="BWD146" s="894"/>
      <c r="BWE146" s="894"/>
      <c r="BWF146" s="894"/>
      <c r="BWG146" s="894"/>
      <c r="BWH146" s="894"/>
      <c r="BWI146" s="894"/>
      <c r="BWJ146" s="894"/>
      <c r="BWK146" s="894"/>
      <c r="BWL146" s="894"/>
      <c r="BWM146" s="894"/>
      <c r="BWN146" s="894"/>
      <c r="BWO146" s="894"/>
      <c r="BWP146" s="894"/>
      <c r="BWQ146" s="894"/>
      <c r="BWR146" s="894"/>
      <c r="BWS146" s="894"/>
      <c r="BWT146" s="894"/>
      <c r="BWU146" s="894"/>
      <c r="BWV146" s="894"/>
      <c r="BWW146" s="894"/>
      <c r="BWX146" s="894"/>
      <c r="BWY146" s="894"/>
      <c r="BWZ146" s="894"/>
      <c r="BXA146" s="894"/>
      <c r="BXB146" s="894"/>
      <c r="BXC146" s="894"/>
      <c r="BXD146" s="894"/>
      <c r="BXE146" s="894"/>
      <c r="BXF146" s="894"/>
      <c r="BXG146" s="894"/>
      <c r="BXH146" s="894"/>
      <c r="BXI146" s="894"/>
      <c r="BXJ146" s="894"/>
      <c r="BXK146" s="894"/>
      <c r="BXL146" s="894"/>
      <c r="BXM146" s="894"/>
      <c r="BXN146" s="894"/>
      <c r="BXO146" s="894"/>
      <c r="BXP146" s="894"/>
      <c r="BXQ146" s="894"/>
      <c r="BXR146" s="894"/>
      <c r="BXS146" s="894"/>
      <c r="BXT146" s="894"/>
      <c r="BXU146" s="894"/>
      <c r="BXV146" s="894"/>
      <c r="BXW146" s="894"/>
      <c r="BXX146" s="894"/>
      <c r="BXY146" s="894"/>
      <c r="BXZ146" s="894"/>
      <c r="BYA146" s="894"/>
      <c r="BYB146" s="894"/>
      <c r="BYC146" s="894"/>
      <c r="BYD146" s="894"/>
      <c r="BYE146" s="894"/>
      <c r="BYF146" s="894"/>
      <c r="BYG146" s="894"/>
      <c r="BYH146" s="894"/>
      <c r="BYI146" s="894"/>
      <c r="BYJ146" s="894"/>
      <c r="BYK146" s="894"/>
      <c r="BYL146" s="894"/>
      <c r="BYM146" s="894"/>
      <c r="BYN146" s="894"/>
      <c r="BYO146" s="894"/>
      <c r="BYP146" s="894"/>
      <c r="BYQ146" s="894"/>
      <c r="BYR146" s="894"/>
      <c r="BYS146" s="894"/>
      <c r="BYT146" s="894"/>
      <c r="BYU146" s="894"/>
      <c r="BYV146" s="894"/>
      <c r="BYW146" s="894"/>
      <c r="BYX146" s="894"/>
      <c r="BYY146" s="894"/>
      <c r="BYZ146" s="894"/>
      <c r="BZA146" s="894"/>
      <c r="BZB146" s="894"/>
      <c r="BZC146" s="894"/>
      <c r="BZD146" s="894"/>
      <c r="BZE146" s="894"/>
      <c r="BZF146" s="894"/>
      <c r="BZG146" s="894"/>
      <c r="BZH146" s="894"/>
      <c r="BZI146" s="894"/>
      <c r="BZJ146" s="894"/>
      <c r="BZK146" s="894"/>
      <c r="BZL146" s="894"/>
      <c r="BZM146" s="894"/>
      <c r="BZN146" s="894"/>
      <c r="BZO146" s="894"/>
      <c r="BZP146" s="894"/>
      <c r="BZQ146" s="894"/>
      <c r="BZR146" s="894"/>
      <c r="BZS146" s="894"/>
      <c r="BZT146" s="894"/>
      <c r="BZU146" s="894"/>
      <c r="BZV146" s="894"/>
      <c r="BZW146" s="894"/>
      <c r="BZX146" s="894"/>
      <c r="BZY146" s="894"/>
      <c r="BZZ146" s="894"/>
      <c r="CAA146" s="894"/>
      <c r="CAB146" s="894"/>
      <c r="CAC146" s="894"/>
      <c r="CAD146" s="894"/>
      <c r="CAE146" s="894"/>
      <c r="CAF146" s="894"/>
      <c r="CAG146" s="894"/>
      <c r="CAH146" s="894"/>
      <c r="CAI146" s="894"/>
      <c r="CAJ146" s="894"/>
      <c r="CAK146" s="894"/>
      <c r="CAL146" s="894"/>
      <c r="CAM146" s="894"/>
      <c r="CAN146" s="894"/>
      <c r="CAO146" s="894"/>
      <c r="CAP146" s="894"/>
      <c r="CAQ146" s="894"/>
      <c r="CAR146" s="894"/>
      <c r="CAS146" s="894"/>
      <c r="CAT146" s="894"/>
      <c r="CAU146" s="894"/>
      <c r="CAV146" s="894"/>
      <c r="CAW146" s="894"/>
      <c r="CAX146" s="894"/>
      <c r="CAY146" s="894"/>
      <c r="CAZ146" s="894"/>
      <c r="CBA146" s="894"/>
      <c r="CBB146" s="894"/>
      <c r="CBC146" s="894"/>
      <c r="CBD146" s="894"/>
      <c r="CBE146" s="894"/>
      <c r="CBF146" s="894"/>
      <c r="CBG146" s="894"/>
      <c r="CBH146" s="894"/>
      <c r="CBI146" s="894"/>
      <c r="CBJ146" s="894"/>
      <c r="CBK146" s="894"/>
      <c r="CBL146" s="894"/>
      <c r="CBM146" s="894"/>
      <c r="CBN146" s="894"/>
      <c r="CBO146" s="894"/>
      <c r="CBP146" s="894"/>
      <c r="CBQ146" s="894"/>
      <c r="CBR146" s="894"/>
      <c r="CBS146" s="894"/>
      <c r="CBT146" s="894"/>
      <c r="CBU146" s="894"/>
      <c r="CBV146" s="894"/>
      <c r="CBW146" s="894"/>
      <c r="CBX146" s="894"/>
      <c r="CBY146" s="894"/>
      <c r="CBZ146" s="894"/>
      <c r="CCA146" s="894"/>
      <c r="CCB146" s="894"/>
      <c r="CCC146" s="894"/>
      <c r="CCD146" s="894"/>
      <c r="CCE146" s="894"/>
      <c r="CCF146" s="894"/>
      <c r="CCG146" s="894"/>
      <c r="CCH146" s="894"/>
      <c r="CCI146" s="894"/>
      <c r="CCJ146" s="894"/>
      <c r="CCK146" s="894"/>
      <c r="CCL146" s="894"/>
      <c r="CCM146" s="894"/>
      <c r="CCN146" s="894"/>
      <c r="CCO146" s="894"/>
      <c r="CCP146" s="894"/>
      <c r="CCQ146" s="894"/>
      <c r="CCR146" s="894"/>
      <c r="CCS146" s="894"/>
      <c r="CCT146" s="894"/>
      <c r="CCU146" s="894"/>
      <c r="CCV146" s="894"/>
      <c r="CCW146" s="894"/>
      <c r="CCX146" s="894"/>
      <c r="CCY146" s="894"/>
      <c r="CCZ146" s="894"/>
      <c r="CDA146" s="894"/>
      <c r="CDB146" s="894"/>
      <c r="CDC146" s="894"/>
      <c r="CDD146" s="894"/>
      <c r="CDE146" s="894"/>
      <c r="CDF146" s="894"/>
      <c r="CDG146" s="894"/>
      <c r="CDH146" s="894"/>
      <c r="CDI146" s="894"/>
      <c r="CDJ146" s="894"/>
      <c r="CDK146" s="894"/>
      <c r="CDL146" s="894"/>
      <c r="CDM146" s="894"/>
      <c r="CDN146" s="894"/>
      <c r="CDO146" s="894"/>
      <c r="CDP146" s="894"/>
      <c r="CDQ146" s="894"/>
      <c r="CDR146" s="894"/>
      <c r="CDS146" s="894"/>
      <c r="CDT146" s="894"/>
      <c r="CDU146" s="894"/>
      <c r="CDV146" s="894"/>
      <c r="CDW146" s="894"/>
      <c r="CDX146" s="894"/>
      <c r="CDY146" s="894"/>
      <c r="CDZ146" s="894"/>
      <c r="CEA146" s="894"/>
      <c r="CEB146" s="894"/>
      <c r="CEC146" s="894"/>
      <c r="CED146" s="894"/>
      <c r="CEE146" s="894"/>
      <c r="CEF146" s="894"/>
      <c r="CEG146" s="894"/>
      <c r="CEH146" s="894"/>
      <c r="CEI146" s="894"/>
      <c r="CEJ146" s="894"/>
      <c r="CEK146" s="894"/>
      <c r="CEL146" s="894"/>
      <c r="CEM146" s="894"/>
      <c r="CEN146" s="894"/>
      <c r="CEO146" s="894"/>
      <c r="CEP146" s="894"/>
      <c r="CEQ146" s="894"/>
      <c r="CER146" s="894"/>
      <c r="CES146" s="894"/>
      <c r="CET146" s="894"/>
      <c r="CEU146" s="894"/>
      <c r="CEV146" s="894"/>
      <c r="CEW146" s="894"/>
      <c r="CEX146" s="894"/>
      <c r="CEY146" s="894"/>
      <c r="CEZ146" s="894"/>
      <c r="CFA146" s="894"/>
      <c r="CFB146" s="894"/>
      <c r="CFC146" s="894"/>
      <c r="CFD146" s="894"/>
      <c r="CFE146" s="894"/>
      <c r="CFF146" s="894"/>
      <c r="CFG146" s="894"/>
      <c r="CFH146" s="894"/>
      <c r="CFI146" s="894"/>
      <c r="CFJ146" s="894"/>
      <c r="CFK146" s="894"/>
      <c r="CFL146" s="894"/>
      <c r="CFM146" s="894"/>
      <c r="CFN146" s="894"/>
      <c r="CFO146" s="894"/>
      <c r="CFP146" s="894"/>
      <c r="CFQ146" s="894"/>
      <c r="CFR146" s="894"/>
      <c r="CFS146" s="894"/>
      <c r="CFT146" s="894"/>
      <c r="CFU146" s="894"/>
      <c r="CFV146" s="894"/>
      <c r="CFW146" s="894"/>
      <c r="CFX146" s="894"/>
      <c r="CFY146" s="894"/>
      <c r="CFZ146" s="894"/>
      <c r="CGA146" s="894"/>
      <c r="CGB146" s="894"/>
      <c r="CGC146" s="894"/>
      <c r="CGD146" s="894"/>
      <c r="CGE146" s="894"/>
      <c r="CGF146" s="894"/>
      <c r="CGG146" s="894"/>
      <c r="CGH146" s="894"/>
      <c r="CGI146" s="894"/>
      <c r="CGJ146" s="894"/>
      <c r="CGK146" s="894"/>
      <c r="CGL146" s="894"/>
      <c r="CGM146" s="894"/>
      <c r="CGN146" s="894"/>
      <c r="CGO146" s="894"/>
      <c r="CGP146" s="894"/>
      <c r="CGQ146" s="894"/>
      <c r="CGR146" s="894"/>
      <c r="CGS146" s="894"/>
      <c r="CGT146" s="894"/>
      <c r="CGU146" s="894"/>
      <c r="CGV146" s="894"/>
      <c r="CGW146" s="894"/>
      <c r="CGX146" s="894"/>
      <c r="CGY146" s="894"/>
      <c r="CGZ146" s="894"/>
      <c r="CHA146" s="894"/>
      <c r="CHB146" s="894"/>
      <c r="CHC146" s="894"/>
      <c r="CHD146" s="894"/>
      <c r="CHE146" s="894"/>
      <c r="CHF146" s="894"/>
      <c r="CHG146" s="894"/>
      <c r="CHH146" s="894"/>
      <c r="CHI146" s="894"/>
      <c r="CHJ146" s="894"/>
      <c r="CHK146" s="894"/>
      <c r="CHL146" s="894"/>
      <c r="CHM146" s="894"/>
      <c r="CHN146" s="894"/>
      <c r="CHO146" s="894"/>
      <c r="CHP146" s="894"/>
      <c r="CHQ146" s="894"/>
      <c r="CHR146" s="894"/>
      <c r="CHS146" s="894"/>
      <c r="CHT146" s="894"/>
      <c r="CHU146" s="894"/>
      <c r="CHV146" s="894"/>
      <c r="CHW146" s="894"/>
      <c r="CHX146" s="894"/>
      <c r="CHY146" s="894"/>
      <c r="CHZ146" s="894"/>
      <c r="CIA146" s="894"/>
      <c r="CIB146" s="894"/>
      <c r="CIC146" s="894"/>
      <c r="CID146" s="894"/>
      <c r="CIE146" s="894"/>
      <c r="CIF146" s="894"/>
      <c r="CIG146" s="894"/>
      <c r="CIH146" s="894"/>
      <c r="CII146" s="894"/>
      <c r="CIJ146" s="894"/>
      <c r="CIK146" s="894"/>
      <c r="CIL146" s="894"/>
      <c r="CIM146" s="894"/>
      <c r="CIN146" s="894"/>
      <c r="CIO146" s="894"/>
      <c r="CIP146" s="894"/>
      <c r="CIQ146" s="894"/>
      <c r="CIR146" s="894"/>
      <c r="CIS146" s="894"/>
      <c r="CIT146" s="894"/>
      <c r="CIU146" s="894"/>
      <c r="CIV146" s="894"/>
      <c r="CIW146" s="894"/>
      <c r="CIX146" s="894"/>
      <c r="CIY146" s="894"/>
      <c r="CIZ146" s="894"/>
      <c r="CJA146" s="894"/>
      <c r="CJB146" s="894"/>
      <c r="CJC146" s="894"/>
      <c r="CJD146" s="894"/>
      <c r="CJE146" s="894"/>
      <c r="CJF146" s="894"/>
      <c r="CJG146" s="894"/>
      <c r="CJH146" s="894"/>
      <c r="CJI146" s="894"/>
      <c r="CJJ146" s="894"/>
      <c r="CJK146" s="894"/>
      <c r="CJL146" s="894"/>
      <c r="CJM146" s="894"/>
      <c r="CJN146" s="894"/>
      <c r="CJO146" s="894"/>
      <c r="CJP146" s="894"/>
      <c r="CJQ146" s="894"/>
      <c r="CJR146" s="894"/>
      <c r="CJS146" s="894"/>
      <c r="CJT146" s="894"/>
      <c r="CJU146" s="894"/>
      <c r="CJV146" s="894"/>
      <c r="CJW146" s="894"/>
      <c r="CJX146" s="894"/>
      <c r="CJY146" s="894"/>
      <c r="CJZ146" s="894"/>
      <c r="CKA146" s="894"/>
      <c r="CKB146" s="894"/>
      <c r="CKC146" s="894"/>
      <c r="CKD146" s="894"/>
      <c r="CKE146" s="894"/>
      <c r="CKF146" s="894"/>
      <c r="CKG146" s="894"/>
      <c r="CKH146" s="894"/>
      <c r="CKI146" s="894"/>
      <c r="CKJ146" s="894"/>
      <c r="CKK146" s="894"/>
      <c r="CKL146" s="894"/>
      <c r="CKM146" s="894"/>
      <c r="CKN146" s="894"/>
      <c r="CKO146" s="894"/>
      <c r="CKP146" s="894"/>
      <c r="CKQ146" s="894"/>
      <c r="CKR146" s="894"/>
      <c r="CKS146" s="894"/>
      <c r="CKT146" s="894"/>
      <c r="CKU146" s="894"/>
      <c r="CKV146" s="894"/>
      <c r="CKW146" s="894"/>
      <c r="CKX146" s="894"/>
      <c r="CKY146" s="894"/>
      <c r="CKZ146" s="894"/>
      <c r="CLA146" s="894"/>
      <c r="CLB146" s="894"/>
      <c r="CLC146" s="894"/>
      <c r="CLD146" s="894"/>
      <c r="CLE146" s="894"/>
      <c r="CLF146" s="894"/>
      <c r="CLG146" s="894"/>
      <c r="CLH146" s="894"/>
      <c r="CLI146" s="894"/>
      <c r="CLJ146" s="894"/>
      <c r="CLK146" s="894"/>
      <c r="CLL146" s="894"/>
      <c r="CLM146" s="894"/>
      <c r="CLN146" s="894"/>
      <c r="CLO146" s="894"/>
      <c r="CLP146" s="894"/>
      <c r="CLQ146" s="894"/>
      <c r="CLR146" s="894"/>
      <c r="CLS146" s="894"/>
      <c r="CLT146" s="894"/>
      <c r="CLU146" s="894"/>
      <c r="CLV146" s="894"/>
      <c r="CLW146" s="894"/>
      <c r="CLX146" s="894"/>
      <c r="CLY146" s="894"/>
      <c r="CLZ146" s="894"/>
      <c r="CMA146" s="894"/>
      <c r="CMB146" s="894"/>
      <c r="CMC146" s="894"/>
      <c r="CMD146" s="894"/>
      <c r="CME146" s="894"/>
      <c r="CMF146" s="894"/>
      <c r="CMG146" s="894"/>
      <c r="CMH146" s="894"/>
      <c r="CMI146" s="894"/>
      <c r="CMJ146" s="894"/>
      <c r="CMK146" s="894"/>
      <c r="CML146" s="894"/>
      <c r="CMM146" s="894"/>
      <c r="CMN146" s="894"/>
      <c r="CMO146" s="894"/>
      <c r="CMP146" s="894"/>
      <c r="CMQ146" s="894"/>
      <c r="CMR146" s="894"/>
      <c r="CMS146" s="894"/>
      <c r="CMT146" s="894"/>
      <c r="CMU146" s="894"/>
      <c r="CMV146" s="894"/>
      <c r="CMW146" s="894"/>
      <c r="CMX146" s="894"/>
      <c r="CMY146" s="894"/>
      <c r="CMZ146" s="894"/>
      <c r="CNA146" s="894"/>
      <c r="CNB146" s="894"/>
      <c r="CNC146" s="894"/>
      <c r="CND146" s="894"/>
      <c r="CNE146" s="894"/>
      <c r="CNF146" s="894"/>
      <c r="CNG146" s="894"/>
      <c r="CNH146" s="894"/>
      <c r="CNI146" s="894"/>
      <c r="CNJ146" s="894"/>
      <c r="CNK146" s="894"/>
      <c r="CNL146" s="894"/>
      <c r="CNM146" s="894"/>
      <c r="CNN146" s="894"/>
      <c r="CNO146" s="894"/>
      <c r="CNP146" s="894"/>
      <c r="CNQ146" s="894"/>
      <c r="CNR146" s="894"/>
      <c r="CNS146" s="894"/>
      <c r="CNT146" s="894"/>
      <c r="CNU146" s="894"/>
      <c r="CNV146" s="894"/>
      <c r="CNW146" s="894"/>
      <c r="CNX146" s="894"/>
      <c r="CNY146" s="894"/>
      <c r="CNZ146" s="894"/>
      <c r="COA146" s="894"/>
      <c r="COB146" s="894"/>
      <c r="COC146" s="894"/>
      <c r="COD146" s="894"/>
      <c r="COE146" s="894"/>
      <c r="COF146" s="894"/>
      <c r="COG146" s="894"/>
      <c r="COH146" s="894"/>
      <c r="COI146" s="894"/>
      <c r="COJ146" s="894"/>
      <c r="COK146" s="894"/>
      <c r="COL146" s="894"/>
      <c r="COM146" s="894"/>
      <c r="CON146" s="894"/>
      <c r="COO146" s="894"/>
      <c r="COP146" s="894"/>
      <c r="COQ146" s="894"/>
      <c r="COR146" s="894"/>
      <c r="COS146" s="894"/>
      <c r="COT146" s="894"/>
      <c r="COU146" s="894"/>
      <c r="COV146" s="894"/>
      <c r="COW146" s="894"/>
      <c r="COX146" s="894"/>
      <c r="COY146" s="894"/>
      <c r="COZ146" s="894"/>
      <c r="CPA146" s="894"/>
      <c r="CPB146" s="894"/>
      <c r="CPC146" s="894"/>
      <c r="CPD146" s="894"/>
      <c r="CPE146" s="894"/>
      <c r="CPF146" s="894"/>
      <c r="CPG146" s="894"/>
      <c r="CPH146" s="894"/>
      <c r="CPI146" s="894"/>
      <c r="CPJ146" s="894"/>
      <c r="CPK146" s="894"/>
      <c r="CPL146" s="894"/>
      <c r="CPM146" s="894"/>
      <c r="CPN146" s="894"/>
      <c r="CPO146" s="894"/>
      <c r="CPP146" s="894"/>
      <c r="CPQ146" s="894"/>
      <c r="CPR146" s="894"/>
      <c r="CPS146" s="894"/>
      <c r="CPT146" s="894"/>
      <c r="CPU146" s="894"/>
      <c r="CPV146" s="894"/>
      <c r="CPW146" s="894"/>
      <c r="CPX146" s="894"/>
      <c r="CPY146" s="894"/>
      <c r="CPZ146" s="894"/>
      <c r="CQA146" s="894"/>
      <c r="CQB146" s="894"/>
      <c r="CQC146" s="894"/>
      <c r="CQD146" s="894"/>
      <c r="CQE146" s="894"/>
      <c r="CQF146" s="894"/>
      <c r="CQG146" s="894"/>
      <c r="CQH146" s="894"/>
      <c r="CQI146" s="894"/>
      <c r="CQJ146" s="894"/>
      <c r="CQK146" s="894"/>
      <c r="CQL146" s="894"/>
      <c r="CQM146" s="894"/>
      <c r="CQN146" s="894"/>
      <c r="CQO146" s="894"/>
      <c r="CQP146" s="894"/>
      <c r="CQQ146" s="894"/>
      <c r="CQR146" s="894"/>
      <c r="CQS146" s="894"/>
      <c r="CQT146" s="894"/>
      <c r="CQU146" s="894"/>
      <c r="CQV146" s="894"/>
      <c r="CQW146" s="894"/>
      <c r="CQX146" s="894"/>
      <c r="CQY146" s="894"/>
      <c r="CQZ146" s="894"/>
      <c r="CRA146" s="894"/>
      <c r="CRB146" s="894"/>
      <c r="CRC146" s="894"/>
      <c r="CRD146" s="894"/>
      <c r="CRE146" s="894"/>
      <c r="CRF146" s="894"/>
      <c r="CRG146" s="894"/>
      <c r="CRH146" s="894"/>
      <c r="CRI146" s="894"/>
      <c r="CRJ146" s="894"/>
      <c r="CRK146" s="894"/>
      <c r="CRL146" s="894"/>
      <c r="CRM146" s="894"/>
      <c r="CRN146" s="894"/>
      <c r="CRO146" s="894"/>
      <c r="CRP146" s="894"/>
      <c r="CRQ146" s="894"/>
      <c r="CRR146" s="894"/>
      <c r="CRS146" s="894"/>
      <c r="CRT146" s="894"/>
      <c r="CRU146" s="894"/>
      <c r="CRV146" s="894"/>
      <c r="CRW146" s="894"/>
      <c r="CRX146" s="894"/>
      <c r="CRY146" s="894"/>
      <c r="CRZ146" s="894"/>
      <c r="CSA146" s="894"/>
      <c r="CSB146" s="894"/>
      <c r="CSC146" s="894"/>
      <c r="CSD146" s="894"/>
      <c r="CSE146" s="894"/>
      <c r="CSF146" s="894"/>
      <c r="CSG146" s="894"/>
      <c r="CSH146" s="894"/>
      <c r="CSI146" s="894"/>
      <c r="CSJ146" s="894"/>
      <c r="CSK146" s="894"/>
      <c r="CSL146" s="894"/>
      <c r="CSM146" s="894"/>
      <c r="CSN146" s="894"/>
      <c r="CSO146" s="894"/>
      <c r="CSP146" s="894"/>
      <c r="CSQ146" s="894"/>
      <c r="CSR146" s="894"/>
      <c r="CSS146" s="894"/>
      <c r="CST146" s="894"/>
      <c r="CSU146" s="894"/>
      <c r="CSV146" s="894"/>
      <c r="CSW146" s="894"/>
      <c r="CSX146" s="894"/>
      <c r="CSY146" s="894"/>
      <c r="CSZ146" s="894"/>
      <c r="CTA146" s="894"/>
      <c r="CTB146" s="894"/>
      <c r="CTC146" s="894"/>
      <c r="CTD146" s="894"/>
      <c r="CTE146" s="894"/>
      <c r="CTF146" s="894"/>
      <c r="CTG146" s="894"/>
      <c r="CTH146" s="894"/>
      <c r="CTI146" s="894"/>
      <c r="CTJ146" s="894"/>
      <c r="CTK146" s="894"/>
      <c r="CTL146" s="894"/>
      <c r="CTM146" s="894"/>
      <c r="CTN146" s="894"/>
      <c r="CTO146" s="894"/>
      <c r="CTP146" s="894"/>
      <c r="CTQ146" s="894"/>
      <c r="CTR146" s="894"/>
      <c r="CTS146" s="894"/>
      <c r="CTT146" s="894"/>
      <c r="CTU146" s="894"/>
      <c r="CTV146" s="894"/>
      <c r="CTW146" s="894"/>
      <c r="CTX146" s="894"/>
      <c r="CTY146" s="894"/>
      <c r="CTZ146" s="894"/>
      <c r="CUA146" s="894"/>
      <c r="CUB146" s="894"/>
      <c r="CUC146" s="894"/>
      <c r="CUD146" s="894"/>
      <c r="CUE146" s="894"/>
      <c r="CUF146" s="894"/>
      <c r="CUG146" s="894"/>
      <c r="CUH146" s="894"/>
      <c r="CUI146" s="894"/>
      <c r="CUJ146" s="894"/>
      <c r="CUK146" s="894"/>
      <c r="CUL146" s="894"/>
      <c r="CUM146" s="894"/>
      <c r="CUN146" s="894"/>
      <c r="CUO146" s="894"/>
      <c r="CUP146" s="894"/>
      <c r="CUQ146" s="894"/>
      <c r="CUR146" s="894"/>
      <c r="CUS146" s="894"/>
      <c r="CUT146" s="894"/>
      <c r="CUU146" s="894"/>
      <c r="CUV146" s="894"/>
      <c r="CUW146" s="894"/>
      <c r="CUX146" s="894"/>
      <c r="CUY146" s="894"/>
      <c r="CUZ146" s="894"/>
      <c r="CVA146" s="894"/>
      <c r="CVB146" s="894"/>
      <c r="CVC146" s="894"/>
      <c r="CVD146" s="894"/>
      <c r="CVE146" s="894"/>
      <c r="CVF146" s="894"/>
      <c r="CVG146" s="894"/>
      <c r="CVH146" s="894"/>
      <c r="CVI146" s="894"/>
      <c r="CVJ146" s="894"/>
      <c r="CVK146" s="894"/>
      <c r="CVL146" s="894"/>
      <c r="CVM146" s="894"/>
      <c r="CVN146" s="894"/>
      <c r="CVO146" s="894"/>
      <c r="CVP146" s="894"/>
      <c r="CVQ146" s="894"/>
      <c r="CVR146" s="894"/>
      <c r="CVS146" s="894"/>
      <c r="CVT146" s="894"/>
      <c r="CVU146" s="894"/>
      <c r="CVV146" s="894"/>
      <c r="CVW146" s="894"/>
      <c r="CVX146" s="894"/>
      <c r="CVY146" s="894"/>
      <c r="CVZ146" s="894"/>
      <c r="CWA146" s="894"/>
      <c r="CWB146" s="894"/>
      <c r="CWC146" s="894"/>
      <c r="CWD146" s="894"/>
      <c r="CWE146" s="894"/>
      <c r="CWF146" s="894"/>
      <c r="CWG146" s="894"/>
      <c r="CWH146" s="894"/>
      <c r="CWI146" s="894"/>
      <c r="CWJ146" s="894"/>
      <c r="CWK146" s="894"/>
      <c r="CWL146" s="894"/>
      <c r="CWM146" s="894"/>
      <c r="CWN146" s="894"/>
      <c r="CWO146" s="894"/>
      <c r="CWP146" s="894"/>
      <c r="CWQ146" s="894"/>
      <c r="CWR146" s="894"/>
      <c r="CWS146" s="894"/>
      <c r="CWT146" s="894"/>
      <c r="CWU146" s="894"/>
      <c r="CWV146" s="894"/>
      <c r="CWW146" s="894"/>
      <c r="CWX146" s="894"/>
      <c r="CWY146" s="894"/>
      <c r="CWZ146" s="894"/>
      <c r="CXA146" s="894"/>
      <c r="CXB146" s="894"/>
      <c r="CXC146" s="894"/>
      <c r="CXD146" s="894"/>
      <c r="CXE146" s="894"/>
      <c r="CXF146" s="894"/>
      <c r="CXG146" s="894"/>
      <c r="CXH146" s="894"/>
      <c r="CXI146" s="894"/>
      <c r="CXJ146" s="894"/>
      <c r="CXK146" s="894"/>
      <c r="CXL146" s="894"/>
      <c r="CXM146" s="894"/>
      <c r="CXN146" s="894"/>
      <c r="CXO146" s="894"/>
      <c r="CXP146" s="894"/>
      <c r="CXQ146" s="894"/>
      <c r="CXR146" s="894"/>
      <c r="CXS146" s="894"/>
      <c r="CXT146" s="894"/>
      <c r="CXU146" s="894"/>
      <c r="CXV146" s="894"/>
      <c r="CXW146" s="894"/>
      <c r="CXX146" s="894"/>
      <c r="CXY146" s="894"/>
      <c r="CXZ146" s="894"/>
      <c r="CYA146" s="894"/>
      <c r="CYB146" s="894"/>
      <c r="CYC146" s="894"/>
      <c r="CYD146" s="894"/>
      <c r="CYE146" s="894"/>
      <c r="CYF146" s="894"/>
      <c r="CYG146" s="894"/>
      <c r="CYH146" s="894"/>
      <c r="CYI146" s="894"/>
      <c r="CYJ146" s="894"/>
      <c r="CYK146" s="894"/>
      <c r="CYL146" s="894"/>
      <c r="CYM146" s="894"/>
      <c r="CYN146" s="894"/>
      <c r="CYO146" s="894"/>
      <c r="CYP146" s="894"/>
      <c r="CYQ146" s="894"/>
      <c r="CYR146" s="894"/>
      <c r="CYS146" s="894"/>
      <c r="CYT146" s="894"/>
      <c r="CYU146" s="894"/>
      <c r="CYV146" s="894"/>
      <c r="CYW146" s="894"/>
      <c r="CYX146" s="894"/>
      <c r="CYY146" s="894"/>
      <c r="CYZ146" s="894"/>
      <c r="CZA146" s="894"/>
      <c r="CZB146" s="894"/>
      <c r="CZC146" s="894"/>
      <c r="CZD146" s="894"/>
      <c r="CZE146" s="894"/>
      <c r="CZF146" s="894"/>
      <c r="CZG146" s="894"/>
      <c r="CZH146" s="894"/>
      <c r="CZI146" s="894"/>
      <c r="CZJ146" s="894"/>
      <c r="CZK146" s="894"/>
      <c r="CZL146" s="894"/>
      <c r="CZM146" s="894"/>
      <c r="CZN146" s="894"/>
      <c r="CZO146" s="894"/>
      <c r="CZP146" s="894"/>
      <c r="CZQ146" s="894"/>
      <c r="CZR146" s="894"/>
      <c r="CZS146" s="894"/>
      <c r="CZT146" s="894"/>
      <c r="CZU146" s="894"/>
      <c r="CZV146" s="894"/>
      <c r="CZW146" s="894"/>
      <c r="CZX146" s="894"/>
      <c r="CZY146" s="894"/>
      <c r="CZZ146" s="894"/>
      <c r="DAA146" s="894"/>
      <c r="DAB146" s="894"/>
      <c r="DAC146" s="894"/>
      <c r="DAD146" s="894"/>
      <c r="DAE146" s="894"/>
      <c r="DAF146" s="894"/>
      <c r="DAG146" s="894"/>
      <c r="DAH146" s="894"/>
      <c r="DAI146" s="894"/>
      <c r="DAJ146" s="894"/>
      <c r="DAK146" s="894"/>
      <c r="DAL146" s="894"/>
      <c r="DAM146" s="894"/>
      <c r="DAN146" s="894"/>
      <c r="DAO146" s="894"/>
      <c r="DAP146" s="894"/>
      <c r="DAQ146" s="894"/>
      <c r="DAR146" s="894"/>
      <c r="DAS146" s="894"/>
      <c r="DAT146" s="894"/>
      <c r="DAU146" s="894"/>
      <c r="DAV146" s="894"/>
      <c r="DAW146" s="894"/>
      <c r="DAX146" s="894"/>
      <c r="DAY146" s="894"/>
      <c r="DAZ146" s="894"/>
      <c r="DBA146" s="894"/>
      <c r="DBB146" s="894"/>
      <c r="DBC146" s="894"/>
      <c r="DBD146" s="894"/>
      <c r="DBE146" s="894"/>
      <c r="DBF146" s="894"/>
      <c r="DBG146" s="894"/>
      <c r="DBH146" s="894"/>
      <c r="DBI146" s="894"/>
      <c r="DBJ146" s="894"/>
      <c r="DBK146" s="894"/>
      <c r="DBL146" s="894"/>
      <c r="DBM146" s="894"/>
      <c r="DBN146" s="894"/>
      <c r="DBO146" s="894"/>
      <c r="DBP146" s="894"/>
      <c r="DBQ146" s="894"/>
      <c r="DBR146" s="894"/>
      <c r="DBS146" s="894"/>
      <c r="DBT146" s="894"/>
      <c r="DBU146" s="894"/>
      <c r="DBV146" s="894"/>
      <c r="DBW146" s="894"/>
      <c r="DBX146" s="894"/>
      <c r="DBY146" s="894"/>
      <c r="DBZ146" s="894"/>
      <c r="DCA146" s="894"/>
      <c r="DCB146" s="894"/>
      <c r="DCC146" s="894"/>
      <c r="DCD146" s="894"/>
      <c r="DCE146" s="894"/>
      <c r="DCF146" s="894"/>
      <c r="DCG146" s="894"/>
      <c r="DCH146" s="894"/>
      <c r="DCI146" s="894"/>
      <c r="DCJ146" s="894"/>
      <c r="DCK146" s="894"/>
      <c r="DCL146" s="894"/>
      <c r="DCM146" s="894"/>
      <c r="DCN146" s="894"/>
      <c r="DCO146" s="894"/>
      <c r="DCP146" s="894"/>
      <c r="DCQ146" s="894"/>
      <c r="DCR146" s="894"/>
      <c r="DCS146" s="894"/>
      <c r="DCT146" s="894"/>
      <c r="DCU146" s="894"/>
      <c r="DCV146" s="894"/>
      <c r="DCW146" s="894"/>
      <c r="DCX146" s="894"/>
      <c r="DCY146" s="894"/>
      <c r="DCZ146" s="894"/>
      <c r="DDA146" s="894"/>
      <c r="DDB146" s="894"/>
      <c r="DDC146" s="894"/>
      <c r="DDD146" s="894"/>
      <c r="DDE146" s="894"/>
      <c r="DDF146" s="894"/>
      <c r="DDG146" s="894"/>
      <c r="DDH146" s="894"/>
      <c r="DDI146" s="894"/>
      <c r="DDJ146" s="894"/>
      <c r="DDK146" s="894"/>
      <c r="DDL146" s="894"/>
      <c r="DDM146" s="894"/>
      <c r="DDN146" s="894"/>
      <c r="DDO146" s="894"/>
      <c r="DDP146" s="894"/>
      <c r="DDQ146" s="894"/>
      <c r="DDR146" s="894"/>
      <c r="DDS146" s="894"/>
      <c r="DDT146" s="894"/>
      <c r="DDU146" s="894"/>
      <c r="DDV146" s="894"/>
      <c r="DDW146" s="894"/>
      <c r="DDX146" s="894"/>
      <c r="DDY146" s="894"/>
      <c r="DDZ146" s="894"/>
      <c r="DEA146" s="894"/>
      <c r="DEB146" s="894"/>
      <c r="DEC146" s="894"/>
      <c r="DED146" s="894"/>
      <c r="DEE146" s="894"/>
      <c r="DEF146" s="894"/>
      <c r="DEG146" s="894"/>
      <c r="DEH146" s="894"/>
      <c r="DEI146" s="894"/>
      <c r="DEJ146" s="894"/>
      <c r="DEK146" s="894"/>
      <c r="DEL146" s="894"/>
      <c r="DEM146" s="894"/>
      <c r="DEN146" s="894"/>
      <c r="DEO146" s="894"/>
      <c r="DEP146" s="894"/>
      <c r="DEQ146" s="894"/>
      <c r="DER146" s="894"/>
      <c r="DES146" s="894"/>
      <c r="DET146" s="894"/>
      <c r="DEU146" s="894"/>
      <c r="DEV146" s="894"/>
      <c r="DEW146" s="894"/>
      <c r="DEX146" s="894"/>
      <c r="DEY146" s="894"/>
      <c r="DEZ146" s="894"/>
      <c r="DFA146" s="894"/>
      <c r="DFB146" s="894"/>
      <c r="DFC146" s="894"/>
      <c r="DFD146" s="894"/>
      <c r="DFE146" s="894"/>
      <c r="DFF146" s="894"/>
      <c r="DFG146" s="894"/>
      <c r="DFH146" s="894"/>
      <c r="DFI146" s="894"/>
      <c r="DFJ146" s="894"/>
      <c r="DFK146" s="894"/>
      <c r="DFL146" s="894"/>
      <c r="DFM146" s="894"/>
      <c r="DFN146" s="894"/>
      <c r="DFO146" s="894"/>
      <c r="DFP146" s="894"/>
      <c r="DFQ146" s="894"/>
      <c r="DFR146" s="894"/>
      <c r="DFS146" s="894"/>
      <c r="DFT146" s="894"/>
      <c r="DFU146" s="894"/>
      <c r="DFV146" s="894"/>
      <c r="DFW146" s="894"/>
      <c r="DFX146" s="894"/>
      <c r="DFY146" s="894"/>
      <c r="DFZ146" s="894"/>
      <c r="DGA146" s="894"/>
      <c r="DGB146" s="894"/>
      <c r="DGC146" s="894"/>
      <c r="DGD146" s="894"/>
      <c r="DGE146" s="894"/>
      <c r="DGF146" s="894"/>
      <c r="DGG146" s="894"/>
      <c r="DGH146" s="894"/>
      <c r="DGI146" s="894"/>
      <c r="DGJ146" s="894"/>
      <c r="DGK146" s="894"/>
      <c r="DGL146" s="894"/>
      <c r="DGM146" s="894"/>
      <c r="DGN146" s="894"/>
      <c r="DGO146" s="894"/>
      <c r="DGP146" s="894"/>
      <c r="DGQ146" s="894"/>
      <c r="DGR146" s="894"/>
      <c r="DGS146" s="894"/>
      <c r="DGT146" s="894"/>
      <c r="DGU146" s="894"/>
      <c r="DGV146" s="894"/>
      <c r="DGW146" s="894"/>
      <c r="DGX146" s="894"/>
      <c r="DGY146" s="894"/>
      <c r="DGZ146" s="894"/>
      <c r="DHA146" s="894"/>
      <c r="DHB146" s="894"/>
      <c r="DHC146" s="894"/>
      <c r="DHD146" s="894"/>
      <c r="DHE146" s="894"/>
      <c r="DHF146" s="894"/>
      <c r="DHG146" s="894"/>
      <c r="DHH146" s="894"/>
      <c r="DHI146" s="894"/>
      <c r="DHJ146" s="894"/>
      <c r="DHK146" s="894"/>
      <c r="DHL146" s="894"/>
      <c r="DHM146" s="894"/>
      <c r="DHN146" s="894"/>
      <c r="DHO146" s="894"/>
      <c r="DHP146" s="894"/>
      <c r="DHQ146" s="894"/>
      <c r="DHR146" s="894"/>
      <c r="DHS146" s="894"/>
      <c r="DHT146" s="894"/>
      <c r="DHU146" s="894"/>
      <c r="DHV146" s="894"/>
      <c r="DHW146" s="894"/>
      <c r="DHX146" s="894"/>
      <c r="DHY146" s="894"/>
      <c r="DHZ146" s="894"/>
      <c r="DIA146" s="894"/>
      <c r="DIB146" s="894"/>
      <c r="DIC146" s="894"/>
      <c r="DID146" s="894"/>
      <c r="DIE146" s="894"/>
      <c r="DIF146" s="894"/>
      <c r="DIG146" s="894"/>
      <c r="DIH146" s="894"/>
      <c r="DII146" s="894"/>
      <c r="DIJ146" s="894"/>
      <c r="DIK146" s="894"/>
      <c r="DIL146" s="894"/>
      <c r="DIM146" s="894"/>
      <c r="DIN146" s="894"/>
      <c r="DIO146" s="894"/>
      <c r="DIP146" s="894"/>
      <c r="DIQ146" s="894"/>
      <c r="DIR146" s="894"/>
      <c r="DIS146" s="894"/>
      <c r="DIT146" s="894"/>
      <c r="DIU146" s="894"/>
      <c r="DIV146" s="894"/>
      <c r="DIW146" s="894"/>
      <c r="DIX146" s="894"/>
      <c r="DIY146" s="894"/>
      <c r="DIZ146" s="894"/>
      <c r="DJA146" s="894"/>
      <c r="DJB146" s="894"/>
      <c r="DJC146" s="894"/>
      <c r="DJD146" s="894"/>
      <c r="DJE146" s="894"/>
      <c r="DJF146" s="894"/>
      <c r="DJG146" s="894"/>
      <c r="DJH146" s="894"/>
      <c r="DJI146" s="894"/>
      <c r="DJJ146" s="894"/>
      <c r="DJK146" s="894"/>
      <c r="DJL146" s="894"/>
      <c r="DJM146" s="894"/>
      <c r="DJN146" s="894"/>
      <c r="DJO146" s="894"/>
      <c r="DJP146" s="894"/>
      <c r="DJQ146" s="894"/>
      <c r="DJR146" s="894"/>
      <c r="DJS146" s="894"/>
      <c r="DJT146" s="894"/>
      <c r="DJU146" s="894"/>
      <c r="DJV146" s="894"/>
      <c r="DJW146" s="894"/>
      <c r="DJX146" s="894"/>
      <c r="DJY146" s="894"/>
      <c r="DJZ146" s="894"/>
      <c r="DKA146" s="894"/>
      <c r="DKB146" s="894"/>
      <c r="DKC146" s="894"/>
      <c r="DKD146" s="894"/>
      <c r="DKE146" s="894"/>
      <c r="DKF146" s="894"/>
      <c r="DKG146" s="894"/>
      <c r="DKH146" s="894"/>
      <c r="DKI146" s="894"/>
      <c r="DKJ146" s="894"/>
      <c r="DKK146" s="894"/>
      <c r="DKL146" s="894"/>
      <c r="DKM146" s="894"/>
      <c r="DKN146" s="894"/>
      <c r="DKO146" s="894"/>
      <c r="DKP146" s="894"/>
      <c r="DKQ146" s="894"/>
      <c r="DKR146" s="894"/>
      <c r="DKS146" s="894"/>
      <c r="DKT146" s="894"/>
      <c r="DKU146" s="894"/>
      <c r="DKV146" s="894"/>
      <c r="DKW146" s="894"/>
      <c r="DKX146" s="894"/>
      <c r="DKY146" s="894"/>
      <c r="DKZ146" s="894"/>
      <c r="DLA146" s="894"/>
      <c r="DLB146" s="894"/>
      <c r="DLC146" s="894"/>
      <c r="DLD146" s="894"/>
      <c r="DLE146" s="894"/>
      <c r="DLF146" s="894"/>
      <c r="DLG146" s="894"/>
      <c r="DLH146" s="894"/>
      <c r="DLI146" s="894"/>
      <c r="DLJ146" s="894"/>
      <c r="DLK146" s="894"/>
      <c r="DLL146" s="894"/>
      <c r="DLM146" s="894"/>
      <c r="DLN146" s="894"/>
      <c r="DLO146" s="894"/>
      <c r="DLP146" s="894"/>
      <c r="DLQ146" s="894"/>
      <c r="DLR146" s="894"/>
      <c r="DLS146" s="894"/>
      <c r="DLT146" s="894"/>
      <c r="DLU146" s="894"/>
      <c r="DLV146" s="894"/>
      <c r="DLW146" s="894"/>
      <c r="DLX146" s="894"/>
      <c r="DLY146" s="894"/>
      <c r="DLZ146" s="894"/>
      <c r="DMA146" s="894"/>
      <c r="DMB146" s="894"/>
      <c r="DMC146" s="894"/>
      <c r="DMD146" s="894"/>
      <c r="DME146" s="894"/>
      <c r="DMF146" s="894"/>
      <c r="DMG146" s="894"/>
      <c r="DMH146" s="894"/>
      <c r="DMI146" s="894"/>
      <c r="DMJ146" s="894"/>
      <c r="DMK146" s="894"/>
      <c r="DML146" s="894"/>
      <c r="DMM146" s="894"/>
      <c r="DMN146" s="894"/>
      <c r="DMO146" s="894"/>
      <c r="DMP146" s="894"/>
      <c r="DMQ146" s="894"/>
      <c r="DMR146" s="894"/>
      <c r="DMS146" s="894"/>
      <c r="DMT146" s="894"/>
      <c r="DMU146" s="894"/>
      <c r="DMV146" s="894"/>
      <c r="DMW146" s="894"/>
      <c r="DMX146" s="894"/>
      <c r="DMY146" s="894"/>
      <c r="DMZ146" s="894"/>
      <c r="DNA146" s="894"/>
      <c r="DNB146" s="894"/>
      <c r="DNC146" s="894"/>
      <c r="DND146" s="894"/>
      <c r="DNE146" s="894"/>
      <c r="DNF146" s="894"/>
      <c r="DNG146" s="894"/>
      <c r="DNH146" s="894"/>
      <c r="DNI146" s="894"/>
      <c r="DNJ146" s="894"/>
      <c r="DNK146" s="894"/>
      <c r="DNL146" s="894"/>
      <c r="DNM146" s="894"/>
      <c r="DNN146" s="894"/>
      <c r="DNO146" s="894"/>
      <c r="DNP146" s="894"/>
      <c r="DNQ146" s="894"/>
      <c r="DNR146" s="894"/>
      <c r="DNS146" s="894"/>
      <c r="DNT146" s="894"/>
      <c r="DNU146" s="894"/>
      <c r="DNV146" s="894"/>
      <c r="DNW146" s="894"/>
      <c r="DNX146" s="894"/>
      <c r="DNY146" s="894"/>
      <c r="DNZ146" s="894"/>
      <c r="DOA146" s="894"/>
      <c r="DOB146" s="894"/>
      <c r="DOC146" s="894"/>
      <c r="DOD146" s="894"/>
      <c r="DOE146" s="894"/>
      <c r="DOF146" s="894"/>
      <c r="DOG146" s="894"/>
      <c r="DOH146" s="894"/>
      <c r="DOI146" s="894"/>
      <c r="DOJ146" s="894"/>
      <c r="DOK146" s="894"/>
      <c r="DOL146" s="894"/>
      <c r="DOM146" s="894"/>
      <c r="DON146" s="894"/>
      <c r="DOO146" s="894"/>
      <c r="DOP146" s="894"/>
      <c r="DOQ146" s="894"/>
      <c r="DOR146" s="894"/>
      <c r="DOS146" s="894"/>
      <c r="DOT146" s="894"/>
      <c r="DOU146" s="894"/>
      <c r="DOV146" s="894"/>
      <c r="DOW146" s="894"/>
      <c r="DOX146" s="894"/>
      <c r="DOY146" s="894"/>
      <c r="DOZ146" s="894"/>
      <c r="DPA146" s="894"/>
      <c r="DPB146" s="894"/>
      <c r="DPC146" s="894"/>
      <c r="DPD146" s="894"/>
      <c r="DPE146" s="894"/>
      <c r="DPF146" s="894"/>
      <c r="DPG146" s="894"/>
      <c r="DPH146" s="894"/>
      <c r="DPI146" s="894"/>
      <c r="DPJ146" s="894"/>
      <c r="DPK146" s="894"/>
      <c r="DPL146" s="894"/>
      <c r="DPM146" s="894"/>
      <c r="DPN146" s="894"/>
      <c r="DPO146" s="894"/>
      <c r="DPP146" s="894"/>
      <c r="DPQ146" s="894"/>
      <c r="DPR146" s="894"/>
      <c r="DPS146" s="894"/>
      <c r="DPT146" s="894"/>
      <c r="DPU146" s="894"/>
      <c r="DPV146" s="894"/>
      <c r="DPW146" s="894"/>
      <c r="DPX146" s="894"/>
      <c r="DPY146" s="894"/>
      <c r="DPZ146" s="894"/>
      <c r="DQA146" s="894"/>
      <c r="DQB146" s="894"/>
      <c r="DQC146" s="894"/>
      <c r="DQD146" s="894"/>
      <c r="DQE146" s="894"/>
      <c r="DQF146" s="894"/>
      <c r="DQG146" s="894"/>
      <c r="DQH146" s="894"/>
      <c r="DQI146" s="894"/>
      <c r="DQJ146" s="894"/>
      <c r="DQK146" s="894"/>
      <c r="DQL146" s="894"/>
      <c r="DQM146" s="894"/>
      <c r="DQN146" s="894"/>
      <c r="DQO146" s="894"/>
      <c r="DQP146" s="894"/>
      <c r="DQQ146" s="894"/>
      <c r="DQR146" s="894"/>
      <c r="DQS146" s="894"/>
      <c r="DQT146" s="894"/>
      <c r="DQU146" s="894"/>
      <c r="DQV146" s="894"/>
      <c r="DQW146" s="894"/>
      <c r="DQX146" s="894"/>
      <c r="DQY146" s="894"/>
      <c r="DQZ146" s="894"/>
      <c r="DRA146" s="894"/>
      <c r="DRB146" s="894"/>
      <c r="DRC146" s="894"/>
      <c r="DRD146" s="894"/>
      <c r="DRE146" s="894"/>
      <c r="DRF146" s="894"/>
      <c r="DRG146" s="894"/>
      <c r="DRH146" s="894"/>
      <c r="DRI146" s="894"/>
      <c r="DRJ146" s="894"/>
      <c r="DRK146" s="894"/>
      <c r="DRL146" s="894"/>
      <c r="DRM146" s="894"/>
      <c r="DRN146" s="894"/>
      <c r="DRO146" s="894"/>
      <c r="DRP146" s="894"/>
      <c r="DRQ146" s="894"/>
      <c r="DRR146" s="894"/>
      <c r="DRS146" s="894"/>
      <c r="DRT146" s="894"/>
      <c r="DRU146" s="894"/>
      <c r="DRV146" s="894"/>
      <c r="DRW146" s="894"/>
      <c r="DRX146" s="894"/>
      <c r="DRY146" s="894"/>
      <c r="DRZ146" s="894"/>
      <c r="DSA146" s="894"/>
      <c r="DSB146" s="894"/>
      <c r="DSC146" s="894"/>
      <c r="DSD146" s="894"/>
      <c r="DSE146" s="894"/>
      <c r="DSF146" s="894"/>
      <c r="DSG146" s="894"/>
      <c r="DSH146" s="894"/>
      <c r="DSI146" s="894"/>
      <c r="DSJ146" s="894"/>
      <c r="DSK146" s="894"/>
      <c r="DSL146" s="894"/>
      <c r="DSM146" s="894"/>
      <c r="DSN146" s="894"/>
      <c r="DSO146" s="894"/>
      <c r="DSP146" s="894"/>
      <c r="DSQ146" s="894"/>
      <c r="DSR146" s="894"/>
      <c r="DSS146" s="894"/>
      <c r="DST146" s="894"/>
      <c r="DSU146" s="894"/>
      <c r="DSV146" s="894"/>
      <c r="DSW146" s="894"/>
      <c r="DSX146" s="894"/>
      <c r="DSY146" s="894"/>
      <c r="DSZ146" s="894"/>
      <c r="DTA146" s="894"/>
      <c r="DTB146" s="894"/>
      <c r="DTC146" s="894"/>
      <c r="DTD146" s="894"/>
      <c r="DTE146" s="894"/>
      <c r="DTF146" s="894"/>
      <c r="DTG146" s="894"/>
      <c r="DTH146" s="894"/>
      <c r="DTI146" s="894"/>
      <c r="DTJ146" s="894"/>
      <c r="DTK146" s="894"/>
      <c r="DTL146" s="894"/>
      <c r="DTM146" s="894"/>
      <c r="DTN146" s="894"/>
      <c r="DTO146" s="894"/>
      <c r="DTP146" s="894"/>
      <c r="DTQ146" s="894"/>
      <c r="DTR146" s="894"/>
      <c r="DTS146" s="894"/>
      <c r="DTT146" s="894"/>
      <c r="DTU146" s="894"/>
      <c r="DTV146" s="894"/>
      <c r="DTW146" s="894"/>
      <c r="DTX146" s="894"/>
      <c r="DTY146" s="894"/>
      <c r="DTZ146" s="894"/>
      <c r="DUA146" s="894"/>
      <c r="DUB146" s="894"/>
      <c r="DUC146" s="894"/>
      <c r="DUD146" s="894"/>
      <c r="DUE146" s="894"/>
      <c r="DUF146" s="894"/>
      <c r="DUG146" s="894"/>
      <c r="DUH146" s="894"/>
      <c r="DUI146" s="894"/>
      <c r="DUJ146" s="894"/>
      <c r="DUK146" s="894"/>
      <c r="DUL146" s="894"/>
      <c r="DUM146" s="894"/>
      <c r="DUN146" s="894"/>
      <c r="DUO146" s="894"/>
      <c r="DUP146" s="894"/>
      <c r="DUQ146" s="894"/>
      <c r="DUR146" s="894"/>
      <c r="DUS146" s="894"/>
      <c r="DUT146" s="894"/>
      <c r="DUU146" s="894"/>
      <c r="DUV146" s="894"/>
      <c r="DUW146" s="894"/>
      <c r="DUX146" s="894"/>
      <c r="DUY146" s="894"/>
      <c r="DUZ146" s="894"/>
      <c r="DVA146" s="894"/>
      <c r="DVB146" s="894"/>
      <c r="DVC146" s="894"/>
      <c r="DVD146" s="894"/>
      <c r="DVE146" s="894"/>
      <c r="DVF146" s="894"/>
      <c r="DVG146" s="894"/>
      <c r="DVH146" s="894"/>
      <c r="DVI146" s="894"/>
      <c r="DVJ146" s="894"/>
      <c r="DVK146" s="894"/>
      <c r="DVL146" s="894"/>
      <c r="DVM146" s="894"/>
      <c r="DVN146" s="894"/>
      <c r="DVO146" s="894"/>
      <c r="DVP146" s="894"/>
      <c r="DVQ146" s="894"/>
      <c r="DVR146" s="894"/>
      <c r="DVS146" s="894"/>
      <c r="DVT146" s="894"/>
      <c r="DVU146" s="894"/>
      <c r="DVV146" s="894"/>
      <c r="DVW146" s="894"/>
      <c r="DVX146" s="894"/>
      <c r="DVY146" s="894"/>
      <c r="DVZ146" s="894"/>
      <c r="DWA146" s="894"/>
      <c r="DWB146" s="894"/>
      <c r="DWC146" s="894"/>
      <c r="DWD146" s="894"/>
      <c r="DWE146" s="894"/>
      <c r="DWF146" s="894"/>
      <c r="DWG146" s="894"/>
      <c r="DWH146" s="894"/>
      <c r="DWI146" s="894"/>
      <c r="DWJ146" s="894"/>
      <c r="DWK146" s="894"/>
      <c r="DWL146" s="894"/>
      <c r="DWM146" s="894"/>
      <c r="DWN146" s="894"/>
      <c r="DWO146" s="894"/>
      <c r="DWP146" s="894"/>
      <c r="DWQ146" s="894"/>
      <c r="DWR146" s="894"/>
      <c r="DWS146" s="894"/>
      <c r="DWT146" s="894"/>
      <c r="DWU146" s="894"/>
      <c r="DWV146" s="894"/>
      <c r="DWW146" s="894"/>
      <c r="DWX146" s="894"/>
      <c r="DWY146" s="894"/>
      <c r="DWZ146" s="894"/>
      <c r="DXA146" s="894"/>
      <c r="DXB146" s="894"/>
      <c r="DXC146" s="894"/>
      <c r="DXD146" s="894"/>
      <c r="DXE146" s="894"/>
      <c r="DXF146" s="894"/>
      <c r="DXG146" s="894"/>
      <c r="DXH146" s="894"/>
      <c r="DXI146" s="894"/>
      <c r="DXJ146" s="894"/>
      <c r="DXK146" s="894"/>
      <c r="DXL146" s="894"/>
      <c r="DXM146" s="894"/>
      <c r="DXN146" s="894"/>
      <c r="DXO146" s="894"/>
      <c r="DXP146" s="894"/>
      <c r="DXQ146" s="894"/>
      <c r="DXR146" s="894"/>
      <c r="DXS146" s="894"/>
      <c r="DXT146" s="894"/>
      <c r="DXU146" s="894"/>
      <c r="DXV146" s="894"/>
      <c r="DXW146" s="894"/>
      <c r="DXX146" s="894"/>
      <c r="DXY146" s="894"/>
      <c r="DXZ146" s="894"/>
      <c r="DYA146" s="894"/>
      <c r="DYB146" s="894"/>
      <c r="DYC146" s="894"/>
      <c r="DYD146" s="894"/>
      <c r="DYE146" s="894"/>
      <c r="DYF146" s="894"/>
      <c r="DYG146" s="894"/>
      <c r="DYH146" s="894"/>
      <c r="DYI146" s="894"/>
      <c r="DYJ146" s="894"/>
      <c r="DYK146" s="894"/>
      <c r="DYL146" s="894"/>
      <c r="DYM146" s="894"/>
      <c r="DYN146" s="894"/>
      <c r="DYO146" s="894"/>
      <c r="DYP146" s="894"/>
      <c r="DYQ146" s="894"/>
      <c r="DYR146" s="894"/>
      <c r="DYS146" s="894"/>
      <c r="DYT146" s="894"/>
      <c r="DYU146" s="894"/>
      <c r="DYV146" s="894"/>
      <c r="DYW146" s="894"/>
      <c r="DYX146" s="894"/>
      <c r="DYY146" s="894"/>
      <c r="DYZ146" s="894"/>
      <c r="DZA146" s="894"/>
      <c r="DZB146" s="894"/>
      <c r="DZC146" s="894"/>
      <c r="DZD146" s="894"/>
      <c r="DZE146" s="894"/>
      <c r="DZF146" s="894"/>
      <c r="DZG146" s="894"/>
      <c r="DZH146" s="894"/>
      <c r="DZI146" s="894"/>
      <c r="DZJ146" s="894"/>
      <c r="DZK146" s="894"/>
      <c r="DZL146" s="894"/>
      <c r="DZM146" s="894"/>
      <c r="DZN146" s="894"/>
      <c r="DZO146" s="894"/>
      <c r="DZP146" s="894"/>
      <c r="DZQ146" s="894"/>
      <c r="DZR146" s="894"/>
      <c r="DZS146" s="894"/>
      <c r="DZT146" s="894"/>
      <c r="DZU146" s="894"/>
      <c r="DZV146" s="894"/>
      <c r="DZW146" s="894"/>
      <c r="DZX146" s="894"/>
      <c r="DZY146" s="894"/>
      <c r="DZZ146" s="894"/>
      <c r="EAA146" s="894"/>
      <c r="EAB146" s="894"/>
      <c r="EAC146" s="894"/>
      <c r="EAD146" s="894"/>
      <c r="EAE146" s="894"/>
      <c r="EAF146" s="894"/>
      <c r="EAG146" s="894"/>
      <c r="EAH146" s="894"/>
      <c r="EAI146" s="894"/>
      <c r="EAJ146" s="894"/>
      <c r="EAK146" s="894"/>
      <c r="EAL146" s="894"/>
      <c r="EAM146" s="894"/>
      <c r="EAN146" s="894"/>
      <c r="EAO146" s="894"/>
      <c r="EAP146" s="894"/>
      <c r="EAQ146" s="894"/>
      <c r="EAR146" s="894"/>
      <c r="EAS146" s="894"/>
      <c r="EAT146" s="894"/>
      <c r="EAU146" s="894"/>
      <c r="EAV146" s="894"/>
      <c r="EAW146" s="894"/>
      <c r="EAX146" s="894"/>
      <c r="EAY146" s="894"/>
      <c r="EAZ146" s="894"/>
      <c r="EBA146" s="894"/>
      <c r="EBB146" s="894"/>
      <c r="EBC146" s="894"/>
      <c r="EBD146" s="894"/>
      <c r="EBE146" s="894"/>
      <c r="EBF146" s="894"/>
      <c r="EBG146" s="894"/>
      <c r="EBH146" s="894"/>
      <c r="EBI146" s="894"/>
      <c r="EBJ146" s="894"/>
      <c r="EBK146" s="894"/>
      <c r="EBL146" s="894"/>
      <c r="EBM146" s="894"/>
      <c r="EBN146" s="894"/>
      <c r="EBO146" s="894"/>
      <c r="EBP146" s="894"/>
      <c r="EBQ146" s="894"/>
      <c r="EBR146" s="894"/>
      <c r="EBS146" s="894"/>
      <c r="EBT146" s="894"/>
      <c r="EBU146" s="894"/>
      <c r="EBV146" s="894"/>
      <c r="EBW146" s="894"/>
      <c r="EBX146" s="894"/>
      <c r="EBY146" s="894"/>
      <c r="EBZ146" s="894"/>
      <c r="ECA146" s="894"/>
      <c r="ECB146" s="894"/>
      <c r="ECC146" s="894"/>
      <c r="ECD146" s="894"/>
      <c r="ECE146" s="894"/>
      <c r="ECF146" s="894"/>
      <c r="ECG146" s="894"/>
      <c r="ECH146" s="894"/>
      <c r="ECI146" s="894"/>
      <c r="ECJ146" s="894"/>
      <c r="ECK146" s="894"/>
      <c r="ECL146" s="894"/>
      <c r="ECM146" s="894"/>
      <c r="ECN146" s="894"/>
      <c r="ECO146" s="894"/>
      <c r="ECP146" s="894"/>
      <c r="ECQ146" s="894"/>
      <c r="ECR146" s="894"/>
      <c r="ECS146" s="894"/>
      <c r="ECT146" s="894"/>
      <c r="ECU146" s="894"/>
      <c r="ECV146" s="894"/>
      <c r="ECW146" s="894"/>
      <c r="ECX146" s="894"/>
      <c r="ECY146" s="894"/>
      <c r="ECZ146" s="894"/>
      <c r="EDA146" s="894"/>
      <c r="EDB146" s="894"/>
      <c r="EDC146" s="894"/>
      <c r="EDD146" s="894"/>
      <c r="EDE146" s="894"/>
      <c r="EDF146" s="894"/>
      <c r="EDG146" s="894"/>
      <c r="EDH146" s="894"/>
      <c r="EDI146" s="894"/>
      <c r="EDJ146" s="894"/>
      <c r="EDK146" s="894"/>
      <c r="EDL146" s="894"/>
      <c r="EDM146" s="894"/>
      <c r="EDN146" s="894"/>
      <c r="EDO146" s="894"/>
      <c r="EDP146" s="894"/>
      <c r="EDQ146" s="894"/>
      <c r="EDR146" s="894"/>
      <c r="EDS146" s="894"/>
      <c r="EDT146" s="894"/>
      <c r="EDU146" s="894"/>
      <c r="EDV146" s="894"/>
      <c r="EDW146" s="894"/>
      <c r="EDX146" s="894"/>
      <c r="EDY146" s="894"/>
      <c r="EDZ146" s="894"/>
      <c r="EEA146" s="894"/>
      <c r="EEB146" s="894"/>
      <c r="EEC146" s="894"/>
      <c r="EED146" s="894"/>
      <c r="EEE146" s="894"/>
      <c r="EEF146" s="894"/>
      <c r="EEG146" s="894"/>
      <c r="EEH146" s="894"/>
      <c r="EEI146" s="894"/>
      <c r="EEJ146" s="894"/>
      <c r="EEK146" s="894"/>
      <c r="EEL146" s="894"/>
      <c r="EEM146" s="894"/>
      <c r="EEN146" s="894"/>
      <c r="EEO146" s="894"/>
      <c r="EEP146" s="894"/>
      <c r="EEQ146" s="894"/>
      <c r="EER146" s="894"/>
      <c r="EES146" s="894"/>
      <c r="EET146" s="894"/>
      <c r="EEU146" s="894"/>
      <c r="EEV146" s="894"/>
      <c r="EEW146" s="894"/>
      <c r="EEX146" s="894"/>
      <c r="EEY146" s="894"/>
      <c r="EEZ146" s="894"/>
      <c r="EFA146" s="894"/>
      <c r="EFB146" s="894"/>
      <c r="EFC146" s="894"/>
      <c r="EFD146" s="894"/>
      <c r="EFE146" s="894"/>
      <c r="EFF146" s="894"/>
      <c r="EFG146" s="894"/>
      <c r="EFH146" s="894"/>
      <c r="EFI146" s="894"/>
      <c r="EFJ146" s="894"/>
      <c r="EFK146" s="894"/>
      <c r="EFL146" s="894"/>
      <c r="EFM146" s="894"/>
      <c r="EFN146" s="894"/>
      <c r="EFO146" s="894"/>
      <c r="EFP146" s="894"/>
      <c r="EFQ146" s="894"/>
      <c r="EFR146" s="894"/>
      <c r="EFS146" s="894"/>
      <c r="EFT146" s="894"/>
      <c r="EFU146" s="894"/>
      <c r="EFV146" s="894"/>
      <c r="EFW146" s="894"/>
      <c r="EFX146" s="894"/>
      <c r="EFY146" s="894"/>
      <c r="EFZ146" s="894"/>
      <c r="EGA146" s="894"/>
      <c r="EGB146" s="894"/>
      <c r="EGC146" s="894"/>
      <c r="EGD146" s="894"/>
      <c r="EGE146" s="894"/>
      <c r="EGF146" s="894"/>
      <c r="EGG146" s="894"/>
      <c r="EGH146" s="894"/>
      <c r="EGI146" s="894"/>
      <c r="EGJ146" s="894"/>
      <c r="EGK146" s="894"/>
      <c r="EGL146" s="894"/>
      <c r="EGM146" s="894"/>
      <c r="EGN146" s="894"/>
      <c r="EGO146" s="894"/>
      <c r="EGP146" s="894"/>
      <c r="EGQ146" s="894"/>
      <c r="EGR146" s="894"/>
      <c r="EGS146" s="894"/>
      <c r="EGT146" s="894"/>
      <c r="EGU146" s="894"/>
      <c r="EGV146" s="894"/>
      <c r="EGW146" s="894"/>
      <c r="EGX146" s="894"/>
      <c r="EGY146" s="894"/>
      <c r="EGZ146" s="894"/>
      <c r="EHA146" s="894"/>
      <c r="EHB146" s="894"/>
      <c r="EHC146" s="894"/>
      <c r="EHD146" s="894"/>
      <c r="EHE146" s="894"/>
      <c r="EHF146" s="894"/>
      <c r="EHG146" s="894"/>
      <c r="EHH146" s="894"/>
      <c r="EHI146" s="894"/>
      <c r="EHJ146" s="894"/>
      <c r="EHK146" s="894"/>
      <c r="EHL146" s="894"/>
      <c r="EHM146" s="894"/>
      <c r="EHN146" s="894"/>
      <c r="EHO146" s="894"/>
      <c r="EHP146" s="894"/>
      <c r="EHQ146" s="894"/>
      <c r="EHR146" s="894"/>
      <c r="EHS146" s="894"/>
      <c r="EHT146" s="894"/>
      <c r="EHU146" s="894"/>
      <c r="EHV146" s="894"/>
      <c r="EHW146" s="894"/>
      <c r="EHX146" s="894"/>
      <c r="EHY146" s="894"/>
      <c r="EHZ146" s="894"/>
      <c r="EIA146" s="894"/>
      <c r="EIB146" s="894"/>
      <c r="EIC146" s="894"/>
      <c r="EID146" s="894"/>
      <c r="EIE146" s="894"/>
      <c r="EIF146" s="894"/>
      <c r="EIG146" s="894"/>
      <c r="EIH146" s="894"/>
      <c r="EII146" s="894"/>
      <c r="EIJ146" s="894"/>
      <c r="EIK146" s="894"/>
      <c r="EIL146" s="894"/>
      <c r="EIM146" s="894"/>
      <c r="EIN146" s="894"/>
      <c r="EIO146" s="894"/>
      <c r="EIP146" s="894"/>
      <c r="EIQ146" s="894"/>
      <c r="EIR146" s="894"/>
      <c r="EIS146" s="894"/>
      <c r="EIT146" s="894"/>
      <c r="EIU146" s="894"/>
      <c r="EIV146" s="894"/>
      <c r="EIW146" s="894"/>
      <c r="EIX146" s="894"/>
      <c r="EIY146" s="894"/>
      <c r="EIZ146" s="894"/>
      <c r="EJA146" s="894"/>
      <c r="EJB146" s="894"/>
      <c r="EJC146" s="894"/>
      <c r="EJD146" s="894"/>
      <c r="EJE146" s="894"/>
      <c r="EJF146" s="894"/>
      <c r="EJG146" s="894"/>
      <c r="EJH146" s="894"/>
      <c r="EJI146" s="894"/>
      <c r="EJJ146" s="894"/>
      <c r="EJK146" s="894"/>
      <c r="EJL146" s="894"/>
      <c r="EJM146" s="894"/>
      <c r="EJN146" s="894"/>
      <c r="EJO146" s="894"/>
      <c r="EJP146" s="894"/>
      <c r="EJQ146" s="894"/>
      <c r="EJR146" s="894"/>
      <c r="EJS146" s="894"/>
      <c r="EJT146" s="894"/>
      <c r="EJU146" s="894"/>
      <c r="EJV146" s="894"/>
      <c r="EJW146" s="894"/>
      <c r="EJX146" s="894"/>
      <c r="EJY146" s="894"/>
      <c r="EJZ146" s="894"/>
      <c r="EKA146" s="894"/>
      <c r="EKB146" s="894"/>
      <c r="EKC146" s="894"/>
      <c r="EKD146" s="894"/>
      <c r="EKE146" s="894"/>
      <c r="EKF146" s="894"/>
      <c r="EKG146" s="894"/>
      <c r="EKH146" s="894"/>
      <c r="EKI146" s="894"/>
      <c r="EKJ146" s="894"/>
      <c r="EKK146" s="894"/>
      <c r="EKL146" s="894"/>
      <c r="EKM146" s="894"/>
      <c r="EKN146" s="894"/>
      <c r="EKO146" s="894"/>
      <c r="EKP146" s="894"/>
      <c r="EKQ146" s="894"/>
      <c r="EKR146" s="894"/>
      <c r="EKS146" s="894"/>
      <c r="EKT146" s="894"/>
      <c r="EKU146" s="894"/>
      <c r="EKV146" s="894"/>
      <c r="EKW146" s="894"/>
      <c r="EKX146" s="894"/>
      <c r="EKY146" s="894"/>
      <c r="EKZ146" s="894"/>
      <c r="ELA146" s="894"/>
      <c r="ELB146" s="894"/>
      <c r="ELC146" s="894"/>
      <c r="ELD146" s="894"/>
      <c r="ELE146" s="894"/>
      <c r="ELF146" s="894"/>
      <c r="ELG146" s="894"/>
      <c r="ELH146" s="894"/>
      <c r="ELI146" s="894"/>
      <c r="ELJ146" s="894"/>
      <c r="ELK146" s="894"/>
      <c r="ELL146" s="894"/>
      <c r="ELM146" s="894"/>
      <c r="ELN146" s="894"/>
      <c r="ELO146" s="894"/>
      <c r="ELP146" s="894"/>
      <c r="ELQ146" s="894"/>
      <c r="ELR146" s="894"/>
      <c r="ELS146" s="894"/>
      <c r="ELT146" s="894"/>
      <c r="ELU146" s="894"/>
      <c r="ELV146" s="894"/>
      <c r="ELW146" s="894"/>
      <c r="ELX146" s="894"/>
      <c r="ELY146" s="894"/>
      <c r="ELZ146" s="894"/>
      <c r="EMA146" s="894"/>
      <c r="EMB146" s="894"/>
      <c r="EMC146" s="894"/>
      <c r="EMD146" s="894"/>
      <c r="EME146" s="894"/>
      <c r="EMF146" s="894"/>
      <c r="EMG146" s="894"/>
      <c r="EMH146" s="894"/>
      <c r="EMI146" s="894"/>
      <c r="EMJ146" s="894"/>
      <c r="EMK146" s="894"/>
      <c r="EML146" s="894"/>
      <c r="EMM146" s="894"/>
      <c r="EMN146" s="894"/>
      <c r="EMO146" s="894"/>
      <c r="EMP146" s="894"/>
      <c r="EMQ146" s="894"/>
      <c r="EMR146" s="894"/>
      <c r="EMS146" s="894"/>
      <c r="EMT146" s="894"/>
      <c r="EMU146" s="894"/>
      <c r="EMV146" s="894"/>
      <c r="EMW146" s="894"/>
      <c r="EMX146" s="894"/>
      <c r="EMY146" s="894"/>
      <c r="EMZ146" s="894"/>
      <c r="ENA146" s="894"/>
      <c r="ENB146" s="894"/>
      <c r="ENC146" s="894"/>
      <c r="END146" s="894"/>
      <c r="ENE146" s="894"/>
      <c r="ENF146" s="894"/>
      <c r="ENG146" s="894"/>
      <c r="ENH146" s="894"/>
      <c r="ENI146" s="894"/>
      <c r="ENJ146" s="894"/>
      <c r="ENK146" s="894"/>
      <c r="ENL146" s="894"/>
      <c r="ENM146" s="894"/>
      <c r="ENN146" s="894"/>
      <c r="ENO146" s="894"/>
      <c r="ENP146" s="894"/>
      <c r="ENQ146" s="894"/>
      <c r="ENR146" s="894"/>
      <c r="ENS146" s="894"/>
      <c r="ENT146" s="894"/>
      <c r="ENU146" s="894"/>
      <c r="ENV146" s="894"/>
      <c r="ENW146" s="894"/>
      <c r="ENX146" s="894"/>
      <c r="ENY146" s="894"/>
      <c r="ENZ146" s="894"/>
      <c r="EOA146" s="894"/>
      <c r="EOB146" s="894"/>
      <c r="EOC146" s="894"/>
      <c r="EOD146" s="894"/>
      <c r="EOE146" s="894"/>
      <c r="EOF146" s="894"/>
      <c r="EOG146" s="894"/>
      <c r="EOH146" s="894"/>
      <c r="EOI146" s="894"/>
      <c r="EOJ146" s="894"/>
      <c r="EOK146" s="894"/>
      <c r="EOL146" s="894"/>
      <c r="EOM146" s="894"/>
      <c r="EON146" s="894"/>
      <c r="EOO146" s="894"/>
      <c r="EOP146" s="894"/>
      <c r="EOQ146" s="894"/>
      <c r="EOR146" s="894"/>
      <c r="EOS146" s="894"/>
      <c r="EOT146" s="894"/>
      <c r="EOU146" s="894"/>
      <c r="EOV146" s="894"/>
      <c r="EOW146" s="894"/>
      <c r="EOX146" s="894"/>
      <c r="EOY146" s="894"/>
      <c r="EOZ146" s="894"/>
      <c r="EPA146" s="894"/>
      <c r="EPB146" s="894"/>
      <c r="EPC146" s="894"/>
      <c r="EPD146" s="894"/>
      <c r="EPE146" s="894"/>
      <c r="EPF146" s="894"/>
      <c r="EPG146" s="894"/>
      <c r="EPH146" s="894"/>
      <c r="EPI146" s="894"/>
      <c r="EPJ146" s="894"/>
      <c r="EPK146" s="894"/>
      <c r="EPL146" s="894"/>
      <c r="EPM146" s="894"/>
      <c r="EPN146" s="894"/>
      <c r="EPO146" s="894"/>
      <c r="EPP146" s="894"/>
      <c r="EPQ146" s="894"/>
      <c r="EPR146" s="894"/>
      <c r="EPS146" s="894"/>
      <c r="EPT146" s="894"/>
      <c r="EPU146" s="894"/>
      <c r="EPV146" s="894"/>
      <c r="EPW146" s="894"/>
      <c r="EPX146" s="894"/>
      <c r="EPY146" s="894"/>
      <c r="EPZ146" s="894"/>
      <c r="EQA146" s="894"/>
      <c r="EQB146" s="894"/>
      <c r="EQC146" s="894"/>
      <c r="EQD146" s="894"/>
      <c r="EQE146" s="894"/>
      <c r="EQF146" s="894"/>
      <c r="EQG146" s="894"/>
      <c r="EQH146" s="894"/>
      <c r="EQI146" s="894"/>
      <c r="EQJ146" s="894"/>
      <c r="EQK146" s="894"/>
      <c r="EQL146" s="894"/>
      <c r="EQM146" s="894"/>
      <c r="EQN146" s="894"/>
      <c r="EQO146" s="894"/>
      <c r="EQP146" s="894"/>
      <c r="EQQ146" s="894"/>
      <c r="EQR146" s="894"/>
      <c r="EQS146" s="894"/>
      <c r="EQT146" s="894"/>
      <c r="EQU146" s="894"/>
      <c r="EQV146" s="894"/>
      <c r="EQW146" s="894"/>
      <c r="EQX146" s="894"/>
      <c r="EQY146" s="894"/>
      <c r="EQZ146" s="894"/>
      <c r="ERA146" s="894"/>
      <c r="ERB146" s="894"/>
      <c r="ERC146" s="894"/>
      <c r="ERD146" s="894"/>
      <c r="ERE146" s="894"/>
      <c r="ERF146" s="894"/>
      <c r="ERG146" s="894"/>
      <c r="ERH146" s="894"/>
      <c r="ERI146" s="894"/>
      <c r="ERJ146" s="894"/>
      <c r="ERK146" s="894"/>
      <c r="ERL146" s="894"/>
      <c r="ERM146" s="894"/>
      <c r="ERN146" s="894"/>
      <c r="ERO146" s="894"/>
      <c r="ERP146" s="894"/>
      <c r="ERQ146" s="894"/>
      <c r="ERR146" s="894"/>
      <c r="ERS146" s="894"/>
      <c r="ERT146" s="894"/>
      <c r="ERU146" s="894"/>
      <c r="ERV146" s="894"/>
      <c r="ERW146" s="894"/>
      <c r="ERX146" s="894"/>
      <c r="ERY146" s="894"/>
      <c r="ERZ146" s="894"/>
      <c r="ESA146" s="894"/>
      <c r="ESB146" s="894"/>
      <c r="ESC146" s="894"/>
      <c r="ESD146" s="894"/>
      <c r="ESE146" s="894"/>
      <c r="ESF146" s="894"/>
      <c r="ESG146" s="894"/>
      <c r="ESH146" s="894"/>
      <c r="ESI146" s="894"/>
      <c r="ESJ146" s="894"/>
      <c r="ESK146" s="894"/>
      <c r="ESL146" s="894"/>
      <c r="ESM146" s="894"/>
      <c r="ESN146" s="894"/>
      <c r="ESO146" s="894"/>
      <c r="ESP146" s="894"/>
      <c r="ESQ146" s="894"/>
      <c r="ESR146" s="894"/>
      <c r="ESS146" s="894"/>
      <c r="EST146" s="894"/>
      <c r="ESU146" s="894"/>
      <c r="ESV146" s="894"/>
      <c r="ESW146" s="894"/>
      <c r="ESX146" s="894"/>
      <c r="ESY146" s="894"/>
      <c r="ESZ146" s="894"/>
      <c r="ETA146" s="894"/>
      <c r="ETB146" s="894"/>
      <c r="ETC146" s="894"/>
      <c r="ETD146" s="894"/>
      <c r="ETE146" s="894"/>
      <c r="ETF146" s="894"/>
      <c r="ETG146" s="894"/>
      <c r="ETH146" s="894"/>
      <c r="ETI146" s="894"/>
      <c r="ETJ146" s="894"/>
      <c r="ETK146" s="894"/>
      <c r="ETL146" s="894"/>
      <c r="ETM146" s="894"/>
      <c r="ETN146" s="894"/>
      <c r="ETO146" s="894"/>
      <c r="ETP146" s="894"/>
      <c r="ETQ146" s="894"/>
      <c r="ETR146" s="894"/>
      <c r="ETS146" s="894"/>
      <c r="ETT146" s="894"/>
      <c r="ETU146" s="894"/>
      <c r="ETV146" s="894"/>
      <c r="ETW146" s="894"/>
      <c r="ETX146" s="894"/>
      <c r="ETY146" s="894"/>
      <c r="ETZ146" s="894"/>
      <c r="EUA146" s="894"/>
      <c r="EUB146" s="894"/>
      <c r="EUC146" s="894"/>
      <c r="EUD146" s="894"/>
      <c r="EUE146" s="894"/>
      <c r="EUF146" s="894"/>
      <c r="EUG146" s="894"/>
      <c r="EUH146" s="894"/>
      <c r="EUI146" s="894"/>
      <c r="EUJ146" s="894"/>
      <c r="EUK146" s="894"/>
      <c r="EUL146" s="894"/>
      <c r="EUM146" s="894"/>
      <c r="EUN146" s="894"/>
      <c r="EUO146" s="894"/>
      <c r="EUP146" s="894"/>
      <c r="EUQ146" s="894"/>
      <c r="EUR146" s="894"/>
      <c r="EUS146" s="894"/>
      <c r="EUT146" s="894"/>
      <c r="EUU146" s="894"/>
      <c r="EUV146" s="894"/>
      <c r="EUW146" s="894"/>
      <c r="EUX146" s="894"/>
      <c r="EUY146" s="894"/>
      <c r="EUZ146" s="894"/>
      <c r="EVA146" s="894"/>
      <c r="EVB146" s="894"/>
      <c r="EVC146" s="894"/>
      <c r="EVD146" s="894"/>
      <c r="EVE146" s="894"/>
      <c r="EVF146" s="894"/>
      <c r="EVG146" s="894"/>
      <c r="EVH146" s="894"/>
      <c r="EVI146" s="894"/>
      <c r="EVJ146" s="894"/>
      <c r="EVK146" s="894"/>
      <c r="EVL146" s="894"/>
      <c r="EVM146" s="894"/>
      <c r="EVN146" s="894"/>
      <c r="EVO146" s="894"/>
      <c r="EVP146" s="894"/>
      <c r="EVQ146" s="894"/>
      <c r="EVR146" s="894"/>
      <c r="EVS146" s="894"/>
      <c r="EVT146" s="894"/>
      <c r="EVU146" s="894"/>
      <c r="EVV146" s="894"/>
      <c r="EVW146" s="894"/>
      <c r="EVX146" s="894"/>
      <c r="EVY146" s="894"/>
      <c r="EVZ146" s="894"/>
      <c r="EWA146" s="894"/>
      <c r="EWB146" s="894"/>
      <c r="EWC146" s="894"/>
      <c r="EWD146" s="894"/>
      <c r="EWE146" s="894"/>
      <c r="EWF146" s="894"/>
      <c r="EWG146" s="894"/>
      <c r="EWH146" s="894"/>
      <c r="EWI146" s="894"/>
      <c r="EWJ146" s="894"/>
      <c r="EWK146" s="894"/>
      <c r="EWL146" s="894"/>
      <c r="EWM146" s="894"/>
      <c r="EWN146" s="894"/>
      <c r="EWO146" s="894"/>
      <c r="EWP146" s="894"/>
      <c r="EWQ146" s="894"/>
      <c r="EWR146" s="894"/>
      <c r="EWS146" s="894"/>
      <c r="EWT146" s="894"/>
      <c r="EWU146" s="894"/>
      <c r="EWV146" s="894"/>
      <c r="EWW146" s="894"/>
      <c r="EWX146" s="894"/>
      <c r="EWY146" s="894"/>
      <c r="EWZ146" s="894"/>
      <c r="EXA146" s="894"/>
      <c r="EXB146" s="894"/>
      <c r="EXC146" s="894"/>
      <c r="EXD146" s="894"/>
      <c r="EXE146" s="894"/>
      <c r="EXF146" s="894"/>
      <c r="EXG146" s="894"/>
      <c r="EXH146" s="894"/>
      <c r="EXI146" s="894"/>
      <c r="EXJ146" s="894"/>
      <c r="EXK146" s="894"/>
      <c r="EXL146" s="894"/>
      <c r="EXM146" s="894"/>
      <c r="EXN146" s="894"/>
      <c r="EXO146" s="894"/>
      <c r="EXP146" s="894"/>
      <c r="EXQ146" s="894"/>
      <c r="EXR146" s="894"/>
      <c r="EXS146" s="894"/>
      <c r="EXT146" s="894"/>
      <c r="EXU146" s="894"/>
      <c r="EXV146" s="894"/>
      <c r="EXW146" s="894"/>
      <c r="EXX146" s="894"/>
      <c r="EXY146" s="894"/>
      <c r="EXZ146" s="894"/>
      <c r="EYA146" s="894"/>
      <c r="EYB146" s="894"/>
      <c r="EYC146" s="894"/>
      <c r="EYD146" s="894"/>
      <c r="EYE146" s="894"/>
      <c r="EYF146" s="894"/>
      <c r="EYG146" s="894"/>
      <c r="EYH146" s="894"/>
      <c r="EYI146" s="894"/>
      <c r="EYJ146" s="894"/>
      <c r="EYK146" s="894"/>
      <c r="EYL146" s="894"/>
      <c r="EYM146" s="894"/>
      <c r="EYN146" s="894"/>
      <c r="EYO146" s="894"/>
      <c r="EYP146" s="894"/>
      <c r="EYQ146" s="894"/>
      <c r="EYR146" s="894"/>
      <c r="EYS146" s="894"/>
      <c r="EYT146" s="894"/>
      <c r="EYU146" s="894"/>
      <c r="EYV146" s="894"/>
      <c r="EYW146" s="894"/>
      <c r="EYX146" s="894"/>
      <c r="EYY146" s="894"/>
      <c r="EYZ146" s="894"/>
      <c r="EZA146" s="894"/>
      <c r="EZB146" s="894"/>
      <c r="EZC146" s="894"/>
      <c r="EZD146" s="894"/>
      <c r="EZE146" s="894"/>
      <c r="EZF146" s="894"/>
      <c r="EZG146" s="894"/>
      <c r="EZH146" s="894"/>
      <c r="EZI146" s="894"/>
      <c r="EZJ146" s="894"/>
      <c r="EZK146" s="894"/>
      <c r="EZL146" s="894"/>
      <c r="EZM146" s="894"/>
      <c r="EZN146" s="894"/>
      <c r="EZO146" s="894"/>
      <c r="EZP146" s="894"/>
      <c r="EZQ146" s="894"/>
      <c r="EZR146" s="894"/>
      <c r="EZS146" s="894"/>
      <c r="EZT146" s="894"/>
      <c r="EZU146" s="894"/>
      <c r="EZV146" s="894"/>
      <c r="EZW146" s="894"/>
      <c r="EZX146" s="894"/>
      <c r="EZY146" s="894"/>
      <c r="EZZ146" s="894"/>
      <c r="FAA146" s="894"/>
      <c r="FAB146" s="894"/>
      <c r="FAC146" s="894"/>
      <c r="FAD146" s="894"/>
      <c r="FAE146" s="894"/>
      <c r="FAF146" s="894"/>
      <c r="FAG146" s="894"/>
      <c r="FAH146" s="894"/>
      <c r="FAI146" s="894"/>
      <c r="FAJ146" s="894"/>
      <c r="FAK146" s="894"/>
      <c r="FAL146" s="894"/>
      <c r="FAM146" s="894"/>
      <c r="FAN146" s="894"/>
      <c r="FAO146" s="894"/>
      <c r="FAP146" s="894"/>
      <c r="FAQ146" s="894"/>
      <c r="FAR146" s="894"/>
      <c r="FAS146" s="894"/>
      <c r="FAT146" s="894"/>
      <c r="FAU146" s="894"/>
      <c r="FAV146" s="894"/>
      <c r="FAW146" s="894"/>
      <c r="FAX146" s="894"/>
      <c r="FAY146" s="894"/>
      <c r="FAZ146" s="894"/>
      <c r="FBA146" s="894"/>
      <c r="FBB146" s="894"/>
      <c r="FBC146" s="894"/>
      <c r="FBD146" s="894"/>
      <c r="FBE146" s="894"/>
      <c r="FBF146" s="894"/>
      <c r="FBG146" s="894"/>
      <c r="FBH146" s="894"/>
      <c r="FBI146" s="894"/>
      <c r="FBJ146" s="894"/>
      <c r="FBK146" s="894"/>
      <c r="FBL146" s="894"/>
      <c r="FBM146" s="894"/>
      <c r="FBN146" s="894"/>
      <c r="FBO146" s="894"/>
      <c r="FBP146" s="894"/>
      <c r="FBQ146" s="894"/>
      <c r="FBR146" s="894"/>
      <c r="FBS146" s="894"/>
      <c r="FBT146" s="894"/>
      <c r="FBU146" s="894"/>
      <c r="FBV146" s="894"/>
      <c r="FBW146" s="894"/>
      <c r="FBX146" s="894"/>
      <c r="FBY146" s="894"/>
      <c r="FBZ146" s="894"/>
      <c r="FCA146" s="894"/>
      <c r="FCB146" s="894"/>
      <c r="FCC146" s="894"/>
      <c r="FCD146" s="894"/>
      <c r="FCE146" s="894"/>
      <c r="FCF146" s="894"/>
      <c r="FCG146" s="894"/>
      <c r="FCH146" s="894"/>
      <c r="FCI146" s="894"/>
      <c r="FCJ146" s="894"/>
      <c r="FCK146" s="894"/>
      <c r="FCL146" s="894"/>
      <c r="FCM146" s="894"/>
      <c r="FCN146" s="894"/>
      <c r="FCO146" s="894"/>
      <c r="FCP146" s="894"/>
      <c r="FCQ146" s="894"/>
      <c r="FCR146" s="894"/>
      <c r="FCS146" s="894"/>
      <c r="FCT146" s="894"/>
      <c r="FCU146" s="894"/>
      <c r="FCV146" s="894"/>
      <c r="FCW146" s="894"/>
      <c r="FCX146" s="894"/>
      <c r="FCY146" s="894"/>
      <c r="FCZ146" s="894"/>
      <c r="FDA146" s="894"/>
      <c r="FDB146" s="894"/>
      <c r="FDC146" s="894"/>
      <c r="FDD146" s="894"/>
      <c r="FDE146" s="894"/>
      <c r="FDF146" s="894"/>
      <c r="FDG146" s="894"/>
      <c r="FDH146" s="894"/>
      <c r="FDI146" s="894"/>
      <c r="FDJ146" s="894"/>
      <c r="FDK146" s="894"/>
      <c r="FDL146" s="894"/>
      <c r="FDM146" s="894"/>
      <c r="FDN146" s="894"/>
      <c r="FDO146" s="894"/>
      <c r="FDP146" s="894"/>
      <c r="FDQ146" s="894"/>
      <c r="FDR146" s="894"/>
      <c r="FDS146" s="894"/>
      <c r="FDT146" s="894"/>
      <c r="FDU146" s="894"/>
      <c r="FDV146" s="894"/>
      <c r="FDW146" s="894"/>
      <c r="FDX146" s="894"/>
      <c r="FDY146" s="894"/>
      <c r="FDZ146" s="894"/>
      <c r="FEA146" s="894"/>
      <c r="FEB146" s="894"/>
      <c r="FEC146" s="894"/>
      <c r="FED146" s="894"/>
      <c r="FEE146" s="894"/>
      <c r="FEF146" s="894"/>
      <c r="FEG146" s="894"/>
      <c r="FEH146" s="894"/>
      <c r="FEI146" s="894"/>
      <c r="FEJ146" s="894"/>
      <c r="FEK146" s="894"/>
      <c r="FEL146" s="894"/>
      <c r="FEM146" s="894"/>
      <c r="FEN146" s="894"/>
      <c r="FEO146" s="894"/>
      <c r="FEP146" s="894"/>
      <c r="FEQ146" s="894"/>
      <c r="FER146" s="894"/>
      <c r="FES146" s="894"/>
      <c r="FET146" s="894"/>
      <c r="FEU146" s="894"/>
      <c r="FEV146" s="894"/>
      <c r="FEW146" s="894"/>
      <c r="FEX146" s="894"/>
      <c r="FEY146" s="894"/>
      <c r="FEZ146" s="894"/>
      <c r="FFA146" s="894"/>
      <c r="FFB146" s="894"/>
      <c r="FFC146" s="894"/>
      <c r="FFD146" s="894"/>
      <c r="FFE146" s="894"/>
      <c r="FFF146" s="894"/>
      <c r="FFG146" s="894"/>
      <c r="FFH146" s="894"/>
      <c r="FFI146" s="894"/>
      <c r="FFJ146" s="894"/>
      <c r="FFK146" s="894"/>
      <c r="FFL146" s="894"/>
      <c r="FFM146" s="894"/>
      <c r="FFN146" s="894"/>
      <c r="FFO146" s="894"/>
      <c r="FFP146" s="894"/>
      <c r="FFQ146" s="894"/>
      <c r="FFR146" s="894"/>
      <c r="FFS146" s="894"/>
      <c r="FFT146" s="894"/>
      <c r="FFU146" s="894"/>
      <c r="FFV146" s="894"/>
      <c r="FFW146" s="894"/>
      <c r="FFX146" s="894"/>
      <c r="FFY146" s="894"/>
      <c r="FFZ146" s="894"/>
      <c r="FGA146" s="894"/>
      <c r="FGB146" s="894"/>
      <c r="FGC146" s="894"/>
      <c r="FGD146" s="894"/>
      <c r="FGE146" s="894"/>
      <c r="FGF146" s="894"/>
      <c r="FGG146" s="894"/>
      <c r="FGH146" s="894"/>
      <c r="FGI146" s="894"/>
      <c r="FGJ146" s="894"/>
      <c r="FGK146" s="894"/>
      <c r="FGL146" s="894"/>
      <c r="FGM146" s="894"/>
      <c r="FGN146" s="894"/>
      <c r="FGO146" s="894"/>
      <c r="FGP146" s="894"/>
      <c r="FGQ146" s="894"/>
      <c r="FGR146" s="894"/>
      <c r="FGS146" s="894"/>
      <c r="FGT146" s="894"/>
      <c r="FGU146" s="894"/>
      <c r="FGV146" s="894"/>
      <c r="FGW146" s="894"/>
      <c r="FGX146" s="894"/>
      <c r="FGY146" s="894"/>
      <c r="FGZ146" s="894"/>
      <c r="FHA146" s="894"/>
      <c r="FHB146" s="894"/>
      <c r="FHC146" s="894"/>
      <c r="FHD146" s="894"/>
      <c r="FHE146" s="894"/>
      <c r="FHF146" s="894"/>
      <c r="FHG146" s="894"/>
      <c r="FHH146" s="894"/>
      <c r="FHI146" s="894"/>
      <c r="FHJ146" s="894"/>
      <c r="FHK146" s="894"/>
      <c r="FHL146" s="894"/>
      <c r="FHM146" s="894"/>
      <c r="FHN146" s="894"/>
      <c r="FHO146" s="894"/>
      <c r="FHP146" s="894"/>
      <c r="FHQ146" s="894"/>
      <c r="FHR146" s="894"/>
      <c r="FHS146" s="894"/>
      <c r="FHT146" s="894"/>
      <c r="FHU146" s="894"/>
      <c r="FHV146" s="894"/>
      <c r="FHW146" s="894"/>
      <c r="FHX146" s="894"/>
      <c r="FHY146" s="894"/>
      <c r="FHZ146" s="894"/>
      <c r="FIA146" s="894"/>
      <c r="FIB146" s="894"/>
      <c r="FIC146" s="894"/>
      <c r="FID146" s="894"/>
      <c r="FIE146" s="894"/>
      <c r="FIF146" s="894"/>
      <c r="FIG146" s="894"/>
      <c r="FIH146" s="894"/>
      <c r="FII146" s="894"/>
      <c r="FIJ146" s="894"/>
      <c r="FIK146" s="894"/>
      <c r="FIL146" s="894"/>
      <c r="FIM146" s="894"/>
      <c r="FIN146" s="894"/>
      <c r="FIO146" s="894"/>
      <c r="FIP146" s="894"/>
      <c r="FIQ146" s="894"/>
      <c r="FIR146" s="894"/>
      <c r="FIS146" s="894"/>
      <c r="FIT146" s="894"/>
      <c r="FIU146" s="894"/>
      <c r="FIV146" s="894"/>
      <c r="FIW146" s="894"/>
      <c r="FIX146" s="894"/>
      <c r="FIY146" s="894"/>
      <c r="FIZ146" s="894"/>
      <c r="FJA146" s="894"/>
      <c r="FJB146" s="894"/>
      <c r="FJC146" s="894"/>
      <c r="FJD146" s="894"/>
      <c r="FJE146" s="894"/>
      <c r="FJF146" s="894"/>
      <c r="FJG146" s="894"/>
      <c r="FJH146" s="894"/>
      <c r="FJI146" s="894"/>
      <c r="FJJ146" s="894"/>
      <c r="FJK146" s="894"/>
      <c r="FJL146" s="894"/>
      <c r="FJM146" s="894"/>
      <c r="FJN146" s="894"/>
      <c r="FJO146" s="894"/>
      <c r="FJP146" s="894"/>
      <c r="FJQ146" s="894"/>
      <c r="FJR146" s="894"/>
      <c r="FJS146" s="894"/>
      <c r="FJT146" s="894"/>
      <c r="FJU146" s="894"/>
      <c r="FJV146" s="894"/>
      <c r="FJW146" s="894"/>
      <c r="FJX146" s="894"/>
      <c r="FJY146" s="894"/>
      <c r="FJZ146" s="894"/>
      <c r="FKA146" s="894"/>
      <c r="FKB146" s="894"/>
      <c r="FKC146" s="894"/>
      <c r="FKD146" s="894"/>
      <c r="FKE146" s="894"/>
      <c r="FKF146" s="894"/>
      <c r="FKG146" s="894"/>
      <c r="FKH146" s="894"/>
      <c r="FKI146" s="894"/>
      <c r="FKJ146" s="894"/>
      <c r="FKK146" s="894"/>
      <c r="FKL146" s="894"/>
      <c r="FKM146" s="894"/>
      <c r="FKN146" s="894"/>
      <c r="FKO146" s="894"/>
      <c r="FKP146" s="894"/>
      <c r="FKQ146" s="894"/>
      <c r="FKR146" s="894"/>
      <c r="FKS146" s="894"/>
      <c r="FKT146" s="894"/>
      <c r="FKU146" s="894"/>
      <c r="FKV146" s="894"/>
      <c r="FKW146" s="894"/>
      <c r="FKX146" s="894"/>
      <c r="FKY146" s="894"/>
      <c r="FKZ146" s="894"/>
      <c r="FLA146" s="894"/>
      <c r="FLB146" s="894"/>
      <c r="FLC146" s="894"/>
      <c r="FLD146" s="894"/>
      <c r="FLE146" s="894"/>
      <c r="FLF146" s="894"/>
      <c r="FLG146" s="894"/>
      <c r="FLH146" s="894"/>
      <c r="FLI146" s="894"/>
      <c r="FLJ146" s="894"/>
      <c r="FLK146" s="894"/>
      <c r="FLL146" s="894"/>
      <c r="FLM146" s="894"/>
      <c r="FLN146" s="894"/>
      <c r="FLO146" s="894"/>
      <c r="FLP146" s="894"/>
      <c r="FLQ146" s="894"/>
      <c r="FLR146" s="894"/>
      <c r="FLS146" s="894"/>
      <c r="FLT146" s="894"/>
      <c r="FLU146" s="894"/>
      <c r="FLV146" s="894"/>
      <c r="FLW146" s="894"/>
      <c r="FLX146" s="894"/>
      <c r="FLY146" s="894"/>
      <c r="FLZ146" s="894"/>
      <c r="FMA146" s="894"/>
      <c r="FMB146" s="894"/>
      <c r="FMC146" s="894"/>
      <c r="FMD146" s="894"/>
      <c r="FME146" s="894"/>
      <c r="FMF146" s="894"/>
      <c r="FMG146" s="894"/>
      <c r="FMH146" s="894"/>
      <c r="FMI146" s="894"/>
      <c r="FMJ146" s="894"/>
      <c r="FMK146" s="894"/>
      <c r="FML146" s="894"/>
      <c r="FMM146" s="894"/>
      <c r="FMN146" s="894"/>
      <c r="FMO146" s="894"/>
      <c r="FMP146" s="894"/>
      <c r="FMQ146" s="894"/>
      <c r="FMR146" s="894"/>
      <c r="FMS146" s="894"/>
      <c r="FMT146" s="894"/>
      <c r="FMU146" s="894"/>
      <c r="FMV146" s="894"/>
      <c r="FMW146" s="894"/>
      <c r="FMX146" s="894"/>
      <c r="FMY146" s="894"/>
      <c r="FMZ146" s="894"/>
      <c r="FNA146" s="894"/>
      <c r="FNB146" s="894"/>
      <c r="FNC146" s="894"/>
      <c r="FND146" s="894"/>
      <c r="FNE146" s="894"/>
      <c r="FNF146" s="894"/>
      <c r="FNG146" s="894"/>
      <c r="FNH146" s="894"/>
      <c r="FNI146" s="894"/>
      <c r="FNJ146" s="894"/>
      <c r="FNK146" s="894"/>
      <c r="FNL146" s="894"/>
      <c r="FNM146" s="894"/>
      <c r="FNN146" s="894"/>
      <c r="FNO146" s="894"/>
      <c r="FNP146" s="894"/>
      <c r="FNQ146" s="894"/>
      <c r="FNR146" s="894"/>
      <c r="FNS146" s="894"/>
      <c r="FNT146" s="894"/>
      <c r="FNU146" s="894"/>
      <c r="FNV146" s="894"/>
      <c r="FNW146" s="894"/>
      <c r="FNX146" s="894"/>
      <c r="FNY146" s="894"/>
      <c r="FNZ146" s="894"/>
      <c r="FOA146" s="894"/>
      <c r="FOB146" s="894"/>
      <c r="FOC146" s="894"/>
      <c r="FOD146" s="894"/>
      <c r="FOE146" s="894"/>
      <c r="FOF146" s="894"/>
      <c r="FOG146" s="894"/>
      <c r="FOH146" s="894"/>
      <c r="FOI146" s="894"/>
      <c r="FOJ146" s="894"/>
      <c r="FOK146" s="894"/>
      <c r="FOL146" s="894"/>
      <c r="FOM146" s="894"/>
      <c r="FON146" s="894"/>
      <c r="FOO146" s="894"/>
      <c r="FOP146" s="894"/>
      <c r="FOQ146" s="894"/>
      <c r="FOR146" s="894"/>
      <c r="FOS146" s="894"/>
      <c r="FOT146" s="894"/>
      <c r="FOU146" s="894"/>
      <c r="FOV146" s="894"/>
      <c r="FOW146" s="894"/>
      <c r="FOX146" s="894"/>
      <c r="FOY146" s="894"/>
      <c r="FOZ146" s="894"/>
      <c r="FPA146" s="894"/>
      <c r="FPB146" s="894"/>
      <c r="FPC146" s="894"/>
      <c r="FPD146" s="894"/>
      <c r="FPE146" s="894"/>
      <c r="FPF146" s="894"/>
      <c r="FPG146" s="894"/>
      <c r="FPH146" s="894"/>
      <c r="FPI146" s="894"/>
      <c r="FPJ146" s="894"/>
      <c r="FPK146" s="894"/>
      <c r="FPL146" s="894"/>
      <c r="FPM146" s="894"/>
      <c r="FPN146" s="894"/>
      <c r="FPO146" s="894"/>
      <c r="FPP146" s="894"/>
      <c r="FPQ146" s="894"/>
      <c r="FPR146" s="894"/>
      <c r="FPS146" s="894"/>
      <c r="FPT146" s="894"/>
      <c r="FPU146" s="894"/>
      <c r="FPV146" s="894"/>
      <c r="FPW146" s="894"/>
      <c r="FPX146" s="894"/>
      <c r="FPY146" s="894"/>
      <c r="FPZ146" s="894"/>
      <c r="FQA146" s="894"/>
      <c r="FQB146" s="894"/>
      <c r="FQC146" s="894"/>
      <c r="FQD146" s="894"/>
      <c r="FQE146" s="894"/>
      <c r="FQF146" s="894"/>
      <c r="FQG146" s="894"/>
      <c r="FQH146" s="894"/>
      <c r="FQI146" s="894"/>
      <c r="FQJ146" s="894"/>
      <c r="FQK146" s="894"/>
      <c r="FQL146" s="894"/>
      <c r="FQM146" s="894"/>
      <c r="FQN146" s="894"/>
      <c r="FQO146" s="894"/>
      <c r="FQP146" s="894"/>
      <c r="FQQ146" s="894"/>
      <c r="FQR146" s="894"/>
      <c r="FQS146" s="894"/>
      <c r="FQT146" s="894"/>
      <c r="FQU146" s="894"/>
      <c r="FQV146" s="894"/>
      <c r="FQW146" s="894"/>
      <c r="FQX146" s="894"/>
      <c r="FQY146" s="894"/>
      <c r="FQZ146" s="894"/>
      <c r="FRA146" s="894"/>
      <c r="FRB146" s="894"/>
      <c r="FRC146" s="894"/>
      <c r="FRD146" s="894"/>
      <c r="FRE146" s="894"/>
      <c r="FRF146" s="894"/>
      <c r="FRG146" s="894"/>
      <c r="FRH146" s="894"/>
      <c r="FRI146" s="894"/>
      <c r="FRJ146" s="894"/>
      <c r="FRK146" s="894"/>
      <c r="FRL146" s="894"/>
      <c r="FRM146" s="894"/>
      <c r="FRN146" s="894"/>
      <c r="FRO146" s="894"/>
      <c r="FRP146" s="894"/>
      <c r="FRQ146" s="894"/>
      <c r="FRR146" s="894"/>
      <c r="FRS146" s="894"/>
      <c r="FRT146" s="894"/>
      <c r="FRU146" s="894"/>
      <c r="FRV146" s="894"/>
      <c r="FRW146" s="894"/>
      <c r="FRX146" s="894"/>
      <c r="FRY146" s="894"/>
      <c r="FRZ146" s="894"/>
      <c r="FSA146" s="894"/>
      <c r="FSB146" s="894"/>
      <c r="FSC146" s="894"/>
      <c r="FSD146" s="894"/>
      <c r="FSE146" s="894"/>
      <c r="FSF146" s="894"/>
      <c r="FSG146" s="894"/>
      <c r="FSH146" s="894"/>
      <c r="FSI146" s="894"/>
      <c r="FSJ146" s="894"/>
      <c r="FSK146" s="894"/>
      <c r="FSL146" s="894"/>
      <c r="FSM146" s="894"/>
      <c r="FSN146" s="894"/>
      <c r="FSO146" s="894"/>
      <c r="FSP146" s="894"/>
      <c r="FSQ146" s="894"/>
      <c r="FSR146" s="894"/>
      <c r="FSS146" s="894"/>
      <c r="FST146" s="894"/>
      <c r="FSU146" s="894"/>
      <c r="FSV146" s="894"/>
      <c r="FSW146" s="894"/>
      <c r="FSX146" s="894"/>
      <c r="FSY146" s="894"/>
      <c r="FSZ146" s="894"/>
      <c r="FTA146" s="894"/>
      <c r="FTB146" s="894"/>
      <c r="FTC146" s="894"/>
      <c r="FTD146" s="894"/>
      <c r="FTE146" s="894"/>
      <c r="FTF146" s="894"/>
      <c r="FTG146" s="894"/>
      <c r="FTH146" s="894"/>
      <c r="FTI146" s="894"/>
      <c r="FTJ146" s="894"/>
      <c r="FTK146" s="894"/>
      <c r="FTL146" s="894"/>
      <c r="FTM146" s="894"/>
      <c r="FTN146" s="894"/>
      <c r="FTO146" s="894"/>
      <c r="FTP146" s="894"/>
      <c r="FTQ146" s="894"/>
      <c r="FTR146" s="894"/>
      <c r="FTS146" s="894"/>
      <c r="FTT146" s="894"/>
      <c r="FTU146" s="894"/>
      <c r="FTV146" s="894"/>
      <c r="FTW146" s="894"/>
      <c r="FTX146" s="894"/>
      <c r="FTY146" s="894"/>
      <c r="FTZ146" s="894"/>
      <c r="FUA146" s="894"/>
      <c r="FUB146" s="894"/>
      <c r="FUC146" s="894"/>
      <c r="FUD146" s="894"/>
      <c r="FUE146" s="894"/>
      <c r="FUF146" s="894"/>
      <c r="FUG146" s="894"/>
      <c r="FUH146" s="894"/>
      <c r="FUI146" s="894"/>
      <c r="FUJ146" s="894"/>
      <c r="FUK146" s="894"/>
      <c r="FUL146" s="894"/>
      <c r="FUM146" s="894"/>
      <c r="FUN146" s="894"/>
      <c r="FUO146" s="894"/>
      <c r="FUP146" s="894"/>
      <c r="FUQ146" s="894"/>
      <c r="FUR146" s="894"/>
      <c r="FUS146" s="894"/>
      <c r="FUT146" s="894"/>
      <c r="FUU146" s="894"/>
      <c r="FUV146" s="894"/>
      <c r="FUW146" s="894"/>
      <c r="FUX146" s="894"/>
      <c r="FUY146" s="894"/>
      <c r="FUZ146" s="894"/>
      <c r="FVA146" s="894"/>
      <c r="FVB146" s="894"/>
      <c r="FVC146" s="894"/>
      <c r="FVD146" s="894"/>
      <c r="FVE146" s="894"/>
      <c r="FVF146" s="894"/>
      <c r="FVG146" s="894"/>
      <c r="FVH146" s="894"/>
      <c r="FVI146" s="894"/>
      <c r="FVJ146" s="894"/>
      <c r="FVK146" s="894"/>
      <c r="FVL146" s="894"/>
      <c r="FVM146" s="894"/>
      <c r="FVN146" s="894"/>
      <c r="FVO146" s="894"/>
      <c r="FVP146" s="894"/>
      <c r="FVQ146" s="894"/>
      <c r="FVR146" s="894"/>
      <c r="FVS146" s="894"/>
      <c r="FVT146" s="894"/>
      <c r="FVU146" s="894"/>
      <c r="FVV146" s="894"/>
      <c r="FVW146" s="894"/>
      <c r="FVX146" s="894"/>
      <c r="FVY146" s="894"/>
      <c r="FVZ146" s="894"/>
      <c r="FWA146" s="894"/>
      <c r="FWB146" s="894"/>
      <c r="FWC146" s="894"/>
      <c r="FWD146" s="894"/>
      <c r="FWE146" s="894"/>
      <c r="FWF146" s="894"/>
      <c r="FWG146" s="894"/>
      <c r="FWH146" s="894"/>
      <c r="FWI146" s="894"/>
      <c r="FWJ146" s="894"/>
      <c r="FWK146" s="894"/>
      <c r="FWL146" s="894"/>
      <c r="FWM146" s="894"/>
      <c r="FWN146" s="894"/>
      <c r="FWO146" s="894"/>
      <c r="FWP146" s="894"/>
      <c r="FWQ146" s="894"/>
      <c r="FWR146" s="894"/>
      <c r="FWS146" s="894"/>
      <c r="FWT146" s="894"/>
      <c r="FWU146" s="894"/>
      <c r="FWV146" s="894"/>
      <c r="FWW146" s="894"/>
      <c r="FWX146" s="894"/>
      <c r="FWY146" s="894"/>
      <c r="FWZ146" s="894"/>
      <c r="FXA146" s="894"/>
      <c r="FXB146" s="894"/>
      <c r="FXC146" s="894"/>
      <c r="FXD146" s="894"/>
      <c r="FXE146" s="894"/>
      <c r="FXF146" s="894"/>
      <c r="FXG146" s="894"/>
      <c r="FXH146" s="894"/>
      <c r="FXI146" s="894"/>
      <c r="FXJ146" s="894"/>
      <c r="FXK146" s="894"/>
      <c r="FXL146" s="894"/>
      <c r="FXM146" s="894"/>
      <c r="FXN146" s="894"/>
      <c r="FXO146" s="894"/>
      <c r="FXP146" s="894"/>
      <c r="FXQ146" s="894"/>
      <c r="FXR146" s="894"/>
      <c r="FXS146" s="894"/>
      <c r="FXT146" s="894"/>
      <c r="FXU146" s="894"/>
      <c r="FXV146" s="894"/>
      <c r="FXW146" s="894"/>
      <c r="FXX146" s="894"/>
      <c r="FXY146" s="894"/>
      <c r="FXZ146" s="894"/>
      <c r="FYA146" s="894"/>
      <c r="FYB146" s="894"/>
      <c r="FYC146" s="894"/>
      <c r="FYD146" s="894"/>
      <c r="FYE146" s="894"/>
      <c r="FYF146" s="894"/>
      <c r="FYG146" s="894"/>
      <c r="FYH146" s="894"/>
      <c r="FYI146" s="894"/>
      <c r="FYJ146" s="894"/>
      <c r="FYK146" s="894"/>
      <c r="FYL146" s="894"/>
      <c r="FYM146" s="894"/>
      <c r="FYN146" s="894"/>
      <c r="FYO146" s="894"/>
      <c r="FYP146" s="894"/>
      <c r="FYQ146" s="894"/>
      <c r="FYR146" s="894"/>
      <c r="FYS146" s="894"/>
      <c r="FYT146" s="894"/>
      <c r="FYU146" s="894"/>
      <c r="FYV146" s="894"/>
      <c r="FYW146" s="894"/>
      <c r="FYX146" s="894"/>
      <c r="FYY146" s="894"/>
      <c r="FYZ146" s="894"/>
      <c r="FZA146" s="894"/>
      <c r="FZB146" s="894"/>
      <c r="FZC146" s="894"/>
      <c r="FZD146" s="894"/>
      <c r="FZE146" s="894"/>
      <c r="FZF146" s="894"/>
      <c r="FZG146" s="894"/>
      <c r="FZH146" s="894"/>
      <c r="FZI146" s="894"/>
      <c r="FZJ146" s="894"/>
      <c r="FZK146" s="894"/>
      <c r="FZL146" s="894"/>
      <c r="FZM146" s="894"/>
      <c r="FZN146" s="894"/>
      <c r="FZO146" s="894"/>
      <c r="FZP146" s="894"/>
      <c r="FZQ146" s="894"/>
      <c r="FZR146" s="894"/>
      <c r="FZS146" s="894"/>
      <c r="FZT146" s="894"/>
      <c r="FZU146" s="894"/>
      <c r="FZV146" s="894"/>
      <c r="FZW146" s="894"/>
      <c r="FZX146" s="894"/>
      <c r="FZY146" s="894"/>
      <c r="FZZ146" s="894"/>
      <c r="GAA146" s="894"/>
      <c r="GAB146" s="894"/>
      <c r="GAC146" s="894"/>
      <c r="GAD146" s="894"/>
      <c r="GAE146" s="894"/>
      <c r="GAF146" s="894"/>
      <c r="GAG146" s="894"/>
      <c r="GAH146" s="894"/>
      <c r="GAI146" s="894"/>
      <c r="GAJ146" s="894"/>
      <c r="GAK146" s="894"/>
      <c r="GAL146" s="894"/>
      <c r="GAM146" s="894"/>
      <c r="GAN146" s="894"/>
      <c r="GAO146" s="894"/>
      <c r="GAP146" s="894"/>
      <c r="GAQ146" s="894"/>
      <c r="GAR146" s="894"/>
      <c r="GAS146" s="894"/>
      <c r="GAT146" s="894"/>
      <c r="GAU146" s="894"/>
      <c r="GAV146" s="894"/>
      <c r="GAW146" s="894"/>
      <c r="GAX146" s="894"/>
      <c r="GAY146" s="894"/>
      <c r="GAZ146" s="894"/>
      <c r="GBA146" s="894"/>
      <c r="GBB146" s="894"/>
      <c r="GBC146" s="894"/>
      <c r="GBD146" s="894"/>
      <c r="GBE146" s="894"/>
      <c r="GBF146" s="894"/>
      <c r="GBG146" s="894"/>
      <c r="GBH146" s="894"/>
      <c r="GBI146" s="894"/>
      <c r="GBJ146" s="894"/>
      <c r="GBK146" s="894"/>
      <c r="GBL146" s="894"/>
      <c r="GBM146" s="894"/>
      <c r="GBN146" s="894"/>
      <c r="GBO146" s="894"/>
      <c r="GBP146" s="894"/>
      <c r="GBQ146" s="894"/>
      <c r="GBR146" s="894"/>
      <c r="GBS146" s="894"/>
      <c r="GBT146" s="894"/>
      <c r="GBU146" s="894"/>
      <c r="GBV146" s="894"/>
      <c r="GBW146" s="894"/>
      <c r="GBX146" s="894"/>
      <c r="GBY146" s="894"/>
      <c r="GBZ146" s="894"/>
      <c r="GCA146" s="894"/>
      <c r="GCB146" s="894"/>
      <c r="GCC146" s="894"/>
      <c r="GCD146" s="894"/>
      <c r="GCE146" s="894"/>
      <c r="GCF146" s="894"/>
      <c r="GCG146" s="894"/>
      <c r="GCH146" s="894"/>
      <c r="GCI146" s="894"/>
      <c r="GCJ146" s="894"/>
      <c r="GCK146" s="894"/>
      <c r="GCL146" s="894"/>
      <c r="GCM146" s="894"/>
      <c r="GCN146" s="894"/>
      <c r="GCO146" s="894"/>
      <c r="GCP146" s="894"/>
      <c r="GCQ146" s="894"/>
      <c r="GCR146" s="894"/>
      <c r="GCS146" s="894"/>
      <c r="GCT146" s="894"/>
      <c r="GCU146" s="894"/>
      <c r="GCV146" s="894"/>
      <c r="GCW146" s="894"/>
      <c r="GCX146" s="894"/>
      <c r="GCY146" s="894"/>
      <c r="GCZ146" s="894"/>
      <c r="GDA146" s="894"/>
      <c r="GDB146" s="894"/>
      <c r="GDC146" s="894"/>
      <c r="GDD146" s="894"/>
      <c r="GDE146" s="894"/>
      <c r="GDF146" s="894"/>
      <c r="GDG146" s="894"/>
      <c r="GDH146" s="894"/>
      <c r="GDI146" s="894"/>
      <c r="GDJ146" s="894"/>
      <c r="GDK146" s="894"/>
      <c r="GDL146" s="894"/>
      <c r="GDM146" s="894"/>
      <c r="GDN146" s="894"/>
      <c r="GDO146" s="894"/>
      <c r="GDP146" s="894"/>
      <c r="GDQ146" s="894"/>
      <c r="GDR146" s="894"/>
      <c r="GDS146" s="894"/>
      <c r="GDT146" s="894"/>
      <c r="GDU146" s="894"/>
      <c r="GDV146" s="894"/>
      <c r="GDW146" s="894"/>
      <c r="GDX146" s="894"/>
      <c r="GDY146" s="894"/>
      <c r="GDZ146" s="894"/>
      <c r="GEA146" s="894"/>
      <c r="GEB146" s="894"/>
      <c r="GEC146" s="894"/>
      <c r="GED146" s="894"/>
      <c r="GEE146" s="894"/>
      <c r="GEF146" s="894"/>
      <c r="GEG146" s="894"/>
      <c r="GEH146" s="894"/>
      <c r="GEI146" s="894"/>
      <c r="GEJ146" s="894"/>
      <c r="GEK146" s="894"/>
      <c r="GEL146" s="894"/>
      <c r="GEM146" s="894"/>
      <c r="GEN146" s="894"/>
      <c r="GEO146" s="894"/>
      <c r="GEP146" s="894"/>
      <c r="GEQ146" s="894"/>
      <c r="GER146" s="894"/>
      <c r="GES146" s="894"/>
      <c r="GET146" s="894"/>
      <c r="GEU146" s="894"/>
      <c r="GEV146" s="894"/>
      <c r="GEW146" s="894"/>
      <c r="GEX146" s="894"/>
      <c r="GEY146" s="894"/>
      <c r="GEZ146" s="894"/>
      <c r="GFA146" s="894"/>
      <c r="GFB146" s="894"/>
      <c r="GFC146" s="894"/>
      <c r="GFD146" s="894"/>
      <c r="GFE146" s="894"/>
      <c r="GFF146" s="894"/>
      <c r="GFG146" s="894"/>
      <c r="GFH146" s="894"/>
      <c r="GFI146" s="894"/>
      <c r="GFJ146" s="894"/>
      <c r="GFK146" s="894"/>
      <c r="GFL146" s="894"/>
      <c r="GFM146" s="894"/>
      <c r="GFN146" s="894"/>
      <c r="GFO146" s="894"/>
      <c r="GFP146" s="894"/>
      <c r="GFQ146" s="894"/>
      <c r="GFR146" s="894"/>
      <c r="GFS146" s="894"/>
      <c r="GFT146" s="894"/>
      <c r="GFU146" s="894"/>
      <c r="GFV146" s="894"/>
      <c r="GFW146" s="894"/>
      <c r="GFX146" s="894"/>
      <c r="GFY146" s="894"/>
      <c r="GFZ146" s="894"/>
      <c r="GGA146" s="894"/>
      <c r="GGB146" s="894"/>
      <c r="GGC146" s="894"/>
      <c r="GGD146" s="894"/>
      <c r="GGE146" s="894"/>
      <c r="GGF146" s="894"/>
      <c r="GGG146" s="894"/>
      <c r="GGH146" s="894"/>
      <c r="GGI146" s="894"/>
      <c r="GGJ146" s="894"/>
      <c r="GGK146" s="894"/>
      <c r="GGL146" s="894"/>
      <c r="GGM146" s="894"/>
      <c r="GGN146" s="894"/>
      <c r="GGO146" s="894"/>
      <c r="GGP146" s="894"/>
      <c r="GGQ146" s="894"/>
      <c r="GGR146" s="894"/>
      <c r="GGS146" s="894"/>
      <c r="GGT146" s="894"/>
      <c r="GGU146" s="894"/>
      <c r="GGV146" s="894"/>
      <c r="GGW146" s="894"/>
      <c r="GGX146" s="894"/>
      <c r="GGY146" s="894"/>
      <c r="GGZ146" s="894"/>
      <c r="GHA146" s="894"/>
      <c r="GHB146" s="894"/>
      <c r="GHC146" s="894"/>
      <c r="GHD146" s="894"/>
      <c r="GHE146" s="894"/>
      <c r="GHF146" s="894"/>
      <c r="GHG146" s="894"/>
      <c r="GHH146" s="894"/>
      <c r="GHI146" s="894"/>
      <c r="GHJ146" s="894"/>
      <c r="GHK146" s="894"/>
      <c r="GHL146" s="894"/>
      <c r="GHM146" s="894"/>
      <c r="GHN146" s="894"/>
      <c r="GHO146" s="894"/>
      <c r="GHP146" s="894"/>
      <c r="GHQ146" s="894"/>
      <c r="GHR146" s="894"/>
      <c r="GHS146" s="894"/>
      <c r="GHT146" s="894"/>
      <c r="GHU146" s="894"/>
      <c r="GHV146" s="894"/>
      <c r="GHW146" s="894"/>
      <c r="GHX146" s="894"/>
      <c r="GHY146" s="894"/>
      <c r="GHZ146" s="894"/>
      <c r="GIA146" s="894"/>
      <c r="GIB146" s="894"/>
      <c r="GIC146" s="894"/>
      <c r="GID146" s="894"/>
      <c r="GIE146" s="894"/>
      <c r="GIF146" s="894"/>
      <c r="GIG146" s="894"/>
      <c r="GIH146" s="894"/>
      <c r="GII146" s="894"/>
      <c r="GIJ146" s="894"/>
      <c r="GIK146" s="894"/>
      <c r="GIL146" s="894"/>
      <c r="GIM146" s="894"/>
      <c r="GIN146" s="894"/>
      <c r="GIO146" s="894"/>
      <c r="GIP146" s="894"/>
      <c r="GIQ146" s="894"/>
      <c r="GIR146" s="894"/>
      <c r="GIS146" s="894"/>
      <c r="GIT146" s="894"/>
      <c r="GIU146" s="894"/>
      <c r="GIV146" s="894"/>
      <c r="GIW146" s="894"/>
      <c r="GIX146" s="894"/>
      <c r="GIY146" s="894"/>
      <c r="GIZ146" s="894"/>
      <c r="GJA146" s="894"/>
      <c r="GJB146" s="894"/>
      <c r="GJC146" s="894"/>
      <c r="GJD146" s="894"/>
      <c r="GJE146" s="894"/>
      <c r="GJF146" s="894"/>
      <c r="GJG146" s="894"/>
      <c r="GJH146" s="894"/>
      <c r="GJI146" s="894"/>
      <c r="GJJ146" s="894"/>
      <c r="GJK146" s="894"/>
      <c r="GJL146" s="894"/>
      <c r="GJM146" s="894"/>
      <c r="GJN146" s="894"/>
      <c r="GJO146" s="894"/>
      <c r="GJP146" s="894"/>
      <c r="GJQ146" s="894"/>
      <c r="GJR146" s="894"/>
      <c r="GJS146" s="894"/>
      <c r="GJT146" s="894"/>
      <c r="GJU146" s="894"/>
      <c r="GJV146" s="894"/>
      <c r="GJW146" s="894"/>
      <c r="GJX146" s="894"/>
      <c r="GJY146" s="894"/>
      <c r="GJZ146" s="894"/>
      <c r="GKA146" s="894"/>
      <c r="GKB146" s="894"/>
      <c r="GKC146" s="894"/>
      <c r="GKD146" s="894"/>
      <c r="GKE146" s="894"/>
      <c r="GKF146" s="894"/>
      <c r="GKG146" s="894"/>
      <c r="GKH146" s="894"/>
      <c r="GKI146" s="894"/>
      <c r="GKJ146" s="894"/>
      <c r="GKK146" s="894"/>
      <c r="GKL146" s="894"/>
      <c r="GKM146" s="894"/>
      <c r="GKN146" s="894"/>
      <c r="GKO146" s="894"/>
      <c r="GKP146" s="894"/>
      <c r="GKQ146" s="894"/>
      <c r="GKR146" s="894"/>
      <c r="GKS146" s="894"/>
      <c r="GKT146" s="894"/>
      <c r="GKU146" s="894"/>
      <c r="GKV146" s="894"/>
      <c r="GKW146" s="894"/>
      <c r="GKX146" s="894"/>
      <c r="GKY146" s="894"/>
      <c r="GKZ146" s="894"/>
      <c r="GLA146" s="894"/>
      <c r="GLB146" s="894"/>
      <c r="GLC146" s="894"/>
      <c r="GLD146" s="894"/>
      <c r="GLE146" s="894"/>
      <c r="GLF146" s="894"/>
      <c r="GLG146" s="894"/>
      <c r="GLH146" s="894"/>
      <c r="GLI146" s="894"/>
      <c r="GLJ146" s="894"/>
      <c r="GLK146" s="894"/>
      <c r="GLL146" s="894"/>
      <c r="GLM146" s="894"/>
      <c r="GLN146" s="894"/>
      <c r="GLO146" s="894"/>
      <c r="GLP146" s="894"/>
      <c r="GLQ146" s="894"/>
      <c r="GLR146" s="894"/>
      <c r="GLS146" s="894"/>
      <c r="GLT146" s="894"/>
      <c r="GLU146" s="894"/>
      <c r="GLV146" s="894"/>
      <c r="GLW146" s="894"/>
      <c r="GLX146" s="894"/>
      <c r="GLY146" s="894"/>
      <c r="GLZ146" s="894"/>
      <c r="GMA146" s="894"/>
      <c r="GMB146" s="894"/>
      <c r="GMC146" s="894"/>
      <c r="GMD146" s="894"/>
      <c r="GME146" s="894"/>
      <c r="GMF146" s="894"/>
      <c r="GMG146" s="894"/>
      <c r="GMH146" s="894"/>
      <c r="GMI146" s="894"/>
      <c r="GMJ146" s="894"/>
      <c r="GMK146" s="894"/>
      <c r="GML146" s="894"/>
      <c r="GMM146" s="894"/>
      <c r="GMN146" s="894"/>
      <c r="GMO146" s="894"/>
      <c r="GMP146" s="894"/>
      <c r="GMQ146" s="894"/>
      <c r="GMR146" s="894"/>
      <c r="GMS146" s="894"/>
      <c r="GMT146" s="894"/>
      <c r="GMU146" s="894"/>
      <c r="GMV146" s="894"/>
      <c r="GMW146" s="894"/>
      <c r="GMX146" s="894"/>
      <c r="GMY146" s="894"/>
      <c r="GMZ146" s="894"/>
      <c r="GNA146" s="894"/>
      <c r="GNB146" s="894"/>
      <c r="GNC146" s="894"/>
      <c r="GND146" s="894"/>
      <c r="GNE146" s="894"/>
      <c r="GNF146" s="894"/>
      <c r="GNG146" s="894"/>
      <c r="GNH146" s="894"/>
      <c r="GNI146" s="894"/>
      <c r="GNJ146" s="894"/>
      <c r="GNK146" s="894"/>
      <c r="GNL146" s="894"/>
      <c r="GNM146" s="894"/>
      <c r="GNN146" s="894"/>
      <c r="GNO146" s="894"/>
      <c r="GNP146" s="894"/>
      <c r="GNQ146" s="894"/>
      <c r="GNR146" s="894"/>
      <c r="GNS146" s="894"/>
      <c r="GNT146" s="894"/>
      <c r="GNU146" s="894"/>
      <c r="GNV146" s="894"/>
      <c r="GNW146" s="894"/>
      <c r="GNX146" s="894"/>
      <c r="GNY146" s="894"/>
      <c r="GNZ146" s="894"/>
      <c r="GOA146" s="894"/>
      <c r="GOB146" s="894"/>
      <c r="GOC146" s="894"/>
      <c r="GOD146" s="894"/>
      <c r="GOE146" s="894"/>
      <c r="GOF146" s="894"/>
      <c r="GOG146" s="894"/>
      <c r="GOH146" s="894"/>
      <c r="GOI146" s="894"/>
      <c r="GOJ146" s="894"/>
      <c r="GOK146" s="894"/>
      <c r="GOL146" s="894"/>
      <c r="GOM146" s="894"/>
      <c r="GON146" s="894"/>
      <c r="GOO146" s="894"/>
      <c r="GOP146" s="894"/>
      <c r="GOQ146" s="894"/>
      <c r="GOR146" s="894"/>
      <c r="GOS146" s="894"/>
      <c r="GOT146" s="894"/>
      <c r="GOU146" s="894"/>
      <c r="GOV146" s="894"/>
      <c r="GOW146" s="894"/>
      <c r="GOX146" s="894"/>
      <c r="GOY146" s="894"/>
      <c r="GOZ146" s="894"/>
      <c r="GPA146" s="894"/>
      <c r="GPB146" s="894"/>
      <c r="GPC146" s="894"/>
      <c r="GPD146" s="894"/>
      <c r="GPE146" s="894"/>
      <c r="GPF146" s="894"/>
      <c r="GPG146" s="894"/>
      <c r="GPH146" s="894"/>
      <c r="GPI146" s="894"/>
      <c r="GPJ146" s="894"/>
      <c r="GPK146" s="894"/>
      <c r="GPL146" s="894"/>
      <c r="GPM146" s="894"/>
      <c r="GPN146" s="894"/>
      <c r="GPO146" s="894"/>
      <c r="GPP146" s="894"/>
      <c r="GPQ146" s="894"/>
      <c r="GPR146" s="894"/>
      <c r="GPS146" s="894"/>
      <c r="GPT146" s="894"/>
      <c r="GPU146" s="894"/>
      <c r="GPV146" s="894"/>
      <c r="GPW146" s="894"/>
      <c r="GPX146" s="894"/>
      <c r="GPY146" s="894"/>
      <c r="GPZ146" s="894"/>
      <c r="GQA146" s="894"/>
      <c r="GQB146" s="894"/>
      <c r="GQC146" s="894"/>
      <c r="GQD146" s="894"/>
      <c r="GQE146" s="894"/>
      <c r="GQF146" s="894"/>
      <c r="GQG146" s="894"/>
      <c r="GQH146" s="894"/>
      <c r="GQI146" s="894"/>
      <c r="GQJ146" s="894"/>
      <c r="GQK146" s="894"/>
      <c r="GQL146" s="894"/>
      <c r="GQM146" s="894"/>
      <c r="GQN146" s="894"/>
      <c r="GQO146" s="894"/>
      <c r="GQP146" s="894"/>
      <c r="GQQ146" s="894"/>
      <c r="GQR146" s="894"/>
      <c r="GQS146" s="894"/>
      <c r="GQT146" s="894"/>
      <c r="GQU146" s="894"/>
      <c r="GQV146" s="894"/>
      <c r="GQW146" s="894"/>
      <c r="GQX146" s="894"/>
      <c r="GQY146" s="894"/>
      <c r="GQZ146" s="894"/>
      <c r="GRA146" s="894"/>
      <c r="GRB146" s="894"/>
      <c r="GRC146" s="894"/>
      <c r="GRD146" s="894"/>
      <c r="GRE146" s="894"/>
      <c r="GRF146" s="894"/>
      <c r="GRG146" s="894"/>
      <c r="GRH146" s="894"/>
      <c r="GRI146" s="894"/>
      <c r="GRJ146" s="894"/>
      <c r="GRK146" s="894"/>
      <c r="GRL146" s="894"/>
      <c r="GRM146" s="894"/>
      <c r="GRN146" s="894"/>
      <c r="GRO146" s="894"/>
      <c r="GRP146" s="894"/>
      <c r="GRQ146" s="894"/>
      <c r="GRR146" s="894"/>
      <c r="GRS146" s="894"/>
      <c r="GRT146" s="894"/>
      <c r="GRU146" s="894"/>
      <c r="GRV146" s="894"/>
      <c r="GRW146" s="894"/>
      <c r="GRX146" s="894"/>
      <c r="GRY146" s="894"/>
      <c r="GRZ146" s="894"/>
      <c r="GSA146" s="894"/>
      <c r="GSB146" s="894"/>
      <c r="GSC146" s="894"/>
      <c r="GSD146" s="894"/>
      <c r="GSE146" s="894"/>
      <c r="GSF146" s="894"/>
      <c r="GSG146" s="894"/>
      <c r="GSH146" s="894"/>
      <c r="GSI146" s="894"/>
      <c r="GSJ146" s="894"/>
      <c r="GSK146" s="894"/>
      <c r="GSL146" s="894"/>
      <c r="GSM146" s="894"/>
      <c r="GSN146" s="894"/>
      <c r="GSO146" s="894"/>
      <c r="GSP146" s="894"/>
      <c r="GSQ146" s="894"/>
      <c r="GSR146" s="894"/>
      <c r="GSS146" s="894"/>
      <c r="GST146" s="894"/>
      <c r="GSU146" s="894"/>
      <c r="GSV146" s="894"/>
      <c r="GSW146" s="894"/>
      <c r="GSX146" s="894"/>
      <c r="GSY146" s="894"/>
      <c r="GSZ146" s="894"/>
      <c r="GTA146" s="894"/>
      <c r="GTB146" s="894"/>
      <c r="GTC146" s="894"/>
      <c r="GTD146" s="894"/>
      <c r="GTE146" s="894"/>
      <c r="GTF146" s="894"/>
      <c r="GTG146" s="894"/>
      <c r="GTH146" s="894"/>
      <c r="GTI146" s="894"/>
      <c r="GTJ146" s="894"/>
      <c r="GTK146" s="894"/>
      <c r="GTL146" s="894"/>
      <c r="GTM146" s="894"/>
      <c r="GTN146" s="894"/>
      <c r="GTO146" s="894"/>
      <c r="GTP146" s="894"/>
      <c r="GTQ146" s="894"/>
      <c r="GTR146" s="894"/>
      <c r="GTS146" s="894"/>
      <c r="GTT146" s="894"/>
      <c r="GTU146" s="894"/>
      <c r="GTV146" s="894"/>
      <c r="GTW146" s="894"/>
      <c r="GTX146" s="894"/>
      <c r="GTY146" s="894"/>
      <c r="GTZ146" s="894"/>
      <c r="GUA146" s="894"/>
      <c r="GUB146" s="894"/>
      <c r="GUC146" s="894"/>
      <c r="GUD146" s="894"/>
      <c r="GUE146" s="894"/>
      <c r="GUF146" s="894"/>
      <c r="GUG146" s="894"/>
      <c r="GUH146" s="894"/>
      <c r="GUI146" s="894"/>
      <c r="GUJ146" s="894"/>
      <c r="GUK146" s="894"/>
      <c r="GUL146" s="894"/>
      <c r="GUM146" s="894"/>
      <c r="GUN146" s="894"/>
      <c r="GUO146" s="894"/>
      <c r="GUP146" s="894"/>
      <c r="GUQ146" s="894"/>
      <c r="GUR146" s="894"/>
      <c r="GUS146" s="894"/>
      <c r="GUT146" s="894"/>
      <c r="GUU146" s="894"/>
      <c r="GUV146" s="894"/>
      <c r="GUW146" s="894"/>
      <c r="GUX146" s="894"/>
      <c r="GUY146" s="894"/>
      <c r="GUZ146" s="894"/>
      <c r="GVA146" s="894"/>
      <c r="GVB146" s="894"/>
      <c r="GVC146" s="894"/>
      <c r="GVD146" s="894"/>
      <c r="GVE146" s="894"/>
      <c r="GVF146" s="894"/>
      <c r="GVG146" s="894"/>
      <c r="GVH146" s="894"/>
      <c r="GVI146" s="894"/>
      <c r="GVJ146" s="894"/>
      <c r="GVK146" s="894"/>
      <c r="GVL146" s="894"/>
      <c r="GVM146" s="894"/>
      <c r="GVN146" s="894"/>
      <c r="GVO146" s="894"/>
      <c r="GVP146" s="894"/>
      <c r="GVQ146" s="894"/>
      <c r="GVR146" s="894"/>
      <c r="GVS146" s="894"/>
      <c r="GVT146" s="894"/>
      <c r="GVU146" s="894"/>
      <c r="GVV146" s="894"/>
      <c r="GVW146" s="894"/>
      <c r="GVX146" s="894"/>
      <c r="GVY146" s="894"/>
      <c r="GVZ146" s="894"/>
      <c r="GWA146" s="894"/>
      <c r="GWB146" s="894"/>
      <c r="GWC146" s="894"/>
      <c r="GWD146" s="894"/>
      <c r="GWE146" s="894"/>
      <c r="GWF146" s="894"/>
      <c r="GWG146" s="894"/>
      <c r="GWH146" s="894"/>
      <c r="GWI146" s="894"/>
      <c r="GWJ146" s="894"/>
      <c r="GWK146" s="894"/>
      <c r="GWL146" s="894"/>
      <c r="GWM146" s="894"/>
      <c r="GWN146" s="894"/>
      <c r="GWO146" s="894"/>
      <c r="GWP146" s="894"/>
      <c r="GWQ146" s="894"/>
      <c r="GWR146" s="894"/>
      <c r="GWS146" s="894"/>
      <c r="GWT146" s="894"/>
      <c r="GWU146" s="894"/>
      <c r="GWV146" s="894"/>
      <c r="GWW146" s="894"/>
      <c r="GWX146" s="894"/>
      <c r="GWY146" s="894"/>
      <c r="GWZ146" s="894"/>
      <c r="GXA146" s="894"/>
      <c r="GXB146" s="894"/>
      <c r="GXC146" s="894"/>
      <c r="GXD146" s="894"/>
      <c r="GXE146" s="894"/>
      <c r="GXF146" s="894"/>
      <c r="GXG146" s="894"/>
      <c r="GXH146" s="894"/>
      <c r="GXI146" s="894"/>
      <c r="GXJ146" s="894"/>
      <c r="GXK146" s="894"/>
      <c r="GXL146" s="894"/>
      <c r="GXM146" s="894"/>
      <c r="GXN146" s="894"/>
      <c r="GXO146" s="894"/>
      <c r="GXP146" s="894"/>
      <c r="GXQ146" s="894"/>
      <c r="GXR146" s="894"/>
      <c r="GXS146" s="894"/>
      <c r="GXT146" s="894"/>
      <c r="GXU146" s="894"/>
      <c r="GXV146" s="894"/>
      <c r="GXW146" s="894"/>
      <c r="GXX146" s="894"/>
      <c r="GXY146" s="894"/>
      <c r="GXZ146" s="894"/>
      <c r="GYA146" s="894"/>
      <c r="GYB146" s="894"/>
      <c r="GYC146" s="894"/>
      <c r="GYD146" s="894"/>
      <c r="GYE146" s="894"/>
      <c r="GYF146" s="894"/>
      <c r="GYG146" s="894"/>
      <c r="GYH146" s="894"/>
      <c r="GYI146" s="894"/>
      <c r="GYJ146" s="894"/>
      <c r="GYK146" s="894"/>
      <c r="GYL146" s="894"/>
      <c r="GYM146" s="894"/>
      <c r="GYN146" s="894"/>
      <c r="GYO146" s="894"/>
      <c r="GYP146" s="894"/>
      <c r="GYQ146" s="894"/>
      <c r="GYR146" s="894"/>
      <c r="GYS146" s="894"/>
      <c r="GYT146" s="894"/>
      <c r="GYU146" s="894"/>
      <c r="GYV146" s="894"/>
      <c r="GYW146" s="894"/>
      <c r="GYX146" s="894"/>
      <c r="GYY146" s="894"/>
      <c r="GYZ146" s="894"/>
      <c r="GZA146" s="894"/>
      <c r="GZB146" s="894"/>
      <c r="GZC146" s="894"/>
      <c r="GZD146" s="894"/>
      <c r="GZE146" s="894"/>
      <c r="GZF146" s="894"/>
      <c r="GZG146" s="894"/>
      <c r="GZH146" s="894"/>
      <c r="GZI146" s="894"/>
      <c r="GZJ146" s="894"/>
      <c r="GZK146" s="894"/>
      <c r="GZL146" s="894"/>
      <c r="GZM146" s="894"/>
      <c r="GZN146" s="894"/>
      <c r="GZO146" s="894"/>
      <c r="GZP146" s="894"/>
      <c r="GZQ146" s="894"/>
      <c r="GZR146" s="894"/>
      <c r="GZS146" s="894"/>
      <c r="GZT146" s="894"/>
      <c r="GZU146" s="894"/>
      <c r="GZV146" s="894"/>
      <c r="GZW146" s="894"/>
      <c r="GZX146" s="894"/>
      <c r="GZY146" s="894"/>
      <c r="GZZ146" s="894"/>
      <c r="HAA146" s="894"/>
      <c r="HAB146" s="894"/>
      <c r="HAC146" s="894"/>
      <c r="HAD146" s="894"/>
      <c r="HAE146" s="894"/>
      <c r="HAF146" s="894"/>
      <c r="HAG146" s="894"/>
      <c r="HAH146" s="894"/>
      <c r="HAI146" s="894"/>
      <c r="HAJ146" s="894"/>
      <c r="HAK146" s="894"/>
      <c r="HAL146" s="894"/>
      <c r="HAM146" s="894"/>
      <c r="HAN146" s="894"/>
      <c r="HAO146" s="894"/>
      <c r="HAP146" s="894"/>
      <c r="HAQ146" s="894"/>
      <c r="HAR146" s="894"/>
      <c r="HAS146" s="894"/>
      <c r="HAT146" s="894"/>
      <c r="HAU146" s="894"/>
      <c r="HAV146" s="894"/>
      <c r="HAW146" s="894"/>
      <c r="HAX146" s="894"/>
      <c r="HAY146" s="894"/>
      <c r="HAZ146" s="894"/>
      <c r="HBA146" s="894"/>
      <c r="HBB146" s="894"/>
      <c r="HBC146" s="894"/>
      <c r="HBD146" s="894"/>
      <c r="HBE146" s="894"/>
      <c r="HBF146" s="894"/>
      <c r="HBG146" s="894"/>
      <c r="HBH146" s="894"/>
      <c r="HBI146" s="894"/>
      <c r="HBJ146" s="894"/>
      <c r="HBK146" s="894"/>
      <c r="HBL146" s="894"/>
      <c r="HBM146" s="894"/>
      <c r="HBN146" s="894"/>
      <c r="HBO146" s="894"/>
      <c r="HBP146" s="894"/>
      <c r="HBQ146" s="894"/>
      <c r="HBR146" s="894"/>
      <c r="HBS146" s="894"/>
      <c r="HBT146" s="894"/>
      <c r="HBU146" s="894"/>
      <c r="HBV146" s="894"/>
      <c r="HBW146" s="894"/>
      <c r="HBX146" s="894"/>
      <c r="HBY146" s="894"/>
      <c r="HBZ146" s="894"/>
      <c r="HCA146" s="894"/>
      <c r="HCB146" s="894"/>
      <c r="HCC146" s="894"/>
      <c r="HCD146" s="894"/>
      <c r="HCE146" s="894"/>
      <c r="HCF146" s="894"/>
      <c r="HCG146" s="894"/>
      <c r="HCH146" s="894"/>
      <c r="HCI146" s="894"/>
      <c r="HCJ146" s="894"/>
      <c r="HCK146" s="894"/>
      <c r="HCL146" s="894"/>
      <c r="HCM146" s="894"/>
      <c r="HCN146" s="894"/>
      <c r="HCO146" s="894"/>
      <c r="HCP146" s="894"/>
      <c r="HCQ146" s="894"/>
      <c r="HCR146" s="894"/>
      <c r="HCS146" s="894"/>
      <c r="HCT146" s="894"/>
      <c r="HCU146" s="894"/>
      <c r="HCV146" s="894"/>
      <c r="HCW146" s="894"/>
      <c r="HCX146" s="894"/>
      <c r="HCY146" s="894"/>
      <c r="HCZ146" s="894"/>
      <c r="HDA146" s="894"/>
      <c r="HDB146" s="894"/>
      <c r="HDC146" s="894"/>
      <c r="HDD146" s="894"/>
      <c r="HDE146" s="894"/>
      <c r="HDF146" s="894"/>
      <c r="HDG146" s="894"/>
      <c r="HDH146" s="894"/>
      <c r="HDI146" s="894"/>
      <c r="HDJ146" s="894"/>
      <c r="HDK146" s="894"/>
      <c r="HDL146" s="894"/>
      <c r="HDM146" s="894"/>
      <c r="HDN146" s="894"/>
      <c r="HDO146" s="894"/>
      <c r="HDP146" s="894"/>
      <c r="HDQ146" s="894"/>
      <c r="HDR146" s="894"/>
      <c r="HDS146" s="894"/>
      <c r="HDT146" s="894"/>
      <c r="HDU146" s="894"/>
      <c r="HDV146" s="894"/>
      <c r="HDW146" s="894"/>
      <c r="HDX146" s="894"/>
      <c r="HDY146" s="894"/>
      <c r="HDZ146" s="894"/>
      <c r="HEA146" s="894"/>
      <c r="HEB146" s="894"/>
      <c r="HEC146" s="894"/>
      <c r="HED146" s="894"/>
      <c r="HEE146" s="894"/>
      <c r="HEF146" s="894"/>
      <c r="HEG146" s="894"/>
      <c r="HEH146" s="894"/>
      <c r="HEI146" s="894"/>
      <c r="HEJ146" s="894"/>
      <c r="HEK146" s="894"/>
      <c r="HEL146" s="894"/>
      <c r="HEM146" s="894"/>
      <c r="HEN146" s="894"/>
      <c r="HEO146" s="894"/>
      <c r="HEP146" s="894"/>
      <c r="HEQ146" s="894"/>
      <c r="HER146" s="894"/>
      <c r="HES146" s="894"/>
      <c r="HET146" s="894"/>
      <c r="HEU146" s="894"/>
      <c r="HEV146" s="894"/>
      <c r="HEW146" s="894"/>
      <c r="HEX146" s="894"/>
      <c r="HEY146" s="894"/>
      <c r="HEZ146" s="894"/>
      <c r="HFA146" s="894"/>
      <c r="HFB146" s="894"/>
      <c r="HFC146" s="894"/>
      <c r="HFD146" s="894"/>
      <c r="HFE146" s="894"/>
      <c r="HFF146" s="894"/>
      <c r="HFG146" s="894"/>
      <c r="HFH146" s="894"/>
      <c r="HFI146" s="894"/>
      <c r="HFJ146" s="894"/>
      <c r="HFK146" s="894"/>
      <c r="HFL146" s="894"/>
      <c r="HFM146" s="894"/>
      <c r="HFN146" s="894"/>
      <c r="HFO146" s="894"/>
      <c r="HFP146" s="894"/>
      <c r="HFQ146" s="894"/>
      <c r="HFR146" s="894"/>
      <c r="HFS146" s="894"/>
      <c r="HFT146" s="894"/>
      <c r="HFU146" s="894"/>
      <c r="HFV146" s="894"/>
      <c r="HFW146" s="894"/>
      <c r="HFX146" s="894"/>
      <c r="HFY146" s="894"/>
      <c r="HFZ146" s="894"/>
      <c r="HGA146" s="894"/>
      <c r="HGB146" s="894"/>
      <c r="HGC146" s="894"/>
      <c r="HGD146" s="894"/>
      <c r="HGE146" s="894"/>
      <c r="HGF146" s="894"/>
      <c r="HGG146" s="894"/>
      <c r="HGH146" s="894"/>
      <c r="HGI146" s="894"/>
      <c r="HGJ146" s="894"/>
      <c r="HGK146" s="894"/>
      <c r="HGL146" s="894"/>
      <c r="HGM146" s="894"/>
      <c r="HGN146" s="894"/>
      <c r="HGO146" s="894"/>
      <c r="HGP146" s="894"/>
      <c r="HGQ146" s="894"/>
      <c r="HGR146" s="894"/>
      <c r="HGS146" s="894"/>
      <c r="HGT146" s="894"/>
      <c r="HGU146" s="894"/>
      <c r="HGV146" s="894"/>
      <c r="HGW146" s="894"/>
      <c r="HGX146" s="894"/>
      <c r="HGY146" s="894"/>
      <c r="HGZ146" s="894"/>
      <c r="HHA146" s="894"/>
      <c r="HHB146" s="894"/>
      <c r="HHC146" s="894"/>
      <c r="HHD146" s="894"/>
      <c r="HHE146" s="894"/>
      <c r="HHF146" s="894"/>
      <c r="HHG146" s="894"/>
      <c r="HHH146" s="894"/>
      <c r="HHI146" s="894"/>
      <c r="HHJ146" s="894"/>
      <c r="HHK146" s="894"/>
      <c r="HHL146" s="894"/>
      <c r="HHM146" s="894"/>
      <c r="HHN146" s="894"/>
      <c r="HHO146" s="894"/>
      <c r="HHP146" s="894"/>
      <c r="HHQ146" s="894"/>
      <c r="HHR146" s="894"/>
      <c r="HHS146" s="894"/>
      <c r="HHT146" s="894"/>
      <c r="HHU146" s="894"/>
      <c r="HHV146" s="894"/>
      <c r="HHW146" s="894"/>
      <c r="HHX146" s="894"/>
      <c r="HHY146" s="894"/>
      <c r="HHZ146" s="894"/>
      <c r="HIA146" s="894"/>
      <c r="HIB146" s="894"/>
      <c r="HIC146" s="894"/>
      <c r="HID146" s="894"/>
      <c r="HIE146" s="894"/>
      <c r="HIF146" s="894"/>
      <c r="HIG146" s="894"/>
      <c r="HIH146" s="894"/>
      <c r="HII146" s="894"/>
      <c r="HIJ146" s="894"/>
      <c r="HIK146" s="894"/>
      <c r="HIL146" s="894"/>
      <c r="HIM146" s="894"/>
      <c r="HIN146" s="894"/>
      <c r="HIO146" s="894"/>
      <c r="HIP146" s="894"/>
      <c r="HIQ146" s="894"/>
      <c r="HIR146" s="894"/>
      <c r="HIS146" s="894"/>
      <c r="HIT146" s="894"/>
      <c r="HIU146" s="894"/>
      <c r="HIV146" s="894"/>
      <c r="HIW146" s="894"/>
      <c r="HIX146" s="894"/>
      <c r="HIY146" s="894"/>
      <c r="HIZ146" s="894"/>
      <c r="HJA146" s="894"/>
      <c r="HJB146" s="894"/>
      <c r="HJC146" s="894"/>
      <c r="HJD146" s="894"/>
      <c r="HJE146" s="894"/>
      <c r="HJF146" s="894"/>
      <c r="HJG146" s="894"/>
      <c r="HJH146" s="894"/>
      <c r="HJI146" s="894"/>
      <c r="HJJ146" s="894"/>
      <c r="HJK146" s="894"/>
      <c r="HJL146" s="894"/>
      <c r="HJM146" s="894"/>
      <c r="HJN146" s="894"/>
      <c r="HJO146" s="894"/>
      <c r="HJP146" s="894"/>
      <c r="HJQ146" s="894"/>
      <c r="HJR146" s="894"/>
      <c r="HJS146" s="894"/>
      <c r="HJT146" s="894"/>
      <c r="HJU146" s="894"/>
      <c r="HJV146" s="894"/>
      <c r="HJW146" s="894"/>
      <c r="HJX146" s="894"/>
      <c r="HJY146" s="894"/>
      <c r="HJZ146" s="894"/>
      <c r="HKA146" s="894"/>
      <c r="HKB146" s="894"/>
      <c r="HKC146" s="894"/>
      <c r="HKD146" s="894"/>
      <c r="HKE146" s="894"/>
      <c r="HKF146" s="894"/>
      <c r="HKG146" s="894"/>
      <c r="HKH146" s="894"/>
      <c r="HKI146" s="894"/>
      <c r="HKJ146" s="894"/>
      <c r="HKK146" s="894"/>
      <c r="HKL146" s="894"/>
      <c r="HKM146" s="894"/>
      <c r="HKN146" s="894"/>
      <c r="HKO146" s="894"/>
      <c r="HKP146" s="894"/>
      <c r="HKQ146" s="894"/>
      <c r="HKR146" s="894"/>
      <c r="HKS146" s="894"/>
      <c r="HKT146" s="894"/>
      <c r="HKU146" s="894"/>
      <c r="HKV146" s="894"/>
      <c r="HKW146" s="894"/>
      <c r="HKX146" s="894"/>
      <c r="HKY146" s="894"/>
      <c r="HKZ146" s="894"/>
      <c r="HLA146" s="894"/>
      <c r="HLB146" s="894"/>
      <c r="HLC146" s="894"/>
      <c r="HLD146" s="894"/>
      <c r="HLE146" s="894"/>
      <c r="HLF146" s="894"/>
      <c r="HLG146" s="894"/>
      <c r="HLH146" s="894"/>
      <c r="HLI146" s="894"/>
      <c r="HLJ146" s="894"/>
      <c r="HLK146" s="894"/>
      <c r="HLL146" s="894"/>
      <c r="HLM146" s="894"/>
      <c r="HLN146" s="894"/>
      <c r="HLO146" s="894"/>
      <c r="HLP146" s="894"/>
      <c r="HLQ146" s="894"/>
      <c r="HLR146" s="894"/>
      <c r="HLS146" s="894"/>
      <c r="HLT146" s="894"/>
      <c r="HLU146" s="894"/>
      <c r="HLV146" s="894"/>
      <c r="HLW146" s="894"/>
      <c r="HLX146" s="894"/>
      <c r="HLY146" s="894"/>
      <c r="HLZ146" s="894"/>
      <c r="HMA146" s="894"/>
      <c r="HMB146" s="894"/>
      <c r="HMC146" s="894"/>
      <c r="HMD146" s="894"/>
      <c r="HME146" s="894"/>
      <c r="HMF146" s="894"/>
      <c r="HMG146" s="894"/>
      <c r="HMH146" s="894"/>
      <c r="HMI146" s="894"/>
      <c r="HMJ146" s="894"/>
      <c r="HMK146" s="894"/>
      <c r="HML146" s="894"/>
      <c r="HMM146" s="894"/>
      <c r="HMN146" s="894"/>
      <c r="HMO146" s="894"/>
      <c r="HMP146" s="894"/>
      <c r="HMQ146" s="894"/>
      <c r="HMR146" s="894"/>
      <c r="HMS146" s="894"/>
      <c r="HMT146" s="894"/>
      <c r="HMU146" s="894"/>
      <c r="HMV146" s="894"/>
      <c r="HMW146" s="894"/>
      <c r="HMX146" s="894"/>
      <c r="HMY146" s="894"/>
      <c r="HMZ146" s="894"/>
      <c r="HNA146" s="894"/>
      <c r="HNB146" s="894"/>
      <c r="HNC146" s="894"/>
      <c r="HND146" s="894"/>
      <c r="HNE146" s="894"/>
      <c r="HNF146" s="894"/>
      <c r="HNG146" s="894"/>
      <c r="HNH146" s="894"/>
      <c r="HNI146" s="894"/>
      <c r="HNJ146" s="894"/>
      <c r="HNK146" s="894"/>
      <c r="HNL146" s="894"/>
      <c r="HNM146" s="894"/>
      <c r="HNN146" s="894"/>
      <c r="HNO146" s="894"/>
      <c r="HNP146" s="894"/>
      <c r="HNQ146" s="894"/>
      <c r="HNR146" s="894"/>
      <c r="HNS146" s="894"/>
      <c r="HNT146" s="894"/>
      <c r="HNU146" s="894"/>
      <c r="HNV146" s="894"/>
      <c r="HNW146" s="894"/>
      <c r="HNX146" s="894"/>
      <c r="HNY146" s="894"/>
      <c r="HNZ146" s="894"/>
      <c r="HOA146" s="894"/>
      <c r="HOB146" s="894"/>
      <c r="HOC146" s="894"/>
      <c r="HOD146" s="894"/>
      <c r="HOE146" s="894"/>
      <c r="HOF146" s="894"/>
      <c r="HOG146" s="894"/>
      <c r="HOH146" s="894"/>
      <c r="HOI146" s="894"/>
      <c r="HOJ146" s="894"/>
      <c r="HOK146" s="894"/>
      <c r="HOL146" s="894"/>
      <c r="HOM146" s="894"/>
      <c r="HON146" s="894"/>
      <c r="HOO146" s="894"/>
      <c r="HOP146" s="894"/>
      <c r="HOQ146" s="894"/>
      <c r="HOR146" s="894"/>
      <c r="HOS146" s="894"/>
      <c r="HOT146" s="894"/>
      <c r="HOU146" s="894"/>
      <c r="HOV146" s="894"/>
      <c r="HOW146" s="894"/>
      <c r="HOX146" s="894"/>
      <c r="HOY146" s="894"/>
      <c r="HOZ146" s="894"/>
      <c r="HPA146" s="894"/>
      <c r="HPB146" s="894"/>
      <c r="HPC146" s="894"/>
      <c r="HPD146" s="894"/>
      <c r="HPE146" s="894"/>
      <c r="HPF146" s="894"/>
      <c r="HPG146" s="894"/>
      <c r="HPH146" s="894"/>
      <c r="HPI146" s="894"/>
      <c r="HPJ146" s="894"/>
      <c r="HPK146" s="894"/>
      <c r="HPL146" s="894"/>
      <c r="HPM146" s="894"/>
      <c r="HPN146" s="894"/>
      <c r="HPO146" s="894"/>
      <c r="HPP146" s="894"/>
      <c r="HPQ146" s="894"/>
      <c r="HPR146" s="894"/>
      <c r="HPS146" s="894"/>
      <c r="HPT146" s="894"/>
      <c r="HPU146" s="894"/>
      <c r="HPV146" s="894"/>
      <c r="HPW146" s="894"/>
      <c r="HPX146" s="894"/>
      <c r="HPY146" s="894"/>
      <c r="HPZ146" s="894"/>
      <c r="HQA146" s="894"/>
      <c r="HQB146" s="894"/>
      <c r="HQC146" s="894"/>
      <c r="HQD146" s="894"/>
      <c r="HQE146" s="894"/>
      <c r="HQF146" s="894"/>
      <c r="HQG146" s="894"/>
      <c r="HQH146" s="894"/>
      <c r="HQI146" s="894"/>
      <c r="HQJ146" s="894"/>
      <c r="HQK146" s="894"/>
      <c r="HQL146" s="894"/>
      <c r="HQM146" s="894"/>
      <c r="HQN146" s="894"/>
      <c r="HQO146" s="894"/>
      <c r="HQP146" s="894"/>
      <c r="HQQ146" s="894"/>
      <c r="HQR146" s="894"/>
      <c r="HQS146" s="894"/>
      <c r="HQT146" s="894"/>
      <c r="HQU146" s="894"/>
      <c r="HQV146" s="894"/>
      <c r="HQW146" s="894"/>
      <c r="HQX146" s="894"/>
      <c r="HQY146" s="894"/>
      <c r="HQZ146" s="894"/>
      <c r="HRA146" s="894"/>
      <c r="HRB146" s="894"/>
      <c r="HRC146" s="894"/>
      <c r="HRD146" s="894"/>
      <c r="HRE146" s="894"/>
      <c r="HRF146" s="894"/>
      <c r="HRG146" s="894"/>
      <c r="HRH146" s="894"/>
      <c r="HRI146" s="894"/>
      <c r="HRJ146" s="894"/>
      <c r="HRK146" s="894"/>
      <c r="HRL146" s="894"/>
      <c r="HRM146" s="894"/>
      <c r="HRN146" s="894"/>
      <c r="HRO146" s="894"/>
      <c r="HRP146" s="894"/>
      <c r="HRQ146" s="894"/>
      <c r="HRR146" s="894"/>
      <c r="HRS146" s="894"/>
      <c r="HRT146" s="894"/>
      <c r="HRU146" s="894"/>
      <c r="HRV146" s="894"/>
      <c r="HRW146" s="894"/>
      <c r="HRX146" s="894"/>
      <c r="HRY146" s="894"/>
      <c r="HRZ146" s="894"/>
      <c r="HSA146" s="894"/>
      <c r="HSB146" s="894"/>
      <c r="HSC146" s="894"/>
      <c r="HSD146" s="894"/>
      <c r="HSE146" s="894"/>
      <c r="HSF146" s="894"/>
      <c r="HSG146" s="894"/>
      <c r="HSH146" s="894"/>
      <c r="HSI146" s="894"/>
      <c r="HSJ146" s="894"/>
      <c r="HSK146" s="894"/>
      <c r="HSL146" s="894"/>
      <c r="HSM146" s="894"/>
      <c r="HSN146" s="894"/>
      <c r="HSO146" s="894"/>
      <c r="HSP146" s="894"/>
      <c r="HSQ146" s="894"/>
      <c r="HSR146" s="894"/>
      <c r="HSS146" s="894"/>
      <c r="HST146" s="894"/>
      <c r="HSU146" s="894"/>
      <c r="HSV146" s="894"/>
      <c r="HSW146" s="894"/>
      <c r="HSX146" s="894"/>
      <c r="HSY146" s="894"/>
      <c r="HSZ146" s="894"/>
      <c r="HTA146" s="894"/>
      <c r="HTB146" s="894"/>
      <c r="HTC146" s="894"/>
      <c r="HTD146" s="894"/>
      <c r="HTE146" s="894"/>
      <c r="HTF146" s="894"/>
      <c r="HTG146" s="894"/>
      <c r="HTH146" s="894"/>
      <c r="HTI146" s="894"/>
      <c r="HTJ146" s="894"/>
      <c r="HTK146" s="894"/>
      <c r="HTL146" s="894"/>
      <c r="HTM146" s="894"/>
      <c r="HTN146" s="894"/>
      <c r="HTO146" s="894"/>
      <c r="HTP146" s="894"/>
      <c r="HTQ146" s="894"/>
      <c r="HTR146" s="894"/>
      <c r="HTS146" s="894"/>
      <c r="HTT146" s="894"/>
      <c r="HTU146" s="894"/>
      <c r="HTV146" s="894"/>
      <c r="HTW146" s="894"/>
      <c r="HTX146" s="894"/>
      <c r="HTY146" s="894"/>
      <c r="HTZ146" s="894"/>
      <c r="HUA146" s="894"/>
      <c r="HUB146" s="894"/>
      <c r="HUC146" s="894"/>
      <c r="HUD146" s="894"/>
      <c r="HUE146" s="894"/>
      <c r="HUF146" s="894"/>
      <c r="HUG146" s="894"/>
      <c r="HUH146" s="894"/>
      <c r="HUI146" s="894"/>
      <c r="HUJ146" s="894"/>
      <c r="HUK146" s="894"/>
      <c r="HUL146" s="894"/>
      <c r="HUM146" s="894"/>
      <c r="HUN146" s="894"/>
      <c r="HUO146" s="894"/>
      <c r="HUP146" s="894"/>
      <c r="HUQ146" s="894"/>
      <c r="HUR146" s="894"/>
      <c r="HUS146" s="894"/>
      <c r="HUT146" s="894"/>
      <c r="HUU146" s="894"/>
      <c r="HUV146" s="894"/>
      <c r="HUW146" s="894"/>
      <c r="HUX146" s="894"/>
      <c r="HUY146" s="894"/>
      <c r="HUZ146" s="894"/>
      <c r="HVA146" s="894"/>
      <c r="HVB146" s="894"/>
      <c r="HVC146" s="894"/>
      <c r="HVD146" s="894"/>
      <c r="HVE146" s="894"/>
      <c r="HVF146" s="894"/>
      <c r="HVG146" s="894"/>
      <c r="HVH146" s="894"/>
      <c r="HVI146" s="894"/>
      <c r="HVJ146" s="894"/>
      <c r="HVK146" s="894"/>
      <c r="HVL146" s="894"/>
      <c r="HVM146" s="894"/>
      <c r="HVN146" s="894"/>
      <c r="HVO146" s="894"/>
      <c r="HVP146" s="894"/>
      <c r="HVQ146" s="894"/>
      <c r="HVR146" s="894"/>
      <c r="HVS146" s="894"/>
      <c r="HVT146" s="894"/>
      <c r="HVU146" s="894"/>
      <c r="HVV146" s="894"/>
      <c r="HVW146" s="894"/>
      <c r="HVX146" s="894"/>
      <c r="HVY146" s="894"/>
      <c r="HVZ146" s="894"/>
      <c r="HWA146" s="894"/>
      <c r="HWB146" s="894"/>
      <c r="HWC146" s="894"/>
      <c r="HWD146" s="894"/>
      <c r="HWE146" s="894"/>
      <c r="HWF146" s="894"/>
      <c r="HWG146" s="894"/>
      <c r="HWH146" s="894"/>
      <c r="HWI146" s="894"/>
      <c r="HWJ146" s="894"/>
      <c r="HWK146" s="894"/>
      <c r="HWL146" s="894"/>
      <c r="HWM146" s="894"/>
      <c r="HWN146" s="894"/>
      <c r="HWO146" s="894"/>
      <c r="HWP146" s="894"/>
      <c r="HWQ146" s="894"/>
      <c r="HWR146" s="894"/>
      <c r="HWS146" s="894"/>
      <c r="HWT146" s="894"/>
      <c r="HWU146" s="894"/>
      <c r="HWV146" s="894"/>
      <c r="HWW146" s="894"/>
      <c r="HWX146" s="894"/>
      <c r="HWY146" s="894"/>
      <c r="HWZ146" s="894"/>
      <c r="HXA146" s="894"/>
      <c r="HXB146" s="894"/>
      <c r="HXC146" s="894"/>
      <c r="HXD146" s="894"/>
      <c r="HXE146" s="894"/>
      <c r="HXF146" s="894"/>
      <c r="HXG146" s="894"/>
      <c r="HXH146" s="894"/>
      <c r="HXI146" s="894"/>
      <c r="HXJ146" s="894"/>
      <c r="HXK146" s="894"/>
      <c r="HXL146" s="894"/>
      <c r="HXM146" s="894"/>
      <c r="HXN146" s="894"/>
      <c r="HXO146" s="894"/>
      <c r="HXP146" s="894"/>
      <c r="HXQ146" s="894"/>
      <c r="HXR146" s="894"/>
      <c r="HXS146" s="894"/>
      <c r="HXT146" s="894"/>
      <c r="HXU146" s="894"/>
      <c r="HXV146" s="894"/>
      <c r="HXW146" s="894"/>
      <c r="HXX146" s="894"/>
      <c r="HXY146" s="894"/>
      <c r="HXZ146" s="894"/>
      <c r="HYA146" s="894"/>
      <c r="HYB146" s="894"/>
      <c r="HYC146" s="894"/>
      <c r="HYD146" s="894"/>
      <c r="HYE146" s="894"/>
      <c r="HYF146" s="894"/>
      <c r="HYG146" s="894"/>
      <c r="HYH146" s="894"/>
      <c r="HYI146" s="894"/>
      <c r="HYJ146" s="894"/>
      <c r="HYK146" s="894"/>
      <c r="HYL146" s="894"/>
      <c r="HYM146" s="894"/>
      <c r="HYN146" s="894"/>
      <c r="HYO146" s="894"/>
      <c r="HYP146" s="894"/>
      <c r="HYQ146" s="894"/>
      <c r="HYR146" s="894"/>
      <c r="HYS146" s="894"/>
      <c r="HYT146" s="894"/>
      <c r="HYU146" s="894"/>
      <c r="HYV146" s="894"/>
      <c r="HYW146" s="894"/>
      <c r="HYX146" s="894"/>
      <c r="HYY146" s="894"/>
      <c r="HYZ146" s="894"/>
      <c r="HZA146" s="894"/>
      <c r="HZB146" s="894"/>
      <c r="HZC146" s="894"/>
      <c r="HZD146" s="894"/>
      <c r="HZE146" s="894"/>
      <c r="HZF146" s="894"/>
      <c r="HZG146" s="894"/>
      <c r="HZH146" s="894"/>
      <c r="HZI146" s="894"/>
      <c r="HZJ146" s="894"/>
      <c r="HZK146" s="894"/>
      <c r="HZL146" s="894"/>
      <c r="HZM146" s="894"/>
      <c r="HZN146" s="894"/>
      <c r="HZO146" s="894"/>
      <c r="HZP146" s="894"/>
      <c r="HZQ146" s="894"/>
      <c r="HZR146" s="894"/>
      <c r="HZS146" s="894"/>
      <c r="HZT146" s="894"/>
      <c r="HZU146" s="894"/>
      <c r="HZV146" s="894"/>
      <c r="HZW146" s="894"/>
      <c r="HZX146" s="894"/>
      <c r="HZY146" s="894"/>
      <c r="HZZ146" s="894"/>
      <c r="IAA146" s="894"/>
      <c r="IAB146" s="894"/>
      <c r="IAC146" s="894"/>
      <c r="IAD146" s="894"/>
      <c r="IAE146" s="894"/>
      <c r="IAF146" s="894"/>
      <c r="IAG146" s="894"/>
      <c r="IAH146" s="894"/>
      <c r="IAI146" s="894"/>
      <c r="IAJ146" s="894"/>
      <c r="IAK146" s="894"/>
      <c r="IAL146" s="894"/>
      <c r="IAM146" s="894"/>
      <c r="IAN146" s="894"/>
      <c r="IAO146" s="894"/>
      <c r="IAP146" s="894"/>
      <c r="IAQ146" s="894"/>
      <c r="IAR146" s="894"/>
      <c r="IAS146" s="894"/>
      <c r="IAT146" s="894"/>
      <c r="IAU146" s="894"/>
      <c r="IAV146" s="894"/>
      <c r="IAW146" s="894"/>
      <c r="IAX146" s="894"/>
      <c r="IAY146" s="894"/>
      <c r="IAZ146" s="894"/>
      <c r="IBA146" s="894"/>
      <c r="IBB146" s="894"/>
      <c r="IBC146" s="894"/>
      <c r="IBD146" s="894"/>
      <c r="IBE146" s="894"/>
      <c r="IBF146" s="894"/>
      <c r="IBG146" s="894"/>
      <c r="IBH146" s="894"/>
      <c r="IBI146" s="894"/>
      <c r="IBJ146" s="894"/>
      <c r="IBK146" s="894"/>
      <c r="IBL146" s="894"/>
      <c r="IBM146" s="894"/>
      <c r="IBN146" s="894"/>
      <c r="IBO146" s="894"/>
      <c r="IBP146" s="894"/>
      <c r="IBQ146" s="894"/>
      <c r="IBR146" s="894"/>
      <c r="IBS146" s="894"/>
      <c r="IBT146" s="894"/>
      <c r="IBU146" s="894"/>
      <c r="IBV146" s="894"/>
      <c r="IBW146" s="894"/>
      <c r="IBX146" s="894"/>
      <c r="IBY146" s="894"/>
      <c r="IBZ146" s="894"/>
      <c r="ICA146" s="894"/>
      <c r="ICB146" s="894"/>
      <c r="ICC146" s="894"/>
      <c r="ICD146" s="894"/>
      <c r="ICE146" s="894"/>
      <c r="ICF146" s="894"/>
      <c r="ICG146" s="894"/>
      <c r="ICH146" s="894"/>
      <c r="ICI146" s="894"/>
      <c r="ICJ146" s="894"/>
      <c r="ICK146" s="894"/>
      <c r="ICL146" s="894"/>
      <c r="ICM146" s="894"/>
      <c r="ICN146" s="894"/>
      <c r="ICO146" s="894"/>
      <c r="ICP146" s="894"/>
      <c r="ICQ146" s="894"/>
      <c r="ICR146" s="894"/>
      <c r="ICS146" s="894"/>
      <c r="ICT146" s="894"/>
      <c r="ICU146" s="894"/>
      <c r="ICV146" s="894"/>
      <c r="ICW146" s="894"/>
      <c r="ICX146" s="894"/>
      <c r="ICY146" s="894"/>
      <c r="ICZ146" s="894"/>
      <c r="IDA146" s="894"/>
      <c r="IDB146" s="894"/>
      <c r="IDC146" s="894"/>
      <c r="IDD146" s="894"/>
      <c r="IDE146" s="894"/>
      <c r="IDF146" s="894"/>
      <c r="IDG146" s="894"/>
      <c r="IDH146" s="894"/>
      <c r="IDI146" s="894"/>
      <c r="IDJ146" s="894"/>
      <c r="IDK146" s="894"/>
      <c r="IDL146" s="894"/>
      <c r="IDM146" s="894"/>
      <c r="IDN146" s="894"/>
      <c r="IDO146" s="894"/>
      <c r="IDP146" s="894"/>
      <c r="IDQ146" s="894"/>
      <c r="IDR146" s="894"/>
      <c r="IDS146" s="894"/>
      <c r="IDT146" s="894"/>
      <c r="IDU146" s="894"/>
      <c r="IDV146" s="894"/>
      <c r="IDW146" s="894"/>
      <c r="IDX146" s="894"/>
      <c r="IDY146" s="894"/>
      <c r="IDZ146" s="894"/>
      <c r="IEA146" s="894"/>
      <c r="IEB146" s="894"/>
      <c r="IEC146" s="894"/>
      <c r="IED146" s="894"/>
      <c r="IEE146" s="894"/>
      <c r="IEF146" s="894"/>
      <c r="IEG146" s="894"/>
      <c r="IEH146" s="894"/>
      <c r="IEI146" s="894"/>
      <c r="IEJ146" s="894"/>
      <c r="IEK146" s="894"/>
      <c r="IEL146" s="894"/>
      <c r="IEM146" s="894"/>
      <c r="IEN146" s="894"/>
      <c r="IEO146" s="894"/>
      <c r="IEP146" s="894"/>
      <c r="IEQ146" s="894"/>
      <c r="IER146" s="894"/>
      <c r="IES146" s="894"/>
      <c r="IET146" s="894"/>
      <c r="IEU146" s="894"/>
      <c r="IEV146" s="894"/>
      <c r="IEW146" s="894"/>
      <c r="IEX146" s="894"/>
      <c r="IEY146" s="894"/>
      <c r="IEZ146" s="894"/>
      <c r="IFA146" s="894"/>
      <c r="IFB146" s="894"/>
      <c r="IFC146" s="894"/>
      <c r="IFD146" s="894"/>
      <c r="IFE146" s="894"/>
      <c r="IFF146" s="894"/>
      <c r="IFG146" s="894"/>
      <c r="IFH146" s="894"/>
      <c r="IFI146" s="894"/>
      <c r="IFJ146" s="894"/>
      <c r="IFK146" s="894"/>
      <c r="IFL146" s="894"/>
      <c r="IFM146" s="894"/>
      <c r="IFN146" s="894"/>
      <c r="IFO146" s="894"/>
      <c r="IFP146" s="894"/>
      <c r="IFQ146" s="894"/>
      <c r="IFR146" s="894"/>
      <c r="IFS146" s="894"/>
      <c r="IFT146" s="894"/>
      <c r="IFU146" s="894"/>
      <c r="IFV146" s="894"/>
      <c r="IFW146" s="894"/>
      <c r="IFX146" s="894"/>
      <c r="IFY146" s="894"/>
      <c r="IFZ146" s="894"/>
      <c r="IGA146" s="894"/>
      <c r="IGB146" s="894"/>
      <c r="IGC146" s="894"/>
      <c r="IGD146" s="894"/>
      <c r="IGE146" s="894"/>
      <c r="IGF146" s="894"/>
      <c r="IGG146" s="894"/>
      <c r="IGH146" s="894"/>
      <c r="IGI146" s="894"/>
      <c r="IGJ146" s="894"/>
      <c r="IGK146" s="894"/>
      <c r="IGL146" s="894"/>
      <c r="IGM146" s="894"/>
      <c r="IGN146" s="894"/>
      <c r="IGO146" s="894"/>
      <c r="IGP146" s="894"/>
      <c r="IGQ146" s="894"/>
      <c r="IGR146" s="894"/>
      <c r="IGS146" s="894"/>
      <c r="IGT146" s="894"/>
      <c r="IGU146" s="894"/>
      <c r="IGV146" s="894"/>
      <c r="IGW146" s="894"/>
      <c r="IGX146" s="894"/>
      <c r="IGY146" s="894"/>
      <c r="IGZ146" s="894"/>
      <c r="IHA146" s="894"/>
      <c r="IHB146" s="894"/>
      <c r="IHC146" s="894"/>
      <c r="IHD146" s="894"/>
      <c r="IHE146" s="894"/>
      <c r="IHF146" s="894"/>
      <c r="IHG146" s="894"/>
      <c r="IHH146" s="894"/>
      <c r="IHI146" s="894"/>
      <c r="IHJ146" s="894"/>
      <c r="IHK146" s="894"/>
      <c r="IHL146" s="894"/>
      <c r="IHM146" s="894"/>
      <c r="IHN146" s="894"/>
      <c r="IHO146" s="894"/>
      <c r="IHP146" s="894"/>
      <c r="IHQ146" s="894"/>
      <c r="IHR146" s="894"/>
      <c r="IHS146" s="894"/>
      <c r="IHT146" s="894"/>
      <c r="IHU146" s="894"/>
      <c r="IHV146" s="894"/>
      <c r="IHW146" s="894"/>
      <c r="IHX146" s="894"/>
      <c r="IHY146" s="894"/>
      <c r="IHZ146" s="894"/>
      <c r="IIA146" s="894"/>
      <c r="IIB146" s="894"/>
      <c r="IIC146" s="894"/>
      <c r="IID146" s="894"/>
      <c r="IIE146" s="894"/>
      <c r="IIF146" s="894"/>
      <c r="IIG146" s="894"/>
      <c r="IIH146" s="894"/>
      <c r="III146" s="894"/>
      <c r="IIJ146" s="894"/>
      <c r="IIK146" s="894"/>
      <c r="IIL146" s="894"/>
      <c r="IIM146" s="894"/>
      <c r="IIN146" s="894"/>
      <c r="IIO146" s="894"/>
      <c r="IIP146" s="894"/>
      <c r="IIQ146" s="894"/>
      <c r="IIR146" s="894"/>
      <c r="IIS146" s="894"/>
      <c r="IIT146" s="894"/>
      <c r="IIU146" s="894"/>
      <c r="IIV146" s="894"/>
      <c r="IIW146" s="894"/>
      <c r="IIX146" s="894"/>
      <c r="IIY146" s="894"/>
      <c r="IIZ146" s="894"/>
      <c r="IJA146" s="894"/>
      <c r="IJB146" s="894"/>
      <c r="IJC146" s="894"/>
      <c r="IJD146" s="894"/>
      <c r="IJE146" s="894"/>
      <c r="IJF146" s="894"/>
      <c r="IJG146" s="894"/>
      <c r="IJH146" s="894"/>
      <c r="IJI146" s="894"/>
      <c r="IJJ146" s="894"/>
      <c r="IJK146" s="894"/>
      <c r="IJL146" s="894"/>
      <c r="IJM146" s="894"/>
      <c r="IJN146" s="894"/>
      <c r="IJO146" s="894"/>
      <c r="IJP146" s="894"/>
      <c r="IJQ146" s="894"/>
      <c r="IJR146" s="894"/>
      <c r="IJS146" s="894"/>
      <c r="IJT146" s="894"/>
      <c r="IJU146" s="894"/>
      <c r="IJV146" s="894"/>
      <c r="IJW146" s="894"/>
      <c r="IJX146" s="894"/>
      <c r="IJY146" s="894"/>
      <c r="IJZ146" s="894"/>
      <c r="IKA146" s="894"/>
      <c r="IKB146" s="894"/>
      <c r="IKC146" s="894"/>
      <c r="IKD146" s="894"/>
      <c r="IKE146" s="894"/>
      <c r="IKF146" s="894"/>
      <c r="IKG146" s="894"/>
      <c r="IKH146" s="894"/>
      <c r="IKI146" s="894"/>
      <c r="IKJ146" s="894"/>
      <c r="IKK146" s="894"/>
      <c r="IKL146" s="894"/>
      <c r="IKM146" s="894"/>
      <c r="IKN146" s="894"/>
      <c r="IKO146" s="894"/>
      <c r="IKP146" s="894"/>
      <c r="IKQ146" s="894"/>
      <c r="IKR146" s="894"/>
      <c r="IKS146" s="894"/>
      <c r="IKT146" s="894"/>
      <c r="IKU146" s="894"/>
      <c r="IKV146" s="894"/>
      <c r="IKW146" s="894"/>
      <c r="IKX146" s="894"/>
      <c r="IKY146" s="894"/>
      <c r="IKZ146" s="894"/>
      <c r="ILA146" s="894"/>
      <c r="ILB146" s="894"/>
      <c r="ILC146" s="894"/>
      <c r="ILD146" s="894"/>
      <c r="ILE146" s="894"/>
      <c r="ILF146" s="894"/>
      <c r="ILG146" s="894"/>
      <c r="ILH146" s="894"/>
      <c r="ILI146" s="894"/>
      <c r="ILJ146" s="894"/>
      <c r="ILK146" s="894"/>
      <c r="ILL146" s="894"/>
      <c r="ILM146" s="894"/>
      <c r="ILN146" s="894"/>
      <c r="ILO146" s="894"/>
      <c r="ILP146" s="894"/>
      <c r="ILQ146" s="894"/>
      <c r="ILR146" s="894"/>
      <c r="ILS146" s="894"/>
      <c r="ILT146" s="894"/>
      <c r="ILU146" s="894"/>
      <c r="ILV146" s="894"/>
      <c r="ILW146" s="894"/>
      <c r="ILX146" s="894"/>
      <c r="ILY146" s="894"/>
      <c r="ILZ146" s="894"/>
      <c r="IMA146" s="894"/>
      <c r="IMB146" s="894"/>
      <c r="IMC146" s="894"/>
      <c r="IMD146" s="894"/>
      <c r="IME146" s="894"/>
      <c r="IMF146" s="894"/>
      <c r="IMG146" s="894"/>
      <c r="IMH146" s="894"/>
      <c r="IMI146" s="894"/>
      <c r="IMJ146" s="894"/>
      <c r="IMK146" s="894"/>
      <c r="IML146" s="894"/>
      <c r="IMM146" s="894"/>
      <c r="IMN146" s="894"/>
      <c r="IMO146" s="894"/>
      <c r="IMP146" s="894"/>
      <c r="IMQ146" s="894"/>
      <c r="IMR146" s="894"/>
      <c r="IMS146" s="894"/>
      <c r="IMT146" s="894"/>
      <c r="IMU146" s="894"/>
      <c r="IMV146" s="894"/>
      <c r="IMW146" s="894"/>
      <c r="IMX146" s="894"/>
      <c r="IMY146" s="894"/>
      <c r="IMZ146" s="894"/>
      <c r="INA146" s="894"/>
      <c r="INB146" s="894"/>
      <c r="INC146" s="894"/>
      <c r="IND146" s="894"/>
      <c r="INE146" s="894"/>
      <c r="INF146" s="894"/>
      <c r="ING146" s="894"/>
      <c r="INH146" s="894"/>
      <c r="INI146" s="894"/>
      <c r="INJ146" s="894"/>
      <c r="INK146" s="894"/>
      <c r="INL146" s="894"/>
      <c r="INM146" s="894"/>
      <c r="INN146" s="894"/>
      <c r="INO146" s="894"/>
      <c r="INP146" s="894"/>
      <c r="INQ146" s="894"/>
      <c r="INR146" s="894"/>
      <c r="INS146" s="894"/>
      <c r="INT146" s="894"/>
      <c r="INU146" s="894"/>
      <c r="INV146" s="894"/>
      <c r="INW146" s="894"/>
      <c r="INX146" s="894"/>
      <c r="INY146" s="894"/>
      <c r="INZ146" s="894"/>
      <c r="IOA146" s="894"/>
      <c r="IOB146" s="894"/>
      <c r="IOC146" s="894"/>
      <c r="IOD146" s="894"/>
      <c r="IOE146" s="894"/>
      <c r="IOF146" s="894"/>
      <c r="IOG146" s="894"/>
      <c r="IOH146" s="894"/>
      <c r="IOI146" s="894"/>
      <c r="IOJ146" s="894"/>
      <c r="IOK146" s="894"/>
      <c r="IOL146" s="894"/>
      <c r="IOM146" s="894"/>
      <c r="ION146" s="894"/>
      <c r="IOO146" s="894"/>
      <c r="IOP146" s="894"/>
      <c r="IOQ146" s="894"/>
      <c r="IOR146" s="894"/>
      <c r="IOS146" s="894"/>
      <c r="IOT146" s="894"/>
      <c r="IOU146" s="894"/>
      <c r="IOV146" s="894"/>
      <c r="IOW146" s="894"/>
      <c r="IOX146" s="894"/>
      <c r="IOY146" s="894"/>
      <c r="IOZ146" s="894"/>
      <c r="IPA146" s="894"/>
      <c r="IPB146" s="894"/>
      <c r="IPC146" s="894"/>
      <c r="IPD146" s="894"/>
      <c r="IPE146" s="894"/>
      <c r="IPF146" s="894"/>
      <c r="IPG146" s="894"/>
      <c r="IPH146" s="894"/>
      <c r="IPI146" s="894"/>
      <c r="IPJ146" s="894"/>
      <c r="IPK146" s="894"/>
      <c r="IPL146" s="894"/>
      <c r="IPM146" s="894"/>
      <c r="IPN146" s="894"/>
      <c r="IPO146" s="894"/>
      <c r="IPP146" s="894"/>
      <c r="IPQ146" s="894"/>
      <c r="IPR146" s="894"/>
      <c r="IPS146" s="894"/>
      <c r="IPT146" s="894"/>
      <c r="IPU146" s="894"/>
      <c r="IPV146" s="894"/>
      <c r="IPW146" s="894"/>
      <c r="IPX146" s="894"/>
      <c r="IPY146" s="894"/>
      <c r="IPZ146" s="894"/>
      <c r="IQA146" s="894"/>
      <c r="IQB146" s="894"/>
      <c r="IQC146" s="894"/>
      <c r="IQD146" s="894"/>
      <c r="IQE146" s="894"/>
      <c r="IQF146" s="894"/>
      <c r="IQG146" s="894"/>
      <c r="IQH146" s="894"/>
      <c r="IQI146" s="894"/>
      <c r="IQJ146" s="894"/>
      <c r="IQK146" s="894"/>
      <c r="IQL146" s="894"/>
      <c r="IQM146" s="894"/>
      <c r="IQN146" s="894"/>
      <c r="IQO146" s="894"/>
      <c r="IQP146" s="894"/>
      <c r="IQQ146" s="894"/>
      <c r="IQR146" s="894"/>
      <c r="IQS146" s="894"/>
      <c r="IQT146" s="894"/>
      <c r="IQU146" s="894"/>
      <c r="IQV146" s="894"/>
      <c r="IQW146" s="894"/>
      <c r="IQX146" s="894"/>
      <c r="IQY146" s="894"/>
      <c r="IQZ146" s="894"/>
      <c r="IRA146" s="894"/>
      <c r="IRB146" s="894"/>
      <c r="IRC146" s="894"/>
      <c r="IRD146" s="894"/>
      <c r="IRE146" s="894"/>
      <c r="IRF146" s="894"/>
      <c r="IRG146" s="894"/>
      <c r="IRH146" s="894"/>
      <c r="IRI146" s="894"/>
      <c r="IRJ146" s="894"/>
      <c r="IRK146" s="894"/>
      <c r="IRL146" s="894"/>
      <c r="IRM146" s="894"/>
      <c r="IRN146" s="894"/>
      <c r="IRO146" s="894"/>
      <c r="IRP146" s="894"/>
      <c r="IRQ146" s="894"/>
      <c r="IRR146" s="894"/>
      <c r="IRS146" s="894"/>
      <c r="IRT146" s="894"/>
      <c r="IRU146" s="894"/>
      <c r="IRV146" s="894"/>
      <c r="IRW146" s="894"/>
      <c r="IRX146" s="894"/>
      <c r="IRY146" s="894"/>
      <c r="IRZ146" s="894"/>
      <c r="ISA146" s="894"/>
      <c r="ISB146" s="894"/>
      <c r="ISC146" s="894"/>
      <c r="ISD146" s="894"/>
      <c r="ISE146" s="894"/>
      <c r="ISF146" s="894"/>
      <c r="ISG146" s="894"/>
      <c r="ISH146" s="894"/>
      <c r="ISI146" s="894"/>
      <c r="ISJ146" s="894"/>
      <c r="ISK146" s="894"/>
      <c r="ISL146" s="894"/>
      <c r="ISM146" s="894"/>
      <c r="ISN146" s="894"/>
      <c r="ISO146" s="894"/>
      <c r="ISP146" s="894"/>
      <c r="ISQ146" s="894"/>
      <c r="ISR146" s="894"/>
      <c r="ISS146" s="894"/>
      <c r="IST146" s="894"/>
      <c r="ISU146" s="894"/>
      <c r="ISV146" s="894"/>
      <c r="ISW146" s="894"/>
      <c r="ISX146" s="894"/>
      <c r="ISY146" s="894"/>
      <c r="ISZ146" s="894"/>
      <c r="ITA146" s="894"/>
      <c r="ITB146" s="894"/>
      <c r="ITC146" s="894"/>
      <c r="ITD146" s="894"/>
      <c r="ITE146" s="894"/>
      <c r="ITF146" s="894"/>
      <c r="ITG146" s="894"/>
      <c r="ITH146" s="894"/>
      <c r="ITI146" s="894"/>
      <c r="ITJ146" s="894"/>
      <c r="ITK146" s="894"/>
      <c r="ITL146" s="894"/>
      <c r="ITM146" s="894"/>
      <c r="ITN146" s="894"/>
      <c r="ITO146" s="894"/>
      <c r="ITP146" s="894"/>
      <c r="ITQ146" s="894"/>
      <c r="ITR146" s="894"/>
      <c r="ITS146" s="894"/>
      <c r="ITT146" s="894"/>
      <c r="ITU146" s="894"/>
      <c r="ITV146" s="894"/>
      <c r="ITW146" s="894"/>
      <c r="ITX146" s="894"/>
      <c r="ITY146" s="894"/>
      <c r="ITZ146" s="894"/>
      <c r="IUA146" s="894"/>
      <c r="IUB146" s="894"/>
      <c r="IUC146" s="894"/>
      <c r="IUD146" s="894"/>
      <c r="IUE146" s="894"/>
      <c r="IUF146" s="894"/>
      <c r="IUG146" s="894"/>
      <c r="IUH146" s="894"/>
      <c r="IUI146" s="894"/>
      <c r="IUJ146" s="894"/>
      <c r="IUK146" s="894"/>
      <c r="IUL146" s="894"/>
      <c r="IUM146" s="894"/>
      <c r="IUN146" s="894"/>
      <c r="IUO146" s="894"/>
      <c r="IUP146" s="894"/>
      <c r="IUQ146" s="894"/>
      <c r="IUR146" s="894"/>
      <c r="IUS146" s="894"/>
      <c r="IUT146" s="894"/>
      <c r="IUU146" s="894"/>
      <c r="IUV146" s="894"/>
      <c r="IUW146" s="894"/>
      <c r="IUX146" s="894"/>
      <c r="IUY146" s="894"/>
      <c r="IUZ146" s="894"/>
      <c r="IVA146" s="894"/>
      <c r="IVB146" s="894"/>
      <c r="IVC146" s="894"/>
      <c r="IVD146" s="894"/>
      <c r="IVE146" s="894"/>
      <c r="IVF146" s="894"/>
      <c r="IVG146" s="894"/>
      <c r="IVH146" s="894"/>
      <c r="IVI146" s="894"/>
      <c r="IVJ146" s="894"/>
      <c r="IVK146" s="894"/>
      <c r="IVL146" s="894"/>
      <c r="IVM146" s="894"/>
      <c r="IVN146" s="894"/>
      <c r="IVO146" s="894"/>
      <c r="IVP146" s="894"/>
      <c r="IVQ146" s="894"/>
      <c r="IVR146" s="894"/>
      <c r="IVS146" s="894"/>
      <c r="IVT146" s="894"/>
      <c r="IVU146" s="894"/>
      <c r="IVV146" s="894"/>
      <c r="IVW146" s="894"/>
      <c r="IVX146" s="894"/>
      <c r="IVY146" s="894"/>
      <c r="IVZ146" s="894"/>
      <c r="IWA146" s="894"/>
      <c r="IWB146" s="894"/>
      <c r="IWC146" s="894"/>
      <c r="IWD146" s="894"/>
      <c r="IWE146" s="894"/>
      <c r="IWF146" s="894"/>
      <c r="IWG146" s="894"/>
      <c r="IWH146" s="894"/>
      <c r="IWI146" s="894"/>
      <c r="IWJ146" s="894"/>
      <c r="IWK146" s="894"/>
      <c r="IWL146" s="894"/>
      <c r="IWM146" s="894"/>
      <c r="IWN146" s="894"/>
      <c r="IWO146" s="894"/>
      <c r="IWP146" s="894"/>
      <c r="IWQ146" s="894"/>
      <c r="IWR146" s="894"/>
      <c r="IWS146" s="894"/>
      <c r="IWT146" s="894"/>
      <c r="IWU146" s="894"/>
      <c r="IWV146" s="894"/>
      <c r="IWW146" s="894"/>
      <c r="IWX146" s="894"/>
      <c r="IWY146" s="894"/>
      <c r="IWZ146" s="894"/>
      <c r="IXA146" s="894"/>
      <c r="IXB146" s="894"/>
      <c r="IXC146" s="894"/>
      <c r="IXD146" s="894"/>
      <c r="IXE146" s="894"/>
      <c r="IXF146" s="894"/>
      <c r="IXG146" s="894"/>
      <c r="IXH146" s="894"/>
      <c r="IXI146" s="894"/>
      <c r="IXJ146" s="894"/>
      <c r="IXK146" s="894"/>
      <c r="IXL146" s="894"/>
      <c r="IXM146" s="894"/>
      <c r="IXN146" s="894"/>
      <c r="IXO146" s="894"/>
      <c r="IXP146" s="894"/>
      <c r="IXQ146" s="894"/>
      <c r="IXR146" s="894"/>
      <c r="IXS146" s="894"/>
      <c r="IXT146" s="894"/>
      <c r="IXU146" s="894"/>
      <c r="IXV146" s="894"/>
      <c r="IXW146" s="894"/>
      <c r="IXX146" s="894"/>
      <c r="IXY146" s="894"/>
      <c r="IXZ146" s="894"/>
      <c r="IYA146" s="894"/>
      <c r="IYB146" s="894"/>
      <c r="IYC146" s="894"/>
      <c r="IYD146" s="894"/>
      <c r="IYE146" s="894"/>
      <c r="IYF146" s="894"/>
      <c r="IYG146" s="894"/>
      <c r="IYH146" s="894"/>
      <c r="IYI146" s="894"/>
      <c r="IYJ146" s="894"/>
      <c r="IYK146" s="894"/>
      <c r="IYL146" s="894"/>
      <c r="IYM146" s="894"/>
      <c r="IYN146" s="894"/>
      <c r="IYO146" s="894"/>
      <c r="IYP146" s="894"/>
      <c r="IYQ146" s="894"/>
      <c r="IYR146" s="894"/>
      <c r="IYS146" s="894"/>
      <c r="IYT146" s="894"/>
      <c r="IYU146" s="894"/>
      <c r="IYV146" s="894"/>
      <c r="IYW146" s="894"/>
      <c r="IYX146" s="894"/>
      <c r="IYY146" s="894"/>
      <c r="IYZ146" s="894"/>
      <c r="IZA146" s="894"/>
      <c r="IZB146" s="894"/>
      <c r="IZC146" s="894"/>
      <c r="IZD146" s="894"/>
      <c r="IZE146" s="894"/>
      <c r="IZF146" s="894"/>
      <c r="IZG146" s="894"/>
      <c r="IZH146" s="894"/>
      <c r="IZI146" s="894"/>
      <c r="IZJ146" s="894"/>
      <c r="IZK146" s="894"/>
      <c r="IZL146" s="894"/>
      <c r="IZM146" s="894"/>
      <c r="IZN146" s="894"/>
      <c r="IZO146" s="894"/>
      <c r="IZP146" s="894"/>
      <c r="IZQ146" s="894"/>
      <c r="IZR146" s="894"/>
      <c r="IZS146" s="894"/>
      <c r="IZT146" s="894"/>
      <c r="IZU146" s="894"/>
      <c r="IZV146" s="894"/>
      <c r="IZW146" s="894"/>
      <c r="IZX146" s="894"/>
      <c r="IZY146" s="894"/>
      <c r="IZZ146" s="894"/>
      <c r="JAA146" s="894"/>
      <c r="JAB146" s="894"/>
      <c r="JAC146" s="894"/>
      <c r="JAD146" s="894"/>
      <c r="JAE146" s="894"/>
      <c r="JAF146" s="894"/>
      <c r="JAG146" s="894"/>
      <c r="JAH146" s="894"/>
      <c r="JAI146" s="894"/>
      <c r="JAJ146" s="894"/>
      <c r="JAK146" s="894"/>
      <c r="JAL146" s="894"/>
      <c r="JAM146" s="894"/>
      <c r="JAN146" s="894"/>
      <c r="JAO146" s="894"/>
      <c r="JAP146" s="894"/>
      <c r="JAQ146" s="894"/>
      <c r="JAR146" s="894"/>
      <c r="JAS146" s="894"/>
      <c r="JAT146" s="894"/>
      <c r="JAU146" s="894"/>
      <c r="JAV146" s="894"/>
      <c r="JAW146" s="894"/>
      <c r="JAX146" s="894"/>
      <c r="JAY146" s="894"/>
      <c r="JAZ146" s="894"/>
      <c r="JBA146" s="894"/>
      <c r="JBB146" s="894"/>
      <c r="JBC146" s="894"/>
      <c r="JBD146" s="894"/>
      <c r="JBE146" s="894"/>
      <c r="JBF146" s="894"/>
      <c r="JBG146" s="894"/>
      <c r="JBH146" s="894"/>
      <c r="JBI146" s="894"/>
      <c r="JBJ146" s="894"/>
      <c r="JBK146" s="894"/>
      <c r="JBL146" s="894"/>
      <c r="JBM146" s="894"/>
      <c r="JBN146" s="894"/>
      <c r="JBO146" s="894"/>
      <c r="JBP146" s="894"/>
      <c r="JBQ146" s="894"/>
      <c r="JBR146" s="894"/>
      <c r="JBS146" s="894"/>
      <c r="JBT146" s="894"/>
      <c r="JBU146" s="894"/>
      <c r="JBV146" s="894"/>
      <c r="JBW146" s="894"/>
      <c r="JBX146" s="894"/>
      <c r="JBY146" s="894"/>
      <c r="JBZ146" s="894"/>
      <c r="JCA146" s="894"/>
      <c r="JCB146" s="894"/>
      <c r="JCC146" s="894"/>
      <c r="JCD146" s="894"/>
      <c r="JCE146" s="894"/>
      <c r="JCF146" s="894"/>
      <c r="JCG146" s="894"/>
      <c r="JCH146" s="894"/>
      <c r="JCI146" s="894"/>
      <c r="JCJ146" s="894"/>
      <c r="JCK146" s="894"/>
      <c r="JCL146" s="894"/>
      <c r="JCM146" s="894"/>
      <c r="JCN146" s="894"/>
      <c r="JCO146" s="894"/>
      <c r="JCP146" s="894"/>
      <c r="JCQ146" s="894"/>
      <c r="JCR146" s="894"/>
      <c r="JCS146" s="894"/>
      <c r="JCT146" s="894"/>
      <c r="JCU146" s="894"/>
      <c r="JCV146" s="894"/>
      <c r="JCW146" s="894"/>
      <c r="JCX146" s="894"/>
      <c r="JCY146" s="894"/>
      <c r="JCZ146" s="894"/>
      <c r="JDA146" s="894"/>
      <c r="JDB146" s="894"/>
      <c r="JDC146" s="894"/>
      <c r="JDD146" s="894"/>
      <c r="JDE146" s="894"/>
      <c r="JDF146" s="894"/>
      <c r="JDG146" s="894"/>
      <c r="JDH146" s="894"/>
      <c r="JDI146" s="894"/>
      <c r="JDJ146" s="894"/>
      <c r="JDK146" s="894"/>
      <c r="JDL146" s="894"/>
      <c r="JDM146" s="894"/>
      <c r="JDN146" s="894"/>
      <c r="JDO146" s="894"/>
      <c r="JDP146" s="894"/>
      <c r="JDQ146" s="894"/>
      <c r="JDR146" s="894"/>
      <c r="JDS146" s="894"/>
      <c r="JDT146" s="894"/>
      <c r="JDU146" s="894"/>
      <c r="JDV146" s="894"/>
      <c r="JDW146" s="894"/>
      <c r="JDX146" s="894"/>
      <c r="JDY146" s="894"/>
      <c r="JDZ146" s="894"/>
      <c r="JEA146" s="894"/>
      <c r="JEB146" s="894"/>
      <c r="JEC146" s="894"/>
      <c r="JED146" s="894"/>
      <c r="JEE146" s="894"/>
      <c r="JEF146" s="894"/>
      <c r="JEG146" s="894"/>
      <c r="JEH146" s="894"/>
      <c r="JEI146" s="894"/>
      <c r="JEJ146" s="894"/>
      <c r="JEK146" s="894"/>
      <c r="JEL146" s="894"/>
      <c r="JEM146" s="894"/>
      <c r="JEN146" s="894"/>
      <c r="JEO146" s="894"/>
      <c r="JEP146" s="894"/>
      <c r="JEQ146" s="894"/>
      <c r="JER146" s="894"/>
      <c r="JES146" s="894"/>
      <c r="JET146" s="894"/>
      <c r="JEU146" s="894"/>
      <c r="JEV146" s="894"/>
      <c r="JEW146" s="894"/>
      <c r="JEX146" s="894"/>
      <c r="JEY146" s="894"/>
      <c r="JEZ146" s="894"/>
      <c r="JFA146" s="894"/>
      <c r="JFB146" s="894"/>
      <c r="JFC146" s="894"/>
      <c r="JFD146" s="894"/>
      <c r="JFE146" s="894"/>
      <c r="JFF146" s="894"/>
      <c r="JFG146" s="894"/>
      <c r="JFH146" s="894"/>
      <c r="JFI146" s="894"/>
      <c r="JFJ146" s="894"/>
      <c r="JFK146" s="894"/>
      <c r="JFL146" s="894"/>
      <c r="JFM146" s="894"/>
      <c r="JFN146" s="894"/>
      <c r="JFO146" s="894"/>
      <c r="JFP146" s="894"/>
      <c r="JFQ146" s="894"/>
      <c r="JFR146" s="894"/>
      <c r="JFS146" s="894"/>
      <c r="JFT146" s="894"/>
      <c r="JFU146" s="894"/>
      <c r="JFV146" s="894"/>
      <c r="JFW146" s="894"/>
      <c r="JFX146" s="894"/>
      <c r="JFY146" s="894"/>
      <c r="JFZ146" s="894"/>
      <c r="JGA146" s="894"/>
      <c r="JGB146" s="894"/>
      <c r="JGC146" s="894"/>
      <c r="JGD146" s="894"/>
      <c r="JGE146" s="894"/>
      <c r="JGF146" s="894"/>
      <c r="JGG146" s="894"/>
      <c r="JGH146" s="894"/>
      <c r="JGI146" s="894"/>
      <c r="JGJ146" s="894"/>
      <c r="JGK146" s="894"/>
      <c r="JGL146" s="894"/>
      <c r="JGM146" s="894"/>
      <c r="JGN146" s="894"/>
      <c r="JGO146" s="894"/>
      <c r="JGP146" s="894"/>
      <c r="JGQ146" s="894"/>
      <c r="JGR146" s="894"/>
      <c r="JGS146" s="894"/>
      <c r="JGT146" s="894"/>
      <c r="JGU146" s="894"/>
      <c r="JGV146" s="894"/>
      <c r="JGW146" s="894"/>
      <c r="JGX146" s="894"/>
      <c r="JGY146" s="894"/>
      <c r="JGZ146" s="894"/>
      <c r="JHA146" s="894"/>
      <c r="JHB146" s="894"/>
      <c r="JHC146" s="894"/>
      <c r="JHD146" s="894"/>
      <c r="JHE146" s="894"/>
      <c r="JHF146" s="894"/>
      <c r="JHG146" s="894"/>
      <c r="JHH146" s="894"/>
      <c r="JHI146" s="894"/>
      <c r="JHJ146" s="894"/>
      <c r="JHK146" s="894"/>
      <c r="JHL146" s="894"/>
      <c r="JHM146" s="894"/>
      <c r="JHN146" s="894"/>
      <c r="JHO146" s="894"/>
      <c r="JHP146" s="894"/>
      <c r="JHQ146" s="894"/>
      <c r="JHR146" s="894"/>
      <c r="JHS146" s="894"/>
      <c r="JHT146" s="894"/>
      <c r="JHU146" s="894"/>
      <c r="JHV146" s="894"/>
      <c r="JHW146" s="894"/>
      <c r="JHX146" s="894"/>
      <c r="JHY146" s="894"/>
      <c r="JHZ146" s="894"/>
      <c r="JIA146" s="894"/>
      <c r="JIB146" s="894"/>
      <c r="JIC146" s="894"/>
      <c r="JID146" s="894"/>
      <c r="JIE146" s="894"/>
      <c r="JIF146" s="894"/>
      <c r="JIG146" s="894"/>
      <c r="JIH146" s="894"/>
      <c r="JII146" s="894"/>
      <c r="JIJ146" s="894"/>
      <c r="JIK146" s="894"/>
      <c r="JIL146" s="894"/>
      <c r="JIM146" s="894"/>
      <c r="JIN146" s="894"/>
      <c r="JIO146" s="894"/>
      <c r="JIP146" s="894"/>
      <c r="JIQ146" s="894"/>
      <c r="JIR146" s="894"/>
      <c r="JIS146" s="894"/>
      <c r="JIT146" s="894"/>
      <c r="JIU146" s="894"/>
      <c r="JIV146" s="894"/>
      <c r="JIW146" s="894"/>
      <c r="JIX146" s="894"/>
      <c r="JIY146" s="894"/>
      <c r="JIZ146" s="894"/>
      <c r="JJA146" s="894"/>
      <c r="JJB146" s="894"/>
      <c r="JJC146" s="894"/>
      <c r="JJD146" s="894"/>
      <c r="JJE146" s="894"/>
      <c r="JJF146" s="894"/>
      <c r="JJG146" s="894"/>
      <c r="JJH146" s="894"/>
      <c r="JJI146" s="894"/>
      <c r="JJJ146" s="894"/>
      <c r="JJK146" s="894"/>
      <c r="JJL146" s="894"/>
      <c r="JJM146" s="894"/>
      <c r="JJN146" s="894"/>
      <c r="JJO146" s="894"/>
      <c r="JJP146" s="894"/>
      <c r="JJQ146" s="894"/>
      <c r="JJR146" s="894"/>
      <c r="JJS146" s="894"/>
      <c r="JJT146" s="894"/>
      <c r="JJU146" s="894"/>
      <c r="JJV146" s="894"/>
      <c r="JJW146" s="894"/>
      <c r="JJX146" s="894"/>
      <c r="JJY146" s="894"/>
      <c r="JJZ146" s="894"/>
      <c r="JKA146" s="894"/>
      <c r="JKB146" s="894"/>
      <c r="JKC146" s="894"/>
      <c r="JKD146" s="894"/>
      <c r="JKE146" s="894"/>
      <c r="JKF146" s="894"/>
      <c r="JKG146" s="894"/>
      <c r="JKH146" s="894"/>
      <c r="JKI146" s="894"/>
      <c r="JKJ146" s="894"/>
      <c r="JKK146" s="894"/>
      <c r="JKL146" s="894"/>
      <c r="JKM146" s="894"/>
      <c r="JKN146" s="894"/>
      <c r="JKO146" s="894"/>
      <c r="JKP146" s="894"/>
      <c r="JKQ146" s="894"/>
      <c r="JKR146" s="894"/>
      <c r="JKS146" s="894"/>
      <c r="JKT146" s="894"/>
      <c r="JKU146" s="894"/>
      <c r="JKV146" s="894"/>
      <c r="JKW146" s="894"/>
      <c r="JKX146" s="894"/>
      <c r="JKY146" s="894"/>
      <c r="JKZ146" s="894"/>
      <c r="JLA146" s="894"/>
      <c r="JLB146" s="894"/>
      <c r="JLC146" s="894"/>
      <c r="JLD146" s="894"/>
      <c r="JLE146" s="894"/>
      <c r="JLF146" s="894"/>
      <c r="JLG146" s="894"/>
      <c r="JLH146" s="894"/>
      <c r="JLI146" s="894"/>
      <c r="JLJ146" s="894"/>
      <c r="JLK146" s="894"/>
      <c r="JLL146" s="894"/>
      <c r="JLM146" s="894"/>
      <c r="JLN146" s="894"/>
      <c r="JLO146" s="894"/>
      <c r="JLP146" s="894"/>
      <c r="JLQ146" s="894"/>
      <c r="JLR146" s="894"/>
      <c r="JLS146" s="894"/>
      <c r="JLT146" s="894"/>
      <c r="JLU146" s="894"/>
      <c r="JLV146" s="894"/>
      <c r="JLW146" s="894"/>
      <c r="JLX146" s="894"/>
      <c r="JLY146" s="894"/>
      <c r="JLZ146" s="894"/>
      <c r="JMA146" s="894"/>
      <c r="JMB146" s="894"/>
      <c r="JMC146" s="894"/>
      <c r="JMD146" s="894"/>
      <c r="JME146" s="894"/>
      <c r="JMF146" s="894"/>
      <c r="JMG146" s="894"/>
      <c r="JMH146" s="894"/>
      <c r="JMI146" s="894"/>
      <c r="JMJ146" s="894"/>
      <c r="JMK146" s="894"/>
      <c r="JML146" s="894"/>
      <c r="JMM146" s="894"/>
      <c r="JMN146" s="894"/>
      <c r="JMO146" s="894"/>
      <c r="JMP146" s="894"/>
      <c r="JMQ146" s="894"/>
      <c r="JMR146" s="894"/>
      <c r="JMS146" s="894"/>
      <c r="JMT146" s="894"/>
      <c r="JMU146" s="894"/>
      <c r="JMV146" s="894"/>
      <c r="JMW146" s="894"/>
      <c r="JMX146" s="894"/>
      <c r="JMY146" s="894"/>
      <c r="JMZ146" s="894"/>
      <c r="JNA146" s="894"/>
      <c r="JNB146" s="894"/>
      <c r="JNC146" s="894"/>
      <c r="JND146" s="894"/>
      <c r="JNE146" s="894"/>
      <c r="JNF146" s="894"/>
      <c r="JNG146" s="894"/>
      <c r="JNH146" s="894"/>
      <c r="JNI146" s="894"/>
      <c r="JNJ146" s="894"/>
      <c r="JNK146" s="894"/>
      <c r="JNL146" s="894"/>
      <c r="JNM146" s="894"/>
      <c r="JNN146" s="894"/>
      <c r="JNO146" s="894"/>
      <c r="JNP146" s="894"/>
      <c r="JNQ146" s="894"/>
      <c r="JNR146" s="894"/>
      <c r="JNS146" s="894"/>
      <c r="JNT146" s="894"/>
      <c r="JNU146" s="894"/>
      <c r="JNV146" s="894"/>
      <c r="JNW146" s="894"/>
      <c r="JNX146" s="894"/>
      <c r="JNY146" s="894"/>
      <c r="JNZ146" s="894"/>
      <c r="JOA146" s="894"/>
      <c r="JOB146" s="894"/>
      <c r="JOC146" s="894"/>
      <c r="JOD146" s="894"/>
      <c r="JOE146" s="894"/>
      <c r="JOF146" s="894"/>
      <c r="JOG146" s="894"/>
      <c r="JOH146" s="894"/>
      <c r="JOI146" s="894"/>
      <c r="JOJ146" s="894"/>
      <c r="JOK146" s="894"/>
      <c r="JOL146" s="894"/>
      <c r="JOM146" s="894"/>
      <c r="JON146" s="894"/>
      <c r="JOO146" s="894"/>
      <c r="JOP146" s="894"/>
      <c r="JOQ146" s="894"/>
      <c r="JOR146" s="894"/>
      <c r="JOS146" s="894"/>
      <c r="JOT146" s="894"/>
      <c r="JOU146" s="894"/>
      <c r="JOV146" s="894"/>
      <c r="JOW146" s="894"/>
      <c r="JOX146" s="894"/>
      <c r="JOY146" s="894"/>
      <c r="JOZ146" s="894"/>
      <c r="JPA146" s="894"/>
      <c r="JPB146" s="894"/>
      <c r="JPC146" s="894"/>
      <c r="JPD146" s="894"/>
      <c r="JPE146" s="894"/>
      <c r="JPF146" s="894"/>
      <c r="JPG146" s="894"/>
      <c r="JPH146" s="894"/>
      <c r="JPI146" s="894"/>
      <c r="JPJ146" s="894"/>
      <c r="JPK146" s="894"/>
      <c r="JPL146" s="894"/>
      <c r="JPM146" s="894"/>
      <c r="JPN146" s="894"/>
      <c r="JPO146" s="894"/>
      <c r="JPP146" s="894"/>
      <c r="JPQ146" s="894"/>
      <c r="JPR146" s="894"/>
      <c r="JPS146" s="894"/>
      <c r="JPT146" s="894"/>
      <c r="JPU146" s="894"/>
      <c r="JPV146" s="894"/>
      <c r="JPW146" s="894"/>
      <c r="JPX146" s="894"/>
      <c r="JPY146" s="894"/>
      <c r="JPZ146" s="894"/>
      <c r="JQA146" s="894"/>
      <c r="JQB146" s="894"/>
      <c r="JQC146" s="894"/>
      <c r="JQD146" s="894"/>
      <c r="JQE146" s="894"/>
      <c r="JQF146" s="894"/>
      <c r="JQG146" s="894"/>
      <c r="JQH146" s="894"/>
      <c r="JQI146" s="894"/>
      <c r="JQJ146" s="894"/>
      <c r="JQK146" s="894"/>
      <c r="JQL146" s="894"/>
      <c r="JQM146" s="894"/>
      <c r="JQN146" s="894"/>
      <c r="JQO146" s="894"/>
      <c r="JQP146" s="894"/>
      <c r="JQQ146" s="894"/>
      <c r="JQR146" s="894"/>
      <c r="JQS146" s="894"/>
      <c r="JQT146" s="894"/>
      <c r="JQU146" s="894"/>
      <c r="JQV146" s="894"/>
      <c r="JQW146" s="894"/>
      <c r="JQX146" s="894"/>
      <c r="JQY146" s="894"/>
      <c r="JQZ146" s="894"/>
      <c r="JRA146" s="894"/>
      <c r="JRB146" s="894"/>
      <c r="JRC146" s="894"/>
      <c r="JRD146" s="894"/>
      <c r="JRE146" s="894"/>
      <c r="JRF146" s="894"/>
      <c r="JRG146" s="894"/>
      <c r="JRH146" s="894"/>
      <c r="JRI146" s="894"/>
      <c r="JRJ146" s="894"/>
      <c r="JRK146" s="894"/>
      <c r="JRL146" s="894"/>
      <c r="JRM146" s="894"/>
      <c r="JRN146" s="894"/>
      <c r="JRO146" s="894"/>
      <c r="JRP146" s="894"/>
      <c r="JRQ146" s="894"/>
      <c r="JRR146" s="894"/>
      <c r="JRS146" s="894"/>
      <c r="JRT146" s="894"/>
      <c r="JRU146" s="894"/>
      <c r="JRV146" s="894"/>
      <c r="JRW146" s="894"/>
      <c r="JRX146" s="894"/>
      <c r="JRY146" s="894"/>
      <c r="JRZ146" s="894"/>
      <c r="JSA146" s="894"/>
      <c r="JSB146" s="894"/>
      <c r="JSC146" s="894"/>
      <c r="JSD146" s="894"/>
      <c r="JSE146" s="894"/>
      <c r="JSF146" s="894"/>
      <c r="JSG146" s="894"/>
      <c r="JSH146" s="894"/>
      <c r="JSI146" s="894"/>
      <c r="JSJ146" s="894"/>
      <c r="JSK146" s="894"/>
      <c r="JSL146" s="894"/>
      <c r="JSM146" s="894"/>
      <c r="JSN146" s="894"/>
      <c r="JSO146" s="894"/>
      <c r="JSP146" s="894"/>
      <c r="JSQ146" s="894"/>
      <c r="JSR146" s="894"/>
      <c r="JSS146" s="894"/>
      <c r="JST146" s="894"/>
      <c r="JSU146" s="894"/>
      <c r="JSV146" s="894"/>
      <c r="JSW146" s="894"/>
      <c r="JSX146" s="894"/>
      <c r="JSY146" s="894"/>
      <c r="JSZ146" s="894"/>
      <c r="JTA146" s="894"/>
      <c r="JTB146" s="894"/>
      <c r="JTC146" s="894"/>
      <c r="JTD146" s="894"/>
      <c r="JTE146" s="894"/>
      <c r="JTF146" s="894"/>
      <c r="JTG146" s="894"/>
      <c r="JTH146" s="894"/>
      <c r="JTI146" s="894"/>
      <c r="JTJ146" s="894"/>
      <c r="JTK146" s="894"/>
      <c r="JTL146" s="894"/>
      <c r="JTM146" s="894"/>
      <c r="JTN146" s="894"/>
      <c r="JTO146" s="894"/>
      <c r="JTP146" s="894"/>
      <c r="JTQ146" s="894"/>
      <c r="JTR146" s="894"/>
      <c r="JTS146" s="894"/>
      <c r="JTT146" s="894"/>
      <c r="JTU146" s="894"/>
      <c r="JTV146" s="894"/>
      <c r="JTW146" s="894"/>
      <c r="JTX146" s="894"/>
      <c r="JTY146" s="894"/>
      <c r="JTZ146" s="894"/>
      <c r="JUA146" s="894"/>
      <c r="JUB146" s="894"/>
      <c r="JUC146" s="894"/>
      <c r="JUD146" s="894"/>
      <c r="JUE146" s="894"/>
      <c r="JUF146" s="894"/>
      <c r="JUG146" s="894"/>
      <c r="JUH146" s="894"/>
      <c r="JUI146" s="894"/>
      <c r="JUJ146" s="894"/>
      <c r="JUK146" s="894"/>
      <c r="JUL146" s="894"/>
      <c r="JUM146" s="894"/>
      <c r="JUN146" s="894"/>
      <c r="JUO146" s="894"/>
      <c r="JUP146" s="894"/>
      <c r="JUQ146" s="894"/>
      <c r="JUR146" s="894"/>
      <c r="JUS146" s="894"/>
      <c r="JUT146" s="894"/>
      <c r="JUU146" s="894"/>
      <c r="JUV146" s="894"/>
      <c r="JUW146" s="894"/>
      <c r="JUX146" s="894"/>
      <c r="JUY146" s="894"/>
      <c r="JUZ146" s="894"/>
      <c r="JVA146" s="894"/>
      <c r="JVB146" s="894"/>
      <c r="JVC146" s="894"/>
      <c r="JVD146" s="894"/>
      <c r="JVE146" s="894"/>
      <c r="JVF146" s="894"/>
      <c r="JVG146" s="894"/>
      <c r="JVH146" s="894"/>
      <c r="JVI146" s="894"/>
      <c r="JVJ146" s="894"/>
      <c r="JVK146" s="894"/>
      <c r="JVL146" s="894"/>
      <c r="JVM146" s="894"/>
      <c r="JVN146" s="894"/>
      <c r="JVO146" s="894"/>
      <c r="JVP146" s="894"/>
      <c r="JVQ146" s="894"/>
      <c r="JVR146" s="894"/>
      <c r="JVS146" s="894"/>
      <c r="JVT146" s="894"/>
      <c r="JVU146" s="894"/>
      <c r="JVV146" s="894"/>
      <c r="JVW146" s="894"/>
      <c r="JVX146" s="894"/>
      <c r="JVY146" s="894"/>
      <c r="JVZ146" s="894"/>
      <c r="JWA146" s="894"/>
      <c r="JWB146" s="894"/>
      <c r="JWC146" s="894"/>
      <c r="JWD146" s="894"/>
      <c r="JWE146" s="894"/>
      <c r="JWF146" s="894"/>
      <c r="JWG146" s="894"/>
      <c r="JWH146" s="894"/>
      <c r="JWI146" s="894"/>
      <c r="JWJ146" s="894"/>
      <c r="JWK146" s="894"/>
      <c r="JWL146" s="894"/>
      <c r="JWM146" s="894"/>
      <c r="JWN146" s="894"/>
      <c r="JWO146" s="894"/>
      <c r="JWP146" s="894"/>
      <c r="JWQ146" s="894"/>
      <c r="JWR146" s="894"/>
      <c r="JWS146" s="894"/>
      <c r="JWT146" s="894"/>
      <c r="JWU146" s="894"/>
      <c r="JWV146" s="894"/>
      <c r="JWW146" s="894"/>
      <c r="JWX146" s="894"/>
      <c r="JWY146" s="894"/>
      <c r="JWZ146" s="894"/>
      <c r="JXA146" s="894"/>
      <c r="JXB146" s="894"/>
      <c r="JXC146" s="894"/>
      <c r="JXD146" s="894"/>
      <c r="JXE146" s="894"/>
      <c r="JXF146" s="894"/>
      <c r="JXG146" s="894"/>
      <c r="JXH146" s="894"/>
      <c r="JXI146" s="894"/>
      <c r="JXJ146" s="894"/>
      <c r="JXK146" s="894"/>
      <c r="JXL146" s="894"/>
      <c r="JXM146" s="894"/>
      <c r="JXN146" s="894"/>
      <c r="JXO146" s="894"/>
      <c r="JXP146" s="894"/>
      <c r="JXQ146" s="894"/>
      <c r="JXR146" s="894"/>
      <c r="JXS146" s="894"/>
      <c r="JXT146" s="894"/>
      <c r="JXU146" s="894"/>
      <c r="JXV146" s="894"/>
      <c r="JXW146" s="894"/>
      <c r="JXX146" s="894"/>
      <c r="JXY146" s="894"/>
      <c r="JXZ146" s="894"/>
      <c r="JYA146" s="894"/>
      <c r="JYB146" s="894"/>
      <c r="JYC146" s="894"/>
      <c r="JYD146" s="894"/>
      <c r="JYE146" s="894"/>
      <c r="JYF146" s="894"/>
      <c r="JYG146" s="894"/>
      <c r="JYH146" s="894"/>
      <c r="JYI146" s="894"/>
      <c r="JYJ146" s="894"/>
      <c r="JYK146" s="894"/>
      <c r="JYL146" s="894"/>
      <c r="JYM146" s="894"/>
      <c r="JYN146" s="894"/>
      <c r="JYO146" s="894"/>
      <c r="JYP146" s="894"/>
      <c r="JYQ146" s="894"/>
      <c r="JYR146" s="894"/>
      <c r="JYS146" s="894"/>
      <c r="JYT146" s="894"/>
      <c r="JYU146" s="894"/>
      <c r="JYV146" s="894"/>
      <c r="JYW146" s="894"/>
      <c r="JYX146" s="894"/>
      <c r="JYY146" s="894"/>
      <c r="JYZ146" s="894"/>
      <c r="JZA146" s="894"/>
      <c r="JZB146" s="894"/>
      <c r="JZC146" s="894"/>
      <c r="JZD146" s="894"/>
      <c r="JZE146" s="894"/>
      <c r="JZF146" s="894"/>
      <c r="JZG146" s="894"/>
      <c r="JZH146" s="894"/>
      <c r="JZI146" s="894"/>
      <c r="JZJ146" s="894"/>
      <c r="JZK146" s="894"/>
      <c r="JZL146" s="894"/>
      <c r="JZM146" s="894"/>
      <c r="JZN146" s="894"/>
      <c r="JZO146" s="894"/>
      <c r="JZP146" s="894"/>
      <c r="JZQ146" s="894"/>
      <c r="JZR146" s="894"/>
      <c r="JZS146" s="894"/>
      <c r="JZT146" s="894"/>
      <c r="JZU146" s="894"/>
      <c r="JZV146" s="894"/>
      <c r="JZW146" s="894"/>
      <c r="JZX146" s="894"/>
      <c r="JZY146" s="894"/>
      <c r="JZZ146" s="894"/>
      <c r="KAA146" s="894"/>
      <c r="KAB146" s="894"/>
      <c r="KAC146" s="894"/>
      <c r="KAD146" s="894"/>
      <c r="KAE146" s="894"/>
      <c r="KAF146" s="894"/>
      <c r="KAG146" s="894"/>
      <c r="KAH146" s="894"/>
      <c r="KAI146" s="894"/>
      <c r="KAJ146" s="894"/>
      <c r="KAK146" s="894"/>
      <c r="KAL146" s="894"/>
      <c r="KAM146" s="894"/>
      <c r="KAN146" s="894"/>
      <c r="KAO146" s="894"/>
      <c r="KAP146" s="894"/>
      <c r="KAQ146" s="894"/>
      <c r="KAR146" s="894"/>
      <c r="KAS146" s="894"/>
      <c r="KAT146" s="894"/>
      <c r="KAU146" s="894"/>
      <c r="KAV146" s="894"/>
      <c r="KAW146" s="894"/>
      <c r="KAX146" s="894"/>
      <c r="KAY146" s="894"/>
      <c r="KAZ146" s="894"/>
      <c r="KBA146" s="894"/>
      <c r="KBB146" s="894"/>
      <c r="KBC146" s="894"/>
      <c r="KBD146" s="894"/>
      <c r="KBE146" s="894"/>
      <c r="KBF146" s="894"/>
      <c r="KBG146" s="894"/>
      <c r="KBH146" s="894"/>
      <c r="KBI146" s="894"/>
      <c r="KBJ146" s="894"/>
      <c r="KBK146" s="894"/>
      <c r="KBL146" s="894"/>
      <c r="KBM146" s="894"/>
      <c r="KBN146" s="894"/>
      <c r="KBO146" s="894"/>
      <c r="KBP146" s="894"/>
      <c r="KBQ146" s="894"/>
      <c r="KBR146" s="894"/>
      <c r="KBS146" s="894"/>
      <c r="KBT146" s="894"/>
      <c r="KBU146" s="894"/>
      <c r="KBV146" s="894"/>
      <c r="KBW146" s="894"/>
      <c r="KBX146" s="894"/>
      <c r="KBY146" s="894"/>
      <c r="KBZ146" s="894"/>
      <c r="KCA146" s="894"/>
      <c r="KCB146" s="894"/>
      <c r="KCC146" s="894"/>
      <c r="KCD146" s="894"/>
      <c r="KCE146" s="894"/>
      <c r="KCF146" s="894"/>
      <c r="KCG146" s="894"/>
      <c r="KCH146" s="894"/>
      <c r="KCI146" s="894"/>
      <c r="KCJ146" s="894"/>
      <c r="KCK146" s="894"/>
      <c r="KCL146" s="894"/>
      <c r="KCM146" s="894"/>
      <c r="KCN146" s="894"/>
      <c r="KCO146" s="894"/>
      <c r="KCP146" s="894"/>
      <c r="KCQ146" s="894"/>
      <c r="KCR146" s="894"/>
      <c r="KCS146" s="894"/>
      <c r="KCT146" s="894"/>
      <c r="KCU146" s="894"/>
      <c r="KCV146" s="894"/>
      <c r="KCW146" s="894"/>
      <c r="KCX146" s="894"/>
      <c r="KCY146" s="894"/>
      <c r="KCZ146" s="894"/>
      <c r="KDA146" s="894"/>
      <c r="KDB146" s="894"/>
      <c r="KDC146" s="894"/>
      <c r="KDD146" s="894"/>
      <c r="KDE146" s="894"/>
      <c r="KDF146" s="894"/>
      <c r="KDG146" s="894"/>
      <c r="KDH146" s="894"/>
      <c r="KDI146" s="894"/>
      <c r="KDJ146" s="894"/>
      <c r="KDK146" s="894"/>
      <c r="KDL146" s="894"/>
      <c r="KDM146" s="894"/>
      <c r="KDN146" s="894"/>
      <c r="KDO146" s="894"/>
      <c r="KDP146" s="894"/>
      <c r="KDQ146" s="894"/>
      <c r="KDR146" s="894"/>
      <c r="KDS146" s="894"/>
      <c r="KDT146" s="894"/>
      <c r="KDU146" s="894"/>
      <c r="KDV146" s="894"/>
      <c r="KDW146" s="894"/>
      <c r="KDX146" s="894"/>
      <c r="KDY146" s="894"/>
      <c r="KDZ146" s="894"/>
      <c r="KEA146" s="894"/>
      <c r="KEB146" s="894"/>
      <c r="KEC146" s="894"/>
      <c r="KED146" s="894"/>
      <c r="KEE146" s="894"/>
      <c r="KEF146" s="894"/>
      <c r="KEG146" s="894"/>
      <c r="KEH146" s="894"/>
      <c r="KEI146" s="894"/>
      <c r="KEJ146" s="894"/>
      <c r="KEK146" s="894"/>
      <c r="KEL146" s="894"/>
      <c r="KEM146" s="894"/>
      <c r="KEN146" s="894"/>
      <c r="KEO146" s="894"/>
      <c r="KEP146" s="894"/>
      <c r="KEQ146" s="894"/>
      <c r="KER146" s="894"/>
      <c r="KES146" s="894"/>
      <c r="KET146" s="894"/>
      <c r="KEU146" s="894"/>
      <c r="KEV146" s="894"/>
      <c r="KEW146" s="894"/>
      <c r="KEX146" s="894"/>
      <c r="KEY146" s="894"/>
      <c r="KEZ146" s="894"/>
      <c r="KFA146" s="894"/>
      <c r="KFB146" s="894"/>
      <c r="KFC146" s="894"/>
      <c r="KFD146" s="894"/>
      <c r="KFE146" s="894"/>
      <c r="KFF146" s="894"/>
      <c r="KFG146" s="894"/>
      <c r="KFH146" s="894"/>
      <c r="KFI146" s="894"/>
      <c r="KFJ146" s="894"/>
      <c r="KFK146" s="894"/>
      <c r="KFL146" s="894"/>
      <c r="KFM146" s="894"/>
      <c r="KFN146" s="894"/>
      <c r="KFO146" s="894"/>
      <c r="KFP146" s="894"/>
      <c r="KFQ146" s="894"/>
      <c r="KFR146" s="894"/>
      <c r="KFS146" s="894"/>
      <c r="KFT146" s="894"/>
      <c r="KFU146" s="894"/>
      <c r="KFV146" s="894"/>
      <c r="KFW146" s="894"/>
      <c r="KFX146" s="894"/>
      <c r="KFY146" s="894"/>
      <c r="KFZ146" s="894"/>
      <c r="KGA146" s="894"/>
      <c r="KGB146" s="894"/>
      <c r="KGC146" s="894"/>
      <c r="KGD146" s="894"/>
      <c r="KGE146" s="894"/>
      <c r="KGF146" s="894"/>
      <c r="KGG146" s="894"/>
      <c r="KGH146" s="894"/>
      <c r="KGI146" s="894"/>
      <c r="KGJ146" s="894"/>
      <c r="KGK146" s="894"/>
      <c r="KGL146" s="894"/>
      <c r="KGM146" s="894"/>
      <c r="KGN146" s="894"/>
      <c r="KGO146" s="894"/>
      <c r="KGP146" s="894"/>
      <c r="KGQ146" s="894"/>
      <c r="KGR146" s="894"/>
      <c r="KGS146" s="894"/>
      <c r="KGT146" s="894"/>
      <c r="KGU146" s="894"/>
      <c r="KGV146" s="894"/>
      <c r="KGW146" s="894"/>
      <c r="KGX146" s="894"/>
      <c r="KGY146" s="894"/>
      <c r="KGZ146" s="894"/>
      <c r="KHA146" s="894"/>
      <c r="KHB146" s="894"/>
      <c r="KHC146" s="894"/>
      <c r="KHD146" s="894"/>
      <c r="KHE146" s="894"/>
      <c r="KHF146" s="894"/>
      <c r="KHG146" s="894"/>
      <c r="KHH146" s="894"/>
      <c r="KHI146" s="894"/>
      <c r="KHJ146" s="894"/>
      <c r="KHK146" s="894"/>
      <c r="KHL146" s="894"/>
      <c r="KHM146" s="894"/>
      <c r="KHN146" s="894"/>
      <c r="KHO146" s="894"/>
      <c r="KHP146" s="894"/>
      <c r="KHQ146" s="894"/>
      <c r="KHR146" s="894"/>
      <c r="KHS146" s="894"/>
      <c r="KHT146" s="894"/>
      <c r="KHU146" s="894"/>
      <c r="KHV146" s="894"/>
      <c r="KHW146" s="894"/>
      <c r="KHX146" s="894"/>
      <c r="KHY146" s="894"/>
      <c r="KHZ146" s="894"/>
      <c r="KIA146" s="894"/>
      <c r="KIB146" s="894"/>
      <c r="KIC146" s="894"/>
      <c r="KID146" s="894"/>
      <c r="KIE146" s="894"/>
      <c r="KIF146" s="894"/>
      <c r="KIG146" s="894"/>
      <c r="KIH146" s="894"/>
      <c r="KII146" s="894"/>
      <c r="KIJ146" s="894"/>
      <c r="KIK146" s="894"/>
      <c r="KIL146" s="894"/>
      <c r="KIM146" s="894"/>
      <c r="KIN146" s="894"/>
      <c r="KIO146" s="894"/>
      <c r="KIP146" s="894"/>
      <c r="KIQ146" s="894"/>
      <c r="KIR146" s="894"/>
      <c r="KIS146" s="894"/>
      <c r="KIT146" s="894"/>
      <c r="KIU146" s="894"/>
      <c r="KIV146" s="894"/>
      <c r="KIW146" s="894"/>
      <c r="KIX146" s="894"/>
      <c r="KIY146" s="894"/>
      <c r="KIZ146" s="894"/>
      <c r="KJA146" s="894"/>
      <c r="KJB146" s="894"/>
      <c r="KJC146" s="894"/>
      <c r="KJD146" s="894"/>
      <c r="KJE146" s="894"/>
      <c r="KJF146" s="894"/>
      <c r="KJG146" s="894"/>
      <c r="KJH146" s="894"/>
      <c r="KJI146" s="894"/>
      <c r="KJJ146" s="894"/>
      <c r="KJK146" s="894"/>
      <c r="KJL146" s="894"/>
      <c r="KJM146" s="894"/>
      <c r="KJN146" s="894"/>
      <c r="KJO146" s="894"/>
      <c r="KJP146" s="894"/>
      <c r="KJQ146" s="894"/>
      <c r="KJR146" s="894"/>
      <c r="KJS146" s="894"/>
      <c r="KJT146" s="894"/>
      <c r="KJU146" s="894"/>
      <c r="KJV146" s="894"/>
      <c r="KJW146" s="894"/>
      <c r="KJX146" s="894"/>
      <c r="KJY146" s="894"/>
      <c r="KJZ146" s="894"/>
      <c r="KKA146" s="894"/>
      <c r="KKB146" s="894"/>
      <c r="KKC146" s="894"/>
      <c r="KKD146" s="894"/>
      <c r="KKE146" s="894"/>
      <c r="KKF146" s="894"/>
      <c r="KKG146" s="894"/>
      <c r="KKH146" s="894"/>
      <c r="KKI146" s="894"/>
      <c r="KKJ146" s="894"/>
      <c r="KKK146" s="894"/>
      <c r="KKL146" s="894"/>
      <c r="KKM146" s="894"/>
      <c r="KKN146" s="894"/>
      <c r="KKO146" s="894"/>
      <c r="KKP146" s="894"/>
      <c r="KKQ146" s="894"/>
      <c r="KKR146" s="894"/>
      <c r="KKS146" s="894"/>
      <c r="KKT146" s="894"/>
      <c r="KKU146" s="894"/>
      <c r="KKV146" s="894"/>
      <c r="KKW146" s="894"/>
      <c r="KKX146" s="894"/>
      <c r="KKY146" s="894"/>
      <c r="KKZ146" s="894"/>
      <c r="KLA146" s="894"/>
      <c r="KLB146" s="894"/>
      <c r="KLC146" s="894"/>
      <c r="KLD146" s="894"/>
      <c r="KLE146" s="894"/>
      <c r="KLF146" s="894"/>
      <c r="KLG146" s="894"/>
      <c r="KLH146" s="894"/>
      <c r="KLI146" s="894"/>
      <c r="KLJ146" s="894"/>
      <c r="KLK146" s="894"/>
      <c r="KLL146" s="894"/>
      <c r="KLM146" s="894"/>
      <c r="KLN146" s="894"/>
      <c r="KLO146" s="894"/>
      <c r="KLP146" s="894"/>
      <c r="KLQ146" s="894"/>
      <c r="KLR146" s="894"/>
      <c r="KLS146" s="894"/>
      <c r="KLT146" s="894"/>
      <c r="KLU146" s="894"/>
      <c r="KLV146" s="894"/>
      <c r="KLW146" s="894"/>
      <c r="KLX146" s="894"/>
      <c r="KLY146" s="894"/>
      <c r="KLZ146" s="894"/>
      <c r="KMA146" s="894"/>
      <c r="KMB146" s="894"/>
      <c r="KMC146" s="894"/>
      <c r="KMD146" s="894"/>
      <c r="KME146" s="894"/>
      <c r="KMF146" s="894"/>
      <c r="KMG146" s="894"/>
      <c r="KMH146" s="894"/>
      <c r="KMI146" s="894"/>
      <c r="KMJ146" s="894"/>
      <c r="KMK146" s="894"/>
      <c r="KML146" s="894"/>
      <c r="KMM146" s="894"/>
      <c r="KMN146" s="894"/>
      <c r="KMO146" s="894"/>
      <c r="KMP146" s="894"/>
      <c r="KMQ146" s="894"/>
      <c r="KMR146" s="894"/>
      <c r="KMS146" s="894"/>
      <c r="KMT146" s="894"/>
      <c r="KMU146" s="894"/>
      <c r="KMV146" s="894"/>
      <c r="KMW146" s="894"/>
      <c r="KMX146" s="894"/>
      <c r="KMY146" s="894"/>
      <c r="KMZ146" s="894"/>
      <c r="KNA146" s="894"/>
      <c r="KNB146" s="894"/>
      <c r="KNC146" s="894"/>
      <c r="KND146" s="894"/>
      <c r="KNE146" s="894"/>
      <c r="KNF146" s="894"/>
      <c r="KNG146" s="894"/>
      <c r="KNH146" s="894"/>
      <c r="KNI146" s="894"/>
      <c r="KNJ146" s="894"/>
      <c r="KNK146" s="894"/>
      <c r="KNL146" s="894"/>
      <c r="KNM146" s="894"/>
      <c r="KNN146" s="894"/>
      <c r="KNO146" s="894"/>
      <c r="KNP146" s="894"/>
      <c r="KNQ146" s="894"/>
      <c r="KNR146" s="894"/>
      <c r="KNS146" s="894"/>
      <c r="KNT146" s="894"/>
      <c r="KNU146" s="894"/>
      <c r="KNV146" s="894"/>
      <c r="KNW146" s="894"/>
      <c r="KNX146" s="894"/>
      <c r="KNY146" s="894"/>
      <c r="KNZ146" s="894"/>
      <c r="KOA146" s="894"/>
      <c r="KOB146" s="894"/>
      <c r="KOC146" s="894"/>
      <c r="KOD146" s="894"/>
      <c r="KOE146" s="894"/>
      <c r="KOF146" s="894"/>
      <c r="KOG146" s="894"/>
      <c r="KOH146" s="894"/>
      <c r="KOI146" s="894"/>
      <c r="KOJ146" s="894"/>
      <c r="KOK146" s="894"/>
      <c r="KOL146" s="894"/>
      <c r="KOM146" s="894"/>
      <c r="KON146" s="894"/>
      <c r="KOO146" s="894"/>
      <c r="KOP146" s="894"/>
      <c r="KOQ146" s="894"/>
      <c r="KOR146" s="894"/>
      <c r="KOS146" s="894"/>
      <c r="KOT146" s="894"/>
      <c r="KOU146" s="894"/>
      <c r="KOV146" s="894"/>
      <c r="KOW146" s="894"/>
      <c r="KOX146" s="894"/>
      <c r="KOY146" s="894"/>
      <c r="KOZ146" s="894"/>
      <c r="KPA146" s="894"/>
      <c r="KPB146" s="894"/>
      <c r="KPC146" s="894"/>
      <c r="KPD146" s="894"/>
      <c r="KPE146" s="894"/>
      <c r="KPF146" s="894"/>
      <c r="KPG146" s="894"/>
      <c r="KPH146" s="894"/>
      <c r="KPI146" s="894"/>
      <c r="KPJ146" s="894"/>
      <c r="KPK146" s="894"/>
      <c r="KPL146" s="894"/>
      <c r="KPM146" s="894"/>
      <c r="KPN146" s="894"/>
      <c r="KPO146" s="894"/>
      <c r="KPP146" s="894"/>
      <c r="KPQ146" s="894"/>
      <c r="KPR146" s="894"/>
      <c r="KPS146" s="894"/>
      <c r="KPT146" s="894"/>
      <c r="KPU146" s="894"/>
      <c r="KPV146" s="894"/>
      <c r="KPW146" s="894"/>
      <c r="KPX146" s="894"/>
      <c r="KPY146" s="894"/>
      <c r="KPZ146" s="894"/>
      <c r="KQA146" s="894"/>
      <c r="KQB146" s="894"/>
      <c r="KQC146" s="894"/>
      <c r="KQD146" s="894"/>
      <c r="KQE146" s="894"/>
      <c r="KQF146" s="894"/>
      <c r="KQG146" s="894"/>
      <c r="KQH146" s="894"/>
      <c r="KQI146" s="894"/>
      <c r="KQJ146" s="894"/>
      <c r="KQK146" s="894"/>
      <c r="KQL146" s="894"/>
      <c r="KQM146" s="894"/>
      <c r="KQN146" s="894"/>
      <c r="KQO146" s="894"/>
      <c r="KQP146" s="894"/>
      <c r="KQQ146" s="894"/>
      <c r="KQR146" s="894"/>
      <c r="KQS146" s="894"/>
      <c r="KQT146" s="894"/>
      <c r="KQU146" s="894"/>
      <c r="KQV146" s="894"/>
      <c r="KQW146" s="894"/>
      <c r="KQX146" s="894"/>
      <c r="KQY146" s="894"/>
      <c r="KQZ146" s="894"/>
      <c r="KRA146" s="894"/>
      <c r="KRB146" s="894"/>
      <c r="KRC146" s="894"/>
      <c r="KRD146" s="894"/>
      <c r="KRE146" s="894"/>
      <c r="KRF146" s="894"/>
      <c r="KRG146" s="894"/>
      <c r="KRH146" s="894"/>
      <c r="KRI146" s="894"/>
      <c r="KRJ146" s="894"/>
      <c r="KRK146" s="894"/>
      <c r="KRL146" s="894"/>
      <c r="KRM146" s="894"/>
      <c r="KRN146" s="894"/>
      <c r="KRO146" s="894"/>
      <c r="KRP146" s="894"/>
      <c r="KRQ146" s="894"/>
      <c r="KRR146" s="894"/>
      <c r="KRS146" s="894"/>
      <c r="KRT146" s="894"/>
      <c r="KRU146" s="894"/>
      <c r="KRV146" s="894"/>
      <c r="KRW146" s="894"/>
      <c r="KRX146" s="894"/>
      <c r="KRY146" s="894"/>
      <c r="KRZ146" s="894"/>
      <c r="KSA146" s="894"/>
      <c r="KSB146" s="894"/>
      <c r="KSC146" s="894"/>
      <c r="KSD146" s="894"/>
      <c r="KSE146" s="894"/>
      <c r="KSF146" s="894"/>
      <c r="KSG146" s="894"/>
      <c r="KSH146" s="894"/>
      <c r="KSI146" s="894"/>
      <c r="KSJ146" s="894"/>
      <c r="KSK146" s="894"/>
      <c r="KSL146" s="894"/>
      <c r="KSM146" s="894"/>
      <c r="KSN146" s="894"/>
      <c r="KSO146" s="894"/>
      <c r="KSP146" s="894"/>
      <c r="KSQ146" s="894"/>
      <c r="KSR146" s="894"/>
      <c r="KSS146" s="894"/>
      <c r="KST146" s="894"/>
      <c r="KSU146" s="894"/>
      <c r="KSV146" s="894"/>
      <c r="KSW146" s="894"/>
      <c r="KSX146" s="894"/>
      <c r="KSY146" s="894"/>
      <c r="KSZ146" s="894"/>
      <c r="KTA146" s="894"/>
      <c r="KTB146" s="894"/>
      <c r="KTC146" s="894"/>
      <c r="KTD146" s="894"/>
      <c r="KTE146" s="894"/>
      <c r="KTF146" s="894"/>
      <c r="KTG146" s="894"/>
      <c r="KTH146" s="894"/>
      <c r="KTI146" s="894"/>
      <c r="KTJ146" s="894"/>
      <c r="KTK146" s="894"/>
      <c r="KTL146" s="894"/>
      <c r="KTM146" s="894"/>
      <c r="KTN146" s="894"/>
      <c r="KTO146" s="894"/>
      <c r="KTP146" s="894"/>
      <c r="KTQ146" s="894"/>
      <c r="KTR146" s="894"/>
      <c r="KTS146" s="894"/>
      <c r="KTT146" s="894"/>
      <c r="KTU146" s="894"/>
      <c r="KTV146" s="894"/>
      <c r="KTW146" s="894"/>
      <c r="KTX146" s="894"/>
      <c r="KTY146" s="894"/>
      <c r="KTZ146" s="894"/>
      <c r="KUA146" s="894"/>
      <c r="KUB146" s="894"/>
      <c r="KUC146" s="894"/>
      <c r="KUD146" s="894"/>
      <c r="KUE146" s="894"/>
      <c r="KUF146" s="894"/>
      <c r="KUG146" s="894"/>
      <c r="KUH146" s="894"/>
      <c r="KUI146" s="894"/>
      <c r="KUJ146" s="894"/>
      <c r="KUK146" s="894"/>
      <c r="KUL146" s="894"/>
      <c r="KUM146" s="894"/>
      <c r="KUN146" s="894"/>
      <c r="KUO146" s="894"/>
      <c r="KUP146" s="894"/>
      <c r="KUQ146" s="894"/>
      <c r="KUR146" s="894"/>
      <c r="KUS146" s="894"/>
      <c r="KUT146" s="894"/>
      <c r="KUU146" s="894"/>
      <c r="KUV146" s="894"/>
      <c r="KUW146" s="894"/>
      <c r="KUX146" s="894"/>
      <c r="KUY146" s="894"/>
      <c r="KUZ146" s="894"/>
      <c r="KVA146" s="894"/>
      <c r="KVB146" s="894"/>
      <c r="KVC146" s="894"/>
      <c r="KVD146" s="894"/>
      <c r="KVE146" s="894"/>
      <c r="KVF146" s="894"/>
      <c r="KVG146" s="894"/>
      <c r="KVH146" s="894"/>
      <c r="KVI146" s="894"/>
      <c r="KVJ146" s="894"/>
      <c r="KVK146" s="894"/>
      <c r="KVL146" s="894"/>
      <c r="KVM146" s="894"/>
      <c r="KVN146" s="894"/>
      <c r="KVO146" s="894"/>
      <c r="KVP146" s="894"/>
      <c r="KVQ146" s="894"/>
      <c r="KVR146" s="894"/>
      <c r="KVS146" s="894"/>
      <c r="KVT146" s="894"/>
      <c r="KVU146" s="894"/>
      <c r="KVV146" s="894"/>
      <c r="KVW146" s="894"/>
      <c r="KVX146" s="894"/>
      <c r="KVY146" s="894"/>
      <c r="KVZ146" s="894"/>
      <c r="KWA146" s="894"/>
      <c r="KWB146" s="894"/>
      <c r="KWC146" s="894"/>
      <c r="KWD146" s="894"/>
      <c r="KWE146" s="894"/>
      <c r="KWF146" s="894"/>
      <c r="KWG146" s="894"/>
      <c r="KWH146" s="894"/>
      <c r="KWI146" s="894"/>
      <c r="KWJ146" s="894"/>
      <c r="KWK146" s="894"/>
      <c r="KWL146" s="894"/>
      <c r="KWM146" s="894"/>
      <c r="KWN146" s="894"/>
      <c r="KWO146" s="894"/>
      <c r="KWP146" s="894"/>
      <c r="KWQ146" s="894"/>
      <c r="KWR146" s="894"/>
      <c r="KWS146" s="894"/>
      <c r="KWT146" s="894"/>
      <c r="KWU146" s="894"/>
      <c r="KWV146" s="894"/>
      <c r="KWW146" s="894"/>
      <c r="KWX146" s="894"/>
      <c r="KWY146" s="894"/>
      <c r="KWZ146" s="894"/>
      <c r="KXA146" s="894"/>
      <c r="KXB146" s="894"/>
      <c r="KXC146" s="894"/>
      <c r="KXD146" s="894"/>
      <c r="KXE146" s="894"/>
      <c r="KXF146" s="894"/>
      <c r="KXG146" s="894"/>
      <c r="KXH146" s="894"/>
      <c r="KXI146" s="894"/>
      <c r="KXJ146" s="894"/>
      <c r="KXK146" s="894"/>
      <c r="KXL146" s="894"/>
      <c r="KXM146" s="894"/>
      <c r="KXN146" s="894"/>
      <c r="KXO146" s="894"/>
      <c r="KXP146" s="894"/>
      <c r="KXQ146" s="894"/>
      <c r="KXR146" s="894"/>
      <c r="KXS146" s="894"/>
      <c r="KXT146" s="894"/>
      <c r="KXU146" s="894"/>
      <c r="KXV146" s="894"/>
      <c r="KXW146" s="894"/>
      <c r="KXX146" s="894"/>
      <c r="KXY146" s="894"/>
      <c r="KXZ146" s="894"/>
      <c r="KYA146" s="894"/>
      <c r="KYB146" s="894"/>
      <c r="KYC146" s="894"/>
      <c r="KYD146" s="894"/>
      <c r="KYE146" s="894"/>
      <c r="KYF146" s="894"/>
      <c r="KYG146" s="894"/>
      <c r="KYH146" s="894"/>
      <c r="KYI146" s="894"/>
      <c r="KYJ146" s="894"/>
      <c r="KYK146" s="894"/>
      <c r="KYL146" s="894"/>
      <c r="KYM146" s="894"/>
      <c r="KYN146" s="894"/>
      <c r="KYO146" s="894"/>
      <c r="KYP146" s="894"/>
      <c r="KYQ146" s="894"/>
      <c r="KYR146" s="894"/>
      <c r="KYS146" s="894"/>
      <c r="KYT146" s="894"/>
      <c r="KYU146" s="894"/>
      <c r="KYV146" s="894"/>
      <c r="KYW146" s="894"/>
      <c r="KYX146" s="894"/>
      <c r="KYY146" s="894"/>
      <c r="KYZ146" s="894"/>
      <c r="KZA146" s="894"/>
      <c r="KZB146" s="894"/>
      <c r="KZC146" s="894"/>
      <c r="KZD146" s="894"/>
      <c r="KZE146" s="894"/>
      <c r="KZF146" s="894"/>
      <c r="KZG146" s="894"/>
      <c r="KZH146" s="894"/>
      <c r="KZI146" s="894"/>
      <c r="KZJ146" s="894"/>
      <c r="KZK146" s="894"/>
      <c r="KZL146" s="894"/>
      <c r="KZM146" s="894"/>
      <c r="KZN146" s="894"/>
      <c r="KZO146" s="894"/>
      <c r="KZP146" s="894"/>
      <c r="KZQ146" s="894"/>
      <c r="KZR146" s="894"/>
      <c r="KZS146" s="894"/>
      <c r="KZT146" s="894"/>
      <c r="KZU146" s="894"/>
      <c r="KZV146" s="894"/>
      <c r="KZW146" s="894"/>
      <c r="KZX146" s="894"/>
      <c r="KZY146" s="894"/>
      <c r="KZZ146" s="894"/>
      <c r="LAA146" s="894"/>
      <c r="LAB146" s="894"/>
      <c r="LAC146" s="894"/>
      <c r="LAD146" s="894"/>
      <c r="LAE146" s="894"/>
      <c r="LAF146" s="894"/>
      <c r="LAG146" s="894"/>
      <c r="LAH146" s="894"/>
      <c r="LAI146" s="894"/>
      <c r="LAJ146" s="894"/>
      <c r="LAK146" s="894"/>
      <c r="LAL146" s="894"/>
      <c r="LAM146" s="894"/>
      <c r="LAN146" s="894"/>
      <c r="LAO146" s="894"/>
      <c r="LAP146" s="894"/>
      <c r="LAQ146" s="894"/>
      <c r="LAR146" s="894"/>
      <c r="LAS146" s="894"/>
      <c r="LAT146" s="894"/>
      <c r="LAU146" s="894"/>
      <c r="LAV146" s="894"/>
      <c r="LAW146" s="894"/>
      <c r="LAX146" s="894"/>
      <c r="LAY146" s="894"/>
      <c r="LAZ146" s="894"/>
      <c r="LBA146" s="894"/>
      <c r="LBB146" s="894"/>
      <c r="LBC146" s="894"/>
      <c r="LBD146" s="894"/>
      <c r="LBE146" s="894"/>
      <c r="LBF146" s="894"/>
      <c r="LBG146" s="894"/>
      <c r="LBH146" s="894"/>
      <c r="LBI146" s="894"/>
      <c r="LBJ146" s="894"/>
      <c r="LBK146" s="894"/>
      <c r="LBL146" s="894"/>
      <c r="LBM146" s="894"/>
      <c r="LBN146" s="894"/>
      <c r="LBO146" s="894"/>
      <c r="LBP146" s="894"/>
      <c r="LBQ146" s="894"/>
      <c r="LBR146" s="894"/>
      <c r="LBS146" s="894"/>
      <c r="LBT146" s="894"/>
      <c r="LBU146" s="894"/>
      <c r="LBV146" s="894"/>
      <c r="LBW146" s="894"/>
      <c r="LBX146" s="894"/>
      <c r="LBY146" s="894"/>
      <c r="LBZ146" s="894"/>
      <c r="LCA146" s="894"/>
      <c r="LCB146" s="894"/>
      <c r="LCC146" s="894"/>
      <c r="LCD146" s="894"/>
      <c r="LCE146" s="894"/>
      <c r="LCF146" s="894"/>
      <c r="LCG146" s="894"/>
      <c r="LCH146" s="894"/>
      <c r="LCI146" s="894"/>
      <c r="LCJ146" s="894"/>
      <c r="LCK146" s="894"/>
      <c r="LCL146" s="894"/>
      <c r="LCM146" s="894"/>
      <c r="LCN146" s="894"/>
      <c r="LCO146" s="894"/>
      <c r="LCP146" s="894"/>
      <c r="LCQ146" s="894"/>
      <c r="LCR146" s="894"/>
      <c r="LCS146" s="894"/>
      <c r="LCT146" s="894"/>
      <c r="LCU146" s="894"/>
      <c r="LCV146" s="894"/>
      <c r="LCW146" s="894"/>
      <c r="LCX146" s="894"/>
      <c r="LCY146" s="894"/>
      <c r="LCZ146" s="894"/>
      <c r="LDA146" s="894"/>
      <c r="LDB146" s="894"/>
      <c r="LDC146" s="894"/>
      <c r="LDD146" s="894"/>
      <c r="LDE146" s="894"/>
      <c r="LDF146" s="894"/>
      <c r="LDG146" s="894"/>
      <c r="LDH146" s="894"/>
      <c r="LDI146" s="894"/>
      <c r="LDJ146" s="894"/>
      <c r="LDK146" s="894"/>
      <c r="LDL146" s="894"/>
      <c r="LDM146" s="894"/>
      <c r="LDN146" s="894"/>
      <c r="LDO146" s="894"/>
      <c r="LDP146" s="894"/>
      <c r="LDQ146" s="894"/>
      <c r="LDR146" s="894"/>
      <c r="LDS146" s="894"/>
      <c r="LDT146" s="894"/>
      <c r="LDU146" s="894"/>
      <c r="LDV146" s="894"/>
      <c r="LDW146" s="894"/>
      <c r="LDX146" s="894"/>
      <c r="LDY146" s="894"/>
      <c r="LDZ146" s="894"/>
      <c r="LEA146" s="894"/>
      <c r="LEB146" s="894"/>
      <c r="LEC146" s="894"/>
      <c r="LED146" s="894"/>
      <c r="LEE146" s="894"/>
      <c r="LEF146" s="894"/>
      <c r="LEG146" s="894"/>
      <c r="LEH146" s="894"/>
      <c r="LEI146" s="894"/>
      <c r="LEJ146" s="894"/>
      <c r="LEK146" s="894"/>
      <c r="LEL146" s="894"/>
      <c r="LEM146" s="894"/>
      <c r="LEN146" s="894"/>
      <c r="LEO146" s="894"/>
      <c r="LEP146" s="894"/>
      <c r="LEQ146" s="894"/>
      <c r="LER146" s="894"/>
      <c r="LES146" s="894"/>
      <c r="LET146" s="894"/>
      <c r="LEU146" s="894"/>
      <c r="LEV146" s="894"/>
      <c r="LEW146" s="894"/>
      <c r="LEX146" s="894"/>
      <c r="LEY146" s="894"/>
      <c r="LEZ146" s="894"/>
      <c r="LFA146" s="894"/>
      <c r="LFB146" s="894"/>
      <c r="LFC146" s="894"/>
      <c r="LFD146" s="894"/>
      <c r="LFE146" s="894"/>
      <c r="LFF146" s="894"/>
      <c r="LFG146" s="894"/>
      <c r="LFH146" s="894"/>
      <c r="LFI146" s="894"/>
      <c r="LFJ146" s="894"/>
      <c r="LFK146" s="894"/>
      <c r="LFL146" s="894"/>
      <c r="LFM146" s="894"/>
      <c r="LFN146" s="894"/>
      <c r="LFO146" s="894"/>
      <c r="LFP146" s="894"/>
      <c r="LFQ146" s="894"/>
      <c r="LFR146" s="894"/>
      <c r="LFS146" s="894"/>
      <c r="LFT146" s="894"/>
      <c r="LFU146" s="894"/>
      <c r="LFV146" s="894"/>
      <c r="LFW146" s="894"/>
      <c r="LFX146" s="894"/>
      <c r="LFY146" s="894"/>
      <c r="LFZ146" s="894"/>
      <c r="LGA146" s="894"/>
      <c r="LGB146" s="894"/>
      <c r="LGC146" s="894"/>
      <c r="LGD146" s="894"/>
      <c r="LGE146" s="894"/>
      <c r="LGF146" s="894"/>
      <c r="LGG146" s="894"/>
      <c r="LGH146" s="894"/>
      <c r="LGI146" s="894"/>
      <c r="LGJ146" s="894"/>
      <c r="LGK146" s="894"/>
      <c r="LGL146" s="894"/>
      <c r="LGM146" s="894"/>
      <c r="LGN146" s="894"/>
      <c r="LGO146" s="894"/>
      <c r="LGP146" s="894"/>
      <c r="LGQ146" s="894"/>
      <c r="LGR146" s="894"/>
      <c r="LGS146" s="894"/>
      <c r="LGT146" s="894"/>
      <c r="LGU146" s="894"/>
      <c r="LGV146" s="894"/>
      <c r="LGW146" s="894"/>
      <c r="LGX146" s="894"/>
      <c r="LGY146" s="894"/>
      <c r="LGZ146" s="894"/>
      <c r="LHA146" s="894"/>
      <c r="LHB146" s="894"/>
      <c r="LHC146" s="894"/>
      <c r="LHD146" s="894"/>
      <c r="LHE146" s="894"/>
      <c r="LHF146" s="894"/>
      <c r="LHG146" s="894"/>
      <c r="LHH146" s="894"/>
      <c r="LHI146" s="894"/>
      <c r="LHJ146" s="894"/>
      <c r="LHK146" s="894"/>
      <c r="LHL146" s="894"/>
      <c r="LHM146" s="894"/>
      <c r="LHN146" s="894"/>
      <c r="LHO146" s="894"/>
      <c r="LHP146" s="894"/>
      <c r="LHQ146" s="894"/>
      <c r="LHR146" s="894"/>
      <c r="LHS146" s="894"/>
      <c r="LHT146" s="894"/>
      <c r="LHU146" s="894"/>
      <c r="LHV146" s="894"/>
      <c r="LHW146" s="894"/>
      <c r="LHX146" s="894"/>
      <c r="LHY146" s="894"/>
      <c r="LHZ146" s="894"/>
      <c r="LIA146" s="894"/>
      <c r="LIB146" s="894"/>
      <c r="LIC146" s="894"/>
      <c r="LID146" s="894"/>
      <c r="LIE146" s="894"/>
      <c r="LIF146" s="894"/>
      <c r="LIG146" s="894"/>
      <c r="LIH146" s="894"/>
      <c r="LII146" s="894"/>
      <c r="LIJ146" s="894"/>
      <c r="LIK146" s="894"/>
      <c r="LIL146" s="894"/>
      <c r="LIM146" s="894"/>
      <c r="LIN146" s="894"/>
      <c r="LIO146" s="894"/>
      <c r="LIP146" s="894"/>
      <c r="LIQ146" s="894"/>
      <c r="LIR146" s="894"/>
      <c r="LIS146" s="894"/>
      <c r="LIT146" s="894"/>
      <c r="LIU146" s="894"/>
      <c r="LIV146" s="894"/>
      <c r="LIW146" s="894"/>
      <c r="LIX146" s="894"/>
      <c r="LIY146" s="894"/>
      <c r="LIZ146" s="894"/>
      <c r="LJA146" s="894"/>
      <c r="LJB146" s="894"/>
      <c r="LJC146" s="894"/>
      <c r="LJD146" s="894"/>
      <c r="LJE146" s="894"/>
      <c r="LJF146" s="894"/>
      <c r="LJG146" s="894"/>
      <c r="LJH146" s="894"/>
      <c r="LJI146" s="894"/>
      <c r="LJJ146" s="894"/>
      <c r="LJK146" s="894"/>
      <c r="LJL146" s="894"/>
      <c r="LJM146" s="894"/>
      <c r="LJN146" s="894"/>
      <c r="LJO146" s="894"/>
      <c r="LJP146" s="894"/>
      <c r="LJQ146" s="894"/>
      <c r="LJR146" s="894"/>
      <c r="LJS146" s="894"/>
      <c r="LJT146" s="894"/>
      <c r="LJU146" s="894"/>
      <c r="LJV146" s="894"/>
      <c r="LJW146" s="894"/>
      <c r="LJX146" s="894"/>
      <c r="LJY146" s="894"/>
      <c r="LJZ146" s="894"/>
      <c r="LKA146" s="894"/>
      <c r="LKB146" s="894"/>
      <c r="LKC146" s="894"/>
      <c r="LKD146" s="894"/>
      <c r="LKE146" s="894"/>
      <c r="LKF146" s="894"/>
      <c r="LKG146" s="894"/>
      <c r="LKH146" s="894"/>
      <c r="LKI146" s="894"/>
      <c r="LKJ146" s="894"/>
      <c r="LKK146" s="894"/>
      <c r="LKL146" s="894"/>
      <c r="LKM146" s="894"/>
      <c r="LKN146" s="894"/>
      <c r="LKO146" s="894"/>
      <c r="LKP146" s="894"/>
      <c r="LKQ146" s="894"/>
      <c r="LKR146" s="894"/>
      <c r="LKS146" s="894"/>
      <c r="LKT146" s="894"/>
      <c r="LKU146" s="894"/>
      <c r="LKV146" s="894"/>
      <c r="LKW146" s="894"/>
      <c r="LKX146" s="894"/>
      <c r="LKY146" s="894"/>
      <c r="LKZ146" s="894"/>
      <c r="LLA146" s="894"/>
      <c r="LLB146" s="894"/>
      <c r="LLC146" s="894"/>
      <c r="LLD146" s="894"/>
      <c r="LLE146" s="894"/>
      <c r="LLF146" s="894"/>
      <c r="LLG146" s="894"/>
      <c r="LLH146" s="894"/>
      <c r="LLI146" s="894"/>
      <c r="LLJ146" s="894"/>
      <c r="LLK146" s="894"/>
      <c r="LLL146" s="894"/>
      <c r="LLM146" s="894"/>
      <c r="LLN146" s="894"/>
      <c r="LLO146" s="894"/>
      <c r="LLP146" s="894"/>
      <c r="LLQ146" s="894"/>
      <c r="LLR146" s="894"/>
      <c r="LLS146" s="894"/>
      <c r="LLT146" s="894"/>
      <c r="LLU146" s="894"/>
      <c r="LLV146" s="894"/>
      <c r="LLW146" s="894"/>
      <c r="LLX146" s="894"/>
      <c r="LLY146" s="894"/>
      <c r="LLZ146" s="894"/>
      <c r="LMA146" s="894"/>
      <c r="LMB146" s="894"/>
      <c r="LMC146" s="894"/>
      <c r="LMD146" s="894"/>
      <c r="LME146" s="894"/>
      <c r="LMF146" s="894"/>
      <c r="LMG146" s="894"/>
      <c r="LMH146" s="894"/>
      <c r="LMI146" s="894"/>
      <c r="LMJ146" s="894"/>
      <c r="LMK146" s="894"/>
      <c r="LML146" s="894"/>
      <c r="LMM146" s="894"/>
      <c r="LMN146" s="894"/>
      <c r="LMO146" s="894"/>
      <c r="LMP146" s="894"/>
      <c r="LMQ146" s="894"/>
      <c r="LMR146" s="894"/>
      <c r="LMS146" s="894"/>
      <c r="LMT146" s="894"/>
      <c r="LMU146" s="894"/>
      <c r="LMV146" s="894"/>
      <c r="LMW146" s="894"/>
      <c r="LMX146" s="894"/>
      <c r="LMY146" s="894"/>
      <c r="LMZ146" s="894"/>
      <c r="LNA146" s="894"/>
      <c r="LNB146" s="894"/>
      <c r="LNC146" s="894"/>
      <c r="LND146" s="894"/>
      <c r="LNE146" s="894"/>
      <c r="LNF146" s="894"/>
      <c r="LNG146" s="894"/>
      <c r="LNH146" s="894"/>
      <c r="LNI146" s="894"/>
      <c r="LNJ146" s="894"/>
      <c r="LNK146" s="894"/>
      <c r="LNL146" s="894"/>
      <c r="LNM146" s="894"/>
      <c r="LNN146" s="894"/>
      <c r="LNO146" s="894"/>
      <c r="LNP146" s="894"/>
      <c r="LNQ146" s="894"/>
      <c r="LNR146" s="894"/>
      <c r="LNS146" s="894"/>
      <c r="LNT146" s="894"/>
      <c r="LNU146" s="894"/>
      <c r="LNV146" s="894"/>
      <c r="LNW146" s="894"/>
      <c r="LNX146" s="894"/>
      <c r="LNY146" s="894"/>
      <c r="LNZ146" s="894"/>
      <c r="LOA146" s="894"/>
      <c r="LOB146" s="894"/>
      <c r="LOC146" s="894"/>
      <c r="LOD146" s="894"/>
      <c r="LOE146" s="894"/>
      <c r="LOF146" s="894"/>
      <c r="LOG146" s="894"/>
      <c r="LOH146" s="894"/>
      <c r="LOI146" s="894"/>
      <c r="LOJ146" s="894"/>
      <c r="LOK146" s="894"/>
      <c r="LOL146" s="894"/>
      <c r="LOM146" s="894"/>
      <c r="LON146" s="894"/>
      <c r="LOO146" s="894"/>
      <c r="LOP146" s="894"/>
      <c r="LOQ146" s="894"/>
      <c r="LOR146" s="894"/>
      <c r="LOS146" s="894"/>
      <c r="LOT146" s="894"/>
      <c r="LOU146" s="894"/>
      <c r="LOV146" s="894"/>
      <c r="LOW146" s="894"/>
      <c r="LOX146" s="894"/>
      <c r="LOY146" s="894"/>
      <c r="LOZ146" s="894"/>
      <c r="LPA146" s="894"/>
      <c r="LPB146" s="894"/>
      <c r="LPC146" s="894"/>
      <c r="LPD146" s="894"/>
      <c r="LPE146" s="894"/>
      <c r="LPF146" s="894"/>
      <c r="LPG146" s="894"/>
      <c r="LPH146" s="894"/>
      <c r="LPI146" s="894"/>
      <c r="LPJ146" s="894"/>
      <c r="LPK146" s="894"/>
      <c r="LPL146" s="894"/>
      <c r="LPM146" s="894"/>
      <c r="LPN146" s="894"/>
      <c r="LPO146" s="894"/>
      <c r="LPP146" s="894"/>
      <c r="LPQ146" s="894"/>
      <c r="LPR146" s="894"/>
      <c r="LPS146" s="894"/>
      <c r="LPT146" s="894"/>
      <c r="LPU146" s="894"/>
      <c r="LPV146" s="894"/>
      <c r="LPW146" s="894"/>
      <c r="LPX146" s="894"/>
      <c r="LPY146" s="894"/>
      <c r="LPZ146" s="894"/>
      <c r="LQA146" s="894"/>
      <c r="LQB146" s="894"/>
      <c r="LQC146" s="894"/>
      <c r="LQD146" s="894"/>
      <c r="LQE146" s="894"/>
      <c r="LQF146" s="894"/>
      <c r="LQG146" s="894"/>
      <c r="LQH146" s="894"/>
      <c r="LQI146" s="894"/>
      <c r="LQJ146" s="894"/>
      <c r="LQK146" s="894"/>
      <c r="LQL146" s="894"/>
      <c r="LQM146" s="894"/>
      <c r="LQN146" s="894"/>
      <c r="LQO146" s="894"/>
      <c r="LQP146" s="894"/>
      <c r="LQQ146" s="894"/>
      <c r="LQR146" s="894"/>
      <c r="LQS146" s="894"/>
      <c r="LQT146" s="894"/>
      <c r="LQU146" s="894"/>
      <c r="LQV146" s="894"/>
      <c r="LQW146" s="894"/>
      <c r="LQX146" s="894"/>
      <c r="LQY146" s="894"/>
      <c r="LQZ146" s="894"/>
      <c r="LRA146" s="894"/>
      <c r="LRB146" s="894"/>
      <c r="LRC146" s="894"/>
      <c r="LRD146" s="894"/>
      <c r="LRE146" s="894"/>
      <c r="LRF146" s="894"/>
      <c r="LRG146" s="894"/>
      <c r="LRH146" s="894"/>
      <c r="LRI146" s="894"/>
      <c r="LRJ146" s="894"/>
      <c r="LRK146" s="894"/>
      <c r="LRL146" s="894"/>
      <c r="LRM146" s="894"/>
      <c r="LRN146" s="894"/>
      <c r="LRO146" s="894"/>
      <c r="LRP146" s="894"/>
      <c r="LRQ146" s="894"/>
      <c r="LRR146" s="894"/>
      <c r="LRS146" s="894"/>
      <c r="LRT146" s="894"/>
      <c r="LRU146" s="894"/>
      <c r="LRV146" s="894"/>
      <c r="LRW146" s="894"/>
      <c r="LRX146" s="894"/>
      <c r="LRY146" s="894"/>
      <c r="LRZ146" s="894"/>
      <c r="LSA146" s="894"/>
      <c r="LSB146" s="894"/>
      <c r="LSC146" s="894"/>
      <c r="LSD146" s="894"/>
      <c r="LSE146" s="894"/>
      <c r="LSF146" s="894"/>
      <c r="LSG146" s="894"/>
      <c r="LSH146" s="894"/>
      <c r="LSI146" s="894"/>
      <c r="LSJ146" s="894"/>
      <c r="LSK146" s="894"/>
      <c r="LSL146" s="894"/>
      <c r="LSM146" s="894"/>
      <c r="LSN146" s="894"/>
      <c r="LSO146" s="894"/>
      <c r="LSP146" s="894"/>
      <c r="LSQ146" s="894"/>
      <c r="LSR146" s="894"/>
      <c r="LSS146" s="894"/>
      <c r="LST146" s="894"/>
      <c r="LSU146" s="894"/>
      <c r="LSV146" s="894"/>
      <c r="LSW146" s="894"/>
      <c r="LSX146" s="894"/>
      <c r="LSY146" s="894"/>
      <c r="LSZ146" s="894"/>
      <c r="LTA146" s="894"/>
      <c r="LTB146" s="894"/>
      <c r="LTC146" s="894"/>
      <c r="LTD146" s="894"/>
      <c r="LTE146" s="894"/>
      <c r="LTF146" s="894"/>
      <c r="LTG146" s="894"/>
      <c r="LTH146" s="894"/>
      <c r="LTI146" s="894"/>
      <c r="LTJ146" s="894"/>
      <c r="LTK146" s="894"/>
      <c r="LTL146" s="894"/>
      <c r="LTM146" s="894"/>
      <c r="LTN146" s="894"/>
      <c r="LTO146" s="894"/>
      <c r="LTP146" s="894"/>
      <c r="LTQ146" s="894"/>
      <c r="LTR146" s="894"/>
      <c r="LTS146" s="894"/>
      <c r="LTT146" s="894"/>
      <c r="LTU146" s="894"/>
      <c r="LTV146" s="894"/>
      <c r="LTW146" s="894"/>
      <c r="LTX146" s="894"/>
      <c r="LTY146" s="894"/>
      <c r="LTZ146" s="894"/>
      <c r="LUA146" s="894"/>
      <c r="LUB146" s="894"/>
      <c r="LUC146" s="894"/>
      <c r="LUD146" s="894"/>
      <c r="LUE146" s="894"/>
      <c r="LUF146" s="894"/>
      <c r="LUG146" s="894"/>
      <c r="LUH146" s="894"/>
      <c r="LUI146" s="894"/>
      <c r="LUJ146" s="894"/>
      <c r="LUK146" s="894"/>
      <c r="LUL146" s="894"/>
      <c r="LUM146" s="894"/>
      <c r="LUN146" s="894"/>
      <c r="LUO146" s="894"/>
      <c r="LUP146" s="894"/>
      <c r="LUQ146" s="894"/>
      <c r="LUR146" s="894"/>
      <c r="LUS146" s="894"/>
      <c r="LUT146" s="894"/>
      <c r="LUU146" s="894"/>
      <c r="LUV146" s="894"/>
      <c r="LUW146" s="894"/>
      <c r="LUX146" s="894"/>
      <c r="LUY146" s="894"/>
      <c r="LUZ146" s="894"/>
      <c r="LVA146" s="894"/>
      <c r="LVB146" s="894"/>
      <c r="LVC146" s="894"/>
      <c r="LVD146" s="894"/>
      <c r="LVE146" s="894"/>
      <c r="LVF146" s="894"/>
      <c r="LVG146" s="894"/>
      <c r="LVH146" s="894"/>
      <c r="LVI146" s="894"/>
      <c r="LVJ146" s="894"/>
      <c r="LVK146" s="894"/>
      <c r="LVL146" s="894"/>
      <c r="LVM146" s="894"/>
      <c r="LVN146" s="894"/>
      <c r="LVO146" s="894"/>
      <c r="LVP146" s="894"/>
      <c r="LVQ146" s="894"/>
      <c r="LVR146" s="894"/>
      <c r="LVS146" s="894"/>
      <c r="LVT146" s="894"/>
      <c r="LVU146" s="894"/>
      <c r="LVV146" s="894"/>
      <c r="LVW146" s="894"/>
      <c r="LVX146" s="894"/>
      <c r="LVY146" s="894"/>
      <c r="LVZ146" s="894"/>
      <c r="LWA146" s="894"/>
      <c r="LWB146" s="894"/>
      <c r="LWC146" s="894"/>
      <c r="LWD146" s="894"/>
      <c r="LWE146" s="894"/>
      <c r="LWF146" s="894"/>
      <c r="LWG146" s="894"/>
      <c r="LWH146" s="894"/>
      <c r="LWI146" s="894"/>
      <c r="LWJ146" s="894"/>
      <c r="LWK146" s="894"/>
      <c r="LWL146" s="894"/>
      <c r="LWM146" s="894"/>
      <c r="LWN146" s="894"/>
      <c r="LWO146" s="894"/>
      <c r="LWP146" s="894"/>
      <c r="LWQ146" s="894"/>
      <c r="LWR146" s="894"/>
      <c r="LWS146" s="894"/>
      <c r="LWT146" s="894"/>
      <c r="LWU146" s="894"/>
      <c r="LWV146" s="894"/>
      <c r="LWW146" s="894"/>
      <c r="LWX146" s="894"/>
      <c r="LWY146" s="894"/>
      <c r="LWZ146" s="894"/>
      <c r="LXA146" s="894"/>
      <c r="LXB146" s="894"/>
      <c r="LXC146" s="894"/>
      <c r="LXD146" s="894"/>
      <c r="LXE146" s="894"/>
      <c r="LXF146" s="894"/>
      <c r="LXG146" s="894"/>
      <c r="LXH146" s="894"/>
      <c r="LXI146" s="894"/>
      <c r="LXJ146" s="894"/>
      <c r="LXK146" s="894"/>
      <c r="LXL146" s="894"/>
      <c r="LXM146" s="894"/>
      <c r="LXN146" s="894"/>
      <c r="LXO146" s="894"/>
      <c r="LXP146" s="894"/>
      <c r="LXQ146" s="894"/>
      <c r="LXR146" s="894"/>
      <c r="LXS146" s="894"/>
      <c r="LXT146" s="894"/>
      <c r="LXU146" s="894"/>
      <c r="LXV146" s="894"/>
      <c r="LXW146" s="894"/>
      <c r="LXX146" s="894"/>
      <c r="LXY146" s="894"/>
      <c r="LXZ146" s="894"/>
      <c r="LYA146" s="894"/>
      <c r="LYB146" s="894"/>
      <c r="LYC146" s="894"/>
      <c r="LYD146" s="894"/>
      <c r="LYE146" s="894"/>
      <c r="LYF146" s="894"/>
      <c r="LYG146" s="894"/>
      <c r="LYH146" s="894"/>
      <c r="LYI146" s="894"/>
      <c r="LYJ146" s="894"/>
      <c r="LYK146" s="894"/>
      <c r="LYL146" s="894"/>
      <c r="LYM146" s="894"/>
      <c r="LYN146" s="894"/>
      <c r="LYO146" s="894"/>
      <c r="LYP146" s="894"/>
      <c r="LYQ146" s="894"/>
      <c r="LYR146" s="894"/>
      <c r="LYS146" s="894"/>
      <c r="LYT146" s="894"/>
      <c r="LYU146" s="894"/>
      <c r="LYV146" s="894"/>
      <c r="LYW146" s="894"/>
      <c r="LYX146" s="894"/>
      <c r="LYY146" s="894"/>
      <c r="LYZ146" s="894"/>
      <c r="LZA146" s="894"/>
      <c r="LZB146" s="894"/>
      <c r="LZC146" s="894"/>
      <c r="LZD146" s="894"/>
      <c r="LZE146" s="894"/>
      <c r="LZF146" s="894"/>
      <c r="LZG146" s="894"/>
      <c r="LZH146" s="894"/>
      <c r="LZI146" s="894"/>
      <c r="LZJ146" s="894"/>
      <c r="LZK146" s="894"/>
      <c r="LZL146" s="894"/>
      <c r="LZM146" s="894"/>
      <c r="LZN146" s="894"/>
      <c r="LZO146" s="894"/>
      <c r="LZP146" s="894"/>
      <c r="LZQ146" s="894"/>
      <c r="LZR146" s="894"/>
      <c r="LZS146" s="894"/>
      <c r="LZT146" s="894"/>
      <c r="LZU146" s="894"/>
      <c r="LZV146" s="894"/>
      <c r="LZW146" s="894"/>
      <c r="LZX146" s="894"/>
      <c r="LZY146" s="894"/>
      <c r="LZZ146" s="894"/>
      <c r="MAA146" s="894"/>
      <c r="MAB146" s="894"/>
      <c r="MAC146" s="894"/>
      <c r="MAD146" s="894"/>
      <c r="MAE146" s="894"/>
      <c r="MAF146" s="894"/>
      <c r="MAG146" s="894"/>
      <c r="MAH146" s="894"/>
      <c r="MAI146" s="894"/>
      <c r="MAJ146" s="894"/>
      <c r="MAK146" s="894"/>
      <c r="MAL146" s="894"/>
      <c r="MAM146" s="894"/>
      <c r="MAN146" s="894"/>
      <c r="MAO146" s="894"/>
      <c r="MAP146" s="894"/>
      <c r="MAQ146" s="894"/>
      <c r="MAR146" s="894"/>
      <c r="MAS146" s="894"/>
      <c r="MAT146" s="894"/>
      <c r="MAU146" s="894"/>
      <c r="MAV146" s="894"/>
      <c r="MAW146" s="894"/>
      <c r="MAX146" s="894"/>
      <c r="MAY146" s="894"/>
      <c r="MAZ146" s="894"/>
      <c r="MBA146" s="894"/>
      <c r="MBB146" s="894"/>
      <c r="MBC146" s="894"/>
      <c r="MBD146" s="894"/>
      <c r="MBE146" s="894"/>
      <c r="MBF146" s="894"/>
      <c r="MBG146" s="894"/>
      <c r="MBH146" s="894"/>
      <c r="MBI146" s="894"/>
      <c r="MBJ146" s="894"/>
      <c r="MBK146" s="894"/>
      <c r="MBL146" s="894"/>
      <c r="MBM146" s="894"/>
      <c r="MBN146" s="894"/>
      <c r="MBO146" s="894"/>
      <c r="MBP146" s="894"/>
      <c r="MBQ146" s="894"/>
      <c r="MBR146" s="894"/>
      <c r="MBS146" s="894"/>
      <c r="MBT146" s="894"/>
      <c r="MBU146" s="894"/>
      <c r="MBV146" s="894"/>
      <c r="MBW146" s="894"/>
      <c r="MBX146" s="894"/>
      <c r="MBY146" s="894"/>
      <c r="MBZ146" s="894"/>
      <c r="MCA146" s="894"/>
      <c r="MCB146" s="894"/>
      <c r="MCC146" s="894"/>
      <c r="MCD146" s="894"/>
      <c r="MCE146" s="894"/>
      <c r="MCF146" s="894"/>
      <c r="MCG146" s="894"/>
      <c r="MCH146" s="894"/>
      <c r="MCI146" s="894"/>
      <c r="MCJ146" s="894"/>
      <c r="MCK146" s="894"/>
      <c r="MCL146" s="894"/>
      <c r="MCM146" s="894"/>
      <c r="MCN146" s="894"/>
      <c r="MCO146" s="894"/>
      <c r="MCP146" s="894"/>
      <c r="MCQ146" s="894"/>
      <c r="MCR146" s="894"/>
      <c r="MCS146" s="894"/>
      <c r="MCT146" s="894"/>
      <c r="MCU146" s="894"/>
      <c r="MCV146" s="894"/>
      <c r="MCW146" s="894"/>
      <c r="MCX146" s="894"/>
      <c r="MCY146" s="894"/>
      <c r="MCZ146" s="894"/>
      <c r="MDA146" s="894"/>
      <c r="MDB146" s="894"/>
      <c r="MDC146" s="894"/>
      <c r="MDD146" s="894"/>
      <c r="MDE146" s="894"/>
      <c r="MDF146" s="894"/>
      <c r="MDG146" s="894"/>
      <c r="MDH146" s="894"/>
      <c r="MDI146" s="894"/>
      <c r="MDJ146" s="894"/>
      <c r="MDK146" s="894"/>
      <c r="MDL146" s="894"/>
      <c r="MDM146" s="894"/>
      <c r="MDN146" s="894"/>
      <c r="MDO146" s="894"/>
      <c r="MDP146" s="894"/>
      <c r="MDQ146" s="894"/>
      <c r="MDR146" s="894"/>
      <c r="MDS146" s="894"/>
      <c r="MDT146" s="894"/>
      <c r="MDU146" s="894"/>
      <c r="MDV146" s="894"/>
      <c r="MDW146" s="894"/>
      <c r="MDX146" s="894"/>
      <c r="MDY146" s="894"/>
      <c r="MDZ146" s="894"/>
      <c r="MEA146" s="894"/>
      <c r="MEB146" s="894"/>
      <c r="MEC146" s="894"/>
      <c r="MED146" s="894"/>
      <c r="MEE146" s="894"/>
      <c r="MEF146" s="894"/>
      <c r="MEG146" s="894"/>
      <c r="MEH146" s="894"/>
      <c r="MEI146" s="894"/>
      <c r="MEJ146" s="894"/>
      <c r="MEK146" s="894"/>
      <c r="MEL146" s="894"/>
      <c r="MEM146" s="894"/>
      <c r="MEN146" s="894"/>
      <c r="MEO146" s="894"/>
      <c r="MEP146" s="894"/>
      <c r="MEQ146" s="894"/>
      <c r="MER146" s="894"/>
      <c r="MES146" s="894"/>
      <c r="MET146" s="894"/>
      <c r="MEU146" s="894"/>
      <c r="MEV146" s="894"/>
      <c r="MEW146" s="894"/>
      <c r="MEX146" s="894"/>
      <c r="MEY146" s="894"/>
      <c r="MEZ146" s="894"/>
      <c r="MFA146" s="894"/>
      <c r="MFB146" s="894"/>
      <c r="MFC146" s="894"/>
      <c r="MFD146" s="894"/>
      <c r="MFE146" s="894"/>
      <c r="MFF146" s="894"/>
      <c r="MFG146" s="894"/>
      <c r="MFH146" s="894"/>
      <c r="MFI146" s="894"/>
      <c r="MFJ146" s="894"/>
      <c r="MFK146" s="894"/>
      <c r="MFL146" s="894"/>
      <c r="MFM146" s="894"/>
      <c r="MFN146" s="894"/>
      <c r="MFO146" s="894"/>
      <c r="MFP146" s="894"/>
      <c r="MFQ146" s="894"/>
      <c r="MFR146" s="894"/>
      <c r="MFS146" s="894"/>
      <c r="MFT146" s="894"/>
      <c r="MFU146" s="894"/>
      <c r="MFV146" s="894"/>
      <c r="MFW146" s="894"/>
      <c r="MFX146" s="894"/>
      <c r="MFY146" s="894"/>
      <c r="MFZ146" s="894"/>
      <c r="MGA146" s="894"/>
      <c r="MGB146" s="894"/>
      <c r="MGC146" s="894"/>
      <c r="MGD146" s="894"/>
      <c r="MGE146" s="894"/>
      <c r="MGF146" s="894"/>
      <c r="MGG146" s="894"/>
      <c r="MGH146" s="894"/>
      <c r="MGI146" s="894"/>
      <c r="MGJ146" s="894"/>
      <c r="MGK146" s="894"/>
      <c r="MGL146" s="894"/>
      <c r="MGM146" s="894"/>
      <c r="MGN146" s="894"/>
      <c r="MGO146" s="894"/>
      <c r="MGP146" s="894"/>
      <c r="MGQ146" s="894"/>
      <c r="MGR146" s="894"/>
      <c r="MGS146" s="894"/>
      <c r="MGT146" s="894"/>
      <c r="MGU146" s="894"/>
      <c r="MGV146" s="894"/>
      <c r="MGW146" s="894"/>
      <c r="MGX146" s="894"/>
      <c r="MGY146" s="894"/>
      <c r="MGZ146" s="894"/>
      <c r="MHA146" s="894"/>
      <c r="MHB146" s="894"/>
      <c r="MHC146" s="894"/>
      <c r="MHD146" s="894"/>
      <c r="MHE146" s="894"/>
      <c r="MHF146" s="894"/>
      <c r="MHG146" s="894"/>
      <c r="MHH146" s="894"/>
      <c r="MHI146" s="894"/>
      <c r="MHJ146" s="894"/>
      <c r="MHK146" s="894"/>
      <c r="MHL146" s="894"/>
      <c r="MHM146" s="894"/>
      <c r="MHN146" s="894"/>
      <c r="MHO146" s="894"/>
      <c r="MHP146" s="894"/>
      <c r="MHQ146" s="894"/>
      <c r="MHR146" s="894"/>
      <c r="MHS146" s="894"/>
      <c r="MHT146" s="894"/>
      <c r="MHU146" s="894"/>
      <c r="MHV146" s="894"/>
      <c r="MHW146" s="894"/>
      <c r="MHX146" s="894"/>
      <c r="MHY146" s="894"/>
      <c r="MHZ146" s="894"/>
      <c r="MIA146" s="894"/>
      <c r="MIB146" s="894"/>
      <c r="MIC146" s="894"/>
      <c r="MID146" s="894"/>
      <c r="MIE146" s="894"/>
      <c r="MIF146" s="894"/>
      <c r="MIG146" s="894"/>
      <c r="MIH146" s="894"/>
      <c r="MII146" s="894"/>
      <c r="MIJ146" s="894"/>
      <c r="MIK146" s="894"/>
      <c r="MIL146" s="894"/>
      <c r="MIM146" s="894"/>
      <c r="MIN146" s="894"/>
      <c r="MIO146" s="894"/>
      <c r="MIP146" s="894"/>
      <c r="MIQ146" s="894"/>
      <c r="MIR146" s="894"/>
      <c r="MIS146" s="894"/>
      <c r="MIT146" s="894"/>
      <c r="MIU146" s="894"/>
      <c r="MIV146" s="894"/>
      <c r="MIW146" s="894"/>
      <c r="MIX146" s="894"/>
      <c r="MIY146" s="894"/>
      <c r="MIZ146" s="894"/>
      <c r="MJA146" s="894"/>
      <c r="MJB146" s="894"/>
      <c r="MJC146" s="894"/>
      <c r="MJD146" s="894"/>
      <c r="MJE146" s="894"/>
      <c r="MJF146" s="894"/>
      <c r="MJG146" s="894"/>
      <c r="MJH146" s="894"/>
      <c r="MJI146" s="894"/>
      <c r="MJJ146" s="894"/>
      <c r="MJK146" s="894"/>
      <c r="MJL146" s="894"/>
      <c r="MJM146" s="894"/>
      <c r="MJN146" s="894"/>
      <c r="MJO146" s="894"/>
      <c r="MJP146" s="894"/>
      <c r="MJQ146" s="894"/>
      <c r="MJR146" s="894"/>
      <c r="MJS146" s="894"/>
      <c r="MJT146" s="894"/>
      <c r="MJU146" s="894"/>
      <c r="MJV146" s="894"/>
      <c r="MJW146" s="894"/>
      <c r="MJX146" s="894"/>
      <c r="MJY146" s="894"/>
      <c r="MJZ146" s="894"/>
      <c r="MKA146" s="894"/>
      <c r="MKB146" s="894"/>
      <c r="MKC146" s="894"/>
      <c r="MKD146" s="894"/>
      <c r="MKE146" s="894"/>
      <c r="MKF146" s="894"/>
      <c r="MKG146" s="894"/>
      <c r="MKH146" s="894"/>
      <c r="MKI146" s="894"/>
      <c r="MKJ146" s="894"/>
      <c r="MKK146" s="894"/>
      <c r="MKL146" s="894"/>
      <c r="MKM146" s="894"/>
      <c r="MKN146" s="894"/>
      <c r="MKO146" s="894"/>
      <c r="MKP146" s="894"/>
      <c r="MKQ146" s="894"/>
      <c r="MKR146" s="894"/>
      <c r="MKS146" s="894"/>
      <c r="MKT146" s="894"/>
      <c r="MKU146" s="894"/>
      <c r="MKV146" s="894"/>
      <c r="MKW146" s="894"/>
      <c r="MKX146" s="894"/>
      <c r="MKY146" s="894"/>
      <c r="MKZ146" s="894"/>
      <c r="MLA146" s="894"/>
      <c r="MLB146" s="894"/>
      <c r="MLC146" s="894"/>
      <c r="MLD146" s="894"/>
      <c r="MLE146" s="894"/>
      <c r="MLF146" s="894"/>
      <c r="MLG146" s="894"/>
      <c r="MLH146" s="894"/>
      <c r="MLI146" s="894"/>
      <c r="MLJ146" s="894"/>
      <c r="MLK146" s="894"/>
      <c r="MLL146" s="894"/>
      <c r="MLM146" s="894"/>
      <c r="MLN146" s="894"/>
      <c r="MLO146" s="894"/>
      <c r="MLP146" s="894"/>
      <c r="MLQ146" s="894"/>
      <c r="MLR146" s="894"/>
      <c r="MLS146" s="894"/>
      <c r="MLT146" s="894"/>
      <c r="MLU146" s="894"/>
      <c r="MLV146" s="894"/>
      <c r="MLW146" s="894"/>
      <c r="MLX146" s="894"/>
      <c r="MLY146" s="894"/>
      <c r="MLZ146" s="894"/>
      <c r="MMA146" s="894"/>
      <c r="MMB146" s="894"/>
      <c r="MMC146" s="894"/>
      <c r="MMD146" s="894"/>
      <c r="MME146" s="894"/>
      <c r="MMF146" s="894"/>
      <c r="MMG146" s="894"/>
      <c r="MMH146" s="894"/>
      <c r="MMI146" s="894"/>
      <c r="MMJ146" s="894"/>
      <c r="MMK146" s="894"/>
      <c r="MML146" s="894"/>
      <c r="MMM146" s="894"/>
      <c r="MMN146" s="894"/>
      <c r="MMO146" s="894"/>
      <c r="MMP146" s="894"/>
      <c r="MMQ146" s="894"/>
      <c r="MMR146" s="894"/>
      <c r="MMS146" s="894"/>
      <c r="MMT146" s="894"/>
      <c r="MMU146" s="894"/>
      <c r="MMV146" s="894"/>
      <c r="MMW146" s="894"/>
      <c r="MMX146" s="894"/>
      <c r="MMY146" s="894"/>
      <c r="MMZ146" s="894"/>
      <c r="MNA146" s="894"/>
      <c r="MNB146" s="894"/>
      <c r="MNC146" s="894"/>
      <c r="MND146" s="894"/>
      <c r="MNE146" s="894"/>
      <c r="MNF146" s="894"/>
      <c r="MNG146" s="894"/>
      <c r="MNH146" s="894"/>
      <c r="MNI146" s="894"/>
      <c r="MNJ146" s="894"/>
      <c r="MNK146" s="894"/>
      <c r="MNL146" s="894"/>
      <c r="MNM146" s="894"/>
      <c r="MNN146" s="894"/>
      <c r="MNO146" s="894"/>
      <c r="MNP146" s="894"/>
      <c r="MNQ146" s="894"/>
      <c r="MNR146" s="894"/>
      <c r="MNS146" s="894"/>
      <c r="MNT146" s="894"/>
      <c r="MNU146" s="894"/>
      <c r="MNV146" s="894"/>
      <c r="MNW146" s="894"/>
      <c r="MNX146" s="894"/>
      <c r="MNY146" s="894"/>
      <c r="MNZ146" s="894"/>
      <c r="MOA146" s="894"/>
      <c r="MOB146" s="894"/>
      <c r="MOC146" s="894"/>
      <c r="MOD146" s="894"/>
      <c r="MOE146" s="894"/>
      <c r="MOF146" s="894"/>
      <c r="MOG146" s="894"/>
      <c r="MOH146" s="894"/>
      <c r="MOI146" s="894"/>
      <c r="MOJ146" s="894"/>
      <c r="MOK146" s="894"/>
      <c r="MOL146" s="894"/>
      <c r="MOM146" s="894"/>
      <c r="MON146" s="894"/>
      <c r="MOO146" s="894"/>
      <c r="MOP146" s="894"/>
      <c r="MOQ146" s="894"/>
      <c r="MOR146" s="894"/>
      <c r="MOS146" s="894"/>
      <c r="MOT146" s="894"/>
      <c r="MOU146" s="894"/>
      <c r="MOV146" s="894"/>
      <c r="MOW146" s="894"/>
      <c r="MOX146" s="894"/>
      <c r="MOY146" s="894"/>
      <c r="MOZ146" s="894"/>
      <c r="MPA146" s="894"/>
      <c r="MPB146" s="894"/>
      <c r="MPC146" s="894"/>
      <c r="MPD146" s="894"/>
      <c r="MPE146" s="894"/>
      <c r="MPF146" s="894"/>
      <c r="MPG146" s="894"/>
      <c r="MPH146" s="894"/>
      <c r="MPI146" s="894"/>
      <c r="MPJ146" s="894"/>
      <c r="MPK146" s="894"/>
      <c r="MPL146" s="894"/>
      <c r="MPM146" s="894"/>
      <c r="MPN146" s="894"/>
      <c r="MPO146" s="894"/>
      <c r="MPP146" s="894"/>
      <c r="MPQ146" s="894"/>
      <c r="MPR146" s="894"/>
      <c r="MPS146" s="894"/>
      <c r="MPT146" s="894"/>
      <c r="MPU146" s="894"/>
      <c r="MPV146" s="894"/>
      <c r="MPW146" s="894"/>
      <c r="MPX146" s="894"/>
      <c r="MPY146" s="894"/>
      <c r="MPZ146" s="894"/>
      <c r="MQA146" s="894"/>
      <c r="MQB146" s="894"/>
      <c r="MQC146" s="894"/>
      <c r="MQD146" s="894"/>
      <c r="MQE146" s="894"/>
      <c r="MQF146" s="894"/>
      <c r="MQG146" s="894"/>
      <c r="MQH146" s="894"/>
      <c r="MQI146" s="894"/>
      <c r="MQJ146" s="894"/>
      <c r="MQK146" s="894"/>
      <c r="MQL146" s="894"/>
      <c r="MQM146" s="894"/>
      <c r="MQN146" s="894"/>
      <c r="MQO146" s="894"/>
      <c r="MQP146" s="894"/>
      <c r="MQQ146" s="894"/>
      <c r="MQR146" s="894"/>
      <c r="MQS146" s="894"/>
      <c r="MQT146" s="894"/>
      <c r="MQU146" s="894"/>
      <c r="MQV146" s="894"/>
      <c r="MQW146" s="894"/>
      <c r="MQX146" s="894"/>
      <c r="MQY146" s="894"/>
      <c r="MQZ146" s="894"/>
      <c r="MRA146" s="894"/>
      <c r="MRB146" s="894"/>
      <c r="MRC146" s="894"/>
      <c r="MRD146" s="894"/>
      <c r="MRE146" s="894"/>
      <c r="MRF146" s="894"/>
      <c r="MRG146" s="894"/>
      <c r="MRH146" s="894"/>
      <c r="MRI146" s="894"/>
      <c r="MRJ146" s="894"/>
      <c r="MRK146" s="894"/>
      <c r="MRL146" s="894"/>
      <c r="MRM146" s="894"/>
      <c r="MRN146" s="894"/>
      <c r="MRO146" s="894"/>
      <c r="MRP146" s="894"/>
      <c r="MRQ146" s="894"/>
      <c r="MRR146" s="894"/>
      <c r="MRS146" s="894"/>
      <c r="MRT146" s="894"/>
      <c r="MRU146" s="894"/>
      <c r="MRV146" s="894"/>
      <c r="MRW146" s="894"/>
      <c r="MRX146" s="894"/>
      <c r="MRY146" s="894"/>
      <c r="MRZ146" s="894"/>
      <c r="MSA146" s="894"/>
      <c r="MSB146" s="894"/>
      <c r="MSC146" s="894"/>
      <c r="MSD146" s="894"/>
      <c r="MSE146" s="894"/>
      <c r="MSF146" s="894"/>
      <c r="MSG146" s="894"/>
      <c r="MSH146" s="894"/>
      <c r="MSI146" s="894"/>
      <c r="MSJ146" s="894"/>
      <c r="MSK146" s="894"/>
      <c r="MSL146" s="894"/>
      <c r="MSM146" s="894"/>
      <c r="MSN146" s="894"/>
      <c r="MSO146" s="894"/>
      <c r="MSP146" s="894"/>
      <c r="MSQ146" s="894"/>
      <c r="MSR146" s="894"/>
      <c r="MSS146" s="894"/>
      <c r="MST146" s="894"/>
      <c r="MSU146" s="894"/>
      <c r="MSV146" s="894"/>
      <c r="MSW146" s="894"/>
      <c r="MSX146" s="894"/>
      <c r="MSY146" s="894"/>
      <c r="MSZ146" s="894"/>
      <c r="MTA146" s="894"/>
      <c r="MTB146" s="894"/>
      <c r="MTC146" s="894"/>
      <c r="MTD146" s="894"/>
      <c r="MTE146" s="894"/>
      <c r="MTF146" s="894"/>
      <c r="MTG146" s="894"/>
      <c r="MTH146" s="894"/>
      <c r="MTI146" s="894"/>
      <c r="MTJ146" s="894"/>
      <c r="MTK146" s="894"/>
      <c r="MTL146" s="894"/>
      <c r="MTM146" s="894"/>
      <c r="MTN146" s="894"/>
      <c r="MTO146" s="894"/>
      <c r="MTP146" s="894"/>
      <c r="MTQ146" s="894"/>
      <c r="MTR146" s="894"/>
      <c r="MTS146" s="894"/>
      <c r="MTT146" s="894"/>
      <c r="MTU146" s="894"/>
      <c r="MTV146" s="894"/>
      <c r="MTW146" s="894"/>
      <c r="MTX146" s="894"/>
      <c r="MTY146" s="894"/>
      <c r="MTZ146" s="894"/>
      <c r="MUA146" s="894"/>
      <c r="MUB146" s="894"/>
      <c r="MUC146" s="894"/>
      <c r="MUD146" s="894"/>
      <c r="MUE146" s="894"/>
      <c r="MUF146" s="894"/>
      <c r="MUG146" s="894"/>
      <c r="MUH146" s="894"/>
      <c r="MUI146" s="894"/>
      <c r="MUJ146" s="894"/>
      <c r="MUK146" s="894"/>
      <c r="MUL146" s="894"/>
      <c r="MUM146" s="894"/>
      <c r="MUN146" s="894"/>
      <c r="MUO146" s="894"/>
      <c r="MUP146" s="894"/>
      <c r="MUQ146" s="894"/>
      <c r="MUR146" s="894"/>
      <c r="MUS146" s="894"/>
      <c r="MUT146" s="894"/>
      <c r="MUU146" s="894"/>
      <c r="MUV146" s="894"/>
      <c r="MUW146" s="894"/>
      <c r="MUX146" s="894"/>
      <c r="MUY146" s="894"/>
      <c r="MUZ146" s="894"/>
      <c r="MVA146" s="894"/>
      <c r="MVB146" s="894"/>
      <c r="MVC146" s="894"/>
      <c r="MVD146" s="894"/>
      <c r="MVE146" s="894"/>
      <c r="MVF146" s="894"/>
      <c r="MVG146" s="894"/>
      <c r="MVH146" s="894"/>
      <c r="MVI146" s="894"/>
      <c r="MVJ146" s="894"/>
      <c r="MVK146" s="894"/>
      <c r="MVL146" s="894"/>
      <c r="MVM146" s="894"/>
      <c r="MVN146" s="894"/>
      <c r="MVO146" s="894"/>
      <c r="MVP146" s="894"/>
      <c r="MVQ146" s="894"/>
      <c r="MVR146" s="894"/>
      <c r="MVS146" s="894"/>
      <c r="MVT146" s="894"/>
      <c r="MVU146" s="894"/>
      <c r="MVV146" s="894"/>
      <c r="MVW146" s="894"/>
      <c r="MVX146" s="894"/>
      <c r="MVY146" s="894"/>
      <c r="MVZ146" s="894"/>
      <c r="MWA146" s="894"/>
      <c r="MWB146" s="894"/>
      <c r="MWC146" s="894"/>
      <c r="MWD146" s="894"/>
      <c r="MWE146" s="894"/>
      <c r="MWF146" s="894"/>
      <c r="MWG146" s="894"/>
      <c r="MWH146" s="894"/>
      <c r="MWI146" s="894"/>
      <c r="MWJ146" s="894"/>
      <c r="MWK146" s="894"/>
      <c r="MWL146" s="894"/>
      <c r="MWM146" s="894"/>
      <c r="MWN146" s="894"/>
      <c r="MWO146" s="894"/>
      <c r="MWP146" s="894"/>
      <c r="MWQ146" s="894"/>
      <c r="MWR146" s="894"/>
      <c r="MWS146" s="894"/>
      <c r="MWT146" s="894"/>
      <c r="MWU146" s="894"/>
      <c r="MWV146" s="894"/>
      <c r="MWW146" s="894"/>
      <c r="MWX146" s="894"/>
      <c r="MWY146" s="894"/>
      <c r="MWZ146" s="894"/>
      <c r="MXA146" s="894"/>
      <c r="MXB146" s="894"/>
      <c r="MXC146" s="894"/>
      <c r="MXD146" s="894"/>
      <c r="MXE146" s="894"/>
      <c r="MXF146" s="894"/>
      <c r="MXG146" s="894"/>
      <c r="MXH146" s="894"/>
      <c r="MXI146" s="894"/>
      <c r="MXJ146" s="894"/>
      <c r="MXK146" s="894"/>
      <c r="MXL146" s="894"/>
      <c r="MXM146" s="894"/>
      <c r="MXN146" s="894"/>
      <c r="MXO146" s="894"/>
      <c r="MXP146" s="894"/>
      <c r="MXQ146" s="894"/>
      <c r="MXR146" s="894"/>
      <c r="MXS146" s="894"/>
      <c r="MXT146" s="894"/>
      <c r="MXU146" s="894"/>
      <c r="MXV146" s="894"/>
      <c r="MXW146" s="894"/>
      <c r="MXX146" s="894"/>
      <c r="MXY146" s="894"/>
      <c r="MXZ146" s="894"/>
      <c r="MYA146" s="894"/>
      <c r="MYB146" s="894"/>
      <c r="MYC146" s="894"/>
      <c r="MYD146" s="894"/>
      <c r="MYE146" s="894"/>
      <c r="MYF146" s="894"/>
      <c r="MYG146" s="894"/>
      <c r="MYH146" s="894"/>
      <c r="MYI146" s="894"/>
      <c r="MYJ146" s="894"/>
      <c r="MYK146" s="894"/>
      <c r="MYL146" s="894"/>
      <c r="MYM146" s="894"/>
      <c r="MYN146" s="894"/>
      <c r="MYO146" s="894"/>
      <c r="MYP146" s="894"/>
      <c r="MYQ146" s="894"/>
      <c r="MYR146" s="894"/>
      <c r="MYS146" s="894"/>
      <c r="MYT146" s="894"/>
      <c r="MYU146" s="894"/>
      <c r="MYV146" s="894"/>
      <c r="MYW146" s="894"/>
      <c r="MYX146" s="894"/>
      <c r="MYY146" s="894"/>
      <c r="MYZ146" s="894"/>
      <c r="MZA146" s="894"/>
      <c r="MZB146" s="894"/>
      <c r="MZC146" s="894"/>
      <c r="MZD146" s="894"/>
      <c r="MZE146" s="894"/>
      <c r="MZF146" s="894"/>
      <c r="MZG146" s="894"/>
      <c r="MZH146" s="894"/>
      <c r="MZI146" s="894"/>
      <c r="MZJ146" s="894"/>
      <c r="MZK146" s="894"/>
      <c r="MZL146" s="894"/>
      <c r="MZM146" s="894"/>
      <c r="MZN146" s="894"/>
      <c r="MZO146" s="894"/>
      <c r="MZP146" s="894"/>
      <c r="MZQ146" s="894"/>
      <c r="MZR146" s="894"/>
      <c r="MZS146" s="894"/>
      <c r="MZT146" s="894"/>
      <c r="MZU146" s="894"/>
      <c r="MZV146" s="894"/>
      <c r="MZW146" s="894"/>
      <c r="MZX146" s="894"/>
      <c r="MZY146" s="894"/>
      <c r="MZZ146" s="894"/>
      <c r="NAA146" s="894"/>
      <c r="NAB146" s="894"/>
      <c r="NAC146" s="894"/>
      <c r="NAD146" s="894"/>
      <c r="NAE146" s="894"/>
      <c r="NAF146" s="894"/>
      <c r="NAG146" s="894"/>
      <c r="NAH146" s="894"/>
      <c r="NAI146" s="894"/>
      <c r="NAJ146" s="894"/>
      <c r="NAK146" s="894"/>
      <c r="NAL146" s="894"/>
      <c r="NAM146" s="894"/>
      <c r="NAN146" s="894"/>
      <c r="NAO146" s="894"/>
      <c r="NAP146" s="894"/>
      <c r="NAQ146" s="894"/>
      <c r="NAR146" s="894"/>
      <c r="NAS146" s="894"/>
      <c r="NAT146" s="894"/>
      <c r="NAU146" s="894"/>
      <c r="NAV146" s="894"/>
      <c r="NAW146" s="894"/>
      <c r="NAX146" s="894"/>
      <c r="NAY146" s="894"/>
      <c r="NAZ146" s="894"/>
      <c r="NBA146" s="894"/>
      <c r="NBB146" s="894"/>
      <c r="NBC146" s="894"/>
      <c r="NBD146" s="894"/>
      <c r="NBE146" s="894"/>
      <c r="NBF146" s="894"/>
      <c r="NBG146" s="894"/>
      <c r="NBH146" s="894"/>
      <c r="NBI146" s="894"/>
      <c r="NBJ146" s="894"/>
      <c r="NBK146" s="894"/>
      <c r="NBL146" s="894"/>
      <c r="NBM146" s="894"/>
      <c r="NBN146" s="894"/>
      <c r="NBO146" s="894"/>
      <c r="NBP146" s="894"/>
      <c r="NBQ146" s="894"/>
      <c r="NBR146" s="894"/>
      <c r="NBS146" s="894"/>
      <c r="NBT146" s="894"/>
      <c r="NBU146" s="894"/>
      <c r="NBV146" s="894"/>
      <c r="NBW146" s="894"/>
      <c r="NBX146" s="894"/>
      <c r="NBY146" s="894"/>
      <c r="NBZ146" s="894"/>
      <c r="NCA146" s="894"/>
      <c r="NCB146" s="894"/>
      <c r="NCC146" s="894"/>
      <c r="NCD146" s="894"/>
      <c r="NCE146" s="894"/>
      <c r="NCF146" s="894"/>
      <c r="NCG146" s="894"/>
      <c r="NCH146" s="894"/>
      <c r="NCI146" s="894"/>
      <c r="NCJ146" s="894"/>
      <c r="NCK146" s="894"/>
      <c r="NCL146" s="894"/>
      <c r="NCM146" s="894"/>
      <c r="NCN146" s="894"/>
      <c r="NCO146" s="894"/>
      <c r="NCP146" s="894"/>
      <c r="NCQ146" s="894"/>
      <c r="NCR146" s="894"/>
      <c r="NCS146" s="894"/>
      <c r="NCT146" s="894"/>
      <c r="NCU146" s="894"/>
      <c r="NCV146" s="894"/>
      <c r="NCW146" s="894"/>
      <c r="NCX146" s="894"/>
      <c r="NCY146" s="894"/>
      <c r="NCZ146" s="894"/>
      <c r="NDA146" s="894"/>
      <c r="NDB146" s="894"/>
      <c r="NDC146" s="894"/>
      <c r="NDD146" s="894"/>
      <c r="NDE146" s="894"/>
      <c r="NDF146" s="894"/>
      <c r="NDG146" s="894"/>
      <c r="NDH146" s="894"/>
      <c r="NDI146" s="894"/>
      <c r="NDJ146" s="894"/>
      <c r="NDK146" s="894"/>
      <c r="NDL146" s="894"/>
      <c r="NDM146" s="894"/>
      <c r="NDN146" s="894"/>
      <c r="NDO146" s="894"/>
      <c r="NDP146" s="894"/>
      <c r="NDQ146" s="894"/>
      <c r="NDR146" s="894"/>
      <c r="NDS146" s="894"/>
      <c r="NDT146" s="894"/>
      <c r="NDU146" s="894"/>
      <c r="NDV146" s="894"/>
      <c r="NDW146" s="894"/>
      <c r="NDX146" s="894"/>
      <c r="NDY146" s="894"/>
      <c r="NDZ146" s="894"/>
      <c r="NEA146" s="894"/>
      <c r="NEB146" s="894"/>
      <c r="NEC146" s="894"/>
      <c r="NED146" s="894"/>
      <c r="NEE146" s="894"/>
      <c r="NEF146" s="894"/>
      <c r="NEG146" s="894"/>
      <c r="NEH146" s="894"/>
      <c r="NEI146" s="894"/>
      <c r="NEJ146" s="894"/>
      <c r="NEK146" s="894"/>
      <c r="NEL146" s="894"/>
      <c r="NEM146" s="894"/>
      <c r="NEN146" s="894"/>
      <c r="NEO146" s="894"/>
      <c r="NEP146" s="894"/>
      <c r="NEQ146" s="894"/>
      <c r="NER146" s="894"/>
      <c r="NES146" s="894"/>
      <c r="NET146" s="894"/>
      <c r="NEU146" s="894"/>
      <c r="NEV146" s="894"/>
      <c r="NEW146" s="894"/>
      <c r="NEX146" s="894"/>
      <c r="NEY146" s="894"/>
      <c r="NEZ146" s="894"/>
      <c r="NFA146" s="894"/>
      <c r="NFB146" s="894"/>
      <c r="NFC146" s="894"/>
      <c r="NFD146" s="894"/>
      <c r="NFE146" s="894"/>
      <c r="NFF146" s="894"/>
      <c r="NFG146" s="894"/>
      <c r="NFH146" s="894"/>
      <c r="NFI146" s="894"/>
      <c r="NFJ146" s="894"/>
      <c r="NFK146" s="894"/>
      <c r="NFL146" s="894"/>
      <c r="NFM146" s="894"/>
      <c r="NFN146" s="894"/>
      <c r="NFO146" s="894"/>
      <c r="NFP146" s="894"/>
      <c r="NFQ146" s="894"/>
      <c r="NFR146" s="894"/>
      <c r="NFS146" s="894"/>
      <c r="NFT146" s="894"/>
      <c r="NFU146" s="894"/>
      <c r="NFV146" s="894"/>
      <c r="NFW146" s="894"/>
      <c r="NFX146" s="894"/>
      <c r="NFY146" s="894"/>
      <c r="NFZ146" s="894"/>
      <c r="NGA146" s="894"/>
      <c r="NGB146" s="894"/>
      <c r="NGC146" s="894"/>
      <c r="NGD146" s="894"/>
      <c r="NGE146" s="894"/>
      <c r="NGF146" s="894"/>
      <c r="NGG146" s="894"/>
      <c r="NGH146" s="894"/>
      <c r="NGI146" s="894"/>
      <c r="NGJ146" s="894"/>
      <c r="NGK146" s="894"/>
      <c r="NGL146" s="894"/>
      <c r="NGM146" s="894"/>
      <c r="NGN146" s="894"/>
      <c r="NGO146" s="894"/>
      <c r="NGP146" s="894"/>
      <c r="NGQ146" s="894"/>
      <c r="NGR146" s="894"/>
      <c r="NGS146" s="894"/>
      <c r="NGT146" s="894"/>
      <c r="NGU146" s="894"/>
      <c r="NGV146" s="894"/>
      <c r="NGW146" s="894"/>
      <c r="NGX146" s="894"/>
      <c r="NGY146" s="894"/>
      <c r="NGZ146" s="894"/>
      <c r="NHA146" s="894"/>
      <c r="NHB146" s="894"/>
      <c r="NHC146" s="894"/>
      <c r="NHD146" s="894"/>
      <c r="NHE146" s="894"/>
      <c r="NHF146" s="894"/>
      <c r="NHG146" s="894"/>
      <c r="NHH146" s="894"/>
      <c r="NHI146" s="894"/>
      <c r="NHJ146" s="894"/>
      <c r="NHK146" s="894"/>
      <c r="NHL146" s="894"/>
      <c r="NHM146" s="894"/>
      <c r="NHN146" s="894"/>
      <c r="NHO146" s="894"/>
      <c r="NHP146" s="894"/>
      <c r="NHQ146" s="894"/>
      <c r="NHR146" s="894"/>
      <c r="NHS146" s="894"/>
      <c r="NHT146" s="894"/>
      <c r="NHU146" s="894"/>
      <c r="NHV146" s="894"/>
      <c r="NHW146" s="894"/>
      <c r="NHX146" s="894"/>
      <c r="NHY146" s="894"/>
      <c r="NHZ146" s="894"/>
      <c r="NIA146" s="894"/>
      <c r="NIB146" s="894"/>
      <c r="NIC146" s="894"/>
      <c r="NID146" s="894"/>
      <c r="NIE146" s="894"/>
      <c r="NIF146" s="894"/>
      <c r="NIG146" s="894"/>
      <c r="NIH146" s="894"/>
      <c r="NII146" s="894"/>
      <c r="NIJ146" s="894"/>
      <c r="NIK146" s="894"/>
      <c r="NIL146" s="894"/>
      <c r="NIM146" s="894"/>
      <c r="NIN146" s="894"/>
      <c r="NIO146" s="894"/>
      <c r="NIP146" s="894"/>
      <c r="NIQ146" s="894"/>
      <c r="NIR146" s="894"/>
      <c r="NIS146" s="894"/>
      <c r="NIT146" s="894"/>
      <c r="NIU146" s="894"/>
      <c r="NIV146" s="894"/>
      <c r="NIW146" s="894"/>
      <c r="NIX146" s="894"/>
      <c r="NIY146" s="894"/>
      <c r="NIZ146" s="894"/>
      <c r="NJA146" s="894"/>
      <c r="NJB146" s="894"/>
      <c r="NJC146" s="894"/>
      <c r="NJD146" s="894"/>
      <c r="NJE146" s="894"/>
      <c r="NJF146" s="894"/>
      <c r="NJG146" s="894"/>
      <c r="NJH146" s="894"/>
      <c r="NJI146" s="894"/>
      <c r="NJJ146" s="894"/>
      <c r="NJK146" s="894"/>
      <c r="NJL146" s="894"/>
      <c r="NJM146" s="894"/>
      <c r="NJN146" s="894"/>
      <c r="NJO146" s="894"/>
      <c r="NJP146" s="894"/>
      <c r="NJQ146" s="894"/>
      <c r="NJR146" s="894"/>
      <c r="NJS146" s="894"/>
      <c r="NJT146" s="894"/>
      <c r="NJU146" s="894"/>
      <c r="NJV146" s="894"/>
      <c r="NJW146" s="894"/>
      <c r="NJX146" s="894"/>
      <c r="NJY146" s="894"/>
      <c r="NJZ146" s="894"/>
      <c r="NKA146" s="894"/>
      <c r="NKB146" s="894"/>
      <c r="NKC146" s="894"/>
      <c r="NKD146" s="894"/>
      <c r="NKE146" s="894"/>
      <c r="NKF146" s="894"/>
      <c r="NKG146" s="894"/>
      <c r="NKH146" s="894"/>
      <c r="NKI146" s="894"/>
      <c r="NKJ146" s="894"/>
      <c r="NKK146" s="894"/>
      <c r="NKL146" s="894"/>
      <c r="NKM146" s="894"/>
      <c r="NKN146" s="894"/>
      <c r="NKO146" s="894"/>
      <c r="NKP146" s="894"/>
      <c r="NKQ146" s="894"/>
      <c r="NKR146" s="894"/>
      <c r="NKS146" s="894"/>
      <c r="NKT146" s="894"/>
      <c r="NKU146" s="894"/>
      <c r="NKV146" s="894"/>
      <c r="NKW146" s="894"/>
      <c r="NKX146" s="894"/>
      <c r="NKY146" s="894"/>
      <c r="NKZ146" s="894"/>
      <c r="NLA146" s="894"/>
      <c r="NLB146" s="894"/>
      <c r="NLC146" s="894"/>
      <c r="NLD146" s="894"/>
      <c r="NLE146" s="894"/>
      <c r="NLF146" s="894"/>
      <c r="NLG146" s="894"/>
      <c r="NLH146" s="894"/>
      <c r="NLI146" s="894"/>
      <c r="NLJ146" s="894"/>
      <c r="NLK146" s="894"/>
      <c r="NLL146" s="894"/>
      <c r="NLM146" s="894"/>
      <c r="NLN146" s="894"/>
      <c r="NLO146" s="894"/>
      <c r="NLP146" s="894"/>
      <c r="NLQ146" s="894"/>
      <c r="NLR146" s="894"/>
      <c r="NLS146" s="894"/>
      <c r="NLT146" s="894"/>
      <c r="NLU146" s="894"/>
      <c r="NLV146" s="894"/>
      <c r="NLW146" s="894"/>
      <c r="NLX146" s="894"/>
      <c r="NLY146" s="894"/>
      <c r="NLZ146" s="894"/>
      <c r="NMA146" s="894"/>
      <c r="NMB146" s="894"/>
      <c r="NMC146" s="894"/>
      <c r="NMD146" s="894"/>
      <c r="NME146" s="894"/>
      <c r="NMF146" s="894"/>
      <c r="NMG146" s="894"/>
      <c r="NMH146" s="894"/>
      <c r="NMI146" s="894"/>
      <c r="NMJ146" s="894"/>
      <c r="NMK146" s="894"/>
      <c r="NML146" s="894"/>
      <c r="NMM146" s="894"/>
      <c r="NMN146" s="894"/>
      <c r="NMO146" s="894"/>
      <c r="NMP146" s="894"/>
      <c r="NMQ146" s="894"/>
      <c r="NMR146" s="894"/>
      <c r="NMS146" s="894"/>
      <c r="NMT146" s="894"/>
      <c r="NMU146" s="894"/>
      <c r="NMV146" s="894"/>
      <c r="NMW146" s="894"/>
      <c r="NMX146" s="894"/>
      <c r="NMY146" s="894"/>
      <c r="NMZ146" s="894"/>
      <c r="NNA146" s="894"/>
      <c r="NNB146" s="894"/>
      <c r="NNC146" s="894"/>
      <c r="NND146" s="894"/>
      <c r="NNE146" s="894"/>
      <c r="NNF146" s="894"/>
      <c r="NNG146" s="894"/>
      <c r="NNH146" s="894"/>
      <c r="NNI146" s="894"/>
      <c r="NNJ146" s="894"/>
      <c r="NNK146" s="894"/>
      <c r="NNL146" s="894"/>
      <c r="NNM146" s="894"/>
      <c r="NNN146" s="894"/>
      <c r="NNO146" s="894"/>
      <c r="NNP146" s="894"/>
      <c r="NNQ146" s="894"/>
      <c r="NNR146" s="894"/>
      <c r="NNS146" s="894"/>
      <c r="NNT146" s="894"/>
      <c r="NNU146" s="894"/>
      <c r="NNV146" s="894"/>
      <c r="NNW146" s="894"/>
      <c r="NNX146" s="894"/>
      <c r="NNY146" s="894"/>
      <c r="NNZ146" s="894"/>
      <c r="NOA146" s="894"/>
      <c r="NOB146" s="894"/>
      <c r="NOC146" s="894"/>
      <c r="NOD146" s="894"/>
      <c r="NOE146" s="894"/>
      <c r="NOF146" s="894"/>
      <c r="NOG146" s="894"/>
      <c r="NOH146" s="894"/>
      <c r="NOI146" s="894"/>
      <c r="NOJ146" s="894"/>
      <c r="NOK146" s="894"/>
      <c r="NOL146" s="894"/>
      <c r="NOM146" s="894"/>
      <c r="NON146" s="894"/>
      <c r="NOO146" s="894"/>
      <c r="NOP146" s="894"/>
      <c r="NOQ146" s="894"/>
      <c r="NOR146" s="894"/>
      <c r="NOS146" s="894"/>
      <c r="NOT146" s="894"/>
      <c r="NOU146" s="894"/>
      <c r="NOV146" s="894"/>
      <c r="NOW146" s="894"/>
      <c r="NOX146" s="894"/>
      <c r="NOY146" s="894"/>
      <c r="NOZ146" s="894"/>
      <c r="NPA146" s="894"/>
      <c r="NPB146" s="894"/>
      <c r="NPC146" s="894"/>
      <c r="NPD146" s="894"/>
      <c r="NPE146" s="894"/>
      <c r="NPF146" s="894"/>
      <c r="NPG146" s="894"/>
      <c r="NPH146" s="894"/>
      <c r="NPI146" s="894"/>
      <c r="NPJ146" s="894"/>
      <c r="NPK146" s="894"/>
      <c r="NPL146" s="894"/>
      <c r="NPM146" s="894"/>
      <c r="NPN146" s="894"/>
      <c r="NPO146" s="894"/>
      <c r="NPP146" s="894"/>
      <c r="NPQ146" s="894"/>
      <c r="NPR146" s="894"/>
      <c r="NPS146" s="894"/>
      <c r="NPT146" s="894"/>
      <c r="NPU146" s="894"/>
      <c r="NPV146" s="894"/>
      <c r="NPW146" s="894"/>
      <c r="NPX146" s="894"/>
      <c r="NPY146" s="894"/>
      <c r="NPZ146" s="894"/>
      <c r="NQA146" s="894"/>
      <c r="NQB146" s="894"/>
      <c r="NQC146" s="894"/>
      <c r="NQD146" s="894"/>
      <c r="NQE146" s="894"/>
      <c r="NQF146" s="894"/>
      <c r="NQG146" s="894"/>
      <c r="NQH146" s="894"/>
      <c r="NQI146" s="894"/>
      <c r="NQJ146" s="894"/>
      <c r="NQK146" s="894"/>
      <c r="NQL146" s="894"/>
      <c r="NQM146" s="894"/>
      <c r="NQN146" s="894"/>
      <c r="NQO146" s="894"/>
      <c r="NQP146" s="894"/>
      <c r="NQQ146" s="894"/>
      <c r="NQR146" s="894"/>
      <c r="NQS146" s="894"/>
      <c r="NQT146" s="894"/>
      <c r="NQU146" s="894"/>
      <c r="NQV146" s="894"/>
      <c r="NQW146" s="894"/>
      <c r="NQX146" s="894"/>
      <c r="NQY146" s="894"/>
      <c r="NQZ146" s="894"/>
      <c r="NRA146" s="894"/>
      <c r="NRB146" s="894"/>
      <c r="NRC146" s="894"/>
      <c r="NRD146" s="894"/>
      <c r="NRE146" s="894"/>
      <c r="NRF146" s="894"/>
      <c r="NRG146" s="894"/>
      <c r="NRH146" s="894"/>
      <c r="NRI146" s="894"/>
      <c r="NRJ146" s="894"/>
      <c r="NRK146" s="894"/>
      <c r="NRL146" s="894"/>
      <c r="NRM146" s="894"/>
      <c r="NRN146" s="894"/>
      <c r="NRO146" s="894"/>
      <c r="NRP146" s="894"/>
      <c r="NRQ146" s="894"/>
      <c r="NRR146" s="894"/>
      <c r="NRS146" s="894"/>
      <c r="NRT146" s="894"/>
      <c r="NRU146" s="894"/>
      <c r="NRV146" s="894"/>
      <c r="NRW146" s="894"/>
      <c r="NRX146" s="894"/>
      <c r="NRY146" s="894"/>
      <c r="NRZ146" s="894"/>
      <c r="NSA146" s="894"/>
      <c r="NSB146" s="894"/>
      <c r="NSC146" s="894"/>
      <c r="NSD146" s="894"/>
      <c r="NSE146" s="894"/>
      <c r="NSF146" s="894"/>
      <c r="NSG146" s="894"/>
      <c r="NSH146" s="894"/>
      <c r="NSI146" s="894"/>
      <c r="NSJ146" s="894"/>
      <c r="NSK146" s="894"/>
      <c r="NSL146" s="894"/>
      <c r="NSM146" s="894"/>
      <c r="NSN146" s="894"/>
      <c r="NSO146" s="894"/>
      <c r="NSP146" s="894"/>
      <c r="NSQ146" s="894"/>
      <c r="NSR146" s="894"/>
      <c r="NSS146" s="894"/>
      <c r="NST146" s="894"/>
      <c r="NSU146" s="894"/>
      <c r="NSV146" s="894"/>
      <c r="NSW146" s="894"/>
      <c r="NSX146" s="894"/>
      <c r="NSY146" s="894"/>
      <c r="NSZ146" s="894"/>
      <c r="NTA146" s="894"/>
      <c r="NTB146" s="894"/>
      <c r="NTC146" s="894"/>
      <c r="NTD146" s="894"/>
      <c r="NTE146" s="894"/>
      <c r="NTF146" s="894"/>
      <c r="NTG146" s="894"/>
      <c r="NTH146" s="894"/>
      <c r="NTI146" s="894"/>
      <c r="NTJ146" s="894"/>
      <c r="NTK146" s="894"/>
      <c r="NTL146" s="894"/>
      <c r="NTM146" s="894"/>
      <c r="NTN146" s="894"/>
      <c r="NTO146" s="894"/>
      <c r="NTP146" s="894"/>
      <c r="NTQ146" s="894"/>
      <c r="NTR146" s="894"/>
      <c r="NTS146" s="894"/>
      <c r="NTT146" s="894"/>
      <c r="NTU146" s="894"/>
      <c r="NTV146" s="894"/>
      <c r="NTW146" s="894"/>
      <c r="NTX146" s="894"/>
      <c r="NTY146" s="894"/>
      <c r="NTZ146" s="894"/>
      <c r="NUA146" s="894"/>
      <c r="NUB146" s="894"/>
      <c r="NUC146" s="894"/>
      <c r="NUD146" s="894"/>
      <c r="NUE146" s="894"/>
      <c r="NUF146" s="894"/>
      <c r="NUG146" s="894"/>
      <c r="NUH146" s="894"/>
      <c r="NUI146" s="894"/>
      <c r="NUJ146" s="894"/>
      <c r="NUK146" s="894"/>
      <c r="NUL146" s="894"/>
      <c r="NUM146" s="894"/>
      <c r="NUN146" s="894"/>
      <c r="NUO146" s="894"/>
      <c r="NUP146" s="894"/>
      <c r="NUQ146" s="894"/>
      <c r="NUR146" s="894"/>
      <c r="NUS146" s="894"/>
      <c r="NUT146" s="894"/>
      <c r="NUU146" s="894"/>
      <c r="NUV146" s="894"/>
      <c r="NUW146" s="894"/>
      <c r="NUX146" s="894"/>
      <c r="NUY146" s="894"/>
      <c r="NUZ146" s="894"/>
      <c r="NVA146" s="894"/>
      <c r="NVB146" s="894"/>
      <c r="NVC146" s="894"/>
      <c r="NVD146" s="894"/>
      <c r="NVE146" s="894"/>
      <c r="NVF146" s="894"/>
      <c r="NVG146" s="894"/>
      <c r="NVH146" s="894"/>
      <c r="NVI146" s="894"/>
      <c r="NVJ146" s="894"/>
      <c r="NVK146" s="894"/>
      <c r="NVL146" s="894"/>
      <c r="NVM146" s="894"/>
      <c r="NVN146" s="894"/>
      <c r="NVO146" s="894"/>
      <c r="NVP146" s="894"/>
      <c r="NVQ146" s="894"/>
      <c r="NVR146" s="894"/>
      <c r="NVS146" s="894"/>
      <c r="NVT146" s="894"/>
      <c r="NVU146" s="894"/>
      <c r="NVV146" s="894"/>
      <c r="NVW146" s="894"/>
      <c r="NVX146" s="894"/>
      <c r="NVY146" s="894"/>
      <c r="NVZ146" s="894"/>
      <c r="NWA146" s="894"/>
      <c r="NWB146" s="894"/>
      <c r="NWC146" s="894"/>
      <c r="NWD146" s="894"/>
      <c r="NWE146" s="894"/>
      <c r="NWF146" s="894"/>
      <c r="NWG146" s="894"/>
      <c r="NWH146" s="894"/>
      <c r="NWI146" s="894"/>
      <c r="NWJ146" s="894"/>
      <c r="NWK146" s="894"/>
      <c r="NWL146" s="894"/>
      <c r="NWM146" s="894"/>
      <c r="NWN146" s="894"/>
      <c r="NWO146" s="894"/>
      <c r="NWP146" s="894"/>
      <c r="NWQ146" s="894"/>
      <c r="NWR146" s="894"/>
      <c r="NWS146" s="894"/>
      <c r="NWT146" s="894"/>
      <c r="NWU146" s="894"/>
      <c r="NWV146" s="894"/>
      <c r="NWW146" s="894"/>
      <c r="NWX146" s="894"/>
      <c r="NWY146" s="894"/>
      <c r="NWZ146" s="894"/>
      <c r="NXA146" s="894"/>
      <c r="NXB146" s="894"/>
      <c r="NXC146" s="894"/>
      <c r="NXD146" s="894"/>
      <c r="NXE146" s="894"/>
      <c r="NXF146" s="894"/>
      <c r="NXG146" s="894"/>
      <c r="NXH146" s="894"/>
      <c r="NXI146" s="894"/>
      <c r="NXJ146" s="894"/>
      <c r="NXK146" s="894"/>
      <c r="NXL146" s="894"/>
      <c r="NXM146" s="894"/>
      <c r="NXN146" s="894"/>
      <c r="NXO146" s="894"/>
      <c r="NXP146" s="894"/>
      <c r="NXQ146" s="894"/>
      <c r="NXR146" s="894"/>
      <c r="NXS146" s="894"/>
      <c r="NXT146" s="894"/>
      <c r="NXU146" s="894"/>
      <c r="NXV146" s="894"/>
      <c r="NXW146" s="894"/>
      <c r="NXX146" s="894"/>
      <c r="NXY146" s="894"/>
      <c r="NXZ146" s="894"/>
      <c r="NYA146" s="894"/>
      <c r="NYB146" s="894"/>
      <c r="NYC146" s="894"/>
      <c r="NYD146" s="894"/>
      <c r="NYE146" s="894"/>
      <c r="NYF146" s="894"/>
      <c r="NYG146" s="894"/>
      <c r="NYH146" s="894"/>
      <c r="NYI146" s="894"/>
      <c r="NYJ146" s="894"/>
      <c r="NYK146" s="894"/>
      <c r="NYL146" s="894"/>
      <c r="NYM146" s="894"/>
      <c r="NYN146" s="894"/>
      <c r="NYO146" s="894"/>
      <c r="NYP146" s="894"/>
      <c r="NYQ146" s="894"/>
      <c r="NYR146" s="894"/>
      <c r="NYS146" s="894"/>
      <c r="NYT146" s="894"/>
      <c r="NYU146" s="894"/>
      <c r="NYV146" s="894"/>
      <c r="NYW146" s="894"/>
      <c r="NYX146" s="894"/>
      <c r="NYY146" s="894"/>
      <c r="NYZ146" s="894"/>
      <c r="NZA146" s="894"/>
      <c r="NZB146" s="894"/>
      <c r="NZC146" s="894"/>
      <c r="NZD146" s="894"/>
      <c r="NZE146" s="894"/>
      <c r="NZF146" s="894"/>
      <c r="NZG146" s="894"/>
      <c r="NZH146" s="894"/>
      <c r="NZI146" s="894"/>
      <c r="NZJ146" s="894"/>
      <c r="NZK146" s="894"/>
      <c r="NZL146" s="894"/>
      <c r="NZM146" s="894"/>
      <c r="NZN146" s="894"/>
      <c r="NZO146" s="894"/>
      <c r="NZP146" s="894"/>
      <c r="NZQ146" s="894"/>
      <c r="NZR146" s="894"/>
      <c r="NZS146" s="894"/>
      <c r="NZT146" s="894"/>
      <c r="NZU146" s="894"/>
      <c r="NZV146" s="894"/>
      <c r="NZW146" s="894"/>
      <c r="NZX146" s="894"/>
      <c r="NZY146" s="894"/>
      <c r="NZZ146" s="894"/>
      <c r="OAA146" s="894"/>
      <c r="OAB146" s="894"/>
      <c r="OAC146" s="894"/>
      <c r="OAD146" s="894"/>
      <c r="OAE146" s="894"/>
      <c r="OAF146" s="894"/>
      <c r="OAG146" s="894"/>
      <c r="OAH146" s="894"/>
      <c r="OAI146" s="894"/>
      <c r="OAJ146" s="894"/>
      <c r="OAK146" s="894"/>
      <c r="OAL146" s="894"/>
      <c r="OAM146" s="894"/>
      <c r="OAN146" s="894"/>
      <c r="OAO146" s="894"/>
      <c r="OAP146" s="894"/>
      <c r="OAQ146" s="894"/>
      <c r="OAR146" s="894"/>
      <c r="OAS146" s="894"/>
      <c r="OAT146" s="894"/>
      <c r="OAU146" s="894"/>
      <c r="OAV146" s="894"/>
      <c r="OAW146" s="894"/>
      <c r="OAX146" s="894"/>
      <c r="OAY146" s="894"/>
      <c r="OAZ146" s="894"/>
      <c r="OBA146" s="894"/>
      <c r="OBB146" s="894"/>
      <c r="OBC146" s="894"/>
      <c r="OBD146" s="894"/>
      <c r="OBE146" s="894"/>
      <c r="OBF146" s="894"/>
      <c r="OBG146" s="894"/>
      <c r="OBH146" s="894"/>
      <c r="OBI146" s="894"/>
      <c r="OBJ146" s="894"/>
      <c r="OBK146" s="894"/>
      <c r="OBL146" s="894"/>
      <c r="OBM146" s="894"/>
      <c r="OBN146" s="894"/>
      <c r="OBO146" s="894"/>
      <c r="OBP146" s="894"/>
      <c r="OBQ146" s="894"/>
      <c r="OBR146" s="894"/>
      <c r="OBS146" s="894"/>
      <c r="OBT146" s="894"/>
      <c r="OBU146" s="894"/>
      <c r="OBV146" s="894"/>
      <c r="OBW146" s="894"/>
      <c r="OBX146" s="894"/>
      <c r="OBY146" s="894"/>
      <c r="OBZ146" s="894"/>
      <c r="OCA146" s="894"/>
      <c r="OCB146" s="894"/>
      <c r="OCC146" s="894"/>
      <c r="OCD146" s="894"/>
      <c r="OCE146" s="894"/>
      <c r="OCF146" s="894"/>
      <c r="OCG146" s="894"/>
      <c r="OCH146" s="894"/>
      <c r="OCI146" s="894"/>
      <c r="OCJ146" s="894"/>
      <c r="OCK146" s="894"/>
      <c r="OCL146" s="894"/>
      <c r="OCM146" s="894"/>
      <c r="OCN146" s="894"/>
      <c r="OCO146" s="894"/>
      <c r="OCP146" s="894"/>
      <c r="OCQ146" s="894"/>
      <c r="OCR146" s="894"/>
      <c r="OCS146" s="894"/>
      <c r="OCT146" s="894"/>
      <c r="OCU146" s="894"/>
      <c r="OCV146" s="894"/>
      <c r="OCW146" s="894"/>
      <c r="OCX146" s="894"/>
      <c r="OCY146" s="894"/>
      <c r="OCZ146" s="894"/>
      <c r="ODA146" s="894"/>
      <c r="ODB146" s="894"/>
      <c r="ODC146" s="894"/>
      <c r="ODD146" s="894"/>
      <c r="ODE146" s="894"/>
      <c r="ODF146" s="894"/>
      <c r="ODG146" s="894"/>
      <c r="ODH146" s="894"/>
      <c r="ODI146" s="894"/>
      <c r="ODJ146" s="894"/>
      <c r="ODK146" s="894"/>
      <c r="ODL146" s="894"/>
      <c r="ODM146" s="894"/>
      <c r="ODN146" s="894"/>
      <c r="ODO146" s="894"/>
      <c r="ODP146" s="894"/>
      <c r="ODQ146" s="894"/>
      <c r="ODR146" s="894"/>
      <c r="ODS146" s="894"/>
      <c r="ODT146" s="894"/>
      <c r="ODU146" s="894"/>
      <c r="ODV146" s="894"/>
      <c r="ODW146" s="894"/>
      <c r="ODX146" s="894"/>
      <c r="ODY146" s="894"/>
      <c r="ODZ146" s="894"/>
      <c r="OEA146" s="894"/>
      <c r="OEB146" s="894"/>
      <c r="OEC146" s="894"/>
      <c r="OED146" s="894"/>
      <c r="OEE146" s="894"/>
      <c r="OEF146" s="894"/>
      <c r="OEG146" s="894"/>
      <c r="OEH146" s="894"/>
      <c r="OEI146" s="894"/>
      <c r="OEJ146" s="894"/>
      <c r="OEK146" s="894"/>
      <c r="OEL146" s="894"/>
      <c r="OEM146" s="894"/>
      <c r="OEN146" s="894"/>
      <c r="OEO146" s="894"/>
      <c r="OEP146" s="894"/>
      <c r="OEQ146" s="894"/>
      <c r="OER146" s="894"/>
      <c r="OES146" s="894"/>
      <c r="OET146" s="894"/>
      <c r="OEU146" s="894"/>
      <c r="OEV146" s="894"/>
      <c r="OEW146" s="894"/>
      <c r="OEX146" s="894"/>
      <c r="OEY146" s="894"/>
      <c r="OEZ146" s="894"/>
      <c r="OFA146" s="894"/>
      <c r="OFB146" s="894"/>
      <c r="OFC146" s="894"/>
      <c r="OFD146" s="894"/>
      <c r="OFE146" s="894"/>
      <c r="OFF146" s="894"/>
      <c r="OFG146" s="894"/>
      <c r="OFH146" s="894"/>
      <c r="OFI146" s="894"/>
      <c r="OFJ146" s="894"/>
      <c r="OFK146" s="894"/>
      <c r="OFL146" s="894"/>
      <c r="OFM146" s="894"/>
      <c r="OFN146" s="894"/>
      <c r="OFO146" s="894"/>
      <c r="OFP146" s="894"/>
      <c r="OFQ146" s="894"/>
      <c r="OFR146" s="894"/>
      <c r="OFS146" s="894"/>
      <c r="OFT146" s="894"/>
      <c r="OFU146" s="894"/>
      <c r="OFV146" s="894"/>
      <c r="OFW146" s="894"/>
      <c r="OFX146" s="894"/>
      <c r="OFY146" s="894"/>
      <c r="OFZ146" s="894"/>
      <c r="OGA146" s="894"/>
      <c r="OGB146" s="894"/>
      <c r="OGC146" s="894"/>
      <c r="OGD146" s="894"/>
      <c r="OGE146" s="894"/>
      <c r="OGF146" s="894"/>
      <c r="OGG146" s="894"/>
      <c r="OGH146" s="894"/>
      <c r="OGI146" s="894"/>
      <c r="OGJ146" s="894"/>
      <c r="OGK146" s="894"/>
      <c r="OGL146" s="894"/>
      <c r="OGM146" s="894"/>
      <c r="OGN146" s="894"/>
      <c r="OGO146" s="894"/>
      <c r="OGP146" s="894"/>
      <c r="OGQ146" s="894"/>
      <c r="OGR146" s="894"/>
      <c r="OGS146" s="894"/>
      <c r="OGT146" s="894"/>
      <c r="OGU146" s="894"/>
      <c r="OGV146" s="894"/>
      <c r="OGW146" s="894"/>
      <c r="OGX146" s="894"/>
      <c r="OGY146" s="894"/>
      <c r="OGZ146" s="894"/>
      <c r="OHA146" s="894"/>
      <c r="OHB146" s="894"/>
      <c r="OHC146" s="894"/>
      <c r="OHD146" s="894"/>
      <c r="OHE146" s="894"/>
      <c r="OHF146" s="894"/>
      <c r="OHG146" s="894"/>
      <c r="OHH146" s="894"/>
      <c r="OHI146" s="894"/>
      <c r="OHJ146" s="894"/>
      <c r="OHK146" s="894"/>
      <c r="OHL146" s="894"/>
      <c r="OHM146" s="894"/>
      <c r="OHN146" s="894"/>
      <c r="OHO146" s="894"/>
      <c r="OHP146" s="894"/>
      <c r="OHQ146" s="894"/>
      <c r="OHR146" s="894"/>
      <c r="OHS146" s="894"/>
      <c r="OHT146" s="894"/>
      <c r="OHU146" s="894"/>
      <c r="OHV146" s="894"/>
      <c r="OHW146" s="894"/>
      <c r="OHX146" s="894"/>
      <c r="OHY146" s="894"/>
      <c r="OHZ146" s="894"/>
      <c r="OIA146" s="894"/>
      <c r="OIB146" s="894"/>
      <c r="OIC146" s="894"/>
      <c r="OID146" s="894"/>
      <c r="OIE146" s="894"/>
      <c r="OIF146" s="894"/>
      <c r="OIG146" s="894"/>
      <c r="OIH146" s="894"/>
      <c r="OII146" s="894"/>
      <c r="OIJ146" s="894"/>
      <c r="OIK146" s="894"/>
      <c r="OIL146" s="894"/>
      <c r="OIM146" s="894"/>
      <c r="OIN146" s="894"/>
      <c r="OIO146" s="894"/>
      <c r="OIP146" s="894"/>
      <c r="OIQ146" s="894"/>
      <c r="OIR146" s="894"/>
      <c r="OIS146" s="894"/>
      <c r="OIT146" s="894"/>
      <c r="OIU146" s="894"/>
      <c r="OIV146" s="894"/>
      <c r="OIW146" s="894"/>
      <c r="OIX146" s="894"/>
      <c r="OIY146" s="894"/>
      <c r="OIZ146" s="894"/>
      <c r="OJA146" s="894"/>
      <c r="OJB146" s="894"/>
      <c r="OJC146" s="894"/>
      <c r="OJD146" s="894"/>
      <c r="OJE146" s="894"/>
      <c r="OJF146" s="894"/>
      <c r="OJG146" s="894"/>
      <c r="OJH146" s="894"/>
      <c r="OJI146" s="894"/>
      <c r="OJJ146" s="894"/>
      <c r="OJK146" s="894"/>
      <c r="OJL146" s="894"/>
      <c r="OJM146" s="894"/>
      <c r="OJN146" s="894"/>
      <c r="OJO146" s="894"/>
      <c r="OJP146" s="894"/>
      <c r="OJQ146" s="894"/>
      <c r="OJR146" s="894"/>
      <c r="OJS146" s="894"/>
      <c r="OJT146" s="894"/>
      <c r="OJU146" s="894"/>
      <c r="OJV146" s="894"/>
      <c r="OJW146" s="894"/>
      <c r="OJX146" s="894"/>
      <c r="OJY146" s="894"/>
      <c r="OJZ146" s="894"/>
      <c r="OKA146" s="894"/>
      <c r="OKB146" s="894"/>
      <c r="OKC146" s="894"/>
      <c r="OKD146" s="894"/>
      <c r="OKE146" s="894"/>
      <c r="OKF146" s="894"/>
      <c r="OKG146" s="894"/>
      <c r="OKH146" s="894"/>
      <c r="OKI146" s="894"/>
      <c r="OKJ146" s="894"/>
      <c r="OKK146" s="894"/>
      <c r="OKL146" s="894"/>
      <c r="OKM146" s="894"/>
      <c r="OKN146" s="894"/>
      <c r="OKO146" s="894"/>
      <c r="OKP146" s="894"/>
      <c r="OKQ146" s="894"/>
      <c r="OKR146" s="894"/>
      <c r="OKS146" s="894"/>
      <c r="OKT146" s="894"/>
      <c r="OKU146" s="894"/>
      <c r="OKV146" s="894"/>
      <c r="OKW146" s="894"/>
      <c r="OKX146" s="894"/>
      <c r="OKY146" s="894"/>
      <c r="OKZ146" s="894"/>
      <c r="OLA146" s="894"/>
      <c r="OLB146" s="894"/>
      <c r="OLC146" s="894"/>
      <c r="OLD146" s="894"/>
      <c r="OLE146" s="894"/>
      <c r="OLF146" s="894"/>
      <c r="OLG146" s="894"/>
      <c r="OLH146" s="894"/>
      <c r="OLI146" s="894"/>
      <c r="OLJ146" s="894"/>
      <c r="OLK146" s="894"/>
      <c r="OLL146" s="894"/>
      <c r="OLM146" s="894"/>
      <c r="OLN146" s="894"/>
      <c r="OLO146" s="894"/>
      <c r="OLP146" s="894"/>
      <c r="OLQ146" s="894"/>
      <c r="OLR146" s="894"/>
      <c r="OLS146" s="894"/>
      <c r="OLT146" s="894"/>
      <c r="OLU146" s="894"/>
      <c r="OLV146" s="894"/>
      <c r="OLW146" s="894"/>
      <c r="OLX146" s="894"/>
      <c r="OLY146" s="894"/>
      <c r="OLZ146" s="894"/>
      <c r="OMA146" s="894"/>
      <c r="OMB146" s="894"/>
      <c r="OMC146" s="894"/>
      <c r="OMD146" s="894"/>
      <c r="OME146" s="894"/>
      <c r="OMF146" s="894"/>
      <c r="OMG146" s="894"/>
      <c r="OMH146" s="894"/>
      <c r="OMI146" s="894"/>
      <c r="OMJ146" s="894"/>
      <c r="OMK146" s="894"/>
      <c r="OML146" s="894"/>
      <c r="OMM146" s="894"/>
      <c r="OMN146" s="894"/>
      <c r="OMO146" s="894"/>
      <c r="OMP146" s="894"/>
      <c r="OMQ146" s="894"/>
      <c r="OMR146" s="894"/>
      <c r="OMS146" s="894"/>
      <c r="OMT146" s="894"/>
      <c r="OMU146" s="894"/>
      <c r="OMV146" s="894"/>
      <c r="OMW146" s="894"/>
      <c r="OMX146" s="894"/>
      <c r="OMY146" s="894"/>
      <c r="OMZ146" s="894"/>
      <c r="ONA146" s="894"/>
      <c r="ONB146" s="894"/>
      <c r="ONC146" s="894"/>
      <c r="OND146" s="894"/>
      <c r="ONE146" s="894"/>
      <c r="ONF146" s="894"/>
      <c r="ONG146" s="894"/>
      <c r="ONH146" s="894"/>
      <c r="ONI146" s="894"/>
      <c r="ONJ146" s="894"/>
      <c r="ONK146" s="894"/>
      <c r="ONL146" s="894"/>
      <c r="ONM146" s="894"/>
      <c r="ONN146" s="894"/>
      <c r="ONO146" s="894"/>
      <c r="ONP146" s="894"/>
      <c r="ONQ146" s="894"/>
      <c r="ONR146" s="894"/>
      <c r="ONS146" s="894"/>
      <c r="ONT146" s="894"/>
      <c r="ONU146" s="894"/>
      <c r="ONV146" s="894"/>
      <c r="ONW146" s="894"/>
      <c r="ONX146" s="894"/>
      <c r="ONY146" s="894"/>
      <c r="ONZ146" s="894"/>
      <c r="OOA146" s="894"/>
      <c r="OOB146" s="894"/>
      <c r="OOC146" s="894"/>
      <c r="OOD146" s="894"/>
      <c r="OOE146" s="894"/>
      <c r="OOF146" s="894"/>
      <c r="OOG146" s="894"/>
      <c r="OOH146" s="894"/>
      <c r="OOI146" s="894"/>
      <c r="OOJ146" s="894"/>
      <c r="OOK146" s="894"/>
      <c r="OOL146" s="894"/>
      <c r="OOM146" s="894"/>
      <c r="OON146" s="894"/>
      <c r="OOO146" s="894"/>
      <c r="OOP146" s="894"/>
      <c r="OOQ146" s="894"/>
      <c r="OOR146" s="894"/>
      <c r="OOS146" s="894"/>
      <c r="OOT146" s="894"/>
      <c r="OOU146" s="894"/>
      <c r="OOV146" s="894"/>
      <c r="OOW146" s="894"/>
      <c r="OOX146" s="894"/>
      <c r="OOY146" s="894"/>
      <c r="OOZ146" s="894"/>
      <c r="OPA146" s="894"/>
      <c r="OPB146" s="894"/>
      <c r="OPC146" s="894"/>
      <c r="OPD146" s="894"/>
      <c r="OPE146" s="894"/>
      <c r="OPF146" s="894"/>
      <c r="OPG146" s="894"/>
      <c r="OPH146" s="894"/>
      <c r="OPI146" s="894"/>
      <c r="OPJ146" s="894"/>
      <c r="OPK146" s="894"/>
      <c r="OPL146" s="894"/>
      <c r="OPM146" s="894"/>
      <c r="OPN146" s="894"/>
      <c r="OPO146" s="894"/>
      <c r="OPP146" s="894"/>
      <c r="OPQ146" s="894"/>
      <c r="OPR146" s="894"/>
      <c r="OPS146" s="894"/>
      <c r="OPT146" s="894"/>
      <c r="OPU146" s="894"/>
      <c r="OPV146" s="894"/>
      <c r="OPW146" s="894"/>
      <c r="OPX146" s="894"/>
      <c r="OPY146" s="894"/>
      <c r="OPZ146" s="894"/>
      <c r="OQA146" s="894"/>
      <c r="OQB146" s="894"/>
      <c r="OQC146" s="894"/>
      <c r="OQD146" s="894"/>
      <c r="OQE146" s="894"/>
      <c r="OQF146" s="894"/>
      <c r="OQG146" s="894"/>
      <c r="OQH146" s="894"/>
      <c r="OQI146" s="894"/>
      <c r="OQJ146" s="894"/>
      <c r="OQK146" s="894"/>
      <c r="OQL146" s="894"/>
      <c r="OQM146" s="894"/>
      <c r="OQN146" s="894"/>
      <c r="OQO146" s="894"/>
      <c r="OQP146" s="894"/>
      <c r="OQQ146" s="894"/>
      <c r="OQR146" s="894"/>
      <c r="OQS146" s="894"/>
      <c r="OQT146" s="894"/>
      <c r="OQU146" s="894"/>
      <c r="OQV146" s="894"/>
      <c r="OQW146" s="894"/>
      <c r="OQX146" s="894"/>
      <c r="OQY146" s="894"/>
      <c r="OQZ146" s="894"/>
      <c r="ORA146" s="894"/>
      <c r="ORB146" s="894"/>
      <c r="ORC146" s="894"/>
      <c r="ORD146" s="894"/>
      <c r="ORE146" s="894"/>
      <c r="ORF146" s="894"/>
      <c r="ORG146" s="894"/>
      <c r="ORH146" s="894"/>
      <c r="ORI146" s="894"/>
      <c r="ORJ146" s="894"/>
      <c r="ORK146" s="894"/>
      <c r="ORL146" s="894"/>
      <c r="ORM146" s="894"/>
      <c r="ORN146" s="894"/>
      <c r="ORO146" s="894"/>
      <c r="ORP146" s="894"/>
      <c r="ORQ146" s="894"/>
      <c r="ORR146" s="894"/>
      <c r="ORS146" s="894"/>
      <c r="ORT146" s="894"/>
      <c r="ORU146" s="894"/>
      <c r="ORV146" s="894"/>
      <c r="ORW146" s="894"/>
      <c r="ORX146" s="894"/>
      <c r="ORY146" s="894"/>
      <c r="ORZ146" s="894"/>
      <c r="OSA146" s="894"/>
      <c r="OSB146" s="894"/>
      <c r="OSC146" s="894"/>
      <c r="OSD146" s="894"/>
      <c r="OSE146" s="894"/>
      <c r="OSF146" s="894"/>
      <c r="OSG146" s="894"/>
      <c r="OSH146" s="894"/>
      <c r="OSI146" s="894"/>
      <c r="OSJ146" s="894"/>
      <c r="OSK146" s="894"/>
      <c r="OSL146" s="894"/>
      <c r="OSM146" s="894"/>
      <c r="OSN146" s="894"/>
      <c r="OSO146" s="894"/>
      <c r="OSP146" s="894"/>
      <c r="OSQ146" s="894"/>
      <c r="OSR146" s="894"/>
      <c r="OSS146" s="894"/>
      <c r="OST146" s="894"/>
      <c r="OSU146" s="894"/>
      <c r="OSV146" s="894"/>
      <c r="OSW146" s="894"/>
      <c r="OSX146" s="894"/>
      <c r="OSY146" s="894"/>
      <c r="OSZ146" s="894"/>
      <c r="OTA146" s="894"/>
      <c r="OTB146" s="894"/>
      <c r="OTC146" s="894"/>
      <c r="OTD146" s="894"/>
      <c r="OTE146" s="894"/>
      <c r="OTF146" s="894"/>
      <c r="OTG146" s="894"/>
      <c r="OTH146" s="894"/>
      <c r="OTI146" s="894"/>
      <c r="OTJ146" s="894"/>
      <c r="OTK146" s="894"/>
      <c r="OTL146" s="894"/>
      <c r="OTM146" s="894"/>
      <c r="OTN146" s="894"/>
      <c r="OTO146" s="894"/>
      <c r="OTP146" s="894"/>
      <c r="OTQ146" s="894"/>
      <c r="OTR146" s="894"/>
      <c r="OTS146" s="894"/>
      <c r="OTT146" s="894"/>
      <c r="OTU146" s="894"/>
      <c r="OTV146" s="894"/>
      <c r="OTW146" s="894"/>
      <c r="OTX146" s="894"/>
      <c r="OTY146" s="894"/>
      <c r="OTZ146" s="894"/>
      <c r="OUA146" s="894"/>
      <c r="OUB146" s="894"/>
      <c r="OUC146" s="894"/>
      <c r="OUD146" s="894"/>
      <c r="OUE146" s="894"/>
      <c r="OUF146" s="894"/>
      <c r="OUG146" s="894"/>
      <c r="OUH146" s="894"/>
      <c r="OUI146" s="894"/>
      <c r="OUJ146" s="894"/>
      <c r="OUK146" s="894"/>
      <c r="OUL146" s="894"/>
      <c r="OUM146" s="894"/>
      <c r="OUN146" s="894"/>
      <c r="OUO146" s="894"/>
      <c r="OUP146" s="894"/>
      <c r="OUQ146" s="894"/>
      <c r="OUR146" s="894"/>
      <c r="OUS146" s="894"/>
      <c r="OUT146" s="894"/>
      <c r="OUU146" s="894"/>
      <c r="OUV146" s="894"/>
      <c r="OUW146" s="894"/>
      <c r="OUX146" s="894"/>
      <c r="OUY146" s="894"/>
      <c r="OUZ146" s="894"/>
      <c r="OVA146" s="894"/>
      <c r="OVB146" s="894"/>
      <c r="OVC146" s="894"/>
      <c r="OVD146" s="894"/>
      <c r="OVE146" s="894"/>
      <c r="OVF146" s="894"/>
      <c r="OVG146" s="894"/>
      <c r="OVH146" s="894"/>
      <c r="OVI146" s="894"/>
      <c r="OVJ146" s="894"/>
      <c r="OVK146" s="894"/>
      <c r="OVL146" s="894"/>
      <c r="OVM146" s="894"/>
      <c r="OVN146" s="894"/>
      <c r="OVO146" s="894"/>
      <c r="OVP146" s="894"/>
      <c r="OVQ146" s="894"/>
      <c r="OVR146" s="894"/>
      <c r="OVS146" s="894"/>
      <c r="OVT146" s="894"/>
      <c r="OVU146" s="894"/>
      <c r="OVV146" s="894"/>
      <c r="OVW146" s="894"/>
      <c r="OVX146" s="894"/>
      <c r="OVY146" s="894"/>
      <c r="OVZ146" s="894"/>
      <c r="OWA146" s="894"/>
      <c r="OWB146" s="894"/>
      <c r="OWC146" s="894"/>
      <c r="OWD146" s="894"/>
      <c r="OWE146" s="894"/>
      <c r="OWF146" s="894"/>
      <c r="OWG146" s="894"/>
      <c r="OWH146" s="894"/>
      <c r="OWI146" s="894"/>
      <c r="OWJ146" s="894"/>
      <c r="OWK146" s="894"/>
      <c r="OWL146" s="894"/>
      <c r="OWM146" s="894"/>
      <c r="OWN146" s="894"/>
      <c r="OWO146" s="894"/>
      <c r="OWP146" s="894"/>
      <c r="OWQ146" s="894"/>
      <c r="OWR146" s="894"/>
      <c r="OWS146" s="894"/>
      <c r="OWT146" s="894"/>
      <c r="OWU146" s="894"/>
      <c r="OWV146" s="894"/>
      <c r="OWW146" s="894"/>
      <c r="OWX146" s="894"/>
      <c r="OWY146" s="894"/>
      <c r="OWZ146" s="894"/>
      <c r="OXA146" s="894"/>
      <c r="OXB146" s="894"/>
      <c r="OXC146" s="894"/>
      <c r="OXD146" s="894"/>
      <c r="OXE146" s="894"/>
      <c r="OXF146" s="894"/>
      <c r="OXG146" s="894"/>
      <c r="OXH146" s="894"/>
      <c r="OXI146" s="894"/>
      <c r="OXJ146" s="894"/>
      <c r="OXK146" s="894"/>
      <c r="OXL146" s="894"/>
      <c r="OXM146" s="894"/>
      <c r="OXN146" s="894"/>
      <c r="OXO146" s="894"/>
      <c r="OXP146" s="894"/>
      <c r="OXQ146" s="894"/>
      <c r="OXR146" s="894"/>
      <c r="OXS146" s="894"/>
      <c r="OXT146" s="894"/>
      <c r="OXU146" s="894"/>
      <c r="OXV146" s="894"/>
      <c r="OXW146" s="894"/>
      <c r="OXX146" s="894"/>
      <c r="OXY146" s="894"/>
      <c r="OXZ146" s="894"/>
      <c r="OYA146" s="894"/>
      <c r="OYB146" s="894"/>
      <c r="OYC146" s="894"/>
      <c r="OYD146" s="894"/>
      <c r="OYE146" s="894"/>
      <c r="OYF146" s="894"/>
      <c r="OYG146" s="894"/>
      <c r="OYH146" s="894"/>
      <c r="OYI146" s="894"/>
      <c r="OYJ146" s="894"/>
      <c r="OYK146" s="894"/>
      <c r="OYL146" s="894"/>
      <c r="OYM146" s="894"/>
      <c r="OYN146" s="894"/>
      <c r="OYO146" s="894"/>
      <c r="OYP146" s="894"/>
      <c r="OYQ146" s="894"/>
      <c r="OYR146" s="894"/>
      <c r="OYS146" s="894"/>
      <c r="OYT146" s="894"/>
      <c r="OYU146" s="894"/>
      <c r="OYV146" s="894"/>
      <c r="OYW146" s="894"/>
      <c r="OYX146" s="894"/>
      <c r="OYY146" s="894"/>
      <c r="OYZ146" s="894"/>
      <c r="OZA146" s="894"/>
      <c r="OZB146" s="894"/>
      <c r="OZC146" s="894"/>
      <c r="OZD146" s="894"/>
      <c r="OZE146" s="894"/>
      <c r="OZF146" s="894"/>
      <c r="OZG146" s="894"/>
      <c r="OZH146" s="894"/>
      <c r="OZI146" s="894"/>
      <c r="OZJ146" s="894"/>
      <c r="OZK146" s="894"/>
      <c r="OZL146" s="894"/>
      <c r="OZM146" s="894"/>
      <c r="OZN146" s="894"/>
      <c r="OZO146" s="894"/>
      <c r="OZP146" s="894"/>
      <c r="OZQ146" s="894"/>
      <c r="OZR146" s="894"/>
      <c r="OZS146" s="894"/>
      <c r="OZT146" s="894"/>
      <c r="OZU146" s="894"/>
      <c r="OZV146" s="894"/>
      <c r="OZW146" s="894"/>
      <c r="OZX146" s="894"/>
      <c r="OZY146" s="894"/>
      <c r="OZZ146" s="894"/>
      <c r="PAA146" s="894"/>
      <c r="PAB146" s="894"/>
      <c r="PAC146" s="894"/>
      <c r="PAD146" s="894"/>
      <c r="PAE146" s="894"/>
      <c r="PAF146" s="894"/>
      <c r="PAG146" s="894"/>
      <c r="PAH146" s="894"/>
      <c r="PAI146" s="894"/>
      <c r="PAJ146" s="894"/>
      <c r="PAK146" s="894"/>
      <c r="PAL146" s="894"/>
      <c r="PAM146" s="894"/>
      <c r="PAN146" s="894"/>
      <c r="PAO146" s="894"/>
      <c r="PAP146" s="894"/>
      <c r="PAQ146" s="894"/>
      <c r="PAR146" s="894"/>
      <c r="PAS146" s="894"/>
      <c r="PAT146" s="894"/>
      <c r="PAU146" s="894"/>
      <c r="PAV146" s="894"/>
      <c r="PAW146" s="894"/>
      <c r="PAX146" s="894"/>
      <c r="PAY146" s="894"/>
      <c r="PAZ146" s="894"/>
      <c r="PBA146" s="894"/>
      <c r="PBB146" s="894"/>
      <c r="PBC146" s="894"/>
      <c r="PBD146" s="894"/>
      <c r="PBE146" s="894"/>
      <c r="PBF146" s="894"/>
      <c r="PBG146" s="894"/>
      <c r="PBH146" s="894"/>
      <c r="PBI146" s="894"/>
      <c r="PBJ146" s="894"/>
      <c r="PBK146" s="894"/>
      <c r="PBL146" s="894"/>
      <c r="PBM146" s="894"/>
      <c r="PBN146" s="894"/>
      <c r="PBO146" s="894"/>
      <c r="PBP146" s="894"/>
      <c r="PBQ146" s="894"/>
      <c r="PBR146" s="894"/>
      <c r="PBS146" s="894"/>
      <c r="PBT146" s="894"/>
      <c r="PBU146" s="894"/>
      <c r="PBV146" s="894"/>
      <c r="PBW146" s="894"/>
      <c r="PBX146" s="894"/>
      <c r="PBY146" s="894"/>
      <c r="PBZ146" s="894"/>
      <c r="PCA146" s="894"/>
      <c r="PCB146" s="894"/>
      <c r="PCC146" s="894"/>
      <c r="PCD146" s="894"/>
      <c r="PCE146" s="894"/>
      <c r="PCF146" s="894"/>
      <c r="PCG146" s="894"/>
      <c r="PCH146" s="894"/>
      <c r="PCI146" s="894"/>
      <c r="PCJ146" s="894"/>
      <c r="PCK146" s="894"/>
      <c r="PCL146" s="894"/>
      <c r="PCM146" s="894"/>
      <c r="PCN146" s="894"/>
      <c r="PCO146" s="894"/>
      <c r="PCP146" s="894"/>
      <c r="PCQ146" s="894"/>
      <c r="PCR146" s="894"/>
      <c r="PCS146" s="894"/>
      <c r="PCT146" s="894"/>
      <c r="PCU146" s="894"/>
      <c r="PCV146" s="894"/>
      <c r="PCW146" s="894"/>
      <c r="PCX146" s="894"/>
      <c r="PCY146" s="894"/>
      <c r="PCZ146" s="894"/>
      <c r="PDA146" s="894"/>
      <c r="PDB146" s="894"/>
      <c r="PDC146" s="894"/>
      <c r="PDD146" s="894"/>
      <c r="PDE146" s="894"/>
      <c r="PDF146" s="894"/>
      <c r="PDG146" s="894"/>
      <c r="PDH146" s="894"/>
      <c r="PDI146" s="894"/>
      <c r="PDJ146" s="894"/>
      <c r="PDK146" s="894"/>
      <c r="PDL146" s="894"/>
      <c r="PDM146" s="894"/>
      <c r="PDN146" s="894"/>
      <c r="PDO146" s="894"/>
      <c r="PDP146" s="894"/>
      <c r="PDQ146" s="894"/>
      <c r="PDR146" s="894"/>
      <c r="PDS146" s="894"/>
      <c r="PDT146" s="894"/>
      <c r="PDU146" s="894"/>
      <c r="PDV146" s="894"/>
      <c r="PDW146" s="894"/>
      <c r="PDX146" s="894"/>
      <c r="PDY146" s="894"/>
      <c r="PDZ146" s="894"/>
      <c r="PEA146" s="894"/>
      <c r="PEB146" s="894"/>
      <c r="PEC146" s="894"/>
      <c r="PED146" s="894"/>
      <c r="PEE146" s="894"/>
      <c r="PEF146" s="894"/>
      <c r="PEG146" s="894"/>
      <c r="PEH146" s="894"/>
      <c r="PEI146" s="894"/>
      <c r="PEJ146" s="894"/>
      <c r="PEK146" s="894"/>
      <c r="PEL146" s="894"/>
      <c r="PEM146" s="894"/>
      <c r="PEN146" s="894"/>
      <c r="PEO146" s="894"/>
      <c r="PEP146" s="894"/>
      <c r="PEQ146" s="894"/>
      <c r="PER146" s="894"/>
      <c r="PES146" s="894"/>
      <c r="PET146" s="894"/>
      <c r="PEU146" s="894"/>
      <c r="PEV146" s="894"/>
      <c r="PEW146" s="894"/>
      <c r="PEX146" s="894"/>
      <c r="PEY146" s="894"/>
      <c r="PEZ146" s="894"/>
      <c r="PFA146" s="894"/>
      <c r="PFB146" s="894"/>
      <c r="PFC146" s="894"/>
      <c r="PFD146" s="894"/>
      <c r="PFE146" s="894"/>
      <c r="PFF146" s="894"/>
      <c r="PFG146" s="894"/>
      <c r="PFH146" s="894"/>
      <c r="PFI146" s="894"/>
      <c r="PFJ146" s="894"/>
      <c r="PFK146" s="894"/>
      <c r="PFL146" s="894"/>
      <c r="PFM146" s="894"/>
      <c r="PFN146" s="894"/>
      <c r="PFO146" s="894"/>
      <c r="PFP146" s="894"/>
      <c r="PFQ146" s="894"/>
      <c r="PFR146" s="894"/>
      <c r="PFS146" s="894"/>
      <c r="PFT146" s="894"/>
      <c r="PFU146" s="894"/>
      <c r="PFV146" s="894"/>
      <c r="PFW146" s="894"/>
      <c r="PFX146" s="894"/>
      <c r="PFY146" s="894"/>
      <c r="PFZ146" s="894"/>
      <c r="PGA146" s="894"/>
      <c r="PGB146" s="894"/>
      <c r="PGC146" s="894"/>
      <c r="PGD146" s="894"/>
      <c r="PGE146" s="894"/>
      <c r="PGF146" s="894"/>
      <c r="PGG146" s="894"/>
      <c r="PGH146" s="894"/>
      <c r="PGI146" s="894"/>
      <c r="PGJ146" s="894"/>
      <c r="PGK146" s="894"/>
      <c r="PGL146" s="894"/>
      <c r="PGM146" s="894"/>
      <c r="PGN146" s="894"/>
      <c r="PGO146" s="894"/>
      <c r="PGP146" s="894"/>
      <c r="PGQ146" s="894"/>
      <c r="PGR146" s="894"/>
      <c r="PGS146" s="894"/>
      <c r="PGT146" s="894"/>
      <c r="PGU146" s="894"/>
      <c r="PGV146" s="894"/>
      <c r="PGW146" s="894"/>
      <c r="PGX146" s="894"/>
      <c r="PGY146" s="894"/>
      <c r="PGZ146" s="894"/>
      <c r="PHA146" s="894"/>
      <c r="PHB146" s="894"/>
      <c r="PHC146" s="894"/>
      <c r="PHD146" s="894"/>
      <c r="PHE146" s="894"/>
      <c r="PHF146" s="894"/>
      <c r="PHG146" s="894"/>
      <c r="PHH146" s="894"/>
      <c r="PHI146" s="894"/>
      <c r="PHJ146" s="894"/>
      <c r="PHK146" s="894"/>
      <c r="PHL146" s="894"/>
      <c r="PHM146" s="894"/>
      <c r="PHN146" s="894"/>
      <c r="PHO146" s="894"/>
      <c r="PHP146" s="894"/>
      <c r="PHQ146" s="894"/>
      <c r="PHR146" s="894"/>
      <c r="PHS146" s="894"/>
      <c r="PHT146" s="894"/>
      <c r="PHU146" s="894"/>
      <c r="PHV146" s="894"/>
      <c r="PHW146" s="894"/>
      <c r="PHX146" s="894"/>
      <c r="PHY146" s="894"/>
      <c r="PHZ146" s="894"/>
      <c r="PIA146" s="894"/>
      <c r="PIB146" s="894"/>
      <c r="PIC146" s="894"/>
      <c r="PID146" s="894"/>
      <c r="PIE146" s="894"/>
      <c r="PIF146" s="894"/>
      <c r="PIG146" s="894"/>
      <c r="PIH146" s="894"/>
      <c r="PII146" s="894"/>
      <c r="PIJ146" s="894"/>
      <c r="PIK146" s="894"/>
      <c r="PIL146" s="894"/>
      <c r="PIM146" s="894"/>
      <c r="PIN146" s="894"/>
      <c r="PIO146" s="894"/>
      <c r="PIP146" s="894"/>
      <c r="PIQ146" s="894"/>
      <c r="PIR146" s="894"/>
      <c r="PIS146" s="894"/>
      <c r="PIT146" s="894"/>
      <c r="PIU146" s="894"/>
      <c r="PIV146" s="894"/>
      <c r="PIW146" s="894"/>
      <c r="PIX146" s="894"/>
      <c r="PIY146" s="894"/>
      <c r="PIZ146" s="894"/>
      <c r="PJA146" s="894"/>
      <c r="PJB146" s="894"/>
      <c r="PJC146" s="894"/>
      <c r="PJD146" s="894"/>
      <c r="PJE146" s="894"/>
      <c r="PJF146" s="894"/>
      <c r="PJG146" s="894"/>
      <c r="PJH146" s="894"/>
      <c r="PJI146" s="894"/>
      <c r="PJJ146" s="894"/>
      <c r="PJK146" s="894"/>
      <c r="PJL146" s="894"/>
      <c r="PJM146" s="894"/>
      <c r="PJN146" s="894"/>
      <c r="PJO146" s="894"/>
      <c r="PJP146" s="894"/>
      <c r="PJQ146" s="894"/>
      <c r="PJR146" s="894"/>
      <c r="PJS146" s="894"/>
      <c r="PJT146" s="894"/>
      <c r="PJU146" s="894"/>
      <c r="PJV146" s="894"/>
      <c r="PJW146" s="894"/>
      <c r="PJX146" s="894"/>
      <c r="PJY146" s="894"/>
      <c r="PJZ146" s="894"/>
      <c r="PKA146" s="894"/>
      <c r="PKB146" s="894"/>
      <c r="PKC146" s="894"/>
      <c r="PKD146" s="894"/>
      <c r="PKE146" s="894"/>
      <c r="PKF146" s="894"/>
      <c r="PKG146" s="894"/>
      <c r="PKH146" s="894"/>
      <c r="PKI146" s="894"/>
      <c r="PKJ146" s="894"/>
      <c r="PKK146" s="894"/>
      <c r="PKL146" s="894"/>
      <c r="PKM146" s="894"/>
      <c r="PKN146" s="894"/>
      <c r="PKO146" s="894"/>
      <c r="PKP146" s="894"/>
      <c r="PKQ146" s="894"/>
      <c r="PKR146" s="894"/>
      <c r="PKS146" s="894"/>
      <c r="PKT146" s="894"/>
      <c r="PKU146" s="894"/>
      <c r="PKV146" s="894"/>
      <c r="PKW146" s="894"/>
      <c r="PKX146" s="894"/>
      <c r="PKY146" s="894"/>
      <c r="PKZ146" s="894"/>
      <c r="PLA146" s="894"/>
      <c r="PLB146" s="894"/>
      <c r="PLC146" s="894"/>
      <c r="PLD146" s="894"/>
      <c r="PLE146" s="894"/>
      <c r="PLF146" s="894"/>
      <c r="PLG146" s="894"/>
      <c r="PLH146" s="894"/>
      <c r="PLI146" s="894"/>
      <c r="PLJ146" s="894"/>
      <c r="PLK146" s="894"/>
      <c r="PLL146" s="894"/>
      <c r="PLM146" s="894"/>
      <c r="PLN146" s="894"/>
      <c r="PLO146" s="894"/>
      <c r="PLP146" s="894"/>
      <c r="PLQ146" s="894"/>
      <c r="PLR146" s="894"/>
      <c r="PLS146" s="894"/>
      <c r="PLT146" s="894"/>
      <c r="PLU146" s="894"/>
      <c r="PLV146" s="894"/>
      <c r="PLW146" s="894"/>
      <c r="PLX146" s="894"/>
      <c r="PLY146" s="894"/>
      <c r="PLZ146" s="894"/>
      <c r="PMA146" s="894"/>
      <c r="PMB146" s="894"/>
      <c r="PMC146" s="894"/>
      <c r="PMD146" s="894"/>
      <c r="PME146" s="894"/>
      <c r="PMF146" s="894"/>
      <c r="PMG146" s="894"/>
      <c r="PMH146" s="894"/>
      <c r="PMI146" s="894"/>
      <c r="PMJ146" s="894"/>
      <c r="PMK146" s="894"/>
      <c r="PML146" s="894"/>
      <c r="PMM146" s="894"/>
      <c r="PMN146" s="894"/>
      <c r="PMO146" s="894"/>
      <c r="PMP146" s="894"/>
      <c r="PMQ146" s="894"/>
      <c r="PMR146" s="894"/>
      <c r="PMS146" s="894"/>
      <c r="PMT146" s="894"/>
      <c r="PMU146" s="894"/>
      <c r="PMV146" s="894"/>
      <c r="PMW146" s="894"/>
      <c r="PMX146" s="894"/>
      <c r="PMY146" s="894"/>
      <c r="PMZ146" s="894"/>
      <c r="PNA146" s="894"/>
      <c r="PNB146" s="894"/>
      <c r="PNC146" s="894"/>
      <c r="PND146" s="894"/>
      <c r="PNE146" s="894"/>
      <c r="PNF146" s="894"/>
      <c r="PNG146" s="894"/>
      <c r="PNH146" s="894"/>
      <c r="PNI146" s="894"/>
      <c r="PNJ146" s="894"/>
      <c r="PNK146" s="894"/>
      <c r="PNL146" s="894"/>
      <c r="PNM146" s="894"/>
      <c r="PNN146" s="894"/>
      <c r="PNO146" s="894"/>
      <c r="PNP146" s="894"/>
      <c r="PNQ146" s="894"/>
      <c r="PNR146" s="894"/>
      <c r="PNS146" s="894"/>
      <c r="PNT146" s="894"/>
      <c r="PNU146" s="894"/>
      <c r="PNV146" s="894"/>
      <c r="PNW146" s="894"/>
      <c r="PNX146" s="894"/>
      <c r="PNY146" s="894"/>
      <c r="PNZ146" s="894"/>
      <c r="POA146" s="894"/>
      <c r="POB146" s="894"/>
      <c r="POC146" s="894"/>
      <c r="POD146" s="894"/>
      <c r="POE146" s="894"/>
      <c r="POF146" s="894"/>
      <c r="POG146" s="894"/>
      <c r="POH146" s="894"/>
      <c r="POI146" s="894"/>
      <c r="POJ146" s="894"/>
      <c r="POK146" s="894"/>
      <c r="POL146" s="894"/>
      <c r="POM146" s="894"/>
      <c r="PON146" s="894"/>
      <c r="POO146" s="894"/>
      <c r="POP146" s="894"/>
      <c r="POQ146" s="894"/>
      <c r="POR146" s="894"/>
      <c r="POS146" s="894"/>
      <c r="POT146" s="894"/>
      <c r="POU146" s="894"/>
      <c r="POV146" s="894"/>
      <c r="POW146" s="894"/>
      <c r="POX146" s="894"/>
      <c r="POY146" s="894"/>
      <c r="POZ146" s="894"/>
      <c r="PPA146" s="894"/>
      <c r="PPB146" s="894"/>
      <c r="PPC146" s="894"/>
      <c r="PPD146" s="894"/>
      <c r="PPE146" s="894"/>
      <c r="PPF146" s="894"/>
      <c r="PPG146" s="894"/>
      <c r="PPH146" s="894"/>
      <c r="PPI146" s="894"/>
      <c r="PPJ146" s="894"/>
      <c r="PPK146" s="894"/>
      <c r="PPL146" s="894"/>
      <c r="PPM146" s="894"/>
      <c r="PPN146" s="894"/>
      <c r="PPO146" s="894"/>
      <c r="PPP146" s="894"/>
      <c r="PPQ146" s="894"/>
      <c r="PPR146" s="894"/>
      <c r="PPS146" s="894"/>
      <c r="PPT146" s="894"/>
      <c r="PPU146" s="894"/>
      <c r="PPV146" s="894"/>
      <c r="PPW146" s="894"/>
      <c r="PPX146" s="894"/>
      <c r="PPY146" s="894"/>
      <c r="PPZ146" s="894"/>
      <c r="PQA146" s="894"/>
      <c r="PQB146" s="894"/>
      <c r="PQC146" s="894"/>
      <c r="PQD146" s="894"/>
      <c r="PQE146" s="894"/>
      <c r="PQF146" s="894"/>
      <c r="PQG146" s="894"/>
      <c r="PQH146" s="894"/>
      <c r="PQI146" s="894"/>
      <c r="PQJ146" s="894"/>
      <c r="PQK146" s="894"/>
      <c r="PQL146" s="894"/>
      <c r="PQM146" s="894"/>
      <c r="PQN146" s="894"/>
      <c r="PQO146" s="894"/>
      <c r="PQP146" s="894"/>
      <c r="PQQ146" s="894"/>
      <c r="PQR146" s="894"/>
      <c r="PQS146" s="894"/>
      <c r="PQT146" s="894"/>
      <c r="PQU146" s="894"/>
      <c r="PQV146" s="894"/>
      <c r="PQW146" s="894"/>
      <c r="PQX146" s="894"/>
      <c r="PQY146" s="894"/>
      <c r="PQZ146" s="894"/>
      <c r="PRA146" s="894"/>
      <c r="PRB146" s="894"/>
      <c r="PRC146" s="894"/>
      <c r="PRD146" s="894"/>
      <c r="PRE146" s="894"/>
      <c r="PRF146" s="894"/>
      <c r="PRG146" s="894"/>
      <c r="PRH146" s="894"/>
      <c r="PRI146" s="894"/>
      <c r="PRJ146" s="894"/>
      <c r="PRK146" s="894"/>
      <c r="PRL146" s="894"/>
      <c r="PRM146" s="894"/>
      <c r="PRN146" s="894"/>
      <c r="PRO146" s="894"/>
      <c r="PRP146" s="894"/>
      <c r="PRQ146" s="894"/>
      <c r="PRR146" s="894"/>
      <c r="PRS146" s="894"/>
      <c r="PRT146" s="894"/>
      <c r="PRU146" s="894"/>
      <c r="PRV146" s="894"/>
      <c r="PRW146" s="894"/>
      <c r="PRX146" s="894"/>
      <c r="PRY146" s="894"/>
      <c r="PRZ146" s="894"/>
      <c r="PSA146" s="894"/>
      <c r="PSB146" s="894"/>
      <c r="PSC146" s="894"/>
      <c r="PSD146" s="894"/>
      <c r="PSE146" s="894"/>
      <c r="PSF146" s="894"/>
      <c r="PSG146" s="894"/>
      <c r="PSH146" s="894"/>
      <c r="PSI146" s="894"/>
      <c r="PSJ146" s="894"/>
      <c r="PSK146" s="894"/>
      <c r="PSL146" s="894"/>
      <c r="PSM146" s="894"/>
      <c r="PSN146" s="894"/>
      <c r="PSO146" s="894"/>
      <c r="PSP146" s="894"/>
      <c r="PSQ146" s="894"/>
      <c r="PSR146" s="894"/>
      <c r="PSS146" s="894"/>
      <c r="PST146" s="894"/>
      <c r="PSU146" s="894"/>
      <c r="PSV146" s="894"/>
      <c r="PSW146" s="894"/>
      <c r="PSX146" s="894"/>
      <c r="PSY146" s="894"/>
      <c r="PSZ146" s="894"/>
      <c r="PTA146" s="894"/>
      <c r="PTB146" s="894"/>
      <c r="PTC146" s="894"/>
      <c r="PTD146" s="894"/>
      <c r="PTE146" s="894"/>
      <c r="PTF146" s="894"/>
      <c r="PTG146" s="894"/>
      <c r="PTH146" s="894"/>
      <c r="PTI146" s="894"/>
      <c r="PTJ146" s="894"/>
      <c r="PTK146" s="894"/>
      <c r="PTL146" s="894"/>
      <c r="PTM146" s="894"/>
      <c r="PTN146" s="894"/>
      <c r="PTO146" s="894"/>
      <c r="PTP146" s="894"/>
      <c r="PTQ146" s="894"/>
      <c r="PTR146" s="894"/>
      <c r="PTS146" s="894"/>
      <c r="PTT146" s="894"/>
      <c r="PTU146" s="894"/>
      <c r="PTV146" s="894"/>
      <c r="PTW146" s="894"/>
      <c r="PTX146" s="894"/>
      <c r="PTY146" s="894"/>
      <c r="PTZ146" s="894"/>
      <c r="PUA146" s="894"/>
      <c r="PUB146" s="894"/>
      <c r="PUC146" s="894"/>
      <c r="PUD146" s="894"/>
      <c r="PUE146" s="894"/>
      <c r="PUF146" s="894"/>
      <c r="PUG146" s="894"/>
      <c r="PUH146" s="894"/>
      <c r="PUI146" s="894"/>
      <c r="PUJ146" s="894"/>
      <c r="PUK146" s="894"/>
      <c r="PUL146" s="894"/>
      <c r="PUM146" s="894"/>
      <c r="PUN146" s="894"/>
      <c r="PUO146" s="894"/>
      <c r="PUP146" s="894"/>
      <c r="PUQ146" s="894"/>
      <c r="PUR146" s="894"/>
      <c r="PUS146" s="894"/>
      <c r="PUT146" s="894"/>
      <c r="PUU146" s="894"/>
      <c r="PUV146" s="894"/>
      <c r="PUW146" s="894"/>
      <c r="PUX146" s="894"/>
      <c r="PUY146" s="894"/>
      <c r="PUZ146" s="894"/>
      <c r="PVA146" s="894"/>
      <c r="PVB146" s="894"/>
      <c r="PVC146" s="894"/>
      <c r="PVD146" s="894"/>
      <c r="PVE146" s="894"/>
      <c r="PVF146" s="894"/>
      <c r="PVG146" s="894"/>
      <c r="PVH146" s="894"/>
      <c r="PVI146" s="894"/>
      <c r="PVJ146" s="894"/>
      <c r="PVK146" s="894"/>
      <c r="PVL146" s="894"/>
      <c r="PVM146" s="894"/>
      <c r="PVN146" s="894"/>
      <c r="PVO146" s="894"/>
      <c r="PVP146" s="894"/>
      <c r="PVQ146" s="894"/>
      <c r="PVR146" s="894"/>
      <c r="PVS146" s="894"/>
      <c r="PVT146" s="894"/>
      <c r="PVU146" s="894"/>
      <c r="PVV146" s="894"/>
      <c r="PVW146" s="894"/>
      <c r="PVX146" s="894"/>
      <c r="PVY146" s="894"/>
      <c r="PVZ146" s="894"/>
      <c r="PWA146" s="894"/>
      <c r="PWB146" s="894"/>
      <c r="PWC146" s="894"/>
      <c r="PWD146" s="894"/>
      <c r="PWE146" s="894"/>
      <c r="PWF146" s="894"/>
      <c r="PWG146" s="894"/>
      <c r="PWH146" s="894"/>
      <c r="PWI146" s="894"/>
      <c r="PWJ146" s="894"/>
      <c r="PWK146" s="894"/>
      <c r="PWL146" s="894"/>
      <c r="PWM146" s="894"/>
      <c r="PWN146" s="894"/>
      <c r="PWO146" s="894"/>
      <c r="PWP146" s="894"/>
      <c r="PWQ146" s="894"/>
      <c r="PWR146" s="894"/>
      <c r="PWS146" s="894"/>
      <c r="PWT146" s="894"/>
      <c r="PWU146" s="894"/>
      <c r="PWV146" s="894"/>
      <c r="PWW146" s="894"/>
      <c r="PWX146" s="894"/>
      <c r="PWY146" s="894"/>
      <c r="PWZ146" s="894"/>
      <c r="PXA146" s="894"/>
      <c r="PXB146" s="894"/>
      <c r="PXC146" s="894"/>
      <c r="PXD146" s="894"/>
      <c r="PXE146" s="894"/>
      <c r="PXF146" s="894"/>
      <c r="PXG146" s="894"/>
      <c r="PXH146" s="894"/>
      <c r="PXI146" s="894"/>
      <c r="PXJ146" s="894"/>
      <c r="PXK146" s="894"/>
      <c r="PXL146" s="894"/>
      <c r="PXM146" s="894"/>
      <c r="PXN146" s="894"/>
      <c r="PXO146" s="894"/>
      <c r="PXP146" s="894"/>
      <c r="PXQ146" s="894"/>
      <c r="PXR146" s="894"/>
      <c r="PXS146" s="894"/>
      <c r="PXT146" s="894"/>
      <c r="PXU146" s="894"/>
      <c r="PXV146" s="894"/>
      <c r="PXW146" s="894"/>
      <c r="PXX146" s="894"/>
      <c r="PXY146" s="894"/>
      <c r="PXZ146" s="894"/>
      <c r="PYA146" s="894"/>
      <c r="PYB146" s="894"/>
      <c r="PYC146" s="894"/>
      <c r="PYD146" s="894"/>
      <c r="PYE146" s="894"/>
      <c r="PYF146" s="894"/>
      <c r="PYG146" s="894"/>
      <c r="PYH146" s="894"/>
      <c r="PYI146" s="894"/>
      <c r="PYJ146" s="894"/>
      <c r="PYK146" s="894"/>
      <c r="PYL146" s="894"/>
      <c r="PYM146" s="894"/>
      <c r="PYN146" s="894"/>
      <c r="PYO146" s="894"/>
      <c r="PYP146" s="894"/>
      <c r="PYQ146" s="894"/>
      <c r="PYR146" s="894"/>
      <c r="PYS146" s="894"/>
      <c r="PYT146" s="894"/>
      <c r="PYU146" s="894"/>
      <c r="PYV146" s="894"/>
      <c r="PYW146" s="894"/>
      <c r="PYX146" s="894"/>
      <c r="PYY146" s="894"/>
      <c r="PYZ146" s="894"/>
      <c r="PZA146" s="894"/>
      <c r="PZB146" s="894"/>
      <c r="PZC146" s="894"/>
      <c r="PZD146" s="894"/>
      <c r="PZE146" s="894"/>
      <c r="PZF146" s="894"/>
      <c r="PZG146" s="894"/>
      <c r="PZH146" s="894"/>
      <c r="PZI146" s="894"/>
      <c r="PZJ146" s="894"/>
      <c r="PZK146" s="894"/>
      <c r="PZL146" s="894"/>
      <c r="PZM146" s="894"/>
      <c r="PZN146" s="894"/>
      <c r="PZO146" s="894"/>
      <c r="PZP146" s="894"/>
      <c r="PZQ146" s="894"/>
      <c r="PZR146" s="894"/>
      <c r="PZS146" s="894"/>
      <c r="PZT146" s="894"/>
      <c r="PZU146" s="894"/>
      <c r="PZV146" s="894"/>
      <c r="PZW146" s="894"/>
      <c r="PZX146" s="894"/>
      <c r="PZY146" s="894"/>
      <c r="PZZ146" s="894"/>
      <c r="QAA146" s="894"/>
      <c r="QAB146" s="894"/>
      <c r="QAC146" s="894"/>
      <c r="QAD146" s="894"/>
      <c r="QAE146" s="894"/>
      <c r="QAF146" s="894"/>
      <c r="QAG146" s="894"/>
      <c r="QAH146" s="894"/>
      <c r="QAI146" s="894"/>
      <c r="QAJ146" s="894"/>
      <c r="QAK146" s="894"/>
      <c r="QAL146" s="894"/>
      <c r="QAM146" s="894"/>
      <c r="QAN146" s="894"/>
      <c r="QAO146" s="894"/>
      <c r="QAP146" s="894"/>
      <c r="QAQ146" s="894"/>
      <c r="QAR146" s="894"/>
      <c r="QAS146" s="894"/>
      <c r="QAT146" s="894"/>
      <c r="QAU146" s="894"/>
      <c r="QAV146" s="894"/>
      <c r="QAW146" s="894"/>
      <c r="QAX146" s="894"/>
      <c r="QAY146" s="894"/>
      <c r="QAZ146" s="894"/>
      <c r="QBA146" s="894"/>
      <c r="QBB146" s="894"/>
      <c r="QBC146" s="894"/>
      <c r="QBD146" s="894"/>
      <c r="QBE146" s="894"/>
      <c r="QBF146" s="894"/>
      <c r="QBG146" s="894"/>
      <c r="QBH146" s="894"/>
      <c r="QBI146" s="894"/>
      <c r="QBJ146" s="894"/>
      <c r="QBK146" s="894"/>
      <c r="QBL146" s="894"/>
      <c r="QBM146" s="894"/>
      <c r="QBN146" s="894"/>
      <c r="QBO146" s="894"/>
      <c r="QBP146" s="894"/>
      <c r="QBQ146" s="894"/>
      <c r="QBR146" s="894"/>
      <c r="QBS146" s="894"/>
      <c r="QBT146" s="894"/>
      <c r="QBU146" s="894"/>
      <c r="QBV146" s="894"/>
      <c r="QBW146" s="894"/>
      <c r="QBX146" s="894"/>
      <c r="QBY146" s="894"/>
      <c r="QBZ146" s="894"/>
      <c r="QCA146" s="894"/>
      <c r="QCB146" s="894"/>
      <c r="QCC146" s="894"/>
      <c r="QCD146" s="894"/>
      <c r="QCE146" s="894"/>
      <c r="QCF146" s="894"/>
      <c r="QCG146" s="894"/>
      <c r="QCH146" s="894"/>
      <c r="QCI146" s="894"/>
      <c r="QCJ146" s="894"/>
      <c r="QCK146" s="894"/>
      <c r="QCL146" s="894"/>
      <c r="QCM146" s="894"/>
      <c r="QCN146" s="894"/>
      <c r="QCO146" s="894"/>
      <c r="QCP146" s="894"/>
      <c r="QCQ146" s="894"/>
      <c r="QCR146" s="894"/>
      <c r="QCS146" s="894"/>
      <c r="QCT146" s="894"/>
      <c r="QCU146" s="894"/>
      <c r="QCV146" s="894"/>
      <c r="QCW146" s="894"/>
      <c r="QCX146" s="894"/>
      <c r="QCY146" s="894"/>
      <c r="QCZ146" s="894"/>
      <c r="QDA146" s="894"/>
      <c r="QDB146" s="894"/>
      <c r="QDC146" s="894"/>
      <c r="QDD146" s="894"/>
      <c r="QDE146" s="894"/>
      <c r="QDF146" s="894"/>
      <c r="QDG146" s="894"/>
      <c r="QDH146" s="894"/>
      <c r="QDI146" s="894"/>
      <c r="QDJ146" s="894"/>
      <c r="QDK146" s="894"/>
      <c r="QDL146" s="894"/>
      <c r="QDM146" s="894"/>
      <c r="QDN146" s="894"/>
      <c r="QDO146" s="894"/>
      <c r="QDP146" s="894"/>
      <c r="QDQ146" s="894"/>
      <c r="QDR146" s="894"/>
      <c r="QDS146" s="894"/>
      <c r="QDT146" s="894"/>
      <c r="QDU146" s="894"/>
      <c r="QDV146" s="894"/>
      <c r="QDW146" s="894"/>
      <c r="QDX146" s="894"/>
      <c r="QDY146" s="894"/>
      <c r="QDZ146" s="894"/>
      <c r="QEA146" s="894"/>
      <c r="QEB146" s="894"/>
      <c r="QEC146" s="894"/>
      <c r="QED146" s="894"/>
      <c r="QEE146" s="894"/>
      <c r="QEF146" s="894"/>
      <c r="QEG146" s="894"/>
      <c r="QEH146" s="894"/>
      <c r="QEI146" s="894"/>
      <c r="QEJ146" s="894"/>
      <c r="QEK146" s="894"/>
      <c r="QEL146" s="894"/>
      <c r="QEM146" s="894"/>
      <c r="QEN146" s="894"/>
      <c r="QEO146" s="894"/>
      <c r="QEP146" s="894"/>
      <c r="QEQ146" s="894"/>
      <c r="QER146" s="894"/>
      <c r="QES146" s="894"/>
      <c r="QET146" s="894"/>
      <c r="QEU146" s="894"/>
      <c r="QEV146" s="894"/>
      <c r="QEW146" s="894"/>
      <c r="QEX146" s="894"/>
      <c r="QEY146" s="894"/>
      <c r="QEZ146" s="894"/>
      <c r="QFA146" s="894"/>
      <c r="QFB146" s="894"/>
      <c r="QFC146" s="894"/>
      <c r="QFD146" s="894"/>
      <c r="QFE146" s="894"/>
      <c r="QFF146" s="894"/>
      <c r="QFG146" s="894"/>
      <c r="QFH146" s="894"/>
      <c r="QFI146" s="894"/>
      <c r="QFJ146" s="894"/>
      <c r="QFK146" s="894"/>
      <c r="QFL146" s="894"/>
      <c r="QFM146" s="894"/>
      <c r="QFN146" s="894"/>
      <c r="QFO146" s="894"/>
      <c r="QFP146" s="894"/>
      <c r="QFQ146" s="894"/>
      <c r="QFR146" s="894"/>
      <c r="QFS146" s="894"/>
      <c r="QFT146" s="894"/>
      <c r="QFU146" s="894"/>
      <c r="QFV146" s="894"/>
      <c r="QFW146" s="894"/>
      <c r="QFX146" s="894"/>
      <c r="QFY146" s="894"/>
      <c r="QFZ146" s="894"/>
      <c r="QGA146" s="894"/>
      <c r="QGB146" s="894"/>
      <c r="QGC146" s="894"/>
      <c r="QGD146" s="894"/>
      <c r="QGE146" s="894"/>
      <c r="QGF146" s="894"/>
      <c r="QGG146" s="894"/>
      <c r="QGH146" s="894"/>
      <c r="QGI146" s="894"/>
      <c r="QGJ146" s="894"/>
      <c r="QGK146" s="894"/>
      <c r="QGL146" s="894"/>
      <c r="QGM146" s="894"/>
      <c r="QGN146" s="894"/>
      <c r="QGO146" s="894"/>
      <c r="QGP146" s="894"/>
      <c r="QGQ146" s="894"/>
      <c r="QGR146" s="894"/>
      <c r="QGS146" s="894"/>
      <c r="QGT146" s="894"/>
      <c r="QGU146" s="894"/>
      <c r="QGV146" s="894"/>
      <c r="QGW146" s="894"/>
      <c r="QGX146" s="894"/>
      <c r="QGY146" s="894"/>
      <c r="QGZ146" s="894"/>
      <c r="QHA146" s="894"/>
      <c r="QHB146" s="894"/>
      <c r="QHC146" s="894"/>
      <c r="QHD146" s="894"/>
      <c r="QHE146" s="894"/>
      <c r="QHF146" s="894"/>
      <c r="QHG146" s="894"/>
      <c r="QHH146" s="894"/>
      <c r="QHI146" s="894"/>
      <c r="QHJ146" s="894"/>
      <c r="QHK146" s="894"/>
      <c r="QHL146" s="894"/>
      <c r="QHM146" s="894"/>
      <c r="QHN146" s="894"/>
      <c r="QHO146" s="894"/>
      <c r="QHP146" s="894"/>
      <c r="QHQ146" s="894"/>
      <c r="QHR146" s="894"/>
      <c r="QHS146" s="894"/>
      <c r="QHT146" s="894"/>
      <c r="QHU146" s="894"/>
      <c r="QHV146" s="894"/>
      <c r="QHW146" s="894"/>
      <c r="QHX146" s="894"/>
      <c r="QHY146" s="894"/>
      <c r="QHZ146" s="894"/>
      <c r="QIA146" s="894"/>
      <c r="QIB146" s="894"/>
      <c r="QIC146" s="894"/>
      <c r="QID146" s="894"/>
      <c r="QIE146" s="894"/>
      <c r="QIF146" s="894"/>
      <c r="QIG146" s="894"/>
      <c r="QIH146" s="894"/>
      <c r="QII146" s="894"/>
      <c r="QIJ146" s="894"/>
      <c r="QIK146" s="894"/>
      <c r="QIL146" s="894"/>
      <c r="QIM146" s="894"/>
      <c r="QIN146" s="894"/>
      <c r="QIO146" s="894"/>
      <c r="QIP146" s="894"/>
      <c r="QIQ146" s="894"/>
      <c r="QIR146" s="894"/>
      <c r="QIS146" s="894"/>
      <c r="QIT146" s="894"/>
      <c r="QIU146" s="894"/>
      <c r="QIV146" s="894"/>
      <c r="QIW146" s="894"/>
      <c r="QIX146" s="894"/>
      <c r="QIY146" s="894"/>
      <c r="QIZ146" s="894"/>
      <c r="QJA146" s="894"/>
      <c r="QJB146" s="894"/>
      <c r="QJC146" s="894"/>
      <c r="QJD146" s="894"/>
      <c r="QJE146" s="894"/>
      <c r="QJF146" s="894"/>
      <c r="QJG146" s="894"/>
      <c r="QJH146" s="894"/>
      <c r="QJI146" s="894"/>
      <c r="QJJ146" s="894"/>
      <c r="QJK146" s="894"/>
      <c r="QJL146" s="894"/>
      <c r="QJM146" s="894"/>
      <c r="QJN146" s="894"/>
      <c r="QJO146" s="894"/>
      <c r="QJP146" s="894"/>
      <c r="QJQ146" s="894"/>
      <c r="QJR146" s="894"/>
      <c r="QJS146" s="894"/>
      <c r="QJT146" s="894"/>
      <c r="QJU146" s="894"/>
      <c r="QJV146" s="894"/>
      <c r="QJW146" s="894"/>
      <c r="QJX146" s="894"/>
      <c r="QJY146" s="894"/>
      <c r="QJZ146" s="894"/>
      <c r="QKA146" s="894"/>
      <c r="QKB146" s="894"/>
      <c r="QKC146" s="894"/>
      <c r="QKD146" s="894"/>
      <c r="QKE146" s="894"/>
      <c r="QKF146" s="894"/>
      <c r="QKG146" s="894"/>
      <c r="QKH146" s="894"/>
      <c r="QKI146" s="894"/>
      <c r="QKJ146" s="894"/>
      <c r="QKK146" s="894"/>
      <c r="QKL146" s="894"/>
      <c r="QKM146" s="894"/>
      <c r="QKN146" s="894"/>
      <c r="QKO146" s="894"/>
      <c r="QKP146" s="894"/>
      <c r="QKQ146" s="894"/>
      <c r="QKR146" s="894"/>
      <c r="QKS146" s="894"/>
      <c r="QKT146" s="894"/>
      <c r="QKU146" s="894"/>
      <c r="QKV146" s="894"/>
      <c r="QKW146" s="894"/>
      <c r="QKX146" s="894"/>
      <c r="QKY146" s="894"/>
      <c r="QKZ146" s="894"/>
      <c r="QLA146" s="894"/>
      <c r="QLB146" s="894"/>
      <c r="QLC146" s="894"/>
      <c r="QLD146" s="894"/>
      <c r="QLE146" s="894"/>
      <c r="QLF146" s="894"/>
      <c r="QLG146" s="894"/>
      <c r="QLH146" s="894"/>
      <c r="QLI146" s="894"/>
      <c r="QLJ146" s="894"/>
      <c r="QLK146" s="894"/>
      <c r="QLL146" s="894"/>
      <c r="QLM146" s="894"/>
      <c r="QLN146" s="894"/>
      <c r="QLO146" s="894"/>
      <c r="QLP146" s="894"/>
      <c r="QLQ146" s="894"/>
      <c r="QLR146" s="894"/>
      <c r="QLS146" s="894"/>
      <c r="QLT146" s="894"/>
      <c r="QLU146" s="894"/>
      <c r="QLV146" s="894"/>
      <c r="QLW146" s="894"/>
      <c r="QLX146" s="894"/>
      <c r="QLY146" s="894"/>
      <c r="QLZ146" s="894"/>
      <c r="QMA146" s="894"/>
      <c r="QMB146" s="894"/>
      <c r="QMC146" s="894"/>
      <c r="QMD146" s="894"/>
      <c r="QME146" s="894"/>
      <c r="QMF146" s="894"/>
      <c r="QMG146" s="894"/>
      <c r="QMH146" s="894"/>
      <c r="QMI146" s="894"/>
      <c r="QMJ146" s="894"/>
      <c r="QMK146" s="894"/>
      <c r="QML146" s="894"/>
      <c r="QMM146" s="894"/>
      <c r="QMN146" s="894"/>
      <c r="QMO146" s="894"/>
      <c r="QMP146" s="894"/>
      <c r="QMQ146" s="894"/>
      <c r="QMR146" s="894"/>
      <c r="QMS146" s="894"/>
      <c r="QMT146" s="894"/>
      <c r="QMU146" s="894"/>
      <c r="QMV146" s="894"/>
      <c r="QMW146" s="894"/>
      <c r="QMX146" s="894"/>
      <c r="QMY146" s="894"/>
      <c r="QMZ146" s="894"/>
      <c r="QNA146" s="894"/>
      <c r="QNB146" s="894"/>
      <c r="QNC146" s="894"/>
      <c r="QND146" s="894"/>
      <c r="QNE146" s="894"/>
      <c r="QNF146" s="894"/>
      <c r="QNG146" s="894"/>
      <c r="QNH146" s="894"/>
      <c r="QNI146" s="894"/>
      <c r="QNJ146" s="894"/>
      <c r="QNK146" s="894"/>
      <c r="QNL146" s="894"/>
      <c r="QNM146" s="894"/>
      <c r="QNN146" s="894"/>
      <c r="QNO146" s="894"/>
      <c r="QNP146" s="894"/>
      <c r="QNQ146" s="894"/>
      <c r="QNR146" s="894"/>
      <c r="QNS146" s="894"/>
      <c r="QNT146" s="894"/>
      <c r="QNU146" s="894"/>
      <c r="QNV146" s="894"/>
      <c r="QNW146" s="894"/>
      <c r="QNX146" s="894"/>
      <c r="QNY146" s="894"/>
      <c r="QNZ146" s="894"/>
      <c r="QOA146" s="894"/>
      <c r="QOB146" s="894"/>
      <c r="QOC146" s="894"/>
      <c r="QOD146" s="894"/>
      <c r="QOE146" s="894"/>
      <c r="QOF146" s="894"/>
      <c r="QOG146" s="894"/>
      <c r="QOH146" s="894"/>
      <c r="QOI146" s="894"/>
      <c r="QOJ146" s="894"/>
      <c r="QOK146" s="894"/>
      <c r="QOL146" s="894"/>
      <c r="QOM146" s="894"/>
      <c r="QON146" s="894"/>
      <c r="QOO146" s="894"/>
      <c r="QOP146" s="894"/>
      <c r="QOQ146" s="894"/>
      <c r="QOR146" s="894"/>
      <c r="QOS146" s="894"/>
      <c r="QOT146" s="894"/>
      <c r="QOU146" s="894"/>
      <c r="QOV146" s="894"/>
      <c r="QOW146" s="894"/>
      <c r="QOX146" s="894"/>
      <c r="QOY146" s="894"/>
      <c r="QOZ146" s="894"/>
      <c r="QPA146" s="894"/>
      <c r="QPB146" s="894"/>
      <c r="QPC146" s="894"/>
      <c r="QPD146" s="894"/>
      <c r="QPE146" s="894"/>
      <c r="QPF146" s="894"/>
      <c r="QPG146" s="894"/>
      <c r="QPH146" s="894"/>
      <c r="QPI146" s="894"/>
      <c r="QPJ146" s="894"/>
      <c r="QPK146" s="894"/>
      <c r="QPL146" s="894"/>
      <c r="QPM146" s="894"/>
      <c r="QPN146" s="894"/>
      <c r="QPO146" s="894"/>
      <c r="QPP146" s="894"/>
      <c r="QPQ146" s="894"/>
      <c r="QPR146" s="894"/>
      <c r="QPS146" s="894"/>
      <c r="QPT146" s="894"/>
      <c r="QPU146" s="894"/>
      <c r="QPV146" s="894"/>
      <c r="QPW146" s="894"/>
      <c r="QPX146" s="894"/>
      <c r="QPY146" s="894"/>
      <c r="QPZ146" s="894"/>
      <c r="QQA146" s="894"/>
      <c r="QQB146" s="894"/>
      <c r="QQC146" s="894"/>
      <c r="QQD146" s="894"/>
      <c r="QQE146" s="894"/>
      <c r="QQF146" s="894"/>
      <c r="QQG146" s="894"/>
      <c r="QQH146" s="894"/>
      <c r="QQI146" s="894"/>
      <c r="QQJ146" s="894"/>
      <c r="QQK146" s="894"/>
      <c r="QQL146" s="894"/>
      <c r="QQM146" s="894"/>
      <c r="QQN146" s="894"/>
      <c r="QQO146" s="894"/>
      <c r="QQP146" s="894"/>
      <c r="QQQ146" s="894"/>
      <c r="QQR146" s="894"/>
      <c r="QQS146" s="894"/>
      <c r="QQT146" s="894"/>
      <c r="QQU146" s="894"/>
      <c r="QQV146" s="894"/>
      <c r="QQW146" s="894"/>
      <c r="QQX146" s="894"/>
      <c r="QQY146" s="894"/>
      <c r="QQZ146" s="894"/>
      <c r="QRA146" s="894"/>
      <c r="QRB146" s="894"/>
      <c r="QRC146" s="894"/>
      <c r="QRD146" s="894"/>
      <c r="QRE146" s="894"/>
      <c r="QRF146" s="894"/>
      <c r="QRG146" s="894"/>
      <c r="QRH146" s="894"/>
      <c r="QRI146" s="894"/>
      <c r="QRJ146" s="894"/>
      <c r="QRK146" s="894"/>
      <c r="QRL146" s="894"/>
      <c r="QRM146" s="894"/>
      <c r="QRN146" s="894"/>
      <c r="QRO146" s="894"/>
      <c r="QRP146" s="894"/>
      <c r="QRQ146" s="894"/>
      <c r="QRR146" s="894"/>
      <c r="QRS146" s="894"/>
      <c r="QRT146" s="894"/>
      <c r="QRU146" s="894"/>
      <c r="QRV146" s="894"/>
      <c r="QRW146" s="894"/>
      <c r="QRX146" s="894"/>
      <c r="QRY146" s="894"/>
      <c r="QRZ146" s="894"/>
      <c r="QSA146" s="894"/>
      <c r="QSB146" s="894"/>
      <c r="QSC146" s="894"/>
      <c r="QSD146" s="894"/>
      <c r="QSE146" s="894"/>
      <c r="QSF146" s="894"/>
      <c r="QSG146" s="894"/>
      <c r="QSH146" s="894"/>
      <c r="QSI146" s="894"/>
      <c r="QSJ146" s="894"/>
      <c r="QSK146" s="894"/>
      <c r="QSL146" s="894"/>
      <c r="QSM146" s="894"/>
      <c r="QSN146" s="894"/>
      <c r="QSO146" s="894"/>
      <c r="QSP146" s="894"/>
      <c r="QSQ146" s="894"/>
      <c r="QSR146" s="894"/>
      <c r="QSS146" s="894"/>
      <c r="QST146" s="894"/>
      <c r="QSU146" s="894"/>
      <c r="QSV146" s="894"/>
      <c r="QSW146" s="894"/>
      <c r="QSX146" s="894"/>
      <c r="QSY146" s="894"/>
      <c r="QSZ146" s="894"/>
      <c r="QTA146" s="894"/>
      <c r="QTB146" s="894"/>
      <c r="QTC146" s="894"/>
      <c r="QTD146" s="894"/>
      <c r="QTE146" s="894"/>
      <c r="QTF146" s="894"/>
      <c r="QTG146" s="894"/>
      <c r="QTH146" s="894"/>
      <c r="QTI146" s="894"/>
      <c r="QTJ146" s="894"/>
      <c r="QTK146" s="894"/>
      <c r="QTL146" s="894"/>
      <c r="QTM146" s="894"/>
      <c r="QTN146" s="894"/>
      <c r="QTO146" s="894"/>
      <c r="QTP146" s="894"/>
      <c r="QTQ146" s="894"/>
      <c r="QTR146" s="894"/>
      <c r="QTS146" s="894"/>
      <c r="QTT146" s="894"/>
      <c r="QTU146" s="894"/>
      <c r="QTV146" s="894"/>
      <c r="QTW146" s="894"/>
      <c r="QTX146" s="894"/>
      <c r="QTY146" s="894"/>
      <c r="QTZ146" s="894"/>
      <c r="QUA146" s="894"/>
      <c r="QUB146" s="894"/>
      <c r="QUC146" s="894"/>
      <c r="QUD146" s="894"/>
      <c r="QUE146" s="894"/>
      <c r="QUF146" s="894"/>
      <c r="QUG146" s="894"/>
      <c r="QUH146" s="894"/>
      <c r="QUI146" s="894"/>
      <c r="QUJ146" s="894"/>
      <c r="QUK146" s="894"/>
      <c r="QUL146" s="894"/>
      <c r="QUM146" s="894"/>
      <c r="QUN146" s="894"/>
      <c r="QUO146" s="894"/>
      <c r="QUP146" s="894"/>
      <c r="QUQ146" s="894"/>
      <c r="QUR146" s="894"/>
      <c r="QUS146" s="894"/>
      <c r="QUT146" s="894"/>
      <c r="QUU146" s="894"/>
      <c r="QUV146" s="894"/>
      <c r="QUW146" s="894"/>
      <c r="QUX146" s="894"/>
      <c r="QUY146" s="894"/>
      <c r="QUZ146" s="894"/>
      <c r="QVA146" s="894"/>
      <c r="QVB146" s="894"/>
      <c r="QVC146" s="894"/>
      <c r="QVD146" s="894"/>
      <c r="QVE146" s="894"/>
      <c r="QVF146" s="894"/>
      <c r="QVG146" s="894"/>
      <c r="QVH146" s="894"/>
      <c r="QVI146" s="894"/>
      <c r="QVJ146" s="894"/>
      <c r="QVK146" s="894"/>
      <c r="QVL146" s="894"/>
      <c r="QVM146" s="894"/>
      <c r="QVN146" s="894"/>
      <c r="QVO146" s="894"/>
      <c r="QVP146" s="894"/>
      <c r="QVQ146" s="894"/>
      <c r="QVR146" s="894"/>
      <c r="QVS146" s="894"/>
      <c r="QVT146" s="894"/>
      <c r="QVU146" s="894"/>
      <c r="QVV146" s="894"/>
      <c r="QVW146" s="894"/>
      <c r="QVX146" s="894"/>
      <c r="QVY146" s="894"/>
      <c r="QVZ146" s="894"/>
      <c r="QWA146" s="894"/>
      <c r="QWB146" s="894"/>
      <c r="QWC146" s="894"/>
      <c r="QWD146" s="894"/>
      <c r="QWE146" s="894"/>
      <c r="QWF146" s="894"/>
      <c r="QWG146" s="894"/>
      <c r="QWH146" s="894"/>
      <c r="QWI146" s="894"/>
      <c r="QWJ146" s="894"/>
      <c r="QWK146" s="894"/>
      <c r="QWL146" s="894"/>
      <c r="QWM146" s="894"/>
      <c r="QWN146" s="894"/>
      <c r="QWO146" s="894"/>
      <c r="QWP146" s="894"/>
      <c r="QWQ146" s="894"/>
      <c r="QWR146" s="894"/>
      <c r="QWS146" s="894"/>
      <c r="QWT146" s="894"/>
      <c r="QWU146" s="894"/>
      <c r="QWV146" s="894"/>
      <c r="QWW146" s="894"/>
      <c r="QWX146" s="894"/>
      <c r="QWY146" s="894"/>
      <c r="QWZ146" s="894"/>
      <c r="QXA146" s="894"/>
      <c r="QXB146" s="894"/>
      <c r="QXC146" s="894"/>
      <c r="QXD146" s="894"/>
      <c r="QXE146" s="894"/>
      <c r="QXF146" s="894"/>
      <c r="QXG146" s="894"/>
      <c r="QXH146" s="894"/>
      <c r="QXI146" s="894"/>
      <c r="QXJ146" s="894"/>
      <c r="QXK146" s="894"/>
      <c r="QXL146" s="894"/>
      <c r="QXM146" s="894"/>
      <c r="QXN146" s="894"/>
      <c r="QXO146" s="894"/>
      <c r="QXP146" s="894"/>
      <c r="QXQ146" s="894"/>
      <c r="QXR146" s="894"/>
      <c r="QXS146" s="894"/>
      <c r="QXT146" s="894"/>
      <c r="QXU146" s="894"/>
      <c r="QXV146" s="894"/>
      <c r="QXW146" s="894"/>
      <c r="QXX146" s="894"/>
      <c r="QXY146" s="894"/>
      <c r="QXZ146" s="894"/>
      <c r="QYA146" s="894"/>
      <c r="QYB146" s="894"/>
      <c r="QYC146" s="894"/>
      <c r="QYD146" s="894"/>
      <c r="QYE146" s="894"/>
      <c r="QYF146" s="894"/>
      <c r="QYG146" s="894"/>
      <c r="QYH146" s="894"/>
      <c r="QYI146" s="894"/>
      <c r="QYJ146" s="894"/>
      <c r="QYK146" s="894"/>
      <c r="QYL146" s="894"/>
      <c r="QYM146" s="894"/>
      <c r="QYN146" s="894"/>
      <c r="QYO146" s="894"/>
      <c r="QYP146" s="894"/>
      <c r="QYQ146" s="894"/>
      <c r="QYR146" s="894"/>
      <c r="QYS146" s="894"/>
      <c r="QYT146" s="894"/>
      <c r="QYU146" s="894"/>
      <c r="QYV146" s="894"/>
      <c r="QYW146" s="894"/>
      <c r="QYX146" s="894"/>
      <c r="QYY146" s="894"/>
      <c r="QYZ146" s="894"/>
      <c r="QZA146" s="894"/>
      <c r="QZB146" s="894"/>
      <c r="QZC146" s="894"/>
      <c r="QZD146" s="894"/>
      <c r="QZE146" s="894"/>
      <c r="QZF146" s="894"/>
      <c r="QZG146" s="894"/>
      <c r="QZH146" s="894"/>
      <c r="QZI146" s="894"/>
      <c r="QZJ146" s="894"/>
      <c r="QZK146" s="894"/>
      <c r="QZL146" s="894"/>
      <c r="QZM146" s="894"/>
      <c r="QZN146" s="894"/>
      <c r="QZO146" s="894"/>
      <c r="QZP146" s="894"/>
      <c r="QZQ146" s="894"/>
      <c r="QZR146" s="894"/>
      <c r="QZS146" s="894"/>
      <c r="QZT146" s="894"/>
      <c r="QZU146" s="894"/>
      <c r="QZV146" s="894"/>
      <c r="QZW146" s="894"/>
      <c r="QZX146" s="894"/>
      <c r="QZY146" s="894"/>
      <c r="QZZ146" s="894"/>
      <c r="RAA146" s="894"/>
      <c r="RAB146" s="894"/>
      <c r="RAC146" s="894"/>
      <c r="RAD146" s="894"/>
      <c r="RAE146" s="894"/>
      <c r="RAF146" s="894"/>
      <c r="RAG146" s="894"/>
      <c r="RAH146" s="894"/>
      <c r="RAI146" s="894"/>
      <c r="RAJ146" s="894"/>
      <c r="RAK146" s="894"/>
      <c r="RAL146" s="894"/>
      <c r="RAM146" s="894"/>
      <c r="RAN146" s="894"/>
      <c r="RAO146" s="894"/>
      <c r="RAP146" s="894"/>
      <c r="RAQ146" s="894"/>
      <c r="RAR146" s="894"/>
      <c r="RAS146" s="894"/>
      <c r="RAT146" s="894"/>
      <c r="RAU146" s="894"/>
      <c r="RAV146" s="894"/>
      <c r="RAW146" s="894"/>
      <c r="RAX146" s="894"/>
      <c r="RAY146" s="894"/>
      <c r="RAZ146" s="894"/>
      <c r="RBA146" s="894"/>
      <c r="RBB146" s="894"/>
      <c r="RBC146" s="894"/>
      <c r="RBD146" s="894"/>
      <c r="RBE146" s="894"/>
      <c r="RBF146" s="894"/>
      <c r="RBG146" s="894"/>
      <c r="RBH146" s="894"/>
      <c r="RBI146" s="894"/>
      <c r="RBJ146" s="894"/>
      <c r="RBK146" s="894"/>
      <c r="RBL146" s="894"/>
      <c r="RBM146" s="894"/>
      <c r="RBN146" s="894"/>
      <c r="RBO146" s="894"/>
      <c r="RBP146" s="894"/>
      <c r="RBQ146" s="894"/>
      <c r="RBR146" s="894"/>
      <c r="RBS146" s="894"/>
      <c r="RBT146" s="894"/>
      <c r="RBU146" s="894"/>
      <c r="RBV146" s="894"/>
      <c r="RBW146" s="894"/>
      <c r="RBX146" s="894"/>
      <c r="RBY146" s="894"/>
      <c r="RBZ146" s="894"/>
      <c r="RCA146" s="894"/>
      <c r="RCB146" s="894"/>
      <c r="RCC146" s="894"/>
      <c r="RCD146" s="894"/>
      <c r="RCE146" s="894"/>
      <c r="RCF146" s="894"/>
      <c r="RCG146" s="894"/>
      <c r="RCH146" s="894"/>
      <c r="RCI146" s="894"/>
      <c r="RCJ146" s="894"/>
      <c r="RCK146" s="894"/>
      <c r="RCL146" s="894"/>
      <c r="RCM146" s="894"/>
      <c r="RCN146" s="894"/>
      <c r="RCO146" s="894"/>
      <c r="RCP146" s="894"/>
      <c r="RCQ146" s="894"/>
      <c r="RCR146" s="894"/>
      <c r="RCS146" s="894"/>
      <c r="RCT146" s="894"/>
      <c r="RCU146" s="894"/>
      <c r="RCV146" s="894"/>
      <c r="RCW146" s="894"/>
      <c r="RCX146" s="894"/>
      <c r="RCY146" s="894"/>
      <c r="RCZ146" s="894"/>
      <c r="RDA146" s="894"/>
      <c r="RDB146" s="894"/>
      <c r="RDC146" s="894"/>
      <c r="RDD146" s="894"/>
      <c r="RDE146" s="894"/>
      <c r="RDF146" s="894"/>
      <c r="RDG146" s="894"/>
      <c r="RDH146" s="894"/>
      <c r="RDI146" s="894"/>
      <c r="RDJ146" s="894"/>
      <c r="RDK146" s="894"/>
      <c r="RDL146" s="894"/>
      <c r="RDM146" s="894"/>
      <c r="RDN146" s="894"/>
      <c r="RDO146" s="894"/>
      <c r="RDP146" s="894"/>
      <c r="RDQ146" s="894"/>
      <c r="RDR146" s="894"/>
      <c r="RDS146" s="894"/>
      <c r="RDT146" s="894"/>
      <c r="RDU146" s="894"/>
      <c r="RDV146" s="894"/>
      <c r="RDW146" s="894"/>
      <c r="RDX146" s="894"/>
      <c r="RDY146" s="894"/>
      <c r="RDZ146" s="894"/>
      <c r="REA146" s="894"/>
      <c r="REB146" s="894"/>
      <c r="REC146" s="894"/>
      <c r="RED146" s="894"/>
      <c r="REE146" s="894"/>
      <c r="REF146" s="894"/>
      <c r="REG146" s="894"/>
      <c r="REH146" s="894"/>
      <c r="REI146" s="894"/>
      <c r="REJ146" s="894"/>
      <c r="REK146" s="894"/>
      <c r="REL146" s="894"/>
      <c r="REM146" s="894"/>
      <c r="REN146" s="894"/>
      <c r="REO146" s="894"/>
      <c r="REP146" s="894"/>
      <c r="REQ146" s="894"/>
      <c r="RER146" s="894"/>
      <c r="RES146" s="894"/>
      <c r="RET146" s="894"/>
      <c r="REU146" s="894"/>
      <c r="REV146" s="894"/>
      <c r="REW146" s="894"/>
      <c r="REX146" s="894"/>
      <c r="REY146" s="894"/>
      <c r="REZ146" s="894"/>
      <c r="RFA146" s="894"/>
      <c r="RFB146" s="894"/>
      <c r="RFC146" s="894"/>
      <c r="RFD146" s="894"/>
      <c r="RFE146" s="894"/>
      <c r="RFF146" s="894"/>
      <c r="RFG146" s="894"/>
      <c r="RFH146" s="894"/>
      <c r="RFI146" s="894"/>
      <c r="RFJ146" s="894"/>
      <c r="RFK146" s="894"/>
      <c r="RFL146" s="894"/>
      <c r="RFM146" s="894"/>
      <c r="RFN146" s="894"/>
      <c r="RFO146" s="894"/>
      <c r="RFP146" s="894"/>
      <c r="RFQ146" s="894"/>
      <c r="RFR146" s="894"/>
      <c r="RFS146" s="894"/>
      <c r="RFT146" s="894"/>
      <c r="RFU146" s="894"/>
      <c r="RFV146" s="894"/>
      <c r="RFW146" s="894"/>
      <c r="RFX146" s="894"/>
      <c r="RFY146" s="894"/>
      <c r="RFZ146" s="894"/>
      <c r="RGA146" s="894"/>
      <c r="RGB146" s="894"/>
      <c r="RGC146" s="894"/>
      <c r="RGD146" s="894"/>
      <c r="RGE146" s="894"/>
      <c r="RGF146" s="894"/>
      <c r="RGG146" s="894"/>
      <c r="RGH146" s="894"/>
      <c r="RGI146" s="894"/>
      <c r="RGJ146" s="894"/>
      <c r="RGK146" s="894"/>
      <c r="RGL146" s="894"/>
      <c r="RGM146" s="894"/>
      <c r="RGN146" s="894"/>
      <c r="RGO146" s="894"/>
      <c r="RGP146" s="894"/>
      <c r="RGQ146" s="894"/>
      <c r="RGR146" s="894"/>
      <c r="RGS146" s="894"/>
      <c r="RGT146" s="894"/>
      <c r="RGU146" s="894"/>
      <c r="RGV146" s="894"/>
      <c r="RGW146" s="894"/>
      <c r="RGX146" s="894"/>
      <c r="RGY146" s="894"/>
      <c r="RGZ146" s="894"/>
      <c r="RHA146" s="894"/>
      <c r="RHB146" s="894"/>
      <c r="RHC146" s="894"/>
      <c r="RHD146" s="894"/>
      <c r="RHE146" s="894"/>
      <c r="RHF146" s="894"/>
      <c r="RHG146" s="894"/>
      <c r="RHH146" s="894"/>
      <c r="RHI146" s="894"/>
      <c r="RHJ146" s="894"/>
      <c r="RHK146" s="894"/>
      <c r="RHL146" s="894"/>
      <c r="RHM146" s="894"/>
      <c r="RHN146" s="894"/>
      <c r="RHO146" s="894"/>
      <c r="RHP146" s="894"/>
      <c r="RHQ146" s="894"/>
      <c r="RHR146" s="894"/>
      <c r="RHS146" s="894"/>
      <c r="RHT146" s="894"/>
      <c r="RHU146" s="894"/>
      <c r="RHV146" s="894"/>
      <c r="RHW146" s="894"/>
      <c r="RHX146" s="894"/>
      <c r="RHY146" s="894"/>
      <c r="RHZ146" s="894"/>
      <c r="RIA146" s="894"/>
      <c r="RIB146" s="894"/>
      <c r="RIC146" s="894"/>
      <c r="RID146" s="894"/>
      <c r="RIE146" s="894"/>
      <c r="RIF146" s="894"/>
      <c r="RIG146" s="894"/>
      <c r="RIH146" s="894"/>
      <c r="RII146" s="894"/>
      <c r="RIJ146" s="894"/>
      <c r="RIK146" s="894"/>
      <c r="RIL146" s="894"/>
      <c r="RIM146" s="894"/>
      <c r="RIN146" s="894"/>
      <c r="RIO146" s="894"/>
      <c r="RIP146" s="894"/>
      <c r="RIQ146" s="894"/>
      <c r="RIR146" s="894"/>
      <c r="RIS146" s="894"/>
      <c r="RIT146" s="894"/>
      <c r="RIU146" s="894"/>
      <c r="RIV146" s="894"/>
      <c r="RIW146" s="894"/>
      <c r="RIX146" s="894"/>
      <c r="RIY146" s="894"/>
      <c r="RIZ146" s="894"/>
      <c r="RJA146" s="894"/>
      <c r="RJB146" s="894"/>
      <c r="RJC146" s="894"/>
      <c r="RJD146" s="894"/>
      <c r="RJE146" s="894"/>
      <c r="RJF146" s="894"/>
      <c r="RJG146" s="894"/>
      <c r="RJH146" s="894"/>
      <c r="RJI146" s="894"/>
      <c r="RJJ146" s="894"/>
      <c r="RJK146" s="894"/>
      <c r="RJL146" s="894"/>
      <c r="RJM146" s="894"/>
      <c r="RJN146" s="894"/>
      <c r="RJO146" s="894"/>
      <c r="RJP146" s="894"/>
      <c r="RJQ146" s="894"/>
      <c r="RJR146" s="894"/>
      <c r="RJS146" s="894"/>
      <c r="RJT146" s="894"/>
      <c r="RJU146" s="894"/>
      <c r="RJV146" s="894"/>
      <c r="RJW146" s="894"/>
      <c r="RJX146" s="894"/>
      <c r="RJY146" s="894"/>
      <c r="RJZ146" s="894"/>
      <c r="RKA146" s="894"/>
      <c r="RKB146" s="894"/>
      <c r="RKC146" s="894"/>
      <c r="RKD146" s="894"/>
      <c r="RKE146" s="894"/>
      <c r="RKF146" s="894"/>
      <c r="RKG146" s="894"/>
      <c r="RKH146" s="894"/>
      <c r="RKI146" s="894"/>
      <c r="RKJ146" s="894"/>
      <c r="RKK146" s="894"/>
      <c r="RKL146" s="894"/>
      <c r="RKM146" s="894"/>
      <c r="RKN146" s="894"/>
      <c r="RKO146" s="894"/>
      <c r="RKP146" s="894"/>
      <c r="RKQ146" s="894"/>
      <c r="RKR146" s="894"/>
      <c r="RKS146" s="894"/>
      <c r="RKT146" s="894"/>
      <c r="RKU146" s="894"/>
      <c r="RKV146" s="894"/>
      <c r="RKW146" s="894"/>
      <c r="RKX146" s="894"/>
      <c r="RKY146" s="894"/>
      <c r="RKZ146" s="894"/>
      <c r="RLA146" s="894"/>
      <c r="RLB146" s="894"/>
      <c r="RLC146" s="894"/>
      <c r="RLD146" s="894"/>
      <c r="RLE146" s="894"/>
      <c r="RLF146" s="894"/>
      <c r="RLG146" s="894"/>
      <c r="RLH146" s="894"/>
      <c r="RLI146" s="894"/>
      <c r="RLJ146" s="894"/>
      <c r="RLK146" s="894"/>
      <c r="RLL146" s="894"/>
      <c r="RLM146" s="894"/>
      <c r="RLN146" s="894"/>
      <c r="RLO146" s="894"/>
      <c r="RLP146" s="894"/>
      <c r="RLQ146" s="894"/>
      <c r="RLR146" s="894"/>
      <c r="RLS146" s="894"/>
      <c r="RLT146" s="894"/>
      <c r="RLU146" s="894"/>
      <c r="RLV146" s="894"/>
      <c r="RLW146" s="894"/>
      <c r="RLX146" s="894"/>
      <c r="RLY146" s="894"/>
      <c r="RLZ146" s="894"/>
      <c r="RMA146" s="894"/>
      <c r="RMB146" s="894"/>
      <c r="RMC146" s="894"/>
      <c r="RMD146" s="894"/>
      <c r="RME146" s="894"/>
      <c r="RMF146" s="894"/>
      <c r="RMG146" s="894"/>
      <c r="RMH146" s="894"/>
      <c r="RMI146" s="894"/>
      <c r="RMJ146" s="894"/>
      <c r="RMK146" s="894"/>
      <c r="RML146" s="894"/>
      <c r="RMM146" s="894"/>
      <c r="RMN146" s="894"/>
      <c r="RMO146" s="894"/>
      <c r="RMP146" s="894"/>
      <c r="RMQ146" s="894"/>
      <c r="RMR146" s="894"/>
      <c r="RMS146" s="894"/>
      <c r="RMT146" s="894"/>
      <c r="RMU146" s="894"/>
      <c r="RMV146" s="894"/>
      <c r="RMW146" s="894"/>
      <c r="RMX146" s="894"/>
      <c r="RMY146" s="894"/>
      <c r="RMZ146" s="894"/>
      <c r="RNA146" s="894"/>
      <c r="RNB146" s="894"/>
      <c r="RNC146" s="894"/>
      <c r="RND146" s="894"/>
      <c r="RNE146" s="894"/>
      <c r="RNF146" s="894"/>
      <c r="RNG146" s="894"/>
      <c r="RNH146" s="894"/>
      <c r="RNI146" s="894"/>
      <c r="RNJ146" s="894"/>
      <c r="RNK146" s="894"/>
      <c r="RNL146" s="894"/>
      <c r="RNM146" s="894"/>
      <c r="RNN146" s="894"/>
      <c r="RNO146" s="894"/>
      <c r="RNP146" s="894"/>
      <c r="RNQ146" s="894"/>
      <c r="RNR146" s="894"/>
      <c r="RNS146" s="894"/>
      <c r="RNT146" s="894"/>
      <c r="RNU146" s="894"/>
      <c r="RNV146" s="894"/>
      <c r="RNW146" s="894"/>
      <c r="RNX146" s="894"/>
      <c r="RNY146" s="894"/>
      <c r="RNZ146" s="894"/>
      <c r="ROA146" s="894"/>
      <c r="ROB146" s="894"/>
      <c r="ROC146" s="894"/>
      <c r="ROD146" s="894"/>
      <c r="ROE146" s="894"/>
      <c r="ROF146" s="894"/>
      <c r="ROG146" s="894"/>
      <c r="ROH146" s="894"/>
      <c r="ROI146" s="894"/>
      <c r="ROJ146" s="894"/>
      <c r="ROK146" s="894"/>
      <c r="ROL146" s="894"/>
      <c r="ROM146" s="894"/>
      <c r="RON146" s="894"/>
      <c r="ROO146" s="894"/>
      <c r="ROP146" s="894"/>
      <c r="ROQ146" s="894"/>
      <c r="ROR146" s="894"/>
      <c r="ROS146" s="894"/>
      <c r="ROT146" s="894"/>
      <c r="ROU146" s="894"/>
      <c r="ROV146" s="894"/>
      <c r="ROW146" s="894"/>
      <c r="ROX146" s="894"/>
      <c r="ROY146" s="894"/>
      <c r="ROZ146" s="894"/>
      <c r="RPA146" s="894"/>
      <c r="RPB146" s="894"/>
      <c r="RPC146" s="894"/>
      <c r="RPD146" s="894"/>
      <c r="RPE146" s="894"/>
      <c r="RPF146" s="894"/>
      <c r="RPG146" s="894"/>
      <c r="RPH146" s="894"/>
      <c r="RPI146" s="894"/>
      <c r="RPJ146" s="894"/>
      <c r="RPK146" s="894"/>
      <c r="RPL146" s="894"/>
      <c r="RPM146" s="894"/>
      <c r="RPN146" s="894"/>
      <c r="RPO146" s="894"/>
      <c r="RPP146" s="894"/>
      <c r="RPQ146" s="894"/>
      <c r="RPR146" s="894"/>
      <c r="RPS146" s="894"/>
      <c r="RPT146" s="894"/>
      <c r="RPU146" s="894"/>
      <c r="RPV146" s="894"/>
      <c r="RPW146" s="894"/>
      <c r="RPX146" s="894"/>
      <c r="RPY146" s="894"/>
      <c r="RPZ146" s="894"/>
      <c r="RQA146" s="894"/>
      <c r="RQB146" s="894"/>
      <c r="RQC146" s="894"/>
      <c r="RQD146" s="894"/>
      <c r="RQE146" s="894"/>
      <c r="RQF146" s="894"/>
      <c r="RQG146" s="894"/>
      <c r="RQH146" s="894"/>
      <c r="RQI146" s="894"/>
      <c r="RQJ146" s="894"/>
      <c r="RQK146" s="894"/>
      <c r="RQL146" s="894"/>
      <c r="RQM146" s="894"/>
      <c r="RQN146" s="894"/>
      <c r="RQO146" s="894"/>
      <c r="RQP146" s="894"/>
      <c r="RQQ146" s="894"/>
      <c r="RQR146" s="894"/>
      <c r="RQS146" s="894"/>
      <c r="RQT146" s="894"/>
      <c r="RQU146" s="894"/>
      <c r="RQV146" s="894"/>
      <c r="RQW146" s="894"/>
      <c r="RQX146" s="894"/>
      <c r="RQY146" s="894"/>
      <c r="RQZ146" s="894"/>
      <c r="RRA146" s="894"/>
      <c r="RRB146" s="894"/>
      <c r="RRC146" s="894"/>
      <c r="RRD146" s="894"/>
      <c r="RRE146" s="894"/>
      <c r="RRF146" s="894"/>
      <c r="RRG146" s="894"/>
      <c r="RRH146" s="894"/>
      <c r="RRI146" s="894"/>
      <c r="RRJ146" s="894"/>
      <c r="RRK146" s="894"/>
      <c r="RRL146" s="894"/>
      <c r="RRM146" s="894"/>
      <c r="RRN146" s="894"/>
      <c r="RRO146" s="894"/>
      <c r="RRP146" s="894"/>
      <c r="RRQ146" s="894"/>
      <c r="RRR146" s="894"/>
      <c r="RRS146" s="894"/>
      <c r="RRT146" s="894"/>
      <c r="RRU146" s="894"/>
      <c r="RRV146" s="894"/>
      <c r="RRW146" s="894"/>
      <c r="RRX146" s="894"/>
      <c r="RRY146" s="894"/>
      <c r="RRZ146" s="894"/>
      <c r="RSA146" s="894"/>
      <c r="RSB146" s="894"/>
      <c r="RSC146" s="894"/>
      <c r="RSD146" s="894"/>
      <c r="RSE146" s="894"/>
      <c r="RSF146" s="894"/>
      <c r="RSG146" s="894"/>
      <c r="RSH146" s="894"/>
      <c r="RSI146" s="894"/>
      <c r="RSJ146" s="894"/>
      <c r="RSK146" s="894"/>
      <c r="RSL146" s="894"/>
      <c r="RSM146" s="894"/>
      <c r="RSN146" s="894"/>
      <c r="RSO146" s="894"/>
      <c r="RSP146" s="894"/>
      <c r="RSQ146" s="894"/>
      <c r="RSR146" s="894"/>
      <c r="RSS146" s="894"/>
      <c r="RST146" s="894"/>
      <c r="RSU146" s="894"/>
      <c r="RSV146" s="894"/>
      <c r="RSW146" s="894"/>
      <c r="RSX146" s="894"/>
      <c r="RSY146" s="894"/>
      <c r="RSZ146" s="894"/>
      <c r="RTA146" s="894"/>
      <c r="RTB146" s="894"/>
      <c r="RTC146" s="894"/>
      <c r="RTD146" s="894"/>
      <c r="RTE146" s="894"/>
      <c r="RTF146" s="894"/>
      <c r="RTG146" s="894"/>
      <c r="RTH146" s="894"/>
      <c r="RTI146" s="894"/>
      <c r="RTJ146" s="894"/>
      <c r="RTK146" s="894"/>
      <c r="RTL146" s="894"/>
      <c r="RTM146" s="894"/>
      <c r="RTN146" s="894"/>
      <c r="RTO146" s="894"/>
      <c r="RTP146" s="894"/>
      <c r="RTQ146" s="894"/>
      <c r="RTR146" s="894"/>
      <c r="RTS146" s="894"/>
      <c r="RTT146" s="894"/>
      <c r="RTU146" s="894"/>
      <c r="RTV146" s="894"/>
      <c r="RTW146" s="894"/>
      <c r="RTX146" s="894"/>
      <c r="RTY146" s="894"/>
      <c r="RTZ146" s="894"/>
      <c r="RUA146" s="894"/>
      <c r="RUB146" s="894"/>
      <c r="RUC146" s="894"/>
      <c r="RUD146" s="894"/>
      <c r="RUE146" s="894"/>
      <c r="RUF146" s="894"/>
      <c r="RUG146" s="894"/>
      <c r="RUH146" s="894"/>
      <c r="RUI146" s="894"/>
      <c r="RUJ146" s="894"/>
      <c r="RUK146" s="894"/>
      <c r="RUL146" s="894"/>
      <c r="RUM146" s="894"/>
      <c r="RUN146" s="894"/>
      <c r="RUO146" s="894"/>
      <c r="RUP146" s="894"/>
      <c r="RUQ146" s="894"/>
      <c r="RUR146" s="894"/>
      <c r="RUS146" s="894"/>
      <c r="RUT146" s="894"/>
      <c r="RUU146" s="894"/>
      <c r="RUV146" s="894"/>
      <c r="RUW146" s="894"/>
      <c r="RUX146" s="894"/>
      <c r="RUY146" s="894"/>
      <c r="RUZ146" s="894"/>
      <c r="RVA146" s="894"/>
      <c r="RVB146" s="894"/>
      <c r="RVC146" s="894"/>
      <c r="RVD146" s="894"/>
      <c r="RVE146" s="894"/>
      <c r="RVF146" s="894"/>
      <c r="RVG146" s="894"/>
      <c r="RVH146" s="894"/>
      <c r="RVI146" s="894"/>
      <c r="RVJ146" s="894"/>
      <c r="RVK146" s="894"/>
      <c r="RVL146" s="894"/>
      <c r="RVM146" s="894"/>
      <c r="RVN146" s="894"/>
      <c r="RVO146" s="894"/>
      <c r="RVP146" s="894"/>
      <c r="RVQ146" s="894"/>
      <c r="RVR146" s="894"/>
      <c r="RVS146" s="894"/>
      <c r="RVT146" s="894"/>
      <c r="RVU146" s="894"/>
      <c r="RVV146" s="894"/>
      <c r="RVW146" s="894"/>
      <c r="RVX146" s="894"/>
      <c r="RVY146" s="894"/>
      <c r="RVZ146" s="894"/>
      <c r="RWA146" s="894"/>
      <c r="RWB146" s="894"/>
      <c r="RWC146" s="894"/>
      <c r="RWD146" s="894"/>
      <c r="RWE146" s="894"/>
      <c r="RWF146" s="894"/>
      <c r="RWG146" s="894"/>
      <c r="RWH146" s="894"/>
      <c r="RWI146" s="894"/>
      <c r="RWJ146" s="894"/>
      <c r="RWK146" s="894"/>
      <c r="RWL146" s="894"/>
      <c r="RWM146" s="894"/>
      <c r="RWN146" s="894"/>
      <c r="RWO146" s="894"/>
      <c r="RWP146" s="894"/>
      <c r="RWQ146" s="894"/>
      <c r="RWR146" s="894"/>
      <c r="RWS146" s="894"/>
      <c r="RWT146" s="894"/>
      <c r="RWU146" s="894"/>
      <c r="RWV146" s="894"/>
      <c r="RWW146" s="894"/>
      <c r="RWX146" s="894"/>
      <c r="RWY146" s="894"/>
      <c r="RWZ146" s="894"/>
      <c r="RXA146" s="894"/>
      <c r="RXB146" s="894"/>
      <c r="RXC146" s="894"/>
      <c r="RXD146" s="894"/>
      <c r="RXE146" s="894"/>
      <c r="RXF146" s="894"/>
      <c r="RXG146" s="894"/>
      <c r="RXH146" s="894"/>
      <c r="RXI146" s="894"/>
      <c r="RXJ146" s="894"/>
      <c r="RXK146" s="894"/>
      <c r="RXL146" s="894"/>
      <c r="RXM146" s="894"/>
      <c r="RXN146" s="894"/>
      <c r="RXO146" s="894"/>
      <c r="RXP146" s="894"/>
      <c r="RXQ146" s="894"/>
      <c r="RXR146" s="894"/>
      <c r="RXS146" s="894"/>
      <c r="RXT146" s="894"/>
      <c r="RXU146" s="894"/>
      <c r="RXV146" s="894"/>
      <c r="RXW146" s="894"/>
      <c r="RXX146" s="894"/>
      <c r="RXY146" s="894"/>
      <c r="RXZ146" s="894"/>
      <c r="RYA146" s="894"/>
      <c r="RYB146" s="894"/>
      <c r="RYC146" s="894"/>
      <c r="RYD146" s="894"/>
      <c r="RYE146" s="894"/>
      <c r="RYF146" s="894"/>
      <c r="RYG146" s="894"/>
      <c r="RYH146" s="894"/>
      <c r="RYI146" s="894"/>
      <c r="RYJ146" s="894"/>
      <c r="RYK146" s="894"/>
      <c r="RYL146" s="894"/>
      <c r="RYM146" s="894"/>
      <c r="RYN146" s="894"/>
      <c r="RYO146" s="894"/>
      <c r="RYP146" s="894"/>
      <c r="RYQ146" s="894"/>
      <c r="RYR146" s="894"/>
      <c r="RYS146" s="894"/>
      <c r="RYT146" s="894"/>
      <c r="RYU146" s="894"/>
      <c r="RYV146" s="894"/>
      <c r="RYW146" s="894"/>
      <c r="RYX146" s="894"/>
      <c r="RYY146" s="894"/>
      <c r="RYZ146" s="894"/>
      <c r="RZA146" s="894"/>
      <c r="RZB146" s="894"/>
      <c r="RZC146" s="894"/>
      <c r="RZD146" s="894"/>
      <c r="RZE146" s="894"/>
      <c r="RZF146" s="894"/>
      <c r="RZG146" s="894"/>
      <c r="RZH146" s="894"/>
      <c r="RZI146" s="894"/>
      <c r="RZJ146" s="894"/>
      <c r="RZK146" s="894"/>
      <c r="RZL146" s="894"/>
      <c r="RZM146" s="894"/>
      <c r="RZN146" s="894"/>
      <c r="RZO146" s="894"/>
      <c r="RZP146" s="894"/>
      <c r="RZQ146" s="894"/>
      <c r="RZR146" s="894"/>
      <c r="RZS146" s="894"/>
      <c r="RZT146" s="894"/>
      <c r="RZU146" s="894"/>
      <c r="RZV146" s="894"/>
      <c r="RZW146" s="894"/>
      <c r="RZX146" s="894"/>
      <c r="RZY146" s="894"/>
      <c r="RZZ146" s="894"/>
      <c r="SAA146" s="894"/>
      <c r="SAB146" s="894"/>
      <c r="SAC146" s="894"/>
      <c r="SAD146" s="894"/>
      <c r="SAE146" s="894"/>
      <c r="SAF146" s="894"/>
      <c r="SAG146" s="894"/>
      <c r="SAH146" s="894"/>
      <c r="SAI146" s="894"/>
      <c r="SAJ146" s="894"/>
      <c r="SAK146" s="894"/>
      <c r="SAL146" s="894"/>
      <c r="SAM146" s="894"/>
      <c r="SAN146" s="894"/>
      <c r="SAO146" s="894"/>
      <c r="SAP146" s="894"/>
      <c r="SAQ146" s="894"/>
      <c r="SAR146" s="894"/>
      <c r="SAS146" s="894"/>
      <c r="SAT146" s="894"/>
      <c r="SAU146" s="894"/>
      <c r="SAV146" s="894"/>
      <c r="SAW146" s="894"/>
      <c r="SAX146" s="894"/>
      <c r="SAY146" s="894"/>
      <c r="SAZ146" s="894"/>
      <c r="SBA146" s="894"/>
      <c r="SBB146" s="894"/>
      <c r="SBC146" s="894"/>
      <c r="SBD146" s="894"/>
      <c r="SBE146" s="894"/>
      <c r="SBF146" s="894"/>
      <c r="SBG146" s="894"/>
      <c r="SBH146" s="894"/>
      <c r="SBI146" s="894"/>
      <c r="SBJ146" s="894"/>
      <c r="SBK146" s="894"/>
      <c r="SBL146" s="894"/>
      <c r="SBM146" s="894"/>
      <c r="SBN146" s="894"/>
      <c r="SBO146" s="894"/>
      <c r="SBP146" s="894"/>
      <c r="SBQ146" s="894"/>
      <c r="SBR146" s="894"/>
      <c r="SBS146" s="894"/>
      <c r="SBT146" s="894"/>
      <c r="SBU146" s="894"/>
      <c r="SBV146" s="894"/>
      <c r="SBW146" s="894"/>
      <c r="SBX146" s="894"/>
      <c r="SBY146" s="894"/>
      <c r="SBZ146" s="894"/>
      <c r="SCA146" s="894"/>
      <c r="SCB146" s="894"/>
      <c r="SCC146" s="894"/>
      <c r="SCD146" s="894"/>
      <c r="SCE146" s="894"/>
      <c r="SCF146" s="894"/>
      <c r="SCG146" s="894"/>
      <c r="SCH146" s="894"/>
      <c r="SCI146" s="894"/>
      <c r="SCJ146" s="894"/>
      <c r="SCK146" s="894"/>
      <c r="SCL146" s="894"/>
      <c r="SCM146" s="894"/>
      <c r="SCN146" s="894"/>
      <c r="SCO146" s="894"/>
      <c r="SCP146" s="894"/>
      <c r="SCQ146" s="894"/>
      <c r="SCR146" s="894"/>
      <c r="SCS146" s="894"/>
      <c r="SCT146" s="894"/>
      <c r="SCU146" s="894"/>
      <c r="SCV146" s="894"/>
      <c r="SCW146" s="894"/>
      <c r="SCX146" s="894"/>
      <c r="SCY146" s="894"/>
      <c r="SCZ146" s="894"/>
      <c r="SDA146" s="894"/>
      <c r="SDB146" s="894"/>
      <c r="SDC146" s="894"/>
      <c r="SDD146" s="894"/>
      <c r="SDE146" s="894"/>
      <c r="SDF146" s="894"/>
      <c r="SDG146" s="894"/>
      <c r="SDH146" s="894"/>
      <c r="SDI146" s="894"/>
      <c r="SDJ146" s="894"/>
      <c r="SDK146" s="894"/>
      <c r="SDL146" s="894"/>
      <c r="SDM146" s="894"/>
      <c r="SDN146" s="894"/>
      <c r="SDO146" s="894"/>
      <c r="SDP146" s="894"/>
      <c r="SDQ146" s="894"/>
      <c r="SDR146" s="894"/>
      <c r="SDS146" s="894"/>
      <c r="SDT146" s="894"/>
      <c r="SDU146" s="894"/>
      <c r="SDV146" s="894"/>
      <c r="SDW146" s="894"/>
      <c r="SDX146" s="894"/>
      <c r="SDY146" s="894"/>
      <c r="SDZ146" s="894"/>
      <c r="SEA146" s="894"/>
      <c r="SEB146" s="894"/>
      <c r="SEC146" s="894"/>
      <c r="SED146" s="894"/>
      <c r="SEE146" s="894"/>
      <c r="SEF146" s="894"/>
      <c r="SEG146" s="894"/>
      <c r="SEH146" s="894"/>
      <c r="SEI146" s="894"/>
      <c r="SEJ146" s="894"/>
      <c r="SEK146" s="894"/>
      <c r="SEL146" s="894"/>
      <c r="SEM146" s="894"/>
      <c r="SEN146" s="894"/>
      <c r="SEO146" s="894"/>
      <c r="SEP146" s="894"/>
      <c r="SEQ146" s="894"/>
      <c r="SER146" s="894"/>
      <c r="SES146" s="894"/>
      <c r="SET146" s="894"/>
      <c r="SEU146" s="894"/>
      <c r="SEV146" s="894"/>
      <c r="SEW146" s="894"/>
      <c r="SEX146" s="894"/>
      <c r="SEY146" s="894"/>
      <c r="SEZ146" s="894"/>
      <c r="SFA146" s="894"/>
      <c r="SFB146" s="894"/>
      <c r="SFC146" s="894"/>
      <c r="SFD146" s="894"/>
      <c r="SFE146" s="894"/>
      <c r="SFF146" s="894"/>
      <c r="SFG146" s="894"/>
      <c r="SFH146" s="894"/>
      <c r="SFI146" s="894"/>
      <c r="SFJ146" s="894"/>
      <c r="SFK146" s="894"/>
      <c r="SFL146" s="894"/>
      <c r="SFM146" s="894"/>
      <c r="SFN146" s="894"/>
      <c r="SFO146" s="894"/>
      <c r="SFP146" s="894"/>
      <c r="SFQ146" s="894"/>
      <c r="SFR146" s="894"/>
      <c r="SFS146" s="894"/>
      <c r="SFT146" s="894"/>
      <c r="SFU146" s="894"/>
      <c r="SFV146" s="894"/>
      <c r="SFW146" s="894"/>
      <c r="SFX146" s="894"/>
      <c r="SFY146" s="894"/>
      <c r="SFZ146" s="894"/>
      <c r="SGA146" s="894"/>
      <c r="SGB146" s="894"/>
      <c r="SGC146" s="894"/>
      <c r="SGD146" s="894"/>
      <c r="SGE146" s="894"/>
      <c r="SGF146" s="894"/>
      <c r="SGG146" s="894"/>
      <c r="SGH146" s="894"/>
      <c r="SGI146" s="894"/>
      <c r="SGJ146" s="894"/>
      <c r="SGK146" s="894"/>
      <c r="SGL146" s="894"/>
      <c r="SGM146" s="894"/>
      <c r="SGN146" s="894"/>
      <c r="SGO146" s="894"/>
      <c r="SGP146" s="894"/>
      <c r="SGQ146" s="894"/>
      <c r="SGR146" s="894"/>
      <c r="SGS146" s="894"/>
      <c r="SGT146" s="894"/>
      <c r="SGU146" s="894"/>
      <c r="SGV146" s="894"/>
      <c r="SGW146" s="894"/>
      <c r="SGX146" s="894"/>
      <c r="SGY146" s="894"/>
      <c r="SGZ146" s="894"/>
      <c r="SHA146" s="894"/>
      <c r="SHB146" s="894"/>
      <c r="SHC146" s="894"/>
      <c r="SHD146" s="894"/>
      <c r="SHE146" s="894"/>
      <c r="SHF146" s="894"/>
      <c r="SHG146" s="894"/>
      <c r="SHH146" s="894"/>
      <c r="SHI146" s="894"/>
      <c r="SHJ146" s="894"/>
      <c r="SHK146" s="894"/>
      <c r="SHL146" s="894"/>
      <c r="SHM146" s="894"/>
      <c r="SHN146" s="894"/>
      <c r="SHO146" s="894"/>
      <c r="SHP146" s="894"/>
      <c r="SHQ146" s="894"/>
      <c r="SHR146" s="894"/>
      <c r="SHS146" s="894"/>
      <c r="SHT146" s="894"/>
      <c r="SHU146" s="894"/>
      <c r="SHV146" s="894"/>
      <c r="SHW146" s="894"/>
      <c r="SHX146" s="894"/>
      <c r="SHY146" s="894"/>
      <c r="SHZ146" s="894"/>
      <c r="SIA146" s="894"/>
      <c r="SIB146" s="894"/>
      <c r="SIC146" s="894"/>
      <c r="SID146" s="894"/>
      <c r="SIE146" s="894"/>
      <c r="SIF146" s="894"/>
      <c r="SIG146" s="894"/>
      <c r="SIH146" s="894"/>
      <c r="SII146" s="894"/>
      <c r="SIJ146" s="894"/>
      <c r="SIK146" s="894"/>
      <c r="SIL146" s="894"/>
      <c r="SIM146" s="894"/>
      <c r="SIN146" s="894"/>
      <c r="SIO146" s="894"/>
      <c r="SIP146" s="894"/>
      <c r="SIQ146" s="894"/>
      <c r="SIR146" s="894"/>
      <c r="SIS146" s="894"/>
      <c r="SIT146" s="894"/>
      <c r="SIU146" s="894"/>
      <c r="SIV146" s="894"/>
      <c r="SIW146" s="894"/>
      <c r="SIX146" s="894"/>
      <c r="SIY146" s="894"/>
      <c r="SIZ146" s="894"/>
      <c r="SJA146" s="894"/>
      <c r="SJB146" s="894"/>
      <c r="SJC146" s="894"/>
      <c r="SJD146" s="894"/>
      <c r="SJE146" s="894"/>
      <c r="SJF146" s="894"/>
      <c r="SJG146" s="894"/>
      <c r="SJH146" s="894"/>
      <c r="SJI146" s="894"/>
      <c r="SJJ146" s="894"/>
      <c r="SJK146" s="894"/>
      <c r="SJL146" s="894"/>
      <c r="SJM146" s="894"/>
      <c r="SJN146" s="894"/>
      <c r="SJO146" s="894"/>
      <c r="SJP146" s="894"/>
      <c r="SJQ146" s="894"/>
      <c r="SJR146" s="894"/>
      <c r="SJS146" s="894"/>
      <c r="SJT146" s="894"/>
      <c r="SJU146" s="894"/>
      <c r="SJV146" s="894"/>
      <c r="SJW146" s="894"/>
      <c r="SJX146" s="894"/>
      <c r="SJY146" s="894"/>
      <c r="SJZ146" s="894"/>
      <c r="SKA146" s="894"/>
      <c r="SKB146" s="894"/>
      <c r="SKC146" s="894"/>
      <c r="SKD146" s="894"/>
      <c r="SKE146" s="894"/>
      <c r="SKF146" s="894"/>
      <c r="SKG146" s="894"/>
      <c r="SKH146" s="894"/>
      <c r="SKI146" s="894"/>
      <c r="SKJ146" s="894"/>
      <c r="SKK146" s="894"/>
      <c r="SKL146" s="894"/>
      <c r="SKM146" s="894"/>
      <c r="SKN146" s="894"/>
      <c r="SKO146" s="894"/>
      <c r="SKP146" s="894"/>
      <c r="SKQ146" s="894"/>
      <c r="SKR146" s="894"/>
      <c r="SKS146" s="894"/>
      <c r="SKT146" s="894"/>
      <c r="SKU146" s="894"/>
      <c r="SKV146" s="894"/>
      <c r="SKW146" s="894"/>
      <c r="SKX146" s="894"/>
      <c r="SKY146" s="894"/>
      <c r="SKZ146" s="894"/>
      <c r="SLA146" s="894"/>
      <c r="SLB146" s="894"/>
      <c r="SLC146" s="894"/>
      <c r="SLD146" s="894"/>
      <c r="SLE146" s="894"/>
      <c r="SLF146" s="894"/>
      <c r="SLG146" s="894"/>
      <c r="SLH146" s="894"/>
      <c r="SLI146" s="894"/>
      <c r="SLJ146" s="894"/>
      <c r="SLK146" s="894"/>
      <c r="SLL146" s="894"/>
      <c r="SLM146" s="894"/>
      <c r="SLN146" s="894"/>
      <c r="SLO146" s="894"/>
      <c r="SLP146" s="894"/>
      <c r="SLQ146" s="894"/>
      <c r="SLR146" s="894"/>
      <c r="SLS146" s="894"/>
      <c r="SLT146" s="894"/>
      <c r="SLU146" s="894"/>
      <c r="SLV146" s="894"/>
      <c r="SLW146" s="894"/>
      <c r="SLX146" s="894"/>
      <c r="SLY146" s="894"/>
      <c r="SLZ146" s="894"/>
      <c r="SMA146" s="894"/>
      <c r="SMB146" s="894"/>
      <c r="SMC146" s="894"/>
      <c r="SMD146" s="894"/>
      <c r="SME146" s="894"/>
      <c r="SMF146" s="894"/>
      <c r="SMG146" s="894"/>
      <c r="SMH146" s="894"/>
      <c r="SMI146" s="894"/>
      <c r="SMJ146" s="894"/>
      <c r="SMK146" s="894"/>
      <c r="SML146" s="894"/>
      <c r="SMM146" s="894"/>
      <c r="SMN146" s="894"/>
      <c r="SMO146" s="894"/>
      <c r="SMP146" s="894"/>
      <c r="SMQ146" s="894"/>
      <c r="SMR146" s="894"/>
      <c r="SMS146" s="894"/>
      <c r="SMT146" s="894"/>
      <c r="SMU146" s="894"/>
      <c r="SMV146" s="894"/>
      <c r="SMW146" s="894"/>
      <c r="SMX146" s="894"/>
      <c r="SMY146" s="894"/>
      <c r="SMZ146" s="894"/>
      <c r="SNA146" s="894"/>
      <c r="SNB146" s="894"/>
      <c r="SNC146" s="894"/>
      <c r="SND146" s="894"/>
      <c r="SNE146" s="894"/>
      <c r="SNF146" s="894"/>
      <c r="SNG146" s="894"/>
      <c r="SNH146" s="894"/>
      <c r="SNI146" s="894"/>
      <c r="SNJ146" s="894"/>
      <c r="SNK146" s="894"/>
      <c r="SNL146" s="894"/>
      <c r="SNM146" s="894"/>
      <c r="SNN146" s="894"/>
      <c r="SNO146" s="894"/>
      <c r="SNP146" s="894"/>
      <c r="SNQ146" s="894"/>
      <c r="SNR146" s="894"/>
      <c r="SNS146" s="894"/>
      <c r="SNT146" s="894"/>
      <c r="SNU146" s="894"/>
      <c r="SNV146" s="894"/>
      <c r="SNW146" s="894"/>
      <c r="SNX146" s="894"/>
      <c r="SNY146" s="894"/>
      <c r="SNZ146" s="894"/>
      <c r="SOA146" s="894"/>
      <c r="SOB146" s="894"/>
      <c r="SOC146" s="894"/>
      <c r="SOD146" s="894"/>
      <c r="SOE146" s="894"/>
      <c r="SOF146" s="894"/>
      <c r="SOG146" s="894"/>
      <c r="SOH146" s="894"/>
      <c r="SOI146" s="894"/>
      <c r="SOJ146" s="894"/>
      <c r="SOK146" s="894"/>
      <c r="SOL146" s="894"/>
      <c r="SOM146" s="894"/>
      <c r="SON146" s="894"/>
      <c r="SOO146" s="894"/>
      <c r="SOP146" s="894"/>
      <c r="SOQ146" s="894"/>
      <c r="SOR146" s="894"/>
      <c r="SOS146" s="894"/>
      <c r="SOT146" s="894"/>
      <c r="SOU146" s="894"/>
      <c r="SOV146" s="894"/>
      <c r="SOW146" s="894"/>
      <c r="SOX146" s="894"/>
      <c r="SOY146" s="894"/>
      <c r="SOZ146" s="894"/>
      <c r="SPA146" s="894"/>
      <c r="SPB146" s="894"/>
      <c r="SPC146" s="894"/>
      <c r="SPD146" s="894"/>
      <c r="SPE146" s="894"/>
      <c r="SPF146" s="894"/>
      <c r="SPG146" s="894"/>
      <c r="SPH146" s="894"/>
      <c r="SPI146" s="894"/>
      <c r="SPJ146" s="894"/>
      <c r="SPK146" s="894"/>
      <c r="SPL146" s="894"/>
      <c r="SPM146" s="894"/>
      <c r="SPN146" s="894"/>
      <c r="SPO146" s="894"/>
      <c r="SPP146" s="894"/>
      <c r="SPQ146" s="894"/>
      <c r="SPR146" s="894"/>
      <c r="SPS146" s="894"/>
      <c r="SPT146" s="894"/>
      <c r="SPU146" s="894"/>
      <c r="SPV146" s="894"/>
      <c r="SPW146" s="894"/>
      <c r="SPX146" s="894"/>
      <c r="SPY146" s="894"/>
      <c r="SPZ146" s="894"/>
      <c r="SQA146" s="894"/>
      <c r="SQB146" s="894"/>
      <c r="SQC146" s="894"/>
      <c r="SQD146" s="894"/>
      <c r="SQE146" s="894"/>
      <c r="SQF146" s="894"/>
      <c r="SQG146" s="894"/>
      <c r="SQH146" s="894"/>
      <c r="SQI146" s="894"/>
      <c r="SQJ146" s="894"/>
      <c r="SQK146" s="894"/>
      <c r="SQL146" s="894"/>
      <c r="SQM146" s="894"/>
      <c r="SQN146" s="894"/>
      <c r="SQO146" s="894"/>
      <c r="SQP146" s="894"/>
      <c r="SQQ146" s="894"/>
      <c r="SQR146" s="894"/>
      <c r="SQS146" s="894"/>
      <c r="SQT146" s="894"/>
      <c r="SQU146" s="894"/>
      <c r="SQV146" s="894"/>
      <c r="SQW146" s="894"/>
      <c r="SQX146" s="894"/>
      <c r="SQY146" s="894"/>
      <c r="SQZ146" s="894"/>
      <c r="SRA146" s="894"/>
      <c r="SRB146" s="894"/>
      <c r="SRC146" s="894"/>
      <c r="SRD146" s="894"/>
      <c r="SRE146" s="894"/>
      <c r="SRF146" s="894"/>
      <c r="SRG146" s="894"/>
      <c r="SRH146" s="894"/>
      <c r="SRI146" s="894"/>
      <c r="SRJ146" s="894"/>
      <c r="SRK146" s="894"/>
      <c r="SRL146" s="894"/>
      <c r="SRM146" s="894"/>
      <c r="SRN146" s="894"/>
      <c r="SRO146" s="894"/>
      <c r="SRP146" s="894"/>
      <c r="SRQ146" s="894"/>
      <c r="SRR146" s="894"/>
      <c r="SRS146" s="894"/>
      <c r="SRT146" s="894"/>
      <c r="SRU146" s="894"/>
      <c r="SRV146" s="894"/>
      <c r="SRW146" s="894"/>
      <c r="SRX146" s="894"/>
      <c r="SRY146" s="894"/>
      <c r="SRZ146" s="894"/>
      <c r="SSA146" s="894"/>
      <c r="SSB146" s="894"/>
      <c r="SSC146" s="894"/>
      <c r="SSD146" s="894"/>
      <c r="SSE146" s="894"/>
      <c r="SSF146" s="894"/>
      <c r="SSG146" s="894"/>
      <c r="SSH146" s="894"/>
      <c r="SSI146" s="894"/>
      <c r="SSJ146" s="894"/>
      <c r="SSK146" s="894"/>
      <c r="SSL146" s="894"/>
      <c r="SSM146" s="894"/>
      <c r="SSN146" s="894"/>
      <c r="SSO146" s="894"/>
      <c r="SSP146" s="894"/>
      <c r="SSQ146" s="894"/>
      <c r="SSR146" s="894"/>
      <c r="SSS146" s="894"/>
      <c r="SST146" s="894"/>
      <c r="SSU146" s="894"/>
      <c r="SSV146" s="894"/>
      <c r="SSW146" s="894"/>
      <c r="SSX146" s="894"/>
      <c r="SSY146" s="894"/>
      <c r="SSZ146" s="894"/>
      <c r="STA146" s="894"/>
      <c r="STB146" s="894"/>
      <c r="STC146" s="894"/>
      <c r="STD146" s="894"/>
      <c r="STE146" s="894"/>
      <c r="STF146" s="894"/>
      <c r="STG146" s="894"/>
      <c r="STH146" s="894"/>
      <c r="STI146" s="894"/>
      <c r="STJ146" s="894"/>
      <c r="STK146" s="894"/>
      <c r="STL146" s="894"/>
      <c r="STM146" s="894"/>
      <c r="STN146" s="894"/>
      <c r="STO146" s="894"/>
      <c r="STP146" s="894"/>
      <c r="STQ146" s="894"/>
      <c r="STR146" s="894"/>
      <c r="STS146" s="894"/>
      <c r="STT146" s="894"/>
      <c r="STU146" s="894"/>
      <c r="STV146" s="894"/>
      <c r="STW146" s="894"/>
      <c r="STX146" s="894"/>
      <c r="STY146" s="894"/>
      <c r="STZ146" s="894"/>
      <c r="SUA146" s="894"/>
      <c r="SUB146" s="894"/>
      <c r="SUC146" s="894"/>
      <c r="SUD146" s="894"/>
      <c r="SUE146" s="894"/>
      <c r="SUF146" s="894"/>
      <c r="SUG146" s="894"/>
      <c r="SUH146" s="894"/>
      <c r="SUI146" s="894"/>
      <c r="SUJ146" s="894"/>
      <c r="SUK146" s="894"/>
      <c r="SUL146" s="894"/>
      <c r="SUM146" s="894"/>
      <c r="SUN146" s="894"/>
      <c r="SUO146" s="894"/>
      <c r="SUP146" s="894"/>
      <c r="SUQ146" s="894"/>
      <c r="SUR146" s="894"/>
      <c r="SUS146" s="894"/>
      <c r="SUT146" s="894"/>
      <c r="SUU146" s="894"/>
      <c r="SUV146" s="894"/>
      <c r="SUW146" s="894"/>
      <c r="SUX146" s="894"/>
      <c r="SUY146" s="894"/>
      <c r="SUZ146" s="894"/>
      <c r="SVA146" s="894"/>
      <c r="SVB146" s="894"/>
      <c r="SVC146" s="894"/>
      <c r="SVD146" s="894"/>
      <c r="SVE146" s="894"/>
      <c r="SVF146" s="894"/>
      <c r="SVG146" s="894"/>
      <c r="SVH146" s="894"/>
      <c r="SVI146" s="894"/>
      <c r="SVJ146" s="894"/>
      <c r="SVK146" s="894"/>
      <c r="SVL146" s="894"/>
      <c r="SVM146" s="894"/>
      <c r="SVN146" s="894"/>
      <c r="SVO146" s="894"/>
      <c r="SVP146" s="894"/>
      <c r="SVQ146" s="894"/>
      <c r="SVR146" s="894"/>
      <c r="SVS146" s="894"/>
      <c r="SVT146" s="894"/>
      <c r="SVU146" s="894"/>
      <c r="SVV146" s="894"/>
      <c r="SVW146" s="894"/>
      <c r="SVX146" s="894"/>
      <c r="SVY146" s="894"/>
      <c r="SVZ146" s="894"/>
      <c r="SWA146" s="894"/>
      <c r="SWB146" s="894"/>
      <c r="SWC146" s="894"/>
      <c r="SWD146" s="894"/>
      <c r="SWE146" s="894"/>
      <c r="SWF146" s="894"/>
      <c r="SWG146" s="894"/>
      <c r="SWH146" s="894"/>
      <c r="SWI146" s="894"/>
      <c r="SWJ146" s="894"/>
      <c r="SWK146" s="894"/>
      <c r="SWL146" s="894"/>
      <c r="SWM146" s="894"/>
      <c r="SWN146" s="894"/>
      <c r="SWO146" s="894"/>
      <c r="SWP146" s="894"/>
      <c r="SWQ146" s="894"/>
      <c r="SWR146" s="894"/>
      <c r="SWS146" s="894"/>
      <c r="SWT146" s="894"/>
      <c r="SWU146" s="894"/>
      <c r="SWV146" s="894"/>
      <c r="SWW146" s="894"/>
      <c r="SWX146" s="894"/>
      <c r="SWY146" s="894"/>
      <c r="SWZ146" s="894"/>
      <c r="SXA146" s="894"/>
      <c r="SXB146" s="894"/>
      <c r="SXC146" s="894"/>
      <c r="SXD146" s="894"/>
      <c r="SXE146" s="894"/>
      <c r="SXF146" s="894"/>
      <c r="SXG146" s="894"/>
      <c r="SXH146" s="894"/>
      <c r="SXI146" s="894"/>
      <c r="SXJ146" s="894"/>
      <c r="SXK146" s="894"/>
      <c r="SXL146" s="894"/>
      <c r="SXM146" s="894"/>
      <c r="SXN146" s="894"/>
      <c r="SXO146" s="894"/>
      <c r="SXP146" s="894"/>
      <c r="SXQ146" s="894"/>
      <c r="SXR146" s="894"/>
      <c r="SXS146" s="894"/>
      <c r="SXT146" s="894"/>
      <c r="SXU146" s="894"/>
      <c r="SXV146" s="894"/>
      <c r="SXW146" s="894"/>
      <c r="SXX146" s="894"/>
      <c r="SXY146" s="894"/>
      <c r="SXZ146" s="894"/>
      <c r="SYA146" s="894"/>
      <c r="SYB146" s="894"/>
      <c r="SYC146" s="894"/>
      <c r="SYD146" s="894"/>
      <c r="SYE146" s="894"/>
      <c r="SYF146" s="894"/>
      <c r="SYG146" s="894"/>
      <c r="SYH146" s="894"/>
      <c r="SYI146" s="894"/>
      <c r="SYJ146" s="894"/>
      <c r="SYK146" s="894"/>
      <c r="SYL146" s="894"/>
      <c r="SYM146" s="894"/>
      <c r="SYN146" s="894"/>
      <c r="SYO146" s="894"/>
      <c r="SYP146" s="894"/>
      <c r="SYQ146" s="894"/>
      <c r="SYR146" s="894"/>
      <c r="SYS146" s="894"/>
      <c r="SYT146" s="894"/>
      <c r="SYU146" s="894"/>
      <c r="SYV146" s="894"/>
      <c r="SYW146" s="894"/>
      <c r="SYX146" s="894"/>
      <c r="SYY146" s="894"/>
      <c r="SYZ146" s="894"/>
      <c r="SZA146" s="894"/>
      <c r="SZB146" s="894"/>
      <c r="SZC146" s="894"/>
      <c r="SZD146" s="894"/>
      <c r="SZE146" s="894"/>
      <c r="SZF146" s="894"/>
      <c r="SZG146" s="894"/>
      <c r="SZH146" s="894"/>
      <c r="SZI146" s="894"/>
      <c r="SZJ146" s="894"/>
      <c r="SZK146" s="894"/>
      <c r="SZL146" s="894"/>
      <c r="SZM146" s="894"/>
      <c r="SZN146" s="894"/>
      <c r="SZO146" s="894"/>
      <c r="SZP146" s="894"/>
      <c r="SZQ146" s="894"/>
      <c r="SZR146" s="894"/>
      <c r="SZS146" s="894"/>
      <c r="SZT146" s="894"/>
      <c r="SZU146" s="894"/>
      <c r="SZV146" s="894"/>
      <c r="SZW146" s="894"/>
      <c r="SZX146" s="894"/>
      <c r="SZY146" s="894"/>
      <c r="SZZ146" s="894"/>
      <c r="TAA146" s="894"/>
      <c r="TAB146" s="894"/>
      <c r="TAC146" s="894"/>
      <c r="TAD146" s="894"/>
      <c r="TAE146" s="894"/>
      <c r="TAF146" s="894"/>
      <c r="TAG146" s="894"/>
      <c r="TAH146" s="894"/>
      <c r="TAI146" s="894"/>
      <c r="TAJ146" s="894"/>
      <c r="TAK146" s="894"/>
      <c r="TAL146" s="894"/>
      <c r="TAM146" s="894"/>
      <c r="TAN146" s="894"/>
      <c r="TAO146" s="894"/>
      <c r="TAP146" s="894"/>
      <c r="TAQ146" s="894"/>
      <c r="TAR146" s="894"/>
      <c r="TAS146" s="894"/>
      <c r="TAT146" s="894"/>
      <c r="TAU146" s="894"/>
      <c r="TAV146" s="894"/>
      <c r="TAW146" s="894"/>
      <c r="TAX146" s="894"/>
      <c r="TAY146" s="894"/>
      <c r="TAZ146" s="894"/>
      <c r="TBA146" s="894"/>
      <c r="TBB146" s="894"/>
      <c r="TBC146" s="894"/>
      <c r="TBD146" s="894"/>
      <c r="TBE146" s="894"/>
      <c r="TBF146" s="894"/>
      <c r="TBG146" s="894"/>
      <c r="TBH146" s="894"/>
      <c r="TBI146" s="894"/>
      <c r="TBJ146" s="894"/>
      <c r="TBK146" s="894"/>
      <c r="TBL146" s="894"/>
      <c r="TBM146" s="894"/>
      <c r="TBN146" s="894"/>
      <c r="TBO146" s="894"/>
      <c r="TBP146" s="894"/>
      <c r="TBQ146" s="894"/>
      <c r="TBR146" s="894"/>
      <c r="TBS146" s="894"/>
      <c r="TBT146" s="894"/>
      <c r="TBU146" s="894"/>
      <c r="TBV146" s="894"/>
      <c r="TBW146" s="894"/>
      <c r="TBX146" s="894"/>
      <c r="TBY146" s="894"/>
      <c r="TBZ146" s="894"/>
      <c r="TCA146" s="894"/>
      <c r="TCB146" s="894"/>
      <c r="TCC146" s="894"/>
      <c r="TCD146" s="894"/>
      <c r="TCE146" s="894"/>
      <c r="TCF146" s="894"/>
      <c r="TCG146" s="894"/>
      <c r="TCH146" s="894"/>
      <c r="TCI146" s="894"/>
      <c r="TCJ146" s="894"/>
      <c r="TCK146" s="894"/>
      <c r="TCL146" s="894"/>
      <c r="TCM146" s="894"/>
      <c r="TCN146" s="894"/>
      <c r="TCO146" s="894"/>
      <c r="TCP146" s="894"/>
      <c r="TCQ146" s="894"/>
      <c r="TCR146" s="894"/>
      <c r="TCS146" s="894"/>
      <c r="TCT146" s="894"/>
      <c r="TCU146" s="894"/>
      <c r="TCV146" s="894"/>
      <c r="TCW146" s="894"/>
      <c r="TCX146" s="894"/>
      <c r="TCY146" s="894"/>
      <c r="TCZ146" s="894"/>
      <c r="TDA146" s="894"/>
      <c r="TDB146" s="894"/>
      <c r="TDC146" s="894"/>
      <c r="TDD146" s="894"/>
      <c r="TDE146" s="894"/>
      <c r="TDF146" s="894"/>
      <c r="TDG146" s="894"/>
      <c r="TDH146" s="894"/>
      <c r="TDI146" s="894"/>
      <c r="TDJ146" s="894"/>
      <c r="TDK146" s="894"/>
      <c r="TDL146" s="894"/>
      <c r="TDM146" s="894"/>
      <c r="TDN146" s="894"/>
      <c r="TDO146" s="894"/>
      <c r="TDP146" s="894"/>
      <c r="TDQ146" s="894"/>
      <c r="TDR146" s="894"/>
      <c r="TDS146" s="894"/>
      <c r="TDT146" s="894"/>
      <c r="TDU146" s="894"/>
      <c r="TDV146" s="894"/>
      <c r="TDW146" s="894"/>
      <c r="TDX146" s="894"/>
      <c r="TDY146" s="894"/>
      <c r="TDZ146" s="894"/>
      <c r="TEA146" s="894"/>
      <c r="TEB146" s="894"/>
      <c r="TEC146" s="894"/>
      <c r="TED146" s="894"/>
      <c r="TEE146" s="894"/>
      <c r="TEF146" s="894"/>
      <c r="TEG146" s="894"/>
      <c r="TEH146" s="894"/>
      <c r="TEI146" s="894"/>
      <c r="TEJ146" s="894"/>
      <c r="TEK146" s="894"/>
      <c r="TEL146" s="894"/>
      <c r="TEM146" s="894"/>
      <c r="TEN146" s="894"/>
      <c r="TEO146" s="894"/>
      <c r="TEP146" s="894"/>
      <c r="TEQ146" s="894"/>
      <c r="TER146" s="894"/>
      <c r="TES146" s="894"/>
      <c r="TET146" s="894"/>
      <c r="TEU146" s="894"/>
      <c r="TEV146" s="894"/>
      <c r="TEW146" s="894"/>
      <c r="TEX146" s="894"/>
      <c r="TEY146" s="894"/>
      <c r="TEZ146" s="894"/>
      <c r="TFA146" s="894"/>
      <c r="TFB146" s="894"/>
      <c r="TFC146" s="894"/>
      <c r="TFD146" s="894"/>
      <c r="TFE146" s="894"/>
      <c r="TFF146" s="894"/>
      <c r="TFG146" s="894"/>
      <c r="TFH146" s="894"/>
      <c r="TFI146" s="894"/>
      <c r="TFJ146" s="894"/>
      <c r="TFK146" s="894"/>
      <c r="TFL146" s="894"/>
      <c r="TFM146" s="894"/>
      <c r="TFN146" s="894"/>
      <c r="TFO146" s="894"/>
      <c r="TFP146" s="894"/>
      <c r="TFQ146" s="894"/>
      <c r="TFR146" s="894"/>
      <c r="TFS146" s="894"/>
      <c r="TFT146" s="894"/>
      <c r="TFU146" s="894"/>
      <c r="TFV146" s="894"/>
      <c r="TFW146" s="894"/>
      <c r="TFX146" s="894"/>
      <c r="TFY146" s="894"/>
      <c r="TFZ146" s="894"/>
      <c r="TGA146" s="894"/>
      <c r="TGB146" s="894"/>
      <c r="TGC146" s="894"/>
      <c r="TGD146" s="894"/>
      <c r="TGE146" s="894"/>
      <c r="TGF146" s="894"/>
      <c r="TGG146" s="894"/>
      <c r="TGH146" s="894"/>
      <c r="TGI146" s="894"/>
      <c r="TGJ146" s="894"/>
      <c r="TGK146" s="894"/>
      <c r="TGL146" s="894"/>
      <c r="TGM146" s="894"/>
      <c r="TGN146" s="894"/>
      <c r="TGO146" s="894"/>
      <c r="TGP146" s="894"/>
      <c r="TGQ146" s="894"/>
      <c r="TGR146" s="894"/>
      <c r="TGS146" s="894"/>
      <c r="TGT146" s="894"/>
      <c r="TGU146" s="894"/>
      <c r="TGV146" s="894"/>
      <c r="TGW146" s="894"/>
      <c r="TGX146" s="894"/>
      <c r="TGY146" s="894"/>
      <c r="TGZ146" s="894"/>
      <c r="THA146" s="894"/>
      <c r="THB146" s="894"/>
      <c r="THC146" s="894"/>
      <c r="THD146" s="894"/>
      <c r="THE146" s="894"/>
      <c r="THF146" s="894"/>
      <c r="THG146" s="894"/>
      <c r="THH146" s="894"/>
      <c r="THI146" s="894"/>
      <c r="THJ146" s="894"/>
      <c r="THK146" s="894"/>
      <c r="THL146" s="894"/>
      <c r="THM146" s="894"/>
      <c r="THN146" s="894"/>
      <c r="THO146" s="894"/>
      <c r="THP146" s="894"/>
      <c r="THQ146" s="894"/>
      <c r="THR146" s="894"/>
      <c r="THS146" s="894"/>
      <c r="THT146" s="894"/>
      <c r="THU146" s="894"/>
      <c r="THV146" s="894"/>
      <c r="THW146" s="894"/>
      <c r="THX146" s="894"/>
      <c r="THY146" s="894"/>
      <c r="THZ146" s="894"/>
      <c r="TIA146" s="894"/>
      <c r="TIB146" s="894"/>
      <c r="TIC146" s="894"/>
      <c r="TID146" s="894"/>
      <c r="TIE146" s="894"/>
      <c r="TIF146" s="894"/>
      <c r="TIG146" s="894"/>
      <c r="TIH146" s="894"/>
      <c r="TII146" s="894"/>
      <c r="TIJ146" s="894"/>
      <c r="TIK146" s="894"/>
      <c r="TIL146" s="894"/>
      <c r="TIM146" s="894"/>
      <c r="TIN146" s="894"/>
      <c r="TIO146" s="894"/>
      <c r="TIP146" s="894"/>
      <c r="TIQ146" s="894"/>
      <c r="TIR146" s="894"/>
      <c r="TIS146" s="894"/>
      <c r="TIT146" s="894"/>
      <c r="TIU146" s="894"/>
      <c r="TIV146" s="894"/>
      <c r="TIW146" s="894"/>
      <c r="TIX146" s="894"/>
      <c r="TIY146" s="894"/>
      <c r="TIZ146" s="894"/>
      <c r="TJA146" s="894"/>
      <c r="TJB146" s="894"/>
      <c r="TJC146" s="894"/>
      <c r="TJD146" s="894"/>
      <c r="TJE146" s="894"/>
      <c r="TJF146" s="894"/>
      <c r="TJG146" s="894"/>
      <c r="TJH146" s="894"/>
      <c r="TJI146" s="894"/>
      <c r="TJJ146" s="894"/>
      <c r="TJK146" s="894"/>
      <c r="TJL146" s="894"/>
      <c r="TJM146" s="894"/>
      <c r="TJN146" s="894"/>
      <c r="TJO146" s="894"/>
      <c r="TJP146" s="894"/>
      <c r="TJQ146" s="894"/>
      <c r="TJR146" s="894"/>
      <c r="TJS146" s="894"/>
      <c r="TJT146" s="894"/>
      <c r="TJU146" s="894"/>
      <c r="TJV146" s="894"/>
      <c r="TJW146" s="894"/>
      <c r="TJX146" s="894"/>
      <c r="TJY146" s="894"/>
      <c r="TJZ146" s="894"/>
      <c r="TKA146" s="894"/>
      <c r="TKB146" s="894"/>
      <c r="TKC146" s="894"/>
      <c r="TKD146" s="894"/>
      <c r="TKE146" s="894"/>
      <c r="TKF146" s="894"/>
      <c r="TKG146" s="894"/>
      <c r="TKH146" s="894"/>
      <c r="TKI146" s="894"/>
      <c r="TKJ146" s="894"/>
      <c r="TKK146" s="894"/>
      <c r="TKL146" s="894"/>
      <c r="TKM146" s="894"/>
      <c r="TKN146" s="894"/>
      <c r="TKO146" s="894"/>
      <c r="TKP146" s="894"/>
      <c r="TKQ146" s="894"/>
      <c r="TKR146" s="894"/>
      <c r="TKS146" s="894"/>
      <c r="TKT146" s="894"/>
      <c r="TKU146" s="894"/>
      <c r="TKV146" s="894"/>
      <c r="TKW146" s="894"/>
      <c r="TKX146" s="894"/>
      <c r="TKY146" s="894"/>
      <c r="TKZ146" s="894"/>
      <c r="TLA146" s="894"/>
      <c r="TLB146" s="894"/>
      <c r="TLC146" s="894"/>
      <c r="TLD146" s="894"/>
      <c r="TLE146" s="894"/>
      <c r="TLF146" s="894"/>
      <c r="TLG146" s="894"/>
      <c r="TLH146" s="894"/>
      <c r="TLI146" s="894"/>
      <c r="TLJ146" s="894"/>
      <c r="TLK146" s="894"/>
      <c r="TLL146" s="894"/>
      <c r="TLM146" s="894"/>
      <c r="TLN146" s="894"/>
      <c r="TLO146" s="894"/>
      <c r="TLP146" s="894"/>
      <c r="TLQ146" s="894"/>
      <c r="TLR146" s="894"/>
      <c r="TLS146" s="894"/>
      <c r="TLT146" s="894"/>
      <c r="TLU146" s="894"/>
      <c r="TLV146" s="894"/>
      <c r="TLW146" s="894"/>
      <c r="TLX146" s="894"/>
      <c r="TLY146" s="894"/>
      <c r="TLZ146" s="894"/>
      <c r="TMA146" s="894"/>
      <c r="TMB146" s="894"/>
      <c r="TMC146" s="894"/>
      <c r="TMD146" s="894"/>
      <c r="TME146" s="894"/>
      <c r="TMF146" s="894"/>
      <c r="TMG146" s="894"/>
      <c r="TMH146" s="894"/>
      <c r="TMI146" s="894"/>
      <c r="TMJ146" s="894"/>
      <c r="TMK146" s="894"/>
      <c r="TML146" s="894"/>
      <c r="TMM146" s="894"/>
      <c r="TMN146" s="894"/>
      <c r="TMO146" s="894"/>
      <c r="TMP146" s="894"/>
      <c r="TMQ146" s="894"/>
      <c r="TMR146" s="894"/>
      <c r="TMS146" s="894"/>
      <c r="TMT146" s="894"/>
      <c r="TMU146" s="894"/>
      <c r="TMV146" s="894"/>
      <c r="TMW146" s="894"/>
      <c r="TMX146" s="894"/>
      <c r="TMY146" s="894"/>
      <c r="TMZ146" s="894"/>
      <c r="TNA146" s="894"/>
      <c r="TNB146" s="894"/>
      <c r="TNC146" s="894"/>
      <c r="TND146" s="894"/>
      <c r="TNE146" s="894"/>
      <c r="TNF146" s="894"/>
      <c r="TNG146" s="894"/>
      <c r="TNH146" s="894"/>
      <c r="TNI146" s="894"/>
      <c r="TNJ146" s="894"/>
      <c r="TNK146" s="894"/>
      <c r="TNL146" s="894"/>
      <c r="TNM146" s="894"/>
      <c r="TNN146" s="894"/>
      <c r="TNO146" s="894"/>
      <c r="TNP146" s="894"/>
      <c r="TNQ146" s="894"/>
      <c r="TNR146" s="894"/>
      <c r="TNS146" s="894"/>
      <c r="TNT146" s="894"/>
      <c r="TNU146" s="894"/>
      <c r="TNV146" s="894"/>
      <c r="TNW146" s="894"/>
      <c r="TNX146" s="894"/>
      <c r="TNY146" s="894"/>
      <c r="TNZ146" s="894"/>
      <c r="TOA146" s="894"/>
      <c r="TOB146" s="894"/>
      <c r="TOC146" s="894"/>
      <c r="TOD146" s="894"/>
      <c r="TOE146" s="894"/>
      <c r="TOF146" s="894"/>
      <c r="TOG146" s="894"/>
      <c r="TOH146" s="894"/>
      <c r="TOI146" s="894"/>
      <c r="TOJ146" s="894"/>
      <c r="TOK146" s="894"/>
      <c r="TOL146" s="894"/>
      <c r="TOM146" s="894"/>
      <c r="TON146" s="894"/>
      <c r="TOO146" s="894"/>
      <c r="TOP146" s="894"/>
      <c r="TOQ146" s="894"/>
      <c r="TOR146" s="894"/>
      <c r="TOS146" s="894"/>
      <c r="TOT146" s="894"/>
      <c r="TOU146" s="894"/>
      <c r="TOV146" s="894"/>
      <c r="TOW146" s="894"/>
      <c r="TOX146" s="894"/>
      <c r="TOY146" s="894"/>
      <c r="TOZ146" s="894"/>
      <c r="TPA146" s="894"/>
      <c r="TPB146" s="894"/>
      <c r="TPC146" s="894"/>
      <c r="TPD146" s="894"/>
      <c r="TPE146" s="894"/>
      <c r="TPF146" s="894"/>
      <c r="TPG146" s="894"/>
      <c r="TPH146" s="894"/>
      <c r="TPI146" s="894"/>
      <c r="TPJ146" s="894"/>
      <c r="TPK146" s="894"/>
      <c r="TPL146" s="894"/>
      <c r="TPM146" s="894"/>
      <c r="TPN146" s="894"/>
      <c r="TPO146" s="894"/>
      <c r="TPP146" s="894"/>
      <c r="TPQ146" s="894"/>
      <c r="TPR146" s="894"/>
      <c r="TPS146" s="894"/>
      <c r="TPT146" s="894"/>
      <c r="TPU146" s="894"/>
      <c r="TPV146" s="894"/>
      <c r="TPW146" s="894"/>
      <c r="TPX146" s="894"/>
      <c r="TPY146" s="894"/>
      <c r="TPZ146" s="894"/>
      <c r="TQA146" s="894"/>
      <c r="TQB146" s="894"/>
      <c r="TQC146" s="894"/>
      <c r="TQD146" s="894"/>
      <c r="TQE146" s="894"/>
      <c r="TQF146" s="894"/>
      <c r="TQG146" s="894"/>
      <c r="TQH146" s="894"/>
      <c r="TQI146" s="894"/>
      <c r="TQJ146" s="894"/>
      <c r="TQK146" s="894"/>
      <c r="TQL146" s="894"/>
      <c r="TQM146" s="894"/>
      <c r="TQN146" s="894"/>
      <c r="TQO146" s="894"/>
      <c r="TQP146" s="894"/>
      <c r="TQQ146" s="894"/>
      <c r="TQR146" s="894"/>
      <c r="TQS146" s="894"/>
      <c r="TQT146" s="894"/>
      <c r="TQU146" s="894"/>
      <c r="TQV146" s="894"/>
      <c r="TQW146" s="894"/>
      <c r="TQX146" s="894"/>
      <c r="TQY146" s="894"/>
      <c r="TQZ146" s="894"/>
      <c r="TRA146" s="894"/>
      <c r="TRB146" s="894"/>
      <c r="TRC146" s="894"/>
      <c r="TRD146" s="894"/>
      <c r="TRE146" s="894"/>
      <c r="TRF146" s="894"/>
      <c r="TRG146" s="894"/>
      <c r="TRH146" s="894"/>
      <c r="TRI146" s="894"/>
      <c r="TRJ146" s="894"/>
      <c r="TRK146" s="894"/>
      <c r="TRL146" s="894"/>
      <c r="TRM146" s="894"/>
      <c r="TRN146" s="894"/>
      <c r="TRO146" s="894"/>
      <c r="TRP146" s="894"/>
      <c r="TRQ146" s="894"/>
      <c r="TRR146" s="894"/>
      <c r="TRS146" s="894"/>
      <c r="TRT146" s="894"/>
      <c r="TRU146" s="894"/>
      <c r="TRV146" s="894"/>
      <c r="TRW146" s="894"/>
      <c r="TRX146" s="894"/>
      <c r="TRY146" s="894"/>
      <c r="TRZ146" s="894"/>
      <c r="TSA146" s="894"/>
      <c r="TSB146" s="894"/>
      <c r="TSC146" s="894"/>
      <c r="TSD146" s="894"/>
      <c r="TSE146" s="894"/>
      <c r="TSF146" s="894"/>
      <c r="TSG146" s="894"/>
      <c r="TSH146" s="894"/>
      <c r="TSI146" s="894"/>
      <c r="TSJ146" s="894"/>
      <c r="TSK146" s="894"/>
      <c r="TSL146" s="894"/>
      <c r="TSM146" s="894"/>
      <c r="TSN146" s="894"/>
      <c r="TSO146" s="894"/>
      <c r="TSP146" s="894"/>
      <c r="TSQ146" s="894"/>
      <c r="TSR146" s="894"/>
      <c r="TSS146" s="894"/>
      <c r="TST146" s="894"/>
      <c r="TSU146" s="894"/>
      <c r="TSV146" s="894"/>
      <c r="TSW146" s="894"/>
      <c r="TSX146" s="894"/>
      <c r="TSY146" s="894"/>
      <c r="TSZ146" s="894"/>
      <c r="TTA146" s="894"/>
      <c r="TTB146" s="894"/>
      <c r="TTC146" s="894"/>
      <c r="TTD146" s="894"/>
      <c r="TTE146" s="894"/>
      <c r="TTF146" s="894"/>
      <c r="TTG146" s="894"/>
      <c r="TTH146" s="894"/>
      <c r="TTI146" s="894"/>
      <c r="TTJ146" s="894"/>
      <c r="TTK146" s="894"/>
      <c r="TTL146" s="894"/>
      <c r="TTM146" s="894"/>
      <c r="TTN146" s="894"/>
      <c r="TTO146" s="894"/>
      <c r="TTP146" s="894"/>
      <c r="TTQ146" s="894"/>
      <c r="TTR146" s="894"/>
      <c r="TTS146" s="894"/>
      <c r="TTT146" s="894"/>
      <c r="TTU146" s="894"/>
      <c r="TTV146" s="894"/>
      <c r="TTW146" s="894"/>
      <c r="TTX146" s="894"/>
      <c r="TTY146" s="894"/>
      <c r="TTZ146" s="894"/>
      <c r="TUA146" s="894"/>
      <c r="TUB146" s="894"/>
      <c r="TUC146" s="894"/>
      <c r="TUD146" s="894"/>
      <c r="TUE146" s="894"/>
      <c r="TUF146" s="894"/>
      <c r="TUG146" s="894"/>
      <c r="TUH146" s="894"/>
      <c r="TUI146" s="894"/>
      <c r="TUJ146" s="894"/>
      <c r="TUK146" s="894"/>
      <c r="TUL146" s="894"/>
      <c r="TUM146" s="894"/>
      <c r="TUN146" s="894"/>
      <c r="TUO146" s="894"/>
      <c r="TUP146" s="894"/>
      <c r="TUQ146" s="894"/>
      <c r="TUR146" s="894"/>
      <c r="TUS146" s="894"/>
      <c r="TUT146" s="894"/>
      <c r="TUU146" s="894"/>
      <c r="TUV146" s="894"/>
      <c r="TUW146" s="894"/>
      <c r="TUX146" s="894"/>
      <c r="TUY146" s="894"/>
      <c r="TUZ146" s="894"/>
      <c r="TVA146" s="894"/>
      <c r="TVB146" s="894"/>
      <c r="TVC146" s="894"/>
      <c r="TVD146" s="894"/>
      <c r="TVE146" s="894"/>
      <c r="TVF146" s="894"/>
      <c r="TVG146" s="894"/>
      <c r="TVH146" s="894"/>
      <c r="TVI146" s="894"/>
      <c r="TVJ146" s="894"/>
      <c r="TVK146" s="894"/>
      <c r="TVL146" s="894"/>
      <c r="TVM146" s="894"/>
      <c r="TVN146" s="894"/>
      <c r="TVO146" s="894"/>
      <c r="TVP146" s="894"/>
      <c r="TVQ146" s="894"/>
      <c r="TVR146" s="894"/>
      <c r="TVS146" s="894"/>
      <c r="TVT146" s="894"/>
      <c r="TVU146" s="894"/>
      <c r="TVV146" s="894"/>
      <c r="TVW146" s="894"/>
      <c r="TVX146" s="894"/>
      <c r="TVY146" s="894"/>
      <c r="TVZ146" s="894"/>
      <c r="TWA146" s="894"/>
      <c r="TWB146" s="894"/>
      <c r="TWC146" s="894"/>
      <c r="TWD146" s="894"/>
      <c r="TWE146" s="894"/>
      <c r="TWF146" s="894"/>
      <c r="TWG146" s="894"/>
      <c r="TWH146" s="894"/>
      <c r="TWI146" s="894"/>
      <c r="TWJ146" s="894"/>
      <c r="TWK146" s="894"/>
      <c r="TWL146" s="894"/>
      <c r="TWM146" s="894"/>
      <c r="TWN146" s="894"/>
      <c r="TWO146" s="894"/>
      <c r="TWP146" s="894"/>
      <c r="TWQ146" s="894"/>
      <c r="TWR146" s="894"/>
      <c r="TWS146" s="894"/>
      <c r="TWT146" s="894"/>
      <c r="TWU146" s="894"/>
      <c r="TWV146" s="894"/>
      <c r="TWW146" s="894"/>
      <c r="TWX146" s="894"/>
      <c r="TWY146" s="894"/>
      <c r="TWZ146" s="894"/>
      <c r="TXA146" s="894"/>
      <c r="TXB146" s="894"/>
      <c r="TXC146" s="894"/>
      <c r="TXD146" s="894"/>
      <c r="TXE146" s="894"/>
      <c r="TXF146" s="894"/>
      <c r="TXG146" s="894"/>
      <c r="TXH146" s="894"/>
      <c r="TXI146" s="894"/>
      <c r="TXJ146" s="894"/>
      <c r="TXK146" s="894"/>
      <c r="TXL146" s="894"/>
      <c r="TXM146" s="894"/>
      <c r="TXN146" s="894"/>
      <c r="TXO146" s="894"/>
      <c r="TXP146" s="894"/>
      <c r="TXQ146" s="894"/>
      <c r="TXR146" s="894"/>
      <c r="TXS146" s="894"/>
      <c r="TXT146" s="894"/>
      <c r="TXU146" s="894"/>
      <c r="TXV146" s="894"/>
      <c r="TXW146" s="894"/>
      <c r="TXX146" s="894"/>
      <c r="TXY146" s="894"/>
      <c r="TXZ146" s="894"/>
      <c r="TYA146" s="894"/>
      <c r="TYB146" s="894"/>
      <c r="TYC146" s="894"/>
      <c r="TYD146" s="894"/>
      <c r="TYE146" s="894"/>
      <c r="TYF146" s="894"/>
      <c r="TYG146" s="894"/>
      <c r="TYH146" s="894"/>
      <c r="TYI146" s="894"/>
      <c r="TYJ146" s="894"/>
      <c r="TYK146" s="894"/>
      <c r="TYL146" s="894"/>
      <c r="TYM146" s="894"/>
      <c r="TYN146" s="894"/>
      <c r="TYO146" s="894"/>
      <c r="TYP146" s="894"/>
      <c r="TYQ146" s="894"/>
      <c r="TYR146" s="894"/>
      <c r="TYS146" s="894"/>
      <c r="TYT146" s="894"/>
      <c r="TYU146" s="894"/>
      <c r="TYV146" s="894"/>
      <c r="TYW146" s="894"/>
      <c r="TYX146" s="894"/>
      <c r="TYY146" s="894"/>
      <c r="TYZ146" s="894"/>
      <c r="TZA146" s="894"/>
      <c r="TZB146" s="894"/>
      <c r="TZC146" s="894"/>
      <c r="TZD146" s="894"/>
      <c r="TZE146" s="894"/>
      <c r="TZF146" s="894"/>
      <c r="TZG146" s="894"/>
      <c r="TZH146" s="894"/>
      <c r="TZI146" s="894"/>
      <c r="TZJ146" s="894"/>
      <c r="TZK146" s="894"/>
      <c r="TZL146" s="894"/>
      <c r="TZM146" s="894"/>
      <c r="TZN146" s="894"/>
      <c r="TZO146" s="894"/>
      <c r="TZP146" s="894"/>
      <c r="TZQ146" s="894"/>
      <c r="TZR146" s="894"/>
      <c r="TZS146" s="894"/>
      <c r="TZT146" s="894"/>
      <c r="TZU146" s="894"/>
      <c r="TZV146" s="894"/>
      <c r="TZW146" s="894"/>
      <c r="TZX146" s="894"/>
      <c r="TZY146" s="894"/>
      <c r="TZZ146" s="894"/>
      <c r="UAA146" s="894"/>
      <c r="UAB146" s="894"/>
      <c r="UAC146" s="894"/>
      <c r="UAD146" s="894"/>
      <c r="UAE146" s="894"/>
      <c r="UAF146" s="894"/>
      <c r="UAG146" s="894"/>
      <c r="UAH146" s="894"/>
      <c r="UAI146" s="894"/>
      <c r="UAJ146" s="894"/>
      <c r="UAK146" s="894"/>
      <c r="UAL146" s="894"/>
      <c r="UAM146" s="894"/>
      <c r="UAN146" s="894"/>
      <c r="UAO146" s="894"/>
      <c r="UAP146" s="894"/>
      <c r="UAQ146" s="894"/>
      <c r="UAR146" s="894"/>
      <c r="UAS146" s="894"/>
      <c r="UAT146" s="894"/>
      <c r="UAU146" s="894"/>
      <c r="UAV146" s="894"/>
      <c r="UAW146" s="894"/>
      <c r="UAX146" s="894"/>
      <c r="UAY146" s="894"/>
      <c r="UAZ146" s="894"/>
      <c r="UBA146" s="894"/>
      <c r="UBB146" s="894"/>
      <c r="UBC146" s="894"/>
      <c r="UBD146" s="894"/>
      <c r="UBE146" s="894"/>
      <c r="UBF146" s="894"/>
      <c r="UBG146" s="894"/>
      <c r="UBH146" s="894"/>
      <c r="UBI146" s="894"/>
      <c r="UBJ146" s="894"/>
      <c r="UBK146" s="894"/>
      <c r="UBL146" s="894"/>
      <c r="UBM146" s="894"/>
      <c r="UBN146" s="894"/>
      <c r="UBO146" s="894"/>
      <c r="UBP146" s="894"/>
      <c r="UBQ146" s="894"/>
      <c r="UBR146" s="894"/>
      <c r="UBS146" s="894"/>
      <c r="UBT146" s="894"/>
      <c r="UBU146" s="894"/>
      <c r="UBV146" s="894"/>
      <c r="UBW146" s="894"/>
      <c r="UBX146" s="894"/>
      <c r="UBY146" s="894"/>
      <c r="UBZ146" s="894"/>
      <c r="UCA146" s="894"/>
      <c r="UCB146" s="894"/>
      <c r="UCC146" s="894"/>
      <c r="UCD146" s="894"/>
      <c r="UCE146" s="894"/>
      <c r="UCF146" s="894"/>
      <c r="UCG146" s="894"/>
      <c r="UCH146" s="894"/>
      <c r="UCI146" s="894"/>
      <c r="UCJ146" s="894"/>
      <c r="UCK146" s="894"/>
      <c r="UCL146" s="894"/>
      <c r="UCM146" s="894"/>
      <c r="UCN146" s="894"/>
      <c r="UCO146" s="894"/>
      <c r="UCP146" s="894"/>
      <c r="UCQ146" s="894"/>
      <c r="UCR146" s="894"/>
      <c r="UCS146" s="894"/>
      <c r="UCT146" s="894"/>
      <c r="UCU146" s="894"/>
      <c r="UCV146" s="894"/>
      <c r="UCW146" s="894"/>
      <c r="UCX146" s="894"/>
      <c r="UCY146" s="894"/>
      <c r="UCZ146" s="894"/>
      <c r="UDA146" s="894"/>
      <c r="UDB146" s="894"/>
      <c r="UDC146" s="894"/>
      <c r="UDD146" s="894"/>
      <c r="UDE146" s="894"/>
      <c r="UDF146" s="894"/>
      <c r="UDG146" s="894"/>
      <c r="UDH146" s="894"/>
      <c r="UDI146" s="894"/>
      <c r="UDJ146" s="894"/>
      <c r="UDK146" s="894"/>
      <c r="UDL146" s="894"/>
      <c r="UDM146" s="894"/>
      <c r="UDN146" s="894"/>
      <c r="UDO146" s="894"/>
      <c r="UDP146" s="894"/>
      <c r="UDQ146" s="894"/>
      <c r="UDR146" s="894"/>
      <c r="UDS146" s="894"/>
      <c r="UDT146" s="894"/>
      <c r="UDU146" s="894"/>
      <c r="UDV146" s="894"/>
      <c r="UDW146" s="894"/>
      <c r="UDX146" s="894"/>
      <c r="UDY146" s="894"/>
      <c r="UDZ146" s="894"/>
      <c r="UEA146" s="894"/>
      <c r="UEB146" s="894"/>
      <c r="UEC146" s="894"/>
      <c r="UED146" s="894"/>
      <c r="UEE146" s="894"/>
      <c r="UEF146" s="894"/>
      <c r="UEG146" s="894"/>
      <c r="UEH146" s="894"/>
      <c r="UEI146" s="894"/>
      <c r="UEJ146" s="894"/>
      <c r="UEK146" s="894"/>
      <c r="UEL146" s="894"/>
      <c r="UEM146" s="894"/>
      <c r="UEN146" s="894"/>
      <c r="UEO146" s="894"/>
      <c r="UEP146" s="894"/>
      <c r="UEQ146" s="894"/>
      <c r="UER146" s="894"/>
      <c r="UES146" s="894"/>
      <c r="UET146" s="894"/>
      <c r="UEU146" s="894"/>
      <c r="UEV146" s="894"/>
      <c r="UEW146" s="894"/>
      <c r="UEX146" s="894"/>
      <c r="UEY146" s="894"/>
      <c r="UEZ146" s="894"/>
      <c r="UFA146" s="894"/>
      <c r="UFB146" s="894"/>
      <c r="UFC146" s="894"/>
      <c r="UFD146" s="894"/>
      <c r="UFE146" s="894"/>
      <c r="UFF146" s="894"/>
      <c r="UFG146" s="894"/>
      <c r="UFH146" s="894"/>
      <c r="UFI146" s="894"/>
      <c r="UFJ146" s="894"/>
      <c r="UFK146" s="894"/>
      <c r="UFL146" s="894"/>
      <c r="UFM146" s="894"/>
      <c r="UFN146" s="894"/>
      <c r="UFO146" s="894"/>
      <c r="UFP146" s="894"/>
      <c r="UFQ146" s="894"/>
      <c r="UFR146" s="894"/>
      <c r="UFS146" s="894"/>
      <c r="UFT146" s="894"/>
      <c r="UFU146" s="894"/>
      <c r="UFV146" s="894"/>
      <c r="UFW146" s="894"/>
      <c r="UFX146" s="894"/>
      <c r="UFY146" s="894"/>
      <c r="UFZ146" s="894"/>
      <c r="UGA146" s="894"/>
      <c r="UGB146" s="894"/>
      <c r="UGC146" s="894"/>
      <c r="UGD146" s="894"/>
      <c r="UGE146" s="894"/>
      <c r="UGF146" s="894"/>
      <c r="UGG146" s="894"/>
      <c r="UGH146" s="894"/>
      <c r="UGI146" s="894"/>
      <c r="UGJ146" s="894"/>
      <c r="UGK146" s="894"/>
      <c r="UGL146" s="894"/>
      <c r="UGM146" s="894"/>
      <c r="UGN146" s="894"/>
      <c r="UGO146" s="894"/>
      <c r="UGP146" s="894"/>
      <c r="UGQ146" s="894"/>
      <c r="UGR146" s="894"/>
      <c r="UGS146" s="894"/>
      <c r="UGT146" s="894"/>
      <c r="UGU146" s="894"/>
      <c r="UGV146" s="894"/>
      <c r="UGW146" s="894"/>
      <c r="UGX146" s="894"/>
      <c r="UGY146" s="894"/>
      <c r="UGZ146" s="894"/>
      <c r="UHA146" s="894"/>
      <c r="UHB146" s="894"/>
      <c r="UHC146" s="894"/>
      <c r="UHD146" s="894"/>
      <c r="UHE146" s="894"/>
      <c r="UHF146" s="894"/>
      <c r="UHG146" s="894"/>
      <c r="UHH146" s="894"/>
      <c r="UHI146" s="894"/>
      <c r="UHJ146" s="894"/>
      <c r="UHK146" s="894"/>
      <c r="UHL146" s="894"/>
      <c r="UHM146" s="894"/>
      <c r="UHN146" s="894"/>
      <c r="UHO146" s="894"/>
      <c r="UHP146" s="894"/>
      <c r="UHQ146" s="894"/>
      <c r="UHR146" s="894"/>
      <c r="UHS146" s="894"/>
      <c r="UHT146" s="894"/>
      <c r="UHU146" s="894"/>
      <c r="UHV146" s="894"/>
      <c r="UHW146" s="894"/>
      <c r="UHX146" s="894"/>
      <c r="UHY146" s="894"/>
      <c r="UHZ146" s="894"/>
      <c r="UIA146" s="894"/>
      <c r="UIB146" s="894"/>
      <c r="UIC146" s="894"/>
      <c r="UID146" s="894"/>
      <c r="UIE146" s="894"/>
      <c r="UIF146" s="894"/>
      <c r="UIG146" s="894"/>
      <c r="UIH146" s="894"/>
      <c r="UII146" s="894"/>
      <c r="UIJ146" s="894"/>
      <c r="UIK146" s="894"/>
      <c r="UIL146" s="894"/>
      <c r="UIM146" s="894"/>
      <c r="UIN146" s="894"/>
      <c r="UIO146" s="894"/>
      <c r="UIP146" s="894"/>
      <c r="UIQ146" s="894"/>
      <c r="UIR146" s="894"/>
      <c r="UIS146" s="894"/>
      <c r="UIT146" s="894"/>
      <c r="UIU146" s="894"/>
      <c r="UIV146" s="894"/>
      <c r="UIW146" s="894"/>
      <c r="UIX146" s="894"/>
      <c r="UIY146" s="894"/>
      <c r="UIZ146" s="894"/>
      <c r="UJA146" s="894"/>
      <c r="UJB146" s="894"/>
      <c r="UJC146" s="894"/>
      <c r="UJD146" s="894"/>
      <c r="UJE146" s="894"/>
      <c r="UJF146" s="894"/>
      <c r="UJG146" s="894"/>
      <c r="UJH146" s="894"/>
      <c r="UJI146" s="894"/>
      <c r="UJJ146" s="894"/>
      <c r="UJK146" s="894"/>
      <c r="UJL146" s="894"/>
      <c r="UJM146" s="894"/>
      <c r="UJN146" s="894"/>
      <c r="UJO146" s="894"/>
      <c r="UJP146" s="894"/>
      <c r="UJQ146" s="894"/>
      <c r="UJR146" s="894"/>
      <c r="UJS146" s="894"/>
      <c r="UJT146" s="894"/>
      <c r="UJU146" s="894"/>
      <c r="UJV146" s="894"/>
      <c r="UJW146" s="894"/>
      <c r="UJX146" s="894"/>
      <c r="UJY146" s="894"/>
      <c r="UJZ146" s="894"/>
      <c r="UKA146" s="894"/>
      <c r="UKB146" s="894"/>
      <c r="UKC146" s="894"/>
      <c r="UKD146" s="894"/>
      <c r="UKE146" s="894"/>
      <c r="UKF146" s="894"/>
      <c r="UKG146" s="894"/>
      <c r="UKH146" s="894"/>
      <c r="UKI146" s="894"/>
      <c r="UKJ146" s="894"/>
      <c r="UKK146" s="894"/>
      <c r="UKL146" s="894"/>
      <c r="UKM146" s="894"/>
      <c r="UKN146" s="894"/>
      <c r="UKO146" s="894"/>
      <c r="UKP146" s="894"/>
      <c r="UKQ146" s="894"/>
      <c r="UKR146" s="894"/>
      <c r="UKS146" s="894"/>
      <c r="UKT146" s="894"/>
      <c r="UKU146" s="894"/>
      <c r="UKV146" s="894"/>
      <c r="UKW146" s="894"/>
      <c r="UKX146" s="894"/>
      <c r="UKY146" s="894"/>
      <c r="UKZ146" s="894"/>
      <c r="ULA146" s="894"/>
      <c r="ULB146" s="894"/>
      <c r="ULC146" s="894"/>
      <c r="ULD146" s="894"/>
      <c r="ULE146" s="894"/>
      <c r="ULF146" s="894"/>
      <c r="ULG146" s="894"/>
      <c r="ULH146" s="894"/>
      <c r="ULI146" s="894"/>
      <c r="ULJ146" s="894"/>
      <c r="ULK146" s="894"/>
      <c r="ULL146" s="894"/>
      <c r="ULM146" s="894"/>
      <c r="ULN146" s="894"/>
      <c r="ULO146" s="894"/>
      <c r="ULP146" s="894"/>
      <c r="ULQ146" s="894"/>
      <c r="ULR146" s="894"/>
      <c r="ULS146" s="894"/>
      <c r="ULT146" s="894"/>
      <c r="ULU146" s="894"/>
      <c r="ULV146" s="894"/>
      <c r="ULW146" s="894"/>
      <c r="ULX146" s="894"/>
      <c r="ULY146" s="894"/>
      <c r="ULZ146" s="894"/>
      <c r="UMA146" s="894"/>
      <c r="UMB146" s="894"/>
      <c r="UMC146" s="894"/>
      <c r="UMD146" s="894"/>
      <c r="UME146" s="894"/>
      <c r="UMF146" s="894"/>
      <c r="UMG146" s="894"/>
      <c r="UMH146" s="894"/>
      <c r="UMI146" s="894"/>
      <c r="UMJ146" s="894"/>
      <c r="UMK146" s="894"/>
      <c r="UML146" s="894"/>
      <c r="UMM146" s="894"/>
      <c r="UMN146" s="894"/>
      <c r="UMO146" s="894"/>
      <c r="UMP146" s="894"/>
      <c r="UMQ146" s="894"/>
      <c r="UMR146" s="894"/>
      <c r="UMS146" s="894"/>
      <c r="UMT146" s="894"/>
      <c r="UMU146" s="894"/>
      <c r="UMV146" s="894"/>
      <c r="UMW146" s="894"/>
      <c r="UMX146" s="894"/>
      <c r="UMY146" s="894"/>
      <c r="UMZ146" s="894"/>
      <c r="UNA146" s="894"/>
      <c r="UNB146" s="894"/>
      <c r="UNC146" s="894"/>
      <c r="UND146" s="894"/>
      <c r="UNE146" s="894"/>
      <c r="UNF146" s="894"/>
      <c r="UNG146" s="894"/>
      <c r="UNH146" s="894"/>
      <c r="UNI146" s="894"/>
      <c r="UNJ146" s="894"/>
      <c r="UNK146" s="894"/>
      <c r="UNL146" s="894"/>
      <c r="UNM146" s="894"/>
      <c r="UNN146" s="894"/>
      <c r="UNO146" s="894"/>
      <c r="UNP146" s="894"/>
      <c r="UNQ146" s="894"/>
      <c r="UNR146" s="894"/>
      <c r="UNS146" s="894"/>
      <c r="UNT146" s="894"/>
      <c r="UNU146" s="894"/>
      <c r="UNV146" s="894"/>
      <c r="UNW146" s="894"/>
      <c r="UNX146" s="894"/>
      <c r="UNY146" s="894"/>
      <c r="UNZ146" s="894"/>
      <c r="UOA146" s="894"/>
      <c r="UOB146" s="894"/>
      <c r="UOC146" s="894"/>
      <c r="UOD146" s="894"/>
      <c r="UOE146" s="894"/>
      <c r="UOF146" s="894"/>
      <c r="UOG146" s="894"/>
      <c r="UOH146" s="894"/>
      <c r="UOI146" s="894"/>
      <c r="UOJ146" s="894"/>
      <c r="UOK146" s="894"/>
      <c r="UOL146" s="894"/>
      <c r="UOM146" s="894"/>
      <c r="UON146" s="894"/>
      <c r="UOO146" s="894"/>
      <c r="UOP146" s="894"/>
      <c r="UOQ146" s="894"/>
      <c r="UOR146" s="894"/>
      <c r="UOS146" s="894"/>
      <c r="UOT146" s="894"/>
      <c r="UOU146" s="894"/>
      <c r="UOV146" s="894"/>
      <c r="UOW146" s="894"/>
      <c r="UOX146" s="894"/>
      <c r="UOY146" s="894"/>
      <c r="UOZ146" s="894"/>
      <c r="UPA146" s="894"/>
      <c r="UPB146" s="894"/>
      <c r="UPC146" s="894"/>
      <c r="UPD146" s="894"/>
      <c r="UPE146" s="894"/>
      <c r="UPF146" s="894"/>
      <c r="UPG146" s="894"/>
      <c r="UPH146" s="894"/>
      <c r="UPI146" s="894"/>
      <c r="UPJ146" s="894"/>
      <c r="UPK146" s="894"/>
      <c r="UPL146" s="894"/>
      <c r="UPM146" s="894"/>
      <c r="UPN146" s="894"/>
      <c r="UPO146" s="894"/>
      <c r="UPP146" s="894"/>
      <c r="UPQ146" s="894"/>
      <c r="UPR146" s="894"/>
      <c r="UPS146" s="894"/>
      <c r="UPT146" s="894"/>
      <c r="UPU146" s="894"/>
      <c r="UPV146" s="894"/>
      <c r="UPW146" s="894"/>
      <c r="UPX146" s="894"/>
      <c r="UPY146" s="894"/>
      <c r="UPZ146" s="894"/>
      <c r="UQA146" s="894"/>
      <c r="UQB146" s="894"/>
      <c r="UQC146" s="894"/>
      <c r="UQD146" s="894"/>
      <c r="UQE146" s="894"/>
      <c r="UQF146" s="894"/>
      <c r="UQG146" s="894"/>
      <c r="UQH146" s="894"/>
      <c r="UQI146" s="894"/>
      <c r="UQJ146" s="894"/>
      <c r="UQK146" s="894"/>
      <c r="UQL146" s="894"/>
      <c r="UQM146" s="894"/>
      <c r="UQN146" s="894"/>
      <c r="UQO146" s="894"/>
      <c r="UQP146" s="894"/>
      <c r="UQQ146" s="894"/>
      <c r="UQR146" s="894"/>
      <c r="UQS146" s="894"/>
      <c r="UQT146" s="894"/>
      <c r="UQU146" s="894"/>
      <c r="UQV146" s="894"/>
      <c r="UQW146" s="894"/>
      <c r="UQX146" s="894"/>
      <c r="UQY146" s="894"/>
      <c r="UQZ146" s="894"/>
      <c r="URA146" s="894"/>
      <c r="URB146" s="894"/>
      <c r="URC146" s="894"/>
      <c r="URD146" s="894"/>
      <c r="URE146" s="894"/>
      <c r="URF146" s="894"/>
      <c r="URG146" s="894"/>
      <c r="URH146" s="894"/>
      <c r="URI146" s="894"/>
      <c r="URJ146" s="894"/>
      <c r="URK146" s="894"/>
      <c r="URL146" s="894"/>
      <c r="URM146" s="894"/>
      <c r="URN146" s="894"/>
      <c r="URO146" s="894"/>
      <c r="URP146" s="894"/>
      <c r="URQ146" s="894"/>
      <c r="URR146" s="894"/>
      <c r="URS146" s="894"/>
      <c r="URT146" s="894"/>
      <c r="URU146" s="894"/>
      <c r="URV146" s="894"/>
      <c r="URW146" s="894"/>
      <c r="URX146" s="894"/>
      <c r="URY146" s="894"/>
      <c r="URZ146" s="894"/>
      <c r="USA146" s="894"/>
      <c r="USB146" s="894"/>
      <c r="USC146" s="894"/>
      <c r="USD146" s="894"/>
      <c r="USE146" s="894"/>
      <c r="USF146" s="894"/>
      <c r="USG146" s="894"/>
      <c r="USH146" s="894"/>
      <c r="USI146" s="894"/>
      <c r="USJ146" s="894"/>
      <c r="USK146" s="894"/>
      <c r="USL146" s="894"/>
      <c r="USM146" s="894"/>
      <c r="USN146" s="894"/>
      <c r="USO146" s="894"/>
      <c r="USP146" s="894"/>
      <c r="USQ146" s="894"/>
      <c r="USR146" s="894"/>
      <c r="USS146" s="894"/>
      <c r="UST146" s="894"/>
      <c r="USU146" s="894"/>
      <c r="USV146" s="894"/>
      <c r="USW146" s="894"/>
      <c r="USX146" s="894"/>
      <c r="USY146" s="894"/>
      <c r="USZ146" s="894"/>
      <c r="UTA146" s="894"/>
      <c r="UTB146" s="894"/>
      <c r="UTC146" s="894"/>
      <c r="UTD146" s="894"/>
      <c r="UTE146" s="894"/>
      <c r="UTF146" s="894"/>
      <c r="UTG146" s="894"/>
      <c r="UTH146" s="894"/>
      <c r="UTI146" s="894"/>
      <c r="UTJ146" s="894"/>
      <c r="UTK146" s="894"/>
      <c r="UTL146" s="894"/>
      <c r="UTM146" s="894"/>
      <c r="UTN146" s="894"/>
      <c r="UTO146" s="894"/>
      <c r="UTP146" s="894"/>
      <c r="UTQ146" s="894"/>
      <c r="UTR146" s="894"/>
      <c r="UTS146" s="894"/>
      <c r="UTT146" s="894"/>
      <c r="UTU146" s="894"/>
      <c r="UTV146" s="894"/>
      <c r="UTW146" s="894"/>
      <c r="UTX146" s="894"/>
      <c r="UTY146" s="894"/>
      <c r="UTZ146" s="894"/>
      <c r="UUA146" s="894"/>
      <c r="UUB146" s="894"/>
      <c r="UUC146" s="894"/>
      <c r="UUD146" s="894"/>
      <c r="UUE146" s="894"/>
      <c r="UUF146" s="894"/>
      <c r="UUG146" s="894"/>
      <c r="UUH146" s="894"/>
      <c r="UUI146" s="894"/>
      <c r="UUJ146" s="894"/>
      <c r="UUK146" s="894"/>
      <c r="UUL146" s="894"/>
      <c r="UUM146" s="894"/>
      <c r="UUN146" s="894"/>
      <c r="UUO146" s="894"/>
      <c r="UUP146" s="894"/>
      <c r="UUQ146" s="894"/>
      <c r="UUR146" s="894"/>
      <c r="UUS146" s="894"/>
      <c r="UUT146" s="894"/>
      <c r="UUU146" s="894"/>
      <c r="UUV146" s="894"/>
      <c r="UUW146" s="894"/>
      <c r="UUX146" s="894"/>
      <c r="UUY146" s="894"/>
      <c r="UUZ146" s="894"/>
      <c r="UVA146" s="894"/>
      <c r="UVB146" s="894"/>
      <c r="UVC146" s="894"/>
      <c r="UVD146" s="894"/>
      <c r="UVE146" s="894"/>
      <c r="UVF146" s="894"/>
      <c r="UVG146" s="894"/>
      <c r="UVH146" s="894"/>
      <c r="UVI146" s="894"/>
      <c r="UVJ146" s="894"/>
      <c r="UVK146" s="894"/>
      <c r="UVL146" s="894"/>
      <c r="UVM146" s="894"/>
      <c r="UVN146" s="894"/>
      <c r="UVO146" s="894"/>
      <c r="UVP146" s="894"/>
      <c r="UVQ146" s="894"/>
      <c r="UVR146" s="894"/>
      <c r="UVS146" s="894"/>
      <c r="UVT146" s="894"/>
      <c r="UVU146" s="894"/>
      <c r="UVV146" s="894"/>
      <c r="UVW146" s="894"/>
      <c r="UVX146" s="894"/>
      <c r="UVY146" s="894"/>
      <c r="UVZ146" s="894"/>
      <c r="UWA146" s="894"/>
      <c r="UWB146" s="894"/>
      <c r="UWC146" s="894"/>
      <c r="UWD146" s="894"/>
      <c r="UWE146" s="894"/>
      <c r="UWF146" s="894"/>
      <c r="UWG146" s="894"/>
      <c r="UWH146" s="894"/>
      <c r="UWI146" s="894"/>
      <c r="UWJ146" s="894"/>
      <c r="UWK146" s="894"/>
      <c r="UWL146" s="894"/>
      <c r="UWM146" s="894"/>
      <c r="UWN146" s="894"/>
      <c r="UWO146" s="894"/>
      <c r="UWP146" s="894"/>
      <c r="UWQ146" s="894"/>
      <c r="UWR146" s="894"/>
      <c r="UWS146" s="894"/>
      <c r="UWT146" s="894"/>
      <c r="UWU146" s="894"/>
      <c r="UWV146" s="894"/>
      <c r="UWW146" s="894"/>
      <c r="UWX146" s="894"/>
      <c r="UWY146" s="894"/>
      <c r="UWZ146" s="894"/>
      <c r="UXA146" s="894"/>
      <c r="UXB146" s="894"/>
      <c r="UXC146" s="894"/>
      <c r="UXD146" s="894"/>
      <c r="UXE146" s="894"/>
      <c r="UXF146" s="894"/>
      <c r="UXG146" s="894"/>
      <c r="UXH146" s="894"/>
      <c r="UXI146" s="894"/>
      <c r="UXJ146" s="894"/>
      <c r="UXK146" s="894"/>
      <c r="UXL146" s="894"/>
      <c r="UXM146" s="894"/>
      <c r="UXN146" s="894"/>
      <c r="UXO146" s="894"/>
      <c r="UXP146" s="894"/>
      <c r="UXQ146" s="894"/>
      <c r="UXR146" s="894"/>
      <c r="UXS146" s="894"/>
      <c r="UXT146" s="894"/>
      <c r="UXU146" s="894"/>
      <c r="UXV146" s="894"/>
      <c r="UXW146" s="894"/>
      <c r="UXX146" s="894"/>
      <c r="UXY146" s="894"/>
      <c r="UXZ146" s="894"/>
      <c r="UYA146" s="894"/>
      <c r="UYB146" s="894"/>
      <c r="UYC146" s="894"/>
      <c r="UYD146" s="894"/>
      <c r="UYE146" s="894"/>
      <c r="UYF146" s="894"/>
      <c r="UYG146" s="894"/>
      <c r="UYH146" s="894"/>
      <c r="UYI146" s="894"/>
      <c r="UYJ146" s="894"/>
      <c r="UYK146" s="894"/>
      <c r="UYL146" s="894"/>
      <c r="UYM146" s="894"/>
      <c r="UYN146" s="894"/>
      <c r="UYO146" s="894"/>
      <c r="UYP146" s="894"/>
      <c r="UYQ146" s="894"/>
      <c r="UYR146" s="894"/>
      <c r="UYS146" s="894"/>
      <c r="UYT146" s="894"/>
      <c r="UYU146" s="894"/>
      <c r="UYV146" s="894"/>
      <c r="UYW146" s="894"/>
      <c r="UYX146" s="894"/>
      <c r="UYY146" s="894"/>
      <c r="UYZ146" s="894"/>
      <c r="UZA146" s="894"/>
      <c r="UZB146" s="894"/>
      <c r="UZC146" s="894"/>
      <c r="UZD146" s="894"/>
      <c r="UZE146" s="894"/>
      <c r="UZF146" s="894"/>
      <c r="UZG146" s="894"/>
      <c r="UZH146" s="894"/>
      <c r="UZI146" s="894"/>
      <c r="UZJ146" s="894"/>
      <c r="UZK146" s="894"/>
      <c r="UZL146" s="894"/>
      <c r="UZM146" s="894"/>
      <c r="UZN146" s="894"/>
      <c r="UZO146" s="894"/>
      <c r="UZP146" s="894"/>
      <c r="UZQ146" s="894"/>
      <c r="UZR146" s="894"/>
      <c r="UZS146" s="894"/>
      <c r="UZT146" s="894"/>
      <c r="UZU146" s="894"/>
      <c r="UZV146" s="894"/>
      <c r="UZW146" s="894"/>
      <c r="UZX146" s="894"/>
      <c r="UZY146" s="894"/>
      <c r="UZZ146" s="894"/>
      <c r="VAA146" s="894"/>
      <c r="VAB146" s="894"/>
      <c r="VAC146" s="894"/>
      <c r="VAD146" s="894"/>
      <c r="VAE146" s="894"/>
      <c r="VAF146" s="894"/>
      <c r="VAG146" s="894"/>
      <c r="VAH146" s="894"/>
      <c r="VAI146" s="894"/>
      <c r="VAJ146" s="894"/>
      <c r="VAK146" s="894"/>
      <c r="VAL146" s="894"/>
      <c r="VAM146" s="894"/>
      <c r="VAN146" s="894"/>
      <c r="VAO146" s="894"/>
      <c r="VAP146" s="894"/>
      <c r="VAQ146" s="894"/>
      <c r="VAR146" s="894"/>
      <c r="VAS146" s="894"/>
      <c r="VAT146" s="894"/>
      <c r="VAU146" s="894"/>
      <c r="VAV146" s="894"/>
      <c r="VAW146" s="894"/>
      <c r="VAX146" s="894"/>
      <c r="VAY146" s="894"/>
      <c r="VAZ146" s="894"/>
      <c r="VBA146" s="894"/>
      <c r="VBB146" s="894"/>
      <c r="VBC146" s="894"/>
      <c r="VBD146" s="894"/>
      <c r="VBE146" s="894"/>
      <c r="VBF146" s="894"/>
      <c r="VBG146" s="894"/>
      <c r="VBH146" s="894"/>
      <c r="VBI146" s="894"/>
      <c r="VBJ146" s="894"/>
      <c r="VBK146" s="894"/>
      <c r="VBL146" s="894"/>
      <c r="VBM146" s="894"/>
      <c r="VBN146" s="894"/>
      <c r="VBO146" s="894"/>
      <c r="VBP146" s="894"/>
      <c r="VBQ146" s="894"/>
      <c r="VBR146" s="894"/>
      <c r="VBS146" s="894"/>
      <c r="VBT146" s="894"/>
      <c r="VBU146" s="894"/>
      <c r="VBV146" s="894"/>
      <c r="VBW146" s="894"/>
      <c r="VBX146" s="894"/>
      <c r="VBY146" s="894"/>
      <c r="VBZ146" s="894"/>
      <c r="VCA146" s="894"/>
      <c r="VCB146" s="894"/>
      <c r="VCC146" s="894"/>
      <c r="VCD146" s="894"/>
      <c r="VCE146" s="894"/>
      <c r="VCF146" s="894"/>
      <c r="VCG146" s="894"/>
      <c r="VCH146" s="894"/>
      <c r="VCI146" s="894"/>
      <c r="VCJ146" s="894"/>
      <c r="VCK146" s="894"/>
      <c r="VCL146" s="894"/>
      <c r="VCM146" s="894"/>
      <c r="VCN146" s="894"/>
      <c r="VCO146" s="894"/>
      <c r="VCP146" s="894"/>
      <c r="VCQ146" s="894"/>
      <c r="VCR146" s="894"/>
      <c r="VCS146" s="894"/>
      <c r="VCT146" s="894"/>
      <c r="VCU146" s="894"/>
      <c r="VCV146" s="894"/>
      <c r="VCW146" s="894"/>
      <c r="VCX146" s="894"/>
      <c r="VCY146" s="894"/>
      <c r="VCZ146" s="894"/>
      <c r="VDA146" s="894"/>
      <c r="VDB146" s="894"/>
      <c r="VDC146" s="894"/>
      <c r="VDD146" s="894"/>
      <c r="VDE146" s="894"/>
      <c r="VDF146" s="894"/>
      <c r="VDG146" s="894"/>
      <c r="VDH146" s="894"/>
      <c r="VDI146" s="894"/>
      <c r="VDJ146" s="894"/>
      <c r="VDK146" s="894"/>
      <c r="VDL146" s="894"/>
      <c r="VDM146" s="894"/>
      <c r="VDN146" s="894"/>
      <c r="VDO146" s="894"/>
      <c r="VDP146" s="894"/>
      <c r="VDQ146" s="894"/>
      <c r="VDR146" s="894"/>
      <c r="VDS146" s="894"/>
      <c r="VDT146" s="894"/>
      <c r="VDU146" s="894"/>
      <c r="VDV146" s="894"/>
      <c r="VDW146" s="894"/>
      <c r="VDX146" s="894"/>
      <c r="VDY146" s="894"/>
      <c r="VDZ146" s="894"/>
      <c r="VEA146" s="894"/>
      <c r="VEB146" s="894"/>
      <c r="VEC146" s="894"/>
      <c r="VED146" s="894"/>
      <c r="VEE146" s="894"/>
      <c r="VEF146" s="894"/>
      <c r="VEG146" s="894"/>
      <c r="VEH146" s="894"/>
      <c r="VEI146" s="894"/>
      <c r="VEJ146" s="894"/>
      <c r="VEK146" s="894"/>
      <c r="VEL146" s="894"/>
      <c r="VEM146" s="894"/>
      <c r="VEN146" s="894"/>
      <c r="VEO146" s="894"/>
      <c r="VEP146" s="894"/>
      <c r="VEQ146" s="894"/>
      <c r="VER146" s="894"/>
      <c r="VES146" s="894"/>
      <c r="VET146" s="894"/>
      <c r="VEU146" s="894"/>
      <c r="VEV146" s="894"/>
      <c r="VEW146" s="894"/>
      <c r="VEX146" s="894"/>
      <c r="VEY146" s="894"/>
      <c r="VEZ146" s="894"/>
      <c r="VFA146" s="894"/>
      <c r="VFB146" s="894"/>
      <c r="VFC146" s="894"/>
      <c r="VFD146" s="894"/>
      <c r="VFE146" s="894"/>
      <c r="VFF146" s="894"/>
      <c r="VFG146" s="894"/>
      <c r="VFH146" s="894"/>
      <c r="VFI146" s="894"/>
      <c r="VFJ146" s="894"/>
      <c r="VFK146" s="894"/>
      <c r="VFL146" s="894"/>
      <c r="VFM146" s="894"/>
      <c r="VFN146" s="894"/>
      <c r="VFO146" s="894"/>
      <c r="VFP146" s="894"/>
      <c r="VFQ146" s="894"/>
      <c r="VFR146" s="894"/>
      <c r="VFS146" s="894"/>
      <c r="VFT146" s="894"/>
      <c r="VFU146" s="894"/>
      <c r="VFV146" s="894"/>
      <c r="VFW146" s="894"/>
      <c r="VFX146" s="894"/>
      <c r="VFY146" s="894"/>
      <c r="VFZ146" s="894"/>
      <c r="VGA146" s="894"/>
      <c r="VGB146" s="894"/>
      <c r="VGC146" s="894"/>
      <c r="VGD146" s="894"/>
      <c r="VGE146" s="894"/>
      <c r="VGF146" s="894"/>
      <c r="VGG146" s="894"/>
      <c r="VGH146" s="894"/>
      <c r="VGI146" s="894"/>
      <c r="VGJ146" s="894"/>
      <c r="VGK146" s="894"/>
      <c r="VGL146" s="894"/>
      <c r="VGM146" s="894"/>
      <c r="VGN146" s="894"/>
      <c r="VGO146" s="894"/>
      <c r="VGP146" s="894"/>
      <c r="VGQ146" s="894"/>
      <c r="VGR146" s="894"/>
      <c r="VGS146" s="894"/>
      <c r="VGT146" s="894"/>
      <c r="VGU146" s="894"/>
      <c r="VGV146" s="894"/>
      <c r="VGW146" s="894"/>
      <c r="VGX146" s="894"/>
      <c r="VGY146" s="894"/>
      <c r="VGZ146" s="894"/>
      <c r="VHA146" s="894"/>
      <c r="VHB146" s="894"/>
      <c r="VHC146" s="894"/>
      <c r="VHD146" s="894"/>
      <c r="VHE146" s="894"/>
      <c r="VHF146" s="894"/>
      <c r="VHG146" s="894"/>
      <c r="VHH146" s="894"/>
      <c r="VHI146" s="894"/>
      <c r="VHJ146" s="894"/>
      <c r="VHK146" s="894"/>
      <c r="VHL146" s="894"/>
      <c r="VHM146" s="894"/>
      <c r="VHN146" s="894"/>
      <c r="VHO146" s="894"/>
      <c r="VHP146" s="894"/>
      <c r="VHQ146" s="894"/>
      <c r="VHR146" s="894"/>
      <c r="VHS146" s="894"/>
      <c r="VHT146" s="894"/>
      <c r="VHU146" s="894"/>
      <c r="VHV146" s="894"/>
      <c r="VHW146" s="894"/>
      <c r="VHX146" s="894"/>
      <c r="VHY146" s="894"/>
      <c r="VHZ146" s="894"/>
      <c r="VIA146" s="894"/>
      <c r="VIB146" s="894"/>
      <c r="VIC146" s="894"/>
      <c r="VID146" s="894"/>
      <c r="VIE146" s="894"/>
      <c r="VIF146" s="894"/>
      <c r="VIG146" s="894"/>
      <c r="VIH146" s="894"/>
      <c r="VII146" s="894"/>
      <c r="VIJ146" s="894"/>
      <c r="VIK146" s="894"/>
      <c r="VIL146" s="894"/>
      <c r="VIM146" s="894"/>
      <c r="VIN146" s="894"/>
      <c r="VIO146" s="894"/>
      <c r="VIP146" s="894"/>
      <c r="VIQ146" s="894"/>
      <c r="VIR146" s="894"/>
      <c r="VIS146" s="894"/>
      <c r="VIT146" s="894"/>
      <c r="VIU146" s="894"/>
      <c r="VIV146" s="894"/>
      <c r="VIW146" s="894"/>
      <c r="VIX146" s="894"/>
      <c r="VIY146" s="894"/>
      <c r="VIZ146" s="894"/>
      <c r="VJA146" s="894"/>
      <c r="VJB146" s="894"/>
      <c r="VJC146" s="894"/>
      <c r="VJD146" s="894"/>
      <c r="VJE146" s="894"/>
      <c r="VJF146" s="894"/>
      <c r="VJG146" s="894"/>
      <c r="VJH146" s="894"/>
      <c r="VJI146" s="894"/>
      <c r="VJJ146" s="894"/>
      <c r="VJK146" s="894"/>
      <c r="VJL146" s="894"/>
      <c r="VJM146" s="894"/>
      <c r="VJN146" s="894"/>
      <c r="VJO146" s="894"/>
      <c r="VJP146" s="894"/>
      <c r="VJQ146" s="894"/>
      <c r="VJR146" s="894"/>
      <c r="VJS146" s="894"/>
      <c r="VJT146" s="894"/>
      <c r="VJU146" s="894"/>
      <c r="VJV146" s="894"/>
      <c r="VJW146" s="894"/>
      <c r="VJX146" s="894"/>
      <c r="VJY146" s="894"/>
      <c r="VJZ146" s="894"/>
      <c r="VKA146" s="894"/>
      <c r="VKB146" s="894"/>
      <c r="VKC146" s="894"/>
      <c r="VKD146" s="894"/>
      <c r="VKE146" s="894"/>
      <c r="VKF146" s="894"/>
      <c r="VKG146" s="894"/>
      <c r="VKH146" s="894"/>
      <c r="VKI146" s="894"/>
      <c r="VKJ146" s="894"/>
      <c r="VKK146" s="894"/>
      <c r="VKL146" s="894"/>
      <c r="VKM146" s="894"/>
      <c r="VKN146" s="894"/>
      <c r="VKO146" s="894"/>
      <c r="VKP146" s="894"/>
      <c r="VKQ146" s="894"/>
      <c r="VKR146" s="894"/>
      <c r="VKS146" s="894"/>
      <c r="VKT146" s="894"/>
      <c r="VKU146" s="894"/>
      <c r="VKV146" s="894"/>
      <c r="VKW146" s="894"/>
      <c r="VKX146" s="894"/>
      <c r="VKY146" s="894"/>
      <c r="VKZ146" s="894"/>
      <c r="VLA146" s="894"/>
      <c r="VLB146" s="894"/>
      <c r="VLC146" s="894"/>
      <c r="VLD146" s="894"/>
      <c r="VLE146" s="894"/>
      <c r="VLF146" s="894"/>
      <c r="VLG146" s="894"/>
      <c r="VLH146" s="894"/>
      <c r="VLI146" s="894"/>
      <c r="VLJ146" s="894"/>
      <c r="VLK146" s="894"/>
      <c r="VLL146" s="894"/>
      <c r="VLM146" s="894"/>
      <c r="VLN146" s="894"/>
      <c r="VLO146" s="894"/>
      <c r="VLP146" s="894"/>
      <c r="VLQ146" s="894"/>
      <c r="VLR146" s="894"/>
      <c r="VLS146" s="894"/>
      <c r="VLT146" s="894"/>
      <c r="VLU146" s="894"/>
      <c r="VLV146" s="894"/>
      <c r="VLW146" s="894"/>
      <c r="VLX146" s="894"/>
      <c r="VLY146" s="894"/>
      <c r="VLZ146" s="894"/>
      <c r="VMA146" s="894"/>
      <c r="VMB146" s="894"/>
      <c r="VMC146" s="894"/>
      <c r="VMD146" s="894"/>
      <c r="VME146" s="894"/>
      <c r="VMF146" s="894"/>
      <c r="VMG146" s="894"/>
      <c r="VMH146" s="894"/>
      <c r="VMI146" s="894"/>
      <c r="VMJ146" s="894"/>
      <c r="VMK146" s="894"/>
      <c r="VML146" s="894"/>
      <c r="VMM146" s="894"/>
      <c r="VMN146" s="894"/>
      <c r="VMO146" s="894"/>
      <c r="VMP146" s="894"/>
      <c r="VMQ146" s="894"/>
      <c r="VMR146" s="894"/>
      <c r="VMS146" s="894"/>
      <c r="VMT146" s="894"/>
      <c r="VMU146" s="894"/>
      <c r="VMV146" s="894"/>
      <c r="VMW146" s="894"/>
      <c r="VMX146" s="894"/>
      <c r="VMY146" s="894"/>
      <c r="VMZ146" s="894"/>
      <c r="VNA146" s="894"/>
      <c r="VNB146" s="894"/>
      <c r="VNC146" s="894"/>
      <c r="VND146" s="894"/>
      <c r="VNE146" s="894"/>
      <c r="VNF146" s="894"/>
      <c r="VNG146" s="894"/>
      <c r="VNH146" s="894"/>
      <c r="VNI146" s="894"/>
      <c r="VNJ146" s="894"/>
      <c r="VNK146" s="894"/>
      <c r="VNL146" s="894"/>
      <c r="VNM146" s="894"/>
      <c r="VNN146" s="894"/>
      <c r="VNO146" s="894"/>
      <c r="VNP146" s="894"/>
      <c r="VNQ146" s="894"/>
      <c r="VNR146" s="894"/>
      <c r="VNS146" s="894"/>
      <c r="VNT146" s="894"/>
      <c r="VNU146" s="894"/>
      <c r="VNV146" s="894"/>
      <c r="VNW146" s="894"/>
      <c r="VNX146" s="894"/>
      <c r="VNY146" s="894"/>
      <c r="VNZ146" s="894"/>
      <c r="VOA146" s="894"/>
      <c r="VOB146" s="894"/>
      <c r="VOC146" s="894"/>
      <c r="VOD146" s="894"/>
      <c r="VOE146" s="894"/>
      <c r="VOF146" s="894"/>
      <c r="VOG146" s="894"/>
      <c r="VOH146" s="894"/>
      <c r="VOI146" s="894"/>
      <c r="VOJ146" s="894"/>
      <c r="VOK146" s="894"/>
      <c r="VOL146" s="894"/>
      <c r="VOM146" s="894"/>
      <c r="VON146" s="894"/>
      <c r="VOO146" s="894"/>
      <c r="VOP146" s="894"/>
      <c r="VOQ146" s="894"/>
      <c r="VOR146" s="894"/>
      <c r="VOS146" s="894"/>
      <c r="VOT146" s="894"/>
      <c r="VOU146" s="894"/>
      <c r="VOV146" s="894"/>
      <c r="VOW146" s="894"/>
      <c r="VOX146" s="894"/>
      <c r="VOY146" s="894"/>
      <c r="VOZ146" s="894"/>
      <c r="VPA146" s="894"/>
      <c r="VPB146" s="894"/>
      <c r="VPC146" s="894"/>
      <c r="VPD146" s="894"/>
      <c r="VPE146" s="894"/>
      <c r="VPF146" s="894"/>
      <c r="VPG146" s="894"/>
      <c r="VPH146" s="894"/>
      <c r="VPI146" s="894"/>
      <c r="VPJ146" s="894"/>
      <c r="VPK146" s="894"/>
      <c r="VPL146" s="894"/>
      <c r="VPM146" s="894"/>
      <c r="VPN146" s="894"/>
      <c r="VPO146" s="894"/>
      <c r="VPP146" s="894"/>
      <c r="VPQ146" s="894"/>
      <c r="VPR146" s="894"/>
      <c r="VPS146" s="894"/>
      <c r="VPT146" s="894"/>
      <c r="VPU146" s="894"/>
      <c r="VPV146" s="894"/>
      <c r="VPW146" s="894"/>
      <c r="VPX146" s="894"/>
      <c r="VPY146" s="894"/>
      <c r="VPZ146" s="894"/>
      <c r="VQA146" s="894"/>
      <c r="VQB146" s="894"/>
      <c r="VQC146" s="894"/>
      <c r="VQD146" s="894"/>
      <c r="VQE146" s="894"/>
      <c r="VQF146" s="894"/>
      <c r="VQG146" s="894"/>
      <c r="VQH146" s="894"/>
      <c r="VQI146" s="894"/>
      <c r="VQJ146" s="894"/>
      <c r="VQK146" s="894"/>
      <c r="VQL146" s="894"/>
      <c r="VQM146" s="894"/>
      <c r="VQN146" s="894"/>
      <c r="VQO146" s="894"/>
      <c r="VQP146" s="894"/>
      <c r="VQQ146" s="894"/>
      <c r="VQR146" s="894"/>
      <c r="VQS146" s="894"/>
      <c r="VQT146" s="894"/>
      <c r="VQU146" s="894"/>
      <c r="VQV146" s="894"/>
      <c r="VQW146" s="894"/>
      <c r="VQX146" s="894"/>
      <c r="VQY146" s="894"/>
      <c r="VQZ146" s="894"/>
      <c r="VRA146" s="894"/>
      <c r="VRB146" s="894"/>
      <c r="VRC146" s="894"/>
      <c r="VRD146" s="894"/>
      <c r="VRE146" s="894"/>
      <c r="VRF146" s="894"/>
      <c r="VRG146" s="894"/>
      <c r="VRH146" s="894"/>
      <c r="VRI146" s="894"/>
      <c r="VRJ146" s="894"/>
      <c r="VRK146" s="894"/>
      <c r="VRL146" s="894"/>
      <c r="VRM146" s="894"/>
      <c r="VRN146" s="894"/>
      <c r="VRO146" s="894"/>
      <c r="VRP146" s="894"/>
      <c r="VRQ146" s="894"/>
      <c r="VRR146" s="894"/>
      <c r="VRS146" s="894"/>
      <c r="VRT146" s="894"/>
      <c r="VRU146" s="894"/>
      <c r="VRV146" s="894"/>
      <c r="VRW146" s="894"/>
      <c r="VRX146" s="894"/>
      <c r="VRY146" s="894"/>
      <c r="VRZ146" s="894"/>
      <c r="VSA146" s="894"/>
      <c r="VSB146" s="894"/>
      <c r="VSC146" s="894"/>
      <c r="VSD146" s="894"/>
      <c r="VSE146" s="894"/>
      <c r="VSF146" s="894"/>
      <c r="VSG146" s="894"/>
      <c r="VSH146" s="894"/>
      <c r="VSI146" s="894"/>
      <c r="VSJ146" s="894"/>
      <c r="VSK146" s="894"/>
      <c r="VSL146" s="894"/>
      <c r="VSM146" s="894"/>
      <c r="VSN146" s="894"/>
      <c r="VSO146" s="894"/>
      <c r="VSP146" s="894"/>
      <c r="VSQ146" s="894"/>
      <c r="VSR146" s="894"/>
      <c r="VSS146" s="894"/>
      <c r="VST146" s="894"/>
      <c r="VSU146" s="894"/>
      <c r="VSV146" s="894"/>
      <c r="VSW146" s="894"/>
      <c r="VSX146" s="894"/>
      <c r="VSY146" s="894"/>
      <c r="VSZ146" s="894"/>
      <c r="VTA146" s="894"/>
      <c r="VTB146" s="894"/>
      <c r="VTC146" s="894"/>
      <c r="VTD146" s="894"/>
      <c r="VTE146" s="894"/>
      <c r="VTF146" s="894"/>
      <c r="VTG146" s="894"/>
      <c r="VTH146" s="894"/>
      <c r="VTI146" s="894"/>
      <c r="VTJ146" s="894"/>
      <c r="VTK146" s="894"/>
      <c r="VTL146" s="894"/>
      <c r="VTM146" s="894"/>
      <c r="VTN146" s="894"/>
      <c r="VTO146" s="894"/>
      <c r="VTP146" s="894"/>
      <c r="VTQ146" s="894"/>
      <c r="VTR146" s="894"/>
      <c r="VTS146" s="894"/>
      <c r="VTT146" s="894"/>
      <c r="VTU146" s="894"/>
      <c r="VTV146" s="894"/>
      <c r="VTW146" s="894"/>
      <c r="VTX146" s="894"/>
      <c r="VTY146" s="894"/>
      <c r="VTZ146" s="894"/>
      <c r="VUA146" s="894"/>
      <c r="VUB146" s="894"/>
      <c r="VUC146" s="894"/>
      <c r="VUD146" s="894"/>
      <c r="VUE146" s="894"/>
      <c r="VUF146" s="894"/>
      <c r="VUG146" s="894"/>
      <c r="VUH146" s="894"/>
      <c r="VUI146" s="894"/>
      <c r="VUJ146" s="894"/>
      <c r="VUK146" s="894"/>
      <c r="VUL146" s="894"/>
      <c r="VUM146" s="894"/>
      <c r="VUN146" s="894"/>
      <c r="VUO146" s="894"/>
      <c r="VUP146" s="894"/>
      <c r="VUQ146" s="894"/>
      <c r="VUR146" s="894"/>
      <c r="VUS146" s="894"/>
      <c r="VUT146" s="894"/>
      <c r="VUU146" s="894"/>
      <c r="VUV146" s="894"/>
      <c r="VUW146" s="894"/>
      <c r="VUX146" s="894"/>
      <c r="VUY146" s="894"/>
      <c r="VUZ146" s="894"/>
      <c r="VVA146" s="894"/>
      <c r="VVB146" s="894"/>
      <c r="VVC146" s="894"/>
      <c r="VVD146" s="894"/>
      <c r="VVE146" s="894"/>
      <c r="VVF146" s="894"/>
      <c r="VVG146" s="894"/>
      <c r="VVH146" s="894"/>
      <c r="VVI146" s="894"/>
      <c r="VVJ146" s="894"/>
      <c r="VVK146" s="894"/>
      <c r="VVL146" s="894"/>
      <c r="VVM146" s="894"/>
      <c r="VVN146" s="894"/>
      <c r="VVO146" s="894"/>
      <c r="VVP146" s="894"/>
      <c r="VVQ146" s="894"/>
      <c r="VVR146" s="894"/>
      <c r="VVS146" s="894"/>
      <c r="VVT146" s="894"/>
      <c r="VVU146" s="894"/>
      <c r="VVV146" s="894"/>
      <c r="VVW146" s="894"/>
      <c r="VVX146" s="894"/>
      <c r="VVY146" s="894"/>
      <c r="VVZ146" s="894"/>
      <c r="VWA146" s="894"/>
      <c r="VWB146" s="894"/>
      <c r="VWC146" s="894"/>
      <c r="VWD146" s="894"/>
      <c r="VWE146" s="894"/>
      <c r="VWF146" s="894"/>
      <c r="VWG146" s="894"/>
      <c r="VWH146" s="894"/>
      <c r="VWI146" s="894"/>
      <c r="VWJ146" s="894"/>
      <c r="VWK146" s="894"/>
      <c r="VWL146" s="894"/>
      <c r="VWM146" s="894"/>
      <c r="VWN146" s="894"/>
      <c r="VWO146" s="894"/>
      <c r="VWP146" s="894"/>
      <c r="VWQ146" s="894"/>
      <c r="VWR146" s="894"/>
      <c r="VWS146" s="894"/>
      <c r="VWT146" s="894"/>
      <c r="VWU146" s="894"/>
      <c r="VWV146" s="894"/>
      <c r="VWW146" s="894"/>
      <c r="VWX146" s="894"/>
      <c r="VWY146" s="894"/>
      <c r="VWZ146" s="894"/>
      <c r="VXA146" s="894"/>
      <c r="VXB146" s="894"/>
      <c r="VXC146" s="894"/>
      <c r="VXD146" s="894"/>
      <c r="VXE146" s="894"/>
      <c r="VXF146" s="894"/>
      <c r="VXG146" s="894"/>
      <c r="VXH146" s="894"/>
      <c r="VXI146" s="894"/>
      <c r="VXJ146" s="894"/>
      <c r="VXK146" s="894"/>
      <c r="VXL146" s="894"/>
      <c r="VXM146" s="894"/>
      <c r="VXN146" s="894"/>
      <c r="VXO146" s="894"/>
      <c r="VXP146" s="894"/>
      <c r="VXQ146" s="894"/>
      <c r="VXR146" s="894"/>
      <c r="VXS146" s="894"/>
      <c r="VXT146" s="894"/>
      <c r="VXU146" s="894"/>
      <c r="VXV146" s="894"/>
      <c r="VXW146" s="894"/>
      <c r="VXX146" s="894"/>
      <c r="VXY146" s="894"/>
      <c r="VXZ146" s="894"/>
      <c r="VYA146" s="894"/>
      <c r="VYB146" s="894"/>
      <c r="VYC146" s="894"/>
      <c r="VYD146" s="894"/>
      <c r="VYE146" s="894"/>
      <c r="VYF146" s="894"/>
      <c r="VYG146" s="894"/>
      <c r="VYH146" s="894"/>
      <c r="VYI146" s="894"/>
      <c r="VYJ146" s="894"/>
      <c r="VYK146" s="894"/>
      <c r="VYL146" s="894"/>
      <c r="VYM146" s="894"/>
      <c r="VYN146" s="894"/>
      <c r="VYO146" s="894"/>
      <c r="VYP146" s="894"/>
      <c r="VYQ146" s="894"/>
      <c r="VYR146" s="894"/>
      <c r="VYS146" s="894"/>
      <c r="VYT146" s="894"/>
      <c r="VYU146" s="894"/>
      <c r="VYV146" s="894"/>
      <c r="VYW146" s="894"/>
      <c r="VYX146" s="894"/>
      <c r="VYY146" s="894"/>
      <c r="VYZ146" s="894"/>
      <c r="VZA146" s="894"/>
      <c r="VZB146" s="894"/>
      <c r="VZC146" s="894"/>
      <c r="VZD146" s="894"/>
      <c r="VZE146" s="894"/>
      <c r="VZF146" s="894"/>
      <c r="VZG146" s="894"/>
      <c r="VZH146" s="894"/>
      <c r="VZI146" s="894"/>
      <c r="VZJ146" s="894"/>
      <c r="VZK146" s="894"/>
      <c r="VZL146" s="894"/>
      <c r="VZM146" s="894"/>
      <c r="VZN146" s="894"/>
      <c r="VZO146" s="894"/>
      <c r="VZP146" s="894"/>
      <c r="VZQ146" s="894"/>
      <c r="VZR146" s="894"/>
      <c r="VZS146" s="894"/>
      <c r="VZT146" s="894"/>
      <c r="VZU146" s="894"/>
      <c r="VZV146" s="894"/>
      <c r="VZW146" s="894"/>
      <c r="VZX146" s="894"/>
      <c r="VZY146" s="894"/>
      <c r="VZZ146" s="894"/>
      <c r="WAA146" s="894"/>
      <c r="WAB146" s="894"/>
      <c r="WAC146" s="894"/>
      <c r="WAD146" s="894"/>
      <c r="WAE146" s="894"/>
      <c r="WAF146" s="894"/>
      <c r="WAG146" s="894"/>
      <c r="WAH146" s="894"/>
      <c r="WAI146" s="894"/>
      <c r="WAJ146" s="894"/>
      <c r="WAK146" s="894"/>
      <c r="WAL146" s="894"/>
      <c r="WAM146" s="894"/>
      <c r="WAN146" s="894"/>
      <c r="WAO146" s="894"/>
      <c r="WAP146" s="894"/>
      <c r="WAQ146" s="894"/>
      <c r="WAR146" s="894"/>
      <c r="WAS146" s="894"/>
      <c r="WAT146" s="894"/>
      <c r="WAU146" s="894"/>
      <c r="WAV146" s="894"/>
      <c r="WAW146" s="894"/>
      <c r="WAX146" s="894"/>
      <c r="WAY146" s="894"/>
      <c r="WAZ146" s="894"/>
      <c r="WBA146" s="894"/>
      <c r="WBB146" s="894"/>
      <c r="WBC146" s="894"/>
      <c r="WBD146" s="894"/>
      <c r="WBE146" s="894"/>
      <c r="WBF146" s="894"/>
      <c r="WBG146" s="894"/>
      <c r="WBH146" s="894"/>
      <c r="WBI146" s="894"/>
      <c r="WBJ146" s="894"/>
      <c r="WBK146" s="894"/>
      <c r="WBL146" s="894"/>
      <c r="WBM146" s="894"/>
      <c r="WBN146" s="894"/>
      <c r="WBO146" s="894"/>
      <c r="WBP146" s="894"/>
      <c r="WBQ146" s="894"/>
      <c r="WBR146" s="894"/>
      <c r="WBS146" s="894"/>
      <c r="WBT146" s="894"/>
      <c r="WBU146" s="894"/>
      <c r="WBV146" s="894"/>
      <c r="WBW146" s="894"/>
      <c r="WBX146" s="894"/>
      <c r="WBY146" s="894"/>
      <c r="WBZ146" s="894"/>
      <c r="WCA146" s="894"/>
      <c r="WCB146" s="894"/>
      <c r="WCC146" s="894"/>
      <c r="WCD146" s="894"/>
      <c r="WCE146" s="894"/>
      <c r="WCF146" s="894"/>
      <c r="WCG146" s="894"/>
      <c r="WCH146" s="894"/>
      <c r="WCI146" s="894"/>
      <c r="WCJ146" s="894"/>
      <c r="WCK146" s="894"/>
      <c r="WCL146" s="894"/>
      <c r="WCM146" s="894"/>
      <c r="WCN146" s="894"/>
      <c r="WCO146" s="894"/>
      <c r="WCP146" s="894"/>
      <c r="WCQ146" s="894"/>
      <c r="WCR146" s="894"/>
      <c r="WCS146" s="894"/>
      <c r="WCT146" s="894"/>
      <c r="WCU146" s="894"/>
      <c r="WCV146" s="894"/>
      <c r="WCW146" s="894"/>
      <c r="WCX146" s="894"/>
      <c r="WCY146" s="894"/>
      <c r="WCZ146" s="894"/>
      <c r="WDA146" s="894"/>
      <c r="WDB146" s="894"/>
      <c r="WDC146" s="894"/>
      <c r="WDD146" s="894"/>
      <c r="WDE146" s="894"/>
      <c r="WDF146" s="894"/>
      <c r="WDG146" s="894"/>
      <c r="WDH146" s="894"/>
      <c r="WDI146" s="894"/>
      <c r="WDJ146" s="894"/>
      <c r="WDK146" s="894"/>
      <c r="WDL146" s="894"/>
      <c r="WDM146" s="894"/>
      <c r="WDN146" s="894"/>
      <c r="WDO146" s="894"/>
      <c r="WDP146" s="894"/>
      <c r="WDQ146" s="894"/>
      <c r="WDR146" s="894"/>
      <c r="WDS146" s="894"/>
      <c r="WDT146" s="894"/>
      <c r="WDU146" s="894"/>
      <c r="WDV146" s="894"/>
      <c r="WDW146" s="894"/>
      <c r="WDX146" s="894"/>
      <c r="WDY146" s="894"/>
      <c r="WDZ146" s="894"/>
      <c r="WEA146" s="894"/>
      <c r="WEB146" s="894"/>
      <c r="WEC146" s="894"/>
      <c r="WED146" s="894"/>
      <c r="WEE146" s="894"/>
      <c r="WEF146" s="894"/>
      <c r="WEG146" s="894"/>
      <c r="WEH146" s="894"/>
      <c r="WEI146" s="894"/>
      <c r="WEJ146" s="894"/>
      <c r="WEK146" s="894"/>
      <c r="WEL146" s="894"/>
      <c r="WEM146" s="894"/>
      <c r="WEN146" s="894"/>
      <c r="WEO146" s="894"/>
      <c r="WEP146" s="894"/>
      <c r="WEQ146" s="894"/>
      <c r="WER146" s="894"/>
      <c r="WES146" s="894"/>
      <c r="WET146" s="894"/>
      <c r="WEU146" s="894"/>
      <c r="WEV146" s="894"/>
      <c r="WEW146" s="894"/>
      <c r="WEX146" s="894"/>
      <c r="WEY146" s="894"/>
      <c r="WEZ146" s="894"/>
      <c r="WFA146" s="894"/>
      <c r="WFB146" s="894"/>
      <c r="WFC146" s="894"/>
      <c r="WFD146" s="894"/>
      <c r="WFE146" s="894"/>
      <c r="WFF146" s="894"/>
      <c r="WFG146" s="894"/>
      <c r="WFH146" s="894"/>
      <c r="WFI146" s="894"/>
      <c r="WFJ146" s="894"/>
      <c r="WFK146" s="894"/>
      <c r="WFL146" s="894"/>
      <c r="WFM146" s="894"/>
      <c r="WFN146" s="894"/>
      <c r="WFO146" s="894"/>
      <c r="WFP146" s="894"/>
      <c r="WFQ146" s="894"/>
      <c r="WFR146" s="894"/>
      <c r="WFS146" s="894"/>
      <c r="WFT146" s="894"/>
      <c r="WFU146" s="894"/>
      <c r="WFV146" s="894"/>
      <c r="WFW146" s="894"/>
      <c r="WFX146" s="894"/>
      <c r="WFY146" s="894"/>
      <c r="WFZ146" s="894"/>
      <c r="WGA146" s="894"/>
      <c r="WGB146" s="894"/>
      <c r="WGC146" s="894"/>
      <c r="WGD146" s="894"/>
      <c r="WGE146" s="894"/>
      <c r="WGF146" s="894"/>
      <c r="WGG146" s="894"/>
      <c r="WGH146" s="894"/>
      <c r="WGI146" s="894"/>
      <c r="WGJ146" s="894"/>
      <c r="WGK146" s="894"/>
      <c r="WGL146" s="894"/>
      <c r="WGM146" s="894"/>
      <c r="WGN146" s="894"/>
      <c r="WGO146" s="894"/>
      <c r="WGP146" s="894"/>
      <c r="WGQ146" s="894"/>
      <c r="WGR146" s="894"/>
      <c r="WGS146" s="894"/>
      <c r="WGT146" s="894"/>
      <c r="WGU146" s="894"/>
      <c r="WGV146" s="894"/>
      <c r="WGW146" s="894"/>
      <c r="WGX146" s="894"/>
      <c r="WGY146" s="894"/>
      <c r="WGZ146" s="894"/>
      <c r="WHA146" s="894"/>
      <c r="WHB146" s="894"/>
      <c r="WHC146" s="894"/>
      <c r="WHD146" s="894"/>
      <c r="WHE146" s="894"/>
      <c r="WHF146" s="894"/>
      <c r="WHG146" s="894"/>
      <c r="WHH146" s="894"/>
      <c r="WHI146" s="894"/>
      <c r="WHJ146" s="894"/>
      <c r="WHK146" s="894"/>
      <c r="WHL146" s="894"/>
      <c r="WHM146" s="894"/>
      <c r="WHN146" s="894"/>
      <c r="WHO146" s="894"/>
      <c r="WHP146" s="894"/>
      <c r="WHQ146" s="894"/>
      <c r="WHR146" s="894"/>
      <c r="WHS146" s="894"/>
      <c r="WHT146" s="894"/>
      <c r="WHU146" s="894"/>
      <c r="WHV146" s="894"/>
      <c r="WHW146" s="894"/>
      <c r="WHX146" s="894"/>
      <c r="WHY146" s="894"/>
      <c r="WHZ146" s="894"/>
      <c r="WIA146" s="894"/>
      <c r="WIB146" s="894"/>
      <c r="WIC146" s="894"/>
      <c r="WID146" s="894"/>
      <c r="WIE146" s="894"/>
      <c r="WIF146" s="894"/>
      <c r="WIG146" s="894"/>
      <c r="WIH146" s="894"/>
      <c r="WII146" s="894"/>
      <c r="WIJ146" s="894"/>
      <c r="WIK146" s="894"/>
      <c r="WIL146" s="894"/>
      <c r="WIM146" s="894"/>
      <c r="WIN146" s="894"/>
      <c r="WIO146" s="894"/>
      <c r="WIP146" s="894"/>
      <c r="WIQ146" s="894"/>
      <c r="WIR146" s="894"/>
      <c r="WIS146" s="894"/>
      <c r="WIT146" s="894"/>
      <c r="WIU146" s="894"/>
      <c r="WIV146" s="894"/>
      <c r="WIW146" s="894"/>
      <c r="WIX146" s="894"/>
      <c r="WIY146" s="894"/>
      <c r="WIZ146" s="894"/>
      <c r="WJA146" s="894"/>
      <c r="WJB146" s="894"/>
      <c r="WJC146" s="894"/>
      <c r="WJD146" s="894"/>
      <c r="WJE146" s="894"/>
      <c r="WJF146" s="894"/>
      <c r="WJG146" s="894"/>
      <c r="WJH146" s="894"/>
      <c r="WJI146" s="894"/>
      <c r="WJJ146" s="894"/>
      <c r="WJK146" s="894"/>
      <c r="WJL146" s="894"/>
      <c r="WJM146" s="894"/>
      <c r="WJN146" s="894"/>
      <c r="WJO146" s="894"/>
      <c r="WJP146" s="894"/>
      <c r="WJQ146" s="894"/>
      <c r="WJR146" s="894"/>
      <c r="WJS146" s="894"/>
      <c r="WJT146" s="894"/>
      <c r="WJU146" s="894"/>
      <c r="WJV146" s="894"/>
      <c r="WJW146" s="894"/>
      <c r="WJX146" s="894"/>
      <c r="WJY146" s="894"/>
      <c r="WJZ146" s="894"/>
      <c r="WKA146" s="894"/>
      <c r="WKB146" s="894"/>
      <c r="WKC146" s="894"/>
      <c r="WKD146" s="894"/>
      <c r="WKE146" s="894"/>
      <c r="WKF146" s="894"/>
      <c r="WKG146" s="894"/>
      <c r="WKH146" s="894"/>
      <c r="WKI146" s="894"/>
      <c r="WKJ146" s="894"/>
      <c r="WKK146" s="894"/>
      <c r="WKL146" s="894"/>
      <c r="WKM146" s="894"/>
      <c r="WKN146" s="894"/>
      <c r="WKO146" s="894"/>
      <c r="WKP146" s="894"/>
      <c r="WKQ146" s="894"/>
      <c r="WKR146" s="894"/>
      <c r="WKS146" s="894"/>
      <c r="WKT146" s="894"/>
      <c r="WKU146" s="894"/>
      <c r="WKV146" s="894"/>
      <c r="WKW146" s="894"/>
      <c r="WKX146" s="894"/>
      <c r="WKY146" s="894"/>
      <c r="WKZ146" s="894"/>
      <c r="WLA146" s="894"/>
      <c r="WLB146" s="894"/>
      <c r="WLC146" s="894"/>
      <c r="WLD146" s="894"/>
      <c r="WLE146" s="894"/>
      <c r="WLF146" s="894"/>
      <c r="WLG146" s="894"/>
      <c r="WLH146" s="894"/>
      <c r="WLI146" s="894"/>
      <c r="WLJ146" s="894"/>
      <c r="WLK146" s="894"/>
      <c r="WLL146" s="894"/>
      <c r="WLM146" s="894"/>
      <c r="WLN146" s="894"/>
      <c r="WLO146" s="894"/>
      <c r="WLP146" s="894"/>
      <c r="WLQ146" s="894"/>
      <c r="WLR146" s="894"/>
      <c r="WLS146" s="894"/>
      <c r="WLT146" s="894"/>
      <c r="WLU146" s="894"/>
      <c r="WLV146" s="894"/>
      <c r="WLW146" s="894"/>
      <c r="WLX146" s="894"/>
      <c r="WLY146" s="894"/>
      <c r="WLZ146" s="894"/>
      <c r="WMA146" s="894"/>
      <c r="WMB146" s="894"/>
      <c r="WMC146" s="894"/>
      <c r="WMD146" s="894"/>
      <c r="WME146" s="894"/>
      <c r="WMF146" s="894"/>
      <c r="WMG146" s="894"/>
      <c r="WMH146" s="894"/>
      <c r="WMI146" s="894"/>
      <c r="WMJ146" s="894"/>
      <c r="WMK146" s="894"/>
      <c r="WML146" s="894"/>
      <c r="WMM146" s="894"/>
      <c r="WMN146" s="894"/>
      <c r="WMO146" s="894"/>
      <c r="WMP146" s="894"/>
      <c r="WMQ146" s="894"/>
      <c r="WMR146" s="894"/>
      <c r="WMS146" s="894"/>
      <c r="WMT146" s="894"/>
      <c r="WMU146" s="894"/>
      <c r="WMV146" s="894"/>
      <c r="WMW146" s="894"/>
      <c r="WMX146" s="894"/>
      <c r="WMY146" s="894"/>
      <c r="WMZ146" s="894"/>
      <c r="WNA146" s="894"/>
      <c r="WNB146" s="894"/>
      <c r="WNC146" s="894"/>
      <c r="WND146" s="894"/>
      <c r="WNE146" s="894"/>
      <c r="WNF146" s="894"/>
      <c r="WNG146" s="894"/>
      <c r="WNH146" s="894"/>
      <c r="WNI146" s="894"/>
      <c r="WNJ146" s="894"/>
      <c r="WNK146" s="894"/>
      <c r="WNL146" s="894"/>
      <c r="WNM146" s="894"/>
      <c r="WNN146" s="894"/>
      <c r="WNO146" s="894"/>
      <c r="WNP146" s="894"/>
      <c r="WNQ146" s="894"/>
      <c r="WNR146" s="894"/>
      <c r="WNS146" s="894"/>
      <c r="WNT146" s="894"/>
      <c r="WNU146" s="894"/>
      <c r="WNV146" s="894"/>
      <c r="WNW146" s="894"/>
      <c r="WNX146" s="894"/>
      <c r="WNY146" s="894"/>
      <c r="WNZ146" s="894"/>
      <c r="WOA146" s="894"/>
      <c r="WOB146" s="894"/>
      <c r="WOC146" s="894"/>
      <c r="WOD146" s="894"/>
      <c r="WOE146" s="894"/>
      <c r="WOF146" s="894"/>
      <c r="WOG146" s="894"/>
      <c r="WOH146" s="894"/>
      <c r="WOI146" s="894"/>
      <c r="WOJ146" s="894"/>
      <c r="WOK146" s="894"/>
      <c r="WOL146" s="894"/>
      <c r="WOM146" s="894"/>
      <c r="WON146" s="894"/>
      <c r="WOO146" s="894"/>
      <c r="WOP146" s="894"/>
      <c r="WOQ146" s="894"/>
      <c r="WOR146" s="894"/>
      <c r="WOS146" s="894"/>
      <c r="WOT146" s="894"/>
      <c r="WOU146" s="894"/>
      <c r="WOV146" s="894"/>
      <c r="WOW146" s="894"/>
      <c r="WOX146" s="894"/>
      <c r="WOY146" s="894"/>
      <c r="WOZ146" s="894"/>
      <c r="WPA146" s="894"/>
      <c r="WPB146" s="894"/>
      <c r="WPC146" s="894"/>
      <c r="WPD146" s="894"/>
      <c r="WPE146" s="894"/>
      <c r="WPF146" s="894"/>
      <c r="WPG146" s="894"/>
      <c r="WPH146" s="894"/>
      <c r="WPI146" s="894"/>
      <c r="WPJ146" s="894"/>
      <c r="WPK146" s="894"/>
      <c r="WPL146" s="894"/>
      <c r="WPM146" s="894"/>
      <c r="WPN146" s="894"/>
      <c r="WPO146" s="894"/>
      <c r="WPP146" s="894"/>
      <c r="WPQ146" s="894"/>
      <c r="WPR146" s="894"/>
      <c r="WPS146" s="894"/>
      <c r="WPT146" s="894"/>
      <c r="WPU146" s="894"/>
      <c r="WPV146" s="894"/>
      <c r="WPW146" s="894"/>
      <c r="WPX146" s="894"/>
      <c r="WPY146" s="894"/>
      <c r="WPZ146" s="894"/>
      <c r="WQA146" s="894"/>
      <c r="WQB146" s="894"/>
      <c r="WQC146" s="894"/>
      <c r="WQD146" s="894"/>
      <c r="WQE146" s="894"/>
      <c r="WQF146" s="894"/>
      <c r="WQG146" s="894"/>
      <c r="WQH146" s="894"/>
      <c r="WQI146" s="894"/>
      <c r="WQJ146" s="894"/>
      <c r="WQK146" s="894"/>
      <c r="WQL146" s="894"/>
      <c r="WQM146" s="894"/>
      <c r="WQN146" s="894"/>
      <c r="WQO146" s="894"/>
      <c r="WQP146" s="894"/>
      <c r="WQQ146" s="894"/>
      <c r="WQR146" s="894"/>
      <c r="WQS146" s="894"/>
      <c r="WQT146" s="894"/>
      <c r="WQU146" s="894"/>
      <c r="WQV146" s="894"/>
      <c r="WQW146" s="894"/>
      <c r="WQX146" s="894"/>
      <c r="WQY146" s="894"/>
      <c r="WQZ146" s="894"/>
      <c r="WRA146" s="894"/>
      <c r="WRB146" s="894"/>
      <c r="WRC146" s="894"/>
      <c r="WRD146" s="894"/>
      <c r="WRE146" s="894"/>
      <c r="WRF146" s="894"/>
      <c r="WRG146" s="894"/>
      <c r="WRH146" s="894"/>
      <c r="WRI146" s="894"/>
      <c r="WRJ146" s="894"/>
      <c r="WRK146" s="894"/>
      <c r="WRL146" s="894"/>
      <c r="WRM146" s="894"/>
      <c r="WRN146" s="894"/>
      <c r="WRO146" s="894"/>
      <c r="WRP146" s="894"/>
      <c r="WRQ146" s="894"/>
      <c r="WRR146" s="894"/>
      <c r="WRS146" s="894"/>
      <c r="WRT146" s="894"/>
      <c r="WRU146" s="894"/>
      <c r="WRV146" s="894"/>
      <c r="WRW146" s="894"/>
      <c r="WRX146" s="894"/>
      <c r="WRY146" s="894"/>
      <c r="WRZ146" s="894"/>
      <c r="WSA146" s="894"/>
      <c r="WSB146" s="894"/>
      <c r="WSC146" s="894"/>
      <c r="WSD146" s="894"/>
      <c r="WSE146" s="894"/>
      <c r="WSF146" s="894"/>
      <c r="WSG146" s="894"/>
      <c r="WSH146" s="894"/>
      <c r="WSI146" s="894"/>
      <c r="WSJ146" s="894"/>
      <c r="WSK146" s="894"/>
      <c r="WSL146" s="894"/>
      <c r="WSM146" s="894"/>
      <c r="WSN146" s="894"/>
      <c r="WSO146" s="894"/>
      <c r="WSP146" s="894"/>
      <c r="WSQ146" s="894"/>
      <c r="WSR146" s="894"/>
      <c r="WSS146" s="894"/>
      <c r="WST146" s="894"/>
      <c r="WSU146" s="894"/>
      <c r="WSV146" s="894"/>
      <c r="WSW146" s="894"/>
      <c r="WSX146" s="894"/>
      <c r="WSY146" s="894"/>
      <c r="WSZ146" s="894"/>
      <c r="WTA146" s="894"/>
      <c r="WTB146" s="894"/>
      <c r="WTC146" s="894"/>
      <c r="WTD146" s="894"/>
      <c r="WTE146" s="894"/>
      <c r="WTF146" s="894"/>
      <c r="WTG146" s="894"/>
      <c r="WTH146" s="894"/>
      <c r="WTI146" s="894"/>
      <c r="WTJ146" s="894"/>
      <c r="WTK146" s="894"/>
      <c r="WTL146" s="894"/>
      <c r="WTM146" s="894"/>
      <c r="WTN146" s="894"/>
      <c r="WTO146" s="894"/>
      <c r="WTP146" s="894"/>
      <c r="WTQ146" s="894"/>
      <c r="WTR146" s="894"/>
      <c r="WTS146" s="894"/>
      <c r="WTT146" s="894"/>
      <c r="WTU146" s="894"/>
      <c r="WTV146" s="894"/>
      <c r="WTW146" s="894"/>
      <c r="WTX146" s="894"/>
      <c r="WTY146" s="894"/>
      <c r="WTZ146" s="894"/>
      <c r="WUA146" s="894"/>
      <c r="WUB146" s="894"/>
      <c r="WUC146" s="894"/>
      <c r="WUD146" s="894"/>
      <c r="WUE146" s="894"/>
      <c r="WUF146" s="894"/>
      <c r="WUG146" s="894"/>
      <c r="WUH146" s="894"/>
      <c r="WUI146" s="894"/>
      <c r="WUJ146" s="894"/>
      <c r="WUK146" s="894"/>
      <c r="WUL146" s="894"/>
      <c r="WUM146" s="894"/>
      <c r="WUN146" s="894"/>
      <c r="WUO146" s="894"/>
      <c r="WUP146" s="894"/>
      <c r="WUQ146" s="894"/>
      <c r="WUR146" s="894"/>
      <c r="WUS146" s="894"/>
      <c r="WUT146" s="894"/>
      <c r="WUU146" s="894"/>
      <c r="WUV146" s="894"/>
      <c r="WUW146" s="894"/>
      <c r="WUX146" s="894"/>
      <c r="WUY146" s="894"/>
      <c r="WUZ146" s="894"/>
      <c r="WVA146" s="894"/>
      <c r="WVB146" s="894"/>
      <c r="WVC146" s="894"/>
      <c r="WVD146" s="894"/>
      <c r="WVE146" s="894"/>
      <c r="WVF146" s="894"/>
      <c r="WVG146" s="894"/>
      <c r="WVH146" s="894"/>
      <c r="WVI146" s="894"/>
      <c r="WVJ146" s="894"/>
      <c r="WVK146" s="894"/>
      <c r="WVL146" s="894"/>
      <c r="WVM146" s="894"/>
      <c r="WVN146" s="894"/>
      <c r="WVO146" s="894"/>
      <c r="WVP146" s="894"/>
      <c r="WVQ146" s="894"/>
      <c r="WVR146" s="894"/>
      <c r="WVS146" s="894"/>
      <c r="WVT146" s="894"/>
      <c r="WVU146" s="894"/>
      <c r="WVV146" s="894"/>
      <c r="WVW146" s="894"/>
      <c r="WVX146" s="894"/>
      <c r="WVY146" s="894"/>
      <c r="WVZ146" s="894"/>
      <c r="WWA146" s="894"/>
      <c r="WWB146" s="894"/>
      <c r="WWC146" s="894"/>
      <c r="WWD146" s="894"/>
      <c r="WWE146" s="894"/>
      <c r="WWF146" s="894"/>
      <c r="WWG146" s="894"/>
      <c r="WWH146" s="894"/>
      <c r="WWI146" s="894"/>
      <c r="WWJ146" s="894"/>
      <c r="WWK146" s="894"/>
      <c r="WWL146" s="894"/>
      <c r="WWM146" s="894"/>
      <c r="WWN146" s="894"/>
      <c r="WWO146" s="894"/>
      <c r="WWP146" s="894"/>
      <c r="WWQ146" s="894"/>
      <c r="WWR146" s="894"/>
      <c r="WWS146" s="894"/>
      <c r="WWT146" s="894"/>
      <c r="WWU146" s="894"/>
      <c r="WWV146" s="894"/>
      <c r="WWW146" s="894"/>
      <c r="WWX146" s="894"/>
      <c r="WWY146" s="894"/>
      <c r="WWZ146" s="894"/>
      <c r="WXA146" s="894"/>
      <c r="WXB146" s="894"/>
      <c r="WXC146" s="894"/>
      <c r="WXD146" s="894"/>
      <c r="WXE146" s="894"/>
      <c r="WXF146" s="894"/>
      <c r="WXG146" s="894"/>
      <c r="WXH146" s="894"/>
      <c r="WXI146" s="894"/>
      <c r="WXJ146" s="894"/>
      <c r="WXK146" s="894"/>
      <c r="WXL146" s="894"/>
      <c r="WXM146" s="894"/>
      <c r="WXN146" s="894"/>
      <c r="WXO146" s="894"/>
      <c r="WXP146" s="894"/>
      <c r="WXQ146" s="894"/>
      <c r="WXR146" s="894"/>
      <c r="WXS146" s="894"/>
      <c r="WXT146" s="894"/>
      <c r="WXU146" s="894"/>
      <c r="WXV146" s="894"/>
      <c r="WXW146" s="894"/>
      <c r="WXX146" s="894"/>
      <c r="WXY146" s="894"/>
      <c r="WXZ146" s="894"/>
      <c r="WYA146" s="894"/>
      <c r="WYB146" s="894"/>
      <c r="WYC146" s="894"/>
      <c r="WYD146" s="894"/>
      <c r="WYE146" s="894"/>
      <c r="WYF146" s="894"/>
      <c r="WYG146" s="894"/>
      <c r="WYH146" s="894"/>
      <c r="WYI146" s="894"/>
      <c r="WYJ146" s="894"/>
      <c r="WYK146" s="894"/>
      <c r="WYL146" s="894"/>
      <c r="WYM146" s="894"/>
      <c r="WYN146" s="894"/>
      <c r="WYO146" s="894"/>
      <c r="WYP146" s="894"/>
      <c r="WYQ146" s="894"/>
      <c r="WYR146" s="894"/>
      <c r="WYS146" s="894"/>
      <c r="WYT146" s="894"/>
      <c r="WYU146" s="894"/>
      <c r="WYV146" s="894"/>
      <c r="WYW146" s="894"/>
      <c r="WYX146" s="894"/>
      <c r="WYY146" s="894"/>
      <c r="WYZ146" s="894"/>
      <c r="WZA146" s="894"/>
      <c r="WZB146" s="894"/>
      <c r="WZC146" s="894"/>
      <c r="WZD146" s="894"/>
      <c r="WZE146" s="894"/>
      <c r="WZF146" s="894"/>
      <c r="WZG146" s="894"/>
      <c r="WZH146" s="894"/>
      <c r="WZI146" s="894"/>
      <c r="WZJ146" s="894"/>
      <c r="WZK146" s="894"/>
      <c r="WZL146" s="894"/>
      <c r="WZM146" s="894"/>
      <c r="WZN146" s="894"/>
      <c r="WZO146" s="894"/>
      <c r="WZP146" s="894"/>
      <c r="WZQ146" s="894"/>
      <c r="WZR146" s="894"/>
      <c r="WZS146" s="894"/>
      <c r="WZT146" s="894"/>
      <c r="WZU146" s="894"/>
      <c r="WZV146" s="894"/>
      <c r="WZW146" s="894"/>
      <c r="WZX146" s="894"/>
      <c r="WZY146" s="894"/>
      <c r="WZZ146" s="894"/>
      <c r="XAA146" s="894"/>
      <c r="XAB146" s="894"/>
      <c r="XAC146" s="894"/>
      <c r="XAD146" s="894"/>
      <c r="XAE146" s="894"/>
      <c r="XAF146" s="894"/>
      <c r="XAG146" s="894"/>
      <c r="XAH146" s="894"/>
      <c r="XAI146" s="894"/>
      <c r="XAJ146" s="894"/>
      <c r="XAK146" s="894"/>
      <c r="XAL146" s="894"/>
      <c r="XAM146" s="894"/>
      <c r="XAN146" s="894"/>
      <c r="XAO146" s="894"/>
      <c r="XAP146" s="894"/>
      <c r="XAQ146" s="894"/>
      <c r="XAR146" s="894"/>
      <c r="XAS146" s="894"/>
      <c r="XAT146" s="894"/>
      <c r="XAU146" s="894"/>
      <c r="XAV146" s="894"/>
      <c r="XAW146" s="894"/>
      <c r="XAX146" s="894"/>
      <c r="XAY146" s="894"/>
      <c r="XAZ146" s="894"/>
      <c r="XBA146" s="894"/>
      <c r="XBB146" s="894"/>
      <c r="XBC146" s="894"/>
      <c r="XBD146" s="894"/>
      <c r="XBE146" s="894"/>
      <c r="XBF146" s="894"/>
      <c r="XBG146" s="894"/>
      <c r="XBH146" s="894"/>
      <c r="XBI146" s="894"/>
      <c r="XBJ146" s="894"/>
      <c r="XBK146" s="894"/>
      <c r="XBL146" s="894"/>
      <c r="XBM146" s="894"/>
      <c r="XBN146" s="894"/>
      <c r="XBO146" s="894"/>
      <c r="XBP146" s="894"/>
      <c r="XBQ146" s="894"/>
      <c r="XBR146" s="894"/>
      <c r="XBS146" s="894"/>
      <c r="XBT146" s="894"/>
      <c r="XBU146" s="894"/>
      <c r="XBV146" s="894"/>
      <c r="XBW146" s="894"/>
      <c r="XBX146" s="894"/>
      <c r="XBY146" s="894"/>
      <c r="XBZ146" s="894"/>
      <c r="XCA146" s="894"/>
      <c r="XCB146" s="894"/>
      <c r="XCC146" s="894"/>
      <c r="XCD146" s="894"/>
      <c r="XCE146" s="894"/>
      <c r="XCF146" s="894"/>
      <c r="XCG146" s="894"/>
      <c r="XCH146" s="894"/>
      <c r="XCI146" s="894"/>
      <c r="XCJ146" s="894"/>
      <c r="XCK146" s="894"/>
      <c r="XCL146" s="894"/>
      <c r="XCM146" s="894"/>
      <c r="XCN146" s="894"/>
      <c r="XCO146" s="894"/>
      <c r="XCP146" s="894"/>
      <c r="XCQ146" s="894"/>
      <c r="XCR146" s="894"/>
      <c r="XCS146" s="894"/>
      <c r="XCT146" s="894"/>
      <c r="XCU146" s="894"/>
      <c r="XCV146" s="894"/>
      <c r="XCW146" s="894"/>
      <c r="XCX146" s="894"/>
      <c r="XCY146" s="894"/>
      <c r="XCZ146" s="894"/>
      <c r="XDA146" s="894"/>
      <c r="XDB146" s="894"/>
      <c r="XDC146" s="894"/>
      <c r="XDD146" s="894"/>
      <c r="XDE146" s="894"/>
      <c r="XDF146" s="894"/>
      <c r="XDG146" s="894"/>
      <c r="XDH146" s="894"/>
      <c r="XDI146" s="894"/>
      <c r="XDJ146" s="894"/>
      <c r="XDK146" s="894"/>
      <c r="XDL146" s="894"/>
      <c r="XDM146" s="894"/>
      <c r="XDN146" s="894"/>
      <c r="XDO146" s="894"/>
      <c r="XDP146" s="894"/>
      <c r="XDQ146" s="894"/>
      <c r="XDR146" s="894"/>
      <c r="XDS146" s="894"/>
      <c r="XDT146" s="894"/>
      <c r="XDU146" s="894"/>
      <c r="XDV146" s="894"/>
      <c r="XDW146" s="894"/>
      <c r="XDX146" s="894"/>
      <c r="XDY146" s="894"/>
      <c r="XDZ146" s="894"/>
      <c r="XEA146" s="894"/>
      <c r="XEB146" s="894"/>
      <c r="XEC146" s="894"/>
      <c r="XED146" s="894"/>
      <c r="XEE146" s="894"/>
      <c r="XEF146" s="894"/>
      <c r="XEG146" s="894"/>
      <c r="XEH146" s="894"/>
      <c r="XEI146" s="894"/>
      <c r="XEJ146" s="894"/>
      <c r="XEK146" s="894"/>
      <c r="XEL146" s="894"/>
      <c r="XEM146" s="894"/>
      <c r="XEN146" s="894"/>
      <c r="XEO146" s="894"/>
      <c r="XEP146" s="894"/>
      <c r="XEQ146" s="894"/>
      <c r="XER146" s="894"/>
      <c r="XES146" s="894"/>
      <c r="XET146" s="894"/>
      <c r="XEU146" s="894"/>
      <c r="XEV146" s="894"/>
      <c r="XEW146" s="894"/>
      <c r="XEX146" s="894"/>
      <c r="XEY146" s="894"/>
      <c r="XEZ146" s="894"/>
      <c r="XFA146" s="894"/>
      <c r="XFB146" s="894"/>
      <c r="XFC146" s="894"/>
      <c r="XFD146" s="894"/>
    </row>
    <row r="147" spans="1:16384" s="442" customFormat="1" ht="13.5" x14ac:dyDescent="0.25">
      <c r="A147" s="899" t="s">
        <v>2979</v>
      </c>
      <c r="B147" s="900"/>
      <c r="C147" s="900"/>
      <c r="D147" s="900"/>
      <c r="E147" s="900"/>
      <c r="F147" s="900"/>
      <c r="G147" s="900"/>
      <c r="H147" s="900"/>
      <c r="I147" s="900"/>
      <c r="J147" s="900"/>
      <c r="K147" s="900"/>
      <c r="L147" s="900"/>
      <c r="M147" s="900"/>
      <c r="N147" s="900"/>
      <c r="O147" s="900"/>
      <c r="P147" s="900"/>
      <c r="Q147" s="900"/>
      <c r="R147" s="900"/>
      <c r="S147" s="900"/>
      <c r="T147" s="900"/>
      <c r="U147" s="900"/>
      <c r="V147" s="900"/>
      <c r="W147" s="900"/>
      <c r="X147" s="900"/>
      <c r="Y147" s="900"/>
      <c r="Z147" s="900"/>
      <c r="AA147" s="900"/>
      <c r="AB147" s="900"/>
      <c r="AC147" s="900"/>
      <c r="AD147" s="900"/>
      <c r="AE147" s="900"/>
      <c r="AF147" s="900"/>
      <c r="AG147" s="900"/>
      <c r="AH147" s="900"/>
      <c r="AI147" s="900"/>
      <c r="AJ147" s="900"/>
      <c r="AK147" s="900"/>
      <c r="AL147" s="900"/>
      <c r="AM147" s="900"/>
      <c r="AN147" s="900"/>
      <c r="AO147" s="900"/>
      <c r="AP147" s="900"/>
      <c r="AQ147" s="900"/>
      <c r="AR147" s="900"/>
      <c r="AS147" s="900"/>
      <c r="AT147" s="900"/>
      <c r="AU147" s="900"/>
      <c r="AV147" s="900"/>
      <c r="AW147" s="900"/>
      <c r="AX147" s="900"/>
      <c r="AY147" s="900"/>
      <c r="AZ147" s="675"/>
      <c r="BA147" s="675"/>
      <c r="BB147" s="675"/>
    </row>
    <row r="148" spans="1:16384" s="442" customFormat="1" ht="59.25" customHeight="1" x14ac:dyDescent="0.25">
      <c r="A148" s="894" t="s">
        <v>2925</v>
      </c>
      <c r="B148" s="894"/>
      <c r="C148" s="894"/>
      <c r="D148" s="894"/>
      <c r="E148" s="894"/>
      <c r="F148" s="894"/>
      <c r="G148" s="894"/>
      <c r="H148" s="894"/>
      <c r="I148" s="894"/>
      <c r="J148" s="894"/>
      <c r="K148" s="894"/>
      <c r="L148" s="894"/>
      <c r="M148" s="894"/>
      <c r="N148" s="894"/>
      <c r="O148" s="894"/>
      <c r="P148" s="894"/>
      <c r="Q148" s="894"/>
      <c r="R148" s="894"/>
      <c r="S148" s="894"/>
      <c r="T148" s="894"/>
      <c r="U148" s="894"/>
      <c r="V148" s="894"/>
      <c r="W148" s="894"/>
      <c r="X148" s="894"/>
      <c r="Y148" s="894"/>
      <c r="Z148" s="894"/>
      <c r="AA148" s="894"/>
      <c r="AB148" s="894"/>
      <c r="AC148" s="894"/>
      <c r="AD148" s="894"/>
      <c r="AE148" s="894"/>
      <c r="AF148" s="894"/>
      <c r="AG148" s="894"/>
      <c r="AH148" s="894"/>
      <c r="AI148" s="894"/>
      <c r="AJ148" s="894"/>
      <c r="AK148" s="894"/>
      <c r="AL148" s="894"/>
      <c r="AM148" s="894"/>
      <c r="AN148" s="894"/>
      <c r="AO148" s="894"/>
      <c r="AP148" s="894"/>
      <c r="AQ148" s="894"/>
      <c r="AR148" s="894"/>
      <c r="AS148" s="894"/>
      <c r="AT148" s="894"/>
      <c r="AU148" s="894"/>
      <c r="AV148" s="894"/>
      <c r="AW148" s="894"/>
      <c r="AX148" s="894"/>
      <c r="AY148" s="894"/>
      <c r="AZ148" s="675"/>
      <c r="BA148" s="675"/>
      <c r="BB148" s="675"/>
    </row>
    <row r="149" spans="1:16384" s="683" customFormat="1" ht="13.5" x14ac:dyDescent="0.25">
      <c r="A149" s="679" t="s">
        <v>2918</v>
      </c>
      <c r="B149" s="679"/>
      <c r="C149" s="679"/>
      <c r="D149" s="679"/>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679"/>
      <c r="AD149" s="679"/>
      <c r="AE149" s="679"/>
      <c r="AF149" s="679"/>
      <c r="AG149" s="679"/>
      <c r="AH149" s="679"/>
      <c r="AI149" s="679"/>
      <c r="AJ149" s="679"/>
      <c r="AK149" s="679"/>
      <c r="AL149" s="679"/>
      <c r="AM149" s="679"/>
      <c r="AN149" s="679"/>
      <c r="AO149" s="679"/>
      <c r="AP149" s="679"/>
      <c r="AQ149" s="679"/>
      <c r="AR149" s="679"/>
      <c r="AS149" s="679"/>
      <c r="AT149" s="679"/>
      <c r="AU149" s="679"/>
      <c r="AV149" s="679"/>
      <c r="AW149" s="679"/>
      <c r="AX149" s="679"/>
      <c r="AY149" s="679"/>
      <c r="AZ149" s="679"/>
      <c r="BA149" s="679"/>
      <c r="BB149" s="679"/>
    </row>
    <row r="150" spans="1:16384" s="442" customFormat="1" ht="24" customHeight="1" x14ac:dyDescent="0.25">
      <c r="A150" s="894" t="s">
        <v>2919</v>
      </c>
      <c r="B150" s="894"/>
      <c r="C150" s="894"/>
      <c r="D150" s="894"/>
      <c r="E150" s="894"/>
      <c r="F150" s="894"/>
      <c r="G150" s="894"/>
      <c r="H150" s="894"/>
      <c r="I150" s="894"/>
      <c r="J150" s="894"/>
      <c r="K150" s="894"/>
      <c r="L150" s="894"/>
      <c r="M150" s="894"/>
      <c r="N150" s="894"/>
      <c r="O150" s="894"/>
      <c r="P150" s="894"/>
      <c r="Q150" s="894"/>
      <c r="R150" s="894"/>
      <c r="S150" s="894"/>
      <c r="T150" s="894"/>
      <c r="U150" s="894"/>
      <c r="V150" s="894"/>
      <c r="W150" s="894"/>
      <c r="X150" s="894"/>
      <c r="Y150" s="894"/>
      <c r="Z150" s="894"/>
      <c r="AA150" s="894"/>
      <c r="AB150" s="894"/>
      <c r="AC150" s="894"/>
      <c r="AD150" s="894"/>
      <c r="AE150" s="894"/>
      <c r="AF150" s="894"/>
      <c r="AG150" s="894"/>
      <c r="AH150" s="894"/>
      <c r="AI150" s="894"/>
      <c r="AJ150" s="894"/>
      <c r="AK150" s="894"/>
      <c r="AL150" s="894"/>
      <c r="AM150" s="894"/>
      <c r="AN150" s="894"/>
      <c r="AO150" s="894"/>
      <c r="AP150" s="894"/>
      <c r="AQ150" s="894"/>
      <c r="AR150" s="894"/>
      <c r="AS150" s="894"/>
      <c r="AT150" s="894"/>
      <c r="AU150" s="894"/>
      <c r="AV150" s="894"/>
      <c r="AW150" s="894"/>
      <c r="AX150" s="894"/>
      <c r="AY150" s="894"/>
      <c r="AZ150" s="675"/>
      <c r="BA150" s="675"/>
      <c r="BB150" s="675"/>
    </row>
    <row r="151" spans="1:16384" s="683" customFormat="1" ht="13.5" x14ac:dyDescent="0.25">
      <c r="A151" s="679" t="s">
        <v>2900</v>
      </c>
      <c r="B151" s="679"/>
      <c r="C151" s="679"/>
      <c r="D151" s="679"/>
      <c r="E151" s="679"/>
      <c r="F151" s="679"/>
      <c r="G151" s="679"/>
      <c r="H151" s="679"/>
      <c r="I151" s="679"/>
      <c r="J151" s="679"/>
      <c r="K151" s="679"/>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row>
    <row r="152" spans="1:16384" s="442" customFormat="1" ht="4.5" customHeight="1" x14ac:dyDescent="0.25">
      <c r="A152" s="443"/>
      <c r="B152" s="443"/>
      <c r="C152" s="443"/>
      <c r="D152" s="443"/>
      <c r="E152" s="443"/>
      <c r="F152" s="443"/>
      <c r="G152" s="443"/>
      <c r="H152" s="443"/>
      <c r="I152" s="443"/>
      <c r="J152" s="443"/>
      <c r="K152" s="443"/>
      <c r="L152" s="443"/>
      <c r="M152" s="443"/>
      <c r="N152" s="443"/>
      <c r="O152" s="443"/>
      <c r="P152" s="443"/>
      <c r="Q152" s="443"/>
      <c r="R152" s="443"/>
      <c r="S152" s="443"/>
      <c r="T152" s="443"/>
      <c r="U152" s="443"/>
      <c r="V152" s="443"/>
      <c r="W152" s="443"/>
      <c r="X152" s="443"/>
      <c r="Y152" s="443"/>
      <c r="Z152" s="443"/>
      <c r="AA152" s="443"/>
      <c r="AB152" s="443"/>
      <c r="AC152" s="443"/>
      <c r="AD152" s="443"/>
      <c r="AE152" s="443"/>
      <c r="AF152" s="443"/>
      <c r="AG152" s="443"/>
      <c r="AH152" s="443"/>
      <c r="AI152" s="443"/>
      <c r="AJ152" s="443"/>
      <c r="AK152" s="443"/>
      <c r="AL152" s="443"/>
      <c r="AM152" s="443"/>
      <c r="AN152" s="443"/>
      <c r="AO152" s="443"/>
      <c r="AP152" s="443"/>
      <c r="AQ152" s="443"/>
      <c r="AR152" s="443"/>
      <c r="AS152" s="443"/>
      <c r="AT152" s="443"/>
      <c r="AU152" s="443"/>
      <c r="AV152" s="443"/>
      <c r="AW152" s="443"/>
      <c r="AX152" s="443"/>
      <c r="AY152" s="443"/>
      <c r="AZ152" s="443"/>
      <c r="BA152" s="443"/>
      <c r="BB152" s="443"/>
    </row>
    <row r="153" spans="1:16384" s="442" customFormat="1" ht="27.75" customHeight="1" x14ac:dyDescent="0.25">
      <c r="A153" s="894" t="s">
        <v>2924</v>
      </c>
      <c r="B153" s="894"/>
      <c r="C153" s="894"/>
      <c r="D153" s="894"/>
      <c r="E153" s="894"/>
      <c r="F153" s="894"/>
      <c r="G153" s="894"/>
      <c r="H153" s="894"/>
      <c r="I153" s="894"/>
      <c r="J153" s="894"/>
      <c r="K153" s="894"/>
      <c r="L153" s="894"/>
      <c r="M153" s="894"/>
      <c r="N153" s="894"/>
      <c r="O153" s="894"/>
      <c r="P153" s="894"/>
      <c r="Q153" s="894"/>
      <c r="R153" s="894"/>
      <c r="S153" s="894"/>
      <c r="T153" s="894"/>
      <c r="U153" s="894"/>
      <c r="V153" s="894"/>
      <c r="W153" s="894"/>
      <c r="X153" s="894"/>
      <c r="Y153" s="894"/>
      <c r="Z153" s="894"/>
      <c r="AA153" s="894"/>
      <c r="AB153" s="894"/>
      <c r="AC153" s="894"/>
      <c r="AD153" s="894"/>
      <c r="AE153" s="894"/>
      <c r="AF153" s="894"/>
      <c r="AG153" s="894"/>
      <c r="AH153" s="894"/>
      <c r="AI153" s="894"/>
      <c r="AJ153" s="894"/>
      <c r="AK153" s="894"/>
      <c r="AL153" s="894"/>
      <c r="AM153" s="894"/>
      <c r="AN153" s="894"/>
      <c r="AO153" s="894"/>
      <c r="AP153" s="894"/>
      <c r="AQ153" s="894"/>
      <c r="AR153" s="894"/>
      <c r="AS153" s="894"/>
      <c r="AT153" s="894"/>
      <c r="AU153" s="894"/>
      <c r="AV153" s="894"/>
      <c r="AW153" s="894"/>
      <c r="AX153" s="894"/>
      <c r="AY153" s="894"/>
      <c r="AZ153" s="684"/>
      <c r="BA153" s="684"/>
      <c r="BB153" s="684"/>
      <c r="BC153" s="684"/>
      <c r="BD153" s="684"/>
      <c r="BE153" s="684"/>
      <c r="BF153" s="684"/>
      <c r="BG153" s="684"/>
      <c r="BH153" s="684"/>
      <c r="BI153" s="684"/>
      <c r="BJ153" s="684"/>
      <c r="BK153" s="684"/>
      <c r="BL153" s="684"/>
      <c r="BM153" s="684"/>
      <c r="BN153" s="684"/>
      <c r="BO153" s="684"/>
      <c r="BP153" s="684"/>
      <c r="BQ153" s="684"/>
      <c r="BR153" s="684"/>
      <c r="BS153" s="684"/>
      <c r="BT153" s="684"/>
      <c r="BU153" s="684"/>
      <c r="BV153" s="684"/>
      <c r="BW153" s="684"/>
      <c r="BX153" s="684"/>
      <c r="BY153" s="684"/>
      <c r="BZ153" s="684"/>
      <c r="CA153" s="684"/>
      <c r="CB153" s="684"/>
      <c r="CC153" s="684"/>
      <c r="CD153" s="684"/>
      <c r="CE153" s="684"/>
      <c r="CF153" s="684"/>
      <c r="CG153" s="684"/>
      <c r="CH153" s="684"/>
      <c r="CI153" s="684"/>
      <c r="CJ153" s="684"/>
      <c r="CK153" s="684"/>
      <c r="CL153" s="684"/>
      <c r="CM153" s="684"/>
      <c r="CN153" s="684"/>
      <c r="CO153" s="684"/>
      <c r="CP153" s="684"/>
      <c r="CQ153" s="684"/>
      <c r="CR153" s="684"/>
      <c r="CS153" s="684"/>
      <c r="CT153" s="684"/>
      <c r="CU153" s="684"/>
      <c r="CV153" s="684"/>
      <c r="CW153" s="684"/>
      <c r="CX153" s="684"/>
      <c r="CY153" s="894"/>
      <c r="CZ153" s="894"/>
      <c r="DA153" s="894"/>
      <c r="DB153" s="894"/>
      <c r="DC153" s="894"/>
      <c r="DD153" s="894"/>
      <c r="DE153" s="894"/>
      <c r="DF153" s="894"/>
      <c r="DG153" s="894"/>
      <c r="DH153" s="894"/>
      <c r="DI153" s="894"/>
      <c r="DJ153" s="894"/>
      <c r="DK153" s="894"/>
      <c r="DL153" s="894"/>
      <c r="DM153" s="894"/>
      <c r="DN153" s="894"/>
      <c r="DO153" s="894"/>
      <c r="DP153" s="894"/>
      <c r="DQ153" s="894"/>
      <c r="DR153" s="894"/>
      <c r="DS153" s="894"/>
      <c r="DT153" s="894"/>
      <c r="DU153" s="894"/>
      <c r="DV153" s="894"/>
      <c r="DW153" s="894"/>
      <c r="DX153" s="894"/>
      <c r="DY153" s="894"/>
      <c r="DZ153" s="894"/>
      <c r="EA153" s="894"/>
      <c r="EB153" s="894"/>
      <c r="EC153" s="894"/>
      <c r="ED153" s="894"/>
      <c r="EE153" s="894"/>
      <c r="EF153" s="894"/>
      <c r="EG153" s="894"/>
      <c r="EH153" s="894"/>
      <c r="EI153" s="894"/>
      <c r="EJ153" s="894"/>
      <c r="EK153" s="894"/>
      <c r="EL153" s="894"/>
      <c r="EM153" s="894"/>
      <c r="EN153" s="894"/>
      <c r="EO153" s="894"/>
      <c r="EP153" s="894"/>
      <c r="EQ153" s="894"/>
      <c r="ER153" s="894"/>
      <c r="ES153" s="894"/>
      <c r="ET153" s="894"/>
      <c r="EU153" s="894"/>
      <c r="EV153" s="894"/>
      <c r="EW153" s="894"/>
      <c r="EX153" s="894"/>
      <c r="EY153" s="894"/>
      <c r="EZ153" s="894"/>
      <c r="FA153" s="894"/>
      <c r="FB153" s="894"/>
      <c r="FC153" s="894"/>
      <c r="FD153" s="894"/>
      <c r="FE153" s="894"/>
      <c r="FF153" s="894"/>
      <c r="FG153" s="894"/>
      <c r="FH153" s="894"/>
      <c r="FI153" s="894"/>
      <c r="FJ153" s="894"/>
      <c r="FK153" s="894"/>
      <c r="FL153" s="894"/>
      <c r="FM153" s="894"/>
      <c r="FN153" s="894"/>
      <c r="FO153" s="894"/>
      <c r="FP153" s="894"/>
      <c r="FQ153" s="894"/>
      <c r="FR153" s="894"/>
      <c r="FS153" s="894"/>
      <c r="FT153" s="894"/>
      <c r="FU153" s="894"/>
      <c r="FV153" s="894"/>
      <c r="FW153" s="894"/>
      <c r="FX153" s="894"/>
      <c r="FY153" s="894"/>
      <c r="FZ153" s="894"/>
      <c r="GA153" s="894"/>
      <c r="GB153" s="894"/>
      <c r="GC153" s="894"/>
      <c r="GD153" s="894"/>
      <c r="GE153" s="894"/>
      <c r="GF153" s="894"/>
      <c r="GG153" s="894"/>
      <c r="GH153" s="894"/>
      <c r="GI153" s="894"/>
      <c r="GJ153" s="894"/>
      <c r="GK153" s="894"/>
      <c r="GL153" s="894"/>
      <c r="GM153" s="894"/>
      <c r="GN153" s="894"/>
      <c r="GO153" s="894"/>
      <c r="GP153" s="894"/>
      <c r="GQ153" s="894"/>
      <c r="GR153" s="894"/>
      <c r="GS153" s="894"/>
      <c r="GT153" s="894"/>
      <c r="GU153" s="894"/>
      <c r="GV153" s="894"/>
      <c r="GW153" s="894"/>
      <c r="GX153" s="894"/>
      <c r="GY153" s="894"/>
      <c r="GZ153" s="894"/>
      <c r="HA153" s="894"/>
      <c r="HB153" s="894"/>
      <c r="HC153" s="894"/>
      <c r="HD153" s="894"/>
      <c r="HE153" s="894"/>
      <c r="HF153" s="894"/>
      <c r="HG153" s="894"/>
      <c r="HH153" s="894"/>
      <c r="HI153" s="894"/>
      <c r="HJ153" s="894"/>
      <c r="HK153" s="894"/>
      <c r="HL153" s="894"/>
      <c r="HM153" s="894"/>
      <c r="HN153" s="894"/>
      <c r="HO153" s="894"/>
      <c r="HP153" s="894"/>
      <c r="HQ153" s="894"/>
      <c r="HR153" s="894"/>
      <c r="HS153" s="894"/>
      <c r="HT153" s="894"/>
      <c r="HU153" s="894"/>
      <c r="HV153" s="894"/>
      <c r="HW153" s="894"/>
      <c r="HX153" s="894"/>
      <c r="HY153" s="894"/>
      <c r="HZ153" s="894"/>
      <c r="IA153" s="894"/>
      <c r="IB153" s="894"/>
      <c r="IC153" s="894"/>
      <c r="ID153" s="894"/>
      <c r="IE153" s="894"/>
      <c r="IF153" s="894"/>
      <c r="IG153" s="894"/>
      <c r="IH153" s="894"/>
      <c r="II153" s="894"/>
      <c r="IJ153" s="894"/>
      <c r="IK153" s="894"/>
      <c r="IL153" s="894"/>
      <c r="IM153" s="894"/>
      <c r="IN153" s="894"/>
      <c r="IO153" s="894"/>
      <c r="IP153" s="894"/>
      <c r="IQ153" s="894"/>
      <c r="IR153" s="894"/>
      <c r="IS153" s="894"/>
      <c r="IT153" s="894"/>
      <c r="IU153" s="894"/>
      <c r="IV153" s="894"/>
      <c r="IW153" s="894"/>
      <c r="IX153" s="894"/>
      <c r="IY153" s="894"/>
      <c r="IZ153" s="894"/>
      <c r="JA153" s="894"/>
      <c r="JB153" s="894"/>
      <c r="JC153" s="894"/>
      <c r="JD153" s="894"/>
      <c r="JE153" s="894"/>
      <c r="JF153" s="894"/>
      <c r="JG153" s="894"/>
      <c r="JH153" s="894"/>
      <c r="JI153" s="894"/>
      <c r="JJ153" s="894"/>
      <c r="JK153" s="894"/>
      <c r="JL153" s="894"/>
      <c r="JM153" s="894"/>
      <c r="JN153" s="894"/>
      <c r="JO153" s="894"/>
      <c r="JP153" s="894"/>
      <c r="JQ153" s="894"/>
      <c r="JR153" s="894"/>
      <c r="JS153" s="894"/>
      <c r="JT153" s="894"/>
      <c r="JU153" s="894"/>
      <c r="JV153" s="894"/>
      <c r="JW153" s="894"/>
      <c r="JX153" s="894"/>
      <c r="JY153" s="894"/>
      <c r="JZ153" s="894"/>
      <c r="KA153" s="894"/>
      <c r="KB153" s="894"/>
      <c r="KC153" s="894"/>
      <c r="KD153" s="894"/>
      <c r="KE153" s="894"/>
      <c r="KF153" s="894"/>
      <c r="KG153" s="894"/>
      <c r="KH153" s="894"/>
      <c r="KI153" s="894"/>
      <c r="KJ153" s="894"/>
      <c r="KK153" s="894"/>
      <c r="KL153" s="894"/>
      <c r="KM153" s="894"/>
      <c r="KN153" s="894"/>
      <c r="KO153" s="894"/>
      <c r="KP153" s="894"/>
      <c r="KQ153" s="894"/>
      <c r="KR153" s="894"/>
      <c r="KS153" s="894"/>
      <c r="KT153" s="894"/>
      <c r="KU153" s="894"/>
      <c r="KV153" s="894"/>
      <c r="KW153" s="894"/>
      <c r="KX153" s="894"/>
      <c r="KY153" s="894"/>
      <c r="KZ153" s="894"/>
      <c r="LA153" s="894"/>
      <c r="LB153" s="894"/>
      <c r="LC153" s="894"/>
      <c r="LD153" s="894"/>
      <c r="LE153" s="894"/>
      <c r="LF153" s="894"/>
      <c r="LG153" s="894"/>
      <c r="LH153" s="894"/>
      <c r="LI153" s="894"/>
      <c r="LJ153" s="894"/>
      <c r="LK153" s="894"/>
      <c r="LL153" s="894"/>
      <c r="LM153" s="894"/>
      <c r="LN153" s="894"/>
      <c r="LO153" s="894"/>
      <c r="LP153" s="894"/>
      <c r="LQ153" s="894"/>
      <c r="LR153" s="894"/>
      <c r="LS153" s="894"/>
      <c r="LT153" s="894"/>
      <c r="LU153" s="894"/>
      <c r="LV153" s="894"/>
      <c r="LW153" s="894"/>
      <c r="LX153" s="894"/>
      <c r="LY153" s="894"/>
      <c r="LZ153" s="894"/>
      <c r="MA153" s="894"/>
      <c r="MB153" s="894"/>
      <c r="MC153" s="894"/>
      <c r="MD153" s="894"/>
      <c r="ME153" s="894"/>
      <c r="MF153" s="894"/>
      <c r="MG153" s="894"/>
      <c r="MH153" s="894"/>
      <c r="MI153" s="894"/>
      <c r="MJ153" s="894"/>
      <c r="MK153" s="894"/>
      <c r="ML153" s="894"/>
      <c r="MM153" s="894"/>
      <c r="MN153" s="894"/>
      <c r="MO153" s="894"/>
      <c r="MP153" s="894"/>
      <c r="MQ153" s="894"/>
      <c r="MR153" s="894"/>
      <c r="MS153" s="894"/>
      <c r="MT153" s="894"/>
      <c r="MU153" s="894"/>
      <c r="MV153" s="894"/>
      <c r="MW153" s="894"/>
      <c r="MX153" s="894"/>
      <c r="MY153" s="894"/>
      <c r="MZ153" s="894"/>
      <c r="NA153" s="894"/>
      <c r="NB153" s="894"/>
      <c r="NC153" s="894"/>
      <c r="ND153" s="894"/>
      <c r="NE153" s="894"/>
      <c r="NF153" s="894"/>
      <c r="NG153" s="894"/>
      <c r="NH153" s="894"/>
      <c r="NI153" s="894"/>
      <c r="NJ153" s="894"/>
      <c r="NK153" s="894"/>
      <c r="NL153" s="894"/>
      <c r="NM153" s="894"/>
      <c r="NN153" s="894"/>
      <c r="NO153" s="894"/>
      <c r="NP153" s="894"/>
      <c r="NQ153" s="894"/>
      <c r="NR153" s="894"/>
      <c r="NS153" s="894"/>
      <c r="NT153" s="894"/>
      <c r="NU153" s="894"/>
      <c r="NV153" s="894"/>
      <c r="NW153" s="894"/>
      <c r="NX153" s="894"/>
      <c r="NY153" s="894"/>
      <c r="NZ153" s="894"/>
      <c r="OA153" s="894"/>
      <c r="OB153" s="894"/>
      <c r="OC153" s="894"/>
      <c r="OD153" s="894"/>
      <c r="OE153" s="894"/>
      <c r="OF153" s="894"/>
      <c r="OG153" s="894"/>
      <c r="OH153" s="894"/>
      <c r="OI153" s="894"/>
      <c r="OJ153" s="894"/>
      <c r="OK153" s="894"/>
      <c r="OL153" s="894"/>
      <c r="OM153" s="894"/>
      <c r="ON153" s="894"/>
      <c r="OO153" s="894"/>
      <c r="OP153" s="894"/>
      <c r="OQ153" s="894"/>
      <c r="OR153" s="894"/>
      <c r="OS153" s="894"/>
      <c r="OT153" s="894"/>
      <c r="OU153" s="894"/>
      <c r="OV153" s="894"/>
      <c r="OW153" s="894"/>
      <c r="OX153" s="894"/>
      <c r="OY153" s="894"/>
      <c r="OZ153" s="894"/>
      <c r="PA153" s="894"/>
      <c r="PB153" s="894"/>
      <c r="PC153" s="894"/>
      <c r="PD153" s="894"/>
      <c r="PE153" s="894"/>
      <c r="PF153" s="894"/>
      <c r="PG153" s="894"/>
      <c r="PH153" s="894"/>
      <c r="PI153" s="894"/>
      <c r="PJ153" s="894"/>
      <c r="PK153" s="894"/>
      <c r="PL153" s="894"/>
      <c r="PM153" s="894"/>
      <c r="PN153" s="894"/>
      <c r="PO153" s="894"/>
      <c r="PP153" s="894"/>
      <c r="PQ153" s="894"/>
      <c r="PR153" s="894"/>
      <c r="PS153" s="894"/>
      <c r="PT153" s="894"/>
      <c r="PU153" s="894"/>
      <c r="PV153" s="894"/>
      <c r="PW153" s="894"/>
      <c r="PX153" s="894"/>
      <c r="PY153" s="894"/>
      <c r="PZ153" s="894"/>
      <c r="QA153" s="894"/>
      <c r="QB153" s="894"/>
      <c r="QC153" s="894"/>
      <c r="QD153" s="894"/>
      <c r="QE153" s="894"/>
      <c r="QF153" s="894"/>
      <c r="QG153" s="894"/>
      <c r="QH153" s="894"/>
      <c r="QI153" s="894"/>
      <c r="QJ153" s="894"/>
      <c r="QK153" s="894"/>
      <c r="QL153" s="894"/>
      <c r="QM153" s="894"/>
      <c r="QN153" s="894"/>
      <c r="QO153" s="894"/>
      <c r="QP153" s="894"/>
      <c r="QQ153" s="894"/>
      <c r="QR153" s="894"/>
      <c r="QS153" s="894"/>
      <c r="QT153" s="894"/>
      <c r="QU153" s="894"/>
      <c r="QV153" s="894"/>
      <c r="QW153" s="894"/>
      <c r="QX153" s="894"/>
      <c r="QY153" s="894"/>
      <c r="QZ153" s="894"/>
      <c r="RA153" s="894"/>
      <c r="RB153" s="894"/>
      <c r="RC153" s="894"/>
      <c r="RD153" s="894"/>
      <c r="RE153" s="894"/>
      <c r="RF153" s="894"/>
      <c r="RG153" s="894"/>
      <c r="RH153" s="894"/>
      <c r="RI153" s="894"/>
      <c r="RJ153" s="894"/>
      <c r="RK153" s="894"/>
      <c r="RL153" s="894"/>
      <c r="RM153" s="894"/>
      <c r="RN153" s="894"/>
      <c r="RO153" s="894"/>
      <c r="RP153" s="894"/>
      <c r="RQ153" s="894"/>
      <c r="RR153" s="894"/>
      <c r="RS153" s="894"/>
      <c r="RT153" s="894"/>
      <c r="RU153" s="894"/>
      <c r="RV153" s="894"/>
      <c r="RW153" s="894"/>
      <c r="RX153" s="894"/>
      <c r="RY153" s="894"/>
      <c r="RZ153" s="894"/>
      <c r="SA153" s="894"/>
      <c r="SB153" s="894"/>
      <c r="SC153" s="894"/>
      <c r="SD153" s="894"/>
      <c r="SE153" s="894"/>
      <c r="SF153" s="894"/>
      <c r="SG153" s="894"/>
      <c r="SH153" s="894"/>
      <c r="SI153" s="894"/>
      <c r="SJ153" s="894"/>
      <c r="SK153" s="894"/>
      <c r="SL153" s="894"/>
      <c r="SM153" s="894"/>
      <c r="SN153" s="894"/>
      <c r="SO153" s="894"/>
      <c r="SP153" s="894"/>
      <c r="SQ153" s="894"/>
      <c r="SR153" s="894"/>
      <c r="SS153" s="894"/>
      <c r="ST153" s="894"/>
      <c r="SU153" s="894"/>
      <c r="SV153" s="894"/>
      <c r="SW153" s="894"/>
      <c r="SX153" s="894"/>
      <c r="SY153" s="894"/>
      <c r="SZ153" s="894"/>
      <c r="TA153" s="894"/>
      <c r="TB153" s="894"/>
      <c r="TC153" s="894"/>
      <c r="TD153" s="894"/>
      <c r="TE153" s="894"/>
      <c r="TF153" s="894"/>
      <c r="TG153" s="894"/>
      <c r="TH153" s="894"/>
      <c r="TI153" s="894"/>
      <c r="TJ153" s="894"/>
      <c r="TK153" s="894"/>
      <c r="TL153" s="894"/>
      <c r="TM153" s="894"/>
      <c r="TN153" s="894"/>
      <c r="TO153" s="894"/>
      <c r="TP153" s="894"/>
      <c r="TQ153" s="894"/>
      <c r="TR153" s="894"/>
      <c r="TS153" s="894"/>
      <c r="TT153" s="894"/>
      <c r="TU153" s="894"/>
      <c r="TV153" s="894"/>
      <c r="TW153" s="894"/>
      <c r="TX153" s="894"/>
      <c r="TY153" s="894"/>
      <c r="TZ153" s="894"/>
      <c r="UA153" s="894"/>
      <c r="UB153" s="894"/>
      <c r="UC153" s="894"/>
      <c r="UD153" s="894"/>
      <c r="UE153" s="894"/>
      <c r="UF153" s="894"/>
      <c r="UG153" s="894"/>
      <c r="UH153" s="894"/>
      <c r="UI153" s="894"/>
      <c r="UJ153" s="894"/>
      <c r="UK153" s="894"/>
      <c r="UL153" s="894"/>
      <c r="UM153" s="894"/>
      <c r="UN153" s="894"/>
      <c r="UO153" s="894"/>
      <c r="UP153" s="894"/>
      <c r="UQ153" s="894"/>
      <c r="UR153" s="894"/>
      <c r="US153" s="894"/>
      <c r="UT153" s="894"/>
      <c r="UU153" s="894"/>
      <c r="UV153" s="894"/>
      <c r="UW153" s="894"/>
      <c r="UX153" s="894"/>
      <c r="UY153" s="894"/>
      <c r="UZ153" s="894"/>
      <c r="VA153" s="894"/>
      <c r="VB153" s="894"/>
      <c r="VC153" s="894"/>
      <c r="VD153" s="894"/>
      <c r="VE153" s="894"/>
      <c r="VF153" s="894"/>
      <c r="VG153" s="894"/>
      <c r="VH153" s="894"/>
      <c r="VI153" s="894"/>
      <c r="VJ153" s="894"/>
      <c r="VK153" s="894"/>
      <c r="VL153" s="894"/>
      <c r="VM153" s="894"/>
      <c r="VN153" s="894"/>
      <c r="VO153" s="894"/>
      <c r="VP153" s="894"/>
      <c r="VQ153" s="894"/>
      <c r="VR153" s="894"/>
      <c r="VS153" s="894"/>
      <c r="VT153" s="894"/>
      <c r="VU153" s="894"/>
      <c r="VV153" s="894"/>
      <c r="VW153" s="894"/>
      <c r="VX153" s="894"/>
      <c r="VY153" s="894"/>
      <c r="VZ153" s="894"/>
      <c r="WA153" s="894"/>
      <c r="WB153" s="894"/>
      <c r="WC153" s="894"/>
      <c r="WD153" s="894"/>
      <c r="WE153" s="894"/>
      <c r="WF153" s="894"/>
      <c r="WG153" s="894"/>
      <c r="WH153" s="894"/>
      <c r="WI153" s="894"/>
      <c r="WJ153" s="894"/>
      <c r="WK153" s="894"/>
      <c r="WL153" s="894"/>
      <c r="WM153" s="894"/>
      <c r="WN153" s="894"/>
      <c r="WO153" s="894"/>
      <c r="WP153" s="894"/>
      <c r="WQ153" s="894"/>
      <c r="WR153" s="894"/>
      <c r="WS153" s="894"/>
      <c r="WT153" s="894"/>
      <c r="WU153" s="894"/>
      <c r="WV153" s="894"/>
      <c r="WW153" s="894"/>
      <c r="WX153" s="894"/>
      <c r="WY153" s="894"/>
      <c r="WZ153" s="894"/>
      <c r="XA153" s="894"/>
      <c r="XB153" s="894"/>
      <c r="XC153" s="894"/>
      <c r="XD153" s="894"/>
      <c r="XE153" s="894"/>
      <c r="XF153" s="894"/>
      <c r="XG153" s="894"/>
      <c r="XH153" s="894"/>
      <c r="XI153" s="894"/>
      <c r="XJ153" s="894"/>
      <c r="XK153" s="894"/>
      <c r="XL153" s="894"/>
      <c r="XM153" s="894"/>
      <c r="XN153" s="894"/>
      <c r="XO153" s="894"/>
      <c r="XP153" s="894"/>
      <c r="XQ153" s="894"/>
      <c r="XR153" s="894"/>
      <c r="XS153" s="894"/>
      <c r="XT153" s="894"/>
      <c r="XU153" s="894"/>
      <c r="XV153" s="894"/>
      <c r="XW153" s="894"/>
      <c r="XX153" s="894"/>
      <c r="XY153" s="894"/>
      <c r="XZ153" s="894"/>
      <c r="YA153" s="894"/>
      <c r="YB153" s="894"/>
      <c r="YC153" s="894"/>
      <c r="YD153" s="894"/>
      <c r="YE153" s="894"/>
      <c r="YF153" s="894"/>
      <c r="YG153" s="894"/>
      <c r="YH153" s="894"/>
      <c r="YI153" s="894"/>
      <c r="YJ153" s="894"/>
      <c r="YK153" s="894"/>
      <c r="YL153" s="894"/>
      <c r="YM153" s="894"/>
      <c r="YN153" s="894"/>
      <c r="YO153" s="894"/>
      <c r="YP153" s="894"/>
      <c r="YQ153" s="894"/>
      <c r="YR153" s="894"/>
      <c r="YS153" s="894"/>
      <c r="YT153" s="894"/>
      <c r="YU153" s="894"/>
      <c r="YV153" s="894"/>
      <c r="YW153" s="894"/>
      <c r="YX153" s="894"/>
      <c r="YY153" s="894"/>
      <c r="YZ153" s="894"/>
      <c r="ZA153" s="894"/>
      <c r="ZB153" s="894"/>
      <c r="ZC153" s="894"/>
      <c r="ZD153" s="894"/>
      <c r="ZE153" s="894"/>
      <c r="ZF153" s="894"/>
      <c r="ZG153" s="894"/>
      <c r="ZH153" s="894"/>
      <c r="ZI153" s="894"/>
      <c r="ZJ153" s="894"/>
      <c r="ZK153" s="894"/>
      <c r="ZL153" s="894"/>
      <c r="ZM153" s="894"/>
      <c r="ZN153" s="894"/>
      <c r="ZO153" s="894"/>
      <c r="ZP153" s="894"/>
      <c r="ZQ153" s="894"/>
      <c r="ZR153" s="894"/>
      <c r="ZS153" s="894"/>
      <c r="ZT153" s="894"/>
      <c r="ZU153" s="894"/>
      <c r="ZV153" s="894"/>
      <c r="ZW153" s="894"/>
      <c r="ZX153" s="894"/>
      <c r="ZY153" s="894"/>
      <c r="ZZ153" s="894"/>
      <c r="AAA153" s="894"/>
      <c r="AAB153" s="894"/>
      <c r="AAC153" s="894"/>
      <c r="AAD153" s="894"/>
      <c r="AAE153" s="894"/>
      <c r="AAF153" s="894"/>
      <c r="AAG153" s="894"/>
      <c r="AAH153" s="894"/>
      <c r="AAI153" s="894"/>
      <c r="AAJ153" s="894"/>
      <c r="AAK153" s="894"/>
      <c r="AAL153" s="894"/>
      <c r="AAM153" s="894"/>
      <c r="AAN153" s="894"/>
      <c r="AAO153" s="894"/>
      <c r="AAP153" s="894"/>
      <c r="AAQ153" s="894"/>
      <c r="AAR153" s="894"/>
      <c r="AAS153" s="894"/>
      <c r="AAT153" s="894"/>
      <c r="AAU153" s="894"/>
      <c r="AAV153" s="894"/>
      <c r="AAW153" s="894"/>
      <c r="AAX153" s="894"/>
      <c r="AAY153" s="894"/>
      <c r="AAZ153" s="894"/>
      <c r="ABA153" s="894"/>
      <c r="ABB153" s="894"/>
      <c r="ABC153" s="894"/>
      <c r="ABD153" s="894"/>
      <c r="ABE153" s="894"/>
      <c r="ABF153" s="894"/>
      <c r="ABG153" s="894"/>
      <c r="ABH153" s="894"/>
      <c r="ABI153" s="894"/>
      <c r="ABJ153" s="894"/>
      <c r="ABK153" s="894"/>
      <c r="ABL153" s="894"/>
      <c r="ABM153" s="894"/>
      <c r="ABN153" s="894"/>
      <c r="ABO153" s="894"/>
      <c r="ABP153" s="894"/>
      <c r="ABQ153" s="894"/>
      <c r="ABR153" s="894"/>
      <c r="ABS153" s="894"/>
      <c r="ABT153" s="894"/>
      <c r="ABU153" s="894"/>
      <c r="ABV153" s="894"/>
      <c r="ABW153" s="894"/>
      <c r="ABX153" s="894"/>
      <c r="ABY153" s="894"/>
      <c r="ABZ153" s="894"/>
      <c r="ACA153" s="894"/>
      <c r="ACB153" s="894"/>
      <c r="ACC153" s="894"/>
      <c r="ACD153" s="894"/>
      <c r="ACE153" s="894"/>
      <c r="ACF153" s="894"/>
      <c r="ACG153" s="894"/>
      <c r="ACH153" s="894"/>
      <c r="ACI153" s="894"/>
      <c r="ACJ153" s="894"/>
      <c r="ACK153" s="894"/>
      <c r="ACL153" s="894"/>
      <c r="ACM153" s="894"/>
      <c r="ACN153" s="894"/>
      <c r="ACO153" s="894"/>
      <c r="ACP153" s="894"/>
      <c r="ACQ153" s="894"/>
      <c r="ACR153" s="894"/>
      <c r="ACS153" s="894"/>
      <c r="ACT153" s="894"/>
      <c r="ACU153" s="894"/>
      <c r="ACV153" s="894"/>
      <c r="ACW153" s="894"/>
      <c r="ACX153" s="894"/>
      <c r="ACY153" s="894"/>
      <c r="ACZ153" s="894"/>
      <c r="ADA153" s="894"/>
      <c r="ADB153" s="894"/>
      <c r="ADC153" s="894"/>
      <c r="ADD153" s="894"/>
      <c r="ADE153" s="894"/>
      <c r="ADF153" s="894"/>
      <c r="ADG153" s="894"/>
      <c r="ADH153" s="894"/>
      <c r="ADI153" s="894"/>
      <c r="ADJ153" s="894"/>
      <c r="ADK153" s="894"/>
      <c r="ADL153" s="894"/>
      <c r="ADM153" s="894"/>
      <c r="ADN153" s="894"/>
      <c r="ADO153" s="894"/>
      <c r="ADP153" s="894"/>
      <c r="ADQ153" s="894"/>
      <c r="ADR153" s="894"/>
      <c r="ADS153" s="894"/>
      <c r="ADT153" s="894"/>
      <c r="ADU153" s="894"/>
      <c r="ADV153" s="894"/>
      <c r="ADW153" s="894"/>
      <c r="ADX153" s="894"/>
      <c r="ADY153" s="894"/>
      <c r="ADZ153" s="894"/>
      <c r="AEA153" s="894"/>
      <c r="AEB153" s="894"/>
      <c r="AEC153" s="894"/>
      <c r="AED153" s="894"/>
      <c r="AEE153" s="894"/>
      <c r="AEF153" s="894"/>
      <c r="AEG153" s="894"/>
      <c r="AEH153" s="894"/>
      <c r="AEI153" s="894"/>
      <c r="AEJ153" s="894"/>
      <c r="AEK153" s="894"/>
      <c r="AEL153" s="894"/>
      <c r="AEM153" s="894"/>
      <c r="AEN153" s="894"/>
      <c r="AEO153" s="894"/>
      <c r="AEP153" s="894"/>
      <c r="AEQ153" s="894"/>
      <c r="AER153" s="894"/>
      <c r="AES153" s="894"/>
      <c r="AET153" s="894"/>
      <c r="AEU153" s="894"/>
      <c r="AEV153" s="894"/>
      <c r="AEW153" s="894"/>
      <c r="AEX153" s="894"/>
      <c r="AEY153" s="894"/>
      <c r="AEZ153" s="894"/>
      <c r="AFA153" s="894"/>
      <c r="AFB153" s="894"/>
      <c r="AFC153" s="894"/>
      <c r="AFD153" s="894"/>
      <c r="AFE153" s="894"/>
      <c r="AFF153" s="894"/>
      <c r="AFG153" s="894"/>
      <c r="AFH153" s="894"/>
      <c r="AFI153" s="894"/>
      <c r="AFJ153" s="894"/>
      <c r="AFK153" s="894"/>
      <c r="AFL153" s="894"/>
      <c r="AFM153" s="894"/>
      <c r="AFN153" s="894"/>
      <c r="AFO153" s="894"/>
      <c r="AFP153" s="894"/>
      <c r="AFQ153" s="894"/>
      <c r="AFR153" s="894"/>
      <c r="AFS153" s="894"/>
      <c r="AFT153" s="894"/>
      <c r="AFU153" s="894"/>
      <c r="AFV153" s="894"/>
      <c r="AFW153" s="894"/>
      <c r="AFX153" s="894"/>
      <c r="AFY153" s="894"/>
      <c r="AFZ153" s="894"/>
      <c r="AGA153" s="894"/>
      <c r="AGB153" s="894"/>
      <c r="AGC153" s="894"/>
      <c r="AGD153" s="894"/>
      <c r="AGE153" s="894"/>
      <c r="AGF153" s="894"/>
      <c r="AGG153" s="894"/>
      <c r="AGH153" s="894"/>
      <c r="AGI153" s="894"/>
      <c r="AGJ153" s="894"/>
      <c r="AGK153" s="894"/>
      <c r="AGL153" s="894"/>
      <c r="AGM153" s="894"/>
      <c r="AGN153" s="894"/>
      <c r="AGO153" s="894"/>
      <c r="AGP153" s="894"/>
      <c r="AGQ153" s="894"/>
      <c r="AGR153" s="894"/>
      <c r="AGS153" s="894"/>
      <c r="AGT153" s="894"/>
      <c r="AGU153" s="894"/>
      <c r="AGV153" s="894"/>
      <c r="AGW153" s="894"/>
      <c r="AGX153" s="894"/>
      <c r="AGY153" s="894"/>
      <c r="AGZ153" s="894"/>
      <c r="AHA153" s="894"/>
      <c r="AHB153" s="894"/>
      <c r="AHC153" s="894"/>
      <c r="AHD153" s="894"/>
      <c r="AHE153" s="894"/>
      <c r="AHF153" s="894"/>
      <c r="AHG153" s="894"/>
      <c r="AHH153" s="894"/>
      <c r="AHI153" s="894"/>
      <c r="AHJ153" s="894"/>
      <c r="AHK153" s="894"/>
      <c r="AHL153" s="894"/>
      <c r="AHM153" s="894"/>
      <c r="AHN153" s="894"/>
      <c r="AHO153" s="894"/>
      <c r="AHP153" s="894"/>
      <c r="AHQ153" s="894"/>
      <c r="AHR153" s="894"/>
      <c r="AHS153" s="894"/>
      <c r="AHT153" s="894"/>
      <c r="AHU153" s="894"/>
      <c r="AHV153" s="894"/>
      <c r="AHW153" s="894"/>
      <c r="AHX153" s="894"/>
      <c r="AHY153" s="894"/>
      <c r="AHZ153" s="894"/>
      <c r="AIA153" s="894"/>
      <c r="AIB153" s="894"/>
      <c r="AIC153" s="894"/>
      <c r="AID153" s="894"/>
      <c r="AIE153" s="894"/>
      <c r="AIF153" s="894"/>
      <c r="AIG153" s="894"/>
      <c r="AIH153" s="894"/>
      <c r="AII153" s="894"/>
      <c r="AIJ153" s="894"/>
      <c r="AIK153" s="894"/>
      <c r="AIL153" s="894"/>
      <c r="AIM153" s="894"/>
      <c r="AIN153" s="894"/>
      <c r="AIO153" s="894"/>
      <c r="AIP153" s="894"/>
      <c r="AIQ153" s="894"/>
      <c r="AIR153" s="894"/>
      <c r="AIS153" s="894"/>
      <c r="AIT153" s="894"/>
      <c r="AIU153" s="894"/>
      <c r="AIV153" s="894"/>
      <c r="AIW153" s="894"/>
      <c r="AIX153" s="894"/>
      <c r="AIY153" s="894"/>
      <c r="AIZ153" s="894"/>
      <c r="AJA153" s="894"/>
      <c r="AJB153" s="894"/>
      <c r="AJC153" s="894"/>
      <c r="AJD153" s="894"/>
      <c r="AJE153" s="894"/>
      <c r="AJF153" s="894"/>
      <c r="AJG153" s="894"/>
      <c r="AJH153" s="894"/>
      <c r="AJI153" s="894"/>
      <c r="AJJ153" s="894"/>
      <c r="AJK153" s="894"/>
      <c r="AJL153" s="894"/>
      <c r="AJM153" s="894"/>
      <c r="AJN153" s="894"/>
      <c r="AJO153" s="894"/>
      <c r="AJP153" s="894"/>
      <c r="AJQ153" s="894"/>
      <c r="AJR153" s="894"/>
      <c r="AJS153" s="894"/>
      <c r="AJT153" s="894"/>
      <c r="AJU153" s="894"/>
      <c r="AJV153" s="894"/>
      <c r="AJW153" s="894"/>
      <c r="AJX153" s="894"/>
      <c r="AJY153" s="894"/>
      <c r="AJZ153" s="894"/>
      <c r="AKA153" s="894"/>
      <c r="AKB153" s="894"/>
      <c r="AKC153" s="894"/>
      <c r="AKD153" s="894"/>
      <c r="AKE153" s="894"/>
      <c r="AKF153" s="894"/>
      <c r="AKG153" s="894"/>
      <c r="AKH153" s="894"/>
      <c r="AKI153" s="894"/>
      <c r="AKJ153" s="894"/>
      <c r="AKK153" s="894"/>
      <c r="AKL153" s="894"/>
      <c r="AKM153" s="894"/>
      <c r="AKN153" s="894"/>
      <c r="AKO153" s="894"/>
      <c r="AKP153" s="894"/>
      <c r="AKQ153" s="894"/>
      <c r="AKR153" s="894"/>
      <c r="AKS153" s="894"/>
      <c r="AKT153" s="894"/>
      <c r="AKU153" s="894"/>
      <c r="AKV153" s="894"/>
      <c r="AKW153" s="894"/>
      <c r="AKX153" s="894"/>
      <c r="AKY153" s="894"/>
      <c r="AKZ153" s="894"/>
      <c r="ALA153" s="894"/>
      <c r="ALB153" s="894"/>
      <c r="ALC153" s="894"/>
      <c r="ALD153" s="894"/>
      <c r="ALE153" s="894"/>
      <c r="ALF153" s="894"/>
      <c r="ALG153" s="894"/>
      <c r="ALH153" s="894"/>
      <c r="ALI153" s="894"/>
      <c r="ALJ153" s="894"/>
      <c r="ALK153" s="894"/>
      <c r="ALL153" s="894"/>
      <c r="ALM153" s="894"/>
      <c r="ALN153" s="894"/>
      <c r="ALO153" s="894"/>
      <c r="ALP153" s="894"/>
      <c r="ALQ153" s="894"/>
      <c r="ALR153" s="894"/>
      <c r="ALS153" s="894"/>
      <c r="ALT153" s="894"/>
      <c r="ALU153" s="894"/>
      <c r="ALV153" s="894"/>
      <c r="ALW153" s="894"/>
      <c r="ALX153" s="894"/>
      <c r="ALY153" s="894"/>
      <c r="ALZ153" s="894"/>
      <c r="AMA153" s="894"/>
      <c r="AMB153" s="894"/>
      <c r="AMC153" s="894"/>
      <c r="AMD153" s="894"/>
      <c r="AME153" s="894"/>
      <c r="AMF153" s="894"/>
      <c r="AMG153" s="894"/>
      <c r="AMH153" s="894"/>
      <c r="AMI153" s="894"/>
      <c r="AMJ153" s="894"/>
      <c r="AMK153" s="894"/>
      <c r="AML153" s="894"/>
      <c r="AMM153" s="894"/>
      <c r="AMN153" s="894"/>
      <c r="AMO153" s="894"/>
      <c r="AMP153" s="894"/>
      <c r="AMQ153" s="894"/>
      <c r="AMR153" s="894"/>
      <c r="AMS153" s="894"/>
      <c r="AMT153" s="894"/>
      <c r="AMU153" s="894"/>
      <c r="AMV153" s="894"/>
      <c r="AMW153" s="894"/>
      <c r="AMX153" s="894"/>
      <c r="AMY153" s="894"/>
      <c r="AMZ153" s="894"/>
      <c r="ANA153" s="894"/>
      <c r="ANB153" s="894"/>
      <c r="ANC153" s="894"/>
      <c r="AND153" s="894"/>
      <c r="ANE153" s="894"/>
      <c r="ANF153" s="894"/>
      <c r="ANG153" s="894"/>
      <c r="ANH153" s="894"/>
      <c r="ANI153" s="894"/>
      <c r="ANJ153" s="894"/>
      <c r="ANK153" s="894"/>
      <c r="ANL153" s="894"/>
      <c r="ANM153" s="894"/>
      <c r="ANN153" s="894"/>
      <c r="ANO153" s="894"/>
      <c r="ANP153" s="894"/>
      <c r="ANQ153" s="894"/>
      <c r="ANR153" s="894"/>
      <c r="ANS153" s="894"/>
      <c r="ANT153" s="894"/>
      <c r="ANU153" s="894"/>
      <c r="ANV153" s="894"/>
      <c r="ANW153" s="894"/>
      <c r="ANX153" s="894"/>
      <c r="ANY153" s="894"/>
      <c r="ANZ153" s="894"/>
      <c r="AOA153" s="894"/>
      <c r="AOB153" s="894"/>
      <c r="AOC153" s="894"/>
      <c r="AOD153" s="894"/>
      <c r="AOE153" s="894"/>
      <c r="AOF153" s="894"/>
      <c r="AOG153" s="894"/>
      <c r="AOH153" s="894"/>
      <c r="AOI153" s="894"/>
      <c r="AOJ153" s="894"/>
      <c r="AOK153" s="894"/>
      <c r="AOL153" s="894"/>
      <c r="AOM153" s="894"/>
      <c r="AON153" s="894"/>
      <c r="AOO153" s="894"/>
      <c r="AOP153" s="894"/>
      <c r="AOQ153" s="894"/>
      <c r="AOR153" s="894"/>
      <c r="AOS153" s="894"/>
      <c r="AOT153" s="894"/>
      <c r="AOU153" s="894"/>
      <c r="AOV153" s="894"/>
      <c r="AOW153" s="894"/>
      <c r="AOX153" s="894"/>
      <c r="AOY153" s="894"/>
      <c r="AOZ153" s="894"/>
      <c r="APA153" s="894"/>
      <c r="APB153" s="894"/>
      <c r="APC153" s="894"/>
      <c r="APD153" s="894"/>
      <c r="APE153" s="894"/>
      <c r="APF153" s="894"/>
      <c r="APG153" s="894"/>
      <c r="APH153" s="894"/>
      <c r="API153" s="894"/>
      <c r="APJ153" s="894"/>
      <c r="APK153" s="894"/>
      <c r="APL153" s="894"/>
      <c r="APM153" s="894"/>
      <c r="APN153" s="894"/>
      <c r="APO153" s="894"/>
      <c r="APP153" s="894"/>
      <c r="APQ153" s="894"/>
      <c r="APR153" s="894"/>
      <c r="APS153" s="894"/>
      <c r="APT153" s="894"/>
      <c r="APU153" s="894"/>
      <c r="APV153" s="894"/>
      <c r="APW153" s="894"/>
      <c r="APX153" s="894"/>
      <c r="APY153" s="894"/>
      <c r="APZ153" s="894"/>
      <c r="AQA153" s="894"/>
      <c r="AQB153" s="894"/>
      <c r="AQC153" s="894"/>
      <c r="AQD153" s="894"/>
      <c r="AQE153" s="894"/>
      <c r="AQF153" s="894"/>
      <c r="AQG153" s="894"/>
      <c r="AQH153" s="894"/>
      <c r="AQI153" s="894"/>
      <c r="AQJ153" s="894"/>
      <c r="AQK153" s="894"/>
      <c r="AQL153" s="894"/>
      <c r="AQM153" s="894"/>
      <c r="AQN153" s="894"/>
      <c r="AQO153" s="894"/>
      <c r="AQP153" s="894"/>
      <c r="AQQ153" s="894"/>
      <c r="AQR153" s="894"/>
      <c r="AQS153" s="894"/>
      <c r="AQT153" s="894"/>
      <c r="AQU153" s="894"/>
      <c r="AQV153" s="894"/>
      <c r="AQW153" s="894"/>
      <c r="AQX153" s="894"/>
      <c r="AQY153" s="894"/>
      <c r="AQZ153" s="894"/>
      <c r="ARA153" s="894"/>
      <c r="ARB153" s="894"/>
      <c r="ARC153" s="894"/>
      <c r="ARD153" s="894"/>
      <c r="ARE153" s="894"/>
      <c r="ARF153" s="894"/>
      <c r="ARG153" s="894"/>
      <c r="ARH153" s="894"/>
      <c r="ARI153" s="894"/>
      <c r="ARJ153" s="894"/>
      <c r="ARK153" s="894"/>
      <c r="ARL153" s="894"/>
      <c r="ARM153" s="894"/>
      <c r="ARN153" s="894"/>
      <c r="ARO153" s="894"/>
      <c r="ARP153" s="894"/>
      <c r="ARQ153" s="894"/>
      <c r="ARR153" s="894"/>
      <c r="ARS153" s="894"/>
      <c r="ART153" s="894"/>
      <c r="ARU153" s="894"/>
      <c r="ARV153" s="894"/>
      <c r="ARW153" s="894"/>
      <c r="ARX153" s="894"/>
      <c r="ARY153" s="894"/>
      <c r="ARZ153" s="894"/>
      <c r="ASA153" s="894"/>
      <c r="ASB153" s="894"/>
      <c r="ASC153" s="894"/>
      <c r="ASD153" s="894"/>
      <c r="ASE153" s="894"/>
      <c r="ASF153" s="894"/>
      <c r="ASG153" s="894"/>
      <c r="ASH153" s="894"/>
      <c r="ASI153" s="894"/>
      <c r="ASJ153" s="894"/>
      <c r="ASK153" s="894"/>
      <c r="ASL153" s="894"/>
      <c r="ASM153" s="894"/>
      <c r="ASN153" s="894"/>
      <c r="ASO153" s="894"/>
      <c r="ASP153" s="894"/>
      <c r="ASQ153" s="894"/>
      <c r="ASR153" s="894"/>
      <c r="ASS153" s="894"/>
      <c r="AST153" s="894"/>
      <c r="ASU153" s="894"/>
      <c r="ASV153" s="894"/>
      <c r="ASW153" s="894"/>
      <c r="ASX153" s="894"/>
      <c r="ASY153" s="894"/>
      <c r="ASZ153" s="894"/>
      <c r="ATA153" s="894"/>
      <c r="ATB153" s="894"/>
      <c r="ATC153" s="894"/>
      <c r="ATD153" s="894"/>
      <c r="ATE153" s="894"/>
      <c r="ATF153" s="894"/>
      <c r="ATG153" s="894"/>
      <c r="ATH153" s="894"/>
      <c r="ATI153" s="894"/>
      <c r="ATJ153" s="894"/>
      <c r="ATK153" s="894"/>
      <c r="ATL153" s="894"/>
      <c r="ATM153" s="894"/>
      <c r="ATN153" s="894"/>
      <c r="ATO153" s="894"/>
      <c r="ATP153" s="894"/>
      <c r="ATQ153" s="894"/>
      <c r="ATR153" s="894"/>
      <c r="ATS153" s="894"/>
      <c r="ATT153" s="894"/>
      <c r="ATU153" s="894"/>
      <c r="ATV153" s="894"/>
      <c r="ATW153" s="894"/>
      <c r="ATX153" s="894"/>
      <c r="ATY153" s="894"/>
      <c r="ATZ153" s="894"/>
      <c r="AUA153" s="894"/>
      <c r="AUB153" s="894"/>
      <c r="AUC153" s="894"/>
      <c r="AUD153" s="894"/>
      <c r="AUE153" s="894"/>
      <c r="AUF153" s="894"/>
      <c r="AUG153" s="894"/>
      <c r="AUH153" s="894"/>
      <c r="AUI153" s="894"/>
      <c r="AUJ153" s="894"/>
      <c r="AUK153" s="894"/>
      <c r="AUL153" s="894"/>
      <c r="AUM153" s="894"/>
      <c r="AUN153" s="894"/>
      <c r="AUO153" s="894"/>
      <c r="AUP153" s="894"/>
      <c r="AUQ153" s="894"/>
      <c r="AUR153" s="894"/>
      <c r="AUS153" s="894"/>
      <c r="AUT153" s="894"/>
      <c r="AUU153" s="894"/>
      <c r="AUV153" s="894"/>
      <c r="AUW153" s="894"/>
      <c r="AUX153" s="894"/>
      <c r="AUY153" s="894"/>
      <c r="AUZ153" s="894"/>
      <c r="AVA153" s="894"/>
      <c r="AVB153" s="894"/>
      <c r="AVC153" s="894"/>
      <c r="AVD153" s="894"/>
      <c r="AVE153" s="894"/>
      <c r="AVF153" s="894"/>
      <c r="AVG153" s="894"/>
      <c r="AVH153" s="894"/>
      <c r="AVI153" s="894"/>
      <c r="AVJ153" s="894"/>
      <c r="AVK153" s="894"/>
      <c r="AVL153" s="894"/>
      <c r="AVM153" s="894"/>
      <c r="AVN153" s="894"/>
      <c r="AVO153" s="894"/>
      <c r="AVP153" s="894"/>
      <c r="AVQ153" s="894"/>
      <c r="AVR153" s="894"/>
      <c r="AVS153" s="894"/>
      <c r="AVT153" s="894"/>
      <c r="AVU153" s="894"/>
      <c r="AVV153" s="894"/>
      <c r="AVW153" s="894"/>
      <c r="AVX153" s="894"/>
      <c r="AVY153" s="894"/>
      <c r="AVZ153" s="894"/>
      <c r="AWA153" s="894"/>
      <c r="AWB153" s="894"/>
      <c r="AWC153" s="894"/>
      <c r="AWD153" s="894"/>
      <c r="AWE153" s="894"/>
      <c r="AWF153" s="894"/>
      <c r="AWG153" s="894"/>
      <c r="AWH153" s="894"/>
      <c r="AWI153" s="894"/>
      <c r="AWJ153" s="894"/>
      <c r="AWK153" s="894"/>
      <c r="AWL153" s="894"/>
      <c r="AWM153" s="894"/>
      <c r="AWN153" s="894"/>
      <c r="AWO153" s="894"/>
      <c r="AWP153" s="894"/>
      <c r="AWQ153" s="894"/>
      <c r="AWR153" s="894"/>
      <c r="AWS153" s="894"/>
      <c r="AWT153" s="894"/>
      <c r="AWU153" s="894"/>
      <c r="AWV153" s="894"/>
      <c r="AWW153" s="894"/>
      <c r="AWX153" s="894"/>
      <c r="AWY153" s="894"/>
      <c r="AWZ153" s="894"/>
      <c r="AXA153" s="894"/>
      <c r="AXB153" s="894"/>
      <c r="AXC153" s="894"/>
      <c r="AXD153" s="894"/>
      <c r="AXE153" s="894"/>
      <c r="AXF153" s="894"/>
      <c r="AXG153" s="894"/>
      <c r="AXH153" s="894"/>
      <c r="AXI153" s="894"/>
      <c r="AXJ153" s="894"/>
      <c r="AXK153" s="894"/>
      <c r="AXL153" s="894"/>
      <c r="AXM153" s="894"/>
      <c r="AXN153" s="894"/>
      <c r="AXO153" s="894"/>
      <c r="AXP153" s="894"/>
      <c r="AXQ153" s="894"/>
      <c r="AXR153" s="894"/>
      <c r="AXS153" s="894"/>
      <c r="AXT153" s="894"/>
      <c r="AXU153" s="894"/>
      <c r="AXV153" s="894"/>
      <c r="AXW153" s="894"/>
      <c r="AXX153" s="894"/>
      <c r="AXY153" s="894"/>
      <c r="AXZ153" s="894"/>
      <c r="AYA153" s="894"/>
      <c r="AYB153" s="894"/>
      <c r="AYC153" s="894"/>
      <c r="AYD153" s="894"/>
      <c r="AYE153" s="894"/>
      <c r="AYF153" s="894"/>
      <c r="AYG153" s="894"/>
      <c r="AYH153" s="894"/>
      <c r="AYI153" s="894"/>
      <c r="AYJ153" s="894"/>
      <c r="AYK153" s="894"/>
      <c r="AYL153" s="894"/>
      <c r="AYM153" s="894"/>
      <c r="AYN153" s="894"/>
      <c r="AYO153" s="894"/>
      <c r="AYP153" s="894"/>
      <c r="AYQ153" s="894"/>
      <c r="AYR153" s="894"/>
      <c r="AYS153" s="894"/>
      <c r="AYT153" s="894"/>
      <c r="AYU153" s="894"/>
      <c r="AYV153" s="894"/>
      <c r="AYW153" s="894"/>
      <c r="AYX153" s="894"/>
      <c r="AYY153" s="894"/>
      <c r="AYZ153" s="894"/>
      <c r="AZA153" s="894"/>
      <c r="AZB153" s="894"/>
      <c r="AZC153" s="894"/>
      <c r="AZD153" s="894"/>
      <c r="AZE153" s="894"/>
      <c r="AZF153" s="894"/>
      <c r="AZG153" s="894"/>
      <c r="AZH153" s="894"/>
      <c r="AZI153" s="894"/>
      <c r="AZJ153" s="894"/>
      <c r="AZK153" s="894"/>
      <c r="AZL153" s="894"/>
      <c r="AZM153" s="894"/>
      <c r="AZN153" s="894"/>
      <c r="AZO153" s="894"/>
      <c r="AZP153" s="894"/>
      <c r="AZQ153" s="894"/>
      <c r="AZR153" s="894"/>
      <c r="AZS153" s="894"/>
      <c r="AZT153" s="894"/>
      <c r="AZU153" s="894"/>
      <c r="AZV153" s="894"/>
      <c r="AZW153" s="894"/>
      <c r="AZX153" s="894"/>
      <c r="AZY153" s="894"/>
      <c r="AZZ153" s="894"/>
      <c r="BAA153" s="894"/>
      <c r="BAB153" s="894"/>
      <c r="BAC153" s="894"/>
      <c r="BAD153" s="894"/>
      <c r="BAE153" s="894"/>
      <c r="BAF153" s="894"/>
      <c r="BAG153" s="894"/>
      <c r="BAH153" s="894"/>
      <c r="BAI153" s="894"/>
      <c r="BAJ153" s="894"/>
      <c r="BAK153" s="894"/>
      <c r="BAL153" s="894"/>
      <c r="BAM153" s="894"/>
      <c r="BAN153" s="894"/>
      <c r="BAO153" s="894"/>
      <c r="BAP153" s="894"/>
      <c r="BAQ153" s="894"/>
      <c r="BAR153" s="894"/>
      <c r="BAS153" s="894"/>
      <c r="BAT153" s="894"/>
      <c r="BAU153" s="894"/>
      <c r="BAV153" s="894"/>
      <c r="BAW153" s="894"/>
      <c r="BAX153" s="894"/>
      <c r="BAY153" s="894"/>
      <c r="BAZ153" s="894"/>
      <c r="BBA153" s="894"/>
      <c r="BBB153" s="894"/>
      <c r="BBC153" s="894"/>
      <c r="BBD153" s="894"/>
      <c r="BBE153" s="894"/>
      <c r="BBF153" s="894"/>
      <c r="BBG153" s="894"/>
      <c r="BBH153" s="894"/>
      <c r="BBI153" s="894"/>
      <c r="BBJ153" s="894"/>
      <c r="BBK153" s="894"/>
      <c r="BBL153" s="894"/>
      <c r="BBM153" s="894"/>
      <c r="BBN153" s="894"/>
      <c r="BBO153" s="894"/>
      <c r="BBP153" s="894"/>
      <c r="BBQ153" s="894"/>
      <c r="BBR153" s="894"/>
      <c r="BBS153" s="894"/>
      <c r="BBT153" s="894"/>
      <c r="BBU153" s="894"/>
      <c r="BBV153" s="894"/>
      <c r="BBW153" s="894"/>
      <c r="BBX153" s="894"/>
      <c r="BBY153" s="894"/>
      <c r="BBZ153" s="894"/>
      <c r="BCA153" s="894"/>
      <c r="BCB153" s="894"/>
      <c r="BCC153" s="894"/>
      <c r="BCD153" s="894"/>
      <c r="BCE153" s="894"/>
      <c r="BCF153" s="894"/>
      <c r="BCG153" s="894"/>
      <c r="BCH153" s="894"/>
      <c r="BCI153" s="894"/>
      <c r="BCJ153" s="894"/>
      <c r="BCK153" s="894"/>
      <c r="BCL153" s="894"/>
      <c r="BCM153" s="894"/>
      <c r="BCN153" s="894"/>
      <c r="BCO153" s="894"/>
      <c r="BCP153" s="894"/>
      <c r="BCQ153" s="894"/>
      <c r="BCR153" s="894"/>
      <c r="BCS153" s="894"/>
      <c r="BCT153" s="894"/>
      <c r="BCU153" s="894"/>
      <c r="BCV153" s="894"/>
      <c r="BCW153" s="894"/>
      <c r="BCX153" s="894"/>
      <c r="BCY153" s="894"/>
      <c r="BCZ153" s="894"/>
      <c r="BDA153" s="894"/>
      <c r="BDB153" s="894"/>
      <c r="BDC153" s="894"/>
      <c r="BDD153" s="894"/>
      <c r="BDE153" s="894"/>
      <c r="BDF153" s="894"/>
      <c r="BDG153" s="894"/>
      <c r="BDH153" s="894"/>
      <c r="BDI153" s="894"/>
      <c r="BDJ153" s="894"/>
      <c r="BDK153" s="894"/>
      <c r="BDL153" s="894"/>
      <c r="BDM153" s="894"/>
      <c r="BDN153" s="894"/>
      <c r="BDO153" s="894"/>
      <c r="BDP153" s="894"/>
      <c r="BDQ153" s="894"/>
      <c r="BDR153" s="894"/>
      <c r="BDS153" s="894"/>
      <c r="BDT153" s="894"/>
      <c r="BDU153" s="894"/>
      <c r="BDV153" s="894"/>
      <c r="BDW153" s="894"/>
      <c r="BDX153" s="894"/>
      <c r="BDY153" s="894"/>
      <c r="BDZ153" s="894"/>
      <c r="BEA153" s="894"/>
      <c r="BEB153" s="894"/>
      <c r="BEC153" s="894"/>
      <c r="BED153" s="894"/>
      <c r="BEE153" s="894"/>
      <c r="BEF153" s="894"/>
      <c r="BEG153" s="894"/>
      <c r="BEH153" s="894"/>
      <c r="BEI153" s="894"/>
      <c r="BEJ153" s="894"/>
      <c r="BEK153" s="894"/>
      <c r="BEL153" s="894"/>
      <c r="BEM153" s="894"/>
      <c r="BEN153" s="894"/>
      <c r="BEO153" s="894"/>
      <c r="BEP153" s="894"/>
      <c r="BEQ153" s="894"/>
      <c r="BER153" s="894"/>
      <c r="BES153" s="894"/>
      <c r="BET153" s="894"/>
      <c r="BEU153" s="894"/>
      <c r="BEV153" s="894"/>
      <c r="BEW153" s="894"/>
      <c r="BEX153" s="894"/>
      <c r="BEY153" s="894"/>
      <c r="BEZ153" s="894"/>
      <c r="BFA153" s="894"/>
      <c r="BFB153" s="894"/>
      <c r="BFC153" s="894"/>
      <c r="BFD153" s="894"/>
      <c r="BFE153" s="894"/>
      <c r="BFF153" s="894"/>
      <c r="BFG153" s="894"/>
      <c r="BFH153" s="894"/>
      <c r="BFI153" s="894"/>
      <c r="BFJ153" s="894"/>
      <c r="BFK153" s="894"/>
      <c r="BFL153" s="894"/>
      <c r="BFM153" s="894"/>
      <c r="BFN153" s="894"/>
      <c r="BFO153" s="894"/>
      <c r="BFP153" s="894"/>
      <c r="BFQ153" s="894"/>
      <c r="BFR153" s="894"/>
      <c r="BFS153" s="894"/>
      <c r="BFT153" s="894"/>
      <c r="BFU153" s="894"/>
      <c r="BFV153" s="894"/>
      <c r="BFW153" s="894"/>
      <c r="BFX153" s="894"/>
      <c r="BFY153" s="894"/>
      <c r="BFZ153" s="894"/>
      <c r="BGA153" s="894"/>
      <c r="BGB153" s="894"/>
      <c r="BGC153" s="894"/>
      <c r="BGD153" s="894"/>
      <c r="BGE153" s="894"/>
      <c r="BGF153" s="894"/>
      <c r="BGG153" s="894"/>
      <c r="BGH153" s="894"/>
      <c r="BGI153" s="894"/>
      <c r="BGJ153" s="894"/>
      <c r="BGK153" s="894"/>
      <c r="BGL153" s="894"/>
      <c r="BGM153" s="894"/>
      <c r="BGN153" s="894"/>
      <c r="BGO153" s="894"/>
      <c r="BGP153" s="894"/>
      <c r="BGQ153" s="894"/>
      <c r="BGR153" s="894"/>
      <c r="BGS153" s="894"/>
      <c r="BGT153" s="894"/>
      <c r="BGU153" s="894"/>
      <c r="BGV153" s="894"/>
      <c r="BGW153" s="894"/>
      <c r="BGX153" s="894"/>
      <c r="BGY153" s="894"/>
      <c r="BGZ153" s="894"/>
      <c r="BHA153" s="894"/>
      <c r="BHB153" s="894"/>
      <c r="BHC153" s="894"/>
      <c r="BHD153" s="894"/>
      <c r="BHE153" s="894"/>
      <c r="BHF153" s="894"/>
      <c r="BHG153" s="894"/>
      <c r="BHH153" s="894"/>
      <c r="BHI153" s="894"/>
      <c r="BHJ153" s="894"/>
      <c r="BHK153" s="894"/>
      <c r="BHL153" s="894"/>
      <c r="BHM153" s="894"/>
      <c r="BHN153" s="894"/>
      <c r="BHO153" s="894"/>
      <c r="BHP153" s="894"/>
      <c r="BHQ153" s="894"/>
      <c r="BHR153" s="894"/>
      <c r="BHS153" s="894"/>
      <c r="BHT153" s="894"/>
      <c r="BHU153" s="894"/>
      <c r="BHV153" s="894"/>
      <c r="BHW153" s="894"/>
      <c r="BHX153" s="894"/>
      <c r="BHY153" s="894"/>
      <c r="BHZ153" s="894"/>
      <c r="BIA153" s="894"/>
      <c r="BIB153" s="894"/>
      <c r="BIC153" s="894"/>
      <c r="BID153" s="894"/>
      <c r="BIE153" s="894"/>
      <c r="BIF153" s="894"/>
      <c r="BIG153" s="894"/>
      <c r="BIH153" s="894"/>
      <c r="BII153" s="894"/>
      <c r="BIJ153" s="894"/>
      <c r="BIK153" s="894"/>
      <c r="BIL153" s="894"/>
      <c r="BIM153" s="894"/>
      <c r="BIN153" s="894"/>
      <c r="BIO153" s="894"/>
      <c r="BIP153" s="894"/>
      <c r="BIQ153" s="894"/>
      <c r="BIR153" s="894"/>
      <c r="BIS153" s="894"/>
      <c r="BIT153" s="894"/>
      <c r="BIU153" s="894"/>
      <c r="BIV153" s="894"/>
      <c r="BIW153" s="894"/>
      <c r="BIX153" s="894"/>
      <c r="BIY153" s="894"/>
      <c r="BIZ153" s="894"/>
      <c r="BJA153" s="894"/>
      <c r="BJB153" s="894"/>
      <c r="BJC153" s="894"/>
      <c r="BJD153" s="894"/>
      <c r="BJE153" s="894"/>
      <c r="BJF153" s="894"/>
      <c r="BJG153" s="894"/>
      <c r="BJH153" s="894"/>
      <c r="BJI153" s="894"/>
      <c r="BJJ153" s="894"/>
      <c r="BJK153" s="894"/>
      <c r="BJL153" s="894"/>
      <c r="BJM153" s="894"/>
      <c r="BJN153" s="894"/>
      <c r="BJO153" s="894"/>
      <c r="BJP153" s="894"/>
      <c r="BJQ153" s="894"/>
      <c r="BJR153" s="894"/>
      <c r="BJS153" s="894"/>
      <c r="BJT153" s="894"/>
      <c r="BJU153" s="894"/>
      <c r="BJV153" s="894"/>
      <c r="BJW153" s="894"/>
      <c r="BJX153" s="894"/>
      <c r="BJY153" s="894"/>
      <c r="BJZ153" s="894"/>
      <c r="BKA153" s="894"/>
      <c r="BKB153" s="894"/>
      <c r="BKC153" s="894"/>
      <c r="BKD153" s="894"/>
      <c r="BKE153" s="894"/>
      <c r="BKF153" s="894"/>
      <c r="BKG153" s="894"/>
      <c r="BKH153" s="894"/>
      <c r="BKI153" s="894"/>
      <c r="BKJ153" s="894"/>
      <c r="BKK153" s="894"/>
      <c r="BKL153" s="894"/>
      <c r="BKM153" s="894"/>
      <c r="BKN153" s="894"/>
      <c r="BKO153" s="894"/>
      <c r="BKP153" s="894"/>
      <c r="BKQ153" s="894"/>
      <c r="BKR153" s="894"/>
      <c r="BKS153" s="894"/>
      <c r="BKT153" s="894"/>
      <c r="BKU153" s="894"/>
      <c r="BKV153" s="894"/>
      <c r="BKW153" s="894"/>
      <c r="BKX153" s="894"/>
      <c r="BKY153" s="894"/>
      <c r="BKZ153" s="894"/>
      <c r="BLA153" s="894"/>
      <c r="BLB153" s="894"/>
      <c r="BLC153" s="894"/>
      <c r="BLD153" s="894"/>
      <c r="BLE153" s="894"/>
      <c r="BLF153" s="894"/>
      <c r="BLG153" s="894"/>
      <c r="BLH153" s="894"/>
      <c r="BLI153" s="894"/>
      <c r="BLJ153" s="894"/>
      <c r="BLK153" s="894"/>
      <c r="BLL153" s="894"/>
      <c r="BLM153" s="894"/>
      <c r="BLN153" s="894"/>
      <c r="BLO153" s="894"/>
      <c r="BLP153" s="894"/>
      <c r="BLQ153" s="894"/>
      <c r="BLR153" s="894"/>
      <c r="BLS153" s="894"/>
      <c r="BLT153" s="894"/>
      <c r="BLU153" s="894"/>
      <c r="BLV153" s="894"/>
      <c r="BLW153" s="894"/>
      <c r="BLX153" s="894"/>
      <c r="BLY153" s="894"/>
      <c r="BLZ153" s="894"/>
      <c r="BMA153" s="894"/>
      <c r="BMB153" s="894"/>
      <c r="BMC153" s="894"/>
      <c r="BMD153" s="894"/>
      <c r="BME153" s="894"/>
      <c r="BMF153" s="894"/>
      <c r="BMG153" s="894"/>
      <c r="BMH153" s="894"/>
      <c r="BMI153" s="894"/>
      <c r="BMJ153" s="894"/>
      <c r="BMK153" s="894"/>
      <c r="BML153" s="894"/>
      <c r="BMM153" s="894"/>
      <c r="BMN153" s="894"/>
      <c r="BMO153" s="894"/>
      <c r="BMP153" s="894"/>
      <c r="BMQ153" s="894"/>
      <c r="BMR153" s="894"/>
      <c r="BMS153" s="894"/>
      <c r="BMT153" s="894"/>
      <c r="BMU153" s="894"/>
      <c r="BMV153" s="894"/>
      <c r="BMW153" s="894"/>
      <c r="BMX153" s="894"/>
      <c r="BMY153" s="894"/>
      <c r="BMZ153" s="894"/>
      <c r="BNA153" s="894"/>
      <c r="BNB153" s="894"/>
      <c r="BNC153" s="894"/>
      <c r="BND153" s="894"/>
      <c r="BNE153" s="894"/>
      <c r="BNF153" s="894"/>
      <c r="BNG153" s="894"/>
      <c r="BNH153" s="894"/>
      <c r="BNI153" s="894"/>
      <c r="BNJ153" s="894"/>
      <c r="BNK153" s="894"/>
      <c r="BNL153" s="894"/>
      <c r="BNM153" s="894"/>
      <c r="BNN153" s="894"/>
      <c r="BNO153" s="894"/>
      <c r="BNP153" s="894"/>
      <c r="BNQ153" s="894"/>
      <c r="BNR153" s="894"/>
      <c r="BNS153" s="894"/>
      <c r="BNT153" s="894"/>
      <c r="BNU153" s="894"/>
      <c r="BNV153" s="894"/>
      <c r="BNW153" s="894"/>
      <c r="BNX153" s="894"/>
      <c r="BNY153" s="894"/>
      <c r="BNZ153" s="894"/>
      <c r="BOA153" s="894"/>
      <c r="BOB153" s="894"/>
      <c r="BOC153" s="894"/>
      <c r="BOD153" s="894"/>
      <c r="BOE153" s="894"/>
      <c r="BOF153" s="894"/>
      <c r="BOG153" s="894"/>
      <c r="BOH153" s="894"/>
      <c r="BOI153" s="894"/>
      <c r="BOJ153" s="894"/>
      <c r="BOK153" s="894"/>
      <c r="BOL153" s="894"/>
      <c r="BOM153" s="894"/>
      <c r="BON153" s="894"/>
      <c r="BOO153" s="894"/>
      <c r="BOP153" s="894"/>
      <c r="BOQ153" s="894"/>
      <c r="BOR153" s="894"/>
      <c r="BOS153" s="894"/>
      <c r="BOT153" s="894"/>
      <c r="BOU153" s="894"/>
      <c r="BOV153" s="894"/>
      <c r="BOW153" s="894"/>
      <c r="BOX153" s="894"/>
      <c r="BOY153" s="894"/>
      <c r="BOZ153" s="894"/>
      <c r="BPA153" s="894"/>
      <c r="BPB153" s="894"/>
      <c r="BPC153" s="894"/>
      <c r="BPD153" s="894"/>
      <c r="BPE153" s="894"/>
      <c r="BPF153" s="894"/>
      <c r="BPG153" s="894"/>
      <c r="BPH153" s="894"/>
      <c r="BPI153" s="894"/>
      <c r="BPJ153" s="894"/>
      <c r="BPK153" s="894"/>
      <c r="BPL153" s="894"/>
      <c r="BPM153" s="894"/>
      <c r="BPN153" s="894"/>
      <c r="BPO153" s="894"/>
      <c r="BPP153" s="894"/>
      <c r="BPQ153" s="894"/>
      <c r="BPR153" s="894"/>
      <c r="BPS153" s="894"/>
      <c r="BPT153" s="894"/>
      <c r="BPU153" s="894"/>
      <c r="BPV153" s="894"/>
      <c r="BPW153" s="894"/>
      <c r="BPX153" s="894"/>
      <c r="BPY153" s="894"/>
      <c r="BPZ153" s="894"/>
      <c r="BQA153" s="894"/>
      <c r="BQB153" s="894"/>
      <c r="BQC153" s="894"/>
      <c r="BQD153" s="894"/>
      <c r="BQE153" s="894"/>
      <c r="BQF153" s="894"/>
      <c r="BQG153" s="894"/>
      <c r="BQH153" s="894"/>
      <c r="BQI153" s="894"/>
      <c r="BQJ153" s="894"/>
      <c r="BQK153" s="894"/>
      <c r="BQL153" s="894"/>
      <c r="BQM153" s="894"/>
      <c r="BQN153" s="894"/>
      <c r="BQO153" s="894"/>
      <c r="BQP153" s="894"/>
      <c r="BQQ153" s="894"/>
      <c r="BQR153" s="894"/>
      <c r="BQS153" s="894"/>
      <c r="BQT153" s="894"/>
      <c r="BQU153" s="894"/>
      <c r="BQV153" s="894"/>
      <c r="BQW153" s="894"/>
      <c r="BQX153" s="894"/>
      <c r="BQY153" s="894"/>
      <c r="BQZ153" s="894"/>
      <c r="BRA153" s="894"/>
      <c r="BRB153" s="894"/>
      <c r="BRC153" s="894"/>
      <c r="BRD153" s="894"/>
      <c r="BRE153" s="894"/>
      <c r="BRF153" s="894"/>
      <c r="BRG153" s="894"/>
      <c r="BRH153" s="894"/>
      <c r="BRI153" s="894"/>
      <c r="BRJ153" s="894"/>
      <c r="BRK153" s="894"/>
      <c r="BRL153" s="894"/>
      <c r="BRM153" s="894"/>
      <c r="BRN153" s="894"/>
      <c r="BRO153" s="894"/>
      <c r="BRP153" s="894"/>
      <c r="BRQ153" s="894"/>
      <c r="BRR153" s="894"/>
      <c r="BRS153" s="894"/>
      <c r="BRT153" s="894"/>
      <c r="BRU153" s="894"/>
      <c r="BRV153" s="894"/>
      <c r="BRW153" s="894"/>
      <c r="BRX153" s="894"/>
      <c r="BRY153" s="894"/>
      <c r="BRZ153" s="894"/>
      <c r="BSA153" s="894"/>
      <c r="BSB153" s="894"/>
      <c r="BSC153" s="894"/>
      <c r="BSD153" s="894"/>
      <c r="BSE153" s="894"/>
      <c r="BSF153" s="894"/>
      <c r="BSG153" s="894"/>
      <c r="BSH153" s="894"/>
      <c r="BSI153" s="894"/>
      <c r="BSJ153" s="894"/>
      <c r="BSK153" s="894"/>
      <c r="BSL153" s="894"/>
      <c r="BSM153" s="894"/>
      <c r="BSN153" s="894"/>
      <c r="BSO153" s="894"/>
      <c r="BSP153" s="894"/>
      <c r="BSQ153" s="894"/>
      <c r="BSR153" s="894"/>
      <c r="BSS153" s="894"/>
      <c r="BST153" s="894"/>
      <c r="BSU153" s="894"/>
      <c r="BSV153" s="894"/>
      <c r="BSW153" s="894"/>
      <c r="BSX153" s="894"/>
      <c r="BSY153" s="894"/>
      <c r="BSZ153" s="894"/>
      <c r="BTA153" s="894"/>
      <c r="BTB153" s="894"/>
      <c r="BTC153" s="894"/>
      <c r="BTD153" s="894"/>
      <c r="BTE153" s="894"/>
      <c r="BTF153" s="894"/>
      <c r="BTG153" s="894"/>
      <c r="BTH153" s="894"/>
      <c r="BTI153" s="894"/>
      <c r="BTJ153" s="894"/>
      <c r="BTK153" s="894"/>
      <c r="BTL153" s="894"/>
      <c r="BTM153" s="894"/>
      <c r="BTN153" s="894"/>
      <c r="BTO153" s="894"/>
      <c r="BTP153" s="894"/>
      <c r="BTQ153" s="894"/>
      <c r="BTR153" s="894"/>
      <c r="BTS153" s="894"/>
      <c r="BTT153" s="894"/>
      <c r="BTU153" s="894"/>
      <c r="BTV153" s="894"/>
      <c r="BTW153" s="894"/>
      <c r="BTX153" s="894"/>
      <c r="BTY153" s="894"/>
      <c r="BTZ153" s="894"/>
      <c r="BUA153" s="894"/>
      <c r="BUB153" s="894"/>
      <c r="BUC153" s="894"/>
      <c r="BUD153" s="894"/>
      <c r="BUE153" s="894"/>
      <c r="BUF153" s="894"/>
      <c r="BUG153" s="894"/>
      <c r="BUH153" s="894"/>
      <c r="BUI153" s="894"/>
      <c r="BUJ153" s="894"/>
      <c r="BUK153" s="894"/>
      <c r="BUL153" s="894"/>
      <c r="BUM153" s="894"/>
      <c r="BUN153" s="894"/>
      <c r="BUO153" s="894"/>
      <c r="BUP153" s="894"/>
      <c r="BUQ153" s="894"/>
      <c r="BUR153" s="894"/>
      <c r="BUS153" s="894"/>
      <c r="BUT153" s="894"/>
      <c r="BUU153" s="894"/>
      <c r="BUV153" s="894"/>
      <c r="BUW153" s="894"/>
      <c r="BUX153" s="894"/>
      <c r="BUY153" s="894"/>
      <c r="BUZ153" s="894"/>
      <c r="BVA153" s="894"/>
      <c r="BVB153" s="894"/>
      <c r="BVC153" s="894"/>
      <c r="BVD153" s="894"/>
      <c r="BVE153" s="894"/>
      <c r="BVF153" s="894"/>
      <c r="BVG153" s="894"/>
      <c r="BVH153" s="894"/>
      <c r="BVI153" s="894"/>
      <c r="BVJ153" s="894"/>
      <c r="BVK153" s="894"/>
      <c r="BVL153" s="894"/>
      <c r="BVM153" s="894"/>
      <c r="BVN153" s="894"/>
      <c r="BVO153" s="894"/>
      <c r="BVP153" s="894"/>
      <c r="BVQ153" s="894"/>
      <c r="BVR153" s="894"/>
      <c r="BVS153" s="894"/>
      <c r="BVT153" s="894"/>
      <c r="BVU153" s="894"/>
      <c r="BVV153" s="894"/>
      <c r="BVW153" s="894"/>
      <c r="BVX153" s="894"/>
      <c r="BVY153" s="894"/>
      <c r="BVZ153" s="894"/>
      <c r="BWA153" s="894"/>
      <c r="BWB153" s="894"/>
      <c r="BWC153" s="894"/>
      <c r="BWD153" s="894"/>
      <c r="BWE153" s="894"/>
      <c r="BWF153" s="894"/>
      <c r="BWG153" s="894"/>
      <c r="BWH153" s="894"/>
      <c r="BWI153" s="894"/>
      <c r="BWJ153" s="894"/>
      <c r="BWK153" s="894"/>
      <c r="BWL153" s="894"/>
      <c r="BWM153" s="894"/>
      <c r="BWN153" s="894"/>
      <c r="BWO153" s="894"/>
      <c r="BWP153" s="894"/>
      <c r="BWQ153" s="894"/>
      <c r="BWR153" s="894"/>
      <c r="BWS153" s="894"/>
      <c r="BWT153" s="894"/>
      <c r="BWU153" s="894"/>
      <c r="BWV153" s="894"/>
      <c r="BWW153" s="894"/>
      <c r="BWX153" s="894"/>
      <c r="BWY153" s="894"/>
      <c r="BWZ153" s="894"/>
      <c r="BXA153" s="894"/>
      <c r="BXB153" s="894"/>
      <c r="BXC153" s="894"/>
      <c r="BXD153" s="894"/>
      <c r="BXE153" s="894"/>
      <c r="BXF153" s="894"/>
      <c r="BXG153" s="894"/>
      <c r="BXH153" s="894"/>
      <c r="BXI153" s="894"/>
      <c r="BXJ153" s="894"/>
      <c r="BXK153" s="894"/>
      <c r="BXL153" s="894"/>
      <c r="BXM153" s="894"/>
      <c r="BXN153" s="894"/>
      <c r="BXO153" s="894"/>
      <c r="BXP153" s="894"/>
      <c r="BXQ153" s="894"/>
      <c r="BXR153" s="894"/>
      <c r="BXS153" s="894"/>
      <c r="BXT153" s="894"/>
      <c r="BXU153" s="894"/>
      <c r="BXV153" s="894"/>
      <c r="BXW153" s="894"/>
      <c r="BXX153" s="894"/>
      <c r="BXY153" s="894"/>
      <c r="BXZ153" s="894"/>
      <c r="BYA153" s="894"/>
      <c r="BYB153" s="894"/>
      <c r="BYC153" s="894"/>
      <c r="BYD153" s="894"/>
      <c r="BYE153" s="894"/>
      <c r="BYF153" s="894"/>
      <c r="BYG153" s="894"/>
      <c r="BYH153" s="894"/>
      <c r="BYI153" s="894"/>
      <c r="BYJ153" s="894"/>
      <c r="BYK153" s="894"/>
      <c r="BYL153" s="894"/>
      <c r="BYM153" s="894"/>
      <c r="BYN153" s="894"/>
      <c r="BYO153" s="894"/>
      <c r="BYP153" s="894"/>
      <c r="BYQ153" s="894"/>
      <c r="BYR153" s="894"/>
      <c r="BYS153" s="894"/>
      <c r="BYT153" s="894"/>
      <c r="BYU153" s="894"/>
      <c r="BYV153" s="894"/>
      <c r="BYW153" s="894"/>
      <c r="BYX153" s="894"/>
      <c r="BYY153" s="894"/>
      <c r="BYZ153" s="894"/>
      <c r="BZA153" s="894"/>
      <c r="BZB153" s="894"/>
      <c r="BZC153" s="894"/>
      <c r="BZD153" s="894"/>
      <c r="BZE153" s="894"/>
      <c r="BZF153" s="894"/>
      <c r="BZG153" s="894"/>
      <c r="BZH153" s="894"/>
      <c r="BZI153" s="894"/>
      <c r="BZJ153" s="894"/>
      <c r="BZK153" s="894"/>
      <c r="BZL153" s="894"/>
      <c r="BZM153" s="894"/>
      <c r="BZN153" s="894"/>
      <c r="BZO153" s="894"/>
      <c r="BZP153" s="894"/>
      <c r="BZQ153" s="894"/>
      <c r="BZR153" s="894"/>
      <c r="BZS153" s="894"/>
      <c r="BZT153" s="894"/>
      <c r="BZU153" s="894"/>
      <c r="BZV153" s="894"/>
      <c r="BZW153" s="894"/>
      <c r="BZX153" s="894"/>
      <c r="BZY153" s="894"/>
      <c r="BZZ153" s="894"/>
      <c r="CAA153" s="894"/>
      <c r="CAB153" s="894"/>
      <c r="CAC153" s="894"/>
      <c r="CAD153" s="894"/>
      <c r="CAE153" s="894"/>
      <c r="CAF153" s="894"/>
      <c r="CAG153" s="894"/>
      <c r="CAH153" s="894"/>
      <c r="CAI153" s="894"/>
      <c r="CAJ153" s="894"/>
      <c r="CAK153" s="894"/>
      <c r="CAL153" s="894"/>
      <c r="CAM153" s="894"/>
      <c r="CAN153" s="894"/>
      <c r="CAO153" s="894"/>
      <c r="CAP153" s="894"/>
      <c r="CAQ153" s="894"/>
      <c r="CAR153" s="894"/>
      <c r="CAS153" s="894"/>
      <c r="CAT153" s="894"/>
      <c r="CAU153" s="894"/>
      <c r="CAV153" s="894"/>
      <c r="CAW153" s="894"/>
      <c r="CAX153" s="894"/>
      <c r="CAY153" s="894"/>
      <c r="CAZ153" s="894"/>
      <c r="CBA153" s="894"/>
      <c r="CBB153" s="894"/>
      <c r="CBC153" s="894"/>
      <c r="CBD153" s="894"/>
      <c r="CBE153" s="894"/>
      <c r="CBF153" s="894"/>
      <c r="CBG153" s="894"/>
      <c r="CBH153" s="894"/>
      <c r="CBI153" s="894"/>
      <c r="CBJ153" s="894"/>
      <c r="CBK153" s="894"/>
      <c r="CBL153" s="894"/>
      <c r="CBM153" s="894"/>
      <c r="CBN153" s="894"/>
      <c r="CBO153" s="894"/>
      <c r="CBP153" s="894"/>
      <c r="CBQ153" s="894"/>
      <c r="CBR153" s="894"/>
      <c r="CBS153" s="894"/>
      <c r="CBT153" s="894"/>
      <c r="CBU153" s="894"/>
      <c r="CBV153" s="894"/>
      <c r="CBW153" s="894"/>
      <c r="CBX153" s="894"/>
      <c r="CBY153" s="894"/>
      <c r="CBZ153" s="894"/>
      <c r="CCA153" s="894"/>
      <c r="CCB153" s="894"/>
      <c r="CCC153" s="894"/>
      <c r="CCD153" s="894"/>
      <c r="CCE153" s="894"/>
      <c r="CCF153" s="894"/>
      <c r="CCG153" s="894"/>
      <c r="CCH153" s="894"/>
      <c r="CCI153" s="894"/>
      <c r="CCJ153" s="894"/>
      <c r="CCK153" s="894"/>
      <c r="CCL153" s="894"/>
      <c r="CCM153" s="894"/>
      <c r="CCN153" s="894"/>
      <c r="CCO153" s="894"/>
      <c r="CCP153" s="894"/>
      <c r="CCQ153" s="894"/>
      <c r="CCR153" s="894"/>
      <c r="CCS153" s="894"/>
      <c r="CCT153" s="894"/>
      <c r="CCU153" s="894"/>
      <c r="CCV153" s="894"/>
      <c r="CCW153" s="894"/>
      <c r="CCX153" s="894"/>
      <c r="CCY153" s="894"/>
      <c r="CCZ153" s="894"/>
      <c r="CDA153" s="894"/>
      <c r="CDB153" s="894"/>
      <c r="CDC153" s="894"/>
      <c r="CDD153" s="894"/>
      <c r="CDE153" s="894"/>
      <c r="CDF153" s="894"/>
      <c r="CDG153" s="894"/>
      <c r="CDH153" s="894"/>
      <c r="CDI153" s="894"/>
      <c r="CDJ153" s="894"/>
      <c r="CDK153" s="894"/>
      <c r="CDL153" s="894"/>
      <c r="CDM153" s="894"/>
      <c r="CDN153" s="894"/>
      <c r="CDO153" s="894"/>
      <c r="CDP153" s="894"/>
      <c r="CDQ153" s="894"/>
      <c r="CDR153" s="894"/>
      <c r="CDS153" s="894"/>
      <c r="CDT153" s="894"/>
      <c r="CDU153" s="894"/>
      <c r="CDV153" s="894"/>
      <c r="CDW153" s="894"/>
      <c r="CDX153" s="894"/>
      <c r="CDY153" s="894"/>
      <c r="CDZ153" s="894"/>
      <c r="CEA153" s="894"/>
      <c r="CEB153" s="894"/>
      <c r="CEC153" s="894"/>
      <c r="CED153" s="894"/>
      <c r="CEE153" s="894"/>
      <c r="CEF153" s="894"/>
      <c r="CEG153" s="894"/>
      <c r="CEH153" s="894"/>
      <c r="CEI153" s="894"/>
      <c r="CEJ153" s="894"/>
      <c r="CEK153" s="894"/>
      <c r="CEL153" s="894"/>
      <c r="CEM153" s="894"/>
      <c r="CEN153" s="894"/>
      <c r="CEO153" s="894"/>
      <c r="CEP153" s="894"/>
      <c r="CEQ153" s="894"/>
      <c r="CER153" s="894"/>
      <c r="CES153" s="894"/>
      <c r="CET153" s="894"/>
      <c r="CEU153" s="894"/>
      <c r="CEV153" s="894"/>
      <c r="CEW153" s="894"/>
      <c r="CEX153" s="894"/>
      <c r="CEY153" s="894"/>
      <c r="CEZ153" s="894"/>
      <c r="CFA153" s="894"/>
      <c r="CFB153" s="894"/>
      <c r="CFC153" s="894"/>
      <c r="CFD153" s="894"/>
      <c r="CFE153" s="894"/>
      <c r="CFF153" s="894"/>
      <c r="CFG153" s="894"/>
      <c r="CFH153" s="894"/>
      <c r="CFI153" s="894"/>
      <c r="CFJ153" s="894"/>
      <c r="CFK153" s="894"/>
      <c r="CFL153" s="894"/>
      <c r="CFM153" s="894"/>
      <c r="CFN153" s="894"/>
      <c r="CFO153" s="894"/>
      <c r="CFP153" s="894"/>
      <c r="CFQ153" s="894"/>
      <c r="CFR153" s="894"/>
      <c r="CFS153" s="894"/>
      <c r="CFT153" s="894"/>
      <c r="CFU153" s="894"/>
      <c r="CFV153" s="894"/>
      <c r="CFW153" s="894"/>
      <c r="CFX153" s="894"/>
      <c r="CFY153" s="894"/>
      <c r="CFZ153" s="894"/>
      <c r="CGA153" s="894"/>
      <c r="CGB153" s="894"/>
      <c r="CGC153" s="894"/>
      <c r="CGD153" s="894"/>
      <c r="CGE153" s="894"/>
      <c r="CGF153" s="894"/>
      <c r="CGG153" s="894"/>
      <c r="CGH153" s="894"/>
      <c r="CGI153" s="894"/>
      <c r="CGJ153" s="894"/>
      <c r="CGK153" s="894"/>
      <c r="CGL153" s="894"/>
      <c r="CGM153" s="894"/>
      <c r="CGN153" s="894"/>
      <c r="CGO153" s="894"/>
      <c r="CGP153" s="894"/>
      <c r="CGQ153" s="894"/>
      <c r="CGR153" s="894"/>
      <c r="CGS153" s="894"/>
      <c r="CGT153" s="894"/>
      <c r="CGU153" s="894"/>
      <c r="CGV153" s="894"/>
      <c r="CGW153" s="894"/>
      <c r="CGX153" s="894"/>
      <c r="CGY153" s="894"/>
      <c r="CGZ153" s="894"/>
      <c r="CHA153" s="894"/>
      <c r="CHB153" s="894"/>
      <c r="CHC153" s="894"/>
      <c r="CHD153" s="894"/>
      <c r="CHE153" s="894"/>
      <c r="CHF153" s="894"/>
      <c r="CHG153" s="894"/>
      <c r="CHH153" s="894"/>
      <c r="CHI153" s="894"/>
      <c r="CHJ153" s="894"/>
      <c r="CHK153" s="894"/>
      <c r="CHL153" s="894"/>
      <c r="CHM153" s="894"/>
      <c r="CHN153" s="894"/>
      <c r="CHO153" s="894"/>
      <c r="CHP153" s="894"/>
      <c r="CHQ153" s="894"/>
      <c r="CHR153" s="894"/>
      <c r="CHS153" s="894"/>
      <c r="CHT153" s="894"/>
      <c r="CHU153" s="894"/>
      <c r="CHV153" s="894"/>
      <c r="CHW153" s="894"/>
      <c r="CHX153" s="894"/>
      <c r="CHY153" s="894"/>
      <c r="CHZ153" s="894"/>
      <c r="CIA153" s="894"/>
      <c r="CIB153" s="894"/>
      <c r="CIC153" s="894"/>
      <c r="CID153" s="894"/>
      <c r="CIE153" s="894"/>
      <c r="CIF153" s="894"/>
      <c r="CIG153" s="894"/>
      <c r="CIH153" s="894"/>
      <c r="CII153" s="894"/>
      <c r="CIJ153" s="894"/>
      <c r="CIK153" s="894"/>
      <c r="CIL153" s="894"/>
      <c r="CIM153" s="894"/>
      <c r="CIN153" s="894"/>
      <c r="CIO153" s="894"/>
      <c r="CIP153" s="894"/>
      <c r="CIQ153" s="894"/>
      <c r="CIR153" s="894"/>
      <c r="CIS153" s="894"/>
      <c r="CIT153" s="894"/>
      <c r="CIU153" s="894"/>
      <c r="CIV153" s="894"/>
      <c r="CIW153" s="894"/>
      <c r="CIX153" s="894"/>
      <c r="CIY153" s="894"/>
      <c r="CIZ153" s="894"/>
      <c r="CJA153" s="894"/>
      <c r="CJB153" s="894"/>
      <c r="CJC153" s="894"/>
      <c r="CJD153" s="894"/>
      <c r="CJE153" s="894"/>
      <c r="CJF153" s="894"/>
      <c r="CJG153" s="894"/>
      <c r="CJH153" s="894"/>
      <c r="CJI153" s="894"/>
      <c r="CJJ153" s="894"/>
      <c r="CJK153" s="894"/>
      <c r="CJL153" s="894"/>
      <c r="CJM153" s="894"/>
      <c r="CJN153" s="894"/>
      <c r="CJO153" s="894"/>
      <c r="CJP153" s="894"/>
      <c r="CJQ153" s="894"/>
      <c r="CJR153" s="894"/>
      <c r="CJS153" s="894"/>
      <c r="CJT153" s="894"/>
      <c r="CJU153" s="894"/>
      <c r="CJV153" s="894"/>
      <c r="CJW153" s="894"/>
      <c r="CJX153" s="894"/>
      <c r="CJY153" s="894"/>
      <c r="CJZ153" s="894"/>
      <c r="CKA153" s="894"/>
      <c r="CKB153" s="894"/>
      <c r="CKC153" s="894"/>
      <c r="CKD153" s="894"/>
      <c r="CKE153" s="894"/>
      <c r="CKF153" s="894"/>
      <c r="CKG153" s="894"/>
      <c r="CKH153" s="894"/>
      <c r="CKI153" s="894"/>
      <c r="CKJ153" s="894"/>
      <c r="CKK153" s="894"/>
      <c r="CKL153" s="894"/>
      <c r="CKM153" s="894"/>
      <c r="CKN153" s="894"/>
      <c r="CKO153" s="894"/>
      <c r="CKP153" s="894"/>
      <c r="CKQ153" s="894"/>
      <c r="CKR153" s="894"/>
      <c r="CKS153" s="894"/>
      <c r="CKT153" s="894"/>
      <c r="CKU153" s="894"/>
      <c r="CKV153" s="894"/>
      <c r="CKW153" s="894"/>
      <c r="CKX153" s="894"/>
      <c r="CKY153" s="894"/>
      <c r="CKZ153" s="894"/>
      <c r="CLA153" s="894"/>
      <c r="CLB153" s="894"/>
      <c r="CLC153" s="894"/>
      <c r="CLD153" s="894"/>
      <c r="CLE153" s="894"/>
      <c r="CLF153" s="894"/>
      <c r="CLG153" s="894"/>
      <c r="CLH153" s="894"/>
      <c r="CLI153" s="894"/>
      <c r="CLJ153" s="894"/>
      <c r="CLK153" s="894"/>
      <c r="CLL153" s="894"/>
      <c r="CLM153" s="894"/>
      <c r="CLN153" s="894"/>
      <c r="CLO153" s="894"/>
      <c r="CLP153" s="894"/>
      <c r="CLQ153" s="894"/>
      <c r="CLR153" s="894"/>
      <c r="CLS153" s="894"/>
      <c r="CLT153" s="894"/>
      <c r="CLU153" s="894"/>
      <c r="CLV153" s="894"/>
      <c r="CLW153" s="894"/>
      <c r="CLX153" s="894"/>
      <c r="CLY153" s="894"/>
      <c r="CLZ153" s="894"/>
      <c r="CMA153" s="894"/>
      <c r="CMB153" s="894"/>
      <c r="CMC153" s="894"/>
      <c r="CMD153" s="894"/>
      <c r="CME153" s="894"/>
      <c r="CMF153" s="894"/>
      <c r="CMG153" s="894"/>
      <c r="CMH153" s="894"/>
      <c r="CMI153" s="894"/>
      <c r="CMJ153" s="894"/>
      <c r="CMK153" s="894"/>
      <c r="CML153" s="894"/>
      <c r="CMM153" s="894"/>
      <c r="CMN153" s="894"/>
      <c r="CMO153" s="894"/>
      <c r="CMP153" s="894"/>
      <c r="CMQ153" s="894"/>
      <c r="CMR153" s="894"/>
      <c r="CMS153" s="894"/>
      <c r="CMT153" s="894"/>
      <c r="CMU153" s="894"/>
      <c r="CMV153" s="894"/>
      <c r="CMW153" s="894"/>
      <c r="CMX153" s="894"/>
      <c r="CMY153" s="894"/>
      <c r="CMZ153" s="894"/>
      <c r="CNA153" s="894"/>
      <c r="CNB153" s="894"/>
      <c r="CNC153" s="894"/>
      <c r="CND153" s="894"/>
      <c r="CNE153" s="894"/>
      <c r="CNF153" s="894"/>
      <c r="CNG153" s="894"/>
      <c r="CNH153" s="894"/>
      <c r="CNI153" s="894"/>
      <c r="CNJ153" s="894"/>
      <c r="CNK153" s="894"/>
      <c r="CNL153" s="894"/>
      <c r="CNM153" s="894"/>
      <c r="CNN153" s="894"/>
      <c r="CNO153" s="894"/>
      <c r="CNP153" s="894"/>
      <c r="CNQ153" s="894"/>
      <c r="CNR153" s="894"/>
      <c r="CNS153" s="894"/>
      <c r="CNT153" s="894"/>
      <c r="CNU153" s="894"/>
      <c r="CNV153" s="894"/>
      <c r="CNW153" s="894"/>
      <c r="CNX153" s="894"/>
      <c r="CNY153" s="894"/>
      <c r="CNZ153" s="894"/>
      <c r="COA153" s="894"/>
      <c r="COB153" s="894"/>
      <c r="COC153" s="894"/>
      <c r="COD153" s="894"/>
      <c r="COE153" s="894"/>
      <c r="COF153" s="894"/>
      <c r="COG153" s="894"/>
      <c r="COH153" s="894"/>
      <c r="COI153" s="894"/>
      <c r="COJ153" s="894"/>
      <c r="COK153" s="894"/>
      <c r="COL153" s="894"/>
      <c r="COM153" s="894"/>
      <c r="CON153" s="894"/>
      <c r="COO153" s="894"/>
      <c r="COP153" s="894"/>
      <c r="COQ153" s="894"/>
      <c r="COR153" s="894"/>
      <c r="COS153" s="894"/>
      <c r="COT153" s="894"/>
      <c r="COU153" s="894"/>
      <c r="COV153" s="894"/>
      <c r="COW153" s="894"/>
      <c r="COX153" s="894"/>
      <c r="COY153" s="894"/>
      <c r="COZ153" s="894"/>
      <c r="CPA153" s="894"/>
      <c r="CPB153" s="894"/>
      <c r="CPC153" s="894"/>
      <c r="CPD153" s="894"/>
      <c r="CPE153" s="894"/>
      <c r="CPF153" s="894"/>
      <c r="CPG153" s="894"/>
      <c r="CPH153" s="894"/>
      <c r="CPI153" s="894"/>
      <c r="CPJ153" s="894"/>
      <c r="CPK153" s="894"/>
      <c r="CPL153" s="894"/>
      <c r="CPM153" s="894"/>
      <c r="CPN153" s="894"/>
      <c r="CPO153" s="894"/>
      <c r="CPP153" s="894"/>
      <c r="CPQ153" s="894"/>
      <c r="CPR153" s="894"/>
      <c r="CPS153" s="894"/>
      <c r="CPT153" s="894"/>
      <c r="CPU153" s="894"/>
      <c r="CPV153" s="894"/>
      <c r="CPW153" s="894"/>
      <c r="CPX153" s="894"/>
      <c r="CPY153" s="894"/>
      <c r="CPZ153" s="894"/>
      <c r="CQA153" s="894"/>
      <c r="CQB153" s="894"/>
      <c r="CQC153" s="894"/>
      <c r="CQD153" s="894"/>
      <c r="CQE153" s="894"/>
      <c r="CQF153" s="894"/>
      <c r="CQG153" s="894"/>
      <c r="CQH153" s="894"/>
      <c r="CQI153" s="894"/>
      <c r="CQJ153" s="894"/>
      <c r="CQK153" s="894"/>
      <c r="CQL153" s="894"/>
      <c r="CQM153" s="894"/>
      <c r="CQN153" s="894"/>
      <c r="CQO153" s="894"/>
      <c r="CQP153" s="894"/>
      <c r="CQQ153" s="894"/>
      <c r="CQR153" s="894"/>
      <c r="CQS153" s="894"/>
      <c r="CQT153" s="894"/>
      <c r="CQU153" s="894"/>
      <c r="CQV153" s="894"/>
      <c r="CQW153" s="894"/>
      <c r="CQX153" s="894"/>
      <c r="CQY153" s="894"/>
      <c r="CQZ153" s="894"/>
      <c r="CRA153" s="894"/>
      <c r="CRB153" s="894"/>
      <c r="CRC153" s="894"/>
      <c r="CRD153" s="894"/>
      <c r="CRE153" s="894"/>
      <c r="CRF153" s="894"/>
      <c r="CRG153" s="894"/>
      <c r="CRH153" s="894"/>
      <c r="CRI153" s="894"/>
      <c r="CRJ153" s="894"/>
      <c r="CRK153" s="894"/>
      <c r="CRL153" s="894"/>
      <c r="CRM153" s="894"/>
      <c r="CRN153" s="894"/>
      <c r="CRO153" s="894"/>
      <c r="CRP153" s="894"/>
      <c r="CRQ153" s="894"/>
      <c r="CRR153" s="894"/>
      <c r="CRS153" s="894"/>
      <c r="CRT153" s="894"/>
      <c r="CRU153" s="894"/>
      <c r="CRV153" s="894"/>
      <c r="CRW153" s="894"/>
      <c r="CRX153" s="894"/>
      <c r="CRY153" s="894"/>
      <c r="CRZ153" s="894"/>
      <c r="CSA153" s="894"/>
      <c r="CSB153" s="894"/>
      <c r="CSC153" s="894"/>
      <c r="CSD153" s="894"/>
      <c r="CSE153" s="894"/>
      <c r="CSF153" s="894"/>
      <c r="CSG153" s="894"/>
      <c r="CSH153" s="894"/>
      <c r="CSI153" s="894"/>
      <c r="CSJ153" s="894"/>
      <c r="CSK153" s="894"/>
      <c r="CSL153" s="894"/>
      <c r="CSM153" s="894"/>
      <c r="CSN153" s="894"/>
      <c r="CSO153" s="894"/>
      <c r="CSP153" s="894"/>
      <c r="CSQ153" s="894"/>
      <c r="CSR153" s="894"/>
      <c r="CSS153" s="894"/>
      <c r="CST153" s="894"/>
      <c r="CSU153" s="894"/>
      <c r="CSV153" s="894"/>
      <c r="CSW153" s="894"/>
      <c r="CSX153" s="894"/>
      <c r="CSY153" s="894"/>
      <c r="CSZ153" s="894"/>
      <c r="CTA153" s="894"/>
      <c r="CTB153" s="894"/>
      <c r="CTC153" s="894"/>
      <c r="CTD153" s="894"/>
      <c r="CTE153" s="894"/>
      <c r="CTF153" s="894"/>
      <c r="CTG153" s="894"/>
      <c r="CTH153" s="894"/>
      <c r="CTI153" s="894"/>
      <c r="CTJ153" s="894"/>
      <c r="CTK153" s="894"/>
      <c r="CTL153" s="894"/>
      <c r="CTM153" s="894"/>
      <c r="CTN153" s="894"/>
      <c r="CTO153" s="894"/>
      <c r="CTP153" s="894"/>
      <c r="CTQ153" s="894"/>
      <c r="CTR153" s="894"/>
      <c r="CTS153" s="894"/>
      <c r="CTT153" s="894"/>
      <c r="CTU153" s="894"/>
      <c r="CTV153" s="894"/>
      <c r="CTW153" s="894"/>
      <c r="CTX153" s="894"/>
      <c r="CTY153" s="894"/>
      <c r="CTZ153" s="894"/>
      <c r="CUA153" s="894"/>
      <c r="CUB153" s="894"/>
      <c r="CUC153" s="894"/>
      <c r="CUD153" s="894"/>
      <c r="CUE153" s="894"/>
      <c r="CUF153" s="894"/>
      <c r="CUG153" s="894"/>
      <c r="CUH153" s="894"/>
      <c r="CUI153" s="894"/>
      <c r="CUJ153" s="894"/>
      <c r="CUK153" s="894"/>
      <c r="CUL153" s="894"/>
      <c r="CUM153" s="894"/>
      <c r="CUN153" s="894"/>
      <c r="CUO153" s="894"/>
      <c r="CUP153" s="894"/>
      <c r="CUQ153" s="894"/>
      <c r="CUR153" s="894"/>
      <c r="CUS153" s="894"/>
      <c r="CUT153" s="894"/>
      <c r="CUU153" s="894"/>
      <c r="CUV153" s="894"/>
      <c r="CUW153" s="894"/>
      <c r="CUX153" s="894"/>
      <c r="CUY153" s="894"/>
      <c r="CUZ153" s="894"/>
      <c r="CVA153" s="894"/>
      <c r="CVB153" s="894"/>
      <c r="CVC153" s="894"/>
      <c r="CVD153" s="894"/>
      <c r="CVE153" s="894"/>
      <c r="CVF153" s="894"/>
      <c r="CVG153" s="894"/>
      <c r="CVH153" s="894"/>
      <c r="CVI153" s="894"/>
      <c r="CVJ153" s="894"/>
      <c r="CVK153" s="894"/>
      <c r="CVL153" s="894"/>
      <c r="CVM153" s="894"/>
      <c r="CVN153" s="894"/>
      <c r="CVO153" s="894"/>
      <c r="CVP153" s="894"/>
      <c r="CVQ153" s="894"/>
      <c r="CVR153" s="894"/>
      <c r="CVS153" s="894"/>
      <c r="CVT153" s="894"/>
      <c r="CVU153" s="894"/>
      <c r="CVV153" s="894"/>
      <c r="CVW153" s="894"/>
      <c r="CVX153" s="894"/>
      <c r="CVY153" s="894"/>
      <c r="CVZ153" s="894"/>
      <c r="CWA153" s="894"/>
      <c r="CWB153" s="894"/>
      <c r="CWC153" s="894"/>
      <c r="CWD153" s="894"/>
      <c r="CWE153" s="894"/>
      <c r="CWF153" s="894"/>
      <c r="CWG153" s="894"/>
      <c r="CWH153" s="894"/>
      <c r="CWI153" s="894"/>
      <c r="CWJ153" s="894"/>
      <c r="CWK153" s="894"/>
      <c r="CWL153" s="894"/>
      <c r="CWM153" s="894"/>
      <c r="CWN153" s="894"/>
      <c r="CWO153" s="894"/>
      <c r="CWP153" s="894"/>
      <c r="CWQ153" s="894"/>
      <c r="CWR153" s="894"/>
      <c r="CWS153" s="894"/>
      <c r="CWT153" s="894"/>
      <c r="CWU153" s="894"/>
      <c r="CWV153" s="894"/>
      <c r="CWW153" s="894"/>
      <c r="CWX153" s="894"/>
      <c r="CWY153" s="894"/>
      <c r="CWZ153" s="894"/>
      <c r="CXA153" s="894"/>
      <c r="CXB153" s="894"/>
      <c r="CXC153" s="894"/>
      <c r="CXD153" s="894"/>
      <c r="CXE153" s="894"/>
      <c r="CXF153" s="894"/>
      <c r="CXG153" s="894"/>
      <c r="CXH153" s="894"/>
      <c r="CXI153" s="894"/>
      <c r="CXJ153" s="894"/>
      <c r="CXK153" s="894"/>
      <c r="CXL153" s="894"/>
      <c r="CXM153" s="894"/>
      <c r="CXN153" s="894"/>
      <c r="CXO153" s="894"/>
      <c r="CXP153" s="894"/>
      <c r="CXQ153" s="894"/>
      <c r="CXR153" s="894"/>
      <c r="CXS153" s="894"/>
      <c r="CXT153" s="894"/>
      <c r="CXU153" s="894"/>
      <c r="CXV153" s="894"/>
      <c r="CXW153" s="894"/>
      <c r="CXX153" s="894"/>
      <c r="CXY153" s="894"/>
      <c r="CXZ153" s="894"/>
      <c r="CYA153" s="894"/>
      <c r="CYB153" s="894"/>
      <c r="CYC153" s="894"/>
      <c r="CYD153" s="894"/>
      <c r="CYE153" s="894"/>
      <c r="CYF153" s="894"/>
      <c r="CYG153" s="894"/>
      <c r="CYH153" s="894"/>
      <c r="CYI153" s="894"/>
      <c r="CYJ153" s="894"/>
      <c r="CYK153" s="894"/>
      <c r="CYL153" s="894"/>
      <c r="CYM153" s="894"/>
      <c r="CYN153" s="894"/>
      <c r="CYO153" s="894"/>
      <c r="CYP153" s="894"/>
      <c r="CYQ153" s="894"/>
      <c r="CYR153" s="894"/>
      <c r="CYS153" s="894"/>
      <c r="CYT153" s="894"/>
      <c r="CYU153" s="894"/>
      <c r="CYV153" s="894"/>
      <c r="CYW153" s="894"/>
      <c r="CYX153" s="894"/>
      <c r="CYY153" s="894"/>
      <c r="CYZ153" s="894"/>
      <c r="CZA153" s="894"/>
      <c r="CZB153" s="894"/>
      <c r="CZC153" s="894"/>
      <c r="CZD153" s="894"/>
      <c r="CZE153" s="894"/>
      <c r="CZF153" s="894"/>
      <c r="CZG153" s="894"/>
      <c r="CZH153" s="894"/>
      <c r="CZI153" s="894"/>
      <c r="CZJ153" s="894"/>
      <c r="CZK153" s="894"/>
      <c r="CZL153" s="894"/>
      <c r="CZM153" s="894"/>
      <c r="CZN153" s="894"/>
      <c r="CZO153" s="894"/>
      <c r="CZP153" s="894"/>
      <c r="CZQ153" s="894"/>
      <c r="CZR153" s="894"/>
      <c r="CZS153" s="894"/>
      <c r="CZT153" s="894"/>
      <c r="CZU153" s="894"/>
      <c r="CZV153" s="894"/>
      <c r="CZW153" s="894"/>
      <c r="CZX153" s="894"/>
      <c r="CZY153" s="894"/>
      <c r="CZZ153" s="894"/>
      <c r="DAA153" s="894"/>
      <c r="DAB153" s="894"/>
      <c r="DAC153" s="894"/>
      <c r="DAD153" s="894"/>
      <c r="DAE153" s="894"/>
      <c r="DAF153" s="894"/>
      <c r="DAG153" s="894"/>
      <c r="DAH153" s="894"/>
      <c r="DAI153" s="894"/>
      <c r="DAJ153" s="894"/>
      <c r="DAK153" s="894"/>
      <c r="DAL153" s="894"/>
      <c r="DAM153" s="894"/>
      <c r="DAN153" s="894"/>
      <c r="DAO153" s="894"/>
      <c r="DAP153" s="894"/>
      <c r="DAQ153" s="894"/>
      <c r="DAR153" s="894"/>
      <c r="DAS153" s="894"/>
      <c r="DAT153" s="894"/>
      <c r="DAU153" s="894"/>
      <c r="DAV153" s="894"/>
      <c r="DAW153" s="894"/>
      <c r="DAX153" s="894"/>
      <c r="DAY153" s="894"/>
      <c r="DAZ153" s="894"/>
      <c r="DBA153" s="894"/>
      <c r="DBB153" s="894"/>
      <c r="DBC153" s="894"/>
      <c r="DBD153" s="894"/>
      <c r="DBE153" s="894"/>
      <c r="DBF153" s="894"/>
      <c r="DBG153" s="894"/>
      <c r="DBH153" s="894"/>
      <c r="DBI153" s="894"/>
      <c r="DBJ153" s="894"/>
      <c r="DBK153" s="894"/>
      <c r="DBL153" s="894"/>
      <c r="DBM153" s="894"/>
      <c r="DBN153" s="894"/>
      <c r="DBO153" s="894"/>
      <c r="DBP153" s="894"/>
      <c r="DBQ153" s="894"/>
      <c r="DBR153" s="894"/>
      <c r="DBS153" s="894"/>
      <c r="DBT153" s="894"/>
      <c r="DBU153" s="894"/>
      <c r="DBV153" s="894"/>
      <c r="DBW153" s="894"/>
      <c r="DBX153" s="894"/>
      <c r="DBY153" s="894"/>
      <c r="DBZ153" s="894"/>
      <c r="DCA153" s="894"/>
      <c r="DCB153" s="894"/>
      <c r="DCC153" s="894"/>
      <c r="DCD153" s="894"/>
      <c r="DCE153" s="894"/>
      <c r="DCF153" s="894"/>
      <c r="DCG153" s="894"/>
      <c r="DCH153" s="894"/>
      <c r="DCI153" s="894"/>
      <c r="DCJ153" s="894"/>
      <c r="DCK153" s="894"/>
      <c r="DCL153" s="894"/>
      <c r="DCM153" s="894"/>
      <c r="DCN153" s="894"/>
      <c r="DCO153" s="894"/>
      <c r="DCP153" s="894"/>
      <c r="DCQ153" s="894"/>
      <c r="DCR153" s="894"/>
      <c r="DCS153" s="894"/>
      <c r="DCT153" s="894"/>
      <c r="DCU153" s="894"/>
      <c r="DCV153" s="894"/>
      <c r="DCW153" s="894"/>
      <c r="DCX153" s="894"/>
      <c r="DCY153" s="894"/>
      <c r="DCZ153" s="894"/>
      <c r="DDA153" s="894"/>
      <c r="DDB153" s="894"/>
      <c r="DDC153" s="894"/>
      <c r="DDD153" s="894"/>
      <c r="DDE153" s="894"/>
      <c r="DDF153" s="894"/>
      <c r="DDG153" s="894"/>
      <c r="DDH153" s="894"/>
      <c r="DDI153" s="894"/>
      <c r="DDJ153" s="894"/>
      <c r="DDK153" s="894"/>
      <c r="DDL153" s="894"/>
      <c r="DDM153" s="894"/>
      <c r="DDN153" s="894"/>
      <c r="DDO153" s="894"/>
      <c r="DDP153" s="894"/>
      <c r="DDQ153" s="894"/>
      <c r="DDR153" s="894"/>
      <c r="DDS153" s="894"/>
      <c r="DDT153" s="894"/>
      <c r="DDU153" s="894"/>
      <c r="DDV153" s="894"/>
      <c r="DDW153" s="894"/>
      <c r="DDX153" s="894"/>
      <c r="DDY153" s="894"/>
      <c r="DDZ153" s="894"/>
      <c r="DEA153" s="894"/>
      <c r="DEB153" s="894"/>
      <c r="DEC153" s="894"/>
      <c r="DED153" s="894"/>
      <c r="DEE153" s="894"/>
      <c r="DEF153" s="894"/>
      <c r="DEG153" s="894"/>
      <c r="DEH153" s="894"/>
      <c r="DEI153" s="894"/>
      <c r="DEJ153" s="894"/>
      <c r="DEK153" s="894"/>
      <c r="DEL153" s="894"/>
      <c r="DEM153" s="894"/>
      <c r="DEN153" s="894"/>
      <c r="DEO153" s="894"/>
      <c r="DEP153" s="894"/>
      <c r="DEQ153" s="894"/>
      <c r="DER153" s="894"/>
      <c r="DES153" s="894"/>
      <c r="DET153" s="894"/>
      <c r="DEU153" s="894"/>
      <c r="DEV153" s="894"/>
      <c r="DEW153" s="894"/>
      <c r="DEX153" s="894"/>
      <c r="DEY153" s="894"/>
      <c r="DEZ153" s="894"/>
      <c r="DFA153" s="894"/>
      <c r="DFB153" s="894"/>
      <c r="DFC153" s="894"/>
      <c r="DFD153" s="894"/>
      <c r="DFE153" s="894"/>
      <c r="DFF153" s="894"/>
      <c r="DFG153" s="894"/>
      <c r="DFH153" s="894"/>
      <c r="DFI153" s="894"/>
      <c r="DFJ153" s="894"/>
      <c r="DFK153" s="894"/>
      <c r="DFL153" s="894"/>
      <c r="DFM153" s="894"/>
      <c r="DFN153" s="894"/>
      <c r="DFO153" s="894"/>
      <c r="DFP153" s="894"/>
      <c r="DFQ153" s="894"/>
      <c r="DFR153" s="894"/>
      <c r="DFS153" s="894"/>
      <c r="DFT153" s="894"/>
      <c r="DFU153" s="894"/>
      <c r="DFV153" s="894"/>
      <c r="DFW153" s="894"/>
      <c r="DFX153" s="894"/>
      <c r="DFY153" s="894"/>
      <c r="DFZ153" s="894"/>
      <c r="DGA153" s="894"/>
      <c r="DGB153" s="894"/>
      <c r="DGC153" s="894"/>
      <c r="DGD153" s="894"/>
      <c r="DGE153" s="894"/>
      <c r="DGF153" s="894"/>
      <c r="DGG153" s="894"/>
      <c r="DGH153" s="894"/>
      <c r="DGI153" s="894"/>
      <c r="DGJ153" s="894"/>
      <c r="DGK153" s="894"/>
      <c r="DGL153" s="894"/>
      <c r="DGM153" s="894"/>
      <c r="DGN153" s="894"/>
      <c r="DGO153" s="894"/>
      <c r="DGP153" s="894"/>
      <c r="DGQ153" s="894"/>
      <c r="DGR153" s="894"/>
      <c r="DGS153" s="894"/>
      <c r="DGT153" s="894"/>
      <c r="DGU153" s="894"/>
      <c r="DGV153" s="894"/>
      <c r="DGW153" s="894"/>
      <c r="DGX153" s="894"/>
      <c r="DGY153" s="894"/>
      <c r="DGZ153" s="894"/>
      <c r="DHA153" s="894"/>
      <c r="DHB153" s="894"/>
      <c r="DHC153" s="894"/>
      <c r="DHD153" s="894"/>
      <c r="DHE153" s="894"/>
      <c r="DHF153" s="894"/>
      <c r="DHG153" s="894"/>
      <c r="DHH153" s="894"/>
      <c r="DHI153" s="894"/>
      <c r="DHJ153" s="894"/>
      <c r="DHK153" s="894"/>
      <c r="DHL153" s="894"/>
      <c r="DHM153" s="894"/>
      <c r="DHN153" s="894"/>
      <c r="DHO153" s="894"/>
      <c r="DHP153" s="894"/>
      <c r="DHQ153" s="894"/>
      <c r="DHR153" s="894"/>
      <c r="DHS153" s="894"/>
      <c r="DHT153" s="894"/>
      <c r="DHU153" s="894"/>
      <c r="DHV153" s="894"/>
      <c r="DHW153" s="894"/>
      <c r="DHX153" s="894"/>
      <c r="DHY153" s="894"/>
      <c r="DHZ153" s="894"/>
      <c r="DIA153" s="894"/>
      <c r="DIB153" s="894"/>
      <c r="DIC153" s="894"/>
      <c r="DID153" s="894"/>
      <c r="DIE153" s="894"/>
      <c r="DIF153" s="894"/>
      <c r="DIG153" s="894"/>
      <c r="DIH153" s="894"/>
      <c r="DII153" s="894"/>
      <c r="DIJ153" s="894"/>
      <c r="DIK153" s="894"/>
      <c r="DIL153" s="894"/>
      <c r="DIM153" s="894"/>
      <c r="DIN153" s="894"/>
      <c r="DIO153" s="894"/>
      <c r="DIP153" s="894"/>
      <c r="DIQ153" s="894"/>
      <c r="DIR153" s="894"/>
      <c r="DIS153" s="894"/>
      <c r="DIT153" s="894"/>
      <c r="DIU153" s="894"/>
      <c r="DIV153" s="894"/>
      <c r="DIW153" s="894"/>
      <c r="DIX153" s="894"/>
      <c r="DIY153" s="894"/>
      <c r="DIZ153" s="894"/>
      <c r="DJA153" s="894"/>
      <c r="DJB153" s="894"/>
      <c r="DJC153" s="894"/>
      <c r="DJD153" s="894"/>
      <c r="DJE153" s="894"/>
      <c r="DJF153" s="894"/>
      <c r="DJG153" s="894"/>
      <c r="DJH153" s="894"/>
      <c r="DJI153" s="894"/>
      <c r="DJJ153" s="894"/>
      <c r="DJK153" s="894"/>
      <c r="DJL153" s="894"/>
      <c r="DJM153" s="894"/>
      <c r="DJN153" s="894"/>
      <c r="DJO153" s="894"/>
      <c r="DJP153" s="894"/>
      <c r="DJQ153" s="894"/>
      <c r="DJR153" s="894"/>
      <c r="DJS153" s="894"/>
      <c r="DJT153" s="894"/>
      <c r="DJU153" s="894"/>
      <c r="DJV153" s="894"/>
      <c r="DJW153" s="894"/>
      <c r="DJX153" s="894"/>
      <c r="DJY153" s="894"/>
      <c r="DJZ153" s="894"/>
      <c r="DKA153" s="894"/>
      <c r="DKB153" s="894"/>
      <c r="DKC153" s="894"/>
      <c r="DKD153" s="894"/>
      <c r="DKE153" s="894"/>
      <c r="DKF153" s="894"/>
      <c r="DKG153" s="894"/>
      <c r="DKH153" s="894"/>
      <c r="DKI153" s="894"/>
      <c r="DKJ153" s="894"/>
      <c r="DKK153" s="894"/>
      <c r="DKL153" s="894"/>
      <c r="DKM153" s="894"/>
      <c r="DKN153" s="894"/>
      <c r="DKO153" s="894"/>
      <c r="DKP153" s="894"/>
      <c r="DKQ153" s="894"/>
      <c r="DKR153" s="894"/>
      <c r="DKS153" s="894"/>
      <c r="DKT153" s="894"/>
      <c r="DKU153" s="894"/>
      <c r="DKV153" s="894"/>
      <c r="DKW153" s="894"/>
      <c r="DKX153" s="894"/>
      <c r="DKY153" s="894"/>
      <c r="DKZ153" s="894"/>
      <c r="DLA153" s="894"/>
      <c r="DLB153" s="894"/>
      <c r="DLC153" s="894"/>
      <c r="DLD153" s="894"/>
      <c r="DLE153" s="894"/>
      <c r="DLF153" s="894"/>
      <c r="DLG153" s="894"/>
      <c r="DLH153" s="894"/>
      <c r="DLI153" s="894"/>
      <c r="DLJ153" s="894"/>
      <c r="DLK153" s="894"/>
      <c r="DLL153" s="894"/>
      <c r="DLM153" s="894"/>
      <c r="DLN153" s="894"/>
      <c r="DLO153" s="894"/>
      <c r="DLP153" s="894"/>
      <c r="DLQ153" s="894"/>
      <c r="DLR153" s="894"/>
      <c r="DLS153" s="894"/>
      <c r="DLT153" s="894"/>
      <c r="DLU153" s="894"/>
      <c r="DLV153" s="894"/>
      <c r="DLW153" s="894"/>
      <c r="DLX153" s="894"/>
      <c r="DLY153" s="894"/>
      <c r="DLZ153" s="894"/>
      <c r="DMA153" s="894"/>
      <c r="DMB153" s="894"/>
      <c r="DMC153" s="894"/>
      <c r="DMD153" s="894"/>
      <c r="DME153" s="894"/>
      <c r="DMF153" s="894"/>
      <c r="DMG153" s="894"/>
      <c r="DMH153" s="894"/>
      <c r="DMI153" s="894"/>
      <c r="DMJ153" s="894"/>
      <c r="DMK153" s="894"/>
      <c r="DML153" s="894"/>
      <c r="DMM153" s="894"/>
      <c r="DMN153" s="894"/>
      <c r="DMO153" s="894"/>
      <c r="DMP153" s="894"/>
      <c r="DMQ153" s="894"/>
      <c r="DMR153" s="894"/>
      <c r="DMS153" s="894"/>
      <c r="DMT153" s="894"/>
      <c r="DMU153" s="894"/>
      <c r="DMV153" s="894"/>
      <c r="DMW153" s="894"/>
      <c r="DMX153" s="894"/>
      <c r="DMY153" s="894"/>
      <c r="DMZ153" s="894"/>
      <c r="DNA153" s="894"/>
      <c r="DNB153" s="894"/>
      <c r="DNC153" s="894"/>
      <c r="DND153" s="894"/>
      <c r="DNE153" s="894"/>
      <c r="DNF153" s="894"/>
      <c r="DNG153" s="894"/>
      <c r="DNH153" s="894"/>
      <c r="DNI153" s="894"/>
      <c r="DNJ153" s="894"/>
      <c r="DNK153" s="894"/>
      <c r="DNL153" s="894"/>
      <c r="DNM153" s="894"/>
      <c r="DNN153" s="894"/>
      <c r="DNO153" s="894"/>
      <c r="DNP153" s="894"/>
      <c r="DNQ153" s="894"/>
      <c r="DNR153" s="894"/>
      <c r="DNS153" s="894"/>
      <c r="DNT153" s="894"/>
      <c r="DNU153" s="894"/>
      <c r="DNV153" s="894"/>
      <c r="DNW153" s="894"/>
      <c r="DNX153" s="894"/>
      <c r="DNY153" s="894"/>
      <c r="DNZ153" s="894"/>
      <c r="DOA153" s="894"/>
      <c r="DOB153" s="894"/>
      <c r="DOC153" s="894"/>
      <c r="DOD153" s="894"/>
      <c r="DOE153" s="894"/>
      <c r="DOF153" s="894"/>
      <c r="DOG153" s="894"/>
      <c r="DOH153" s="894"/>
      <c r="DOI153" s="894"/>
      <c r="DOJ153" s="894"/>
      <c r="DOK153" s="894"/>
      <c r="DOL153" s="894"/>
      <c r="DOM153" s="894"/>
      <c r="DON153" s="894"/>
      <c r="DOO153" s="894"/>
      <c r="DOP153" s="894"/>
      <c r="DOQ153" s="894"/>
      <c r="DOR153" s="894"/>
      <c r="DOS153" s="894"/>
      <c r="DOT153" s="894"/>
      <c r="DOU153" s="894"/>
      <c r="DOV153" s="894"/>
      <c r="DOW153" s="894"/>
      <c r="DOX153" s="894"/>
      <c r="DOY153" s="894"/>
      <c r="DOZ153" s="894"/>
      <c r="DPA153" s="894"/>
      <c r="DPB153" s="894"/>
      <c r="DPC153" s="894"/>
      <c r="DPD153" s="894"/>
      <c r="DPE153" s="894"/>
      <c r="DPF153" s="894"/>
      <c r="DPG153" s="894"/>
      <c r="DPH153" s="894"/>
      <c r="DPI153" s="894"/>
      <c r="DPJ153" s="894"/>
      <c r="DPK153" s="894"/>
      <c r="DPL153" s="894"/>
      <c r="DPM153" s="894"/>
      <c r="DPN153" s="894"/>
      <c r="DPO153" s="894"/>
      <c r="DPP153" s="894"/>
      <c r="DPQ153" s="894"/>
      <c r="DPR153" s="894"/>
      <c r="DPS153" s="894"/>
      <c r="DPT153" s="894"/>
      <c r="DPU153" s="894"/>
      <c r="DPV153" s="894"/>
      <c r="DPW153" s="894"/>
      <c r="DPX153" s="894"/>
      <c r="DPY153" s="894"/>
      <c r="DPZ153" s="894"/>
      <c r="DQA153" s="894"/>
      <c r="DQB153" s="894"/>
      <c r="DQC153" s="894"/>
      <c r="DQD153" s="894"/>
      <c r="DQE153" s="894"/>
      <c r="DQF153" s="894"/>
      <c r="DQG153" s="894"/>
      <c r="DQH153" s="894"/>
      <c r="DQI153" s="894"/>
      <c r="DQJ153" s="894"/>
      <c r="DQK153" s="894"/>
      <c r="DQL153" s="894"/>
      <c r="DQM153" s="894"/>
      <c r="DQN153" s="894"/>
      <c r="DQO153" s="894"/>
      <c r="DQP153" s="894"/>
      <c r="DQQ153" s="894"/>
      <c r="DQR153" s="894"/>
      <c r="DQS153" s="894"/>
      <c r="DQT153" s="894"/>
      <c r="DQU153" s="894"/>
      <c r="DQV153" s="894"/>
      <c r="DQW153" s="894"/>
      <c r="DQX153" s="894"/>
      <c r="DQY153" s="894"/>
      <c r="DQZ153" s="894"/>
      <c r="DRA153" s="894"/>
      <c r="DRB153" s="894"/>
      <c r="DRC153" s="894"/>
      <c r="DRD153" s="894"/>
      <c r="DRE153" s="894"/>
      <c r="DRF153" s="894"/>
      <c r="DRG153" s="894"/>
      <c r="DRH153" s="894"/>
      <c r="DRI153" s="894"/>
      <c r="DRJ153" s="894"/>
      <c r="DRK153" s="894"/>
      <c r="DRL153" s="894"/>
      <c r="DRM153" s="894"/>
      <c r="DRN153" s="894"/>
      <c r="DRO153" s="894"/>
      <c r="DRP153" s="894"/>
      <c r="DRQ153" s="894"/>
      <c r="DRR153" s="894"/>
      <c r="DRS153" s="894"/>
      <c r="DRT153" s="894"/>
      <c r="DRU153" s="894"/>
      <c r="DRV153" s="894"/>
      <c r="DRW153" s="894"/>
      <c r="DRX153" s="894"/>
      <c r="DRY153" s="894"/>
      <c r="DRZ153" s="894"/>
      <c r="DSA153" s="894"/>
      <c r="DSB153" s="894"/>
      <c r="DSC153" s="894"/>
      <c r="DSD153" s="894"/>
      <c r="DSE153" s="894"/>
      <c r="DSF153" s="894"/>
      <c r="DSG153" s="894"/>
      <c r="DSH153" s="894"/>
      <c r="DSI153" s="894"/>
      <c r="DSJ153" s="894"/>
      <c r="DSK153" s="894"/>
      <c r="DSL153" s="894"/>
      <c r="DSM153" s="894"/>
      <c r="DSN153" s="894"/>
      <c r="DSO153" s="894"/>
      <c r="DSP153" s="894"/>
      <c r="DSQ153" s="894"/>
      <c r="DSR153" s="894"/>
      <c r="DSS153" s="894"/>
      <c r="DST153" s="894"/>
      <c r="DSU153" s="894"/>
      <c r="DSV153" s="894"/>
      <c r="DSW153" s="894"/>
      <c r="DSX153" s="894"/>
      <c r="DSY153" s="894"/>
      <c r="DSZ153" s="894"/>
      <c r="DTA153" s="894"/>
      <c r="DTB153" s="894"/>
      <c r="DTC153" s="894"/>
      <c r="DTD153" s="894"/>
      <c r="DTE153" s="894"/>
      <c r="DTF153" s="894"/>
      <c r="DTG153" s="894"/>
      <c r="DTH153" s="894"/>
      <c r="DTI153" s="894"/>
      <c r="DTJ153" s="894"/>
      <c r="DTK153" s="894"/>
      <c r="DTL153" s="894"/>
      <c r="DTM153" s="894"/>
      <c r="DTN153" s="894"/>
      <c r="DTO153" s="894"/>
      <c r="DTP153" s="894"/>
      <c r="DTQ153" s="894"/>
      <c r="DTR153" s="894"/>
      <c r="DTS153" s="894"/>
      <c r="DTT153" s="894"/>
      <c r="DTU153" s="894"/>
      <c r="DTV153" s="894"/>
      <c r="DTW153" s="894"/>
      <c r="DTX153" s="894"/>
      <c r="DTY153" s="894"/>
      <c r="DTZ153" s="894"/>
      <c r="DUA153" s="894"/>
      <c r="DUB153" s="894"/>
      <c r="DUC153" s="894"/>
      <c r="DUD153" s="894"/>
      <c r="DUE153" s="894"/>
      <c r="DUF153" s="894"/>
      <c r="DUG153" s="894"/>
      <c r="DUH153" s="894"/>
      <c r="DUI153" s="894"/>
      <c r="DUJ153" s="894"/>
      <c r="DUK153" s="894"/>
      <c r="DUL153" s="894"/>
      <c r="DUM153" s="894"/>
      <c r="DUN153" s="894"/>
      <c r="DUO153" s="894"/>
      <c r="DUP153" s="894"/>
      <c r="DUQ153" s="894"/>
      <c r="DUR153" s="894"/>
      <c r="DUS153" s="894"/>
      <c r="DUT153" s="894"/>
      <c r="DUU153" s="894"/>
      <c r="DUV153" s="894"/>
      <c r="DUW153" s="894"/>
      <c r="DUX153" s="894"/>
      <c r="DUY153" s="894"/>
      <c r="DUZ153" s="894"/>
      <c r="DVA153" s="894"/>
      <c r="DVB153" s="894"/>
      <c r="DVC153" s="894"/>
      <c r="DVD153" s="894"/>
      <c r="DVE153" s="894"/>
      <c r="DVF153" s="894"/>
      <c r="DVG153" s="894"/>
      <c r="DVH153" s="894"/>
      <c r="DVI153" s="894"/>
      <c r="DVJ153" s="894"/>
      <c r="DVK153" s="894"/>
      <c r="DVL153" s="894"/>
      <c r="DVM153" s="894"/>
      <c r="DVN153" s="894"/>
      <c r="DVO153" s="894"/>
      <c r="DVP153" s="894"/>
      <c r="DVQ153" s="894"/>
      <c r="DVR153" s="894"/>
      <c r="DVS153" s="894"/>
      <c r="DVT153" s="894"/>
      <c r="DVU153" s="894"/>
      <c r="DVV153" s="894"/>
      <c r="DVW153" s="894"/>
      <c r="DVX153" s="894"/>
      <c r="DVY153" s="894"/>
      <c r="DVZ153" s="894"/>
      <c r="DWA153" s="894"/>
      <c r="DWB153" s="894"/>
      <c r="DWC153" s="894"/>
      <c r="DWD153" s="894"/>
      <c r="DWE153" s="894"/>
      <c r="DWF153" s="894"/>
      <c r="DWG153" s="894"/>
      <c r="DWH153" s="894"/>
      <c r="DWI153" s="894"/>
      <c r="DWJ153" s="894"/>
      <c r="DWK153" s="894"/>
      <c r="DWL153" s="894"/>
      <c r="DWM153" s="894"/>
      <c r="DWN153" s="894"/>
      <c r="DWO153" s="894"/>
      <c r="DWP153" s="894"/>
      <c r="DWQ153" s="894"/>
      <c r="DWR153" s="894"/>
      <c r="DWS153" s="894"/>
      <c r="DWT153" s="894"/>
      <c r="DWU153" s="894"/>
      <c r="DWV153" s="894"/>
      <c r="DWW153" s="894"/>
      <c r="DWX153" s="894"/>
      <c r="DWY153" s="894"/>
      <c r="DWZ153" s="894"/>
      <c r="DXA153" s="894"/>
      <c r="DXB153" s="894"/>
      <c r="DXC153" s="894"/>
      <c r="DXD153" s="894"/>
      <c r="DXE153" s="894"/>
      <c r="DXF153" s="894"/>
      <c r="DXG153" s="894"/>
      <c r="DXH153" s="894"/>
      <c r="DXI153" s="894"/>
      <c r="DXJ153" s="894"/>
      <c r="DXK153" s="894"/>
      <c r="DXL153" s="894"/>
      <c r="DXM153" s="894"/>
      <c r="DXN153" s="894"/>
      <c r="DXO153" s="894"/>
      <c r="DXP153" s="894"/>
      <c r="DXQ153" s="894"/>
      <c r="DXR153" s="894"/>
      <c r="DXS153" s="894"/>
      <c r="DXT153" s="894"/>
      <c r="DXU153" s="894"/>
      <c r="DXV153" s="894"/>
      <c r="DXW153" s="894"/>
      <c r="DXX153" s="894"/>
      <c r="DXY153" s="894"/>
      <c r="DXZ153" s="894"/>
      <c r="DYA153" s="894"/>
      <c r="DYB153" s="894"/>
      <c r="DYC153" s="894"/>
      <c r="DYD153" s="894"/>
      <c r="DYE153" s="894"/>
      <c r="DYF153" s="894"/>
      <c r="DYG153" s="894"/>
      <c r="DYH153" s="894"/>
      <c r="DYI153" s="894"/>
      <c r="DYJ153" s="894"/>
      <c r="DYK153" s="894"/>
      <c r="DYL153" s="894"/>
      <c r="DYM153" s="894"/>
      <c r="DYN153" s="894"/>
      <c r="DYO153" s="894"/>
      <c r="DYP153" s="894"/>
      <c r="DYQ153" s="894"/>
      <c r="DYR153" s="894"/>
      <c r="DYS153" s="894"/>
      <c r="DYT153" s="894"/>
      <c r="DYU153" s="894"/>
      <c r="DYV153" s="894"/>
      <c r="DYW153" s="894"/>
      <c r="DYX153" s="894"/>
      <c r="DYY153" s="894"/>
      <c r="DYZ153" s="894"/>
      <c r="DZA153" s="894"/>
      <c r="DZB153" s="894"/>
      <c r="DZC153" s="894"/>
      <c r="DZD153" s="894"/>
      <c r="DZE153" s="894"/>
      <c r="DZF153" s="894"/>
      <c r="DZG153" s="894"/>
      <c r="DZH153" s="894"/>
      <c r="DZI153" s="894"/>
      <c r="DZJ153" s="894"/>
      <c r="DZK153" s="894"/>
      <c r="DZL153" s="894"/>
      <c r="DZM153" s="894"/>
      <c r="DZN153" s="894"/>
      <c r="DZO153" s="894"/>
      <c r="DZP153" s="894"/>
      <c r="DZQ153" s="894"/>
      <c r="DZR153" s="894"/>
      <c r="DZS153" s="894"/>
      <c r="DZT153" s="894"/>
      <c r="DZU153" s="894"/>
      <c r="DZV153" s="894"/>
      <c r="DZW153" s="894"/>
      <c r="DZX153" s="894"/>
      <c r="DZY153" s="894"/>
      <c r="DZZ153" s="894"/>
      <c r="EAA153" s="894"/>
      <c r="EAB153" s="894"/>
      <c r="EAC153" s="894"/>
      <c r="EAD153" s="894"/>
      <c r="EAE153" s="894"/>
      <c r="EAF153" s="894"/>
      <c r="EAG153" s="894"/>
      <c r="EAH153" s="894"/>
      <c r="EAI153" s="894"/>
      <c r="EAJ153" s="894"/>
      <c r="EAK153" s="894"/>
      <c r="EAL153" s="894"/>
      <c r="EAM153" s="894"/>
      <c r="EAN153" s="894"/>
      <c r="EAO153" s="894"/>
      <c r="EAP153" s="894"/>
      <c r="EAQ153" s="894"/>
      <c r="EAR153" s="894"/>
      <c r="EAS153" s="894"/>
      <c r="EAT153" s="894"/>
      <c r="EAU153" s="894"/>
      <c r="EAV153" s="894"/>
      <c r="EAW153" s="894"/>
      <c r="EAX153" s="894"/>
      <c r="EAY153" s="894"/>
      <c r="EAZ153" s="894"/>
      <c r="EBA153" s="894"/>
      <c r="EBB153" s="894"/>
      <c r="EBC153" s="894"/>
      <c r="EBD153" s="894"/>
      <c r="EBE153" s="894"/>
      <c r="EBF153" s="894"/>
      <c r="EBG153" s="894"/>
      <c r="EBH153" s="894"/>
      <c r="EBI153" s="894"/>
      <c r="EBJ153" s="894"/>
      <c r="EBK153" s="894"/>
      <c r="EBL153" s="894"/>
      <c r="EBM153" s="894"/>
      <c r="EBN153" s="894"/>
      <c r="EBO153" s="894"/>
      <c r="EBP153" s="894"/>
      <c r="EBQ153" s="894"/>
      <c r="EBR153" s="894"/>
      <c r="EBS153" s="894"/>
      <c r="EBT153" s="894"/>
      <c r="EBU153" s="894"/>
      <c r="EBV153" s="894"/>
      <c r="EBW153" s="894"/>
      <c r="EBX153" s="894"/>
      <c r="EBY153" s="894"/>
      <c r="EBZ153" s="894"/>
      <c r="ECA153" s="894"/>
      <c r="ECB153" s="894"/>
      <c r="ECC153" s="894"/>
      <c r="ECD153" s="894"/>
      <c r="ECE153" s="894"/>
      <c r="ECF153" s="894"/>
      <c r="ECG153" s="894"/>
      <c r="ECH153" s="894"/>
      <c r="ECI153" s="894"/>
      <c r="ECJ153" s="894"/>
      <c r="ECK153" s="894"/>
      <c r="ECL153" s="894"/>
      <c r="ECM153" s="894"/>
      <c r="ECN153" s="894"/>
      <c r="ECO153" s="894"/>
      <c r="ECP153" s="894"/>
      <c r="ECQ153" s="894"/>
      <c r="ECR153" s="894"/>
      <c r="ECS153" s="894"/>
      <c r="ECT153" s="894"/>
      <c r="ECU153" s="894"/>
      <c r="ECV153" s="894"/>
      <c r="ECW153" s="894"/>
      <c r="ECX153" s="894"/>
      <c r="ECY153" s="894"/>
      <c r="ECZ153" s="894"/>
      <c r="EDA153" s="894"/>
      <c r="EDB153" s="894"/>
      <c r="EDC153" s="894"/>
      <c r="EDD153" s="894"/>
      <c r="EDE153" s="894"/>
      <c r="EDF153" s="894"/>
      <c r="EDG153" s="894"/>
      <c r="EDH153" s="894"/>
      <c r="EDI153" s="894"/>
      <c r="EDJ153" s="894"/>
      <c r="EDK153" s="894"/>
      <c r="EDL153" s="894"/>
      <c r="EDM153" s="894"/>
      <c r="EDN153" s="894"/>
      <c r="EDO153" s="894"/>
      <c r="EDP153" s="894"/>
      <c r="EDQ153" s="894"/>
      <c r="EDR153" s="894"/>
      <c r="EDS153" s="894"/>
      <c r="EDT153" s="894"/>
      <c r="EDU153" s="894"/>
      <c r="EDV153" s="894"/>
      <c r="EDW153" s="894"/>
      <c r="EDX153" s="894"/>
      <c r="EDY153" s="894"/>
      <c r="EDZ153" s="894"/>
      <c r="EEA153" s="894"/>
      <c r="EEB153" s="894"/>
      <c r="EEC153" s="894"/>
      <c r="EED153" s="894"/>
      <c r="EEE153" s="894"/>
      <c r="EEF153" s="894"/>
      <c r="EEG153" s="894"/>
      <c r="EEH153" s="894"/>
      <c r="EEI153" s="894"/>
      <c r="EEJ153" s="894"/>
      <c r="EEK153" s="894"/>
      <c r="EEL153" s="894"/>
      <c r="EEM153" s="894"/>
      <c r="EEN153" s="894"/>
      <c r="EEO153" s="894"/>
      <c r="EEP153" s="894"/>
      <c r="EEQ153" s="894"/>
      <c r="EER153" s="894"/>
      <c r="EES153" s="894"/>
      <c r="EET153" s="894"/>
      <c r="EEU153" s="894"/>
      <c r="EEV153" s="894"/>
      <c r="EEW153" s="894"/>
      <c r="EEX153" s="894"/>
      <c r="EEY153" s="894"/>
      <c r="EEZ153" s="894"/>
      <c r="EFA153" s="894"/>
      <c r="EFB153" s="894"/>
      <c r="EFC153" s="894"/>
      <c r="EFD153" s="894"/>
      <c r="EFE153" s="894"/>
      <c r="EFF153" s="894"/>
      <c r="EFG153" s="894"/>
      <c r="EFH153" s="894"/>
      <c r="EFI153" s="894"/>
      <c r="EFJ153" s="894"/>
      <c r="EFK153" s="894"/>
      <c r="EFL153" s="894"/>
      <c r="EFM153" s="894"/>
      <c r="EFN153" s="894"/>
      <c r="EFO153" s="894"/>
      <c r="EFP153" s="894"/>
      <c r="EFQ153" s="894"/>
      <c r="EFR153" s="894"/>
      <c r="EFS153" s="894"/>
      <c r="EFT153" s="894"/>
      <c r="EFU153" s="894"/>
      <c r="EFV153" s="894"/>
      <c r="EFW153" s="894"/>
      <c r="EFX153" s="894"/>
      <c r="EFY153" s="894"/>
      <c r="EFZ153" s="894"/>
      <c r="EGA153" s="894"/>
      <c r="EGB153" s="894"/>
      <c r="EGC153" s="894"/>
      <c r="EGD153" s="894"/>
      <c r="EGE153" s="894"/>
      <c r="EGF153" s="894"/>
      <c r="EGG153" s="894"/>
      <c r="EGH153" s="894"/>
      <c r="EGI153" s="894"/>
      <c r="EGJ153" s="894"/>
      <c r="EGK153" s="894"/>
      <c r="EGL153" s="894"/>
      <c r="EGM153" s="894"/>
      <c r="EGN153" s="894"/>
      <c r="EGO153" s="894"/>
      <c r="EGP153" s="894"/>
      <c r="EGQ153" s="894"/>
      <c r="EGR153" s="894"/>
      <c r="EGS153" s="894"/>
      <c r="EGT153" s="894"/>
      <c r="EGU153" s="894"/>
      <c r="EGV153" s="894"/>
      <c r="EGW153" s="894"/>
      <c r="EGX153" s="894"/>
      <c r="EGY153" s="894"/>
      <c r="EGZ153" s="894"/>
      <c r="EHA153" s="894"/>
      <c r="EHB153" s="894"/>
      <c r="EHC153" s="894"/>
      <c r="EHD153" s="894"/>
      <c r="EHE153" s="894"/>
      <c r="EHF153" s="894"/>
      <c r="EHG153" s="894"/>
      <c r="EHH153" s="894"/>
      <c r="EHI153" s="894"/>
      <c r="EHJ153" s="894"/>
      <c r="EHK153" s="894"/>
      <c r="EHL153" s="894"/>
      <c r="EHM153" s="894"/>
      <c r="EHN153" s="894"/>
      <c r="EHO153" s="894"/>
      <c r="EHP153" s="894"/>
      <c r="EHQ153" s="894"/>
      <c r="EHR153" s="894"/>
      <c r="EHS153" s="894"/>
      <c r="EHT153" s="894"/>
      <c r="EHU153" s="894"/>
      <c r="EHV153" s="894"/>
      <c r="EHW153" s="894"/>
      <c r="EHX153" s="894"/>
      <c r="EHY153" s="894"/>
      <c r="EHZ153" s="894"/>
      <c r="EIA153" s="894"/>
      <c r="EIB153" s="894"/>
      <c r="EIC153" s="894"/>
      <c r="EID153" s="894"/>
      <c r="EIE153" s="894"/>
      <c r="EIF153" s="894"/>
      <c r="EIG153" s="894"/>
      <c r="EIH153" s="894"/>
      <c r="EII153" s="894"/>
      <c r="EIJ153" s="894"/>
      <c r="EIK153" s="894"/>
      <c r="EIL153" s="894"/>
      <c r="EIM153" s="894"/>
      <c r="EIN153" s="894"/>
      <c r="EIO153" s="894"/>
      <c r="EIP153" s="894"/>
      <c r="EIQ153" s="894"/>
      <c r="EIR153" s="894"/>
      <c r="EIS153" s="894"/>
      <c r="EIT153" s="894"/>
      <c r="EIU153" s="894"/>
      <c r="EIV153" s="894"/>
      <c r="EIW153" s="894"/>
      <c r="EIX153" s="894"/>
      <c r="EIY153" s="894"/>
      <c r="EIZ153" s="894"/>
      <c r="EJA153" s="894"/>
      <c r="EJB153" s="894"/>
      <c r="EJC153" s="894"/>
      <c r="EJD153" s="894"/>
      <c r="EJE153" s="894"/>
      <c r="EJF153" s="894"/>
      <c r="EJG153" s="894"/>
      <c r="EJH153" s="894"/>
      <c r="EJI153" s="894"/>
      <c r="EJJ153" s="894"/>
      <c r="EJK153" s="894"/>
      <c r="EJL153" s="894"/>
      <c r="EJM153" s="894"/>
      <c r="EJN153" s="894"/>
      <c r="EJO153" s="894"/>
      <c r="EJP153" s="894"/>
      <c r="EJQ153" s="894"/>
      <c r="EJR153" s="894"/>
      <c r="EJS153" s="894"/>
      <c r="EJT153" s="894"/>
      <c r="EJU153" s="894"/>
      <c r="EJV153" s="894"/>
      <c r="EJW153" s="894"/>
      <c r="EJX153" s="894"/>
      <c r="EJY153" s="894"/>
      <c r="EJZ153" s="894"/>
      <c r="EKA153" s="894"/>
      <c r="EKB153" s="894"/>
      <c r="EKC153" s="894"/>
      <c r="EKD153" s="894"/>
      <c r="EKE153" s="894"/>
      <c r="EKF153" s="894"/>
      <c r="EKG153" s="894"/>
      <c r="EKH153" s="894"/>
      <c r="EKI153" s="894"/>
      <c r="EKJ153" s="894"/>
      <c r="EKK153" s="894"/>
      <c r="EKL153" s="894"/>
      <c r="EKM153" s="894"/>
      <c r="EKN153" s="894"/>
      <c r="EKO153" s="894"/>
      <c r="EKP153" s="894"/>
      <c r="EKQ153" s="894"/>
      <c r="EKR153" s="894"/>
      <c r="EKS153" s="894"/>
      <c r="EKT153" s="894"/>
      <c r="EKU153" s="894"/>
      <c r="EKV153" s="894"/>
      <c r="EKW153" s="894"/>
      <c r="EKX153" s="894"/>
      <c r="EKY153" s="894"/>
      <c r="EKZ153" s="894"/>
      <c r="ELA153" s="894"/>
      <c r="ELB153" s="894"/>
      <c r="ELC153" s="894"/>
      <c r="ELD153" s="894"/>
      <c r="ELE153" s="894"/>
      <c r="ELF153" s="894"/>
      <c r="ELG153" s="894"/>
      <c r="ELH153" s="894"/>
      <c r="ELI153" s="894"/>
      <c r="ELJ153" s="894"/>
      <c r="ELK153" s="894"/>
      <c r="ELL153" s="894"/>
      <c r="ELM153" s="894"/>
      <c r="ELN153" s="894"/>
      <c r="ELO153" s="894"/>
      <c r="ELP153" s="894"/>
      <c r="ELQ153" s="894"/>
      <c r="ELR153" s="894"/>
      <c r="ELS153" s="894"/>
      <c r="ELT153" s="894"/>
      <c r="ELU153" s="894"/>
      <c r="ELV153" s="894"/>
      <c r="ELW153" s="894"/>
      <c r="ELX153" s="894"/>
      <c r="ELY153" s="894"/>
      <c r="ELZ153" s="894"/>
      <c r="EMA153" s="894"/>
      <c r="EMB153" s="894"/>
      <c r="EMC153" s="894"/>
      <c r="EMD153" s="894"/>
      <c r="EME153" s="894"/>
      <c r="EMF153" s="894"/>
      <c r="EMG153" s="894"/>
      <c r="EMH153" s="894"/>
      <c r="EMI153" s="894"/>
      <c r="EMJ153" s="894"/>
      <c r="EMK153" s="894"/>
      <c r="EML153" s="894"/>
      <c r="EMM153" s="894"/>
      <c r="EMN153" s="894"/>
      <c r="EMO153" s="894"/>
      <c r="EMP153" s="894"/>
      <c r="EMQ153" s="894"/>
      <c r="EMR153" s="894"/>
      <c r="EMS153" s="894"/>
      <c r="EMT153" s="894"/>
      <c r="EMU153" s="894"/>
      <c r="EMV153" s="894"/>
      <c r="EMW153" s="894"/>
      <c r="EMX153" s="894"/>
      <c r="EMY153" s="894"/>
      <c r="EMZ153" s="894"/>
      <c r="ENA153" s="894"/>
      <c r="ENB153" s="894"/>
      <c r="ENC153" s="894"/>
      <c r="END153" s="894"/>
      <c r="ENE153" s="894"/>
      <c r="ENF153" s="894"/>
      <c r="ENG153" s="894"/>
      <c r="ENH153" s="894"/>
      <c r="ENI153" s="894"/>
      <c r="ENJ153" s="894"/>
      <c r="ENK153" s="894"/>
      <c r="ENL153" s="894"/>
      <c r="ENM153" s="894"/>
      <c r="ENN153" s="894"/>
      <c r="ENO153" s="894"/>
      <c r="ENP153" s="894"/>
      <c r="ENQ153" s="894"/>
      <c r="ENR153" s="894"/>
      <c r="ENS153" s="894"/>
      <c r="ENT153" s="894"/>
      <c r="ENU153" s="894"/>
      <c r="ENV153" s="894"/>
      <c r="ENW153" s="894"/>
      <c r="ENX153" s="894"/>
      <c r="ENY153" s="894"/>
      <c r="ENZ153" s="894"/>
      <c r="EOA153" s="894"/>
      <c r="EOB153" s="894"/>
      <c r="EOC153" s="894"/>
      <c r="EOD153" s="894"/>
      <c r="EOE153" s="894"/>
      <c r="EOF153" s="894"/>
      <c r="EOG153" s="894"/>
      <c r="EOH153" s="894"/>
      <c r="EOI153" s="894"/>
      <c r="EOJ153" s="894"/>
      <c r="EOK153" s="894"/>
      <c r="EOL153" s="894"/>
      <c r="EOM153" s="894"/>
      <c r="EON153" s="894"/>
      <c r="EOO153" s="894"/>
      <c r="EOP153" s="894"/>
      <c r="EOQ153" s="894"/>
      <c r="EOR153" s="894"/>
      <c r="EOS153" s="894"/>
      <c r="EOT153" s="894"/>
      <c r="EOU153" s="894"/>
      <c r="EOV153" s="894"/>
      <c r="EOW153" s="894"/>
      <c r="EOX153" s="894"/>
      <c r="EOY153" s="894"/>
      <c r="EOZ153" s="894"/>
      <c r="EPA153" s="894"/>
      <c r="EPB153" s="894"/>
      <c r="EPC153" s="894"/>
      <c r="EPD153" s="894"/>
      <c r="EPE153" s="894"/>
      <c r="EPF153" s="894"/>
      <c r="EPG153" s="894"/>
      <c r="EPH153" s="894"/>
      <c r="EPI153" s="894"/>
      <c r="EPJ153" s="894"/>
      <c r="EPK153" s="894"/>
      <c r="EPL153" s="894"/>
      <c r="EPM153" s="894"/>
      <c r="EPN153" s="894"/>
      <c r="EPO153" s="894"/>
      <c r="EPP153" s="894"/>
      <c r="EPQ153" s="894"/>
      <c r="EPR153" s="894"/>
      <c r="EPS153" s="894"/>
      <c r="EPT153" s="894"/>
      <c r="EPU153" s="894"/>
      <c r="EPV153" s="894"/>
      <c r="EPW153" s="894"/>
      <c r="EPX153" s="894"/>
      <c r="EPY153" s="894"/>
      <c r="EPZ153" s="894"/>
      <c r="EQA153" s="894"/>
      <c r="EQB153" s="894"/>
      <c r="EQC153" s="894"/>
      <c r="EQD153" s="894"/>
      <c r="EQE153" s="894"/>
      <c r="EQF153" s="894"/>
      <c r="EQG153" s="894"/>
      <c r="EQH153" s="894"/>
      <c r="EQI153" s="894"/>
      <c r="EQJ153" s="894"/>
      <c r="EQK153" s="894"/>
      <c r="EQL153" s="894"/>
      <c r="EQM153" s="894"/>
      <c r="EQN153" s="894"/>
      <c r="EQO153" s="894"/>
      <c r="EQP153" s="894"/>
      <c r="EQQ153" s="894"/>
      <c r="EQR153" s="894"/>
      <c r="EQS153" s="894"/>
      <c r="EQT153" s="894"/>
      <c r="EQU153" s="894"/>
      <c r="EQV153" s="894"/>
      <c r="EQW153" s="894"/>
      <c r="EQX153" s="894"/>
      <c r="EQY153" s="894"/>
      <c r="EQZ153" s="894"/>
      <c r="ERA153" s="894"/>
      <c r="ERB153" s="894"/>
      <c r="ERC153" s="894"/>
      <c r="ERD153" s="894"/>
      <c r="ERE153" s="894"/>
      <c r="ERF153" s="894"/>
      <c r="ERG153" s="894"/>
      <c r="ERH153" s="894"/>
      <c r="ERI153" s="894"/>
      <c r="ERJ153" s="894"/>
      <c r="ERK153" s="894"/>
      <c r="ERL153" s="894"/>
      <c r="ERM153" s="894"/>
      <c r="ERN153" s="894"/>
      <c r="ERO153" s="894"/>
      <c r="ERP153" s="894"/>
      <c r="ERQ153" s="894"/>
      <c r="ERR153" s="894"/>
      <c r="ERS153" s="894"/>
      <c r="ERT153" s="894"/>
      <c r="ERU153" s="894"/>
      <c r="ERV153" s="894"/>
      <c r="ERW153" s="894"/>
      <c r="ERX153" s="894"/>
      <c r="ERY153" s="894"/>
      <c r="ERZ153" s="894"/>
      <c r="ESA153" s="894"/>
      <c r="ESB153" s="894"/>
      <c r="ESC153" s="894"/>
      <c r="ESD153" s="894"/>
      <c r="ESE153" s="894"/>
      <c r="ESF153" s="894"/>
      <c r="ESG153" s="894"/>
      <c r="ESH153" s="894"/>
      <c r="ESI153" s="894"/>
      <c r="ESJ153" s="894"/>
      <c r="ESK153" s="894"/>
      <c r="ESL153" s="894"/>
      <c r="ESM153" s="894"/>
      <c r="ESN153" s="894"/>
      <c r="ESO153" s="894"/>
      <c r="ESP153" s="894"/>
      <c r="ESQ153" s="894"/>
      <c r="ESR153" s="894"/>
      <c r="ESS153" s="894"/>
      <c r="EST153" s="894"/>
      <c r="ESU153" s="894"/>
      <c r="ESV153" s="894"/>
      <c r="ESW153" s="894"/>
      <c r="ESX153" s="894"/>
      <c r="ESY153" s="894"/>
      <c r="ESZ153" s="894"/>
      <c r="ETA153" s="894"/>
      <c r="ETB153" s="894"/>
      <c r="ETC153" s="894"/>
      <c r="ETD153" s="894"/>
      <c r="ETE153" s="894"/>
      <c r="ETF153" s="894"/>
      <c r="ETG153" s="894"/>
      <c r="ETH153" s="894"/>
      <c r="ETI153" s="894"/>
      <c r="ETJ153" s="894"/>
      <c r="ETK153" s="894"/>
      <c r="ETL153" s="894"/>
      <c r="ETM153" s="894"/>
      <c r="ETN153" s="894"/>
      <c r="ETO153" s="894"/>
      <c r="ETP153" s="894"/>
      <c r="ETQ153" s="894"/>
      <c r="ETR153" s="894"/>
      <c r="ETS153" s="894"/>
      <c r="ETT153" s="894"/>
      <c r="ETU153" s="894"/>
      <c r="ETV153" s="894"/>
      <c r="ETW153" s="894"/>
      <c r="ETX153" s="894"/>
      <c r="ETY153" s="894"/>
      <c r="ETZ153" s="894"/>
      <c r="EUA153" s="894"/>
      <c r="EUB153" s="894"/>
      <c r="EUC153" s="894"/>
      <c r="EUD153" s="894"/>
      <c r="EUE153" s="894"/>
      <c r="EUF153" s="894"/>
      <c r="EUG153" s="894"/>
      <c r="EUH153" s="894"/>
      <c r="EUI153" s="894"/>
      <c r="EUJ153" s="894"/>
      <c r="EUK153" s="894"/>
      <c r="EUL153" s="894"/>
      <c r="EUM153" s="894"/>
      <c r="EUN153" s="894"/>
      <c r="EUO153" s="894"/>
      <c r="EUP153" s="894"/>
      <c r="EUQ153" s="894"/>
      <c r="EUR153" s="894"/>
      <c r="EUS153" s="894"/>
      <c r="EUT153" s="894"/>
      <c r="EUU153" s="894"/>
      <c r="EUV153" s="894"/>
      <c r="EUW153" s="894"/>
      <c r="EUX153" s="894"/>
      <c r="EUY153" s="894"/>
      <c r="EUZ153" s="894"/>
      <c r="EVA153" s="894"/>
      <c r="EVB153" s="894"/>
      <c r="EVC153" s="894"/>
      <c r="EVD153" s="894"/>
      <c r="EVE153" s="894"/>
      <c r="EVF153" s="894"/>
      <c r="EVG153" s="894"/>
      <c r="EVH153" s="894"/>
      <c r="EVI153" s="894"/>
      <c r="EVJ153" s="894"/>
      <c r="EVK153" s="894"/>
      <c r="EVL153" s="894"/>
      <c r="EVM153" s="894"/>
      <c r="EVN153" s="894"/>
      <c r="EVO153" s="894"/>
      <c r="EVP153" s="894"/>
      <c r="EVQ153" s="894"/>
      <c r="EVR153" s="894"/>
      <c r="EVS153" s="894"/>
      <c r="EVT153" s="894"/>
      <c r="EVU153" s="894"/>
      <c r="EVV153" s="894"/>
      <c r="EVW153" s="894"/>
      <c r="EVX153" s="894"/>
      <c r="EVY153" s="894"/>
      <c r="EVZ153" s="894"/>
      <c r="EWA153" s="894"/>
      <c r="EWB153" s="894"/>
      <c r="EWC153" s="894"/>
      <c r="EWD153" s="894"/>
      <c r="EWE153" s="894"/>
      <c r="EWF153" s="894"/>
      <c r="EWG153" s="894"/>
      <c r="EWH153" s="894"/>
      <c r="EWI153" s="894"/>
      <c r="EWJ153" s="894"/>
      <c r="EWK153" s="894"/>
      <c r="EWL153" s="894"/>
      <c r="EWM153" s="894"/>
      <c r="EWN153" s="894"/>
      <c r="EWO153" s="894"/>
      <c r="EWP153" s="894"/>
      <c r="EWQ153" s="894"/>
      <c r="EWR153" s="894"/>
      <c r="EWS153" s="894"/>
      <c r="EWT153" s="894"/>
      <c r="EWU153" s="894"/>
      <c r="EWV153" s="894"/>
      <c r="EWW153" s="894"/>
      <c r="EWX153" s="894"/>
      <c r="EWY153" s="894"/>
      <c r="EWZ153" s="894"/>
      <c r="EXA153" s="894"/>
      <c r="EXB153" s="894"/>
      <c r="EXC153" s="894"/>
      <c r="EXD153" s="894"/>
      <c r="EXE153" s="894"/>
      <c r="EXF153" s="894"/>
      <c r="EXG153" s="894"/>
      <c r="EXH153" s="894"/>
      <c r="EXI153" s="894"/>
      <c r="EXJ153" s="894"/>
      <c r="EXK153" s="894"/>
      <c r="EXL153" s="894"/>
      <c r="EXM153" s="894"/>
      <c r="EXN153" s="894"/>
      <c r="EXO153" s="894"/>
      <c r="EXP153" s="894"/>
      <c r="EXQ153" s="894"/>
      <c r="EXR153" s="894"/>
      <c r="EXS153" s="894"/>
      <c r="EXT153" s="894"/>
      <c r="EXU153" s="894"/>
      <c r="EXV153" s="894"/>
      <c r="EXW153" s="894"/>
      <c r="EXX153" s="894"/>
      <c r="EXY153" s="894"/>
      <c r="EXZ153" s="894"/>
      <c r="EYA153" s="894"/>
      <c r="EYB153" s="894"/>
      <c r="EYC153" s="894"/>
      <c r="EYD153" s="894"/>
      <c r="EYE153" s="894"/>
      <c r="EYF153" s="894"/>
      <c r="EYG153" s="894"/>
      <c r="EYH153" s="894"/>
      <c r="EYI153" s="894"/>
      <c r="EYJ153" s="894"/>
      <c r="EYK153" s="894"/>
      <c r="EYL153" s="894"/>
      <c r="EYM153" s="894"/>
      <c r="EYN153" s="894"/>
      <c r="EYO153" s="894"/>
      <c r="EYP153" s="894"/>
      <c r="EYQ153" s="894"/>
      <c r="EYR153" s="894"/>
      <c r="EYS153" s="894"/>
      <c r="EYT153" s="894"/>
      <c r="EYU153" s="894"/>
      <c r="EYV153" s="894"/>
      <c r="EYW153" s="894"/>
      <c r="EYX153" s="894"/>
      <c r="EYY153" s="894"/>
      <c r="EYZ153" s="894"/>
      <c r="EZA153" s="894"/>
      <c r="EZB153" s="894"/>
      <c r="EZC153" s="894"/>
      <c r="EZD153" s="894"/>
      <c r="EZE153" s="894"/>
      <c r="EZF153" s="894"/>
      <c r="EZG153" s="894"/>
      <c r="EZH153" s="894"/>
      <c r="EZI153" s="894"/>
      <c r="EZJ153" s="894"/>
      <c r="EZK153" s="894"/>
      <c r="EZL153" s="894"/>
      <c r="EZM153" s="894"/>
      <c r="EZN153" s="894"/>
      <c r="EZO153" s="894"/>
      <c r="EZP153" s="894"/>
      <c r="EZQ153" s="894"/>
      <c r="EZR153" s="894"/>
      <c r="EZS153" s="894"/>
      <c r="EZT153" s="894"/>
      <c r="EZU153" s="894"/>
      <c r="EZV153" s="894"/>
      <c r="EZW153" s="894"/>
      <c r="EZX153" s="894"/>
      <c r="EZY153" s="894"/>
      <c r="EZZ153" s="894"/>
      <c r="FAA153" s="894"/>
      <c r="FAB153" s="894"/>
      <c r="FAC153" s="894"/>
      <c r="FAD153" s="894"/>
      <c r="FAE153" s="894"/>
      <c r="FAF153" s="894"/>
      <c r="FAG153" s="894"/>
      <c r="FAH153" s="894"/>
      <c r="FAI153" s="894"/>
      <c r="FAJ153" s="894"/>
      <c r="FAK153" s="894"/>
      <c r="FAL153" s="894"/>
      <c r="FAM153" s="894"/>
      <c r="FAN153" s="894"/>
      <c r="FAO153" s="894"/>
      <c r="FAP153" s="894"/>
      <c r="FAQ153" s="894"/>
      <c r="FAR153" s="894"/>
      <c r="FAS153" s="894"/>
      <c r="FAT153" s="894"/>
      <c r="FAU153" s="894"/>
      <c r="FAV153" s="894"/>
      <c r="FAW153" s="894"/>
      <c r="FAX153" s="894"/>
      <c r="FAY153" s="894"/>
      <c r="FAZ153" s="894"/>
      <c r="FBA153" s="894"/>
      <c r="FBB153" s="894"/>
      <c r="FBC153" s="894"/>
      <c r="FBD153" s="894"/>
      <c r="FBE153" s="894"/>
      <c r="FBF153" s="894"/>
      <c r="FBG153" s="894"/>
      <c r="FBH153" s="894"/>
      <c r="FBI153" s="894"/>
      <c r="FBJ153" s="894"/>
      <c r="FBK153" s="894"/>
      <c r="FBL153" s="894"/>
      <c r="FBM153" s="894"/>
      <c r="FBN153" s="894"/>
      <c r="FBO153" s="894"/>
      <c r="FBP153" s="894"/>
      <c r="FBQ153" s="894"/>
      <c r="FBR153" s="894"/>
      <c r="FBS153" s="894"/>
      <c r="FBT153" s="894"/>
      <c r="FBU153" s="894"/>
      <c r="FBV153" s="894"/>
      <c r="FBW153" s="894"/>
      <c r="FBX153" s="894"/>
      <c r="FBY153" s="894"/>
      <c r="FBZ153" s="894"/>
      <c r="FCA153" s="894"/>
      <c r="FCB153" s="894"/>
      <c r="FCC153" s="894"/>
      <c r="FCD153" s="894"/>
      <c r="FCE153" s="894"/>
      <c r="FCF153" s="894"/>
      <c r="FCG153" s="894"/>
      <c r="FCH153" s="894"/>
      <c r="FCI153" s="894"/>
      <c r="FCJ153" s="894"/>
      <c r="FCK153" s="894"/>
      <c r="FCL153" s="894"/>
      <c r="FCM153" s="894"/>
      <c r="FCN153" s="894"/>
      <c r="FCO153" s="894"/>
      <c r="FCP153" s="894"/>
      <c r="FCQ153" s="894"/>
      <c r="FCR153" s="894"/>
      <c r="FCS153" s="894"/>
      <c r="FCT153" s="894"/>
      <c r="FCU153" s="894"/>
      <c r="FCV153" s="894"/>
      <c r="FCW153" s="894"/>
      <c r="FCX153" s="894"/>
      <c r="FCY153" s="894"/>
      <c r="FCZ153" s="894"/>
      <c r="FDA153" s="894"/>
      <c r="FDB153" s="894"/>
      <c r="FDC153" s="894"/>
      <c r="FDD153" s="894"/>
      <c r="FDE153" s="894"/>
      <c r="FDF153" s="894"/>
      <c r="FDG153" s="894"/>
      <c r="FDH153" s="894"/>
      <c r="FDI153" s="894"/>
      <c r="FDJ153" s="894"/>
      <c r="FDK153" s="894"/>
      <c r="FDL153" s="894"/>
      <c r="FDM153" s="894"/>
      <c r="FDN153" s="894"/>
      <c r="FDO153" s="894"/>
      <c r="FDP153" s="894"/>
      <c r="FDQ153" s="894"/>
      <c r="FDR153" s="894"/>
      <c r="FDS153" s="894"/>
      <c r="FDT153" s="894"/>
      <c r="FDU153" s="894"/>
      <c r="FDV153" s="894"/>
      <c r="FDW153" s="894"/>
      <c r="FDX153" s="894"/>
      <c r="FDY153" s="894"/>
      <c r="FDZ153" s="894"/>
      <c r="FEA153" s="894"/>
      <c r="FEB153" s="894"/>
      <c r="FEC153" s="894"/>
      <c r="FED153" s="894"/>
      <c r="FEE153" s="894"/>
      <c r="FEF153" s="894"/>
      <c r="FEG153" s="894"/>
      <c r="FEH153" s="894"/>
      <c r="FEI153" s="894"/>
      <c r="FEJ153" s="894"/>
      <c r="FEK153" s="894"/>
      <c r="FEL153" s="894"/>
      <c r="FEM153" s="894"/>
      <c r="FEN153" s="894"/>
      <c r="FEO153" s="894"/>
      <c r="FEP153" s="894"/>
      <c r="FEQ153" s="894"/>
      <c r="FER153" s="894"/>
      <c r="FES153" s="894"/>
      <c r="FET153" s="894"/>
      <c r="FEU153" s="894"/>
      <c r="FEV153" s="894"/>
      <c r="FEW153" s="894"/>
      <c r="FEX153" s="894"/>
      <c r="FEY153" s="894"/>
      <c r="FEZ153" s="894"/>
      <c r="FFA153" s="894"/>
      <c r="FFB153" s="894"/>
      <c r="FFC153" s="894"/>
      <c r="FFD153" s="894"/>
      <c r="FFE153" s="894"/>
      <c r="FFF153" s="894"/>
      <c r="FFG153" s="894"/>
      <c r="FFH153" s="894"/>
      <c r="FFI153" s="894"/>
      <c r="FFJ153" s="894"/>
      <c r="FFK153" s="894"/>
      <c r="FFL153" s="894"/>
      <c r="FFM153" s="894"/>
      <c r="FFN153" s="894"/>
      <c r="FFO153" s="894"/>
      <c r="FFP153" s="894"/>
      <c r="FFQ153" s="894"/>
      <c r="FFR153" s="894"/>
      <c r="FFS153" s="894"/>
      <c r="FFT153" s="894"/>
      <c r="FFU153" s="894"/>
      <c r="FFV153" s="894"/>
      <c r="FFW153" s="894"/>
      <c r="FFX153" s="894"/>
      <c r="FFY153" s="894"/>
      <c r="FFZ153" s="894"/>
      <c r="FGA153" s="894"/>
      <c r="FGB153" s="894"/>
      <c r="FGC153" s="894"/>
      <c r="FGD153" s="894"/>
      <c r="FGE153" s="894"/>
      <c r="FGF153" s="894"/>
      <c r="FGG153" s="894"/>
      <c r="FGH153" s="894"/>
      <c r="FGI153" s="894"/>
      <c r="FGJ153" s="894"/>
      <c r="FGK153" s="894"/>
      <c r="FGL153" s="894"/>
      <c r="FGM153" s="894"/>
      <c r="FGN153" s="894"/>
      <c r="FGO153" s="894"/>
      <c r="FGP153" s="894"/>
      <c r="FGQ153" s="894"/>
      <c r="FGR153" s="894"/>
      <c r="FGS153" s="894"/>
      <c r="FGT153" s="894"/>
      <c r="FGU153" s="894"/>
      <c r="FGV153" s="894"/>
      <c r="FGW153" s="894"/>
      <c r="FGX153" s="894"/>
      <c r="FGY153" s="894"/>
      <c r="FGZ153" s="894"/>
      <c r="FHA153" s="894"/>
      <c r="FHB153" s="894"/>
      <c r="FHC153" s="894"/>
      <c r="FHD153" s="894"/>
      <c r="FHE153" s="894"/>
      <c r="FHF153" s="894"/>
      <c r="FHG153" s="894"/>
      <c r="FHH153" s="894"/>
      <c r="FHI153" s="894"/>
      <c r="FHJ153" s="894"/>
      <c r="FHK153" s="894"/>
      <c r="FHL153" s="894"/>
      <c r="FHM153" s="894"/>
      <c r="FHN153" s="894"/>
      <c r="FHO153" s="894"/>
      <c r="FHP153" s="894"/>
      <c r="FHQ153" s="894"/>
      <c r="FHR153" s="894"/>
      <c r="FHS153" s="894"/>
      <c r="FHT153" s="894"/>
      <c r="FHU153" s="894"/>
      <c r="FHV153" s="894"/>
      <c r="FHW153" s="894"/>
      <c r="FHX153" s="894"/>
      <c r="FHY153" s="894"/>
      <c r="FHZ153" s="894"/>
      <c r="FIA153" s="894"/>
      <c r="FIB153" s="894"/>
      <c r="FIC153" s="894"/>
      <c r="FID153" s="894"/>
      <c r="FIE153" s="894"/>
      <c r="FIF153" s="894"/>
      <c r="FIG153" s="894"/>
      <c r="FIH153" s="894"/>
      <c r="FII153" s="894"/>
      <c r="FIJ153" s="894"/>
      <c r="FIK153" s="894"/>
      <c r="FIL153" s="894"/>
      <c r="FIM153" s="894"/>
      <c r="FIN153" s="894"/>
      <c r="FIO153" s="894"/>
      <c r="FIP153" s="894"/>
      <c r="FIQ153" s="894"/>
      <c r="FIR153" s="894"/>
      <c r="FIS153" s="894"/>
      <c r="FIT153" s="894"/>
      <c r="FIU153" s="894"/>
      <c r="FIV153" s="894"/>
      <c r="FIW153" s="894"/>
      <c r="FIX153" s="894"/>
      <c r="FIY153" s="894"/>
      <c r="FIZ153" s="894"/>
      <c r="FJA153" s="894"/>
      <c r="FJB153" s="894"/>
      <c r="FJC153" s="894"/>
      <c r="FJD153" s="894"/>
      <c r="FJE153" s="894"/>
      <c r="FJF153" s="894"/>
      <c r="FJG153" s="894"/>
      <c r="FJH153" s="894"/>
      <c r="FJI153" s="894"/>
      <c r="FJJ153" s="894"/>
      <c r="FJK153" s="894"/>
      <c r="FJL153" s="894"/>
      <c r="FJM153" s="894"/>
      <c r="FJN153" s="894"/>
      <c r="FJO153" s="894"/>
      <c r="FJP153" s="894"/>
      <c r="FJQ153" s="894"/>
      <c r="FJR153" s="894"/>
      <c r="FJS153" s="894"/>
      <c r="FJT153" s="894"/>
      <c r="FJU153" s="894"/>
      <c r="FJV153" s="894"/>
      <c r="FJW153" s="894"/>
      <c r="FJX153" s="894"/>
      <c r="FJY153" s="894"/>
      <c r="FJZ153" s="894"/>
      <c r="FKA153" s="894"/>
      <c r="FKB153" s="894"/>
      <c r="FKC153" s="894"/>
      <c r="FKD153" s="894"/>
      <c r="FKE153" s="894"/>
      <c r="FKF153" s="894"/>
      <c r="FKG153" s="894"/>
      <c r="FKH153" s="894"/>
      <c r="FKI153" s="894"/>
      <c r="FKJ153" s="894"/>
      <c r="FKK153" s="894"/>
      <c r="FKL153" s="894"/>
      <c r="FKM153" s="894"/>
      <c r="FKN153" s="894"/>
      <c r="FKO153" s="894"/>
      <c r="FKP153" s="894"/>
      <c r="FKQ153" s="894"/>
      <c r="FKR153" s="894"/>
      <c r="FKS153" s="894"/>
      <c r="FKT153" s="894"/>
      <c r="FKU153" s="894"/>
      <c r="FKV153" s="894"/>
      <c r="FKW153" s="894"/>
      <c r="FKX153" s="894"/>
      <c r="FKY153" s="894"/>
      <c r="FKZ153" s="894"/>
      <c r="FLA153" s="894"/>
      <c r="FLB153" s="894"/>
      <c r="FLC153" s="894"/>
      <c r="FLD153" s="894"/>
      <c r="FLE153" s="894"/>
      <c r="FLF153" s="894"/>
      <c r="FLG153" s="894"/>
      <c r="FLH153" s="894"/>
      <c r="FLI153" s="894"/>
      <c r="FLJ153" s="894"/>
      <c r="FLK153" s="894"/>
      <c r="FLL153" s="894"/>
      <c r="FLM153" s="894"/>
      <c r="FLN153" s="894"/>
      <c r="FLO153" s="894"/>
      <c r="FLP153" s="894"/>
      <c r="FLQ153" s="894"/>
      <c r="FLR153" s="894"/>
      <c r="FLS153" s="894"/>
      <c r="FLT153" s="894"/>
      <c r="FLU153" s="894"/>
      <c r="FLV153" s="894"/>
      <c r="FLW153" s="894"/>
      <c r="FLX153" s="894"/>
      <c r="FLY153" s="894"/>
      <c r="FLZ153" s="894"/>
      <c r="FMA153" s="894"/>
      <c r="FMB153" s="894"/>
      <c r="FMC153" s="894"/>
      <c r="FMD153" s="894"/>
      <c r="FME153" s="894"/>
      <c r="FMF153" s="894"/>
      <c r="FMG153" s="894"/>
      <c r="FMH153" s="894"/>
      <c r="FMI153" s="894"/>
      <c r="FMJ153" s="894"/>
      <c r="FMK153" s="894"/>
      <c r="FML153" s="894"/>
      <c r="FMM153" s="894"/>
      <c r="FMN153" s="894"/>
      <c r="FMO153" s="894"/>
      <c r="FMP153" s="894"/>
      <c r="FMQ153" s="894"/>
      <c r="FMR153" s="894"/>
      <c r="FMS153" s="894"/>
      <c r="FMT153" s="894"/>
      <c r="FMU153" s="894"/>
      <c r="FMV153" s="894"/>
      <c r="FMW153" s="894"/>
      <c r="FMX153" s="894"/>
      <c r="FMY153" s="894"/>
      <c r="FMZ153" s="894"/>
      <c r="FNA153" s="894"/>
      <c r="FNB153" s="894"/>
      <c r="FNC153" s="894"/>
      <c r="FND153" s="894"/>
      <c r="FNE153" s="894"/>
      <c r="FNF153" s="894"/>
      <c r="FNG153" s="894"/>
      <c r="FNH153" s="894"/>
      <c r="FNI153" s="894"/>
      <c r="FNJ153" s="894"/>
      <c r="FNK153" s="894"/>
      <c r="FNL153" s="894"/>
      <c r="FNM153" s="894"/>
      <c r="FNN153" s="894"/>
      <c r="FNO153" s="894"/>
      <c r="FNP153" s="894"/>
      <c r="FNQ153" s="894"/>
      <c r="FNR153" s="894"/>
      <c r="FNS153" s="894"/>
      <c r="FNT153" s="894"/>
      <c r="FNU153" s="894"/>
      <c r="FNV153" s="894"/>
      <c r="FNW153" s="894"/>
      <c r="FNX153" s="894"/>
      <c r="FNY153" s="894"/>
      <c r="FNZ153" s="894"/>
      <c r="FOA153" s="894"/>
      <c r="FOB153" s="894"/>
      <c r="FOC153" s="894"/>
      <c r="FOD153" s="894"/>
      <c r="FOE153" s="894"/>
      <c r="FOF153" s="894"/>
      <c r="FOG153" s="894"/>
      <c r="FOH153" s="894"/>
      <c r="FOI153" s="894"/>
      <c r="FOJ153" s="894"/>
      <c r="FOK153" s="894"/>
      <c r="FOL153" s="894"/>
      <c r="FOM153" s="894"/>
      <c r="FON153" s="894"/>
      <c r="FOO153" s="894"/>
      <c r="FOP153" s="894"/>
      <c r="FOQ153" s="894"/>
      <c r="FOR153" s="894"/>
      <c r="FOS153" s="894"/>
      <c r="FOT153" s="894"/>
      <c r="FOU153" s="894"/>
      <c r="FOV153" s="894"/>
      <c r="FOW153" s="894"/>
      <c r="FOX153" s="894"/>
      <c r="FOY153" s="894"/>
      <c r="FOZ153" s="894"/>
      <c r="FPA153" s="894"/>
      <c r="FPB153" s="894"/>
      <c r="FPC153" s="894"/>
      <c r="FPD153" s="894"/>
      <c r="FPE153" s="894"/>
      <c r="FPF153" s="894"/>
      <c r="FPG153" s="894"/>
      <c r="FPH153" s="894"/>
      <c r="FPI153" s="894"/>
      <c r="FPJ153" s="894"/>
      <c r="FPK153" s="894"/>
      <c r="FPL153" s="894"/>
      <c r="FPM153" s="894"/>
      <c r="FPN153" s="894"/>
      <c r="FPO153" s="894"/>
      <c r="FPP153" s="894"/>
      <c r="FPQ153" s="894"/>
      <c r="FPR153" s="894"/>
      <c r="FPS153" s="894"/>
      <c r="FPT153" s="894"/>
      <c r="FPU153" s="894"/>
      <c r="FPV153" s="894"/>
      <c r="FPW153" s="894"/>
      <c r="FPX153" s="894"/>
      <c r="FPY153" s="894"/>
      <c r="FPZ153" s="894"/>
      <c r="FQA153" s="894"/>
      <c r="FQB153" s="894"/>
      <c r="FQC153" s="894"/>
      <c r="FQD153" s="894"/>
      <c r="FQE153" s="894"/>
      <c r="FQF153" s="894"/>
      <c r="FQG153" s="894"/>
      <c r="FQH153" s="894"/>
      <c r="FQI153" s="894"/>
      <c r="FQJ153" s="894"/>
      <c r="FQK153" s="894"/>
      <c r="FQL153" s="894"/>
      <c r="FQM153" s="894"/>
      <c r="FQN153" s="894"/>
      <c r="FQO153" s="894"/>
      <c r="FQP153" s="894"/>
      <c r="FQQ153" s="894"/>
      <c r="FQR153" s="894"/>
      <c r="FQS153" s="894"/>
      <c r="FQT153" s="894"/>
      <c r="FQU153" s="894"/>
      <c r="FQV153" s="894"/>
      <c r="FQW153" s="894"/>
      <c r="FQX153" s="894"/>
      <c r="FQY153" s="894"/>
      <c r="FQZ153" s="894"/>
      <c r="FRA153" s="894"/>
      <c r="FRB153" s="894"/>
      <c r="FRC153" s="894"/>
      <c r="FRD153" s="894"/>
      <c r="FRE153" s="894"/>
      <c r="FRF153" s="894"/>
      <c r="FRG153" s="894"/>
      <c r="FRH153" s="894"/>
      <c r="FRI153" s="894"/>
      <c r="FRJ153" s="894"/>
      <c r="FRK153" s="894"/>
      <c r="FRL153" s="894"/>
      <c r="FRM153" s="894"/>
      <c r="FRN153" s="894"/>
      <c r="FRO153" s="894"/>
      <c r="FRP153" s="894"/>
      <c r="FRQ153" s="894"/>
      <c r="FRR153" s="894"/>
      <c r="FRS153" s="894"/>
      <c r="FRT153" s="894"/>
      <c r="FRU153" s="894"/>
      <c r="FRV153" s="894"/>
      <c r="FRW153" s="894"/>
      <c r="FRX153" s="894"/>
      <c r="FRY153" s="894"/>
      <c r="FRZ153" s="894"/>
      <c r="FSA153" s="894"/>
      <c r="FSB153" s="894"/>
      <c r="FSC153" s="894"/>
      <c r="FSD153" s="894"/>
      <c r="FSE153" s="894"/>
      <c r="FSF153" s="894"/>
      <c r="FSG153" s="894"/>
      <c r="FSH153" s="894"/>
      <c r="FSI153" s="894"/>
      <c r="FSJ153" s="894"/>
      <c r="FSK153" s="894"/>
      <c r="FSL153" s="894"/>
      <c r="FSM153" s="894"/>
      <c r="FSN153" s="894"/>
      <c r="FSO153" s="894"/>
      <c r="FSP153" s="894"/>
      <c r="FSQ153" s="894"/>
      <c r="FSR153" s="894"/>
      <c r="FSS153" s="894"/>
      <c r="FST153" s="894"/>
      <c r="FSU153" s="894"/>
      <c r="FSV153" s="894"/>
      <c r="FSW153" s="894"/>
      <c r="FSX153" s="894"/>
      <c r="FSY153" s="894"/>
      <c r="FSZ153" s="894"/>
      <c r="FTA153" s="894"/>
      <c r="FTB153" s="894"/>
      <c r="FTC153" s="894"/>
      <c r="FTD153" s="894"/>
      <c r="FTE153" s="894"/>
      <c r="FTF153" s="894"/>
      <c r="FTG153" s="894"/>
      <c r="FTH153" s="894"/>
      <c r="FTI153" s="894"/>
      <c r="FTJ153" s="894"/>
      <c r="FTK153" s="894"/>
      <c r="FTL153" s="894"/>
      <c r="FTM153" s="894"/>
      <c r="FTN153" s="894"/>
      <c r="FTO153" s="894"/>
      <c r="FTP153" s="894"/>
      <c r="FTQ153" s="894"/>
      <c r="FTR153" s="894"/>
      <c r="FTS153" s="894"/>
      <c r="FTT153" s="894"/>
      <c r="FTU153" s="894"/>
      <c r="FTV153" s="894"/>
      <c r="FTW153" s="894"/>
      <c r="FTX153" s="894"/>
      <c r="FTY153" s="894"/>
      <c r="FTZ153" s="894"/>
      <c r="FUA153" s="894"/>
      <c r="FUB153" s="894"/>
      <c r="FUC153" s="894"/>
      <c r="FUD153" s="894"/>
      <c r="FUE153" s="894"/>
      <c r="FUF153" s="894"/>
      <c r="FUG153" s="894"/>
      <c r="FUH153" s="894"/>
      <c r="FUI153" s="894"/>
      <c r="FUJ153" s="894"/>
      <c r="FUK153" s="894"/>
      <c r="FUL153" s="894"/>
      <c r="FUM153" s="894"/>
      <c r="FUN153" s="894"/>
      <c r="FUO153" s="894"/>
      <c r="FUP153" s="894"/>
      <c r="FUQ153" s="894"/>
      <c r="FUR153" s="894"/>
      <c r="FUS153" s="894"/>
      <c r="FUT153" s="894"/>
      <c r="FUU153" s="894"/>
      <c r="FUV153" s="894"/>
      <c r="FUW153" s="894"/>
      <c r="FUX153" s="894"/>
      <c r="FUY153" s="894"/>
      <c r="FUZ153" s="894"/>
      <c r="FVA153" s="894"/>
      <c r="FVB153" s="894"/>
      <c r="FVC153" s="894"/>
      <c r="FVD153" s="894"/>
      <c r="FVE153" s="894"/>
      <c r="FVF153" s="894"/>
      <c r="FVG153" s="894"/>
      <c r="FVH153" s="894"/>
      <c r="FVI153" s="894"/>
      <c r="FVJ153" s="894"/>
      <c r="FVK153" s="894"/>
      <c r="FVL153" s="894"/>
      <c r="FVM153" s="894"/>
      <c r="FVN153" s="894"/>
      <c r="FVO153" s="894"/>
      <c r="FVP153" s="894"/>
      <c r="FVQ153" s="894"/>
      <c r="FVR153" s="894"/>
      <c r="FVS153" s="894"/>
      <c r="FVT153" s="894"/>
      <c r="FVU153" s="894"/>
      <c r="FVV153" s="894"/>
      <c r="FVW153" s="894"/>
      <c r="FVX153" s="894"/>
      <c r="FVY153" s="894"/>
      <c r="FVZ153" s="894"/>
      <c r="FWA153" s="894"/>
      <c r="FWB153" s="894"/>
      <c r="FWC153" s="894"/>
      <c r="FWD153" s="894"/>
      <c r="FWE153" s="894"/>
      <c r="FWF153" s="894"/>
      <c r="FWG153" s="894"/>
      <c r="FWH153" s="894"/>
      <c r="FWI153" s="894"/>
      <c r="FWJ153" s="894"/>
      <c r="FWK153" s="894"/>
      <c r="FWL153" s="894"/>
      <c r="FWM153" s="894"/>
      <c r="FWN153" s="894"/>
      <c r="FWO153" s="894"/>
      <c r="FWP153" s="894"/>
      <c r="FWQ153" s="894"/>
      <c r="FWR153" s="894"/>
      <c r="FWS153" s="894"/>
      <c r="FWT153" s="894"/>
      <c r="FWU153" s="894"/>
      <c r="FWV153" s="894"/>
      <c r="FWW153" s="894"/>
      <c r="FWX153" s="894"/>
      <c r="FWY153" s="894"/>
      <c r="FWZ153" s="894"/>
      <c r="FXA153" s="894"/>
      <c r="FXB153" s="894"/>
      <c r="FXC153" s="894"/>
      <c r="FXD153" s="894"/>
      <c r="FXE153" s="894"/>
      <c r="FXF153" s="894"/>
      <c r="FXG153" s="894"/>
      <c r="FXH153" s="894"/>
      <c r="FXI153" s="894"/>
      <c r="FXJ153" s="894"/>
      <c r="FXK153" s="894"/>
      <c r="FXL153" s="894"/>
      <c r="FXM153" s="894"/>
      <c r="FXN153" s="894"/>
      <c r="FXO153" s="894"/>
      <c r="FXP153" s="894"/>
      <c r="FXQ153" s="894"/>
      <c r="FXR153" s="894"/>
      <c r="FXS153" s="894"/>
      <c r="FXT153" s="894"/>
      <c r="FXU153" s="894"/>
      <c r="FXV153" s="894"/>
      <c r="FXW153" s="894"/>
      <c r="FXX153" s="894"/>
      <c r="FXY153" s="894"/>
      <c r="FXZ153" s="894"/>
      <c r="FYA153" s="894"/>
      <c r="FYB153" s="894"/>
      <c r="FYC153" s="894"/>
      <c r="FYD153" s="894"/>
      <c r="FYE153" s="894"/>
      <c r="FYF153" s="894"/>
      <c r="FYG153" s="894"/>
      <c r="FYH153" s="894"/>
      <c r="FYI153" s="894"/>
      <c r="FYJ153" s="894"/>
      <c r="FYK153" s="894"/>
      <c r="FYL153" s="894"/>
      <c r="FYM153" s="894"/>
      <c r="FYN153" s="894"/>
      <c r="FYO153" s="894"/>
      <c r="FYP153" s="894"/>
      <c r="FYQ153" s="894"/>
      <c r="FYR153" s="894"/>
      <c r="FYS153" s="894"/>
      <c r="FYT153" s="894"/>
      <c r="FYU153" s="894"/>
      <c r="FYV153" s="894"/>
      <c r="FYW153" s="894"/>
      <c r="FYX153" s="894"/>
      <c r="FYY153" s="894"/>
      <c r="FYZ153" s="894"/>
      <c r="FZA153" s="894"/>
      <c r="FZB153" s="894"/>
      <c r="FZC153" s="894"/>
      <c r="FZD153" s="894"/>
      <c r="FZE153" s="894"/>
      <c r="FZF153" s="894"/>
      <c r="FZG153" s="894"/>
      <c r="FZH153" s="894"/>
      <c r="FZI153" s="894"/>
      <c r="FZJ153" s="894"/>
      <c r="FZK153" s="894"/>
      <c r="FZL153" s="894"/>
      <c r="FZM153" s="894"/>
      <c r="FZN153" s="894"/>
      <c r="FZO153" s="894"/>
      <c r="FZP153" s="894"/>
      <c r="FZQ153" s="894"/>
      <c r="FZR153" s="894"/>
      <c r="FZS153" s="894"/>
      <c r="FZT153" s="894"/>
      <c r="FZU153" s="894"/>
      <c r="FZV153" s="894"/>
      <c r="FZW153" s="894"/>
      <c r="FZX153" s="894"/>
      <c r="FZY153" s="894"/>
      <c r="FZZ153" s="894"/>
      <c r="GAA153" s="894"/>
      <c r="GAB153" s="894"/>
      <c r="GAC153" s="894"/>
      <c r="GAD153" s="894"/>
      <c r="GAE153" s="894"/>
      <c r="GAF153" s="894"/>
      <c r="GAG153" s="894"/>
      <c r="GAH153" s="894"/>
      <c r="GAI153" s="894"/>
      <c r="GAJ153" s="894"/>
      <c r="GAK153" s="894"/>
      <c r="GAL153" s="894"/>
      <c r="GAM153" s="894"/>
      <c r="GAN153" s="894"/>
      <c r="GAO153" s="894"/>
      <c r="GAP153" s="894"/>
      <c r="GAQ153" s="894"/>
      <c r="GAR153" s="894"/>
      <c r="GAS153" s="894"/>
      <c r="GAT153" s="894"/>
      <c r="GAU153" s="894"/>
      <c r="GAV153" s="894"/>
      <c r="GAW153" s="894"/>
      <c r="GAX153" s="894"/>
      <c r="GAY153" s="894"/>
      <c r="GAZ153" s="894"/>
      <c r="GBA153" s="894"/>
      <c r="GBB153" s="894"/>
      <c r="GBC153" s="894"/>
      <c r="GBD153" s="894"/>
      <c r="GBE153" s="894"/>
      <c r="GBF153" s="894"/>
      <c r="GBG153" s="894"/>
      <c r="GBH153" s="894"/>
      <c r="GBI153" s="894"/>
      <c r="GBJ153" s="894"/>
      <c r="GBK153" s="894"/>
      <c r="GBL153" s="894"/>
      <c r="GBM153" s="894"/>
      <c r="GBN153" s="894"/>
      <c r="GBO153" s="894"/>
      <c r="GBP153" s="894"/>
      <c r="GBQ153" s="894"/>
      <c r="GBR153" s="894"/>
      <c r="GBS153" s="894"/>
      <c r="GBT153" s="894"/>
      <c r="GBU153" s="894"/>
      <c r="GBV153" s="894"/>
      <c r="GBW153" s="894"/>
      <c r="GBX153" s="894"/>
      <c r="GBY153" s="894"/>
      <c r="GBZ153" s="894"/>
      <c r="GCA153" s="894"/>
      <c r="GCB153" s="894"/>
      <c r="GCC153" s="894"/>
      <c r="GCD153" s="894"/>
      <c r="GCE153" s="894"/>
      <c r="GCF153" s="894"/>
      <c r="GCG153" s="894"/>
      <c r="GCH153" s="894"/>
      <c r="GCI153" s="894"/>
      <c r="GCJ153" s="894"/>
      <c r="GCK153" s="894"/>
      <c r="GCL153" s="894"/>
      <c r="GCM153" s="894"/>
      <c r="GCN153" s="894"/>
      <c r="GCO153" s="894"/>
      <c r="GCP153" s="894"/>
      <c r="GCQ153" s="894"/>
      <c r="GCR153" s="894"/>
      <c r="GCS153" s="894"/>
      <c r="GCT153" s="894"/>
      <c r="GCU153" s="894"/>
      <c r="GCV153" s="894"/>
      <c r="GCW153" s="894"/>
      <c r="GCX153" s="894"/>
      <c r="GCY153" s="894"/>
      <c r="GCZ153" s="894"/>
      <c r="GDA153" s="894"/>
      <c r="GDB153" s="894"/>
      <c r="GDC153" s="894"/>
      <c r="GDD153" s="894"/>
      <c r="GDE153" s="894"/>
      <c r="GDF153" s="894"/>
      <c r="GDG153" s="894"/>
      <c r="GDH153" s="894"/>
      <c r="GDI153" s="894"/>
      <c r="GDJ153" s="894"/>
      <c r="GDK153" s="894"/>
      <c r="GDL153" s="894"/>
      <c r="GDM153" s="894"/>
      <c r="GDN153" s="894"/>
      <c r="GDO153" s="894"/>
      <c r="GDP153" s="894"/>
      <c r="GDQ153" s="894"/>
      <c r="GDR153" s="894"/>
      <c r="GDS153" s="894"/>
      <c r="GDT153" s="894"/>
      <c r="GDU153" s="894"/>
      <c r="GDV153" s="894"/>
      <c r="GDW153" s="894"/>
      <c r="GDX153" s="894"/>
      <c r="GDY153" s="894"/>
      <c r="GDZ153" s="894"/>
      <c r="GEA153" s="894"/>
      <c r="GEB153" s="894"/>
      <c r="GEC153" s="894"/>
      <c r="GED153" s="894"/>
      <c r="GEE153" s="894"/>
      <c r="GEF153" s="894"/>
      <c r="GEG153" s="894"/>
      <c r="GEH153" s="894"/>
      <c r="GEI153" s="894"/>
      <c r="GEJ153" s="894"/>
      <c r="GEK153" s="894"/>
      <c r="GEL153" s="894"/>
      <c r="GEM153" s="894"/>
      <c r="GEN153" s="894"/>
      <c r="GEO153" s="894"/>
      <c r="GEP153" s="894"/>
      <c r="GEQ153" s="894"/>
      <c r="GER153" s="894"/>
      <c r="GES153" s="894"/>
      <c r="GET153" s="894"/>
      <c r="GEU153" s="894"/>
      <c r="GEV153" s="894"/>
      <c r="GEW153" s="894"/>
      <c r="GEX153" s="894"/>
      <c r="GEY153" s="894"/>
      <c r="GEZ153" s="894"/>
      <c r="GFA153" s="894"/>
      <c r="GFB153" s="894"/>
      <c r="GFC153" s="894"/>
      <c r="GFD153" s="894"/>
      <c r="GFE153" s="894"/>
      <c r="GFF153" s="894"/>
      <c r="GFG153" s="894"/>
      <c r="GFH153" s="894"/>
      <c r="GFI153" s="894"/>
      <c r="GFJ153" s="894"/>
      <c r="GFK153" s="894"/>
      <c r="GFL153" s="894"/>
      <c r="GFM153" s="894"/>
      <c r="GFN153" s="894"/>
      <c r="GFO153" s="894"/>
      <c r="GFP153" s="894"/>
      <c r="GFQ153" s="894"/>
      <c r="GFR153" s="894"/>
      <c r="GFS153" s="894"/>
      <c r="GFT153" s="894"/>
      <c r="GFU153" s="894"/>
      <c r="GFV153" s="894"/>
      <c r="GFW153" s="894"/>
      <c r="GFX153" s="894"/>
      <c r="GFY153" s="894"/>
      <c r="GFZ153" s="894"/>
      <c r="GGA153" s="894"/>
      <c r="GGB153" s="894"/>
      <c r="GGC153" s="894"/>
      <c r="GGD153" s="894"/>
      <c r="GGE153" s="894"/>
      <c r="GGF153" s="894"/>
      <c r="GGG153" s="894"/>
      <c r="GGH153" s="894"/>
      <c r="GGI153" s="894"/>
      <c r="GGJ153" s="894"/>
      <c r="GGK153" s="894"/>
      <c r="GGL153" s="894"/>
      <c r="GGM153" s="894"/>
      <c r="GGN153" s="894"/>
      <c r="GGO153" s="894"/>
      <c r="GGP153" s="894"/>
      <c r="GGQ153" s="894"/>
      <c r="GGR153" s="894"/>
      <c r="GGS153" s="894"/>
      <c r="GGT153" s="894"/>
      <c r="GGU153" s="894"/>
      <c r="GGV153" s="894"/>
      <c r="GGW153" s="894"/>
      <c r="GGX153" s="894"/>
      <c r="GGY153" s="894"/>
      <c r="GGZ153" s="894"/>
      <c r="GHA153" s="894"/>
      <c r="GHB153" s="894"/>
      <c r="GHC153" s="894"/>
      <c r="GHD153" s="894"/>
      <c r="GHE153" s="894"/>
      <c r="GHF153" s="894"/>
      <c r="GHG153" s="894"/>
      <c r="GHH153" s="894"/>
      <c r="GHI153" s="894"/>
      <c r="GHJ153" s="894"/>
      <c r="GHK153" s="894"/>
      <c r="GHL153" s="894"/>
      <c r="GHM153" s="894"/>
      <c r="GHN153" s="894"/>
      <c r="GHO153" s="894"/>
      <c r="GHP153" s="894"/>
      <c r="GHQ153" s="894"/>
      <c r="GHR153" s="894"/>
      <c r="GHS153" s="894"/>
      <c r="GHT153" s="894"/>
      <c r="GHU153" s="894"/>
      <c r="GHV153" s="894"/>
      <c r="GHW153" s="894"/>
      <c r="GHX153" s="894"/>
      <c r="GHY153" s="894"/>
      <c r="GHZ153" s="894"/>
      <c r="GIA153" s="894"/>
      <c r="GIB153" s="894"/>
      <c r="GIC153" s="894"/>
      <c r="GID153" s="894"/>
      <c r="GIE153" s="894"/>
      <c r="GIF153" s="894"/>
      <c r="GIG153" s="894"/>
      <c r="GIH153" s="894"/>
      <c r="GII153" s="894"/>
      <c r="GIJ153" s="894"/>
      <c r="GIK153" s="894"/>
      <c r="GIL153" s="894"/>
      <c r="GIM153" s="894"/>
      <c r="GIN153" s="894"/>
      <c r="GIO153" s="894"/>
      <c r="GIP153" s="894"/>
      <c r="GIQ153" s="894"/>
      <c r="GIR153" s="894"/>
      <c r="GIS153" s="894"/>
      <c r="GIT153" s="894"/>
      <c r="GIU153" s="894"/>
      <c r="GIV153" s="894"/>
      <c r="GIW153" s="894"/>
      <c r="GIX153" s="894"/>
      <c r="GIY153" s="894"/>
      <c r="GIZ153" s="894"/>
      <c r="GJA153" s="894"/>
      <c r="GJB153" s="894"/>
      <c r="GJC153" s="894"/>
      <c r="GJD153" s="894"/>
      <c r="GJE153" s="894"/>
      <c r="GJF153" s="894"/>
      <c r="GJG153" s="894"/>
      <c r="GJH153" s="894"/>
      <c r="GJI153" s="894"/>
      <c r="GJJ153" s="894"/>
      <c r="GJK153" s="894"/>
      <c r="GJL153" s="894"/>
      <c r="GJM153" s="894"/>
      <c r="GJN153" s="894"/>
      <c r="GJO153" s="894"/>
      <c r="GJP153" s="894"/>
      <c r="GJQ153" s="894"/>
      <c r="GJR153" s="894"/>
      <c r="GJS153" s="894"/>
      <c r="GJT153" s="894"/>
      <c r="GJU153" s="894"/>
      <c r="GJV153" s="894"/>
      <c r="GJW153" s="894"/>
      <c r="GJX153" s="894"/>
      <c r="GJY153" s="894"/>
      <c r="GJZ153" s="894"/>
      <c r="GKA153" s="894"/>
      <c r="GKB153" s="894"/>
      <c r="GKC153" s="894"/>
      <c r="GKD153" s="894"/>
      <c r="GKE153" s="894"/>
      <c r="GKF153" s="894"/>
      <c r="GKG153" s="894"/>
      <c r="GKH153" s="894"/>
      <c r="GKI153" s="894"/>
      <c r="GKJ153" s="894"/>
      <c r="GKK153" s="894"/>
      <c r="GKL153" s="894"/>
      <c r="GKM153" s="894"/>
      <c r="GKN153" s="894"/>
      <c r="GKO153" s="894"/>
      <c r="GKP153" s="894"/>
      <c r="GKQ153" s="894"/>
      <c r="GKR153" s="894"/>
      <c r="GKS153" s="894"/>
      <c r="GKT153" s="894"/>
      <c r="GKU153" s="894"/>
      <c r="GKV153" s="894"/>
      <c r="GKW153" s="894"/>
      <c r="GKX153" s="894"/>
      <c r="GKY153" s="894"/>
      <c r="GKZ153" s="894"/>
      <c r="GLA153" s="894"/>
      <c r="GLB153" s="894"/>
      <c r="GLC153" s="894"/>
      <c r="GLD153" s="894"/>
      <c r="GLE153" s="894"/>
      <c r="GLF153" s="894"/>
      <c r="GLG153" s="894"/>
      <c r="GLH153" s="894"/>
      <c r="GLI153" s="894"/>
      <c r="GLJ153" s="894"/>
      <c r="GLK153" s="894"/>
      <c r="GLL153" s="894"/>
      <c r="GLM153" s="894"/>
      <c r="GLN153" s="894"/>
      <c r="GLO153" s="894"/>
      <c r="GLP153" s="894"/>
      <c r="GLQ153" s="894"/>
      <c r="GLR153" s="894"/>
      <c r="GLS153" s="894"/>
      <c r="GLT153" s="894"/>
      <c r="GLU153" s="894"/>
      <c r="GLV153" s="894"/>
      <c r="GLW153" s="894"/>
      <c r="GLX153" s="894"/>
      <c r="GLY153" s="894"/>
      <c r="GLZ153" s="894"/>
      <c r="GMA153" s="894"/>
      <c r="GMB153" s="894"/>
      <c r="GMC153" s="894"/>
      <c r="GMD153" s="894"/>
      <c r="GME153" s="894"/>
      <c r="GMF153" s="894"/>
      <c r="GMG153" s="894"/>
      <c r="GMH153" s="894"/>
      <c r="GMI153" s="894"/>
      <c r="GMJ153" s="894"/>
      <c r="GMK153" s="894"/>
      <c r="GML153" s="894"/>
      <c r="GMM153" s="894"/>
      <c r="GMN153" s="894"/>
      <c r="GMO153" s="894"/>
      <c r="GMP153" s="894"/>
      <c r="GMQ153" s="894"/>
      <c r="GMR153" s="894"/>
      <c r="GMS153" s="894"/>
      <c r="GMT153" s="894"/>
      <c r="GMU153" s="894"/>
      <c r="GMV153" s="894"/>
      <c r="GMW153" s="894"/>
      <c r="GMX153" s="894"/>
      <c r="GMY153" s="894"/>
      <c r="GMZ153" s="894"/>
      <c r="GNA153" s="894"/>
      <c r="GNB153" s="894"/>
      <c r="GNC153" s="894"/>
      <c r="GND153" s="894"/>
      <c r="GNE153" s="894"/>
      <c r="GNF153" s="894"/>
      <c r="GNG153" s="894"/>
      <c r="GNH153" s="894"/>
      <c r="GNI153" s="894"/>
      <c r="GNJ153" s="894"/>
      <c r="GNK153" s="894"/>
      <c r="GNL153" s="894"/>
      <c r="GNM153" s="894"/>
      <c r="GNN153" s="894"/>
      <c r="GNO153" s="894"/>
      <c r="GNP153" s="894"/>
      <c r="GNQ153" s="894"/>
      <c r="GNR153" s="894"/>
      <c r="GNS153" s="894"/>
      <c r="GNT153" s="894"/>
      <c r="GNU153" s="894"/>
      <c r="GNV153" s="894"/>
      <c r="GNW153" s="894"/>
      <c r="GNX153" s="894"/>
      <c r="GNY153" s="894"/>
      <c r="GNZ153" s="894"/>
      <c r="GOA153" s="894"/>
      <c r="GOB153" s="894"/>
      <c r="GOC153" s="894"/>
      <c r="GOD153" s="894"/>
      <c r="GOE153" s="894"/>
      <c r="GOF153" s="894"/>
      <c r="GOG153" s="894"/>
      <c r="GOH153" s="894"/>
      <c r="GOI153" s="894"/>
      <c r="GOJ153" s="894"/>
      <c r="GOK153" s="894"/>
      <c r="GOL153" s="894"/>
      <c r="GOM153" s="894"/>
      <c r="GON153" s="894"/>
      <c r="GOO153" s="894"/>
      <c r="GOP153" s="894"/>
      <c r="GOQ153" s="894"/>
      <c r="GOR153" s="894"/>
      <c r="GOS153" s="894"/>
      <c r="GOT153" s="894"/>
      <c r="GOU153" s="894"/>
      <c r="GOV153" s="894"/>
      <c r="GOW153" s="894"/>
      <c r="GOX153" s="894"/>
      <c r="GOY153" s="894"/>
      <c r="GOZ153" s="894"/>
      <c r="GPA153" s="894"/>
      <c r="GPB153" s="894"/>
      <c r="GPC153" s="894"/>
      <c r="GPD153" s="894"/>
      <c r="GPE153" s="894"/>
      <c r="GPF153" s="894"/>
      <c r="GPG153" s="894"/>
      <c r="GPH153" s="894"/>
      <c r="GPI153" s="894"/>
      <c r="GPJ153" s="894"/>
      <c r="GPK153" s="894"/>
      <c r="GPL153" s="894"/>
      <c r="GPM153" s="894"/>
      <c r="GPN153" s="894"/>
      <c r="GPO153" s="894"/>
      <c r="GPP153" s="894"/>
      <c r="GPQ153" s="894"/>
      <c r="GPR153" s="894"/>
      <c r="GPS153" s="894"/>
      <c r="GPT153" s="894"/>
      <c r="GPU153" s="894"/>
      <c r="GPV153" s="894"/>
      <c r="GPW153" s="894"/>
      <c r="GPX153" s="894"/>
      <c r="GPY153" s="894"/>
      <c r="GPZ153" s="894"/>
      <c r="GQA153" s="894"/>
      <c r="GQB153" s="894"/>
      <c r="GQC153" s="894"/>
      <c r="GQD153" s="894"/>
      <c r="GQE153" s="894"/>
      <c r="GQF153" s="894"/>
      <c r="GQG153" s="894"/>
      <c r="GQH153" s="894"/>
      <c r="GQI153" s="894"/>
      <c r="GQJ153" s="894"/>
      <c r="GQK153" s="894"/>
      <c r="GQL153" s="894"/>
      <c r="GQM153" s="894"/>
      <c r="GQN153" s="894"/>
      <c r="GQO153" s="894"/>
      <c r="GQP153" s="894"/>
      <c r="GQQ153" s="894"/>
      <c r="GQR153" s="894"/>
      <c r="GQS153" s="894"/>
      <c r="GQT153" s="894"/>
      <c r="GQU153" s="894"/>
      <c r="GQV153" s="894"/>
      <c r="GQW153" s="894"/>
      <c r="GQX153" s="894"/>
      <c r="GQY153" s="894"/>
      <c r="GQZ153" s="894"/>
      <c r="GRA153" s="894"/>
      <c r="GRB153" s="894"/>
      <c r="GRC153" s="894"/>
      <c r="GRD153" s="894"/>
      <c r="GRE153" s="894"/>
      <c r="GRF153" s="894"/>
      <c r="GRG153" s="894"/>
      <c r="GRH153" s="894"/>
      <c r="GRI153" s="894"/>
      <c r="GRJ153" s="894"/>
      <c r="GRK153" s="894"/>
      <c r="GRL153" s="894"/>
      <c r="GRM153" s="894"/>
      <c r="GRN153" s="894"/>
      <c r="GRO153" s="894"/>
      <c r="GRP153" s="894"/>
      <c r="GRQ153" s="894"/>
      <c r="GRR153" s="894"/>
      <c r="GRS153" s="894"/>
      <c r="GRT153" s="894"/>
      <c r="GRU153" s="894"/>
      <c r="GRV153" s="894"/>
      <c r="GRW153" s="894"/>
      <c r="GRX153" s="894"/>
      <c r="GRY153" s="894"/>
      <c r="GRZ153" s="894"/>
      <c r="GSA153" s="894"/>
      <c r="GSB153" s="894"/>
      <c r="GSC153" s="894"/>
      <c r="GSD153" s="894"/>
      <c r="GSE153" s="894"/>
      <c r="GSF153" s="894"/>
      <c r="GSG153" s="894"/>
      <c r="GSH153" s="894"/>
      <c r="GSI153" s="894"/>
      <c r="GSJ153" s="894"/>
      <c r="GSK153" s="894"/>
      <c r="GSL153" s="894"/>
      <c r="GSM153" s="894"/>
      <c r="GSN153" s="894"/>
      <c r="GSO153" s="894"/>
      <c r="GSP153" s="894"/>
      <c r="GSQ153" s="894"/>
      <c r="GSR153" s="894"/>
      <c r="GSS153" s="894"/>
      <c r="GST153" s="894"/>
      <c r="GSU153" s="894"/>
      <c r="GSV153" s="894"/>
      <c r="GSW153" s="894"/>
      <c r="GSX153" s="894"/>
      <c r="GSY153" s="894"/>
      <c r="GSZ153" s="894"/>
      <c r="GTA153" s="894"/>
      <c r="GTB153" s="894"/>
      <c r="GTC153" s="894"/>
      <c r="GTD153" s="894"/>
      <c r="GTE153" s="894"/>
      <c r="GTF153" s="894"/>
      <c r="GTG153" s="894"/>
      <c r="GTH153" s="894"/>
      <c r="GTI153" s="894"/>
      <c r="GTJ153" s="894"/>
      <c r="GTK153" s="894"/>
      <c r="GTL153" s="894"/>
      <c r="GTM153" s="894"/>
      <c r="GTN153" s="894"/>
      <c r="GTO153" s="894"/>
      <c r="GTP153" s="894"/>
      <c r="GTQ153" s="894"/>
      <c r="GTR153" s="894"/>
      <c r="GTS153" s="894"/>
      <c r="GTT153" s="894"/>
      <c r="GTU153" s="894"/>
      <c r="GTV153" s="894"/>
      <c r="GTW153" s="894"/>
      <c r="GTX153" s="894"/>
      <c r="GTY153" s="894"/>
      <c r="GTZ153" s="894"/>
      <c r="GUA153" s="894"/>
      <c r="GUB153" s="894"/>
      <c r="GUC153" s="894"/>
      <c r="GUD153" s="894"/>
      <c r="GUE153" s="894"/>
      <c r="GUF153" s="894"/>
      <c r="GUG153" s="894"/>
      <c r="GUH153" s="894"/>
      <c r="GUI153" s="894"/>
      <c r="GUJ153" s="894"/>
      <c r="GUK153" s="894"/>
      <c r="GUL153" s="894"/>
      <c r="GUM153" s="894"/>
      <c r="GUN153" s="894"/>
      <c r="GUO153" s="894"/>
      <c r="GUP153" s="894"/>
      <c r="GUQ153" s="894"/>
      <c r="GUR153" s="894"/>
      <c r="GUS153" s="894"/>
      <c r="GUT153" s="894"/>
      <c r="GUU153" s="894"/>
      <c r="GUV153" s="894"/>
      <c r="GUW153" s="894"/>
      <c r="GUX153" s="894"/>
      <c r="GUY153" s="894"/>
      <c r="GUZ153" s="894"/>
      <c r="GVA153" s="894"/>
      <c r="GVB153" s="894"/>
      <c r="GVC153" s="894"/>
      <c r="GVD153" s="894"/>
      <c r="GVE153" s="894"/>
      <c r="GVF153" s="894"/>
      <c r="GVG153" s="894"/>
      <c r="GVH153" s="894"/>
      <c r="GVI153" s="894"/>
      <c r="GVJ153" s="894"/>
      <c r="GVK153" s="894"/>
      <c r="GVL153" s="894"/>
      <c r="GVM153" s="894"/>
      <c r="GVN153" s="894"/>
      <c r="GVO153" s="894"/>
      <c r="GVP153" s="894"/>
      <c r="GVQ153" s="894"/>
      <c r="GVR153" s="894"/>
      <c r="GVS153" s="894"/>
      <c r="GVT153" s="894"/>
      <c r="GVU153" s="894"/>
      <c r="GVV153" s="894"/>
      <c r="GVW153" s="894"/>
      <c r="GVX153" s="894"/>
      <c r="GVY153" s="894"/>
      <c r="GVZ153" s="894"/>
      <c r="GWA153" s="894"/>
      <c r="GWB153" s="894"/>
      <c r="GWC153" s="894"/>
      <c r="GWD153" s="894"/>
      <c r="GWE153" s="894"/>
      <c r="GWF153" s="894"/>
      <c r="GWG153" s="894"/>
      <c r="GWH153" s="894"/>
      <c r="GWI153" s="894"/>
      <c r="GWJ153" s="894"/>
      <c r="GWK153" s="894"/>
      <c r="GWL153" s="894"/>
      <c r="GWM153" s="894"/>
      <c r="GWN153" s="894"/>
      <c r="GWO153" s="894"/>
      <c r="GWP153" s="894"/>
      <c r="GWQ153" s="894"/>
      <c r="GWR153" s="894"/>
      <c r="GWS153" s="894"/>
      <c r="GWT153" s="894"/>
      <c r="GWU153" s="894"/>
      <c r="GWV153" s="894"/>
      <c r="GWW153" s="894"/>
      <c r="GWX153" s="894"/>
      <c r="GWY153" s="894"/>
      <c r="GWZ153" s="894"/>
      <c r="GXA153" s="894"/>
      <c r="GXB153" s="894"/>
      <c r="GXC153" s="894"/>
      <c r="GXD153" s="894"/>
      <c r="GXE153" s="894"/>
      <c r="GXF153" s="894"/>
      <c r="GXG153" s="894"/>
      <c r="GXH153" s="894"/>
      <c r="GXI153" s="894"/>
      <c r="GXJ153" s="894"/>
      <c r="GXK153" s="894"/>
      <c r="GXL153" s="894"/>
      <c r="GXM153" s="894"/>
      <c r="GXN153" s="894"/>
      <c r="GXO153" s="894"/>
      <c r="GXP153" s="894"/>
      <c r="GXQ153" s="894"/>
      <c r="GXR153" s="894"/>
      <c r="GXS153" s="894"/>
      <c r="GXT153" s="894"/>
      <c r="GXU153" s="894"/>
      <c r="GXV153" s="894"/>
      <c r="GXW153" s="894"/>
      <c r="GXX153" s="894"/>
      <c r="GXY153" s="894"/>
      <c r="GXZ153" s="894"/>
      <c r="GYA153" s="894"/>
      <c r="GYB153" s="894"/>
      <c r="GYC153" s="894"/>
      <c r="GYD153" s="894"/>
      <c r="GYE153" s="894"/>
      <c r="GYF153" s="894"/>
      <c r="GYG153" s="894"/>
      <c r="GYH153" s="894"/>
      <c r="GYI153" s="894"/>
      <c r="GYJ153" s="894"/>
      <c r="GYK153" s="894"/>
      <c r="GYL153" s="894"/>
      <c r="GYM153" s="894"/>
      <c r="GYN153" s="894"/>
      <c r="GYO153" s="894"/>
      <c r="GYP153" s="894"/>
      <c r="GYQ153" s="894"/>
      <c r="GYR153" s="894"/>
      <c r="GYS153" s="894"/>
      <c r="GYT153" s="894"/>
      <c r="GYU153" s="894"/>
      <c r="GYV153" s="894"/>
      <c r="GYW153" s="894"/>
      <c r="GYX153" s="894"/>
      <c r="GYY153" s="894"/>
      <c r="GYZ153" s="894"/>
      <c r="GZA153" s="894"/>
      <c r="GZB153" s="894"/>
      <c r="GZC153" s="894"/>
      <c r="GZD153" s="894"/>
      <c r="GZE153" s="894"/>
      <c r="GZF153" s="894"/>
      <c r="GZG153" s="894"/>
      <c r="GZH153" s="894"/>
      <c r="GZI153" s="894"/>
      <c r="GZJ153" s="894"/>
      <c r="GZK153" s="894"/>
      <c r="GZL153" s="894"/>
      <c r="GZM153" s="894"/>
      <c r="GZN153" s="894"/>
      <c r="GZO153" s="894"/>
      <c r="GZP153" s="894"/>
      <c r="GZQ153" s="894"/>
      <c r="GZR153" s="894"/>
      <c r="GZS153" s="894"/>
      <c r="GZT153" s="894"/>
      <c r="GZU153" s="894"/>
      <c r="GZV153" s="894"/>
      <c r="GZW153" s="894"/>
      <c r="GZX153" s="894"/>
      <c r="GZY153" s="894"/>
      <c r="GZZ153" s="894"/>
      <c r="HAA153" s="894"/>
      <c r="HAB153" s="894"/>
      <c r="HAC153" s="894"/>
      <c r="HAD153" s="894"/>
      <c r="HAE153" s="894"/>
      <c r="HAF153" s="894"/>
      <c r="HAG153" s="894"/>
      <c r="HAH153" s="894"/>
      <c r="HAI153" s="894"/>
      <c r="HAJ153" s="894"/>
      <c r="HAK153" s="894"/>
      <c r="HAL153" s="894"/>
      <c r="HAM153" s="894"/>
      <c r="HAN153" s="894"/>
      <c r="HAO153" s="894"/>
      <c r="HAP153" s="894"/>
      <c r="HAQ153" s="894"/>
      <c r="HAR153" s="894"/>
      <c r="HAS153" s="894"/>
      <c r="HAT153" s="894"/>
      <c r="HAU153" s="894"/>
      <c r="HAV153" s="894"/>
      <c r="HAW153" s="894"/>
      <c r="HAX153" s="894"/>
      <c r="HAY153" s="894"/>
      <c r="HAZ153" s="894"/>
      <c r="HBA153" s="894"/>
      <c r="HBB153" s="894"/>
      <c r="HBC153" s="894"/>
      <c r="HBD153" s="894"/>
      <c r="HBE153" s="894"/>
      <c r="HBF153" s="894"/>
      <c r="HBG153" s="894"/>
      <c r="HBH153" s="894"/>
      <c r="HBI153" s="894"/>
      <c r="HBJ153" s="894"/>
      <c r="HBK153" s="894"/>
      <c r="HBL153" s="894"/>
      <c r="HBM153" s="894"/>
      <c r="HBN153" s="894"/>
      <c r="HBO153" s="894"/>
      <c r="HBP153" s="894"/>
      <c r="HBQ153" s="894"/>
      <c r="HBR153" s="894"/>
      <c r="HBS153" s="894"/>
      <c r="HBT153" s="894"/>
      <c r="HBU153" s="894"/>
      <c r="HBV153" s="894"/>
      <c r="HBW153" s="894"/>
      <c r="HBX153" s="894"/>
      <c r="HBY153" s="894"/>
      <c r="HBZ153" s="894"/>
      <c r="HCA153" s="894"/>
      <c r="HCB153" s="894"/>
      <c r="HCC153" s="894"/>
      <c r="HCD153" s="894"/>
      <c r="HCE153" s="894"/>
      <c r="HCF153" s="894"/>
      <c r="HCG153" s="894"/>
      <c r="HCH153" s="894"/>
      <c r="HCI153" s="894"/>
      <c r="HCJ153" s="894"/>
      <c r="HCK153" s="894"/>
      <c r="HCL153" s="894"/>
      <c r="HCM153" s="894"/>
      <c r="HCN153" s="894"/>
      <c r="HCO153" s="894"/>
      <c r="HCP153" s="894"/>
      <c r="HCQ153" s="894"/>
      <c r="HCR153" s="894"/>
      <c r="HCS153" s="894"/>
      <c r="HCT153" s="894"/>
      <c r="HCU153" s="894"/>
      <c r="HCV153" s="894"/>
      <c r="HCW153" s="894"/>
      <c r="HCX153" s="894"/>
      <c r="HCY153" s="894"/>
      <c r="HCZ153" s="894"/>
      <c r="HDA153" s="894"/>
      <c r="HDB153" s="894"/>
      <c r="HDC153" s="894"/>
      <c r="HDD153" s="894"/>
      <c r="HDE153" s="894"/>
      <c r="HDF153" s="894"/>
      <c r="HDG153" s="894"/>
      <c r="HDH153" s="894"/>
      <c r="HDI153" s="894"/>
      <c r="HDJ153" s="894"/>
      <c r="HDK153" s="894"/>
      <c r="HDL153" s="894"/>
      <c r="HDM153" s="894"/>
      <c r="HDN153" s="894"/>
      <c r="HDO153" s="894"/>
      <c r="HDP153" s="894"/>
      <c r="HDQ153" s="894"/>
      <c r="HDR153" s="894"/>
      <c r="HDS153" s="894"/>
      <c r="HDT153" s="894"/>
      <c r="HDU153" s="894"/>
      <c r="HDV153" s="894"/>
      <c r="HDW153" s="894"/>
      <c r="HDX153" s="894"/>
      <c r="HDY153" s="894"/>
      <c r="HDZ153" s="894"/>
      <c r="HEA153" s="894"/>
      <c r="HEB153" s="894"/>
      <c r="HEC153" s="894"/>
      <c r="HED153" s="894"/>
      <c r="HEE153" s="894"/>
      <c r="HEF153" s="894"/>
      <c r="HEG153" s="894"/>
      <c r="HEH153" s="894"/>
      <c r="HEI153" s="894"/>
      <c r="HEJ153" s="894"/>
      <c r="HEK153" s="894"/>
      <c r="HEL153" s="894"/>
      <c r="HEM153" s="894"/>
      <c r="HEN153" s="894"/>
      <c r="HEO153" s="894"/>
      <c r="HEP153" s="894"/>
      <c r="HEQ153" s="894"/>
      <c r="HER153" s="894"/>
      <c r="HES153" s="894"/>
      <c r="HET153" s="894"/>
      <c r="HEU153" s="894"/>
      <c r="HEV153" s="894"/>
      <c r="HEW153" s="894"/>
      <c r="HEX153" s="894"/>
      <c r="HEY153" s="894"/>
      <c r="HEZ153" s="894"/>
      <c r="HFA153" s="894"/>
      <c r="HFB153" s="894"/>
      <c r="HFC153" s="894"/>
      <c r="HFD153" s="894"/>
      <c r="HFE153" s="894"/>
      <c r="HFF153" s="894"/>
      <c r="HFG153" s="894"/>
      <c r="HFH153" s="894"/>
      <c r="HFI153" s="894"/>
      <c r="HFJ153" s="894"/>
      <c r="HFK153" s="894"/>
      <c r="HFL153" s="894"/>
      <c r="HFM153" s="894"/>
      <c r="HFN153" s="894"/>
      <c r="HFO153" s="894"/>
      <c r="HFP153" s="894"/>
      <c r="HFQ153" s="894"/>
      <c r="HFR153" s="894"/>
      <c r="HFS153" s="894"/>
      <c r="HFT153" s="894"/>
      <c r="HFU153" s="894"/>
      <c r="HFV153" s="894"/>
      <c r="HFW153" s="894"/>
      <c r="HFX153" s="894"/>
      <c r="HFY153" s="894"/>
      <c r="HFZ153" s="894"/>
      <c r="HGA153" s="894"/>
      <c r="HGB153" s="894"/>
      <c r="HGC153" s="894"/>
      <c r="HGD153" s="894"/>
      <c r="HGE153" s="894"/>
      <c r="HGF153" s="894"/>
      <c r="HGG153" s="894"/>
      <c r="HGH153" s="894"/>
      <c r="HGI153" s="894"/>
      <c r="HGJ153" s="894"/>
      <c r="HGK153" s="894"/>
      <c r="HGL153" s="894"/>
      <c r="HGM153" s="894"/>
      <c r="HGN153" s="894"/>
      <c r="HGO153" s="894"/>
      <c r="HGP153" s="894"/>
      <c r="HGQ153" s="894"/>
      <c r="HGR153" s="894"/>
      <c r="HGS153" s="894"/>
      <c r="HGT153" s="894"/>
      <c r="HGU153" s="894"/>
      <c r="HGV153" s="894"/>
      <c r="HGW153" s="894"/>
      <c r="HGX153" s="894"/>
      <c r="HGY153" s="894"/>
      <c r="HGZ153" s="894"/>
      <c r="HHA153" s="894"/>
      <c r="HHB153" s="894"/>
      <c r="HHC153" s="894"/>
      <c r="HHD153" s="894"/>
      <c r="HHE153" s="894"/>
      <c r="HHF153" s="894"/>
      <c r="HHG153" s="894"/>
      <c r="HHH153" s="894"/>
      <c r="HHI153" s="894"/>
      <c r="HHJ153" s="894"/>
      <c r="HHK153" s="894"/>
      <c r="HHL153" s="894"/>
      <c r="HHM153" s="894"/>
      <c r="HHN153" s="894"/>
      <c r="HHO153" s="894"/>
      <c r="HHP153" s="894"/>
      <c r="HHQ153" s="894"/>
      <c r="HHR153" s="894"/>
      <c r="HHS153" s="894"/>
      <c r="HHT153" s="894"/>
      <c r="HHU153" s="894"/>
      <c r="HHV153" s="894"/>
      <c r="HHW153" s="894"/>
      <c r="HHX153" s="894"/>
      <c r="HHY153" s="894"/>
      <c r="HHZ153" s="894"/>
      <c r="HIA153" s="894"/>
      <c r="HIB153" s="894"/>
      <c r="HIC153" s="894"/>
      <c r="HID153" s="894"/>
      <c r="HIE153" s="894"/>
      <c r="HIF153" s="894"/>
      <c r="HIG153" s="894"/>
      <c r="HIH153" s="894"/>
      <c r="HII153" s="894"/>
      <c r="HIJ153" s="894"/>
      <c r="HIK153" s="894"/>
      <c r="HIL153" s="894"/>
      <c r="HIM153" s="894"/>
      <c r="HIN153" s="894"/>
      <c r="HIO153" s="894"/>
      <c r="HIP153" s="894"/>
      <c r="HIQ153" s="894"/>
      <c r="HIR153" s="894"/>
      <c r="HIS153" s="894"/>
      <c r="HIT153" s="894"/>
      <c r="HIU153" s="894"/>
      <c r="HIV153" s="894"/>
      <c r="HIW153" s="894"/>
      <c r="HIX153" s="894"/>
      <c r="HIY153" s="894"/>
      <c r="HIZ153" s="894"/>
      <c r="HJA153" s="894"/>
      <c r="HJB153" s="894"/>
      <c r="HJC153" s="894"/>
      <c r="HJD153" s="894"/>
      <c r="HJE153" s="894"/>
      <c r="HJF153" s="894"/>
      <c r="HJG153" s="894"/>
      <c r="HJH153" s="894"/>
      <c r="HJI153" s="894"/>
      <c r="HJJ153" s="894"/>
      <c r="HJK153" s="894"/>
      <c r="HJL153" s="894"/>
      <c r="HJM153" s="894"/>
      <c r="HJN153" s="894"/>
      <c r="HJO153" s="894"/>
      <c r="HJP153" s="894"/>
      <c r="HJQ153" s="894"/>
      <c r="HJR153" s="894"/>
      <c r="HJS153" s="894"/>
      <c r="HJT153" s="894"/>
      <c r="HJU153" s="894"/>
      <c r="HJV153" s="894"/>
      <c r="HJW153" s="894"/>
      <c r="HJX153" s="894"/>
      <c r="HJY153" s="894"/>
      <c r="HJZ153" s="894"/>
      <c r="HKA153" s="894"/>
      <c r="HKB153" s="894"/>
      <c r="HKC153" s="894"/>
      <c r="HKD153" s="894"/>
      <c r="HKE153" s="894"/>
      <c r="HKF153" s="894"/>
      <c r="HKG153" s="894"/>
      <c r="HKH153" s="894"/>
      <c r="HKI153" s="894"/>
      <c r="HKJ153" s="894"/>
      <c r="HKK153" s="894"/>
      <c r="HKL153" s="894"/>
      <c r="HKM153" s="894"/>
      <c r="HKN153" s="894"/>
      <c r="HKO153" s="894"/>
      <c r="HKP153" s="894"/>
      <c r="HKQ153" s="894"/>
      <c r="HKR153" s="894"/>
      <c r="HKS153" s="894"/>
      <c r="HKT153" s="894"/>
      <c r="HKU153" s="894"/>
      <c r="HKV153" s="894"/>
      <c r="HKW153" s="894"/>
      <c r="HKX153" s="894"/>
      <c r="HKY153" s="894"/>
      <c r="HKZ153" s="894"/>
      <c r="HLA153" s="894"/>
      <c r="HLB153" s="894"/>
      <c r="HLC153" s="894"/>
      <c r="HLD153" s="894"/>
      <c r="HLE153" s="894"/>
      <c r="HLF153" s="894"/>
      <c r="HLG153" s="894"/>
      <c r="HLH153" s="894"/>
      <c r="HLI153" s="894"/>
      <c r="HLJ153" s="894"/>
      <c r="HLK153" s="894"/>
      <c r="HLL153" s="894"/>
      <c r="HLM153" s="894"/>
      <c r="HLN153" s="894"/>
      <c r="HLO153" s="894"/>
      <c r="HLP153" s="894"/>
      <c r="HLQ153" s="894"/>
      <c r="HLR153" s="894"/>
      <c r="HLS153" s="894"/>
      <c r="HLT153" s="894"/>
      <c r="HLU153" s="894"/>
      <c r="HLV153" s="894"/>
      <c r="HLW153" s="894"/>
      <c r="HLX153" s="894"/>
      <c r="HLY153" s="894"/>
      <c r="HLZ153" s="894"/>
      <c r="HMA153" s="894"/>
      <c r="HMB153" s="894"/>
      <c r="HMC153" s="894"/>
      <c r="HMD153" s="894"/>
      <c r="HME153" s="894"/>
      <c r="HMF153" s="894"/>
      <c r="HMG153" s="894"/>
      <c r="HMH153" s="894"/>
      <c r="HMI153" s="894"/>
      <c r="HMJ153" s="894"/>
      <c r="HMK153" s="894"/>
      <c r="HML153" s="894"/>
      <c r="HMM153" s="894"/>
      <c r="HMN153" s="894"/>
      <c r="HMO153" s="894"/>
      <c r="HMP153" s="894"/>
      <c r="HMQ153" s="894"/>
      <c r="HMR153" s="894"/>
      <c r="HMS153" s="894"/>
      <c r="HMT153" s="894"/>
      <c r="HMU153" s="894"/>
      <c r="HMV153" s="894"/>
      <c r="HMW153" s="894"/>
      <c r="HMX153" s="894"/>
      <c r="HMY153" s="894"/>
      <c r="HMZ153" s="894"/>
      <c r="HNA153" s="894"/>
      <c r="HNB153" s="894"/>
      <c r="HNC153" s="894"/>
      <c r="HND153" s="894"/>
      <c r="HNE153" s="894"/>
      <c r="HNF153" s="894"/>
      <c r="HNG153" s="894"/>
      <c r="HNH153" s="894"/>
      <c r="HNI153" s="894"/>
      <c r="HNJ153" s="894"/>
      <c r="HNK153" s="894"/>
      <c r="HNL153" s="894"/>
      <c r="HNM153" s="894"/>
      <c r="HNN153" s="894"/>
      <c r="HNO153" s="894"/>
      <c r="HNP153" s="894"/>
      <c r="HNQ153" s="894"/>
      <c r="HNR153" s="894"/>
      <c r="HNS153" s="894"/>
      <c r="HNT153" s="894"/>
      <c r="HNU153" s="894"/>
      <c r="HNV153" s="894"/>
      <c r="HNW153" s="894"/>
      <c r="HNX153" s="894"/>
      <c r="HNY153" s="894"/>
      <c r="HNZ153" s="894"/>
      <c r="HOA153" s="894"/>
      <c r="HOB153" s="894"/>
      <c r="HOC153" s="894"/>
      <c r="HOD153" s="894"/>
      <c r="HOE153" s="894"/>
      <c r="HOF153" s="894"/>
      <c r="HOG153" s="894"/>
      <c r="HOH153" s="894"/>
      <c r="HOI153" s="894"/>
      <c r="HOJ153" s="894"/>
      <c r="HOK153" s="894"/>
      <c r="HOL153" s="894"/>
      <c r="HOM153" s="894"/>
      <c r="HON153" s="894"/>
      <c r="HOO153" s="894"/>
      <c r="HOP153" s="894"/>
      <c r="HOQ153" s="894"/>
      <c r="HOR153" s="894"/>
      <c r="HOS153" s="894"/>
      <c r="HOT153" s="894"/>
      <c r="HOU153" s="894"/>
      <c r="HOV153" s="894"/>
      <c r="HOW153" s="894"/>
      <c r="HOX153" s="894"/>
      <c r="HOY153" s="894"/>
      <c r="HOZ153" s="894"/>
      <c r="HPA153" s="894"/>
      <c r="HPB153" s="894"/>
      <c r="HPC153" s="894"/>
      <c r="HPD153" s="894"/>
      <c r="HPE153" s="894"/>
      <c r="HPF153" s="894"/>
      <c r="HPG153" s="894"/>
      <c r="HPH153" s="894"/>
      <c r="HPI153" s="894"/>
      <c r="HPJ153" s="894"/>
      <c r="HPK153" s="894"/>
      <c r="HPL153" s="894"/>
      <c r="HPM153" s="894"/>
      <c r="HPN153" s="894"/>
      <c r="HPO153" s="894"/>
      <c r="HPP153" s="894"/>
      <c r="HPQ153" s="894"/>
      <c r="HPR153" s="894"/>
      <c r="HPS153" s="894"/>
      <c r="HPT153" s="894"/>
      <c r="HPU153" s="894"/>
      <c r="HPV153" s="894"/>
      <c r="HPW153" s="894"/>
      <c r="HPX153" s="894"/>
      <c r="HPY153" s="894"/>
      <c r="HPZ153" s="894"/>
      <c r="HQA153" s="894"/>
      <c r="HQB153" s="894"/>
      <c r="HQC153" s="894"/>
      <c r="HQD153" s="894"/>
      <c r="HQE153" s="894"/>
      <c r="HQF153" s="894"/>
      <c r="HQG153" s="894"/>
      <c r="HQH153" s="894"/>
      <c r="HQI153" s="894"/>
      <c r="HQJ153" s="894"/>
      <c r="HQK153" s="894"/>
      <c r="HQL153" s="894"/>
      <c r="HQM153" s="894"/>
      <c r="HQN153" s="894"/>
      <c r="HQO153" s="894"/>
      <c r="HQP153" s="894"/>
      <c r="HQQ153" s="894"/>
      <c r="HQR153" s="894"/>
      <c r="HQS153" s="894"/>
      <c r="HQT153" s="894"/>
      <c r="HQU153" s="894"/>
      <c r="HQV153" s="894"/>
      <c r="HQW153" s="894"/>
      <c r="HQX153" s="894"/>
      <c r="HQY153" s="894"/>
      <c r="HQZ153" s="894"/>
      <c r="HRA153" s="894"/>
      <c r="HRB153" s="894"/>
      <c r="HRC153" s="894"/>
      <c r="HRD153" s="894"/>
      <c r="HRE153" s="894"/>
      <c r="HRF153" s="894"/>
      <c r="HRG153" s="894"/>
      <c r="HRH153" s="894"/>
      <c r="HRI153" s="894"/>
      <c r="HRJ153" s="894"/>
      <c r="HRK153" s="894"/>
      <c r="HRL153" s="894"/>
      <c r="HRM153" s="894"/>
      <c r="HRN153" s="894"/>
      <c r="HRO153" s="894"/>
      <c r="HRP153" s="894"/>
      <c r="HRQ153" s="894"/>
      <c r="HRR153" s="894"/>
      <c r="HRS153" s="894"/>
      <c r="HRT153" s="894"/>
      <c r="HRU153" s="894"/>
      <c r="HRV153" s="894"/>
      <c r="HRW153" s="894"/>
      <c r="HRX153" s="894"/>
      <c r="HRY153" s="894"/>
      <c r="HRZ153" s="894"/>
      <c r="HSA153" s="894"/>
      <c r="HSB153" s="894"/>
      <c r="HSC153" s="894"/>
      <c r="HSD153" s="894"/>
      <c r="HSE153" s="894"/>
      <c r="HSF153" s="894"/>
      <c r="HSG153" s="894"/>
      <c r="HSH153" s="894"/>
      <c r="HSI153" s="894"/>
      <c r="HSJ153" s="894"/>
      <c r="HSK153" s="894"/>
      <c r="HSL153" s="894"/>
      <c r="HSM153" s="894"/>
      <c r="HSN153" s="894"/>
      <c r="HSO153" s="894"/>
      <c r="HSP153" s="894"/>
      <c r="HSQ153" s="894"/>
      <c r="HSR153" s="894"/>
      <c r="HSS153" s="894"/>
      <c r="HST153" s="894"/>
      <c r="HSU153" s="894"/>
      <c r="HSV153" s="894"/>
      <c r="HSW153" s="894"/>
      <c r="HSX153" s="894"/>
      <c r="HSY153" s="894"/>
      <c r="HSZ153" s="894"/>
      <c r="HTA153" s="894"/>
      <c r="HTB153" s="894"/>
      <c r="HTC153" s="894"/>
      <c r="HTD153" s="894"/>
      <c r="HTE153" s="894"/>
      <c r="HTF153" s="894"/>
      <c r="HTG153" s="894"/>
      <c r="HTH153" s="894"/>
      <c r="HTI153" s="894"/>
      <c r="HTJ153" s="894"/>
      <c r="HTK153" s="894"/>
      <c r="HTL153" s="894"/>
      <c r="HTM153" s="894"/>
      <c r="HTN153" s="894"/>
      <c r="HTO153" s="894"/>
      <c r="HTP153" s="894"/>
      <c r="HTQ153" s="894"/>
      <c r="HTR153" s="894"/>
      <c r="HTS153" s="894"/>
      <c r="HTT153" s="894"/>
      <c r="HTU153" s="894"/>
      <c r="HTV153" s="894"/>
      <c r="HTW153" s="894"/>
      <c r="HTX153" s="894"/>
      <c r="HTY153" s="894"/>
      <c r="HTZ153" s="894"/>
      <c r="HUA153" s="894"/>
      <c r="HUB153" s="894"/>
      <c r="HUC153" s="894"/>
      <c r="HUD153" s="894"/>
      <c r="HUE153" s="894"/>
      <c r="HUF153" s="894"/>
      <c r="HUG153" s="894"/>
      <c r="HUH153" s="894"/>
      <c r="HUI153" s="894"/>
      <c r="HUJ153" s="894"/>
      <c r="HUK153" s="894"/>
      <c r="HUL153" s="894"/>
      <c r="HUM153" s="894"/>
      <c r="HUN153" s="894"/>
      <c r="HUO153" s="894"/>
      <c r="HUP153" s="894"/>
      <c r="HUQ153" s="894"/>
      <c r="HUR153" s="894"/>
      <c r="HUS153" s="894"/>
      <c r="HUT153" s="894"/>
      <c r="HUU153" s="894"/>
      <c r="HUV153" s="894"/>
      <c r="HUW153" s="894"/>
      <c r="HUX153" s="894"/>
      <c r="HUY153" s="894"/>
      <c r="HUZ153" s="894"/>
      <c r="HVA153" s="894"/>
      <c r="HVB153" s="894"/>
      <c r="HVC153" s="894"/>
      <c r="HVD153" s="894"/>
      <c r="HVE153" s="894"/>
      <c r="HVF153" s="894"/>
      <c r="HVG153" s="894"/>
      <c r="HVH153" s="894"/>
      <c r="HVI153" s="894"/>
      <c r="HVJ153" s="894"/>
      <c r="HVK153" s="894"/>
      <c r="HVL153" s="894"/>
      <c r="HVM153" s="894"/>
      <c r="HVN153" s="894"/>
      <c r="HVO153" s="894"/>
      <c r="HVP153" s="894"/>
      <c r="HVQ153" s="894"/>
      <c r="HVR153" s="894"/>
      <c r="HVS153" s="894"/>
      <c r="HVT153" s="894"/>
      <c r="HVU153" s="894"/>
      <c r="HVV153" s="894"/>
      <c r="HVW153" s="894"/>
      <c r="HVX153" s="894"/>
      <c r="HVY153" s="894"/>
      <c r="HVZ153" s="894"/>
      <c r="HWA153" s="894"/>
      <c r="HWB153" s="894"/>
      <c r="HWC153" s="894"/>
      <c r="HWD153" s="894"/>
      <c r="HWE153" s="894"/>
      <c r="HWF153" s="894"/>
      <c r="HWG153" s="894"/>
      <c r="HWH153" s="894"/>
      <c r="HWI153" s="894"/>
      <c r="HWJ153" s="894"/>
      <c r="HWK153" s="894"/>
      <c r="HWL153" s="894"/>
      <c r="HWM153" s="894"/>
      <c r="HWN153" s="894"/>
      <c r="HWO153" s="894"/>
      <c r="HWP153" s="894"/>
      <c r="HWQ153" s="894"/>
      <c r="HWR153" s="894"/>
      <c r="HWS153" s="894"/>
      <c r="HWT153" s="894"/>
      <c r="HWU153" s="894"/>
      <c r="HWV153" s="894"/>
      <c r="HWW153" s="894"/>
      <c r="HWX153" s="894"/>
      <c r="HWY153" s="894"/>
      <c r="HWZ153" s="894"/>
      <c r="HXA153" s="894"/>
      <c r="HXB153" s="894"/>
      <c r="HXC153" s="894"/>
      <c r="HXD153" s="894"/>
      <c r="HXE153" s="894"/>
      <c r="HXF153" s="894"/>
      <c r="HXG153" s="894"/>
      <c r="HXH153" s="894"/>
      <c r="HXI153" s="894"/>
      <c r="HXJ153" s="894"/>
      <c r="HXK153" s="894"/>
      <c r="HXL153" s="894"/>
      <c r="HXM153" s="894"/>
      <c r="HXN153" s="894"/>
      <c r="HXO153" s="894"/>
      <c r="HXP153" s="894"/>
      <c r="HXQ153" s="894"/>
      <c r="HXR153" s="894"/>
      <c r="HXS153" s="894"/>
      <c r="HXT153" s="894"/>
      <c r="HXU153" s="894"/>
      <c r="HXV153" s="894"/>
      <c r="HXW153" s="894"/>
      <c r="HXX153" s="894"/>
      <c r="HXY153" s="894"/>
      <c r="HXZ153" s="894"/>
      <c r="HYA153" s="894"/>
      <c r="HYB153" s="894"/>
      <c r="HYC153" s="894"/>
      <c r="HYD153" s="894"/>
      <c r="HYE153" s="894"/>
      <c r="HYF153" s="894"/>
      <c r="HYG153" s="894"/>
      <c r="HYH153" s="894"/>
      <c r="HYI153" s="894"/>
      <c r="HYJ153" s="894"/>
      <c r="HYK153" s="894"/>
      <c r="HYL153" s="894"/>
      <c r="HYM153" s="894"/>
      <c r="HYN153" s="894"/>
      <c r="HYO153" s="894"/>
      <c r="HYP153" s="894"/>
      <c r="HYQ153" s="894"/>
      <c r="HYR153" s="894"/>
      <c r="HYS153" s="894"/>
      <c r="HYT153" s="894"/>
      <c r="HYU153" s="894"/>
      <c r="HYV153" s="894"/>
      <c r="HYW153" s="894"/>
      <c r="HYX153" s="894"/>
      <c r="HYY153" s="894"/>
      <c r="HYZ153" s="894"/>
      <c r="HZA153" s="894"/>
      <c r="HZB153" s="894"/>
      <c r="HZC153" s="894"/>
      <c r="HZD153" s="894"/>
      <c r="HZE153" s="894"/>
      <c r="HZF153" s="894"/>
      <c r="HZG153" s="894"/>
      <c r="HZH153" s="894"/>
      <c r="HZI153" s="894"/>
      <c r="HZJ153" s="894"/>
      <c r="HZK153" s="894"/>
      <c r="HZL153" s="894"/>
      <c r="HZM153" s="894"/>
      <c r="HZN153" s="894"/>
      <c r="HZO153" s="894"/>
      <c r="HZP153" s="894"/>
      <c r="HZQ153" s="894"/>
      <c r="HZR153" s="894"/>
      <c r="HZS153" s="894"/>
      <c r="HZT153" s="894"/>
      <c r="HZU153" s="894"/>
      <c r="HZV153" s="894"/>
      <c r="HZW153" s="894"/>
      <c r="HZX153" s="894"/>
      <c r="HZY153" s="894"/>
      <c r="HZZ153" s="894"/>
      <c r="IAA153" s="894"/>
      <c r="IAB153" s="894"/>
      <c r="IAC153" s="894"/>
      <c r="IAD153" s="894"/>
      <c r="IAE153" s="894"/>
      <c r="IAF153" s="894"/>
      <c r="IAG153" s="894"/>
      <c r="IAH153" s="894"/>
      <c r="IAI153" s="894"/>
      <c r="IAJ153" s="894"/>
      <c r="IAK153" s="894"/>
      <c r="IAL153" s="894"/>
      <c r="IAM153" s="894"/>
      <c r="IAN153" s="894"/>
      <c r="IAO153" s="894"/>
      <c r="IAP153" s="894"/>
      <c r="IAQ153" s="894"/>
      <c r="IAR153" s="894"/>
      <c r="IAS153" s="894"/>
      <c r="IAT153" s="894"/>
      <c r="IAU153" s="894"/>
      <c r="IAV153" s="894"/>
      <c r="IAW153" s="894"/>
      <c r="IAX153" s="894"/>
      <c r="IAY153" s="894"/>
      <c r="IAZ153" s="894"/>
      <c r="IBA153" s="894"/>
      <c r="IBB153" s="894"/>
      <c r="IBC153" s="894"/>
      <c r="IBD153" s="894"/>
      <c r="IBE153" s="894"/>
      <c r="IBF153" s="894"/>
      <c r="IBG153" s="894"/>
      <c r="IBH153" s="894"/>
      <c r="IBI153" s="894"/>
      <c r="IBJ153" s="894"/>
      <c r="IBK153" s="894"/>
      <c r="IBL153" s="894"/>
      <c r="IBM153" s="894"/>
      <c r="IBN153" s="894"/>
      <c r="IBO153" s="894"/>
      <c r="IBP153" s="894"/>
      <c r="IBQ153" s="894"/>
      <c r="IBR153" s="894"/>
      <c r="IBS153" s="894"/>
      <c r="IBT153" s="894"/>
      <c r="IBU153" s="894"/>
      <c r="IBV153" s="894"/>
      <c r="IBW153" s="894"/>
      <c r="IBX153" s="894"/>
      <c r="IBY153" s="894"/>
      <c r="IBZ153" s="894"/>
      <c r="ICA153" s="894"/>
      <c r="ICB153" s="894"/>
      <c r="ICC153" s="894"/>
      <c r="ICD153" s="894"/>
      <c r="ICE153" s="894"/>
      <c r="ICF153" s="894"/>
      <c r="ICG153" s="894"/>
      <c r="ICH153" s="894"/>
      <c r="ICI153" s="894"/>
      <c r="ICJ153" s="894"/>
      <c r="ICK153" s="894"/>
      <c r="ICL153" s="894"/>
      <c r="ICM153" s="894"/>
      <c r="ICN153" s="894"/>
      <c r="ICO153" s="894"/>
      <c r="ICP153" s="894"/>
      <c r="ICQ153" s="894"/>
      <c r="ICR153" s="894"/>
      <c r="ICS153" s="894"/>
      <c r="ICT153" s="894"/>
      <c r="ICU153" s="894"/>
      <c r="ICV153" s="894"/>
      <c r="ICW153" s="894"/>
      <c r="ICX153" s="894"/>
      <c r="ICY153" s="894"/>
      <c r="ICZ153" s="894"/>
      <c r="IDA153" s="894"/>
      <c r="IDB153" s="894"/>
      <c r="IDC153" s="894"/>
      <c r="IDD153" s="894"/>
      <c r="IDE153" s="894"/>
      <c r="IDF153" s="894"/>
      <c r="IDG153" s="894"/>
      <c r="IDH153" s="894"/>
      <c r="IDI153" s="894"/>
      <c r="IDJ153" s="894"/>
      <c r="IDK153" s="894"/>
      <c r="IDL153" s="894"/>
      <c r="IDM153" s="894"/>
      <c r="IDN153" s="894"/>
      <c r="IDO153" s="894"/>
      <c r="IDP153" s="894"/>
      <c r="IDQ153" s="894"/>
      <c r="IDR153" s="894"/>
      <c r="IDS153" s="894"/>
      <c r="IDT153" s="894"/>
      <c r="IDU153" s="894"/>
      <c r="IDV153" s="894"/>
      <c r="IDW153" s="894"/>
      <c r="IDX153" s="894"/>
      <c r="IDY153" s="894"/>
      <c r="IDZ153" s="894"/>
      <c r="IEA153" s="894"/>
      <c r="IEB153" s="894"/>
      <c r="IEC153" s="894"/>
      <c r="IED153" s="894"/>
      <c r="IEE153" s="894"/>
      <c r="IEF153" s="894"/>
      <c r="IEG153" s="894"/>
      <c r="IEH153" s="894"/>
      <c r="IEI153" s="894"/>
      <c r="IEJ153" s="894"/>
      <c r="IEK153" s="894"/>
      <c r="IEL153" s="894"/>
      <c r="IEM153" s="894"/>
      <c r="IEN153" s="894"/>
      <c r="IEO153" s="894"/>
      <c r="IEP153" s="894"/>
      <c r="IEQ153" s="894"/>
      <c r="IER153" s="894"/>
      <c r="IES153" s="894"/>
      <c r="IET153" s="894"/>
      <c r="IEU153" s="894"/>
      <c r="IEV153" s="894"/>
      <c r="IEW153" s="894"/>
      <c r="IEX153" s="894"/>
      <c r="IEY153" s="894"/>
      <c r="IEZ153" s="894"/>
      <c r="IFA153" s="894"/>
      <c r="IFB153" s="894"/>
      <c r="IFC153" s="894"/>
      <c r="IFD153" s="894"/>
      <c r="IFE153" s="894"/>
      <c r="IFF153" s="894"/>
      <c r="IFG153" s="894"/>
      <c r="IFH153" s="894"/>
      <c r="IFI153" s="894"/>
      <c r="IFJ153" s="894"/>
      <c r="IFK153" s="894"/>
      <c r="IFL153" s="894"/>
      <c r="IFM153" s="894"/>
      <c r="IFN153" s="894"/>
      <c r="IFO153" s="894"/>
      <c r="IFP153" s="894"/>
      <c r="IFQ153" s="894"/>
      <c r="IFR153" s="894"/>
      <c r="IFS153" s="894"/>
      <c r="IFT153" s="894"/>
      <c r="IFU153" s="894"/>
      <c r="IFV153" s="894"/>
      <c r="IFW153" s="894"/>
      <c r="IFX153" s="894"/>
      <c r="IFY153" s="894"/>
      <c r="IFZ153" s="894"/>
      <c r="IGA153" s="894"/>
      <c r="IGB153" s="894"/>
      <c r="IGC153" s="894"/>
      <c r="IGD153" s="894"/>
      <c r="IGE153" s="894"/>
      <c r="IGF153" s="894"/>
      <c r="IGG153" s="894"/>
      <c r="IGH153" s="894"/>
      <c r="IGI153" s="894"/>
      <c r="IGJ153" s="894"/>
      <c r="IGK153" s="894"/>
      <c r="IGL153" s="894"/>
      <c r="IGM153" s="894"/>
      <c r="IGN153" s="894"/>
      <c r="IGO153" s="894"/>
      <c r="IGP153" s="894"/>
      <c r="IGQ153" s="894"/>
      <c r="IGR153" s="894"/>
      <c r="IGS153" s="894"/>
      <c r="IGT153" s="894"/>
      <c r="IGU153" s="894"/>
      <c r="IGV153" s="894"/>
      <c r="IGW153" s="894"/>
      <c r="IGX153" s="894"/>
      <c r="IGY153" s="894"/>
      <c r="IGZ153" s="894"/>
      <c r="IHA153" s="894"/>
      <c r="IHB153" s="894"/>
      <c r="IHC153" s="894"/>
      <c r="IHD153" s="894"/>
      <c r="IHE153" s="894"/>
      <c r="IHF153" s="894"/>
      <c r="IHG153" s="894"/>
      <c r="IHH153" s="894"/>
      <c r="IHI153" s="894"/>
      <c r="IHJ153" s="894"/>
      <c r="IHK153" s="894"/>
      <c r="IHL153" s="894"/>
      <c r="IHM153" s="894"/>
      <c r="IHN153" s="894"/>
      <c r="IHO153" s="894"/>
      <c r="IHP153" s="894"/>
      <c r="IHQ153" s="894"/>
      <c r="IHR153" s="894"/>
      <c r="IHS153" s="894"/>
      <c r="IHT153" s="894"/>
      <c r="IHU153" s="894"/>
      <c r="IHV153" s="894"/>
      <c r="IHW153" s="894"/>
      <c r="IHX153" s="894"/>
      <c r="IHY153" s="894"/>
      <c r="IHZ153" s="894"/>
      <c r="IIA153" s="894"/>
      <c r="IIB153" s="894"/>
      <c r="IIC153" s="894"/>
      <c r="IID153" s="894"/>
      <c r="IIE153" s="894"/>
      <c r="IIF153" s="894"/>
      <c r="IIG153" s="894"/>
      <c r="IIH153" s="894"/>
      <c r="III153" s="894"/>
      <c r="IIJ153" s="894"/>
      <c r="IIK153" s="894"/>
      <c r="IIL153" s="894"/>
      <c r="IIM153" s="894"/>
      <c r="IIN153" s="894"/>
      <c r="IIO153" s="894"/>
      <c r="IIP153" s="894"/>
      <c r="IIQ153" s="894"/>
      <c r="IIR153" s="894"/>
      <c r="IIS153" s="894"/>
      <c r="IIT153" s="894"/>
      <c r="IIU153" s="894"/>
      <c r="IIV153" s="894"/>
      <c r="IIW153" s="894"/>
      <c r="IIX153" s="894"/>
      <c r="IIY153" s="894"/>
      <c r="IIZ153" s="894"/>
      <c r="IJA153" s="894"/>
      <c r="IJB153" s="894"/>
      <c r="IJC153" s="894"/>
      <c r="IJD153" s="894"/>
      <c r="IJE153" s="894"/>
      <c r="IJF153" s="894"/>
      <c r="IJG153" s="894"/>
      <c r="IJH153" s="894"/>
      <c r="IJI153" s="894"/>
      <c r="IJJ153" s="894"/>
      <c r="IJK153" s="894"/>
      <c r="IJL153" s="894"/>
      <c r="IJM153" s="894"/>
      <c r="IJN153" s="894"/>
      <c r="IJO153" s="894"/>
      <c r="IJP153" s="894"/>
      <c r="IJQ153" s="894"/>
      <c r="IJR153" s="894"/>
      <c r="IJS153" s="894"/>
      <c r="IJT153" s="894"/>
      <c r="IJU153" s="894"/>
      <c r="IJV153" s="894"/>
      <c r="IJW153" s="894"/>
      <c r="IJX153" s="894"/>
      <c r="IJY153" s="894"/>
      <c r="IJZ153" s="894"/>
      <c r="IKA153" s="894"/>
      <c r="IKB153" s="894"/>
      <c r="IKC153" s="894"/>
      <c r="IKD153" s="894"/>
      <c r="IKE153" s="894"/>
      <c r="IKF153" s="894"/>
      <c r="IKG153" s="894"/>
      <c r="IKH153" s="894"/>
      <c r="IKI153" s="894"/>
      <c r="IKJ153" s="894"/>
      <c r="IKK153" s="894"/>
      <c r="IKL153" s="894"/>
      <c r="IKM153" s="894"/>
      <c r="IKN153" s="894"/>
      <c r="IKO153" s="894"/>
      <c r="IKP153" s="894"/>
      <c r="IKQ153" s="894"/>
      <c r="IKR153" s="894"/>
      <c r="IKS153" s="894"/>
      <c r="IKT153" s="894"/>
      <c r="IKU153" s="894"/>
      <c r="IKV153" s="894"/>
      <c r="IKW153" s="894"/>
      <c r="IKX153" s="894"/>
      <c r="IKY153" s="894"/>
      <c r="IKZ153" s="894"/>
      <c r="ILA153" s="894"/>
      <c r="ILB153" s="894"/>
      <c r="ILC153" s="894"/>
      <c r="ILD153" s="894"/>
      <c r="ILE153" s="894"/>
      <c r="ILF153" s="894"/>
      <c r="ILG153" s="894"/>
      <c r="ILH153" s="894"/>
      <c r="ILI153" s="894"/>
      <c r="ILJ153" s="894"/>
      <c r="ILK153" s="894"/>
      <c r="ILL153" s="894"/>
      <c r="ILM153" s="894"/>
      <c r="ILN153" s="894"/>
      <c r="ILO153" s="894"/>
      <c r="ILP153" s="894"/>
      <c r="ILQ153" s="894"/>
      <c r="ILR153" s="894"/>
      <c r="ILS153" s="894"/>
      <c r="ILT153" s="894"/>
      <c r="ILU153" s="894"/>
      <c r="ILV153" s="894"/>
      <c r="ILW153" s="894"/>
      <c r="ILX153" s="894"/>
      <c r="ILY153" s="894"/>
      <c r="ILZ153" s="894"/>
      <c r="IMA153" s="894"/>
      <c r="IMB153" s="894"/>
      <c r="IMC153" s="894"/>
      <c r="IMD153" s="894"/>
      <c r="IME153" s="894"/>
      <c r="IMF153" s="894"/>
      <c r="IMG153" s="894"/>
      <c r="IMH153" s="894"/>
      <c r="IMI153" s="894"/>
      <c r="IMJ153" s="894"/>
      <c r="IMK153" s="894"/>
      <c r="IML153" s="894"/>
      <c r="IMM153" s="894"/>
      <c r="IMN153" s="894"/>
      <c r="IMO153" s="894"/>
      <c r="IMP153" s="894"/>
      <c r="IMQ153" s="894"/>
      <c r="IMR153" s="894"/>
      <c r="IMS153" s="894"/>
      <c r="IMT153" s="894"/>
      <c r="IMU153" s="894"/>
      <c r="IMV153" s="894"/>
      <c r="IMW153" s="894"/>
      <c r="IMX153" s="894"/>
      <c r="IMY153" s="894"/>
      <c r="IMZ153" s="894"/>
      <c r="INA153" s="894"/>
      <c r="INB153" s="894"/>
      <c r="INC153" s="894"/>
      <c r="IND153" s="894"/>
      <c r="INE153" s="894"/>
      <c r="INF153" s="894"/>
      <c r="ING153" s="894"/>
      <c r="INH153" s="894"/>
      <c r="INI153" s="894"/>
      <c r="INJ153" s="894"/>
      <c r="INK153" s="894"/>
      <c r="INL153" s="894"/>
      <c r="INM153" s="894"/>
      <c r="INN153" s="894"/>
      <c r="INO153" s="894"/>
      <c r="INP153" s="894"/>
      <c r="INQ153" s="894"/>
      <c r="INR153" s="894"/>
      <c r="INS153" s="894"/>
      <c r="INT153" s="894"/>
      <c r="INU153" s="894"/>
      <c r="INV153" s="894"/>
      <c r="INW153" s="894"/>
      <c r="INX153" s="894"/>
      <c r="INY153" s="894"/>
      <c r="INZ153" s="894"/>
      <c r="IOA153" s="894"/>
      <c r="IOB153" s="894"/>
      <c r="IOC153" s="894"/>
      <c r="IOD153" s="894"/>
      <c r="IOE153" s="894"/>
      <c r="IOF153" s="894"/>
      <c r="IOG153" s="894"/>
      <c r="IOH153" s="894"/>
      <c r="IOI153" s="894"/>
      <c r="IOJ153" s="894"/>
      <c r="IOK153" s="894"/>
      <c r="IOL153" s="894"/>
      <c r="IOM153" s="894"/>
      <c r="ION153" s="894"/>
      <c r="IOO153" s="894"/>
      <c r="IOP153" s="894"/>
      <c r="IOQ153" s="894"/>
      <c r="IOR153" s="894"/>
      <c r="IOS153" s="894"/>
      <c r="IOT153" s="894"/>
      <c r="IOU153" s="894"/>
      <c r="IOV153" s="894"/>
      <c r="IOW153" s="894"/>
      <c r="IOX153" s="894"/>
      <c r="IOY153" s="894"/>
      <c r="IOZ153" s="894"/>
      <c r="IPA153" s="894"/>
      <c r="IPB153" s="894"/>
      <c r="IPC153" s="894"/>
      <c r="IPD153" s="894"/>
      <c r="IPE153" s="894"/>
      <c r="IPF153" s="894"/>
      <c r="IPG153" s="894"/>
      <c r="IPH153" s="894"/>
      <c r="IPI153" s="894"/>
      <c r="IPJ153" s="894"/>
      <c r="IPK153" s="894"/>
      <c r="IPL153" s="894"/>
      <c r="IPM153" s="894"/>
      <c r="IPN153" s="894"/>
      <c r="IPO153" s="894"/>
      <c r="IPP153" s="894"/>
      <c r="IPQ153" s="894"/>
      <c r="IPR153" s="894"/>
      <c r="IPS153" s="894"/>
      <c r="IPT153" s="894"/>
      <c r="IPU153" s="894"/>
      <c r="IPV153" s="894"/>
      <c r="IPW153" s="894"/>
      <c r="IPX153" s="894"/>
      <c r="IPY153" s="894"/>
      <c r="IPZ153" s="894"/>
      <c r="IQA153" s="894"/>
      <c r="IQB153" s="894"/>
      <c r="IQC153" s="894"/>
      <c r="IQD153" s="894"/>
      <c r="IQE153" s="894"/>
      <c r="IQF153" s="894"/>
      <c r="IQG153" s="894"/>
      <c r="IQH153" s="894"/>
      <c r="IQI153" s="894"/>
      <c r="IQJ153" s="894"/>
      <c r="IQK153" s="894"/>
      <c r="IQL153" s="894"/>
      <c r="IQM153" s="894"/>
      <c r="IQN153" s="894"/>
      <c r="IQO153" s="894"/>
      <c r="IQP153" s="894"/>
      <c r="IQQ153" s="894"/>
      <c r="IQR153" s="894"/>
      <c r="IQS153" s="894"/>
      <c r="IQT153" s="894"/>
      <c r="IQU153" s="894"/>
      <c r="IQV153" s="894"/>
      <c r="IQW153" s="894"/>
      <c r="IQX153" s="894"/>
      <c r="IQY153" s="894"/>
      <c r="IQZ153" s="894"/>
      <c r="IRA153" s="894"/>
      <c r="IRB153" s="894"/>
      <c r="IRC153" s="894"/>
      <c r="IRD153" s="894"/>
      <c r="IRE153" s="894"/>
      <c r="IRF153" s="894"/>
      <c r="IRG153" s="894"/>
      <c r="IRH153" s="894"/>
      <c r="IRI153" s="894"/>
      <c r="IRJ153" s="894"/>
      <c r="IRK153" s="894"/>
      <c r="IRL153" s="894"/>
      <c r="IRM153" s="894"/>
      <c r="IRN153" s="894"/>
      <c r="IRO153" s="894"/>
      <c r="IRP153" s="894"/>
      <c r="IRQ153" s="894"/>
      <c r="IRR153" s="894"/>
      <c r="IRS153" s="894"/>
      <c r="IRT153" s="894"/>
      <c r="IRU153" s="894"/>
      <c r="IRV153" s="894"/>
      <c r="IRW153" s="894"/>
      <c r="IRX153" s="894"/>
      <c r="IRY153" s="894"/>
      <c r="IRZ153" s="894"/>
      <c r="ISA153" s="894"/>
      <c r="ISB153" s="894"/>
      <c r="ISC153" s="894"/>
      <c r="ISD153" s="894"/>
      <c r="ISE153" s="894"/>
      <c r="ISF153" s="894"/>
      <c r="ISG153" s="894"/>
      <c r="ISH153" s="894"/>
      <c r="ISI153" s="894"/>
      <c r="ISJ153" s="894"/>
      <c r="ISK153" s="894"/>
      <c r="ISL153" s="894"/>
      <c r="ISM153" s="894"/>
      <c r="ISN153" s="894"/>
      <c r="ISO153" s="894"/>
      <c r="ISP153" s="894"/>
      <c r="ISQ153" s="894"/>
      <c r="ISR153" s="894"/>
      <c r="ISS153" s="894"/>
      <c r="IST153" s="894"/>
      <c r="ISU153" s="894"/>
      <c r="ISV153" s="894"/>
      <c r="ISW153" s="894"/>
      <c r="ISX153" s="894"/>
      <c r="ISY153" s="894"/>
      <c r="ISZ153" s="894"/>
      <c r="ITA153" s="894"/>
      <c r="ITB153" s="894"/>
      <c r="ITC153" s="894"/>
      <c r="ITD153" s="894"/>
      <c r="ITE153" s="894"/>
      <c r="ITF153" s="894"/>
      <c r="ITG153" s="894"/>
      <c r="ITH153" s="894"/>
      <c r="ITI153" s="894"/>
      <c r="ITJ153" s="894"/>
      <c r="ITK153" s="894"/>
      <c r="ITL153" s="894"/>
      <c r="ITM153" s="894"/>
      <c r="ITN153" s="894"/>
      <c r="ITO153" s="894"/>
      <c r="ITP153" s="894"/>
      <c r="ITQ153" s="894"/>
      <c r="ITR153" s="894"/>
      <c r="ITS153" s="894"/>
      <c r="ITT153" s="894"/>
      <c r="ITU153" s="894"/>
      <c r="ITV153" s="894"/>
      <c r="ITW153" s="894"/>
      <c r="ITX153" s="894"/>
      <c r="ITY153" s="894"/>
      <c r="ITZ153" s="894"/>
      <c r="IUA153" s="894"/>
      <c r="IUB153" s="894"/>
      <c r="IUC153" s="894"/>
      <c r="IUD153" s="894"/>
      <c r="IUE153" s="894"/>
      <c r="IUF153" s="894"/>
      <c r="IUG153" s="894"/>
      <c r="IUH153" s="894"/>
      <c r="IUI153" s="894"/>
      <c r="IUJ153" s="894"/>
      <c r="IUK153" s="894"/>
      <c r="IUL153" s="894"/>
      <c r="IUM153" s="894"/>
      <c r="IUN153" s="894"/>
      <c r="IUO153" s="894"/>
      <c r="IUP153" s="894"/>
      <c r="IUQ153" s="894"/>
      <c r="IUR153" s="894"/>
      <c r="IUS153" s="894"/>
      <c r="IUT153" s="894"/>
      <c r="IUU153" s="894"/>
      <c r="IUV153" s="894"/>
      <c r="IUW153" s="894"/>
      <c r="IUX153" s="894"/>
      <c r="IUY153" s="894"/>
      <c r="IUZ153" s="894"/>
      <c r="IVA153" s="894"/>
      <c r="IVB153" s="894"/>
      <c r="IVC153" s="894"/>
      <c r="IVD153" s="894"/>
      <c r="IVE153" s="894"/>
      <c r="IVF153" s="894"/>
      <c r="IVG153" s="894"/>
      <c r="IVH153" s="894"/>
      <c r="IVI153" s="894"/>
      <c r="IVJ153" s="894"/>
      <c r="IVK153" s="894"/>
      <c r="IVL153" s="894"/>
      <c r="IVM153" s="894"/>
      <c r="IVN153" s="894"/>
      <c r="IVO153" s="894"/>
      <c r="IVP153" s="894"/>
      <c r="IVQ153" s="894"/>
      <c r="IVR153" s="894"/>
      <c r="IVS153" s="894"/>
      <c r="IVT153" s="894"/>
      <c r="IVU153" s="894"/>
      <c r="IVV153" s="894"/>
      <c r="IVW153" s="894"/>
      <c r="IVX153" s="894"/>
      <c r="IVY153" s="894"/>
      <c r="IVZ153" s="894"/>
      <c r="IWA153" s="894"/>
      <c r="IWB153" s="894"/>
      <c r="IWC153" s="894"/>
      <c r="IWD153" s="894"/>
      <c r="IWE153" s="894"/>
      <c r="IWF153" s="894"/>
      <c r="IWG153" s="894"/>
      <c r="IWH153" s="894"/>
      <c r="IWI153" s="894"/>
      <c r="IWJ153" s="894"/>
      <c r="IWK153" s="894"/>
      <c r="IWL153" s="894"/>
      <c r="IWM153" s="894"/>
      <c r="IWN153" s="894"/>
      <c r="IWO153" s="894"/>
      <c r="IWP153" s="894"/>
      <c r="IWQ153" s="894"/>
      <c r="IWR153" s="894"/>
      <c r="IWS153" s="894"/>
      <c r="IWT153" s="894"/>
      <c r="IWU153" s="894"/>
      <c r="IWV153" s="894"/>
      <c r="IWW153" s="894"/>
      <c r="IWX153" s="894"/>
      <c r="IWY153" s="894"/>
      <c r="IWZ153" s="894"/>
      <c r="IXA153" s="894"/>
      <c r="IXB153" s="894"/>
      <c r="IXC153" s="894"/>
      <c r="IXD153" s="894"/>
      <c r="IXE153" s="894"/>
      <c r="IXF153" s="894"/>
      <c r="IXG153" s="894"/>
      <c r="IXH153" s="894"/>
      <c r="IXI153" s="894"/>
      <c r="IXJ153" s="894"/>
      <c r="IXK153" s="894"/>
      <c r="IXL153" s="894"/>
      <c r="IXM153" s="894"/>
      <c r="IXN153" s="894"/>
      <c r="IXO153" s="894"/>
      <c r="IXP153" s="894"/>
      <c r="IXQ153" s="894"/>
      <c r="IXR153" s="894"/>
      <c r="IXS153" s="894"/>
      <c r="IXT153" s="894"/>
      <c r="IXU153" s="894"/>
      <c r="IXV153" s="894"/>
      <c r="IXW153" s="894"/>
      <c r="IXX153" s="894"/>
      <c r="IXY153" s="894"/>
      <c r="IXZ153" s="894"/>
      <c r="IYA153" s="894"/>
      <c r="IYB153" s="894"/>
      <c r="IYC153" s="894"/>
      <c r="IYD153" s="894"/>
      <c r="IYE153" s="894"/>
      <c r="IYF153" s="894"/>
      <c r="IYG153" s="894"/>
      <c r="IYH153" s="894"/>
      <c r="IYI153" s="894"/>
      <c r="IYJ153" s="894"/>
      <c r="IYK153" s="894"/>
      <c r="IYL153" s="894"/>
      <c r="IYM153" s="894"/>
      <c r="IYN153" s="894"/>
      <c r="IYO153" s="894"/>
      <c r="IYP153" s="894"/>
      <c r="IYQ153" s="894"/>
      <c r="IYR153" s="894"/>
      <c r="IYS153" s="894"/>
      <c r="IYT153" s="894"/>
      <c r="IYU153" s="894"/>
      <c r="IYV153" s="894"/>
      <c r="IYW153" s="894"/>
      <c r="IYX153" s="894"/>
      <c r="IYY153" s="894"/>
      <c r="IYZ153" s="894"/>
      <c r="IZA153" s="894"/>
      <c r="IZB153" s="894"/>
      <c r="IZC153" s="894"/>
      <c r="IZD153" s="894"/>
      <c r="IZE153" s="894"/>
      <c r="IZF153" s="894"/>
      <c r="IZG153" s="894"/>
      <c r="IZH153" s="894"/>
      <c r="IZI153" s="894"/>
      <c r="IZJ153" s="894"/>
      <c r="IZK153" s="894"/>
      <c r="IZL153" s="894"/>
      <c r="IZM153" s="894"/>
      <c r="IZN153" s="894"/>
      <c r="IZO153" s="894"/>
      <c r="IZP153" s="894"/>
      <c r="IZQ153" s="894"/>
      <c r="IZR153" s="894"/>
      <c r="IZS153" s="894"/>
      <c r="IZT153" s="894"/>
      <c r="IZU153" s="894"/>
      <c r="IZV153" s="894"/>
      <c r="IZW153" s="894"/>
      <c r="IZX153" s="894"/>
      <c r="IZY153" s="894"/>
      <c r="IZZ153" s="894"/>
      <c r="JAA153" s="894"/>
      <c r="JAB153" s="894"/>
      <c r="JAC153" s="894"/>
      <c r="JAD153" s="894"/>
      <c r="JAE153" s="894"/>
      <c r="JAF153" s="894"/>
      <c r="JAG153" s="894"/>
      <c r="JAH153" s="894"/>
      <c r="JAI153" s="894"/>
      <c r="JAJ153" s="894"/>
      <c r="JAK153" s="894"/>
      <c r="JAL153" s="894"/>
      <c r="JAM153" s="894"/>
      <c r="JAN153" s="894"/>
      <c r="JAO153" s="894"/>
      <c r="JAP153" s="894"/>
      <c r="JAQ153" s="894"/>
      <c r="JAR153" s="894"/>
      <c r="JAS153" s="894"/>
      <c r="JAT153" s="894"/>
      <c r="JAU153" s="894"/>
      <c r="JAV153" s="894"/>
      <c r="JAW153" s="894"/>
      <c r="JAX153" s="894"/>
      <c r="JAY153" s="894"/>
      <c r="JAZ153" s="894"/>
      <c r="JBA153" s="894"/>
      <c r="JBB153" s="894"/>
      <c r="JBC153" s="894"/>
      <c r="JBD153" s="894"/>
      <c r="JBE153" s="894"/>
      <c r="JBF153" s="894"/>
      <c r="JBG153" s="894"/>
      <c r="JBH153" s="894"/>
      <c r="JBI153" s="894"/>
      <c r="JBJ153" s="894"/>
      <c r="JBK153" s="894"/>
      <c r="JBL153" s="894"/>
      <c r="JBM153" s="894"/>
      <c r="JBN153" s="894"/>
      <c r="JBO153" s="894"/>
      <c r="JBP153" s="894"/>
      <c r="JBQ153" s="894"/>
      <c r="JBR153" s="894"/>
      <c r="JBS153" s="894"/>
      <c r="JBT153" s="894"/>
      <c r="JBU153" s="894"/>
      <c r="JBV153" s="894"/>
      <c r="JBW153" s="894"/>
      <c r="JBX153" s="894"/>
      <c r="JBY153" s="894"/>
      <c r="JBZ153" s="894"/>
      <c r="JCA153" s="894"/>
      <c r="JCB153" s="894"/>
      <c r="JCC153" s="894"/>
      <c r="JCD153" s="894"/>
      <c r="JCE153" s="894"/>
      <c r="JCF153" s="894"/>
      <c r="JCG153" s="894"/>
      <c r="JCH153" s="894"/>
      <c r="JCI153" s="894"/>
      <c r="JCJ153" s="894"/>
      <c r="JCK153" s="894"/>
      <c r="JCL153" s="894"/>
      <c r="JCM153" s="894"/>
      <c r="JCN153" s="894"/>
      <c r="JCO153" s="894"/>
      <c r="JCP153" s="894"/>
      <c r="JCQ153" s="894"/>
      <c r="JCR153" s="894"/>
      <c r="JCS153" s="894"/>
      <c r="JCT153" s="894"/>
      <c r="JCU153" s="894"/>
      <c r="JCV153" s="894"/>
      <c r="JCW153" s="894"/>
      <c r="JCX153" s="894"/>
      <c r="JCY153" s="894"/>
      <c r="JCZ153" s="894"/>
      <c r="JDA153" s="894"/>
      <c r="JDB153" s="894"/>
      <c r="JDC153" s="894"/>
      <c r="JDD153" s="894"/>
      <c r="JDE153" s="894"/>
      <c r="JDF153" s="894"/>
      <c r="JDG153" s="894"/>
      <c r="JDH153" s="894"/>
      <c r="JDI153" s="894"/>
      <c r="JDJ153" s="894"/>
      <c r="JDK153" s="894"/>
      <c r="JDL153" s="894"/>
      <c r="JDM153" s="894"/>
      <c r="JDN153" s="894"/>
      <c r="JDO153" s="894"/>
      <c r="JDP153" s="894"/>
      <c r="JDQ153" s="894"/>
      <c r="JDR153" s="894"/>
      <c r="JDS153" s="894"/>
      <c r="JDT153" s="894"/>
      <c r="JDU153" s="894"/>
      <c r="JDV153" s="894"/>
      <c r="JDW153" s="894"/>
      <c r="JDX153" s="894"/>
      <c r="JDY153" s="894"/>
      <c r="JDZ153" s="894"/>
      <c r="JEA153" s="894"/>
      <c r="JEB153" s="894"/>
      <c r="JEC153" s="894"/>
      <c r="JED153" s="894"/>
      <c r="JEE153" s="894"/>
      <c r="JEF153" s="894"/>
      <c r="JEG153" s="894"/>
      <c r="JEH153" s="894"/>
      <c r="JEI153" s="894"/>
      <c r="JEJ153" s="894"/>
      <c r="JEK153" s="894"/>
      <c r="JEL153" s="894"/>
      <c r="JEM153" s="894"/>
      <c r="JEN153" s="894"/>
      <c r="JEO153" s="894"/>
      <c r="JEP153" s="894"/>
      <c r="JEQ153" s="894"/>
      <c r="JER153" s="894"/>
      <c r="JES153" s="894"/>
      <c r="JET153" s="894"/>
      <c r="JEU153" s="894"/>
      <c r="JEV153" s="894"/>
      <c r="JEW153" s="894"/>
      <c r="JEX153" s="894"/>
      <c r="JEY153" s="894"/>
      <c r="JEZ153" s="894"/>
      <c r="JFA153" s="894"/>
      <c r="JFB153" s="894"/>
      <c r="JFC153" s="894"/>
      <c r="JFD153" s="894"/>
      <c r="JFE153" s="894"/>
      <c r="JFF153" s="894"/>
      <c r="JFG153" s="894"/>
      <c r="JFH153" s="894"/>
      <c r="JFI153" s="894"/>
      <c r="JFJ153" s="894"/>
      <c r="JFK153" s="894"/>
      <c r="JFL153" s="894"/>
      <c r="JFM153" s="894"/>
      <c r="JFN153" s="894"/>
      <c r="JFO153" s="894"/>
      <c r="JFP153" s="894"/>
      <c r="JFQ153" s="894"/>
      <c r="JFR153" s="894"/>
      <c r="JFS153" s="894"/>
      <c r="JFT153" s="894"/>
      <c r="JFU153" s="894"/>
      <c r="JFV153" s="894"/>
      <c r="JFW153" s="894"/>
      <c r="JFX153" s="894"/>
      <c r="JFY153" s="894"/>
      <c r="JFZ153" s="894"/>
      <c r="JGA153" s="894"/>
      <c r="JGB153" s="894"/>
      <c r="JGC153" s="894"/>
      <c r="JGD153" s="894"/>
      <c r="JGE153" s="894"/>
      <c r="JGF153" s="894"/>
      <c r="JGG153" s="894"/>
      <c r="JGH153" s="894"/>
      <c r="JGI153" s="894"/>
      <c r="JGJ153" s="894"/>
      <c r="JGK153" s="894"/>
      <c r="JGL153" s="894"/>
      <c r="JGM153" s="894"/>
      <c r="JGN153" s="894"/>
      <c r="JGO153" s="894"/>
      <c r="JGP153" s="894"/>
      <c r="JGQ153" s="894"/>
      <c r="JGR153" s="894"/>
      <c r="JGS153" s="894"/>
      <c r="JGT153" s="894"/>
      <c r="JGU153" s="894"/>
      <c r="JGV153" s="894"/>
      <c r="JGW153" s="894"/>
      <c r="JGX153" s="894"/>
      <c r="JGY153" s="894"/>
      <c r="JGZ153" s="894"/>
      <c r="JHA153" s="894"/>
      <c r="JHB153" s="894"/>
      <c r="JHC153" s="894"/>
      <c r="JHD153" s="894"/>
      <c r="JHE153" s="894"/>
      <c r="JHF153" s="894"/>
      <c r="JHG153" s="894"/>
      <c r="JHH153" s="894"/>
      <c r="JHI153" s="894"/>
      <c r="JHJ153" s="894"/>
      <c r="JHK153" s="894"/>
      <c r="JHL153" s="894"/>
      <c r="JHM153" s="894"/>
      <c r="JHN153" s="894"/>
      <c r="JHO153" s="894"/>
      <c r="JHP153" s="894"/>
      <c r="JHQ153" s="894"/>
      <c r="JHR153" s="894"/>
      <c r="JHS153" s="894"/>
      <c r="JHT153" s="894"/>
      <c r="JHU153" s="894"/>
      <c r="JHV153" s="894"/>
      <c r="JHW153" s="894"/>
      <c r="JHX153" s="894"/>
      <c r="JHY153" s="894"/>
      <c r="JHZ153" s="894"/>
      <c r="JIA153" s="894"/>
      <c r="JIB153" s="894"/>
      <c r="JIC153" s="894"/>
      <c r="JID153" s="894"/>
      <c r="JIE153" s="894"/>
      <c r="JIF153" s="894"/>
      <c r="JIG153" s="894"/>
      <c r="JIH153" s="894"/>
      <c r="JII153" s="894"/>
      <c r="JIJ153" s="894"/>
      <c r="JIK153" s="894"/>
      <c r="JIL153" s="894"/>
      <c r="JIM153" s="894"/>
      <c r="JIN153" s="894"/>
      <c r="JIO153" s="894"/>
      <c r="JIP153" s="894"/>
      <c r="JIQ153" s="894"/>
      <c r="JIR153" s="894"/>
      <c r="JIS153" s="894"/>
      <c r="JIT153" s="894"/>
      <c r="JIU153" s="894"/>
      <c r="JIV153" s="894"/>
      <c r="JIW153" s="894"/>
      <c r="JIX153" s="894"/>
      <c r="JIY153" s="894"/>
      <c r="JIZ153" s="894"/>
      <c r="JJA153" s="894"/>
      <c r="JJB153" s="894"/>
      <c r="JJC153" s="894"/>
      <c r="JJD153" s="894"/>
      <c r="JJE153" s="894"/>
      <c r="JJF153" s="894"/>
      <c r="JJG153" s="894"/>
      <c r="JJH153" s="894"/>
      <c r="JJI153" s="894"/>
      <c r="JJJ153" s="894"/>
      <c r="JJK153" s="894"/>
      <c r="JJL153" s="894"/>
      <c r="JJM153" s="894"/>
      <c r="JJN153" s="894"/>
      <c r="JJO153" s="894"/>
      <c r="JJP153" s="894"/>
      <c r="JJQ153" s="894"/>
      <c r="JJR153" s="894"/>
      <c r="JJS153" s="894"/>
      <c r="JJT153" s="894"/>
      <c r="JJU153" s="894"/>
      <c r="JJV153" s="894"/>
      <c r="JJW153" s="894"/>
      <c r="JJX153" s="894"/>
      <c r="JJY153" s="894"/>
      <c r="JJZ153" s="894"/>
      <c r="JKA153" s="894"/>
      <c r="JKB153" s="894"/>
      <c r="JKC153" s="894"/>
      <c r="JKD153" s="894"/>
      <c r="JKE153" s="894"/>
      <c r="JKF153" s="894"/>
      <c r="JKG153" s="894"/>
      <c r="JKH153" s="894"/>
      <c r="JKI153" s="894"/>
      <c r="JKJ153" s="894"/>
      <c r="JKK153" s="894"/>
      <c r="JKL153" s="894"/>
      <c r="JKM153" s="894"/>
      <c r="JKN153" s="894"/>
      <c r="JKO153" s="894"/>
      <c r="JKP153" s="894"/>
      <c r="JKQ153" s="894"/>
      <c r="JKR153" s="894"/>
      <c r="JKS153" s="894"/>
      <c r="JKT153" s="894"/>
      <c r="JKU153" s="894"/>
      <c r="JKV153" s="894"/>
      <c r="JKW153" s="894"/>
      <c r="JKX153" s="894"/>
      <c r="JKY153" s="894"/>
      <c r="JKZ153" s="894"/>
      <c r="JLA153" s="894"/>
      <c r="JLB153" s="894"/>
      <c r="JLC153" s="894"/>
      <c r="JLD153" s="894"/>
      <c r="JLE153" s="894"/>
      <c r="JLF153" s="894"/>
      <c r="JLG153" s="894"/>
      <c r="JLH153" s="894"/>
      <c r="JLI153" s="894"/>
      <c r="JLJ153" s="894"/>
      <c r="JLK153" s="894"/>
      <c r="JLL153" s="894"/>
      <c r="JLM153" s="894"/>
      <c r="JLN153" s="894"/>
      <c r="JLO153" s="894"/>
      <c r="JLP153" s="894"/>
      <c r="JLQ153" s="894"/>
      <c r="JLR153" s="894"/>
      <c r="JLS153" s="894"/>
      <c r="JLT153" s="894"/>
      <c r="JLU153" s="894"/>
      <c r="JLV153" s="894"/>
      <c r="JLW153" s="894"/>
      <c r="JLX153" s="894"/>
      <c r="JLY153" s="894"/>
      <c r="JLZ153" s="894"/>
      <c r="JMA153" s="894"/>
      <c r="JMB153" s="894"/>
      <c r="JMC153" s="894"/>
      <c r="JMD153" s="894"/>
      <c r="JME153" s="894"/>
      <c r="JMF153" s="894"/>
      <c r="JMG153" s="894"/>
      <c r="JMH153" s="894"/>
      <c r="JMI153" s="894"/>
      <c r="JMJ153" s="894"/>
      <c r="JMK153" s="894"/>
      <c r="JML153" s="894"/>
      <c r="JMM153" s="894"/>
      <c r="JMN153" s="894"/>
      <c r="JMO153" s="894"/>
      <c r="JMP153" s="894"/>
      <c r="JMQ153" s="894"/>
      <c r="JMR153" s="894"/>
      <c r="JMS153" s="894"/>
      <c r="JMT153" s="894"/>
      <c r="JMU153" s="894"/>
      <c r="JMV153" s="894"/>
      <c r="JMW153" s="894"/>
      <c r="JMX153" s="894"/>
      <c r="JMY153" s="894"/>
      <c r="JMZ153" s="894"/>
      <c r="JNA153" s="894"/>
      <c r="JNB153" s="894"/>
      <c r="JNC153" s="894"/>
      <c r="JND153" s="894"/>
      <c r="JNE153" s="894"/>
      <c r="JNF153" s="894"/>
      <c r="JNG153" s="894"/>
      <c r="JNH153" s="894"/>
      <c r="JNI153" s="894"/>
      <c r="JNJ153" s="894"/>
      <c r="JNK153" s="894"/>
      <c r="JNL153" s="894"/>
      <c r="JNM153" s="894"/>
      <c r="JNN153" s="894"/>
      <c r="JNO153" s="894"/>
      <c r="JNP153" s="894"/>
      <c r="JNQ153" s="894"/>
      <c r="JNR153" s="894"/>
      <c r="JNS153" s="894"/>
      <c r="JNT153" s="894"/>
      <c r="JNU153" s="894"/>
      <c r="JNV153" s="894"/>
      <c r="JNW153" s="894"/>
      <c r="JNX153" s="894"/>
      <c r="JNY153" s="894"/>
      <c r="JNZ153" s="894"/>
      <c r="JOA153" s="894"/>
      <c r="JOB153" s="894"/>
      <c r="JOC153" s="894"/>
      <c r="JOD153" s="894"/>
      <c r="JOE153" s="894"/>
      <c r="JOF153" s="894"/>
      <c r="JOG153" s="894"/>
      <c r="JOH153" s="894"/>
      <c r="JOI153" s="894"/>
      <c r="JOJ153" s="894"/>
      <c r="JOK153" s="894"/>
      <c r="JOL153" s="894"/>
      <c r="JOM153" s="894"/>
      <c r="JON153" s="894"/>
      <c r="JOO153" s="894"/>
      <c r="JOP153" s="894"/>
      <c r="JOQ153" s="894"/>
      <c r="JOR153" s="894"/>
      <c r="JOS153" s="894"/>
      <c r="JOT153" s="894"/>
      <c r="JOU153" s="894"/>
      <c r="JOV153" s="894"/>
      <c r="JOW153" s="894"/>
      <c r="JOX153" s="894"/>
      <c r="JOY153" s="894"/>
      <c r="JOZ153" s="894"/>
      <c r="JPA153" s="894"/>
      <c r="JPB153" s="894"/>
      <c r="JPC153" s="894"/>
      <c r="JPD153" s="894"/>
      <c r="JPE153" s="894"/>
      <c r="JPF153" s="894"/>
      <c r="JPG153" s="894"/>
      <c r="JPH153" s="894"/>
      <c r="JPI153" s="894"/>
      <c r="JPJ153" s="894"/>
      <c r="JPK153" s="894"/>
      <c r="JPL153" s="894"/>
      <c r="JPM153" s="894"/>
      <c r="JPN153" s="894"/>
      <c r="JPO153" s="894"/>
      <c r="JPP153" s="894"/>
      <c r="JPQ153" s="894"/>
      <c r="JPR153" s="894"/>
      <c r="JPS153" s="894"/>
      <c r="JPT153" s="894"/>
      <c r="JPU153" s="894"/>
      <c r="JPV153" s="894"/>
      <c r="JPW153" s="894"/>
      <c r="JPX153" s="894"/>
      <c r="JPY153" s="894"/>
      <c r="JPZ153" s="894"/>
      <c r="JQA153" s="894"/>
      <c r="JQB153" s="894"/>
      <c r="JQC153" s="894"/>
      <c r="JQD153" s="894"/>
      <c r="JQE153" s="894"/>
      <c r="JQF153" s="894"/>
      <c r="JQG153" s="894"/>
      <c r="JQH153" s="894"/>
      <c r="JQI153" s="894"/>
      <c r="JQJ153" s="894"/>
      <c r="JQK153" s="894"/>
      <c r="JQL153" s="894"/>
      <c r="JQM153" s="894"/>
      <c r="JQN153" s="894"/>
      <c r="JQO153" s="894"/>
      <c r="JQP153" s="894"/>
      <c r="JQQ153" s="894"/>
      <c r="JQR153" s="894"/>
      <c r="JQS153" s="894"/>
      <c r="JQT153" s="894"/>
      <c r="JQU153" s="894"/>
      <c r="JQV153" s="894"/>
      <c r="JQW153" s="894"/>
      <c r="JQX153" s="894"/>
      <c r="JQY153" s="894"/>
      <c r="JQZ153" s="894"/>
      <c r="JRA153" s="894"/>
      <c r="JRB153" s="894"/>
      <c r="JRC153" s="894"/>
      <c r="JRD153" s="894"/>
      <c r="JRE153" s="894"/>
      <c r="JRF153" s="894"/>
      <c r="JRG153" s="894"/>
      <c r="JRH153" s="894"/>
      <c r="JRI153" s="894"/>
      <c r="JRJ153" s="894"/>
      <c r="JRK153" s="894"/>
      <c r="JRL153" s="894"/>
      <c r="JRM153" s="894"/>
      <c r="JRN153" s="894"/>
      <c r="JRO153" s="894"/>
      <c r="JRP153" s="894"/>
      <c r="JRQ153" s="894"/>
      <c r="JRR153" s="894"/>
      <c r="JRS153" s="894"/>
      <c r="JRT153" s="894"/>
      <c r="JRU153" s="894"/>
      <c r="JRV153" s="894"/>
      <c r="JRW153" s="894"/>
      <c r="JRX153" s="894"/>
      <c r="JRY153" s="894"/>
      <c r="JRZ153" s="894"/>
      <c r="JSA153" s="894"/>
      <c r="JSB153" s="894"/>
      <c r="JSC153" s="894"/>
      <c r="JSD153" s="894"/>
      <c r="JSE153" s="894"/>
      <c r="JSF153" s="894"/>
      <c r="JSG153" s="894"/>
      <c r="JSH153" s="894"/>
      <c r="JSI153" s="894"/>
      <c r="JSJ153" s="894"/>
      <c r="JSK153" s="894"/>
      <c r="JSL153" s="894"/>
      <c r="JSM153" s="894"/>
      <c r="JSN153" s="894"/>
      <c r="JSO153" s="894"/>
      <c r="JSP153" s="894"/>
      <c r="JSQ153" s="894"/>
      <c r="JSR153" s="894"/>
      <c r="JSS153" s="894"/>
      <c r="JST153" s="894"/>
      <c r="JSU153" s="894"/>
      <c r="JSV153" s="894"/>
      <c r="JSW153" s="894"/>
      <c r="JSX153" s="894"/>
      <c r="JSY153" s="894"/>
      <c r="JSZ153" s="894"/>
      <c r="JTA153" s="894"/>
      <c r="JTB153" s="894"/>
      <c r="JTC153" s="894"/>
      <c r="JTD153" s="894"/>
      <c r="JTE153" s="894"/>
      <c r="JTF153" s="894"/>
      <c r="JTG153" s="894"/>
      <c r="JTH153" s="894"/>
      <c r="JTI153" s="894"/>
      <c r="JTJ153" s="894"/>
      <c r="JTK153" s="894"/>
      <c r="JTL153" s="894"/>
      <c r="JTM153" s="894"/>
      <c r="JTN153" s="894"/>
      <c r="JTO153" s="894"/>
      <c r="JTP153" s="894"/>
      <c r="JTQ153" s="894"/>
      <c r="JTR153" s="894"/>
      <c r="JTS153" s="894"/>
      <c r="JTT153" s="894"/>
      <c r="JTU153" s="894"/>
      <c r="JTV153" s="894"/>
      <c r="JTW153" s="894"/>
      <c r="JTX153" s="894"/>
      <c r="JTY153" s="894"/>
      <c r="JTZ153" s="894"/>
      <c r="JUA153" s="894"/>
      <c r="JUB153" s="894"/>
      <c r="JUC153" s="894"/>
      <c r="JUD153" s="894"/>
      <c r="JUE153" s="894"/>
      <c r="JUF153" s="894"/>
      <c r="JUG153" s="894"/>
      <c r="JUH153" s="894"/>
      <c r="JUI153" s="894"/>
      <c r="JUJ153" s="894"/>
      <c r="JUK153" s="894"/>
      <c r="JUL153" s="894"/>
      <c r="JUM153" s="894"/>
      <c r="JUN153" s="894"/>
      <c r="JUO153" s="894"/>
      <c r="JUP153" s="894"/>
      <c r="JUQ153" s="894"/>
      <c r="JUR153" s="894"/>
      <c r="JUS153" s="894"/>
      <c r="JUT153" s="894"/>
      <c r="JUU153" s="894"/>
      <c r="JUV153" s="894"/>
      <c r="JUW153" s="894"/>
      <c r="JUX153" s="894"/>
      <c r="JUY153" s="894"/>
      <c r="JUZ153" s="894"/>
      <c r="JVA153" s="894"/>
      <c r="JVB153" s="894"/>
      <c r="JVC153" s="894"/>
      <c r="JVD153" s="894"/>
      <c r="JVE153" s="894"/>
      <c r="JVF153" s="894"/>
      <c r="JVG153" s="894"/>
      <c r="JVH153" s="894"/>
      <c r="JVI153" s="894"/>
      <c r="JVJ153" s="894"/>
      <c r="JVK153" s="894"/>
      <c r="JVL153" s="894"/>
      <c r="JVM153" s="894"/>
      <c r="JVN153" s="894"/>
      <c r="JVO153" s="894"/>
      <c r="JVP153" s="894"/>
      <c r="JVQ153" s="894"/>
      <c r="JVR153" s="894"/>
      <c r="JVS153" s="894"/>
      <c r="JVT153" s="894"/>
      <c r="JVU153" s="894"/>
      <c r="JVV153" s="894"/>
      <c r="JVW153" s="894"/>
      <c r="JVX153" s="894"/>
      <c r="JVY153" s="894"/>
      <c r="JVZ153" s="894"/>
      <c r="JWA153" s="894"/>
      <c r="JWB153" s="894"/>
      <c r="JWC153" s="894"/>
      <c r="JWD153" s="894"/>
      <c r="JWE153" s="894"/>
      <c r="JWF153" s="894"/>
      <c r="JWG153" s="894"/>
      <c r="JWH153" s="894"/>
      <c r="JWI153" s="894"/>
      <c r="JWJ153" s="894"/>
      <c r="JWK153" s="894"/>
      <c r="JWL153" s="894"/>
      <c r="JWM153" s="894"/>
      <c r="JWN153" s="894"/>
      <c r="JWO153" s="894"/>
      <c r="JWP153" s="894"/>
      <c r="JWQ153" s="894"/>
      <c r="JWR153" s="894"/>
      <c r="JWS153" s="894"/>
      <c r="JWT153" s="894"/>
      <c r="JWU153" s="894"/>
      <c r="JWV153" s="894"/>
      <c r="JWW153" s="894"/>
      <c r="JWX153" s="894"/>
      <c r="JWY153" s="894"/>
      <c r="JWZ153" s="894"/>
      <c r="JXA153" s="894"/>
      <c r="JXB153" s="894"/>
      <c r="JXC153" s="894"/>
      <c r="JXD153" s="894"/>
      <c r="JXE153" s="894"/>
      <c r="JXF153" s="894"/>
      <c r="JXG153" s="894"/>
      <c r="JXH153" s="894"/>
      <c r="JXI153" s="894"/>
      <c r="JXJ153" s="894"/>
      <c r="JXK153" s="894"/>
      <c r="JXL153" s="894"/>
      <c r="JXM153" s="894"/>
      <c r="JXN153" s="894"/>
      <c r="JXO153" s="894"/>
      <c r="JXP153" s="894"/>
      <c r="JXQ153" s="894"/>
      <c r="JXR153" s="894"/>
      <c r="JXS153" s="894"/>
      <c r="JXT153" s="894"/>
      <c r="JXU153" s="894"/>
      <c r="JXV153" s="894"/>
      <c r="JXW153" s="894"/>
      <c r="JXX153" s="894"/>
      <c r="JXY153" s="894"/>
      <c r="JXZ153" s="894"/>
      <c r="JYA153" s="894"/>
      <c r="JYB153" s="894"/>
      <c r="JYC153" s="894"/>
      <c r="JYD153" s="894"/>
      <c r="JYE153" s="894"/>
      <c r="JYF153" s="894"/>
      <c r="JYG153" s="894"/>
      <c r="JYH153" s="894"/>
      <c r="JYI153" s="894"/>
      <c r="JYJ153" s="894"/>
      <c r="JYK153" s="894"/>
      <c r="JYL153" s="894"/>
      <c r="JYM153" s="894"/>
      <c r="JYN153" s="894"/>
      <c r="JYO153" s="894"/>
      <c r="JYP153" s="894"/>
      <c r="JYQ153" s="894"/>
      <c r="JYR153" s="894"/>
      <c r="JYS153" s="894"/>
      <c r="JYT153" s="894"/>
      <c r="JYU153" s="894"/>
      <c r="JYV153" s="894"/>
      <c r="JYW153" s="894"/>
      <c r="JYX153" s="894"/>
      <c r="JYY153" s="894"/>
      <c r="JYZ153" s="894"/>
      <c r="JZA153" s="894"/>
      <c r="JZB153" s="894"/>
      <c r="JZC153" s="894"/>
      <c r="JZD153" s="894"/>
      <c r="JZE153" s="894"/>
      <c r="JZF153" s="894"/>
      <c r="JZG153" s="894"/>
      <c r="JZH153" s="894"/>
      <c r="JZI153" s="894"/>
      <c r="JZJ153" s="894"/>
      <c r="JZK153" s="894"/>
      <c r="JZL153" s="894"/>
      <c r="JZM153" s="894"/>
      <c r="JZN153" s="894"/>
      <c r="JZO153" s="894"/>
      <c r="JZP153" s="894"/>
      <c r="JZQ153" s="894"/>
      <c r="JZR153" s="894"/>
      <c r="JZS153" s="894"/>
      <c r="JZT153" s="894"/>
      <c r="JZU153" s="894"/>
      <c r="JZV153" s="894"/>
      <c r="JZW153" s="894"/>
      <c r="JZX153" s="894"/>
      <c r="JZY153" s="894"/>
      <c r="JZZ153" s="894"/>
      <c r="KAA153" s="894"/>
      <c r="KAB153" s="894"/>
      <c r="KAC153" s="894"/>
      <c r="KAD153" s="894"/>
      <c r="KAE153" s="894"/>
      <c r="KAF153" s="894"/>
      <c r="KAG153" s="894"/>
      <c r="KAH153" s="894"/>
      <c r="KAI153" s="894"/>
      <c r="KAJ153" s="894"/>
      <c r="KAK153" s="894"/>
      <c r="KAL153" s="894"/>
      <c r="KAM153" s="894"/>
      <c r="KAN153" s="894"/>
      <c r="KAO153" s="894"/>
      <c r="KAP153" s="894"/>
      <c r="KAQ153" s="894"/>
      <c r="KAR153" s="894"/>
      <c r="KAS153" s="894"/>
      <c r="KAT153" s="894"/>
      <c r="KAU153" s="894"/>
      <c r="KAV153" s="894"/>
      <c r="KAW153" s="894"/>
      <c r="KAX153" s="894"/>
      <c r="KAY153" s="894"/>
      <c r="KAZ153" s="894"/>
      <c r="KBA153" s="894"/>
      <c r="KBB153" s="894"/>
      <c r="KBC153" s="894"/>
      <c r="KBD153" s="894"/>
      <c r="KBE153" s="894"/>
      <c r="KBF153" s="894"/>
      <c r="KBG153" s="894"/>
      <c r="KBH153" s="894"/>
      <c r="KBI153" s="894"/>
      <c r="KBJ153" s="894"/>
      <c r="KBK153" s="894"/>
      <c r="KBL153" s="894"/>
      <c r="KBM153" s="894"/>
      <c r="KBN153" s="894"/>
      <c r="KBO153" s="894"/>
      <c r="KBP153" s="894"/>
      <c r="KBQ153" s="894"/>
      <c r="KBR153" s="894"/>
      <c r="KBS153" s="894"/>
      <c r="KBT153" s="894"/>
      <c r="KBU153" s="894"/>
      <c r="KBV153" s="894"/>
      <c r="KBW153" s="894"/>
      <c r="KBX153" s="894"/>
      <c r="KBY153" s="894"/>
      <c r="KBZ153" s="894"/>
      <c r="KCA153" s="894"/>
      <c r="KCB153" s="894"/>
      <c r="KCC153" s="894"/>
      <c r="KCD153" s="894"/>
      <c r="KCE153" s="894"/>
      <c r="KCF153" s="894"/>
      <c r="KCG153" s="894"/>
      <c r="KCH153" s="894"/>
      <c r="KCI153" s="894"/>
      <c r="KCJ153" s="894"/>
      <c r="KCK153" s="894"/>
      <c r="KCL153" s="894"/>
      <c r="KCM153" s="894"/>
      <c r="KCN153" s="894"/>
      <c r="KCO153" s="894"/>
      <c r="KCP153" s="894"/>
      <c r="KCQ153" s="894"/>
      <c r="KCR153" s="894"/>
      <c r="KCS153" s="894"/>
      <c r="KCT153" s="894"/>
      <c r="KCU153" s="894"/>
      <c r="KCV153" s="894"/>
      <c r="KCW153" s="894"/>
      <c r="KCX153" s="894"/>
      <c r="KCY153" s="894"/>
      <c r="KCZ153" s="894"/>
      <c r="KDA153" s="894"/>
      <c r="KDB153" s="894"/>
      <c r="KDC153" s="894"/>
      <c r="KDD153" s="894"/>
      <c r="KDE153" s="894"/>
      <c r="KDF153" s="894"/>
      <c r="KDG153" s="894"/>
      <c r="KDH153" s="894"/>
      <c r="KDI153" s="894"/>
      <c r="KDJ153" s="894"/>
      <c r="KDK153" s="894"/>
      <c r="KDL153" s="894"/>
      <c r="KDM153" s="894"/>
      <c r="KDN153" s="894"/>
      <c r="KDO153" s="894"/>
      <c r="KDP153" s="894"/>
      <c r="KDQ153" s="894"/>
      <c r="KDR153" s="894"/>
      <c r="KDS153" s="894"/>
      <c r="KDT153" s="894"/>
      <c r="KDU153" s="894"/>
      <c r="KDV153" s="894"/>
      <c r="KDW153" s="894"/>
      <c r="KDX153" s="894"/>
      <c r="KDY153" s="894"/>
      <c r="KDZ153" s="894"/>
      <c r="KEA153" s="894"/>
      <c r="KEB153" s="894"/>
      <c r="KEC153" s="894"/>
      <c r="KED153" s="894"/>
      <c r="KEE153" s="894"/>
      <c r="KEF153" s="894"/>
      <c r="KEG153" s="894"/>
      <c r="KEH153" s="894"/>
      <c r="KEI153" s="894"/>
      <c r="KEJ153" s="894"/>
      <c r="KEK153" s="894"/>
      <c r="KEL153" s="894"/>
      <c r="KEM153" s="894"/>
      <c r="KEN153" s="894"/>
      <c r="KEO153" s="894"/>
      <c r="KEP153" s="894"/>
      <c r="KEQ153" s="894"/>
      <c r="KER153" s="894"/>
      <c r="KES153" s="894"/>
      <c r="KET153" s="894"/>
      <c r="KEU153" s="894"/>
      <c r="KEV153" s="894"/>
      <c r="KEW153" s="894"/>
      <c r="KEX153" s="894"/>
      <c r="KEY153" s="894"/>
      <c r="KEZ153" s="894"/>
      <c r="KFA153" s="894"/>
      <c r="KFB153" s="894"/>
      <c r="KFC153" s="894"/>
      <c r="KFD153" s="894"/>
      <c r="KFE153" s="894"/>
      <c r="KFF153" s="894"/>
      <c r="KFG153" s="894"/>
      <c r="KFH153" s="894"/>
      <c r="KFI153" s="894"/>
      <c r="KFJ153" s="894"/>
      <c r="KFK153" s="894"/>
      <c r="KFL153" s="894"/>
      <c r="KFM153" s="894"/>
      <c r="KFN153" s="894"/>
      <c r="KFO153" s="894"/>
      <c r="KFP153" s="894"/>
      <c r="KFQ153" s="894"/>
      <c r="KFR153" s="894"/>
      <c r="KFS153" s="894"/>
      <c r="KFT153" s="894"/>
      <c r="KFU153" s="894"/>
      <c r="KFV153" s="894"/>
      <c r="KFW153" s="894"/>
      <c r="KFX153" s="894"/>
      <c r="KFY153" s="894"/>
      <c r="KFZ153" s="894"/>
      <c r="KGA153" s="894"/>
      <c r="KGB153" s="894"/>
      <c r="KGC153" s="894"/>
      <c r="KGD153" s="894"/>
      <c r="KGE153" s="894"/>
      <c r="KGF153" s="894"/>
      <c r="KGG153" s="894"/>
      <c r="KGH153" s="894"/>
      <c r="KGI153" s="894"/>
      <c r="KGJ153" s="894"/>
      <c r="KGK153" s="894"/>
      <c r="KGL153" s="894"/>
      <c r="KGM153" s="894"/>
      <c r="KGN153" s="894"/>
      <c r="KGO153" s="894"/>
      <c r="KGP153" s="894"/>
      <c r="KGQ153" s="894"/>
      <c r="KGR153" s="894"/>
      <c r="KGS153" s="894"/>
      <c r="KGT153" s="894"/>
      <c r="KGU153" s="894"/>
      <c r="KGV153" s="894"/>
      <c r="KGW153" s="894"/>
      <c r="KGX153" s="894"/>
      <c r="KGY153" s="894"/>
      <c r="KGZ153" s="894"/>
      <c r="KHA153" s="894"/>
      <c r="KHB153" s="894"/>
      <c r="KHC153" s="894"/>
      <c r="KHD153" s="894"/>
      <c r="KHE153" s="894"/>
      <c r="KHF153" s="894"/>
      <c r="KHG153" s="894"/>
      <c r="KHH153" s="894"/>
      <c r="KHI153" s="894"/>
      <c r="KHJ153" s="894"/>
      <c r="KHK153" s="894"/>
      <c r="KHL153" s="894"/>
      <c r="KHM153" s="894"/>
      <c r="KHN153" s="894"/>
      <c r="KHO153" s="894"/>
      <c r="KHP153" s="894"/>
      <c r="KHQ153" s="894"/>
      <c r="KHR153" s="894"/>
      <c r="KHS153" s="894"/>
      <c r="KHT153" s="894"/>
      <c r="KHU153" s="894"/>
      <c r="KHV153" s="894"/>
      <c r="KHW153" s="894"/>
      <c r="KHX153" s="894"/>
      <c r="KHY153" s="894"/>
      <c r="KHZ153" s="894"/>
      <c r="KIA153" s="894"/>
      <c r="KIB153" s="894"/>
      <c r="KIC153" s="894"/>
      <c r="KID153" s="894"/>
      <c r="KIE153" s="894"/>
      <c r="KIF153" s="894"/>
      <c r="KIG153" s="894"/>
      <c r="KIH153" s="894"/>
      <c r="KII153" s="894"/>
      <c r="KIJ153" s="894"/>
      <c r="KIK153" s="894"/>
      <c r="KIL153" s="894"/>
      <c r="KIM153" s="894"/>
      <c r="KIN153" s="894"/>
      <c r="KIO153" s="894"/>
      <c r="KIP153" s="894"/>
      <c r="KIQ153" s="894"/>
      <c r="KIR153" s="894"/>
      <c r="KIS153" s="894"/>
      <c r="KIT153" s="894"/>
      <c r="KIU153" s="894"/>
      <c r="KIV153" s="894"/>
      <c r="KIW153" s="894"/>
      <c r="KIX153" s="894"/>
      <c r="KIY153" s="894"/>
      <c r="KIZ153" s="894"/>
      <c r="KJA153" s="894"/>
      <c r="KJB153" s="894"/>
      <c r="KJC153" s="894"/>
      <c r="KJD153" s="894"/>
      <c r="KJE153" s="894"/>
      <c r="KJF153" s="894"/>
      <c r="KJG153" s="894"/>
      <c r="KJH153" s="894"/>
      <c r="KJI153" s="894"/>
      <c r="KJJ153" s="894"/>
      <c r="KJK153" s="894"/>
      <c r="KJL153" s="894"/>
      <c r="KJM153" s="894"/>
      <c r="KJN153" s="894"/>
      <c r="KJO153" s="894"/>
      <c r="KJP153" s="894"/>
      <c r="KJQ153" s="894"/>
      <c r="KJR153" s="894"/>
      <c r="KJS153" s="894"/>
      <c r="KJT153" s="894"/>
      <c r="KJU153" s="894"/>
      <c r="KJV153" s="894"/>
      <c r="KJW153" s="894"/>
      <c r="KJX153" s="894"/>
      <c r="KJY153" s="894"/>
      <c r="KJZ153" s="894"/>
      <c r="KKA153" s="894"/>
      <c r="KKB153" s="894"/>
      <c r="KKC153" s="894"/>
      <c r="KKD153" s="894"/>
      <c r="KKE153" s="894"/>
      <c r="KKF153" s="894"/>
      <c r="KKG153" s="894"/>
      <c r="KKH153" s="894"/>
      <c r="KKI153" s="894"/>
      <c r="KKJ153" s="894"/>
      <c r="KKK153" s="894"/>
      <c r="KKL153" s="894"/>
      <c r="KKM153" s="894"/>
      <c r="KKN153" s="894"/>
      <c r="KKO153" s="894"/>
      <c r="KKP153" s="894"/>
      <c r="KKQ153" s="894"/>
      <c r="KKR153" s="894"/>
      <c r="KKS153" s="894"/>
      <c r="KKT153" s="894"/>
      <c r="KKU153" s="894"/>
      <c r="KKV153" s="894"/>
      <c r="KKW153" s="894"/>
      <c r="KKX153" s="894"/>
      <c r="KKY153" s="894"/>
      <c r="KKZ153" s="894"/>
      <c r="KLA153" s="894"/>
      <c r="KLB153" s="894"/>
      <c r="KLC153" s="894"/>
      <c r="KLD153" s="894"/>
      <c r="KLE153" s="894"/>
      <c r="KLF153" s="894"/>
      <c r="KLG153" s="894"/>
      <c r="KLH153" s="894"/>
      <c r="KLI153" s="894"/>
      <c r="KLJ153" s="894"/>
      <c r="KLK153" s="894"/>
      <c r="KLL153" s="894"/>
      <c r="KLM153" s="894"/>
      <c r="KLN153" s="894"/>
      <c r="KLO153" s="894"/>
      <c r="KLP153" s="894"/>
      <c r="KLQ153" s="894"/>
      <c r="KLR153" s="894"/>
      <c r="KLS153" s="894"/>
      <c r="KLT153" s="894"/>
      <c r="KLU153" s="894"/>
      <c r="KLV153" s="894"/>
      <c r="KLW153" s="894"/>
      <c r="KLX153" s="894"/>
      <c r="KLY153" s="894"/>
      <c r="KLZ153" s="894"/>
      <c r="KMA153" s="894"/>
      <c r="KMB153" s="894"/>
      <c r="KMC153" s="894"/>
      <c r="KMD153" s="894"/>
      <c r="KME153" s="894"/>
      <c r="KMF153" s="894"/>
      <c r="KMG153" s="894"/>
      <c r="KMH153" s="894"/>
      <c r="KMI153" s="894"/>
      <c r="KMJ153" s="894"/>
      <c r="KMK153" s="894"/>
      <c r="KML153" s="894"/>
      <c r="KMM153" s="894"/>
      <c r="KMN153" s="894"/>
      <c r="KMO153" s="894"/>
      <c r="KMP153" s="894"/>
      <c r="KMQ153" s="894"/>
      <c r="KMR153" s="894"/>
      <c r="KMS153" s="894"/>
      <c r="KMT153" s="894"/>
      <c r="KMU153" s="894"/>
      <c r="KMV153" s="894"/>
      <c r="KMW153" s="894"/>
      <c r="KMX153" s="894"/>
      <c r="KMY153" s="894"/>
      <c r="KMZ153" s="894"/>
      <c r="KNA153" s="894"/>
      <c r="KNB153" s="894"/>
      <c r="KNC153" s="894"/>
      <c r="KND153" s="894"/>
      <c r="KNE153" s="894"/>
      <c r="KNF153" s="894"/>
      <c r="KNG153" s="894"/>
      <c r="KNH153" s="894"/>
      <c r="KNI153" s="894"/>
      <c r="KNJ153" s="894"/>
      <c r="KNK153" s="894"/>
      <c r="KNL153" s="894"/>
      <c r="KNM153" s="894"/>
      <c r="KNN153" s="894"/>
      <c r="KNO153" s="894"/>
      <c r="KNP153" s="894"/>
      <c r="KNQ153" s="894"/>
      <c r="KNR153" s="894"/>
      <c r="KNS153" s="894"/>
      <c r="KNT153" s="894"/>
      <c r="KNU153" s="894"/>
      <c r="KNV153" s="894"/>
      <c r="KNW153" s="894"/>
      <c r="KNX153" s="894"/>
      <c r="KNY153" s="894"/>
      <c r="KNZ153" s="894"/>
      <c r="KOA153" s="894"/>
      <c r="KOB153" s="894"/>
      <c r="KOC153" s="894"/>
      <c r="KOD153" s="894"/>
      <c r="KOE153" s="894"/>
      <c r="KOF153" s="894"/>
      <c r="KOG153" s="894"/>
      <c r="KOH153" s="894"/>
      <c r="KOI153" s="894"/>
      <c r="KOJ153" s="894"/>
      <c r="KOK153" s="894"/>
      <c r="KOL153" s="894"/>
      <c r="KOM153" s="894"/>
      <c r="KON153" s="894"/>
      <c r="KOO153" s="894"/>
      <c r="KOP153" s="894"/>
      <c r="KOQ153" s="894"/>
      <c r="KOR153" s="894"/>
      <c r="KOS153" s="894"/>
      <c r="KOT153" s="894"/>
      <c r="KOU153" s="894"/>
      <c r="KOV153" s="894"/>
      <c r="KOW153" s="894"/>
      <c r="KOX153" s="894"/>
      <c r="KOY153" s="894"/>
      <c r="KOZ153" s="894"/>
      <c r="KPA153" s="894"/>
      <c r="KPB153" s="894"/>
      <c r="KPC153" s="894"/>
      <c r="KPD153" s="894"/>
      <c r="KPE153" s="894"/>
      <c r="KPF153" s="894"/>
      <c r="KPG153" s="894"/>
      <c r="KPH153" s="894"/>
      <c r="KPI153" s="894"/>
      <c r="KPJ153" s="894"/>
      <c r="KPK153" s="894"/>
      <c r="KPL153" s="894"/>
      <c r="KPM153" s="894"/>
      <c r="KPN153" s="894"/>
      <c r="KPO153" s="894"/>
      <c r="KPP153" s="894"/>
      <c r="KPQ153" s="894"/>
      <c r="KPR153" s="894"/>
      <c r="KPS153" s="894"/>
      <c r="KPT153" s="894"/>
      <c r="KPU153" s="894"/>
      <c r="KPV153" s="894"/>
      <c r="KPW153" s="894"/>
      <c r="KPX153" s="894"/>
      <c r="KPY153" s="894"/>
      <c r="KPZ153" s="894"/>
      <c r="KQA153" s="894"/>
      <c r="KQB153" s="894"/>
      <c r="KQC153" s="894"/>
      <c r="KQD153" s="894"/>
      <c r="KQE153" s="894"/>
      <c r="KQF153" s="894"/>
      <c r="KQG153" s="894"/>
      <c r="KQH153" s="894"/>
      <c r="KQI153" s="894"/>
      <c r="KQJ153" s="894"/>
      <c r="KQK153" s="894"/>
      <c r="KQL153" s="894"/>
      <c r="KQM153" s="894"/>
      <c r="KQN153" s="894"/>
      <c r="KQO153" s="894"/>
      <c r="KQP153" s="894"/>
      <c r="KQQ153" s="894"/>
      <c r="KQR153" s="894"/>
      <c r="KQS153" s="894"/>
      <c r="KQT153" s="894"/>
      <c r="KQU153" s="894"/>
      <c r="KQV153" s="894"/>
      <c r="KQW153" s="894"/>
      <c r="KQX153" s="894"/>
      <c r="KQY153" s="894"/>
      <c r="KQZ153" s="894"/>
      <c r="KRA153" s="894"/>
      <c r="KRB153" s="894"/>
      <c r="KRC153" s="894"/>
      <c r="KRD153" s="894"/>
      <c r="KRE153" s="894"/>
      <c r="KRF153" s="894"/>
      <c r="KRG153" s="894"/>
      <c r="KRH153" s="894"/>
      <c r="KRI153" s="894"/>
      <c r="KRJ153" s="894"/>
      <c r="KRK153" s="894"/>
      <c r="KRL153" s="894"/>
      <c r="KRM153" s="894"/>
      <c r="KRN153" s="894"/>
      <c r="KRO153" s="894"/>
      <c r="KRP153" s="894"/>
      <c r="KRQ153" s="894"/>
      <c r="KRR153" s="894"/>
      <c r="KRS153" s="894"/>
      <c r="KRT153" s="894"/>
      <c r="KRU153" s="894"/>
      <c r="KRV153" s="894"/>
      <c r="KRW153" s="894"/>
      <c r="KRX153" s="894"/>
      <c r="KRY153" s="894"/>
      <c r="KRZ153" s="894"/>
      <c r="KSA153" s="894"/>
      <c r="KSB153" s="894"/>
      <c r="KSC153" s="894"/>
      <c r="KSD153" s="894"/>
      <c r="KSE153" s="894"/>
      <c r="KSF153" s="894"/>
      <c r="KSG153" s="894"/>
      <c r="KSH153" s="894"/>
      <c r="KSI153" s="894"/>
      <c r="KSJ153" s="894"/>
      <c r="KSK153" s="894"/>
      <c r="KSL153" s="894"/>
      <c r="KSM153" s="894"/>
      <c r="KSN153" s="894"/>
      <c r="KSO153" s="894"/>
      <c r="KSP153" s="894"/>
      <c r="KSQ153" s="894"/>
      <c r="KSR153" s="894"/>
      <c r="KSS153" s="894"/>
      <c r="KST153" s="894"/>
      <c r="KSU153" s="894"/>
      <c r="KSV153" s="894"/>
      <c r="KSW153" s="894"/>
      <c r="KSX153" s="894"/>
      <c r="KSY153" s="894"/>
      <c r="KSZ153" s="894"/>
      <c r="KTA153" s="894"/>
      <c r="KTB153" s="894"/>
      <c r="KTC153" s="894"/>
      <c r="KTD153" s="894"/>
      <c r="KTE153" s="894"/>
      <c r="KTF153" s="894"/>
      <c r="KTG153" s="894"/>
      <c r="KTH153" s="894"/>
      <c r="KTI153" s="894"/>
      <c r="KTJ153" s="894"/>
      <c r="KTK153" s="894"/>
      <c r="KTL153" s="894"/>
      <c r="KTM153" s="894"/>
      <c r="KTN153" s="894"/>
      <c r="KTO153" s="894"/>
      <c r="KTP153" s="894"/>
      <c r="KTQ153" s="894"/>
      <c r="KTR153" s="894"/>
      <c r="KTS153" s="894"/>
      <c r="KTT153" s="894"/>
      <c r="KTU153" s="894"/>
      <c r="KTV153" s="894"/>
      <c r="KTW153" s="894"/>
      <c r="KTX153" s="894"/>
      <c r="KTY153" s="894"/>
      <c r="KTZ153" s="894"/>
      <c r="KUA153" s="894"/>
      <c r="KUB153" s="894"/>
      <c r="KUC153" s="894"/>
      <c r="KUD153" s="894"/>
      <c r="KUE153" s="894"/>
      <c r="KUF153" s="894"/>
      <c r="KUG153" s="894"/>
      <c r="KUH153" s="894"/>
      <c r="KUI153" s="894"/>
      <c r="KUJ153" s="894"/>
      <c r="KUK153" s="894"/>
      <c r="KUL153" s="894"/>
      <c r="KUM153" s="894"/>
      <c r="KUN153" s="894"/>
      <c r="KUO153" s="894"/>
      <c r="KUP153" s="894"/>
      <c r="KUQ153" s="894"/>
      <c r="KUR153" s="894"/>
      <c r="KUS153" s="894"/>
      <c r="KUT153" s="894"/>
      <c r="KUU153" s="894"/>
      <c r="KUV153" s="894"/>
      <c r="KUW153" s="894"/>
      <c r="KUX153" s="894"/>
      <c r="KUY153" s="894"/>
      <c r="KUZ153" s="894"/>
      <c r="KVA153" s="894"/>
      <c r="KVB153" s="894"/>
      <c r="KVC153" s="894"/>
      <c r="KVD153" s="894"/>
      <c r="KVE153" s="894"/>
      <c r="KVF153" s="894"/>
      <c r="KVG153" s="894"/>
      <c r="KVH153" s="894"/>
      <c r="KVI153" s="894"/>
      <c r="KVJ153" s="894"/>
      <c r="KVK153" s="894"/>
      <c r="KVL153" s="894"/>
      <c r="KVM153" s="894"/>
      <c r="KVN153" s="894"/>
      <c r="KVO153" s="894"/>
      <c r="KVP153" s="894"/>
      <c r="KVQ153" s="894"/>
      <c r="KVR153" s="894"/>
      <c r="KVS153" s="894"/>
      <c r="KVT153" s="894"/>
      <c r="KVU153" s="894"/>
      <c r="KVV153" s="894"/>
      <c r="KVW153" s="894"/>
      <c r="KVX153" s="894"/>
      <c r="KVY153" s="894"/>
      <c r="KVZ153" s="894"/>
      <c r="KWA153" s="894"/>
      <c r="KWB153" s="894"/>
      <c r="KWC153" s="894"/>
      <c r="KWD153" s="894"/>
      <c r="KWE153" s="894"/>
      <c r="KWF153" s="894"/>
      <c r="KWG153" s="894"/>
      <c r="KWH153" s="894"/>
      <c r="KWI153" s="894"/>
      <c r="KWJ153" s="894"/>
      <c r="KWK153" s="894"/>
      <c r="KWL153" s="894"/>
      <c r="KWM153" s="894"/>
      <c r="KWN153" s="894"/>
      <c r="KWO153" s="894"/>
      <c r="KWP153" s="894"/>
      <c r="KWQ153" s="894"/>
      <c r="KWR153" s="894"/>
      <c r="KWS153" s="894"/>
      <c r="KWT153" s="894"/>
      <c r="KWU153" s="894"/>
      <c r="KWV153" s="894"/>
      <c r="KWW153" s="894"/>
      <c r="KWX153" s="894"/>
      <c r="KWY153" s="894"/>
      <c r="KWZ153" s="894"/>
      <c r="KXA153" s="894"/>
      <c r="KXB153" s="894"/>
      <c r="KXC153" s="894"/>
      <c r="KXD153" s="894"/>
      <c r="KXE153" s="894"/>
      <c r="KXF153" s="894"/>
      <c r="KXG153" s="894"/>
      <c r="KXH153" s="894"/>
      <c r="KXI153" s="894"/>
      <c r="KXJ153" s="894"/>
      <c r="KXK153" s="894"/>
      <c r="KXL153" s="894"/>
      <c r="KXM153" s="894"/>
      <c r="KXN153" s="894"/>
      <c r="KXO153" s="894"/>
      <c r="KXP153" s="894"/>
      <c r="KXQ153" s="894"/>
      <c r="KXR153" s="894"/>
      <c r="KXS153" s="894"/>
      <c r="KXT153" s="894"/>
      <c r="KXU153" s="894"/>
      <c r="KXV153" s="894"/>
      <c r="KXW153" s="894"/>
      <c r="KXX153" s="894"/>
      <c r="KXY153" s="894"/>
      <c r="KXZ153" s="894"/>
      <c r="KYA153" s="894"/>
      <c r="KYB153" s="894"/>
      <c r="KYC153" s="894"/>
      <c r="KYD153" s="894"/>
      <c r="KYE153" s="894"/>
      <c r="KYF153" s="894"/>
      <c r="KYG153" s="894"/>
      <c r="KYH153" s="894"/>
      <c r="KYI153" s="894"/>
      <c r="KYJ153" s="894"/>
      <c r="KYK153" s="894"/>
      <c r="KYL153" s="894"/>
      <c r="KYM153" s="894"/>
      <c r="KYN153" s="894"/>
      <c r="KYO153" s="894"/>
      <c r="KYP153" s="894"/>
      <c r="KYQ153" s="894"/>
      <c r="KYR153" s="894"/>
      <c r="KYS153" s="894"/>
      <c r="KYT153" s="894"/>
      <c r="KYU153" s="894"/>
      <c r="KYV153" s="894"/>
      <c r="KYW153" s="894"/>
      <c r="KYX153" s="894"/>
      <c r="KYY153" s="894"/>
      <c r="KYZ153" s="894"/>
      <c r="KZA153" s="894"/>
      <c r="KZB153" s="894"/>
      <c r="KZC153" s="894"/>
      <c r="KZD153" s="894"/>
      <c r="KZE153" s="894"/>
      <c r="KZF153" s="894"/>
      <c r="KZG153" s="894"/>
      <c r="KZH153" s="894"/>
      <c r="KZI153" s="894"/>
      <c r="KZJ153" s="894"/>
      <c r="KZK153" s="894"/>
      <c r="KZL153" s="894"/>
      <c r="KZM153" s="894"/>
      <c r="KZN153" s="894"/>
      <c r="KZO153" s="894"/>
      <c r="KZP153" s="894"/>
      <c r="KZQ153" s="894"/>
      <c r="KZR153" s="894"/>
      <c r="KZS153" s="894"/>
      <c r="KZT153" s="894"/>
      <c r="KZU153" s="894"/>
      <c r="KZV153" s="894"/>
      <c r="KZW153" s="894"/>
      <c r="KZX153" s="894"/>
      <c r="KZY153" s="894"/>
      <c r="KZZ153" s="894"/>
      <c r="LAA153" s="894"/>
      <c r="LAB153" s="894"/>
      <c r="LAC153" s="894"/>
      <c r="LAD153" s="894"/>
      <c r="LAE153" s="894"/>
      <c r="LAF153" s="894"/>
      <c r="LAG153" s="894"/>
      <c r="LAH153" s="894"/>
      <c r="LAI153" s="894"/>
      <c r="LAJ153" s="894"/>
      <c r="LAK153" s="894"/>
      <c r="LAL153" s="894"/>
      <c r="LAM153" s="894"/>
      <c r="LAN153" s="894"/>
      <c r="LAO153" s="894"/>
      <c r="LAP153" s="894"/>
      <c r="LAQ153" s="894"/>
      <c r="LAR153" s="894"/>
      <c r="LAS153" s="894"/>
      <c r="LAT153" s="894"/>
      <c r="LAU153" s="894"/>
      <c r="LAV153" s="894"/>
      <c r="LAW153" s="894"/>
      <c r="LAX153" s="894"/>
      <c r="LAY153" s="894"/>
      <c r="LAZ153" s="894"/>
      <c r="LBA153" s="894"/>
      <c r="LBB153" s="894"/>
      <c r="LBC153" s="894"/>
      <c r="LBD153" s="894"/>
      <c r="LBE153" s="894"/>
      <c r="LBF153" s="894"/>
      <c r="LBG153" s="894"/>
      <c r="LBH153" s="894"/>
      <c r="LBI153" s="894"/>
      <c r="LBJ153" s="894"/>
      <c r="LBK153" s="894"/>
      <c r="LBL153" s="894"/>
      <c r="LBM153" s="894"/>
      <c r="LBN153" s="894"/>
      <c r="LBO153" s="894"/>
      <c r="LBP153" s="894"/>
      <c r="LBQ153" s="894"/>
      <c r="LBR153" s="894"/>
      <c r="LBS153" s="894"/>
      <c r="LBT153" s="894"/>
      <c r="LBU153" s="894"/>
      <c r="LBV153" s="894"/>
      <c r="LBW153" s="894"/>
      <c r="LBX153" s="894"/>
      <c r="LBY153" s="894"/>
      <c r="LBZ153" s="894"/>
      <c r="LCA153" s="894"/>
      <c r="LCB153" s="894"/>
      <c r="LCC153" s="894"/>
      <c r="LCD153" s="894"/>
      <c r="LCE153" s="894"/>
      <c r="LCF153" s="894"/>
      <c r="LCG153" s="894"/>
      <c r="LCH153" s="894"/>
      <c r="LCI153" s="894"/>
      <c r="LCJ153" s="894"/>
      <c r="LCK153" s="894"/>
      <c r="LCL153" s="894"/>
      <c r="LCM153" s="894"/>
      <c r="LCN153" s="894"/>
      <c r="LCO153" s="894"/>
      <c r="LCP153" s="894"/>
      <c r="LCQ153" s="894"/>
      <c r="LCR153" s="894"/>
      <c r="LCS153" s="894"/>
      <c r="LCT153" s="894"/>
      <c r="LCU153" s="894"/>
      <c r="LCV153" s="894"/>
      <c r="LCW153" s="894"/>
      <c r="LCX153" s="894"/>
      <c r="LCY153" s="894"/>
      <c r="LCZ153" s="894"/>
      <c r="LDA153" s="894"/>
      <c r="LDB153" s="894"/>
      <c r="LDC153" s="894"/>
      <c r="LDD153" s="894"/>
      <c r="LDE153" s="894"/>
      <c r="LDF153" s="894"/>
      <c r="LDG153" s="894"/>
      <c r="LDH153" s="894"/>
      <c r="LDI153" s="894"/>
      <c r="LDJ153" s="894"/>
      <c r="LDK153" s="894"/>
      <c r="LDL153" s="894"/>
      <c r="LDM153" s="894"/>
      <c r="LDN153" s="894"/>
      <c r="LDO153" s="894"/>
      <c r="LDP153" s="894"/>
      <c r="LDQ153" s="894"/>
      <c r="LDR153" s="894"/>
      <c r="LDS153" s="894"/>
      <c r="LDT153" s="894"/>
      <c r="LDU153" s="894"/>
      <c r="LDV153" s="894"/>
      <c r="LDW153" s="894"/>
      <c r="LDX153" s="894"/>
      <c r="LDY153" s="894"/>
      <c r="LDZ153" s="894"/>
      <c r="LEA153" s="894"/>
      <c r="LEB153" s="894"/>
      <c r="LEC153" s="894"/>
      <c r="LED153" s="894"/>
      <c r="LEE153" s="894"/>
      <c r="LEF153" s="894"/>
      <c r="LEG153" s="894"/>
      <c r="LEH153" s="894"/>
      <c r="LEI153" s="894"/>
      <c r="LEJ153" s="894"/>
      <c r="LEK153" s="894"/>
      <c r="LEL153" s="894"/>
      <c r="LEM153" s="894"/>
      <c r="LEN153" s="894"/>
      <c r="LEO153" s="894"/>
      <c r="LEP153" s="894"/>
      <c r="LEQ153" s="894"/>
      <c r="LER153" s="894"/>
      <c r="LES153" s="894"/>
      <c r="LET153" s="894"/>
      <c r="LEU153" s="894"/>
      <c r="LEV153" s="894"/>
      <c r="LEW153" s="894"/>
      <c r="LEX153" s="894"/>
      <c r="LEY153" s="894"/>
      <c r="LEZ153" s="894"/>
      <c r="LFA153" s="894"/>
      <c r="LFB153" s="894"/>
      <c r="LFC153" s="894"/>
      <c r="LFD153" s="894"/>
      <c r="LFE153" s="894"/>
      <c r="LFF153" s="894"/>
      <c r="LFG153" s="894"/>
      <c r="LFH153" s="894"/>
      <c r="LFI153" s="894"/>
      <c r="LFJ153" s="894"/>
      <c r="LFK153" s="894"/>
      <c r="LFL153" s="894"/>
      <c r="LFM153" s="894"/>
      <c r="LFN153" s="894"/>
      <c r="LFO153" s="894"/>
      <c r="LFP153" s="894"/>
      <c r="LFQ153" s="894"/>
      <c r="LFR153" s="894"/>
      <c r="LFS153" s="894"/>
      <c r="LFT153" s="894"/>
      <c r="LFU153" s="894"/>
      <c r="LFV153" s="894"/>
      <c r="LFW153" s="894"/>
      <c r="LFX153" s="894"/>
      <c r="LFY153" s="894"/>
      <c r="LFZ153" s="894"/>
      <c r="LGA153" s="894"/>
      <c r="LGB153" s="894"/>
      <c r="LGC153" s="894"/>
      <c r="LGD153" s="894"/>
      <c r="LGE153" s="894"/>
      <c r="LGF153" s="894"/>
      <c r="LGG153" s="894"/>
      <c r="LGH153" s="894"/>
      <c r="LGI153" s="894"/>
      <c r="LGJ153" s="894"/>
      <c r="LGK153" s="894"/>
      <c r="LGL153" s="894"/>
      <c r="LGM153" s="894"/>
      <c r="LGN153" s="894"/>
      <c r="LGO153" s="894"/>
      <c r="LGP153" s="894"/>
      <c r="LGQ153" s="894"/>
      <c r="LGR153" s="894"/>
      <c r="LGS153" s="894"/>
      <c r="LGT153" s="894"/>
      <c r="LGU153" s="894"/>
      <c r="LGV153" s="894"/>
      <c r="LGW153" s="894"/>
      <c r="LGX153" s="894"/>
      <c r="LGY153" s="894"/>
      <c r="LGZ153" s="894"/>
      <c r="LHA153" s="894"/>
      <c r="LHB153" s="894"/>
      <c r="LHC153" s="894"/>
      <c r="LHD153" s="894"/>
      <c r="LHE153" s="894"/>
      <c r="LHF153" s="894"/>
      <c r="LHG153" s="894"/>
      <c r="LHH153" s="894"/>
      <c r="LHI153" s="894"/>
      <c r="LHJ153" s="894"/>
      <c r="LHK153" s="894"/>
      <c r="LHL153" s="894"/>
      <c r="LHM153" s="894"/>
      <c r="LHN153" s="894"/>
      <c r="LHO153" s="894"/>
      <c r="LHP153" s="894"/>
      <c r="LHQ153" s="894"/>
      <c r="LHR153" s="894"/>
      <c r="LHS153" s="894"/>
      <c r="LHT153" s="894"/>
      <c r="LHU153" s="894"/>
      <c r="LHV153" s="894"/>
      <c r="LHW153" s="894"/>
      <c r="LHX153" s="894"/>
      <c r="LHY153" s="894"/>
      <c r="LHZ153" s="894"/>
      <c r="LIA153" s="894"/>
      <c r="LIB153" s="894"/>
      <c r="LIC153" s="894"/>
      <c r="LID153" s="894"/>
      <c r="LIE153" s="894"/>
      <c r="LIF153" s="894"/>
      <c r="LIG153" s="894"/>
      <c r="LIH153" s="894"/>
      <c r="LII153" s="894"/>
      <c r="LIJ153" s="894"/>
      <c r="LIK153" s="894"/>
      <c r="LIL153" s="894"/>
      <c r="LIM153" s="894"/>
      <c r="LIN153" s="894"/>
      <c r="LIO153" s="894"/>
      <c r="LIP153" s="894"/>
      <c r="LIQ153" s="894"/>
      <c r="LIR153" s="894"/>
      <c r="LIS153" s="894"/>
      <c r="LIT153" s="894"/>
      <c r="LIU153" s="894"/>
      <c r="LIV153" s="894"/>
      <c r="LIW153" s="894"/>
      <c r="LIX153" s="894"/>
      <c r="LIY153" s="894"/>
      <c r="LIZ153" s="894"/>
      <c r="LJA153" s="894"/>
      <c r="LJB153" s="894"/>
      <c r="LJC153" s="894"/>
      <c r="LJD153" s="894"/>
      <c r="LJE153" s="894"/>
      <c r="LJF153" s="894"/>
      <c r="LJG153" s="894"/>
      <c r="LJH153" s="894"/>
      <c r="LJI153" s="894"/>
      <c r="LJJ153" s="894"/>
      <c r="LJK153" s="894"/>
      <c r="LJL153" s="894"/>
      <c r="LJM153" s="894"/>
      <c r="LJN153" s="894"/>
      <c r="LJO153" s="894"/>
      <c r="LJP153" s="894"/>
      <c r="LJQ153" s="894"/>
      <c r="LJR153" s="894"/>
      <c r="LJS153" s="894"/>
      <c r="LJT153" s="894"/>
      <c r="LJU153" s="894"/>
      <c r="LJV153" s="894"/>
      <c r="LJW153" s="894"/>
      <c r="LJX153" s="894"/>
      <c r="LJY153" s="894"/>
      <c r="LJZ153" s="894"/>
      <c r="LKA153" s="894"/>
      <c r="LKB153" s="894"/>
      <c r="LKC153" s="894"/>
      <c r="LKD153" s="894"/>
      <c r="LKE153" s="894"/>
      <c r="LKF153" s="894"/>
      <c r="LKG153" s="894"/>
      <c r="LKH153" s="894"/>
      <c r="LKI153" s="894"/>
      <c r="LKJ153" s="894"/>
      <c r="LKK153" s="894"/>
      <c r="LKL153" s="894"/>
      <c r="LKM153" s="894"/>
      <c r="LKN153" s="894"/>
      <c r="LKO153" s="894"/>
      <c r="LKP153" s="894"/>
      <c r="LKQ153" s="894"/>
      <c r="LKR153" s="894"/>
      <c r="LKS153" s="894"/>
      <c r="LKT153" s="894"/>
      <c r="LKU153" s="894"/>
      <c r="LKV153" s="894"/>
      <c r="LKW153" s="894"/>
      <c r="LKX153" s="894"/>
      <c r="LKY153" s="894"/>
      <c r="LKZ153" s="894"/>
      <c r="LLA153" s="894"/>
      <c r="LLB153" s="894"/>
      <c r="LLC153" s="894"/>
      <c r="LLD153" s="894"/>
      <c r="LLE153" s="894"/>
      <c r="LLF153" s="894"/>
      <c r="LLG153" s="894"/>
      <c r="LLH153" s="894"/>
      <c r="LLI153" s="894"/>
      <c r="LLJ153" s="894"/>
      <c r="LLK153" s="894"/>
      <c r="LLL153" s="894"/>
      <c r="LLM153" s="894"/>
      <c r="LLN153" s="894"/>
      <c r="LLO153" s="894"/>
      <c r="LLP153" s="894"/>
      <c r="LLQ153" s="894"/>
      <c r="LLR153" s="894"/>
      <c r="LLS153" s="894"/>
      <c r="LLT153" s="894"/>
      <c r="LLU153" s="894"/>
      <c r="LLV153" s="894"/>
      <c r="LLW153" s="894"/>
      <c r="LLX153" s="894"/>
      <c r="LLY153" s="894"/>
      <c r="LLZ153" s="894"/>
      <c r="LMA153" s="894"/>
      <c r="LMB153" s="894"/>
      <c r="LMC153" s="894"/>
      <c r="LMD153" s="894"/>
      <c r="LME153" s="894"/>
      <c r="LMF153" s="894"/>
      <c r="LMG153" s="894"/>
      <c r="LMH153" s="894"/>
      <c r="LMI153" s="894"/>
      <c r="LMJ153" s="894"/>
      <c r="LMK153" s="894"/>
      <c r="LML153" s="894"/>
      <c r="LMM153" s="894"/>
      <c r="LMN153" s="894"/>
      <c r="LMO153" s="894"/>
      <c r="LMP153" s="894"/>
      <c r="LMQ153" s="894"/>
      <c r="LMR153" s="894"/>
      <c r="LMS153" s="894"/>
      <c r="LMT153" s="894"/>
      <c r="LMU153" s="894"/>
      <c r="LMV153" s="894"/>
      <c r="LMW153" s="894"/>
      <c r="LMX153" s="894"/>
      <c r="LMY153" s="894"/>
      <c r="LMZ153" s="894"/>
      <c r="LNA153" s="894"/>
      <c r="LNB153" s="894"/>
      <c r="LNC153" s="894"/>
      <c r="LND153" s="894"/>
      <c r="LNE153" s="894"/>
      <c r="LNF153" s="894"/>
      <c r="LNG153" s="894"/>
      <c r="LNH153" s="894"/>
      <c r="LNI153" s="894"/>
      <c r="LNJ153" s="894"/>
      <c r="LNK153" s="894"/>
      <c r="LNL153" s="894"/>
      <c r="LNM153" s="894"/>
      <c r="LNN153" s="894"/>
      <c r="LNO153" s="894"/>
      <c r="LNP153" s="894"/>
      <c r="LNQ153" s="894"/>
      <c r="LNR153" s="894"/>
      <c r="LNS153" s="894"/>
      <c r="LNT153" s="894"/>
      <c r="LNU153" s="894"/>
      <c r="LNV153" s="894"/>
      <c r="LNW153" s="894"/>
      <c r="LNX153" s="894"/>
      <c r="LNY153" s="894"/>
      <c r="LNZ153" s="894"/>
      <c r="LOA153" s="894"/>
      <c r="LOB153" s="894"/>
      <c r="LOC153" s="894"/>
      <c r="LOD153" s="894"/>
      <c r="LOE153" s="894"/>
      <c r="LOF153" s="894"/>
      <c r="LOG153" s="894"/>
      <c r="LOH153" s="894"/>
      <c r="LOI153" s="894"/>
      <c r="LOJ153" s="894"/>
      <c r="LOK153" s="894"/>
      <c r="LOL153" s="894"/>
      <c r="LOM153" s="894"/>
      <c r="LON153" s="894"/>
      <c r="LOO153" s="894"/>
      <c r="LOP153" s="894"/>
      <c r="LOQ153" s="894"/>
      <c r="LOR153" s="894"/>
      <c r="LOS153" s="894"/>
      <c r="LOT153" s="894"/>
      <c r="LOU153" s="894"/>
      <c r="LOV153" s="894"/>
      <c r="LOW153" s="894"/>
      <c r="LOX153" s="894"/>
      <c r="LOY153" s="894"/>
      <c r="LOZ153" s="894"/>
      <c r="LPA153" s="894"/>
      <c r="LPB153" s="894"/>
      <c r="LPC153" s="894"/>
      <c r="LPD153" s="894"/>
      <c r="LPE153" s="894"/>
      <c r="LPF153" s="894"/>
      <c r="LPG153" s="894"/>
      <c r="LPH153" s="894"/>
      <c r="LPI153" s="894"/>
      <c r="LPJ153" s="894"/>
      <c r="LPK153" s="894"/>
      <c r="LPL153" s="894"/>
      <c r="LPM153" s="894"/>
      <c r="LPN153" s="894"/>
      <c r="LPO153" s="894"/>
      <c r="LPP153" s="894"/>
      <c r="LPQ153" s="894"/>
      <c r="LPR153" s="894"/>
      <c r="LPS153" s="894"/>
      <c r="LPT153" s="894"/>
      <c r="LPU153" s="894"/>
      <c r="LPV153" s="894"/>
      <c r="LPW153" s="894"/>
      <c r="LPX153" s="894"/>
      <c r="LPY153" s="894"/>
      <c r="LPZ153" s="894"/>
      <c r="LQA153" s="894"/>
      <c r="LQB153" s="894"/>
      <c r="LQC153" s="894"/>
      <c r="LQD153" s="894"/>
      <c r="LQE153" s="894"/>
      <c r="LQF153" s="894"/>
      <c r="LQG153" s="894"/>
      <c r="LQH153" s="894"/>
      <c r="LQI153" s="894"/>
      <c r="LQJ153" s="894"/>
      <c r="LQK153" s="894"/>
      <c r="LQL153" s="894"/>
      <c r="LQM153" s="894"/>
      <c r="LQN153" s="894"/>
      <c r="LQO153" s="894"/>
      <c r="LQP153" s="894"/>
      <c r="LQQ153" s="894"/>
      <c r="LQR153" s="894"/>
      <c r="LQS153" s="894"/>
      <c r="LQT153" s="894"/>
      <c r="LQU153" s="894"/>
      <c r="LQV153" s="894"/>
      <c r="LQW153" s="894"/>
      <c r="LQX153" s="894"/>
      <c r="LQY153" s="894"/>
      <c r="LQZ153" s="894"/>
      <c r="LRA153" s="894"/>
      <c r="LRB153" s="894"/>
      <c r="LRC153" s="894"/>
      <c r="LRD153" s="894"/>
      <c r="LRE153" s="894"/>
      <c r="LRF153" s="894"/>
      <c r="LRG153" s="894"/>
      <c r="LRH153" s="894"/>
      <c r="LRI153" s="894"/>
      <c r="LRJ153" s="894"/>
      <c r="LRK153" s="894"/>
      <c r="LRL153" s="894"/>
      <c r="LRM153" s="894"/>
      <c r="LRN153" s="894"/>
      <c r="LRO153" s="894"/>
      <c r="LRP153" s="894"/>
      <c r="LRQ153" s="894"/>
      <c r="LRR153" s="894"/>
      <c r="LRS153" s="894"/>
      <c r="LRT153" s="894"/>
      <c r="LRU153" s="894"/>
      <c r="LRV153" s="894"/>
      <c r="LRW153" s="894"/>
      <c r="LRX153" s="894"/>
      <c r="LRY153" s="894"/>
      <c r="LRZ153" s="894"/>
      <c r="LSA153" s="894"/>
      <c r="LSB153" s="894"/>
      <c r="LSC153" s="894"/>
      <c r="LSD153" s="894"/>
      <c r="LSE153" s="894"/>
      <c r="LSF153" s="894"/>
      <c r="LSG153" s="894"/>
      <c r="LSH153" s="894"/>
      <c r="LSI153" s="894"/>
      <c r="LSJ153" s="894"/>
      <c r="LSK153" s="894"/>
      <c r="LSL153" s="894"/>
      <c r="LSM153" s="894"/>
      <c r="LSN153" s="894"/>
      <c r="LSO153" s="894"/>
      <c r="LSP153" s="894"/>
      <c r="LSQ153" s="894"/>
      <c r="LSR153" s="894"/>
      <c r="LSS153" s="894"/>
      <c r="LST153" s="894"/>
      <c r="LSU153" s="894"/>
      <c r="LSV153" s="894"/>
      <c r="LSW153" s="894"/>
      <c r="LSX153" s="894"/>
      <c r="LSY153" s="894"/>
      <c r="LSZ153" s="894"/>
      <c r="LTA153" s="894"/>
      <c r="LTB153" s="894"/>
      <c r="LTC153" s="894"/>
      <c r="LTD153" s="894"/>
      <c r="LTE153" s="894"/>
      <c r="LTF153" s="894"/>
      <c r="LTG153" s="894"/>
      <c r="LTH153" s="894"/>
      <c r="LTI153" s="894"/>
      <c r="LTJ153" s="894"/>
      <c r="LTK153" s="894"/>
      <c r="LTL153" s="894"/>
      <c r="LTM153" s="894"/>
      <c r="LTN153" s="894"/>
      <c r="LTO153" s="894"/>
      <c r="LTP153" s="894"/>
      <c r="LTQ153" s="894"/>
      <c r="LTR153" s="894"/>
      <c r="LTS153" s="894"/>
      <c r="LTT153" s="894"/>
      <c r="LTU153" s="894"/>
      <c r="LTV153" s="894"/>
      <c r="LTW153" s="894"/>
      <c r="LTX153" s="894"/>
      <c r="LTY153" s="894"/>
      <c r="LTZ153" s="894"/>
      <c r="LUA153" s="894"/>
      <c r="LUB153" s="894"/>
      <c r="LUC153" s="894"/>
      <c r="LUD153" s="894"/>
      <c r="LUE153" s="894"/>
      <c r="LUF153" s="894"/>
      <c r="LUG153" s="894"/>
      <c r="LUH153" s="894"/>
      <c r="LUI153" s="894"/>
      <c r="LUJ153" s="894"/>
      <c r="LUK153" s="894"/>
      <c r="LUL153" s="894"/>
      <c r="LUM153" s="894"/>
      <c r="LUN153" s="894"/>
      <c r="LUO153" s="894"/>
      <c r="LUP153" s="894"/>
      <c r="LUQ153" s="894"/>
      <c r="LUR153" s="894"/>
      <c r="LUS153" s="894"/>
      <c r="LUT153" s="894"/>
      <c r="LUU153" s="894"/>
      <c r="LUV153" s="894"/>
      <c r="LUW153" s="894"/>
      <c r="LUX153" s="894"/>
      <c r="LUY153" s="894"/>
      <c r="LUZ153" s="894"/>
      <c r="LVA153" s="894"/>
      <c r="LVB153" s="894"/>
      <c r="LVC153" s="894"/>
      <c r="LVD153" s="894"/>
      <c r="LVE153" s="894"/>
      <c r="LVF153" s="894"/>
      <c r="LVG153" s="894"/>
      <c r="LVH153" s="894"/>
      <c r="LVI153" s="894"/>
      <c r="LVJ153" s="894"/>
      <c r="LVK153" s="894"/>
      <c r="LVL153" s="894"/>
      <c r="LVM153" s="894"/>
      <c r="LVN153" s="894"/>
      <c r="LVO153" s="894"/>
      <c r="LVP153" s="894"/>
      <c r="LVQ153" s="894"/>
      <c r="LVR153" s="894"/>
      <c r="LVS153" s="894"/>
      <c r="LVT153" s="894"/>
      <c r="LVU153" s="894"/>
      <c r="LVV153" s="894"/>
      <c r="LVW153" s="894"/>
      <c r="LVX153" s="894"/>
      <c r="LVY153" s="894"/>
      <c r="LVZ153" s="894"/>
      <c r="LWA153" s="894"/>
      <c r="LWB153" s="894"/>
      <c r="LWC153" s="894"/>
      <c r="LWD153" s="894"/>
      <c r="LWE153" s="894"/>
      <c r="LWF153" s="894"/>
      <c r="LWG153" s="894"/>
      <c r="LWH153" s="894"/>
      <c r="LWI153" s="894"/>
      <c r="LWJ153" s="894"/>
      <c r="LWK153" s="894"/>
      <c r="LWL153" s="894"/>
      <c r="LWM153" s="894"/>
      <c r="LWN153" s="894"/>
      <c r="LWO153" s="894"/>
      <c r="LWP153" s="894"/>
      <c r="LWQ153" s="894"/>
      <c r="LWR153" s="894"/>
      <c r="LWS153" s="894"/>
      <c r="LWT153" s="894"/>
      <c r="LWU153" s="894"/>
      <c r="LWV153" s="894"/>
      <c r="LWW153" s="894"/>
      <c r="LWX153" s="894"/>
      <c r="LWY153" s="894"/>
      <c r="LWZ153" s="894"/>
      <c r="LXA153" s="894"/>
      <c r="LXB153" s="894"/>
      <c r="LXC153" s="894"/>
      <c r="LXD153" s="894"/>
      <c r="LXE153" s="894"/>
      <c r="LXF153" s="894"/>
      <c r="LXG153" s="894"/>
      <c r="LXH153" s="894"/>
      <c r="LXI153" s="894"/>
      <c r="LXJ153" s="894"/>
      <c r="LXK153" s="894"/>
      <c r="LXL153" s="894"/>
      <c r="LXM153" s="894"/>
      <c r="LXN153" s="894"/>
      <c r="LXO153" s="894"/>
      <c r="LXP153" s="894"/>
      <c r="LXQ153" s="894"/>
      <c r="LXR153" s="894"/>
      <c r="LXS153" s="894"/>
      <c r="LXT153" s="894"/>
      <c r="LXU153" s="894"/>
      <c r="LXV153" s="894"/>
      <c r="LXW153" s="894"/>
      <c r="LXX153" s="894"/>
      <c r="LXY153" s="894"/>
      <c r="LXZ153" s="894"/>
      <c r="LYA153" s="894"/>
      <c r="LYB153" s="894"/>
      <c r="LYC153" s="894"/>
      <c r="LYD153" s="894"/>
      <c r="LYE153" s="894"/>
      <c r="LYF153" s="894"/>
      <c r="LYG153" s="894"/>
      <c r="LYH153" s="894"/>
      <c r="LYI153" s="894"/>
      <c r="LYJ153" s="894"/>
      <c r="LYK153" s="894"/>
      <c r="LYL153" s="894"/>
      <c r="LYM153" s="894"/>
      <c r="LYN153" s="894"/>
      <c r="LYO153" s="894"/>
      <c r="LYP153" s="894"/>
      <c r="LYQ153" s="894"/>
      <c r="LYR153" s="894"/>
      <c r="LYS153" s="894"/>
      <c r="LYT153" s="894"/>
      <c r="LYU153" s="894"/>
      <c r="LYV153" s="894"/>
      <c r="LYW153" s="894"/>
      <c r="LYX153" s="894"/>
      <c r="LYY153" s="894"/>
      <c r="LYZ153" s="894"/>
      <c r="LZA153" s="894"/>
      <c r="LZB153" s="894"/>
      <c r="LZC153" s="894"/>
      <c r="LZD153" s="894"/>
      <c r="LZE153" s="894"/>
      <c r="LZF153" s="894"/>
      <c r="LZG153" s="894"/>
      <c r="LZH153" s="894"/>
      <c r="LZI153" s="894"/>
      <c r="LZJ153" s="894"/>
      <c r="LZK153" s="894"/>
      <c r="LZL153" s="894"/>
      <c r="LZM153" s="894"/>
      <c r="LZN153" s="894"/>
      <c r="LZO153" s="894"/>
      <c r="LZP153" s="894"/>
      <c r="LZQ153" s="894"/>
      <c r="LZR153" s="894"/>
      <c r="LZS153" s="894"/>
      <c r="LZT153" s="894"/>
      <c r="LZU153" s="894"/>
      <c r="LZV153" s="894"/>
      <c r="LZW153" s="894"/>
      <c r="LZX153" s="894"/>
      <c r="LZY153" s="894"/>
      <c r="LZZ153" s="894"/>
      <c r="MAA153" s="894"/>
      <c r="MAB153" s="894"/>
      <c r="MAC153" s="894"/>
      <c r="MAD153" s="894"/>
      <c r="MAE153" s="894"/>
      <c r="MAF153" s="894"/>
      <c r="MAG153" s="894"/>
      <c r="MAH153" s="894"/>
      <c r="MAI153" s="894"/>
      <c r="MAJ153" s="894"/>
      <c r="MAK153" s="894"/>
      <c r="MAL153" s="894"/>
      <c r="MAM153" s="894"/>
      <c r="MAN153" s="894"/>
      <c r="MAO153" s="894"/>
      <c r="MAP153" s="894"/>
      <c r="MAQ153" s="894"/>
      <c r="MAR153" s="894"/>
      <c r="MAS153" s="894"/>
      <c r="MAT153" s="894"/>
      <c r="MAU153" s="894"/>
      <c r="MAV153" s="894"/>
      <c r="MAW153" s="894"/>
      <c r="MAX153" s="894"/>
      <c r="MAY153" s="894"/>
      <c r="MAZ153" s="894"/>
      <c r="MBA153" s="894"/>
      <c r="MBB153" s="894"/>
      <c r="MBC153" s="894"/>
      <c r="MBD153" s="894"/>
      <c r="MBE153" s="894"/>
      <c r="MBF153" s="894"/>
      <c r="MBG153" s="894"/>
      <c r="MBH153" s="894"/>
      <c r="MBI153" s="894"/>
      <c r="MBJ153" s="894"/>
      <c r="MBK153" s="894"/>
      <c r="MBL153" s="894"/>
      <c r="MBM153" s="894"/>
      <c r="MBN153" s="894"/>
      <c r="MBO153" s="894"/>
      <c r="MBP153" s="894"/>
      <c r="MBQ153" s="894"/>
      <c r="MBR153" s="894"/>
      <c r="MBS153" s="894"/>
      <c r="MBT153" s="894"/>
      <c r="MBU153" s="894"/>
      <c r="MBV153" s="894"/>
      <c r="MBW153" s="894"/>
      <c r="MBX153" s="894"/>
      <c r="MBY153" s="894"/>
      <c r="MBZ153" s="894"/>
      <c r="MCA153" s="894"/>
      <c r="MCB153" s="894"/>
      <c r="MCC153" s="894"/>
      <c r="MCD153" s="894"/>
      <c r="MCE153" s="894"/>
      <c r="MCF153" s="894"/>
      <c r="MCG153" s="894"/>
      <c r="MCH153" s="894"/>
      <c r="MCI153" s="894"/>
      <c r="MCJ153" s="894"/>
      <c r="MCK153" s="894"/>
      <c r="MCL153" s="894"/>
      <c r="MCM153" s="894"/>
      <c r="MCN153" s="894"/>
      <c r="MCO153" s="894"/>
      <c r="MCP153" s="894"/>
      <c r="MCQ153" s="894"/>
      <c r="MCR153" s="894"/>
      <c r="MCS153" s="894"/>
      <c r="MCT153" s="894"/>
      <c r="MCU153" s="894"/>
      <c r="MCV153" s="894"/>
      <c r="MCW153" s="894"/>
      <c r="MCX153" s="894"/>
      <c r="MCY153" s="894"/>
      <c r="MCZ153" s="894"/>
      <c r="MDA153" s="894"/>
      <c r="MDB153" s="894"/>
      <c r="MDC153" s="894"/>
      <c r="MDD153" s="894"/>
      <c r="MDE153" s="894"/>
      <c r="MDF153" s="894"/>
      <c r="MDG153" s="894"/>
      <c r="MDH153" s="894"/>
      <c r="MDI153" s="894"/>
      <c r="MDJ153" s="894"/>
      <c r="MDK153" s="894"/>
      <c r="MDL153" s="894"/>
      <c r="MDM153" s="894"/>
      <c r="MDN153" s="894"/>
      <c r="MDO153" s="894"/>
      <c r="MDP153" s="894"/>
      <c r="MDQ153" s="894"/>
      <c r="MDR153" s="894"/>
      <c r="MDS153" s="894"/>
      <c r="MDT153" s="894"/>
      <c r="MDU153" s="894"/>
      <c r="MDV153" s="894"/>
      <c r="MDW153" s="894"/>
      <c r="MDX153" s="894"/>
      <c r="MDY153" s="894"/>
      <c r="MDZ153" s="894"/>
      <c r="MEA153" s="894"/>
      <c r="MEB153" s="894"/>
      <c r="MEC153" s="894"/>
      <c r="MED153" s="894"/>
      <c r="MEE153" s="894"/>
      <c r="MEF153" s="894"/>
      <c r="MEG153" s="894"/>
      <c r="MEH153" s="894"/>
      <c r="MEI153" s="894"/>
      <c r="MEJ153" s="894"/>
      <c r="MEK153" s="894"/>
      <c r="MEL153" s="894"/>
      <c r="MEM153" s="894"/>
      <c r="MEN153" s="894"/>
      <c r="MEO153" s="894"/>
      <c r="MEP153" s="894"/>
      <c r="MEQ153" s="894"/>
      <c r="MER153" s="894"/>
      <c r="MES153" s="894"/>
      <c r="MET153" s="894"/>
      <c r="MEU153" s="894"/>
      <c r="MEV153" s="894"/>
      <c r="MEW153" s="894"/>
      <c r="MEX153" s="894"/>
      <c r="MEY153" s="894"/>
      <c r="MEZ153" s="894"/>
      <c r="MFA153" s="894"/>
      <c r="MFB153" s="894"/>
      <c r="MFC153" s="894"/>
      <c r="MFD153" s="894"/>
      <c r="MFE153" s="894"/>
      <c r="MFF153" s="894"/>
      <c r="MFG153" s="894"/>
      <c r="MFH153" s="894"/>
      <c r="MFI153" s="894"/>
      <c r="MFJ153" s="894"/>
      <c r="MFK153" s="894"/>
      <c r="MFL153" s="894"/>
      <c r="MFM153" s="894"/>
      <c r="MFN153" s="894"/>
      <c r="MFO153" s="894"/>
      <c r="MFP153" s="894"/>
      <c r="MFQ153" s="894"/>
      <c r="MFR153" s="894"/>
      <c r="MFS153" s="894"/>
      <c r="MFT153" s="894"/>
      <c r="MFU153" s="894"/>
      <c r="MFV153" s="894"/>
      <c r="MFW153" s="894"/>
      <c r="MFX153" s="894"/>
      <c r="MFY153" s="894"/>
      <c r="MFZ153" s="894"/>
      <c r="MGA153" s="894"/>
      <c r="MGB153" s="894"/>
      <c r="MGC153" s="894"/>
      <c r="MGD153" s="894"/>
      <c r="MGE153" s="894"/>
      <c r="MGF153" s="894"/>
      <c r="MGG153" s="894"/>
      <c r="MGH153" s="894"/>
      <c r="MGI153" s="894"/>
      <c r="MGJ153" s="894"/>
      <c r="MGK153" s="894"/>
      <c r="MGL153" s="894"/>
      <c r="MGM153" s="894"/>
      <c r="MGN153" s="894"/>
      <c r="MGO153" s="894"/>
      <c r="MGP153" s="894"/>
      <c r="MGQ153" s="894"/>
      <c r="MGR153" s="894"/>
      <c r="MGS153" s="894"/>
      <c r="MGT153" s="894"/>
      <c r="MGU153" s="894"/>
      <c r="MGV153" s="894"/>
      <c r="MGW153" s="894"/>
      <c r="MGX153" s="894"/>
      <c r="MGY153" s="894"/>
      <c r="MGZ153" s="894"/>
      <c r="MHA153" s="894"/>
      <c r="MHB153" s="894"/>
      <c r="MHC153" s="894"/>
      <c r="MHD153" s="894"/>
      <c r="MHE153" s="894"/>
      <c r="MHF153" s="894"/>
      <c r="MHG153" s="894"/>
      <c r="MHH153" s="894"/>
      <c r="MHI153" s="894"/>
      <c r="MHJ153" s="894"/>
      <c r="MHK153" s="894"/>
      <c r="MHL153" s="894"/>
      <c r="MHM153" s="894"/>
      <c r="MHN153" s="894"/>
      <c r="MHO153" s="894"/>
      <c r="MHP153" s="894"/>
      <c r="MHQ153" s="894"/>
      <c r="MHR153" s="894"/>
      <c r="MHS153" s="894"/>
      <c r="MHT153" s="894"/>
      <c r="MHU153" s="894"/>
      <c r="MHV153" s="894"/>
      <c r="MHW153" s="894"/>
      <c r="MHX153" s="894"/>
      <c r="MHY153" s="894"/>
      <c r="MHZ153" s="894"/>
      <c r="MIA153" s="894"/>
      <c r="MIB153" s="894"/>
      <c r="MIC153" s="894"/>
      <c r="MID153" s="894"/>
      <c r="MIE153" s="894"/>
      <c r="MIF153" s="894"/>
      <c r="MIG153" s="894"/>
      <c r="MIH153" s="894"/>
      <c r="MII153" s="894"/>
      <c r="MIJ153" s="894"/>
      <c r="MIK153" s="894"/>
      <c r="MIL153" s="894"/>
      <c r="MIM153" s="894"/>
      <c r="MIN153" s="894"/>
      <c r="MIO153" s="894"/>
      <c r="MIP153" s="894"/>
      <c r="MIQ153" s="894"/>
      <c r="MIR153" s="894"/>
      <c r="MIS153" s="894"/>
      <c r="MIT153" s="894"/>
      <c r="MIU153" s="894"/>
      <c r="MIV153" s="894"/>
      <c r="MIW153" s="894"/>
      <c r="MIX153" s="894"/>
      <c r="MIY153" s="894"/>
      <c r="MIZ153" s="894"/>
      <c r="MJA153" s="894"/>
      <c r="MJB153" s="894"/>
      <c r="MJC153" s="894"/>
      <c r="MJD153" s="894"/>
      <c r="MJE153" s="894"/>
      <c r="MJF153" s="894"/>
      <c r="MJG153" s="894"/>
      <c r="MJH153" s="894"/>
      <c r="MJI153" s="894"/>
      <c r="MJJ153" s="894"/>
      <c r="MJK153" s="894"/>
      <c r="MJL153" s="894"/>
      <c r="MJM153" s="894"/>
      <c r="MJN153" s="894"/>
      <c r="MJO153" s="894"/>
      <c r="MJP153" s="894"/>
      <c r="MJQ153" s="894"/>
      <c r="MJR153" s="894"/>
      <c r="MJS153" s="894"/>
      <c r="MJT153" s="894"/>
      <c r="MJU153" s="894"/>
      <c r="MJV153" s="894"/>
      <c r="MJW153" s="894"/>
      <c r="MJX153" s="894"/>
      <c r="MJY153" s="894"/>
      <c r="MJZ153" s="894"/>
      <c r="MKA153" s="894"/>
      <c r="MKB153" s="894"/>
      <c r="MKC153" s="894"/>
      <c r="MKD153" s="894"/>
      <c r="MKE153" s="894"/>
      <c r="MKF153" s="894"/>
      <c r="MKG153" s="894"/>
      <c r="MKH153" s="894"/>
      <c r="MKI153" s="894"/>
      <c r="MKJ153" s="894"/>
      <c r="MKK153" s="894"/>
      <c r="MKL153" s="894"/>
      <c r="MKM153" s="894"/>
      <c r="MKN153" s="894"/>
      <c r="MKO153" s="894"/>
      <c r="MKP153" s="894"/>
      <c r="MKQ153" s="894"/>
      <c r="MKR153" s="894"/>
      <c r="MKS153" s="894"/>
      <c r="MKT153" s="894"/>
      <c r="MKU153" s="894"/>
      <c r="MKV153" s="894"/>
      <c r="MKW153" s="894"/>
      <c r="MKX153" s="894"/>
      <c r="MKY153" s="894"/>
      <c r="MKZ153" s="894"/>
      <c r="MLA153" s="894"/>
      <c r="MLB153" s="894"/>
      <c r="MLC153" s="894"/>
      <c r="MLD153" s="894"/>
      <c r="MLE153" s="894"/>
      <c r="MLF153" s="894"/>
      <c r="MLG153" s="894"/>
      <c r="MLH153" s="894"/>
      <c r="MLI153" s="894"/>
      <c r="MLJ153" s="894"/>
      <c r="MLK153" s="894"/>
      <c r="MLL153" s="894"/>
      <c r="MLM153" s="894"/>
      <c r="MLN153" s="894"/>
      <c r="MLO153" s="894"/>
      <c r="MLP153" s="894"/>
      <c r="MLQ153" s="894"/>
      <c r="MLR153" s="894"/>
      <c r="MLS153" s="894"/>
      <c r="MLT153" s="894"/>
      <c r="MLU153" s="894"/>
      <c r="MLV153" s="894"/>
      <c r="MLW153" s="894"/>
      <c r="MLX153" s="894"/>
      <c r="MLY153" s="894"/>
      <c r="MLZ153" s="894"/>
      <c r="MMA153" s="894"/>
      <c r="MMB153" s="894"/>
      <c r="MMC153" s="894"/>
      <c r="MMD153" s="894"/>
      <c r="MME153" s="894"/>
      <c r="MMF153" s="894"/>
      <c r="MMG153" s="894"/>
      <c r="MMH153" s="894"/>
      <c r="MMI153" s="894"/>
      <c r="MMJ153" s="894"/>
      <c r="MMK153" s="894"/>
      <c r="MML153" s="894"/>
      <c r="MMM153" s="894"/>
      <c r="MMN153" s="894"/>
      <c r="MMO153" s="894"/>
      <c r="MMP153" s="894"/>
      <c r="MMQ153" s="894"/>
      <c r="MMR153" s="894"/>
      <c r="MMS153" s="894"/>
      <c r="MMT153" s="894"/>
      <c r="MMU153" s="894"/>
      <c r="MMV153" s="894"/>
      <c r="MMW153" s="894"/>
      <c r="MMX153" s="894"/>
      <c r="MMY153" s="894"/>
      <c r="MMZ153" s="894"/>
      <c r="MNA153" s="894"/>
      <c r="MNB153" s="894"/>
      <c r="MNC153" s="894"/>
      <c r="MND153" s="894"/>
      <c r="MNE153" s="894"/>
      <c r="MNF153" s="894"/>
      <c r="MNG153" s="894"/>
      <c r="MNH153" s="894"/>
      <c r="MNI153" s="894"/>
      <c r="MNJ153" s="894"/>
      <c r="MNK153" s="894"/>
      <c r="MNL153" s="894"/>
      <c r="MNM153" s="894"/>
      <c r="MNN153" s="894"/>
      <c r="MNO153" s="894"/>
      <c r="MNP153" s="894"/>
      <c r="MNQ153" s="894"/>
      <c r="MNR153" s="894"/>
      <c r="MNS153" s="894"/>
      <c r="MNT153" s="894"/>
      <c r="MNU153" s="894"/>
      <c r="MNV153" s="894"/>
      <c r="MNW153" s="894"/>
      <c r="MNX153" s="894"/>
      <c r="MNY153" s="894"/>
      <c r="MNZ153" s="894"/>
      <c r="MOA153" s="894"/>
      <c r="MOB153" s="894"/>
      <c r="MOC153" s="894"/>
      <c r="MOD153" s="894"/>
      <c r="MOE153" s="894"/>
      <c r="MOF153" s="894"/>
      <c r="MOG153" s="894"/>
      <c r="MOH153" s="894"/>
      <c r="MOI153" s="894"/>
      <c r="MOJ153" s="894"/>
      <c r="MOK153" s="894"/>
      <c r="MOL153" s="894"/>
      <c r="MOM153" s="894"/>
      <c r="MON153" s="894"/>
      <c r="MOO153" s="894"/>
      <c r="MOP153" s="894"/>
      <c r="MOQ153" s="894"/>
      <c r="MOR153" s="894"/>
      <c r="MOS153" s="894"/>
      <c r="MOT153" s="894"/>
      <c r="MOU153" s="894"/>
      <c r="MOV153" s="894"/>
      <c r="MOW153" s="894"/>
      <c r="MOX153" s="894"/>
      <c r="MOY153" s="894"/>
      <c r="MOZ153" s="894"/>
      <c r="MPA153" s="894"/>
      <c r="MPB153" s="894"/>
      <c r="MPC153" s="894"/>
      <c r="MPD153" s="894"/>
      <c r="MPE153" s="894"/>
      <c r="MPF153" s="894"/>
      <c r="MPG153" s="894"/>
      <c r="MPH153" s="894"/>
      <c r="MPI153" s="894"/>
      <c r="MPJ153" s="894"/>
      <c r="MPK153" s="894"/>
      <c r="MPL153" s="894"/>
      <c r="MPM153" s="894"/>
      <c r="MPN153" s="894"/>
      <c r="MPO153" s="894"/>
      <c r="MPP153" s="894"/>
      <c r="MPQ153" s="894"/>
      <c r="MPR153" s="894"/>
      <c r="MPS153" s="894"/>
      <c r="MPT153" s="894"/>
      <c r="MPU153" s="894"/>
      <c r="MPV153" s="894"/>
      <c r="MPW153" s="894"/>
      <c r="MPX153" s="894"/>
      <c r="MPY153" s="894"/>
      <c r="MPZ153" s="894"/>
      <c r="MQA153" s="894"/>
      <c r="MQB153" s="894"/>
      <c r="MQC153" s="894"/>
      <c r="MQD153" s="894"/>
      <c r="MQE153" s="894"/>
      <c r="MQF153" s="894"/>
      <c r="MQG153" s="894"/>
      <c r="MQH153" s="894"/>
      <c r="MQI153" s="894"/>
      <c r="MQJ153" s="894"/>
      <c r="MQK153" s="894"/>
      <c r="MQL153" s="894"/>
      <c r="MQM153" s="894"/>
      <c r="MQN153" s="894"/>
      <c r="MQO153" s="894"/>
      <c r="MQP153" s="894"/>
      <c r="MQQ153" s="894"/>
      <c r="MQR153" s="894"/>
      <c r="MQS153" s="894"/>
      <c r="MQT153" s="894"/>
      <c r="MQU153" s="894"/>
      <c r="MQV153" s="894"/>
      <c r="MQW153" s="894"/>
      <c r="MQX153" s="894"/>
      <c r="MQY153" s="894"/>
      <c r="MQZ153" s="894"/>
      <c r="MRA153" s="894"/>
      <c r="MRB153" s="894"/>
      <c r="MRC153" s="894"/>
      <c r="MRD153" s="894"/>
      <c r="MRE153" s="894"/>
      <c r="MRF153" s="894"/>
      <c r="MRG153" s="894"/>
      <c r="MRH153" s="894"/>
      <c r="MRI153" s="894"/>
      <c r="MRJ153" s="894"/>
      <c r="MRK153" s="894"/>
      <c r="MRL153" s="894"/>
      <c r="MRM153" s="894"/>
      <c r="MRN153" s="894"/>
      <c r="MRO153" s="894"/>
      <c r="MRP153" s="894"/>
      <c r="MRQ153" s="894"/>
      <c r="MRR153" s="894"/>
      <c r="MRS153" s="894"/>
      <c r="MRT153" s="894"/>
      <c r="MRU153" s="894"/>
      <c r="MRV153" s="894"/>
      <c r="MRW153" s="894"/>
      <c r="MRX153" s="894"/>
      <c r="MRY153" s="894"/>
      <c r="MRZ153" s="894"/>
      <c r="MSA153" s="894"/>
      <c r="MSB153" s="894"/>
      <c r="MSC153" s="894"/>
      <c r="MSD153" s="894"/>
      <c r="MSE153" s="894"/>
      <c r="MSF153" s="894"/>
      <c r="MSG153" s="894"/>
      <c r="MSH153" s="894"/>
      <c r="MSI153" s="894"/>
      <c r="MSJ153" s="894"/>
      <c r="MSK153" s="894"/>
      <c r="MSL153" s="894"/>
      <c r="MSM153" s="894"/>
      <c r="MSN153" s="894"/>
      <c r="MSO153" s="894"/>
      <c r="MSP153" s="894"/>
      <c r="MSQ153" s="894"/>
      <c r="MSR153" s="894"/>
      <c r="MSS153" s="894"/>
      <c r="MST153" s="894"/>
      <c r="MSU153" s="894"/>
      <c r="MSV153" s="894"/>
      <c r="MSW153" s="894"/>
      <c r="MSX153" s="894"/>
      <c r="MSY153" s="894"/>
      <c r="MSZ153" s="894"/>
      <c r="MTA153" s="894"/>
      <c r="MTB153" s="894"/>
      <c r="MTC153" s="894"/>
      <c r="MTD153" s="894"/>
      <c r="MTE153" s="894"/>
      <c r="MTF153" s="894"/>
      <c r="MTG153" s="894"/>
      <c r="MTH153" s="894"/>
      <c r="MTI153" s="894"/>
      <c r="MTJ153" s="894"/>
      <c r="MTK153" s="894"/>
      <c r="MTL153" s="894"/>
      <c r="MTM153" s="894"/>
      <c r="MTN153" s="894"/>
      <c r="MTO153" s="894"/>
      <c r="MTP153" s="894"/>
      <c r="MTQ153" s="894"/>
      <c r="MTR153" s="894"/>
      <c r="MTS153" s="894"/>
      <c r="MTT153" s="894"/>
      <c r="MTU153" s="894"/>
      <c r="MTV153" s="894"/>
      <c r="MTW153" s="894"/>
      <c r="MTX153" s="894"/>
      <c r="MTY153" s="894"/>
      <c r="MTZ153" s="894"/>
      <c r="MUA153" s="894"/>
      <c r="MUB153" s="894"/>
      <c r="MUC153" s="894"/>
      <c r="MUD153" s="894"/>
      <c r="MUE153" s="894"/>
      <c r="MUF153" s="894"/>
      <c r="MUG153" s="894"/>
      <c r="MUH153" s="894"/>
      <c r="MUI153" s="894"/>
      <c r="MUJ153" s="894"/>
      <c r="MUK153" s="894"/>
      <c r="MUL153" s="894"/>
      <c r="MUM153" s="894"/>
      <c r="MUN153" s="894"/>
      <c r="MUO153" s="894"/>
      <c r="MUP153" s="894"/>
      <c r="MUQ153" s="894"/>
      <c r="MUR153" s="894"/>
      <c r="MUS153" s="894"/>
      <c r="MUT153" s="894"/>
      <c r="MUU153" s="894"/>
      <c r="MUV153" s="894"/>
      <c r="MUW153" s="894"/>
      <c r="MUX153" s="894"/>
      <c r="MUY153" s="894"/>
      <c r="MUZ153" s="894"/>
      <c r="MVA153" s="894"/>
      <c r="MVB153" s="894"/>
      <c r="MVC153" s="894"/>
      <c r="MVD153" s="894"/>
      <c r="MVE153" s="894"/>
      <c r="MVF153" s="894"/>
      <c r="MVG153" s="894"/>
      <c r="MVH153" s="894"/>
      <c r="MVI153" s="894"/>
      <c r="MVJ153" s="894"/>
      <c r="MVK153" s="894"/>
      <c r="MVL153" s="894"/>
      <c r="MVM153" s="894"/>
      <c r="MVN153" s="894"/>
      <c r="MVO153" s="894"/>
      <c r="MVP153" s="894"/>
      <c r="MVQ153" s="894"/>
      <c r="MVR153" s="894"/>
      <c r="MVS153" s="894"/>
      <c r="MVT153" s="894"/>
      <c r="MVU153" s="894"/>
      <c r="MVV153" s="894"/>
      <c r="MVW153" s="894"/>
      <c r="MVX153" s="894"/>
      <c r="MVY153" s="894"/>
      <c r="MVZ153" s="894"/>
      <c r="MWA153" s="894"/>
      <c r="MWB153" s="894"/>
      <c r="MWC153" s="894"/>
      <c r="MWD153" s="894"/>
      <c r="MWE153" s="894"/>
      <c r="MWF153" s="894"/>
      <c r="MWG153" s="894"/>
      <c r="MWH153" s="894"/>
      <c r="MWI153" s="894"/>
      <c r="MWJ153" s="894"/>
      <c r="MWK153" s="894"/>
      <c r="MWL153" s="894"/>
      <c r="MWM153" s="894"/>
      <c r="MWN153" s="894"/>
      <c r="MWO153" s="894"/>
      <c r="MWP153" s="894"/>
      <c r="MWQ153" s="894"/>
      <c r="MWR153" s="894"/>
      <c r="MWS153" s="894"/>
      <c r="MWT153" s="894"/>
      <c r="MWU153" s="894"/>
      <c r="MWV153" s="894"/>
      <c r="MWW153" s="894"/>
      <c r="MWX153" s="894"/>
      <c r="MWY153" s="894"/>
      <c r="MWZ153" s="894"/>
      <c r="MXA153" s="894"/>
      <c r="MXB153" s="894"/>
      <c r="MXC153" s="894"/>
      <c r="MXD153" s="894"/>
      <c r="MXE153" s="894"/>
      <c r="MXF153" s="894"/>
      <c r="MXG153" s="894"/>
      <c r="MXH153" s="894"/>
      <c r="MXI153" s="894"/>
      <c r="MXJ153" s="894"/>
      <c r="MXK153" s="894"/>
      <c r="MXL153" s="894"/>
      <c r="MXM153" s="894"/>
      <c r="MXN153" s="894"/>
      <c r="MXO153" s="894"/>
      <c r="MXP153" s="894"/>
      <c r="MXQ153" s="894"/>
      <c r="MXR153" s="894"/>
      <c r="MXS153" s="894"/>
      <c r="MXT153" s="894"/>
      <c r="MXU153" s="894"/>
      <c r="MXV153" s="894"/>
      <c r="MXW153" s="894"/>
      <c r="MXX153" s="894"/>
      <c r="MXY153" s="894"/>
      <c r="MXZ153" s="894"/>
      <c r="MYA153" s="894"/>
      <c r="MYB153" s="894"/>
      <c r="MYC153" s="894"/>
      <c r="MYD153" s="894"/>
      <c r="MYE153" s="894"/>
      <c r="MYF153" s="894"/>
      <c r="MYG153" s="894"/>
      <c r="MYH153" s="894"/>
      <c r="MYI153" s="894"/>
      <c r="MYJ153" s="894"/>
      <c r="MYK153" s="894"/>
      <c r="MYL153" s="894"/>
      <c r="MYM153" s="894"/>
      <c r="MYN153" s="894"/>
      <c r="MYO153" s="894"/>
      <c r="MYP153" s="894"/>
      <c r="MYQ153" s="894"/>
      <c r="MYR153" s="894"/>
      <c r="MYS153" s="894"/>
      <c r="MYT153" s="894"/>
      <c r="MYU153" s="894"/>
      <c r="MYV153" s="894"/>
      <c r="MYW153" s="894"/>
      <c r="MYX153" s="894"/>
      <c r="MYY153" s="894"/>
      <c r="MYZ153" s="894"/>
      <c r="MZA153" s="894"/>
      <c r="MZB153" s="894"/>
      <c r="MZC153" s="894"/>
      <c r="MZD153" s="894"/>
      <c r="MZE153" s="894"/>
      <c r="MZF153" s="894"/>
      <c r="MZG153" s="894"/>
      <c r="MZH153" s="894"/>
      <c r="MZI153" s="894"/>
      <c r="MZJ153" s="894"/>
      <c r="MZK153" s="894"/>
      <c r="MZL153" s="894"/>
      <c r="MZM153" s="894"/>
      <c r="MZN153" s="894"/>
      <c r="MZO153" s="894"/>
      <c r="MZP153" s="894"/>
      <c r="MZQ153" s="894"/>
      <c r="MZR153" s="894"/>
      <c r="MZS153" s="894"/>
      <c r="MZT153" s="894"/>
      <c r="MZU153" s="894"/>
      <c r="MZV153" s="894"/>
      <c r="MZW153" s="894"/>
      <c r="MZX153" s="894"/>
      <c r="MZY153" s="894"/>
      <c r="MZZ153" s="894"/>
      <c r="NAA153" s="894"/>
      <c r="NAB153" s="894"/>
      <c r="NAC153" s="894"/>
      <c r="NAD153" s="894"/>
      <c r="NAE153" s="894"/>
      <c r="NAF153" s="894"/>
      <c r="NAG153" s="894"/>
      <c r="NAH153" s="894"/>
      <c r="NAI153" s="894"/>
      <c r="NAJ153" s="894"/>
      <c r="NAK153" s="894"/>
      <c r="NAL153" s="894"/>
      <c r="NAM153" s="894"/>
      <c r="NAN153" s="894"/>
      <c r="NAO153" s="894"/>
      <c r="NAP153" s="894"/>
      <c r="NAQ153" s="894"/>
      <c r="NAR153" s="894"/>
      <c r="NAS153" s="894"/>
      <c r="NAT153" s="894"/>
      <c r="NAU153" s="894"/>
      <c r="NAV153" s="894"/>
      <c r="NAW153" s="894"/>
      <c r="NAX153" s="894"/>
      <c r="NAY153" s="894"/>
      <c r="NAZ153" s="894"/>
      <c r="NBA153" s="894"/>
      <c r="NBB153" s="894"/>
      <c r="NBC153" s="894"/>
      <c r="NBD153" s="894"/>
      <c r="NBE153" s="894"/>
      <c r="NBF153" s="894"/>
      <c r="NBG153" s="894"/>
      <c r="NBH153" s="894"/>
      <c r="NBI153" s="894"/>
      <c r="NBJ153" s="894"/>
      <c r="NBK153" s="894"/>
      <c r="NBL153" s="894"/>
      <c r="NBM153" s="894"/>
      <c r="NBN153" s="894"/>
      <c r="NBO153" s="894"/>
      <c r="NBP153" s="894"/>
      <c r="NBQ153" s="894"/>
      <c r="NBR153" s="894"/>
      <c r="NBS153" s="894"/>
      <c r="NBT153" s="894"/>
      <c r="NBU153" s="894"/>
      <c r="NBV153" s="894"/>
      <c r="NBW153" s="894"/>
      <c r="NBX153" s="894"/>
      <c r="NBY153" s="894"/>
      <c r="NBZ153" s="894"/>
      <c r="NCA153" s="894"/>
      <c r="NCB153" s="894"/>
      <c r="NCC153" s="894"/>
      <c r="NCD153" s="894"/>
      <c r="NCE153" s="894"/>
      <c r="NCF153" s="894"/>
      <c r="NCG153" s="894"/>
      <c r="NCH153" s="894"/>
      <c r="NCI153" s="894"/>
      <c r="NCJ153" s="894"/>
      <c r="NCK153" s="894"/>
      <c r="NCL153" s="894"/>
      <c r="NCM153" s="894"/>
      <c r="NCN153" s="894"/>
      <c r="NCO153" s="894"/>
      <c r="NCP153" s="894"/>
      <c r="NCQ153" s="894"/>
      <c r="NCR153" s="894"/>
      <c r="NCS153" s="894"/>
      <c r="NCT153" s="894"/>
      <c r="NCU153" s="894"/>
      <c r="NCV153" s="894"/>
      <c r="NCW153" s="894"/>
      <c r="NCX153" s="894"/>
      <c r="NCY153" s="894"/>
      <c r="NCZ153" s="894"/>
      <c r="NDA153" s="894"/>
      <c r="NDB153" s="894"/>
      <c r="NDC153" s="894"/>
      <c r="NDD153" s="894"/>
      <c r="NDE153" s="894"/>
      <c r="NDF153" s="894"/>
      <c r="NDG153" s="894"/>
      <c r="NDH153" s="894"/>
      <c r="NDI153" s="894"/>
      <c r="NDJ153" s="894"/>
      <c r="NDK153" s="894"/>
      <c r="NDL153" s="894"/>
      <c r="NDM153" s="894"/>
      <c r="NDN153" s="894"/>
      <c r="NDO153" s="894"/>
      <c r="NDP153" s="894"/>
      <c r="NDQ153" s="894"/>
      <c r="NDR153" s="894"/>
      <c r="NDS153" s="894"/>
      <c r="NDT153" s="894"/>
      <c r="NDU153" s="894"/>
      <c r="NDV153" s="894"/>
      <c r="NDW153" s="894"/>
      <c r="NDX153" s="894"/>
      <c r="NDY153" s="894"/>
      <c r="NDZ153" s="894"/>
      <c r="NEA153" s="894"/>
      <c r="NEB153" s="894"/>
      <c r="NEC153" s="894"/>
      <c r="NED153" s="894"/>
      <c r="NEE153" s="894"/>
      <c r="NEF153" s="894"/>
      <c r="NEG153" s="894"/>
      <c r="NEH153" s="894"/>
      <c r="NEI153" s="894"/>
      <c r="NEJ153" s="894"/>
      <c r="NEK153" s="894"/>
      <c r="NEL153" s="894"/>
      <c r="NEM153" s="894"/>
      <c r="NEN153" s="894"/>
      <c r="NEO153" s="894"/>
      <c r="NEP153" s="894"/>
      <c r="NEQ153" s="894"/>
      <c r="NER153" s="894"/>
      <c r="NES153" s="894"/>
      <c r="NET153" s="894"/>
      <c r="NEU153" s="894"/>
      <c r="NEV153" s="894"/>
      <c r="NEW153" s="894"/>
      <c r="NEX153" s="894"/>
      <c r="NEY153" s="894"/>
      <c r="NEZ153" s="894"/>
      <c r="NFA153" s="894"/>
      <c r="NFB153" s="894"/>
      <c r="NFC153" s="894"/>
      <c r="NFD153" s="894"/>
      <c r="NFE153" s="894"/>
      <c r="NFF153" s="894"/>
      <c r="NFG153" s="894"/>
      <c r="NFH153" s="894"/>
      <c r="NFI153" s="894"/>
      <c r="NFJ153" s="894"/>
      <c r="NFK153" s="894"/>
      <c r="NFL153" s="894"/>
      <c r="NFM153" s="894"/>
      <c r="NFN153" s="894"/>
      <c r="NFO153" s="894"/>
      <c r="NFP153" s="894"/>
      <c r="NFQ153" s="894"/>
      <c r="NFR153" s="894"/>
      <c r="NFS153" s="894"/>
      <c r="NFT153" s="894"/>
      <c r="NFU153" s="894"/>
      <c r="NFV153" s="894"/>
      <c r="NFW153" s="894"/>
      <c r="NFX153" s="894"/>
      <c r="NFY153" s="894"/>
      <c r="NFZ153" s="894"/>
      <c r="NGA153" s="894"/>
      <c r="NGB153" s="894"/>
      <c r="NGC153" s="894"/>
      <c r="NGD153" s="894"/>
      <c r="NGE153" s="894"/>
      <c r="NGF153" s="894"/>
      <c r="NGG153" s="894"/>
      <c r="NGH153" s="894"/>
      <c r="NGI153" s="894"/>
      <c r="NGJ153" s="894"/>
      <c r="NGK153" s="894"/>
      <c r="NGL153" s="894"/>
      <c r="NGM153" s="894"/>
      <c r="NGN153" s="894"/>
      <c r="NGO153" s="894"/>
      <c r="NGP153" s="894"/>
      <c r="NGQ153" s="894"/>
      <c r="NGR153" s="894"/>
      <c r="NGS153" s="894"/>
      <c r="NGT153" s="894"/>
      <c r="NGU153" s="894"/>
      <c r="NGV153" s="894"/>
      <c r="NGW153" s="894"/>
      <c r="NGX153" s="894"/>
      <c r="NGY153" s="894"/>
      <c r="NGZ153" s="894"/>
      <c r="NHA153" s="894"/>
      <c r="NHB153" s="894"/>
      <c r="NHC153" s="894"/>
      <c r="NHD153" s="894"/>
      <c r="NHE153" s="894"/>
      <c r="NHF153" s="894"/>
      <c r="NHG153" s="894"/>
      <c r="NHH153" s="894"/>
      <c r="NHI153" s="894"/>
      <c r="NHJ153" s="894"/>
      <c r="NHK153" s="894"/>
      <c r="NHL153" s="894"/>
      <c r="NHM153" s="894"/>
      <c r="NHN153" s="894"/>
      <c r="NHO153" s="894"/>
      <c r="NHP153" s="894"/>
      <c r="NHQ153" s="894"/>
      <c r="NHR153" s="894"/>
      <c r="NHS153" s="894"/>
      <c r="NHT153" s="894"/>
      <c r="NHU153" s="894"/>
      <c r="NHV153" s="894"/>
      <c r="NHW153" s="894"/>
      <c r="NHX153" s="894"/>
      <c r="NHY153" s="894"/>
      <c r="NHZ153" s="894"/>
      <c r="NIA153" s="894"/>
      <c r="NIB153" s="894"/>
      <c r="NIC153" s="894"/>
      <c r="NID153" s="894"/>
      <c r="NIE153" s="894"/>
      <c r="NIF153" s="894"/>
      <c r="NIG153" s="894"/>
      <c r="NIH153" s="894"/>
      <c r="NII153" s="894"/>
      <c r="NIJ153" s="894"/>
      <c r="NIK153" s="894"/>
      <c r="NIL153" s="894"/>
      <c r="NIM153" s="894"/>
      <c r="NIN153" s="894"/>
      <c r="NIO153" s="894"/>
      <c r="NIP153" s="894"/>
      <c r="NIQ153" s="894"/>
      <c r="NIR153" s="894"/>
      <c r="NIS153" s="894"/>
      <c r="NIT153" s="894"/>
      <c r="NIU153" s="894"/>
      <c r="NIV153" s="894"/>
      <c r="NIW153" s="894"/>
      <c r="NIX153" s="894"/>
      <c r="NIY153" s="894"/>
      <c r="NIZ153" s="894"/>
      <c r="NJA153" s="894"/>
      <c r="NJB153" s="894"/>
      <c r="NJC153" s="894"/>
      <c r="NJD153" s="894"/>
      <c r="NJE153" s="894"/>
      <c r="NJF153" s="894"/>
      <c r="NJG153" s="894"/>
      <c r="NJH153" s="894"/>
      <c r="NJI153" s="894"/>
      <c r="NJJ153" s="894"/>
      <c r="NJK153" s="894"/>
      <c r="NJL153" s="894"/>
      <c r="NJM153" s="894"/>
      <c r="NJN153" s="894"/>
      <c r="NJO153" s="894"/>
      <c r="NJP153" s="894"/>
      <c r="NJQ153" s="894"/>
      <c r="NJR153" s="894"/>
      <c r="NJS153" s="894"/>
      <c r="NJT153" s="894"/>
      <c r="NJU153" s="894"/>
      <c r="NJV153" s="894"/>
      <c r="NJW153" s="894"/>
      <c r="NJX153" s="894"/>
      <c r="NJY153" s="894"/>
      <c r="NJZ153" s="894"/>
      <c r="NKA153" s="894"/>
      <c r="NKB153" s="894"/>
      <c r="NKC153" s="894"/>
      <c r="NKD153" s="894"/>
      <c r="NKE153" s="894"/>
      <c r="NKF153" s="894"/>
      <c r="NKG153" s="894"/>
      <c r="NKH153" s="894"/>
      <c r="NKI153" s="894"/>
      <c r="NKJ153" s="894"/>
      <c r="NKK153" s="894"/>
      <c r="NKL153" s="894"/>
      <c r="NKM153" s="894"/>
      <c r="NKN153" s="894"/>
      <c r="NKO153" s="894"/>
      <c r="NKP153" s="894"/>
      <c r="NKQ153" s="894"/>
      <c r="NKR153" s="894"/>
      <c r="NKS153" s="894"/>
      <c r="NKT153" s="894"/>
      <c r="NKU153" s="894"/>
      <c r="NKV153" s="894"/>
      <c r="NKW153" s="894"/>
      <c r="NKX153" s="894"/>
      <c r="NKY153" s="894"/>
      <c r="NKZ153" s="894"/>
      <c r="NLA153" s="894"/>
      <c r="NLB153" s="894"/>
      <c r="NLC153" s="894"/>
      <c r="NLD153" s="894"/>
      <c r="NLE153" s="894"/>
      <c r="NLF153" s="894"/>
      <c r="NLG153" s="894"/>
      <c r="NLH153" s="894"/>
      <c r="NLI153" s="894"/>
      <c r="NLJ153" s="894"/>
      <c r="NLK153" s="894"/>
      <c r="NLL153" s="894"/>
      <c r="NLM153" s="894"/>
      <c r="NLN153" s="894"/>
      <c r="NLO153" s="894"/>
      <c r="NLP153" s="894"/>
      <c r="NLQ153" s="894"/>
      <c r="NLR153" s="894"/>
      <c r="NLS153" s="894"/>
      <c r="NLT153" s="894"/>
      <c r="NLU153" s="894"/>
      <c r="NLV153" s="894"/>
      <c r="NLW153" s="894"/>
      <c r="NLX153" s="894"/>
      <c r="NLY153" s="894"/>
      <c r="NLZ153" s="894"/>
      <c r="NMA153" s="894"/>
      <c r="NMB153" s="894"/>
      <c r="NMC153" s="894"/>
      <c r="NMD153" s="894"/>
      <c r="NME153" s="894"/>
      <c r="NMF153" s="894"/>
      <c r="NMG153" s="894"/>
      <c r="NMH153" s="894"/>
      <c r="NMI153" s="894"/>
      <c r="NMJ153" s="894"/>
      <c r="NMK153" s="894"/>
      <c r="NML153" s="894"/>
      <c r="NMM153" s="894"/>
      <c r="NMN153" s="894"/>
      <c r="NMO153" s="894"/>
      <c r="NMP153" s="894"/>
      <c r="NMQ153" s="894"/>
      <c r="NMR153" s="894"/>
      <c r="NMS153" s="894"/>
      <c r="NMT153" s="894"/>
      <c r="NMU153" s="894"/>
      <c r="NMV153" s="894"/>
      <c r="NMW153" s="894"/>
      <c r="NMX153" s="894"/>
      <c r="NMY153" s="894"/>
      <c r="NMZ153" s="894"/>
      <c r="NNA153" s="894"/>
      <c r="NNB153" s="894"/>
      <c r="NNC153" s="894"/>
      <c r="NND153" s="894"/>
      <c r="NNE153" s="894"/>
      <c r="NNF153" s="894"/>
      <c r="NNG153" s="894"/>
      <c r="NNH153" s="894"/>
      <c r="NNI153" s="894"/>
      <c r="NNJ153" s="894"/>
      <c r="NNK153" s="894"/>
      <c r="NNL153" s="894"/>
      <c r="NNM153" s="894"/>
      <c r="NNN153" s="894"/>
      <c r="NNO153" s="894"/>
      <c r="NNP153" s="894"/>
      <c r="NNQ153" s="894"/>
      <c r="NNR153" s="894"/>
      <c r="NNS153" s="894"/>
      <c r="NNT153" s="894"/>
      <c r="NNU153" s="894"/>
      <c r="NNV153" s="894"/>
      <c r="NNW153" s="894"/>
      <c r="NNX153" s="894"/>
      <c r="NNY153" s="894"/>
      <c r="NNZ153" s="894"/>
      <c r="NOA153" s="894"/>
      <c r="NOB153" s="894"/>
      <c r="NOC153" s="894"/>
      <c r="NOD153" s="894"/>
      <c r="NOE153" s="894"/>
      <c r="NOF153" s="894"/>
      <c r="NOG153" s="894"/>
      <c r="NOH153" s="894"/>
      <c r="NOI153" s="894"/>
      <c r="NOJ153" s="894"/>
      <c r="NOK153" s="894"/>
      <c r="NOL153" s="894"/>
      <c r="NOM153" s="894"/>
      <c r="NON153" s="894"/>
      <c r="NOO153" s="894"/>
      <c r="NOP153" s="894"/>
      <c r="NOQ153" s="894"/>
      <c r="NOR153" s="894"/>
      <c r="NOS153" s="894"/>
      <c r="NOT153" s="894"/>
      <c r="NOU153" s="894"/>
      <c r="NOV153" s="894"/>
      <c r="NOW153" s="894"/>
      <c r="NOX153" s="894"/>
      <c r="NOY153" s="894"/>
      <c r="NOZ153" s="894"/>
      <c r="NPA153" s="894"/>
      <c r="NPB153" s="894"/>
      <c r="NPC153" s="894"/>
      <c r="NPD153" s="894"/>
      <c r="NPE153" s="894"/>
      <c r="NPF153" s="894"/>
      <c r="NPG153" s="894"/>
      <c r="NPH153" s="894"/>
      <c r="NPI153" s="894"/>
      <c r="NPJ153" s="894"/>
      <c r="NPK153" s="894"/>
      <c r="NPL153" s="894"/>
      <c r="NPM153" s="894"/>
      <c r="NPN153" s="894"/>
      <c r="NPO153" s="894"/>
      <c r="NPP153" s="894"/>
      <c r="NPQ153" s="894"/>
      <c r="NPR153" s="894"/>
      <c r="NPS153" s="894"/>
      <c r="NPT153" s="894"/>
      <c r="NPU153" s="894"/>
      <c r="NPV153" s="894"/>
      <c r="NPW153" s="894"/>
      <c r="NPX153" s="894"/>
      <c r="NPY153" s="894"/>
      <c r="NPZ153" s="894"/>
      <c r="NQA153" s="894"/>
      <c r="NQB153" s="894"/>
      <c r="NQC153" s="894"/>
      <c r="NQD153" s="894"/>
      <c r="NQE153" s="894"/>
      <c r="NQF153" s="894"/>
      <c r="NQG153" s="894"/>
      <c r="NQH153" s="894"/>
      <c r="NQI153" s="894"/>
      <c r="NQJ153" s="894"/>
      <c r="NQK153" s="894"/>
      <c r="NQL153" s="894"/>
      <c r="NQM153" s="894"/>
      <c r="NQN153" s="894"/>
      <c r="NQO153" s="894"/>
      <c r="NQP153" s="894"/>
      <c r="NQQ153" s="894"/>
      <c r="NQR153" s="894"/>
      <c r="NQS153" s="894"/>
      <c r="NQT153" s="894"/>
      <c r="NQU153" s="894"/>
      <c r="NQV153" s="894"/>
      <c r="NQW153" s="894"/>
      <c r="NQX153" s="894"/>
      <c r="NQY153" s="894"/>
      <c r="NQZ153" s="894"/>
      <c r="NRA153" s="894"/>
      <c r="NRB153" s="894"/>
      <c r="NRC153" s="894"/>
      <c r="NRD153" s="894"/>
      <c r="NRE153" s="894"/>
      <c r="NRF153" s="894"/>
      <c r="NRG153" s="894"/>
      <c r="NRH153" s="894"/>
      <c r="NRI153" s="894"/>
      <c r="NRJ153" s="894"/>
      <c r="NRK153" s="894"/>
      <c r="NRL153" s="894"/>
      <c r="NRM153" s="894"/>
      <c r="NRN153" s="894"/>
      <c r="NRO153" s="894"/>
      <c r="NRP153" s="894"/>
      <c r="NRQ153" s="894"/>
      <c r="NRR153" s="894"/>
      <c r="NRS153" s="894"/>
      <c r="NRT153" s="894"/>
      <c r="NRU153" s="894"/>
      <c r="NRV153" s="894"/>
      <c r="NRW153" s="894"/>
      <c r="NRX153" s="894"/>
      <c r="NRY153" s="894"/>
      <c r="NRZ153" s="894"/>
      <c r="NSA153" s="894"/>
      <c r="NSB153" s="894"/>
      <c r="NSC153" s="894"/>
      <c r="NSD153" s="894"/>
      <c r="NSE153" s="894"/>
      <c r="NSF153" s="894"/>
      <c r="NSG153" s="894"/>
      <c r="NSH153" s="894"/>
      <c r="NSI153" s="894"/>
      <c r="NSJ153" s="894"/>
      <c r="NSK153" s="894"/>
      <c r="NSL153" s="894"/>
      <c r="NSM153" s="894"/>
      <c r="NSN153" s="894"/>
      <c r="NSO153" s="894"/>
      <c r="NSP153" s="894"/>
      <c r="NSQ153" s="894"/>
      <c r="NSR153" s="894"/>
      <c r="NSS153" s="894"/>
      <c r="NST153" s="894"/>
      <c r="NSU153" s="894"/>
      <c r="NSV153" s="894"/>
      <c r="NSW153" s="894"/>
      <c r="NSX153" s="894"/>
      <c r="NSY153" s="894"/>
      <c r="NSZ153" s="894"/>
      <c r="NTA153" s="894"/>
      <c r="NTB153" s="894"/>
      <c r="NTC153" s="894"/>
      <c r="NTD153" s="894"/>
      <c r="NTE153" s="894"/>
      <c r="NTF153" s="894"/>
      <c r="NTG153" s="894"/>
      <c r="NTH153" s="894"/>
      <c r="NTI153" s="894"/>
      <c r="NTJ153" s="894"/>
      <c r="NTK153" s="894"/>
      <c r="NTL153" s="894"/>
      <c r="NTM153" s="894"/>
      <c r="NTN153" s="894"/>
      <c r="NTO153" s="894"/>
      <c r="NTP153" s="894"/>
      <c r="NTQ153" s="894"/>
      <c r="NTR153" s="894"/>
      <c r="NTS153" s="894"/>
      <c r="NTT153" s="894"/>
      <c r="NTU153" s="894"/>
      <c r="NTV153" s="894"/>
      <c r="NTW153" s="894"/>
      <c r="NTX153" s="894"/>
      <c r="NTY153" s="894"/>
      <c r="NTZ153" s="894"/>
      <c r="NUA153" s="894"/>
      <c r="NUB153" s="894"/>
      <c r="NUC153" s="894"/>
      <c r="NUD153" s="894"/>
      <c r="NUE153" s="894"/>
      <c r="NUF153" s="894"/>
      <c r="NUG153" s="894"/>
      <c r="NUH153" s="894"/>
      <c r="NUI153" s="894"/>
      <c r="NUJ153" s="894"/>
      <c r="NUK153" s="894"/>
      <c r="NUL153" s="894"/>
      <c r="NUM153" s="894"/>
      <c r="NUN153" s="894"/>
      <c r="NUO153" s="894"/>
      <c r="NUP153" s="894"/>
      <c r="NUQ153" s="894"/>
      <c r="NUR153" s="894"/>
      <c r="NUS153" s="894"/>
      <c r="NUT153" s="894"/>
      <c r="NUU153" s="894"/>
      <c r="NUV153" s="894"/>
      <c r="NUW153" s="894"/>
      <c r="NUX153" s="894"/>
      <c r="NUY153" s="894"/>
      <c r="NUZ153" s="894"/>
      <c r="NVA153" s="894"/>
      <c r="NVB153" s="894"/>
      <c r="NVC153" s="894"/>
      <c r="NVD153" s="894"/>
      <c r="NVE153" s="894"/>
      <c r="NVF153" s="894"/>
      <c r="NVG153" s="894"/>
      <c r="NVH153" s="894"/>
      <c r="NVI153" s="894"/>
      <c r="NVJ153" s="894"/>
      <c r="NVK153" s="894"/>
      <c r="NVL153" s="894"/>
      <c r="NVM153" s="894"/>
      <c r="NVN153" s="894"/>
      <c r="NVO153" s="894"/>
      <c r="NVP153" s="894"/>
      <c r="NVQ153" s="894"/>
      <c r="NVR153" s="894"/>
      <c r="NVS153" s="894"/>
      <c r="NVT153" s="894"/>
      <c r="NVU153" s="894"/>
      <c r="NVV153" s="894"/>
      <c r="NVW153" s="894"/>
      <c r="NVX153" s="894"/>
      <c r="NVY153" s="894"/>
      <c r="NVZ153" s="894"/>
      <c r="NWA153" s="894"/>
      <c r="NWB153" s="894"/>
      <c r="NWC153" s="894"/>
      <c r="NWD153" s="894"/>
      <c r="NWE153" s="894"/>
      <c r="NWF153" s="894"/>
      <c r="NWG153" s="894"/>
      <c r="NWH153" s="894"/>
      <c r="NWI153" s="894"/>
      <c r="NWJ153" s="894"/>
      <c r="NWK153" s="894"/>
      <c r="NWL153" s="894"/>
      <c r="NWM153" s="894"/>
      <c r="NWN153" s="894"/>
      <c r="NWO153" s="894"/>
      <c r="NWP153" s="894"/>
      <c r="NWQ153" s="894"/>
      <c r="NWR153" s="894"/>
      <c r="NWS153" s="894"/>
      <c r="NWT153" s="894"/>
      <c r="NWU153" s="894"/>
      <c r="NWV153" s="894"/>
      <c r="NWW153" s="894"/>
      <c r="NWX153" s="894"/>
      <c r="NWY153" s="894"/>
      <c r="NWZ153" s="894"/>
      <c r="NXA153" s="894"/>
      <c r="NXB153" s="894"/>
      <c r="NXC153" s="894"/>
      <c r="NXD153" s="894"/>
      <c r="NXE153" s="894"/>
      <c r="NXF153" s="894"/>
      <c r="NXG153" s="894"/>
      <c r="NXH153" s="894"/>
      <c r="NXI153" s="894"/>
      <c r="NXJ153" s="894"/>
      <c r="NXK153" s="894"/>
      <c r="NXL153" s="894"/>
      <c r="NXM153" s="894"/>
      <c r="NXN153" s="894"/>
      <c r="NXO153" s="894"/>
      <c r="NXP153" s="894"/>
      <c r="NXQ153" s="894"/>
      <c r="NXR153" s="894"/>
      <c r="NXS153" s="894"/>
      <c r="NXT153" s="894"/>
      <c r="NXU153" s="894"/>
      <c r="NXV153" s="894"/>
      <c r="NXW153" s="894"/>
      <c r="NXX153" s="894"/>
      <c r="NXY153" s="894"/>
      <c r="NXZ153" s="894"/>
      <c r="NYA153" s="894"/>
      <c r="NYB153" s="894"/>
      <c r="NYC153" s="894"/>
      <c r="NYD153" s="894"/>
      <c r="NYE153" s="894"/>
      <c r="NYF153" s="894"/>
      <c r="NYG153" s="894"/>
      <c r="NYH153" s="894"/>
      <c r="NYI153" s="894"/>
      <c r="NYJ153" s="894"/>
      <c r="NYK153" s="894"/>
      <c r="NYL153" s="894"/>
      <c r="NYM153" s="894"/>
      <c r="NYN153" s="894"/>
      <c r="NYO153" s="894"/>
      <c r="NYP153" s="894"/>
      <c r="NYQ153" s="894"/>
      <c r="NYR153" s="894"/>
      <c r="NYS153" s="894"/>
      <c r="NYT153" s="894"/>
      <c r="NYU153" s="894"/>
      <c r="NYV153" s="894"/>
      <c r="NYW153" s="894"/>
      <c r="NYX153" s="894"/>
      <c r="NYY153" s="894"/>
      <c r="NYZ153" s="894"/>
      <c r="NZA153" s="894"/>
      <c r="NZB153" s="894"/>
      <c r="NZC153" s="894"/>
      <c r="NZD153" s="894"/>
      <c r="NZE153" s="894"/>
      <c r="NZF153" s="894"/>
      <c r="NZG153" s="894"/>
      <c r="NZH153" s="894"/>
      <c r="NZI153" s="894"/>
      <c r="NZJ153" s="894"/>
      <c r="NZK153" s="894"/>
      <c r="NZL153" s="894"/>
      <c r="NZM153" s="894"/>
      <c r="NZN153" s="894"/>
      <c r="NZO153" s="894"/>
      <c r="NZP153" s="894"/>
      <c r="NZQ153" s="894"/>
      <c r="NZR153" s="894"/>
      <c r="NZS153" s="894"/>
      <c r="NZT153" s="894"/>
      <c r="NZU153" s="894"/>
      <c r="NZV153" s="894"/>
      <c r="NZW153" s="894"/>
      <c r="NZX153" s="894"/>
      <c r="NZY153" s="894"/>
      <c r="NZZ153" s="894"/>
      <c r="OAA153" s="894"/>
      <c r="OAB153" s="894"/>
      <c r="OAC153" s="894"/>
      <c r="OAD153" s="894"/>
      <c r="OAE153" s="894"/>
      <c r="OAF153" s="894"/>
      <c r="OAG153" s="894"/>
      <c r="OAH153" s="894"/>
      <c r="OAI153" s="894"/>
      <c r="OAJ153" s="894"/>
      <c r="OAK153" s="894"/>
      <c r="OAL153" s="894"/>
      <c r="OAM153" s="894"/>
      <c r="OAN153" s="894"/>
      <c r="OAO153" s="894"/>
      <c r="OAP153" s="894"/>
      <c r="OAQ153" s="894"/>
      <c r="OAR153" s="894"/>
      <c r="OAS153" s="894"/>
      <c r="OAT153" s="894"/>
      <c r="OAU153" s="894"/>
      <c r="OAV153" s="894"/>
      <c r="OAW153" s="894"/>
      <c r="OAX153" s="894"/>
      <c r="OAY153" s="894"/>
      <c r="OAZ153" s="894"/>
      <c r="OBA153" s="894"/>
      <c r="OBB153" s="894"/>
      <c r="OBC153" s="894"/>
      <c r="OBD153" s="894"/>
      <c r="OBE153" s="894"/>
      <c r="OBF153" s="894"/>
      <c r="OBG153" s="894"/>
      <c r="OBH153" s="894"/>
      <c r="OBI153" s="894"/>
      <c r="OBJ153" s="894"/>
      <c r="OBK153" s="894"/>
      <c r="OBL153" s="894"/>
      <c r="OBM153" s="894"/>
      <c r="OBN153" s="894"/>
      <c r="OBO153" s="894"/>
      <c r="OBP153" s="894"/>
      <c r="OBQ153" s="894"/>
      <c r="OBR153" s="894"/>
      <c r="OBS153" s="894"/>
      <c r="OBT153" s="894"/>
      <c r="OBU153" s="894"/>
      <c r="OBV153" s="894"/>
      <c r="OBW153" s="894"/>
      <c r="OBX153" s="894"/>
      <c r="OBY153" s="894"/>
      <c r="OBZ153" s="894"/>
      <c r="OCA153" s="894"/>
      <c r="OCB153" s="894"/>
      <c r="OCC153" s="894"/>
      <c r="OCD153" s="894"/>
      <c r="OCE153" s="894"/>
      <c r="OCF153" s="894"/>
      <c r="OCG153" s="894"/>
      <c r="OCH153" s="894"/>
      <c r="OCI153" s="894"/>
      <c r="OCJ153" s="894"/>
      <c r="OCK153" s="894"/>
      <c r="OCL153" s="894"/>
      <c r="OCM153" s="894"/>
      <c r="OCN153" s="894"/>
      <c r="OCO153" s="894"/>
      <c r="OCP153" s="894"/>
      <c r="OCQ153" s="894"/>
      <c r="OCR153" s="894"/>
      <c r="OCS153" s="894"/>
      <c r="OCT153" s="894"/>
      <c r="OCU153" s="894"/>
      <c r="OCV153" s="894"/>
      <c r="OCW153" s="894"/>
      <c r="OCX153" s="894"/>
      <c r="OCY153" s="894"/>
      <c r="OCZ153" s="894"/>
      <c r="ODA153" s="894"/>
      <c r="ODB153" s="894"/>
      <c r="ODC153" s="894"/>
      <c r="ODD153" s="894"/>
      <c r="ODE153" s="894"/>
      <c r="ODF153" s="894"/>
      <c r="ODG153" s="894"/>
      <c r="ODH153" s="894"/>
      <c r="ODI153" s="894"/>
      <c r="ODJ153" s="894"/>
      <c r="ODK153" s="894"/>
      <c r="ODL153" s="894"/>
      <c r="ODM153" s="894"/>
      <c r="ODN153" s="894"/>
      <c r="ODO153" s="894"/>
      <c r="ODP153" s="894"/>
      <c r="ODQ153" s="894"/>
      <c r="ODR153" s="894"/>
      <c r="ODS153" s="894"/>
      <c r="ODT153" s="894"/>
      <c r="ODU153" s="894"/>
      <c r="ODV153" s="894"/>
      <c r="ODW153" s="894"/>
      <c r="ODX153" s="894"/>
      <c r="ODY153" s="894"/>
      <c r="ODZ153" s="894"/>
      <c r="OEA153" s="894"/>
      <c r="OEB153" s="894"/>
      <c r="OEC153" s="894"/>
      <c r="OED153" s="894"/>
      <c r="OEE153" s="894"/>
      <c r="OEF153" s="894"/>
      <c r="OEG153" s="894"/>
      <c r="OEH153" s="894"/>
      <c r="OEI153" s="894"/>
      <c r="OEJ153" s="894"/>
      <c r="OEK153" s="894"/>
      <c r="OEL153" s="894"/>
      <c r="OEM153" s="894"/>
      <c r="OEN153" s="894"/>
      <c r="OEO153" s="894"/>
      <c r="OEP153" s="894"/>
      <c r="OEQ153" s="894"/>
      <c r="OER153" s="894"/>
      <c r="OES153" s="894"/>
      <c r="OET153" s="894"/>
      <c r="OEU153" s="894"/>
      <c r="OEV153" s="894"/>
      <c r="OEW153" s="894"/>
      <c r="OEX153" s="894"/>
      <c r="OEY153" s="894"/>
      <c r="OEZ153" s="894"/>
      <c r="OFA153" s="894"/>
      <c r="OFB153" s="894"/>
      <c r="OFC153" s="894"/>
      <c r="OFD153" s="894"/>
      <c r="OFE153" s="894"/>
      <c r="OFF153" s="894"/>
      <c r="OFG153" s="894"/>
      <c r="OFH153" s="894"/>
      <c r="OFI153" s="894"/>
      <c r="OFJ153" s="894"/>
      <c r="OFK153" s="894"/>
      <c r="OFL153" s="894"/>
      <c r="OFM153" s="894"/>
      <c r="OFN153" s="894"/>
      <c r="OFO153" s="894"/>
      <c r="OFP153" s="894"/>
      <c r="OFQ153" s="894"/>
      <c r="OFR153" s="894"/>
      <c r="OFS153" s="894"/>
      <c r="OFT153" s="894"/>
      <c r="OFU153" s="894"/>
      <c r="OFV153" s="894"/>
      <c r="OFW153" s="894"/>
      <c r="OFX153" s="894"/>
      <c r="OFY153" s="894"/>
      <c r="OFZ153" s="894"/>
      <c r="OGA153" s="894"/>
      <c r="OGB153" s="894"/>
      <c r="OGC153" s="894"/>
      <c r="OGD153" s="894"/>
      <c r="OGE153" s="894"/>
      <c r="OGF153" s="894"/>
      <c r="OGG153" s="894"/>
      <c r="OGH153" s="894"/>
      <c r="OGI153" s="894"/>
      <c r="OGJ153" s="894"/>
      <c r="OGK153" s="894"/>
      <c r="OGL153" s="894"/>
      <c r="OGM153" s="894"/>
      <c r="OGN153" s="894"/>
      <c r="OGO153" s="894"/>
      <c r="OGP153" s="894"/>
      <c r="OGQ153" s="894"/>
      <c r="OGR153" s="894"/>
      <c r="OGS153" s="894"/>
      <c r="OGT153" s="894"/>
      <c r="OGU153" s="894"/>
      <c r="OGV153" s="894"/>
      <c r="OGW153" s="894"/>
      <c r="OGX153" s="894"/>
      <c r="OGY153" s="894"/>
      <c r="OGZ153" s="894"/>
      <c r="OHA153" s="894"/>
      <c r="OHB153" s="894"/>
      <c r="OHC153" s="894"/>
      <c r="OHD153" s="894"/>
      <c r="OHE153" s="894"/>
      <c r="OHF153" s="894"/>
      <c r="OHG153" s="894"/>
      <c r="OHH153" s="894"/>
      <c r="OHI153" s="894"/>
      <c r="OHJ153" s="894"/>
      <c r="OHK153" s="894"/>
      <c r="OHL153" s="894"/>
      <c r="OHM153" s="894"/>
      <c r="OHN153" s="894"/>
      <c r="OHO153" s="894"/>
      <c r="OHP153" s="894"/>
      <c r="OHQ153" s="894"/>
      <c r="OHR153" s="894"/>
      <c r="OHS153" s="894"/>
      <c r="OHT153" s="894"/>
      <c r="OHU153" s="894"/>
      <c r="OHV153" s="894"/>
      <c r="OHW153" s="894"/>
      <c r="OHX153" s="894"/>
      <c r="OHY153" s="894"/>
      <c r="OHZ153" s="894"/>
      <c r="OIA153" s="894"/>
      <c r="OIB153" s="894"/>
      <c r="OIC153" s="894"/>
      <c r="OID153" s="894"/>
      <c r="OIE153" s="894"/>
      <c r="OIF153" s="894"/>
      <c r="OIG153" s="894"/>
      <c r="OIH153" s="894"/>
      <c r="OII153" s="894"/>
      <c r="OIJ153" s="894"/>
      <c r="OIK153" s="894"/>
      <c r="OIL153" s="894"/>
      <c r="OIM153" s="894"/>
      <c r="OIN153" s="894"/>
      <c r="OIO153" s="894"/>
      <c r="OIP153" s="894"/>
      <c r="OIQ153" s="894"/>
      <c r="OIR153" s="894"/>
      <c r="OIS153" s="894"/>
      <c r="OIT153" s="894"/>
      <c r="OIU153" s="894"/>
      <c r="OIV153" s="894"/>
      <c r="OIW153" s="894"/>
      <c r="OIX153" s="894"/>
      <c r="OIY153" s="894"/>
      <c r="OIZ153" s="894"/>
      <c r="OJA153" s="894"/>
      <c r="OJB153" s="894"/>
      <c r="OJC153" s="894"/>
      <c r="OJD153" s="894"/>
      <c r="OJE153" s="894"/>
      <c r="OJF153" s="894"/>
      <c r="OJG153" s="894"/>
      <c r="OJH153" s="894"/>
      <c r="OJI153" s="894"/>
      <c r="OJJ153" s="894"/>
      <c r="OJK153" s="894"/>
      <c r="OJL153" s="894"/>
      <c r="OJM153" s="894"/>
      <c r="OJN153" s="894"/>
      <c r="OJO153" s="894"/>
      <c r="OJP153" s="894"/>
      <c r="OJQ153" s="894"/>
      <c r="OJR153" s="894"/>
      <c r="OJS153" s="894"/>
      <c r="OJT153" s="894"/>
      <c r="OJU153" s="894"/>
      <c r="OJV153" s="894"/>
      <c r="OJW153" s="894"/>
      <c r="OJX153" s="894"/>
      <c r="OJY153" s="894"/>
      <c r="OJZ153" s="894"/>
      <c r="OKA153" s="894"/>
      <c r="OKB153" s="894"/>
      <c r="OKC153" s="894"/>
      <c r="OKD153" s="894"/>
      <c r="OKE153" s="894"/>
      <c r="OKF153" s="894"/>
      <c r="OKG153" s="894"/>
      <c r="OKH153" s="894"/>
      <c r="OKI153" s="894"/>
      <c r="OKJ153" s="894"/>
      <c r="OKK153" s="894"/>
      <c r="OKL153" s="894"/>
      <c r="OKM153" s="894"/>
      <c r="OKN153" s="894"/>
      <c r="OKO153" s="894"/>
      <c r="OKP153" s="894"/>
      <c r="OKQ153" s="894"/>
      <c r="OKR153" s="894"/>
      <c r="OKS153" s="894"/>
      <c r="OKT153" s="894"/>
      <c r="OKU153" s="894"/>
      <c r="OKV153" s="894"/>
      <c r="OKW153" s="894"/>
      <c r="OKX153" s="894"/>
      <c r="OKY153" s="894"/>
      <c r="OKZ153" s="894"/>
      <c r="OLA153" s="894"/>
      <c r="OLB153" s="894"/>
      <c r="OLC153" s="894"/>
      <c r="OLD153" s="894"/>
      <c r="OLE153" s="894"/>
      <c r="OLF153" s="894"/>
      <c r="OLG153" s="894"/>
      <c r="OLH153" s="894"/>
      <c r="OLI153" s="894"/>
      <c r="OLJ153" s="894"/>
      <c r="OLK153" s="894"/>
      <c r="OLL153" s="894"/>
      <c r="OLM153" s="894"/>
      <c r="OLN153" s="894"/>
      <c r="OLO153" s="894"/>
      <c r="OLP153" s="894"/>
      <c r="OLQ153" s="894"/>
      <c r="OLR153" s="894"/>
      <c r="OLS153" s="894"/>
      <c r="OLT153" s="894"/>
      <c r="OLU153" s="894"/>
      <c r="OLV153" s="894"/>
      <c r="OLW153" s="894"/>
      <c r="OLX153" s="894"/>
      <c r="OLY153" s="894"/>
      <c r="OLZ153" s="894"/>
      <c r="OMA153" s="894"/>
      <c r="OMB153" s="894"/>
      <c r="OMC153" s="894"/>
      <c r="OMD153" s="894"/>
      <c r="OME153" s="894"/>
      <c r="OMF153" s="894"/>
      <c r="OMG153" s="894"/>
      <c r="OMH153" s="894"/>
      <c r="OMI153" s="894"/>
      <c r="OMJ153" s="894"/>
      <c r="OMK153" s="894"/>
      <c r="OML153" s="894"/>
      <c r="OMM153" s="894"/>
      <c r="OMN153" s="894"/>
      <c r="OMO153" s="894"/>
      <c r="OMP153" s="894"/>
      <c r="OMQ153" s="894"/>
      <c r="OMR153" s="894"/>
      <c r="OMS153" s="894"/>
      <c r="OMT153" s="894"/>
      <c r="OMU153" s="894"/>
      <c r="OMV153" s="894"/>
      <c r="OMW153" s="894"/>
      <c r="OMX153" s="894"/>
      <c r="OMY153" s="894"/>
      <c r="OMZ153" s="894"/>
      <c r="ONA153" s="894"/>
      <c r="ONB153" s="894"/>
      <c r="ONC153" s="894"/>
      <c r="OND153" s="894"/>
      <c r="ONE153" s="894"/>
      <c r="ONF153" s="894"/>
      <c r="ONG153" s="894"/>
      <c r="ONH153" s="894"/>
      <c r="ONI153" s="894"/>
      <c r="ONJ153" s="894"/>
      <c r="ONK153" s="894"/>
      <c r="ONL153" s="894"/>
      <c r="ONM153" s="894"/>
      <c r="ONN153" s="894"/>
      <c r="ONO153" s="894"/>
      <c r="ONP153" s="894"/>
      <c r="ONQ153" s="894"/>
      <c r="ONR153" s="894"/>
      <c r="ONS153" s="894"/>
      <c r="ONT153" s="894"/>
      <c r="ONU153" s="894"/>
      <c r="ONV153" s="894"/>
      <c r="ONW153" s="894"/>
      <c r="ONX153" s="894"/>
      <c r="ONY153" s="894"/>
      <c r="ONZ153" s="894"/>
      <c r="OOA153" s="894"/>
      <c r="OOB153" s="894"/>
      <c r="OOC153" s="894"/>
      <c r="OOD153" s="894"/>
      <c r="OOE153" s="894"/>
      <c r="OOF153" s="894"/>
      <c r="OOG153" s="894"/>
      <c r="OOH153" s="894"/>
      <c r="OOI153" s="894"/>
      <c r="OOJ153" s="894"/>
      <c r="OOK153" s="894"/>
      <c r="OOL153" s="894"/>
      <c r="OOM153" s="894"/>
      <c r="OON153" s="894"/>
      <c r="OOO153" s="894"/>
      <c r="OOP153" s="894"/>
      <c r="OOQ153" s="894"/>
      <c r="OOR153" s="894"/>
      <c r="OOS153" s="894"/>
      <c r="OOT153" s="894"/>
      <c r="OOU153" s="894"/>
      <c r="OOV153" s="894"/>
      <c r="OOW153" s="894"/>
      <c r="OOX153" s="894"/>
      <c r="OOY153" s="894"/>
      <c r="OOZ153" s="894"/>
      <c r="OPA153" s="894"/>
      <c r="OPB153" s="894"/>
      <c r="OPC153" s="894"/>
      <c r="OPD153" s="894"/>
      <c r="OPE153" s="894"/>
      <c r="OPF153" s="894"/>
      <c r="OPG153" s="894"/>
      <c r="OPH153" s="894"/>
      <c r="OPI153" s="894"/>
      <c r="OPJ153" s="894"/>
      <c r="OPK153" s="894"/>
      <c r="OPL153" s="894"/>
      <c r="OPM153" s="894"/>
      <c r="OPN153" s="894"/>
      <c r="OPO153" s="894"/>
      <c r="OPP153" s="894"/>
      <c r="OPQ153" s="894"/>
      <c r="OPR153" s="894"/>
      <c r="OPS153" s="894"/>
      <c r="OPT153" s="894"/>
      <c r="OPU153" s="894"/>
      <c r="OPV153" s="894"/>
      <c r="OPW153" s="894"/>
      <c r="OPX153" s="894"/>
      <c r="OPY153" s="894"/>
      <c r="OPZ153" s="894"/>
      <c r="OQA153" s="894"/>
      <c r="OQB153" s="894"/>
      <c r="OQC153" s="894"/>
      <c r="OQD153" s="894"/>
      <c r="OQE153" s="894"/>
      <c r="OQF153" s="894"/>
      <c r="OQG153" s="894"/>
      <c r="OQH153" s="894"/>
      <c r="OQI153" s="894"/>
      <c r="OQJ153" s="894"/>
      <c r="OQK153" s="894"/>
      <c r="OQL153" s="894"/>
      <c r="OQM153" s="894"/>
      <c r="OQN153" s="894"/>
      <c r="OQO153" s="894"/>
      <c r="OQP153" s="894"/>
      <c r="OQQ153" s="894"/>
      <c r="OQR153" s="894"/>
      <c r="OQS153" s="894"/>
      <c r="OQT153" s="894"/>
      <c r="OQU153" s="894"/>
      <c r="OQV153" s="894"/>
      <c r="OQW153" s="894"/>
      <c r="OQX153" s="894"/>
      <c r="OQY153" s="894"/>
      <c r="OQZ153" s="894"/>
      <c r="ORA153" s="894"/>
      <c r="ORB153" s="894"/>
      <c r="ORC153" s="894"/>
      <c r="ORD153" s="894"/>
      <c r="ORE153" s="894"/>
      <c r="ORF153" s="894"/>
      <c r="ORG153" s="894"/>
      <c r="ORH153" s="894"/>
      <c r="ORI153" s="894"/>
      <c r="ORJ153" s="894"/>
      <c r="ORK153" s="894"/>
      <c r="ORL153" s="894"/>
      <c r="ORM153" s="894"/>
      <c r="ORN153" s="894"/>
      <c r="ORO153" s="894"/>
      <c r="ORP153" s="894"/>
      <c r="ORQ153" s="894"/>
      <c r="ORR153" s="894"/>
      <c r="ORS153" s="894"/>
      <c r="ORT153" s="894"/>
      <c r="ORU153" s="894"/>
      <c r="ORV153" s="894"/>
      <c r="ORW153" s="894"/>
      <c r="ORX153" s="894"/>
      <c r="ORY153" s="894"/>
      <c r="ORZ153" s="894"/>
      <c r="OSA153" s="894"/>
      <c r="OSB153" s="894"/>
      <c r="OSC153" s="894"/>
      <c r="OSD153" s="894"/>
      <c r="OSE153" s="894"/>
      <c r="OSF153" s="894"/>
      <c r="OSG153" s="894"/>
      <c r="OSH153" s="894"/>
      <c r="OSI153" s="894"/>
      <c r="OSJ153" s="894"/>
      <c r="OSK153" s="894"/>
      <c r="OSL153" s="894"/>
      <c r="OSM153" s="894"/>
      <c r="OSN153" s="894"/>
      <c r="OSO153" s="894"/>
      <c r="OSP153" s="894"/>
      <c r="OSQ153" s="894"/>
      <c r="OSR153" s="894"/>
      <c r="OSS153" s="894"/>
      <c r="OST153" s="894"/>
      <c r="OSU153" s="894"/>
      <c r="OSV153" s="894"/>
      <c r="OSW153" s="894"/>
      <c r="OSX153" s="894"/>
      <c r="OSY153" s="894"/>
      <c r="OSZ153" s="894"/>
      <c r="OTA153" s="894"/>
      <c r="OTB153" s="894"/>
      <c r="OTC153" s="894"/>
      <c r="OTD153" s="894"/>
      <c r="OTE153" s="894"/>
      <c r="OTF153" s="894"/>
      <c r="OTG153" s="894"/>
      <c r="OTH153" s="894"/>
      <c r="OTI153" s="894"/>
      <c r="OTJ153" s="894"/>
      <c r="OTK153" s="894"/>
      <c r="OTL153" s="894"/>
      <c r="OTM153" s="894"/>
      <c r="OTN153" s="894"/>
      <c r="OTO153" s="894"/>
      <c r="OTP153" s="894"/>
      <c r="OTQ153" s="894"/>
      <c r="OTR153" s="894"/>
      <c r="OTS153" s="894"/>
      <c r="OTT153" s="894"/>
      <c r="OTU153" s="894"/>
      <c r="OTV153" s="894"/>
      <c r="OTW153" s="894"/>
      <c r="OTX153" s="894"/>
      <c r="OTY153" s="894"/>
      <c r="OTZ153" s="894"/>
      <c r="OUA153" s="894"/>
      <c r="OUB153" s="894"/>
      <c r="OUC153" s="894"/>
      <c r="OUD153" s="894"/>
      <c r="OUE153" s="894"/>
      <c r="OUF153" s="894"/>
      <c r="OUG153" s="894"/>
      <c r="OUH153" s="894"/>
      <c r="OUI153" s="894"/>
      <c r="OUJ153" s="894"/>
      <c r="OUK153" s="894"/>
      <c r="OUL153" s="894"/>
      <c r="OUM153" s="894"/>
      <c r="OUN153" s="894"/>
      <c r="OUO153" s="894"/>
      <c r="OUP153" s="894"/>
      <c r="OUQ153" s="894"/>
      <c r="OUR153" s="894"/>
      <c r="OUS153" s="894"/>
      <c r="OUT153" s="894"/>
      <c r="OUU153" s="894"/>
      <c r="OUV153" s="894"/>
      <c r="OUW153" s="894"/>
      <c r="OUX153" s="894"/>
      <c r="OUY153" s="894"/>
      <c r="OUZ153" s="894"/>
      <c r="OVA153" s="894"/>
      <c r="OVB153" s="894"/>
      <c r="OVC153" s="894"/>
      <c r="OVD153" s="894"/>
      <c r="OVE153" s="894"/>
      <c r="OVF153" s="894"/>
      <c r="OVG153" s="894"/>
      <c r="OVH153" s="894"/>
      <c r="OVI153" s="894"/>
      <c r="OVJ153" s="894"/>
      <c r="OVK153" s="894"/>
      <c r="OVL153" s="894"/>
      <c r="OVM153" s="894"/>
      <c r="OVN153" s="894"/>
      <c r="OVO153" s="894"/>
      <c r="OVP153" s="894"/>
      <c r="OVQ153" s="894"/>
      <c r="OVR153" s="894"/>
      <c r="OVS153" s="894"/>
      <c r="OVT153" s="894"/>
      <c r="OVU153" s="894"/>
      <c r="OVV153" s="894"/>
      <c r="OVW153" s="894"/>
      <c r="OVX153" s="894"/>
      <c r="OVY153" s="894"/>
      <c r="OVZ153" s="894"/>
      <c r="OWA153" s="894"/>
      <c r="OWB153" s="894"/>
      <c r="OWC153" s="894"/>
      <c r="OWD153" s="894"/>
      <c r="OWE153" s="894"/>
      <c r="OWF153" s="894"/>
      <c r="OWG153" s="894"/>
      <c r="OWH153" s="894"/>
      <c r="OWI153" s="894"/>
      <c r="OWJ153" s="894"/>
      <c r="OWK153" s="894"/>
      <c r="OWL153" s="894"/>
      <c r="OWM153" s="894"/>
      <c r="OWN153" s="894"/>
      <c r="OWO153" s="894"/>
      <c r="OWP153" s="894"/>
      <c r="OWQ153" s="894"/>
      <c r="OWR153" s="894"/>
      <c r="OWS153" s="894"/>
      <c r="OWT153" s="894"/>
      <c r="OWU153" s="894"/>
      <c r="OWV153" s="894"/>
      <c r="OWW153" s="894"/>
      <c r="OWX153" s="894"/>
      <c r="OWY153" s="894"/>
      <c r="OWZ153" s="894"/>
      <c r="OXA153" s="894"/>
      <c r="OXB153" s="894"/>
      <c r="OXC153" s="894"/>
      <c r="OXD153" s="894"/>
      <c r="OXE153" s="894"/>
      <c r="OXF153" s="894"/>
      <c r="OXG153" s="894"/>
      <c r="OXH153" s="894"/>
      <c r="OXI153" s="894"/>
      <c r="OXJ153" s="894"/>
      <c r="OXK153" s="894"/>
      <c r="OXL153" s="894"/>
      <c r="OXM153" s="894"/>
      <c r="OXN153" s="894"/>
      <c r="OXO153" s="894"/>
      <c r="OXP153" s="894"/>
      <c r="OXQ153" s="894"/>
      <c r="OXR153" s="894"/>
      <c r="OXS153" s="894"/>
      <c r="OXT153" s="894"/>
      <c r="OXU153" s="894"/>
      <c r="OXV153" s="894"/>
      <c r="OXW153" s="894"/>
      <c r="OXX153" s="894"/>
      <c r="OXY153" s="894"/>
      <c r="OXZ153" s="894"/>
      <c r="OYA153" s="894"/>
      <c r="OYB153" s="894"/>
      <c r="OYC153" s="894"/>
      <c r="OYD153" s="894"/>
      <c r="OYE153" s="894"/>
      <c r="OYF153" s="894"/>
      <c r="OYG153" s="894"/>
      <c r="OYH153" s="894"/>
      <c r="OYI153" s="894"/>
      <c r="OYJ153" s="894"/>
      <c r="OYK153" s="894"/>
      <c r="OYL153" s="894"/>
      <c r="OYM153" s="894"/>
      <c r="OYN153" s="894"/>
      <c r="OYO153" s="894"/>
      <c r="OYP153" s="894"/>
      <c r="OYQ153" s="894"/>
      <c r="OYR153" s="894"/>
      <c r="OYS153" s="894"/>
      <c r="OYT153" s="894"/>
      <c r="OYU153" s="894"/>
      <c r="OYV153" s="894"/>
      <c r="OYW153" s="894"/>
      <c r="OYX153" s="894"/>
      <c r="OYY153" s="894"/>
      <c r="OYZ153" s="894"/>
      <c r="OZA153" s="894"/>
      <c r="OZB153" s="894"/>
      <c r="OZC153" s="894"/>
      <c r="OZD153" s="894"/>
      <c r="OZE153" s="894"/>
      <c r="OZF153" s="894"/>
      <c r="OZG153" s="894"/>
      <c r="OZH153" s="894"/>
      <c r="OZI153" s="894"/>
      <c r="OZJ153" s="894"/>
      <c r="OZK153" s="894"/>
      <c r="OZL153" s="894"/>
      <c r="OZM153" s="894"/>
      <c r="OZN153" s="894"/>
      <c r="OZO153" s="894"/>
      <c r="OZP153" s="894"/>
      <c r="OZQ153" s="894"/>
      <c r="OZR153" s="894"/>
      <c r="OZS153" s="894"/>
      <c r="OZT153" s="894"/>
      <c r="OZU153" s="894"/>
      <c r="OZV153" s="894"/>
      <c r="OZW153" s="894"/>
      <c r="OZX153" s="894"/>
      <c r="OZY153" s="894"/>
      <c r="OZZ153" s="894"/>
      <c r="PAA153" s="894"/>
      <c r="PAB153" s="894"/>
      <c r="PAC153" s="894"/>
      <c r="PAD153" s="894"/>
      <c r="PAE153" s="894"/>
      <c r="PAF153" s="894"/>
      <c r="PAG153" s="894"/>
      <c r="PAH153" s="894"/>
      <c r="PAI153" s="894"/>
      <c r="PAJ153" s="894"/>
      <c r="PAK153" s="894"/>
      <c r="PAL153" s="894"/>
      <c r="PAM153" s="894"/>
      <c r="PAN153" s="894"/>
      <c r="PAO153" s="894"/>
      <c r="PAP153" s="894"/>
      <c r="PAQ153" s="894"/>
      <c r="PAR153" s="894"/>
      <c r="PAS153" s="894"/>
      <c r="PAT153" s="894"/>
      <c r="PAU153" s="894"/>
      <c r="PAV153" s="894"/>
      <c r="PAW153" s="894"/>
      <c r="PAX153" s="894"/>
      <c r="PAY153" s="894"/>
      <c r="PAZ153" s="894"/>
      <c r="PBA153" s="894"/>
      <c r="PBB153" s="894"/>
      <c r="PBC153" s="894"/>
      <c r="PBD153" s="894"/>
      <c r="PBE153" s="894"/>
      <c r="PBF153" s="894"/>
      <c r="PBG153" s="894"/>
      <c r="PBH153" s="894"/>
      <c r="PBI153" s="894"/>
      <c r="PBJ153" s="894"/>
      <c r="PBK153" s="894"/>
      <c r="PBL153" s="894"/>
      <c r="PBM153" s="894"/>
      <c r="PBN153" s="894"/>
      <c r="PBO153" s="894"/>
      <c r="PBP153" s="894"/>
      <c r="PBQ153" s="894"/>
      <c r="PBR153" s="894"/>
      <c r="PBS153" s="894"/>
      <c r="PBT153" s="894"/>
      <c r="PBU153" s="894"/>
      <c r="PBV153" s="894"/>
      <c r="PBW153" s="894"/>
      <c r="PBX153" s="894"/>
      <c r="PBY153" s="894"/>
      <c r="PBZ153" s="894"/>
      <c r="PCA153" s="894"/>
      <c r="PCB153" s="894"/>
      <c r="PCC153" s="894"/>
      <c r="PCD153" s="894"/>
      <c r="PCE153" s="894"/>
      <c r="PCF153" s="894"/>
      <c r="PCG153" s="894"/>
      <c r="PCH153" s="894"/>
      <c r="PCI153" s="894"/>
      <c r="PCJ153" s="894"/>
      <c r="PCK153" s="894"/>
      <c r="PCL153" s="894"/>
      <c r="PCM153" s="894"/>
      <c r="PCN153" s="894"/>
      <c r="PCO153" s="894"/>
      <c r="PCP153" s="894"/>
      <c r="PCQ153" s="894"/>
      <c r="PCR153" s="894"/>
      <c r="PCS153" s="894"/>
      <c r="PCT153" s="894"/>
      <c r="PCU153" s="894"/>
      <c r="PCV153" s="894"/>
      <c r="PCW153" s="894"/>
      <c r="PCX153" s="894"/>
      <c r="PCY153" s="894"/>
      <c r="PCZ153" s="894"/>
      <c r="PDA153" s="894"/>
      <c r="PDB153" s="894"/>
      <c r="PDC153" s="894"/>
      <c r="PDD153" s="894"/>
      <c r="PDE153" s="894"/>
      <c r="PDF153" s="894"/>
      <c r="PDG153" s="894"/>
      <c r="PDH153" s="894"/>
      <c r="PDI153" s="894"/>
      <c r="PDJ153" s="894"/>
      <c r="PDK153" s="894"/>
      <c r="PDL153" s="894"/>
      <c r="PDM153" s="894"/>
      <c r="PDN153" s="894"/>
      <c r="PDO153" s="894"/>
      <c r="PDP153" s="894"/>
      <c r="PDQ153" s="894"/>
      <c r="PDR153" s="894"/>
      <c r="PDS153" s="894"/>
      <c r="PDT153" s="894"/>
      <c r="PDU153" s="894"/>
      <c r="PDV153" s="894"/>
      <c r="PDW153" s="894"/>
      <c r="PDX153" s="894"/>
      <c r="PDY153" s="894"/>
      <c r="PDZ153" s="894"/>
      <c r="PEA153" s="894"/>
      <c r="PEB153" s="894"/>
      <c r="PEC153" s="894"/>
      <c r="PED153" s="894"/>
      <c r="PEE153" s="894"/>
      <c r="PEF153" s="894"/>
      <c r="PEG153" s="894"/>
      <c r="PEH153" s="894"/>
      <c r="PEI153" s="894"/>
      <c r="PEJ153" s="894"/>
      <c r="PEK153" s="894"/>
      <c r="PEL153" s="894"/>
      <c r="PEM153" s="894"/>
      <c r="PEN153" s="894"/>
      <c r="PEO153" s="894"/>
      <c r="PEP153" s="894"/>
      <c r="PEQ153" s="894"/>
      <c r="PER153" s="894"/>
      <c r="PES153" s="894"/>
      <c r="PET153" s="894"/>
      <c r="PEU153" s="894"/>
      <c r="PEV153" s="894"/>
      <c r="PEW153" s="894"/>
      <c r="PEX153" s="894"/>
      <c r="PEY153" s="894"/>
      <c r="PEZ153" s="894"/>
      <c r="PFA153" s="894"/>
      <c r="PFB153" s="894"/>
      <c r="PFC153" s="894"/>
      <c r="PFD153" s="894"/>
      <c r="PFE153" s="894"/>
      <c r="PFF153" s="894"/>
      <c r="PFG153" s="894"/>
      <c r="PFH153" s="894"/>
      <c r="PFI153" s="894"/>
      <c r="PFJ153" s="894"/>
      <c r="PFK153" s="894"/>
      <c r="PFL153" s="894"/>
      <c r="PFM153" s="894"/>
      <c r="PFN153" s="894"/>
      <c r="PFO153" s="894"/>
      <c r="PFP153" s="894"/>
      <c r="PFQ153" s="894"/>
      <c r="PFR153" s="894"/>
      <c r="PFS153" s="894"/>
      <c r="PFT153" s="894"/>
      <c r="PFU153" s="894"/>
      <c r="PFV153" s="894"/>
      <c r="PFW153" s="894"/>
      <c r="PFX153" s="894"/>
      <c r="PFY153" s="894"/>
      <c r="PFZ153" s="894"/>
      <c r="PGA153" s="894"/>
      <c r="PGB153" s="894"/>
      <c r="PGC153" s="894"/>
      <c r="PGD153" s="894"/>
      <c r="PGE153" s="894"/>
      <c r="PGF153" s="894"/>
      <c r="PGG153" s="894"/>
      <c r="PGH153" s="894"/>
      <c r="PGI153" s="894"/>
      <c r="PGJ153" s="894"/>
      <c r="PGK153" s="894"/>
      <c r="PGL153" s="894"/>
      <c r="PGM153" s="894"/>
      <c r="PGN153" s="894"/>
      <c r="PGO153" s="894"/>
      <c r="PGP153" s="894"/>
      <c r="PGQ153" s="894"/>
      <c r="PGR153" s="894"/>
      <c r="PGS153" s="894"/>
      <c r="PGT153" s="894"/>
      <c r="PGU153" s="894"/>
      <c r="PGV153" s="894"/>
      <c r="PGW153" s="894"/>
      <c r="PGX153" s="894"/>
      <c r="PGY153" s="894"/>
      <c r="PGZ153" s="894"/>
      <c r="PHA153" s="894"/>
      <c r="PHB153" s="894"/>
      <c r="PHC153" s="894"/>
      <c r="PHD153" s="894"/>
      <c r="PHE153" s="894"/>
      <c r="PHF153" s="894"/>
      <c r="PHG153" s="894"/>
      <c r="PHH153" s="894"/>
      <c r="PHI153" s="894"/>
      <c r="PHJ153" s="894"/>
      <c r="PHK153" s="894"/>
      <c r="PHL153" s="894"/>
      <c r="PHM153" s="894"/>
      <c r="PHN153" s="894"/>
      <c r="PHO153" s="894"/>
      <c r="PHP153" s="894"/>
      <c r="PHQ153" s="894"/>
      <c r="PHR153" s="894"/>
      <c r="PHS153" s="894"/>
      <c r="PHT153" s="894"/>
      <c r="PHU153" s="894"/>
      <c r="PHV153" s="894"/>
      <c r="PHW153" s="894"/>
      <c r="PHX153" s="894"/>
      <c r="PHY153" s="894"/>
      <c r="PHZ153" s="894"/>
      <c r="PIA153" s="894"/>
      <c r="PIB153" s="894"/>
      <c r="PIC153" s="894"/>
      <c r="PID153" s="894"/>
      <c r="PIE153" s="894"/>
      <c r="PIF153" s="894"/>
      <c r="PIG153" s="894"/>
      <c r="PIH153" s="894"/>
      <c r="PII153" s="894"/>
      <c r="PIJ153" s="894"/>
      <c r="PIK153" s="894"/>
      <c r="PIL153" s="894"/>
      <c r="PIM153" s="894"/>
      <c r="PIN153" s="894"/>
      <c r="PIO153" s="894"/>
      <c r="PIP153" s="894"/>
      <c r="PIQ153" s="894"/>
      <c r="PIR153" s="894"/>
      <c r="PIS153" s="894"/>
      <c r="PIT153" s="894"/>
      <c r="PIU153" s="894"/>
      <c r="PIV153" s="894"/>
      <c r="PIW153" s="894"/>
      <c r="PIX153" s="894"/>
      <c r="PIY153" s="894"/>
      <c r="PIZ153" s="894"/>
      <c r="PJA153" s="894"/>
      <c r="PJB153" s="894"/>
      <c r="PJC153" s="894"/>
      <c r="PJD153" s="894"/>
      <c r="PJE153" s="894"/>
      <c r="PJF153" s="894"/>
      <c r="PJG153" s="894"/>
      <c r="PJH153" s="894"/>
      <c r="PJI153" s="894"/>
      <c r="PJJ153" s="894"/>
      <c r="PJK153" s="894"/>
      <c r="PJL153" s="894"/>
      <c r="PJM153" s="894"/>
      <c r="PJN153" s="894"/>
      <c r="PJO153" s="894"/>
      <c r="PJP153" s="894"/>
      <c r="PJQ153" s="894"/>
      <c r="PJR153" s="894"/>
      <c r="PJS153" s="894"/>
      <c r="PJT153" s="894"/>
      <c r="PJU153" s="894"/>
      <c r="PJV153" s="894"/>
      <c r="PJW153" s="894"/>
      <c r="PJX153" s="894"/>
      <c r="PJY153" s="894"/>
      <c r="PJZ153" s="894"/>
      <c r="PKA153" s="894"/>
      <c r="PKB153" s="894"/>
      <c r="PKC153" s="894"/>
      <c r="PKD153" s="894"/>
      <c r="PKE153" s="894"/>
      <c r="PKF153" s="894"/>
      <c r="PKG153" s="894"/>
      <c r="PKH153" s="894"/>
      <c r="PKI153" s="894"/>
      <c r="PKJ153" s="894"/>
      <c r="PKK153" s="894"/>
      <c r="PKL153" s="894"/>
      <c r="PKM153" s="894"/>
      <c r="PKN153" s="894"/>
      <c r="PKO153" s="894"/>
      <c r="PKP153" s="894"/>
      <c r="PKQ153" s="894"/>
      <c r="PKR153" s="894"/>
      <c r="PKS153" s="894"/>
      <c r="PKT153" s="894"/>
      <c r="PKU153" s="894"/>
      <c r="PKV153" s="894"/>
      <c r="PKW153" s="894"/>
      <c r="PKX153" s="894"/>
      <c r="PKY153" s="894"/>
      <c r="PKZ153" s="894"/>
      <c r="PLA153" s="894"/>
      <c r="PLB153" s="894"/>
      <c r="PLC153" s="894"/>
      <c r="PLD153" s="894"/>
      <c r="PLE153" s="894"/>
      <c r="PLF153" s="894"/>
      <c r="PLG153" s="894"/>
      <c r="PLH153" s="894"/>
      <c r="PLI153" s="894"/>
      <c r="PLJ153" s="894"/>
      <c r="PLK153" s="894"/>
      <c r="PLL153" s="894"/>
      <c r="PLM153" s="894"/>
      <c r="PLN153" s="894"/>
      <c r="PLO153" s="894"/>
      <c r="PLP153" s="894"/>
      <c r="PLQ153" s="894"/>
      <c r="PLR153" s="894"/>
      <c r="PLS153" s="894"/>
      <c r="PLT153" s="894"/>
      <c r="PLU153" s="894"/>
      <c r="PLV153" s="894"/>
      <c r="PLW153" s="894"/>
      <c r="PLX153" s="894"/>
      <c r="PLY153" s="894"/>
      <c r="PLZ153" s="894"/>
      <c r="PMA153" s="894"/>
      <c r="PMB153" s="894"/>
      <c r="PMC153" s="894"/>
      <c r="PMD153" s="894"/>
      <c r="PME153" s="894"/>
      <c r="PMF153" s="894"/>
      <c r="PMG153" s="894"/>
      <c r="PMH153" s="894"/>
      <c r="PMI153" s="894"/>
      <c r="PMJ153" s="894"/>
      <c r="PMK153" s="894"/>
      <c r="PML153" s="894"/>
      <c r="PMM153" s="894"/>
      <c r="PMN153" s="894"/>
      <c r="PMO153" s="894"/>
      <c r="PMP153" s="894"/>
      <c r="PMQ153" s="894"/>
      <c r="PMR153" s="894"/>
      <c r="PMS153" s="894"/>
      <c r="PMT153" s="894"/>
      <c r="PMU153" s="894"/>
      <c r="PMV153" s="894"/>
      <c r="PMW153" s="894"/>
      <c r="PMX153" s="894"/>
      <c r="PMY153" s="894"/>
      <c r="PMZ153" s="894"/>
      <c r="PNA153" s="894"/>
      <c r="PNB153" s="894"/>
      <c r="PNC153" s="894"/>
      <c r="PND153" s="894"/>
      <c r="PNE153" s="894"/>
      <c r="PNF153" s="894"/>
      <c r="PNG153" s="894"/>
      <c r="PNH153" s="894"/>
      <c r="PNI153" s="894"/>
      <c r="PNJ153" s="894"/>
      <c r="PNK153" s="894"/>
      <c r="PNL153" s="894"/>
      <c r="PNM153" s="894"/>
      <c r="PNN153" s="894"/>
      <c r="PNO153" s="894"/>
      <c r="PNP153" s="894"/>
      <c r="PNQ153" s="894"/>
      <c r="PNR153" s="894"/>
      <c r="PNS153" s="894"/>
      <c r="PNT153" s="894"/>
      <c r="PNU153" s="894"/>
      <c r="PNV153" s="894"/>
      <c r="PNW153" s="894"/>
      <c r="PNX153" s="894"/>
      <c r="PNY153" s="894"/>
      <c r="PNZ153" s="894"/>
      <c r="POA153" s="894"/>
      <c r="POB153" s="894"/>
      <c r="POC153" s="894"/>
      <c r="POD153" s="894"/>
      <c r="POE153" s="894"/>
      <c r="POF153" s="894"/>
      <c r="POG153" s="894"/>
      <c r="POH153" s="894"/>
      <c r="POI153" s="894"/>
      <c r="POJ153" s="894"/>
      <c r="POK153" s="894"/>
      <c r="POL153" s="894"/>
      <c r="POM153" s="894"/>
      <c r="PON153" s="894"/>
      <c r="POO153" s="894"/>
      <c r="POP153" s="894"/>
      <c r="POQ153" s="894"/>
      <c r="POR153" s="894"/>
      <c r="POS153" s="894"/>
      <c r="POT153" s="894"/>
      <c r="POU153" s="894"/>
      <c r="POV153" s="894"/>
      <c r="POW153" s="894"/>
      <c r="POX153" s="894"/>
      <c r="POY153" s="894"/>
      <c r="POZ153" s="894"/>
      <c r="PPA153" s="894"/>
      <c r="PPB153" s="894"/>
      <c r="PPC153" s="894"/>
      <c r="PPD153" s="894"/>
      <c r="PPE153" s="894"/>
      <c r="PPF153" s="894"/>
      <c r="PPG153" s="894"/>
      <c r="PPH153" s="894"/>
      <c r="PPI153" s="894"/>
      <c r="PPJ153" s="894"/>
      <c r="PPK153" s="894"/>
      <c r="PPL153" s="894"/>
      <c r="PPM153" s="894"/>
      <c r="PPN153" s="894"/>
      <c r="PPO153" s="894"/>
      <c r="PPP153" s="894"/>
      <c r="PPQ153" s="894"/>
      <c r="PPR153" s="894"/>
      <c r="PPS153" s="894"/>
      <c r="PPT153" s="894"/>
      <c r="PPU153" s="894"/>
      <c r="PPV153" s="894"/>
      <c r="PPW153" s="894"/>
      <c r="PPX153" s="894"/>
      <c r="PPY153" s="894"/>
      <c r="PPZ153" s="894"/>
      <c r="PQA153" s="894"/>
      <c r="PQB153" s="894"/>
      <c r="PQC153" s="894"/>
      <c r="PQD153" s="894"/>
      <c r="PQE153" s="894"/>
      <c r="PQF153" s="894"/>
      <c r="PQG153" s="894"/>
      <c r="PQH153" s="894"/>
      <c r="PQI153" s="894"/>
      <c r="PQJ153" s="894"/>
      <c r="PQK153" s="894"/>
      <c r="PQL153" s="894"/>
      <c r="PQM153" s="894"/>
      <c r="PQN153" s="894"/>
      <c r="PQO153" s="894"/>
      <c r="PQP153" s="894"/>
      <c r="PQQ153" s="894"/>
      <c r="PQR153" s="894"/>
      <c r="PQS153" s="894"/>
      <c r="PQT153" s="894"/>
      <c r="PQU153" s="894"/>
      <c r="PQV153" s="894"/>
      <c r="PQW153" s="894"/>
      <c r="PQX153" s="894"/>
      <c r="PQY153" s="894"/>
      <c r="PQZ153" s="894"/>
      <c r="PRA153" s="894"/>
      <c r="PRB153" s="894"/>
      <c r="PRC153" s="894"/>
      <c r="PRD153" s="894"/>
      <c r="PRE153" s="894"/>
      <c r="PRF153" s="894"/>
      <c r="PRG153" s="894"/>
      <c r="PRH153" s="894"/>
      <c r="PRI153" s="894"/>
      <c r="PRJ153" s="894"/>
      <c r="PRK153" s="894"/>
      <c r="PRL153" s="894"/>
      <c r="PRM153" s="894"/>
      <c r="PRN153" s="894"/>
      <c r="PRO153" s="894"/>
      <c r="PRP153" s="894"/>
      <c r="PRQ153" s="894"/>
      <c r="PRR153" s="894"/>
      <c r="PRS153" s="894"/>
      <c r="PRT153" s="894"/>
      <c r="PRU153" s="894"/>
      <c r="PRV153" s="894"/>
      <c r="PRW153" s="894"/>
      <c r="PRX153" s="894"/>
      <c r="PRY153" s="894"/>
      <c r="PRZ153" s="894"/>
      <c r="PSA153" s="894"/>
      <c r="PSB153" s="894"/>
      <c r="PSC153" s="894"/>
      <c r="PSD153" s="894"/>
      <c r="PSE153" s="894"/>
      <c r="PSF153" s="894"/>
      <c r="PSG153" s="894"/>
      <c r="PSH153" s="894"/>
      <c r="PSI153" s="894"/>
      <c r="PSJ153" s="894"/>
      <c r="PSK153" s="894"/>
      <c r="PSL153" s="894"/>
      <c r="PSM153" s="894"/>
      <c r="PSN153" s="894"/>
      <c r="PSO153" s="894"/>
      <c r="PSP153" s="894"/>
      <c r="PSQ153" s="894"/>
      <c r="PSR153" s="894"/>
      <c r="PSS153" s="894"/>
      <c r="PST153" s="894"/>
      <c r="PSU153" s="894"/>
      <c r="PSV153" s="894"/>
      <c r="PSW153" s="894"/>
      <c r="PSX153" s="894"/>
      <c r="PSY153" s="894"/>
      <c r="PSZ153" s="894"/>
      <c r="PTA153" s="894"/>
      <c r="PTB153" s="894"/>
      <c r="PTC153" s="894"/>
      <c r="PTD153" s="894"/>
      <c r="PTE153" s="894"/>
      <c r="PTF153" s="894"/>
      <c r="PTG153" s="894"/>
      <c r="PTH153" s="894"/>
      <c r="PTI153" s="894"/>
      <c r="PTJ153" s="894"/>
      <c r="PTK153" s="894"/>
      <c r="PTL153" s="894"/>
      <c r="PTM153" s="894"/>
      <c r="PTN153" s="894"/>
      <c r="PTO153" s="894"/>
      <c r="PTP153" s="894"/>
      <c r="PTQ153" s="894"/>
      <c r="PTR153" s="894"/>
      <c r="PTS153" s="894"/>
      <c r="PTT153" s="894"/>
      <c r="PTU153" s="894"/>
      <c r="PTV153" s="894"/>
      <c r="PTW153" s="894"/>
      <c r="PTX153" s="894"/>
      <c r="PTY153" s="894"/>
      <c r="PTZ153" s="894"/>
      <c r="PUA153" s="894"/>
      <c r="PUB153" s="894"/>
      <c r="PUC153" s="894"/>
      <c r="PUD153" s="894"/>
      <c r="PUE153" s="894"/>
      <c r="PUF153" s="894"/>
      <c r="PUG153" s="894"/>
      <c r="PUH153" s="894"/>
      <c r="PUI153" s="894"/>
      <c r="PUJ153" s="894"/>
      <c r="PUK153" s="894"/>
      <c r="PUL153" s="894"/>
      <c r="PUM153" s="894"/>
      <c r="PUN153" s="894"/>
      <c r="PUO153" s="894"/>
      <c r="PUP153" s="894"/>
      <c r="PUQ153" s="894"/>
      <c r="PUR153" s="894"/>
      <c r="PUS153" s="894"/>
      <c r="PUT153" s="894"/>
      <c r="PUU153" s="894"/>
      <c r="PUV153" s="894"/>
      <c r="PUW153" s="894"/>
      <c r="PUX153" s="894"/>
      <c r="PUY153" s="894"/>
      <c r="PUZ153" s="894"/>
      <c r="PVA153" s="894"/>
      <c r="PVB153" s="894"/>
      <c r="PVC153" s="894"/>
      <c r="PVD153" s="894"/>
      <c r="PVE153" s="894"/>
      <c r="PVF153" s="894"/>
      <c r="PVG153" s="894"/>
      <c r="PVH153" s="894"/>
      <c r="PVI153" s="894"/>
      <c r="PVJ153" s="894"/>
      <c r="PVK153" s="894"/>
      <c r="PVL153" s="894"/>
      <c r="PVM153" s="894"/>
      <c r="PVN153" s="894"/>
      <c r="PVO153" s="894"/>
      <c r="PVP153" s="894"/>
      <c r="PVQ153" s="894"/>
      <c r="PVR153" s="894"/>
      <c r="PVS153" s="894"/>
      <c r="PVT153" s="894"/>
      <c r="PVU153" s="894"/>
      <c r="PVV153" s="894"/>
      <c r="PVW153" s="894"/>
      <c r="PVX153" s="894"/>
      <c r="PVY153" s="894"/>
      <c r="PVZ153" s="894"/>
      <c r="PWA153" s="894"/>
      <c r="PWB153" s="894"/>
      <c r="PWC153" s="894"/>
      <c r="PWD153" s="894"/>
      <c r="PWE153" s="894"/>
      <c r="PWF153" s="894"/>
      <c r="PWG153" s="894"/>
      <c r="PWH153" s="894"/>
      <c r="PWI153" s="894"/>
      <c r="PWJ153" s="894"/>
      <c r="PWK153" s="894"/>
      <c r="PWL153" s="894"/>
      <c r="PWM153" s="894"/>
      <c r="PWN153" s="894"/>
      <c r="PWO153" s="894"/>
      <c r="PWP153" s="894"/>
      <c r="PWQ153" s="894"/>
      <c r="PWR153" s="894"/>
      <c r="PWS153" s="894"/>
      <c r="PWT153" s="894"/>
      <c r="PWU153" s="894"/>
      <c r="PWV153" s="894"/>
      <c r="PWW153" s="894"/>
      <c r="PWX153" s="894"/>
      <c r="PWY153" s="894"/>
      <c r="PWZ153" s="894"/>
      <c r="PXA153" s="894"/>
      <c r="PXB153" s="894"/>
      <c r="PXC153" s="894"/>
      <c r="PXD153" s="894"/>
      <c r="PXE153" s="894"/>
      <c r="PXF153" s="894"/>
      <c r="PXG153" s="894"/>
      <c r="PXH153" s="894"/>
      <c r="PXI153" s="894"/>
      <c r="PXJ153" s="894"/>
      <c r="PXK153" s="894"/>
      <c r="PXL153" s="894"/>
      <c r="PXM153" s="894"/>
      <c r="PXN153" s="894"/>
      <c r="PXO153" s="894"/>
      <c r="PXP153" s="894"/>
      <c r="PXQ153" s="894"/>
      <c r="PXR153" s="894"/>
      <c r="PXS153" s="894"/>
      <c r="PXT153" s="894"/>
      <c r="PXU153" s="894"/>
      <c r="PXV153" s="894"/>
      <c r="PXW153" s="894"/>
      <c r="PXX153" s="894"/>
      <c r="PXY153" s="894"/>
      <c r="PXZ153" s="894"/>
      <c r="PYA153" s="894"/>
      <c r="PYB153" s="894"/>
      <c r="PYC153" s="894"/>
      <c r="PYD153" s="894"/>
      <c r="PYE153" s="894"/>
      <c r="PYF153" s="894"/>
      <c r="PYG153" s="894"/>
      <c r="PYH153" s="894"/>
      <c r="PYI153" s="894"/>
      <c r="PYJ153" s="894"/>
      <c r="PYK153" s="894"/>
      <c r="PYL153" s="894"/>
      <c r="PYM153" s="894"/>
      <c r="PYN153" s="894"/>
      <c r="PYO153" s="894"/>
      <c r="PYP153" s="894"/>
      <c r="PYQ153" s="894"/>
      <c r="PYR153" s="894"/>
      <c r="PYS153" s="894"/>
      <c r="PYT153" s="894"/>
      <c r="PYU153" s="894"/>
      <c r="PYV153" s="894"/>
      <c r="PYW153" s="894"/>
      <c r="PYX153" s="894"/>
      <c r="PYY153" s="894"/>
      <c r="PYZ153" s="894"/>
      <c r="PZA153" s="894"/>
      <c r="PZB153" s="894"/>
      <c r="PZC153" s="894"/>
      <c r="PZD153" s="894"/>
      <c r="PZE153" s="894"/>
      <c r="PZF153" s="894"/>
      <c r="PZG153" s="894"/>
      <c r="PZH153" s="894"/>
      <c r="PZI153" s="894"/>
      <c r="PZJ153" s="894"/>
      <c r="PZK153" s="894"/>
      <c r="PZL153" s="894"/>
      <c r="PZM153" s="894"/>
      <c r="PZN153" s="894"/>
      <c r="PZO153" s="894"/>
      <c r="PZP153" s="894"/>
      <c r="PZQ153" s="894"/>
      <c r="PZR153" s="894"/>
      <c r="PZS153" s="894"/>
      <c r="PZT153" s="894"/>
      <c r="PZU153" s="894"/>
      <c r="PZV153" s="894"/>
      <c r="PZW153" s="894"/>
      <c r="PZX153" s="894"/>
      <c r="PZY153" s="894"/>
      <c r="PZZ153" s="894"/>
      <c r="QAA153" s="894"/>
      <c r="QAB153" s="894"/>
      <c r="QAC153" s="894"/>
      <c r="QAD153" s="894"/>
      <c r="QAE153" s="894"/>
      <c r="QAF153" s="894"/>
      <c r="QAG153" s="894"/>
      <c r="QAH153" s="894"/>
      <c r="QAI153" s="894"/>
      <c r="QAJ153" s="894"/>
      <c r="QAK153" s="894"/>
      <c r="QAL153" s="894"/>
      <c r="QAM153" s="894"/>
      <c r="QAN153" s="894"/>
      <c r="QAO153" s="894"/>
      <c r="QAP153" s="894"/>
      <c r="QAQ153" s="894"/>
      <c r="QAR153" s="894"/>
      <c r="QAS153" s="894"/>
      <c r="QAT153" s="894"/>
      <c r="QAU153" s="894"/>
      <c r="QAV153" s="894"/>
      <c r="QAW153" s="894"/>
      <c r="QAX153" s="894"/>
      <c r="QAY153" s="894"/>
      <c r="QAZ153" s="894"/>
      <c r="QBA153" s="894"/>
      <c r="QBB153" s="894"/>
      <c r="QBC153" s="894"/>
      <c r="QBD153" s="894"/>
      <c r="QBE153" s="894"/>
      <c r="QBF153" s="894"/>
      <c r="QBG153" s="894"/>
      <c r="QBH153" s="894"/>
      <c r="QBI153" s="894"/>
      <c r="QBJ153" s="894"/>
      <c r="QBK153" s="894"/>
      <c r="QBL153" s="894"/>
      <c r="QBM153" s="894"/>
      <c r="QBN153" s="894"/>
      <c r="QBO153" s="894"/>
      <c r="QBP153" s="894"/>
      <c r="QBQ153" s="894"/>
      <c r="QBR153" s="894"/>
      <c r="QBS153" s="894"/>
      <c r="QBT153" s="894"/>
      <c r="QBU153" s="894"/>
      <c r="QBV153" s="894"/>
      <c r="QBW153" s="894"/>
      <c r="QBX153" s="894"/>
      <c r="QBY153" s="894"/>
      <c r="QBZ153" s="894"/>
      <c r="QCA153" s="894"/>
      <c r="QCB153" s="894"/>
      <c r="QCC153" s="894"/>
      <c r="QCD153" s="894"/>
      <c r="QCE153" s="894"/>
      <c r="QCF153" s="894"/>
      <c r="QCG153" s="894"/>
      <c r="QCH153" s="894"/>
      <c r="QCI153" s="894"/>
      <c r="QCJ153" s="894"/>
      <c r="QCK153" s="894"/>
      <c r="QCL153" s="894"/>
      <c r="QCM153" s="894"/>
      <c r="QCN153" s="894"/>
      <c r="QCO153" s="894"/>
      <c r="QCP153" s="894"/>
      <c r="QCQ153" s="894"/>
      <c r="QCR153" s="894"/>
      <c r="QCS153" s="894"/>
      <c r="QCT153" s="894"/>
      <c r="QCU153" s="894"/>
      <c r="QCV153" s="894"/>
      <c r="QCW153" s="894"/>
      <c r="QCX153" s="894"/>
      <c r="QCY153" s="894"/>
      <c r="QCZ153" s="894"/>
      <c r="QDA153" s="894"/>
      <c r="QDB153" s="894"/>
      <c r="QDC153" s="894"/>
      <c r="QDD153" s="894"/>
      <c r="QDE153" s="894"/>
      <c r="QDF153" s="894"/>
      <c r="QDG153" s="894"/>
      <c r="QDH153" s="894"/>
      <c r="QDI153" s="894"/>
      <c r="QDJ153" s="894"/>
      <c r="QDK153" s="894"/>
      <c r="QDL153" s="894"/>
      <c r="QDM153" s="894"/>
      <c r="QDN153" s="894"/>
      <c r="QDO153" s="894"/>
      <c r="QDP153" s="894"/>
      <c r="QDQ153" s="894"/>
      <c r="QDR153" s="894"/>
      <c r="QDS153" s="894"/>
      <c r="QDT153" s="894"/>
      <c r="QDU153" s="894"/>
      <c r="QDV153" s="894"/>
      <c r="QDW153" s="894"/>
      <c r="QDX153" s="894"/>
      <c r="QDY153" s="894"/>
      <c r="QDZ153" s="894"/>
      <c r="QEA153" s="894"/>
      <c r="QEB153" s="894"/>
      <c r="QEC153" s="894"/>
      <c r="QED153" s="894"/>
      <c r="QEE153" s="894"/>
      <c r="QEF153" s="894"/>
      <c r="QEG153" s="894"/>
      <c r="QEH153" s="894"/>
      <c r="QEI153" s="894"/>
      <c r="QEJ153" s="894"/>
      <c r="QEK153" s="894"/>
      <c r="QEL153" s="894"/>
      <c r="QEM153" s="894"/>
      <c r="QEN153" s="894"/>
      <c r="QEO153" s="894"/>
      <c r="QEP153" s="894"/>
      <c r="QEQ153" s="894"/>
      <c r="QER153" s="894"/>
      <c r="QES153" s="894"/>
      <c r="QET153" s="894"/>
      <c r="QEU153" s="894"/>
      <c r="QEV153" s="894"/>
      <c r="QEW153" s="894"/>
      <c r="QEX153" s="894"/>
      <c r="QEY153" s="894"/>
      <c r="QEZ153" s="894"/>
      <c r="QFA153" s="894"/>
      <c r="QFB153" s="894"/>
      <c r="QFC153" s="894"/>
      <c r="QFD153" s="894"/>
      <c r="QFE153" s="894"/>
      <c r="QFF153" s="894"/>
      <c r="QFG153" s="894"/>
      <c r="QFH153" s="894"/>
      <c r="QFI153" s="894"/>
      <c r="QFJ153" s="894"/>
      <c r="QFK153" s="894"/>
      <c r="QFL153" s="894"/>
      <c r="QFM153" s="894"/>
      <c r="QFN153" s="894"/>
      <c r="QFO153" s="894"/>
      <c r="QFP153" s="894"/>
      <c r="QFQ153" s="894"/>
      <c r="QFR153" s="894"/>
      <c r="QFS153" s="894"/>
      <c r="QFT153" s="894"/>
      <c r="QFU153" s="894"/>
      <c r="QFV153" s="894"/>
      <c r="QFW153" s="894"/>
      <c r="QFX153" s="894"/>
      <c r="QFY153" s="894"/>
      <c r="QFZ153" s="894"/>
      <c r="QGA153" s="894"/>
      <c r="QGB153" s="894"/>
      <c r="QGC153" s="894"/>
      <c r="QGD153" s="894"/>
      <c r="QGE153" s="894"/>
      <c r="QGF153" s="894"/>
      <c r="QGG153" s="894"/>
      <c r="QGH153" s="894"/>
      <c r="QGI153" s="894"/>
      <c r="QGJ153" s="894"/>
      <c r="QGK153" s="894"/>
      <c r="QGL153" s="894"/>
      <c r="QGM153" s="894"/>
      <c r="QGN153" s="894"/>
      <c r="QGO153" s="894"/>
      <c r="QGP153" s="894"/>
      <c r="QGQ153" s="894"/>
      <c r="QGR153" s="894"/>
      <c r="QGS153" s="894"/>
      <c r="QGT153" s="894"/>
      <c r="QGU153" s="894"/>
      <c r="QGV153" s="894"/>
      <c r="QGW153" s="894"/>
      <c r="QGX153" s="894"/>
      <c r="QGY153" s="894"/>
      <c r="QGZ153" s="894"/>
      <c r="QHA153" s="894"/>
      <c r="QHB153" s="894"/>
      <c r="QHC153" s="894"/>
      <c r="QHD153" s="894"/>
      <c r="QHE153" s="894"/>
      <c r="QHF153" s="894"/>
      <c r="QHG153" s="894"/>
      <c r="QHH153" s="894"/>
      <c r="QHI153" s="894"/>
      <c r="QHJ153" s="894"/>
      <c r="QHK153" s="894"/>
      <c r="QHL153" s="894"/>
      <c r="QHM153" s="894"/>
      <c r="QHN153" s="894"/>
      <c r="QHO153" s="894"/>
      <c r="QHP153" s="894"/>
      <c r="QHQ153" s="894"/>
      <c r="QHR153" s="894"/>
      <c r="QHS153" s="894"/>
      <c r="QHT153" s="894"/>
      <c r="QHU153" s="894"/>
      <c r="QHV153" s="894"/>
      <c r="QHW153" s="894"/>
      <c r="QHX153" s="894"/>
      <c r="QHY153" s="894"/>
      <c r="QHZ153" s="894"/>
      <c r="QIA153" s="894"/>
      <c r="QIB153" s="894"/>
      <c r="QIC153" s="894"/>
      <c r="QID153" s="894"/>
      <c r="QIE153" s="894"/>
      <c r="QIF153" s="894"/>
      <c r="QIG153" s="894"/>
      <c r="QIH153" s="894"/>
      <c r="QII153" s="894"/>
      <c r="QIJ153" s="894"/>
      <c r="QIK153" s="894"/>
      <c r="QIL153" s="894"/>
      <c r="QIM153" s="894"/>
      <c r="QIN153" s="894"/>
      <c r="QIO153" s="894"/>
      <c r="QIP153" s="894"/>
      <c r="QIQ153" s="894"/>
      <c r="QIR153" s="894"/>
      <c r="QIS153" s="894"/>
      <c r="QIT153" s="894"/>
      <c r="QIU153" s="894"/>
      <c r="QIV153" s="894"/>
      <c r="QIW153" s="894"/>
      <c r="QIX153" s="894"/>
      <c r="QIY153" s="894"/>
      <c r="QIZ153" s="894"/>
      <c r="QJA153" s="894"/>
      <c r="QJB153" s="894"/>
      <c r="QJC153" s="894"/>
      <c r="QJD153" s="894"/>
      <c r="QJE153" s="894"/>
      <c r="QJF153" s="894"/>
      <c r="QJG153" s="894"/>
      <c r="QJH153" s="894"/>
      <c r="QJI153" s="894"/>
      <c r="QJJ153" s="894"/>
      <c r="QJK153" s="894"/>
      <c r="QJL153" s="894"/>
      <c r="QJM153" s="894"/>
      <c r="QJN153" s="894"/>
      <c r="QJO153" s="894"/>
      <c r="QJP153" s="894"/>
      <c r="QJQ153" s="894"/>
      <c r="QJR153" s="894"/>
      <c r="QJS153" s="894"/>
      <c r="QJT153" s="894"/>
      <c r="QJU153" s="894"/>
      <c r="QJV153" s="894"/>
      <c r="QJW153" s="894"/>
      <c r="QJX153" s="894"/>
      <c r="QJY153" s="894"/>
      <c r="QJZ153" s="894"/>
      <c r="QKA153" s="894"/>
      <c r="QKB153" s="894"/>
      <c r="QKC153" s="894"/>
      <c r="QKD153" s="894"/>
      <c r="QKE153" s="894"/>
      <c r="QKF153" s="894"/>
      <c r="QKG153" s="894"/>
      <c r="QKH153" s="894"/>
      <c r="QKI153" s="894"/>
      <c r="QKJ153" s="894"/>
      <c r="QKK153" s="894"/>
      <c r="QKL153" s="894"/>
      <c r="QKM153" s="894"/>
      <c r="QKN153" s="894"/>
      <c r="QKO153" s="894"/>
      <c r="QKP153" s="894"/>
      <c r="QKQ153" s="894"/>
      <c r="QKR153" s="894"/>
      <c r="QKS153" s="894"/>
      <c r="QKT153" s="894"/>
      <c r="QKU153" s="894"/>
      <c r="QKV153" s="894"/>
      <c r="QKW153" s="894"/>
      <c r="QKX153" s="894"/>
      <c r="QKY153" s="894"/>
      <c r="QKZ153" s="894"/>
      <c r="QLA153" s="894"/>
      <c r="QLB153" s="894"/>
      <c r="QLC153" s="894"/>
      <c r="QLD153" s="894"/>
      <c r="QLE153" s="894"/>
      <c r="QLF153" s="894"/>
      <c r="QLG153" s="894"/>
      <c r="QLH153" s="894"/>
      <c r="QLI153" s="894"/>
      <c r="QLJ153" s="894"/>
      <c r="QLK153" s="894"/>
      <c r="QLL153" s="894"/>
      <c r="QLM153" s="894"/>
      <c r="QLN153" s="894"/>
      <c r="QLO153" s="894"/>
      <c r="QLP153" s="894"/>
      <c r="QLQ153" s="894"/>
      <c r="QLR153" s="894"/>
      <c r="QLS153" s="894"/>
      <c r="QLT153" s="894"/>
      <c r="QLU153" s="894"/>
      <c r="QLV153" s="894"/>
      <c r="QLW153" s="894"/>
      <c r="QLX153" s="894"/>
      <c r="QLY153" s="894"/>
      <c r="QLZ153" s="894"/>
      <c r="QMA153" s="894"/>
      <c r="QMB153" s="894"/>
      <c r="QMC153" s="894"/>
      <c r="QMD153" s="894"/>
      <c r="QME153" s="894"/>
      <c r="QMF153" s="894"/>
      <c r="QMG153" s="894"/>
      <c r="QMH153" s="894"/>
      <c r="QMI153" s="894"/>
      <c r="QMJ153" s="894"/>
      <c r="QMK153" s="894"/>
      <c r="QML153" s="894"/>
      <c r="QMM153" s="894"/>
      <c r="QMN153" s="894"/>
      <c r="QMO153" s="894"/>
      <c r="QMP153" s="894"/>
      <c r="QMQ153" s="894"/>
      <c r="QMR153" s="894"/>
      <c r="QMS153" s="894"/>
      <c r="QMT153" s="894"/>
      <c r="QMU153" s="894"/>
      <c r="QMV153" s="894"/>
      <c r="QMW153" s="894"/>
      <c r="QMX153" s="894"/>
      <c r="QMY153" s="894"/>
      <c r="QMZ153" s="894"/>
      <c r="QNA153" s="894"/>
      <c r="QNB153" s="894"/>
      <c r="QNC153" s="894"/>
      <c r="QND153" s="894"/>
      <c r="QNE153" s="894"/>
      <c r="QNF153" s="894"/>
      <c r="QNG153" s="894"/>
      <c r="QNH153" s="894"/>
      <c r="QNI153" s="894"/>
      <c r="QNJ153" s="894"/>
      <c r="QNK153" s="894"/>
      <c r="QNL153" s="894"/>
      <c r="QNM153" s="894"/>
      <c r="QNN153" s="894"/>
      <c r="QNO153" s="894"/>
      <c r="QNP153" s="894"/>
      <c r="QNQ153" s="894"/>
      <c r="QNR153" s="894"/>
      <c r="QNS153" s="894"/>
      <c r="QNT153" s="894"/>
      <c r="QNU153" s="894"/>
      <c r="QNV153" s="894"/>
      <c r="QNW153" s="894"/>
      <c r="QNX153" s="894"/>
      <c r="QNY153" s="894"/>
      <c r="QNZ153" s="894"/>
      <c r="QOA153" s="894"/>
      <c r="QOB153" s="894"/>
      <c r="QOC153" s="894"/>
      <c r="QOD153" s="894"/>
      <c r="QOE153" s="894"/>
      <c r="QOF153" s="894"/>
      <c r="QOG153" s="894"/>
      <c r="QOH153" s="894"/>
      <c r="QOI153" s="894"/>
      <c r="QOJ153" s="894"/>
      <c r="QOK153" s="894"/>
      <c r="QOL153" s="894"/>
      <c r="QOM153" s="894"/>
      <c r="QON153" s="894"/>
      <c r="QOO153" s="894"/>
      <c r="QOP153" s="894"/>
      <c r="QOQ153" s="894"/>
      <c r="QOR153" s="894"/>
      <c r="QOS153" s="894"/>
      <c r="QOT153" s="894"/>
      <c r="QOU153" s="894"/>
      <c r="QOV153" s="894"/>
      <c r="QOW153" s="894"/>
      <c r="QOX153" s="894"/>
      <c r="QOY153" s="894"/>
      <c r="QOZ153" s="894"/>
      <c r="QPA153" s="894"/>
      <c r="QPB153" s="894"/>
      <c r="QPC153" s="894"/>
      <c r="QPD153" s="894"/>
      <c r="QPE153" s="894"/>
      <c r="QPF153" s="894"/>
      <c r="QPG153" s="894"/>
      <c r="QPH153" s="894"/>
      <c r="QPI153" s="894"/>
      <c r="QPJ153" s="894"/>
      <c r="QPK153" s="894"/>
      <c r="QPL153" s="894"/>
      <c r="QPM153" s="894"/>
      <c r="QPN153" s="894"/>
      <c r="QPO153" s="894"/>
      <c r="QPP153" s="894"/>
      <c r="QPQ153" s="894"/>
      <c r="QPR153" s="894"/>
      <c r="QPS153" s="894"/>
      <c r="QPT153" s="894"/>
      <c r="QPU153" s="894"/>
      <c r="QPV153" s="894"/>
      <c r="QPW153" s="894"/>
      <c r="QPX153" s="894"/>
      <c r="QPY153" s="894"/>
      <c r="QPZ153" s="894"/>
      <c r="QQA153" s="894"/>
      <c r="QQB153" s="894"/>
      <c r="QQC153" s="894"/>
      <c r="QQD153" s="894"/>
      <c r="QQE153" s="894"/>
      <c r="QQF153" s="894"/>
      <c r="QQG153" s="894"/>
      <c r="QQH153" s="894"/>
      <c r="QQI153" s="894"/>
      <c r="QQJ153" s="894"/>
      <c r="QQK153" s="894"/>
      <c r="QQL153" s="894"/>
      <c r="QQM153" s="894"/>
      <c r="QQN153" s="894"/>
      <c r="QQO153" s="894"/>
      <c r="QQP153" s="894"/>
      <c r="QQQ153" s="894"/>
      <c r="QQR153" s="894"/>
      <c r="QQS153" s="894"/>
      <c r="QQT153" s="894"/>
      <c r="QQU153" s="894"/>
      <c r="QQV153" s="894"/>
      <c r="QQW153" s="894"/>
      <c r="QQX153" s="894"/>
      <c r="QQY153" s="894"/>
      <c r="QQZ153" s="894"/>
      <c r="QRA153" s="894"/>
      <c r="QRB153" s="894"/>
      <c r="QRC153" s="894"/>
      <c r="QRD153" s="894"/>
      <c r="QRE153" s="894"/>
      <c r="QRF153" s="894"/>
      <c r="QRG153" s="894"/>
      <c r="QRH153" s="894"/>
      <c r="QRI153" s="894"/>
      <c r="QRJ153" s="894"/>
      <c r="QRK153" s="894"/>
      <c r="QRL153" s="894"/>
      <c r="QRM153" s="894"/>
      <c r="QRN153" s="894"/>
      <c r="QRO153" s="894"/>
      <c r="QRP153" s="894"/>
      <c r="QRQ153" s="894"/>
      <c r="QRR153" s="894"/>
      <c r="QRS153" s="894"/>
      <c r="QRT153" s="894"/>
      <c r="QRU153" s="894"/>
      <c r="QRV153" s="894"/>
      <c r="QRW153" s="894"/>
      <c r="QRX153" s="894"/>
      <c r="QRY153" s="894"/>
      <c r="QRZ153" s="894"/>
      <c r="QSA153" s="894"/>
      <c r="QSB153" s="894"/>
      <c r="QSC153" s="894"/>
      <c r="QSD153" s="894"/>
      <c r="QSE153" s="894"/>
      <c r="QSF153" s="894"/>
      <c r="QSG153" s="894"/>
      <c r="QSH153" s="894"/>
      <c r="QSI153" s="894"/>
      <c r="QSJ153" s="894"/>
      <c r="QSK153" s="894"/>
      <c r="QSL153" s="894"/>
      <c r="QSM153" s="894"/>
      <c r="QSN153" s="894"/>
      <c r="QSO153" s="894"/>
      <c r="QSP153" s="894"/>
      <c r="QSQ153" s="894"/>
      <c r="QSR153" s="894"/>
      <c r="QSS153" s="894"/>
      <c r="QST153" s="894"/>
      <c r="QSU153" s="894"/>
      <c r="QSV153" s="894"/>
      <c r="QSW153" s="894"/>
      <c r="QSX153" s="894"/>
      <c r="QSY153" s="894"/>
      <c r="QSZ153" s="894"/>
      <c r="QTA153" s="894"/>
      <c r="QTB153" s="894"/>
      <c r="QTC153" s="894"/>
      <c r="QTD153" s="894"/>
      <c r="QTE153" s="894"/>
      <c r="QTF153" s="894"/>
      <c r="QTG153" s="894"/>
      <c r="QTH153" s="894"/>
      <c r="QTI153" s="894"/>
      <c r="QTJ153" s="894"/>
      <c r="QTK153" s="894"/>
      <c r="QTL153" s="894"/>
      <c r="QTM153" s="894"/>
      <c r="QTN153" s="894"/>
      <c r="QTO153" s="894"/>
      <c r="QTP153" s="894"/>
      <c r="QTQ153" s="894"/>
      <c r="QTR153" s="894"/>
      <c r="QTS153" s="894"/>
      <c r="QTT153" s="894"/>
      <c r="QTU153" s="894"/>
      <c r="QTV153" s="894"/>
      <c r="QTW153" s="894"/>
      <c r="QTX153" s="894"/>
      <c r="QTY153" s="894"/>
      <c r="QTZ153" s="894"/>
      <c r="QUA153" s="894"/>
      <c r="QUB153" s="894"/>
      <c r="QUC153" s="894"/>
      <c r="QUD153" s="894"/>
      <c r="QUE153" s="894"/>
      <c r="QUF153" s="894"/>
      <c r="QUG153" s="894"/>
      <c r="QUH153" s="894"/>
      <c r="QUI153" s="894"/>
      <c r="QUJ153" s="894"/>
      <c r="QUK153" s="894"/>
      <c r="QUL153" s="894"/>
      <c r="QUM153" s="894"/>
      <c r="QUN153" s="894"/>
      <c r="QUO153" s="894"/>
      <c r="QUP153" s="894"/>
      <c r="QUQ153" s="894"/>
      <c r="QUR153" s="894"/>
      <c r="QUS153" s="894"/>
      <c r="QUT153" s="894"/>
      <c r="QUU153" s="894"/>
      <c r="QUV153" s="894"/>
      <c r="QUW153" s="894"/>
      <c r="QUX153" s="894"/>
      <c r="QUY153" s="894"/>
      <c r="QUZ153" s="894"/>
      <c r="QVA153" s="894"/>
      <c r="QVB153" s="894"/>
      <c r="QVC153" s="894"/>
      <c r="QVD153" s="894"/>
      <c r="QVE153" s="894"/>
      <c r="QVF153" s="894"/>
      <c r="QVG153" s="894"/>
      <c r="QVH153" s="894"/>
      <c r="QVI153" s="894"/>
      <c r="QVJ153" s="894"/>
      <c r="QVK153" s="894"/>
      <c r="QVL153" s="894"/>
      <c r="QVM153" s="894"/>
      <c r="QVN153" s="894"/>
      <c r="QVO153" s="894"/>
      <c r="QVP153" s="894"/>
      <c r="QVQ153" s="894"/>
      <c r="QVR153" s="894"/>
      <c r="QVS153" s="894"/>
      <c r="QVT153" s="894"/>
      <c r="QVU153" s="894"/>
      <c r="QVV153" s="894"/>
      <c r="QVW153" s="894"/>
      <c r="QVX153" s="894"/>
      <c r="QVY153" s="894"/>
      <c r="QVZ153" s="894"/>
      <c r="QWA153" s="894"/>
      <c r="QWB153" s="894"/>
      <c r="QWC153" s="894"/>
      <c r="QWD153" s="894"/>
      <c r="QWE153" s="894"/>
      <c r="QWF153" s="894"/>
      <c r="QWG153" s="894"/>
      <c r="QWH153" s="894"/>
      <c r="QWI153" s="894"/>
      <c r="QWJ153" s="894"/>
      <c r="QWK153" s="894"/>
      <c r="QWL153" s="894"/>
      <c r="QWM153" s="894"/>
      <c r="QWN153" s="894"/>
      <c r="QWO153" s="894"/>
      <c r="QWP153" s="894"/>
      <c r="QWQ153" s="894"/>
      <c r="QWR153" s="894"/>
      <c r="QWS153" s="894"/>
      <c r="QWT153" s="894"/>
      <c r="QWU153" s="894"/>
      <c r="QWV153" s="894"/>
      <c r="QWW153" s="894"/>
      <c r="QWX153" s="894"/>
      <c r="QWY153" s="894"/>
      <c r="QWZ153" s="894"/>
      <c r="QXA153" s="894"/>
      <c r="QXB153" s="894"/>
      <c r="QXC153" s="894"/>
      <c r="QXD153" s="894"/>
      <c r="QXE153" s="894"/>
      <c r="QXF153" s="894"/>
      <c r="QXG153" s="894"/>
      <c r="QXH153" s="894"/>
      <c r="QXI153" s="894"/>
      <c r="QXJ153" s="894"/>
      <c r="QXK153" s="894"/>
      <c r="QXL153" s="894"/>
      <c r="QXM153" s="894"/>
      <c r="QXN153" s="894"/>
      <c r="QXO153" s="894"/>
      <c r="QXP153" s="894"/>
      <c r="QXQ153" s="894"/>
      <c r="QXR153" s="894"/>
      <c r="QXS153" s="894"/>
      <c r="QXT153" s="894"/>
      <c r="QXU153" s="894"/>
      <c r="QXV153" s="894"/>
      <c r="QXW153" s="894"/>
      <c r="QXX153" s="894"/>
      <c r="QXY153" s="894"/>
      <c r="QXZ153" s="894"/>
      <c r="QYA153" s="894"/>
      <c r="QYB153" s="894"/>
      <c r="QYC153" s="894"/>
      <c r="QYD153" s="894"/>
      <c r="QYE153" s="894"/>
      <c r="QYF153" s="894"/>
      <c r="QYG153" s="894"/>
      <c r="QYH153" s="894"/>
      <c r="QYI153" s="894"/>
      <c r="QYJ153" s="894"/>
      <c r="QYK153" s="894"/>
      <c r="QYL153" s="894"/>
      <c r="QYM153" s="894"/>
      <c r="QYN153" s="894"/>
      <c r="QYO153" s="894"/>
      <c r="QYP153" s="894"/>
      <c r="QYQ153" s="894"/>
      <c r="QYR153" s="894"/>
      <c r="QYS153" s="894"/>
      <c r="QYT153" s="894"/>
      <c r="QYU153" s="894"/>
      <c r="QYV153" s="894"/>
      <c r="QYW153" s="894"/>
      <c r="QYX153" s="894"/>
      <c r="QYY153" s="894"/>
      <c r="QYZ153" s="894"/>
      <c r="QZA153" s="894"/>
      <c r="QZB153" s="894"/>
      <c r="QZC153" s="894"/>
      <c r="QZD153" s="894"/>
      <c r="QZE153" s="894"/>
      <c r="QZF153" s="894"/>
      <c r="QZG153" s="894"/>
      <c r="QZH153" s="894"/>
      <c r="QZI153" s="894"/>
      <c r="QZJ153" s="894"/>
      <c r="QZK153" s="894"/>
      <c r="QZL153" s="894"/>
      <c r="QZM153" s="894"/>
      <c r="QZN153" s="894"/>
      <c r="QZO153" s="894"/>
      <c r="QZP153" s="894"/>
      <c r="QZQ153" s="894"/>
      <c r="QZR153" s="894"/>
      <c r="QZS153" s="894"/>
      <c r="QZT153" s="894"/>
      <c r="QZU153" s="894"/>
      <c r="QZV153" s="894"/>
      <c r="QZW153" s="894"/>
      <c r="QZX153" s="894"/>
      <c r="QZY153" s="894"/>
      <c r="QZZ153" s="894"/>
      <c r="RAA153" s="894"/>
      <c r="RAB153" s="894"/>
      <c r="RAC153" s="894"/>
      <c r="RAD153" s="894"/>
      <c r="RAE153" s="894"/>
      <c r="RAF153" s="894"/>
      <c r="RAG153" s="894"/>
      <c r="RAH153" s="894"/>
      <c r="RAI153" s="894"/>
      <c r="RAJ153" s="894"/>
      <c r="RAK153" s="894"/>
      <c r="RAL153" s="894"/>
      <c r="RAM153" s="894"/>
      <c r="RAN153" s="894"/>
      <c r="RAO153" s="894"/>
      <c r="RAP153" s="894"/>
      <c r="RAQ153" s="894"/>
      <c r="RAR153" s="894"/>
      <c r="RAS153" s="894"/>
      <c r="RAT153" s="894"/>
      <c r="RAU153" s="894"/>
      <c r="RAV153" s="894"/>
      <c r="RAW153" s="894"/>
      <c r="RAX153" s="894"/>
      <c r="RAY153" s="894"/>
      <c r="RAZ153" s="894"/>
      <c r="RBA153" s="894"/>
      <c r="RBB153" s="894"/>
      <c r="RBC153" s="894"/>
      <c r="RBD153" s="894"/>
      <c r="RBE153" s="894"/>
      <c r="RBF153" s="894"/>
      <c r="RBG153" s="894"/>
      <c r="RBH153" s="894"/>
      <c r="RBI153" s="894"/>
      <c r="RBJ153" s="894"/>
      <c r="RBK153" s="894"/>
      <c r="RBL153" s="894"/>
      <c r="RBM153" s="894"/>
      <c r="RBN153" s="894"/>
      <c r="RBO153" s="894"/>
      <c r="RBP153" s="894"/>
      <c r="RBQ153" s="894"/>
      <c r="RBR153" s="894"/>
      <c r="RBS153" s="894"/>
      <c r="RBT153" s="894"/>
      <c r="RBU153" s="894"/>
      <c r="RBV153" s="894"/>
      <c r="RBW153" s="894"/>
      <c r="RBX153" s="894"/>
      <c r="RBY153" s="894"/>
      <c r="RBZ153" s="894"/>
      <c r="RCA153" s="894"/>
      <c r="RCB153" s="894"/>
      <c r="RCC153" s="894"/>
      <c r="RCD153" s="894"/>
      <c r="RCE153" s="894"/>
      <c r="RCF153" s="894"/>
      <c r="RCG153" s="894"/>
      <c r="RCH153" s="894"/>
      <c r="RCI153" s="894"/>
      <c r="RCJ153" s="894"/>
      <c r="RCK153" s="894"/>
      <c r="RCL153" s="894"/>
      <c r="RCM153" s="894"/>
      <c r="RCN153" s="894"/>
      <c r="RCO153" s="894"/>
      <c r="RCP153" s="894"/>
      <c r="RCQ153" s="894"/>
      <c r="RCR153" s="894"/>
      <c r="RCS153" s="894"/>
      <c r="RCT153" s="894"/>
      <c r="RCU153" s="894"/>
      <c r="RCV153" s="894"/>
      <c r="RCW153" s="894"/>
      <c r="RCX153" s="894"/>
      <c r="RCY153" s="894"/>
      <c r="RCZ153" s="894"/>
      <c r="RDA153" s="894"/>
      <c r="RDB153" s="894"/>
      <c r="RDC153" s="894"/>
      <c r="RDD153" s="894"/>
      <c r="RDE153" s="894"/>
      <c r="RDF153" s="894"/>
      <c r="RDG153" s="894"/>
      <c r="RDH153" s="894"/>
      <c r="RDI153" s="894"/>
      <c r="RDJ153" s="894"/>
      <c r="RDK153" s="894"/>
      <c r="RDL153" s="894"/>
      <c r="RDM153" s="894"/>
      <c r="RDN153" s="894"/>
      <c r="RDO153" s="894"/>
      <c r="RDP153" s="894"/>
      <c r="RDQ153" s="894"/>
      <c r="RDR153" s="894"/>
      <c r="RDS153" s="894"/>
      <c r="RDT153" s="894"/>
      <c r="RDU153" s="894"/>
      <c r="RDV153" s="894"/>
      <c r="RDW153" s="894"/>
      <c r="RDX153" s="894"/>
      <c r="RDY153" s="894"/>
      <c r="RDZ153" s="894"/>
      <c r="REA153" s="894"/>
      <c r="REB153" s="894"/>
      <c r="REC153" s="894"/>
      <c r="RED153" s="894"/>
      <c r="REE153" s="894"/>
      <c r="REF153" s="894"/>
      <c r="REG153" s="894"/>
      <c r="REH153" s="894"/>
      <c r="REI153" s="894"/>
      <c r="REJ153" s="894"/>
      <c r="REK153" s="894"/>
      <c r="REL153" s="894"/>
      <c r="REM153" s="894"/>
      <c r="REN153" s="894"/>
      <c r="REO153" s="894"/>
      <c r="REP153" s="894"/>
      <c r="REQ153" s="894"/>
      <c r="RER153" s="894"/>
      <c r="RES153" s="894"/>
      <c r="RET153" s="894"/>
      <c r="REU153" s="894"/>
      <c r="REV153" s="894"/>
      <c r="REW153" s="894"/>
      <c r="REX153" s="894"/>
      <c r="REY153" s="894"/>
      <c r="REZ153" s="894"/>
      <c r="RFA153" s="894"/>
      <c r="RFB153" s="894"/>
      <c r="RFC153" s="894"/>
      <c r="RFD153" s="894"/>
      <c r="RFE153" s="894"/>
      <c r="RFF153" s="894"/>
      <c r="RFG153" s="894"/>
      <c r="RFH153" s="894"/>
      <c r="RFI153" s="894"/>
      <c r="RFJ153" s="894"/>
      <c r="RFK153" s="894"/>
      <c r="RFL153" s="894"/>
      <c r="RFM153" s="894"/>
      <c r="RFN153" s="894"/>
      <c r="RFO153" s="894"/>
      <c r="RFP153" s="894"/>
      <c r="RFQ153" s="894"/>
      <c r="RFR153" s="894"/>
      <c r="RFS153" s="894"/>
      <c r="RFT153" s="894"/>
      <c r="RFU153" s="894"/>
      <c r="RFV153" s="894"/>
      <c r="RFW153" s="894"/>
      <c r="RFX153" s="894"/>
      <c r="RFY153" s="894"/>
      <c r="RFZ153" s="894"/>
      <c r="RGA153" s="894"/>
      <c r="RGB153" s="894"/>
      <c r="RGC153" s="894"/>
      <c r="RGD153" s="894"/>
      <c r="RGE153" s="894"/>
      <c r="RGF153" s="894"/>
      <c r="RGG153" s="894"/>
      <c r="RGH153" s="894"/>
      <c r="RGI153" s="894"/>
      <c r="RGJ153" s="894"/>
      <c r="RGK153" s="894"/>
      <c r="RGL153" s="894"/>
      <c r="RGM153" s="894"/>
      <c r="RGN153" s="894"/>
      <c r="RGO153" s="894"/>
      <c r="RGP153" s="894"/>
      <c r="RGQ153" s="894"/>
      <c r="RGR153" s="894"/>
      <c r="RGS153" s="894"/>
      <c r="RGT153" s="894"/>
      <c r="RGU153" s="894"/>
      <c r="RGV153" s="894"/>
      <c r="RGW153" s="894"/>
      <c r="RGX153" s="894"/>
      <c r="RGY153" s="894"/>
      <c r="RGZ153" s="894"/>
      <c r="RHA153" s="894"/>
      <c r="RHB153" s="894"/>
      <c r="RHC153" s="894"/>
      <c r="RHD153" s="894"/>
      <c r="RHE153" s="894"/>
      <c r="RHF153" s="894"/>
      <c r="RHG153" s="894"/>
      <c r="RHH153" s="894"/>
      <c r="RHI153" s="894"/>
      <c r="RHJ153" s="894"/>
      <c r="RHK153" s="894"/>
      <c r="RHL153" s="894"/>
      <c r="RHM153" s="894"/>
      <c r="RHN153" s="894"/>
      <c r="RHO153" s="894"/>
      <c r="RHP153" s="894"/>
      <c r="RHQ153" s="894"/>
      <c r="RHR153" s="894"/>
      <c r="RHS153" s="894"/>
      <c r="RHT153" s="894"/>
      <c r="RHU153" s="894"/>
      <c r="RHV153" s="894"/>
      <c r="RHW153" s="894"/>
      <c r="RHX153" s="894"/>
      <c r="RHY153" s="894"/>
      <c r="RHZ153" s="894"/>
      <c r="RIA153" s="894"/>
      <c r="RIB153" s="894"/>
      <c r="RIC153" s="894"/>
      <c r="RID153" s="894"/>
      <c r="RIE153" s="894"/>
      <c r="RIF153" s="894"/>
      <c r="RIG153" s="894"/>
      <c r="RIH153" s="894"/>
      <c r="RII153" s="894"/>
      <c r="RIJ153" s="894"/>
      <c r="RIK153" s="894"/>
      <c r="RIL153" s="894"/>
      <c r="RIM153" s="894"/>
      <c r="RIN153" s="894"/>
      <c r="RIO153" s="894"/>
      <c r="RIP153" s="894"/>
      <c r="RIQ153" s="894"/>
      <c r="RIR153" s="894"/>
      <c r="RIS153" s="894"/>
      <c r="RIT153" s="894"/>
      <c r="RIU153" s="894"/>
      <c r="RIV153" s="894"/>
      <c r="RIW153" s="894"/>
      <c r="RIX153" s="894"/>
      <c r="RIY153" s="894"/>
      <c r="RIZ153" s="894"/>
      <c r="RJA153" s="894"/>
      <c r="RJB153" s="894"/>
      <c r="RJC153" s="894"/>
      <c r="RJD153" s="894"/>
      <c r="RJE153" s="894"/>
      <c r="RJF153" s="894"/>
      <c r="RJG153" s="894"/>
      <c r="RJH153" s="894"/>
      <c r="RJI153" s="894"/>
      <c r="RJJ153" s="894"/>
      <c r="RJK153" s="894"/>
      <c r="RJL153" s="894"/>
      <c r="RJM153" s="894"/>
      <c r="RJN153" s="894"/>
      <c r="RJO153" s="894"/>
      <c r="RJP153" s="894"/>
      <c r="RJQ153" s="894"/>
      <c r="RJR153" s="894"/>
      <c r="RJS153" s="894"/>
      <c r="RJT153" s="894"/>
      <c r="RJU153" s="894"/>
      <c r="RJV153" s="894"/>
      <c r="RJW153" s="894"/>
      <c r="RJX153" s="894"/>
      <c r="RJY153" s="894"/>
      <c r="RJZ153" s="894"/>
      <c r="RKA153" s="894"/>
      <c r="RKB153" s="894"/>
      <c r="RKC153" s="894"/>
      <c r="RKD153" s="894"/>
      <c r="RKE153" s="894"/>
      <c r="RKF153" s="894"/>
      <c r="RKG153" s="894"/>
      <c r="RKH153" s="894"/>
      <c r="RKI153" s="894"/>
      <c r="RKJ153" s="894"/>
      <c r="RKK153" s="894"/>
      <c r="RKL153" s="894"/>
      <c r="RKM153" s="894"/>
      <c r="RKN153" s="894"/>
      <c r="RKO153" s="894"/>
      <c r="RKP153" s="894"/>
      <c r="RKQ153" s="894"/>
      <c r="RKR153" s="894"/>
      <c r="RKS153" s="894"/>
      <c r="RKT153" s="894"/>
      <c r="RKU153" s="894"/>
      <c r="RKV153" s="894"/>
      <c r="RKW153" s="894"/>
      <c r="RKX153" s="894"/>
      <c r="RKY153" s="894"/>
      <c r="RKZ153" s="894"/>
      <c r="RLA153" s="894"/>
      <c r="RLB153" s="894"/>
      <c r="RLC153" s="894"/>
      <c r="RLD153" s="894"/>
      <c r="RLE153" s="894"/>
      <c r="RLF153" s="894"/>
      <c r="RLG153" s="894"/>
      <c r="RLH153" s="894"/>
      <c r="RLI153" s="894"/>
      <c r="RLJ153" s="894"/>
      <c r="RLK153" s="894"/>
      <c r="RLL153" s="894"/>
      <c r="RLM153" s="894"/>
      <c r="RLN153" s="894"/>
      <c r="RLO153" s="894"/>
      <c r="RLP153" s="894"/>
      <c r="RLQ153" s="894"/>
      <c r="RLR153" s="894"/>
      <c r="RLS153" s="894"/>
      <c r="RLT153" s="894"/>
      <c r="RLU153" s="894"/>
      <c r="RLV153" s="894"/>
      <c r="RLW153" s="894"/>
      <c r="RLX153" s="894"/>
      <c r="RLY153" s="894"/>
      <c r="RLZ153" s="894"/>
      <c r="RMA153" s="894"/>
      <c r="RMB153" s="894"/>
      <c r="RMC153" s="894"/>
      <c r="RMD153" s="894"/>
      <c r="RME153" s="894"/>
      <c r="RMF153" s="894"/>
      <c r="RMG153" s="894"/>
      <c r="RMH153" s="894"/>
      <c r="RMI153" s="894"/>
      <c r="RMJ153" s="894"/>
      <c r="RMK153" s="894"/>
      <c r="RML153" s="894"/>
      <c r="RMM153" s="894"/>
      <c r="RMN153" s="894"/>
      <c r="RMO153" s="894"/>
      <c r="RMP153" s="894"/>
      <c r="RMQ153" s="894"/>
      <c r="RMR153" s="894"/>
      <c r="RMS153" s="894"/>
      <c r="RMT153" s="894"/>
      <c r="RMU153" s="894"/>
      <c r="RMV153" s="894"/>
      <c r="RMW153" s="894"/>
      <c r="RMX153" s="894"/>
      <c r="RMY153" s="894"/>
      <c r="RMZ153" s="894"/>
      <c r="RNA153" s="894"/>
      <c r="RNB153" s="894"/>
      <c r="RNC153" s="894"/>
      <c r="RND153" s="894"/>
      <c r="RNE153" s="894"/>
      <c r="RNF153" s="894"/>
      <c r="RNG153" s="894"/>
      <c r="RNH153" s="894"/>
      <c r="RNI153" s="894"/>
      <c r="RNJ153" s="894"/>
      <c r="RNK153" s="894"/>
      <c r="RNL153" s="894"/>
      <c r="RNM153" s="894"/>
      <c r="RNN153" s="894"/>
      <c r="RNO153" s="894"/>
      <c r="RNP153" s="894"/>
      <c r="RNQ153" s="894"/>
      <c r="RNR153" s="894"/>
      <c r="RNS153" s="894"/>
      <c r="RNT153" s="894"/>
      <c r="RNU153" s="894"/>
      <c r="RNV153" s="894"/>
      <c r="RNW153" s="894"/>
      <c r="RNX153" s="894"/>
      <c r="RNY153" s="894"/>
      <c r="RNZ153" s="894"/>
      <c r="ROA153" s="894"/>
      <c r="ROB153" s="894"/>
      <c r="ROC153" s="894"/>
      <c r="ROD153" s="894"/>
      <c r="ROE153" s="894"/>
      <c r="ROF153" s="894"/>
      <c r="ROG153" s="894"/>
      <c r="ROH153" s="894"/>
      <c r="ROI153" s="894"/>
      <c r="ROJ153" s="894"/>
      <c r="ROK153" s="894"/>
      <c r="ROL153" s="894"/>
      <c r="ROM153" s="894"/>
      <c r="RON153" s="894"/>
      <c r="ROO153" s="894"/>
      <c r="ROP153" s="894"/>
      <c r="ROQ153" s="894"/>
      <c r="ROR153" s="894"/>
      <c r="ROS153" s="894"/>
      <c r="ROT153" s="894"/>
      <c r="ROU153" s="894"/>
      <c r="ROV153" s="894"/>
      <c r="ROW153" s="894"/>
      <c r="ROX153" s="894"/>
      <c r="ROY153" s="894"/>
      <c r="ROZ153" s="894"/>
      <c r="RPA153" s="894"/>
      <c r="RPB153" s="894"/>
      <c r="RPC153" s="894"/>
      <c r="RPD153" s="894"/>
      <c r="RPE153" s="894"/>
      <c r="RPF153" s="894"/>
      <c r="RPG153" s="894"/>
      <c r="RPH153" s="894"/>
      <c r="RPI153" s="894"/>
      <c r="RPJ153" s="894"/>
      <c r="RPK153" s="894"/>
      <c r="RPL153" s="894"/>
      <c r="RPM153" s="894"/>
      <c r="RPN153" s="894"/>
      <c r="RPO153" s="894"/>
      <c r="RPP153" s="894"/>
      <c r="RPQ153" s="894"/>
      <c r="RPR153" s="894"/>
      <c r="RPS153" s="894"/>
      <c r="RPT153" s="894"/>
      <c r="RPU153" s="894"/>
      <c r="RPV153" s="894"/>
      <c r="RPW153" s="894"/>
      <c r="RPX153" s="894"/>
      <c r="RPY153" s="894"/>
      <c r="RPZ153" s="894"/>
      <c r="RQA153" s="894"/>
      <c r="RQB153" s="894"/>
      <c r="RQC153" s="894"/>
      <c r="RQD153" s="894"/>
      <c r="RQE153" s="894"/>
      <c r="RQF153" s="894"/>
      <c r="RQG153" s="894"/>
      <c r="RQH153" s="894"/>
      <c r="RQI153" s="894"/>
      <c r="RQJ153" s="894"/>
      <c r="RQK153" s="894"/>
      <c r="RQL153" s="894"/>
      <c r="RQM153" s="894"/>
      <c r="RQN153" s="894"/>
      <c r="RQO153" s="894"/>
      <c r="RQP153" s="894"/>
      <c r="RQQ153" s="894"/>
      <c r="RQR153" s="894"/>
      <c r="RQS153" s="894"/>
      <c r="RQT153" s="894"/>
      <c r="RQU153" s="894"/>
      <c r="RQV153" s="894"/>
      <c r="RQW153" s="894"/>
      <c r="RQX153" s="894"/>
      <c r="RQY153" s="894"/>
      <c r="RQZ153" s="894"/>
      <c r="RRA153" s="894"/>
      <c r="RRB153" s="894"/>
      <c r="RRC153" s="894"/>
      <c r="RRD153" s="894"/>
      <c r="RRE153" s="894"/>
      <c r="RRF153" s="894"/>
      <c r="RRG153" s="894"/>
      <c r="RRH153" s="894"/>
      <c r="RRI153" s="894"/>
      <c r="RRJ153" s="894"/>
      <c r="RRK153" s="894"/>
      <c r="RRL153" s="894"/>
      <c r="RRM153" s="894"/>
      <c r="RRN153" s="894"/>
      <c r="RRO153" s="894"/>
      <c r="RRP153" s="894"/>
      <c r="RRQ153" s="894"/>
      <c r="RRR153" s="894"/>
      <c r="RRS153" s="894"/>
      <c r="RRT153" s="894"/>
      <c r="RRU153" s="894"/>
      <c r="RRV153" s="894"/>
      <c r="RRW153" s="894"/>
      <c r="RRX153" s="894"/>
      <c r="RRY153" s="894"/>
      <c r="RRZ153" s="894"/>
      <c r="RSA153" s="894"/>
      <c r="RSB153" s="894"/>
      <c r="RSC153" s="894"/>
      <c r="RSD153" s="894"/>
      <c r="RSE153" s="894"/>
      <c r="RSF153" s="894"/>
      <c r="RSG153" s="894"/>
      <c r="RSH153" s="894"/>
      <c r="RSI153" s="894"/>
      <c r="RSJ153" s="894"/>
      <c r="RSK153" s="894"/>
      <c r="RSL153" s="894"/>
      <c r="RSM153" s="894"/>
      <c r="RSN153" s="894"/>
      <c r="RSO153" s="894"/>
      <c r="RSP153" s="894"/>
      <c r="RSQ153" s="894"/>
      <c r="RSR153" s="894"/>
      <c r="RSS153" s="894"/>
      <c r="RST153" s="894"/>
      <c r="RSU153" s="894"/>
      <c r="RSV153" s="894"/>
      <c r="RSW153" s="894"/>
      <c r="RSX153" s="894"/>
      <c r="RSY153" s="894"/>
      <c r="RSZ153" s="894"/>
      <c r="RTA153" s="894"/>
      <c r="RTB153" s="894"/>
      <c r="RTC153" s="894"/>
      <c r="RTD153" s="894"/>
      <c r="RTE153" s="894"/>
      <c r="RTF153" s="894"/>
      <c r="RTG153" s="894"/>
      <c r="RTH153" s="894"/>
      <c r="RTI153" s="894"/>
      <c r="RTJ153" s="894"/>
      <c r="RTK153" s="894"/>
      <c r="RTL153" s="894"/>
      <c r="RTM153" s="894"/>
      <c r="RTN153" s="894"/>
      <c r="RTO153" s="894"/>
      <c r="RTP153" s="894"/>
      <c r="RTQ153" s="894"/>
      <c r="RTR153" s="894"/>
      <c r="RTS153" s="894"/>
      <c r="RTT153" s="894"/>
      <c r="RTU153" s="894"/>
      <c r="RTV153" s="894"/>
      <c r="RTW153" s="894"/>
      <c r="RTX153" s="894"/>
      <c r="RTY153" s="894"/>
      <c r="RTZ153" s="894"/>
      <c r="RUA153" s="894"/>
      <c r="RUB153" s="894"/>
      <c r="RUC153" s="894"/>
      <c r="RUD153" s="894"/>
      <c r="RUE153" s="894"/>
      <c r="RUF153" s="894"/>
      <c r="RUG153" s="894"/>
      <c r="RUH153" s="894"/>
      <c r="RUI153" s="894"/>
      <c r="RUJ153" s="894"/>
      <c r="RUK153" s="894"/>
      <c r="RUL153" s="894"/>
      <c r="RUM153" s="894"/>
      <c r="RUN153" s="894"/>
      <c r="RUO153" s="894"/>
      <c r="RUP153" s="894"/>
      <c r="RUQ153" s="894"/>
      <c r="RUR153" s="894"/>
      <c r="RUS153" s="894"/>
      <c r="RUT153" s="894"/>
      <c r="RUU153" s="894"/>
      <c r="RUV153" s="894"/>
      <c r="RUW153" s="894"/>
      <c r="RUX153" s="894"/>
      <c r="RUY153" s="894"/>
      <c r="RUZ153" s="894"/>
      <c r="RVA153" s="894"/>
      <c r="RVB153" s="894"/>
      <c r="RVC153" s="894"/>
      <c r="RVD153" s="894"/>
      <c r="RVE153" s="894"/>
      <c r="RVF153" s="894"/>
      <c r="RVG153" s="894"/>
      <c r="RVH153" s="894"/>
      <c r="RVI153" s="894"/>
      <c r="RVJ153" s="894"/>
      <c r="RVK153" s="894"/>
      <c r="RVL153" s="894"/>
      <c r="RVM153" s="894"/>
      <c r="RVN153" s="894"/>
      <c r="RVO153" s="894"/>
      <c r="RVP153" s="894"/>
      <c r="RVQ153" s="894"/>
      <c r="RVR153" s="894"/>
      <c r="RVS153" s="894"/>
      <c r="RVT153" s="894"/>
      <c r="RVU153" s="894"/>
      <c r="RVV153" s="894"/>
      <c r="RVW153" s="894"/>
      <c r="RVX153" s="894"/>
      <c r="RVY153" s="894"/>
      <c r="RVZ153" s="894"/>
      <c r="RWA153" s="894"/>
      <c r="RWB153" s="894"/>
      <c r="RWC153" s="894"/>
      <c r="RWD153" s="894"/>
      <c r="RWE153" s="894"/>
      <c r="RWF153" s="894"/>
      <c r="RWG153" s="894"/>
      <c r="RWH153" s="894"/>
      <c r="RWI153" s="894"/>
      <c r="RWJ153" s="894"/>
      <c r="RWK153" s="894"/>
      <c r="RWL153" s="894"/>
      <c r="RWM153" s="894"/>
      <c r="RWN153" s="894"/>
      <c r="RWO153" s="894"/>
      <c r="RWP153" s="894"/>
      <c r="RWQ153" s="894"/>
      <c r="RWR153" s="894"/>
      <c r="RWS153" s="894"/>
      <c r="RWT153" s="894"/>
      <c r="RWU153" s="894"/>
      <c r="RWV153" s="894"/>
      <c r="RWW153" s="894"/>
      <c r="RWX153" s="894"/>
      <c r="RWY153" s="894"/>
      <c r="RWZ153" s="894"/>
      <c r="RXA153" s="894"/>
      <c r="RXB153" s="894"/>
      <c r="RXC153" s="894"/>
      <c r="RXD153" s="894"/>
      <c r="RXE153" s="894"/>
      <c r="RXF153" s="894"/>
      <c r="RXG153" s="894"/>
      <c r="RXH153" s="894"/>
      <c r="RXI153" s="894"/>
      <c r="RXJ153" s="894"/>
      <c r="RXK153" s="894"/>
      <c r="RXL153" s="894"/>
      <c r="RXM153" s="894"/>
      <c r="RXN153" s="894"/>
      <c r="RXO153" s="894"/>
      <c r="RXP153" s="894"/>
      <c r="RXQ153" s="894"/>
      <c r="RXR153" s="894"/>
      <c r="RXS153" s="894"/>
      <c r="RXT153" s="894"/>
      <c r="RXU153" s="894"/>
      <c r="RXV153" s="894"/>
      <c r="RXW153" s="894"/>
      <c r="RXX153" s="894"/>
      <c r="RXY153" s="894"/>
      <c r="RXZ153" s="894"/>
      <c r="RYA153" s="894"/>
      <c r="RYB153" s="894"/>
      <c r="RYC153" s="894"/>
      <c r="RYD153" s="894"/>
      <c r="RYE153" s="894"/>
      <c r="RYF153" s="894"/>
      <c r="RYG153" s="894"/>
      <c r="RYH153" s="894"/>
      <c r="RYI153" s="894"/>
      <c r="RYJ153" s="894"/>
      <c r="RYK153" s="894"/>
      <c r="RYL153" s="894"/>
      <c r="RYM153" s="894"/>
      <c r="RYN153" s="894"/>
      <c r="RYO153" s="894"/>
      <c r="RYP153" s="894"/>
      <c r="RYQ153" s="894"/>
      <c r="RYR153" s="894"/>
      <c r="RYS153" s="894"/>
      <c r="RYT153" s="894"/>
      <c r="RYU153" s="894"/>
      <c r="RYV153" s="894"/>
      <c r="RYW153" s="894"/>
      <c r="RYX153" s="894"/>
      <c r="RYY153" s="894"/>
      <c r="RYZ153" s="894"/>
      <c r="RZA153" s="894"/>
      <c r="RZB153" s="894"/>
      <c r="RZC153" s="894"/>
      <c r="RZD153" s="894"/>
      <c r="RZE153" s="894"/>
      <c r="RZF153" s="894"/>
      <c r="RZG153" s="894"/>
      <c r="RZH153" s="894"/>
      <c r="RZI153" s="894"/>
      <c r="RZJ153" s="894"/>
      <c r="RZK153" s="894"/>
      <c r="RZL153" s="894"/>
      <c r="RZM153" s="894"/>
      <c r="RZN153" s="894"/>
      <c r="RZO153" s="894"/>
      <c r="RZP153" s="894"/>
      <c r="RZQ153" s="894"/>
      <c r="RZR153" s="894"/>
      <c r="RZS153" s="894"/>
      <c r="RZT153" s="894"/>
      <c r="RZU153" s="894"/>
      <c r="RZV153" s="894"/>
      <c r="RZW153" s="894"/>
      <c r="RZX153" s="894"/>
      <c r="RZY153" s="894"/>
      <c r="RZZ153" s="894"/>
      <c r="SAA153" s="894"/>
      <c r="SAB153" s="894"/>
      <c r="SAC153" s="894"/>
      <c r="SAD153" s="894"/>
      <c r="SAE153" s="894"/>
      <c r="SAF153" s="894"/>
      <c r="SAG153" s="894"/>
      <c r="SAH153" s="894"/>
      <c r="SAI153" s="894"/>
      <c r="SAJ153" s="894"/>
      <c r="SAK153" s="894"/>
      <c r="SAL153" s="894"/>
      <c r="SAM153" s="894"/>
      <c r="SAN153" s="894"/>
      <c r="SAO153" s="894"/>
      <c r="SAP153" s="894"/>
      <c r="SAQ153" s="894"/>
      <c r="SAR153" s="894"/>
      <c r="SAS153" s="894"/>
      <c r="SAT153" s="894"/>
      <c r="SAU153" s="894"/>
      <c r="SAV153" s="894"/>
      <c r="SAW153" s="894"/>
      <c r="SAX153" s="894"/>
      <c r="SAY153" s="894"/>
      <c r="SAZ153" s="894"/>
      <c r="SBA153" s="894"/>
      <c r="SBB153" s="894"/>
      <c r="SBC153" s="894"/>
      <c r="SBD153" s="894"/>
      <c r="SBE153" s="894"/>
      <c r="SBF153" s="894"/>
      <c r="SBG153" s="894"/>
      <c r="SBH153" s="894"/>
      <c r="SBI153" s="894"/>
      <c r="SBJ153" s="894"/>
      <c r="SBK153" s="894"/>
      <c r="SBL153" s="894"/>
      <c r="SBM153" s="894"/>
      <c r="SBN153" s="894"/>
      <c r="SBO153" s="894"/>
      <c r="SBP153" s="894"/>
      <c r="SBQ153" s="894"/>
      <c r="SBR153" s="894"/>
      <c r="SBS153" s="894"/>
      <c r="SBT153" s="894"/>
      <c r="SBU153" s="894"/>
      <c r="SBV153" s="894"/>
      <c r="SBW153" s="894"/>
      <c r="SBX153" s="894"/>
      <c r="SBY153" s="894"/>
      <c r="SBZ153" s="894"/>
      <c r="SCA153" s="894"/>
      <c r="SCB153" s="894"/>
      <c r="SCC153" s="894"/>
      <c r="SCD153" s="894"/>
      <c r="SCE153" s="894"/>
      <c r="SCF153" s="894"/>
      <c r="SCG153" s="894"/>
      <c r="SCH153" s="894"/>
      <c r="SCI153" s="894"/>
      <c r="SCJ153" s="894"/>
      <c r="SCK153" s="894"/>
      <c r="SCL153" s="894"/>
      <c r="SCM153" s="894"/>
      <c r="SCN153" s="894"/>
      <c r="SCO153" s="894"/>
      <c r="SCP153" s="894"/>
      <c r="SCQ153" s="894"/>
      <c r="SCR153" s="894"/>
      <c r="SCS153" s="894"/>
      <c r="SCT153" s="894"/>
      <c r="SCU153" s="894"/>
      <c r="SCV153" s="894"/>
      <c r="SCW153" s="894"/>
      <c r="SCX153" s="894"/>
      <c r="SCY153" s="894"/>
      <c r="SCZ153" s="894"/>
      <c r="SDA153" s="894"/>
      <c r="SDB153" s="894"/>
      <c r="SDC153" s="894"/>
      <c r="SDD153" s="894"/>
      <c r="SDE153" s="894"/>
      <c r="SDF153" s="894"/>
      <c r="SDG153" s="894"/>
      <c r="SDH153" s="894"/>
      <c r="SDI153" s="894"/>
      <c r="SDJ153" s="894"/>
      <c r="SDK153" s="894"/>
      <c r="SDL153" s="894"/>
      <c r="SDM153" s="894"/>
      <c r="SDN153" s="894"/>
      <c r="SDO153" s="894"/>
      <c r="SDP153" s="894"/>
      <c r="SDQ153" s="894"/>
      <c r="SDR153" s="894"/>
      <c r="SDS153" s="894"/>
      <c r="SDT153" s="894"/>
      <c r="SDU153" s="894"/>
      <c r="SDV153" s="894"/>
      <c r="SDW153" s="894"/>
      <c r="SDX153" s="894"/>
      <c r="SDY153" s="894"/>
      <c r="SDZ153" s="894"/>
      <c r="SEA153" s="894"/>
      <c r="SEB153" s="894"/>
      <c r="SEC153" s="894"/>
      <c r="SED153" s="894"/>
      <c r="SEE153" s="894"/>
      <c r="SEF153" s="894"/>
      <c r="SEG153" s="894"/>
      <c r="SEH153" s="894"/>
      <c r="SEI153" s="894"/>
      <c r="SEJ153" s="894"/>
      <c r="SEK153" s="894"/>
      <c r="SEL153" s="894"/>
      <c r="SEM153" s="894"/>
      <c r="SEN153" s="894"/>
      <c r="SEO153" s="894"/>
      <c r="SEP153" s="894"/>
      <c r="SEQ153" s="894"/>
      <c r="SER153" s="894"/>
      <c r="SES153" s="894"/>
      <c r="SET153" s="894"/>
      <c r="SEU153" s="894"/>
      <c r="SEV153" s="894"/>
      <c r="SEW153" s="894"/>
      <c r="SEX153" s="894"/>
      <c r="SEY153" s="894"/>
      <c r="SEZ153" s="894"/>
      <c r="SFA153" s="894"/>
      <c r="SFB153" s="894"/>
      <c r="SFC153" s="894"/>
      <c r="SFD153" s="894"/>
      <c r="SFE153" s="894"/>
      <c r="SFF153" s="894"/>
      <c r="SFG153" s="894"/>
      <c r="SFH153" s="894"/>
      <c r="SFI153" s="894"/>
      <c r="SFJ153" s="894"/>
      <c r="SFK153" s="894"/>
      <c r="SFL153" s="894"/>
      <c r="SFM153" s="894"/>
      <c r="SFN153" s="894"/>
      <c r="SFO153" s="894"/>
      <c r="SFP153" s="894"/>
      <c r="SFQ153" s="894"/>
      <c r="SFR153" s="894"/>
      <c r="SFS153" s="894"/>
      <c r="SFT153" s="894"/>
      <c r="SFU153" s="894"/>
      <c r="SFV153" s="894"/>
      <c r="SFW153" s="894"/>
      <c r="SFX153" s="894"/>
      <c r="SFY153" s="894"/>
      <c r="SFZ153" s="894"/>
      <c r="SGA153" s="894"/>
      <c r="SGB153" s="894"/>
      <c r="SGC153" s="894"/>
      <c r="SGD153" s="894"/>
      <c r="SGE153" s="894"/>
      <c r="SGF153" s="894"/>
      <c r="SGG153" s="894"/>
      <c r="SGH153" s="894"/>
      <c r="SGI153" s="894"/>
      <c r="SGJ153" s="894"/>
      <c r="SGK153" s="894"/>
      <c r="SGL153" s="894"/>
      <c r="SGM153" s="894"/>
      <c r="SGN153" s="894"/>
      <c r="SGO153" s="894"/>
      <c r="SGP153" s="894"/>
      <c r="SGQ153" s="894"/>
      <c r="SGR153" s="894"/>
      <c r="SGS153" s="894"/>
      <c r="SGT153" s="894"/>
      <c r="SGU153" s="894"/>
      <c r="SGV153" s="894"/>
      <c r="SGW153" s="894"/>
      <c r="SGX153" s="894"/>
      <c r="SGY153" s="894"/>
      <c r="SGZ153" s="894"/>
      <c r="SHA153" s="894"/>
      <c r="SHB153" s="894"/>
      <c r="SHC153" s="894"/>
      <c r="SHD153" s="894"/>
      <c r="SHE153" s="894"/>
      <c r="SHF153" s="894"/>
      <c r="SHG153" s="894"/>
      <c r="SHH153" s="894"/>
      <c r="SHI153" s="894"/>
      <c r="SHJ153" s="894"/>
      <c r="SHK153" s="894"/>
      <c r="SHL153" s="894"/>
      <c r="SHM153" s="894"/>
      <c r="SHN153" s="894"/>
      <c r="SHO153" s="894"/>
      <c r="SHP153" s="894"/>
      <c r="SHQ153" s="894"/>
      <c r="SHR153" s="894"/>
      <c r="SHS153" s="894"/>
      <c r="SHT153" s="894"/>
      <c r="SHU153" s="894"/>
      <c r="SHV153" s="894"/>
      <c r="SHW153" s="894"/>
      <c r="SHX153" s="894"/>
      <c r="SHY153" s="894"/>
      <c r="SHZ153" s="894"/>
      <c r="SIA153" s="894"/>
      <c r="SIB153" s="894"/>
      <c r="SIC153" s="894"/>
      <c r="SID153" s="894"/>
      <c r="SIE153" s="894"/>
      <c r="SIF153" s="894"/>
      <c r="SIG153" s="894"/>
      <c r="SIH153" s="894"/>
      <c r="SII153" s="894"/>
      <c r="SIJ153" s="894"/>
      <c r="SIK153" s="894"/>
      <c r="SIL153" s="894"/>
      <c r="SIM153" s="894"/>
      <c r="SIN153" s="894"/>
      <c r="SIO153" s="894"/>
      <c r="SIP153" s="894"/>
      <c r="SIQ153" s="894"/>
      <c r="SIR153" s="894"/>
      <c r="SIS153" s="894"/>
      <c r="SIT153" s="894"/>
      <c r="SIU153" s="894"/>
      <c r="SIV153" s="894"/>
      <c r="SIW153" s="894"/>
      <c r="SIX153" s="894"/>
      <c r="SIY153" s="894"/>
      <c r="SIZ153" s="894"/>
      <c r="SJA153" s="894"/>
      <c r="SJB153" s="894"/>
      <c r="SJC153" s="894"/>
      <c r="SJD153" s="894"/>
      <c r="SJE153" s="894"/>
      <c r="SJF153" s="894"/>
      <c r="SJG153" s="894"/>
      <c r="SJH153" s="894"/>
      <c r="SJI153" s="894"/>
      <c r="SJJ153" s="894"/>
      <c r="SJK153" s="894"/>
      <c r="SJL153" s="894"/>
      <c r="SJM153" s="894"/>
      <c r="SJN153" s="894"/>
      <c r="SJO153" s="894"/>
      <c r="SJP153" s="894"/>
      <c r="SJQ153" s="894"/>
      <c r="SJR153" s="894"/>
      <c r="SJS153" s="894"/>
      <c r="SJT153" s="894"/>
      <c r="SJU153" s="894"/>
      <c r="SJV153" s="894"/>
      <c r="SJW153" s="894"/>
      <c r="SJX153" s="894"/>
      <c r="SJY153" s="894"/>
      <c r="SJZ153" s="894"/>
      <c r="SKA153" s="894"/>
      <c r="SKB153" s="894"/>
      <c r="SKC153" s="894"/>
      <c r="SKD153" s="894"/>
      <c r="SKE153" s="894"/>
      <c r="SKF153" s="894"/>
      <c r="SKG153" s="894"/>
      <c r="SKH153" s="894"/>
      <c r="SKI153" s="894"/>
      <c r="SKJ153" s="894"/>
      <c r="SKK153" s="894"/>
      <c r="SKL153" s="894"/>
      <c r="SKM153" s="894"/>
      <c r="SKN153" s="894"/>
      <c r="SKO153" s="894"/>
      <c r="SKP153" s="894"/>
      <c r="SKQ153" s="894"/>
      <c r="SKR153" s="894"/>
      <c r="SKS153" s="894"/>
      <c r="SKT153" s="894"/>
      <c r="SKU153" s="894"/>
      <c r="SKV153" s="894"/>
      <c r="SKW153" s="894"/>
      <c r="SKX153" s="894"/>
      <c r="SKY153" s="894"/>
      <c r="SKZ153" s="894"/>
      <c r="SLA153" s="894"/>
      <c r="SLB153" s="894"/>
      <c r="SLC153" s="894"/>
      <c r="SLD153" s="894"/>
      <c r="SLE153" s="894"/>
      <c r="SLF153" s="894"/>
      <c r="SLG153" s="894"/>
      <c r="SLH153" s="894"/>
      <c r="SLI153" s="894"/>
      <c r="SLJ153" s="894"/>
      <c r="SLK153" s="894"/>
      <c r="SLL153" s="894"/>
      <c r="SLM153" s="894"/>
      <c r="SLN153" s="894"/>
      <c r="SLO153" s="894"/>
      <c r="SLP153" s="894"/>
      <c r="SLQ153" s="894"/>
      <c r="SLR153" s="894"/>
      <c r="SLS153" s="894"/>
      <c r="SLT153" s="894"/>
      <c r="SLU153" s="894"/>
      <c r="SLV153" s="894"/>
      <c r="SLW153" s="894"/>
      <c r="SLX153" s="894"/>
      <c r="SLY153" s="894"/>
      <c r="SLZ153" s="894"/>
      <c r="SMA153" s="894"/>
      <c r="SMB153" s="894"/>
      <c r="SMC153" s="894"/>
      <c r="SMD153" s="894"/>
      <c r="SME153" s="894"/>
      <c r="SMF153" s="894"/>
      <c r="SMG153" s="894"/>
      <c r="SMH153" s="894"/>
      <c r="SMI153" s="894"/>
      <c r="SMJ153" s="894"/>
      <c r="SMK153" s="894"/>
      <c r="SML153" s="894"/>
      <c r="SMM153" s="894"/>
      <c r="SMN153" s="894"/>
      <c r="SMO153" s="894"/>
      <c r="SMP153" s="894"/>
      <c r="SMQ153" s="894"/>
      <c r="SMR153" s="894"/>
      <c r="SMS153" s="894"/>
      <c r="SMT153" s="894"/>
      <c r="SMU153" s="894"/>
      <c r="SMV153" s="894"/>
      <c r="SMW153" s="894"/>
      <c r="SMX153" s="894"/>
      <c r="SMY153" s="894"/>
      <c r="SMZ153" s="894"/>
      <c r="SNA153" s="894"/>
      <c r="SNB153" s="894"/>
      <c r="SNC153" s="894"/>
      <c r="SND153" s="894"/>
      <c r="SNE153" s="894"/>
      <c r="SNF153" s="894"/>
      <c r="SNG153" s="894"/>
      <c r="SNH153" s="894"/>
      <c r="SNI153" s="894"/>
      <c r="SNJ153" s="894"/>
      <c r="SNK153" s="894"/>
      <c r="SNL153" s="894"/>
      <c r="SNM153" s="894"/>
      <c r="SNN153" s="894"/>
      <c r="SNO153" s="894"/>
      <c r="SNP153" s="894"/>
      <c r="SNQ153" s="894"/>
      <c r="SNR153" s="894"/>
      <c r="SNS153" s="894"/>
      <c r="SNT153" s="894"/>
      <c r="SNU153" s="894"/>
      <c r="SNV153" s="894"/>
      <c r="SNW153" s="894"/>
      <c r="SNX153" s="894"/>
      <c r="SNY153" s="894"/>
      <c r="SNZ153" s="894"/>
      <c r="SOA153" s="894"/>
      <c r="SOB153" s="894"/>
      <c r="SOC153" s="894"/>
      <c r="SOD153" s="894"/>
      <c r="SOE153" s="894"/>
      <c r="SOF153" s="894"/>
      <c r="SOG153" s="894"/>
      <c r="SOH153" s="894"/>
      <c r="SOI153" s="894"/>
      <c r="SOJ153" s="894"/>
      <c r="SOK153" s="894"/>
      <c r="SOL153" s="894"/>
      <c r="SOM153" s="894"/>
      <c r="SON153" s="894"/>
      <c r="SOO153" s="894"/>
      <c r="SOP153" s="894"/>
      <c r="SOQ153" s="894"/>
      <c r="SOR153" s="894"/>
      <c r="SOS153" s="894"/>
      <c r="SOT153" s="894"/>
      <c r="SOU153" s="894"/>
      <c r="SOV153" s="894"/>
      <c r="SOW153" s="894"/>
      <c r="SOX153" s="894"/>
      <c r="SOY153" s="894"/>
      <c r="SOZ153" s="894"/>
      <c r="SPA153" s="894"/>
      <c r="SPB153" s="894"/>
      <c r="SPC153" s="894"/>
      <c r="SPD153" s="894"/>
      <c r="SPE153" s="894"/>
      <c r="SPF153" s="894"/>
      <c r="SPG153" s="894"/>
      <c r="SPH153" s="894"/>
      <c r="SPI153" s="894"/>
      <c r="SPJ153" s="894"/>
      <c r="SPK153" s="894"/>
      <c r="SPL153" s="894"/>
      <c r="SPM153" s="894"/>
      <c r="SPN153" s="894"/>
      <c r="SPO153" s="894"/>
      <c r="SPP153" s="894"/>
      <c r="SPQ153" s="894"/>
      <c r="SPR153" s="894"/>
      <c r="SPS153" s="894"/>
      <c r="SPT153" s="894"/>
      <c r="SPU153" s="894"/>
      <c r="SPV153" s="894"/>
      <c r="SPW153" s="894"/>
      <c r="SPX153" s="894"/>
      <c r="SPY153" s="894"/>
      <c r="SPZ153" s="894"/>
      <c r="SQA153" s="894"/>
      <c r="SQB153" s="894"/>
      <c r="SQC153" s="894"/>
      <c r="SQD153" s="894"/>
      <c r="SQE153" s="894"/>
      <c r="SQF153" s="894"/>
      <c r="SQG153" s="894"/>
      <c r="SQH153" s="894"/>
      <c r="SQI153" s="894"/>
      <c r="SQJ153" s="894"/>
      <c r="SQK153" s="894"/>
      <c r="SQL153" s="894"/>
      <c r="SQM153" s="894"/>
      <c r="SQN153" s="894"/>
      <c r="SQO153" s="894"/>
      <c r="SQP153" s="894"/>
      <c r="SQQ153" s="894"/>
      <c r="SQR153" s="894"/>
      <c r="SQS153" s="894"/>
      <c r="SQT153" s="894"/>
      <c r="SQU153" s="894"/>
      <c r="SQV153" s="894"/>
      <c r="SQW153" s="894"/>
      <c r="SQX153" s="894"/>
      <c r="SQY153" s="894"/>
      <c r="SQZ153" s="894"/>
      <c r="SRA153" s="894"/>
      <c r="SRB153" s="894"/>
      <c r="SRC153" s="894"/>
      <c r="SRD153" s="894"/>
      <c r="SRE153" s="894"/>
      <c r="SRF153" s="894"/>
      <c r="SRG153" s="894"/>
      <c r="SRH153" s="894"/>
      <c r="SRI153" s="894"/>
      <c r="SRJ153" s="894"/>
      <c r="SRK153" s="894"/>
      <c r="SRL153" s="894"/>
      <c r="SRM153" s="894"/>
      <c r="SRN153" s="894"/>
      <c r="SRO153" s="894"/>
      <c r="SRP153" s="894"/>
      <c r="SRQ153" s="894"/>
      <c r="SRR153" s="894"/>
      <c r="SRS153" s="894"/>
      <c r="SRT153" s="894"/>
      <c r="SRU153" s="894"/>
      <c r="SRV153" s="894"/>
      <c r="SRW153" s="894"/>
      <c r="SRX153" s="894"/>
      <c r="SRY153" s="894"/>
      <c r="SRZ153" s="894"/>
      <c r="SSA153" s="894"/>
      <c r="SSB153" s="894"/>
      <c r="SSC153" s="894"/>
      <c r="SSD153" s="894"/>
      <c r="SSE153" s="894"/>
      <c r="SSF153" s="894"/>
      <c r="SSG153" s="894"/>
      <c r="SSH153" s="894"/>
      <c r="SSI153" s="894"/>
      <c r="SSJ153" s="894"/>
      <c r="SSK153" s="894"/>
      <c r="SSL153" s="894"/>
      <c r="SSM153" s="894"/>
      <c r="SSN153" s="894"/>
      <c r="SSO153" s="894"/>
      <c r="SSP153" s="894"/>
      <c r="SSQ153" s="894"/>
      <c r="SSR153" s="894"/>
      <c r="SSS153" s="894"/>
      <c r="SST153" s="894"/>
      <c r="SSU153" s="894"/>
      <c r="SSV153" s="894"/>
      <c r="SSW153" s="894"/>
      <c r="SSX153" s="894"/>
      <c r="SSY153" s="894"/>
      <c r="SSZ153" s="894"/>
      <c r="STA153" s="894"/>
      <c r="STB153" s="894"/>
      <c r="STC153" s="894"/>
      <c r="STD153" s="894"/>
      <c r="STE153" s="894"/>
      <c r="STF153" s="894"/>
      <c r="STG153" s="894"/>
      <c r="STH153" s="894"/>
      <c r="STI153" s="894"/>
      <c r="STJ153" s="894"/>
      <c r="STK153" s="894"/>
      <c r="STL153" s="894"/>
      <c r="STM153" s="894"/>
      <c r="STN153" s="894"/>
      <c r="STO153" s="894"/>
      <c r="STP153" s="894"/>
      <c r="STQ153" s="894"/>
      <c r="STR153" s="894"/>
      <c r="STS153" s="894"/>
      <c r="STT153" s="894"/>
      <c r="STU153" s="894"/>
      <c r="STV153" s="894"/>
      <c r="STW153" s="894"/>
      <c r="STX153" s="894"/>
      <c r="STY153" s="894"/>
      <c r="STZ153" s="894"/>
      <c r="SUA153" s="894"/>
      <c r="SUB153" s="894"/>
      <c r="SUC153" s="894"/>
      <c r="SUD153" s="894"/>
      <c r="SUE153" s="894"/>
      <c r="SUF153" s="894"/>
      <c r="SUG153" s="894"/>
      <c r="SUH153" s="894"/>
      <c r="SUI153" s="894"/>
      <c r="SUJ153" s="894"/>
      <c r="SUK153" s="894"/>
      <c r="SUL153" s="894"/>
      <c r="SUM153" s="894"/>
      <c r="SUN153" s="894"/>
      <c r="SUO153" s="894"/>
      <c r="SUP153" s="894"/>
      <c r="SUQ153" s="894"/>
      <c r="SUR153" s="894"/>
      <c r="SUS153" s="894"/>
      <c r="SUT153" s="894"/>
      <c r="SUU153" s="894"/>
      <c r="SUV153" s="894"/>
      <c r="SUW153" s="894"/>
      <c r="SUX153" s="894"/>
      <c r="SUY153" s="894"/>
      <c r="SUZ153" s="894"/>
      <c r="SVA153" s="894"/>
      <c r="SVB153" s="894"/>
      <c r="SVC153" s="894"/>
      <c r="SVD153" s="894"/>
      <c r="SVE153" s="894"/>
      <c r="SVF153" s="894"/>
      <c r="SVG153" s="894"/>
      <c r="SVH153" s="894"/>
      <c r="SVI153" s="894"/>
      <c r="SVJ153" s="894"/>
      <c r="SVK153" s="894"/>
      <c r="SVL153" s="894"/>
      <c r="SVM153" s="894"/>
      <c r="SVN153" s="894"/>
      <c r="SVO153" s="894"/>
      <c r="SVP153" s="894"/>
      <c r="SVQ153" s="894"/>
      <c r="SVR153" s="894"/>
      <c r="SVS153" s="894"/>
      <c r="SVT153" s="894"/>
      <c r="SVU153" s="894"/>
      <c r="SVV153" s="894"/>
      <c r="SVW153" s="894"/>
      <c r="SVX153" s="894"/>
      <c r="SVY153" s="894"/>
      <c r="SVZ153" s="894"/>
      <c r="SWA153" s="894"/>
      <c r="SWB153" s="894"/>
      <c r="SWC153" s="894"/>
      <c r="SWD153" s="894"/>
      <c r="SWE153" s="894"/>
      <c r="SWF153" s="894"/>
      <c r="SWG153" s="894"/>
      <c r="SWH153" s="894"/>
      <c r="SWI153" s="894"/>
      <c r="SWJ153" s="894"/>
      <c r="SWK153" s="894"/>
      <c r="SWL153" s="894"/>
      <c r="SWM153" s="894"/>
      <c r="SWN153" s="894"/>
      <c r="SWO153" s="894"/>
      <c r="SWP153" s="894"/>
      <c r="SWQ153" s="894"/>
      <c r="SWR153" s="894"/>
      <c r="SWS153" s="894"/>
      <c r="SWT153" s="894"/>
      <c r="SWU153" s="894"/>
      <c r="SWV153" s="894"/>
      <c r="SWW153" s="894"/>
      <c r="SWX153" s="894"/>
      <c r="SWY153" s="894"/>
      <c r="SWZ153" s="894"/>
      <c r="SXA153" s="894"/>
      <c r="SXB153" s="894"/>
      <c r="SXC153" s="894"/>
      <c r="SXD153" s="894"/>
      <c r="SXE153" s="894"/>
      <c r="SXF153" s="894"/>
      <c r="SXG153" s="894"/>
      <c r="SXH153" s="894"/>
      <c r="SXI153" s="894"/>
      <c r="SXJ153" s="894"/>
      <c r="SXK153" s="894"/>
      <c r="SXL153" s="894"/>
      <c r="SXM153" s="894"/>
      <c r="SXN153" s="894"/>
      <c r="SXO153" s="894"/>
      <c r="SXP153" s="894"/>
      <c r="SXQ153" s="894"/>
      <c r="SXR153" s="894"/>
      <c r="SXS153" s="894"/>
      <c r="SXT153" s="894"/>
      <c r="SXU153" s="894"/>
      <c r="SXV153" s="894"/>
      <c r="SXW153" s="894"/>
      <c r="SXX153" s="894"/>
      <c r="SXY153" s="894"/>
      <c r="SXZ153" s="894"/>
      <c r="SYA153" s="894"/>
      <c r="SYB153" s="894"/>
      <c r="SYC153" s="894"/>
      <c r="SYD153" s="894"/>
      <c r="SYE153" s="894"/>
      <c r="SYF153" s="894"/>
      <c r="SYG153" s="894"/>
      <c r="SYH153" s="894"/>
      <c r="SYI153" s="894"/>
      <c r="SYJ153" s="894"/>
      <c r="SYK153" s="894"/>
      <c r="SYL153" s="894"/>
      <c r="SYM153" s="894"/>
      <c r="SYN153" s="894"/>
      <c r="SYO153" s="894"/>
      <c r="SYP153" s="894"/>
      <c r="SYQ153" s="894"/>
      <c r="SYR153" s="894"/>
      <c r="SYS153" s="894"/>
      <c r="SYT153" s="894"/>
      <c r="SYU153" s="894"/>
      <c r="SYV153" s="894"/>
      <c r="SYW153" s="894"/>
      <c r="SYX153" s="894"/>
      <c r="SYY153" s="894"/>
      <c r="SYZ153" s="894"/>
      <c r="SZA153" s="894"/>
      <c r="SZB153" s="894"/>
      <c r="SZC153" s="894"/>
      <c r="SZD153" s="894"/>
      <c r="SZE153" s="894"/>
      <c r="SZF153" s="894"/>
      <c r="SZG153" s="894"/>
      <c r="SZH153" s="894"/>
      <c r="SZI153" s="894"/>
      <c r="SZJ153" s="894"/>
      <c r="SZK153" s="894"/>
      <c r="SZL153" s="894"/>
      <c r="SZM153" s="894"/>
      <c r="SZN153" s="894"/>
      <c r="SZO153" s="894"/>
      <c r="SZP153" s="894"/>
      <c r="SZQ153" s="894"/>
      <c r="SZR153" s="894"/>
      <c r="SZS153" s="894"/>
      <c r="SZT153" s="894"/>
      <c r="SZU153" s="894"/>
      <c r="SZV153" s="894"/>
      <c r="SZW153" s="894"/>
      <c r="SZX153" s="894"/>
      <c r="SZY153" s="894"/>
      <c r="SZZ153" s="894"/>
      <c r="TAA153" s="894"/>
      <c r="TAB153" s="894"/>
      <c r="TAC153" s="894"/>
      <c r="TAD153" s="894"/>
      <c r="TAE153" s="894"/>
      <c r="TAF153" s="894"/>
      <c r="TAG153" s="894"/>
      <c r="TAH153" s="894"/>
      <c r="TAI153" s="894"/>
      <c r="TAJ153" s="894"/>
      <c r="TAK153" s="894"/>
      <c r="TAL153" s="894"/>
      <c r="TAM153" s="894"/>
      <c r="TAN153" s="894"/>
      <c r="TAO153" s="894"/>
      <c r="TAP153" s="894"/>
      <c r="TAQ153" s="894"/>
      <c r="TAR153" s="894"/>
      <c r="TAS153" s="894"/>
      <c r="TAT153" s="894"/>
      <c r="TAU153" s="894"/>
      <c r="TAV153" s="894"/>
      <c r="TAW153" s="894"/>
      <c r="TAX153" s="894"/>
      <c r="TAY153" s="894"/>
      <c r="TAZ153" s="894"/>
      <c r="TBA153" s="894"/>
      <c r="TBB153" s="894"/>
      <c r="TBC153" s="894"/>
      <c r="TBD153" s="894"/>
      <c r="TBE153" s="894"/>
      <c r="TBF153" s="894"/>
      <c r="TBG153" s="894"/>
      <c r="TBH153" s="894"/>
      <c r="TBI153" s="894"/>
      <c r="TBJ153" s="894"/>
      <c r="TBK153" s="894"/>
      <c r="TBL153" s="894"/>
      <c r="TBM153" s="894"/>
      <c r="TBN153" s="894"/>
      <c r="TBO153" s="894"/>
      <c r="TBP153" s="894"/>
      <c r="TBQ153" s="894"/>
      <c r="TBR153" s="894"/>
      <c r="TBS153" s="894"/>
      <c r="TBT153" s="894"/>
      <c r="TBU153" s="894"/>
      <c r="TBV153" s="894"/>
      <c r="TBW153" s="894"/>
      <c r="TBX153" s="894"/>
      <c r="TBY153" s="894"/>
      <c r="TBZ153" s="894"/>
      <c r="TCA153" s="894"/>
      <c r="TCB153" s="894"/>
      <c r="TCC153" s="894"/>
      <c r="TCD153" s="894"/>
      <c r="TCE153" s="894"/>
      <c r="TCF153" s="894"/>
      <c r="TCG153" s="894"/>
      <c r="TCH153" s="894"/>
      <c r="TCI153" s="894"/>
      <c r="TCJ153" s="894"/>
      <c r="TCK153" s="894"/>
      <c r="TCL153" s="894"/>
      <c r="TCM153" s="894"/>
      <c r="TCN153" s="894"/>
      <c r="TCO153" s="894"/>
      <c r="TCP153" s="894"/>
      <c r="TCQ153" s="894"/>
      <c r="TCR153" s="894"/>
      <c r="TCS153" s="894"/>
      <c r="TCT153" s="894"/>
      <c r="TCU153" s="894"/>
      <c r="TCV153" s="894"/>
      <c r="TCW153" s="894"/>
      <c r="TCX153" s="894"/>
      <c r="TCY153" s="894"/>
      <c r="TCZ153" s="894"/>
      <c r="TDA153" s="894"/>
      <c r="TDB153" s="894"/>
      <c r="TDC153" s="894"/>
      <c r="TDD153" s="894"/>
      <c r="TDE153" s="894"/>
      <c r="TDF153" s="894"/>
      <c r="TDG153" s="894"/>
      <c r="TDH153" s="894"/>
      <c r="TDI153" s="894"/>
      <c r="TDJ153" s="894"/>
      <c r="TDK153" s="894"/>
      <c r="TDL153" s="894"/>
      <c r="TDM153" s="894"/>
      <c r="TDN153" s="894"/>
      <c r="TDO153" s="894"/>
      <c r="TDP153" s="894"/>
      <c r="TDQ153" s="894"/>
      <c r="TDR153" s="894"/>
      <c r="TDS153" s="894"/>
      <c r="TDT153" s="894"/>
      <c r="TDU153" s="894"/>
      <c r="TDV153" s="894"/>
      <c r="TDW153" s="894"/>
      <c r="TDX153" s="894"/>
      <c r="TDY153" s="894"/>
      <c r="TDZ153" s="894"/>
      <c r="TEA153" s="894"/>
      <c r="TEB153" s="894"/>
      <c r="TEC153" s="894"/>
      <c r="TED153" s="894"/>
      <c r="TEE153" s="894"/>
      <c r="TEF153" s="894"/>
      <c r="TEG153" s="894"/>
      <c r="TEH153" s="894"/>
      <c r="TEI153" s="894"/>
      <c r="TEJ153" s="894"/>
      <c r="TEK153" s="894"/>
      <c r="TEL153" s="894"/>
      <c r="TEM153" s="894"/>
      <c r="TEN153" s="894"/>
      <c r="TEO153" s="894"/>
      <c r="TEP153" s="894"/>
      <c r="TEQ153" s="894"/>
      <c r="TER153" s="894"/>
      <c r="TES153" s="894"/>
      <c r="TET153" s="894"/>
      <c r="TEU153" s="894"/>
      <c r="TEV153" s="894"/>
      <c r="TEW153" s="894"/>
      <c r="TEX153" s="894"/>
      <c r="TEY153" s="894"/>
      <c r="TEZ153" s="894"/>
      <c r="TFA153" s="894"/>
      <c r="TFB153" s="894"/>
      <c r="TFC153" s="894"/>
      <c r="TFD153" s="894"/>
      <c r="TFE153" s="894"/>
      <c r="TFF153" s="894"/>
      <c r="TFG153" s="894"/>
      <c r="TFH153" s="894"/>
      <c r="TFI153" s="894"/>
      <c r="TFJ153" s="894"/>
      <c r="TFK153" s="894"/>
      <c r="TFL153" s="894"/>
      <c r="TFM153" s="894"/>
      <c r="TFN153" s="894"/>
      <c r="TFO153" s="894"/>
      <c r="TFP153" s="894"/>
      <c r="TFQ153" s="894"/>
      <c r="TFR153" s="894"/>
      <c r="TFS153" s="894"/>
      <c r="TFT153" s="894"/>
      <c r="TFU153" s="894"/>
      <c r="TFV153" s="894"/>
      <c r="TFW153" s="894"/>
      <c r="TFX153" s="894"/>
      <c r="TFY153" s="894"/>
      <c r="TFZ153" s="894"/>
      <c r="TGA153" s="894"/>
      <c r="TGB153" s="894"/>
      <c r="TGC153" s="894"/>
      <c r="TGD153" s="894"/>
      <c r="TGE153" s="894"/>
      <c r="TGF153" s="894"/>
      <c r="TGG153" s="894"/>
      <c r="TGH153" s="894"/>
      <c r="TGI153" s="894"/>
      <c r="TGJ153" s="894"/>
      <c r="TGK153" s="894"/>
      <c r="TGL153" s="894"/>
      <c r="TGM153" s="894"/>
      <c r="TGN153" s="894"/>
      <c r="TGO153" s="894"/>
      <c r="TGP153" s="894"/>
      <c r="TGQ153" s="894"/>
      <c r="TGR153" s="894"/>
      <c r="TGS153" s="894"/>
      <c r="TGT153" s="894"/>
      <c r="TGU153" s="894"/>
      <c r="TGV153" s="894"/>
      <c r="TGW153" s="894"/>
      <c r="TGX153" s="894"/>
      <c r="TGY153" s="894"/>
      <c r="TGZ153" s="894"/>
      <c r="THA153" s="894"/>
      <c r="THB153" s="894"/>
      <c r="THC153" s="894"/>
      <c r="THD153" s="894"/>
      <c r="THE153" s="894"/>
      <c r="THF153" s="894"/>
      <c r="THG153" s="894"/>
      <c r="THH153" s="894"/>
      <c r="THI153" s="894"/>
      <c r="THJ153" s="894"/>
      <c r="THK153" s="894"/>
      <c r="THL153" s="894"/>
      <c r="THM153" s="894"/>
      <c r="THN153" s="894"/>
      <c r="THO153" s="894"/>
      <c r="THP153" s="894"/>
      <c r="THQ153" s="894"/>
      <c r="THR153" s="894"/>
      <c r="THS153" s="894"/>
      <c r="THT153" s="894"/>
      <c r="THU153" s="894"/>
      <c r="THV153" s="894"/>
      <c r="THW153" s="894"/>
      <c r="THX153" s="894"/>
      <c r="THY153" s="894"/>
      <c r="THZ153" s="894"/>
      <c r="TIA153" s="894"/>
      <c r="TIB153" s="894"/>
      <c r="TIC153" s="894"/>
      <c r="TID153" s="894"/>
      <c r="TIE153" s="894"/>
      <c r="TIF153" s="894"/>
      <c r="TIG153" s="894"/>
      <c r="TIH153" s="894"/>
      <c r="TII153" s="894"/>
      <c r="TIJ153" s="894"/>
      <c r="TIK153" s="894"/>
      <c r="TIL153" s="894"/>
      <c r="TIM153" s="894"/>
      <c r="TIN153" s="894"/>
      <c r="TIO153" s="894"/>
      <c r="TIP153" s="894"/>
      <c r="TIQ153" s="894"/>
      <c r="TIR153" s="894"/>
      <c r="TIS153" s="894"/>
      <c r="TIT153" s="894"/>
      <c r="TIU153" s="894"/>
      <c r="TIV153" s="894"/>
      <c r="TIW153" s="894"/>
      <c r="TIX153" s="894"/>
      <c r="TIY153" s="894"/>
      <c r="TIZ153" s="894"/>
      <c r="TJA153" s="894"/>
      <c r="TJB153" s="894"/>
      <c r="TJC153" s="894"/>
      <c r="TJD153" s="894"/>
      <c r="TJE153" s="894"/>
      <c r="TJF153" s="894"/>
      <c r="TJG153" s="894"/>
      <c r="TJH153" s="894"/>
      <c r="TJI153" s="894"/>
      <c r="TJJ153" s="894"/>
      <c r="TJK153" s="894"/>
      <c r="TJL153" s="894"/>
      <c r="TJM153" s="894"/>
      <c r="TJN153" s="894"/>
      <c r="TJO153" s="894"/>
      <c r="TJP153" s="894"/>
      <c r="TJQ153" s="894"/>
      <c r="TJR153" s="894"/>
      <c r="TJS153" s="894"/>
      <c r="TJT153" s="894"/>
      <c r="TJU153" s="894"/>
      <c r="TJV153" s="894"/>
      <c r="TJW153" s="894"/>
      <c r="TJX153" s="894"/>
      <c r="TJY153" s="894"/>
      <c r="TJZ153" s="894"/>
      <c r="TKA153" s="894"/>
      <c r="TKB153" s="894"/>
      <c r="TKC153" s="894"/>
      <c r="TKD153" s="894"/>
      <c r="TKE153" s="894"/>
      <c r="TKF153" s="894"/>
      <c r="TKG153" s="894"/>
      <c r="TKH153" s="894"/>
      <c r="TKI153" s="894"/>
      <c r="TKJ153" s="894"/>
      <c r="TKK153" s="894"/>
      <c r="TKL153" s="894"/>
      <c r="TKM153" s="894"/>
      <c r="TKN153" s="894"/>
      <c r="TKO153" s="894"/>
      <c r="TKP153" s="894"/>
      <c r="TKQ153" s="894"/>
      <c r="TKR153" s="894"/>
      <c r="TKS153" s="894"/>
      <c r="TKT153" s="894"/>
      <c r="TKU153" s="894"/>
      <c r="TKV153" s="894"/>
      <c r="TKW153" s="894"/>
      <c r="TKX153" s="894"/>
      <c r="TKY153" s="894"/>
      <c r="TKZ153" s="894"/>
      <c r="TLA153" s="894"/>
      <c r="TLB153" s="894"/>
      <c r="TLC153" s="894"/>
      <c r="TLD153" s="894"/>
      <c r="TLE153" s="894"/>
      <c r="TLF153" s="894"/>
      <c r="TLG153" s="894"/>
      <c r="TLH153" s="894"/>
      <c r="TLI153" s="894"/>
      <c r="TLJ153" s="894"/>
      <c r="TLK153" s="894"/>
      <c r="TLL153" s="894"/>
      <c r="TLM153" s="894"/>
      <c r="TLN153" s="894"/>
      <c r="TLO153" s="894"/>
      <c r="TLP153" s="894"/>
      <c r="TLQ153" s="894"/>
      <c r="TLR153" s="894"/>
      <c r="TLS153" s="894"/>
      <c r="TLT153" s="894"/>
      <c r="TLU153" s="894"/>
      <c r="TLV153" s="894"/>
      <c r="TLW153" s="894"/>
      <c r="TLX153" s="894"/>
      <c r="TLY153" s="894"/>
      <c r="TLZ153" s="894"/>
      <c r="TMA153" s="894"/>
      <c r="TMB153" s="894"/>
      <c r="TMC153" s="894"/>
      <c r="TMD153" s="894"/>
      <c r="TME153" s="894"/>
      <c r="TMF153" s="894"/>
      <c r="TMG153" s="894"/>
      <c r="TMH153" s="894"/>
      <c r="TMI153" s="894"/>
      <c r="TMJ153" s="894"/>
      <c r="TMK153" s="894"/>
      <c r="TML153" s="894"/>
      <c r="TMM153" s="894"/>
      <c r="TMN153" s="894"/>
      <c r="TMO153" s="894"/>
      <c r="TMP153" s="894"/>
      <c r="TMQ153" s="894"/>
      <c r="TMR153" s="894"/>
      <c r="TMS153" s="894"/>
      <c r="TMT153" s="894"/>
      <c r="TMU153" s="894"/>
      <c r="TMV153" s="894"/>
      <c r="TMW153" s="894"/>
      <c r="TMX153" s="894"/>
      <c r="TMY153" s="894"/>
      <c r="TMZ153" s="894"/>
      <c r="TNA153" s="894"/>
      <c r="TNB153" s="894"/>
      <c r="TNC153" s="894"/>
      <c r="TND153" s="894"/>
      <c r="TNE153" s="894"/>
      <c r="TNF153" s="894"/>
      <c r="TNG153" s="894"/>
      <c r="TNH153" s="894"/>
      <c r="TNI153" s="894"/>
      <c r="TNJ153" s="894"/>
      <c r="TNK153" s="894"/>
      <c r="TNL153" s="894"/>
      <c r="TNM153" s="894"/>
      <c r="TNN153" s="894"/>
      <c r="TNO153" s="894"/>
      <c r="TNP153" s="894"/>
      <c r="TNQ153" s="894"/>
      <c r="TNR153" s="894"/>
      <c r="TNS153" s="894"/>
      <c r="TNT153" s="894"/>
      <c r="TNU153" s="894"/>
      <c r="TNV153" s="894"/>
      <c r="TNW153" s="894"/>
      <c r="TNX153" s="894"/>
      <c r="TNY153" s="894"/>
      <c r="TNZ153" s="894"/>
      <c r="TOA153" s="894"/>
      <c r="TOB153" s="894"/>
      <c r="TOC153" s="894"/>
      <c r="TOD153" s="894"/>
      <c r="TOE153" s="894"/>
      <c r="TOF153" s="894"/>
      <c r="TOG153" s="894"/>
      <c r="TOH153" s="894"/>
      <c r="TOI153" s="894"/>
      <c r="TOJ153" s="894"/>
      <c r="TOK153" s="894"/>
      <c r="TOL153" s="894"/>
      <c r="TOM153" s="894"/>
      <c r="TON153" s="894"/>
      <c r="TOO153" s="894"/>
      <c r="TOP153" s="894"/>
      <c r="TOQ153" s="894"/>
      <c r="TOR153" s="894"/>
      <c r="TOS153" s="894"/>
      <c r="TOT153" s="894"/>
      <c r="TOU153" s="894"/>
      <c r="TOV153" s="894"/>
      <c r="TOW153" s="894"/>
      <c r="TOX153" s="894"/>
      <c r="TOY153" s="894"/>
      <c r="TOZ153" s="894"/>
      <c r="TPA153" s="894"/>
      <c r="TPB153" s="894"/>
      <c r="TPC153" s="894"/>
      <c r="TPD153" s="894"/>
      <c r="TPE153" s="894"/>
      <c r="TPF153" s="894"/>
      <c r="TPG153" s="894"/>
      <c r="TPH153" s="894"/>
      <c r="TPI153" s="894"/>
      <c r="TPJ153" s="894"/>
      <c r="TPK153" s="894"/>
      <c r="TPL153" s="894"/>
      <c r="TPM153" s="894"/>
      <c r="TPN153" s="894"/>
      <c r="TPO153" s="894"/>
      <c r="TPP153" s="894"/>
      <c r="TPQ153" s="894"/>
      <c r="TPR153" s="894"/>
      <c r="TPS153" s="894"/>
      <c r="TPT153" s="894"/>
      <c r="TPU153" s="894"/>
      <c r="TPV153" s="894"/>
      <c r="TPW153" s="894"/>
      <c r="TPX153" s="894"/>
      <c r="TPY153" s="894"/>
      <c r="TPZ153" s="894"/>
      <c r="TQA153" s="894"/>
      <c r="TQB153" s="894"/>
      <c r="TQC153" s="894"/>
      <c r="TQD153" s="894"/>
      <c r="TQE153" s="894"/>
      <c r="TQF153" s="894"/>
      <c r="TQG153" s="894"/>
      <c r="TQH153" s="894"/>
      <c r="TQI153" s="894"/>
      <c r="TQJ153" s="894"/>
      <c r="TQK153" s="894"/>
      <c r="TQL153" s="894"/>
      <c r="TQM153" s="894"/>
      <c r="TQN153" s="894"/>
      <c r="TQO153" s="894"/>
      <c r="TQP153" s="894"/>
      <c r="TQQ153" s="894"/>
      <c r="TQR153" s="894"/>
      <c r="TQS153" s="894"/>
      <c r="TQT153" s="894"/>
      <c r="TQU153" s="894"/>
      <c r="TQV153" s="894"/>
      <c r="TQW153" s="894"/>
      <c r="TQX153" s="894"/>
      <c r="TQY153" s="894"/>
      <c r="TQZ153" s="894"/>
      <c r="TRA153" s="894"/>
      <c r="TRB153" s="894"/>
      <c r="TRC153" s="894"/>
      <c r="TRD153" s="894"/>
      <c r="TRE153" s="894"/>
      <c r="TRF153" s="894"/>
      <c r="TRG153" s="894"/>
      <c r="TRH153" s="894"/>
      <c r="TRI153" s="894"/>
      <c r="TRJ153" s="894"/>
      <c r="TRK153" s="894"/>
      <c r="TRL153" s="894"/>
      <c r="TRM153" s="894"/>
      <c r="TRN153" s="894"/>
      <c r="TRO153" s="894"/>
      <c r="TRP153" s="894"/>
      <c r="TRQ153" s="894"/>
      <c r="TRR153" s="894"/>
      <c r="TRS153" s="894"/>
      <c r="TRT153" s="894"/>
      <c r="TRU153" s="894"/>
      <c r="TRV153" s="894"/>
      <c r="TRW153" s="894"/>
      <c r="TRX153" s="894"/>
      <c r="TRY153" s="894"/>
      <c r="TRZ153" s="894"/>
      <c r="TSA153" s="894"/>
      <c r="TSB153" s="894"/>
      <c r="TSC153" s="894"/>
      <c r="TSD153" s="894"/>
      <c r="TSE153" s="894"/>
      <c r="TSF153" s="894"/>
      <c r="TSG153" s="894"/>
      <c r="TSH153" s="894"/>
      <c r="TSI153" s="894"/>
      <c r="TSJ153" s="894"/>
      <c r="TSK153" s="894"/>
      <c r="TSL153" s="894"/>
      <c r="TSM153" s="894"/>
      <c r="TSN153" s="894"/>
      <c r="TSO153" s="894"/>
      <c r="TSP153" s="894"/>
      <c r="TSQ153" s="894"/>
      <c r="TSR153" s="894"/>
      <c r="TSS153" s="894"/>
      <c r="TST153" s="894"/>
      <c r="TSU153" s="894"/>
      <c r="TSV153" s="894"/>
      <c r="TSW153" s="894"/>
      <c r="TSX153" s="894"/>
      <c r="TSY153" s="894"/>
      <c r="TSZ153" s="894"/>
      <c r="TTA153" s="894"/>
      <c r="TTB153" s="894"/>
      <c r="TTC153" s="894"/>
      <c r="TTD153" s="894"/>
      <c r="TTE153" s="894"/>
      <c r="TTF153" s="894"/>
      <c r="TTG153" s="894"/>
      <c r="TTH153" s="894"/>
      <c r="TTI153" s="894"/>
      <c r="TTJ153" s="894"/>
      <c r="TTK153" s="894"/>
      <c r="TTL153" s="894"/>
      <c r="TTM153" s="894"/>
      <c r="TTN153" s="894"/>
      <c r="TTO153" s="894"/>
      <c r="TTP153" s="894"/>
      <c r="TTQ153" s="894"/>
      <c r="TTR153" s="894"/>
      <c r="TTS153" s="894"/>
      <c r="TTT153" s="894"/>
      <c r="TTU153" s="894"/>
      <c r="TTV153" s="894"/>
      <c r="TTW153" s="894"/>
      <c r="TTX153" s="894"/>
      <c r="TTY153" s="894"/>
      <c r="TTZ153" s="894"/>
      <c r="TUA153" s="894"/>
      <c r="TUB153" s="894"/>
      <c r="TUC153" s="894"/>
      <c r="TUD153" s="894"/>
      <c r="TUE153" s="894"/>
      <c r="TUF153" s="894"/>
      <c r="TUG153" s="894"/>
      <c r="TUH153" s="894"/>
      <c r="TUI153" s="894"/>
      <c r="TUJ153" s="894"/>
      <c r="TUK153" s="894"/>
      <c r="TUL153" s="894"/>
      <c r="TUM153" s="894"/>
      <c r="TUN153" s="894"/>
      <c r="TUO153" s="894"/>
      <c r="TUP153" s="894"/>
      <c r="TUQ153" s="894"/>
      <c r="TUR153" s="894"/>
      <c r="TUS153" s="894"/>
      <c r="TUT153" s="894"/>
      <c r="TUU153" s="894"/>
      <c r="TUV153" s="894"/>
      <c r="TUW153" s="894"/>
      <c r="TUX153" s="894"/>
      <c r="TUY153" s="894"/>
      <c r="TUZ153" s="894"/>
      <c r="TVA153" s="894"/>
      <c r="TVB153" s="894"/>
      <c r="TVC153" s="894"/>
      <c r="TVD153" s="894"/>
      <c r="TVE153" s="894"/>
      <c r="TVF153" s="894"/>
      <c r="TVG153" s="894"/>
      <c r="TVH153" s="894"/>
      <c r="TVI153" s="894"/>
      <c r="TVJ153" s="894"/>
      <c r="TVK153" s="894"/>
      <c r="TVL153" s="894"/>
      <c r="TVM153" s="894"/>
      <c r="TVN153" s="894"/>
      <c r="TVO153" s="894"/>
      <c r="TVP153" s="894"/>
      <c r="TVQ153" s="894"/>
      <c r="TVR153" s="894"/>
      <c r="TVS153" s="894"/>
      <c r="TVT153" s="894"/>
      <c r="TVU153" s="894"/>
      <c r="TVV153" s="894"/>
      <c r="TVW153" s="894"/>
      <c r="TVX153" s="894"/>
      <c r="TVY153" s="894"/>
      <c r="TVZ153" s="894"/>
      <c r="TWA153" s="894"/>
      <c r="TWB153" s="894"/>
      <c r="TWC153" s="894"/>
      <c r="TWD153" s="894"/>
      <c r="TWE153" s="894"/>
      <c r="TWF153" s="894"/>
      <c r="TWG153" s="894"/>
      <c r="TWH153" s="894"/>
      <c r="TWI153" s="894"/>
      <c r="TWJ153" s="894"/>
      <c r="TWK153" s="894"/>
      <c r="TWL153" s="894"/>
      <c r="TWM153" s="894"/>
      <c r="TWN153" s="894"/>
      <c r="TWO153" s="894"/>
      <c r="TWP153" s="894"/>
      <c r="TWQ153" s="894"/>
      <c r="TWR153" s="894"/>
      <c r="TWS153" s="894"/>
      <c r="TWT153" s="894"/>
      <c r="TWU153" s="894"/>
      <c r="TWV153" s="894"/>
      <c r="TWW153" s="894"/>
      <c r="TWX153" s="894"/>
      <c r="TWY153" s="894"/>
      <c r="TWZ153" s="894"/>
      <c r="TXA153" s="894"/>
      <c r="TXB153" s="894"/>
      <c r="TXC153" s="894"/>
      <c r="TXD153" s="894"/>
      <c r="TXE153" s="894"/>
      <c r="TXF153" s="894"/>
      <c r="TXG153" s="894"/>
      <c r="TXH153" s="894"/>
      <c r="TXI153" s="894"/>
      <c r="TXJ153" s="894"/>
      <c r="TXK153" s="894"/>
      <c r="TXL153" s="894"/>
      <c r="TXM153" s="894"/>
      <c r="TXN153" s="894"/>
      <c r="TXO153" s="894"/>
      <c r="TXP153" s="894"/>
      <c r="TXQ153" s="894"/>
      <c r="TXR153" s="894"/>
      <c r="TXS153" s="894"/>
      <c r="TXT153" s="894"/>
      <c r="TXU153" s="894"/>
      <c r="TXV153" s="894"/>
      <c r="TXW153" s="894"/>
      <c r="TXX153" s="894"/>
      <c r="TXY153" s="894"/>
      <c r="TXZ153" s="894"/>
      <c r="TYA153" s="894"/>
      <c r="TYB153" s="894"/>
      <c r="TYC153" s="894"/>
      <c r="TYD153" s="894"/>
      <c r="TYE153" s="894"/>
      <c r="TYF153" s="894"/>
      <c r="TYG153" s="894"/>
      <c r="TYH153" s="894"/>
      <c r="TYI153" s="894"/>
      <c r="TYJ153" s="894"/>
      <c r="TYK153" s="894"/>
      <c r="TYL153" s="894"/>
      <c r="TYM153" s="894"/>
      <c r="TYN153" s="894"/>
      <c r="TYO153" s="894"/>
      <c r="TYP153" s="894"/>
      <c r="TYQ153" s="894"/>
      <c r="TYR153" s="894"/>
      <c r="TYS153" s="894"/>
      <c r="TYT153" s="894"/>
      <c r="TYU153" s="894"/>
      <c r="TYV153" s="894"/>
      <c r="TYW153" s="894"/>
      <c r="TYX153" s="894"/>
      <c r="TYY153" s="894"/>
      <c r="TYZ153" s="894"/>
      <c r="TZA153" s="894"/>
      <c r="TZB153" s="894"/>
      <c r="TZC153" s="894"/>
      <c r="TZD153" s="894"/>
      <c r="TZE153" s="894"/>
      <c r="TZF153" s="894"/>
      <c r="TZG153" s="894"/>
      <c r="TZH153" s="894"/>
      <c r="TZI153" s="894"/>
      <c r="TZJ153" s="894"/>
      <c r="TZK153" s="894"/>
      <c r="TZL153" s="894"/>
      <c r="TZM153" s="894"/>
      <c r="TZN153" s="894"/>
      <c r="TZO153" s="894"/>
      <c r="TZP153" s="894"/>
      <c r="TZQ153" s="894"/>
      <c r="TZR153" s="894"/>
      <c r="TZS153" s="894"/>
      <c r="TZT153" s="894"/>
      <c r="TZU153" s="894"/>
      <c r="TZV153" s="894"/>
      <c r="TZW153" s="894"/>
      <c r="TZX153" s="894"/>
      <c r="TZY153" s="894"/>
      <c r="TZZ153" s="894"/>
      <c r="UAA153" s="894"/>
      <c r="UAB153" s="894"/>
      <c r="UAC153" s="894"/>
      <c r="UAD153" s="894"/>
      <c r="UAE153" s="894"/>
      <c r="UAF153" s="894"/>
      <c r="UAG153" s="894"/>
      <c r="UAH153" s="894"/>
      <c r="UAI153" s="894"/>
      <c r="UAJ153" s="894"/>
      <c r="UAK153" s="894"/>
      <c r="UAL153" s="894"/>
      <c r="UAM153" s="894"/>
      <c r="UAN153" s="894"/>
      <c r="UAO153" s="894"/>
      <c r="UAP153" s="894"/>
      <c r="UAQ153" s="894"/>
      <c r="UAR153" s="894"/>
      <c r="UAS153" s="894"/>
      <c r="UAT153" s="894"/>
      <c r="UAU153" s="894"/>
      <c r="UAV153" s="894"/>
      <c r="UAW153" s="894"/>
      <c r="UAX153" s="894"/>
      <c r="UAY153" s="894"/>
      <c r="UAZ153" s="894"/>
      <c r="UBA153" s="894"/>
      <c r="UBB153" s="894"/>
      <c r="UBC153" s="894"/>
      <c r="UBD153" s="894"/>
      <c r="UBE153" s="894"/>
      <c r="UBF153" s="894"/>
      <c r="UBG153" s="894"/>
      <c r="UBH153" s="894"/>
      <c r="UBI153" s="894"/>
      <c r="UBJ153" s="894"/>
      <c r="UBK153" s="894"/>
      <c r="UBL153" s="894"/>
      <c r="UBM153" s="894"/>
      <c r="UBN153" s="894"/>
      <c r="UBO153" s="894"/>
      <c r="UBP153" s="894"/>
      <c r="UBQ153" s="894"/>
      <c r="UBR153" s="894"/>
      <c r="UBS153" s="894"/>
      <c r="UBT153" s="894"/>
      <c r="UBU153" s="894"/>
      <c r="UBV153" s="894"/>
      <c r="UBW153" s="894"/>
      <c r="UBX153" s="894"/>
      <c r="UBY153" s="894"/>
      <c r="UBZ153" s="894"/>
      <c r="UCA153" s="894"/>
      <c r="UCB153" s="894"/>
      <c r="UCC153" s="894"/>
      <c r="UCD153" s="894"/>
      <c r="UCE153" s="894"/>
      <c r="UCF153" s="894"/>
      <c r="UCG153" s="894"/>
      <c r="UCH153" s="894"/>
      <c r="UCI153" s="894"/>
      <c r="UCJ153" s="894"/>
      <c r="UCK153" s="894"/>
      <c r="UCL153" s="894"/>
      <c r="UCM153" s="894"/>
      <c r="UCN153" s="894"/>
      <c r="UCO153" s="894"/>
      <c r="UCP153" s="894"/>
      <c r="UCQ153" s="894"/>
      <c r="UCR153" s="894"/>
      <c r="UCS153" s="894"/>
      <c r="UCT153" s="894"/>
      <c r="UCU153" s="894"/>
      <c r="UCV153" s="894"/>
      <c r="UCW153" s="894"/>
      <c r="UCX153" s="894"/>
      <c r="UCY153" s="894"/>
      <c r="UCZ153" s="894"/>
      <c r="UDA153" s="894"/>
      <c r="UDB153" s="894"/>
      <c r="UDC153" s="894"/>
      <c r="UDD153" s="894"/>
      <c r="UDE153" s="894"/>
      <c r="UDF153" s="894"/>
      <c r="UDG153" s="894"/>
      <c r="UDH153" s="894"/>
      <c r="UDI153" s="894"/>
      <c r="UDJ153" s="894"/>
      <c r="UDK153" s="894"/>
      <c r="UDL153" s="894"/>
      <c r="UDM153" s="894"/>
      <c r="UDN153" s="894"/>
      <c r="UDO153" s="894"/>
      <c r="UDP153" s="894"/>
      <c r="UDQ153" s="894"/>
      <c r="UDR153" s="894"/>
      <c r="UDS153" s="894"/>
      <c r="UDT153" s="894"/>
      <c r="UDU153" s="894"/>
      <c r="UDV153" s="894"/>
      <c r="UDW153" s="894"/>
      <c r="UDX153" s="894"/>
      <c r="UDY153" s="894"/>
      <c r="UDZ153" s="894"/>
      <c r="UEA153" s="894"/>
      <c r="UEB153" s="894"/>
      <c r="UEC153" s="894"/>
      <c r="UED153" s="894"/>
      <c r="UEE153" s="894"/>
      <c r="UEF153" s="894"/>
      <c r="UEG153" s="894"/>
      <c r="UEH153" s="894"/>
      <c r="UEI153" s="894"/>
      <c r="UEJ153" s="894"/>
      <c r="UEK153" s="894"/>
      <c r="UEL153" s="894"/>
      <c r="UEM153" s="894"/>
      <c r="UEN153" s="894"/>
      <c r="UEO153" s="894"/>
      <c r="UEP153" s="894"/>
      <c r="UEQ153" s="894"/>
      <c r="UER153" s="894"/>
      <c r="UES153" s="894"/>
      <c r="UET153" s="894"/>
      <c r="UEU153" s="894"/>
      <c r="UEV153" s="894"/>
      <c r="UEW153" s="894"/>
      <c r="UEX153" s="894"/>
      <c r="UEY153" s="894"/>
      <c r="UEZ153" s="894"/>
      <c r="UFA153" s="894"/>
      <c r="UFB153" s="894"/>
      <c r="UFC153" s="894"/>
      <c r="UFD153" s="894"/>
      <c r="UFE153" s="894"/>
      <c r="UFF153" s="894"/>
      <c r="UFG153" s="894"/>
      <c r="UFH153" s="894"/>
      <c r="UFI153" s="894"/>
      <c r="UFJ153" s="894"/>
      <c r="UFK153" s="894"/>
      <c r="UFL153" s="894"/>
      <c r="UFM153" s="894"/>
      <c r="UFN153" s="894"/>
      <c r="UFO153" s="894"/>
      <c r="UFP153" s="894"/>
      <c r="UFQ153" s="894"/>
      <c r="UFR153" s="894"/>
      <c r="UFS153" s="894"/>
      <c r="UFT153" s="894"/>
      <c r="UFU153" s="894"/>
      <c r="UFV153" s="894"/>
      <c r="UFW153" s="894"/>
      <c r="UFX153" s="894"/>
      <c r="UFY153" s="894"/>
      <c r="UFZ153" s="894"/>
      <c r="UGA153" s="894"/>
      <c r="UGB153" s="894"/>
      <c r="UGC153" s="894"/>
      <c r="UGD153" s="894"/>
      <c r="UGE153" s="894"/>
      <c r="UGF153" s="894"/>
      <c r="UGG153" s="894"/>
      <c r="UGH153" s="894"/>
      <c r="UGI153" s="894"/>
      <c r="UGJ153" s="894"/>
      <c r="UGK153" s="894"/>
      <c r="UGL153" s="894"/>
      <c r="UGM153" s="894"/>
      <c r="UGN153" s="894"/>
      <c r="UGO153" s="894"/>
      <c r="UGP153" s="894"/>
      <c r="UGQ153" s="894"/>
      <c r="UGR153" s="894"/>
      <c r="UGS153" s="894"/>
      <c r="UGT153" s="894"/>
      <c r="UGU153" s="894"/>
      <c r="UGV153" s="894"/>
      <c r="UGW153" s="894"/>
      <c r="UGX153" s="894"/>
      <c r="UGY153" s="894"/>
      <c r="UGZ153" s="894"/>
      <c r="UHA153" s="894"/>
      <c r="UHB153" s="894"/>
      <c r="UHC153" s="894"/>
      <c r="UHD153" s="894"/>
      <c r="UHE153" s="894"/>
      <c r="UHF153" s="894"/>
      <c r="UHG153" s="894"/>
      <c r="UHH153" s="894"/>
      <c r="UHI153" s="894"/>
      <c r="UHJ153" s="894"/>
      <c r="UHK153" s="894"/>
      <c r="UHL153" s="894"/>
      <c r="UHM153" s="894"/>
      <c r="UHN153" s="894"/>
      <c r="UHO153" s="894"/>
      <c r="UHP153" s="894"/>
      <c r="UHQ153" s="894"/>
      <c r="UHR153" s="894"/>
      <c r="UHS153" s="894"/>
      <c r="UHT153" s="894"/>
      <c r="UHU153" s="894"/>
      <c r="UHV153" s="894"/>
      <c r="UHW153" s="894"/>
      <c r="UHX153" s="894"/>
      <c r="UHY153" s="894"/>
      <c r="UHZ153" s="894"/>
      <c r="UIA153" s="894"/>
      <c r="UIB153" s="894"/>
      <c r="UIC153" s="894"/>
      <c r="UID153" s="894"/>
      <c r="UIE153" s="894"/>
      <c r="UIF153" s="894"/>
      <c r="UIG153" s="894"/>
      <c r="UIH153" s="894"/>
      <c r="UII153" s="894"/>
      <c r="UIJ153" s="894"/>
      <c r="UIK153" s="894"/>
      <c r="UIL153" s="894"/>
      <c r="UIM153" s="894"/>
      <c r="UIN153" s="894"/>
      <c r="UIO153" s="894"/>
      <c r="UIP153" s="894"/>
      <c r="UIQ153" s="894"/>
      <c r="UIR153" s="894"/>
      <c r="UIS153" s="894"/>
      <c r="UIT153" s="894"/>
      <c r="UIU153" s="894"/>
      <c r="UIV153" s="894"/>
      <c r="UIW153" s="894"/>
      <c r="UIX153" s="894"/>
      <c r="UIY153" s="894"/>
      <c r="UIZ153" s="894"/>
      <c r="UJA153" s="894"/>
      <c r="UJB153" s="894"/>
      <c r="UJC153" s="894"/>
      <c r="UJD153" s="894"/>
      <c r="UJE153" s="894"/>
      <c r="UJF153" s="894"/>
      <c r="UJG153" s="894"/>
      <c r="UJH153" s="894"/>
      <c r="UJI153" s="894"/>
      <c r="UJJ153" s="894"/>
      <c r="UJK153" s="894"/>
      <c r="UJL153" s="894"/>
      <c r="UJM153" s="894"/>
      <c r="UJN153" s="894"/>
      <c r="UJO153" s="894"/>
      <c r="UJP153" s="894"/>
      <c r="UJQ153" s="894"/>
      <c r="UJR153" s="894"/>
      <c r="UJS153" s="894"/>
      <c r="UJT153" s="894"/>
      <c r="UJU153" s="894"/>
      <c r="UJV153" s="894"/>
      <c r="UJW153" s="894"/>
      <c r="UJX153" s="894"/>
      <c r="UJY153" s="894"/>
      <c r="UJZ153" s="894"/>
      <c r="UKA153" s="894"/>
      <c r="UKB153" s="894"/>
      <c r="UKC153" s="894"/>
      <c r="UKD153" s="894"/>
      <c r="UKE153" s="894"/>
      <c r="UKF153" s="894"/>
      <c r="UKG153" s="894"/>
      <c r="UKH153" s="894"/>
      <c r="UKI153" s="894"/>
      <c r="UKJ153" s="894"/>
      <c r="UKK153" s="894"/>
      <c r="UKL153" s="894"/>
      <c r="UKM153" s="894"/>
      <c r="UKN153" s="894"/>
      <c r="UKO153" s="894"/>
      <c r="UKP153" s="894"/>
      <c r="UKQ153" s="894"/>
      <c r="UKR153" s="894"/>
      <c r="UKS153" s="894"/>
      <c r="UKT153" s="894"/>
      <c r="UKU153" s="894"/>
      <c r="UKV153" s="894"/>
      <c r="UKW153" s="894"/>
      <c r="UKX153" s="894"/>
      <c r="UKY153" s="894"/>
      <c r="UKZ153" s="894"/>
      <c r="ULA153" s="894"/>
      <c r="ULB153" s="894"/>
      <c r="ULC153" s="894"/>
      <c r="ULD153" s="894"/>
      <c r="ULE153" s="894"/>
      <c r="ULF153" s="894"/>
      <c r="ULG153" s="894"/>
      <c r="ULH153" s="894"/>
      <c r="ULI153" s="894"/>
      <c r="ULJ153" s="894"/>
      <c r="ULK153" s="894"/>
      <c r="ULL153" s="894"/>
      <c r="ULM153" s="894"/>
      <c r="ULN153" s="894"/>
      <c r="ULO153" s="894"/>
      <c r="ULP153" s="894"/>
      <c r="ULQ153" s="894"/>
      <c r="ULR153" s="894"/>
      <c r="ULS153" s="894"/>
      <c r="ULT153" s="894"/>
      <c r="ULU153" s="894"/>
      <c r="ULV153" s="894"/>
      <c r="ULW153" s="894"/>
      <c r="ULX153" s="894"/>
      <c r="ULY153" s="894"/>
      <c r="ULZ153" s="894"/>
      <c r="UMA153" s="894"/>
      <c r="UMB153" s="894"/>
      <c r="UMC153" s="894"/>
      <c r="UMD153" s="894"/>
      <c r="UME153" s="894"/>
      <c r="UMF153" s="894"/>
      <c r="UMG153" s="894"/>
      <c r="UMH153" s="894"/>
      <c r="UMI153" s="894"/>
      <c r="UMJ153" s="894"/>
      <c r="UMK153" s="894"/>
      <c r="UML153" s="894"/>
      <c r="UMM153" s="894"/>
      <c r="UMN153" s="894"/>
      <c r="UMO153" s="894"/>
      <c r="UMP153" s="894"/>
      <c r="UMQ153" s="894"/>
      <c r="UMR153" s="894"/>
      <c r="UMS153" s="894"/>
      <c r="UMT153" s="894"/>
      <c r="UMU153" s="894"/>
      <c r="UMV153" s="894"/>
      <c r="UMW153" s="894"/>
      <c r="UMX153" s="894"/>
      <c r="UMY153" s="894"/>
      <c r="UMZ153" s="894"/>
      <c r="UNA153" s="894"/>
      <c r="UNB153" s="894"/>
      <c r="UNC153" s="894"/>
      <c r="UND153" s="894"/>
      <c r="UNE153" s="894"/>
      <c r="UNF153" s="894"/>
      <c r="UNG153" s="894"/>
      <c r="UNH153" s="894"/>
      <c r="UNI153" s="894"/>
      <c r="UNJ153" s="894"/>
      <c r="UNK153" s="894"/>
      <c r="UNL153" s="894"/>
      <c r="UNM153" s="894"/>
      <c r="UNN153" s="894"/>
      <c r="UNO153" s="894"/>
      <c r="UNP153" s="894"/>
      <c r="UNQ153" s="894"/>
      <c r="UNR153" s="894"/>
      <c r="UNS153" s="894"/>
      <c r="UNT153" s="894"/>
      <c r="UNU153" s="894"/>
      <c r="UNV153" s="894"/>
      <c r="UNW153" s="894"/>
      <c r="UNX153" s="894"/>
      <c r="UNY153" s="894"/>
      <c r="UNZ153" s="894"/>
      <c r="UOA153" s="894"/>
      <c r="UOB153" s="894"/>
      <c r="UOC153" s="894"/>
      <c r="UOD153" s="894"/>
      <c r="UOE153" s="894"/>
      <c r="UOF153" s="894"/>
      <c r="UOG153" s="894"/>
      <c r="UOH153" s="894"/>
      <c r="UOI153" s="894"/>
      <c r="UOJ153" s="894"/>
      <c r="UOK153" s="894"/>
      <c r="UOL153" s="894"/>
      <c r="UOM153" s="894"/>
      <c r="UON153" s="894"/>
      <c r="UOO153" s="894"/>
      <c r="UOP153" s="894"/>
      <c r="UOQ153" s="894"/>
      <c r="UOR153" s="894"/>
      <c r="UOS153" s="894"/>
      <c r="UOT153" s="894"/>
      <c r="UOU153" s="894"/>
      <c r="UOV153" s="894"/>
      <c r="UOW153" s="894"/>
      <c r="UOX153" s="894"/>
      <c r="UOY153" s="894"/>
      <c r="UOZ153" s="894"/>
      <c r="UPA153" s="894"/>
      <c r="UPB153" s="894"/>
      <c r="UPC153" s="894"/>
      <c r="UPD153" s="894"/>
      <c r="UPE153" s="894"/>
      <c r="UPF153" s="894"/>
      <c r="UPG153" s="894"/>
      <c r="UPH153" s="894"/>
      <c r="UPI153" s="894"/>
      <c r="UPJ153" s="894"/>
      <c r="UPK153" s="894"/>
      <c r="UPL153" s="894"/>
      <c r="UPM153" s="894"/>
      <c r="UPN153" s="894"/>
      <c r="UPO153" s="894"/>
      <c r="UPP153" s="894"/>
      <c r="UPQ153" s="894"/>
      <c r="UPR153" s="894"/>
      <c r="UPS153" s="894"/>
      <c r="UPT153" s="894"/>
      <c r="UPU153" s="894"/>
      <c r="UPV153" s="894"/>
      <c r="UPW153" s="894"/>
      <c r="UPX153" s="894"/>
      <c r="UPY153" s="894"/>
      <c r="UPZ153" s="894"/>
      <c r="UQA153" s="894"/>
      <c r="UQB153" s="894"/>
      <c r="UQC153" s="894"/>
      <c r="UQD153" s="894"/>
      <c r="UQE153" s="894"/>
      <c r="UQF153" s="894"/>
      <c r="UQG153" s="894"/>
      <c r="UQH153" s="894"/>
      <c r="UQI153" s="894"/>
      <c r="UQJ153" s="894"/>
      <c r="UQK153" s="894"/>
      <c r="UQL153" s="894"/>
      <c r="UQM153" s="894"/>
      <c r="UQN153" s="894"/>
      <c r="UQO153" s="894"/>
      <c r="UQP153" s="894"/>
      <c r="UQQ153" s="894"/>
      <c r="UQR153" s="894"/>
      <c r="UQS153" s="894"/>
      <c r="UQT153" s="894"/>
      <c r="UQU153" s="894"/>
      <c r="UQV153" s="894"/>
      <c r="UQW153" s="894"/>
      <c r="UQX153" s="894"/>
      <c r="UQY153" s="894"/>
      <c r="UQZ153" s="894"/>
      <c r="URA153" s="894"/>
      <c r="URB153" s="894"/>
      <c r="URC153" s="894"/>
      <c r="URD153" s="894"/>
      <c r="URE153" s="894"/>
      <c r="URF153" s="894"/>
      <c r="URG153" s="894"/>
      <c r="URH153" s="894"/>
      <c r="URI153" s="894"/>
      <c r="URJ153" s="894"/>
      <c r="URK153" s="894"/>
      <c r="URL153" s="894"/>
      <c r="URM153" s="894"/>
      <c r="URN153" s="894"/>
      <c r="URO153" s="894"/>
      <c r="URP153" s="894"/>
      <c r="URQ153" s="894"/>
      <c r="URR153" s="894"/>
      <c r="URS153" s="894"/>
      <c r="URT153" s="894"/>
      <c r="URU153" s="894"/>
      <c r="URV153" s="894"/>
      <c r="URW153" s="894"/>
      <c r="URX153" s="894"/>
      <c r="URY153" s="894"/>
      <c r="URZ153" s="894"/>
      <c r="USA153" s="894"/>
      <c r="USB153" s="894"/>
      <c r="USC153" s="894"/>
      <c r="USD153" s="894"/>
      <c r="USE153" s="894"/>
      <c r="USF153" s="894"/>
      <c r="USG153" s="894"/>
      <c r="USH153" s="894"/>
      <c r="USI153" s="894"/>
      <c r="USJ153" s="894"/>
      <c r="USK153" s="894"/>
      <c r="USL153" s="894"/>
      <c r="USM153" s="894"/>
      <c r="USN153" s="894"/>
      <c r="USO153" s="894"/>
      <c r="USP153" s="894"/>
      <c r="USQ153" s="894"/>
      <c r="USR153" s="894"/>
      <c r="USS153" s="894"/>
      <c r="UST153" s="894"/>
      <c r="USU153" s="894"/>
      <c r="USV153" s="894"/>
      <c r="USW153" s="894"/>
      <c r="USX153" s="894"/>
      <c r="USY153" s="894"/>
      <c r="USZ153" s="894"/>
      <c r="UTA153" s="894"/>
      <c r="UTB153" s="894"/>
      <c r="UTC153" s="894"/>
      <c r="UTD153" s="894"/>
      <c r="UTE153" s="894"/>
      <c r="UTF153" s="894"/>
      <c r="UTG153" s="894"/>
      <c r="UTH153" s="894"/>
      <c r="UTI153" s="894"/>
      <c r="UTJ153" s="894"/>
      <c r="UTK153" s="894"/>
      <c r="UTL153" s="894"/>
      <c r="UTM153" s="894"/>
      <c r="UTN153" s="894"/>
      <c r="UTO153" s="894"/>
      <c r="UTP153" s="894"/>
      <c r="UTQ153" s="894"/>
      <c r="UTR153" s="894"/>
      <c r="UTS153" s="894"/>
      <c r="UTT153" s="894"/>
      <c r="UTU153" s="894"/>
      <c r="UTV153" s="894"/>
      <c r="UTW153" s="894"/>
      <c r="UTX153" s="894"/>
      <c r="UTY153" s="894"/>
      <c r="UTZ153" s="894"/>
      <c r="UUA153" s="894"/>
      <c r="UUB153" s="894"/>
      <c r="UUC153" s="894"/>
      <c r="UUD153" s="894"/>
      <c r="UUE153" s="894"/>
      <c r="UUF153" s="894"/>
      <c r="UUG153" s="894"/>
      <c r="UUH153" s="894"/>
      <c r="UUI153" s="894"/>
      <c r="UUJ153" s="894"/>
      <c r="UUK153" s="894"/>
      <c r="UUL153" s="894"/>
      <c r="UUM153" s="894"/>
      <c r="UUN153" s="894"/>
      <c r="UUO153" s="894"/>
      <c r="UUP153" s="894"/>
      <c r="UUQ153" s="894"/>
      <c r="UUR153" s="894"/>
      <c r="UUS153" s="894"/>
      <c r="UUT153" s="894"/>
      <c r="UUU153" s="894"/>
      <c r="UUV153" s="894"/>
      <c r="UUW153" s="894"/>
      <c r="UUX153" s="894"/>
      <c r="UUY153" s="894"/>
      <c r="UUZ153" s="894"/>
      <c r="UVA153" s="894"/>
      <c r="UVB153" s="894"/>
      <c r="UVC153" s="894"/>
      <c r="UVD153" s="894"/>
      <c r="UVE153" s="894"/>
      <c r="UVF153" s="894"/>
      <c r="UVG153" s="894"/>
      <c r="UVH153" s="894"/>
      <c r="UVI153" s="894"/>
      <c r="UVJ153" s="894"/>
      <c r="UVK153" s="894"/>
      <c r="UVL153" s="894"/>
      <c r="UVM153" s="894"/>
      <c r="UVN153" s="894"/>
      <c r="UVO153" s="894"/>
      <c r="UVP153" s="894"/>
      <c r="UVQ153" s="894"/>
      <c r="UVR153" s="894"/>
      <c r="UVS153" s="894"/>
      <c r="UVT153" s="894"/>
      <c r="UVU153" s="894"/>
      <c r="UVV153" s="894"/>
      <c r="UVW153" s="894"/>
      <c r="UVX153" s="894"/>
      <c r="UVY153" s="894"/>
      <c r="UVZ153" s="894"/>
      <c r="UWA153" s="894"/>
      <c r="UWB153" s="894"/>
      <c r="UWC153" s="894"/>
      <c r="UWD153" s="894"/>
      <c r="UWE153" s="894"/>
      <c r="UWF153" s="894"/>
      <c r="UWG153" s="894"/>
      <c r="UWH153" s="894"/>
      <c r="UWI153" s="894"/>
      <c r="UWJ153" s="894"/>
      <c r="UWK153" s="894"/>
      <c r="UWL153" s="894"/>
      <c r="UWM153" s="894"/>
      <c r="UWN153" s="894"/>
      <c r="UWO153" s="894"/>
      <c r="UWP153" s="894"/>
      <c r="UWQ153" s="894"/>
      <c r="UWR153" s="894"/>
      <c r="UWS153" s="894"/>
      <c r="UWT153" s="894"/>
      <c r="UWU153" s="894"/>
      <c r="UWV153" s="894"/>
      <c r="UWW153" s="894"/>
      <c r="UWX153" s="894"/>
      <c r="UWY153" s="894"/>
      <c r="UWZ153" s="894"/>
      <c r="UXA153" s="894"/>
      <c r="UXB153" s="894"/>
      <c r="UXC153" s="894"/>
      <c r="UXD153" s="894"/>
      <c r="UXE153" s="894"/>
      <c r="UXF153" s="894"/>
      <c r="UXG153" s="894"/>
      <c r="UXH153" s="894"/>
      <c r="UXI153" s="894"/>
      <c r="UXJ153" s="894"/>
      <c r="UXK153" s="894"/>
      <c r="UXL153" s="894"/>
      <c r="UXM153" s="894"/>
      <c r="UXN153" s="894"/>
      <c r="UXO153" s="894"/>
      <c r="UXP153" s="894"/>
      <c r="UXQ153" s="894"/>
      <c r="UXR153" s="894"/>
      <c r="UXS153" s="894"/>
      <c r="UXT153" s="894"/>
      <c r="UXU153" s="894"/>
      <c r="UXV153" s="894"/>
      <c r="UXW153" s="894"/>
      <c r="UXX153" s="894"/>
      <c r="UXY153" s="894"/>
      <c r="UXZ153" s="894"/>
      <c r="UYA153" s="894"/>
      <c r="UYB153" s="894"/>
      <c r="UYC153" s="894"/>
      <c r="UYD153" s="894"/>
      <c r="UYE153" s="894"/>
      <c r="UYF153" s="894"/>
      <c r="UYG153" s="894"/>
      <c r="UYH153" s="894"/>
      <c r="UYI153" s="894"/>
      <c r="UYJ153" s="894"/>
      <c r="UYK153" s="894"/>
      <c r="UYL153" s="894"/>
      <c r="UYM153" s="894"/>
      <c r="UYN153" s="894"/>
      <c r="UYO153" s="894"/>
      <c r="UYP153" s="894"/>
      <c r="UYQ153" s="894"/>
      <c r="UYR153" s="894"/>
      <c r="UYS153" s="894"/>
      <c r="UYT153" s="894"/>
      <c r="UYU153" s="894"/>
      <c r="UYV153" s="894"/>
      <c r="UYW153" s="894"/>
      <c r="UYX153" s="894"/>
      <c r="UYY153" s="894"/>
      <c r="UYZ153" s="894"/>
      <c r="UZA153" s="894"/>
      <c r="UZB153" s="894"/>
      <c r="UZC153" s="894"/>
      <c r="UZD153" s="894"/>
      <c r="UZE153" s="894"/>
      <c r="UZF153" s="894"/>
      <c r="UZG153" s="894"/>
      <c r="UZH153" s="894"/>
      <c r="UZI153" s="894"/>
      <c r="UZJ153" s="894"/>
      <c r="UZK153" s="894"/>
      <c r="UZL153" s="894"/>
      <c r="UZM153" s="894"/>
      <c r="UZN153" s="894"/>
      <c r="UZO153" s="894"/>
      <c r="UZP153" s="894"/>
      <c r="UZQ153" s="894"/>
      <c r="UZR153" s="894"/>
      <c r="UZS153" s="894"/>
      <c r="UZT153" s="894"/>
      <c r="UZU153" s="894"/>
      <c r="UZV153" s="894"/>
      <c r="UZW153" s="894"/>
      <c r="UZX153" s="894"/>
      <c r="UZY153" s="894"/>
      <c r="UZZ153" s="894"/>
      <c r="VAA153" s="894"/>
      <c r="VAB153" s="894"/>
      <c r="VAC153" s="894"/>
      <c r="VAD153" s="894"/>
      <c r="VAE153" s="894"/>
      <c r="VAF153" s="894"/>
      <c r="VAG153" s="894"/>
      <c r="VAH153" s="894"/>
      <c r="VAI153" s="894"/>
      <c r="VAJ153" s="894"/>
      <c r="VAK153" s="894"/>
      <c r="VAL153" s="894"/>
      <c r="VAM153" s="894"/>
      <c r="VAN153" s="894"/>
      <c r="VAO153" s="894"/>
      <c r="VAP153" s="894"/>
      <c r="VAQ153" s="894"/>
      <c r="VAR153" s="894"/>
      <c r="VAS153" s="894"/>
      <c r="VAT153" s="894"/>
      <c r="VAU153" s="894"/>
      <c r="VAV153" s="894"/>
      <c r="VAW153" s="894"/>
      <c r="VAX153" s="894"/>
      <c r="VAY153" s="894"/>
      <c r="VAZ153" s="894"/>
      <c r="VBA153" s="894"/>
      <c r="VBB153" s="894"/>
      <c r="VBC153" s="894"/>
      <c r="VBD153" s="894"/>
      <c r="VBE153" s="894"/>
      <c r="VBF153" s="894"/>
      <c r="VBG153" s="894"/>
      <c r="VBH153" s="894"/>
      <c r="VBI153" s="894"/>
      <c r="VBJ153" s="894"/>
      <c r="VBK153" s="894"/>
      <c r="VBL153" s="894"/>
      <c r="VBM153" s="894"/>
      <c r="VBN153" s="894"/>
      <c r="VBO153" s="894"/>
      <c r="VBP153" s="894"/>
      <c r="VBQ153" s="894"/>
      <c r="VBR153" s="894"/>
      <c r="VBS153" s="894"/>
      <c r="VBT153" s="894"/>
      <c r="VBU153" s="894"/>
      <c r="VBV153" s="894"/>
      <c r="VBW153" s="894"/>
      <c r="VBX153" s="894"/>
      <c r="VBY153" s="894"/>
      <c r="VBZ153" s="894"/>
      <c r="VCA153" s="894"/>
      <c r="VCB153" s="894"/>
      <c r="VCC153" s="894"/>
      <c r="VCD153" s="894"/>
      <c r="VCE153" s="894"/>
      <c r="VCF153" s="894"/>
      <c r="VCG153" s="894"/>
      <c r="VCH153" s="894"/>
      <c r="VCI153" s="894"/>
      <c r="VCJ153" s="894"/>
      <c r="VCK153" s="894"/>
      <c r="VCL153" s="894"/>
      <c r="VCM153" s="894"/>
      <c r="VCN153" s="894"/>
      <c r="VCO153" s="894"/>
      <c r="VCP153" s="894"/>
      <c r="VCQ153" s="894"/>
      <c r="VCR153" s="894"/>
      <c r="VCS153" s="894"/>
      <c r="VCT153" s="894"/>
      <c r="VCU153" s="894"/>
      <c r="VCV153" s="894"/>
      <c r="VCW153" s="894"/>
      <c r="VCX153" s="894"/>
      <c r="VCY153" s="894"/>
      <c r="VCZ153" s="894"/>
      <c r="VDA153" s="894"/>
      <c r="VDB153" s="894"/>
      <c r="VDC153" s="894"/>
      <c r="VDD153" s="894"/>
      <c r="VDE153" s="894"/>
      <c r="VDF153" s="894"/>
      <c r="VDG153" s="894"/>
      <c r="VDH153" s="894"/>
      <c r="VDI153" s="894"/>
      <c r="VDJ153" s="894"/>
      <c r="VDK153" s="894"/>
      <c r="VDL153" s="894"/>
      <c r="VDM153" s="894"/>
      <c r="VDN153" s="894"/>
      <c r="VDO153" s="894"/>
      <c r="VDP153" s="894"/>
      <c r="VDQ153" s="894"/>
      <c r="VDR153" s="894"/>
      <c r="VDS153" s="894"/>
      <c r="VDT153" s="894"/>
      <c r="VDU153" s="894"/>
      <c r="VDV153" s="894"/>
      <c r="VDW153" s="894"/>
      <c r="VDX153" s="894"/>
      <c r="VDY153" s="894"/>
      <c r="VDZ153" s="894"/>
      <c r="VEA153" s="894"/>
      <c r="VEB153" s="894"/>
      <c r="VEC153" s="894"/>
      <c r="VED153" s="894"/>
      <c r="VEE153" s="894"/>
      <c r="VEF153" s="894"/>
      <c r="VEG153" s="894"/>
      <c r="VEH153" s="894"/>
      <c r="VEI153" s="894"/>
      <c r="VEJ153" s="894"/>
      <c r="VEK153" s="894"/>
      <c r="VEL153" s="894"/>
      <c r="VEM153" s="894"/>
      <c r="VEN153" s="894"/>
      <c r="VEO153" s="894"/>
      <c r="VEP153" s="894"/>
      <c r="VEQ153" s="894"/>
      <c r="VER153" s="894"/>
      <c r="VES153" s="894"/>
      <c r="VET153" s="894"/>
      <c r="VEU153" s="894"/>
      <c r="VEV153" s="894"/>
      <c r="VEW153" s="894"/>
      <c r="VEX153" s="894"/>
      <c r="VEY153" s="894"/>
      <c r="VEZ153" s="894"/>
      <c r="VFA153" s="894"/>
      <c r="VFB153" s="894"/>
      <c r="VFC153" s="894"/>
      <c r="VFD153" s="894"/>
      <c r="VFE153" s="894"/>
      <c r="VFF153" s="894"/>
      <c r="VFG153" s="894"/>
      <c r="VFH153" s="894"/>
      <c r="VFI153" s="894"/>
      <c r="VFJ153" s="894"/>
      <c r="VFK153" s="894"/>
      <c r="VFL153" s="894"/>
      <c r="VFM153" s="894"/>
      <c r="VFN153" s="894"/>
      <c r="VFO153" s="894"/>
      <c r="VFP153" s="894"/>
      <c r="VFQ153" s="894"/>
      <c r="VFR153" s="894"/>
      <c r="VFS153" s="894"/>
      <c r="VFT153" s="894"/>
      <c r="VFU153" s="894"/>
      <c r="VFV153" s="894"/>
      <c r="VFW153" s="894"/>
      <c r="VFX153" s="894"/>
      <c r="VFY153" s="894"/>
      <c r="VFZ153" s="894"/>
      <c r="VGA153" s="894"/>
      <c r="VGB153" s="894"/>
      <c r="VGC153" s="894"/>
      <c r="VGD153" s="894"/>
      <c r="VGE153" s="894"/>
      <c r="VGF153" s="894"/>
      <c r="VGG153" s="894"/>
      <c r="VGH153" s="894"/>
      <c r="VGI153" s="894"/>
      <c r="VGJ153" s="894"/>
      <c r="VGK153" s="894"/>
      <c r="VGL153" s="894"/>
      <c r="VGM153" s="894"/>
      <c r="VGN153" s="894"/>
      <c r="VGO153" s="894"/>
      <c r="VGP153" s="894"/>
      <c r="VGQ153" s="894"/>
      <c r="VGR153" s="894"/>
      <c r="VGS153" s="894"/>
      <c r="VGT153" s="894"/>
      <c r="VGU153" s="894"/>
      <c r="VGV153" s="894"/>
      <c r="VGW153" s="894"/>
      <c r="VGX153" s="894"/>
      <c r="VGY153" s="894"/>
      <c r="VGZ153" s="894"/>
      <c r="VHA153" s="894"/>
      <c r="VHB153" s="894"/>
      <c r="VHC153" s="894"/>
      <c r="VHD153" s="894"/>
      <c r="VHE153" s="894"/>
      <c r="VHF153" s="894"/>
      <c r="VHG153" s="894"/>
      <c r="VHH153" s="894"/>
      <c r="VHI153" s="894"/>
      <c r="VHJ153" s="894"/>
      <c r="VHK153" s="894"/>
      <c r="VHL153" s="894"/>
      <c r="VHM153" s="894"/>
      <c r="VHN153" s="894"/>
      <c r="VHO153" s="894"/>
      <c r="VHP153" s="894"/>
      <c r="VHQ153" s="894"/>
      <c r="VHR153" s="894"/>
      <c r="VHS153" s="894"/>
      <c r="VHT153" s="894"/>
      <c r="VHU153" s="894"/>
      <c r="VHV153" s="894"/>
      <c r="VHW153" s="894"/>
      <c r="VHX153" s="894"/>
      <c r="VHY153" s="894"/>
      <c r="VHZ153" s="894"/>
      <c r="VIA153" s="894"/>
      <c r="VIB153" s="894"/>
      <c r="VIC153" s="894"/>
      <c r="VID153" s="894"/>
      <c r="VIE153" s="894"/>
      <c r="VIF153" s="894"/>
      <c r="VIG153" s="894"/>
      <c r="VIH153" s="894"/>
      <c r="VII153" s="894"/>
      <c r="VIJ153" s="894"/>
      <c r="VIK153" s="894"/>
      <c r="VIL153" s="894"/>
      <c r="VIM153" s="894"/>
      <c r="VIN153" s="894"/>
      <c r="VIO153" s="894"/>
      <c r="VIP153" s="894"/>
      <c r="VIQ153" s="894"/>
      <c r="VIR153" s="894"/>
      <c r="VIS153" s="894"/>
      <c r="VIT153" s="894"/>
      <c r="VIU153" s="894"/>
      <c r="VIV153" s="894"/>
      <c r="VIW153" s="894"/>
      <c r="VIX153" s="894"/>
      <c r="VIY153" s="894"/>
      <c r="VIZ153" s="894"/>
      <c r="VJA153" s="894"/>
      <c r="VJB153" s="894"/>
      <c r="VJC153" s="894"/>
      <c r="VJD153" s="894"/>
      <c r="VJE153" s="894"/>
      <c r="VJF153" s="894"/>
      <c r="VJG153" s="894"/>
      <c r="VJH153" s="894"/>
      <c r="VJI153" s="894"/>
      <c r="VJJ153" s="894"/>
      <c r="VJK153" s="894"/>
      <c r="VJL153" s="894"/>
      <c r="VJM153" s="894"/>
      <c r="VJN153" s="894"/>
      <c r="VJO153" s="894"/>
      <c r="VJP153" s="894"/>
      <c r="VJQ153" s="894"/>
      <c r="VJR153" s="894"/>
      <c r="VJS153" s="894"/>
      <c r="VJT153" s="894"/>
      <c r="VJU153" s="894"/>
      <c r="VJV153" s="894"/>
      <c r="VJW153" s="894"/>
      <c r="VJX153" s="894"/>
      <c r="VJY153" s="894"/>
      <c r="VJZ153" s="894"/>
      <c r="VKA153" s="894"/>
      <c r="VKB153" s="894"/>
      <c r="VKC153" s="894"/>
      <c r="VKD153" s="894"/>
      <c r="VKE153" s="894"/>
      <c r="VKF153" s="894"/>
      <c r="VKG153" s="894"/>
      <c r="VKH153" s="894"/>
      <c r="VKI153" s="894"/>
      <c r="VKJ153" s="894"/>
      <c r="VKK153" s="894"/>
      <c r="VKL153" s="894"/>
      <c r="VKM153" s="894"/>
      <c r="VKN153" s="894"/>
      <c r="VKO153" s="894"/>
      <c r="VKP153" s="894"/>
      <c r="VKQ153" s="894"/>
      <c r="VKR153" s="894"/>
      <c r="VKS153" s="894"/>
      <c r="VKT153" s="894"/>
      <c r="VKU153" s="894"/>
      <c r="VKV153" s="894"/>
      <c r="VKW153" s="894"/>
      <c r="VKX153" s="894"/>
      <c r="VKY153" s="894"/>
      <c r="VKZ153" s="894"/>
      <c r="VLA153" s="894"/>
      <c r="VLB153" s="894"/>
      <c r="VLC153" s="894"/>
      <c r="VLD153" s="894"/>
      <c r="VLE153" s="894"/>
      <c r="VLF153" s="894"/>
      <c r="VLG153" s="894"/>
      <c r="VLH153" s="894"/>
      <c r="VLI153" s="894"/>
      <c r="VLJ153" s="894"/>
      <c r="VLK153" s="894"/>
      <c r="VLL153" s="894"/>
      <c r="VLM153" s="894"/>
      <c r="VLN153" s="894"/>
      <c r="VLO153" s="894"/>
      <c r="VLP153" s="894"/>
      <c r="VLQ153" s="894"/>
      <c r="VLR153" s="894"/>
      <c r="VLS153" s="894"/>
      <c r="VLT153" s="894"/>
      <c r="VLU153" s="894"/>
      <c r="VLV153" s="894"/>
      <c r="VLW153" s="894"/>
      <c r="VLX153" s="894"/>
      <c r="VLY153" s="894"/>
      <c r="VLZ153" s="894"/>
      <c r="VMA153" s="894"/>
      <c r="VMB153" s="894"/>
      <c r="VMC153" s="894"/>
      <c r="VMD153" s="894"/>
      <c r="VME153" s="894"/>
      <c r="VMF153" s="894"/>
      <c r="VMG153" s="894"/>
      <c r="VMH153" s="894"/>
      <c r="VMI153" s="894"/>
      <c r="VMJ153" s="894"/>
      <c r="VMK153" s="894"/>
      <c r="VML153" s="894"/>
      <c r="VMM153" s="894"/>
      <c r="VMN153" s="894"/>
      <c r="VMO153" s="894"/>
      <c r="VMP153" s="894"/>
      <c r="VMQ153" s="894"/>
      <c r="VMR153" s="894"/>
      <c r="VMS153" s="894"/>
      <c r="VMT153" s="894"/>
      <c r="VMU153" s="894"/>
      <c r="VMV153" s="894"/>
      <c r="VMW153" s="894"/>
      <c r="VMX153" s="894"/>
      <c r="VMY153" s="894"/>
      <c r="VMZ153" s="894"/>
      <c r="VNA153" s="894"/>
      <c r="VNB153" s="894"/>
      <c r="VNC153" s="894"/>
      <c r="VND153" s="894"/>
      <c r="VNE153" s="894"/>
      <c r="VNF153" s="894"/>
      <c r="VNG153" s="894"/>
      <c r="VNH153" s="894"/>
      <c r="VNI153" s="894"/>
      <c r="VNJ153" s="894"/>
      <c r="VNK153" s="894"/>
      <c r="VNL153" s="894"/>
      <c r="VNM153" s="894"/>
      <c r="VNN153" s="894"/>
      <c r="VNO153" s="894"/>
      <c r="VNP153" s="894"/>
      <c r="VNQ153" s="894"/>
      <c r="VNR153" s="894"/>
      <c r="VNS153" s="894"/>
      <c r="VNT153" s="894"/>
      <c r="VNU153" s="894"/>
      <c r="VNV153" s="894"/>
      <c r="VNW153" s="894"/>
      <c r="VNX153" s="894"/>
      <c r="VNY153" s="894"/>
      <c r="VNZ153" s="894"/>
      <c r="VOA153" s="894"/>
      <c r="VOB153" s="894"/>
      <c r="VOC153" s="894"/>
      <c r="VOD153" s="894"/>
      <c r="VOE153" s="894"/>
      <c r="VOF153" s="894"/>
      <c r="VOG153" s="894"/>
      <c r="VOH153" s="894"/>
      <c r="VOI153" s="894"/>
      <c r="VOJ153" s="894"/>
      <c r="VOK153" s="894"/>
      <c r="VOL153" s="894"/>
      <c r="VOM153" s="894"/>
      <c r="VON153" s="894"/>
      <c r="VOO153" s="894"/>
      <c r="VOP153" s="894"/>
      <c r="VOQ153" s="894"/>
      <c r="VOR153" s="894"/>
      <c r="VOS153" s="894"/>
      <c r="VOT153" s="894"/>
      <c r="VOU153" s="894"/>
      <c r="VOV153" s="894"/>
      <c r="VOW153" s="894"/>
      <c r="VOX153" s="894"/>
      <c r="VOY153" s="894"/>
      <c r="VOZ153" s="894"/>
      <c r="VPA153" s="894"/>
      <c r="VPB153" s="894"/>
      <c r="VPC153" s="894"/>
      <c r="VPD153" s="894"/>
      <c r="VPE153" s="894"/>
      <c r="VPF153" s="894"/>
      <c r="VPG153" s="894"/>
      <c r="VPH153" s="894"/>
      <c r="VPI153" s="894"/>
      <c r="VPJ153" s="894"/>
      <c r="VPK153" s="894"/>
      <c r="VPL153" s="894"/>
      <c r="VPM153" s="894"/>
      <c r="VPN153" s="894"/>
      <c r="VPO153" s="894"/>
      <c r="VPP153" s="894"/>
      <c r="VPQ153" s="894"/>
      <c r="VPR153" s="894"/>
      <c r="VPS153" s="894"/>
      <c r="VPT153" s="894"/>
      <c r="VPU153" s="894"/>
      <c r="VPV153" s="894"/>
      <c r="VPW153" s="894"/>
      <c r="VPX153" s="894"/>
      <c r="VPY153" s="894"/>
      <c r="VPZ153" s="894"/>
      <c r="VQA153" s="894"/>
      <c r="VQB153" s="894"/>
      <c r="VQC153" s="894"/>
      <c r="VQD153" s="894"/>
      <c r="VQE153" s="894"/>
      <c r="VQF153" s="894"/>
      <c r="VQG153" s="894"/>
      <c r="VQH153" s="894"/>
      <c r="VQI153" s="894"/>
      <c r="VQJ153" s="894"/>
      <c r="VQK153" s="894"/>
      <c r="VQL153" s="894"/>
      <c r="VQM153" s="894"/>
      <c r="VQN153" s="894"/>
      <c r="VQO153" s="894"/>
      <c r="VQP153" s="894"/>
      <c r="VQQ153" s="894"/>
      <c r="VQR153" s="894"/>
      <c r="VQS153" s="894"/>
      <c r="VQT153" s="894"/>
      <c r="VQU153" s="894"/>
      <c r="VQV153" s="894"/>
      <c r="VQW153" s="894"/>
      <c r="VQX153" s="894"/>
      <c r="VQY153" s="894"/>
      <c r="VQZ153" s="894"/>
      <c r="VRA153" s="894"/>
      <c r="VRB153" s="894"/>
      <c r="VRC153" s="894"/>
      <c r="VRD153" s="894"/>
      <c r="VRE153" s="894"/>
      <c r="VRF153" s="894"/>
      <c r="VRG153" s="894"/>
      <c r="VRH153" s="894"/>
      <c r="VRI153" s="894"/>
      <c r="VRJ153" s="894"/>
      <c r="VRK153" s="894"/>
      <c r="VRL153" s="894"/>
      <c r="VRM153" s="894"/>
      <c r="VRN153" s="894"/>
      <c r="VRO153" s="894"/>
      <c r="VRP153" s="894"/>
      <c r="VRQ153" s="894"/>
      <c r="VRR153" s="894"/>
      <c r="VRS153" s="894"/>
      <c r="VRT153" s="894"/>
      <c r="VRU153" s="894"/>
      <c r="VRV153" s="894"/>
      <c r="VRW153" s="894"/>
      <c r="VRX153" s="894"/>
      <c r="VRY153" s="894"/>
      <c r="VRZ153" s="894"/>
      <c r="VSA153" s="894"/>
      <c r="VSB153" s="894"/>
      <c r="VSC153" s="894"/>
      <c r="VSD153" s="894"/>
      <c r="VSE153" s="894"/>
      <c r="VSF153" s="894"/>
      <c r="VSG153" s="894"/>
      <c r="VSH153" s="894"/>
      <c r="VSI153" s="894"/>
      <c r="VSJ153" s="894"/>
      <c r="VSK153" s="894"/>
      <c r="VSL153" s="894"/>
      <c r="VSM153" s="894"/>
      <c r="VSN153" s="894"/>
      <c r="VSO153" s="894"/>
      <c r="VSP153" s="894"/>
      <c r="VSQ153" s="894"/>
      <c r="VSR153" s="894"/>
      <c r="VSS153" s="894"/>
      <c r="VST153" s="894"/>
      <c r="VSU153" s="894"/>
      <c r="VSV153" s="894"/>
      <c r="VSW153" s="894"/>
      <c r="VSX153" s="894"/>
      <c r="VSY153" s="894"/>
      <c r="VSZ153" s="894"/>
      <c r="VTA153" s="894"/>
      <c r="VTB153" s="894"/>
      <c r="VTC153" s="894"/>
      <c r="VTD153" s="894"/>
      <c r="VTE153" s="894"/>
      <c r="VTF153" s="894"/>
      <c r="VTG153" s="894"/>
      <c r="VTH153" s="894"/>
      <c r="VTI153" s="894"/>
      <c r="VTJ153" s="894"/>
      <c r="VTK153" s="894"/>
      <c r="VTL153" s="894"/>
      <c r="VTM153" s="894"/>
      <c r="VTN153" s="894"/>
      <c r="VTO153" s="894"/>
      <c r="VTP153" s="894"/>
      <c r="VTQ153" s="894"/>
      <c r="VTR153" s="894"/>
      <c r="VTS153" s="894"/>
      <c r="VTT153" s="894"/>
      <c r="VTU153" s="894"/>
      <c r="VTV153" s="894"/>
      <c r="VTW153" s="894"/>
      <c r="VTX153" s="894"/>
      <c r="VTY153" s="894"/>
      <c r="VTZ153" s="894"/>
      <c r="VUA153" s="894"/>
      <c r="VUB153" s="894"/>
      <c r="VUC153" s="894"/>
      <c r="VUD153" s="894"/>
      <c r="VUE153" s="894"/>
      <c r="VUF153" s="894"/>
      <c r="VUG153" s="894"/>
      <c r="VUH153" s="894"/>
      <c r="VUI153" s="894"/>
      <c r="VUJ153" s="894"/>
      <c r="VUK153" s="894"/>
      <c r="VUL153" s="894"/>
      <c r="VUM153" s="894"/>
      <c r="VUN153" s="894"/>
      <c r="VUO153" s="894"/>
      <c r="VUP153" s="894"/>
      <c r="VUQ153" s="894"/>
      <c r="VUR153" s="894"/>
      <c r="VUS153" s="894"/>
      <c r="VUT153" s="894"/>
      <c r="VUU153" s="894"/>
      <c r="VUV153" s="894"/>
      <c r="VUW153" s="894"/>
      <c r="VUX153" s="894"/>
      <c r="VUY153" s="894"/>
      <c r="VUZ153" s="894"/>
      <c r="VVA153" s="894"/>
      <c r="VVB153" s="894"/>
      <c r="VVC153" s="894"/>
      <c r="VVD153" s="894"/>
      <c r="VVE153" s="894"/>
      <c r="VVF153" s="894"/>
      <c r="VVG153" s="894"/>
      <c r="VVH153" s="894"/>
      <c r="VVI153" s="894"/>
      <c r="VVJ153" s="894"/>
      <c r="VVK153" s="894"/>
      <c r="VVL153" s="894"/>
      <c r="VVM153" s="894"/>
      <c r="VVN153" s="894"/>
      <c r="VVO153" s="894"/>
      <c r="VVP153" s="894"/>
      <c r="VVQ153" s="894"/>
      <c r="VVR153" s="894"/>
      <c r="VVS153" s="894"/>
      <c r="VVT153" s="894"/>
      <c r="VVU153" s="894"/>
      <c r="VVV153" s="894"/>
      <c r="VVW153" s="894"/>
      <c r="VVX153" s="894"/>
      <c r="VVY153" s="894"/>
      <c r="VVZ153" s="894"/>
      <c r="VWA153" s="894"/>
      <c r="VWB153" s="894"/>
      <c r="VWC153" s="894"/>
      <c r="VWD153" s="894"/>
      <c r="VWE153" s="894"/>
      <c r="VWF153" s="894"/>
      <c r="VWG153" s="894"/>
      <c r="VWH153" s="894"/>
      <c r="VWI153" s="894"/>
      <c r="VWJ153" s="894"/>
      <c r="VWK153" s="894"/>
      <c r="VWL153" s="894"/>
      <c r="VWM153" s="894"/>
      <c r="VWN153" s="894"/>
      <c r="VWO153" s="894"/>
      <c r="VWP153" s="894"/>
      <c r="VWQ153" s="894"/>
      <c r="VWR153" s="894"/>
      <c r="VWS153" s="894"/>
      <c r="VWT153" s="894"/>
      <c r="VWU153" s="894"/>
      <c r="VWV153" s="894"/>
      <c r="VWW153" s="894"/>
      <c r="VWX153" s="894"/>
      <c r="VWY153" s="894"/>
      <c r="VWZ153" s="894"/>
      <c r="VXA153" s="894"/>
      <c r="VXB153" s="894"/>
      <c r="VXC153" s="894"/>
      <c r="VXD153" s="894"/>
      <c r="VXE153" s="894"/>
      <c r="VXF153" s="894"/>
      <c r="VXG153" s="894"/>
      <c r="VXH153" s="894"/>
      <c r="VXI153" s="894"/>
      <c r="VXJ153" s="894"/>
      <c r="VXK153" s="894"/>
      <c r="VXL153" s="894"/>
      <c r="VXM153" s="894"/>
      <c r="VXN153" s="894"/>
      <c r="VXO153" s="894"/>
      <c r="VXP153" s="894"/>
      <c r="VXQ153" s="894"/>
      <c r="VXR153" s="894"/>
      <c r="VXS153" s="894"/>
      <c r="VXT153" s="894"/>
      <c r="VXU153" s="894"/>
      <c r="VXV153" s="894"/>
      <c r="VXW153" s="894"/>
      <c r="VXX153" s="894"/>
      <c r="VXY153" s="894"/>
      <c r="VXZ153" s="894"/>
      <c r="VYA153" s="894"/>
      <c r="VYB153" s="894"/>
      <c r="VYC153" s="894"/>
      <c r="VYD153" s="894"/>
      <c r="VYE153" s="894"/>
      <c r="VYF153" s="894"/>
      <c r="VYG153" s="894"/>
      <c r="VYH153" s="894"/>
      <c r="VYI153" s="894"/>
      <c r="VYJ153" s="894"/>
      <c r="VYK153" s="894"/>
      <c r="VYL153" s="894"/>
      <c r="VYM153" s="894"/>
      <c r="VYN153" s="894"/>
      <c r="VYO153" s="894"/>
      <c r="VYP153" s="894"/>
      <c r="VYQ153" s="894"/>
      <c r="VYR153" s="894"/>
      <c r="VYS153" s="894"/>
      <c r="VYT153" s="894"/>
      <c r="VYU153" s="894"/>
      <c r="VYV153" s="894"/>
      <c r="VYW153" s="894"/>
      <c r="VYX153" s="894"/>
      <c r="VYY153" s="894"/>
      <c r="VYZ153" s="894"/>
      <c r="VZA153" s="894"/>
      <c r="VZB153" s="894"/>
      <c r="VZC153" s="894"/>
      <c r="VZD153" s="894"/>
      <c r="VZE153" s="894"/>
      <c r="VZF153" s="894"/>
      <c r="VZG153" s="894"/>
      <c r="VZH153" s="894"/>
      <c r="VZI153" s="894"/>
      <c r="VZJ153" s="894"/>
      <c r="VZK153" s="894"/>
      <c r="VZL153" s="894"/>
      <c r="VZM153" s="894"/>
      <c r="VZN153" s="894"/>
      <c r="VZO153" s="894"/>
      <c r="VZP153" s="894"/>
      <c r="VZQ153" s="894"/>
      <c r="VZR153" s="894"/>
      <c r="VZS153" s="894"/>
      <c r="VZT153" s="894"/>
      <c r="VZU153" s="894"/>
      <c r="VZV153" s="894"/>
      <c r="VZW153" s="894"/>
      <c r="VZX153" s="894"/>
      <c r="VZY153" s="894"/>
      <c r="VZZ153" s="894"/>
      <c r="WAA153" s="894"/>
      <c r="WAB153" s="894"/>
      <c r="WAC153" s="894"/>
      <c r="WAD153" s="894"/>
      <c r="WAE153" s="894"/>
      <c r="WAF153" s="894"/>
      <c r="WAG153" s="894"/>
      <c r="WAH153" s="894"/>
      <c r="WAI153" s="894"/>
      <c r="WAJ153" s="894"/>
      <c r="WAK153" s="894"/>
      <c r="WAL153" s="894"/>
      <c r="WAM153" s="894"/>
      <c r="WAN153" s="894"/>
      <c r="WAO153" s="894"/>
      <c r="WAP153" s="894"/>
      <c r="WAQ153" s="894"/>
      <c r="WAR153" s="894"/>
      <c r="WAS153" s="894"/>
      <c r="WAT153" s="894"/>
      <c r="WAU153" s="894"/>
      <c r="WAV153" s="894"/>
      <c r="WAW153" s="894"/>
      <c r="WAX153" s="894"/>
      <c r="WAY153" s="894"/>
      <c r="WAZ153" s="894"/>
      <c r="WBA153" s="894"/>
      <c r="WBB153" s="894"/>
      <c r="WBC153" s="894"/>
      <c r="WBD153" s="894"/>
      <c r="WBE153" s="894"/>
      <c r="WBF153" s="894"/>
      <c r="WBG153" s="894"/>
      <c r="WBH153" s="894"/>
      <c r="WBI153" s="894"/>
      <c r="WBJ153" s="894"/>
      <c r="WBK153" s="894"/>
      <c r="WBL153" s="894"/>
      <c r="WBM153" s="894"/>
      <c r="WBN153" s="894"/>
      <c r="WBO153" s="894"/>
      <c r="WBP153" s="894"/>
      <c r="WBQ153" s="894"/>
      <c r="WBR153" s="894"/>
      <c r="WBS153" s="894"/>
      <c r="WBT153" s="894"/>
      <c r="WBU153" s="894"/>
      <c r="WBV153" s="894"/>
      <c r="WBW153" s="894"/>
      <c r="WBX153" s="894"/>
      <c r="WBY153" s="894"/>
      <c r="WBZ153" s="894"/>
      <c r="WCA153" s="894"/>
      <c r="WCB153" s="894"/>
      <c r="WCC153" s="894"/>
      <c r="WCD153" s="894"/>
      <c r="WCE153" s="894"/>
      <c r="WCF153" s="894"/>
      <c r="WCG153" s="894"/>
      <c r="WCH153" s="894"/>
      <c r="WCI153" s="894"/>
      <c r="WCJ153" s="894"/>
      <c r="WCK153" s="894"/>
      <c r="WCL153" s="894"/>
      <c r="WCM153" s="894"/>
      <c r="WCN153" s="894"/>
      <c r="WCO153" s="894"/>
      <c r="WCP153" s="894"/>
      <c r="WCQ153" s="894"/>
      <c r="WCR153" s="894"/>
      <c r="WCS153" s="894"/>
      <c r="WCT153" s="894"/>
      <c r="WCU153" s="894"/>
      <c r="WCV153" s="894"/>
      <c r="WCW153" s="894"/>
      <c r="WCX153" s="894"/>
      <c r="WCY153" s="894"/>
      <c r="WCZ153" s="894"/>
      <c r="WDA153" s="894"/>
      <c r="WDB153" s="894"/>
      <c r="WDC153" s="894"/>
      <c r="WDD153" s="894"/>
      <c r="WDE153" s="894"/>
      <c r="WDF153" s="894"/>
      <c r="WDG153" s="894"/>
      <c r="WDH153" s="894"/>
      <c r="WDI153" s="894"/>
      <c r="WDJ153" s="894"/>
      <c r="WDK153" s="894"/>
      <c r="WDL153" s="894"/>
      <c r="WDM153" s="894"/>
      <c r="WDN153" s="894"/>
      <c r="WDO153" s="894"/>
      <c r="WDP153" s="894"/>
      <c r="WDQ153" s="894"/>
      <c r="WDR153" s="894"/>
      <c r="WDS153" s="894"/>
      <c r="WDT153" s="894"/>
      <c r="WDU153" s="894"/>
      <c r="WDV153" s="894"/>
      <c r="WDW153" s="894"/>
      <c r="WDX153" s="894"/>
      <c r="WDY153" s="894"/>
      <c r="WDZ153" s="894"/>
      <c r="WEA153" s="894"/>
      <c r="WEB153" s="894"/>
      <c r="WEC153" s="894"/>
      <c r="WED153" s="894"/>
      <c r="WEE153" s="894"/>
      <c r="WEF153" s="894"/>
      <c r="WEG153" s="894"/>
      <c r="WEH153" s="894"/>
      <c r="WEI153" s="894"/>
      <c r="WEJ153" s="894"/>
      <c r="WEK153" s="894"/>
      <c r="WEL153" s="894"/>
      <c r="WEM153" s="894"/>
      <c r="WEN153" s="894"/>
      <c r="WEO153" s="894"/>
      <c r="WEP153" s="894"/>
      <c r="WEQ153" s="894"/>
      <c r="WER153" s="894"/>
      <c r="WES153" s="894"/>
      <c r="WET153" s="894"/>
      <c r="WEU153" s="894"/>
      <c r="WEV153" s="894"/>
      <c r="WEW153" s="894"/>
      <c r="WEX153" s="894"/>
      <c r="WEY153" s="894"/>
      <c r="WEZ153" s="894"/>
      <c r="WFA153" s="894"/>
      <c r="WFB153" s="894"/>
      <c r="WFC153" s="894"/>
      <c r="WFD153" s="894"/>
      <c r="WFE153" s="894"/>
      <c r="WFF153" s="894"/>
      <c r="WFG153" s="894"/>
      <c r="WFH153" s="894"/>
      <c r="WFI153" s="894"/>
      <c r="WFJ153" s="894"/>
      <c r="WFK153" s="894"/>
      <c r="WFL153" s="894"/>
      <c r="WFM153" s="894"/>
      <c r="WFN153" s="894"/>
      <c r="WFO153" s="894"/>
      <c r="WFP153" s="894"/>
      <c r="WFQ153" s="894"/>
      <c r="WFR153" s="894"/>
      <c r="WFS153" s="894"/>
      <c r="WFT153" s="894"/>
      <c r="WFU153" s="894"/>
      <c r="WFV153" s="894"/>
      <c r="WFW153" s="894"/>
      <c r="WFX153" s="894"/>
      <c r="WFY153" s="894"/>
      <c r="WFZ153" s="894"/>
      <c r="WGA153" s="894"/>
      <c r="WGB153" s="894"/>
      <c r="WGC153" s="894"/>
      <c r="WGD153" s="894"/>
      <c r="WGE153" s="894"/>
      <c r="WGF153" s="894"/>
      <c r="WGG153" s="894"/>
      <c r="WGH153" s="894"/>
      <c r="WGI153" s="894"/>
      <c r="WGJ153" s="894"/>
      <c r="WGK153" s="894"/>
      <c r="WGL153" s="894"/>
      <c r="WGM153" s="894"/>
      <c r="WGN153" s="894"/>
      <c r="WGO153" s="894"/>
      <c r="WGP153" s="894"/>
      <c r="WGQ153" s="894"/>
      <c r="WGR153" s="894"/>
      <c r="WGS153" s="894"/>
      <c r="WGT153" s="894"/>
      <c r="WGU153" s="894"/>
      <c r="WGV153" s="894"/>
      <c r="WGW153" s="894"/>
      <c r="WGX153" s="894"/>
      <c r="WGY153" s="894"/>
      <c r="WGZ153" s="894"/>
      <c r="WHA153" s="894"/>
      <c r="WHB153" s="894"/>
      <c r="WHC153" s="894"/>
      <c r="WHD153" s="894"/>
      <c r="WHE153" s="894"/>
      <c r="WHF153" s="894"/>
      <c r="WHG153" s="894"/>
      <c r="WHH153" s="894"/>
      <c r="WHI153" s="894"/>
      <c r="WHJ153" s="894"/>
      <c r="WHK153" s="894"/>
      <c r="WHL153" s="894"/>
      <c r="WHM153" s="894"/>
      <c r="WHN153" s="894"/>
      <c r="WHO153" s="894"/>
      <c r="WHP153" s="894"/>
      <c r="WHQ153" s="894"/>
      <c r="WHR153" s="894"/>
      <c r="WHS153" s="894"/>
      <c r="WHT153" s="894"/>
      <c r="WHU153" s="894"/>
      <c r="WHV153" s="894"/>
      <c r="WHW153" s="894"/>
      <c r="WHX153" s="894"/>
      <c r="WHY153" s="894"/>
      <c r="WHZ153" s="894"/>
      <c r="WIA153" s="894"/>
      <c r="WIB153" s="894"/>
      <c r="WIC153" s="894"/>
      <c r="WID153" s="894"/>
      <c r="WIE153" s="894"/>
      <c r="WIF153" s="894"/>
      <c r="WIG153" s="894"/>
      <c r="WIH153" s="894"/>
      <c r="WII153" s="894"/>
      <c r="WIJ153" s="894"/>
      <c r="WIK153" s="894"/>
      <c r="WIL153" s="894"/>
      <c r="WIM153" s="894"/>
      <c r="WIN153" s="894"/>
      <c r="WIO153" s="894"/>
      <c r="WIP153" s="894"/>
      <c r="WIQ153" s="894"/>
      <c r="WIR153" s="894"/>
      <c r="WIS153" s="894"/>
      <c r="WIT153" s="894"/>
      <c r="WIU153" s="894"/>
      <c r="WIV153" s="894"/>
      <c r="WIW153" s="894"/>
      <c r="WIX153" s="894"/>
      <c r="WIY153" s="894"/>
      <c r="WIZ153" s="894"/>
      <c r="WJA153" s="894"/>
      <c r="WJB153" s="894"/>
      <c r="WJC153" s="894"/>
      <c r="WJD153" s="894"/>
      <c r="WJE153" s="894"/>
      <c r="WJF153" s="894"/>
      <c r="WJG153" s="894"/>
      <c r="WJH153" s="894"/>
      <c r="WJI153" s="894"/>
      <c r="WJJ153" s="894"/>
      <c r="WJK153" s="894"/>
      <c r="WJL153" s="894"/>
      <c r="WJM153" s="894"/>
      <c r="WJN153" s="894"/>
      <c r="WJO153" s="894"/>
      <c r="WJP153" s="894"/>
      <c r="WJQ153" s="894"/>
      <c r="WJR153" s="894"/>
      <c r="WJS153" s="894"/>
      <c r="WJT153" s="894"/>
      <c r="WJU153" s="894"/>
      <c r="WJV153" s="894"/>
      <c r="WJW153" s="894"/>
      <c r="WJX153" s="894"/>
      <c r="WJY153" s="894"/>
      <c r="WJZ153" s="894"/>
      <c r="WKA153" s="894"/>
      <c r="WKB153" s="894"/>
      <c r="WKC153" s="894"/>
      <c r="WKD153" s="894"/>
      <c r="WKE153" s="894"/>
      <c r="WKF153" s="894"/>
      <c r="WKG153" s="894"/>
      <c r="WKH153" s="894"/>
      <c r="WKI153" s="894"/>
      <c r="WKJ153" s="894"/>
      <c r="WKK153" s="894"/>
      <c r="WKL153" s="894"/>
      <c r="WKM153" s="894"/>
      <c r="WKN153" s="894"/>
      <c r="WKO153" s="894"/>
      <c r="WKP153" s="894"/>
      <c r="WKQ153" s="894"/>
      <c r="WKR153" s="894"/>
      <c r="WKS153" s="894"/>
      <c r="WKT153" s="894"/>
      <c r="WKU153" s="894"/>
      <c r="WKV153" s="894"/>
      <c r="WKW153" s="894"/>
      <c r="WKX153" s="894"/>
      <c r="WKY153" s="894"/>
      <c r="WKZ153" s="894"/>
      <c r="WLA153" s="894"/>
      <c r="WLB153" s="894"/>
      <c r="WLC153" s="894"/>
      <c r="WLD153" s="894"/>
      <c r="WLE153" s="894"/>
      <c r="WLF153" s="894"/>
      <c r="WLG153" s="894"/>
      <c r="WLH153" s="894"/>
      <c r="WLI153" s="894"/>
      <c r="WLJ153" s="894"/>
      <c r="WLK153" s="894"/>
      <c r="WLL153" s="894"/>
      <c r="WLM153" s="894"/>
      <c r="WLN153" s="894"/>
      <c r="WLO153" s="894"/>
      <c r="WLP153" s="894"/>
      <c r="WLQ153" s="894"/>
      <c r="WLR153" s="894"/>
      <c r="WLS153" s="894"/>
      <c r="WLT153" s="894"/>
      <c r="WLU153" s="894"/>
      <c r="WLV153" s="894"/>
      <c r="WLW153" s="894"/>
      <c r="WLX153" s="894"/>
      <c r="WLY153" s="894"/>
      <c r="WLZ153" s="894"/>
      <c r="WMA153" s="894"/>
      <c r="WMB153" s="894"/>
      <c r="WMC153" s="894"/>
      <c r="WMD153" s="894"/>
      <c r="WME153" s="894"/>
      <c r="WMF153" s="894"/>
      <c r="WMG153" s="894"/>
      <c r="WMH153" s="894"/>
      <c r="WMI153" s="894"/>
      <c r="WMJ153" s="894"/>
      <c r="WMK153" s="894"/>
      <c r="WML153" s="894"/>
      <c r="WMM153" s="894"/>
      <c r="WMN153" s="894"/>
      <c r="WMO153" s="894"/>
      <c r="WMP153" s="894"/>
      <c r="WMQ153" s="894"/>
      <c r="WMR153" s="894"/>
      <c r="WMS153" s="894"/>
      <c r="WMT153" s="894"/>
      <c r="WMU153" s="894"/>
      <c r="WMV153" s="894"/>
      <c r="WMW153" s="894"/>
      <c r="WMX153" s="894"/>
      <c r="WMY153" s="894"/>
      <c r="WMZ153" s="894"/>
      <c r="WNA153" s="894"/>
      <c r="WNB153" s="894"/>
      <c r="WNC153" s="894"/>
      <c r="WND153" s="894"/>
      <c r="WNE153" s="894"/>
      <c r="WNF153" s="894"/>
      <c r="WNG153" s="894"/>
      <c r="WNH153" s="894"/>
      <c r="WNI153" s="894"/>
      <c r="WNJ153" s="894"/>
      <c r="WNK153" s="894"/>
      <c r="WNL153" s="894"/>
      <c r="WNM153" s="894"/>
      <c r="WNN153" s="894"/>
      <c r="WNO153" s="894"/>
      <c r="WNP153" s="894"/>
      <c r="WNQ153" s="894"/>
      <c r="WNR153" s="894"/>
      <c r="WNS153" s="894"/>
      <c r="WNT153" s="894"/>
      <c r="WNU153" s="894"/>
      <c r="WNV153" s="894"/>
      <c r="WNW153" s="894"/>
      <c r="WNX153" s="894"/>
      <c r="WNY153" s="894"/>
      <c r="WNZ153" s="894"/>
      <c r="WOA153" s="894"/>
      <c r="WOB153" s="894"/>
      <c r="WOC153" s="894"/>
      <c r="WOD153" s="894"/>
      <c r="WOE153" s="894"/>
      <c r="WOF153" s="894"/>
      <c r="WOG153" s="894"/>
      <c r="WOH153" s="894"/>
      <c r="WOI153" s="894"/>
      <c r="WOJ153" s="894"/>
      <c r="WOK153" s="894"/>
      <c r="WOL153" s="894"/>
      <c r="WOM153" s="894"/>
      <c r="WON153" s="894"/>
      <c r="WOO153" s="894"/>
      <c r="WOP153" s="894"/>
      <c r="WOQ153" s="894"/>
      <c r="WOR153" s="894"/>
      <c r="WOS153" s="894"/>
      <c r="WOT153" s="894"/>
      <c r="WOU153" s="894"/>
      <c r="WOV153" s="894"/>
      <c r="WOW153" s="894"/>
      <c r="WOX153" s="894"/>
      <c r="WOY153" s="894"/>
      <c r="WOZ153" s="894"/>
      <c r="WPA153" s="894"/>
      <c r="WPB153" s="894"/>
      <c r="WPC153" s="894"/>
      <c r="WPD153" s="894"/>
      <c r="WPE153" s="894"/>
      <c r="WPF153" s="894"/>
      <c r="WPG153" s="894"/>
      <c r="WPH153" s="894"/>
      <c r="WPI153" s="894"/>
      <c r="WPJ153" s="894"/>
      <c r="WPK153" s="894"/>
      <c r="WPL153" s="894"/>
      <c r="WPM153" s="894"/>
      <c r="WPN153" s="894"/>
      <c r="WPO153" s="894"/>
      <c r="WPP153" s="894"/>
      <c r="WPQ153" s="894"/>
      <c r="WPR153" s="894"/>
      <c r="WPS153" s="894"/>
      <c r="WPT153" s="894"/>
      <c r="WPU153" s="894"/>
      <c r="WPV153" s="894"/>
      <c r="WPW153" s="894"/>
      <c r="WPX153" s="894"/>
      <c r="WPY153" s="894"/>
      <c r="WPZ153" s="894"/>
      <c r="WQA153" s="894"/>
      <c r="WQB153" s="894"/>
      <c r="WQC153" s="894"/>
      <c r="WQD153" s="894"/>
      <c r="WQE153" s="894"/>
      <c r="WQF153" s="894"/>
      <c r="WQG153" s="894"/>
      <c r="WQH153" s="894"/>
      <c r="WQI153" s="894"/>
      <c r="WQJ153" s="894"/>
      <c r="WQK153" s="894"/>
      <c r="WQL153" s="894"/>
      <c r="WQM153" s="894"/>
      <c r="WQN153" s="894"/>
      <c r="WQO153" s="894"/>
      <c r="WQP153" s="894"/>
      <c r="WQQ153" s="894"/>
      <c r="WQR153" s="894"/>
      <c r="WQS153" s="894"/>
      <c r="WQT153" s="894"/>
      <c r="WQU153" s="894"/>
      <c r="WQV153" s="894"/>
      <c r="WQW153" s="894"/>
      <c r="WQX153" s="894"/>
      <c r="WQY153" s="894"/>
      <c r="WQZ153" s="894"/>
      <c r="WRA153" s="894"/>
      <c r="WRB153" s="894"/>
      <c r="WRC153" s="894"/>
      <c r="WRD153" s="894"/>
      <c r="WRE153" s="894"/>
      <c r="WRF153" s="894"/>
      <c r="WRG153" s="894"/>
      <c r="WRH153" s="894"/>
      <c r="WRI153" s="894"/>
      <c r="WRJ153" s="894"/>
      <c r="WRK153" s="894"/>
      <c r="WRL153" s="894"/>
      <c r="WRM153" s="894"/>
      <c r="WRN153" s="894"/>
      <c r="WRO153" s="894"/>
      <c r="WRP153" s="894"/>
      <c r="WRQ153" s="894"/>
      <c r="WRR153" s="894"/>
      <c r="WRS153" s="894"/>
      <c r="WRT153" s="894"/>
      <c r="WRU153" s="894"/>
      <c r="WRV153" s="894"/>
      <c r="WRW153" s="894"/>
      <c r="WRX153" s="894"/>
      <c r="WRY153" s="894"/>
      <c r="WRZ153" s="894"/>
      <c r="WSA153" s="894"/>
      <c r="WSB153" s="894"/>
      <c r="WSC153" s="894"/>
      <c r="WSD153" s="894"/>
      <c r="WSE153" s="894"/>
      <c r="WSF153" s="894"/>
      <c r="WSG153" s="894"/>
      <c r="WSH153" s="894"/>
      <c r="WSI153" s="894"/>
      <c r="WSJ153" s="894"/>
      <c r="WSK153" s="894"/>
      <c r="WSL153" s="894"/>
      <c r="WSM153" s="894"/>
      <c r="WSN153" s="894"/>
      <c r="WSO153" s="894"/>
      <c r="WSP153" s="894"/>
      <c r="WSQ153" s="894"/>
      <c r="WSR153" s="894"/>
      <c r="WSS153" s="894"/>
      <c r="WST153" s="894"/>
      <c r="WSU153" s="894"/>
      <c r="WSV153" s="894"/>
      <c r="WSW153" s="894"/>
      <c r="WSX153" s="894"/>
      <c r="WSY153" s="894"/>
      <c r="WSZ153" s="894"/>
      <c r="WTA153" s="894"/>
      <c r="WTB153" s="894"/>
      <c r="WTC153" s="894"/>
      <c r="WTD153" s="894"/>
      <c r="WTE153" s="894"/>
      <c r="WTF153" s="894"/>
      <c r="WTG153" s="894"/>
      <c r="WTH153" s="894"/>
      <c r="WTI153" s="894"/>
      <c r="WTJ153" s="894"/>
      <c r="WTK153" s="894"/>
      <c r="WTL153" s="894"/>
      <c r="WTM153" s="894"/>
      <c r="WTN153" s="894"/>
      <c r="WTO153" s="894"/>
      <c r="WTP153" s="894"/>
      <c r="WTQ153" s="894"/>
      <c r="WTR153" s="894"/>
      <c r="WTS153" s="894"/>
      <c r="WTT153" s="894"/>
      <c r="WTU153" s="894"/>
      <c r="WTV153" s="894"/>
      <c r="WTW153" s="894"/>
      <c r="WTX153" s="894"/>
      <c r="WTY153" s="894"/>
      <c r="WTZ153" s="894"/>
      <c r="WUA153" s="894"/>
      <c r="WUB153" s="894"/>
      <c r="WUC153" s="894"/>
      <c r="WUD153" s="894"/>
      <c r="WUE153" s="894"/>
      <c r="WUF153" s="894"/>
      <c r="WUG153" s="894"/>
      <c r="WUH153" s="894"/>
      <c r="WUI153" s="894"/>
      <c r="WUJ153" s="894"/>
      <c r="WUK153" s="894"/>
      <c r="WUL153" s="894"/>
      <c r="WUM153" s="894"/>
      <c r="WUN153" s="894"/>
      <c r="WUO153" s="894"/>
      <c r="WUP153" s="894"/>
      <c r="WUQ153" s="894"/>
      <c r="WUR153" s="894"/>
      <c r="WUS153" s="894"/>
      <c r="WUT153" s="894"/>
      <c r="WUU153" s="894"/>
      <c r="WUV153" s="894"/>
      <c r="WUW153" s="894"/>
      <c r="WUX153" s="894"/>
      <c r="WUY153" s="894"/>
      <c r="WUZ153" s="894"/>
      <c r="WVA153" s="894"/>
      <c r="WVB153" s="894"/>
      <c r="WVC153" s="894"/>
      <c r="WVD153" s="894"/>
      <c r="WVE153" s="894"/>
      <c r="WVF153" s="894"/>
      <c r="WVG153" s="894"/>
      <c r="WVH153" s="894"/>
      <c r="WVI153" s="894"/>
      <c r="WVJ153" s="894"/>
      <c r="WVK153" s="894"/>
      <c r="WVL153" s="894"/>
      <c r="WVM153" s="894"/>
      <c r="WVN153" s="894"/>
      <c r="WVO153" s="894"/>
      <c r="WVP153" s="894"/>
      <c r="WVQ153" s="894"/>
      <c r="WVR153" s="894"/>
      <c r="WVS153" s="894"/>
      <c r="WVT153" s="894"/>
      <c r="WVU153" s="894"/>
      <c r="WVV153" s="894"/>
      <c r="WVW153" s="894"/>
      <c r="WVX153" s="894"/>
      <c r="WVY153" s="894"/>
      <c r="WVZ153" s="894"/>
      <c r="WWA153" s="894"/>
      <c r="WWB153" s="894"/>
      <c r="WWC153" s="894"/>
      <c r="WWD153" s="894"/>
      <c r="WWE153" s="894"/>
      <c r="WWF153" s="894"/>
      <c r="WWG153" s="894"/>
      <c r="WWH153" s="894"/>
      <c r="WWI153" s="894"/>
      <c r="WWJ153" s="894"/>
      <c r="WWK153" s="894"/>
      <c r="WWL153" s="894"/>
      <c r="WWM153" s="894"/>
      <c r="WWN153" s="894"/>
      <c r="WWO153" s="894"/>
      <c r="WWP153" s="894"/>
      <c r="WWQ153" s="894"/>
      <c r="WWR153" s="894"/>
      <c r="WWS153" s="894"/>
      <c r="WWT153" s="894"/>
      <c r="WWU153" s="894"/>
      <c r="WWV153" s="894"/>
      <c r="WWW153" s="894"/>
      <c r="WWX153" s="894"/>
      <c r="WWY153" s="894"/>
      <c r="WWZ153" s="894"/>
      <c r="WXA153" s="894"/>
      <c r="WXB153" s="894"/>
      <c r="WXC153" s="894"/>
      <c r="WXD153" s="894"/>
      <c r="WXE153" s="894"/>
      <c r="WXF153" s="894"/>
      <c r="WXG153" s="894"/>
      <c r="WXH153" s="894"/>
      <c r="WXI153" s="894"/>
      <c r="WXJ153" s="894"/>
      <c r="WXK153" s="894"/>
      <c r="WXL153" s="894"/>
      <c r="WXM153" s="894"/>
      <c r="WXN153" s="894"/>
      <c r="WXO153" s="894"/>
      <c r="WXP153" s="894"/>
      <c r="WXQ153" s="894"/>
      <c r="WXR153" s="894"/>
      <c r="WXS153" s="894"/>
      <c r="WXT153" s="894"/>
      <c r="WXU153" s="894"/>
      <c r="WXV153" s="894"/>
      <c r="WXW153" s="894"/>
      <c r="WXX153" s="894"/>
      <c r="WXY153" s="894"/>
      <c r="WXZ153" s="894"/>
      <c r="WYA153" s="894"/>
      <c r="WYB153" s="894"/>
      <c r="WYC153" s="894"/>
      <c r="WYD153" s="894"/>
      <c r="WYE153" s="894"/>
      <c r="WYF153" s="894"/>
      <c r="WYG153" s="894"/>
      <c r="WYH153" s="894"/>
      <c r="WYI153" s="894"/>
      <c r="WYJ153" s="894"/>
      <c r="WYK153" s="894"/>
      <c r="WYL153" s="894"/>
      <c r="WYM153" s="894"/>
      <c r="WYN153" s="894"/>
      <c r="WYO153" s="894"/>
      <c r="WYP153" s="894"/>
      <c r="WYQ153" s="894"/>
      <c r="WYR153" s="894"/>
      <c r="WYS153" s="894"/>
      <c r="WYT153" s="894"/>
      <c r="WYU153" s="894"/>
      <c r="WYV153" s="894"/>
      <c r="WYW153" s="894"/>
      <c r="WYX153" s="894"/>
      <c r="WYY153" s="894"/>
      <c r="WYZ153" s="894"/>
      <c r="WZA153" s="894"/>
      <c r="WZB153" s="894"/>
      <c r="WZC153" s="894"/>
      <c r="WZD153" s="894"/>
      <c r="WZE153" s="894"/>
      <c r="WZF153" s="894"/>
      <c r="WZG153" s="894"/>
      <c r="WZH153" s="894"/>
      <c r="WZI153" s="894"/>
      <c r="WZJ153" s="894"/>
      <c r="WZK153" s="894"/>
      <c r="WZL153" s="894"/>
      <c r="WZM153" s="894"/>
      <c r="WZN153" s="894"/>
      <c r="WZO153" s="894"/>
      <c r="WZP153" s="894"/>
      <c r="WZQ153" s="894"/>
      <c r="WZR153" s="894"/>
      <c r="WZS153" s="894"/>
      <c r="WZT153" s="894"/>
      <c r="WZU153" s="894"/>
      <c r="WZV153" s="894"/>
      <c r="WZW153" s="894"/>
      <c r="WZX153" s="894"/>
      <c r="WZY153" s="894"/>
      <c r="WZZ153" s="894"/>
      <c r="XAA153" s="894"/>
      <c r="XAB153" s="894"/>
      <c r="XAC153" s="894"/>
      <c r="XAD153" s="894"/>
      <c r="XAE153" s="894"/>
      <c r="XAF153" s="894"/>
      <c r="XAG153" s="894"/>
      <c r="XAH153" s="894"/>
      <c r="XAI153" s="894"/>
      <c r="XAJ153" s="894"/>
      <c r="XAK153" s="894"/>
      <c r="XAL153" s="894"/>
      <c r="XAM153" s="894"/>
      <c r="XAN153" s="894"/>
      <c r="XAO153" s="894"/>
      <c r="XAP153" s="894"/>
      <c r="XAQ153" s="894"/>
      <c r="XAR153" s="894"/>
      <c r="XAS153" s="894"/>
      <c r="XAT153" s="894"/>
      <c r="XAU153" s="894"/>
      <c r="XAV153" s="894"/>
      <c r="XAW153" s="894"/>
      <c r="XAX153" s="894"/>
      <c r="XAY153" s="894"/>
      <c r="XAZ153" s="894"/>
      <c r="XBA153" s="894"/>
      <c r="XBB153" s="894"/>
      <c r="XBC153" s="894"/>
      <c r="XBD153" s="894"/>
      <c r="XBE153" s="894"/>
      <c r="XBF153" s="894"/>
      <c r="XBG153" s="894"/>
      <c r="XBH153" s="894"/>
      <c r="XBI153" s="894"/>
      <c r="XBJ153" s="894"/>
      <c r="XBK153" s="894"/>
      <c r="XBL153" s="894"/>
      <c r="XBM153" s="894"/>
      <c r="XBN153" s="894"/>
      <c r="XBO153" s="894"/>
      <c r="XBP153" s="894"/>
      <c r="XBQ153" s="894"/>
      <c r="XBR153" s="894"/>
      <c r="XBS153" s="894"/>
      <c r="XBT153" s="894"/>
      <c r="XBU153" s="894"/>
      <c r="XBV153" s="894"/>
      <c r="XBW153" s="894"/>
      <c r="XBX153" s="894"/>
      <c r="XBY153" s="894"/>
      <c r="XBZ153" s="894"/>
      <c r="XCA153" s="894"/>
      <c r="XCB153" s="894"/>
      <c r="XCC153" s="894"/>
      <c r="XCD153" s="894"/>
      <c r="XCE153" s="894"/>
      <c r="XCF153" s="894"/>
      <c r="XCG153" s="894"/>
      <c r="XCH153" s="894"/>
      <c r="XCI153" s="894"/>
      <c r="XCJ153" s="894"/>
      <c r="XCK153" s="894"/>
      <c r="XCL153" s="894"/>
      <c r="XCM153" s="894"/>
      <c r="XCN153" s="894"/>
      <c r="XCO153" s="894"/>
      <c r="XCP153" s="894"/>
      <c r="XCQ153" s="894"/>
      <c r="XCR153" s="894"/>
      <c r="XCS153" s="894"/>
      <c r="XCT153" s="894"/>
      <c r="XCU153" s="894"/>
      <c r="XCV153" s="894"/>
      <c r="XCW153" s="894"/>
      <c r="XCX153" s="894"/>
      <c r="XCY153" s="894"/>
      <c r="XCZ153" s="894"/>
      <c r="XDA153" s="894"/>
      <c r="XDB153" s="894"/>
      <c r="XDC153" s="894"/>
      <c r="XDD153" s="894"/>
      <c r="XDE153" s="894"/>
      <c r="XDF153" s="894"/>
      <c r="XDG153" s="894"/>
      <c r="XDH153" s="894"/>
      <c r="XDI153" s="894"/>
      <c r="XDJ153" s="894"/>
      <c r="XDK153" s="894"/>
      <c r="XDL153" s="894"/>
      <c r="XDM153" s="894"/>
      <c r="XDN153" s="894"/>
      <c r="XDO153" s="894"/>
      <c r="XDP153" s="894"/>
      <c r="XDQ153" s="894"/>
      <c r="XDR153" s="894"/>
      <c r="XDS153" s="894"/>
      <c r="XDT153" s="894"/>
      <c r="XDU153" s="894"/>
      <c r="XDV153" s="894"/>
      <c r="XDW153" s="894"/>
      <c r="XDX153" s="894"/>
      <c r="XDY153" s="894"/>
      <c r="XDZ153" s="894"/>
      <c r="XEA153" s="894"/>
      <c r="XEB153" s="894"/>
      <c r="XEC153" s="894"/>
      <c r="XED153" s="894"/>
      <c r="XEE153" s="894"/>
      <c r="XEF153" s="894"/>
      <c r="XEG153" s="894"/>
      <c r="XEH153" s="894"/>
      <c r="XEI153" s="894"/>
      <c r="XEJ153" s="894"/>
      <c r="XEK153" s="894"/>
      <c r="XEL153" s="894"/>
      <c r="XEM153" s="894"/>
      <c r="XEN153" s="894"/>
      <c r="XEO153" s="894"/>
      <c r="XEP153" s="894"/>
      <c r="XEQ153" s="894"/>
      <c r="XER153" s="894"/>
      <c r="XES153" s="894"/>
      <c r="XET153" s="894"/>
      <c r="XEU153" s="894"/>
      <c r="XEV153" s="894"/>
      <c r="XEW153" s="894"/>
      <c r="XEX153" s="894"/>
      <c r="XEY153" s="894"/>
      <c r="XEZ153" s="894"/>
      <c r="XFA153" s="894"/>
      <c r="XFB153" s="894"/>
      <c r="XFC153" s="894"/>
      <c r="XFD153" s="894"/>
    </row>
    <row r="154" spans="1:16384" ht="12.6" customHeight="1" x14ac:dyDescent="0.25">
      <c r="A154" s="444" t="s">
        <v>1861</v>
      </c>
    </row>
    <row r="155" spans="1:16384" ht="12.6" customHeight="1" x14ac:dyDescent="0.25">
      <c r="A155" s="434" t="s">
        <v>474</v>
      </c>
    </row>
    <row r="156" spans="1:16384" ht="12.6" customHeight="1" x14ac:dyDescent="0.25">
      <c r="A156" s="696"/>
      <c r="B156" s="697"/>
      <c r="C156" s="697"/>
      <c r="D156" s="697"/>
      <c r="E156" s="697"/>
      <c r="F156" s="697"/>
      <c r="G156" s="697"/>
      <c r="H156" s="697"/>
      <c r="I156" s="697"/>
      <c r="J156" s="697"/>
      <c r="K156" s="697"/>
      <c r="L156" s="995" t="s">
        <v>815</v>
      </c>
      <c r="M156" s="996"/>
      <c r="N156" s="996"/>
      <c r="O156" s="996"/>
      <c r="P156" s="996"/>
      <c r="Q156" s="996"/>
      <c r="R156" s="996"/>
      <c r="S156" s="996"/>
      <c r="T156" s="996"/>
      <c r="U156" s="996"/>
      <c r="V156" s="996"/>
      <c r="W156" s="996"/>
      <c r="X156" s="996"/>
      <c r="Y156" s="996"/>
      <c r="Z156" s="996"/>
      <c r="AA156" s="996"/>
      <c r="AB156" s="996"/>
      <c r="AC156" s="996"/>
      <c r="AD156" s="996"/>
      <c r="AE156" s="996"/>
      <c r="AF156" s="996"/>
      <c r="AG156" s="996"/>
      <c r="AH156" s="996"/>
      <c r="AI156" s="996"/>
      <c r="AJ156" s="996"/>
      <c r="AK156" s="996"/>
      <c r="AL156" s="996"/>
      <c r="AM156" s="996"/>
      <c r="AN156" s="996"/>
      <c r="AO156" s="996"/>
      <c r="AP156" s="996"/>
      <c r="AQ156" s="996"/>
      <c r="AR156" s="996"/>
      <c r="AS156" s="996"/>
      <c r="AT156" s="996"/>
      <c r="AU156" s="996"/>
      <c r="AV156" s="996"/>
      <c r="AW156" s="996"/>
      <c r="AX156" s="997"/>
      <c r="AY156" s="582"/>
      <c r="AZ156" s="582"/>
      <c r="BA156" s="582"/>
      <c r="BB156" s="582"/>
      <c r="BC156" s="433"/>
    </row>
    <row r="157" spans="1:16384" ht="12.6" customHeight="1" x14ac:dyDescent="0.25">
      <c r="A157" s="698"/>
      <c r="B157" s="438"/>
      <c r="C157" s="438"/>
      <c r="D157" s="438"/>
      <c r="E157" s="438"/>
      <c r="F157" s="438"/>
      <c r="G157" s="438"/>
      <c r="H157" s="438"/>
      <c r="I157" s="438"/>
      <c r="J157" s="438"/>
      <c r="K157" s="438"/>
      <c r="L157" s="960" t="s">
        <v>2991</v>
      </c>
      <c r="M157" s="960"/>
      <c r="N157" s="960"/>
      <c r="O157" s="960"/>
      <c r="P157" s="1073" t="s">
        <v>943</v>
      </c>
      <c r="Q157" s="1073"/>
      <c r="R157" s="1073"/>
      <c r="S157" s="1073"/>
      <c r="T157" s="960" t="s">
        <v>1859</v>
      </c>
      <c r="U157" s="960"/>
      <c r="V157" s="960"/>
      <c r="W157" s="960"/>
      <c r="X157" s="1073" t="s">
        <v>947</v>
      </c>
      <c r="Y157" s="1073"/>
      <c r="Z157" s="1073"/>
      <c r="AA157" s="1073"/>
      <c r="AB157" s="1073"/>
      <c r="AC157" s="960" t="s">
        <v>1813</v>
      </c>
      <c r="AD157" s="960"/>
      <c r="AE157" s="960"/>
      <c r="AF157" s="960"/>
      <c r="AG157" s="960"/>
      <c r="AH157" s="960" t="s">
        <v>1858</v>
      </c>
      <c r="AI157" s="960"/>
      <c r="AJ157" s="960"/>
      <c r="AK157" s="960"/>
      <c r="AL157" s="987"/>
      <c r="AM157" s="987" t="s">
        <v>1857</v>
      </c>
      <c r="AN157" s="988"/>
      <c r="AO157" s="988"/>
      <c r="AP157" s="988"/>
      <c r="AQ157" s="988"/>
      <c r="AR157" s="988"/>
      <c r="AS157" s="992"/>
      <c r="AT157" s="1073" t="s">
        <v>478</v>
      </c>
      <c r="AU157" s="1073"/>
      <c r="AV157" s="1073"/>
      <c r="AW157" s="1099"/>
      <c r="AX157" s="471"/>
    </row>
    <row r="158" spans="1:16384" ht="12.6" customHeight="1" x14ac:dyDescent="0.25">
      <c r="A158" s="987" t="s">
        <v>1856</v>
      </c>
      <c r="B158" s="988"/>
      <c r="C158" s="988"/>
      <c r="D158" s="988"/>
      <c r="E158" s="988"/>
      <c r="F158" s="988"/>
      <c r="G158" s="988"/>
      <c r="H158" s="988"/>
      <c r="I158" s="988"/>
      <c r="J158" s="988"/>
      <c r="K158" s="988"/>
      <c r="L158" s="960" t="s">
        <v>1855</v>
      </c>
      <c r="M158" s="960"/>
      <c r="N158" s="960"/>
      <c r="O158" s="960"/>
      <c r="P158" s="1073"/>
      <c r="Q158" s="1073"/>
      <c r="R158" s="1073"/>
      <c r="S158" s="1073"/>
      <c r="T158" s="960" t="s">
        <v>1854</v>
      </c>
      <c r="U158" s="960"/>
      <c r="V158" s="960"/>
      <c r="W158" s="960"/>
      <c r="X158" s="1073"/>
      <c r="Y158" s="1073"/>
      <c r="Z158" s="1073"/>
      <c r="AA158" s="1073"/>
      <c r="AB158" s="1073"/>
      <c r="AC158" s="960" t="s">
        <v>1810</v>
      </c>
      <c r="AD158" s="960"/>
      <c r="AE158" s="960"/>
      <c r="AF158" s="960"/>
      <c r="AG158" s="960"/>
      <c r="AH158" s="960" t="s">
        <v>1853</v>
      </c>
      <c r="AI158" s="960"/>
      <c r="AJ158" s="960"/>
      <c r="AK158" s="960"/>
      <c r="AL158" s="987"/>
      <c r="AM158" s="987" t="s">
        <v>1852</v>
      </c>
      <c r="AN158" s="988"/>
      <c r="AO158" s="988"/>
      <c r="AP158" s="988"/>
      <c r="AQ158" s="988"/>
      <c r="AR158" s="988"/>
      <c r="AS158" s="992"/>
      <c r="AT158" s="1073"/>
      <c r="AU158" s="1073"/>
      <c r="AV158" s="1073"/>
      <c r="AW158" s="1099"/>
      <c r="AX158" s="471"/>
    </row>
    <row r="159" spans="1:16384" ht="12.6" customHeight="1" x14ac:dyDescent="0.25">
      <c r="A159" s="987" t="s">
        <v>1807</v>
      </c>
      <c r="B159" s="988"/>
      <c r="C159" s="988"/>
      <c r="D159" s="988"/>
      <c r="E159" s="988"/>
      <c r="F159" s="988"/>
      <c r="G159" s="988"/>
      <c r="H159" s="988"/>
      <c r="I159" s="988"/>
      <c r="J159" s="988"/>
      <c r="K159" s="988"/>
      <c r="L159" s="960" t="s">
        <v>1851</v>
      </c>
      <c r="M159" s="960"/>
      <c r="N159" s="960"/>
      <c r="O159" s="960"/>
      <c r="P159" s="1073"/>
      <c r="Q159" s="1073"/>
      <c r="R159" s="1073"/>
      <c r="S159" s="1073"/>
      <c r="T159" s="960" t="s">
        <v>1850</v>
      </c>
      <c r="U159" s="960"/>
      <c r="V159" s="960"/>
      <c r="W159" s="960"/>
      <c r="X159" s="1073"/>
      <c r="Y159" s="1073"/>
      <c r="Z159" s="1073"/>
      <c r="AA159" s="1073"/>
      <c r="AB159" s="1073"/>
      <c r="AC159" s="960" t="s">
        <v>1849</v>
      </c>
      <c r="AD159" s="960"/>
      <c r="AE159" s="960"/>
      <c r="AF159" s="960"/>
      <c r="AG159" s="960"/>
      <c r="AH159" s="960" t="s">
        <v>1849</v>
      </c>
      <c r="AI159" s="960"/>
      <c r="AJ159" s="960"/>
      <c r="AK159" s="960"/>
      <c r="AL159" s="987"/>
      <c r="AM159" s="987" t="s">
        <v>1848</v>
      </c>
      <c r="AN159" s="988"/>
      <c r="AO159" s="988"/>
      <c r="AP159" s="988"/>
      <c r="AQ159" s="988"/>
      <c r="AR159" s="988"/>
      <c r="AS159" s="992"/>
      <c r="AT159" s="1073"/>
      <c r="AU159" s="1073"/>
      <c r="AV159" s="1073"/>
      <c r="AW159" s="1099"/>
      <c r="AX159" s="471"/>
    </row>
    <row r="160" spans="1:16384" ht="12.6" customHeight="1" x14ac:dyDescent="0.25">
      <c r="A160" s="698"/>
      <c r="B160" s="438"/>
      <c r="C160" s="438"/>
      <c r="D160" s="438"/>
      <c r="E160" s="438"/>
      <c r="F160" s="438"/>
      <c r="G160" s="438"/>
      <c r="H160" s="438"/>
      <c r="I160" s="438"/>
      <c r="J160" s="438"/>
      <c r="K160" s="438"/>
      <c r="L160" s="960" t="s">
        <v>1847</v>
      </c>
      <c r="M160" s="960"/>
      <c r="N160" s="960"/>
      <c r="O160" s="960"/>
      <c r="P160" s="1073"/>
      <c r="Q160" s="1073"/>
      <c r="R160" s="1073"/>
      <c r="S160" s="1073"/>
      <c r="T160" s="960"/>
      <c r="U160" s="960"/>
      <c r="V160" s="960"/>
      <c r="W160" s="960"/>
      <c r="X160" s="1073"/>
      <c r="Y160" s="1073"/>
      <c r="Z160" s="1073"/>
      <c r="AA160" s="1073"/>
      <c r="AB160" s="1073"/>
      <c r="AC160" s="987"/>
      <c r="AD160" s="988"/>
      <c r="AE160" s="988"/>
      <c r="AF160" s="988"/>
      <c r="AG160" s="992"/>
      <c r="AH160" s="987"/>
      <c r="AI160" s="988"/>
      <c r="AJ160" s="988"/>
      <c r="AK160" s="988"/>
      <c r="AL160" s="988"/>
      <c r="AM160" s="676"/>
      <c r="AN160" s="582"/>
      <c r="AO160" s="582"/>
      <c r="AP160" s="582"/>
      <c r="AQ160" s="582"/>
      <c r="AR160" s="582"/>
      <c r="AS160" s="582"/>
      <c r="AT160" s="1073"/>
      <c r="AU160" s="1073"/>
      <c r="AV160" s="1073"/>
      <c r="AW160" s="1099"/>
      <c r="AX160" s="471"/>
    </row>
    <row r="161" spans="1:50" ht="12.6" customHeight="1" x14ac:dyDescent="0.25">
      <c r="A161" s="924" t="s">
        <v>816</v>
      </c>
      <c r="B161" s="925"/>
      <c r="C161" s="925"/>
      <c r="D161" s="925"/>
      <c r="E161" s="925"/>
      <c r="F161" s="925"/>
      <c r="G161" s="925"/>
      <c r="H161" s="925"/>
      <c r="I161" s="925"/>
      <c r="J161" s="925"/>
      <c r="K161" s="925"/>
      <c r="L161" s="979" t="s">
        <v>817</v>
      </c>
      <c r="M161" s="979"/>
      <c r="N161" s="979"/>
      <c r="O161" s="979"/>
      <c r="P161" s="979" t="s">
        <v>818</v>
      </c>
      <c r="Q161" s="979"/>
      <c r="R161" s="979"/>
      <c r="S161" s="979"/>
      <c r="T161" s="979" t="s">
        <v>476</v>
      </c>
      <c r="U161" s="979"/>
      <c r="V161" s="979"/>
      <c r="W161" s="979"/>
      <c r="X161" s="979" t="s">
        <v>477</v>
      </c>
      <c r="Y161" s="979"/>
      <c r="Z161" s="979"/>
      <c r="AA161" s="979"/>
      <c r="AB161" s="979"/>
      <c r="AC161" s="979" t="s">
        <v>480</v>
      </c>
      <c r="AD161" s="979"/>
      <c r="AE161" s="979"/>
      <c r="AF161" s="979"/>
      <c r="AG161" s="979"/>
      <c r="AH161" s="979" t="s">
        <v>1489</v>
      </c>
      <c r="AI161" s="979"/>
      <c r="AJ161" s="979"/>
      <c r="AK161" s="979"/>
      <c r="AL161" s="924"/>
      <c r="AM161" s="924" t="s">
        <v>1490</v>
      </c>
      <c r="AN161" s="925"/>
      <c r="AO161" s="925"/>
      <c r="AP161" s="925"/>
      <c r="AQ161" s="925"/>
      <c r="AR161" s="925"/>
      <c r="AS161" s="993"/>
      <c r="AT161" s="979" t="s">
        <v>1491</v>
      </c>
      <c r="AU161" s="979"/>
      <c r="AV161" s="979"/>
      <c r="AW161" s="924"/>
      <c r="AX161" s="471"/>
    </row>
    <row r="162" spans="1:50" ht="12.6" customHeight="1" x14ac:dyDescent="0.25">
      <c r="A162" s="448" t="s">
        <v>1804</v>
      </c>
      <c r="B162" s="448"/>
      <c r="C162" s="448"/>
      <c r="D162" s="448"/>
      <c r="E162" s="448"/>
      <c r="F162" s="448"/>
      <c r="G162" s="448"/>
      <c r="H162" s="448"/>
      <c r="I162" s="448"/>
      <c r="J162" s="448"/>
      <c r="K162" s="448"/>
      <c r="L162" s="448"/>
      <c r="M162" s="448"/>
      <c r="N162" s="448"/>
      <c r="O162" s="448"/>
      <c r="P162" s="448"/>
      <c r="Q162" s="448"/>
      <c r="R162" s="448"/>
      <c r="S162" s="448"/>
      <c r="T162" s="448"/>
      <c r="U162" s="448"/>
      <c r="V162" s="448"/>
      <c r="W162" s="448"/>
      <c r="X162" s="448"/>
      <c r="Y162" s="448"/>
      <c r="Z162" s="448"/>
      <c r="AA162" s="448"/>
      <c r="AB162" s="448"/>
      <c r="AC162" s="448"/>
      <c r="AD162" s="448"/>
      <c r="AE162" s="448"/>
      <c r="AF162" s="448"/>
      <c r="AG162" s="448"/>
      <c r="AH162" s="448"/>
      <c r="AI162" s="448"/>
      <c r="AJ162" s="448"/>
      <c r="AK162" s="448"/>
      <c r="AL162" s="448"/>
      <c r="AM162" s="455"/>
      <c r="AN162" s="455"/>
      <c r="AO162" s="455"/>
      <c r="AP162" s="455"/>
      <c r="AQ162" s="455"/>
      <c r="AR162" s="455"/>
      <c r="AS162" s="455"/>
      <c r="AT162" s="448"/>
      <c r="AU162" s="448"/>
      <c r="AV162" s="448"/>
      <c r="AW162" s="448"/>
      <c r="AX162" s="449"/>
    </row>
    <row r="163" spans="1:50" ht="12.6" customHeight="1" x14ac:dyDescent="0.25">
      <c r="A163" s="696" t="s">
        <v>1533</v>
      </c>
      <c r="B163" s="452"/>
      <c r="C163" s="452"/>
      <c r="D163" s="452"/>
      <c r="E163" s="452"/>
      <c r="F163" s="452"/>
      <c r="G163" s="452"/>
      <c r="H163" s="452"/>
      <c r="I163" s="452"/>
      <c r="J163" s="452"/>
      <c r="K163" s="453"/>
      <c r="L163" s="1048">
        <f>SUM('HL KNIHA VYPOC'!$D$8)</f>
        <v>0</v>
      </c>
      <c r="M163" s="1049"/>
      <c r="N163" s="1049"/>
      <c r="O163" s="1050"/>
      <c r="P163" s="1049">
        <f>SUM('HL KNIHA VYPOC'!$D$9)</f>
        <v>0</v>
      </c>
      <c r="Q163" s="1049"/>
      <c r="R163" s="1049"/>
      <c r="S163" s="1050"/>
      <c r="T163" s="1049">
        <f>SUM('HL KNIHA VYPOC'!$D$10)</f>
        <v>0</v>
      </c>
      <c r="U163" s="1049"/>
      <c r="V163" s="1049"/>
      <c r="W163" s="1050"/>
      <c r="X163" s="1048">
        <f>SUM('HL KNIHA VYPOC'!$D$11)</f>
        <v>0</v>
      </c>
      <c r="Y163" s="1049"/>
      <c r="Z163" s="1049"/>
      <c r="AA163" s="1049"/>
      <c r="AB163" s="1050"/>
      <c r="AC163" s="1048">
        <f>SUM('HL KNIHA VYPOC'!$D$13)</f>
        <v>0</v>
      </c>
      <c r="AD163" s="1049"/>
      <c r="AE163" s="1049"/>
      <c r="AF163" s="1049"/>
      <c r="AG163" s="1050"/>
      <c r="AH163" s="1048">
        <f>SUM('HL KNIHA VYPOC'!$D$31)</f>
        <v>0</v>
      </c>
      <c r="AI163" s="1049"/>
      <c r="AJ163" s="1049"/>
      <c r="AK163" s="1049"/>
      <c r="AL163" s="1050"/>
      <c r="AM163" s="1061">
        <f>SUM('HL KNIHA VYPOC'!$D$37)</f>
        <v>0</v>
      </c>
      <c r="AN163" s="1062"/>
      <c r="AO163" s="1062"/>
      <c r="AP163" s="1062"/>
      <c r="AQ163" s="1062"/>
      <c r="AR163" s="1062"/>
      <c r="AS163" s="1063"/>
      <c r="AT163" s="1082">
        <f>SUM(L163:AS164)</f>
        <v>0</v>
      </c>
      <c r="AU163" s="1083"/>
      <c r="AV163" s="1083"/>
      <c r="AW163" s="1083"/>
      <c r="AX163" s="1084"/>
    </row>
    <row r="164" spans="1:50" ht="12.6" customHeight="1" x14ac:dyDescent="0.25">
      <c r="A164" s="699" t="s">
        <v>1518</v>
      </c>
      <c r="B164" s="455"/>
      <c r="C164" s="455"/>
      <c r="D164" s="455"/>
      <c r="E164" s="455"/>
      <c r="F164" s="455"/>
      <c r="G164" s="455"/>
      <c r="H164" s="455"/>
      <c r="I164" s="455"/>
      <c r="J164" s="455"/>
      <c r="K164" s="456"/>
      <c r="L164" s="1051"/>
      <c r="M164" s="1052"/>
      <c r="N164" s="1052"/>
      <c r="O164" s="1053"/>
      <c r="P164" s="1052"/>
      <c r="Q164" s="1052"/>
      <c r="R164" s="1052"/>
      <c r="S164" s="1053"/>
      <c r="T164" s="1052"/>
      <c r="U164" s="1052"/>
      <c r="V164" s="1052"/>
      <c r="W164" s="1053"/>
      <c r="X164" s="1051"/>
      <c r="Y164" s="1052"/>
      <c r="Z164" s="1052"/>
      <c r="AA164" s="1052"/>
      <c r="AB164" s="1053"/>
      <c r="AC164" s="1051"/>
      <c r="AD164" s="1052"/>
      <c r="AE164" s="1052"/>
      <c r="AF164" s="1052"/>
      <c r="AG164" s="1053"/>
      <c r="AH164" s="1051"/>
      <c r="AI164" s="1052"/>
      <c r="AJ164" s="1052"/>
      <c r="AK164" s="1052"/>
      <c r="AL164" s="1053"/>
      <c r="AM164" s="1064"/>
      <c r="AN164" s="1065"/>
      <c r="AO164" s="1065"/>
      <c r="AP164" s="1065"/>
      <c r="AQ164" s="1065"/>
      <c r="AR164" s="1065"/>
      <c r="AS164" s="1066"/>
      <c r="AT164" s="1085"/>
      <c r="AU164" s="1086"/>
      <c r="AV164" s="1086"/>
      <c r="AW164" s="1086"/>
      <c r="AX164" s="1087"/>
    </row>
    <row r="165" spans="1:50" ht="12.6" customHeight="1" x14ac:dyDescent="0.25">
      <c r="A165" s="447" t="s">
        <v>510</v>
      </c>
      <c r="B165" s="448"/>
      <c r="C165" s="448"/>
      <c r="D165" s="448"/>
      <c r="E165" s="448"/>
      <c r="F165" s="448"/>
      <c r="G165" s="448"/>
      <c r="H165" s="448"/>
      <c r="I165" s="448"/>
      <c r="J165" s="448"/>
      <c r="K165" s="449"/>
      <c r="L165" s="1067">
        <f>SUM('HL KNIHA VYPOC'!$E$8)</f>
        <v>0</v>
      </c>
      <c r="M165" s="1068"/>
      <c r="N165" s="1068"/>
      <c r="O165" s="1069"/>
      <c r="P165" s="1067">
        <f>SUM('HL KNIHA VYPOC'!$E$9)</f>
        <v>0</v>
      </c>
      <c r="Q165" s="1068"/>
      <c r="R165" s="1068"/>
      <c r="S165" s="1069"/>
      <c r="T165" s="1068">
        <f>SUM('HL KNIHA VYPOC'!$E$10)</f>
        <v>0</v>
      </c>
      <c r="U165" s="1068"/>
      <c r="V165" s="1068"/>
      <c r="W165" s="1069"/>
      <c r="X165" s="973">
        <f>SUM('HL KNIHA VYPOC'!$E$11)</f>
        <v>0</v>
      </c>
      <c r="Y165" s="974"/>
      <c r="Z165" s="974"/>
      <c r="AA165" s="974"/>
      <c r="AB165" s="975"/>
      <c r="AC165" s="973">
        <f>SUM('HL KNIHA VYPOC'!$E$13)</f>
        <v>0</v>
      </c>
      <c r="AD165" s="974"/>
      <c r="AE165" s="974"/>
      <c r="AF165" s="974"/>
      <c r="AG165" s="975"/>
      <c r="AH165" s="973">
        <f>SUM('HL KNIHA VYPOC'!$E$31)</f>
        <v>0</v>
      </c>
      <c r="AI165" s="974"/>
      <c r="AJ165" s="974"/>
      <c r="AK165" s="974"/>
      <c r="AL165" s="975"/>
      <c r="AM165" s="1045">
        <f>SUM('HL KNIHA VYPOC'!$E$37)</f>
        <v>0</v>
      </c>
      <c r="AN165" s="1046"/>
      <c r="AO165" s="1046"/>
      <c r="AP165" s="1046"/>
      <c r="AQ165" s="1046"/>
      <c r="AR165" s="1046"/>
      <c r="AS165" s="1047"/>
      <c r="AT165" s="983">
        <f>SUM(L165:AS165)</f>
        <v>0</v>
      </c>
      <c r="AU165" s="984"/>
      <c r="AV165" s="984"/>
      <c r="AW165" s="984"/>
      <c r="AX165" s="985"/>
    </row>
    <row r="166" spans="1:50" ht="12.6" customHeight="1" x14ac:dyDescent="0.25">
      <c r="A166" s="447" t="s">
        <v>509</v>
      </c>
      <c r="B166" s="448"/>
      <c r="C166" s="448"/>
      <c r="D166" s="448"/>
      <c r="E166" s="448"/>
      <c r="F166" s="448"/>
      <c r="G166" s="448"/>
      <c r="H166" s="448"/>
      <c r="I166" s="448"/>
      <c r="J166" s="448"/>
      <c r="K166" s="449"/>
      <c r="L166" s="973">
        <f>SUM('HL KNIHA VYPOC'!$F$8)</f>
        <v>0</v>
      </c>
      <c r="M166" s="974"/>
      <c r="N166" s="974"/>
      <c r="O166" s="975"/>
      <c r="P166" s="1067">
        <f>SUM('HL KNIHA VYPOC'!$F$9)</f>
        <v>0</v>
      </c>
      <c r="Q166" s="1068"/>
      <c r="R166" s="1068"/>
      <c r="S166" s="1069"/>
      <c r="T166" s="1067">
        <f>SUM('HL KNIHA VYPOC'!$F$10)</f>
        <v>0</v>
      </c>
      <c r="U166" s="1068"/>
      <c r="V166" s="1068"/>
      <c r="W166" s="1069"/>
      <c r="X166" s="973">
        <f>SUM('HL KNIHA VYPOC'!$F$11)</f>
        <v>0</v>
      </c>
      <c r="Y166" s="974"/>
      <c r="Z166" s="974"/>
      <c r="AA166" s="974"/>
      <c r="AB166" s="975"/>
      <c r="AC166" s="973">
        <f>SUM('HL KNIHA VYPOC'!$F$13)</f>
        <v>0</v>
      </c>
      <c r="AD166" s="974"/>
      <c r="AE166" s="974"/>
      <c r="AF166" s="974"/>
      <c r="AG166" s="975"/>
      <c r="AH166" s="973">
        <f>SUM('HL KNIHA VYPOC'!$F$31)</f>
        <v>0</v>
      </c>
      <c r="AI166" s="974"/>
      <c r="AJ166" s="974"/>
      <c r="AK166" s="974"/>
      <c r="AL166" s="975"/>
      <c r="AM166" s="1045">
        <f>SUM('HL KNIHA VYPOC'!$F$37)</f>
        <v>0</v>
      </c>
      <c r="AN166" s="1046"/>
      <c r="AO166" s="1046"/>
      <c r="AP166" s="1046"/>
      <c r="AQ166" s="1046"/>
      <c r="AR166" s="1046"/>
      <c r="AS166" s="1047"/>
      <c r="AT166" s="983">
        <f>SUM(L166:AS166)</f>
        <v>0</v>
      </c>
      <c r="AU166" s="984"/>
      <c r="AV166" s="984"/>
      <c r="AW166" s="984"/>
      <c r="AX166" s="985"/>
    </row>
    <row r="167" spans="1:50" ht="12.6" customHeight="1" x14ac:dyDescent="0.25">
      <c r="A167" s="447" t="s">
        <v>589</v>
      </c>
      <c r="B167" s="448"/>
      <c r="C167" s="448"/>
      <c r="D167" s="448"/>
      <c r="E167" s="448"/>
      <c r="F167" s="448"/>
      <c r="G167" s="448"/>
      <c r="H167" s="448"/>
      <c r="I167" s="448"/>
      <c r="J167" s="448"/>
      <c r="K167" s="449"/>
      <c r="L167" s="1039"/>
      <c r="M167" s="1040"/>
      <c r="N167" s="1040"/>
      <c r="O167" s="1041"/>
      <c r="P167" s="1104"/>
      <c r="Q167" s="1057"/>
      <c r="R167" s="1057"/>
      <c r="S167" s="1058"/>
      <c r="T167" s="1104"/>
      <c r="U167" s="1057"/>
      <c r="V167" s="1057"/>
      <c r="W167" s="1058"/>
      <c r="X167" s="1039"/>
      <c r="Y167" s="1040"/>
      <c r="Z167" s="1040"/>
      <c r="AA167" s="1040"/>
      <c r="AB167" s="1041"/>
      <c r="AC167" s="1039"/>
      <c r="AD167" s="1040"/>
      <c r="AE167" s="1040"/>
      <c r="AF167" s="1040"/>
      <c r="AG167" s="1041"/>
      <c r="AH167" s="1039"/>
      <c r="AI167" s="1040"/>
      <c r="AJ167" s="1040"/>
      <c r="AK167" s="1040"/>
      <c r="AL167" s="1041"/>
      <c r="AM167" s="1074"/>
      <c r="AN167" s="1075"/>
      <c r="AO167" s="1075"/>
      <c r="AP167" s="1075"/>
      <c r="AQ167" s="1075"/>
      <c r="AR167" s="1075"/>
      <c r="AS167" s="1076"/>
      <c r="AT167" s="983">
        <f>SUM(L167:AS167)</f>
        <v>0</v>
      </c>
      <c r="AU167" s="984"/>
      <c r="AV167" s="984"/>
      <c r="AW167" s="984"/>
      <c r="AX167" s="985"/>
    </row>
    <row r="168" spans="1:50" ht="12.6" customHeight="1" x14ac:dyDescent="0.25">
      <c r="A168" s="698" t="s">
        <v>504</v>
      </c>
      <c r="B168" s="433"/>
      <c r="C168" s="433"/>
      <c r="D168" s="433"/>
      <c r="E168" s="433"/>
      <c r="F168" s="433"/>
      <c r="G168" s="433"/>
      <c r="H168" s="433"/>
      <c r="I168" s="433"/>
      <c r="J168" s="433"/>
      <c r="K168" s="471"/>
      <c r="L168" s="1054">
        <f>SUM(L163+L165-L166+L167)</f>
        <v>0</v>
      </c>
      <c r="M168" s="1055"/>
      <c r="N168" s="1055"/>
      <c r="O168" s="1056"/>
      <c r="P168" s="1055">
        <f>SUM(P163+P165-P166+P167)</f>
        <v>0</v>
      </c>
      <c r="Q168" s="1055"/>
      <c r="R168" s="1055"/>
      <c r="S168" s="1056"/>
      <c r="T168" s="1055">
        <f>SUM(T163+T165-T166+T167)</f>
        <v>0</v>
      </c>
      <c r="U168" s="1055"/>
      <c r="V168" s="1055"/>
      <c r="W168" s="1056"/>
      <c r="X168" s="1054">
        <f>SUM(X163+X165-X166+X167)</f>
        <v>0</v>
      </c>
      <c r="Y168" s="1055"/>
      <c r="Z168" s="1055"/>
      <c r="AA168" s="1055"/>
      <c r="AB168" s="1056"/>
      <c r="AC168" s="1054">
        <f>SUM(AC163+AC165-AC166+AC167)</f>
        <v>0</v>
      </c>
      <c r="AD168" s="1055"/>
      <c r="AE168" s="1055"/>
      <c r="AF168" s="1055"/>
      <c r="AG168" s="1056"/>
      <c r="AH168" s="1054">
        <f>SUM(AH163+AH165-AH166+AH167)</f>
        <v>0</v>
      </c>
      <c r="AI168" s="1055"/>
      <c r="AJ168" s="1055"/>
      <c r="AK168" s="1055"/>
      <c r="AL168" s="1056"/>
      <c r="AM168" s="1061">
        <f>SUM(AM163+AM165-AM166+AM167)</f>
        <v>0</v>
      </c>
      <c r="AN168" s="1062"/>
      <c r="AO168" s="1062"/>
      <c r="AP168" s="1062"/>
      <c r="AQ168" s="1062"/>
      <c r="AR168" s="1062"/>
      <c r="AS168" s="1063"/>
      <c r="AT168" s="1082">
        <f>SUM(L168:AS169)</f>
        <v>0</v>
      </c>
      <c r="AU168" s="1083"/>
      <c r="AV168" s="1083"/>
      <c r="AW168" s="1083"/>
      <c r="AX168" s="1084"/>
    </row>
    <row r="169" spans="1:50" ht="12.6" customHeight="1" x14ac:dyDescent="0.25">
      <c r="A169" s="699" t="s">
        <v>1518</v>
      </c>
      <c r="B169" s="455"/>
      <c r="C169" s="455"/>
      <c r="D169" s="455"/>
      <c r="E169" s="455"/>
      <c r="F169" s="455"/>
      <c r="G169" s="455"/>
      <c r="H169" s="455"/>
      <c r="I169" s="455"/>
      <c r="J169" s="455"/>
      <c r="K169" s="456"/>
      <c r="L169" s="1051"/>
      <c r="M169" s="1052"/>
      <c r="N169" s="1052"/>
      <c r="O169" s="1053"/>
      <c r="P169" s="1052"/>
      <c r="Q169" s="1052"/>
      <c r="R169" s="1052"/>
      <c r="S169" s="1053"/>
      <c r="T169" s="1052"/>
      <c r="U169" s="1052"/>
      <c r="V169" s="1052"/>
      <c r="W169" s="1053"/>
      <c r="X169" s="1051"/>
      <c r="Y169" s="1052"/>
      <c r="Z169" s="1052"/>
      <c r="AA169" s="1052"/>
      <c r="AB169" s="1053"/>
      <c r="AC169" s="1051"/>
      <c r="AD169" s="1052"/>
      <c r="AE169" s="1052"/>
      <c r="AF169" s="1052"/>
      <c r="AG169" s="1053"/>
      <c r="AH169" s="1051"/>
      <c r="AI169" s="1052"/>
      <c r="AJ169" s="1052"/>
      <c r="AK169" s="1052"/>
      <c r="AL169" s="1053"/>
      <c r="AM169" s="1064"/>
      <c r="AN169" s="1065"/>
      <c r="AO169" s="1065"/>
      <c r="AP169" s="1065"/>
      <c r="AQ169" s="1065"/>
      <c r="AR169" s="1065"/>
      <c r="AS169" s="1066"/>
      <c r="AT169" s="1085"/>
      <c r="AU169" s="1086"/>
      <c r="AV169" s="1086"/>
      <c r="AW169" s="1086"/>
      <c r="AX169" s="1087"/>
    </row>
    <row r="170" spans="1:50" ht="12.6" customHeight="1" x14ac:dyDescent="0.25">
      <c r="A170" s="448" t="s">
        <v>1820</v>
      </c>
      <c r="B170" s="448"/>
      <c r="C170" s="448"/>
      <c r="D170" s="448"/>
      <c r="E170" s="448"/>
      <c r="F170" s="448"/>
      <c r="G170" s="448"/>
      <c r="H170" s="448"/>
      <c r="I170" s="448"/>
      <c r="J170" s="448"/>
      <c r="K170" s="448"/>
      <c r="L170" s="700"/>
      <c r="M170" s="700"/>
      <c r="N170" s="700"/>
      <c r="O170" s="700"/>
      <c r="P170" s="700"/>
      <c r="Q170" s="700"/>
      <c r="R170" s="700"/>
      <c r="S170" s="700"/>
      <c r="T170" s="700"/>
      <c r="U170" s="700"/>
      <c r="V170" s="700"/>
      <c r="W170" s="700"/>
      <c r="X170" s="700"/>
      <c r="Y170" s="700"/>
      <c r="Z170" s="700"/>
      <c r="AA170" s="700"/>
      <c r="AB170" s="700"/>
      <c r="AC170" s="700"/>
      <c r="AD170" s="700"/>
      <c r="AE170" s="700"/>
      <c r="AF170" s="700"/>
      <c r="AG170" s="700"/>
      <c r="AH170" s="700"/>
      <c r="AI170" s="700"/>
      <c r="AJ170" s="700"/>
      <c r="AK170" s="700"/>
      <c r="AL170" s="700"/>
      <c r="AM170" s="700"/>
      <c r="AN170" s="700"/>
      <c r="AO170" s="700"/>
      <c r="AP170" s="700"/>
      <c r="AQ170" s="700"/>
      <c r="AR170" s="700"/>
      <c r="AS170" s="700"/>
      <c r="AT170" s="701"/>
      <c r="AU170" s="701"/>
      <c r="AV170" s="701"/>
      <c r="AW170" s="701"/>
      <c r="AX170" s="702"/>
    </row>
    <row r="171" spans="1:50" ht="12.6" customHeight="1" x14ac:dyDescent="0.25">
      <c r="A171" s="696" t="s">
        <v>1533</v>
      </c>
      <c r="B171" s="451"/>
      <c r="C171" s="452"/>
      <c r="D171" s="452"/>
      <c r="E171" s="452"/>
      <c r="F171" s="452"/>
      <c r="G171" s="452"/>
      <c r="H171" s="452"/>
      <c r="I171" s="452"/>
      <c r="J171" s="452"/>
      <c r="K171" s="453"/>
      <c r="L171" s="1049">
        <f>SUM('HL KNIHA VYPOC'!$D$53)*-1</f>
        <v>0</v>
      </c>
      <c r="M171" s="1049"/>
      <c r="N171" s="1049"/>
      <c r="O171" s="1050"/>
      <c r="P171" s="1049">
        <f>SUM('HL KNIHA VYPOC'!$D$54)*-1</f>
        <v>0</v>
      </c>
      <c r="Q171" s="1049"/>
      <c r="R171" s="1049"/>
      <c r="S171" s="1050"/>
      <c r="T171" s="1049">
        <f>SUM('HL KNIHA VYPOC'!$D$55)*-1</f>
        <v>0</v>
      </c>
      <c r="U171" s="1049"/>
      <c r="V171" s="1049"/>
      <c r="W171" s="1050"/>
      <c r="X171" s="1048">
        <f>SUM('HL KNIHA VYPOC'!$D$56)*-1</f>
        <v>0</v>
      </c>
      <c r="Y171" s="1049"/>
      <c r="Z171" s="1049"/>
      <c r="AA171" s="1049"/>
      <c r="AB171" s="1050"/>
      <c r="AC171" s="1048">
        <f>SUM('HL KNIHA VYPOC'!$D$58)*-1</f>
        <v>0</v>
      </c>
      <c r="AD171" s="1049"/>
      <c r="AE171" s="1049"/>
      <c r="AF171" s="1049"/>
      <c r="AG171" s="1050"/>
      <c r="AH171" s="1048"/>
      <c r="AI171" s="1049"/>
      <c r="AJ171" s="1049"/>
      <c r="AK171" s="1049"/>
      <c r="AL171" s="1050"/>
      <c r="AM171" s="1061"/>
      <c r="AN171" s="1062"/>
      <c r="AO171" s="1062"/>
      <c r="AP171" s="1062"/>
      <c r="AQ171" s="1062"/>
      <c r="AR171" s="1062"/>
      <c r="AS171" s="1063"/>
      <c r="AT171" s="1082">
        <f>SUM(L171:AS172)</f>
        <v>0</v>
      </c>
      <c r="AU171" s="1083"/>
      <c r="AV171" s="1083"/>
      <c r="AW171" s="1083"/>
      <c r="AX171" s="1084"/>
    </row>
    <row r="172" spans="1:50" ht="12.6" customHeight="1" x14ac:dyDescent="0.25">
      <c r="A172" s="699" t="s">
        <v>1518</v>
      </c>
      <c r="B172" s="454"/>
      <c r="C172" s="455"/>
      <c r="D172" s="455"/>
      <c r="E172" s="455"/>
      <c r="F172" s="455"/>
      <c r="G172" s="455"/>
      <c r="H172" s="455"/>
      <c r="I172" s="455"/>
      <c r="J172" s="455"/>
      <c r="K172" s="456"/>
      <c r="L172" s="1052"/>
      <c r="M172" s="1052"/>
      <c r="N172" s="1052"/>
      <c r="O172" s="1053"/>
      <c r="P172" s="1052"/>
      <c r="Q172" s="1052"/>
      <c r="R172" s="1052"/>
      <c r="S172" s="1053"/>
      <c r="T172" s="1052"/>
      <c r="U172" s="1052"/>
      <c r="V172" s="1052"/>
      <c r="W172" s="1053"/>
      <c r="X172" s="1051"/>
      <c r="Y172" s="1052"/>
      <c r="Z172" s="1052"/>
      <c r="AA172" s="1052"/>
      <c r="AB172" s="1053"/>
      <c r="AC172" s="1051"/>
      <c r="AD172" s="1052"/>
      <c r="AE172" s="1052"/>
      <c r="AF172" s="1052"/>
      <c r="AG172" s="1053"/>
      <c r="AH172" s="1051"/>
      <c r="AI172" s="1052"/>
      <c r="AJ172" s="1052"/>
      <c r="AK172" s="1052"/>
      <c r="AL172" s="1053"/>
      <c r="AM172" s="1064"/>
      <c r="AN172" s="1065"/>
      <c r="AO172" s="1065"/>
      <c r="AP172" s="1065"/>
      <c r="AQ172" s="1065"/>
      <c r="AR172" s="1065"/>
      <c r="AS172" s="1066"/>
      <c r="AT172" s="1085"/>
      <c r="AU172" s="1086"/>
      <c r="AV172" s="1086"/>
      <c r="AW172" s="1086"/>
      <c r="AX172" s="1087"/>
    </row>
    <row r="173" spans="1:50" ht="12.6" customHeight="1" x14ac:dyDescent="0.25">
      <c r="A173" s="447" t="s">
        <v>510</v>
      </c>
      <c r="B173" s="447"/>
      <c r="C173" s="448"/>
      <c r="D173" s="448"/>
      <c r="E173" s="448"/>
      <c r="F173" s="448"/>
      <c r="G173" s="448"/>
      <c r="H173" s="448"/>
      <c r="I173" s="448"/>
      <c r="J173" s="448"/>
      <c r="K173" s="449"/>
      <c r="L173" s="1068">
        <f>SUM('HL KNIHA VYPOC'!$F$53)</f>
        <v>0</v>
      </c>
      <c r="M173" s="1068"/>
      <c r="N173" s="1068"/>
      <c r="O173" s="1069"/>
      <c r="P173" s="1067">
        <f>SUM('HL KNIHA VYPOC'!$F$54)</f>
        <v>0</v>
      </c>
      <c r="Q173" s="1068"/>
      <c r="R173" s="1068"/>
      <c r="S173" s="1069"/>
      <c r="T173" s="1068">
        <f>SUM('HL KNIHA VYPOC'!$F$55)</f>
        <v>0</v>
      </c>
      <c r="U173" s="1068"/>
      <c r="V173" s="1068"/>
      <c r="W173" s="1069"/>
      <c r="X173" s="973">
        <f>SUM('HL KNIHA VYPOC'!$F$56)</f>
        <v>0</v>
      </c>
      <c r="Y173" s="974"/>
      <c r="Z173" s="974"/>
      <c r="AA173" s="974"/>
      <c r="AB173" s="975"/>
      <c r="AC173" s="973">
        <f>SUM('HL KNIHA VYPOC'!$F$58)</f>
        <v>0</v>
      </c>
      <c r="AD173" s="974"/>
      <c r="AE173" s="974"/>
      <c r="AF173" s="974"/>
      <c r="AG173" s="975"/>
      <c r="AH173" s="973"/>
      <c r="AI173" s="974"/>
      <c r="AJ173" s="974"/>
      <c r="AK173" s="974"/>
      <c r="AL173" s="975"/>
      <c r="AM173" s="1045"/>
      <c r="AN173" s="1046"/>
      <c r="AO173" s="1046"/>
      <c r="AP173" s="1046"/>
      <c r="AQ173" s="1046"/>
      <c r="AR173" s="1046"/>
      <c r="AS173" s="1047"/>
      <c r="AT173" s="983">
        <f>SUM(L173:AS173)</f>
        <v>0</v>
      </c>
      <c r="AU173" s="984"/>
      <c r="AV173" s="984"/>
      <c r="AW173" s="984"/>
      <c r="AX173" s="985"/>
    </row>
    <row r="174" spans="1:50" ht="12.6" customHeight="1" x14ac:dyDescent="0.25">
      <c r="A174" s="447" t="s">
        <v>509</v>
      </c>
      <c r="B174" s="703"/>
      <c r="C174" s="448"/>
      <c r="D174" s="448"/>
      <c r="E174" s="448"/>
      <c r="F174" s="448"/>
      <c r="G174" s="448"/>
      <c r="H174" s="448"/>
      <c r="I174" s="448"/>
      <c r="J174" s="448"/>
      <c r="K174" s="448"/>
      <c r="L174" s="973">
        <f>SUM('HL KNIHA VYPOC'!$E$53)</f>
        <v>0</v>
      </c>
      <c r="M174" s="974"/>
      <c r="N174" s="974"/>
      <c r="O174" s="975"/>
      <c r="P174" s="1067">
        <f>SUM('HL KNIHA VYPOC'!$E$54)</f>
        <v>0</v>
      </c>
      <c r="Q174" s="1068"/>
      <c r="R174" s="1068"/>
      <c r="S174" s="1069"/>
      <c r="T174" s="1068">
        <f>SUM('HL KNIHA VYPOC'!$E$55)</f>
        <v>0</v>
      </c>
      <c r="U174" s="1068"/>
      <c r="V174" s="1068"/>
      <c r="W174" s="1069"/>
      <c r="X174" s="973">
        <f>SUM('HL KNIHA VYPOC'!$E$56)</f>
        <v>0</v>
      </c>
      <c r="Y174" s="974"/>
      <c r="Z174" s="974"/>
      <c r="AA174" s="974"/>
      <c r="AB174" s="975"/>
      <c r="AC174" s="973">
        <f>SUM('HL KNIHA VYPOC'!$E$58)</f>
        <v>0</v>
      </c>
      <c r="AD174" s="974"/>
      <c r="AE174" s="974"/>
      <c r="AF174" s="974"/>
      <c r="AG174" s="975"/>
      <c r="AH174" s="973"/>
      <c r="AI174" s="974"/>
      <c r="AJ174" s="974"/>
      <c r="AK174" s="974"/>
      <c r="AL174" s="975"/>
      <c r="AM174" s="1045"/>
      <c r="AN174" s="1046"/>
      <c r="AO174" s="1046"/>
      <c r="AP174" s="1046"/>
      <c r="AQ174" s="1046"/>
      <c r="AR174" s="1046"/>
      <c r="AS174" s="1047"/>
      <c r="AT174" s="983">
        <f>SUM(L174:AS174)</f>
        <v>0</v>
      </c>
      <c r="AU174" s="984"/>
      <c r="AV174" s="984"/>
      <c r="AW174" s="984"/>
      <c r="AX174" s="985"/>
    </row>
    <row r="175" spans="1:50" ht="12.6" customHeight="1" x14ac:dyDescent="0.25">
      <c r="A175" s="447" t="s">
        <v>589</v>
      </c>
      <c r="B175" s="703"/>
      <c r="C175" s="448"/>
      <c r="D175" s="448"/>
      <c r="E175" s="448"/>
      <c r="F175" s="448"/>
      <c r="G175" s="448"/>
      <c r="H175" s="448"/>
      <c r="I175" s="448"/>
      <c r="J175" s="448"/>
      <c r="K175" s="448"/>
      <c r="L175" s="1039"/>
      <c r="M175" s="1040"/>
      <c r="N175" s="1040"/>
      <c r="O175" s="1041"/>
      <c r="P175" s="1104"/>
      <c r="Q175" s="1057"/>
      <c r="R175" s="1057"/>
      <c r="S175" s="1058"/>
      <c r="T175" s="1057"/>
      <c r="U175" s="1057"/>
      <c r="V175" s="1057"/>
      <c r="W175" s="1058"/>
      <c r="X175" s="1039"/>
      <c r="Y175" s="1040"/>
      <c r="Z175" s="1040"/>
      <c r="AA175" s="1040"/>
      <c r="AB175" s="1041"/>
      <c r="AC175" s="1039"/>
      <c r="AD175" s="1040"/>
      <c r="AE175" s="1040"/>
      <c r="AF175" s="1040"/>
      <c r="AG175" s="1041"/>
      <c r="AH175" s="1039"/>
      <c r="AI175" s="1040"/>
      <c r="AJ175" s="1040"/>
      <c r="AK175" s="1040"/>
      <c r="AL175" s="1041"/>
      <c r="AM175" s="1074"/>
      <c r="AN175" s="1075"/>
      <c r="AO175" s="1075"/>
      <c r="AP175" s="1075"/>
      <c r="AQ175" s="1075"/>
      <c r="AR175" s="1075"/>
      <c r="AS175" s="1076"/>
      <c r="AT175" s="983">
        <f>SUM(L175:AS175)</f>
        <v>0</v>
      </c>
      <c r="AU175" s="984"/>
      <c r="AV175" s="984"/>
      <c r="AW175" s="984"/>
      <c r="AX175" s="985"/>
    </row>
    <row r="176" spans="1:50" ht="12.6" customHeight="1" x14ac:dyDescent="0.25">
      <c r="A176" s="698" t="s">
        <v>504</v>
      </c>
      <c r="B176" s="704"/>
      <c r="C176" s="433"/>
      <c r="D176" s="433"/>
      <c r="E176" s="433"/>
      <c r="F176" s="433"/>
      <c r="G176" s="433"/>
      <c r="H176" s="433"/>
      <c r="I176" s="433"/>
      <c r="J176" s="433"/>
      <c r="K176" s="433"/>
      <c r="L176" s="1054">
        <f>SUM(L171+L173-L174+L175)</f>
        <v>0</v>
      </c>
      <c r="M176" s="1055"/>
      <c r="N176" s="1055"/>
      <c r="O176" s="1056"/>
      <c r="P176" s="1055">
        <f>SUM(P171+P173-P174)</f>
        <v>0</v>
      </c>
      <c r="Q176" s="1055"/>
      <c r="R176" s="1055"/>
      <c r="S176" s="1056"/>
      <c r="T176" s="1055">
        <f>SUM(T171+T173-T174)</f>
        <v>0</v>
      </c>
      <c r="U176" s="1055"/>
      <c r="V176" s="1055"/>
      <c r="W176" s="1056"/>
      <c r="X176" s="1054">
        <f>SUM(X171+X173-X174)</f>
        <v>0</v>
      </c>
      <c r="Y176" s="1055"/>
      <c r="Z176" s="1055"/>
      <c r="AA176" s="1055"/>
      <c r="AB176" s="1056"/>
      <c r="AC176" s="1054">
        <f>SUM(AC171+AC173-AC174)</f>
        <v>0</v>
      </c>
      <c r="AD176" s="1055"/>
      <c r="AE176" s="1055"/>
      <c r="AF176" s="1055"/>
      <c r="AG176" s="1056"/>
      <c r="AH176" s="1054"/>
      <c r="AI176" s="1055"/>
      <c r="AJ176" s="1055"/>
      <c r="AK176" s="1055"/>
      <c r="AL176" s="1056"/>
      <c r="AM176" s="1061"/>
      <c r="AN176" s="1062"/>
      <c r="AO176" s="1062"/>
      <c r="AP176" s="1062"/>
      <c r="AQ176" s="1062"/>
      <c r="AR176" s="1062"/>
      <c r="AS176" s="1063"/>
      <c r="AT176" s="1082">
        <f>SUM(L176:AS177)</f>
        <v>0</v>
      </c>
      <c r="AU176" s="1083"/>
      <c r="AV176" s="1083"/>
      <c r="AW176" s="1083"/>
      <c r="AX176" s="1084"/>
    </row>
    <row r="177" spans="1:54" ht="12.6" customHeight="1" x14ac:dyDescent="0.25">
      <c r="A177" s="699" t="s">
        <v>1518</v>
      </c>
      <c r="B177" s="705"/>
      <c r="C177" s="455"/>
      <c r="D177" s="455"/>
      <c r="E177" s="455"/>
      <c r="F177" s="455"/>
      <c r="G177" s="455"/>
      <c r="H177" s="455"/>
      <c r="I177" s="455"/>
      <c r="J177" s="455"/>
      <c r="K177" s="455"/>
      <c r="L177" s="1051"/>
      <c r="M177" s="1052"/>
      <c r="N177" s="1052"/>
      <c r="O177" s="1053"/>
      <c r="P177" s="1052"/>
      <c r="Q177" s="1052"/>
      <c r="R177" s="1052"/>
      <c r="S177" s="1053"/>
      <c r="T177" s="1052"/>
      <c r="U177" s="1052"/>
      <c r="V177" s="1052"/>
      <c r="W177" s="1053"/>
      <c r="X177" s="1051"/>
      <c r="Y177" s="1052"/>
      <c r="Z177" s="1052"/>
      <c r="AA177" s="1052"/>
      <c r="AB177" s="1053"/>
      <c r="AC177" s="1051"/>
      <c r="AD177" s="1052"/>
      <c r="AE177" s="1052"/>
      <c r="AF177" s="1052"/>
      <c r="AG177" s="1053"/>
      <c r="AH177" s="1051"/>
      <c r="AI177" s="1052"/>
      <c r="AJ177" s="1052"/>
      <c r="AK177" s="1052"/>
      <c r="AL177" s="1053"/>
      <c r="AM177" s="1064"/>
      <c r="AN177" s="1065"/>
      <c r="AO177" s="1065"/>
      <c r="AP177" s="1065"/>
      <c r="AQ177" s="1065"/>
      <c r="AR177" s="1065"/>
      <c r="AS177" s="1066"/>
      <c r="AT177" s="1085"/>
      <c r="AU177" s="1086"/>
      <c r="AV177" s="1086"/>
      <c r="AW177" s="1086"/>
      <c r="AX177" s="1087"/>
    </row>
    <row r="178" spans="1:54" ht="12.6" customHeight="1" x14ac:dyDescent="0.25">
      <c r="A178" s="433" t="s">
        <v>1803</v>
      </c>
      <c r="B178" s="433"/>
      <c r="C178" s="433"/>
      <c r="D178" s="433"/>
      <c r="E178" s="433"/>
      <c r="F178" s="433"/>
      <c r="G178" s="433"/>
      <c r="H178" s="433"/>
      <c r="I178" s="433"/>
      <c r="J178" s="433"/>
      <c r="K178" s="433"/>
      <c r="L178" s="632"/>
      <c r="M178" s="632"/>
      <c r="N178" s="632"/>
      <c r="O178" s="632"/>
      <c r="P178" s="632"/>
      <c r="Q178" s="632"/>
      <c r="R178" s="632"/>
      <c r="S178" s="632"/>
      <c r="T178" s="632"/>
      <c r="U178" s="632"/>
      <c r="V178" s="632"/>
      <c r="W178" s="632"/>
      <c r="X178" s="632"/>
      <c r="Y178" s="632"/>
      <c r="Z178" s="632"/>
      <c r="AA178" s="632"/>
      <c r="AB178" s="632"/>
      <c r="AC178" s="632"/>
      <c r="AD178" s="632"/>
      <c r="AE178" s="632"/>
      <c r="AF178" s="632"/>
      <c r="AG178" s="632"/>
      <c r="AH178" s="632"/>
      <c r="AI178" s="632"/>
      <c r="AJ178" s="632"/>
      <c r="AK178" s="632"/>
      <c r="AL178" s="632"/>
      <c r="AM178" s="632"/>
      <c r="AN178" s="632"/>
      <c r="AO178" s="632"/>
      <c r="AP178" s="632"/>
      <c r="AQ178" s="632"/>
      <c r="AR178" s="632"/>
      <c r="AS178" s="632"/>
      <c r="AT178" s="706"/>
      <c r="AU178" s="706"/>
      <c r="AV178" s="706"/>
      <c r="AW178" s="706"/>
      <c r="AX178" s="702"/>
    </row>
    <row r="179" spans="1:54" ht="12.6" customHeight="1" x14ac:dyDescent="0.25">
      <c r="A179" s="696" t="s">
        <v>1533</v>
      </c>
      <c r="B179" s="452"/>
      <c r="C179" s="452"/>
      <c r="D179" s="452"/>
      <c r="E179" s="452"/>
      <c r="F179" s="452"/>
      <c r="G179" s="452"/>
      <c r="H179" s="452"/>
      <c r="I179" s="452"/>
      <c r="J179" s="452"/>
      <c r="K179" s="452"/>
      <c r="L179" s="1048">
        <f>SUM(L184-L183+L182-L181)</f>
        <v>0</v>
      </c>
      <c r="M179" s="1049"/>
      <c r="N179" s="1049"/>
      <c r="O179" s="1050"/>
      <c r="P179" s="1049">
        <f>SUM(P184-P183+P182-P181)</f>
        <v>0</v>
      </c>
      <c r="Q179" s="1049"/>
      <c r="R179" s="1049"/>
      <c r="S179" s="1050"/>
      <c r="T179" s="1049">
        <f>SUM(T184-T183+T182-T181)</f>
        <v>0</v>
      </c>
      <c r="U179" s="1049"/>
      <c r="V179" s="1049"/>
      <c r="W179" s="1050"/>
      <c r="X179" s="1048">
        <f>SUM(X184-X183+X182-X181)</f>
        <v>0</v>
      </c>
      <c r="Y179" s="1049"/>
      <c r="Z179" s="1049"/>
      <c r="AA179" s="1049"/>
      <c r="AB179" s="1050"/>
      <c r="AC179" s="1048">
        <f>SUM(AC184-AC183+AC182-AC181)</f>
        <v>0</v>
      </c>
      <c r="AD179" s="1049"/>
      <c r="AE179" s="1049"/>
      <c r="AF179" s="1049"/>
      <c r="AG179" s="1050"/>
      <c r="AH179" s="1048">
        <f>SUM(AH184-AH183+AH182-AH181)</f>
        <v>0</v>
      </c>
      <c r="AI179" s="1049"/>
      <c r="AJ179" s="1049"/>
      <c r="AK179" s="1049"/>
      <c r="AL179" s="1050"/>
      <c r="AM179" s="1061">
        <f>SUM(AM184-AM183+AM182-AM181)</f>
        <v>0</v>
      </c>
      <c r="AN179" s="1062"/>
      <c r="AO179" s="1062"/>
      <c r="AP179" s="1062"/>
      <c r="AQ179" s="1062"/>
      <c r="AR179" s="1062"/>
      <c r="AS179" s="1063"/>
      <c r="AT179" s="1082">
        <f>SUM(L179:AS180)</f>
        <v>0</v>
      </c>
      <c r="AU179" s="1083"/>
      <c r="AV179" s="1083"/>
      <c r="AW179" s="1083"/>
      <c r="AX179" s="1084"/>
    </row>
    <row r="180" spans="1:54" ht="12.6" customHeight="1" x14ac:dyDescent="0.25">
      <c r="A180" s="699" t="s">
        <v>1518</v>
      </c>
      <c r="B180" s="455"/>
      <c r="C180" s="455"/>
      <c r="D180" s="455"/>
      <c r="E180" s="455"/>
      <c r="F180" s="455"/>
      <c r="G180" s="455"/>
      <c r="H180" s="455"/>
      <c r="I180" s="455"/>
      <c r="J180" s="455"/>
      <c r="K180" s="455"/>
      <c r="L180" s="1051"/>
      <c r="M180" s="1052"/>
      <c r="N180" s="1052"/>
      <c r="O180" s="1053"/>
      <c r="P180" s="1052"/>
      <c r="Q180" s="1052"/>
      <c r="R180" s="1052"/>
      <c r="S180" s="1053"/>
      <c r="T180" s="1052"/>
      <c r="U180" s="1052"/>
      <c r="V180" s="1052"/>
      <c r="W180" s="1053"/>
      <c r="X180" s="1051"/>
      <c r="Y180" s="1052"/>
      <c r="Z180" s="1052"/>
      <c r="AA180" s="1052"/>
      <c r="AB180" s="1053"/>
      <c r="AC180" s="1051"/>
      <c r="AD180" s="1052"/>
      <c r="AE180" s="1052"/>
      <c r="AF180" s="1052"/>
      <c r="AG180" s="1053"/>
      <c r="AH180" s="1051"/>
      <c r="AI180" s="1052"/>
      <c r="AJ180" s="1052"/>
      <c r="AK180" s="1052"/>
      <c r="AL180" s="1053"/>
      <c r="AM180" s="1064"/>
      <c r="AN180" s="1065"/>
      <c r="AO180" s="1065"/>
      <c r="AP180" s="1065"/>
      <c r="AQ180" s="1065"/>
      <c r="AR180" s="1065"/>
      <c r="AS180" s="1066"/>
      <c r="AT180" s="1085"/>
      <c r="AU180" s="1086"/>
      <c r="AV180" s="1086"/>
      <c r="AW180" s="1086"/>
      <c r="AX180" s="1087"/>
    </row>
    <row r="181" spans="1:54" ht="12.6" customHeight="1" x14ac:dyDescent="0.25">
      <c r="A181" s="447" t="s">
        <v>510</v>
      </c>
      <c r="B181" s="448"/>
      <c r="C181" s="448"/>
      <c r="D181" s="448"/>
      <c r="E181" s="448"/>
      <c r="F181" s="448"/>
      <c r="G181" s="448"/>
      <c r="H181" s="448"/>
      <c r="I181" s="448"/>
      <c r="J181" s="448"/>
      <c r="K181" s="448"/>
      <c r="L181" s="1104"/>
      <c r="M181" s="1057"/>
      <c r="N181" s="1057"/>
      <c r="O181" s="1058"/>
      <c r="P181" s="1104"/>
      <c r="Q181" s="1057"/>
      <c r="R181" s="1057"/>
      <c r="S181" s="1058"/>
      <c r="T181" s="1057"/>
      <c r="U181" s="1057"/>
      <c r="V181" s="1057"/>
      <c r="W181" s="1058"/>
      <c r="X181" s="1039"/>
      <c r="Y181" s="1040"/>
      <c r="Z181" s="1040"/>
      <c r="AA181" s="1040"/>
      <c r="AB181" s="1041"/>
      <c r="AC181" s="1039"/>
      <c r="AD181" s="1040"/>
      <c r="AE181" s="1040"/>
      <c r="AF181" s="1040"/>
      <c r="AG181" s="1041"/>
      <c r="AH181" s="1039"/>
      <c r="AI181" s="1040"/>
      <c r="AJ181" s="1040"/>
      <c r="AK181" s="1040"/>
      <c r="AL181" s="1041"/>
      <c r="AM181" s="1074"/>
      <c r="AN181" s="1075"/>
      <c r="AO181" s="1075"/>
      <c r="AP181" s="1075"/>
      <c r="AQ181" s="1075"/>
      <c r="AR181" s="1075"/>
      <c r="AS181" s="1076"/>
      <c r="AT181" s="983">
        <f>SUM(L181:AS181)</f>
        <v>0</v>
      </c>
      <c r="AU181" s="984"/>
      <c r="AV181" s="984"/>
      <c r="AW181" s="984"/>
      <c r="AX181" s="985"/>
    </row>
    <row r="182" spans="1:54" ht="12.6" customHeight="1" x14ac:dyDescent="0.25">
      <c r="A182" s="447" t="s">
        <v>509</v>
      </c>
      <c r="B182" s="448"/>
      <c r="C182" s="448"/>
      <c r="D182" s="448"/>
      <c r="E182" s="448"/>
      <c r="F182" s="448"/>
      <c r="G182" s="448"/>
      <c r="H182" s="448"/>
      <c r="I182" s="448"/>
      <c r="J182" s="448"/>
      <c r="K182" s="448"/>
      <c r="L182" s="1039"/>
      <c r="M182" s="1040"/>
      <c r="N182" s="1040"/>
      <c r="O182" s="1041"/>
      <c r="P182" s="1104"/>
      <c r="Q182" s="1057"/>
      <c r="R182" s="1057"/>
      <c r="S182" s="1058"/>
      <c r="T182" s="1057"/>
      <c r="U182" s="1057"/>
      <c r="V182" s="1057"/>
      <c r="W182" s="1058"/>
      <c r="X182" s="1039"/>
      <c r="Y182" s="1040"/>
      <c r="Z182" s="1040"/>
      <c r="AA182" s="1040"/>
      <c r="AB182" s="1041"/>
      <c r="AC182" s="1039"/>
      <c r="AD182" s="1040"/>
      <c r="AE182" s="1040"/>
      <c r="AF182" s="1040"/>
      <c r="AG182" s="1041"/>
      <c r="AH182" s="1039"/>
      <c r="AI182" s="1040"/>
      <c r="AJ182" s="1040"/>
      <c r="AK182" s="1040"/>
      <c r="AL182" s="1041"/>
      <c r="AM182" s="1074"/>
      <c r="AN182" s="1075"/>
      <c r="AO182" s="1075"/>
      <c r="AP182" s="1075"/>
      <c r="AQ182" s="1075"/>
      <c r="AR182" s="1075"/>
      <c r="AS182" s="1076"/>
      <c r="AT182" s="983">
        <f>SUM(L182:AS182)</f>
        <v>0</v>
      </c>
      <c r="AU182" s="984"/>
      <c r="AV182" s="984"/>
      <c r="AW182" s="984"/>
      <c r="AX182" s="985"/>
    </row>
    <row r="183" spans="1:54" ht="12.6" customHeight="1" x14ac:dyDescent="0.25">
      <c r="A183" s="447" t="s">
        <v>589</v>
      </c>
      <c r="B183" s="448"/>
      <c r="C183" s="448"/>
      <c r="D183" s="448"/>
      <c r="E183" s="448"/>
      <c r="F183" s="448"/>
      <c r="G183" s="448"/>
      <c r="H183" s="448"/>
      <c r="I183" s="448"/>
      <c r="J183" s="448"/>
      <c r="K183" s="448"/>
      <c r="L183" s="1039"/>
      <c r="M183" s="1040"/>
      <c r="N183" s="1040"/>
      <c r="O183" s="1041"/>
      <c r="P183" s="1104"/>
      <c r="Q183" s="1057"/>
      <c r="R183" s="1057"/>
      <c r="S183" s="1058"/>
      <c r="T183" s="1057"/>
      <c r="U183" s="1057"/>
      <c r="V183" s="1057"/>
      <c r="W183" s="1058"/>
      <c r="X183" s="1039"/>
      <c r="Y183" s="1040"/>
      <c r="Z183" s="1040"/>
      <c r="AA183" s="1040"/>
      <c r="AB183" s="1041"/>
      <c r="AC183" s="1039"/>
      <c r="AD183" s="1040"/>
      <c r="AE183" s="1040"/>
      <c r="AF183" s="1040"/>
      <c r="AG183" s="1041"/>
      <c r="AH183" s="1039"/>
      <c r="AI183" s="1040"/>
      <c r="AJ183" s="1040"/>
      <c r="AK183" s="1040"/>
      <c r="AL183" s="1041"/>
      <c r="AM183" s="1074"/>
      <c r="AN183" s="1075"/>
      <c r="AO183" s="1075"/>
      <c r="AP183" s="1075"/>
      <c r="AQ183" s="1075"/>
      <c r="AR183" s="1075"/>
      <c r="AS183" s="1076"/>
      <c r="AT183" s="983">
        <f>SUM(L183:AS183)</f>
        <v>0</v>
      </c>
      <c r="AU183" s="984"/>
      <c r="AV183" s="984"/>
      <c r="AW183" s="984"/>
      <c r="AX183" s="985"/>
    </row>
    <row r="184" spans="1:54" ht="12.6" customHeight="1" x14ac:dyDescent="0.25">
      <c r="A184" s="698" t="s">
        <v>504</v>
      </c>
      <c r="B184" s="433"/>
      <c r="C184" s="433"/>
      <c r="D184" s="433"/>
      <c r="E184" s="433"/>
      <c r="F184" s="433"/>
      <c r="G184" s="433"/>
      <c r="H184" s="433"/>
      <c r="I184" s="433"/>
      <c r="J184" s="433"/>
      <c r="K184" s="433"/>
      <c r="L184" s="1054">
        <f>SUM(ANALYTIKAVUJ!$C$26)*-1</f>
        <v>0</v>
      </c>
      <c r="M184" s="1055"/>
      <c r="N184" s="1055"/>
      <c r="O184" s="1056"/>
      <c r="P184" s="1055">
        <f>SUM(ANALYTIKAVUJ!$C$27)*-1</f>
        <v>0</v>
      </c>
      <c r="Q184" s="1055"/>
      <c r="R184" s="1055"/>
      <c r="S184" s="1056"/>
      <c r="T184" s="1055">
        <f>SUM(ANALYTIKAVUJ!$C$28)*-1</f>
        <v>0</v>
      </c>
      <c r="U184" s="1055"/>
      <c r="V184" s="1055"/>
      <c r="W184" s="1056"/>
      <c r="X184" s="1054">
        <f>SUM(ANALYTIKAVUJ!$C$29)*-1</f>
        <v>0</v>
      </c>
      <c r="Y184" s="1055"/>
      <c r="Z184" s="1055"/>
      <c r="AA184" s="1055"/>
      <c r="AB184" s="1056"/>
      <c r="AC184" s="1054">
        <f>SUM(ANALYTIKAVUJ!$C$30)*-1</f>
        <v>0</v>
      </c>
      <c r="AD184" s="1055"/>
      <c r="AE184" s="1055"/>
      <c r="AF184" s="1055"/>
      <c r="AG184" s="1056"/>
      <c r="AH184" s="1054">
        <f>SUM('HL KNIHA VYPOC'!$G$73)*-1</f>
        <v>0</v>
      </c>
      <c r="AI184" s="1055"/>
      <c r="AJ184" s="1055"/>
      <c r="AK184" s="1055"/>
      <c r="AL184" s="1056"/>
      <c r="AM184" s="1061">
        <f>SUM(ANALYTIKAVUJ!$C$41)*-1</f>
        <v>0</v>
      </c>
      <c r="AN184" s="1062"/>
      <c r="AO184" s="1062"/>
      <c r="AP184" s="1062"/>
      <c r="AQ184" s="1062"/>
      <c r="AR184" s="1062"/>
      <c r="AS184" s="1063"/>
      <c r="AT184" s="1082">
        <f>SUM(L184:AS185)</f>
        <v>0</v>
      </c>
      <c r="AU184" s="1083"/>
      <c r="AV184" s="1083"/>
      <c r="AW184" s="1083"/>
      <c r="AX184" s="1084"/>
    </row>
    <row r="185" spans="1:54" ht="12.6" customHeight="1" x14ac:dyDescent="0.25">
      <c r="A185" s="699" t="s">
        <v>1518</v>
      </c>
      <c r="B185" s="455"/>
      <c r="C185" s="455"/>
      <c r="D185" s="455"/>
      <c r="E185" s="455"/>
      <c r="F185" s="455"/>
      <c r="G185" s="455"/>
      <c r="H185" s="455"/>
      <c r="I185" s="455"/>
      <c r="J185" s="455"/>
      <c r="K185" s="455"/>
      <c r="L185" s="1051"/>
      <c r="M185" s="1052"/>
      <c r="N185" s="1052"/>
      <c r="O185" s="1053"/>
      <c r="P185" s="1052"/>
      <c r="Q185" s="1052"/>
      <c r="R185" s="1052"/>
      <c r="S185" s="1053"/>
      <c r="T185" s="1052"/>
      <c r="U185" s="1052"/>
      <c r="V185" s="1052"/>
      <c r="W185" s="1053"/>
      <c r="X185" s="1051"/>
      <c r="Y185" s="1052"/>
      <c r="Z185" s="1052"/>
      <c r="AA185" s="1052"/>
      <c r="AB185" s="1053"/>
      <c r="AC185" s="1051"/>
      <c r="AD185" s="1052"/>
      <c r="AE185" s="1052"/>
      <c r="AF185" s="1052"/>
      <c r="AG185" s="1053"/>
      <c r="AH185" s="1051"/>
      <c r="AI185" s="1052"/>
      <c r="AJ185" s="1052"/>
      <c r="AK185" s="1052"/>
      <c r="AL185" s="1053"/>
      <c r="AM185" s="1064"/>
      <c r="AN185" s="1065"/>
      <c r="AO185" s="1065"/>
      <c r="AP185" s="1065"/>
      <c r="AQ185" s="1065"/>
      <c r="AR185" s="1065"/>
      <c r="AS185" s="1066"/>
      <c r="AT185" s="1085"/>
      <c r="AU185" s="1086"/>
      <c r="AV185" s="1086"/>
      <c r="AW185" s="1086"/>
      <c r="AX185" s="1087"/>
    </row>
    <row r="186" spans="1:54" ht="12.6" customHeight="1" x14ac:dyDescent="0.25">
      <c r="A186" s="433" t="s">
        <v>1492</v>
      </c>
      <c r="B186" s="433"/>
      <c r="C186" s="433"/>
      <c r="D186" s="433"/>
      <c r="E186" s="433"/>
      <c r="F186" s="433"/>
      <c r="G186" s="433"/>
      <c r="H186" s="433"/>
      <c r="I186" s="433"/>
      <c r="J186" s="433"/>
      <c r="K186" s="433"/>
      <c r="L186" s="632"/>
      <c r="M186" s="632"/>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c r="AL186" s="632"/>
      <c r="AM186" s="632"/>
      <c r="AN186" s="632"/>
      <c r="AO186" s="632"/>
      <c r="AP186" s="632"/>
      <c r="AQ186" s="632"/>
      <c r="AR186" s="632"/>
      <c r="AS186" s="632"/>
      <c r="AT186" s="706"/>
      <c r="AU186" s="706"/>
      <c r="AV186" s="706"/>
      <c r="AW186" s="706"/>
      <c r="AX186" s="702"/>
    </row>
    <row r="187" spans="1:54" ht="12.6" customHeight="1" x14ac:dyDescent="0.25">
      <c r="A187" s="696" t="s">
        <v>1533</v>
      </c>
      <c r="B187" s="452"/>
      <c r="C187" s="452"/>
      <c r="D187" s="452"/>
      <c r="E187" s="452"/>
      <c r="F187" s="452"/>
      <c r="G187" s="452"/>
      <c r="H187" s="452"/>
      <c r="I187" s="452"/>
      <c r="J187" s="452"/>
      <c r="K187" s="453"/>
      <c r="L187" s="1048">
        <f>SUM(L163-L171-L179)</f>
        <v>0</v>
      </c>
      <c r="M187" s="1049"/>
      <c r="N187" s="1049"/>
      <c r="O187" s="1050"/>
      <c r="P187" s="1049">
        <f>SUM(P163-P171-P179)</f>
        <v>0</v>
      </c>
      <c r="Q187" s="1049"/>
      <c r="R187" s="1049"/>
      <c r="S187" s="1050"/>
      <c r="T187" s="1049">
        <f>SUM(T163-T171-T179)</f>
        <v>0</v>
      </c>
      <c r="U187" s="1049"/>
      <c r="V187" s="1049"/>
      <c r="W187" s="1050"/>
      <c r="X187" s="1048">
        <f>SUM(X163-X171-X179)</f>
        <v>0</v>
      </c>
      <c r="Y187" s="1049"/>
      <c r="Z187" s="1049"/>
      <c r="AA187" s="1049"/>
      <c r="AB187" s="1050"/>
      <c r="AC187" s="1048">
        <f>SUM(AC163-AC171-AC179)</f>
        <v>0</v>
      </c>
      <c r="AD187" s="1049"/>
      <c r="AE187" s="1049"/>
      <c r="AF187" s="1049"/>
      <c r="AG187" s="1050"/>
      <c r="AH187" s="1048">
        <f>SUM(AH163-AH171-AH179)</f>
        <v>0</v>
      </c>
      <c r="AI187" s="1049"/>
      <c r="AJ187" s="1049"/>
      <c r="AK187" s="1049"/>
      <c r="AL187" s="1050"/>
      <c r="AM187" s="1061">
        <f>SUM(AM163-AM171-AM179)</f>
        <v>0</v>
      </c>
      <c r="AN187" s="1062"/>
      <c r="AO187" s="1062"/>
      <c r="AP187" s="1062"/>
      <c r="AQ187" s="1062"/>
      <c r="AR187" s="1062"/>
      <c r="AS187" s="1063"/>
      <c r="AT187" s="1082">
        <f>SUM(L187:AS188)</f>
        <v>0</v>
      </c>
      <c r="AU187" s="1083"/>
      <c r="AV187" s="1083"/>
      <c r="AW187" s="1083"/>
      <c r="AX187" s="1084"/>
    </row>
    <row r="188" spans="1:54" ht="12.6" customHeight="1" x14ac:dyDescent="0.25">
      <c r="A188" s="699" t="s">
        <v>1518</v>
      </c>
      <c r="B188" s="455"/>
      <c r="C188" s="455"/>
      <c r="D188" s="455"/>
      <c r="E188" s="455"/>
      <c r="F188" s="455"/>
      <c r="G188" s="455"/>
      <c r="H188" s="455"/>
      <c r="I188" s="455"/>
      <c r="J188" s="455"/>
      <c r="K188" s="456"/>
      <c r="L188" s="1051"/>
      <c r="M188" s="1052"/>
      <c r="N188" s="1052"/>
      <c r="O188" s="1053"/>
      <c r="P188" s="1052"/>
      <c r="Q188" s="1052"/>
      <c r="R188" s="1052"/>
      <c r="S188" s="1053"/>
      <c r="T188" s="1052"/>
      <c r="U188" s="1052"/>
      <c r="V188" s="1052"/>
      <c r="W188" s="1053"/>
      <c r="X188" s="1051"/>
      <c r="Y188" s="1052"/>
      <c r="Z188" s="1052"/>
      <c r="AA188" s="1052"/>
      <c r="AB188" s="1053"/>
      <c r="AC188" s="1051"/>
      <c r="AD188" s="1052"/>
      <c r="AE188" s="1052"/>
      <c r="AF188" s="1052"/>
      <c r="AG188" s="1053"/>
      <c r="AH188" s="1051"/>
      <c r="AI188" s="1052"/>
      <c r="AJ188" s="1052"/>
      <c r="AK188" s="1052"/>
      <c r="AL188" s="1053"/>
      <c r="AM188" s="1064"/>
      <c r="AN188" s="1065"/>
      <c r="AO188" s="1065"/>
      <c r="AP188" s="1065"/>
      <c r="AQ188" s="1065"/>
      <c r="AR188" s="1065"/>
      <c r="AS188" s="1066"/>
      <c r="AT188" s="1085"/>
      <c r="AU188" s="1086"/>
      <c r="AV188" s="1086"/>
      <c r="AW188" s="1086"/>
      <c r="AX188" s="1087"/>
    </row>
    <row r="189" spans="1:54" ht="12.6" customHeight="1" x14ac:dyDescent="0.25">
      <c r="A189" s="698" t="s">
        <v>504</v>
      </c>
      <c r="B189" s="433"/>
      <c r="C189" s="433"/>
      <c r="D189" s="433"/>
      <c r="E189" s="433"/>
      <c r="F189" s="433"/>
      <c r="G189" s="433"/>
      <c r="H189" s="433"/>
      <c r="I189" s="433"/>
      <c r="J189" s="433"/>
      <c r="K189" s="471"/>
      <c r="L189" s="1054">
        <f>SUM(L168-L176-L184)</f>
        <v>0</v>
      </c>
      <c r="M189" s="1055"/>
      <c r="N189" s="1055"/>
      <c r="O189" s="1056"/>
      <c r="P189" s="1055">
        <f>SUM(P168-P176-P184)</f>
        <v>0</v>
      </c>
      <c r="Q189" s="1055"/>
      <c r="R189" s="1055"/>
      <c r="S189" s="1056"/>
      <c r="T189" s="1055">
        <f>SUM(T168-T176-T184)</f>
        <v>0</v>
      </c>
      <c r="U189" s="1055"/>
      <c r="V189" s="1055"/>
      <c r="W189" s="1056"/>
      <c r="X189" s="1054">
        <f>SUM(X168-X176-X184)</f>
        <v>0</v>
      </c>
      <c r="Y189" s="1055"/>
      <c r="Z189" s="1055"/>
      <c r="AA189" s="1055"/>
      <c r="AB189" s="1056"/>
      <c r="AC189" s="1054">
        <f>SUM(AC168-AC176-AC184)</f>
        <v>0</v>
      </c>
      <c r="AD189" s="1055"/>
      <c r="AE189" s="1055"/>
      <c r="AF189" s="1055"/>
      <c r="AG189" s="1056"/>
      <c r="AH189" s="1054">
        <f>SUM(AH168-AH176-AH184)</f>
        <v>0</v>
      </c>
      <c r="AI189" s="1055"/>
      <c r="AJ189" s="1055"/>
      <c r="AK189" s="1055"/>
      <c r="AL189" s="1056"/>
      <c r="AM189" s="1061">
        <f>SUM(AM168-AM176-AM184)</f>
        <v>0</v>
      </c>
      <c r="AN189" s="1062"/>
      <c r="AO189" s="1062"/>
      <c r="AP189" s="1062"/>
      <c r="AQ189" s="1062"/>
      <c r="AR189" s="1062"/>
      <c r="AS189" s="1063"/>
      <c r="AT189" s="1082">
        <f>SUM(L189:AS190)</f>
        <v>0</v>
      </c>
      <c r="AU189" s="1083"/>
      <c r="AV189" s="1083"/>
      <c r="AW189" s="1083"/>
      <c r="AX189" s="1084"/>
    </row>
    <row r="190" spans="1:54" ht="12.6" customHeight="1" x14ac:dyDescent="0.25">
      <c r="A190" s="699" t="s">
        <v>1518</v>
      </c>
      <c r="B190" s="455"/>
      <c r="C190" s="455"/>
      <c r="D190" s="455"/>
      <c r="E190" s="455"/>
      <c r="F190" s="455"/>
      <c r="G190" s="455"/>
      <c r="H190" s="455"/>
      <c r="I190" s="455"/>
      <c r="J190" s="455"/>
      <c r="K190" s="456"/>
      <c r="L190" s="1051"/>
      <c r="M190" s="1052"/>
      <c r="N190" s="1052"/>
      <c r="O190" s="1053"/>
      <c r="P190" s="1052"/>
      <c r="Q190" s="1052"/>
      <c r="R190" s="1052"/>
      <c r="S190" s="1053"/>
      <c r="T190" s="1052"/>
      <c r="U190" s="1052"/>
      <c r="V190" s="1052"/>
      <c r="W190" s="1053"/>
      <c r="X190" s="1051"/>
      <c r="Y190" s="1052"/>
      <c r="Z190" s="1052"/>
      <c r="AA190" s="1052"/>
      <c r="AB190" s="1053"/>
      <c r="AC190" s="1051"/>
      <c r="AD190" s="1052"/>
      <c r="AE190" s="1052"/>
      <c r="AF190" s="1052"/>
      <c r="AG190" s="1053"/>
      <c r="AH190" s="1051"/>
      <c r="AI190" s="1052"/>
      <c r="AJ190" s="1052"/>
      <c r="AK190" s="1052"/>
      <c r="AL190" s="1053"/>
      <c r="AM190" s="1064"/>
      <c r="AN190" s="1065"/>
      <c r="AO190" s="1065"/>
      <c r="AP190" s="1065"/>
      <c r="AQ190" s="1065"/>
      <c r="AR190" s="1065"/>
      <c r="AS190" s="1066"/>
      <c r="AT190" s="1085"/>
      <c r="AU190" s="1086"/>
      <c r="AV190" s="1086"/>
      <c r="AW190" s="1086"/>
      <c r="AX190" s="1087"/>
    </row>
    <row r="191" spans="1:54" ht="12.6" customHeight="1" x14ac:dyDescent="0.25">
      <c r="A191" s="438"/>
      <c r="B191" s="433"/>
      <c r="C191" s="433"/>
      <c r="D191" s="433"/>
      <c r="E191" s="433"/>
      <c r="F191" s="433"/>
      <c r="G191" s="433"/>
      <c r="H191" s="433"/>
      <c r="I191" s="433"/>
      <c r="J191" s="433"/>
      <c r="K191" s="433"/>
      <c r="L191" s="635"/>
      <c r="M191" s="635"/>
      <c r="N191" s="635"/>
      <c r="O191" s="635"/>
      <c r="P191" s="635"/>
      <c r="Q191" s="635"/>
      <c r="R191" s="635"/>
      <c r="S191" s="635"/>
      <c r="T191" s="635"/>
      <c r="U191" s="635"/>
      <c r="V191" s="635"/>
      <c r="W191" s="635"/>
      <c r="X191" s="635"/>
      <c r="Y191" s="635"/>
      <c r="Z191" s="635"/>
      <c r="AA191" s="635"/>
      <c r="AB191" s="635"/>
      <c r="AC191" s="635"/>
      <c r="AD191" s="635"/>
      <c r="AE191" s="635"/>
      <c r="AF191" s="635"/>
      <c r="AG191" s="635"/>
      <c r="AH191" s="635"/>
      <c r="AI191" s="635"/>
      <c r="AJ191" s="635"/>
      <c r="AK191" s="635"/>
      <c r="AL191" s="635"/>
      <c r="AM191" s="635"/>
      <c r="AN191" s="635"/>
      <c r="AO191" s="635"/>
      <c r="AP191" s="635"/>
      <c r="AQ191" s="635"/>
      <c r="AR191" s="635"/>
      <c r="AS191" s="635"/>
      <c r="AT191" s="635"/>
      <c r="AU191" s="635"/>
      <c r="AV191" s="635"/>
      <c r="AW191" s="635"/>
      <c r="AX191" s="635"/>
      <c r="AY191" s="635"/>
      <c r="AZ191" s="635"/>
      <c r="BA191" s="635"/>
      <c r="BB191" s="635"/>
    </row>
    <row r="192" spans="1:54" s="433" customFormat="1" ht="12.6" customHeight="1" x14ac:dyDescent="0.25"/>
    <row r="193" spans="1:55" ht="12.6" customHeight="1" x14ac:dyDescent="0.25">
      <c r="A193" s="434" t="s">
        <v>479</v>
      </c>
    </row>
    <row r="194" spans="1:55" ht="12.6" customHeight="1" x14ac:dyDescent="0.25">
      <c r="A194" s="696"/>
      <c r="B194" s="697"/>
      <c r="C194" s="697"/>
      <c r="D194" s="697"/>
      <c r="E194" s="697"/>
      <c r="F194" s="697"/>
      <c r="G194" s="697"/>
      <c r="H194" s="697"/>
      <c r="I194" s="697"/>
      <c r="J194" s="697"/>
      <c r="K194" s="697"/>
      <c r="L194" s="995" t="s">
        <v>469</v>
      </c>
      <c r="M194" s="996"/>
      <c r="N194" s="996"/>
      <c r="O194" s="996"/>
      <c r="P194" s="996"/>
      <c r="Q194" s="996"/>
      <c r="R194" s="996"/>
      <c r="S194" s="996"/>
      <c r="T194" s="996"/>
      <c r="U194" s="996"/>
      <c r="V194" s="996"/>
      <c r="W194" s="996"/>
      <c r="X194" s="996"/>
      <c r="Y194" s="996"/>
      <c r="Z194" s="996"/>
      <c r="AA194" s="996"/>
      <c r="AB194" s="996"/>
      <c r="AC194" s="996"/>
      <c r="AD194" s="996"/>
      <c r="AE194" s="996"/>
      <c r="AF194" s="996"/>
      <c r="AG194" s="996"/>
      <c r="AH194" s="996"/>
      <c r="AI194" s="996"/>
      <c r="AJ194" s="996"/>
      <c r="AK194" s="996"/>
      <c r="AL194" s="996"/>
      <c r="AM194" s="996"/>
      <c r="AN194" s="996"/>
      <c r="AO194" s="996"/>
      <c r="AP194" s="996"/>
      <c r="AQ194" s="996"/>
      <c r="AR194" s="996"/>
      <c r="AS194" s="996"/>
      <c r="AT194" s="996"/>
      <c r="AU194" s="996"/>
      <c r="AV194" s="996"/>
      <c r="AW194" s="996"/>
      <c r="AX194" s="997"/>
      <c r="AY194" s="582"/>
      <c r="AZ194" s="582"/>
      <c r="BA194" s="582"/>
      <c r="BB194" s="582"/>
      <c r="BC194" s="433"/>
    </row>
    <row r="195" spans="1:55" ht="12.6" customHeight="1" x14ac:dyDescent="0.25">
      <c r="A195" s="698"/>
      <c r="B195" s="438"/>
      <c r="C195" s="438"/>
      <c r="D195" s="438"/>
      <c r="E195" s="438"/>
      <c r="F195" s="438"/>
      <c r="G195" s="438"/>
      <c r="H195" s="438"/>
      <c r="I195" s="438"/>
      <c r="J195" s="438"/>
      <c r="K195" s="438"/>
      <c r="L195" s="960" t="s">
        <v>1860</v>
      </c>
      <c r="M195" s="960"/>
      <c r="N195" s="960"/>
      <c r="O195" s="960"/>
      <c r="P195" s="1073" t="s">
        <v>943</v>
      </c>
      <c r="Q195" s="1073"/>
      <c r="R195" s="1073"/>
      <c r="S195" s="1073"/>
      <c r="T195" s="960" t="s">
        <v>1859</v>
      </c>
      <c r="U195" s="960"/>
      <c r="V195" s="960"/>
      <c r="W195" s="960"/>
      <c r="X195" s="1073" t="s">
        <v>947</v>
      </c>
      <c r="Y195" s="1073"/>
      <c r="Z195" s="1073"/>
      <c r="AA195" s="1073"/>
      <c r="AB195" s="1073"/>
      <c r="AC195" s="960" t="s">
        <v>1813</v>
      </c>
      <c r="AD195" s="960"/>
      <c r="AE195" s="960"/>
      <c r="AF195" s="960"/>
      <c r="AG195" s="960"/>
      <c r="AH195" s="960" t="s">
        <v>1858</v>
      </c>
      <c r="AI195" s="960"/>
      <c r="AJ195" s="960"/>
      <c r="AK195" s="960"/>
      <c r="AL195" s="960"/>
      <c r="AM195" s="960" t="s">
        <v>1857</v>
      </c>
      <c r="AN195" s="960"/>
      <c r="AO195" s="960"/>
      <c r="AP195" s="960"/>
      <c r="AQ195" s="960"/>
      <c r="AR195" s="960"/>
      <c r="AS195" s="960"/>
      <c r="AT195" s="1073" t="s">
        <v>478</v>
      </c>
      <c r="AU195" s="1073"/>
      <c r="AV195" s="1073"/>
      <c r="AW195" s="1099"/>
      <c r="AX195" s="471"/>
    </row>
    <row r="196" spans="1:55" ht="12.6" customHeight="1" x14ac:dyDescent="0.25">
      <c r="A196" s="987" t="s">
        <v>1856</v>
      </c>
      <c r="B196" s="988"/>
      <c r="C196" s="988"/>
      <c r="D196" s="988"/>
      <c r="E196" s="988"/>
      <c r="F196" s="988"/>
      <c r="G196" s="988"/>
      <c r="H196" s="988"/>
      <c r="I196" s="988"/>
      <c r="J196" s="988"/>
      <c r="K196" s="988"/>
      <c r="L196" s="960" t="s">
        <v>1855</v>
      </c>
      <c r="M196" s="960"/>
      <c r="N196" s="960"/>
      <c r="O196" s="960"/>
      <c r="P196" s="1073"/>
      <c r="Q196" s="1073"/>
      <c r="R196" s="1073"/>
      <c r="S196" s="1073"/>
      <c r="T196" s="960" t="s">
        <v>1854</v>
      </c>
      <c r="U196" s="960"/>
      <c r="V196" s="960"/>
      <c r="W196" s="960"/>
      <c r="X196" s="1073"/>
      <c r="Y196" s="1073"/>
      <c r="Z196" s="1073"/>
      <c r="AA196" s="1073"/>
      <c r="AB196" s="1073"/>
      <c r="AC196" s="960" t="s">
        <v>1810</v>
      </c>
      <c r="AD196" s="960"/>
      <c r="AE196" s="960"/>
      <c r="AF196" s="960"/>
      <c r="AG196" s="960"/>
      <c r="AH196" s="960" t="s">
        <v>1853</v>
      </c>
      <c r="AI196" s="960"/>
      <c r="AJ196" s="960"/>
      <c r="AK196" s="960"/>
      <c r="AL196" s="960"/>
      <c r="AM196" s="960" t="s">
        <v>1852</v>
      </c>
      <c r="AN196" s="960"/>
      <c r="AO196" s="960"/>
      <c r="AP196" s="960"/>
      <c r="AQ196" s="960"/>
      <c r="AR196" s="960"/>
      <c r="AS196" s="960"/>
      <c r="AT196" s="1073"/>
      <c r="AU196" s="1073"/>
      <c r="AV196" s="1073"/>
      <c r="AW196" s="1099"/>
      <c r="AX196" s="471"/>
    </row>
    <row r="197" spans="1:55" ht="12.6" customHeight="1" x14ac:dyDescent="0.25">
      <c r="A197" s="987" t="s">
        <v>1807</v>
      </c>
      <c r="B197" s="988"/>
      <c r="C197" s="988"/>
      <c r="D197" s="988"/>
      <c r="E197" s="988"/>
      <c r="F197" s="988"/>
      <c r="G197" s="988"/>
      <c r="H197" s="988"/>
      <c r="I197" s="988"/>
      <c r="J197" s="988"/>
      <c r="K197" s="988"/>
      <c r="L197" s="960" t="s">
        <v>1851</v>
      </c>
      <c r="M197" s="960"/>
      <c r="N197" s="960"/>
      <c r="O197" s="960"/>
      <c r="P197" s="1073"/>
      <c r="Q197" s="1073"/>
      <c r="R197" s="1073"/>
      <c r="S197" s="1073"/>
      <c r="T197" s="960" t="s">
        <v>1850</v>
      </c>
      <c r="U197" s="960"/>
      <c r="V197" s="960"/>
      <c r="W197" s="960"/>
      <c r="X197" s="1073"/>
      <c r="Y197" s="1073"/>
      <c r="Z197" s="1073"/>
      <c r="AA197" s="1073"/>
      <c r="AB197" s="1073"/>
      <c r="AC197" s="960" t="s">
        <v>1849</v>
      </c>
      <c r="AD197" s="960"/>
      <c r="AE197" s="960"/>
      <c r="AF197" s="960"/>
      <c r="AG197" s="960"/>
      <c r="AH197" s="960" t="s">
        <v>1849</v>
      </c>
      <c r="AI197" s="960"/>
      <c r="AJ197" s="960"/>
      <c r="AK197" s="960"/>
      <c r="AL197" s="960"/>
      <c r="AM197" s="960" t="s">
        <v>1848</v>
      </c>
      <c r="AN197" s="960"/>
      <c r="AO197" s="960"/>
      <c r="AP197" s="960"/>
      <c r="AQ197" s="960"/>
      <c r="AR197" s="960"/>
      <c r="AS197" s="960"/>
      <c r="AT197" s="1073"/>
      <c r="AU197" s="1073"/>
      <c r="AV197" s="1073"/>
      <c r="AW197" s="1099"/>
      <c r="AX197" s="471"/>
    </row>
    <row r="198" spans="1:55" ht="12.6" customHeight="1" x14ac:dyDescent="0.25">
      <c r="A198" s="698"/>
      <c r="B198" s="438"/>
      <c r="C198" s="438"/>
      <c r="D198" s="438"/>
      <c r="E198" s="438"/>
      <c r="F198" s="438"/>
      <c r="G198" s="438"/>
      <c r="H198" s="438"/>
      <c r="I198" s="438"/>
      <c r="J198" s="438"/>
      <c r="K198" s="438"/>
      <c r="L198" s="960" t="s">
        <v>1847</v>
      </c>
      <c r="M198" s="960"/>
      <c r="N198" s="960"/>
      <c r="O198" s="960"/>
      <c r="P198" s="1073"/>
      <c r="Q198" s="1073"/>
      <c r="R198" s="1073"/>
      <c r="S198" s="1073"/>
      <c r="T198" s="960"/>
      <c r="U198" s="960"/>
      <c r="V198" s="960"/>
      <c r="W198" s="960"/>
      <c r="X198" s="1073"/>
      <c r="Y198" s="1073"/>
      <c r="Z198" s="1073"/>
      <c r="AA198" s="1073"/>
      <c r="AB198" s="1073"/>
      <c r="AC198" s="987"/>
      <c r="AD198" s="988"/>
      <c r="AE198" s="988"/>
      <c r="AF198" s="988"/>
      <c r="AG198" s="992"/>
      <c r="AH198" s="987"/>
      <c r="AI198" s="988"/>
      <c r="AJ198" s="988"/>
      <c r="AK198" s="988"/>
      <c r="AL198" s="992"/>
      <c r="AM198" s="987"/>
      <c r="AN198" s="988"/>
      <c r="AO198" s="988"/>
      <c r="AP198" s="988"/>
      <c r="AQ198" s="988"/>
      <c r="AR198" s="988"/>
      <c r="AS198" s="992"/>
      <c r="AT198" s="1073"/>
      <c r="AU198" s="1073"/>
      <c r="AV198" s="1073"/>
      <c r="AW198" s="1099"/>
      <c r="AX198" s="471"/>
    </row>
    <row r="199" spans="1:55" ht="12.6" customHeight="1" x14ac:dyDescent="0.25">
      <c r="A199" s="924" t="s">
        <v>816</v>
      </c>
      <c r="B199" s="925"/>
      <c r="C199" s="925"/>
      <c r="D199" s="925"/>
      <c r="E199" s="925"/>
      <c r="F199" s="925"/>
      <c r="G199" s="925"/>
      <c r="H199" s="925"/>
      <c r="I199" s="925"/>
      <c r="J199" s="925"/>
      <c r="K199" s="925"/>
      <c r="L199" s="979" t="s">
        <v>817</v>
      </c>
      <c r="M199" s="979"/>
      <c r="N199" s="979"/>
      <c r="O199" s="979"/>
      <c r="P199" s="979" t="s">
        <v>818</v>
      </c>
      <c r="Q199" s="979"/>
      <c r="R199" s="979"/>
      <c r="S199" s="979"/>
      <c r="T199" s="979" t="s">
        <v>476</v>
      </c>
      <c r="U199" s="979"/>
      <c r="V199" s="979"/>
      <c r="W199" s="979"/>
      <c r="X199" s="979" t="s">
        <v>477</v>
      </c>
      <c r="Y199" s="979"/>
      <c r="Z199" s="979"/>
      <c r="AA199" s="979"/>
      <c r="AB199" s="979"/>
      <c r="AC199" s="979" t="s">
        <v>480</v>
      </c>
      <c r="AD199" s="979"/>
      <c r="AE199" s="979"/>
      <c r="AF199" s="979"/>
      <c r="AG199" s="979"/>
      <c r="AH199" s="979" t="s">
        <v>1489</v>
      </c>
      <c r="AI199" s="979"/>
      <c r="AJ199" s="979"/>
      <c r="AK199" s="979"/>
      <c r="AL199" s="979"/>
      <c r="AM199" s="979" t="s">
        <v>1490</v>
      </c>
      <c r="AN199" s="979"/>
      <c r="AO199" s="979"/>
      <c r="AP199" s="979"/>
      <c r="AQ199" s="979"/>
      <c r="AR199" s="979"/>
      <c r="AS199" s="979"/>
      <c r="AT199" s="979" t="s">
        <v>1491</v>
      </c>
      <c r="AU199" s="979"/>
      <c r="AV199" s="979"/>
      <c r="AW199" s="924"/>
      <c r="AX199" s="471"/>
    </row>
    <row r="200" spans="1:55" ht="12.6" customHeight="1" x14ac:dyDescent="0.25">
      <c r="A200" s="448" t="s">
        <v>1804</v>
      </c>
      <c r="B200" s="448"/>
      <c r="C200" s="448"/>
      <c r="D200" s="448"/>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8"/>
      <c r="AO200" s="448"/>
      <c r="AP200" s="448"/>
      <c r="AQ200" s="448"/>
      <c r="AR200" s="448"/>
      <c r="AS200" s="448"/>
      <c r="AT200" s="448"/>
      <c r="AU200" s="448"/>
      <c r="AV200" s="448"/>
      <c r="AW200" s="448"/>
      <c r="AX200" s="449"/>
    </row>
    <row r="201" spans="1:55" ht="12.6" customHeight="1" x14ac:dyDescent="0.25">
      <c r="A201" s="696" t="s">
        <v>1533</v>
      </c>
      <c r="B201" s="452"/>
      <c r="C201" s="452"/>
      <c r="D201" s="452"/>
      <c r="E201" s="452"/>
      <c r="F201" s="452"/>
      <c r="G201" s="452"/>
      <c r="H201" s="452"/>
      <c r="I201" s="452"/>
      <c r="J201" s="452"/>
      <c r="K201" s="453"/>
      <c r="L201" s="1048">
        <f>SUM('HL KNIHA VYPOC'!$H$8)</f>
        <v>0</v>
      </c>
      <c r="M201" s="1049"/>
      <c r="N201" s="1049"/>
      <c r="O201" s="1050"/>
      <c r="P201" s="1049">
        <f>SUM('HL KNIHA VYPOC'!$H$9)</f>
        <v>0</v>
      </c>
      <c r="Q201" s="1049"/>
      <c r="R201" s="1049"/>
      <c r="S201" s="1050"/>
      <c r="T201" s="1049">
        <f>SUM('HL KNIHA VYPOC'!$H$10)</f>
        <v>0</v>
      </c>
      <c r="U201" s="1049"/>
      <c r="V201" s="1049"/>
      <c r="W201" s="1050"/>
      <c r="X201" s="1048">
        <f>SUM('HL KNIHA VYPOC'!$H$11)</f>
        <v>0</v>
      </c>
      <c r="Y201" s="1049"/>
      <c r="Z201" s="1049"/>
      <c r="AA201" s="1049"/>
      <c r="AB201" s="1050"/>
      <c r="AC201" s="1048">
        <f>SUM('HL KNIHA VYPOC'!$H$13)</f>
        <v>0</v>
      </c>
      <c r="AD201" s="1049"/>
      <c r="AE201" s="1049"/>
      <c r="AF201" s="1049"/>
      <c r="AG201" s="1050"/>
      <c r="AH201" s="1048">
        <f>SUM('HL KNIHA VYPOC'!$H$31)</f>
        <v>0</v>
      </c>
      <c r="AI201" s="1049"/>
      <c r="AJ201" s="1049"/>
      <c r="AK201" s="1049"/>
      <c r="AL201" s="1050"/>
      <c r="AM201" s="1048">
        <f>SUM('HL KNIHA VYPOC'!$H$38)</f>
        <v>0</v>
      </c>
      <c r="AN201" s="1049"/>
      <c r="AO201" s="1049"/>
      <c r="AP201" s="1049"/>
      <c r="AQ201" s="1049"/>
      <c r="AR201" s="1049"/>
      <c r="AS201" s="1050"/>
      <c r="AT201" s="1082">
        <f>SUM(L201:AS202)</f>
        <v>0</v>
      </c>
      <c r="AU201" s="1083"/>
      <c r="AV201" s="1083"/>
      <c r="AW201" s="1083"/>
      <c r="AX201" s="1084"/>
    </row>
    <row r="202" spans="1:55" ht="12.6" customHeight="1" x14ac:dyDescent="0.25">
      <c r="A202" s="699" t="s">
        <v>1518</v>
      </c>
      <c r="B202" s="455"/>
      <c r="C202" s="455"/>
      <c r="D202" s="455"/>
      <c r="E202" s="455"/>
      <c r="F202" s="455"/>
      <c r="G202" s="455"/>
      <c r="H202" s="455"/>
      <c r="I202" s="455"/>
      <c r="J202" s="455"/>
      <c r="K202" s="456"/>
      <c r="L202" s="1051"/>
      <c r="M202" s="1052"/>
      <c r="N202" s="1052"/>
      <c r="O202" s="1053"/>
      <c r="P202" s="1052"/>
      <c r="Q202" s="1052"/>
      <c r="R202" s="1052"/>
      <c r="S202" s="1053"/>
      <c r="T202" s="1052"/>
      <c r="U202" s="1052"/>
      <c r="V202" s="1052"/>
      <c r="W202" s="1053"/>
      <c r="X202" s="1051"/>
      <c r="Y202" s="1052"/>
      <c r="Z202" s="1052"/>
      <c r="AA202" s="1052"/>
      <c r="AB202" s="1053"/>
      <c r="AC202" s="1051"/>
      <c r="AD202" s="1052"/>
      <c r="AE202" s="1052"/>
      <c r="AF202" s="1052"/>
      <c r="AG202" s="1053"/>
      <c r="AH202" s="1051"/>
      <c r="AI202" s="1052"/>
      <c r="AJ202" s="1052"/>
      <c r="AK202" s="1052"/>
      <c r="AL202" s="1053"/>
      <c r="AM202" s="1051"/>
      <c r="AN202" s="1052"/>
      <c r="AO202" s="1052"/>
      <c r="AP202" s="1052"/>
      <c r="AQ202" s="1052"/>
      <c r="AR202" s="1052"/>
      <c r="AS202" s="1053"/>
      <c r="AT202" s="1085"/>
      <c r="AU202" s="1086"/>
      <c r="AV202" s="1086"/>
      <c r="AW202" s="1086"/>
      <c r="AX202" s="1087"/>
    </row>
    <row r="203" spans="1:55" ht="12.6" customHeight="1" x14ac:dyDescent="0.25">
      <c r="A203" s="447" t="s">
        <v>510</v>
      </c>
      <c r="B203" s="448"/>
      <c r="C203" s="448"/>
      <c r="D203" s="448"/>
      <c r="E203" s="448"/>
      <c r="F203" s="448"/>
      <c r="G203" s="448"/>
      <c r="H203" s="448"/>
      <c r="I203" s="448"/>
      <c r="J203" s="448"/>
      <c r="K203" s="449"/>
      <c r="L203" s="1067">
        <f>SUM('HL KNIHA VYPOC'!$I$8)</f>
        <v>0</v>
      </c>
      <c r="M203" s="1068"/>
      <c r="N203" s="1068"/>
      <c r="O203" s="1069"/>
      <c r="P203" s="1067">
        <f>SUM('HL KNIHA VYPOC'!$I$9)</f>
        <v>0</v>
      </c>
      <c r="Q203" s="1068"/>
      <c r="R203" s="1068"/>
      <c r="S203" s="1069"/>
      <c r="T203" s="1068">
        <f>SUM('HL KNIHA VYPOC'!$I$10)</f>
        <v>0</v>
      </c>
      <c r="U203" s="1068"/>
      <c r="V203" s="1068"/>
      <c r="W203" s="1069"/>
      <c r="X203" s="973">
        <f>SUM('HL KNIHA VYPOC'!$I$11)</f>
        <v>0</v>
      </c>
      <c r="Y203" s="974"/>
      <c r="Z203" s="974"/>
      <c r="AA203" s="974"/>
      <c r="AB203" s="975"/>
      <c r="AC203" s="973">
        <f>SUM('HL KNIHA VYPOC'!$I$13)</f>
        <v>0</v>
      </c>
      <c r="AD203" s="974"/>
      <c r="AE203" s="974"/>
      <c r="AF203" s="974"/>
      <c r="AG203" s="975"/>
      <c r="AH203" s="973">
        <f>SUM('HL KNIHA VYPOC'!$I$31)</f>
        <v>0</v>
      </c>
      <c r="AI203" s="974"/>
      <c r="AJ203" s="974"/>
      <c r="AK203" s="974"/>
      <c r="AL203" s="975"/>
      <c r="AM203" s="973">
        <f>SUM('HL KNIHA VYPOC'!$I$38)</f>
        <v>0</v>
      </c>
      <c r="AN203" s="974"/>
      <c r="AO203" s="974"/>
      <c r="AP203" s="974"/>
      <c r="AQ203" s="974"/>
      <c r="AR203" s="974"/>
      <c r="AS203" s="975"/>
      <c r="AT203" s="983">
        <f>SUM(L203:AS203)</f>
        <v>0</v>
      </c>
      <c r="AU203" s="984"/>
      <c r="AV203" s="984"/>
      <c r="AW203" s="984"/>
      <c r="AX203" s="985"/>
    </row>
    <row r="204" spans="1:55" ht="12.6" customHeight="1" x14ac:dyDescent="0.25">
      <c r="A204" s="447" t="s">
        <v>509</v>
      </c>
      <c r="B204" s="448"/>
      <c r="C204" s="448"/>
      <c r="D204" s="448"/>
      <c r="E204" s="448"/>
      <c r="F204" s="448"/>
      <c r="G204" s="448"/>
      <c r="H204" s="448"/>
      <c r="I204" s="448"/>
      <c r="J204" s="448"/>
      <c r="K204" s="449"/>
      <c r="L204" s="973">
        <f>SUM('HL KNIHA VYPOC'!$J$8)</f>
        <v>0</v>
      </c>
      <c r="M204" s="974"/>
      <c r="N204" s="974"/>
      <c r="O204" s="975"/>
      <c r="P204" s="1067">
        <f>SUM('HL KNIHA VYPOC'!$J$9)</f>
        <v>0</v>
      </c>
      <c r="Q204" s="1068"/>
      <c r="R204" s="1068"/>
      <c r="S204" s="1069"/>
      <c r="T204" s="1067">
        <f>SUM('HL KNIHA VYPOC'!$J$10)</f>
        <v>0</v>
      </c>
      <c r="U204" s="1068"/>
      <c r="V204" s="1068"/>
      <c r="W204" s="1069"/>
      <c r="X204" s="973">
        <f>SUM('HL KNIHA VYPOC'!$J$11)</f>
        <v>0</v>
      </c>
      <c r="Y204" s="974"/>
      <c r="Z204" s="974"/>
      <c r="AA204" s="974"/>
      <c r="AB204" s="975"/>
      <c r="AC204" s="973">
        <f>SUM('HL KNIHA VYPOC'!$J$13)</f>
        <v>0</v>
      </c>
      <c r="AD204" s="974"/>
      <c r="AE204" s="974"/>
      <c r="AF204" s="974"/>
      <c r="AG204" s="975"/>
      <c r="AH204" s="973">
        <f>SUM('HL KNIHA VYPOC'!$J$31)</f>
        <v>0</v>
      </c>
      <c r="AI204" s="974"/>
      <c r="AJ204" s="974"/>
      <c r="AK204" s="974"/>
      <c r="AL204" s="975"/>
      <c r="AM204" s="973">
        <f>SUM('HL KNIHA VYPOC'!$J$38)</f>
        <v>0</v>
      </c>
      <c r="AN204" s="974"/>
      <c r="AO204" s="974"/>
      <c r="AP204" s="974"/>
      <c r="AQ204" s="974"/>
      <c r="AR204" s="974"/>
      <c r="AS204" s="975"/>
      <c r="AT204" s="983">
        <f>SUM(L204:AS204)</f>
        <v>0</v>
      </c>
      <c r="AU204" s="984"/>
      <c r="AV204" s="984"/>
      <c r="AW204" s="984"/>
      <c r="AX204" s="985"/>
    </row>
    <row r="205" spans="1:55" ht="12.6" customHeight="1" x14ac:dyDescent="0.25">
      <c r="A205" s="447" t="s">
        <v>589</v>
      </c>
      <c r="B205" s="448"/>
      <c r="C205" s="448"/>
      <c r="D205" s="448"/>
      <c r="E205" s="448"/>
      <c r="F205" s="448"/>
      <c r="G205" s="448"/>
      <c r="H205" s="448"/>
      <c r="I205" s="448"/>
      <c r="J205" s="448"/>
      <c r="K205" s="449"/>
      <c r="L205" s="1039"/>
      <c r="M205" s="1040"/>
      <c r="N205" s="1040"/>
      <c r="O205" s="1041"/>
      <c r="P205" s="1104"/>
      <c r="Q205" s="1057"/>
      <c r="R205" s="1057"/>
      <c r="S205" s="1058"/>
      <c r="T205" s="1104"/>
      <c r="U205" s="1057"/>
      <c r="V205" s="1057"/>
      <c r="W205" s="1058"/>
      <c r="X205" s="1039"/>
      <c r="Y205" s="1040"/>
      <c r="Z205" s="1040"/>
      <c r="AA205" s="1040"/>
      <c r="AB205" s="1041"/>
      <c r="AC205" s="1039"/>
      <c r="AD205" s="1040"/>
      <c r="AE205" s="1040"/>
      <c r="AF205" s="1040"/>
      <c r="AG205" s="1041"/>
      <c r="AH205" s="1039"/>
      <c r="AI205" s="1040"/>
      <c r="AJ205" s="1040"/>
      <c r="AK205" s="1040"/>
      <c r="AL205" s="1041"/>
      <c r="AM205" s="1039"/>
      <c r="AN205" s="1040"/>
      <c r="AO205" s="1040"/>
      <c r="AP205" s="1040"/>
      <c r="AQ205" s="1040"/>
      <c r="AR205" s="1040"/>
      <c r="AS205" s="1041"/>
      <c r="AT205" s="983">
        <f>SUM(L205:AS205)</f>
        <v>0</v>
      </c>
      <c r="AU205" s="984"/>
      <c r="AV205" s="984"/>
      <c r="AW205" s="984"/>
      <c r="AX205" s="985"/>
    </row>
    <row r="206" spans="1:55" ht="12.6" customHeight="1" x14ac:dyDescent="0.25">
      <c r="A206" s="698" t="s">
        <v>504</v>
      </c>
      <c r="B206" s="433"/>
      <c r="C206" s="433"/>
      <c r="D206" s="433"/>
      <c r="E206" s="433"/>
      <c r="F206" s="433"/>
      <c r="G206" s="433"/>
      <c r="H206" s="433"/>
      <c r="I206" s="433"/>
      <c r="J206" s="433"/>
      <c r="K206" s="471"/>
      <c r="L206" s="1054">
        <f>SUM(L201+L203-L204+L205)</f>
        <v>0</v>
      </c>
      <c r="M206" s="1055"/>
      <c r="N206" s="1055"/>
      <c r="O206" s="1056"/>
      <c r="P206" s="1055">
        <f>SUM(P201+P203-P204+P205)</f>
        <v>0</v>
      </c>
      <c r="Q206" s="1055"/>
      <c r="R206" s="1055"/>
      <c r="S206" s="1056"/>
      <c r="T206" s="1055">
        <f>SUM(T201+T203-T204+T205)</f>
        <v>0</v>
      </c>
      <c r="U206" s="1055"/>
      <c r="V206" s="1055"/>
      <c r="W206" s="1056"/>
      <c r="X206" s="1054">
        <f>SUM(X201+X203-X204+X205)</f>
        <v>0</v>
      </c>
      <c r="Y206" s="1055"/>
      <c r="Z206" s="1055"/>
      <c r="AA206" s="1055"/>
      <c r="AB206" s="1056"/>
      <c r="AC206" s="1054">
        <f>SUM(AC201+AC203-AC204+AC205)</f>
        <v>0</v>
      </c>
      <c r="AD206" s="1055"/>
      <c r="AE206" s="1055"/>
      <c r="AF206" s="1055"/>
      <c r="AG206" s="1056"/>
      <c r="AH206" s="1054">
        <f>SUM(AH201+AH203-AH204+AH205)</f>
        <v>0</v>
      </c>
      <c r="AI206" s="1055"/>
      <c r="AJ206" s="1055"/>
      <c r="AK206" s="1055"/>
      <c r="AL206" s="1056"/>
      <c r="AM206" s="1054">
        <f>SUM(AM201+AM203-AM204+AM205)</f>
        <v>0</v>
      </c>
      <c r="AN206" s="1055"/>
      <c r="AO206" s="1055"/>
      <c r="AP206" s="1055"/>
      <c r="AQ206" s="1055"/>
      <c r="AR206" s="1055"/>
      <c r="AS206" s="1056"/>
      <c r="AT206" s="1082">
        <f>SUM(L206:AS207)</f>
        <v>0</v>
      </c>
      <c r="AU206" s="1083"/>
      <c r="AV206" s="1083"/>
      <c r="AW206" s="1083"/>
      <c r="AX206" s="1084"/>
    </row>
    <row r="207" spans="1:55" ht="12.6" customHeight="1" x14ac:dyDescent="0.25">
      <c r="A207" s="699" t="s">
        <v>1518</v>
      </c>
      <c r="B207" s="455"/>
      <c r="C207" s="455"/>
      <c r="D207" s="455"/>
      <c r="E207" s="455"/>
      <c r="F207" s="455"/>
      <c r="G207" s="455"/>
      <c r="H207" s="455"/>
      <c r="I207" s="455"/>
      <c r="J207" s="455"/>
      <c r="K207" s="456"/>
      <c r="L207" s="1051"/>
      <c r="M207" s="1052"/>
      <c r="N207" s="1052"/>
      <c r="O207" s="1053"/>
      <c r="P207" s="1052"/>
      <c r="Q207" s="1052"/>
      <c r="R207" s="1052"/>
      <c r="S207" s="1053"/>
      <c r="T207" s="1052"/>
      <c r="U207" s="1052"/>
      <c r="V207" s="1052"/>
      <c r="W207" s="1053"/>
      <c r="X207" s="1051"/>
      <c r="Y207" s="1052"/>
      <c r="Z207" s="1052"/>
      <c r="AA207" s="1052"/>
      <c r="AB207" s="1053"/>
      <c r="AC207" s="1051"/>
      <c r="AD207" s="1052"/>
      <c r="AE207" s="1052"/>
      <c r="AF207" s="1052"/>
      <c r="AG207" s="1053"/>
      <c r="AH207" s="1051"/>
      <c r="AI207" s="1052"/>
      <c r="AJ207" s="1052"/>
      <c r="AK207" s="1052"/>
      <c r="AL207" s="1053"/>
      <c r="AM207" s="1051"/>
      <c r="AN207" s="1052"/>
      <c r="AO207" s="1052"/>
      <c r="AP207" s="1052"/>
      <c r="AQ207" s="1052"/>
      <c r="AR207" s="1052"/>
      <c r="AS207" s="1053"/>
      <c r="AT207" s="1085"/>
      <c r="AU207" s="1086"/>
      <c r="AV207" s="1086"/>
      <c r="AW207" s="1086"/>
      <c r="AX207" s="1087"/>
    </row>
    <row r="208" spans="1:55" ht="12.6" customHeight="1" x14ac:dyDescent="0.25">
      <c r="A208" s="448" t="s">
        <v>1820</v>
      </c>
      <c r="B208" s="448"/>
      <c r="C208" s="448"/>
      <c r="D208" s="448"/>
      <c r="E208" s="448"/>
      <c r="F208" s="448"/>
      <c r="G208" s="448"/>
      <c r="H208" s="448"/>
      <c r="I208" s="448"/>
      <c r="J208" s="448"/>
      <c r="K208" s="448"/>
      <c r="L208" s="700"/>
      <c r="M208" s="700"/>
      <c r="N208" s="700"/>
      <c r="O208" s="700"/>
      <c r="P208" s="700"/>
      <c r="Q208" s="700"/>
      <c r="R208" s="700"/>
      <c r="S208" s="700"/>
      <c r="T208" s="700"/>
      <c r="U208" s="700"/>
      <c r="V208" s="700"/>
      <c r="W208" s="700"/>
      <c r="X208" s="700"/>
      <c r="Y208" s="700"/>
      <c r="Z208" s="700"/>
      <c r="AA208" s="700"/>
      <c r="AB208" s="700"/>
      <c r="AC208" s="700"/>
      <c r="AD208" s="700"/>
      <c r="AE208" s="700"/>
      <c r="AF208" s="700"/>
      <c r="AG208" s="700"/>
      <c r="AH208" s="700"/>
      <c r="AI208" s="700"/>
      <c r="AJ208" s="700"/>
      <c r="AK208" s="700"/>
      <c r="AL208" s="700"/>
      <c r="AM208" s="700"/>
      <c r="AN208" s="700"/>
      <c r="AO208" s="700"/>
      <c r="AP208" s="700"/>
      <c r="AQ208" s="700"/>
      <c r="AR208" s="700"/>
      <c r="AS208" s="700"/>
      <c r="AT208" s="701"/>
      <c r="AU208" s="701"/>
      <c r="AV208" s="701"/>
      <c r="AW208" s="701"/>
      <c r="AX208" s="702"/>
    </row>
    <row r="209" spans="1:50" ht="12.6" customHeight="1" x14ac:dyDescent="0.25">
      <c r="A209" s="696" t="s">
        <v>1533</v>
      </c>
      <c r="B209" s="451"/>
      <c r="C209" s="452"/>
      <c r="D209" s="452"/>
      <c r="E209" s="452"/>
      <c r="F209" s="452"/>
      <c r="G209" s="452"/>
      <c r="H209" s="452"/>
      <c r="I209" s="452"/>
      <c r="J209" s="452"/>
      <c r="K209" s="453"/>
      <c r="L209" s="1049">
        <f>SUM('HL KNIHA VYPOC'!$H$53)*-1</f>
        <v>0</v>
      </c>
      <c r="M209" s="1049"/>
      <c r="N209" s="1049"/>
      <c r="O209" s="1050"/>
      <c r="P209" s="1049">
        <f>SUM('HL KNIHA VYPOC'!$H$54)*-1</f>
        <v>0</v>
      </c>
      <c r="Q209" s="1049"/>
      <c r="R209" s="1049"/>
      <c r="S209" s="1050"/>
      <c r="T209" s="1049">
        <f>SUM('HL KNIHA VYPOC'!$H$55)*-1</f>
        <v>0</v>
      </c>
      <c r="U209" s="1049"/>
      <c r="V209" s="1049"/>
      <c r="W209" s="1050"/>
      <c r="X209" s="1048">
        <f>SUM('HL KNIHA VYPOC'!$H$56)*-1</f>
        <v>0</v>
      </c>
      <c r="Y209" s="1049"/>
      <c r="Z209" s="1049"/>
      <c r="AA209" s="1049"/>
      <c r="AB209" s="1050"/>
      <c r="AC209" s="1048">
        <f>SUM('HL KNIHA VYPOC'!$H$58)*-1</f>
        <v>0</v>
      </c>
      <c r="AD209" s="1049"/>
      <c r="AE209" s="1049"/>
      <c r="AF209" s="1049"/>
      <c r="AG209" s="1050"/>
      <c r="AH209" s="1048"/>
      <c r="AI209" s="1049"/>
      <c r="AJ209" s="1049"/>
      <c r="AK209" s="1049"/>
      <c r="AL209" s="1050"/>
      <c r="AM209" s="1048"/>
      <c r="AN209" s="1049"/>
      <c r="AO209" s="1049"/>
      <c r="AP209" s="1049"/>
      <c r="AQ209" s="1049"/>
      <c r="AR209" s="1049"/>
      <c r="AS209" s="1050"/>
      <c r="AT209" s="1082">
        <f>SUM(L209:AS210)</f>
        <v>0</v>
      </c>
      <c r="AU209" s="1083"/>
      <c r="AV209" s="1083"/>
      <c r="AW209" s="1083"/>
      <c r="AX209" s="1084"/>
    </row>
    <row r="210" spans="1:50" ht="12.6" customHeight="1" x14ac:dyDescent="0.25">
      <c r="A210" s="699" t="s">
        <v>1518</v>
      </c>
      <c r="B210" s="454"/>
      <c r="C210" s="455"/>
      <c r="D210" s="455"/>
      <c r="E210" s="455"/>
      <c r="F210" s="455"/>
      <c r="G210" s="455"/>
      <c r="H210" s="455"/>
      <c r="I210" s="455"/>
      <c r="J210" s="455"/>
      <c r="K210" s="456"/>
      <c r="L210" s="1052"/>
      <c r="M210" s="1052"/>
      <c r="N210" s="1052"/>
      <c r="O210" s="1053"/>
      <c r="P210" s="1052"/>
      <c r="Q210" s="1052"/>
      <c r="R210" s="1052"/>
      <c r="S210" s="1053"/>
      <c r="T210" s="1052"/>
      <c r="U210" s="1052"/>
      <c r="V210" s="1052"/>
      <c r="W210" s="1053"/>
      <c r="X210" s="1051"/>
      <c r="Y210" s="1052"/>
      <c r="Z210" s="1052"/>
      <c r="AA210" s="1052"/>
      <c r="AB210" s="1053"/>
      <c r="AC210" s="1051"/>
      <c r="AD210" s="1052"/>
      <c r="AE210" s="1052"/>
      <c r="AF210" s="1052"/>
      <c r="AG210" s="1053"/>
      <c r="AH210" s="1051"/>
      <c r="AI210" s="1052"/>
      <c r="AJ210" s="1052"/>
      <c r="AK210" s="1052"/>
      <c r="AL210" s="1053"/>
      <c r="AM210" s="1051"/>
      <c r="AN210" s="1052"/>
      <c r="AO210" s="1052"/>
      <c r="AP210" s="1052"/>
      <c r="AQ210" s="1052"/>
      <c r="AR210" s="1052"/>
      <c r="AS210" s="1053"/>
      <c r="AT210" s="1085"/>
      <c r="AU210" s="1086"/>
      <c r="AV210" s="1086"/>
      <c r="AW210" s="1086"/>
      <c r="AX210" s="1087"/>
    </row>
    <row r="211" spans="1:50" ht="12.6" customHeight="1" x14ac:dyDescent="0.25">
      <c r="A211" s="447" t="s">
        <v>510</v>
      </c>
      <c r="B211" s="447"/>
      <c r="C211" s="448"/>
      <c r="D211" s="448"/>
      <c r="E211" s="448"/>
      <c r="F211" s="448"/>
      <c r="G211" s="448"/>
      <c r="H211" s="448"/>
      <c r="I211" s="448"/>
      <c r="J211" s="448"/>
      <c r="K211" s="449"/>
      <c r="L211" s="1068">
        <f>SUM('HL KNIHA VYPOC'!$J$53)</f>
        <v>0</v>
      </c>
      <c r="M211" s="1068"/>
      <c r="N211" s="1068"/>
      <c r="O211" s="1069"/>
      <c r="P211" s="1067">
        <f>SUM('HL KNIHA VYPOC'!$J$54)</f>
        <v>0</v>
      </c>
      <c r="Q211" s="1068"/>
      <c r="R211" s="1068"/>
      <c r="S211" s="1069"/>
      <c r="T211" s="1068">
        <f>SUM('HL KNIHA VYPOC'!$J$55)</f>
        <v>0</v>
      </c>
      <c r="U211" s="1068"/>
      <c r="V211" s="1068"/>
      <c r="W211" s="1069"/>
      <c r="X211" s="973">
        <f>SUM('HL KNIHA VYPOC'!$J$56)</f>
        <v>0</v>
      </c>
      <c r="Y211" s="974"/>
      <c r="Z211" s="974"/>
      <c r="AA211" s="974"/>
      <c r="AB211" s="975"/>
      <c r="AC211" s="973">
        <f>SUM('HL KNIHA VYPOC'!$J$58)</f>
        <v>0</v>
      </c>
      <c r="AD211" s="974"/>
      <c r="AE211" s="974"/>
      <c r="AF211" s="974"/>
      <c r="AG211" s="975"/>
      <c r="AH211" s="973"/>
      <c r="AI211" s="974"/>
      <c r="AJ211" s="974"/>
      <c r="AK211" s="974"/>
      <c r="AL211" s="975"/>
      <c r="AM211" s="973"/>
      <c r="AN211" s="974"/>
      <c r="AO211" s="974"/>
      <c r="AP211" s="974"/>
      <c r="AQ211" s="974"/>
      <c r="AR211" s="974"/>
      <c r="AS211" s="975"/>
      <c r="AT211" s="983">
        <f>SUM(L211:AS211)</f>
        <v>0</v>
      </c>
      <c r="AU211" s="984"/>
      <c r="AV211" s="984"/>
      <c r="AW211" s="984"/>
      <c r="AX211" s="985"/>
    </row>
    <row r="212" spans="1:50" ht="12.6" customHeight="1" x14ac:dyDescent="0.25">
      <c r="A212" s="447" t="s">
        <v>509</v>
      </c>
      <c r="B212" s="703"/>
      <c r="C212" s="448"/>
      <c r="D212" s="448"/>
      <c r="E212" s="448"/>
      <c r="F212" s="448"/>
      <c r="G212" s="448"/>
      <c r="H212" s="448"/>
      <c r="I212" s="448"/>
      <c r="J212" s="448"/>
      <c r="K212" s="448"/>
      <c r="L212" s="973">
        <f>SUM('HL KNIHA VYPOC'!$I$53)</f>
        <v>0</v>
      </c>
      <c r="M212" s="974"/>
      <c r="N212" s="974"/>
      <c r="O212" s="975"/>
      <c r="P212" s="1067">
        <f>SUM('HL KNIHA VYPOC'!$I$54)</f>
        <v>0</v>
      </c>
      <c r="Q212" s="1068"/>
      <c r="R212" s="1068"/>
      <c r="S212" s="1069"/>
      <c r="T212" s="1068">
        <f>SUM('HL KNIHA VYPOC'!$I$55)</f>
        <v>0</v>
      </c>
      <c r="U212" s="1068"/>
      <c r="V212" s="1068"/>
      <c r="W212" s="1069"/>
      <c r="X212" s="973">
        <f>SUM('HL KNIHA VYPOC'!$I$56)</f>
        <v>0</v>
      </c>
      <c r="Y212" s="974"/>
      <c r="Z212" s="974"/>
      <c r="AA212" s="974"/>
      <c r="AB212" s="975"/>
      <c r="AC212" s="973">
        <f>SUM('HL KNIHA VYPOC'!$I$58)</f>
        <v>0</v>
      </c>
      <c r="AD212" s="974"/>
      <c r="AE212" s="974"/>
      <c r="AF212" s="974"/>
      <c r="AG212" s="975"/>
      <c r="AH212" s="973"/>
      <c r="AI212" s="974"/>
      <c r="AJ212" s="974"/>
      <c r="AK212" s="974"/>
      <c r="AL212" s="975"/>
      <c r="AM212" s="973"/>
      <c r="AN212" s="974"/>
      <c r="AO212" s="974"/>
      <c r="AP212" s="974"/>
      <c r="AQ212" s="974"/>
      <c r="AR212" s="974"/>
      <c r="AS212" s="975"/>
      <c r="AT212" s="983">
        <f>SUM(L212:AS212)</f>
        <v>0</v>
      </c>
      <c r="AU212" s="984"/>
      <c r="AV212" s="984"/>
      <c r="AW212" s="984"/>
      <c r="AX212" s="985"/>
    </row>
    <row r="213" spans="1:50" ht="12.6" customHeight="1" x14ac:dyDescent="0.25">
      <c r="A213" s="447" t="s">
        <v>589</v>
      </c>
      <c r="B213" s="703"/>
      <c r="C213" s="448"/>
      <c r="D213" s="448"/>
      <c r="E213" s="448"/>
      <c r="F213" s="448"/>
      <c r="G213" s="448"/>
      <c r="H213" s="448"/>
      <c r="I213" s="448"/>
      <c r="J213" s="448"/>
      <c r="K213" s="448"/>
      <c r="L213" s="1039"/>
      <c r="M213" s="1040"/>
      <c r="N213" s="1040"/>
      <c r="O213" s="1041"/>
      <c r="P213" s="1104"/>
      <c r="Q213" s="1057"/>
      <c r="R213" s="1057"/>
      <c r="S213" s="1058"/>
      <c r="T213" s="1057"/>
      <c r="U213" s="1057"/>
      <c r="V213" s="1057"/>
      <c r="W213" s="1058"/>
      <c r="X213" s="1039"/>
      <c r="Y213" s="1040"/>
      <c r="Z213" s="1040"/>
      <c r="AA213" s="1040"/>
      <c r="AB213" s="1041"/>
      <c r="AC213" s="1039"/>
      <c r="AD213" s="1040"/>
      <c r="AE213" s="1040"/>
      <c r="AF213" s="1040"/>
      <c r="AG213" s="1041"/>
      <c r="AH213" s="1039"/>
      <c r="AI213" s="1040"/>
      <c r="AJ213" s="1040"/>
      <c r="AK213" s="1040"/>
      <c r="AL213" s="1041"/>
      <c r="AM213" s="1039"/>
      <c r="AN213" s="1040"/>
      <c r="AO213" s="1040"/>
      <c r="AP213" s="1040"/>
      <c r="AQ213" s="1040"/>
      <c r="AR213" s="1040"/>
      <c r="AS213" s="1041"/>
      <c r="AT213" s="983">
        <f>SUM(L213:AS213)</f>
        <v>0</v>
      </c>
      <c r="AU213" s="984"/>
      <c r="AV213" s="984"/>
      <c r="AW213" s="984"/>
      <c r="AX213" s="985"/>
    </row>
    <row r="214" spans="1:50" ht="12.6" customHeight="1" x14ac:dyDescent="0.25">
      <c r="A214" s="698" t="s">
        <v>504</v>
      </c>
      <c r="B214" s="704"/>
      <c r="C214" s="433"/>
      <c r="D214" s="433"/>
      <c r="E214" s="433"/>
      <c r="F214" s="433"/>
      <c r="G214" s="433"/>
      <c r="H214" s="433"/>
      <c r="I214" s="433"/>
      <c r="J214" s="433"/>
      <c r="K214" s="433"/>
      <c r="L214" s="1054">
        <f>SUM(L209+L211-L212+L213)</f>
        <v>0</v>
      </c>
      <c r="M214" s="1055"/>
      <c r="N214" s="1055"/>
      <c r="O214" s="1056"/>
      <c r="P214" s="1055">
        <f>SUM(P209+P211-P212)</f>
        <v>0</v>
      </c>
      <c r="Q214" s="1055"/>
      <c r="R214" s="1055"/>
      <c r="S214" s="1056"/>
      <c r="T214" s="1055">
        <f>SUM(T209+T211-T212)</f>
        <v>0</v>
      </c>
      <c r="U214" s="1055"/>
      <c r="V214" s="1055"/>
      <c r="W214" s="1056"/>
      <c r="X214" s="1054">
        <f>SUM(X209+X211-X212)</f>
        <v>0</v>
      </c>
      <c r="Y214" s="1055"/>
      <c r="Z214" s="1055"/>
      <c r="AA214" s="1055"/>
      <c r="AB214" s="1056"/>
      <c r="AC214" s="1054">
        <f>SUM(AC209+AC211-AC212)</f>
        <v>0</v>
      </c>
      <c r="AD214" s="1055"/>
      <c r="AE214" s="1055"/>
      <c r="AF214" s="1055"/>
      <c r="AG214" s="1056"/>
      <c r="AH214" s="1054"/>
      <c r="AI214" s="1055"/>
      <c r="AJ214" s="1055"/>
      <c r="AK214" s="1055"/>
      <c r="AL214" s="1056"/>
      <c r="AM214" s="1054"/>
      <c r="AN214" s="1055"/>
      <c r="AO214" s="1055"/>
      <c r="AP214" s="1055"/>
      <c r="AQ214" s="1055"/>
      <c r="AR214" s="1055"/>
      <c r="AS214" s="1056"/>
      <c r="AT214" s="1082">
        <f>SUM(L214:AS215)</f>
        <v>0</v>
      </c>
      <c r="AU214" s="1083"/>
      <c r="AV214" s="1083"/>
      <c r="AW214" s="1083"/>
      <c r="AX214" s="1084"/>
    </row>
    <row r="215" spans="1:50" ht="12.6" customHeight="1" x14ac:dyDescent="0.25">
      <c r="A215" s="699" t="s">
        <v>1518</v>
      </c>
      <c r="B215" s="705"/>
      <c r="C215" s="455"/>
      <c r="D215" s="455"/>
      <c r="E215" s="455"/>
      <c r="F215" s="455"/>
      <c r="G215" s="455"/>
      <c r="H215" s="455"/>
      <c r="I215" s="455"/>
      <c r="J215" s="455"/>
      <c r="K215" s="455"/>
      <c r="L215" s="1051"/>
      <c r="M215" s="1052"/>
      <c r="N215" s="1052"/>
      <c r="O215" s="1053"/>
      <c r="P215" s="1052"/>
      <c r="Q215" s="1052"/>
      <c r="R215" s="1052"/>
      <c r="S215" s="1053"/>
      <c r="T215" s="1052"/>
      <c r="U215" s="1052"/>
      <c r="V215" s="1052"/>
      <c r="W215" s="1053"/>
      <c r="X215" s="1051"/>
      <c r="Y215" s="1052"/>
      <c r="Z215" s="1052"/>
      <c r="AA215" s="1052"/>
      <c r="AB215" s="1053"/>
      <c r="AC215" s="1051"/>
      <c r="AD215" s="1052"/>
      <c r="AE215" s="1052"/>
      <c r="AF215" s="1052"/>
      <c r="AG215" s="1053"/>
      <c r="AH215" s="1051"/>
      <c r="AI215" s="1052"/>
      <c r="AJ215" s="1052"/>
      <c r="AK215" s="1052"/>
      <c r="AL215" s="1053"/>
      <c r="AM215" s="1051"/>
      <c r="AN215" s="1052"/>
      <c r="AO215" s="1052"/>
      <c r="AP215" s="1052"/>
      <c r="AQ215" s="1052"/>
      <c r="AR215" s="1052"/>
      <c r="AS215" s="1053"/>
      <c r="AT215" s="1085"/>
      <c r="AU215" s="1086"/>
      <c r="AV215" s="1086"/>
      <c r="AW215" s="1086"/>
      <c r="AX215" s="1087"/>
    </row>
    <row r="216" spans="1:50" ht="12.6" customHeight="1" x14ac:dyDescent="0.25">
      <c r="A216" s="433" t="s">
        <v>1803</v>
      </c>
      <c r="B216" s="433"/>
      <c r="C216" s="433"/>
      <c r="D216" s="433"/>
      <c r="E216" s="433"/>
      <c r="F216" s="433"/>
      <c r="G216" s="433"/>
      <c r="H216" s="433"/>
      <c r="I216" s="433"/>
      <c r="J216" s="433"/>
      <c r="K216" s="433"/>
      <c r="L216" s="632"/>
      <c r="M216" s="632"/>
      <c r="N216" s="632"/>
      <c r="O216" s="632"/>
      <c r="P216" s="632"/>
      <c r="Q216" s="632"/>
      <c r="R216" s="632"/>
      <c r="S216" s="632"/>
      <c r="T216" s="632"/>
      <c r="U216" s="632"/>
      <c r="V216" s="632"/>
      <c r="W216" s="632"/>
      <c r="X216" s="632"/>
      <c r="Y216" s="632"/>
      <c r="Z216" s="632"/>
      <c r="AA216" s="632"/>
      <c r="AB216" s="632"/>
      <c r="AC216" s="632"/>
      <c r="AD216" s="632"/>
      <c r="AE216" s="632"/>
      <c r="AF216" s="632"/>
      <c r="AG216" s="632"/>
      <c r="AH216" s="632"/>
      <c r="AI216" s="632"/>
      <c r="AJ216" s="632"/>
      <c r="AK216" s="632"/>
      <c r="AL216" s="632"/>
      <c r="AM216" s="632"/>
      <c r="AN216" s="632"/>
      <c r="AO216" s="632"/>
      <c r="AP216" s="632"/>
      <c r="AQ216" s="632"/>
      <c r="AR216" s="632"/>
      <c r="AS216" s="632"/>
      <c r="AT216" s="706"/>
      <c r="AU216" s="706"/>
      <c r="AV216" s="706"/>
      <c r="AW216" s="706"/>
      <c r="AX216" s="702"/>
    </row>
    <row r="217" spans="1:50" ht="12.6" customHeight="1" x14ac:dyDescent="0.25">
      <c r="A217" s="696" t="s">
        <v>1533</v>
      </c>
      <c r="B217" s="452"/>
      <c r="C217" s="452"/>
      <c r="D217" s="452"/>
      <c r="E217" s="452"/>
      <c r="F217" s="452"/>
      <c r="G217" s="452"/>
      <c r="H217" s="452"/>
      <c r="I217" s="452"/>
      <c r="J217" s="452"/>
      <c r="K217" s="452"/>
      <c r="L217" s="1048">
        <f>SUM(L222-L221+L220-L219)</f>
        <v>0</v>
      </c>
      <c r="M217" s="1049"/>
      <c r="N217" s="1049"/>
      <c r="O217" s="1050"/>
      <c r="P217" s="1049">
        <f>SUM(P222-P221+P220-P219)</f>
        <v>0</v>
      </c>
      <c r="Q217" s="1049"/>
      <c r="R217" s="1049"/>
      <c r="S217" s="1050"/>
      <c r="T217" s="1049">
        <f>SUM(T222-T221+T220-T219)</f>
        <v>0</v>
      </c>
      <c r="U217" s="1049"/>
      <c r="V217" s="1049"/>
      <c r="W217" s="1050"/>
      <c r="X217" s="1048">
        <f>SUM(X222-X221+X220-X219)</f>
        <v>0</v>
      </c>
      <c r="Y217" s="1049"/>
      <c r="Z217" s="1049"/>
      <c r="AA217" s="1049"/>
      <c r="AB217" s="1050"/>
      <c r="AC217" s="1048">
        <f>SUM(AC222-AC221+AC220-AC219)</f>
        <v>0</v>
      </c>
      <c r="AD217" s="1049"/>
      <c r="AE217" s="1049"/>
      <c r="AF217" s="1049"/>
      <c r="AG217" s="1050"/>
      <c r="AH217" s="1048">
        <f>SUM(AH222-AH221+AH220-AH219)</f>
        <v>0</v>
      </c>
      <c r="AI217" s="1049"/>
      <c r="AJ217" s="1049"/>
      <c r="AK217" s="1049"/>
      <c r="AL217" s="1050"/>
      <c r="AM217" s="1048">
        <f>SUM(AM222-AM221+AM220-AM219)</f>
        <v>0</v>
      </c>
      <c r="AN217" s="1049"/>
      <c r="AO217" s="1049"/>
      <c r="AP217" s="1049"/>
      <c r="AQ217" s="1049"/>
      <c r="AR217" s="1049"/>
      <c r="AS217" s="1050"/>
      <c r="AT217" s="1082">
        <f>SUM(L217:AS218)</f>
        <v>0</v>
      </c>
      <c r="AU217" s="1083"/>
      <c r="AV217" s="1083"/>
      <c r="AW217" s="1083"/>
      <c r="AX217" s="1084"/>
    </row>
    <row r="218" spans="1:50" ht="12.6" customHeight="1" x14ac:dyDescent="0.25">
      <c r="A218" s="699" t="s">
        <v>1518</v>
      </c>
      <c r="B218" s="455"/>
      <c r="C218" s="455"/>
      <c r="D218" s="455"/>
      <c r="E218" s="455"/>
      <c r="F218" s="455"/>
      <c r="G218" s="455"/>
      <c r="H218" s="455"/>
      <c r="I218" s="455"/>
      <c r="J218" s="455"/>
      <c r="K218" s="455"/>
      <c r="L218" s="1051"/>
      <c r="M218" s="1052"/>
      <c r="N218" s="1052"/>
      <c r="O218" s="1053"/>
      <c r="P218" s="1052"/>
      <c r="Q218" s="1052"/>
      <c r="R218" s="1052"/>
      <c r="S218" s="1053"/>
      <c r="T218" s="1052"/>
      <c r="U218" s="1052"/>
      <c r="V218" s="1052"/>
      <c r="W218" s="1053"/>
      <c r="X218" s="1051"/>
      <c r="Y218" s="1052"/>
      <c r="Z218" s="1052"/>
      <c r="AA218" s="1052"/>
      <c r="AB218" s="1053"/>
      <c r="AC218" s="1051"/>
      <c r="AD218" s="1052"/>
      <c r="AE218" s="1052"/>
      <c r="AF218" s="1052"/>
      <c r="AG218" s="1053"/>
      <c r="AH218" s="1051"/>
      <c r="AI218" s="1052"/>
      <c r="AJ218" s="1052"/>
      <c r="AK218" s="1052"/>
      <c r="AL218" s="1053"/>
      <c r="AM218" s="1051"/>
      <c r="AN218" s="1052"/>
      <c r="AO218" s="1052"/>
      <c r="AP218" s="1052"/>
      <c r="AQ218" s="1052"/>
      <c r="AR218" s="1052"/>
      <c r="AS218" s="1053"/>
      <c r="AT218" s="1085"/>
      <c r="AU218" s="1086"/>
      <c r="AV218" s="1086"/>
      <c r="AW218" s="1086"/>
      <c r="AX218" s="1087"/>
    </row>
    <row r="219" spans="1:50" ht="12.6" customHeight="1" x14ac:dyDescent="0.25">
      <c r="A219" s="447" t="s">
        <v>510</v>
      </c>
      <c r="B219" s="448"/>
      <c r="C219" s="448"/>
      <c r="D219" s="448"/>
      <c r="E219" s="448"/>
      <c r="F219" s="448"/>
      <c r="G219" s="448"/>
      <c r="H219" s="448"/>
      <c r="I219" s="448"/>
      <c r="J219" s="448"/>
      <c r="K219" s="448"/>
      <c r="L219" s="1104"/>
      <c r="M219" s="1057"/>
      <c r="N219" s="1057"/>
      <c r="O219" s="1058"/>
      <c r="P219" s="1104"/>
      <c r="Q219" s="1057"/>
      <c r="R219" s="1057"/>
      <c r="S219" s="1058"/>
      <c r="T219" s="1057"/>
      <c r="U219" s="1057"/>
      <c r="V219" s="1057"/>
      <c r="W219" s="1058"/>
      <c r="X219" s="1039"/>
      <c r="Y219" s="1040"/>
      <c r="Z219" s="1040"/>
      <c r="AA219" s="1040"/>
      <c r="AB219" s="1041"/>
      <c r="AC219" s="1039"/>
      <c r="AD219" s="1040"/>
      <c r="AE219" s="1040"/>
      <c r="AF219" s="1040"/>
      <c r="AG219" s="1041"/>
      <c r="AH219" s="1039"/>
      <c r="AI219" s="1040"/>
      <c r="AJ219" s="1040"/>
      <c r="AK219" s="1040"/>
      <c r="AL219" s="1041"/>
      <c r="AM219" s="1039"/>
      <c r="AN219" s="1040"/>
      <c r="AO219" s="1040"/>
      <c r="AP219" s="1040"/>
      <c r="AQ219" s="1040"/>
      <c r="AR219" s="1040"/>
      <c r="AS219" s="1041"/>
      <c r="AT219" s="983">
        <f>SUM(L219:AS219)</f>
        <v>0</v>
      </c>
      <c r="AU219" s="984"/>
      <c r="AV219" s="984"/>
      <c r="AW219" s="984"/>
      <c r="AX219" s="985"/>
    </row>
    <row r="220" spans="1:50" ht="12.6" customHeight="1" x14ac:dyDescent="0.25">
      <c r="A220" s="447" t="s">
        <v>509</v>
      </c>
      <c r="B220" s="448"/>
      <c r="C220" s="448"/>
      <c r="D220" s="448"/>
      <c r="E220" s="448"/>
      <c r="F220" s="448"/>
      <c r="G220" s="448"/>
      <c r="H220" s="448"/>
      <c r="I220" s="448"/>
      <c r="J220" s="448"/>
      <c r="K220" s="448"/>
      <c r="L220" s="1039"/>
      <c r="M220" s="1040"/>
      <c r="N220" s="1040"/>
      <c r="O220" s="1041"/>
      <c r="P220" s="1104"/>
      <c r="Q220" s="1057"/>
      <c r="R220" s="1057"/>
      <c r="S220" s="1058"/>
      <c r="T220" s="1057"/>
      <c r="U220" s="1057"/>
      <c r="V220" s="1057"/>
      <c r="W220" s="1058"/>
      <c r="X220" s="1039"/>
      <c r="Y220" s="1040"/>
      <c r="Z220" s="1040"/>
      <c r="AA220" s="1040"/>
      <c r="AB220" s="1041"/>
      <c r="AC220" s="1039"/>
      <c r="AD220" s="1040"/>
      <c r="AE220" s="1040"/>
      <c r="AF220" s="1040"/>
      <c r="AG220" s="1041"/>
      <c r="AH220" s="1039"/>
      <c r="AI220" s="1040"/>
      <c r="AJ220" s="1040"/>
      <c r="AK220" s="1040"/>
      <c r="AL220" s="1041"/>
      <c r="AM220" s="1039"/>
      <c r="AN220" s="1040"/>
      <c r="AO220" s="1040"/>
      <c r="AP220" s="1040"/>
      <c r="AQ220" s="1040"/>
      <c r="AR220" s="1040"/>
      <c r="AS220" s="1041"/>
      <c r="AT220" s="983">
        <f>SUM(L220:AS220)</f>
        <v>0</v>
      </c>
      <c r="AU220" s="984"/>
      <c r="AV220" s="984"/>
      <c r="AW220" s="984"/>
      <c r="AX220" s="985"/>
    </row>
    <row r="221" spans="1:50" ht="12.6" customHeight="1" x14ac:dyDescent="0.25">
      <c r="A221" s="447" t="s">
        <v>589</v>
      </c>
      <c r="B221" s="448"/>
      <c r="C221" s="448"/>
      <c r="D221" s="448"/>
      <c r="E221" s="448"/>
      <c r="F221" s="448"/>
      <c r="G221" s="448"/>
      <c r="H221" s="448"/>
      <c r="I221" s="448"/>
      <c r="J221" s="448"/>
      <c r="K221" s="448"/>
      <c r="L221" s="1039"/>
      <c r="M221" s="1040"/>
      <c r="N221" s="1040"/>
      <c r="O221" s="1041"/>
      <c r="P221" s="1104"/>
      <c r="Q221" s="1057"/>
      <c r="R221" s="1057"/>
      <c r="S221" s="1058"/>
      <c r="T221" s="1057"/>
      <c r="U221" s="1057"/>
      <c r="V221" s="1057"/>
      <c r="W221" s="1058"/>
      <c r="X221" s="1039"/>
      <c r="Y221" s="1040"/>
      <c r="Z221" s="1040"/>
      <c r="AA221" s="1040"/>
      <c r="AB221" s="1041"/>
      <c r="AC221" s="1039"/>
      <c r="AD221" s="1040"/>
      <c r="AE221" s="1040"/>
      <c r="AF221" s="1040"/>
      <c r="AG221" s="1041"/>
      <c r="AH221" s="1039"/>
      <c r="AI221" s="1040"/>
      <c r="AJ221" s="1040"/>
      <c r="AK221" s="1040"/>
      <c r="AL221" s="1041"/>
      <c r="AM221" s="1039"/>
      <c r="AN221" s="1040"/>
      <c r="AO221" s="1040"/>
      <c r="AP221" s="1040"/>
      <c r="AQ221" s="1040"/>
      <c r="AR221" s="1040"/>
      <c r="AS221" s="1041"/>
      <c r="AT221" s="983">
        <f>SUM(L221:AS221)</f>
        <v>0</v>
      </c>
      <c r="AU221" s="984"/>
      <c r="AV221" s="984"/>
      <c r="AW221" s="984"/>
      <c r="AX221" s="985"/>
    </row>
    <row r="222" spans="1:50" ht="12.6" customHeight="1" x14ac:dyDescent="0.25">
      <c r="A222" s="698" t="s">
        <v>504</v>
      </c>
      <c r="B222" s="433"/>
      <c r="C222" s="433"/>
      <c r="D222" s="433"/>
      <c r="E222" s="433"/>
      <c r="F222" s="433"/>
      <c r="G222" s="433"/>
      <c r="H222" s="433"/>
      <c r="I222" s="433"/>
      <c r="J222" s="433"/>
      <c r="K222" s="433"/>
      <c r="L222" s="1054">
        <f>SUM(ANALYTIKAVUJ!$D$26)*-1</f>
        <v>0</v>
      </c>
      <c r="M222" s="1055"/>
      <c r="N222" s="1055"/>
      <c r="O222" s="1056"/>
      <c r="P222" s="1055">
        <f>SUM(ANALYTIKAVUJ!$D$27)*-1</f>
        <v>0</v>
      </c>
      <c r="Q222" s="1055"/>
      <c r="R222" s="1055"/>
      <c r="S222" s="1056"/>
      <c r="T222" s="1055">
        <f>SUM(ANALYTIKAVUJ!$D$28)*-1</f>
        <v>0</v>
      </c>
      <c r="U222" s="1055"/>
      <c r="V222" s="1055"/>
      <c r="W222" s="1056"/>
      <c r="X222" s="1054">
        <f>SUM(ANALYTIKAVUJ!$D$29)*-1</f>
        <v>0</v>
      </c>
      <c r="Y222" s="1055"/>
      <c r="Z222" s="1055"/>
      <c r="AA222" s="1055"/>
      <c r="AB222" s="1056"/>
      <c r="AC222" s="1054">
        <f>SUM(ANALYTIKAVUJ!$D$30)*-1</f>
        <v>0</v>
      </c>
      <c r="AD222" s="1055"/>
      <c r="AE222" s="1055"/>
      <c r="AF222" s="1055"/>
      <c r="AG222" s="1056"/>
      <c r="AH222" s="1054">
        <f>SUM('HL KNIHA VYPOC'!$K$73)*-1</f>
        <v>0</v>
      </c>
      <c r="AI222" s="1055"/>
      <c r="AJ222" s="1055"/>
      <c r="AK222" s="1055"/>
      <c r="AL222" s="1056"/>
      <c r="AM222" s="1054">
        <f>SUM(ANALYTIKAVUJ!$D$41)*-1</f>
        <v>0</v>
      </c>
      <c r="AN222" s="1055"/>
      <c r="AO222" s="1055"/>
      <c r="AP222" s="1055"/>
      <c r="AQ222" s="1055"/>
      <c r="AR222" s="1055"/>
      <c r="AS222" s="1056"/>
      <c r="AT222" s="1082">
        <f>SUM(L222:AS223)</f>
        <v>0</v>
      </c>
      <c r="AU222" s="1083"/>
      <c r="AV222" s="1083"/>
      <c r="AW222" s="1083"/>
      <c r="AX222" s="1084"/>
    </row>
    <row r="223" spans="1:50" ht="12.6" customHeight="1" x14ac:dyDescent="0.25">
      <c r="A223" s="699" t="s">
        <v>1518</v>
      </c>
      <c r="B223" s="455"/>
      <c r="C223" s="455"/>
      <c r="D223" s="455"/>
      <c r="E223" s="455"/>
      <c r="F223" s="455"/>
      <c r="G223" s="455"/>
      <c r="H223" s="455"/>
      <c r="I223" s="455"/>
      <c r="J223" s="455"/>
      <c r="K223" s="455"/>
      <c r="L223" s="1051"/>
      <c r="M223" s="1052"/>
      <c r="N223" s="1052"/>
      <c r="O223" s="1053"/>
      <c r="P223" s="1052"/>
      <c r="Q223" s="1052"/>
      <c r="R223" s="1052"/>
      <c r="S223" s="1053"/>
      <c r="T223" s="1052"/>
      <c r="U223" s="1052"/>
      <c r="V223" s="1052"/>
      <c r="W223" s="1053"/>
      <c r="X223" s="1051"/>
      <c r="Y223" s="1052"/>
      <c r="Z223" s="1052"/>
      <c r="AA223" s="1052"/>
      <c r="AB223" s="1053"/>
      <c r="AC223" s="1051"/>
      <c r="AD223" s="1052"/>
      <c r="AE223" s="1052"/>
      <c r="AF223" s="1052"/>
      <c r="AG223" s="1053"/>
      <c r="AH223" s="1051"/>
      <c r="AI223" s="1052"/>
      <c r="AJ223" s="1052"/>
      <c r="AK223" s="1052"/>
      <c r="AL223" s="1053"/>
      <c r="AM223" s="1051"/>
      <c r="AN223" s="1052"/>
      <c r="AO223" s="1052"/>
      <c r="AP223" s="1052"/>
      <c r="AQ223" s="1052"/>
      <c r="AR223" s="1052"/>
      <c r="AS223" s="1053"/>
      <c r="AT223" s="1085"/>
      <c r="AU223" s="1086"/>
      <c r="AV223" s="1086"/>
      <c r="AW223" s="1086"/>
      <c r="AX223" s="1087"/>
    </row>
    <row r="224" spans="1:50" ht="12.6" customHeight="1" x14ac:dyDescent="0.25">
      <c r="A224" s="433" t="s">
        <v>1492</v>
      </c>
      <c r="B224" s="433"/>
      <c r="C224" s="433"/>
      <c r="D224" s="433"/>
      <c r="E224" s="433"/>
      <c r="F224" s="433"/>
      <c r="G224" s="433"/>
      <c r="H224" s="433"/>
      <c r="I224" s="433"/>
      <c r="J224" s="433"/>
      <c r="K224" s="433"/>
      <c r="L224" s="632"/>
      <c r="M224" s="632"/>
      <c r="N224" s="632"/>
      <c r="O224" s="632"/>
      <c r="P224" s="632"/>
      <c r="Q224" s="632"/>
      <c r="R224" s="632"/>
      <c r="S224" s="632"/>
      <c r="T224" s="632"/>
      <c r="U224" s="632"/>
      <c r="V224" s="632"/>
      <c r="W224" s="632"/>
      <c r="X224" s="632"/>
      <c r="Y224" s="632"/>
      <c r="Z224" s="632"/>
      <c r="AA224" s="632"/>
      <c r="AB224" s="632"/>
      <c r="AC224" s="632"/>
      <c r="AD224" s="632"/>
      <c r="AE224" s="632"/>
      <c r="AF224" s="632"/>
      <c r="AG224" s="632"/>
      <c r="AH224" s="632"/>
      <c r="AI224" s="632"/>
      <c r="AJ224" s="632"/>
      <c r="AK224" s="632"/>
      <c r="AL224" s="632"/>
      <c r="AM224" s="632"/>
      <c r="AN224" s="632"/>
      <c r="AO224" s="632"/>
      <c r="AP224" s="632"/>
      <c r="AQ224" s="632"/>
      <c r="AR224" s="632"/>
      <c r="AS224" s="632"/>
      <c r="AT224" s="706"/>
      <c r="AU224" s="706"/>
      <c r="AV224" s="706"/>
      <c r="AW224" s="706"/>
      <c r="AX224" s="702"/>
    </row>
    <row r="225" spans="1:54" ht="12.6" customHeight="1" x14ac:dyDescent="0.25">
      <c r="A225" s="696" t="s">
        <v>1533</v>
      </c>
      <c r="B225" s="452"/>
      <c r="C225" s="452"/>
      <c r="D225" s="452"/>
      <c r="E225" s="452"/>
      <c r="F225" s="452"/>
      <c r="G225" s="452"/>
      <c r="H225" s="452"/>
      <c r="I225" s="452"/>
      <c r="J225" s="452"/>
      <c r="K225" s="453"/>
      <c r="L225" s="1048">
        <f>SUM(L201-L209-L217)</f>
        <v>0</v>
      </c>
      <c r="M225" s="1049"/>
      <c r="N225" s="1049"/>
      <c r="O225" s="1050"/>
      <c r="P225" s="1049">
        <f>SUM(P201-P209-P217)</f>
        <v>0</v>
      </c>
      <c r="Q225" s="1049"/>
      <c r="R225" s="1049"/>
      <c r="S225" s="1050"/>
      <c r="T225" s="1049">
        <f>SUM(T201-T209-T217)</f>
        <v>0</v>
      </c>
      <c r="U225" s="1049"/>
      <c r="V225" s="1049"/>
      <c r="W225" s="1050"/>
      <c r="X225" s="1048">
        <f>SUM(X201-X209-X217)</f>
        <v>0</v>
      </c>
      <c r="Y225" s="1049"/>
      <c r="Z225" s="1049"/>
      <c r="AA225" s="1049"/>
      <c r="AB225" s="1050"/>
      <c r="AC225" s="1048">
        <f>SUM(AC201-AC209-AC217)</f>
        <v>0</v>
      </c>
      <c r="AD225" s="1049"/>
      <c r="AE225" s="1049"/>
      <c r="AF225" s="1049"/>
      <c r="AG225" s="1050"/>
      <c r="AH225" s="1048">
        <f>SUM(AH201-AH209-AH217)</f>
        <v>0</v>
      </c>
      <c r="AI225" s="1049"/>
      <c r="AJ225" s="1049"/>
      <c r="AK225" s="1049"/>
      <c r="AL225" s="1050"/>
      <c r="AM225" s="1048">
        <f>SUM(AM201-AM209-AM217)</f>
        <v>0</v>
      </c>
      <c r="AN225" s="1049"/>
      <c r="AO225" s="1049"/>
      <c r="AP225" s="1049"/>
      <c r="AQ225" s="1049"/>
      <c r="AR225" s="1049"/>
      <c r="AS225" s="1050"/>
      <c r="AT225" s="1082">
        <f>SUM(L225:AS226)</f>
        <v>0</v>
      </c>
      <c r="AU225" s="1083"/>
      <c r="AV225" s="1083"/>
      <c r="AW225" s="1083"/>
      <c r="AX225" s="1084"/>
    </row>
    <row r="226" spans="1:54" ht="12.6" customHeight="1" x14ac:dyDescent="0.25">
      <c r="A226" s="699" t="s">
        <v>1518</v>
      </c>
      <c r="B226" s="455"/>
      <c r="C226" s="455"/>
      <c r="D226" s="455"/>
      <c r="E226" s="455"/>
      <c r="F226" s="455"/>
      <c r="G226" s="455"/>
      <c r="H226" s="455"/>
      <c r="I226" s="455"/>
      <c r="J226" s="455"/>
      <c r="K226" s="456"/>
      <c r="L226" s="1051"/>
      <c r="M226" s="1052"/>
      <c r="N226" s="1052"/>
      <c r="O226" s="1053"/>
      <c r="P226" s="1052"/>
      <c r="Q226" s="1052"/>
      <c r="R226" s="1052"/>
      <c r="S226" s="1053"/>
      <c r="T226" s="1052"/>
      <c r="U226" s="1052"/>
      <c r="V226" s="1052"/>
      <c r="W226" s="1053"/>
      <c r="X226" s="1051"/>
      <c r="Y226" s="1052"/>
      <c r="Z226" s="1052"/>
      <c r="AA226" s="1052"/>
      <c r="AB226" s="1053"/>
      <c r="AC226" s="1051"/>
      <c r="AD226" s="1052"/>
      <c r="AE226" s="1052"/>
      <c r="AF226" s="1052"/>
      <c r="AG226" s="1053"/>
      <c r="AH226" s="1051"/>
      <c r="AI226" s="1052"/>
      <c r="AJ226" s="1052"/>
      <c r="AK226" s="1052"/>
      <c r="AL226" s="1053"/>
      <c r="AM226" s="1051"/>
      <c r="AN226" s="1052"/>
      <c r="AO226" s="1052"/>
      <c r="AP226" s="1052"/>
      <c r="AQ226" s="1052"/>
      <c r="AR226" s="1052"/>
      <c r="AS226" s="1053"/>
      <c r="AT226" s="1085"/>
      <c r="AU226" s="1086"/>
      <c r="AV226" s="1086"/>
      <c r="AW226" s="1086"/>
      <c r="AX226" s="1087"/>
    </row>
    <row r="227" spans="1:54" ht="12.6" customHeight="1" x14ac:dyDescent="0.25">
      <c r="A227" s="698" t="s">
        <v>504</v>
      </c>
      <c r="B227" s="433"/>
      <c r="C227" s="433"/>
      <c r="D227" s="433"/>
      <c r="E227" s="433"/>
      <c r="F227" s="433"/>
      <c r="G227" s="433"/>
      <c r="H227" s="433"/>
      <c r="I227" s="433"/>
      <c r="J227" s="433"/>
      <c r="K227" s="471"/>
      <c r="L227" s="1054">
        <f>SUM(L206-L214-L222)</f>
        <v>0</v>
      </c>
      <c r="M227" s="1055"/>
      <c r="N227" s="1055"/>
      <c r="O227" s="1056"/>
      <c r="P227" s="1055">
        <f>SUM(P206-P214-P222)</f>
        <v>0</v>
      </c>
      <c r="Q227" s="1055"/>
      <c r="R227" s="1055"/>
      <c r="S227" s="1056"/>
      <c r="T227" s="1055">
        <f>SUM(T206-T214-T222)</f>
        <v>0</v>
      </c>
      <c r="U227" s="1055"/>
      <c r="V227" s="1055"/>
      <c r="W227" s="1056"/>
      <c r="X227" s="1054">
        <f>SUM(X206-X214-X222)</f>
        <v>0</v>
      </c>
      <c r="Y227" s="1055"/>
      <c r="Z227" s="1055"/>
      <c r="AA227" s="1055"/>
      <c r="AB227" s="1056"/>
      <c r="AC227" s="1054">
        <f>SUM(AC206-AC214-AC222)</f>
        <v>0</v>
      </c>
      <c r="AD227" s="1055"/>
      <c r="AE227" s="1055"/>
      <c r="AF227" s="1055"/>
      <c r="AG227" s="1056"/>
      <c r="AH227" s="1054">
        <f>SUM(AH206-AH214-AH222)</f>
        <v>0</v>
      </c>
      <c r="AI227" s="1055"/>
      <c r="AJ227" s="1055"/>
      <c r="AK227" s="1055"/>
      <c r="AL227" s="1056"/>
      <c r="AM227" s="1054">
        <f>SUM(AM206-AM214-AM222)</f>
        <v>0</v>
      </c>
      <c r="AN227" s="1055"/>
      <c r="AO227" s="1055"/>
      <c r="AP227" s="1055"/>
      <c r="AQ227" s="1055"/>
      <c r="AR227" s="1055"/>
      <c r="AS227" s="1056"/>
      <c r="AT227" s="1082">
        <f>SUM(L227:AS228)</f>
        <v>0</v>
      </c>
      <c r="AU227" s="1083"/>
      <c r="AV227" s="1083"/>
      <c r="AW227" s="1083"/>
      <c r="AX227" s="1084"/>
    </row>
    <row r="228" spans="1:54" ht="12.6" customHeight="1" x14ac:dyDescent="0.25">
      <c r="A228" s="699" t="s">
        <v>1518</v>
      </c>
      <c r="B228" s="455"/>
      <c r="C228" s="455"/>
      <c r="D228" s="455"/>
      <c r="E228" s="455"/>
      <c r="F228" s="455"/>
      <c r="G228" s="455"/>
      <c r="H228" s="455"/>
      <c r="I228" s="455"/>
      <c r="J228" s="455"/>
      <c r="K228" s="456"/>
      <c r="L228" s="1051"/>
      <c r="M228" s="1052"/>
      <c r="N228" s="1052"/>
      <c r="O228" s="1053"/>
      <c r="P228" s="1052"/>
      <c r="Q228" s="1052"/>
      <c r="R228" s="1052"/>
      <c r="S228" s="1053"/>
      <c r="T228" s="1052"/>
      <c r="U228" s="1052"/>
      <c r="V228" s="1052"/>
      <c r="W228" s="1053"/>
      <c r="X228" s="1051"/>
      <c r="Y228" s="1052"/>
      <c r="Z228" s="1052"/>
      <c r="AA228" s="1052"/>
      <c r="AB228" s="1053"/>
      <c r="AC228" s="1051"/>
      <c r="AD228" s="1052"/>
      <c r="AE228" s="1052"/>
      <c r="AF228" s="1052"/>
      <c r="AG228" s="1053"/>
      <c r="AH228" s="1051"/>
      <c r="AI228" s="1052"/>
      <c r="AJ228" s="1052"/>
      <c r="AK228" s="1052"/>
      <c r="AL228" s="1053"/>
      <c r="AM228" s="1051"/>
      <c r="AN228" s="1052"/>
      <c r="AO228" s="1052"/>
      <c r="AP228" s="1052"/>
      <c r="AQ228" s="1052"/>
      <c r="AR228" s="1052"/>
      <c r="AS228" s="1053"/>
      <c r="AT228" s="1085"/>
      <c r="AU228" s="1086"/>
      <c r="AV228" s="1086"/>
      <c r="AW228" s="1086"/>
      <c r="AX228" s="1087"/>
    </row>
    <row r="229" spans="1:54" ht="12.6" customHeight="1" x14ac:dyDescent="0.25">
      <c r="A229" s="444" t="s">
        <v>1846</v>
      </c>
    </row>
    <row r="230" spans="1:54" ht="15" customHeight="1" x14ac:dyDescent="0.25">
      <c r="A230" s="888"/>
      <c r="B230" s="889"/>
      <c r="C230" s="889"/>
      <c r="D230" s="889"/>
      <c r="E230" s="889"/>
      <c r="F230" s="889"/>
      <c r="G230" s="889"/>
      <c r="H230" s="889"/>
      <c r="I230" s="889"/>
      <c r="J230" s="889"/>
      <c r="K230" s="889"/>
      <c r="L230" s="889"/>
      <c r="M230" s="889"/>
      <c r="N230" s="889"/>
      <c r="O230" s="889"/>
      <c r="P230" s="889"/>
      <c r="Q230" s="889"/>
      <c r="R230" s="889"/>
      <c r="S230" s="889"/>
      <c r="T230" s="889"/>
      <c r="U230" s="889"/>
      <c r="V230" s="889"/>
      <c r="W230" s="889"/>
      <c r="X230" s="889"/>
      <c r="Y230" s="889"/>
      <c r="Z230" s="889"/>
      <c r="AA230" s="889"/>
      <c r="AB230" s="889"/>
      <c r="AC230" s="889"/>
      <c r="AD230" s="889"/>
      <c r="AE230" s="889"/>
      <c r="AF230" s="889"/>
      <c r="AG230" s="889"/>
      <c r="AH230" s="889"/>
      <c r="AI230" s="889"/>
      <c r="AJ230" s="889"/>
      <c r="AK230" s="889"/>
      <c r="AL230" s="889"/>
      <c r="AM230" s="889"/>
      <c r="AN230" s="889"/>
      <c r="AO230" s="889"/>
      <c r="AP230" s="889"/>
      <c r="AQ230" s="889"/>
      <c r="AR230" s="889"/>
      <c r="AS230" s="889"/>
      <c r="AT230" s="889"/>
      <c r="AU230" s="889"/>
      <c r="AV230" s="889"/>
      <c r="AW230" s="889"/>
      <c r="AX230" s="889"/>
      <c r="AY230" s="889"/>
      <c r="AZ230" s="889"/>
      <c r="BA230" s="889"/>
      <c r="BB230" s="890"/>
    </row>
    <row r="231" spans="1:54" ht="15" customHeight="1" x14ac:dyDescent="0.25">
      <c r="A231" s="891"/>
      <c r="B231" s="892"/>
      <c r="C231" s="892"/>
      <c r="D231" s="892"/>
      <c r="E231" s="892"/>
      <c r="F231" s="892"/>
      <c r="G231" s="892"/>
      <c r="H231" s="892"/>
      <c r="I231" s="892"/>
      <c r="J231" s="892"/>
      <c r="K231" s="892"/>
      <c r="L231" s="892"/>
      <c r="M231" s="892"/>
      <c r="N231" s="892"/>
      <c r="O231" s="892"/>
      <c r="P231" s="892"/>
      <c r="Q231" s="892"/>
      <c r="R231" s="892"/>
      <c r="S231" s="892"/>
      <c r="T231" s="892"/>
      <c r="U231" s="892"/>
      <c r="V231" s="892"/>
      <c r="W231" s="892"/>
      <c r="X231" s="892"/>
      <c r="Y231" s="892"/>
      <c r="Z231" s="892"/>
      <c r="AA231" s="892"/>
      <c r="AB231" s="892"/>
      <c r="AC231" s="892"/>
      <c r="AD231" s="892"/>
      <c r="AE231" s="892"/>
      <c r="AF231" s="892"/>
      <c r="AG231" s="892"/>
      <c r="AH231" s="892"/>
      <c r="AI231" s="892"/>
      <c r="AJ231" s="892"/>
      <c r="AK231" s="892"/>
      <c r="AL231" s="892"/>
      <c r="AM231" s="892"/>
      <c r="AN231" s="892"/>
      <c r="AO231" s="892"/>
      <c r="AP231" s="892"/>
      <c r="AQ231" s="892"/>
      <c r="AR231" s="892"/>
      <c r="AS231" s="892"/>
      <c r="AT231" s="892"/>
      <c r="AU231" s="892"/>
      <c r="AV231" s="892"/>
      <c r="AW231" s="892"/>
      <c r="AX231" s="892"/>
      <c r="AY231" s="892"/>
      <c r="AZ231" s="892"/>
      <c r="BA231" s="892"/>
      <c r="BB231" s="893"/>
    </row>
    <row r="233" spans="1:54" ht="12.6" customHeight="1" x14ac:dyDescent="0.25">
      <c r="A233" s="444" t="s">
        <v>1845</v>
      </c>
    </row>
    <row r="234" spans="1:54" ht="12.6" customHeight="1" x14ac:dyDescent="0.25">
      <c r="A234" s="932" t="s">
        <v>935</v>
      </c>
      <c r="B234" s="933"/>
      <c r="C234" s="933"/>
      <c r="D234" s="933"/>
      <c r="E234" s="933"/>
      <c r="F234" s="933"/>
      <c r="G234" s="933"/>
      <c r="H234" s="933"/>
      <c r="I234" s="933"/>
      <c r="J234" s="933"/>
      <c r="K234" s="933"/>
      <c r="L234" s="933"/>
      <c r="M234" s="933"/>
      <c r="N234" s="933"/>
      <c r="O234" s="933"/>
      <c r="P234" s="933"/>
      <c r="Q234" s="933"/>
      <c r="R234" s="933"/>
      <c r="S234" s="933"/>
      <c r="T234" s="933"/>
      <c r="U234" s="933"/>
      <c r="V234" s="933"/>
      <c r="W234" s="933"/>
      <c r="X234" s="933"/>
      <c r="Y234" s="933"/>
      <c r="Z234" s="933"/>
      <c r="AA234" s="933"/>
      <c r="AB234" s="933"/>
      <c r="AC234" s="933"/>
      <c r="AD234" s="933"/>
      <c r="AE234" s="933"/>
      <c r="AF234" s="933"/>
      <c r="AG234" s="934"/>
      <c r="AH234" s="923" t="s">
        <v>1800</v>
      </c>
      <c r="AI234" s="849"/>
      <c r="AJ234" s="849"/>
      <c r="AK234" s="849"/>
      <c r="AL234" s="849"/>
      <c r="AM234" s="849"/>
      <c r="AN234" s="849"/>
      <c r="AO234" s="849"/>
      <c r="AP234" s="849"/>
      <c r="AQ234" s="849"/>
      <c r="AR234" s="849"/>
      <c r="AS234" s="849"/>
      <c r="AT234" s="849"/>
      <c r="AU234" s="849"/>
      <c r="AV234" s="849"/>
      <c r="AW234" s="849"/>
      <c r="AX234" s="849"/>
      <c r="AY234" s="849"/>
      <c r="AZ234" s="849"/>
      <c r="BA234" s="849"/>
      <c r="BB234" s="986"/>
    </row>
    <row r="235" spans="1:54" ht="12.6" customHeight="1" x14ac:dyDescent="0.25">
      <c r="A235" s="935"/>
      <c r="B235" s="936"/>
      <c r="C235" s="936"/>
      <c r="D235" s="936"/>
      <c r="E235" s="936"/>
      <c r="F235" s="936"/>
      <c r="G235" s="936"/>
      <c r="H235" s="936"/>
      <c r="I235" s="936"/>
      <c r="J235" s="936"/>
      <c r="K235" s="936"/>
      <c r="L235" s="936"/>
      <c r="M235" s="936"/>
      <c r="N235" s="936"/>
      <c r="O235" s="936"/>
      <c r="P235" s="936"/>
      <c r="Q235" s="936"/>
      <c r="R235" s="936"/>
      <c r="S235" s="936"/>
      <c r="T235" s="936"/>
      <c r="U235" s="936"/>
      <c r="V235" s="936"/>
      <c r="W235" s="936"/>
      <c r="X235" s="936"/>
      <c r="Y235" s="936"/>
      <c r="Z235" s="936"/>
      <c r="AA235" s="936"/>
      <c r="AB235" s="936"/>
      <c r="AC235" s="936"/>
      <c r="AD235" s="936"/>
      <c r="AE235" s="936"/>
      <c r="AF235" s="936"/>
      <c r="AG235" s="937"/>
      <c r="AH235" s="1099" t="s">
        <v>1568</v>
      </c>
      <c r="AI235" s="1100"/>
      <c r="AJ235" s="1100"/>
      <c r="AK235" s="1100"/>
      <c r="AL235" s="1100"/>
      <c r="AM235" s="1100"/>
      <c r="AN235" s="1100"/>
      <c r="AO235" s="1100"/>
      <c r="AP235" s="1100"/>
      <c r="AQ235" s="1100"/>
      <c r="AR235" s="1100"/>
      <c r="AS235" s="1100"/>
      <c r="AT235" s="1100"/>
      <c r="AU235" s="1100"/>
      <c r="AV235" s="1100"/>
      <c r="AW235" s="1100"/>
      <c r="AX235" s="1100"/>
      <c r="AY235" s="1100"/>
      <c r="AZ235" s="1100"/>
      <c r="BA235" s="1100"/>
      <c r="BB235" s="1116"/>
    </row>
    <row r="236" spans="1:54" ht="12.6" customHeight="1" x14ac:dyDescent="0.25">
      <c r="A236" s="447" t="s">
        <v>1495</v>
      </c>
      <c r="B236" s="448"/>
      <c r="C236" s="448"/>
      <c r="D236" s="448"/>
      <c r="E236" s="448"/>
      <c r="F236" s="448"/>
      <c r="G236" s="448"/>
      <c r="H236" s="448"/>
      <c r="I236" s="448"/>
      <c r="J236" s="448"/>
      <c r="K236" s="448"/>
      <c r="L236" s="448"/>
      <c r="M236" s="448"/>
      <c r="N236" s="448"/>
      <c r="O236" s="448"/>
      <c r="P236" s="448"/>
      <c r="Q236" s="448"/>
      <c r="R236" s="448"/>
      <c r="S236" s="448"/>
      <c r="T236" s="448"/>
      <c r="U236" s="448"/>
      <c r="V236" s="448"/>
      <c r="W236" s="448"/>
      <c r="X236" s="448"/>
      <c r="Y236" s="448"/>
      <c r="Z236" s="448"/>
      <c r="AA236" s="448"/>
      <c r="AB236" s="448"/>
      <c r="AC236" s="448"/>
      <c r="AD236" s="448"/>
      <c r="AE236" s="448"/>
      <c r="AF236" s="448"/>
      <c r="AG236" s="448"/>
      <c r="AH236" s="961"/>
      <c r="AI236" s="962"/>
      <c r="AJ236" s="962"/>
      <c r="AK236" s="962"/>
      <c r="AL236" s="962"/>
      <c r="AM236" s="962"/>
      <c r="AN236" s="962"/>
      <c r="AO236" s="962"/>
      <c r="AP236" s="962"/>
      <c r="AQ236" s="962"/>
      <c r="AR236" s="962"/>
      <c r="AS236" s="962"/>
      <c r="AT236" s="962"/>
      <c r="AU236" s="962"/>
      <c r="AV236" s="962"/>
      <c r="AW236" s="962"/>
      <c r="AX236" s="962"/>
      <c r="AY236" s="962"/>
      <c r="AZ236" s="962"/>
      <c r="BA236" s="962"/>
      <c r="BB236" s="963"/>
    </row>
    <row r="237" spans="1:54" ht="12.6" customHeight="1" x14ac:dyDescent="0.25">
      <c r="A237" s="444" t="s">
        <v>1844</v>
      </c>
    </row>
    <row r="238" spans="1:54" ht="15" customHeight="1" x14ac:dyDescent="0.25">
      <c r="A238" s="888"/>
      <c r="B238" s="889"/>
      <c r="C238" s="889"/>
      <c r="D238" s="889"/>
      <c r="E238" s="889"/>
      <c r="F238" s="889"/>
      <c r="G238" s="889"/>
      <c r="H238" s="889"/>
      <c r="I238" s="889"/>
      <c r="J238" s="889"/>
      <c r="K238" s="889"/>
      <c r="L238" s="889"/>
      <c r="M238" s="889"/>
      <c r="N238" s="889"/>
      <c r="O238" s="889"/>
      <c r="P238" s="889"/>
      <c r="Q238" s="889"/>
      <c r="R238" s="889"/>
      <c r="S238" s="889"/>
      <c r="T238" s="889"/>
      <c r="U238" s="889"/>
      <c r="V238" s="889"/>
      <c r="W238" s="889"/>
      <c r="X238" s="889"/>
      <c r="Y238" s="889"/>
      <c r="Z238" s="889"/>
      <c r="AA238" s="889"/>
      <c r="AB238" s="889"/>
      <c r="AC238" s="889"/>
      <c r="AD238" s="889"/>
      <c r="AE238" s="889"/>
      <c r="AF238" s="889"/>
      <c r="AG238" s="889"/>
      <c r="AH238" s="889"/>
      <c r="AI238" s="889"/>
      <c r="AJ238" s="889"/>
      <c r="AK238" s="889"/>
      <c r="AL238" s="889"/>
      <c r="AM238" s="889"/>
      <c r="AN238" s="889"/>
      <c r="AO238" s="889"/>
      <c r="AP238" s="889"/>
      <c r="AQ238" s="889"/>
      <c r="AR238" s="889"/>
      <c r="AS238" s="889"/>
      <c r="AT238" s="889"/>
      <c r="AU238" s="889"/>
      <c r="AV238" s="889"/>
      <c r="AW238" s="889"/>
      <c r="AX238" s="889"/>
      <c r="AY238" s="889"/>
      <c r="AZ238" s="889"/>
      <c r="BA238" s="889"/>
      <c r="BB238" s="890"/>
    </row>
    <row r="239" spans="1:54" ht="15" customHeight="1" x14ac:dyDescent="0.25">
      <c r="A239" s="891"/>
      <c r="B239" s="892"/>
      <c r="C239" s="892"/>
      <c r="D239" s="892"/>
      <c r="E239" s="892"/>
      <c r="F239" s="892"/>
      <c r="G239" s="892"/>
      <c r="H239" s="892"/>
      <c r="I239" s="892"/>
      <c r="J239" s="892"/>
      <c r="K239" s="892"/>
      <c r="L239" s="892"/>
      <c r="M239" s="892"/>
      <c r="N239" s="892"/>
      <c r="O239" s="892"/>
      <c r="P239" s="892"/>
      <c r="Q239" s="892"/>
      <c r="R239" s="892"/>
      <c r="S239" s="892"/>
      <c r="T239" s="892"/>
      <c r="U239" s="892"/>
      <c r="V239" s="892"/>
      <c r="W239" s="892"/>
      <c r="X239" s="892"/>
      <c r="Y239" s="892"/>
      <c r="Z239" s="892"/>
      <c r="AA239" s="892"/>
      <c r="AB239" s="892"/>
      <c r="AC239" s="892"/>
      <c r="AD239" s="892"/>
      <c r="AE239" s="892"/>
      <c r="AF239" s="892"/>
      <c r="AG239" s="892"/>
      <c r="AH239" s="892"/>
      <c r="AI239" s="892"/>
      <c r="AJ239" s="892"/>
      <c r="AK239" s="892"/>
      <c r="AL239" s="892"/>
      <c r="AM239" s="892"/>
      <c r="AN239" s="892"/>
      <c r="AO239" s="892"/>
      <c r="AP239" s="892"/>
      <c r="AQ239" s="892"/>
      <c r="AR239" s="892"/>
      <c r="AS239" s="892"/>
      <c r="AT239" s="892"/>
      <c r="AU239" s="892"/>
      <c r="AV239" s="892"/>
      <c r="AW239" s="892"/>
      <c r="AX239" s="892"/>
      <c r="AY239" s="892"/>
      <c r="AZ239" s="892"/>
      <c r="BA239" s="892"/>
      <c r="BB239" s="893"/>
    </row>
    <row r="240" spans="1:54" ht="0.75" customHeight="1" x14ac:dyDescent="0.25">
      <c r="A240" s="707"/>
      <c r="B240" s="707"/>
      <c r="C240" s="707"/>
      <c r="D240" s="707"/>
      <c r="E240" s="707"/>
      <c r="F240" s="707"/>
      <c r="G240" s="707"/>
      <c r="H240" s="707"/>
      <c r="I240" s="707"/>
      <c r="J240" s="707"/>
      <c r="K240" s="707"/>
      <c r="L240" s="707"/>
      <c r="M240" s="707"/>
      <c r="N240" s="707"/>
      <c r="O240" s="707"/>
      <c r="P240" s="707"/>
      <c r="Q240" s="707"/>
      <c r="R240" s="707"/>
      <c r="S240" s="707"/>
      <c r="T240" s="707"/>
      <c r="U240" s="707"/>
      <c r="V240" s="707"/>
      <c r="W240" s="707"/>
      <c r="X240" s="707"/>
      <c r="Y240" s="707"/>
      <c r="Z240" s="707"/>
      <c r="AA240" s="707"/>
      <c r="AB240" s="707"/>
      <c r="AC240" s="707"/>
      <c r="AD240" s="707"/>
      <c r="AE240" s="707"/>
      <c r="AF240" s="707"/>
      <c r="AG240" s="707"/>
      <c r="AH240" s="707"/>
      <c r="AI240" s="707"/>
      <c r="AJ240" s="707"/>
      <c r="AK240" s="707"/>
      <c r="AL240" s="707"/>
      <c r="AM240" s="707"/>
      <c r="AN240" s="707"/>
      <c r="AO240" s="707"/>
      <c r="AP240" s="707"/>
      <c r="AQ240" s="707"/>
      <c r="AR240" s="707"/>
      <c r="AS240" s="707"/>
      <c r="AT240" s="707"/>
      <c r="AU240" s="707"/>
      <c r="AV240" s="707"/>
      <c r="AW240" s="707"/>
      <c r="AX240" s="707"/>
      <c r="AY240" s="707"/>
      <c r="AZ240" s="707"/>
      <c r="BA240" s="707"/>
      <c r="BB240" s="707"/>
    </row>
    <row r="241" spans="1:57" s="433" customFormat="1" ht="4.5" customHeight="1" x14ac:dyDescent="0.25"/>
    <row r="242" spans="1:57" ht="12.6" customHeight="1" x14ac:dyDescent="0.25">
      <c r="A242" s="444" t="s">
        <v>1843</v>
      </c>
    </row>
    <row r="243" spans="1:57" ht="12.6" customHeight="1" x14ac:dyDescent="0.25">
      <c r="A243" s="444" t="s">
        <v>474</v>
      </c>
      <c r="B243" s="444"/>
      <c r="C243" s="444"/>
      <c r="D243" s="444"/>
      <c r="E243" s="444"/>
      <c r="F243" s="444"/>
      <c r="G243" s="444"/>
      <c r="H243" s="444"/>
      <c r="I243" s="444"/>
      <c r="J243" s="444"/>
      <c r="K243" s="444"/>
      <c r="L243" s="444"/>
      <c r="M243" s="444"/>
      <c r="N243" s="444"/>
      <c r="O243" s="444"/>
      <c r="P243" s="444"/>
      <c r="Q243" s="444"/>
      <c r="R243" s="444"/>
      <c r="S243" s="444"/>
      <c r="T243" s="444"/>
      <c r="U243" s="444"/>
      <c r="V243" s="444"/>
      <c r="W243" s="444"/>
      <c r="X243" s="444"/>
      <c r="Y243" s="444"/>
      <c r="Z243" s="444"/>
      <c r="AA243" s="444"/>
      <c r="AB243" s="444"/>
      <c r="AC243" s="444"/>
      <c r="AD243" s="444"/>
      <c r="AE243" s="444"/>
      <c r="AF243" s="444"/>
      <c r="AG243" s="444"/>
      <c r="AH243" s="444"/>
      <c r="AI243" s="444"/>
      <c r="AJ243" s="444"/>
      <c r="AK243" s="444"/>
      <c r="AL243" s="444"/>
      <c r="AM243" s="444"/>
      <c r="AN243" s="444"/>
      <c r="AO243" s="444"/>
      <c r="AP243" s="444"/>
      <c r="AQ243" s="444"/>
      <c r="AR243" s="444"/>
      <c r="AS243" s="444"/>
      <c r="AT243" s="444"/>
      <c r="AU243" s="444"/>
      <c r="AV243" s="444"/>
      <c r="AW243" s="444"/>
      <c r="AX243" s="444"/>
      <c r="AY243" s="444"/>
      <c r="AZ243" s="444"/>
      <c r="BA243" s="444"/>
      <c r="BB243" s="444"/>
    </row>
    <row r="244" spans="1:57" ht="12.6" customHeight="1" x14ac:dyDescent="0.25">
      <c r="A244" s="696"/>
      <c r="B244" s="697"/>
      <c r="C244" s="697"/>
      <c r="D244" s="697"/>
      <c r="E244" s="697"/>
      <c r="F244" s="697"/>
      <c r="G244" s="697"/>
      <c r="H244" s="995" t="s">
        <v>815</v>
      </c>
      <c r="I244" s="996"/>
      <c r="J244" s="996"/>
      <c r="K244" s="996"/>
      <c r="L244" s="996"/>
      <c r="M244" s="996"/>
      <c r="N244" s="996"/>
      <c r="O244" s="996"/>
      <c r="P244" s="996"/>
      <c r="Q244" s="996"/>
      <c r="R244" s="996"/>
      <c r="S244" s="996"/>
      <c r="T244" s="996"/>
      <c r="U244" s="996"/>
      <c r="V244" s="996"/>
      <c r="W244" s="996"/>
      <c r="X244" s="996"/>
      <c r="Y244" s="996"/>
      <c r="Z244" s="996"/>
      <c r="AA244" s="996"/>
      <c r="AB244" s="996"/>
      <c r="AC244" s="996"/>
      <c r="AD244" s="996"/>
      <c r="AE244" s="996"/>
      <c r="AF244" s="996"/>
      <c r="AG244" s="996"/>
      <c r="AH244" s="996"/>
      <c r="AI244" s="996"/>
      <c r="AJ244" s="996"/>
      <c r="AK244" s="996"/>
      <c r="AL244" s="996"/>
      <c r="AM244" s="996"/>
      <c r="AN244" s="996"/>
      <c r="AO244" s="996"/>
      <c r="AP244" s="996"/>
      <c r="AQ244" s="996"/>
      <c r="AR244" s="996"/>
      <c r="AS244" s="996"/>
      <c r="AT244" s="996"/>
      <c r="AU244" s="996"/>
      <c r="AV244" s="996"/>
      <c r="AW244" s="996"/>
      <c r="AX244" s="997"/>
      <c r="AY244" s="582"/>
      <c r="AZ244" s="582"/>
      <c r="BA244" s="582"/>
      <c r="BB244" s="582"/>
      <c r="BC244" s="582"/>
    </row>
    <row r="245" spans="1:57" ht="12.6" customHeight="1" x14ac:dyDescent="0.25">
      <c r="A245" s="698"/>
      <c r="B245" s="438"/>
      <c r="C245" s="438"/>
      <c r="D245" s="438"/>
      <c r="E245" s="438"/>
      <c r="F245" s="438"/>
      <c r="G245" s="438"/>
      <c r="H245" s="1029"/>
      <c r="I245" s="1029"/>
      <c r="J245" s="1029"/>
      <c r="K245" s="1029"/>
      <c r="L245" s="1029"/>
      <c r="M245" s="1029"/>
      <c r="N245" s="1029"/>
      <c r="O245" s="1029"/>
      <c r="P245" s="1029"/>
      <c r="Q245" s="1029"/>
      <c r="R245" s="1029" t="s">
        <v>1842</v>
      </c>
      <c r="S245" s="1029"/>
      <c r="T245" s="1029"/>
      <c r="U245" s="1029"/>
      <c r="V245" s="1029"/>
      <c r="W245" s="1029"/>
      <c r="X245" s="1029"/>
      <c r="Y245" s="1029"/>
      <c r="Z245" s="1029"/>
      <c r="AA245" s="1029"/>
      <c r="AB245" s="1029"/>
      <c r="AC245" s="1029"/>
      <c r="AD245" s="1029"/>
      <c r="AE245" s="1029"/>
      <c r="AF245" s="1029"/>
      <c r="AG245" s="696"/>
      <c r="AH245" s="697"/>
      <c r="AI245" s="697"/>
      <c r="AJ245" s="708"/>
      <c r="AK245" s="696"/>
      <c r="AL245" s="697"/>
      <c r="AM245" s="697"/>
      <c r="AN245" s="708"/>
      <c r="AO245" s="696"/>
      <c r="AP245" s="697"/>
      <c r="AQ245" s="697"/>
      <c r="AR245" s="697"/>
      <c r="AS245" s="708"/>
      <c r="AT245" s="696"/>
      <c r="AU245" s="697"/>
      <c r="AV245" s="697"/>
      <c r="AW245" s="697"/>
      <c r="AX245" s="471"/>
    </row>
    <row r="246" spans="1:57" ht="12.6" customHeight="1" x14ac:dyDescent="0.25">
      <c r="A246" s="698"/>
      <c r="B246" s="438"/>
      <c r="C246" s="438"/>
      <c r="D246" s="438"/>
      <c r="E246" s="438"/>
      <c r="F246" s="438"/>
      <c r="G246" s="438"/>
      <c r="H246" s="960"/>
      <c r="I246" s="960"/>
      <c r="J246" s="960"/>
      <c r="K246" s="960"/>
      <c r="L246" s="960"/>
      <c r="M246" s="960"/>
      <c r="N246" s="960"/>
      <c r="O246" s="960"/>
      <c r="P246" s="960"/>
      <c r="Q246" s="960"/>
      <c r="R246" s="960" t="s">
        <v>1841</v>
      </c>
      <c r="S246" s="960"/>
      <c r="T246" s="960"/>
      <c r="U246" s="960"/>
      <c r="V246" s="960"/>
      <c r="W246" s="960"/>
      <c r="X246" s="960"/>
      <c r="Y246" s="960"/>
      <c r="Z246" s="960"/>
      <c r="AA246" s="960"/>
      <c r="AB246" s="960"/>
      <c r="AC246" s="960"/>
      <c r="AD246" s="960"/>
      <c r="AE246" s="960"/>
      <c r="AF246" s="960"/>
      <c r="AG246" s="698"/>
      <c r="AH246" s="438"/>
      <c r="AI246" s="438"/>
      <c r="AJ246" s="709"/>
      <c r="AK246" s="698"/>
      <c r="AL246" s="438"/>
      <c r="AM246" s="438"/>
      <c r="AN246" s="709"/>
      <c r="AO246" s="987" t="s">
        <v>1815</v>
      </c>
      <c r="AP246" s="988"/>
      <c r="AQ246" s="988"/>
      <c r="AR246" s="988"/>
      <c r="AS246" s="992"/>
      <c r="AT246" s="698"/>
      <c r="AU246" s="438"/>
      <c r="AV246" s="438"/>
      <c r="AW246" s="438"/>
      <c r="AX246" s="471"/>
    </row>
    <row r="247" spans="1:57" ht="12.6" customHeight="1" x14ac:dyDescent="0.25">
      <c r="A247" s="987" t="s">
        <v>1814</v>
      </c>
      <c r="B247" s="988"/>
      <c r="C247" s="988"/>
      <c r="D247" s="988"/>
      <c r="E247" s="988"/>
      <c r="F247" s="988"/>
      <c r="G247" s="988"/>
      <c r="H247" s="960"/>
      <c r="I247" s="960"/>
      <c r="J247" s="960"/>
      <c r="K247" s="960"/>
      <c r="L247" s="960"/>
      <c r="M247" s="960"/>
      <c r="N247" s="960"/>
      <c r="O247" s="960"/>
      <c r="P247" s="960"/>
      <c r="Q247" s="960"/>
      <c r="R247" s="960" t="s">
        <v>1826</v>
      </c>
      <c r="S247" s="960"/>
      <c r="T247" s="960"/>
      <c r="U247" s="960"/>
      <c r="V247" s="960"/>
      <c r="W247" s="960" t="s">
        <v>1840</v>
      </c>
      <c r="X247" s="960"/>
      <c r="Y247" s="960"/>
      <c r="Z247" s="960"/>
      <c r="AA247" s="960"/>
      <c r="AB247" s="960"/>
      <c r="AC247" s="960"/>
      <c r="AD247" s="960"/>
      <c r="AE247" s="960"/>
      <c r="AF247" s="960"/>
      <c r="AG247" s="698"/>
      <c r="AH247" s="438"/>
      <c r="AI247" s="438"/>
      <c r="AJ247" s="709"/>
      <c r="AK247" s="698"/>
      <c r="AL247" s="438"/>
      <c r="AM247" s="438"/>
      <c r="AN247" s="709"/>
      <c r="AO247" s="987" t="s">
        <v>1812</v>
      </c>
      <c r="AP247" s="988"/>
      <c r="AQ247" s="988"/>
      <c r="AR247" s="988"/>
      <c r="AS247" s="992"/>
      <c r="AT247" s="698"/>
      <c r="AU247" s="438"/>
      <c r="AV247" s="438"/>
      <c r="AW247" s="438"/>
      <c r="AX247" s="471"/>
    </row>
    <row r="248" spans="1:57" ht="12.6" customHeight="1" x14ac:dyDescent="0.25">
      <c r="A248" s="987" t="s">
        <v>1839</v>
      </c>
      <c r="B248" s="988"/>
      <c r="C248" s="988"/>
      <c r="D248" s="988"/>
      <c r="E248" s="988"/>
      <c r="F248" s="988"/>
      <c r="G248" s="988"/>
      <c r="H248" s="960" t="s">
        <v>973</v>
      </c>
      <c r="I248" s="960"/>
      <c r="J248" s="960"/>
      <c r="K248" s="960"/>
      <c r="L248" s="960"/>
      <c r="M248" s="960" t="s">
        <v>955</v>
      </c>
      <c r="N248" s="960"/>
      <c r="O248" s="960"/>
      <c r="P248" s="960"/>
      <c r="Q248" s="960"/>
      <c r="R248" s="960" t="s">
        <v>1838</v>
      </c>
      <c r="S248" s="960"/>
      <c r="T248" s="960"/>
      <c r="U248" s="960"/>
      <c r="V248" s="960"/>
      <c r="W248" s="960" t="s">
        <v>1837</v>
      </c>
      <c r="X248" s="960"/>
      <c r="Y248" s="960"/>
      <c r="Z248" s="960"/>
      <c r="AA248" s="960"/>
      <c r="AB248" s="960" t="s">
        <v>1836</v>
      </c>
      <c r="AC248" s="960"/>
      <c r="AD248" s="960"/>
      <c r="AE248" s="960"/>
      <c r="AF248" s="960"/>
      <c r="AG248" s="987"/>
      <c r="AH248" s="988"/>
      <c r="AI248" s="988"/>
      <c r="AJ248" s="992"/>
      <c r="AK248" s="987" t="s">
        <v>1809</v>
      </c>
      <c r="AL248" s="988"/>
      <c r="AM248" s="988"/>
      <c r="AN248" s="992"/>
      <c r="AO248" s="987" t="s">
        <v>1808</v>
      </c>
      <c r="AP248" s="988"/>
      <c r="AQ248" s="988"/>
      <c r="AR248" s="988"/>
      <c r="AS248" s="992"/>
      <c r="AT248" s="987" t="s">
        <v>478</v>
      </c>
      <c r="AU248" s="988"/>
      <c r="AV248" s="988"/>
      <c r="AW248" s="988"/>
      <c r="AX248" s="471"/>
      <c r="BD248" s="433"/>
      <c r="BE248" s="433"/>
    </row>
    <row r="249" spans="1:57" ht="12.6" customHeight="1" x14ac:dyDescent="0.25">
      <c r="A249" s="698"/>
      <c r="B249" s="438"/>
      <c r="C249" s="438"/>
      <c r="D249" s="438"/>
      <c r="E249" s="438"/>
      <c r="F249" s="438"/>
      <c r="G249" s="438"/>
      <c r="H249" s="960"/>
      <c r="I249" s="960"/>
      <c r="J249" s="960"/>
      <c r="K249" s="960"/>
      <c r="L249" s="960"/>
      <c r="M249" s="960"/>
      <c r="N249" s="960"/>
      <c r="O249" s="960"/>
      <c r="P249" s="960"/>
      <c r="Q249" s="960"/>
      <c r="R249" s="960" t="s">
        <v>816</v>
      </c>
      <c r="S249" s="960"/>
      <c r="T249" s="960"/>
      <c r="U249" s="960"/>
      <c r="V249" s="960"/>
      <c r="W249" s="960" t="s">
        <v>1835</v>
      </c>
      <c r="X249" s="960"/>
      <c r="Y249" s="960"/>
      <c r="Z249" s="960"/>
      <c r="AA249" s="960"/>
      <c r="AB249" s="960" t="s">
        <v>1834</v>
      </c>
      <c r="AC249" s="960"/>
      <c r="AD249" s="960"/>
      <c r="AE249" s="960"/>
      <c r="AF249" s="960"/>
      <c r="AG249" s="987" t="s">
        <v>1833</v>
      </c>
      <c r="AH249" s="988"/>
      <c r="AI249" s="988"/>
      <c r="AJ249" s="992"/>
      <c r="AK249" s="987" t="s">
        <v>1806</v>
      </c>
      <c r="AL249" s="988"/>
      <c r="AM249" s="988"/>
      <c r="AN249" s="992"/>
      <c r="AO249" s="987" t="s">
        <v>1832</v>
      </c>
      <c r="AP249" s="988"/>
      <c r="AQ249" s="988"/>
      <c r="AR249" s="988"/>
      <c r="AS249" s="992"/>
      <c r="AT249" s="698"/>
      <c r="AU249" s="438"/>
      <c r="AV249" s="438"/>
      <c r="AW249" s="438"/>
      <c r="AX249" s="471"/>
    </row>
    <row r="250" spans="1:57" ht="12.6" customHeight="1" x14ac:dyDescent="0.25">
      <c r="A250" s="698"/>
      <c r="B250" s="438"/>
      <c r="C250" s="438"/>
      <c r="D250" s="438"/>
      <c r="E250" s="438"/>
      <c r="F250" s="438"/>
      <c r="G250" s="438"/>
      <c r="H250" s="960"/>
      <c r="I250" s="960"/>
      <c r="J250" s="960"/>
      <c r="K250" s="960"/>
      <c r="L250" s="960"/>
      <c r="M250" s="960"/>
      <c r="N250" s="960"/>
      <c r="O250" s="960"/>
      <c r="P250" s="960"/>
      <c r="Q250" s="960"/>
      <c r="R250" s="960" t="s">
        <v>1831</v>
      </c>
      <c r="S250" s="960"/>
      <c r="T250" s="960"/>
      <c r="U250" s="960"/>
      <c r="V250" s="960"/>
      <c r="W250" s="960" t="s">
        <v>1830</v>
      </c>
      <c r="X250" s="960"/>
      <c r="Y250" s="960"/>
      <c r="Z250" s="960"/>
      <c r="AA250" s="960"/>
      <c r="AB250" s="960" t="s">
        <v>1829</v>
      </c>
      <c r="AC250" s="960"/>
      <c r="AD250" s="960"/>
      <c r="AE250" s="960"/>
      <c r="AF250" s="960"/>
      <c r="AG250" s="987" t="s">
        <v>1828</v>
      </c>
      <c r="AH250" s="988"/>
      <c r="AI250" s="988"/>
      <c r="AJ250" s="992"/>
      <c r="AK250" s="987" t="s">
        <v>1805</v>
      </c>
      <c r="AL250" s="988"/>
      <c r="AM250" s="988"/>
      <c r="AN250" s="992"/>
      <c r="AO250" s="987" t="s">
        <v>1827</v>
      </c>
      <c r="AP250" s="988"/>
      <c r="AQ250" s="988"/>
      <c r="AR250" s="988"/>
      <c r="AS250" s="992"/>
      <c r="AT250" s="698"/>
      <c r="AU250" s="438"/>
      <c r="AV250" s="438"/>
      <c r="AW250" s="438"/>
      <c r="AX250" s="471"/>
    </row>
    <row r="251" spans="1:57" ht="12.6" customHeight="1" x14ac:dyDescent="0.25">
      <c r="A251" s="698"/>
      <c r="B251" s="438"/>
      <c r="C251" s="438"/>
      <c r="D251" s="438"/>
      <c r="E251" s="438"/>
      <c r="F251" s="438"/>
      <c r="G251" s="438"/>
      <c r="H251" s="960"/>
      <c r="I251" s="960"/>
      <c r="J251" s="960"/>
      <c r="K251" s="960"/>
      <c r="L251" s="960"/>
      <c r="M251" s="960"/>
      <c r="N251" s="960"/>
      <c r="O251" s="960"/>
      <c r="P251" s="960"/>
      <c r="Q251" s="960"/>
      <c r="R251" s="960" t="s">
        <v>1826</v>
      </c>
      <c r="S251" s="960"/>
      <c r="T251" s="960"/>
      <c r="U251" s="960"/>
      <c r="V251" s="960"/>
      <c r="W251" s="960" t="s">
        <v>1825</v>
      </c>
      <c r="X251" s="960"/>
      <c r="Y251" s="960"/>
      <c r="Z251" s="960"/>
      <c r="AA251" s="960"/>
      <c r="AB251" s="960" t="s">
        <v>1824</v>
      </c>
      <c r="AC251" s="960"/>
      <c r="AD251" s="960"/>
      <c r="AE251" s="960"/>
      <c r="AF251" s="960"/>
      <c r="AG251" s="987" t="s">
        <v>1823</v>
      </c>
      <c r="AH251" s="988"/>
      <c r="AI251" s="988"/>
      <c r="AJ251" s="992"/>
      <c r="AK251" s="987" t="s">
        <v>1823</v>
      </c>
      <c r="AL251" s="988"/>
      <c r="AM251" s="988"/>
      <c r="AN251" s="992"/>
      <c r="AO251" s="987" t="s">
        <v>1823</v>
      </c>
      <c r="AP251" s="988"/>
      <c r="AQ251" s="988"/>
      <c r="AR251" s="988"/>
      <c r="AS251" s="992"/>
      <c r="AT251" s="698"/>
      <c r="AU251" s="438"/>
      <c r="AV251" s="438"/>
      <c r="AW251" s="438"/>
      <c r="AX251" s="471"/>
    </row>
    <row r="252" spans="1:57" ht="12.6" customHeight="1" x14ac:dyDescent="0.25">
      <c r="A252" s="698"/>
      <c r="B252" s="438"/>
      <c r="C252" s="438"/>
      <c r="D252" s="438"/>
      <c r="E252" s="438"/>
      <c r="F252" s="438"/>
      <c r="G252" s="438"/>
      <c r="H252" s="960"/>
      <c r="I252" s="960"/>
      <c r="J252" s="960"/>
      <c r="K252" s="960"/>
      <c r="L252" s="960"/>
      <c r="M252" s="960"/>
      <c r="N252" s="960"/>
      <c r="O252" s="960"/>
      <c r="P252" s="960"/>
      <c r="Q252" s="960"/>
      <c r="R252" s="960" t="s">
        <v>1822</v>
      </c>
      <c r="S252" s="960"/>
      <c r="T252" s="960"/>
      <c r="U252" s="960"/>
      <c r="V252" s="960"/>
      <c r="W252" s="960"/>
      <c r="X252" s="960"/>
      <c r="Y252" s="960"/>
      <c r="Z252" s="960"/>
      <c r="AA252" s="960"/>
      <c r="AB252" s="960"/>
      <c r="AC252" s="960"/>
      <c r="AD252" s="960"/>
      <c r="AE252" s="960"/>
      <c r="AF252" s="960"/>
      <c r="AG252" s="698"/>
      <c r="AH252" s="438"/>
      <c r="AI252" s="438"/>
      <c r="AJ252" s="709"/>
      <c r="AK252" s="698"/>
      <c r="AL252" s="438"/>
      <c r="AM252" s="438"/>
      <c r="AN252" s="709"/>
      <c r="AO252" s="698"/>
      <c r="AP252" s="438"/>
      <c r="AQ252" s="438"/>
      <c r="AR252" s="438"/>
      <c r="AS252" s="709"/>
      <c r="AT252" s="698"/>
      <c r="AU252" s="438"/>
      <c r="AV252" s="438"/>
      <c r="AW252" s="438"/>
      <c r="AX252" s="471"/>
    </row>
    <row r="253" spans="1:57" ht="12.6" customHeight="1" x14ac:dyDescent="0.25">
      <c r="A253" s="698"/>
      <c r="B253" s="438"/>
      <c r="C253" s="438"/>
      <c r="D253" s="438"/>
      <c r="E253" s="438"/>
      <c r="F253" s="438"/>
      <c r="G253" s="438"/>
      <c r="H253" s="960"/>
      <c r="I253" s="960"/>
      <c r="J253" s="960"/>
      <c r="K253" s="960"/>
      <c r="L253" s="960"/>
      <c r="M253" s="960"/>
      <c r="N253" s="960"/>
      <c r="O253" s="960"/>
      <c r="P253" s="960"/>
      <c r="Q253" s="960"/>
      <c r="R253" s="960" t="s">
        <v>1821</v>
      </c>
      <c r="S253" s="960"/>
      <c r="T253" s="960"/>
      <c r="U253" s="960"/>
      <c r="V253" s="960"/>
      <c r="W253" s="960"/>
      <c r="X253" s="960"/>
      <c r="Y253" s="960"/>
      <c r="Z253" s="960"/>
      <c r="AA253" s="960"/>
      <c r="AB253" s="960"/>
      <c r="AC253" s="960"/>
      <c r="AD253" s="960"/>
      <c r="AE253" s="960"/>
      <c r="AF253" s="960"/>
      <c r="AG253" s="698"/>
      <c r="AH253" s="438"/>
      <c r="AI253" s="438"/>
      <c r="AJ253" s="709"/>
      <c r="AK253" s="698"/>
      <c r="AL253" s="438"/>
      <c r="AM253" s="438"/>
      <c r="AN253" s="709"/>
      <c r="AO253" s="698"/>
      <c r="AP253" s="438"/>
      <c r="AQ253" s="438"/>
      <c r="AR253" s="438"/>
      <c r="AS253" s="709"/>
      <c r="AT253" s="698"/>
      <c r="AU253" s="438"/>
      <c r="AV253" s="438"/>
      <c r="AW253" s="438"/>
      <c r="AX253" s="471"/>
    </row>
    <row r="254" spans="1:57" ht="12.6" customHeight="1" x14ac:dyDescent="0.25">
      <c r="A254" s="924" t="s">
        <v>816</v>
      </c>
      <c r="B254" s="925"/>
      <c r="C254" s="925"/>
      <c r="D254" s="925"/>
      <c r="E254" s="925"/>
      <c r="F254" s="925"/>
      <c r="G254" s="925"/>
      <c r="H254" s="979" t="s">
        <v>817</v>
      </c>
      <c r="I254" s="979"/>
      <c r="J254" s="979"/>
      <c r="K254" s="979"/>
      <c r="L254" s="979"/>
      <c r="M254" s="979" t="s">
        <v>818</v>
      </c>
      <c r="N254" s="979"/>
      <c r="O254" s="979"/>
      <c r="P254" s="979"/>
      <c r="Q254" s="979"/>
      <c r="R254" s="979" t="s">
        <v>476</v>
      </c>
      <c r="S254" s="979"/>
      <c r="T254" s="979"/>
      <c r="U254" s="979"/>
      <c r="V254" s="979"/>
      <c r="W254" s="979" t="s">
        <v>477</v>
      </c>
      <c r="X254" s="979"/>
      <c r="Y254" s="979"/>
      <c r="Z254" s="979"/>
      <c r="AA254" s="979"/>
      <c r="AB254" s="979" t="s">
        <v>480</v>
      </c>
      <c r="AC254" s="979"/>
      <c r="AD254" s="979"/>
      <c r="AE254" s="979"/>
      <c r="AF254" s="979"/>
      <c r="AG254" s="924" t="s">
        <v>1489</v>
      </c>
      <c r="AH254" s="925"/>
      <c r="AI254" s="925"/>
      <c r="AJ254" s="993"/>
      <c r="AK254" s="924" t="s">
        <v>1490</v>
      </c>
      <c r="AL254" s="925"/>
      <c r="AM254" s="925"/>
      <c r="AN254" s="993"/>
      <c r="AO254" s="924" t="s">
        <v>1491</v>
      </c>
      <c r="AP254" s="925"/>
      <c r="AQ254" s="925"/>
      <c r="AR254" s="925"/>
      <c r="AS254" s="993"/>
      <c r="AT254" s="924" t="s">
        <v>1494</v>
      </c>
      <c r="AU254" s="925"/>
      <c r="AV254" s="925"/>
      <c r="AW254" s="925"/>
      <c r="AX254" s="471"/>
    </row>
    <row r="255" spans="1:57" ht="12.6" customHeight="1" x14ac:dyDescent="0.25">
      <c r="A255" s="433" t="s">
        <v>1804</v>
      </c>
      <c r="B255" s="433"/>
      <c r="C255" s="433"/>
      <c r="D255" s="433"/>
      <c r="E255" s="433"/>
      <c r="F255" s="433"/>
      <c r="G255" s="433"/>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c r="AK255" s="433"/>
      <c r="AL255" s="433"/>
      <c r="AM255" s="433"/>
      <c r="AN255" s="433"/>
      <c r="AO255" s="433"/>
      <c r="AP255" s="433"/>
      <c r="AQ255" s="433"/>
      <c r="AR255" s="433"/>
      <c r="AS255" s="433"/>
      <c r="AT255" s="433"/>
      <c r="AU255" s="433"/>
      <c r="AV255" s="433"/>
      <c r="AW255" s="433"/>
      <c r="AX255" s="449"/>
    </row>
    <row r="256" spans="1:57" ht="12.6" customHeight="1" x14ac:dyDescent="0.25">
      <c r="A256" s="696" t="s">
        <v>1535</v>
      </c>
      <c r="B256" s="710"/>
      <c r="C256" s="452"/>
      <c r="D256" s="452"/>
      <c r="E256" s="452"/>
      <c r="F256" s="452"/>
      <c r="G256" s="452"/>
      <c r="H256" s="1015">
        <f>SUM('HL KNIHA VYPOC'!$D$26)</f>
        <v>0</v>
      </c>
      <c r="I256" s="1015"/>
      <c r="J256" s="1015"/>
      <c r="K256" s="1015"/>
      <c r="L256" s="1015"/>
      <c r="M256" s="1015">
        <f>SUM('HL KNIHA VYPOC'!$D$16)</f>
        <v>50000</v>
      </c>
      <c r="N256" s="1015"/>
      <c r="O256" s="1015"/>
      <c r="P256" s="1015"/>
      <c r="Q256" s="1015"/>
      <c r="R256" s="1015">
        <f>SUM('HL KNIHA VYPOC'!$D$17)</f>
        <v>0</v>
      </c>
      <c r="S256" s="1015"/>
      <c r="T256" s="1015"/>
      <c r="U256" s="1015"/>
      <c r="V256" s="1015"/>
      <c r="W256" s="1015">
        <f>SUM('HL KNIHA VYPOC'!$D$20)</f>
        <v>0</v>
      </c>
      <c r="X256" s="1015"/>
      <c r="Y256" s="1015"/>
      <c r="Z256" s="1015"/>
      <c r="AA256" s="1015"/>
      <c r="AB256" s="1015">
        <f>SUM('HL KNIHA VYPOC'!$D$21)</f>
        <v>0</v>
      </c>
      <c r="AC256" s="1015"/>
      <c r="AD256" s="1015"/>
      <c r="AE256" s="1015"/>
      <c r="AF256" s="1015"/>
      <c r="AG256" s="1015">
        <f>SUM('HL KNIHA VYPOC'!$D$22+'HL KNIHA VYPOC'!$D$23+'HL KNIHA VYPOC'!D27)</f>
        <v>0</v>
      </c>
      <c r="AH256" s="1015"/>
      <c r="AI256" s="1015"/>
      <c r="AJ256" s="1015"/>
      <c r="AK256" s="1015">
        <f>SUM('HL KNIHA VYPOC'!$D$32)</f>
        <v>0</v>
      </c>
      <c r="AL256" s="1015"/>
      <c r="AM256" s="1015"/>
      <c r="AN256" s="1015"/>
      <c r="AO256" s="1015">
        <f>SUM('HL KNIHA VYPOC'!$D$38)</f>
        <v>0</v>
      </c>
      <c r="AP256" s="1015"/>
      <c r="AQ256" s="1015"/>
      <c r="AR256" s="1015"/>
      <c r="AS256" s="1015"/>
      <c r="AT256" s="1048">
        <f>SUM(H256:AS259)</f>
        <v>50000</v>
      </c>
      <c r="AU256" s="1049"/>
      <c r="AV256" s="1049"/>
      <c r="AW256" s="1049"/>
      <c r="AX256" s="1050"/>
    </row>
    <row r="257" spans="1:50" ht="12.6" customHeight="1" x14ac:dyDescent="0.25">
      <c r="A257" s="698" t="s">
        <v>1691</v>
      </c>
      <c r="B257" s="704"/>
      <c r="C257" s="433"/>
      <c r="D257" s="433"/>
      <c r="E257" s="433"/>
      <c r="F257" s="433"/>
      <c r="G257" s="433"/>
      <c r="H257" s="1015"/>
      <c r="I257" s="1015"/>
      <c r="J257" s="1015"/>
      <c r="K257" s="1015"/>
      <c r="L257" s="1015"/>
      <c r="M257" s="1015"/>
      <c r="N257" s="1015"/>
      <c r="O257" s="1015"/>
      <c r="P257" s="1015"/>
      <c r="Q257" s="1015"/>
      <c r="R257" s="1015"/>
      <c r="S257" s="1015"/>
      <c r="T257" s="1015"/>
      <c r="U257" s="1015"/>
      <c r="V257" s="1015"/>
      <c r="W257" s="1015"/>
      <c r="X257" s="1015"/>
      <c r="Y257" s="1015"/>
      <c r="Z257" s="1015"/>
      <c r="AA257" s="1015"/>
      <c r="AB257" s="1015"/>
      <c r="AC257" s="1015"/>
      <c r="AD257" s="1015"/>
      <c r="AE257" s="1015"/>
      <c r="AF257" s="1015"/>
      <c r="AG257" s="1015"/>
      <c r="AH257" s="1015"/>
      <c r="AI257" s="1015"/>
      <c r="AJ257" s="1015"/>
      <c r="AK257" s="1015"/>
      <c r="AL257" s="1015"/>
      <c r="AM257" s="1015"/>
      <c r="AN257" s="1015"/>
      <c r="AO257" s="1015"/>
      <c r="AP257" s="1015"/>
      <c r="AQ257" s="1015"/>
      <c r="AR257" s="1015"/>
      <c r="AS257" s="1015"/>
      <c r="AT257" s="1054"/>
      <c r="AU257" s="1055"/>
      <c r="AV257" s="1055"/>
      <c r="AW257" s="1055"/>
      <c r="AX257" s="1056"/>
    </row>
    <row r="258" spans="1:50" ht="12.6" customHeight="1" x14ac:dyDescent="0.25">
      <c r="A258" s="698" t="s">
        <v>1531</v>
      </c>
      <c r="B258" s="704"/>
      <c r="C258" s="433"/>
      <c r="D258" s="433"/>
      <c r="E258" s="433"/>
      <c r="F258" s="433"/>
      <c r="G258" s="433"/>
      <c r="H258" s="1015"/>
      <c r="I258" s="1015"/>
      <c r="J258" s="1015"/>
      <c r="K258" s="1015"/>
      <c r="L258" s="1015"/>
      <c r="M258" s="1015"/>
      <c r="N258" s="1015"/>
      <c r="O258" s="1015"/>
      <c r="P258" s="1015"/>
      <c r="Q258" s="1015"/>
      <c r="R258" s="1015"/>
      <c r="S258" s="1015"/>
      <c r="T258" s="1015"/>
      <c r="U258" s="1015"/>
      <c r="V258" s="1015"/>
      <c r="W258" s="1015"/>
      <c r="X258" s="1015"/>
      <c r="Y258" s="1015"/>
      <c r="Z258" s="1015"/>
      <c r="AA258" s="1015"/>
      <c r="AB258" s="1015"/>
      <c r="AC258" s="1015"/>
      <c r="AD258" s="1015"/>
      <c r="AE258" s="1015"/>
      <c r="AF258" s="1015"/>
      <c r="AG258" s="1015"/>
      <c r="AH258" s="1015"/>
      <c r="AI258" s="1015"/>
      <c r="AJ258" s="1015"/>
      <c r="AK258" s="1015"/>
      <c r="AL258" s="1015"/>
      <c r="AM258" s="1015"/>
      <c r="AN258" s="1015"/>
      <c r="AO258" s="1015"/>
      <c r="AP258" s="1015"/>
      <c r="AQ258" s="1015"/>
      <c r="AR258" s="1015"/>
      <c r="AS258" s="1015"/>
      <c r="AT258" s="1054"/>
      <c r="AU258" s="1055"/>
      <c r="AV258" s="1055"/>
      <c r="AW258" s="1055"/>
      <c r="AX258" s="1056"/>
    </row>
    <row r="259" spans="1:50" ht="12.6" customHeight="1" x14ac:dyDescent="0.25">
      <c r="A259" s="698" t="s">
        <v>1530</v>
      </c>
      <c r="B259" s="704"/>
      <c r="C259" s="433"/>
      <c r="D259" s="433"/>
      <c r="E259" s="433"/>
      <c r="F259" s="433"/>
      <c r="G259" s="433"/>
      <c r="H259" s="1015"/>
      <c r="I259" s="1015"/>
      <c r="J259" s="1015"/>
      <c r="K259" s="1015"/>
      <c r="L259" s="1015"/>
      <c r="M259" s="1015"/>
      <c r="N259" s="1015"/>
      <c r="O259" s="1015"/>
      <c r="P259" s="1015"/>
      <c r="Q259" s="1015"/>
      <c r="R259" s="1015"/>
      <c r="S259" s="1015"/>
      <c r="T259" s="1015"/>
      <c r="U259" s="1015"/>
      <c r="V259" s="1015"/>
      <c r="W259" s="1015"/>
      <c r="X259" s="1015"/>
      <c r="Y259" s="1015"/>
      <c r="Z259" s="1015"/>
      <c r="AA259" s="1015"/>
      <c r="AB259" s="1015"/>
      <c r="AC259" s="1015"/>
      <c r="AD259" s="1015"/>
      <c r="AE259" s="1015"/>
      <c r="AF259" s="1015"/>
      <c r="AG259" s="1015"/>
      <c r="AH259" s="1015"/>
      <c r="AI259" s="1015"/>
      <c r="AJ259" s="1015"/>
      <c r="AK259" s="1015"/>
      <c r="AL259" s="1015"/>
      <c r="AM259" s="1015"/>
      <c r="AN259" s="1015"/>
      <c r="AO259" s="1015"/>
      <c r="AP259" s="1015"/>
      <c r="AQ259" s="1015"/>
      <c r="AR259" s="1015"/>
      <c r="AS259" s="1015"/>
      <c r="AT259" s="1051"/>
      <c r="AU259" s="1052"/>
      <c r="AV259" s="1052"/>
      <c r="AW259" s="1052"/>
      <c r="AX259" s="1053"/>
    </row>
    <row r="260" spans="1:50" ht="12.6" customHeight="1" x14ac:dyDescent="0.25">
      <c r="A260" s="447" t="s">
        <v>510</v>
      </c>
      <c r="B260" s="703"/>
      <c r="C260" s="448"/>
      <c r="D260" s="448"/>
      <c r="E260" s="448"/>
      <c r="F260" s="448"/>
      <c r="G260" s="448"/>
      <c r="H260" s="1015">
        <f>SUM('HL KNIHA VYPOC'!$E$26)</f>
        <v>0</v>
      </c>
      <c r="I260" s="1015"/>
      <c r="J260" s="1015"/>
      <c r="K260" s="1015"/>
      <c r="L260" s="1015"/>
      <c r="M260" s="1015">
        <f>SUM('HL KNIHA VYPOC'!$E$16)</f>
        <v>0</v>
      </c>
      <c r="N260" s="1015"/>
      <c r="O260" s="1015"/>
      <c r="P260" s="1015"/>
      <c r="Q260" s="1015"/>
      <c r="R260" s="1015">
        <f>SUM('HL KNIHA VYPOC'!$E$17)</f>
        <v>0</v>
      </c>
      <c r="S260" s="1015"/>
      <c r="T260" s="1015"/>
      <c r="U260" s="1015"/>
      <c r="V260" s="1015"/>
      <c r="W260" s="1015">
        <f>SUM('HL KNIHA VYPOC'!$E$20)</f>
        <v>0</v>
      </c>
      <c r="X260" s="1015"/>
      <c r="Y260" s="1015"/>
      <c r="Z260" s="1015"/>
      <c r="AA260" s="1015"/>
      <c r="AB260" s="1015">
        <f>SUM('HL KNIHA VYPOC'!$E$21)</f>
        <v>0</v>
      </c>
      <c r="AC260" s="1015"/>
      <c r="AD260" s="1015"/>
      <c r="AE260" s="1015"/>
      <c r="AF260" s="1015"/>
      <c r="AG260" s="1015">
        <f>SUM('HL KNIHA VYPOC'!$E$22+'HL KNIHA VYPOC'!$E$23+'HL KNIHA VYPOC'!E27)</f>
        <v>0</v>
      </c>
      <c r="AH260" s="1015"/>
      <c r="AI260" s="1015"/>
      <c r="AJ260" s="1015"/>
      <c r="AK260" s="1015">
        <f>SUM('HL KNIHA VYPOC'!$E$32)</f>
        <v>0</v>
      </c>
      <c r="AL260" s="1015"/>
      <c r="AM260" s="1015"/>
      <c r="AN260" s="1015"/>
      <c r="AO260" s="1015">
        <f>SUM('HL KNIHA VYPOC'!$E$38)</f>
        <v>0</v>
      </c>
      <c r="AP260" s="1015"/>
      <c r="AQ260" s="1015"/>
      <c r="AR260" s="1015"/>
      <c r="AS260" s="1015"/>
      <c r="AT260" s="973">
        <f>SUM(H260:AS260)</f>
        <v>0</v>
      </c>
      <c r="AU260" s="974"/>
      <c r="AV260" s="974"/>
      <c r="AW260" s="974"/>
      <c r="AX260" s="975"/>
    </row>
    <row r="261" spans="1:50" ht="12.6" customHeight="1" x14ac:dyDescent="0.25">
      <c r="A261" s="447" t="s">
        <v>509</v>
      </c>
      <c r="B261" s="703"/>
      <c r="C261" s="448"/>
      <c r="D261" s="448"/>
      <c r="E261" s="448"/>
      <c r="F261" s="448"/>
      <c r="G261" s="448"/>
      <c r="H261" s="1015">
        <f>SUM('HL KNIHA VYPOC'!$F$26)</f>
        <v>0</v>
      </c>
      <c r="I261" s="1015"/>
      <c r="J261" s="1015"/>
      <c r="K261" s="1015"/>
      <c r="L261" s="1015"/>
      <c r="M261" s="1015">
        <f>SUM('HL KNIHA VYPOC'!$F$16)</f>
        <v>0</v>
      </c>
      <c r="N261" s="1015"/>
      <c r="O261" s="1015"/>
      <c r="P261" s="1015"/>
      <c r="Q261" s="1015"/>
      <c r="R261" s="1015">
        <f>SUM('HL KNIHA VYPOC'!$F$17)</f>
        <v>0</v>
      </c>
      <c r="S261" s="1015"/>
      <c r="T261" s="1015"/>
      <c r="U261" s="1015"/>
      <c r="V261" s="1015"/>
      <c r="W261" s="1015">
        <f>SUM('HL KNIHA VYPOC'!$F$20)</f>
        <v>0</v>
      </c>
      <c r="X261" s="1015"/>
      <c r="Y261" s="1015"/>
      <c r="Z261" s="1015"/>
      <c r="AA261" s="1015"/>
      <c r="AB261" s="1015">
        <f>SUM('HL KNIHA VYPOC'!$F$21)</f>
        <v>0</v>
      </c>
      <c r="AC261" s="1015"/>
      <c r="AD261" s="1015"/>
      <c r="AE261" s="1015"/>
      <c r="AF261" s="1015"/>
      <c r="AG261" s="1015">
        <f>SUM('HL KNIHA VYPOC'!$F$22+'HL KNIHA VYPOC'!$F$23+'HL KNIHA VYPOC'!F27)</f>
        <v>0</v>
      </c>
      <c r="AH261" s="1015"/>
      <c r="AI261" s="1015"/>
      <c r="AJ261" s="1015"/>
      <c r="AK261" s="1015">
        <f>SUM('HL KNIHA VYPOC'!$F$32)</f>
        <v>0</v>
      </c>
      <c r="AL261" s="1015"/>
      <c r="AM261" s="1015"/>
      <c r="AN261" s="1015"/>
      <c r="AO261" s="1015">
        <f>SUM('HL KNIHA VYPOC'!$F$38)</f>
        <v>0</v>
      </c>
      <c r="AP261" s="1015"/>
      <c r="AQ261" s="1015"/>
      <c r="AR261" s="1015"/>
      <c r="AS261" s="1015"/>
      <c r="AT261" s="973">
        <f>SUM(H261:AS261)</f>
        <v>0</v>
      </c>
      <c r="AU261" s="974"/>
      <c r="AV261" s="974"/>
      <c r="AW261" s="974"/>
      <c r="AX261" s="975"/>
    </row>
    <row r="262" spans="1:50" ht="12.6" customHeight="1" x14ac:dyDescent="0.25">
      <c r="A262" s="447" t="s">
        <v>589</v>
      </c>
      <c r="B262" s="703"/>
      <c r="C262" s="448"/>
      <c r="D262" s="448"/>
      <c r="E262" s="448"/>
      <c r="F262" s="448"/>
      <c r="G262" s="448"/>
      <c r="H262" s="1117"/>
      <c r="I262" s="1117"/>
      <c r="J262" s="1117"/>
      <c r="K262" s="1117"/>
      <c r="L262" s="1117"/>
      <c r="M262" s="1117"/>
      <c r="N262" s="1117"/>
      <c r="O262" s="1117"/>
      <c r="P262" s="1117"/>
      <c r="Q262" s="1117"/>
      <c r="R262" s="1117"/>
      <c r="S262" s="1117"/>
      <c r="T262" s="1117"/>
      <c r="U262" s="1117"/>
      <c r="V262" s="1117"/>
      <c r="W262" s="1117"/>
      <c r="X262" s="1117"/>
      <c r="Y262" s="1117"/>
      <c r="Z262" s="1117"/>
      <c r="AA262" s="1117"/>
      <c r="AB262" s="1117"/>
      <c r="AC262" s="1117"/>
      <c r="AD262" s="1117"/>
      <c r="AE262" s="1117"/>
      <c r="AF262" s="1117"/>
      <c r="AG262" s="1117"/>
      <c r="AH262" s="1117"/>
      <c r="AI262" s="1117"/>
      <c r="AJ262" s="1117"/>
      <c r="AK262" s="1117"/>
      <c r="AL262" s="1117"/>
      <c r="AM262" s="1117"/>
      <c r="AN262" s="1117"/>
      <c r="AO262" s="1117"/>
      <c r="AP262" s="1117"/>
      <c r="AQ262" s="1117"/>
      <c r="AR262" s="1117"/>
      <c r="AS262" s="1117"/>
      <c r="AT262" s="973">
        <f>SUM(H262:AS262)</f>
        <v>0</v>
      </c>
      <c r="AU262" s="974"/>
      <c r="AV262" s="974"/>
      <c r="AW262" s="974"/>
      <c r="AX262" s="975"/>
    </row>
    <row r="263" spans="1:50" ht="12.6" customHeight="1" x14ac:dyDescent="0.25">
      <c r="A263" s="698" t="s">
        <v>504</v>
      </c>
      <c r="B263" s="704"/>
      <c r="C263" s="433"/>
      <c r="D263" s="433"/>
      <c r="E263" s="433"/>
      <c r="F263" s="433"/>
      <c r="G263" s="433"/>
      <c r="H263" s="1015">
        <f>SUM(H256+H260-H261+H262)</f>
        <v>0</v>
      </c>
      <c r="I263" s="1015"/>
      <c r="J263" s="1015"/>
      <c r="K263" s="1015"/>
      <c r="L263" s="1015"/>
      <c r="M263" s="1015">
        <f>SUM(M256+M260-M261+M262)</f>
        <v>50000</v>
      </c>
      <c r="N263" s="1015"/>
      <c r="O263" s="1015"/>
      <c r="P263" s="1015"/>
      <c r="Q263" s="1015"/>
      <c r="R263" s="1015">
        <f>SUM(R256+R260-R261+R262)</f>
        <v>0</v>
      </c>
      <c r="S263" s="1015"/>
      <c r="T263" s="1015"/>
      <c r="U263" s="1015"/>
      <c r="V263" s="1015"/>
      <c r="W263" s="1015">
        <f>SUM(W256+W260-W261+W262)</f>
        <v>0</v>
      </c>
      <c r="X263" s="1015"/>
      <c r="Y263" s="1015"/>
      <c r="Z263" s="1015"/>
      <c r="AA263" s="1015"/>
      <c r="AB263" s="1015">
        <f>SUM(AB256+AB260-AB261+AB262)</f>
        <v>0</v>
      </c>
      <c r="AC263" s="1015"/>
      <c r="AD263" s="1015"/>
      <c r="AE263" s="1015"/>
      <c r="AF263" s="1015"/>
      <c r="AG263" s="1015">
        <f>SUM(AG256+AG260-AG261+AG262)</f>
        <v>0</v>
      </c>
      <c r="AH263" s="1015"/>
      <c r="AI263" s="1015"/>
      <c r="AJ263" s="1015"/>
      <c r="AK263" s="1015">
        <f>SUM(AK256+AK260-AK261+AK262)</f>
        <v>0</v>
      </c>
      <c r="AL263" s="1015"/>
      <c r="AM263" s="1015"/>
      <c r="AN263" s="1015"/>
      <c r="AO263" s="1015">
        <f>SUM(AO256+AO260-AO261+AO262)</f>
        <v>0</v>
      </c>
      <c r="AP263" s="1015"/>
      <c r="AQ263" s="1015"/>
      <c r="AR263" s="1015"/>
      <c r="AS263" s="1015"/>
      <c r="AT263" s="1048">
        <f>SUM(H263:AS265)</f>
        <v>50000</v>
      </c>
      <c r="AU263" s="1049"/>
      <c r="AV263" s="1049"/>
      <c r="AW263" s="1049"/>
      <c r="AX263" s="1050"/>
    </row>
    <row r="264" spans="1:50" ht="12.6" customHeight="1" x14ac:dyDescent="0.25">
      <c r="A264" s="698" t="s">
        <v>1531</v>
      </c>
      <c r="B264" s="704"/>
      <c r="C264" s="433"/>
      <c r="D264" s="433"/>
      <c r="E264" s="433"/>
      <c r="F264" s="433"/>
      <c r="G264" s="433"/>
      <c r="H264" s="1015"/>
      <c r="I264" s="1015"/>
      <c r="J264" s="1015"/>
      <c r="K264" s="1015"/>
      <c r="L264" s="1015"/>
      <c r="M264" s="1015"/>
      <c r="N264" s="1015"/>
      <c r="O264" s="1015"/>
      <c r="P264" s="1015"/>
      <c r="Q264" s="1015"/>
      <c r="R264" s="1015"/>
      <c r="S264" s="1015"/>
      <c r="T264" s="1015"/>
      <c r="U264" s="1015"/>
      <c r="V264" s="1015"/>
      <c r="W264" s="1015"/>
      <c r="X264" s="1015"/>
      <c r="Y264" s="1015"/>
      <c r="Z264" s="1015"/>
      <c r="AA264" s="1015"/>
      <c r="AB264" s="1015"/>
      <c r="AC264" s="1015"/>
      <c r="AD264" s="1015"/>
      <c r="AE264" s="1015"/>
      <c r="AF264" s="1015"/>
      <c r="AG264" s="1015"/>
      <c r="AH264" s="1015"/>
      <c r="AI264" s="1015"/>
      <c r="AJ264" s="1015"/>
      <c r="AK264" s="1015"/>
      <c r="AL264" s="1015"/>
      <c r="AM264" s="1015"/>
      <c r="AN264" s="1015"/>
      <c r="AO264" s="1015"/>
      <c r="AP264" s="1015"/>
      <c r="AQ264" s="1015"/>
      <c r="AR264" s="1015"/>
      <c r="AS264" s="1015"/>
      <c r="AT264" s="1054"/>
      <c r="AU264" s="1055"/>
      <c r="AV264" s="1055"/>
      <c r="AW264" s="1055"/>
      <c r="AX264" s="1056"/>
    </row>
    <row r="265" spans="1:50" ht="12.6" customHeight="1" x14ac:dyDescent="0.25">
      <c r="A265" s="699" t="s">
        <v>1530</v>
      </c>
      <c r="B265" s="705"/>
      <c r="C265" s="455"/>
      <c r="D265" s="455"/>
      <c r="E265" s="455"/>
      <c r="F265" s="455"/>
      <c r="G265" s="455"/>
      <c r="H265" s="1015"/>
      <c r="I265" s="1015"/>
      <c r="J265" s="1015"/>
      <c r="K265" s="1015"/>
      <c r="L265" s="1015"/>
      <c r="M265" s="1015"/>
      <c r="N265" s="1015"/>
      <c r="O265" s="1015"/>
      <c r="P265" s="1015"/>
      <c r="Q265" s="1015"/>
      <c r="R265" s="1015"/>
      <c r="S265" s="1015"/>
      <c r="T265" s="1015"/>
      <c r="U265" s="1015"/>
      <c r="V265" s="1015"/>
      <c r="W265" s="1015"/>
      <c r="X265" s="1015"/>
      <c r="Y265" s="1015"/>
      <c r="Z265" s="1015"/>
      <c r="AA265" s="1015"/>
      <c r="AB265" s="1015"/>
      <c r="AC265" s="1015"/>
      <c r="AD265" s="1015"/>
      <c r="AE265" s="1015"/>
      <c r="AF265" s="1015"/>
      <c r="AG265" s="1015"/>
      <c r="AH265" s="1015"/>
      <c r="AI265" s="1015"/>
      <c r="AJ265" s="1015"/>
      <c r="AK265" s="1015"/>
      <c r="AL265" s="1015"/>
      <c r="AM265" s="1015"/>
      <c r="AN265" s="1015"/>
      <c r="AO265" s="1015"/>
      <c r="AP265" s="1015"/>
      <c r="AQ265" s="1015"/>
      <c r="AR265" s="1015"/>
      <c r="AS265" s="1015"/>
      <c r="AT265" s="1054"/>
      <c r="AU265" s="1055"/>
      <c r="AV265" s="1055"/>
      <c r="AW265" s="1055"/>
      <c r="AX265" s="1056"/>
    </row>
    <row r="266" spans="1:50" ht="12.6" customHeight="1" x14ac:dyDescent="0.25">
      <c r="A266" s="452" t="s">
        <v>1820</v>
      </c>
      <c r="B266" s="452"/>
      <c r="C266" s="452"/>
      <c r="D266" s="452"/>
      <c r="E266" s="452"/>
      <c r="F266" s="452"/>
      <c r="G266" s="452"/>
      <c r="H266" s="631"/>
      <c r="I266" s="631"/>
      <c r="J266" s="631"/>
      <c r="K266" s="631"/>
      <c r="L266" s="631"/>
      <c r="M266" s="631"/>
      <c r="N266" s="631"/>
      <c r="O266" s="631"/>
      <c r="P266" s="631"/>
      <c r="Q266" s="631"/>
      <c r="R266" s="631"/>
      <c r="S266" s="631"/>
      <c r="T266" s="631"/>
      <c r="U266" s="631"/>
      <c r="V266" s="631"/>
      <c r="W266" s="631"/>
      <c r="X266" s="631"/>
      <c r="Y266" s="631"/>
      <c r="Z266" s="631"/>
      <c r="AA266" s="631"/>
      <c r="AB266" s="631"/>
      <c r="AC266" s="631"/>
      <c r="AD266" s="631"/>
      <c r="AE266" s="631"/>
      <c r="AF266" s="631"/>
      <c r="AG266" s="631"/>
      <c r="AH266" s="631"/>
      <c r="AI266" s="631"/>
      <c r="AJ266" s="631"/>
      <c r="AK266" s="631"/>
      <c r="AL266" s="631"/>
      <c r="AM266" s="631"/>
      <c r="AN266" s="631"/>
      <c r="AO266" s="631"/>
      <c r="AP266" s="631"/>
      <c r="AQ266" s="631"/>
      <c r="AR266" s="631"/>
      <c r="AS266" s="711"/>
      <c r="AT266" s="631"/>
      <c r="AU266" s="631"/>
      <c r="AV266" s="631"/>
      <c r="AW266" s="631"/>
      <c r="AX266" s="712"/>
    </row>
    <row r="267" spans="1:50" ht="12.6" customHeight="1" x14ac:dyDescent="0.25">
      <c r="A267" s="696" t="s">
        <v>1535</v>
      </c>
      <c r="B267" s="452"/>
      <c r="C267" s="452"/>
      <c r="D267" s="452"/>
      <c r="E267" s="452"/>
      <c r="F267" s="452"/>
      <c r="G267" s="452"/>
      <c r="H267" s="1118"/>
      <c r="I267" s="1118"/>
      <c r="J267" s="1118"/>
      <c r="K267" s="1118"/>
      <c r="L267" s="1118"/>
      <c r="M267" s="1015">
        <f>SUM('HL KNIHA VYPOC'!$D$61)*-1</f>
        <v>45000</v>
      </c>
      <c r="N267" s="1015"/>
      <c r="O267" s="1015"/>
      <c r="P267" s="1015"/>
      <c r="Q267" s="1015"/>
      <c r="R267" s="1015">
        <f>SUM('HL KNIHA VYPOC'!$D$62)*-1</f>
        <v>0</v>
      </c>
      <c r="S267" s="1015"/>
      <c r="T267" s="1015"/>
      <c r="U267" s="1015"/>
      <c r="V267" s="1015"/>
      <c r="W267" s="1015">
        <f>SUM('HL KNIHA VYPOC'!$D$65)*-1</f>
        <v>0</v>
      </c>
      <c r="X267" s="1015"/>
      <c r="Y267" s="1015"/>
      <c r="Z267" s="1015"/>
      <c r="AA267" s="1015"/>
      <c r="AB267" s="1015">
        <f>SUM('HL KNIHA VYPOC'!$D$66)*-1</f>
        <v>0</v>
      </c>
      <c r="AC267" s="1015"/>
      <c r="AD267" s="1015"/>
      <c r="AE267" s="1015"/>
      <c r="AF267" s="1015"/>
      <c r="AG267" s="1015">
        <f>SUM('HL KNIHA VYPOC'!$D$68)*-1+'HL KNIHA VYPOC'!$D$67</f>
        <v>0</v>
      </c>
      <c r="AH267" s="1015"/>
      <c r="AI267" s="1015"/>
      <c r="AJ267" s="1015"/>
      <c r="AK267" s="1015"/>
      <c r="AL267" s="1015"/>
      <c r="AM267" s="1015"/>
      <c r="AN267" s="1015"/>
      <c r="AO267" s="1015"/>
      <c r="AP267" s="1015"/>
      <c r="AQ267" s="1015"/>
      <c r="AR267" s="1015"/>
      <c r="AS267" s="1015"/>
      <c r="AT267" s="1048">
        <f>SUM(H267:AS270)</f>
        <v>45000</v>
      </c>
      <c r="AU267" s="1049"/>
      <c r="AV267" s="1049"/>
      <c r="AW267" s="1049"/>
      <c r="AX267" s="1050"/>
    </row>
    <row r="268" spans="1:50" ht="12.6" customHeight="1" x14ac:dyDescent="0.25">
      <c r="A268" s="698" t="s">
        <v>1691</v>
      </c>
      <c r="B268" s="433"/>
      <c r="C268" s="433"/>
      <c r="D268" s="433"/>
      <c r="E268" s="433"/>
      <c r="F268" s="433"/>
      <c r="G268" s="433"/>
      <c r="H268" s="1118"/>
      <c r="I268" s="1118"/>
      <c r="J268" s="1118"/>
      <c r="K268" s="1118"/>
      <c r="L268" s="1118"/>
      <c r="M268" s="1015"/>
      <c r="N268" s="1015"/>
      <c r="O268" s="1015"/>
      <c r="P268" s="1015"/>
      <c r="Q268" s="1015"/>
      <c r="R268" s="1015"/>
      <c r="S268" s="1015"/>
      <c r="T268" s="1015"/>
      <c r="U268" s="1015"/>
      <c r="V268" s="1015"/>
      <c r="W268" s="1015"/>
      <c r="X268" s="1015"/>
      <c r="Y268" s="1015"/>
      <c r="Z268" s="1015"/>
      <c r="AA268" s="1015"/>
      <c r="AB268" s="1015"/>
      <c r="AC268" s="1015"/>
      <c r="AD268" s="1015"/>
      <c r="AE268" s="1015"/>
      <c r="AF268" s="1015"/>
      <c r="AG268" s="1015"/>
      <c r="AH268" s="1015"/>
      <c r="AI268" s="1015"/>
      <c r="AJ268" s="1015"/>
      <c r="AK268" s="1015"/>
      <c r="AL268" s="1015"/>
      <c r="AM268" s="1015"/>
      <c r="AN268" s="1015"/>
      <c r="AO268" s="1015"/>
      <c r="AP268" s="1015"/>
      <c r="AQ268" s="1015"/>
      <c r="AR268" s="1015"/>
      <c r="AS268" s="1015"/>
      <c r="AT268" s="1054"/>
      <c r="AU268" s="1055"/>
      <c r="AV268" s="1055"/>
      <c r="AW268" s="1055"/>
      <c r="AX268" s="1056"/>
    </row>
    <row r="269" spans="1:50" ht="12.6" customHeight="1" x14ac:dyDescent="0.25">
      <c r="A269" s="698" t="s">
        <v>1531</v>
      </c>
      <c r="B269" s="433"/>
      <c r="C269" s="433"/>
      <c r="D269" s="433"/>
      <c r="E269" s="433"/>
      <c r="F269" s="433"/>
      <c r="G269" s="433"/>
      <c r="H269" s="1118"/>
      <c r="I269" s="1118"/>
      <c r="J269" s="1118"/>
      <c r="K269" s="1118"/>
      <c r="L269" s="1118"/>
      <c r="M269" s="1015"/>
      <c r="N269" s="1015"/>
      <c r="O269" s="1015"/>
      <c r="P269" s="1015"/>
      <c r="Q269" s="1015"/>
      <c r="R269" s="1015"/>
      <c r="S269" s="1015"/>
      <c r="T269" s="1015"/>
      <c r="U269" s="1015"/>
      <c r="V269" s="1015"/>
      <c r="W269" s="1015"/>
      <c r="X269" s="1015"/>
      <c r="Y269" s="1015"/>
      <c r="Z269" s="1015"/>
      <c r="AA269" s="1015"/>
      <c r="AB269" s="1015"/>
      <c r="AC269" s="1015"/>
      <c r="AD269" s="1015"/>
      <c r="AE269" s="1015"/>
      <c r="AF269" s="1015"/>
      <c r="AG269" s="1015"/>
      <c r="AH269" s="1015"/>
      <c r="AI269" s="1015"/>
      <c r="AJ269" s="1015"/>
      <c r="AK269" s="1015"/>
      <c r="AL269" s="1015"/>
      <c r="AM269" s="1015"/>
      <c r="AN269" s="1015"/>
      <c r="AO269" s="1015"/>
      <c r="AP269" s="1015"/>
      <c r="AQ269" s="1015"/>
      <c r="AR269" s="1015"/>
      <c r="AS269" s="1015"/>
      <c r="AT269" s="1054"/>
      <c r="AU269" s="1055"/>
      <c r="AV269" s="1055"/>
      <c r="AW269" s="1055"/>
      <c r="AX269" s="1056"/>
    </row>
    <row r="270" spans="1:50" ht="12.6" customHeight="1" x14ac:dyDescent="0.25">
      <c r="A270" s="699" t="s">
        <v>1530</v>
      </c>
      <c r="B270" s="455"/>
      <c r="C270" s="455"/>
      <c r="D270" s="455"/>
      <c r="E270" s="455"/>
      <c r="F270" s="455"/>
      <c r="G270" s="455"/>
      <c r="H270" s="1118"/>
      <c r="I270" s="1118"/>
      <c r="J270" s="1118"/>
      <c r="K270" s="1118"/>
      <c r="L270" s="1118"/>
      <c r="M270" s="1015"/>
      <c r="N270" s="1015"/>
      <c r="O270" s="1015"/>
      <c r="P270" s="1015"/>
      <c r="Q270" s="1015"/>
      <c r="R270" s="1015"/>
      <c r="S270" s="1015"/>
      <c r="T270" s="1015"/>
      <c r="U270" s="1015"/>
      <c r="V270" s="1015"/>
      <c r="W270" s="1015"/>
      <c r="X270" s="1015"/>
      <c r="Y270" s="1015"/>
      <c r="Z270" s="1015"/>
      <c r="AA270" s="1015"/>
      <c r="AB270" s="1015"/>
      <c r="AC270" s="1015"/>
      <c r="AD270" s="1015"/>
      <c r="AE270" s="1015"/>
      <c r="AF270" s="1015"/>
      <c r="AG270" s="1015"/>
      <c r="AH270" s="1015"/>
      <c r="AI270" s="1015"/>
      <c r="AJ270" s="1015"/>
      <c r="AK270" s="1015"/>
      <c r="AL270" s="1015"/>
      <c r="AM270" s="1015"/>
      <c r="AN270" s="1015"/>
      <c r="AO270" s="1015"/>
      <c r="AP270" s="1015"/>
      <c r="AQ270" s="1015"/>
      <c r="AR270" s="1015"/>
      <c r="AS270" s="1015"/>
      <c r="AT270" s="1051"/>
      <c r="AU270" s="1052"/>
      <c r="AV270" s="1052"/>
      <c r="AW270" s="1052"/>
      <c r="AX270" s="1053"/>
    </row>
    <row r="271" spans="1:50" ht="12.6" customHeight="1" x14ac:dyDescent="0.25">
      <c r="A271" s="447" t="s">
        <v>510</v>
      </c>
      <c r="B271" s="448"/>
      <c r="C271" s="448"/>
      <c r="D271" s="448"/>
      <c r="E271" s="448"/>
      <c r="F271" s="448"/>
      <c r="G271" s="448"/>
      <c r="H271" s="1118"/>
      <c r="I271" s="1118"/>
      <c r="J271" s="1118"/>
      <c r="K271" s="1118"/>
      <c r="L271" s="1118"/>
      <c r="M271" s="1015">
        <f>SUM('HL KNIHA VYPOC'!$F$61)</f>
        <v>0</v>
      </c>
      <c r="N271" s="1015"/>
      <c r="O271" s="1015"/>
      <c r="P271" s="1015"/>
      <c r="Q271" s="1015"/>
      <c r="R271" s="1015">
        <f>SUM('HL KNIHA VYPOC'!$F$62)</f>
        <v>0</v>
      </c>
      <c r="S271" s="1015"/>
      <c r="T271" s="1015"/>
      <c r="U271" s="1015"/>
      <c r="V271" s="1015"/>
      <c r="W271" s="1015">
        <f>SUM('HL KNIHA VYPOC'!$F$65)</f>
        <v>0</v>
      </c>
      <c r="X271" s="1015"/>
      <c r="Y271" s="1015"/>
      <c r="Z271" s="1015"/>
      <c r="AA271" s="1015"/>
      <c r="AB271" s="1015">
        <f>SUM('HL KNIHA VYPOC'!$F$66)</f>
        <v>0</v>
      </c>
      <c r="AC271" s="1015"/>
      <c r="AD271" s="1015"/>
      <c r="AE271" s="1015"/>
      <c r="AF271" s="1015"/>
      <c r="AG271" s="1015">
        <f>SUM('HL KNIHA VYPOC'!$F$68+'HL KNIHA VYPOC'!$F$67)</f>
        <v>0</v>
      </c>
      <c r="AH271" s="1015"/>
      <c r="AI271" s="1015"/>
      <c r="AJ271" s="1015"/>
      <c r="AK271" s="1015"/>
      <c r="AL271" s="1015"/>
      <c r="AM271" s="1015"/>
      <c r="AN271" s="1015"/>
      <c r="AO271" s="1015"/>
      <c r="AP271" s="1015"/>
      <c r="AQ271" s="1015"/>
      <c r="AR271" s="1015"/>
      <c r="AS271" s="1015"/>
      <c r="AT271" s="973">
        <f>SUM(H271:AS271)</f>
        <v>0</v>
      </c>
      <c r="AU271" s="974"/>
      <c r="AV271" s="974"/>
      <c r="AW271" s="974"/>
      <c r="AX271" s="975"/>
    </row>
    <row r="272" spans="1:50" ht="12.6" customHeight="1" x14ac:dyDescent="0.25">
      <c r="A272" s="447" t="s">
        <v>509</v>
      </c>
      <c r="B272" s="703"/>
      <c r="C272" s="448"/>
      <c r="D272" s="448"/>
      <c r="E272" s="448"/>
      <c r="F272" s="448"/>
      <c r="G272" s="448"/>
      <c r="H272" s="1118"/>
      <c r="I272" s="1118"/>
      <c r="J272" s="1118"/>
      <c r="K272" s="1118"/>
      <c r="L272" s="1118"/>
      <c r="M272" s="1015">
        <f>SUM('HL KNIHA VYPOC'!$E$61)</f>
        <v>0</v>
      </c>
      <c r="N272" s="1015"/>
      <c r="O272" s="1015"/>
      <c r="P272" s="1015"/>
      <c r="Q272" s="1015"/>
      <c r="R272" s="1015">
        <f>SUM('HL KNIHA VYPOC'!$E$62)</f>
        <v>0</v>
      </c>
      <c r="S272" s="1015"/>
      <c r="T272" s="1015"/>
      <c r="U272" s="1015"/>
      <c r="V272" s="1015"/>
      <c r="W272" s="1015">
        <f>SUM('HL KNIHA VYPOC'!$E$65)</f>
        <v>0</v>
      </c>
      <c r="X272" s="1015"/>
      <c r="Y272" s="1015"/>
      <c r="Z272" s="1015"/>
      <c r="AA272" s="1015"/>
      <c r="AB272" s="1015">
        <f>SUM('HL KNIHA VYPOC'!$E$66)</f>
        <v>0</v>
      </c>
      <c r="AC272" s="1015"/>
      <c r="AD272" s="1015"/>
      <c r="AE272" s="1015"/>
      <c r="AF272" s="1015"/>
      <c r="AG272" s="1015">
        <f>SUM('HL KNIHA VYPOC'!$E$68)+'HL KNIHA VYPOC'!$E$67</f>
        <v>0</v>
      </c>
      <c r="AH272" s="1015"/>
      <c r="AI272" s="1015"/>
      <c r="AJ272" s="1015"/>
      <c r="AK272" s="1015"/>
      <c r="AL272" s="1015"/>
      <c r="AM272" s="1015"/>
      <c r="AN272" s="1015"/>
      <c r="AO272" s="1015"/>
      <c r="AP272" s="1015"/>
      <c r="AQ272" s="1015"/>
      <c r="AR272" s="1015"/>
      <c r="AS272" s="1015"/>
      <c r="AT272" s="973">
        <f>SUM(H272:AS272)</f>
        <v>0</v>
      </c>
      <c r="AU272" s="974"/>
      <c r="AV272" s="974"/>
      <c r="AW272" s="974"/>
      <c r="AX272" s="975"/>
    </row>
    <row r="273" spans="1:50" ht="12.6" customHeight="1" x14ac:dyDescent="0.25">
      <c r="A273" s="447" t="s">
        <v>589</v>
      </c>
      <c r="B273" s="703"/>
      <c r="C273" s="448"/>
      <c r="D273" s="448"/>
      <c r="E273" s="448"/>
      <c r="F273" s="448"/>
      <c r="G273" s="448"/>
      <c r="H273" s="1117"/>
      <c r="I273" s="1117"/>
      <c r="J273" s="1117"/>
      <c r="K273" s="1117"/>
      <c r="L273" s="1117"/>
      <c r="M273" s="1117"/>
      <c r="N273" s="1117"/>
      <c r="O273" s="1117"/>
      <c r="P273" s="1117"/>
      <c r="Q273" s="1117"/>
      <c r="R273" s="1117"/>
      <c r="S273" s="1117"/>
      <c r="T273" s="1117"/>
      <c r="U273" s="1117"/>
      <c r="V273" s="1117"/>
      <c r="W273" s="1117"/>
      <c r="X273" s="1117"/>
      <c r="Y273" s="1117"/>
      <c r="Z273" s="1117"/>
      <c r="AA273" s="1117"/>
      <c r="AB273" s="1117"/>
      <c r="AC273" s="1117"/>
      <c r="AD273" s="1117"/>
      <c r="AE273" s="1117"/>
      <c r="AF273" s="1117"/>
      <c r="AG273" s="1117"/>
      <c r="AH273" s="1117"/>
      <c r="AI273" s="1117"/>
      <c r="AJ273" s="1117"/>
      <c r="AK273" s="1117"/>
      <c r="AL273" s="1117"/>
      <c r="AM273" s="1117"/>
      <c r="AN273" s="1117"/>
      <c r="AO273" s="1117"/>
      <c r="AP273" s="1117"/>
      <c r="AQ273" s="1117"/>
      <c r="AR273" s="1117"/>
      <c r="AS273" s="1117"/>
      <c r="AT273" s="973">
        <f>SUM(H273:AS273)</f>
        <v>0</v>
      </c>
      <c r="AU273" s="974"/>
      <c r="AV273" s="974"/>
      <c r="AW273" s="974"/>
      <c r="AX273" s="975"/>
    </row>
    <row r="274" spans="1:50" ht="12.6" customHeight="1" x14ac:dyDescent="0.25">
      <c r="A274" s="698" t="s">
        <v>504</v>
      </c>
      <c r="B274" s="433"/>
      <c r="C274" s="433"/>
      <c r="D274" s="433"/>
      <c r="E274" s="433"/>
      <c r="F274" s="433"/>
      <c r="G274" s="433"/>
      <c r="H274" s="1118"/>
      <c r="I274" s="1118"/>
      <c r="J274" s="1118"/>
      <c r="K274" s="1118"/>
      <c r="L274" s="1118"/>
      <c r="M274" s="1015">
        <f>SUM(M267+M271-M272+M273)</f>
        <v>45000</v>
      </c>
      <c r="N274" s="1015"/>
      <c r="O274" s="1015"/>
      <c r="P274" s="1015"/>
      <c r="Q274" s="1015"/>
      <c r="R274" s="1015">
        <f>SUM(R267+R271-R272+R273)</f>
        <v>0</v>
      </c>
      <c r="S274" s="1015"/>
      <c r="T274" s="1015"/>
      <c r="U274" s="1015"/>
      <c r="V274" s="1015"/>
      <c r="W274" s="1015">
        <f>SUM(W267+W271-W272+W273)</f>
        <v>0</v>
      </c>
      <c r="X274" s="1015"/>
      <c r="Y274" s="1015"/>
      <c r="Z274" s="1015"/>
      <c r="AA274" s="1015"/>
      <c r="AB274" s="1015">
        <f>SUM(AB267+AB271-AB272+AB273)</f>
        <v>0</v>
      </c>
      <c r="AC274" s="1015"/>
      <c r="AD274" s="1015"/>
      <c r="AE274" s="1015"/>
      <c r="AF274" s="1015"/>
      <c r="AG274" s="1015">
        <f>SUM(AG267+AG271-AG272+AG273)</f>
        <v>0</v>
      </c>
      <c r="AH274" s="1015"/>
      <c r="AI274" s="1015"/>
      <c r="AJ274" s="1015"/>
      <c r="AK274" s="1015"/>
      <c r="AL274" s="1015"/>
      <c r="AM274" s="1015"/>
      <c r="AN274" s="1015"/>
      <c r="AO274" s="1015"/>
      <c r="AP274" s="1015"/>
      <c r="AQ274" s="1015"/>
      <c r="AR274" s="1015"/>
      <c r="AS274" s="1015"/>
      <c r="AT274" s="1048">
        <f>SUM(H274:AS276)</f>
        <v>45000</v>
      </c>
      <c r="AU274" s="1049"/>
      <c r="AV274" s="1049"/>
      <c r="AW274" s="1049"/>
      <c r="AX274" s="1050"/>
    </row>
    <row r="275" spans="1:50" ht="12.6" customHeight="1" x14ac:dyDescent="0.25">
      <c r="A275" s="698" t="s">
        <v>1531</v>
      </c>
      <c r="B275" s="433"/>
      <c r="C275" s="433"/>
      <c r="D275" s="433"/>
      <c r="E275" s="433"/>
      <c r="F275" s="433"/>
      <c r="G275" s="433"/>
      <c r="H275" s="1118"/>
      <c r="I275" s="1118"/>
      <c r="J275" s="1118"/>
      <c r="K275" s="1118"/>
      <c r="L275" s="1118"/>
      <c r="M275" s="1015"/>
      <c r="N275" s="1015"/>
      <c r="O275" s="1015"/>
      <c r="P275" s="1015"/>
      <c r="Q275" s="1015"/>
      <c r="R275" s="1015"/>
      <c r="S275" s="1015"/>
      <c r="T275" s="1015"/>
      <c r="U275" s="1015"/>
      <c r="V275" s="1015"/>
      <c r="W275" s="1015"/>
      <c r="X275" s="1015"/>
      <c r="Y275" s="1015"/>
      <c r="Z275" s="1015"/>
      <c r="AA275" s="1015"/>
      <c r="AB275" s="1015"/>
      <c r="AC275" s="1015"/>
      <c r="AD275" s="1015"/>
      <c r="AE275" s="1015"/>
      <c r="AF275" s="1015"/>
      <c r="AG275" s="1015"/>
      <c r="AH275" s="1015"/>
      <c r="AI275" s="1015"/>
      <c r="AJ275" s="1015"/>
      <c r="AK275" s="1015"/>
      <c r="AL275" s="1015"/>
      <c r="AM275" s="1015"/>
      <c r="AN275" s="1015"/>
      <c r="AO275" s="1015"/>
      <c r="AP275" s="1015"/>
      <c r="AQ275" s="1015"/>
      <c r="AR275" s="1015"/>
      <c r="AS275" s="1015"/>
      <c r="AT275" s="1054"/>
      <c r="AU275" s="1055"/>
      <c r="AV275" s="1055"/>
      <c r="AW275" s="1055"/>
      <c r="AX275" s="1056"/>
    </row>
    <row r="276" spans="1:50" ht="12.6" customHeight="1" x14ac:dyDescent="0.25">
      <c r="A276" s="699" t="s">
        <v>1530</v>
      </c>
      <c r="B276" s="455"/>
      <c r="C276" s="455"/>
      <c r="D276" s="455"/>
      <c r="E276" s="455"/>
      <c r="F276" s="455"/>
      <c r="G276" s="455"/>
      <c r="H276" s="1118"/>
      <c r="I276" s="1118"/>
      <c r="J276" s="1118"/>
      <c r="K276" s="1118"/>
      <c r="L276" s="1118"/>
      <c r="M276" s="1015"/>
      <c r="N276" s="1015"/>
      <c r="O276" s="1015"/>
      <c r="P276" s="1015"/>
      <c r="Q276" s="1015"/>
      <c r="R276" s="1015"/>
      <c r="S276" s="1015"/>
      <c r="T276" s="1015"/>
      <c r="U276" s="1015"/>
      <c r="V276" s="1015"/>
      <c r="W276" s="1015"/>
      <c r="X276" s="1015"/>
      <c r="Y276" s="1015"/>
      <c r="Z276" s="1015"/>
      <c r="AA276" s="1015"/>
      <c r="AB276" s="1015"/>
      <c r="AC276" s="1015"/>
      <c r="AD276" s="1015"/>
      <c r="AE276" s="1015"/>
      <c r="AF276" s="1015"/>
      <c r="AG276" s="1015"/>
      <c r="AH276" s="1015"/>
      <c r="AI276" s="1015"/>
      <c r="AJ276" s="1015"/>
      <c r="AK276" s="1015"/>
      <c r="AL276" s="1015"/>
      <c r="AM276" s="1015"/>
      <c r="AN276" s="1015"/>
      <c r="AO276" s="1015"/>
      <c r="AP276" s="1015"/>
      <c r="AQ276" s="1015"/>
      <c r="AR276" s="1015"/>
      <c r="AS276" s="1015"/>
      <c r="AT276" s="1051"/>
      <c r="AU276" s="1052"/>
      <c r="AV276" s="1052"/>
      <c r="AW276" s="1052"/>
      <c r="AX276" s="1053"/>
    </row>
    <row r="277" spans="1:50" ht="12.6" customHeight="1" x14ac:dyDescent="0.25">
      <c r="A277" s="433" t="s">
        <v>1803</v>
      </c>
      <c r="B277" s="433"/>
      <c r="C277" s="433"/>
      <c r="D277" s="433"/>
      <c r="E277" s="433"/>
      <c r="F277" s="433"/>
      <c r="G277" s="433"/>
      <c r="H277" s="632"/>
      <c r="I277" s="632"/>
      <c r="J277" s="632"/>
      <c r="K277" s="632"/>
      <c r="L277" s="632"/>
      <c r="M277" s="632"/>
      <c r="N277" s="632"/>
      <c r="O277" s="632"/>
      <c r="P277" s="632"/>
      <c r="Q277" s="632"/>
      <c r="R277" s="632"/>
      <c r="S277" s="632"/>
      <c r="T277" s="632"/>
      <c r="U277" s="632"/>
      <c r="V277" s="632"/>
      <c r="W277" s="632"/>
      <c r="X277" s="632"/>
      <c r="Y277" s="632"/>
      <c r="Z277" s="632"/>
      <c r="AA277" s="632"/>
      <c r="AB277" s="632"/>
      <c r="AC277" s="632"/>
      <c r="AD277" s="632"/>
      <c r="AE277" s="632"/>
      <c r="AF277" s="632"/>
      <c r="AG277" s="632"/>
      <c r="AH277" s="632"/>
      <c r="AI277" s="632"/>
      <c r="AJ277" s="632"/>
      <c r="AK277" s="632"/>
      <c r="AL277" s="632"/>
      <c r="AM277" s="632"/>
      <c r="AN277" s="632"/>
      <c r="AO277" s="632"/>
      <c r="AP277" s="632"/>
      <c r="AQ277" s="632"/>
      <c r="AR277" s="632"/>
      <c r="AS277" s="632"/>
      <c r="AT277" s="632"/>
      <c r="AU277" s="632"/>
      <c r="AV277" s="632"/>
      <c r="AW277" s="632"/>
      <c r="AX277" s="712"/>
    </row>
    <row r="278" spans="1:50" ht="12.6" customHeight="1" x14ac:dyDescent="0.25">
      <c r="A278" s="696" t="s">
        <v>1535</v>
      </c>
      <c r="B278" s="452"/>
      <c r="C278" s="452"/>
      <c r="D278" s="452"/>
      <c r="E278" s="452"/>
      <c r="F278" s="452"/>
      <c r="G278" s="452"/>
      <c r="H278" s="1015">
        <f>SUM(H285-H284+H283-H282)</f>
        <v>0</v>
      </c>
      <c r="I278" s="1015"/>
      <c r="J278" s="1015"/>
      <c r="K278" s="1015"/>
      <c r="L278" s="1015"/>
      <c r="M278" s="1015">
        <f>SUM(M285-M284+M283-M282)</f>
        <v>0</v>
      </c>
      <c r="N278" s="1015"/>
      <c r="O278" s="1015"/>
      <c r="P278" s="1015"/>
      <c r="Q278" s="1015"/>
      <c r="R278" s="1015">
        <f>SUM(R285-R284+R283-R282)</f>
        <v>0</v>
      </c>
      <c r="S278" s="1015"/>
      <c r="T278" s="1015"/>
      <c r="U278" s="1015"/>
      <c r="V278" s="1015"/>
      <c r="W278" s="1015">
        <f>SUM(W285-W284+W283-W282)</f>
        <v>0</v>
      </c>
      <c r="X278" s="1015"/>
      <c r="Y278" s="1015"/>
      <c r="Z278" s="1015"/>
      <c r="AA278" s="1015"/>
      <c r="AB278" s="1015">
        <f>SUM(AB285-AB284+AB283-AB282)</f>
        <v>0</v>
      </c>
      <c r="AC278" s="1015"/>
      <c r="AD278" s="1015"/>
      <c r="AE278" s="1015"/>
      <c r="AF278" s="1015"/>
      <c r="AG278" s="1015">
        <f>SUM(AG285-AG284+AG283-AG282)</f>
        <v>0</v>
      </c>
      <c r="AH278" s="1015"/>
      <c r="AI278" s="1015"/>
      <c r="AJ278" s="1015"/>
      <c r="AK278" s="1015">
        <f>SUM(AK285-AK284+AK283-AK282)</f>
        <v>0</v>
      </c>
      <c r="AL278" s="1015"/>
      <c r="AM278" s="1015"/>
      <c r="AN278" s="1015"/>
      <c r="AO278" s="1015">
        <f>SUM(AO285-AO284+AO283-AO282)</f>
        <v>0</v>
      </c>
      <c r="AP278" s="1015"/>
      <c r="AQ278" s="1015"/>
      <c r="AR278" s="1015"/>
      <c r="AS278" s="1015"/>
      <c r="AT278" s="1048">
        <f>SUM(H278:AS281)</f>
        <v>0</v>
      </c>
      <c r="AU278" s="1049"/>
      <c r="AV278" s="1049"/>
      <c r="AW278" s="1049"/>
      <c r="AX278" s="1050"/>
    </row>
    <row r="279" spans="1:50" ht="12.6" customHeight="1" x14ac:dyDescent="0.25">
      <c r="A279" s="698" t="s">
        <v>1691</v>
      </c>
      <c r="B279" s="433"/>
      <c r="C279" s="433"/>
      <c r="D279" s="433"/>
      <c r="E279" s="433"/>
      <c r="F279" s="433"/>
      <c r="G279" s="433"/>
      <c r="H279" s="1015"/>
      <c r="I279" s="1015"/>
      <c r="J279" s="1015"/>
      <c r="K279" s="1015"/>
      <c r="L279" s="1015"/>
      <c r="M279" s="1015"/>
      <c r="N279" s="1015"/>
      <c r="O279" s="1015"/>
      <c r="P279" s="1015"/>
      <c r="Q279" s="1015"/>
      <c r="R279" s="1015"/>
      <c r="S279" s="1015"/>
      <c r="T279" s="1015"/>
      <c r="U279" s="1015"/>
      <c r="V279" s="1015"/>
      <c r="W279" s="1015"/>
      <c r="X279" s="1015"/>
      <c r="Y279" s="1015"/>
      <c r="Z279" s="1015"/>
      <c r="AA279" s="1015"/>
      <c r="AB279" s="1015"/>
      <c r="AC279" s="1015"/>
      <c r="AD279" s="1015"/>
      <c r="AE279" s="1015"/>
      <c r="AF279" s="1015"/>
      <c r="AG279" s="1015"/>
      <c r="AH279" s="1015"/>
      <c r="AI279" s="1015"/>
      <c r="AJ279" s="1015"/>
      <c r="AK279" s="1015"/>
      <c r="AL279" s="1015"/>
      <c r="AM279" s="1015"/>
      <c r="AN279" s="1015"/>
      <c r="AO279" s="1015"/>
      <c r="AP279" s="1015"/>
      <c r="AQ279" s="1015"/>
      <c r="AR279" s="1015"/>
      <c r="AS279" s="1015"/>
      <c r="AT279" s="1054"/>
      <c r="AU279" s="1055"/>
      <c r="AV279" s="1055"/>
      <c r="AW279" s="1055"/>
      <c r="AX279" s="1056"/>
    </row>
    <row r="280" spans="1:50" ht="12.6" customHeight="1" x14ac:dyDescent="0.25">
      <c r="A280" s="698" t="s">
        <v>1531</v>
      </c>
      <c r="B280" s="433"/>
      <c r="C280" s="433"/>
      <c r="D280" s="433"/>
      <c r="E280" s="433"/>
      <c r="F280" s="433"/>
      <c r="G280" s="433"/>
      <c r="H280" s="1015"/>
      <c r="I280" s="1015"/>
      <c r="J280" s="1015"/>
      <c r="K280" s="1015"/>
      <c r="L280" s="1015"/>
      <c r="M280" s="1015"/>
      <c r="N280" s="1015"/>
      <c r="O280" s="1015"/>
      <c r="P280" s="1015"/>
      <c r="Q280" s="1015"/>
      <c r="R280" s="1015"/>
      <c r="S280" s="1015"/>
      <c r="T280" s="1015"/>
      <c r="U280" s="1015"/>
      <c r="V280" s="1015"/>
      <c r="W280" s="1015"/>
      <c r="X280" s="1015"/>
      <c r="Y280" s="1015"/>
      <c r="Z280" s="1015"/>
      <c r="AA280" s="1015"/>
      <c r="AB280" s="1015"/>
      <c r="AC280" s="1015"/>
      <c r="AD280" s="1015"/>
      <c r="AE280" s="1015"/>
      <c r="AF280" s="1015"/>
      <c r="AG280" s="1015"/>
      <c r="AH280" s="1015"/>
      <c r="AI280" s="1015"/>
      <c r="AJ280" s="1015"/>
      <c r="AK280" s="1015"/>
      <c r="AL280" s="1015"/>
      <c r="AM280" s="1015"/>
      <c r="AN280" s="1015"/>
      <c r="AO280" s="1015"/>
      <c r="AP280" s="1015"/>
      <c r="AQ280" s="1015"/>
      <c r="AR280" s="1015"/>
      <c r="AS280" s="1015"/>
      <c r="AT280" s="1054"/>
      <c r="AU280" s="1055"/>
      <c r="AV280" s="1055"/>
      <c r="AW280" s="1055"/>
      <c r="AX280" s="1056"/>
    </row>
    <row r="281" spans="1:50" ht="12.6" customHeight="1" x14ac:dyDescent="0.25">
      <c r="A281" s="698" t="s">
        <v>1530</v>
      </c>
      <c r="B281" s="433"/>
      <c r="C281" s="433"/>
      <c r="D281" s="433"/>
      <c r="E281" s="433"/>
      <c r="F281" s="433"/>
      <c r="G281" s="433"/>
      <c r="H281" s="1015"/>
      <c r="I281" s="1015"/>
      <c r="J281" s="1015"/>
      <c r="K281" s="1015"/>
      <c r="L281" s="1015"/>
      <c r="M281" s="1015"/>
      <c r="N281" s="1015"/>
      <c r="O281" s="1015"/>
      <c r="P281" s="1015"/>
      <c r="Q281" s="1015"/>
      <c r="R281" s="1015"/>
      <c r="S281" s="1015"/>
      <c r="T281" s="1015"/>
      <c r="U281" s="1015"/>
      <c r="V281" s="1015"/>
      <c r="W281" s="1015"/>
      <c r="X281" s="1015"/>
      <c r="Y281" s="1015"/>
      <c r="Z281" s="1015"/>
      <c r="AA281" s="1015"/>
      <c r="AB281" s="1015"/>
      <c r="AC281" s="1015"/>
      <c r="AD281" s="1015"/>
      <c r="AE281" s="1015"/>
      <c r="AF281" s="1015"/>
      <c r="AG281" s="1015"/>
      <c r="AH281" s="1015"/>
      <c r="AI281" s="1015"/>
      <c r="AJ281" s="1015"/>
      <c r="AK281" s="1015"/>
      <c r="AL281" s="1015"/>
      <c r="AM281" s="1015"/>
      <c r="AN281" s="1015"/>
      <c r="AO281" s="1015"/>
      <c r="AP281" s="1015"/>
      <c r="AQ281" s="1015"/>
      <c r="AR281" s="1015"/>
      <c r="AS281" s="1015"/>
      <c r="AT281" s="1051"/>
      <c r="AU281" s="1052"/>
      <c r="AV281" s="1052"/>
      <c r="AW281" s="1052"/>
      <c r="AX281" s="1053"/>
    </row>
    <row r="282" spans="1:50" ht="12.6" customHeight="1" x14ac:dyDescent="0.25">
      <c r="A282" s="447" t="s">
        <v>510</v>
      </c>
      <c r="B282" s="448"/>
      <c r="C282" s="448"/>
      <c r="D282" s="448"/>
      <c r="E282" s="448"/>
      <c r="F282" s="448"/>
      <c r="G282" s="448"/>
      <c r="H282" s="1117"/>
      <c r="I282" s="1117"/>
      <c r="J282" s="1117"/>
      <c r="K282" s="1117"/>
      <c r="L282" s="1117"/>
      <c r="M282" s="1117"/>
      <c r="N282" s="1117"/>
      <c r="O282" s="1117"/>
      <c r="P282" s="1117"/>
      <c r="Q282" s="1117"/>
      <c r="R282" s="1117"/>
      <c r="S282" s="1117"/>
      <c r="T282" s="1117"/>
      <c r="U282" s="1117"/>
      <c r="V282" s="1117"/>
      <c r="W282" s="1117"/>
      <c r="X282" s="1117"/>
      <c r="Y282" s="1117"/>
      <c r="Z282" s="1117"/>
      <c r="AA282" s="1117"/>
      <c r="AB282" s="1117"/>
      <c r="AC282" s="1117"/>
      <c r="AD282" s="1117"/>
      <c r="AE282" s="1117"/>
      <c r="AF282" s="1117"/>
      <c r="AG282" s="1117"/>
      <c r="AH282" s="1117"/>
      <c r="AI282" s="1117"/>
      <c r="AJ282" s="1117"/>
      <c r="AK282" s="1117"/>
      <c r="AL282" s="1117"/>
      <c r="AM282" s="1117"/>
      <c r="AN282" s="1117"/>
      <c r="AO282" s="1117"/>
      <c r="AP282" s="1117"/>
      <c r="AQ282" s="1117"/>
      <c r="AR282" s="1117"/>
      <c r="AS282" s="1117"/>
      <c r="AT282" s="973">
        <f>SUM(H282:AS282)</f>
        <v>0</v>
      </c>
      <c r="AU282" s="974"/>
      <c r="AV282" s="974"/>
      <c r="AW282" s="974"/>
      <c r="AX282" s="975"/>
    </row>
    <row r="283" spans="1:50" ht="12.6" customHeight="1" x14ac:dyDescent="0.25">
      <c r="A283" s="447" t="s">
        <v>509</v>
      </c>
      <c r="B283" s="703"/>
      <c r="C283" s="448"/>
      <c r="D283" s="448"/>
      <c r="E283" s="448"/>
      <c r="F283" s="448"/>
      <c r="G283" s="448"/>
      <c r="H283" s="1117"/>
      <c r="I283" s="1117"/>
      <c r="J283" s="1117"/>
      <c r="K283" s="1117"/>
      <c r="L283" s="1117"/>
      <c r="M283" s="1117"/>
      <c r="N283" s="1117"/>
      <c r="O283" s="1117"/>
      <c r="P283" s="1117"/>
      <c r="Q283" s="1117"/>
      <c r="R283" s="1117"/>
      <c r="S283" s="1117"/>
      <c r="T283" s="1117"/>
      <c r="U283" s="1117"/>
      <c r="V283" s="1117"/>
      <c r="W283" s="1117"/>
      <c r="X283" s="1117"/>
      <c r="Y283" s="1117"/>
      <c r="Z283" s="1117"/>
      <c r="AA283" s="1117"/>
      <c r="AB283" s="1117"/>
      <c r="AC283" s="1117"/>
      <c r="AD283" s="1117"/>
      <c r="AE283" s="1117"/>
      <c r="AF283" s="1117"/>
      <c r="AG283" s="1117"/>
      <c r="AH283" s="1117"/>
      <c r="AI283" s="1117"/>
      <c r="AJ283" s="1117"/>
      <c r="AK283" s="1117"/>
      <c r="AL283" s="1117"/>
      <c r="AM283" s="1117"/>
      <c r="AN283" s="1117"/>
      <c r="AO283" s="1117"/>
      <c r="AP283" s="1117"/>
      <c r="AQ283" s="1117"/>
      <c r="AR283" s="1117"/>
      <c r="AS283" s="1117"/>
      <c r="AT283" s="973">
        <f>SUM(H283:AS283)</f>
        <v>0</v>
      </c>
      <c r="AU283" s="974"/>
      <c r="AV283" s="974"/>
      <c r="AW283" s="974"/>
      <c r="AX283" s="975"/>
    </row>
    <row r="284" spans="1:50" ht="12.6" customHeight="1" x14ac:dyDescent="0.25">
      <c r="A284" s="447" t="s">
        <v>589</v>
      </c>
      <c r="B284" s="703"/>
      <c r="C284" s="448"/>
      <c r="D284" s="448"/>
      <c r="E284" s="448"/>
      <c r="F284" s="448"/>
      <c r="G284" s="448"/>
      <c r="H284" s="1117"/>
      <c r="I284" s="1117"/>
      <c r="J284" s="1117"/>
      <c r="K284" s="1117"/>
      <c r="L284" s="1117"/>
      <c r="M284" s="1117"/>
      <c r="N284" s="1117"/>
      <c r="O284" s="1117"/>
      <c r="P284" s="1117"/>
      <c r="Q284" s="1117"/>
      <c r="R284" s="1117"/>
      <c r="S284" s="1117"/>
      <c r="T284" s="1117"/>
      <c r="U284" s="1117"/>
      <c r="V284" s="1117"/>
      <c r="W284" s="1117"/>
      <c r="X284" s="1117"/>
      <c r="Y284" s="1117"/>
      <c r="Z284" s="1117"/>
      <c r="AA284" s="1117"/>
      <c r="AB284" s="1117"/>
      <c r="AC284" s="1117"/>
      <c r="AD284" s="1117"/>
      <c r="AE284" s="1117"/>
      <c r="AF284" s="1117"/>
      <c r="AG284" s="1117"/>
      <c r="AH284" s="1117"/>
      <c r="AI284" s="1117"/>
      <c r="AJ284" s="1117"/>
      <c r="AK284" s="1117"/>
      <c r="AL284" s="1117"/>
      <c r="AM284" s="1117"/>
      <c r="AN284" s="1117"/>
      <c r="AO284" s="1117"/>
      <c r="AP284" s="1117"/>
      <c r="AQ284" s="1117"/>
      <c r="AR284" s="1117"/>
      <c r="AS284" s="1117"/>
      <c r="AT284" s="973">
        <f>SUM(H284:AS284)</f>
        <v>0</v>
      </c>
      <c r="AU284" s="974"/>
      <c r="AV284" s="974"/>
      <c r="AW284" s="974"/>
      <c r="AX284" s="975"/>
    </row>
    <row r="285" spans="1:50" ht="12.6" customHeight="1" x14ac:dyDescent="0.25">
      <c r="A285" s="698" t="s">
        <v>504</v>
      </c>
      <c r="B285" s="433"/>
      <c r="C285" s="433"/>
      <c r="D285" s="433"/>
      <c r="E285" s="433"/>
      <c r="F285" s="433"/>
      <c r="G285" s="433"/>
      <c r="H285" s="1015">
        <f>SUM(ANALYTIKAVUJ!$C$33)*-1</f>
        <v>0</v>
      </c>
      <c r="I285" s="1015"/>
      <c r="J285" s="1015"/>
      <c r="K285" s="1015"/>
      <c r="L285" s="1015"/>
      <c r="M285" s="1015">
        <f>SUM(ANALYTIKAVUJ!$C$34)*-1</f>
        <v>0</v>
      </c>
      <c r="N285" s="1015"/>
      <c r="O285" s="1015"/>
      <c r="P285" s="1015"/>
      <c r="Q285" s="1015"/>
      <c r="R285" s="1015">
        <f>SUM(ANALYTIKAVUJ!$C$35)*-1</f>
        <v>0</v>
      </c>
      <c r="S285" s="1015"/>
      <c r="T285" s="1015"/>
      <c r="U285" s="1015"/>
      <c r="V285" s="1015"/>
      <c r="W285" s="1015">
        <f>SUM(ANALYTIKAVUJ!$C$36)*-1</f>
        <v>0</v>
      </c>
      <c r="X285" s="1015"/>
      <c r="Y285" s="1015"/>
      <c r="Z285" s="1015"/>
      <c r="AA285" s="1015"/>
      <c r="AB285" s="1015">
        <f>SUM(ANALYTIKAVUJ!$C$37)*-1</f>
        <v>0</v>
      </c>
      <c r="AC285" s="1015"/>
      <c r="AD285" s="1015"/>
      <c r="AE285" s="1015"/>
      <c r="AF285" s="1015"/>
      <c r="AG285" s="1015">
        <f>SUM(ANALYTIKAVUJ!$C$38)*-1</f>
        <v>0</v>
      </c>
      <c r="AH285" s="1015"/>
      <c r="AI285" s="1015"/>
      <c r="AJ285" s="1015"/>
      <c r="AK285" s="1015">
        <f>SUM('HL KNIHA VYPOC'!$G$74)*-1</f>
        <v>0</v>
      </c>
      <c r="AL285" s="1015"/>
      <c r="AM285" s="1015"/>
      <c r="AN285" s="1015"/>
      <c r="AO285" s="1015">
        <f>SUM(ANALYTIKAVUJ!$C$42)*-1</f>
        <v>0</v>
      </c>
      <c r="AP285" s="1015"/>
      <c r="AQ285" s="1015"/>
      <c r="AR285" s="1015"/>
      <c r="AS285" s="1015"/>
      <c r="AT285" s="1082">
        <f>SUM(H285:AS287)</f>
        <v>0</v>
      </c>
      <c r="AU285" s="1083"/>
      <c r="AV285" s="1083"/>
      <c r="AW285" s="1083"/>
      <c r="AX285" s="1084"/>
    </row>
    <row r="286" spans="1:50" ht="12.6" customHeight="1" x14ac:dyDescent="0.25">
      <c r="A286" s="698" t="s">
        <v>1531</v>
      </c>
      <c r="B286" s="433"/>
      <c r="C286" s="433"/>
      <c r="D286" s="433"/>
      <c r="E286" s="433"/>
      <c r="F286" s="433"/>
      <c r="G286" s="433"/>
      <c r="H286" s="1015"/>
      <c r="I286" s="1015"/>
      <c r="J286" s="1015"/>
      <c r="K286" s="1015"/>
      <c r="L286" s="1015"/>
      <c r="M286" s="1015"/>
      <c r="N286" s="1015"/>
      <c r="O286" s="1015"/>
      <c r="P286" s="1015"/>
      <c r="Q286" s="1015"/>
      <c r="R286" s="1015"/>
      <c r="S286" s="1015"/>
      <c r="T286" s="1015"/>
      <c r="U286" s="1015"/>
      <c r="V286" s="1015"/>
      <c r="W286" s="1015"/>
      <c r="X286" s="1015"/>
      <c r="Y286" s="1015"/>
      <c r="Z286" s="1015"/>
      <c r="AA286" s="1015"/>
      <c r="AB286" s="1015"/>
      <c r="AC286" s="1015"/>
      <c r="AD286" s="1015"/>
      <c r="AE286" s="1015"/>
      <c r="AF286" s="1015"/>
      <c r="AG286" s="1015"/>
      <c r="AH286" s="1015"/>
      <c r="AI286" s="1015"/>
      <c r="AJ286" s="1015"/>
      <c r="AK286" s="1015"/>
      <c r="AL286" s="1015"/>
      <c r="AM286" s="1015"/>
      <c r="AN286" s="1015"/>
      <c r="AO286" s="1015"/>
      <c r="AP286" s="1015"/>
      <c r="AQ286" s="1015"/>
      <c r="AR286" s="1015"/>
      <c r="AS286" s="1015"/>
      <c r="AT286" s="1220"/>
      <c r="AU286" s="1221"/>
      <c r="AV286" s="1221"/>
      <c r="AW286" s="1221"/>
      <c r="AX286" s="1222"/>
    </row>
    <row r="287" spans="1:50" ht="12.6" customHeight="1" x14ac:dyDescent="0.25">
      <c r="A287" s="699" t="s">
        <v>1530</v>
      </c>
      <c r="B287" s="455"/>
      <c r="C287" s="455"/>
      <c r="D287" s="455"/>
      <c r="E287" s="455"/>
      <c r="F287" s="455"/>
      <c r="G287" s="455"/>
      <c r="H287" s="1015"/>
      <c r="I287" s="1015"/>
      <c r="J287" s="1015"/>
      <c r="K287" s="1015"/>
      <c r="L287" s="1015"/>
      <c r="M287" s="1015"/>
      <c r="N287" s="1015"/>
      <c r="O287" s="1015"/>
      <c r="P287" s="1015"/>
      <c r="Q287" s="1015"/>
      <c r="R287" s="1015"/>
      <c r="S287" s="1015"/>
      <c r="T287" s="1015"/>
      <c r="U287" s="1015"/>
      <c r="V287" s="1015"/>
      <c r="W287" s="1015"/>
      <c r="X287" s="1015"/>
      <c r="Y287" s="1015"/>
      <c r="Z287" s="1015"/>
      <c r="AA287" s="1015"/>
      <c r="AB287" s="1015"/>
      <c r="AC287" s="1015"/>
      <c r="AD287" s="1015"/>
      <c r="AE287" s="1015"/>
      <c r="AF287" s="1015"/>
      <c r="AG287" s="1015"/>
      <c r="AH287" s="1015"/>
      <c r="AI287" s="1015"/>
      <c r="AJ287" s="1015"/>
      <c r="AK287" s="1015"/>
      <c r="AL287" s="1015"/>
      <c r="AM287" s="1015"/>
      <c r="AN287" s="1015"/>
      <c r="AO287" s="1015"/>
      <c r="AP287" s="1015"/>
      <c r="AQ287" s="1015"/>
      <c r="AR287" s="1015"/>
      <c r="AS287" s="1015"/>
      <c r="AT287" s="1085"/>
      <c r="AU287" s="1086"/>
      <c r="AV287" s="1086"/>
      <c r="AW287" s="1086"/>
      <c r="AX287" s="1087"/>
    </row>
    <row r="288" spans="1:50" ht="12.6" customHeight="1" x14ac:dyDescent="0.25">
      <c r="A288" s="448" t="s">
        <v>1492</v>
      </c>
      <c r="B288" s="448"/>
      <c r="C288" s="448"/>
      <c r="D288" s="448"/>
      <c r="E288" s="448"/>
      <c r="F288" s="448"/>
      <c r="G288" s="448"/>
      <c r="H288" s="713"/>
      <c r="I288" s="713"/>
      <c r="J288" s="713"/>
      <c r="K288" s="713"/>
      <c r="L288" s="713"/>
      <c r="M288" s="713"/>
      <c r="N288" s="713"/>
      <c r="O288" s="713"/>
      <c r="P288" s="713"/>
      <c r="Q288" s="713"/>
      <c r="R288" s="713"/>
      <c r="S288" s="713"/>
      <c r="T288" s="713"/>
      <c r="U288" s="713"/>
      <c r="V288" s="713"/>
      <c r="W288" s="713"/>
      <c r="X288" s="713"/>
      <c r="Y288" s="713"/>
      <c r="Z288" s="713"/>
      <c r="AA288" s="713"/>
      <c r="AB288" s="713"/>
      <c r="AC288" s="713"/>
      <c r="AD288" s="713"/>
      <c r="AE288" s="713"/>
      <c r="AF288" s="713"/>
      <c r="AG288" s="713"/>
      <c r="AH288" s="713"/>
      <c r="AI288" s="713"/>
      <c r="AJ288" s="713"/>
      <c r="AK288" s="713"/>
      <c r="AL288" s="713"/>
      <c r="AM288" s="713"/>
      <c r="AN288" s="713"/>
      <c r="AO288" s="713"/>
      <c r="AP288" s="713"/>
      <c r="AQ288" s="713"/>
      <c r="AR288" s="713"/>
      <c r="AS288" s="713"/>
      <c r="AT288" s="713"/>
      <c r="AU288" s="713"/>
      <c r="AV288" s="713"/>
      <c r="AW288" s="713"/>
      <c r="AX288" s="712"/>
    </row>
    <row r="289" spans="1:55" ht="12.6" customHeight="1" x14ac:dyDescent="0.25">
      <c r="A289" s="696" t="s">
        <v>1535</v>
      </c>
      <c r="B289" s="452"/>
      <c r="C289" s="452"/>
      <c r="D289" s="452"/>
      <c r="E289" s="452"/>
      <c r="F289" s="452"/>
      <c r="G289" s="452"/>
      <c r="H289" s="1015">
        <f>SUM(H256-H267-H278)</f>
        <v>0</v>
      </c>
      <c r="I289" s="1015"/>
      <c r="J289" s="1015"/>
      <c r="K289" s="1015"/>
      <c r="L289" s="1015"/>
      <c r="M289" s="1015">
        <f>SUM(M256-M267-M278)</f>
        <v>5000</v>
      </c>
      <c r="N289" s="1015"/>
      <c r="O289" s="1015"/>
      <c r="P289" s="1015"/>
      <c r="Q289" s="1015"/>
      <c r="R289" s="1015">
        <f>SUM(R256-R267-R278)</f>
        <v>0</v>
      </c>
      <c r="S289" s="1015"/>
      <c r="T289" s="1015"/>
      <c r="U289" s="1015"/>
      <c r="V289" s="1015"/>
      <c r="W289" s="1015">
        <f>SUM(W256-W267-W278)</f>
        <v>0</v>
      </c>
      <c r="X289" s="1015"/>
      <c r="Y289" s="1015"/>
      <c r="Z289" s="1015"/>
      <c r="AA289" s="1015"/>
      <c r="AB289" s="1015">
        <f>SUM(AB256-AB267-AB278)</f>
        <v>0</v>
      </c>
      <c r="AC289" s="1015"/>
      <c r="AD289" s="1015"/>
      <c r="AE289" s="1015"/>
      <c r="AF289" s="1015"/>
      <c r="AG289" s="1015">
        <f>SUM(AG256-AG267-AG278)</f>
        <v>0</v>
      </c>
      <c r="AH289" s="1015"/>
      <c r="AI289" s="1015"/>
      <c r="AJ289" s="1015"/>
      <c r="AK289" s="1015">
        <f>SUM(AK256-AK267-AK278)</f>
        <v>0</v>
      </c>
      <c r="AL289" s="1015"/>
      <c r="AM289" s="1015"/>
      <c r="AN289" s="1015"/>
      <c r="AO289" s="1015">
        <f>SUM(AO256-AO267-AO278)</f>
        <v>0</v>
      </c>
      <c r="AP289" s="1015"/>
      <c r="AQ289" s="1015"/>
      <c r="AR289" s="1015"/>
      <c r="AS289" s="1015"/>
      <c r="AT289" s="1048">
        <f>SUM(AT256-AT267-AT278)</f>
        <v>5000</v>
      </c>
      <c r="AU289" s="1049"/>
      <c r="AV289" s="1049"/>
      <c r="AW289" s="1049"/>
      <c r="AX289" s="1050"/>
    </row>
    <row r="290" spans="1:55" ht="12.6" customHeight="1" x14ac:dyDescent="0.25">
      <c r="A290" s="698" t="s">
        <v>1691</v>
      </c>
      <c r="B290" s="433"/>
      <c r="C290" s="433"/>
      <c r="D290" s="433"/>
      <c r="E290" s="433"/>
      <c r="F290" s="433"/>
      <c r="G290" s="433"/>
      <c r="H290" s="1015"/>
      <c r="I290" s="1015"/>
      <c r="J290" s="1015"/>
      <c r="K290" s="1015"/>
      <c r="L290" s="1015"/>
      <c r="M290" s="1015"/>
      <c r="N290" s="1015"/>
      <c r="O290" s="1015"/>
      <c r="P290" s="1015"/>
      <c r="Q290" s="1015"/>
      <c r="R290" s="1015"/>
      <c r="S290" s="1015"/>
      <c r="T290" s="1015"/>
      <c r="U290" s="1015"/>
      <c r="V290" s="1015"/>
      <c r="W290" s="1015"/>
      <c r="X290" s="1015"/>
      <c r="Y290" s="1015"/>
      <c r="Z290" s="1015"/>
      <c r="AA290" s="1015"/>
      <c r="AB290" s="1015"/>
      <c r="AC290" s="1015"/>
      <c r="AD290" s="1015"/>
      <c r="AE290" s="1015"/>
      <c r="AF290" s="1015"/>
      <c r="AG290" s="1015"/>
      <c r="AH290" s="1015"/>
      <c r="AI290" s="1015"/>
      <c r="AJ290" s="1015"/>
      <c r="AK290" s="1015"/>
      <c r="AL290" s="1015"/>
      <c r="AM290" s="1015"/>
      <c r="AN290" s="1015"/>
      <c r="AO290" s="1015"/>
      <c r="AP290" s="1015"/>
      <c r="AQ290" s="1015"/>
      <c r="AR290" s="1015"/>
      <c r="AS290" s="1015"/>
      <c r="AT290" s="1054"/>
      <c r="AU290" s="1055"/>
      <c r="AV290" s="1055"/>
      <c r="AW290" s="1055"/>
      <c r="AX290" s="1056"/>
    </row>
    <row r="291" spans="1:55" ht="12.6" customHeight="1" x14ac:dyDescent="0.25">
      <c r="A291" s="698" t="s">
        <v>1531</v>
      </c>
      <c r="B291" s="433"/>
      <c r="C291" s="433"/>
      <c r="D291" s="433"/>
      <c r="E291" s="433"/>
      <c r="F291" s="433"/>
      <c r="G291" s="433"/>
      <c r="H291" s="1015"/>
      <c r="I291" s="1015"/>
      <c r="J291" s="1015"/>
      <c r="K291" s="1015"/>
      <c r="L291" s="1015"/>
      <c r="M291" s="1015"/>
      <c r="N291" s="1015"/>
      <c r="O291" s="1015"/>
      <c r="P291" s="1015"/>
      <c r="Q291" s="1015"/>
      <c r="R291" s="1015"/>
      <c r="S291" s="1015"/>
      <c r="T291" s="1015"/>
      <c r="U291" s="1015"/>
      <c r="V291" s="1015"/>
      <c r="W291" s="1015"/>
      <c r="X291" s="1015"/>
      <c r="Y291" s="1015"/>
      <c r="Z291" s="1015"/>
      <c r="AA291" s="1015"/>
      <c r="AB291" s="1015"/>
      <c r="AC291" s="1015"/>
      <c r="AD291" s="1015"/>
      <c r="AE291" s="1015"/>
      <c r="AF291" s="1015"/>
      <c r="AG291" s="1015"/>
      <c r="AH291" s="1015"/>
      <c r="AI291" s="1015"/>
      <c r="AJ291" s="1015"/>
      <c r="AK291" s="1015"/>
      <c r="AL291" s="1015"/>
      <c r="AM291" s="1015"/>
      <c r="AN291" s="1015"/>
      <c r="AO291" s="1015"/>
      <c r="AP291" s="1015"/>
      <c r="AQ291" s="1015"/>
      <c r="AR291" s="1015"/>
      <c r="AS291" s="1015"/>
      <c r="AT291" s="1054"/>
      <c r="AU291" s="1055"/>
      <c r="AV291" s="1055"/>
      <c r="AW291" s="1055"/>
      <c r="AX291" s="1056"/>
    </row>
    <row r="292" spans="1:55" ht="12.6" customHeight="1" x14ac:dyDescent="0.25">
      <c r="A292" s="698" t="s">
        <v>1530</v>
      </c>
      <c r="B292" s="433"/>
      <c r="C292" s="433"/>
      <c r="D292" s="433"/>
      <c r="E292" s="433"/>
      <c r="F292" s="433"/>
      <c r="G292" s="433"/>
      <c r="H292" s="1015"/>
      <c r="I292" s="1015"/>
      <c r="J292" s="1015"/>
      <c r="K292" s="1015"/>
      <c r="L292" s="1015"/>
      <c r="M292" s="1015"/>
      <c r="N292" s="1015"/>
      <c r="O292" s="1015"/>
      <c r="P292" s="1015"/>
      <c r="Q292" s="1015"/>
      <c r="R292" s="1015"/>
      <c r="S292" s="1015"/>
      <c r="T292" s="1015"/>
      <c r="U292" s="1015"/>
      <c r="V292" s="1015"/>
      <c r="W292" s="1015"/>
      <c r="X292" s="1015"/>
      <c r="Y292" s="1015"/>
      <c r="Z292" s="1015"/>
      <c r="AA292" s="1015"/>
      <c r="AB292" s="1015"/>
      <c r="AC292" s="1015"/>
      <c r="AD292" s="1015"/>
      <c r="AE292" s="1015"/>
      <c r="AF292" s="1015"/>
      <c r="AG292" s="1015"/>
      <c r="AH292" s="1015"/>
      <c r="AI292" s="1015"/>
      <c r="AJ292" s="1015"/>
      <c r="AK292" s="1015"/>
      <c r="AL292" s="1015"/>
      <c r="AM292" s="1015"/>
      <c r="AN292" s="1015"/>
      <c r="AO292" s="1015"/>
      <c r="AP292" s="1015"/>
      <c r="AQ292" s="1015"/>
      <c r="AR292" s="1015"/>
      <c r="AS292" s="1015"/>
      <c r="AT292" s="1051"/>
      <c r="AU292" s="1052"/>
      <c r="AV292" s="1052"/>
      <c r="AW292" s="1052"/>
      <c r="AX292" s="1053"/>
    </row>
    <row r="293" spans="1:55" ht="12.6" customHeight="1" x14ac:dyDescent="0.25">
      <c r="A293" s="696" t="s">
        <v>504</v>
      </c>
      <c r="B293" s="452"/>
      <c r="C293" s="452"/>
      <c r="D293" s="452"/>
      <c r="E293" s="452"/>
      <c r="F293" s="452"/>
      <c r="G293" s="453"/>
      <c r="H293" s="1015">
        <f>SUM(H263-H274-H285)</f>
        <v>0</v>
      </c>
      <c r="I293" s="1015"/>
      <c r="J293" s="1015"/>
      <c r="K293" s="1015"/>
      <c r="L293" s="1015"/>
      <c r="M293" s="1015">
        <f>SUM(M263-M274-M285)</f>
        <v>5000</v>
      </c>
      <c r="N293" s="1015"/>
      <c r="O293" s="1015"/>
      <c r="P293" s="1015"/>
      <c r="Q293" s="1015"/>
      <c r="R293" s="1015">
        <f>SUM(R263-R274-R285)</f>
        <v>0</v>
      </c>
      <c r="S293" s="1015"/>
      <c r="T293" s="1015"/>
      <c r="U293" s="1015"/>
      <c r="V293" s="1015"/>
      <c r="W293" s="1015">
        <f>SUM(W263-W274-W285)</f>
        <v>0</v>
      </c>
      <c r="X293" s="1015"/>
      <c r="Y293" s="1015"/>
      <c r="Z293" s="1015"/>
      <c r="AA293" s="1015"/>
      <c r="AB293" s="1015">
        <f>SUM(AB263-AB274-AB285)</f>
        <v>0</v>
      </c>
      <c r="AC293" s="1015"/>
      <c r="AD293" s="1015"/>
      <c r="AE293" s="1015"/>
      <c r="AF293" s="1015"/>
      <c r="AG293" s="1015">
        <f>SUM(AG263-AG274-AG285)</f>
        <v>0</v>
      </c>
      <c r="AH293" s="1015"/>
      <c r="AI293" s="1015"/>
      <c r="AJ293" s="1015"/>
      <c r="AK293" s="1015">
        <f>SUM(AK263-AK274-AK285)</f>
        <v>0</v>
      </c>
      <c r="AL293" s="1015"/>
      <c r="AM293" s="1015"/>
      <c r="AN293" s="1015"/>
      <c r="AO293" s="1015">
        <f>SUM(AO263-AO274-AO285)</f>
        <v>0</v>
      </c>
      <c r="AP293" s="1015"/>
      <c r="AQ293" s="1015"/>
      <c r="AR293" s="1015"/>
      <c r="AS293" s="1015"/>
      <c r="AT293" s="1048">
        <f>SUM(H293:AS295)</f>
        <v>5000</v>
      </c>
      <c r="AU293" s="1049"/>
      <c r="AV293" s="1049"/>
      <c r="AW293" s="1049"/>
      <c r="AX293" s="1050"/>
    </row>
    <row r="294" spans="1:55" ht="12.6" customHeight="1" x14ac:dyDescent="0.25">
      <c r="A294" s="698" t="s">
        <v>1531</v>
      </c>
      <c r="B294" s="433"/>
      <c r="C294" s="433"/>
      <c r="D294" s="433"/>
      <c r="E294" s="433"/>
      <c r="F294" s="433"/>
      <c r="G294" s="471"/>
      <c r="H294" s="1015"/>
      <c r="I294" s="1015"/>
      <c r="J294" s="1015"/>
      <c r="K294" s="1015"/>
      <c r="L294" s="1015"/>
      <c r="M294" s="1015"/>
      <c r="N294" s="1015"/>
      <c r="O294" s="1015"/>
      <c r="P294" s="1015"/>
      <c r="Q294" s="1015"/>
      <c r="R294" s="1015"/>
      <c r="S294" s="1015"/>
      <c r="T294" s="1015"/>
      <c r="U294" s="1015"/>
      <c r="V294" s="1015"/>
      <c r="W294" s="1015"/>
      <c r="X294" s="1015"/>
      <c r="Y294" s="1015"/>
      <c r="Z294" s="1015"/>
      <c r="AA294" s="1015"/>
      <c r="AB294" s="1015"/>
      <c r="AC294" s="1015"/>
      <c r="AD294" s="1015"/>
      <c r="AE294" s="1015"/>
      <c r="AF294" s="1015"/>
      <c r="AG294" s="1015"/>
      <c r="AH294" s="1015"/>
      <c r="AI294" s="1015"/>
      <c r="AJ294" s="1015"/>
      <c r="AK294" s="1015"/>
      <c r="AL294" s="1015"/>
      <c r="AM294" s="1015"/>
      <c r="AN294" s="1015"/>
      <c r="AO294" s="1015"/>
      <c r="AP294" s="1015"/>
      <c r="AQ294" s="1015"/>
      <c r="AR294" s="1015"/>
      <c r="AS294" s="1015"/>
      <c r="AT294" s="1054"/>
      <c r="AU294" s="1055"/>
      <c r="AV294" s="1055"/>
      <c r="AW294" s="1055"/>
      <c r="AX294" s="1056"/>
    </row>
    <row r="295" spans="1:55" ht="12.6" customHeight="1" x14ac:dyDescent="0.25">
      <c r="A295" s="699" t="s">
        <v>1530</v>
      </c>
      <c r="B295" s="455"/>
      <c r="C295" s="455"/>
      <c r="D295" s="455"/>
      <c r="E295" s="455"/>
      <c r="F295" s="455"/>
      <c r="G295" s="456"/>
      <c r="H295" s="1015"/>
      <c r="I295" s="1015"/>
      <c r="J295" s="1015"/>
      <c r="K295" s="1015"/>
      <c r="L295" s="1015"/>
      <c r="M295" s="1015"/>
      <c r="N295" s="1015"/>
      <c r="O295" s="1015"/>
      <c r="P295" s="1015"/>
      <c r="Q295" s="1015"/>
      <c r="R295" s="1015"/>
      <c r="S295" s="1015"/>
      <c r="T295" s="1015"/>
      <c r="U295" s="1015"/>
      <c r="V295" s="1015"/>
      <c r="W295" s="1015"/>
      <c r="X295" s="1015"/>
      <c r="Y295" s="1015"/>
      <c r="Z295" s="1015"/>
      <c r="AA295" s="1015"/>
      <c r="AB295" s="1015"/>
      <c r="AC295" s="1015"/>
      <c r="AD295" s="1015"/>
      <c r="AE295" s="1015"/>
      <c r="AF295" s="1015"/>
      <c r="AG295" s="1015"/>
      <c r="AH295" s="1015"/>
      <c r="AI295" s="1015"/>
      <c r="AJ295" s="1015"/>
      <c r="AK295" s="1015"/>
      <c r="AL295" s="1015"/>
      <c r="AM295" s="1015"/>
      <c r="AN295" s="1015"/>
      <c r="AO295" s="1015"/>
      <c r="AP295" s="1015"/>
      <c r="AQ295" s="1015"/>
      <c r="AR295" s="1015"/>
      <c r="AS295" s="1015"/>
      <c r="AT295" s="1051"/>
      <c r="AU295" s="1052"/>
      <c r="AV295" s="1052"/>
      <c r="AW295" s="1052"/>
      <c r="AX295" s="1053"/>
    </row>
    <row r="296" spans="1:55" s="433" customFormat="1" ht="12.6" customHeight="1" x14ac:dyDescent="0.25"/>
    <row r="297" spans="1:55" ht="12.6" customHeight="1" x14ac:dyDescent="0.25">
      <c r="A297" s="434" t="s">
        <v>479</v>
      </c>
      <c r="B297" s="444"/>
      <c r="C297" s="444"/>
      <c r="D297" s="444"/>
      <c r="E297" s="444"/>
      <c r="F297" s="444"/>
      <c r="G297" s="444"/>
      <c r="H297" s="444"/>
      <c r="I297" s="444"/>
      <c r="J297" s="444"/>
      <c r="K297" s="444"/>
      <c r="L297" s="444"/>
      <c r="M297" s="444"/>
      <c r="N297" s="444"/>
      <c r="O297" s="444"/>
      <c r="P297" s="444"/>
      <c r="Q297" s="444"/>
      <c r="R297" s="444"/>
      <c r="S297" s="444"/>
      <c r="T297" s="444"/>
      <c r="U297" s="444"/>
      <c r="V297" s="444"/>
      <c r="W297" s="444"/>
      <c r="X297" s="444"/>
      <c r="Y297" s="444"/>
      <c r="Z297" s="444"/>
      <c r="AA297" s="444"/>
      <c r="AB297" s="444"/>
      <c r="AC297" s="444"/>
      <c r="AD297" s="444"/>
      <c r="AE297" s="444"/>
      <c r="AF297" s="444"/>
      <c r="AG297" s="444"/>
      <c r="AH297" s="444"/>
      <c r="AI297" s="444"/>
      <c r="AJ297" s="444"/>
      <c r="AK297" s="444"/>
      <c r="AL297" s="444"/>
      <c r="AM297" s="444"/>
      <c r="AN297" s="444"/>
      <c r="AO297" s="444"/>
      <c r="AP297" s="444"/>
      <c r="AQ297" s="444"/>
      <c r="AR297" s="444"/>
      <c r="AS297" s="444"/>
      <c r="AT297" s="444"/>
      <c r="AU297" s="444"/>
      <c r="AV297" s="444"/>
      <c r="AW297" s="444"/>
      <c r="AX297" s="444"/>
      <c r="AY297" s="444"/>
      <c r="AZ297" s="444"/>
      <c r="BA297" s="444"/>
      <c r="BB297" s="444"/>
    </row>
    <row r="298" spans="1:55" ht="12.6" customHeight="1" x14ac:dyDescent="0.25">
      <c r="A298" s="696"/>
      <c r="B298" s="697"/>
      <c r="C298" s="697"/>
      <c r="D298" s="697"/>
      <c r="E298" s="697"/>
      <c r="F298" s="697"/>
      <c r="G298" s="697"/>
      <c r="H298" s="995" t="s">
        <v>469</v>
      </c>
      <c r="I298" s="996"/>
      <c r="J298" s="996"/>
      <c r="K298" s="996"/>
      <c r="L298" s="996"/>
      <c r="M298" s="996"/>
      <c r="N298" s="996"/>
      <c r="O298" s="996"/>
      <c r="P298" s="996"/>
      <c r="Q298" s="996"/>
      <c r="R298" s="996"/>
      <c r="S298" s="996"/>
      <c r="T298" s="996"/>
      <c r="U298" s="996"/>
      <c r="V298" s="996"/>
      <c r="W298" s="996"/>
      <c r="X298" s="996"/>
      <c r="Y298" s="996"/>
      <c r="Z298" s="996"/>
      <c r="AA298" s="996"/>
      <c r="AB298" s="996"/>
      <c r="AC298" s="996"/>
      <c r="AD298" s="996"/>
      <c r="AE298" s="996"/>
      <c r="AF298" s="996"/>
      <c r="AG298" s="996"/>
      <c r="AH298" s="996"/>
      <c r="AI298" s="996"/>
      <c r="AJ298" s="996"/>
      <c r="AK298" s="996"/>
      <c r="AL298" s="996"/>
      <c r="AM298" s="996"/>
      <c r="AN298" s="996"/>
      <c r="AO298" s="996"/>
      <c r="AP298" s="996"/>
      <c r="AQ298" s="996"/>
      <c r="AR298" s="996"/>
      <c r="AS298" s="996"/>
      <c r="AT298" s="996"/>
      <c r="AU298" s="996"/>
      <c r="AV298" s="996"/>
      <c r="AW298" s="996"/>
      <c r="AX298" s="997"/>
      <c r="AY298" s="582"/>
      <c r="AZ298" s="582"/>
      <c r="BA298" s="582"/>
      <c r="BB298" s="582"/>
      <c r="BC298" s="433"/>
    </row>
    <row r="299" spans="1:55" ht="12.6" customHeight="1" x14ac:dyDescent="0.25">
      <c r="A299" s="698"/>
      <c r="B299" s="438"/>
      <c r="C299" s="438"/>
      <c r="D299" s="438"/>
      <c r="E299" s="438"/>
      <c r="F299" s="438"/>
      <c r="G299" s="438"/>
      <c r="H299" s="960"/>
      <c r="I299" s="960"/>
      <c r="J299" s="960"/>
      <c r="K299" s="960"/>
      <c r="L299" s="960"/>
      <c r="M299" s="960"/>
      <c r="N299" s="960"/>
      <c r="O299" s="960"/>
      <c r="P299" s="960"/>
      <c r="Q299" s="960"/>
      <c r="R299" s="960" t="s">
        <v>1842</v>
      </c>
      <c r="S299" s="960"/>
      <c r="T299" s="960"/>
      <c r="U299" s="960"/>
      <c r="V299" s="960"/>
      <c r="W299" s="960"/>
      <c r="X299" s="960"/>
      <c r="Y299" s="960"/>
      <c r="Z299" s="960"/>
      <c r="AA299" s="960"/>
      <c r="AB299" s="960"/>
      <c r="AC299" s="960"/>
      <c r="AD299" s="960"/>
      <c r="AE299" s="960"/>
      <c r="AF299" s="960"/>
      <c r="AG299" s="698"/>
      <c r="AH299" s="438"/>
      <c r="AI299" s="438"/>
      <c r="AJ299" s="709"/>
      <c r="AK299" s="698"/>
      <c r="AL299" s="438"/>
      <c r="AM299" s="438"/>
      <c r="AN299" s="709"/>
      <c r="AO299" s="698"/>
      <c r="AP299" s="438"/>
      <c r="AQ299" s="438"/>
      <c r="AR299" s="438"/>
      <c r="AS299" s="709"/>
      <c r="AT299" s="698"/>
      <c r="AU299" s="438"/>
      <c r="AV299" s="438"/>
      <c r="AW299" s="438"/>
      <c r="AX299" s="471"/>
    </row>
    <row r="300" spans="1:55" ht="12.6" customHeight="1" x14ac:dyDescent="0.25">
      <c r="A300" s="698"/>
      <c r="B300" s="438"/>
      <c r="C300" s="438"/>
      <c r="D300" s="438"/>
      <c r="E300" s="438"/>
      <c r="F300" s="438"/>
      <c r="G300" s="438"/>
      <c r="H300" s="960"/>
      <c r="I300" s="960"/>
      <c r="J300" s="960"/>
      <c r="K300" s="960"/>
      <c r="L300" s="960"/>
      <c r="M300" s="960"/>
      <c r="N300" s="960"/>
      <c r="O300" s="960"/>
      <c r="P300" s="960"/>
      <c r="Q300" s="960"/>
      <c r="R300" s="960" t="s">
        <v>1841</v>
      </c>
      <c r="S300" s="960"/>
      <c r="T300" s="960"/>
      <c r="U300" s="960"/>
      <c r="V300" s="960"/>
      <c r="W300" s="960"/>
      <c r="X300" s="960"/>
      <c r="Y300" s="960"/>
      <c r="Z300" s="960"/>
      <c r="AA300" s="960"/>
      <c r="AB300" s="960"/>
      <c r="AC300" s="960"/>
      <c r="AD300" s="960"/>
      <c r="AE300" s="960"/>
      <c r="AF300" s="960"/>
      <c r="AG300" s="698"/>
      <c r="AH300" s="438"/>
      <c r="AI300" s="438"/>
      <c r="AJ300" s="709"/>
      <c r="AK300" s="698"/>
      <c r="AL300" s="438"/>
      <c r="AM300" s="438"/>
      <c r="AN300" s="709"/>
      <c r="AO300" s="987" t="s">
        <v>1815</v>
      </c>
      <c r="AP300" s="988"/>
      <c r="AQ300" s="988"/>
      <c r="AR300" s="988"/>
      <c r="AS300" s="992"/>
      <c r="AT300" s="698"/>
      <c r="AU300" s="438"/>
      <c r="AV300" s="438"/>
      <c r="AW300" s="438"/>
      <c r="AX300" s="471"/>
    </row>
    <row r="301" spans="1:55" ht="12.6" customHeight="1" x14ac:dyDescent="0.25">
      <c r="A301" s="987" t="s">
        <v>1814</v>
      </c>
      <c r="B301" s="988"/>
      <c r="C301" s="988"/>
      <c r="D301" s="988"/>
      <c r="E301" s="988"/>
      <c r="F301" s="988"/>
      <c r="G301" s="988"/>
      <c r="H301" s="960"/>
      <c r="I301" s="960"/>
      <c r="J301" s="960"/>
      <c r="K301" s="960"/>
      <c r="L301" s="960"/>
      <c r="M301" s="960"/>
      <c r="N301" s="960"/>
      <c r="O301" s="960"/>
      <c r="P301" s="960"/>
      <c r="Q301" s="960"/>
      <c r="R301" s="960" t="s">
        <v>1826</v>
      </c>
      <c r="S301" s="960"/>
      <c r="T301" s="960"/>
      <c r="U301" s="960"/>
      <c r="V301" s="960"/>
      <c r="W301" s="960" t="s">
        <v>1840</v>
      </c>
      <c r="X301" s="960"/>
      <c r="Y301" s="960"/>
      <c r="Z301" s="960"/>
      <c r="AA301" s="960"/>
      <c r="AB301" s="960"/>
      <c r="AC301" s="960"/>
      <c r="AD301" s="960"/>
      <c r="AE301" s="960"/>
      <c r="AF301" s="960"/>
      <c r="AG301" s="698"/>
      <c r="AH301" s="438"/>
      <c r="AI301" s="438"/>
      <c r="AJ301" s="709"/>
      <c r="AK301" s="698"/>
      <c r="AL301" s="438"/>
      <c r="AM301" s="438"/>
      <c r="AN301" s="709"/>
      <c r="AO301" s="987" t="s">
        <v>1812</v>
      </c>
      <c r="AP301" s="988"/>
      <c r="AQ301" s="988"/>
      <c r="AR301" s="988"/>
      <c r="AS301" s="992"/>
      <c r="AT301" s="698"/>
      <c r="AU301" s="438"/>
      <c r="AV301" s="438"/>
      <c r="AW301" s="438"/>
      <c r="AX301" s="471"/>
    </row>
    <row r="302" spans="1:55" ht="12.6" customHeight="1" x14ac:dyDescent="0.25">
      <c r="A302" s="987" t="s">
        <v>1839</v>
      </c>
      <c r="B302" s="988"/>
      <c r="C302" s="988"/>
      <c r="D302" s="988"/>
      <c r="E302" s="988"/>
      <c r="F302" s="988"/>
      <c r="G302" s="988"/>
      <c r="H302" s="960" t="s">
        <v>973</v>
      </c>
      <c r="I302" s="960"/>
      <c r="J302" s="960"/>
      <c r="K302" s="960"/>
      <c r="L302" s="960"/>
      <c r="M302" s="960" t="s">
        <v>955</v>
      </c>
      <c r="N302" s="960"/>
      <c r="O302" s="960"/>
      <c r="P302" s="960"/>
      <c r="Q302" s="960"/>
      <c r="R302" s="960" t="s">
        <v>1838</v>
      </c>
      <c r="S302" s="960"/>
      <c r="T302" s="960"/>
      <c r="U302" s="960"/>
      <c r="V302" s="960"/>
      <c r="W302" s="960" t="s">
        <v>1837</v>
      </c>
      <c r="X302" s="960"/>
      <c r="Y302" s="960"/>
      <c r="Z302" s="960"/>
      <c r="AA302" s="960"/>
      <c r="AB302" s="960" t="s">
        <v>1836</v>
      </c>
      <c r="AC302" s="960"/>
      <c r="AD302" s="960"/>
      <c r="AE302" s="960"/>
      <c r="AF302" s="960"/>
      <c r="AG302" s="987"/>
      <c r="AH302" s="988"/>
      <c r="AI302" s="988"/>
      <c r="AJ302" s="992"/>
      <c r="AK302" s="987" t="s">
        <v>1809</v>
      </c>
      <c r="AL302" s="988"/>
      <c r="AM302" s="988"/>
      <c r="AN302" s="992"/>
      <c r="AO302" s="987" t="s">
        <v>1808</v>
      </c>
      <c r="AP302" s="988"/>
      <c r="AQ302" s="988"/>
      <c r="AR302" s="988"/>
      <c r="AS302" s="992"/>
      <c r="AT302" s="987" t="s">
        <v>478</v>
      </c>
      <c r="AU302" s="988"/>
      <c r="AV302" s="988"/>
      <c r="AW302" s="988"/>
      <c r="AX302" s="471"/>
    </row>
    <row r="303" spans="1:55" ht="12.6" customHeight="1" x14ac:dyDescent="0.25">
      <c r="A303" s="698"/>
      <c r="B303" s="438"/>
      <c r="C303" s="438"/>
      <c r="D303" s="438"/>
      <c r="E303" s="438"/>
      <c r="F303" s="438"/>
      <c r="G303" s="438"/>
      <c r="H303" s="960"/>
      <c r="I303" s="960"/>
      <c r="J303" s="960"/>
      <c r="K303" s="960"/>
      <c r="L303" s="960"/>
      <c r="M303" s="960"/>
      <c r="N303" s="960"/>
      <c r="O303" s="960"/>
      <c r="P303" s="960"/>
      <c r="Q303" s="960"/>
      <c r="R303" s="960" t="s">
        <v>816</v>
      </c>
      <c r="S303" s="960"/>
      <c r="T303" s="960"/>
      <c r="U303" s="960"/>
      <c r="V303" s="960"/>
      <c r="W303" s="960" t="s">
        <v>1835</v>
      </c>
      <c r="X303" s="960"/>
      <c r="Y303" s="960"/>
      <c r="Z303" s="960"/>
      <c r="AA303" s="960"/>
      <c r="AB303" s="960" t="s">
        <v>1834</v>
      </c>
      <c r="AC303" s="960"/>
      <c r="AD303" s="960"/>
      <c r="AE303" s="960"/>
      <c r="AF303" s="960"/>
      <c r="AG303" s="987" t="s">
        <v>1833</v>
      </c>
      <c r="AH303" s="988"/>
      <c r="AI303" s="988"/>
      <c r="AJ303" s="992"/>
      <c r="AK303" s="987" t="s">
        <v>1806</v>
      </c>
      <c r="AL303" s="988"/>
      <c r="AM303" s="988"/>
      <c r="AN303" s="992"/>
      <c r="AO303" s="987" t="s">
        <v>2992</v>
      </c>
      <c r="AP303" s="988"/>
      <c r="AQ303" s="988"/>
      <c r="AR303" s="988"/>
      <c r="AS303" s="992"/>
      <c r="AT303" s="698"/>
      <c r="AU303" s="438"/>
      <c r="AV303" s="438"/>
      <c r="AW303" s="438"/>
      <c r="AX303" s="471"/>
    </row>
    <row r="304" spans="1:55" ht="12.6" customHeight="1" x14ac:dyDescent="0.25">
      <c r="A304" s="698"/>
      <c r="B304" s="438"/>
      <c r="C304" s="438"/>
      <c r="D304" s="438"/>
      <c r="E304" s="438"/>
      <c r="F304" s="438"/>
      <c r="G304" s="438"/>
      <c r="H304" s="960"/>
      <c r="I304" s="960"/>
      <c r="J304" s="960"/>
      <c r="K304" s="960"/>
      <c r="L304" s="960"/>
      <c r="M304" s="960"/>
      <c r="N304" s="960"/>
      <c r="O304" s="960"/>
      <c r="P304" s="960"/>
      <c r="Q304" s="960"/>
      <c r="R304" s="960" t="s">
        <v>1831</v>
      </c>
      <c r="S304" s="960"/>
      <c r="T304" s="960"/>
      <c r="U304" s="960"/>
      <c r="V304" s="960"/>
      <c r="W304" s="960" t="s">
        <v>1830</v>
      </c>
      <c r="X304" s="960"/>
      <c r="Y304" s="960"/>
      <c r="Z304" s="960"/>
      <c r="AA304" s="960"/>
      <c r="AB304" s="960" t="s">
        <v>1829</v>
      </c>
      <c r="AC304" s="960"/>
      <c r="AD304" s="960"/>
      <c r="AE304" s="960"/>
      <c r="AF304" s="960"/>
      <c r="AG304" s="987" t="s">
        <v>1828</v>
      </c>
      <c r="AH304" s="988"/>
      <c r="AI304" s="988"/>
      <c r="AJ304" s="992"/>
      <c r="AK304" s="987" t="s">
        <v>1805</v>
      </c>
      <c r="AL304" s="988"/>
      <c r="AM304" s="988"/>
      <c r="AN304" s="992"/>
      <c r="AO304" s="987" t="s">
        <v>1827</v>
      </c>
      <c r="AP304" s="988"/>
      <c r="AQ304" s="988"/>
      <c r="AR304" s="988"/>
      <c r="AS304" s="992"/>
      <c r="AT304" s="698"/>
      <c r="AU304" s="438"/>
      <c r="AV304" s="438"/>
      <c r="AW304" s="438"/>
      <c r="AX304" s="471"/>
    </row>
    <row r="305" spans="1:50" ht="12.6" customHeight="1" x14ac:dyDescent="0.25">
      <c r="A305" s="698"/>
      <c r="B305" s="438"/>
      <c r="C305" s="438"/>
      <c r="D305" s="438"/>
      <c r="E305" s="438"/>
      <c r="F305" s="438"/>
      <c r="G305" s="438"/>
      <c r="H305" s="960"/>
      <c r="I305" s="960"/>
      <c r="J305" s="960"/>
      <c r="K305" s="960"/>
      <c r="L305" s="960"/>
      <c r="M305" s="960"/>
      <c r="N305" s="960"/>
      <c r="O305" s="960"/>
      <c r="P305" s="960"/>
      <c r="Q305" s="960"/>
      <c r="R305" s="960" t="s">
        <v>1826</v>
      </c>
      <c r="S305" s="960"/>
      <c r="T305" s="960"/>
      <c r="U305" s="960"/>
      <c r="V305" s="960"/>
      <c r="W305" s="960" t="s">
        <v>1825</v>
      </c>
      <c r="X305" s="960"/>
      <c r="Y305" s="960"/>
      <c r="Z305" s="960"/>
      <c r="AA305" s="960"/>
      <c r="AB305" s="960" t="s">
        <v>1824</v>
      </c>
      <c r="AC305" s="960"/>
      <c r="AD305" s="960"/>
      <c r="AE305" s="960"/>
      <c r="AF305" s="960"/>
      <c r="AG305" s="987" t="s">
        <v>1823</v>
      </c>
      <c r="AH305" s="988"/>
      <c r="AI305" s="988"/>
      <c r="AJ305" s="992"/>
      <c r="AK305" s="987" t="s">
        <v>1823</v>
      </c>
      <c r="AL305" s="988"/>
      <c r="AM305" s="988"/>
      <c r="AN305" s="992"/>
      <c r="AO305" s="987" t="s">
        <v>1823</v>
      </c>
      <c r="AP305" s="988"/>
      <c r="AQ305" s="988"/>
      <c r="AR305" s="988"/>
      <c r="AS305" s="992"/>
      <c r="AT305" s="698"/>
      <c r="AU305" s="438"/>
      <c r="AV305" s="438"/>
      <c r="AW305" s="438"/>
      <c r="AX305" s="471"/>
    </row>
    <row r="306" spans="1:50" ht="12.6" customHeight="1" x14ac:dyDescent="0.25">
      <c r="A306" s="698"/>
      <c r="B306" s="438"/>
      <c r="C306" s="438"/>
      <c r="D306" s="438"/>
      <c r="E306" s="438"/>
      <c r="F306" s="438"/>
      <c r="G306" s="438"/>
      <c r="H306" s="960"/>
      <c r="I306" s="960"/>
      <c r="J306" s="960"/>
      <c r="K306" s="960"/>
      <c r="L306" s="960"/>
      <c r="M306" s="960"/>
      <c r="N306" s="960"/>
      <c r="O306" s="960"/>
      <c r="P306" s="960"/>
      <c r="Q306" s="960"/>
      <c r="R306" s="960" t="s">
        <v>1822</v>
      </c>
      <c r="S306" s="960"/>
      <c r="T306" s="960"/>
      <c r="U306" s="960"/>
      <c r="V306" s="960"/>
      <c r="W306" s="960"/>
      <c r="X306" s="960"/>
      <c r="Y306" s="960"/>
      <c r="Z306" s="960"/>
      <c r="AA306" s="960"/>
      <c r="AB306" s="960"/>
      <c r="AC306" s="960"/>
      <c r="AD306" s="960"/>
      <c r="AE306" s="960"/>
      <c r="AF306" s="960"/>
      <c r="AG306" s="698"/>
      <c r="AH306" s="438"/>
      <c r="AI306" s="438"/>
      <c r="AJ306" s="709"/>
      <c r="AK306" s="698"/>
      <c r="AL306" s="438"/>
      <c r="AM306" s="438"/>
      <c r="AN306" s="709"/>
      <c r="AO306" s="698"/>
      <c r="AP306" s="438"/>
      <c r="AQ306" s="438"/>
      <c r="AR306" s="438"/>
      <c r="AS306" s="709"/>
      <c r="AT306" s="698"/>
      <c r="AU306" s="438"/>
      <c r="AV306" s="438"/>
      <c r="AW306" s="438"/>
      <c r="AX306" s="471"/>
    </row>
    <row r="307" spans="1:50" ht="12.6" customHeight="1" x14ac:dyDescent="0.25">
      <c r="A307" s="698"/>
      <c r="B307" s="438"/>
      <c r="C307" s="438"/>
      <c r="D307" s="438"/>
      <c r="E307" s="438"/>
      <c r="F307" s="438"/>
      <c r="G307" s="438"/>
      <c r="H307" s="960"/>
      <c r="I307" s="960"/>
      <c r="J307" s="960"/>
      <c r="K307" s="960"/>
      <c r="L307" s="960"/>
      <c r="M307" s="960"/>
      <c r="N307" s="960"/>
      <c r="O307" s="960"/>
      <c r="P307" s="960"/>
      <c r="Q307" s="960"/>
      <c r="R307" s="960" t="s">
        <v>1821</v>
      </c>
      <c r="S307" s="960"/>
      <c r="T307" s="960"/>
      <c r="U307" s="960"/>
      <c r="V307" s="960"/>
      <c r="W307" s="960"/>
      <c r="X307" s="960"/>
      <c r="Y307" s="960"/>
      <c r="Z307" s="960"/>
      <c r="AA307" s="960"/>
      <c r="AB307" s="960"/>
      <c r="AC307" s="960"/>
      <c r="AD307" s="960"/>
      <c r="AE307" s="960"/>
      <c r="AF307" s="960"/>
      <c r="AG307" s="698"/>
      <c r="AH307" s="438"/>
      <c r="AI307" s="438"/>
      <c r="AJ307" s="709"/>
      <c r="AK307" s="698"/>
      <c r="AL307" s="438"/>
      <c r="AM307" s="438"/>
      <c r="AN307" s="709"/>
      <c r="AO307" s="698"/>
      <c r="AP307" s="438"/>
      <c r="AQ307" s="438"/>
      <c r="AR307" s="438"/>
      <c r="AS307" s="709"/>
      <c r="AT307" s="698"/>
      <c r="AU307" s="438"/>
      <c r="AV307" s="438"/>
      <c r="AW307" s="438"/>
      <c r="AX307" s="471"/>
    </row>
    <row r="308" spans="1:50" ht="12.6" customHeight="1" x14ac:dyDescent="0.25">
      <c r="A308" s="924" t="s">
        <v>816</v>
      </c>
      <c r="B308" s="925"/>
      <c r="C308" s="925"/>
      <c r="D308" s="925"/>
      <c r="E308" s="925"/>
      <c r="F308" s="925"/>
      <c r="G308" s="925"/>
      <c r="H308" s="979" t="s">
        <v>817</v>
      </c>
      <c r="I308" s="979"/>
      <c r="J308" s="979"/>
      <c r="K308" s="979"/>
      <c r="L308" s="979"/>
      <c r="M308" s="979" t="s">
        <v>818</v>
      </c>
      <c r="N308" s="979"/>
      <c r="O308" s="979"/>
      <c r="P308" s="979"/>
      <c r="Q308" s="979"/>
      <c r="R308" s="979" t="s">
        <v>476</v>
      </c>
      <c r="S308" s="979"/>
      <c r="T308" s="979"/>
      <c r="U308" s="979"/>
      <c r="V308" s="979"/>
      <c r="W308" s="979" t="s">
        <v>477</v>
      </c>
      <c r="X308" s="979"/>
      <c r="Y308" s="979"/>
      <c r="Z308" s="979"/>
      <c r="AA308" s="979"/>
      <c r="AB308" s="979" t="s">
        <v>480</v>
      </c>
      <c r="AC308" s="979"/>
      <c r="AD308" s="979"/>
      <c r="AE308" s="979"/>
      <c r="AF308" s="979"/>
      <c r="AG308" s="924" t="s">
        <v>1489</v>
      </c>
      <c r="AH308" s="925"/>
      <c r="AI308" s="925"/>
      <c r="AJ308" s="993"/>
      <c r="AK308" s="924" t="s">
        <v>1490</v>
      </c>
      <c r="AL308" s="925"/>
      <c r="AM308" s="925"/>
      <c r="AN308" s="993"/>
      <c r="AO308" s="924" t="s">
        <v>1491</v>
      </c>
      <c r="AP308" s="925"/>
      <c r="AQ308" s="925"/>
      <c r="AR308" s="925"/>
      <c r="AS308" s="993"/>
      <c r="AT308" s="924" t="s">
        <v>1494</v>
      </c>
      <c r="AU308" s="925"/>
      <c r="AV308" s="925"/>
      <c r="AW308" s="925"/>
      <c r="AX308" s="471"/>
    </row>
    <row r="309" spans="1:50" ht="12.6" customHeight="1" x14ac:dyDescent="0.25">
      <c r="A309" s="433" t="s">
        <v>1804</v>
      </c>
      <c r="B309" s="433"/>
      <c r="C309" s="433"/>
      <c r="D309" s="433"/>
      <c r="E309" s="433"/>
      <c r="F309" s="433"/>
      <c r="G309" s="433"/>
      <c r="H309" s="433"/>
      <c r="I309" s="433"/>
      <c r="J309" s="433"/>
      <c r="K309" s="433"/>
      <c r="L309" s="433"/>
      <c r="M309" s="433"/>
      <c r="N309" s="433"/>
      <c r="O309" s="433"/>
      <c r="P309" s="433"/>
      <c r="Q309" s="433"/>
      <c r="R309" s="433"/>
      <c r="S309" s="433"/>
      <c r="T309" s="433"/>
      <c r="U309" s="433"/>
      <c r="V309" s="433"/>
      <c r="W309" s="433"/>
      <c r="X309" s="433"/>
      <c r="Y309" s="433"/>
      <c r="Z309" s="433"/>
      <c r="AA309" s="433"/>
      <c r="AB309" s="433"/>
      <c r="AC309" s="433"/>
      <c r="AD309" s="433"/>
      <c r="AE309" s="433"/>
      <c r="AF309" s="433"/>
      <c r="AG309" s="433"/>
      <c r="AH309" s="433"/>
      <c r="AI309" s="433"/>
      <c r="AJ309" s="433"/>
      <c r="AK309" s="433"/>
      <c r="AL309" s="433"/>
      <c r="AM309" s="433"/>
      <c r="AN309" s="433"/>
      <c r="AO309" s="433"/>
      <c r="AP309" s="433"/>
      <c r="AQ309" s="433"/>
      <c r="AR309" s="433"/>
      <c r="AS309" s="433"/>
      <c r="AT309" s="433"/>
      <c r="AU309" s="433"/>
      <c r="AV309" s="433"/>
      <c r="AW309" s="433"/>
      <c r="AX309" s="449"/>
    </row>
    <row r="310" spans="1:50" ht="12.6" customHeight="1" x14ac:dyDescent="0.25">
      <c r="A310" s="696" t="s">
        <v>1535</v>
      </c>
      <c r="B310" s="710"/>
      <c r="C310" s="452"/>
      <c r="D310" s="452"/>
      <c r="E310" s="452"/>
      <c r="F310" s="452"/>
      <c r="G310" s="452"/>
      <c r="H310" s="1015">
        <f>SUM('HL KNIHA VYPOC'!$H$26)</f>
        <v>0</v>
      </c>
      <c r="I310" s="1015"/>
      <c r="J310" s="1015"/>
      <c r="K310" s="1015"/>
      <c r="L310" s="1015"/>
      <c r="M310" s="1015">
        <f>SUM('HL KNIHA VYPOC'!$H$16)</f>
        <v>35000</v>
      </c>
      <c r="N310" s="1015"/>
      <c r="O310" s="1015"/>
      <c r="P310" s="1015"/>
      <c r="Q310" s="1015"/>
      <c r="R310" s="1015">
        <f>SUM('HL KNIHA VYPOC'!$H$17)</f>
        <v>0</v>
      </c>
      <c r="S310" s="1015"/>
      <c r="T310" s="1015"/>
      <c r="U310" s="1015"/>
      <c r="V310" s="1015"/>
      <c r="W310" s="1015">
        <f>SUM('HL KNIHA VYPOC'!$H$20)</f>
        <v>0</v>
      </c>
      <c r="X310" s="1015"/>
      <c r="Y310" s="1015"/>
      <c r="Z310" s="1015"/>
      <c r="AA310" s="1015"/>
      <c r="AB310" s="1015">
        <f>SUM('HL KNIHA VYPOC'!$H$21)</f>
        <v>0</v>
      </c>
      <c r="AC310" s="1015"/>
      <c r="AD310" s="1015"/>
      <c r="AE310" s="1015"/>
      <c r="AF310" s="1015"/>
      <c r="AG310" s="1015">
        <f>SUM('HL KNIHA VYPOC'!$H$22+'HL KNIHA VYPOC'!$H$23+'HL KNIHA VYPOC'!H27)</f>
        <v>0</v>
      </c>
      <c r="AH310" s="1015"/>
      <c r="AI310" s="1015"/>
      <c r="AJ310" s="1015"/>
      <c r="AK310" s="1015">
        <f>SUM('HL KNIHA VYPOC'!$H$32)</f>
        <v>0</v>
      </c>
      <c r="AL310" s="1015"/>
      <c r="AM310" s="1015"/>
      <c r="AN310" s="1015"/>
      <c r="AO310" s="1015">
        <f>SUM('HL KNIHA VYPOC'!$H$38)</f>
        <v>0</v>
      </c>
      <c r="AP310" s="1015"/>
      <c r="AQ310" s="1015"/>
      <c r="AR310" s="1015"/>
      <c r="AS310" s="1015"/>
      <c r="AT310" s="1048">
        <f>SUM(H310:AS313)</f>
        <v>35000</v>
      </c>
      <c r="AU310" s="1049"/>
      <c r="AV310" s="1049"/>
      <c r="AW310" s="1049"/>
      <c r="AX310" s="1050"/>
    </row>
    <row r="311" spans="1:50" ht="12.6" customHeight="1" x14ac:dyDescent="0.25">
      <c r="A311" s="698" t="s">
        <v>1691</v>
      </c>
      <c r="B311" s="704"/>
      <c r="C311" s="433"/>
      <c r="D311" s="433"/>
      <c r="E311" s="433"/>
      <c r="F311" s="433"/>
      <c r="G311" s="433"/>
      <c r="H311" s="1015"/>
      <c r="I311" s="1015"/>
      <c r="J311" s="1015"/>
      <c r="K311" s="1015"/>
      <c r="L311" s="1015"/>
      <c r="M311" s="1015"/>
      <c r="N311" s="1015"/>
      <c r="O311" s="1015"/>
      <c r="P311" s="1015"/>
      <c r="Q311" s="1015"/>
      <c r="R311" s="1015"/>
      <c r="S311" s="1015"/>
      <c r="T311" s="1015"/>
      <c r="U311" s="1015"/>
      <c r="V311" s="1015"/>
      <c r="W311" s="1015"/>
      <c r="X311" s="1015"/>
      <c r="Y311" s="1015"/>
      <c r="Z311" s="1015"/>
      <c r="AA311" s="1015"/>
      <c r="AB311" s="1015"/>
      <c r="AC311" s="1015"/>
      <c r="AD311" s="1015"/>
      <c r="AE311" s="1015"/>
      <c r="AF311" s="1015"/>
      <c r="AG311" s="1015"/>
      <c r="AH311" s="1015"/>
      <c r="AI311" s="1015"/>
      <c r="AJ311" s="1015"/>
      <c r="AK311" s="1015"/>
      <c r="AL311" s="1015"/>
      <c r="AM311" s="1015"/>
      <c r="AN311" s="1015"/>
      <c r="AO311" s="1015"/>
      <c r="AP311" s="1015"/>
      <c r="AQ311" s="1015"/>
      <c r="AR311" s="1015"/>
      <c r="AS311" s="1015"/>
      <c r="AT311" s="1054"/>
      <c r="AU311" s="1055"/>
      <c r="AV311" s="1055"/>
      <c r="AW311" s="1055"/>
      <c r="AX311" s="1056"/>
    </row>
    <row r="312" spans="1:50" ht="12.6" customHeight="1" x14ac:dyDescent="0.25">
      <c r="A312" s="698" t="s">
        <v>1531</v>
      </c>
      <c r="B312" s="704"/>
      <c r="C312" s="433"/>
      <c r="D312" s="433"/>
      <c r="E312" s="433"/>
      <c r="F312" s="433"/>
      <c r="G312" s="433"/>
      <c r="H312" s="1015"/>
      <c r="I312" s="1015"/>
      <c r="J312" s="1015"/>
      <c r="K312" s="1015"/>
      <c r="L312" s="1015"/>
      <c r="M312" s="1015"/>
      <c r="N312" s="1015"/>
      <c r="O312" s="1015"/>
      <c r="P312" s="1015"/>
      <c r="Q312" s="1015"/>
      <c r="R312" s="1015"/>
      <c r="S312" s="1015"/>
      <c r="T312" s="1015"/>
      <c r="U312" s="1015"/>
      <c r="V312" s="1015"/>
      <c r="W312" s="1015"/>
      <c r="X312" s="1015"/>
      <c r="Y312" s="1015"/>
      <c r="Z312" s="1015"/>
      <c r="AA312" s="1015"/>
      <c r="AB312" s="1015"/>
      <c r="AC312" s="1015"/>
      <c r="AD312" s="1015"/>
      <c r="AE312" s="1015"/>
      <c r="AF312" s="1015"/>
      <c r="AG312" s="1015"/>
      <c r="AH312" s="1015"/>
      <c r="AI312" s="1015"/>
      <c r="AJ312" s="1015"/>
      <c r="AK312" s="1015"/>
      <c r="AL312" s="1015"/>
      <c r="AM312" s="1015"/>
      <c r="AN312" s="1015"/>
      <c r="AO312" s="1015"/>
      <c r="AP312" s="1015"/>
      <c r="AQ312" s="1015"/>
      <c r="AR312" s="1015"/>
      <c r="AS312" s="1015"/>
      <c r="AT312" s="1054"/>
      <c r="AU312" s="1055"/>
      <c r="AV312" s="1055"/>
      <c r="AW312" s="1055"/>
      <c r="AX312" s="1056"/>
    </row>
    <row r="313" spans="1:50" ht="12.6" customHeight="1" x14ac:dyDescent="0.25">
      <c r="A313" s="698" t="s">
        <v>1530</v>
      </c>
      <c r="B313" s="704"/>
      <c r="C313" s="433"/>
      <c r="D313" s="433"/>
      <c r="E313" s="433"/>
      <c r="F313" s="433"/>
      <c r="G313" s="433"/>
      <c r="H313" s="1015"/>
      <c r="I313" s="1015"/>
      <c r="J313" s="1015"/>
      <c r="K313" s="1015"/>
      <c r="L313" s="1015"/>
      <c r="M313" s="1015"/>
      <c r="N313" s="1015"/>
      <c r="O313" s="1015"/>
      <c r="P313" s="1015"/>
      <c r="Q313" s="1015"/>
      <c r="R313" s="1015"/>
      <c r="S313" s="1015"/>
      <c r="T313" s="1015"/>
      <c r="U313" s="1015"/>
      <c r="V313" s="1015"/>
      <c r="W313" s="1015"/>
      <c r="X313" s="1015"/>
      <c r="Y313" s="1015"/>
      <c r="Z313" s="1015"/>
      <c r="AA313" s="1015"/>
      <c r="AB313" s="1015"/>
      <c r="AC313" s="1015"/>
      <c r="AD313" s="1015"/>
      <c r="AE313" s="1015"/>
      <c r="AF313" s="1015"/>
      <c r="AG313" s="1015"/>
      <c r="AH313" s="1015"/>
      <c r="AI313" s="1015"/>
      <c r="AJ313" s="1015"/>
      <c r="AK313" s="1015"/>
      <c r="AL313" s="1015"/>
      <c r="AM313" s="1015"/>
      <c r="AN313" s="1015"/>
      <c r="AO313" s="1015"/>
      <c r="AP313" s="1015"/>
      <c r="AQ313" s="1015"/>
      <c r="AR313" s="1015"/>
      <c r="AS313" s="1015"/>
      <c r="AT313" s="1051"/>
      <c r="AU313" s="1052"/>
      <c r="AV313" s="1052"/>
      <c r="AW313" s="1052"/>
      <c r="AX313" s="1053"/>
    </row>
    <row r="314" spans="1:50" ht="12.6" customHeight="1" x14ac:dyDescent="0.25">
      <c r="A314" s="447" t="s">
        <v>510</v>
      </c>
      <c r="B314" s="703"/>
      <c r="C314" s="448"/>
      <c r="D314" s="448"/>
      <c r="E314" s="448"/>
      <c r="F314" s="448"/>
      <c r="G314" s="448"/>
      <c r="H314" s="1015">
        <f>SUM('HL KNIHA VYPOC'!$I$26)</f>
        <v>0</v>
      </c>
      <c r="I314" s="1015"/>
      <c r="J314" s="1015"/>
      <c r="K314" s="1015"/>
      <c r="L314" s="1015"/>
      <c r="M314" s="1015">
        <f>SUM('HL KNIHA VYPOC'!$I$16)</f>
        <v>0</v>
      </c>
      <c r="N314" s="1015"/>
      <c r="O314" s="1015"/>
      <c r="P314" s="1015"/>
      <c r="Q314" s="1015"/>
      <c r="R314" s="1015">
        <f>SUM('HL KNIHA VYPOC'!$I$17)</f>
        <v>0</v>
      </c>
      <c r="S314" s="1015"/>
      <c r="T314" s="1015"/>
      <c r="U314" s="1015"/>
      <c r="V314" s="1015"/>
      <c r="W314" s="1015">
        <f>SUM('HL KNIHA VYPOC'!$I$20)</f>
        <v>0</v>
      </c>
      <c r="X314" s="1015"/>
      <c r="Y314" s="1015"/>
      <c r="Z314" s="1015"/>
      <c r="AA314" s="1015"/>
      <c r="AB314" s="1015">
        <f>SUM('HL KNIHA VYPOC'!$I$21)</f>
        <v>0</v>
      </c>
      <c r="AC314" s="1015"/>
      <c r="AD314" s="1015"/>
      <c r="AE314" s="1015"/>
      <c r="AF314" s="1015"/>
      <c r="AG314" s="1015">
        <f>SUM('HL KNIHA VYPOC'!$I$22+'HL KNIHA VYPOC'!$I$23+'HL KNIHA VYPOC'!I27)</f>
        <v>0</v>
      </c>
      <c r="AH314" s="1015"/>
      <c r="AI314" s="1015"/>
      <c r="AJ314" s="1015"/>
      <c r="AK314" s="1015">
        <f>SUM('HL KNIHA VYPOC'!$I$32)</f>
        <v>0</v>
      </c>
      <c r="AL314" s="1015"/>
      <c r="AM314" s="1015"/>
      <c r="AN314" s="1015"/>
      <c r="AO314" s="1015">
        <f>SUM('HL KNIHA VYPOC'!$I$38)</f>
        <v>0</v>
      </c>
      <c r="AP314" s="1015"/>
      <c r="AQ314" s="1015"/>
      <c r="AR314" s="1015"/>
      <c r="AS314" s="1015"/>
      <c r="AT314" s="973">
        <f>SUM(H314:AS314)</f>
        <v>0</v>
      </c>
      <c r="AU314" s="974"/>
      <c r="AV314" s="974"/>
      <c r="AW314" s="974"/>
      <c r="AX314" s="975"/>
    </row>
    <row r="315" spans="1:50" ht="12.6" customHeight="1" x14ac:dyDescent="0.25">
      <c r="A315" s="447" t="s">
        <v>509</v>
      </c>
      <c r="B315" s="703"/>
      <c r="C315" s="448"/>
      <c r="D315" s="448"/>
      <c r="E315" s="448"/>
      <c r="F315" s="448"/>
      <c r="G315" s="448"/>
      <c r="H315" s="1015">
        <f>SUM('HL KNIHA VYPOC'!$J$26)</f>
        <v>0</v>
      </c>
      <c r="I315" s="1015"/>
      <c r="J315" s="1015"/>
      <c r="K315" s="1015"/>
      <c r="L315" s="1015"/>
      <c r="M315" s="1015">
        <f>SUM('HL KNIHA VYPOC'!$J$16)</f>
        <v>0</v>
      </c>
      <c r="N315" s="1015"/>
      <c r="O315" s="1015"/>
      <c r="P315" s="1015"/>
      <c r="Q315" s="1015"/>
      <c r="R315" s="1015">
        <f>SUM('HL KNIHA VYPOC'!$J$17)</f>
        <v>0</v>
      </c>
      <c r="S315" s="1015"/>
      <c r="T315" s="1015"/>
      <c r="U315" s="1015"/>
      <c r="V315" s="1015"/>
      <c r="W315" s="1015">
        <f>SUM('HL KNIHA VYPOC'!$J$20)</f>
        <v>0</v>
      </c>
      <c r="X315" s="1015"/>
      <c r="Y315" s="1015"/>
      <c r="Z315" s="1015"/>
      <c r="AA315" s="1015"/>
      <c r="AB315" s="1015">
        <f>SUM('HL KNIHA VYPOC'!$J$21)</f>
        <v>0</v>
      </c>
      <c r="AC315" s="1015"/>
      <c r="AD315" s="1015"/>
      <c r="AE315" s="1015"/>
      <c r="AF315" s="1015"/>
      <c r="AG315" s="1015">
        <f>SUM('HL KNIHA VYPOC'!$J$22+'HL KNIHA VYPOC'!$J$23+'HL KNIHA VYPOC'!J27)</f>
        <v>0</v>
      </c>
      <c r="AH315" s="1015"/>
      <c r="AI315" s="1015"/>
      <c r="AJ315" s="1015"/>
      <c r="AK315" s="1015">
        <f>SUM('HL KNIHA VYPOC'!$J$32)</f>
        <v>0</v>
      </c>
      <c r="AL315" s="1015"/>
      <c r="AM315" s="1015"/>
      <c r="AN315" s="1015"/>
      <c r="AO315" s="1015">
        <f>SUM('HL KNIHA VYPOC'!$J$38)</f>
        <v>0</v>
      </c>
      <c r="AP315" s="1015"/>
      <c r="AQ315" s="1015"/>
      <c r="AR315" s="1015"/>
      <c r="AS315" s="1015"/>
      <c r="AT315" s="973">
        <f>SUM(H315:AS315)</f>
        <v>0</v>
      </c>
      <c r="AU315" s="974"/>
      <c r="AV315" s="974"/>
      <c r="AW315" s="974"/>
      <c r="AX315" s="975"/>
    </row>
    <row r="316" spans="1:50" ht="12.6" customHeight="1" x14ac:dyDescent="0.25">
      <c r="A316" s="447" t="s">
        <v>589</v>
      </c>
      <c r="B316" s="703"/>
      <c r="C316" s="448"/>
      <c r="D316" s="448"/>
      <c r="E316" s="448"/>
      <c r="F316" s="448"/>
      <c r="G316" s="448"/>
      <c r="H316" s="1117"/>
      <c r="I316" s="1117"/>
      <c r="J316" s="1117"/>
      <c r="K316" s="1117"/>
      <c r="L316" s="1117"/>
      <c r="M316" s="1117"/>
      <c r="N316" s="1117"/>
      <c r="O316" s="1117"/>
      <c r="P316" s="1117"/>
      <c r="Q316" s="1117"/>
      <c r="R316" s="1117"/>
      <c r="S316" s="1117"/>
      <c r="T316" s="1117"/>
      <c r="U316" s="1117"/>
      <c r="V316" s="1117"/>
      <c r="W316" s="1117"/>
      <c r="X316" s="1117"/>
      <c r="Y316" s="1117"/>
      <c r="Z316" s="1117"/>
      <c r="AA316" s="1117"/>
      <c r="AB316" s="1117"/>
      <c r="AC316" s="1117"/>
      <c r="AD316" s="1117"/>
      <c r="AE316" s="1117"/>
      <c r="AF316" s="1117"/>
      <c r="AG316" s="1117"/>
      <c r="AH316" s="1117"/>
      <c r="AI316" s="1117"/>
      <c r="AJ316" s="1117"/>
      <c r="AK316" s="1117"/>
      <c r="AL316" s="1117"/>
      <c r="AM316" s="1117"/>
      <c r="AN316" s="1117"/>
      <c r="AO316" s="1117"/>
      <c r="AP316" s="1117"/>
      <c r="AQ316" s="1117"/>
      <c r="AR316" s="1117"/>
      <c r="AS316" s="1117"/>
      <c r="AT316" s="973">
        <f>SUM(H316:AS316)</f>
        <v>0</v>
      </c>
      <c r="AU316" s="974"/>
      <c r="AV316" s="974"/>
      <c r="AW316" s="974"/>
      <c r="AX316" s="975"/>
    </row>
    <row r="317" spans="1:50" ht="12.6" customHeight="1" x14ac:dyDescent="0.25">
      <c r="A317" s="698" t="s">
        <v>504</v>
      </c>
      <c r="B317" s="704"/>
      <c r="C317" s="433"/>
      <c r="D317" s="433"/>
      <c r="E317" s="433"/>
      <c r="F317" s="433"/>
      <c r="G317" s="433"/>
      <c r="H317" s="1015">
        <f>SUM(H310+H314-H315+H316)</f>
        <v>0</v>
      </c>
      <c r="I317" s="1015"/>
      <c r="J317" s="1015"/>
      <c r="K317" s="1015"/>
      <c r="L317" s="1015"/>
      <c r="M317" s="1015">
        <f>SUM(M310+M314-M315+M316)</f>
        <v>35000</v>
      </c>
      <c r="N317" s="1015"/>
      <c r="O317" s="1015"/>
      <c r="P317" s="1015"/>
      <c r="Q317" s="1015"/>
      <c r="R317" s="1015">
        <f>SUM(R310+R314-R315+R316)</f>
        <v>0</v>
      </c>
      <c r="S317" s="1015"/>
      <c r="T317" s="1015"/>
      <c r="U317" s="1015"/>
      <c r="V317" s="1015"/>
      <c r="W317" s="1015">
        <f>SUM(W310+W314-W315+W316)</f>
        <v>0</v>
      </c>
      <c r="X317" s="1015"/>
      <c r="Y317" s="1015"/>
      <c r="Z317" s="1015"/>
      <c r="AA317" s="1015"/>
      <c r="AB317" s="1015">
        <f>SUM(AB310+AB314-AB315+AB316)</f>
        <v>0</v>
      </c>
      <c r="AC317" s="1015"/>
      <c r="AD317" s="1015"/>
      <c r="AE317" s="1015"/>
      <c r="AF317" s="1015"/>
      <c r="AG317" s="1015">
        <f>SUM(AG310+AG314-AG315+AG316)</f>
        <v>0</v>
      </c>
      <c r="AH317" s="1015"/>
      <c r="AI317" s="1015"/>
      <c r="AJ317" s="1015"/>
      <c r="AK317" s="1015">
        <f>SUM(AK310+AK314-AK315+AK316)</f>
        <v>0</v>
      </c>
      <c r="AL317" s="1015"/>
      <c r="AM317" s="1015"/>
      <c r="AN317" s="1015"/>
      <c r="AO317" s="1015">
        <f>SUM(AO310+AO314-AO315+AO316)</f>
        <v>0</v>
      </c>
      <c r="AP317" s="1015"/>
      <c r="AQ317" s="1015"/>
      <c r="AR317" s="1015"/>
      <c r="AS317" s="1015"/>
      <c r="AT317" s="1048">
        <f>SUM(H317:AS319)</f>
        <v>35000</v>
      </c>
      <c r="AU317" s="1049"/>
      <c r="AV317" s="1049"/>
      <c r="AW317" s="1049"/>
      <c r="AX317" s="1050"/>
    </row>
    <row r="318" spans="1:50" ht="12.6" customHeight="1" x14ac:dyDescent="0.25">
      <c r="A318" s="698" t="s">
        <v>1531</v>
      </c>
      <c r="B318" s="704"/>
      <c r="C318" s="433"/>
      <c r="D318" s="433"/>
      <c r="E318" s="433"/>
      <c r="F318" s="433"/>
      <c r="G318" s="433"/>
      <c r="H318" s="1015"/>
      <c r="I318" s="1015"/>
      <c r="J318" s="1015"/>
      <c r="K318" s="1015"/>
      <c r="L318" s="1015"/>
      <c r="M318" s="1015"/>
      <c r="N318" s="1015"/>
      <c r="O318" s="1015"/>
      <c r="P318" s="1015"/>
      <c r="Q318" s="1015"/>
      <c r="R318" s="1015"/>
      <c r="S318" s="1015"/>
      <c r="T318" s="1015"/>
      <c r="U318" s="1015"/>
      <c r="V318" s="1015"/>
      <c r="W318" s="1015"/>
      <c r="X318" s="1015"/>
      <c r="Y318" s="1015"/>
      <c r="Z318" s="1015"/>
      <c r="AA318" s="1015"/>
      <c r="AB318" s="1015"/>
      <c r="AC318" s="1015"/>
      <c r="AD318" s="1015"/>
      <c r="AE318" s="1015"/>
      <c r="AF318" s="1015"/>
      <c r="AG318" s="1015"/>
      <c r="AH318" s="1015"/>
      <c r="AI318" s="1015"/>
      <c r="AJ318" s="1015"/>
      <c r="AK318" s="1015"/>
      <c r="AL318" s="1015"/>
      <c r="AM318" s="1015"/>
      <c r="AN318" s="1015"/>
      <c r="AO318" s="1015"/>
      <c r="AP318" s="1015"/>
      <c r="AQ318" s="1015"/>
      <c r="AR318" s="1015"/>
      <c r="AS318" s="1015"/>
      <c r="AT318" s="1054"/>
      <c r="AU318" s="1055"/>
      <c r="AV318" s="1055"/>
      <c r="AW318" s="1055"/>
      <c r="AX318" s="1056"/>
    </row>
    <row r="319" spans="1:50" ht="12.6" customHeight="1" x14ac:dyDescent="0.25">
      <c r="A319" s="699" t="s">
        <v>1530</v>
      </c>
      <c r="B319" s="705"/>
      <c r="C319" s="455"/>
      <c r="D319" s="455"/>
      <c r="E319" s="455"/>
      <c r="F319" s="455"/>
      <c r="G319" s="455"/>
      <c r="H319" s="1015"/>
      <c r="I319" s="1015"/>
      <c r="J319" s="1015"/>
      <c r="K319" s="1015"/>
      <c r="L319" s="1015"/>
      <c r="M319" s="1015"/>
      <c r="N319" s="1015"/>
      <c r="O319" s="1015"/>
      <c r="P319" s="1015"/>
      <c r="Q319" s="1015"/>
      <c r="R319" s="1015"/>
      <c r="S319" s="1015"/>
      <c r="T319" s="1015"/>
      <c r="U319" s="1015"/>
      <c r="V319" s="1015"/>
      <c r="W319" s="1015"/>
      <c r="X319" s="1015"/>
      <c r="Y319" s="1015"/>
      <c r="Z319" s="1015"/>
      <c r="AA319" s="1015"/>
      <c r="AB319" s="1015"/>
      <c r="AC319" s="1015"/>
      <c r="AD319" s="1015"/>
      <c r="AE319" s="1015"/>
      <c r="AF319" s="1015"/>
      <c r="AG319" s="1015"/>
      <c r="AH319" s="1015"/>
      <c r="AI319" s="1015"/>
      <c r="AJ319" s="1015"/>
      <c r="AK319" s="1015"/>
      <c r="AL319" s="1015"/>
      <c r="AM319" s="1015"/>
      <c r="AN319" s="1015"/>
      <c r="AO319" s="1015"/>
      <c r="AP319" s="1015"/>
      <c r="AQ319" s="1015"/>
      <c r="AR319" s="1015"/>
      <c r="AS319" s="1015"/>
      <c r="AT319" s="1054"/>
      <c r="AU319" s="1055"/>
      <c r="AV319" s="1055"/>
      <c r="AW319" s="1055"/>
      <c r="AX319" s="1056"/>
    </row>
    <row r="320" spans="1:50" ht="12.6" customHeight="1" x14ac:dyDescent="0.25">
      <c r="A320" s="433" t="s">
        <v>1820</v>
      </c>
      <c r="B320" s="433"/>
      <c r="C320" s="433"/>
      <c r="D320" s="433"/>
      <c r="E320" s="433"/>
      <c r="F320" s="433"/>
      <c r="G320" s="433"/>
      <c r="H320" s="632"/>
      <c r="I320" s="632"/>
      <c r="J320" s="632"/>
      <c r="K320" s="632"/>
      <c r="L320" s="632"/>
      <c r="M320" s="632"/>
      <c r="N320" s="632"/>
      <c r="O320" s="632"/>
      <c r="P320" s="632"/>
      <c r="Q320" s="632"/>
      <c r="R320" s="632"/>
      <c r="S320" s="632"/>
      <c r="T320" s="632"/>
      <c r="U320" s="632"/>
      <c r="V320" s="632"/>
      <c r="W320" s="632"/>
      <c r="X320" s="632"/>
      <c r="Y320" s="632"/>
      <c r="Z320" s="632"/>
      <c r="AA320" s="632"/>
      <c r="AB320" s="632"/>
      <c r="AC320" s="632"/>
      <c r="AD320" s="632"/>
      <c r="AE320" s="632"/>
      <c r="AF320" s="632"/>
      <c r="AG320" s="632"/>
      <c r="AH320" s="632"/>
      <c r="AI320" s="632"/>
      <c r="AJ320" s="632"/>
      <c r="AK320" s="632"/>
      <c r="AL320" s="632"/>
      <c r="AM320" s="632"/>
      <c r="AN320" s="632"/>
      <c r="AO320" s="632"/>
      <c r="AP320" s="632"/>
      <c r="AQ320" s="632"/>
      <c r="AR320" s="632"/>
      <c r="AS320" s="632"/>
      <c r="AT320" s="631"/>
      <c r="AU320" s="631"/>
      <c r="AV320" s="631"/>
      <c r="AW320" s="631"/>
      <c r="AX320" s="712"/>
    </row>
    <row r="321" spans="1:50" ht="12.6" customHeight="1" x14ac:dyDescent="0.25">
      <c r="A321" s="696" t="s">
        <v>1535</v>
      </c>
      <c r="B321" s="452"/>
      <c r="C321" s="452"/>
      <c r="D321" s="452"/>
      <c r="E321" s="452"/>
      <c r="F321" s="452"/>
      <c r="G321" s="452"/>
      <c r="H321" s="1014"/>
      <c r="I321" s="1014"/>
      <c r="J321" s="1014"/>
      <c r="K321" s="1014"/>
      <c r="L321" s="1014"/>
      <c r="M321" s="1014">
        <f>SUM('HL KNIHA VYPOC'!$H$61)*-1</f>
        <v>32000</v>
      </c>
      <c r="N321" s="1014"/>
      <c r="O321" s="1014"/>
      <c r="P321" s="1014"/>
      <c r="Q321" s="1014"/>
      <c r="R321" s="1014">
        <f>SUM('HL KNIHA VYPOC'!$H$62)*-1</f>
        <v>0</v>
      </c>
      <c r="S321" s="1014"/>
      <c r="T321" s="1014"/>
      <c r="U321" s="1014"/>
      <c r="V321" s="1014"/>
      <c r="W321" s="1014">
        <f>SUM('HL KNIHA VYPOC'!$H$65)*-1</f>
        <v>0</v>
      </c>
      <c r="X321" s="1014"/>
      <c r="Y321" s="1014"/>
      <c r="Z321" s="1014"/>
      <c r="AA321" s="1014"/>
      <c r="AB321" s="1014">
        <f>SUM('HL KNIHA VYPOC'!$H$66)*-1</f>
        <v>0</v>
      </c>
      <c r="AC321" s="1014"/>
      <c r="AD321" s="1014"/>
      <c r="AE321" s="1014"/>
      <c r="AF321" s="1014"/>
      <c r="AG321" s="1014">
        <f>SUM('HL KNIHA VYPOC'!$H$68)*-1+'HL KNIHA VYPOC'!$H$67</f>
        <v>0</v>
      </c>
      <c r="AH321" s="1014"/>
      <c r="AI321" s="1014"/>
      <c r="AJ321" s="1014"/>
      <c r="AK321" s="1014"/>
      <c r="AL321" s="1014"/>
      <c r="AM321" s="1014"/>
      <c r="AN321" s="1014"/>
      <c r="AO321" s="1014"/>
      <c r="AP321" s="1014"/>
      <c r="AQ321" s="1014"/>
      <c r="AR321" s="1014"/>
      <c r="AS321" s="1014"/>
      <c r="AT321" s="1048">
        <f>SUM(H321:AS324)</f>
        <v>32000</v>
      </c>
      <c r="AU321" s="1049"/>
      <c r="AV321" s="1049"/>
      <c r="AW321" s="1049"/>
      <c r="AX321" s="1050"/>
    </row>
    <row r="322" spans="1:50" ht="12.6" customHeight="1" x14ac:dyDescent="0.25">
      <c r="A322" s="698" t="s">
        <v>1691</v>
      </c>
      <c r="B322" s="433"/>
      <c r="C322" s="433"/>
      <c r="D322" s="433"/>
      <c r="E322" s="433"/>
      <c r="F322" s="433"/>
      <c r="G322" s="433"/>
      <c r="H322" s="1014"/>
      <c r="I322" s="1014"/>
      <c r="J322" s="1014"/>
      <c r="K322" s="1014"/>
      <c r="L322" s="1014"/>
      <c r="M322" s="1014"/>
      <c r="N322" s="1014"/>
      <c r="O322" s="1014"/>
      <c r="P322" s="1014"/>
      <c r="Q322" s="1014"/>
      <c r="R322" s="1014"/>
      <c r="S322" s="1014"/>
      <c r="T322" s="1014"/>
      <c r="U322" s="1014"/>
      <c r="V322" s="1014"/>
      <c r="W322" s="1014"/>
      <c r="X322" s="1014"/>
      <c r="Y322" s="1014"/>
      <c r="Z322" s="1014"/>
      <c r="AA322" s="1014"/>
      <c r="AB322" s="1014"/>
      <c r="AC322" s="1014"/>
      <c r="AD322" s="1014"/>
      <c r="AE322" s="1014"/>
      <c r="AF322" s="1014"/>
      <c r="AG322" s="1014"/>
      <c r="AH322" s="1014"/>
      <c r="AI322" s="1014"/>
      <c r="AJ322" s="1014"/>
      <c r="AK322" s="1014"/>
      <c r="AL322" s="1014"/>
      <c r="AM322" s="1014"/>
      <c r="AN322" s="1014"/>
      <c r="AO322" s="1014"/>
      <c r="AP322" s="1014"/>
      <c r="AQ322" s="1014"/>
      <c r="AR322" s="1014"/>
      <c r="AS322" s="1014"/>
      <c r="AT322" s="1054"/>
      <c r="AU322" s="1055"/>
      <c r="AV322" s="1055"/>
      <c r="AW322" s="1055"/>
      <c r="AX322" s="1056"/>
    </row>
    <row r="323" spans="1:50" ht="12.6" customHeight="1" x14ac:dyDescent="0.25">
      <c r="A323" s="698" t="s">
        <v>1531</v>
      </c>
      <c r="B323" s="433"/>
      <c r="C323" s="433"/>
      <c r="D323" s="433"/>
      <c r="E323" s="433"/>
      <c r="F323" s="433"/>
      <c r="G323" s="433"/>
      <c r="H323" s="1014"/>
      <c r="I323" s="1014"/>
      <c r="J323" s="1014"/>
      <c r="K323" s="1014"/>
      <c r="L323" s="1014"/>
      <c r="M323" s="1014"/>
      <c r="N323" s="1014"/>
      <c r="O323" s="1014"/>
      <c r="P323" s="1014"/>
      <c r="Q323" s="1014"/>
      <c r="R323" s="1014"/>
      <c r="S323" s="1014"/>
      <c r="T323" s="1014"/>
      <c r="U323" s="1014"/>
      <c r="V323" s="1014"/>
      <c r="W323" s="1014"/>
      <c r="X323" s="1014"/>
      <c r="Y323" s="1014"/>
      <c r="Z323" s="1014"/>
      <c r="AA323" s="1014"/>
      <c r="AB323" s="1014"/>
      <c r="AC323" s="1014"/>
      <c r="AD323" s="1014"/>
      <c r="AE323" s="1014"/>
      <c r="AF323" s="1014"/>
      <c r="AG323" s="1014"/>
      <c r="AH323" s="1014"/>
      <c r="AI323" s="1014"/>
      <c r="AJ323" s="1014"/>
      <c r="AK323" s="1014"/>
      <c r="AL323" s="1014"/>
      <c r="AM323" s="1014"/>
      <c r="AN323" s="1014"/>
      <c r="AO323" s="1014"/>
      <c r="AP323" s="1014"/>
      <c r="AQ323" s="1014"/>
      <c r="AR323" s="1014"/>
      <c r="AS323" s="1014"/>
      <c r="AT323" s="1054"/>
      <c r="AU323" s="1055"/>
      <c r="AV323" s="1055"/>
      <c r="AW323" s="1055"/>
      <c r="AX323" s="1056"/>
    </row>
    <row r="324" spans="1:50" ht="12.6" customHeight="1" x14ac:dyDescent="0.25">
      <c r="A324" s="698" t="s">
        <v>1530</v>
      </c>
      <c r="B324" s="433"/>
      <c r="C324" s="433"/>
      <c r="D324" s="433"/>
      <c r="E324" s="433"/>
      <c r="F324" s="433"/>
      <c r="G324" s="433"/>
      <c r="H324" s="1014"/>
      <c r="I324" s="1014"/>
      <c r="J324" s="1014"/>
      <c r="K324" s="1014"/>
      <c r="L324" s="1014"/>
      <c r="M324" s="1014"/>
      <c r="N324" s="1014"/>
      <c r="O324" s="1014"/>
      <c r="P324" s="1014"/>
      <c r="Q324" s="1014"/>
      <c r="R324" s="1014"/>
      <c r="S324" s="1014"/>
      <c r="T324" s="1014"/>
      <c r="U324" s="1014"/>
      <c r="V324" s="1014"/>
      <c r="W324" s="1014"/>
      <c r="X324" s="1014"/>
      <c r="Y324" s="1014"/>
      <c r="Z324" s="1014"/>
      <c r="AA324" s="1014"/>
      <c r="AB324" s="1014"/>
      <c r="AC324" s="1014"/>
      <c r="AD324" s="1014"/>
      <c r="AE324" s="1014"/>
      <c r="AF324" s="1014"/>
      <c r="AG324" s="1014"/>
      <c r="AH324" s="1014"/>
      <c r="AI324" s="1014"/>
      <c r="AJ324" s="1014"/>
      <c r="AK324" s="1014"/>
      <c r="AL324" s="1014"/>
      <c r="AM324" s="1014"/>
      <c r="AN324" s="1014"/>
      <c r="AO324" s="1014"/>
      <c r="AP324" s="1014"/>
      <c r="AQ324" s="1014"/>
      <c r="AR324" s="1014"/>
      <c r="AS324" s="1014"/>
      <c r="AT324" s="1051"/>
      <c r="AU324" s="1052"/>
      <c r="AV324" s="1052"/>
      <c r="AW324" s="1052"/>
      <c r="AX324" s="1053"/>
    </row>
    <row r="325" spans="1:50" ht="12.6" customHeight="1" x14ac:dyDescent="0.25">
      <c r="A325" s="447" t="s">
        <v>510</v>
      </c>
      <c r="B325" s="448"/>
      <c r="C325" s="448"/>
      <c r="D325" s="448"/>
      <c r="E325" s="448"/>
      <c r="F325" s="448"/>
      <c r="G325" s="448"/>
      <c r="H325" s="1014"/>
      <c r="I325" s="1014"/>
      <c r="J325" s="1014"/>
      <c r="K325" s="1014"/>
      <c r="L325" s="1014"/>
      <c r="M325" s="1014">
        <f>SUM('HL KNIHA VYPOC'!$J$61)</f>
        <v>0</v>
      </c>
      <c r="N325" s="1014"/>
      <c r="O325" s="1014"/>
      <c r="P325" s="1014"/>
      <c r="Q325" s="1014"/>
      <c r="R325" s="1014">
        <f>SUM('HL KNIHA VYPOC'!$J$62)</f>
        <v>0</v>
      </c>
      <c r="S325" s="1014"/>
      <c r="T325" s="1014"/>
      <c r="U325" s="1014"/>
      <c r="V325" s="1014"/>
      <c r="W325" s="1014">
        <f>SUM('HL KNIHA VYPOC'!$J$65)</f>
        <v>0</v>
      </c>
      <c r="X325" s="1014"/>
      <c r="Y325" s="1014"/>
      <c r="Z325" s="1014"/>
      <c r="AA325" s="1014"/>
      <c r="AB325" s="1014">
        <f>SUM('HL KNIHA VYPOC'!$J$66)</f>
        <v>0</v>
      </c>
      <c r="AC325" s="1014"/>
      <c r="AD325" s="1014"/>
      <c r="AE325" s="1014"/>
      <c r="AF325" s="1014"/>
      <c r="AG325" s="1014">
        <f>SUM('HL KNIHA VYPOC'!$J$68+'HL KNIHA VYPOC'!$J$67)</f>
        <v>0</v>
      </c>
      <c r="AH325" s="1014"/>
      <c r="AI325" s="1014"/>
      <c r="AJ325" s="1014"/>
      <c r="AK325" s="1014"/>
      <c r="AL325" s="1014"/>
      <c r="AM325" s="1014"/>
      <c r="AN325" s="1014"/>
      <c r="AO325" s="1014"/>
      <c r="AP325" s="1014"/>
      <c r="AQ325" s="1014"/>
      <c r="AR325" s="1014"/>
      <c r="AS325" s="1014"/>
      <c r="AT325" s="973">
        <f>SUM(H325:AS325)</f>
        <v>0</v>
      </c>
      <c r="AU325" s="974"/>
      <c r="AV325" s="974"/>
      <c r="AW325" s="974"/>
      <c r="AX325" s="975"/>
    </row>
    <row r="326" spans="1:50" ht="12.6" customHeight="1" x14ac:dyDescent="0.25">
      <c r="A326" s="447" t="s">
        <v>509</v>
      </c>
      <c r="B326" s="703"/>
      <c r="C326" s="448"/>
      <c r="D326" s="448"/>
      <c r="E326" s="448"/>
      <c r="F326" s="448"/>
      <c r="G326" s="448"/>
      <c r="H326" s="1014"/>
      <c r="I326" s="1014"/>
      <c r="J326" s="1014"/>
      <c r="K326" s="1014"/>
      <c r="L326" s="1014"/>
      <c r="M326" s="1014">
        <f>SUM('HL KNIHA VYPOC'!$I$61)</f>
        <v>0</v>
      </c>
      <c r="N326" s="1014"/>
      <c r="O326" s="1014"/>
      <c r="P326" s="1014"/>
      <c r="Q326" s="1014"/>
      <c r="R326" s="1014">
        <f>SUM('HL KNIHA VYPOC'!$I$62)</f>
        <v>0</v>
      </c>
      <c r="S326" s="1014"/>
      <c r="T326" s="1014"/>
      <c r="U326" s="1014"/>
      <c r="V326" s="1014"/>
      <c r="W326" s="1014">
        <f>SUM('HL KNIHA VYPOC'!$I$65)</f>
        <v>0</v>
      </c>
      <c r="X326" s="1014"/>
      <c r="Y326" s="1014"/>
      <c r="Z326" s="1014"/>
      <c r="AA326" s="1014"/>
      <c r="AB326" s="1014">
        <f>SUM('HL KNIHA VYPOC'!$I$66)</f>
        <v>0</v>
      </c>
      <c r="AC326" s="1014"/>
      <c r="AD326" s="1014"/>
      <c r="AE326" s="1014"/>
      <c r="AF326" s="1014"/>
      <c r="AG326" s="1014">
        <f>SUM('HL KNIHA VYPOC'!$I$68)+'HL KNIHA VYPOC'!$I$67</f>
        <v>0</v>
      </c>
      <c r="AH326" s="1014"/>
      <c r="AI326" s="1014"/>
      <c r="AJ326" s="1014"/>
      <c r="AK326" s="1014"/>
      <c r="AL326" s="1014"/>
      <c r="AM326" s="1014"/>
      <c r="AN326" s="1014"/>
      <c r="AO326" s="1014"/>
      <c r="AP326" s="1014"/>
      <c r="AQ326" s="1014"/>
      <c r="AR326" s="1014"/>
      <c r="AS326" s="1014"/>
      <c r="AT326" s="973">
        <f>SUM(H326:AS326)</f>
        <v>0</v>
      </c>
      <c r="AU326" s="974"/>
      <c r="AV326" s="974"/>
      <c r="AW326" s="974"/>
      <c r="AX326" s="975"/>
    </row>
    <row r="327" spans="1:50" ht="12.6" customHeight="1" x14ac:dyDescent="0.25">
      <c r="A327" s="447" t="s">
        <v>589</v>
      </c>
      <c r="B327" s="703"/>
      <c r="C327" s="448"/>
      <c r="D327" s="448"/>
      <c r="E327" s="448"/>
      <c r="F327" s="448"/>
      <c r="G327" s="448"/>
      <c r="H327" s="1119"/>
      <c r="I327" s="1119"/>
      <c r="J327" s="1119"/>
      <c r="K327" s="1119"/>
      <c r="L327" s="1119"/>
      <c r="M327" s="1119"/>
      <c r="N327" s="1119"/>
      <c r="O327" s="1119"/>
      <c r="P327" s="1119"/>
      <c r="Q327" s="1119"/>
      <c r="R327" s="1119"/>
      <c r="S327" s="1119"/>
      <c r="T327" s="1119"/>
      <c r="U327" s="1119"/>
      <c r="V327" s="1119"/>
      <c r="W327" s="1119"/>
      <c r="X327" s="1119"/>
      <c r="Y327" s="1119"/>
      <c r="Z327" s="1119"/>
      <c r="AA327" s="1119"/>
      <c r="AB327" s="1119"/>
      <c r="AC327" s="1119"/>
      <c r="AD327" s="1119"/>
      <c r="AE327" s="1119"/>
      <c r="AF327" s="1119"/>
      <c r="AG327" s="1119"/>
      <c r="AH327" s="1119"/>
      <c r="AI327" s="1119"/>
      <c r="AJ327" s="1119"/>
      <c r="AK327" s="1119"/>
      <c r="AL327" s="1119"/>
      <c r="AM327" s="1119"/>
      <c r="AN327" s="1119"/>
      <c r="AO327" s="1119"/>
      <c r="AP327" s="1119"/>
      <c r="AQ327" s="1119"/>
      <c r="AR327" s="1119"/>
      <c r="AS327" s="1119"/>
      <c r="AT327" s="973">
        <f>SUM(H327:AS327)</f>
        <v>0</v>
      </c>
      <c r="AU327" s="974"/>
      <c r="AV327" s="974"/>
      <c r="AW327" s="974"/>
      <c r="AX327" s="975"/>
    </row>
    <row r="328" spans="1:50" ht="12.6" customHeight="1" x14ac:dyDescent="0.25">
      <c r="A328" s="698" t="s">
        <v>504</v>
      </c>
      <c r="B328" s="433"/>
      <c r="C328" s="433"/>
      <c r="D328" s="433"/>
      <c r="E328" s="433"/>
      <c r="F328" s="433"/>
      <c r="G328" s="433"/>
      <c r="H328" s="1014"/>
      <c r="I328" s="1014"/>
      <c r="J328" s="1014"/>
      <c r="K328" s="1014"/>
      <c r="L328" s="1014"/>
      <c r="M328" s="1014">
        <f>SUM(M321+M325-M326+M327)</f>
        <v>32000</v>
      </c>
      <c r="N328" s="1014"/>
      <c r="O328" s="1014"/>
      <c r="P328" s="1014"/>
      <c r="Q328" s="1014"/>
      <c r="R328" s="1014">
        <f>SUM(R321+R325-R326+R327)</f>
        <v>0</v>
      </c>
      <c r="S328" s="1014"/>
      <c r="T328" s="1014"/>
      <c r="U328" s="1014"/>
      <c r="V328" s="1014"/>
      <c r="W328" s="1014">
        <f>SUM(W321+W325-W326+W327)</f>
        <v>0</v>
      </c>
      <c r="X328" s="1014"/>
      <c r="Y328" s="1014"/>
      <c r="Z328" s="1014"/>
      <c r="AA328" s="1014"/>
      <c r="AB328" s="1014">
        <f>SUM(AB321+AB325-AB326+AB327)</f>
        <v>0</v>
      </c>
      <c r="AC328" s="1014"/>
      <c r="AD328" s="1014"/>
      <c r="AE328" s="1014"/>
      <c r="AF328" s="1014"/>
      <c r="AG328" s="1014">
        <f>SUM(AG321+AG325-AG326+AG327)</f>
        <v>0</v>
      </c>
      <c r="AH328" s="1014"/>
      <c r="AI328" s="1014"/>
      <c r="AJ328" s="1014"/>
      <c r="AK328" s="1014"/>
      <c r="AL328" s="1014"/>
      <c r="AM328" s="1014"/>
      <c r="AN328" s="1014"/>
      <c r="AO328" s="1014"/>
      <c r="AP328" s="1014"/>
      <c r="AQ328" s="1014"/>
      <c r="AR328" s="1014"/>
      <c r="AS328" s="1014"/>
      <c r="AT328" s="1048">
        <f>SUM(H328:AS330)</f>
        <v>32000</v>
      </c>
      <c r="AU328" s="1049"/>
      <c r="AV328" s="1049"/>
      <c r="AW328" s="1049"/>
      <c r="AX328" s="1050"/>
    </row>
    <row r="329" spans="1:50" ht="12.6" customHeight="1" x14ac:dyDescent="0.25">
      <c r="A329" s="698" t="s">
        <v>1531</v>
      </c>
      <c r="B329" s="433"/>
      <c r="C329" s="433"/>
      <c r="D329" s="433"/>
      <c r="E329" s="433"/>
      <c r="F329" s="433"/>
      <c r="G329" s="433"/>
      <c r="H329" s="1014"/>
      <c r="I329" s="1014"/>
      <c r="J329" s="1014"/>
      <c r="K329" s="1014"/>
      <c r="L329" s="1014"/>
      <c r="M329" s="1014"/>
      <c r="N329" s="1014"/>
      <c r="O329" s="1014"/>
      <c r="P329" s="1014"/>
      <c r="Q329" s="1014"/>
      <c r="R329" s="1014"/>
      <c r="S329" s="1014"/>
      <c r="T329" s="1014"/>
      <c r="U329" s="1014"/>
      <c r="V329" s="1014"/>
      <c r="W329" s="1014"/>
      <c r="X329" s="1014"/>
      <c r="Y329" s="1014"/>
      <c r="Z329" s="1014"/>
      <c r="AA329" s="1014"/>
      <c r="AB329" s="1014"/>
      <c r="AC329" s="1014"/>
      <c r="AD329" s="1014"/>
      <c r="AE329" s="1014"/>
      <c r="AF329" s="1014"/>
      <c r="AG329" s="1014"/>
      <c r="AH329" s="1014"/>
      <c r="AI329" s="1014"/>
      <c r="AJ329" s="1014"/>
      <c r="AK329" s="1014"/>
      <c r="AL329" s="1014"/>
      <c r="AM329" s="1014"/>
      <c r="AN329" s="1014"/>
      <c r="AO329" s="1014"/>
      <c r="AP329" s="1014"/>
      <c r="AQ329" s="1014"/>
      <c r="AR329" s="1014"/>
      <c r="AS329" s="1014"/>
      <c r="AT329" s="1054"/>
      <c r="AU329" s="1055"/>
      <c r="AV329" s="1055"/>
      <c r="AW329" s="1055"/>
      <c r="AX329" s="1056"/>
    </row>
    <row r="330" spans="1:50" ht="12.6" customHeight="1" x14ac:dyDescent="0.25">
      <c r="A330" s="699" t="s">
        <v>1530</v>
      </c>
      <c r="B330" s="455"/>
      <c r="C330" s="455"/>
      <c r="D330" s="455"/>
      <c r="E330" s="455"/>
      <c r="F330" s="455"/>
      <c r="G330" s="455"/>
      <c r="H330" s="1014"/>
      <c r="I330" s="1014"/>
      <c r="J330" s="1014"/>
      <c r="K330" s="1014"/>
      <c r="L330" s="1014"/>
      <c r="M330" s="1014"/>
      <c r="N330" s="1014"/>
      <c r="O330" s="1014"/>
      <c r="P330" s="1014"/>
      <c r="Q330" s="1014"/>
      <c r="R330" s="1014"/>
      <c r="S330" s="1014"/>
      <c r="T330" s="1014"/>
      <c r="U330" s="1014"/>
      <c r="V330" s="1014"/>
      <c r="W330" s="1014"/>
      <c r="X330" s="1014"/>
      <c r="Y330" s="1014"/>
      <c r="Z330" s="1014"/>
      <c r="AA330" s="1014"/>
      <c r="AB330" s="1014"/>
      <c r="AC330" s="1014"/>
      <c r="AD330" s="1014"/>
      <c r="AE330" s="1014"/>
      <c r="AF330" s="1014"/>
      <c r="AG330" s="1014"/>
      <c r="AH330" s="1014"/>
      <c r="AI330" s="1014"/>
      <c r="AJ330" s="1014"/>
      <c r="AK330" s="1014"/>
      <c r="AL330" s="1014"/>
      <c r="AM330" s="1014"/>
      <c r="AN330" s="1014"/>
      <c r="AO330" s="1014"/>
      <c r="AP330" s="1014"/>
      <c r="AQ330" s="1014"/>
      <c r="AR330" s="1014"/>
      <c r="AS330" s="1014"/>
      <c r="AT330" s="1051"/>
      <c r="AU330" s="1052"/>
      <c r="AV330" s="1052"/>
      <c r="AW330" s="1052"/>
      <c r="AX330" s="1053"/>
    </row>
    <row r="331" spans="1:50" ht="12.6" customHeight="1" x14ac:dyDescent="0.25">
      <c r="A331" s="433" t="s">
        <v>1803</v>
      </c>
      <c r="B331" s="433"/>
      <c r="C331" s="433"/>
      <c r="D331" s="433"/>
      <c r="E331" s="433"/>
      <c r="F331" s="433"/>
      <c r="G331" s="433"/>
      <c r="H331" s="632"/>
      <c r="I331" s="632"/>
      <c r="J331" s="632"/>
      <c r="K331" s="632"/>
      <c r="L331" s="632"/>
      <c r="M331" s="632"/>
      <c r="N331" s="632"/>
      <c r="O331" s="632"/>
      <c r="P331" s="632"/>
      <c r="Q331" s="632"/>
      <c r="R331" s="632"/>
      <c r="S331" s="632"/>
      <c r="T331" s="632"/>
      <c r="U331" s="632"/>
      <c r="V331" s="632"/>
      <c r="W331" s="632"/>
      <c r="X331" s="632"/>
      <c r="Y331" s="632"/>
      <c r="Z331" s="632"/>
      <c r="AA331" s="632"/>
      <c r="AB331" s="632"/>
      <c r="AC331" s="632"/>
      <c r="AD331" s="632"/>
      <c r="AE331" s="632"/>
      <c r="AF331" s="632"/>
      <c r="AG331" s="632"/>
      <c r="AH331" s="632"/>
      <c r="AI331" s="632"/>
      <c r="AJ331" s="632"/>
      <c r="AK331" s="632"/>
      <c r="AL331" s="632"/>
      <c r="AM331" s="632"/>
      <c r="AN331" s="632"/>
      <c r="AO331" s="632"/>
      <c r="AP331" s="632"/>
      <c r="AQ331" s="632"/>
      <c r="AR331" s="632"/>
      <c r="AS331" s="632"/>
      <c r="AT331" s="632"/>
      <c r="AU331" s="632"/>
      <c r="AV331" s="632"/>
      <c r="AW331" s="632"/>
      <c r="AX331" s="712"/>
    </row>
    <row r="332" spans="1:50" ht="12.6" customHeight="1" x14ac:dyDescent="0.25">
      <c r="A332" s="696" t="s">
        <v>1535</v>
      </c>
      <c r="B332" s="452"/>
      <c r="C332" s="452"/>
      <c r="D332" s="452"/>
      <c r="E332" s="452"/>
      <c r="F332" s="452"/>
      <c r="G332" s="452"/>
      <c r="H332" s="1014">
        <f>SUM(H339-H338+H337-H336)</f>
        <v>0</v>
      </c>
      <c r="I332" s="1014"/>
      <c r="J332" s="1014"/>
      <c r="K332" s="1014"/>
      <c r="L332" s="1014"/>
      <c r="M332" s="1014">
        <f>SUM(M339-M338+M337-M336)</f>
        <v>0</v>
      </c>
      <c r="N332" s="1014"/>
      <c r="O332" s="1014"/>
      <c r="P332" s="1014"/>
      <c r="Q332" s="1014"/>
      <c r="R332" s="1014">
        <f>SUM(R339-R338+R337-R336)</f>
        <v>0</v>
      </c>
      <c r="S332" s="1014"/>
      <c r="T332" s="1014"/>
      <c r="U332" s="1014"/>
      <c r="V332" s="1014"/>
      <c r="W332" s="1014">
        <f>SUM(W339-W338+W337-W336)</f>
        <v>0</v>
      </c>
      <c r="X332" s="1014"/>
      <c r="Y332" s="1014"/>
      <c r="Z332" s="1014"/>
      <c r="AA332" s="1014"/>
      <c r="AB332" s="1014">
        <f>SUM(AB339-AB338+AB337-AB336)</f>
        <v>0</v>
      </c>
      <c r="AC332" s="1014"/>
      <c r="AD332" s="1014"/>
      <c r="AE332" s="1014"/>
      <c r="AF332" s="1014"/>
      <c r="AG332" s="1014">
        <f>SUM(AG339-AG338+AG337-AG336)</f>
        <v>0</v>
      </c>
      <c r="AH332" s="1014"/>
      <c r="AI332" s="1014"/>
      <c r="AJ332" s="1014"/>
      <c r="AK332" s="1014">
        <f>SUM(AK339-AK338+AK337-AK336)</f>
        <v>0</v>
      </c>
      <c r="AL332" s="1014"/>
      <c r="AM332" s="1014"/>
      <c r="AN332" s="1014"/>
      <c r="AO332" s="1014">
        <f>SUM(AO339-AO338+AO337-AO336)</f>
        <v>0</v>
      </c>
      <c r="AP332" s="1014"/>
      <c r="AQ332" s="1014"/>
      <c r="AR332" s="1014"/>
      <c r="AS332" s="1014"/>
      <c r="AT332" s="1048">
        <f>SUM(H332:AS335)</f>
        <v>0</v>
      </c>
      <c r="AU332" s="1049"/>
      <c r="AV332" s="1049"/>
      <c r="AW332" s="1049"/>
      <c r="AX332" s="1050"/>
    </row>
    <row r="333" spans="1:50" ht="12.6" customHeight="1" x14ac:dyDescent="0.25">
      <c r="A333" s="698" t="s">
        <v>1691</v>
      </c>
      <c r="B333" s="433"/>
      <c r="C333" s="433"/>
      <c r="D333" s="433"/>
      <c r="E333" s="433"/>
      <c r="F333" s="433"/>
      <c r="G333" s="433"/>
      <c r="H333" s="1014"/>
      <c r="I333" s="1014"/>
      <c r="J333" s="1014"/>
      <c r="K333" s="1014"/>
      <c r="L333" s="1014"/>
      <c r="M333" s="1014"/>
      <c r="N333" s="1014"/>
      <c r="O333" s="1014"/>
      <c r="P333" s="1014"/>
      <c r="Q333" s="1014"/>
      <c r="R333" s="1014"/>
      <c r="S333" s="1014"/>
      <c r="T333" s="1014"/>
      <c r="U333" s="1014"/>
      <c r="V333" s="1014"/>
      <c r="W333" s="1014"/>
      <c r="X333" s="1014"/>
      <c r="Y333" s="1014"/>
      <c r="Z333" s="1014"/>
      <c r="AA333" s="1014"/>
      <c r="AB333" s="1014"/>
      <c r="AC333" s="1014"/>
      <c r="AD333" s="1014"/>
      <c r="AE333" s="1014"/>
      <c r="AF333" s="1014"/>
      <c r="AG333" s="1014"/>
      <c r="AH333" s="1014"/>
      <c r="AI333" s="1014"/>
      <c r="AJ333" s="1014"/>
      <c r="AK333" s="1014"/>
      <c r="AL333" s="1014"/>
      <c r="AM333" s="1014"/>
      <c r="AN333" s="1014"/>
      <c r="AO333" s="1014"/>
      <c r="AP333" s="1014"/>
      <c r="AQ333" s="1014"/>
      <c r="AR333" s="1014"/>
      <c r="AS333" s="1014"/>
      <c r="AT333" s="1054"/>
      <c r="AU333" s="1055"/>
      <c r="AV333" s="1055"/>
      <c r="AW333" s="1055"/>
      <c r="AX333" s="1056"/>
    </row>
    <row r="334" spans="1:50" ht="12.6" customHeight="1" x14ac:dyDescent="0.25">
      <c r="A334" s="698" t="s">
        <v>1531</v>
      </c>
      <c r="B334" s="433"/>
      <c r="C334" s="433"/>
      <c r="D334" s="433"/>
      <c r="E334" s="433"/>
      <c r="F334" s="433"/>
      <c r="G334" s="433"/>
      <c r="H334" s="1014"/>
      <c r="I334" s="1014"/>
      <c r="J334" s="1014"/>
      <c r="K334" s="1014"/>
      <c r="L334" s="1014"/>
      <c r="M334" s="1014"/>
      <c r="N334" s="1014"/>
      <c r="O334" s="1014"/>
      <c r="P334" s="1014"/>
      <c r="Q334" s="1014"/>
      <c r="R334" s="1014"/>
      <c r="S334" s="1014"/>
      <c r="T334" s="1014"/>
      <c r="U334" s="1014"/>
      <c r="V334" s="1014"/>
      <c r="W334" s="1014"/>
      <c r="X334" s="1014"/>
      <c r="Y334" s="1014"/>
      <c r="Z334" s="1014"/>
      <c r="AA334" s="1014"/>
      <c r="AB334" s="1014"/>
      <c r="AC334" s="1014"/>
      <c r="AD334" s="1014"/>
      <c r="AE334" s="1014"/>
      <c r="AF334" s="1014"/>
      <c r="AG334" s="1014"/>
      <c r="AH334" s="1014"/>
      <c r="AI334" s="1014"/>
      <c r="AJ334" s="1014"/>
      <c r="AK334" s="1014"/>
      <c r="AL334" s="1014"/>
      <c r="AM334" s="1014"/>
      <c r="AN334" s="1014"/>
      <c r="AO334" s="1014"/>
      <c r="AP334" s="1014"/>
      <c r="AQ334" s="1014"/>
      <c r="AR334" s="1014"/>
      <c r="AS334" s="1014"/>
      <c r="AT334" s="1054"/>
      <c r="AU334" s="1055"/>
      <c r="AV334" s="1055"/>
      <c r="AW334" s="1055"/>
      <c r="AX334" s="1056"/>
    </row>
    <row r="335" spans="1:50" ht="12.6" customHeight="1" x14ac:dyDescent="0.25">
      <c r="A335" s="698" t="s">
        <v>1530</v>
      </c>
      <c r="B335" s="433"/>
      <c r="C335" s="433"/>
      <c r="D335" s="433"/>
      <c r="E335" s="433"/>
      <c r="F335" s="433"/>
      <c r="G335" s="433"/>
      <c r="H335" s="1014"/>
      <c r="I335" s="1014"/>
      <c r="J335" s="1014"/>
      <c r="K335" s="1014"/>
      <c r="L335" s="1014"/>
      <c r="M335" s="1014"/>
      <c r="N335" s="1014"/>
      <c r="O335" s="1014"/>
      <c r="P335" s="1014"/>
      <c r="Q335" s="1014"/>
      <c r="R335" s="1014"/>
      <c r="S335" s="1014"/>
      <c r="T335" s="1014"/>
      <c r="U335" s="1014"/>
      <c r="V335" s="1014"/>
      <c r="W335" s="1014"/>
      <c r="X335" s="1014"/>
      <c r="Y335" s="1014"/>
      <c r="Z335" s="1014"/>
      <c r="AA335" s="1014"/>
      <c r="AB335" s="1014"/>
      <c r="AC335" s="1014"/>
      <c r="AD335" s="1014"/>
      <c r="AE335" s="1014"/>
      <c r="AF335" s="1014"/>
      <c r="AG335" s="1014"/>
      <c r="AH335" s="1014"/>
      <c r="AI335" s="1014"/>
      <c r="AJ335" s="1014"/>
      <c r="AK335" s="1014"/>
      <c r="AL335" s="1014"/>
      <c r="AM335" s="1014"/>
      <c r="AN335" s="1014"/>
      <c r="AO335" s="1014"/>
      <c r="AP335" s="1014"/>
      <c r="AQ335" s="1014"/>
      <c r="AR335" s="1014"/>
      <c r="AS335" s="1014"/>
      <c r="AT335" s="1051"/>
      <c r="AU335" s="1052"/>
      <c r="AV335" s="1052"/>
      <c r="AW335" s="1052"/>
      <c r="AX335" s="1053"/>
    </row>
    <row r="336" spans="1:50" ht="12.6" customHeight="1" x14ac:dyDescent="0.25">
      <c r="A336" s="447" t="s">
        <v>510</v>
      </c>
      <c r="B336" s="448"/>
      <c r="C336" s="448"/>
      <c r="D336" s="448"/>
      <c r="E336" s="448"/>
      <c r="F336" s="448"/>
      <c r="G336" s="448"/>
      <c r="H336" s="1119"/>
      <c r="I336" s="1119"/>
      <c r="J336" s="1119"/>
      <c r="K336" s="1119"/>
      <c r="L336" s="1119"/>
      <c r="M336" s="1119"/>
      <c r="N336" s="1119"/>
      <c r="O336" s="1119"/>
      <c r="P336" s="1119"/>
      <c r="Q336" s="1119"/>
      <c r="R336" s="1119"/>
      <c r="S336" s="1119"/>
      <c r="T336" s="1119"/>
      <c r="U336" s="1119"/>
      <c r="V336" s="1119"/>
      <c r="W336" s="1119"/>
      <c r="X336" s="1119"/>
      <c r="Y336" s="1119"/>
      <c r="Z336" s="1119"/>
      <c r="AA336" s="1119"/>
      <c r="AB336" s="1119"/>
      <c r="AC336" s="1119"/>
      <c r="AD336" s="1119"/>
      <c r="AE336" s="1119"/>
      <c r="AF336" s="1119"/>
      <c r="AG336" s="1119"/>
      <c r="AH336" s="1119"/>
      <c r="AI336" s="1119"/>
      <c r="AJ336" s="1119"/>
      <c r="AK336" s="1119"/>
      <c r="AL336" s="1119"/>
      <c r="AM336" s="1119"/>
      <c r="AN336" s="1119"/>
      <c r="AO336" s="1119"/>
      <c r="AP336" s="1119"/>
      <c r="AQ336" s="1119"/>
      <c r="AR336" s="1119"/>
      <c r="AS336" s="1119"/>
      <c r="AT336" s="973">
        <f>SUM(H336:AS336)</f>
        <v>0</v>
      </c>
      <c r="AU336" s="974"/>
      <c r="AV336" s="974"/>
      <c r="AW336" s="974"/>
      <c r="AX336" s="975"/>
    </row>
    <row r="337" spans="1:54" ht="12.6" customHeight="1" x14ac:dyDescent="0.25">
      <c r="A337" s="447" t="s">
        <v>509</v>
      </c>
      <c r="B337" s="703"/>
      <c r="C337" s="448"/>
      <c r="D337" s="448"/>
      <c r="E337" s="448"/>
      <c r="F337" s="448"/>
      <c r="G337" s="448"/>
      <c r="H337" s="1119"/>
      <c r="I337" s="1119"/>
      <c r="J337" s="1119"/>
      <c r="K337" s="1119"/>
      <c r="L337" s="1119"/>
      <c r="M337" s="1117"/>
      <c r="N337" s="1117"/>
      <c r="O337" s="1117"/>
      <c r="P337" s="1117"/>
      <c r="Q337" s="1117"/>
      <c r="R337" s="1117"/>
      <c r="S337" s="1117"/>
      <c r="T337" s="1117"/>
      <c r="U337" s="1117"/>
      <c r="V337" s="1117"/>
      <c r="W337" s="1117"/>
      <c r="X337" s="1117"/>
      <c r="Y337" s="1117"/>
      <c r="Z337" s="1117"/>
      <c r="AA337" s="1117"/>
      <c r="AB337" s="1117"/>
      <c r="AC337" s="1117"/>
      <c r="AD337" s="1117"/>
      <c r="AE337" s="1117"/>
      <c r="AF337" s="1117"/>
      <c r="AG337" s="1117"/>
      <c r="AH337" s="1117"/>
      <c r="AI337" s="1117"/>
      <c r="AJ337" s="1117"/>
      <c r="AK337" s="1117"/>
      <c r="AL337" s="1117"/>
      <c r="AM337" s="1117"/>
      <c r="AN337" s="1117"/>
      <c r="AO337" s="1117"/>
      <c r="AP337" s="1117"/>
      <c r="AQ337" s="1117"/>
      <c r="AR337" s="1117"/>
      <c r="AS337" s="1117"/>
      <c r="AT337" s="973">
        <f>SUM(H337:AS337)</f>
        <v>0</v>
      </c>
      <c r="AU337" s="974"/>
      <c r="AV337" s="974"/>
      <c r="AW337" s="974"/>
      <c r="AX337" s="975"/>
    </row>
    <row r="338" spans="1:54" ht="12.6" customHeight="1" x14ac:dyDescent="0.25">
      <c r="A338" s="447" t="s">
        <v>589</v>
      </c>
      <c r="B338" s="703"/>
      <c r="C338" s="448"/>
      <c r="D338" s="448"/>
      <c r="E338" s="448"/>
      <c r="F338" s="448"/>
      <c r="G338" s="448"/>
      <c r="H338" s="1117"/>
      <c r="I338" s="1117"/>
      <c r="J338" s="1117"/>
      <c r="K338" s="1117"/>
      <c r="L338" s="1117"/>
      <c r="M338" s="1117"/>
      <c r="N338" s="1117"/>
      <c r="O338" s="1117"/>
      <c r="P338" s="1117"/>
      <c r="Q338" s="1117"/>
      <c r="R338" s="1117"/>
      <c r="S338" s="1117"/>
      <c r="T338" s="1117"/>
      <c r="U338" s="1117"/>
      <c r="V338" s="1117"/>
      <c r="W338" s="1117"/>
      <c r="X338" s="1117"/>
      <c r="Y338" s="1117"/>
      <c r="Z338" s="1117"/>
      <c r="AA338" s="1117"/>
      <c r="AB338" s="1117"/>
      <c r="AC338" s="1117"/>
      <c r="AD338" s="1117"/>
      <c r="AE338" s="1117"/>
      <c r="AF338" s="1117"/>
      <c r="AG338" s="1117"/>
      <c r="AH338" s="1117"/>
      <c r="AI338" s="1117"/>
      <c r="AJ338" s="1117"/>
      <c r="AK338" s="1117"/>
      <c r="AL338" s="1117"/>
      <c r="AM338" s="1117"/>
      <c r="AN338" s="1117"/>
      <c r="AO338" s="1117"/>
      <c r="AP338" s="1117"/>
      <c r="AQ338" s="1117"/>
      <c r="AR338" s="1117"/>
      <c r="AS338" s="1117"/>
      <c r="AT338" s="973">
        <f>SUM(H338:AS338)</f>
        <v>0</v>
      </c>
      <c r="AU338" s="974"/>
      <c r="AV338" s="974"/>
      <c r="AW338" s="974"/>
      <c r="AX338" s="975"/>
    </row>
    <row r="339" spans="1:54" ht="12.6" customHeight="1" x14ac:dyDescent="0.25">
      <c r="A339" s="698" t="s">
        <v>504</v>
      </c>
      <c r="B339" s="433"/>
      <c r="C339" s="433"/>
      <c r="D339" s="433"/>
      <c r="E339" s="433"/>
      <c r="F339" s="433"/>
      <c r="G339" s="433"/>
      <c r="H339" s="1015">
        <f>SUM(ANALYTIKAVUJ!$D$33)*-1</f>
        <v>0</v>
      </c>
      <c r="I339" s="1015"/>
      <c r="J339" s="1015"/>
      <c r="K339" s="1015"/>
      <c r="L339" s="1015"/>
      <c r="M339" s="1015">
        <f>SUM(ANALYTIKAVUJ!$D$34)*-1</f>
        <v>0</v>
      </c>
      <c r="N339" s="1015"/>
      <c r="O339" s="1015"/>
      <c r="P339" s="1015"/>
      <c r="Q339" s="1015"/>
      <c r="R339" s="1015">
        <f>SUM(ANALYTIKAVUJ!$D$35)*-1</f>
        <v>0</v>
      </c>
      <c r="S339" s="1015"/>
      <c r="T339" s="1015"/>
      <c r="U339" s="1015"/>
      <c r="V339" s="1015"/>
      <c r="W339" s="1015">
        <f>SUM(ANALYTIKAVUJ!$D$36)*-1</f>
        <v>0</v>
      </c>
      <c r="X339" s="1015"/>
      <c r="Y339" s="1015"/>
      <c r="Z339" s="1015"/>
      <c r="AA339" s="1015"/>
      <c r="AB339" s="1015">
        <f>SUM(ANALYTIKAVUJ!$D$37)*-1</f>
        <v>0</v>
      </c>
      <c r="AC339" s="1015"/>
      <c r="AD339" s="1015"/>
      <c r="AE339" s="1015"/>
      <c r="AF339" s="1015"/>
      <c r="AG339" s="1015">
        <f>SUM(ANALYTIKAVUJ!$D$38)*-1</f>
        <v>0</v>
      </c>
      <c r="AH339" s="1015"/>
      <c r="AI339" s="1015"/>
      <c r="AJ339" s="1015"/>
      <c r="AK339" s="1015">
        <f>SUM('HL KNIHA VYPOC'!$K$74)*-1</f>
        <v>0</v>
      </c>
      <c r="AL339" s="1015"/>
      <c r="AM339" s="1015"/>
      <c r="AN339" s="1015"/>
      <c r="AO339" s="1015">
        <f>SUM(ANALYTIKAVUJ!$D$42)*-1</f>
        <v>0</v>
      </c>
      <c r="AP339" s="1015"/>
      <c r="AQ339" s="1015"/>
      <c r="AR339" s="1015"/>
      <c r="AS339" s="1015"/>
      <c r="AT339" s="1082">
        <f>SUM(H339:AS341)</f>
        <v>0</v>
      </c>
      <c r="AU339" s="1083"/>
      <c r="AV339" s="1083"/>
      <c r="AW339" s="1083"/>
      <c r="AX339" s="1084"/>
    </row>
    <row r="340" spans="1:54" ht="12.6" customHeight="1" x14ac:dyDescent="0.25">
      <c r="A340" s="698" t="s">
        <v>1531</v>
      </c>
      <c r="B340" s="433"/>
      <c r="C340" s="433"/>
      <c r="D340" s="433"/>
      <c r="E340" s="433"/>
      <c r="F340" s="433"/>
      <c r="G340" s="433"/>
      <c r="H340" s="1015"/>
      <c r="I340" s="1015"/>
      <c r="J340" s="1015"/>
      <c r="K340" s="1015"/>
      <c r="L340" s="1015"/>
      <c r="M340" s="1015"/>
      <c r="N340" s="1015"/>
      <c r="O340" s="1015"/>
      <c r="P340" s="1015"/>
      <c r="Q340" s="1015"/>
      <c r="R340" s="1015"/>
      <c r="S340" s="1015"/>
      <c r="T340" s="1015"/>
      <c r="U340" s="1015"/>
      <c r="V340" s="1015"/>
      <c r="W340" s="1015"/>
      <c r="X340" s="1015"/>
      <c r="Y340" s="1015"/>
      <c r="Z340" s="1015"/>
      <c r="AA340" s="1015"/>
      <c r="AB340" s="1015"/>
      <c r="AC340" s="1015"/>
      <c r="AD340" s="1015"/>
      <c r="AE340" s="1015"/>
      <c r="AF340" s="1015"/>
      <c r="AG340" s="1015"/>
      <c r="AH340" s="1015"/>
      <c r="AI340" s="1015"/>
      <c r="AJ340" s="1015"/>
      <c r="AK340" s="1015"/>
      <c r="AL340" s="1015"/>
      <c r="AM340" s="1015"/>
      <c r="AN340" s="1015"/>
      <c r="AO340" s="1015"/>
      <c r="AP340" s="1015"/>
      <c r="AQ340" s="1015"/>
      <c r="AR340" s="1015"/>
      <c r="AS340" s="1015"/>
      <c r="AT340" s="1220"/>
      <c r="AU340" s="1221"/>
      <c r="AV340" s="1221"/>
      <c r="AW340" s="1221"/>
      <c r="AX340" s="1222"/>
    </row>
    <row r="341" spans="1:54" ht="12.6" customHeight="1" x14ac:dyDescent="0.25">
      <c r="A341" s="699" t="s">
        <v>1530</v>
      </c>
      <c r="B341" s="455"/>
      <c r="C341" s="455"/>
      <c r="D341" s="455"/>
      <c r="E341" s="455"/>
      <c r="F341" s="455"/>
      <c r="G341" s="455"/>
      <c r="H341" s="1015"/>
      <c r="I341" s="1015"/>
      <c r="J341" s="1015"/>
      <c r="K341" s="1015"/>
      <c r="L341" s="1015"/>
      <c r="M341" s="1015"/>
      <c r="N341" s="1015"/>
      <c r="O341" s="1015"/>
      <c r="P341" s="1015"/>
      <c r="Q341" s="1015"/>
      <c r="R341" s="1015"/>
      <c r="S341" s="1015"/>
      <c r="T341" s="1015"/>
      <c r="U341" s="1015"/>
      <c r="V341" s="1015"/>
      <c r="W341" s="1015"/>
      <c r="X341" s="1015"/>
      <c r="Y341" s="1015"/>
      <c r="Z341" s="1015"/>
      <c r="AA341" s="1015"/>
      <c r="AB341" s="1015"/>
      <c r="AC341" s="1015"/>
      <c r="AD341" s="1015"/>
      <c r="AE341" s="1015"/>
      <c r="AF341" s="1015"/>
      <c r="AG341" s="1015"/>
      <c r="AH341" s="1015"/>
      <c r="AI341" s="1015"/>
      <c r="AJ341" s="1015"/>
      <c r="AK341" s="1015"/>
      <c r="AL341" s="1015"/>
      <c r="AM341" s="1015"/>
      <c r="AN341" s="1015"/>
      <c r="AO341" s="1015"/>
      <c r="AP341" s="1015"/>
      <c r="AQ341" s="1015"/>
      <c r="AR341" s="1015"/>
      <c r="AS341" s="1015"/>
      <c r="AT341" s="1085"/>
      <c r="AU341" s="1086"/>
      <c r="AV341" s="1086"/>
      <c r="AW341" s="1086"/>
      <c r="AX341" s="1087"/>
    </row>
    <row r="342" spans="1:54" ht="12.6" customHeight="1" x14ac:dyDescent="0.25">
      <c r="A342" s="448" t="s">
        <v>1492</v>
      </c>
      <c r="B342" s="448"/>
      <c r="C342" s="448"/>
      <c r="D342" s="448"/>
      <c r="E342" s="448"/>
      <c r="F342" s="448"/>
      <c r="G342" s="448"/>
      <c r="H342" s="701"/>
      <c r="I342" s="701"/>
      <c r="J342" s="701"/>
      <c r="K342" s="701"/>
      <c r="L342" s="701"/>
      <c r="M342" s="701"/>
      <c r="N342" s="701"/>
      <c r="O342" s="701"/>
      <c r="P342" s="701"/>
      <c r="Q342" s="701"/>
      <c r="R342" s="701"/>
      <c r="S342" s="701"/>
      <c r="T342" s="701"/>
      <c r="U342" s="701"/>
      <c r="V342" s="701"/>
      <c r="W342" s="701"/>
      <c r="X342" s="701"/>
      <c r="Y342" s="701"/>
      <c r="Z342" s="701"/>
      <c r="AA342" s="701"/>
      <c r="AB342" s="701"/>
      <c r="AC342" s="701"/>
      <c r="AD342" s="701"/>
      <c r="AE342" s="701"/>
      <c r="AF342" s="701"/>
      <c r="AG342" s="701"/>
      <c r="AH342" s="701"/>
      <c r="AI342" s="701"/>
      <c r="AJ342" s="701"/>
      <c r="AK342" s="701"/>
      <c r="AL342" s="701"/>
      <c r="AM342" s="701"/>
      <c r="AN342" s="701"/>
      <c r="AO342" s="701"/>
      <c r="AP342" s="701"/>
      <c r="AQ342" s="701"/>
      <c r="AR342" s="701"/>
      <c r="AS342" s="701"/>
      <c r="AT342" s="713"/>
      <c r="AU342" s="713"/>
      <c r="AV342" s="713"/>
      <c r="AW342" s="713"/>
      <c r="AX342" s="712"/>
    </row>
    <row r="343" spans="1:54" ht="12.6" customHeight="1" x14ac:dyDescent="0.25">
      <c r="A343" s="696" t="s">
        <v>1535</v>
      </c>
      <c r="B343" s="452"/>
      <c r="C343" s="452"/>
      <c r="D343" s="452"/>
      <c r="E343" s="452"/>
      <c r="F343" s="452"/>
      <c r="G343" s="453"/>
      <c r="H343" s="1015">
        <f>SUM(H310-H321--H332)</f>
        <v>0</v>
      </c>
      <c r="I343" s="1015"/>
      <c r="J343" s="1015"/>
      <c r="K343" s="1015"/>
      <c r="L343" s="1015"/>
      <c r="M343" s="1015">
        <f>SUM(M310-M321--M332)</f>
        <v>3000</v>
      </c>
      <c r="N343" s="1015"/>
      <c r="O343" s="1015"/>
      <c r="P343" s="1015"/>
      <c r="Q343" s="1015"/>
      <c r="R343" s="1015">
        <f>SUM(R310-R321-R332)</f>
        <v>0</v>
      </c>
      <c r="S343" s="1015"/>
      <c r="T343" s="1015"/>
      <c r="U343" s="1015"/>
      <c r="V343" s="1015"/>
      <c r="W343" s="1015">
        <f>SUM(W310-W321--W332)</f>
        <v>0</v>
      </c>
      <c r="X343" s="1015"/>
      <c r="Y343" s="1015"/>
      <c r="Z343" s="1015"/>
      <c r="AA343" s="1015"/>
      <c r="AB343" s="1015">
        <f>SUM(AB310-AB321--AB332)</f>
        <v>0</v>
      </c>
      <c r="AC343" s="1015"/>
      <c r="AD343" s="1015"/>
      <c r="AE343" s="1015"/>
      <c r="AF343" s="1015"/>
      <c r="AG343" s="1015">
        <f>SUM(AG310-AG321-AG332)</f>
        <v>0</v>
      </c>
      <c r="AH343" s="1015"/>
      <c r="AI343" s="1015"/>
      <c r="AJ343" s="1015"/>
      <c r="AK343" s="1015">
        <f>SUM(AK310-AK321-AK332)</f>
        <v>0</v>
      </c>
      <c r="AL343" s="1015"/>
      <c r="AM343" s="1015"/>
      <c r="AN343" s="1015"/>
      <c r="AO343" s="1015">
        <f>SUM(AO310-AO321--AO332)</f>
        <v>0</v>
      </c>
      <c r="AP343" s="1015"/>
      <c r="AQ343" s="1015"/>
      <c r="AR343" s="1015"/>
      <c r="AS343" s="1015"/>
      <c r="AT343" s="1048">
        <f>SUM(H343:AS346)</f>
        <v>3000</v>
      </c>
      <c r="AU343" s="1049"/>
      <c r="AV343" s="1049"/>
      <c r="AW343" s="1049"/>
      <c r="AX343" s="1050"/>
    </row>
    <row r="344" spans="1:54" ht="12.6" customHeight="1" x14ac:dyDescent="0.25">
      <c r="A344" s="698" t="s">
        <v>1691</v>
      </c>
      <c r="B344" s="433"/>
      <c r="C344" s="433"/>
      <c r="D344" s="433"/>
      <c r="E344" s="433"/>
      <c r="F344" s="433"/>
      <c r="G344" s="471"/>
      <c r="H344" s="1015"/>
      <c r="I344" s="1015"/>
      <c r="J344" s="1015"/>
      <c r="K344" s="1015"/>
      <c r="L344" s="1015"/>
      <c r="M344" s="1015"/>
      <c r="N344" s="1015"/>
      <c r="O344" s="1015"/>
      <c r="P344" s="1015"/>
      <c r="Q344" s="1015"/>
      <c r="R344" s="1015"/>
      <c r="S344" s="1015"/>
      <c r="T344" s="1015"/>
      <c r="U344" s="1015"/>
      <c r="V344" s="1015"/>
      <c r="W344" s="1015"/>
      <c r="X344" s="1015"/>
      <c r="Y344" s="1015"/>
      <c r="Z344" s="1015"/>
      <c r="AA344" s="1015"/>
      <c r="AB344" s="1015"/>
      <c r="AC344" s="1015"/>
      <c r="AD344" s="1015"/>
      <c r="AE344" s="1015"/>
      <c r="AF344" s="1015"/>
      <c r="AG344" s="1015"/>
      <c r="AH344" s="1015"/>
      <c r="AI344" s="1015"/>
      <c r="AJ344" s="1015"/>
      <c r="AK344" s="1015"/>
      <c r="AL344" s="1015"/>
      <c r="AM344" s="1015"/>
      <c r="AN344" s="1015"/>
      <c r="AO344" s="1015"/>
      <c r="AP344" s="1015"/>
      <c r="AQ344" s="1015"/>
      <c r="AR344" s="1015"/>
      <c r="AS344" s="1015"/>
      <c r="AT344" s="1054"/>
      <c r="AU344" s="1055"/>
      <c r="AV344" s="1055"/>
      <c r="AW344" s="1055"/>
      <c r="AX344" s="1056"/>
    </row>
    <row r="345" spans="1:54" ht="12.6" customHeight="1" x14ac:dyDescent="0.25">
      <c r="A345" s="698" t="s">
        <v>1531</v>
      </c>
      <c r="B345" s="433"/>
      <c r="C345" s="433"/>
      <c r="D345" s="433"/>
      <c r="E345" s="433"/>
      <c r="F345" s="433"/>
      <c r="G345" s="471"/>
      <c r="H345" s="1015"/>
      <c r="I345" s="1015"/>
      <c r="J345" s="1015"/>
      <c r="K345" s="1015"/>
      <c r="L345" s="1015"/>
      <c r="M345" s="1015"/>
      <c r="N345" s="1015"/>
      <c r="O345" s="1015"/>
      <c r="P345" s="1015"/>
      <c r="Q345" s="1015"/>
      <c r="R345" s="1015"/>
      <c r="S345" s="1015"/>
      <c r="T345" s="1015"/>
      <c r="U345" s="1015"/>
      <c r="V345" s="1015"/>
      <c r="W345" s="1015"/>
      <c r="X345" s="1015"/>
      <c r="Y345" s="1015"/>
      <c r="Z345" s="1015"/>
      <c r="AA345" s="1015"/>
      <c r="AB345" s="1015"/>
      <c r="AC345" s="1015"/>
      <c r="AD345" s="1015"/>
      <c r="AE345" s="1015"/>
      <c r="AF345" s="1015"/>
      <c r="AG345" s="1015"/>
      <c r="AH345" s="1015"/>
      <c r="AI345" s="1015"/>
      <c r="AJ345" s="1015"/>
      <c r="AK345" s="1015"/>
      <c r="AL345" s="1015"/>
      <c r="AM345" s="1015"/>
      <c r="AN345" s="1015"/>
      <c r="AO345" s="1015"/>
      <c r="AP345" s="1015"/>
      <c r="AQ345" s="1015"/>
      <c r="AR345" s="1015"/>
      <c r="AS345" s="1015"/>
      <c r="AT345" s="1054"/>
      <c r="AU345" s="1055"/>
      <c r="AV345" s="1055"/>
      <c r="AW345" s="1055"/>
      <c r="AX345" s="1056"/>
    </row>
    <row r="346" spans="1:54" ht="12.6" customHeight="1" x14ac:dyDescent="0.25">
      <c r="A346" s="699" t="s">
        <v>1530</v>
      </c>
      <c r="B346" s="455"/>
      <c r="C346" s="455"/>
      <c r="D346" s="455"/>
      <c r="E346" s="455"/>
      <c r="F346" s="455"/>
      <c r="G346" s="456"/>
      <c r="H346" s="1015"/>
      <c r="I346" s="1015"/>
      <c r="J346" s="1015"/>
      <c r="K346" s="1015"/>
      <c r="L346" s="1015"/>
      <c r="M346" s="1015"/>
      <c r="N346" s="1015"/>
      <c r="O346" s="1015"/>
      <c r="P346" s="1015"/>
      <c r="Q346" s="1015"/>
      <c r="R346" s="1015"/>
      <c r="S346" s="1015"/>
      <c r="T346" s="1015"/>
      <c r="U346" s="1015"/>
      <c r="V346" s="1015"/>
      <c r="W346" s="1015"/>
      <c r="X346" s="1015"/>
      <c r="Y346" s="1015"/>
      <c r="Z346" s="1015"/>
      <c r="AA346" s="1015"/>
      <c r="AB346" s="1015"/>
      <c r="AC346" s="1015"/>
      <c r="AD346" s="1015"/>
      <c r="AE346" s="1015"/>
      <c r="AF346" s="1015"/>
      <c r="AG346" s="1015"/>
      <c r="AH346" s="1015"/>
      <c r="AI346" s="1015"/>
      <c r="AJ346" s="1015"/>
      <c r="AK346" s="1015"/>
      <c r="AL346" s="1015"/>
      <c r="AM346" s="1015"/>
      <c r="AN346" s="1015"/>
      <c r="AO346" s="1015"/>
      <c r="AP346" s="1015"/>
      <c r="AQ346" s="1015"/>
      <c r="AR346" s="1015"/>
      <c r="AS346" s="1015"/>
      <c r="AT346" s="1051"/>
      <c r="AU346" s="1052"/>
      <c r="AV346" s="1052"/>
      <c r="AW346" s="1052"/>
      <c r="AX346" s="1053"/>
    </row>
    <row r="347" spans="1:54" ht="12.6" customHeight="1" x14ac:dyDescent="0.25">
      <c r="A347" s="698" t="s">
        <v>504</v>
      </c>
      <c r="B347" s="433"/>
      <c r="C347" s="433"/>
      <c r="D347" s="433"/>
      <c r="E347" s="433"/>
      <c r="F347" s="433"/>
      <c r="G347" s="433"/>
      <c r="H347" s="1015">
        <f>SUM(H317-H328-H339)</f>
        <v>0</v>
      </c>
      <c r="I347" s="1015"/>
      <c r="J347" s="1015"/>
      <c r="K347" s="1015"/>
      <c r="L347" s="1015"/>
      <c r="M347" s="1015">
        <f>SUM(M317-M328-M339)</f>
        <v>3000</v>
      </c>
      <c r="N347" s="1015"/>
      <c r="O347" s="1015"/>
      <c r="P347" s="1015"/>
      <c r="Q347" s="1015"/>
      <c r="R347" s="1015">
        <f>SUM(R317-R328-R339)</f>
        <v>0</v>
      </c>
      <c r="S347" s="1015"/>
      <c r="T347" s="1015"/>
      <c r="U347" s="1015"/>
      <c r="V347" s="1015"/>
      <c r="W347" s="1015">
        <f>SUM(W317-W328-W339)</f>
        <v>0</v>
      </c>
      <c r="X347" s="1015"/>
      <c r="Y347" s="1015"/>
      <c r="Z347" s="1015"/>
      <c r="AA347" s="1015"/>
      <c r="AB347" s="1015">
        <f>SUM(AB317-AB328-AB339)</f>
        <v>0</v>
      </c>
      <c r="AC347" s="1015"/>
      <c r="AD347" s="1015"/>
      <c r="AE347" s="1015"/>
      <c r="AF347" s="1015"/>
      <c r="AG347" s="1015">
        <f>SUM(AG317-AG328-AG339)</f>
        <v>0</v>
      </c>
      <c r="AH347" s="1015"/>
      <c r="AI347" s="1015"/>
      <c r="AJ347" s="1015"/>
      <c r="AK347" s="1015">
        <f>SUM(AK317-AK328-AK339)</f>
        <v>0</v>
      </c>
      <c r="AL347" s="1015"/>
      <c r="AM347" s="1015"/>
      <c r="AN347" s="1015"/>
      <c r="AO347" s="1015">
        <f>SUM(AO317-AO328-AO339)</f>
        <v>0</v>
      </c>
      <c r="AP347" s="1015"/>
      <c r="AQ347" s="1015"/>
      <c r="AR347" s="1015"/>
      <c r="AS347" s="1015"/>
      <c r="AT347" s="1048">
        <f>SUM(H347:AS349)</f>
        <v>3000</v>
      </c>
      <c r="AU347" s="1049"/>
      <c r="AV347" s="1049"/>
      <c r="AW347" s="1049"/>
      <c r="AX347" s="1050"/>
    </row>
    <row r="348" spans="1:54" ht="12.6" customHeight="1" x14ac:dyDescent="0.25">
      <c r="A348" s="698" t="s">
        <v>1531</v>
      </c>
      <c r="B348" s="433"/>
      <c r="C348" s="433"/>
      <c r="D348" s="433"/>
      <c r="E348" s="433"/>
      <c r="F348" s="433"/>
      <c r="G348" s="433"/>
      <c r="H348" s="1015"/>
      <c r="I348" s="1015"/>
      <c r="J348" s="1015"/>
      <c r="K348" s="1015"/>
      <c r="L348" s="1015"/>
      <c r="M348" s="1015"/>
      <c r="N348" s="1015"/>
      <c r="O348" s="1015"/>
      <c r="P348" s="1015"/>
      <c r="Q348" s="1015"/>
      <c r="R348" s="1015"/>
      <c r="S348" s="1015"/>
      <c r="T348" s="1015"/>
      <c r="U348" s="1015"/>
      <c r="V348" s="1015"/>
      <c r="W348" s="1015"/>
      <c r="X348" s="1015"/>
      <c r="Y348" s="1015"/>
      <c r="Z348" s="1015"/>
      <c r="AA348" s="1015"/>
      <c r="AB348" s="1015"/>
      <c r="AC348" s="1015"/>
      <c r="AD348" s="1015"/>
      <c r="AE348" s="1015"/>
      <c r="AF348" s="1015"/>
      <c r="AG348" s="1015"/>
      <c r="AH348" s="1015"/>
      <c r="AI348" s="1015"/>
      <c r="AJ348" s="1015"/>
      <c r="AK348" s="1015"/>
      <c r="AL348" s="1015"/>
      <c r="AM348" s="1015"/>
      <c r="AN348" s="1015"/>
      <c r="AO348" s="1015"/>
      <c r="AP348" s="1015"/>
      <c r="AQ348" s="1015"/>
      <c r="AR348" s="1015"/>
      <c r="AS348" s="1015"/>
      <c r="AT348" s="1054"/>
      <c r="AU348" s="1055"/>
      <c r="AV348" s="1055"/>
      <c r="AW348" s="1055"/>
      <c r="AX348" s="1056"/>
    </row>
    <row r="349" spans="1:54" ht="12.6" customHeight="1" x14ac:dyDescent="0.25">
      <c r="A349" s="699" t="s">
        <v>1530</v>
      </c>
      <c r="B349" s="455"/>
      <c r="C349" s="455"/>
      <c r="D349" s="455"/>
      <c r="E349" s="455"/>
      <c r="F349" s="455"/>
      <c r="G349" s="455"/>
      <c r="H349" s="1015"/>
      <c r="I349" s="1015"/>
      <c r="J349" s="1015"/>
      <c r="K349" s="1015"/>
      <c r="L349" s="1015"/>
      <c r="M349" s="1015"/>
      <c r="N349" s="1015"/>
      <c r="O349" s="1015"/>
      <c r="P349" s="1015"/>
      <c r="Q349" s="1015"/>
      <c r="R349" s="1015"/>
      <c r="S349" s="1015"/>
      <c r="T349" s="1015"/>
      <c r="U349" s="1015"/>
      <c r="V349" s="1015"/>
      <c r="W349" s="1015"/>
      <c r="X349" s="1015"/>
      <c r="Y349" s="1015"/>
      <c r="Z349" s="1015"/>
      <c r="AA349" s="1015"/>
      <c r="AB349" s="1015"/>
      <c r="AC349" s="1015"/>
      <c r="AD349" s="1015"/>
      <c r="AE349" s="1015"/>
      <c r="AF349" s="1015"/>
      <c r="AG349" s="1015"/>
      <c r="AH349" s="1015"/>
      <c r="AI349" s="1015"/>
      <c r="AJ349" s="1015"/>
      <c r="AK349" s="1015"/>
      <c r="AL349" s="1015"/>
      <c r="AM349" s="1015"/>
      <c r="AN349" s="1015"/>
      <c r="AO349" s="1015"/>
      <c r="AP349" s="1015"/>
      <c r="AQ349" s="1015"/>
      <c r="AR349" s="1015"/>
      <c r="AS349" s="1015"/>
      <c r="AT349" s="1051"/>
      <c r="AU349" s="1052"/>
      <c r="AV349" s="1052"/>
      <c r="AW349" s="1052"/>
      <c r="AX349" s="1053"/>
    </row>
    <row r="350" spans="1:54" ht="12.6" customHeight="1" x14ac:dyDescent="0.25">
      <c r="A350" s="444" t="s">
        <v>1819</v>
      </c>
    </row>
    <row r="351" spans="1:54" ht="15" customHeight="1" x14ac:dyDescent="0.25">
      <c r="A351" s="888"/>
      <c r="B351" s="889"/>
      <c r="C351" s="889"/>
      <c r="D351" s="889"/>
      <c r="E351" s="889"/>
      <c r="F351" s="889"/>
      <c r="G351" s="889"/>
      <c r="H351" s="889"/>
      <c r="I351" s="889"/>
      <c r="J351" s="889"/>
      <c r="K351" s="889"/>
      <c r="L351" s="889"/>
      <c r="M351" s="889"/>
      <c r="N351" s="889"/>
      <c r="O351" s="889"/>
      <c r="P351" s="889"/>
      <c r="Q351" s="889"/>
      <c r="R351" s="889"/>
      <c r="S351" s="889"/>
      <c r="T351" s="889"/>
      <c r="U351" s="889"/>
      <c r="V351" s="889"/>
      <c r="W351" s="889"/>
      <c r="X351" s="889"/>
      <c r="Y351" s="889"/>
      <c r="Z351" s="889"/>
      <c r="AA351" s="889"/>
      <c r="AB351" s="889"/>
      <c r="AC351" s="889"/>
      <c r="AD351" s="889"/>
      <c r="AE351" s="889"/>
      <c r="AF351" s="889"/>
      <c r="AG351" s="889"/>
      <c r="AH351" s="889"/>
      <c r="AI351" s="889"/>
      <c r="AJ351" s="889"/>
      <c r="AK351" s="889"/>
      <c r="AL351" s="889"/>
      <c r="AM351" s="889"/>
      <c r="AN351" s="889"/>
      <c r="AO351" s="889"/>
      <c r="AP351" s="889"/>
      <c r="AQ351" s="889"/>
      <c r="AR351" s="889"/>
      <c r="AS351" s="889"/>
      <c r="AT351" s="889"/>
      <c r="AU351" s="889"/>
      <c r="AV351" s="889"/>
      <c r="AW351" s="889"/>
      <c r="AX351" s="889"/>
      <c r="AY351" s="889"/>
      <c r="AZ351" s="889"/>
      <c r="BA351" s="889"/>
      <c r="BB351" s="890"/>
    </row>
    <row r="352" spans="1:54" ht="15" customHeight="1" x14ac:dyDescent="0.25">
      <c r="A352" s="891"/>
      <c r="B352" s="892"/>
      <c r="C352" s="892"/>
      <c r="D352" s="892"/>
      <c r="E352" s="892"/>
      <c r="F352" s="892"/>
      <c r="G352" s="892"/>
      <c r="H352" s="892"/>
      <c r="I352" s="892"/>
      <c r="J352" s="892"/>
      <c r="K352" s="892"/>
      <c r="L352" s="892"/>
      <c r="M352" s="892"/>
      <c r="N352" s="892"/>
      <c r="O352" s="892"/>
      <c r="P352" s="892"/>
      <c r="Q352" s="892"/>
      <c r="R352" s="892"/>
      <c r="S352" s="892"/>
      <c r="T352" s="892"/>
      <c r="U352" s="892"/>
      <c r="V352" s="892"/>
      <c r="W352" s="892"/>
      <c r="X352" s="892"/>
      <c r="Y352" s="892"/>
      <c r="Z352" s="892"/>
      <c r="AA352" s="892"/>
      <c r="AB352" s="892"/>
      <c r="AC352" s="892"/>
      <c r="AD352" s="892"/>
      <c r="AE352" s="892"/>
      <c r="AF352" s="892"/>
      <c r="AG352" s="892"/>
      <c r="AH352" s="892"/>
      <c r="AI352" s="892"/>
      <c r="AJ352" s="892"/>
      <c r="AK352" s="892"/>
      <c r="AL352" s="892"/>
      <c r="AM352" s="892"/>
      <c r="AN352" s="892"/>
      <c r="AO352" s="892"/>
      <c r="AP352" s="892"/>
      <c r="AQ352" s="892"/>
      <c r="AR352" s="892"/>
      <c r="AS352" s="892"/>
      <c r="AT352" s="892"/>
      <c r="AU352" s="892"/>
      <c r="AV352" s="892"/>
      <c r="AW352" s="892"/>
      <c r="AX352" s="892"/>
      <c r="AY352" s="892"/>
      <c r="AZ352" s="892"/>
      <c r="BA352" s="892"/>
      <c r="BB352" s="893"/>
    </row>
    <row r="353" spans="1:78" s="433" customFormat="1" ht="12.6" customHeight="1" x14ac:dyDescent="0.25"/>
    <row r="354" spans="1:78" ht="12.6" customHeight="1" x14ac:dyDescent="0.25">
      <c r="A354" s="444" t="s">
        <v>1818</v>
      </c>
    </row>
    <row r="355" spans="1:78" ht="12.6" customHeight="1" x14ac:dyDescent="0.25">
      <c r="A355" s="932" t="s">
        <v>483</v>
      </c>
      <c r="B355" s="933"/>
      <c r="C355" s="933"/>
      <c r="D355" s="933"/>
      <c r="E355" s="933"/>
      <c r="F355" s="933"/>
      <c r="G355" s="933"/>
      <c r="H355" s="933"/>
      <c r="I355" s="933"/>
      <c r="J355" s="933"/>
      <c r="K355" s="933"/>
      <c r="L355" s="933"/>
      <c r="M355" s="933"/>
      <c r="N355" s="933"/>
      <c r="O355" s="933"/>
      <c r="P355" s="933"/>
      <c r="Q355" s="933"/>
      <c r="R355" s="933"/>
      <c r="S355" s="933"/>
      <c r="T355" s="933"/>
      <c r="U355" s="933"/>
      <c r="V355" s="933"/>
      <c r="W355" s="933"/>
      <c r="X355" s="933"/>
      <c r="Y355" s="933"/>
      <c r="Z355" s="933"/>
      <c r="AA355" s="933"/>
      <c r="AB355" s="933"/>
      <c r="AC355" s="933"/>
      <c r="AD355" s="933"/>
      <c r="AE355" s="933"/>
      <c r="AF355" s="933"/>
      <c r="AG355" s="934"/>
      <c r="AH355" s="923" t="s">
        <v>1800</v>
      </c>
      <c r="AI355" s="849"/>
      <c r="AJ355" s="849"/>
      <c r="AK355" s="849"/>
      <c r="AL355" s="849"/>
      <c r="AM355" s="849"/>
      <c r="AN355" s="849"/>
      <c r="AO355" s="849"/>
      <c r="AP355" s="849"/>
      <c r="AQ355" s="849"/>
      <c r="AR355" s="849"/>
      <c r="AS355" s="849"/>
      <c r="AT355" s="849"/>
      <c r="AU355" s="849"/>
      <c r="AV355" s="849"/>
      <c r="AW355" s="849"/>
      <c r="AX355" s="849"/>
      <c r="AY355" s="849"/>
      <c r="AZ355" s="849"/>
      <c r="BA355" s="849"/>
      <c r="BB355" s="986"/>
    </row>
    <row r="356" spans="1:78" ht="12.6" customHeight="1" x14ac:dyDescent="0.25">
      <c r="A356" s="935"/>
      <c r="B356" s="936"/>
      <c r="C356" s="936"/>
      <c r="D356" s="936"/>
      <c r="E356" s="936"/>
      <c r="F356" s="936"/>
      <c r="G356" s="936"/>
      <c r="H356" s="936"/>
      <c r="I356" s="936"/>
      <c r="J356" s="936"/>
      <c r="K356" s="936"/>
      <c r="L356" s="936"/>
      <c r="M356" s="936"/>
      <c r="N356" s="936"/>
      <c r="O356" s="936"/>
      <c r="P356" s="936"/>
      <c r="Q356" s="936"/>
      <c r="R356" s="936"/>
      <c r="S356" s="936"/>
      <c r="T356" s="936"/>
      <c r="U356" s="936"/>
      <c r="V356" s="936"/>
      <c r="W356" s="936"/>
      <c r="X356" s="936"/>
      <c r="Y356" s="936"/>
      <c r="Z356" s="936"/>
      <c r="AA356" s="936"/>
      <c r="AB356" s="936"/>
      <c r="AC356" s="936"/>
      <c r="AD356" s="936"/>
      <c r="AE356" s="936"/>
      <c r="AF356" s="936"/>
      <c r="AG356" s="937"/>
      <c r="AH356" s="987" t="s">
        <v>1568</v>
      </c>
      <c r="AI356" s="988"/>
      <c r="AJ356" s="988"/>
      <c r="AK356" s="988"/>
      <c r="AL356" s="988"/>
      <c r="AM356" s="988"/>
      <c r="AN356" s="988"/>
      <c r="AO356" s="988"/>
      <c r="AP356" s="988"/>
      <c r="AQ356" s="988"/>
      <c r="AR356" s="988"/>
      <c r="AS356" s="988"/>
      <c r="AT356" s="988"/>
      <c r="AU356" s="988"/>
      <c r="AV356" s="988"/>
      <c r="AW356" s="988"/>
      <c r="AX356" s="988"/>
      <c r="AY356" s="988"/>
      <c r="AZ356" s="988"/>
      <c r="BA356" s="988"/>
      <c r="BB356" s="992"/>
    </row>
    <row r="357" spans="1:78" ht="12.6" customHeight="1" x14ac:dyDescent="0.25">
      <c r="A357" s="447" t="s">
        <v>1496</v>
      </c>
      <c r="B357" s="448"/>
      <c r="C357" s="448"/>
      <c r="D357" s="448"/>
      <c r="E357" s="448"/>
      <c r="F357" s="448"/>
      <c r="G357" s="448"/>
      <c r="H357" s="448"/>
      <c r="I357" s="448"/>
      <c r="J357" s="448"/>
      <c r="K357" s="448"/>
      <c r="L357" s="448"/>
      <c r="M357" s="448"/>
      <c r="N357" s="448"/>
      <c r="O357" s="448"/>
      <c r="P357" s="448"/>
      <c r="Q357" s="448"/>
      <c r="R357" s="448"/>
      <c r="S357" s="448"/>
      <c r="T357" s="448"/>
      <c r="U357" s="448"/>
      <c r="V357" s="448"/>
      <c r="W357" s="448"/>
      <c r="X357" s="448"/>
      <c r="Y357" s="448"/>
      <c r="Z357" s="448"/>
      <c r="AA357" s="448"/>
      <c r="AB357" s="448"/>
      <c r="AC357" s="448"/>
      <c r="AD357" s="448"/>
      <c r="AE357" s="448"/>
      <c r="AF357" s="448"/>
      <c r="AG357" s="448"/>
      <c r="AH357" s="1122"/>
      <c r="AI357" s="1123"/>
      <c r="AJ357" s="1123"/>
      <c r="AK357" s="1123"/>
      <c r="AL357" s="1123"/>
      <c r="AM357" s="1123"/>
      <c r="AN357" s="1123"/>
      <c r="AO357" s="1123"/>
      <c r="AP357" s="1123"/>
      <c r="AQ357" s="1123"/>
      <c r="AR357" s="1123"/>
      <c r="AS357" s="1123"/>
      <c r="AT357" s="1123"/>
      <c r="AU357" s="1123"/>
      <c r="AV357" s="1123"/>
      <c r="AW357" s="1123"/>
      <c r="AX357" s="1123"/>
      <c r="AY357" s="1123"/>
      <c r="AZ357" s="1123"/>
      <c r="BA357" s="1123"/>
      <c r="BB357" s="1124"/>
    </row>
    <row r="358" spans="1:78" ht="12.6" customHeight="1" x14ac:dyDescent="0.25">
      <c r="A358" s="438" t="s">
        <v>1817</v>
      </c>
      <c r="B358" s="433"/>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583"/>
      <c r="AI358" s="583"/>
      <c r="AJ358" s="583"/>
      <c r="AK358" s="583"/>
      <c r="AL358" s="583"/>
      <c r="AM358" s="583"/>
      <c r="AN358" s="583"/>
      <c r="AO358" s="583"/>
      <c r="AP358" s="583"/>
      <c r="AQ358" s="583"/>
      <c r="AR358" s="583"/>
      <c r="AS358" s="583"/>
      <c r="AT358" s="583"/>
      <c r="AU358" s="583"/>
      <c r="AV358" s="583"/>
      <c r="AW358" s="583"/>
      <c r="AX358" s="583"/>
      <c r="AY358" s="583"/>
      <c r="AZ358" s="583"/>
      <c r="BA358" s="583"/>
      <c r="BB358" s="583"/>
    </row>
    <row r="359" spans="1:78" ht="12.6" customHeight="1" x14ac:dyDescent="0.25">
      <c r="A359" s="1042"/>
      <c r="B359" s="1043"/>
      <c r="C359" s="1043"/>
      <c r="D359" s="1043"/>
      <c r="E359" s="1043"/>
      <c r="F359" s="1043"/>
      <c r="G359" s="1043"/>
      <c r="H359" s="1043"/>
      <c r="I359" s="1043"/>
      <c r="J359" s="1043"/>
      <c r="K359" s="1043"/>
      <c r="L359" s="1043"/>
      <c r="M359" s="1043"/>
      <c r="N359" s="1043"/>
      <c r="O359" s="1043"/>
      <c r="P359" s="1043"/>
      <c r="Q359" s="1043"/>
      <c r="R359" s="1043"/>
      <c r="S359" s="1043"/>
      <c r="T359" s="1043"/>
      <c r="U359" s="1043"/>
      <c r="V359" s="1043"/>
      <c r="W359" s="1043"/>
      <c r="X359" s="1043"/>
      <c r="Y359" s="1043"/>
      <c r="Z359" s="1043"/>
      <c r="AA359" s="1043"/>
      <c r="AB359" s="1043"/>
      <c r="AC359" s="1043"/>
      <c r="AD359" s="1043"/>
      <c r="AE359" s="1043"/>
      <c r="AF359" s="1043"/>
      <c r="AG359" s="1043"/>
      <c r="AH359" s="1043"/>
      <c r="AI359" s="1043"/>
      <c r="AJ359" s="1043"/>
      <c r="AK359" s="1043"/>
      <c r="AL359" s="1043"/>
      <c r="AM359" s="1043"/>
      <c r="AN359" s="1043"/>
      <c r="AO359" s="1043"/>
      <c r="AP359" s="1043"/>
      <c r="AQ359" s="1043"/>
      <c r="AR359" s="1043"/>
      <c r="AS359" s="1043"/>
      <c r="AT359" s="1043"/>
      <c r="AU359" s="1043"/>
      <c r="AV359" s="1043"/>
      <c r="AW359" s="1043"/>
      <c r="AX359" s="1043"/>
      <c r="AY359" s="1043"/>
      <c r="AZ359" s="1043"/>
      <c r="BA359" s="1043"/>
      <c r="BB359" s="1044"/>
    </row>
    <row r="360" spans="1:78" ht="12.6" customHeight="1" x14ac:dyDescent="0.25">
      <c r="A360" s="885"/>
      <c r="B360" s="886"/>
      <c r="C360" s="886"/>
      <c r="D360" s="886"/>
      <c r="E360" s="886"/>
      <c r="F360" s="886"/>
      <c r="G360" s="886"/>
      <c r="H360" s="886"/>
      <c r="I360" s="886"/>
      <c r="J360" s="886"/>
      <c r="K360" s="886"/>
      <c r="L360" s="886"/>
      <c r="M360" s="886"/>
      <c r="N360" s="886"/>
      <c r="O360" s="886"/>
      <c r="P360" s="886"/>
      <c r="Q360" s="886"/>
      <c r="R360" s="886"/>
      <c r="S360" s="886"/>
      <c r="T360" s="886"/>
      <c r="U360" s="886"/>
      <c r="V360" s="886"/>
      <c r="W360" s="886"/>
      <c r="X360" s="886"/>
      <c r="Y360" s="886"/>
      <c r="Z360" s="886"/>
      <c r="AA360" s="886"/>
      <c r="AB360" s="886"/>
      <c r="AC360" s="886"/>
      <c r="AD360" s="886"/>
      <c r="AE360" s="886"/>
      <c r="AF360" s="886"/>
      <c r="AG360" s="886"/>
      <c r="AH360" s="886"/>
      <c r="AI360" s="886"/>
      <c r="AJ360" s="886"/>
      <c r="AK360" s="886"/>
      <c r="AL360" s="886"/>
      <c r="AM360" s="886"/>
      <c r="AN360" s="886"/>
      <c r="AO360" s="886"/>
      <c r="AP360" s="886"/>
      <c r="AQ360" s="886"/>
      <c r="AR360" s="886"/>
      <c r="AS360" s="886"/>
      <c r="AT360" s="886"/>
      <c r="AU360" s="886"/>
      <c r="AV360" s="886"/>
      <c r="AW360" s="886"/>
      <c r="AX360" s="886"/>
      <c r="AY360" s="886"/>
      <c r="AZ360" s="886"/>
      <c r="BA360" s="886"/>
      <c r="BB360" s="887"/>
    </row>
    <row r="361" spans="1:78" ht="12.6" customHeight="1" x14ac:dyDescent="0.25">
      <c r="A361" s="444" t="s">
        <v>1816</v>
      </c>
    </row>
    <row r="362" spans="1:78" ht="12.6" customHeight="1" x14ac:dyDescent="0.25">
      <c r="A362" s="434" t="s">
        <v>474</v>
      </c>
    </row>
    <row r="363" spans="1:78" ht="12.6" customHeight="1" x14ac:dyDescent="0.25">
      <c r="A363" s="714"/>
      <c r="B363" s="715"/>
      <c r="C363" s="715"/>
      <c r="D363" s="715"/>
      <c r="E363" s="715"/>
      <c r="F363" s="1031" t="s">
        <v>815</v>
      </c>
      <c r="G363" s="1032"/>
      <c r="H363" s="1032"/>
      <c r="I363" s="1032"/>
      <c r="J363" s="1032"/>
      <c r="K363" s="1032"/>
      <c r="L363" s="1032"/>
      <c r="M363" s="1032"/>
      <c r="N363" s="1032"/>
      <c r="O363" s="1032"/>
      <c r="P363" s="1032"/>
      <c r="Q363" s="1032"/>
      <c r="R363" s="1032"/>
      <c r="S363" s="1032"/>
      <c r="T363" s="1032"/>
      <c r="U363" s="1032"/>
      <c r="V363" s="1032"/>
      <c r="W363" s="1032"/>
      <c r="X363" s="1032"/>
      <c r="Y363" s="1032"/>
      <c r="Z363" s="1032"/>
      <c r="AA363" s="1032"/>
      <c r="AB363" s="1032"/>
      <c r="AC363" s="1032"/>
      <c r="AD363" s="1032"/>
      <c r="AE363" s="1032"/>
      <c r="AF363" s="1032"/>
      <c r="AG363" s="1032"/>
      <c r="AH363" s="1032"/>
      <c r="AI363" s="1032"/>
      <c r="AJ363" s="1032"/>
      <c r="AK363" s="1032"/>
      <c r="AL363" s="1032"/>
      <c r="AM363" s="1032"/>
      <c r="AN363" s="1032"/>
      <c r="AO363" s="1032"/>
      <c r="AP363" s="1032"/>
      <c r="AQ363" s="1032"/>
      <c r="AR363" s="1032"/>
      <c r="AS363" s="1032"/>
      <c r="AT363" s="1032"/>
      <c r="AU363" s="1032"/>
      <c r="AV363" s="1032"/>
      <c r="AW363" s="1032"/>
      <c r="AX363" s="1032"/>
      <c r="AY363" s="1032"/>
      <c r="AZ363" s="1032"/>
      <c r="BA363" s="1033"/>
      <c r="BB363" s="716"/>
      <c r="BC363" s="716"/>
      <c r="BD363" s="716"/>
      <c r="BE363" s="716"/>
      <c r="BF363" s="717"/>
      <c r="BG363" s="718"/>
      <c r="BH363" s="718"/>
      <c r="BI363" s="718"/>
      <c r="BJ363" s="718"/>
      <c r="BK363" s="718"/>
      <c r="BL363" s="718"/>
      <c r="BM363" s="718"/>
      <c r="BN363" s="718"/>
      <c r="BO363" s="718"/>
      <c r="BP363" s="718"/>
      <c r="BQ363" s="718"/>
      <c r="BR363" s="718"/>
      <c r="BS363" s="718"/>
      <c r="BT363" s="718"/>
      <c r="BU363" s="718"/>
      <c r="BV363" s="718"/>
      <c r="BW363" s="718"/>
      <c r="BX363" s="718"/>
      <c r="BY363" s="718"/>
      <c r="BZ363" s="718"/>
    </row>
    <row r="364" spans="1:78" ht="12.6" customHeight="1" x14ac:dyDescent="0.25">
      <c r="A364" s="719"/>
      <c r="B364" s="720"/>
      <c r="C364" s="720"/>
      <c r="D364" s="720"/>
      <c r="E364" s="720"/>
      <c r="F364" s="1120" t="s">
        <v>1896</v>
      </c>
      <c r="G364" s="1120"/>
      <c r="H364" s="1120"/>
      <c r="I364" s="1120"/>
      <c r="J364" s="1120" t="s">
        <v>1897</v>
      </c>
      <c r="K364" s="1120"/>
      <c r="L364" s="1120"/>
      <c r="M364" s="1120"/>
      <c r="N364" s="1120" t="s">
        <v>1898</v>
      </c>
      <c r="O364" s="1120"/>
      <c r="P364" s="1120"/>
      <c r="Q364" s="1120"/>
      <c r="R364" s="1120" t="s">
        <v>1899</v>
      </c>
      <c r="S364" s="1120"/>
      <c r="T364" s="1120"/>
      <c r="U364" s="1120"/>
      <c r="V364" s="1120" t="s">
        <v>1900</v>
      </c>
      <c r="W364" s="1120"/>
      <c r="X364" s="1120"/>
      <c r="Y364" s="1120"/>
      <c r="Z364" s="1120" t="s">
        <v>18</v>
      </c>
      <c r="AA364" s="1120"/>
      <c r="AB364" s="1120"/>
      <c r="AC364" s="1120"/>
      <c r="AD364" s="1120" t="s">
        <v>1901</v>
      </c>
      <c r="AE364" s="1120"/>
      <c r="AF364" s="1120"/>
      <c r="AG364" s="1120"/>
      <c r="AH364" s="1120" t="s">
        <v>1902</v>
      </c>
      <c r="AI364" s="1120"/>
      <c r="AJ364" s="1120"/>
      <c r="AK364" s="1120"/>
      <c r="AL364" s="1120" t="s">
        <v>1892</v>
      </c>
      <c r="AM364" s="1120"/>
      <c r="AN364" s="1120"/>
      <c r="AO364" s="1120"/>
      <c r="AP364" s="1120" t="s">
        <v>1903</v>
      </c>
      <c r="AQ364" s="1120"/>
      <c r="AR364" s="1120"/>
      <c r="AS364" s="1120"/>
      <c r="AT364" s="1120" t="s">
        <v>2038</v>
      </c>
      <c r="AU364" s="1120"/>
      <c r="AV364" s="1120"/>
      <c r="AW364" s="1120"/>
      <c r="AX364" s="980" t="s">
        <v>478</v>
      </c>
      <c r="AY364" s="980"/>
      <c r="AZ364" s="980"/>
      <c r="BA364" s="980"/>
      <c r="BB364" s="1212"/>
      <c r="BC364" s="1213"/>
      <c r="BD364" s="1213"/>
      <c r="BE364" s="1213"/>
      <c r="BF364" s="1213"/>
    </row>
    <row r="365" spans="1:78" ht="12.6" customHeight="1" x14ac:dyDescent="0.25">
      <c r="A365" s="719"/>
      <c r="B365" s="720"/>
      <c r="C365" s="720"/>
      <c r="D365" s="720"/>
      <c r="E365" s="720"/>
      <c r="F365" s="1121"/>
      <c r="G365" s="1121"/>
      <c r="H365" s="1121"/>
      <c r="I365" s="1121"/>
      <c r="J365" s="1121"/>
      <c r="K365" s="1121"/>
      <c r="L365" s="1121"/>
      <c r="M365" s="1121"/>
      <c r="N365" s="1121"/>
      <c r="O365" s="1121"/>
      <c r="P365" s="1121"/>
      <c r="Q365" s="1121"/>
      <c r="R365" s="1121"/>
      <c r="S365" s="1121"/>
      <c r="T365" s="1121"/>
      <c r="U365" s="1121"/>
      <c r="V365" s="1121"/>
      <c r="W365" s="1121"/>
      <c r="X365" s="1121"/>
      <c r="Y365" s="1121"/>
      <c r="Z365" s="1121"/>
      <c r="AA365" s="1121"/>
      <c r="AB365" s="1121"/>
      <c r="AC365" s="1121"/>
      <c r="AD365" s="1121"/>
      <c r="AE365" s="1121"/>
      <c r="AF365" s="1121"/>
      <c r="AG365" s="1121"/>
      <c r="AH365" s="1121"/>
      <c r="AI365" s="1121"/>
      <c r="AJ365" s="1121"/>
      <c r="AK365" s="1121"/>
      <c r="AL365" s="1121"/>
      <c r="AM365" s="1121"/>
      <c r="AN365" s="1121"/>
      <c r="AO365" s="1121"/>
      <c r="AP365" s="1121"/>
      <c r="AQ365" s="1121"/>
      <c r="AR365" s="1121"/>
      <c r="AS365" s="1121"/>
      <c r="AT365" s="1121"/>
      <c r="AU365" s="1121"/>
      <c r="AV365" s="1121"/>
      <c r="AW365" s="1121"/>
      <c r="AX365" s="981"/>
      <c r="AY365" s="981"/>
      <c r="AZ365" s="981"/>
      <c r="BA365" s="981"/>
      <c r="BB365" s="1212"/>
      <c r="BC365" s="1213"/>
      <c r="BD365" s="1213"/>
      <c r="BE365" s="1213"/>
      <c r="BF365" s="1213"/>
    </row>
    <row r="366" spans="1:78" ht="12.6" customHeight="1" x14ac:dyDescent="0.25">
      <c r="A366" s="1223" t="s">
        <v>1814</v>
      </c>
      <c r="B366" s="1224"/>
      <c r="C366" s="1224"/>
      <c r="D366" s="1224"/>
      <c r="E366" s="1225"/>
      <c r="F366" s="1121"/>
      <c r="G366" s="1121"/>
      <c r="H366" s="1121"/>
      <c r="I366" s="1121"/>
      <c r="J366" s="1121"/>
      <c r="K366" s="1121"/>
      <c r="L366" s="1121"/>
      <c r="M366" s="1121"/>
      <c r="N366" s="1121"/>
      <c r="O366" s="1121"/>
      <c r="P366" s="1121"/>
      <c r="Q366" s="1121"/>
      <c r="R366" s="1121"/>
      <c r="S366" s="1121"/>
      <c r="T366" s="1121"/>
      <c r="U366" s="1121"/>
      <c r="V366" s="1121"/>
      <c r="W366" s="1121"/>
      <c r="X366" s="1121"/>
      <c r="Y366" s="1121"/>
      <c r="Z366" s="1121"/>
      <c r="AA366" s="1121"/>
      <c r="AB366" s="1121"/>
      <c r="AC366" s="1121"/>
      <c r="AD366" s="1121"/>
      <c r="AE366" s="1121"/>
      <c r="AF366" s="1121"/>
      <c r="AG366" s="1121"/>
      <c r="AH366" s="1121"/>
      <c r="AI366" s="1121"/>
      <c r="AJ366" s="1121"/>
      <c r="AK366" s="1121"/>
      <c r="AL366" s="1121"/>
      <c r="AM366" s="1121"/>
      <c r="AN366" s="1121"/>
      <c r="AO366" s="1121"/>
      <c r="AP366" s="1121"/>
      <c r="AQ366" s="1121"/>
      <c r="AR366" s="1121"/>
      <c r="AS366" s="1121"/>
      <c r="AT366" s="1121"/>
      <c r="AU366" s="1121"/>
      <c r="AV366" s="1121"/>
      <c r="AW366" s="1121"/>
      <c r="AX366" s="981"/>
      <c r="AY366" s="981"/>
      <c r="AZ366" s="981"/>
      <c r="BA366" s="981"/>
      <c r="BB366" s="1212"/>
      <c r="BC366" s="1213"/>
      <c r="BD366" s="1213"/>
      <c r="BE366" s="1213"/>
      <c r="BF366" s="1213"/>
    </row>
    <row r="367" spans="1:78" ht="12.6" customHeight="1" x14ac:dyDescent="0.25">
      <c r="A367" s="1223" t="s">
        <v>1811</v>
      </c>
      <c r="B367" s="1224"/>
      <c r="C367" s="1224"/>
      <c r="D367" s="1224"/>
      <c r="E367" s="1225"/>
      <c r="F367" s="1121"/>
      <c r="G367" s="1121"/>
      <c r="H367" s="1121"/>
      <c r="I367" s="1121"/>
      <c r="J367" s="1121"/>
      <c r="K367" s="1121"/>
      <c r="L367" s="1121"/>
      <c r="M367" s="1121"/>
      <c r="N367" s="1121"/>
      <c r="O367" s="1121"/>
      <c r="P367" s="1121"/>
      <c r="Q367" s="1121"/>
      <c r="R367" s="1121"/>
      <c r="S367" s="1121"/>
      <c r="T367" s="1121"/>
      <c r="U367" s="1121"/>
      <c r="V367" s="1121"/>
      <c r="W367" s="1121"/>
      <c r="X367" s="1121"/>
      <c r="Y367" s="1121"/>
      <c r="Z367" s="1121"/>
      <c r="AA367" s="1121"/>
      <c r="AB367" s="1121"/>
      <c r="AC367" s="1121"/>
      <c r="AD367" s="1121"/>
      <c r="AE367" s="1121"/>
      <c r="AF367" s="1121"/>
      <c r="AG367" s="1121"/>
      <c r="AH367" s="1121"/>
      <c r="AI367" s="1121"/>
      <c r="AJ367" s="1121"/>
      <c r="AK367" s="1121"/>
      <c r="AL367" s="1121"/>
      <c r="AM367" s="1121"/>
      <c r="AN367" s="1121"/>
      <c r="AO367" s="1121"/>
      <c r="AP367" s="1121"/>
      <c r="AQ367" s="1121"/>
      <c r="AR367" s="1121"/>
      <c r="AS367" s="1121"/>
      <c r="AT367" s="1121"/>
      <c r="AU367" s="1121"/>
      <c r="AV367" s="1121"/>
      <c r="AW367" s="1121"/>
      <c r="AX367" s="981"/>
      <c r="AY367" s="981"/>
      <c r="AZ367" s="981"/>
      <c r="BA367" s="981"/>
      <c r="BB367" s="1212"/>
      <c r="BC367" s="1213"/>
      <c r="BD367" s="1213"/>
      <c r="BE367" s="1213"/>
      <c r="BF367" s="1213"/>
    </row>
    <row r="368" spans="1:78" ht="12.6" customHeight="1" x14ac:dyDescent="0.25">
      <c r="A368" s="1223" t="s">
        <v>1807</v>
      </c>
      <c r="B368" s="1224"/>
      <c r="C368" s="1224"/>
      <c r="D368" s="1224"/>
      <c r="E368" s="1225"/>
      <c r="F368" s="1121"/>
      <c r="G368" s="1121"/>
      <c r="H368" s="1121"/>
      <c r="I368" s="1121"/>
      <c r="J368" s="1121"/>
      <c r="K368" s="1121"/>
      <c r="L368" s="1121"/>
      <c r="M368" s="1121"/>
      <c r="N368" s="1121"/>
      <c r="O368" s="1121"/>
      <c r="P368" s="1121"/>
      <c r="Q368" s="1121"/>
      <c r="R368" s="1121"/>
      <c r="S368" s="1121"/>
      <c r="T368" s="1121"/>
      <c r="U368" s="1121"/>
      <c r="V368" s="1121"/>
      <c r="W368" s="1121"/>
      <c r="X368" s="1121"/>
      <c r="Y368" s="1121"/>
      <c r="Z368" s="1121"/>
      <c r="AA368" s="1121"/>
      <c r="AB368" s="1121"/>
      <c r="AC368" s="1121"/>
      <c r="AD368" s="1121"/>
      <c r="AE368" s="1121"/>
      <c r="AF368" s="1121"/>
      <c r="AG368" s="1121"/>
      <c r="AH368" s="1121"/>
      <c r="AI368" s="1121"/>
      <c r="AJ368" s="1121"/>
      <c r="AK368" s="1121"/>
      <c r="AL368" s="1121"/>
      <c r="AM368" s="1121"/>
      <c r="AN368" s="1121"/>
      <c r="AO368" s="1121"/>
      <c r="AP368" s="1121"/>
      <c r="AQ368" s="1121"/>
      <c r="AR368" s="1121"/>
      <c r="AS368" s="1121"/>
      <c r="AT368" s="1121"/>
      <c r="AU368" s="1121"/>
      <c r="AV368" s="1121"/>
      <c r="AW368" s="1121"/>
      <c r="AX368" s="981"/>
      <c r="AY368" s="981"/>
      <c r="AZ368" s="981"/>
      <c r="BA368" s="981"/>
      <c r="BB368" s="1212"/>
      <c r="BC368" s="1213"/>
      <c r="BD368" s="1213"/>
      <c r="BE368" s="1213"/>
      <c r="BF368" s="1213"/>
    </row>
    <row r="369" spans="1:58" ht="12.6" customHeight="1" x14ac:dyDescent="0.25">
      <c r="A369" s="719"/>
      <c r="B369" s="720"/>
      <c r="C369" s="720"/>
      <c r="D369" s="720"/>
      <c r="E369" s="720"/>
      <c r="F369" s="1121"/>
      <c r="G369" s="1121"/>
      <c r="H369" s="1121"/>
      <c r="I369" s="1121"/>
      <c r="J369" s="1121"/>
      <c r="K369" s="1121"/>
      <c r="L369" s="1121"/>
      <c r="M369" s="1121"/>
      <c r="N369" s="1121"/>
      <c r="O369" s="1121"/>
      <c r="P369" s="1121"/>
      <c r="Q369" s="1121"/>
      <c r="R369" s="1121"/>
      <c r="S369" s="1121"/>
      <c r="T369" s="1121"/>
      <c r="U369" s="1121"/>
      <c r="V369" s="1121"/>
      <c r="W369" s="1121"/>
      <c r="X369" s="1121"/>
      <c r="Y369" s="1121"/>
      <c r="Z369" s="1121"/>
      <c r="AA369" s="1121"/>
      <c r="AB369" s="1121"/>
      <c r="AC369" s="1121"/>
      <c r="AD369" s="1121"/>
      <c r="AE369" s="1121"/>
      <c r="AF369" s="1121"/>
      <c r="AG369" s="1121"/>
      <c r="AH369" s="1121"/>
      <c r="AI369" s="1121"/>
      <c r="AJ369" s="1121"/>
      <c r="AK369" s="1121"/>
      <c r="AL369" s="1121"/>
      <c r="AM369" s="1121"/>
      <c r="AN369" s="1121"/>
      <c r="AO369" s="1121"/>
      <c r="AP369" s="1121"/>
      <c r="AQ369" s="1121"/>
      <c r="AR369" s="1121"/>
      <c r="AS369" s="1121"/>
      <c r="AT369" s="1121"/>
      <c r="AU369" s="1121"/>
      <c r="AV369" s="1121"/>
      <c r="AW369" s="1121"/>
      <c r="AX369" s="981"/>
      <c r="AY369" s="981"/>
      <c r="AZ369" s="981"/>
      <c r="BA369" s="981"/>
      <c r="BB369" s="1212"/>
      <c r="BC369" s="1213"/>
      <c r="BD369" s="1213"/>
      <c r="BE369" s="1213"/>
      <c r="BF369" s="1213"/>
    </row>
    <row r="370" spans="1:58" ht="12.6" customHeight="1" x14ac:dyDescent="0.25">
      <c r="A370" s="719"/>
      <c r="B370" s="720"/>
      <c r="C370" s="720"/>
      <c r="D370" s="720"/>
      <c r="E370" s="720"/>
      <c r="F370" s="1121"/>
      <c r="G370" s="1121"/>
      <c r="H370" s="1121"/>
      <c r="I370" s="1121"/>
      <c r="J370" s="1121"/>
      <c r="K370" s="1121"/>
      <c r="L370" s="1121"/>
      <c r="M370" s="1121"/>
      <c r="N370" s="1121"/>
      <c r="O370" s="1121"/>
      <c r="P370" s="1121"/>
      <c r="Q370" s="1121"/>
      <c r="R370" s="1121"/>
      <c r="S370" s="1121"/>
      <c r="T370" s="1121"/>
      <c r="U370" s="1121"/>
      <c r="V370" s="1121"/>
      <c r="W370" s="1121"/>
      <c r="X370" s="1121"/>
      <c r="Y370" s="1121"/>
      <c r="Z370" s="1121"/>
      <c r="AA370" s="1121"/>
      <c r="AB370" s="1121"/>
      <c r="AC370" s="1121"/>
      <c r="AD370" s="1121"/>
      <c r="AE370" s="1121"/>
      <c r="AF370" s="1121"/>
      <c r="AG370" s="1121"/>
      <c r="AH370" s="1121"/>
      <c r="AI370" s="1121"/>
      <c r="AJ370" s="1121"/>
      <c r="AK370" s="1121"/>
      <c r="AL370" s="1121"/>
      <c r="AM370" s="1121"/>
      <c r="AN370" s="1121"/>
      <c r="AO370" s="1121"/>
      <c r="AP370" s="1121"/>
      <c r="AQ370" s="1121"/>
      <c r="AR370" s="1121"/>
      <c r="AS370" s="1121"/>
      <c r="AT370" s="1121"/>
      <c r="AU370" s="1121"/>
      <c r="AV370" s="1121"/>
      <c r="AW370" s="1121"/>
      <c r="AX370" s="981"/>
      <c r="AY370" s="981"/>
      <c r="AZ370" s="981"/>
      <c r="BA370" s="981"/>
      <c r="BB370" s="1212"/>
      <c r="BC370" s="1213"/>
      <c r="BD370" s="1213"/>
      <c r="BE370" s="1213"/>
      <c r="BF370" s="1213"/>
    </row>
    <row r="371" spans="1:58" ht="12.6" customHeight="1" x14ac:dyDescent="0.25">
      <c r="A371" s="719"/>
      <c r="B371" s="720"/>
      <c r="C371" s="720"/>
      <c r="D371" s="720"/>
      <c r="E371" s="720"/>
      <c r="F371" s="1121"/>
      <c r="G371" s="1121"/>
      <c r="H371" s="1121"/>
      <c r="I371" s="1121"/>
      <c r="J371" s="1121"/>
      <c r="K371" s="1121"/>
      <c r="L371" s="1121"/>
      <c r="M371" s="1121"/>
      <c r="N371" s="1121"/>
      <c r="O371" s="1121"/>
      <c r="P371" s="1121"/>
      <c r="Q371" s="1121"/>
      <c r="R371" s="1121"/>
      <c r="S371" s="1121"/>
      <c r="T371" s="1121"/>
      <c r="U371" s="1121"/>
      <c r="V371" s="1121"/>
      <c r="W371" s="1121"/>
      <c r="X371" s="1121"/>
      <c r="Y371" s="1121"/>
      <c r="Z371" s="1121"/>
      <c r="AA371" s="1121"/>
      <c r="AB371" s="1121"/>
      <c r="AC371" s="1121"/>
      <c r="AD371" s="1121"/>
      <c r="AE371" s="1121"/>
      <c r="AF371" s="1121"/>
      <c r="AG371" s="1121"/>
      <c r="AH371" s="1121"/>
      <c r="AI371" s="1121"/>
      <c r="AJ371" s="1121"/>
      <c r="AK371" s="1121"/>
      <c r="AL371" s="1121"/>
      <c r="AM371" s="1121"/>
      <c r="AN371" s="1121"/>
      <c r="AO371" s="1121"/>
      <c r="AP371" s="1121"/>
      <c r="AQ371" s="1121"/>
      <c r="AR371" s="1121"/>
      <c r="AS371" s="1121"/>
      <c r="AT371" s="1121"/>
      <c r="AU371" s="1121"/>
      <c r="AV371" s="1121"/>
      <c r="AW371" s="1121"/>
      <c r="AX371" s="981"/>
      <c r="AY371" s="981"/>
      <c r="AZ371" s="981"/>
      <c r="BA371" s="981"/>
      <c r="BB371" s="1212"/>
      <c r="BC371" s="1213"/>
      <c r="BD371" s="1213"/>
      <c r="BE371" s="1213"/>
      <c r="BF371" s="1213"/>
    </row>
    <row r="372" spans="1:58" ht="12.6" customHeight="1" x14ac:dyDescent="0.25">
      <c r="A372" s="719"/>
      <c r="B372" s="720"/>
      <c r="C372" s="720"/>
      <c r="D372" s="720"/>
      <c r="E372" s="720"/>
      <c r="F372" s="1121"/>
      <c r="G372" s="1121"/>
      <c r="H372" s="1121"/>
      <c r="I372" s="1121"/>
      <c r="J372" s="1121"/>
      <c r="K372" s="1121"/>
      <c r="L372" s="1121"/>
      <c r="M372" s="1121"/>
      <c r="N372" s="1121"/>
      <c r="O372" s="1121"/>
      <c r="P372" s="1121"/>
      <c r="Q372" s="1121"/>
      <c r="R372" s="1121"/>
      <c r="S372" s="1121"/>
      <c r="T372" s="1121"/>
      <c r="U372" s="1121"/>
      <c r="V372" s="1121"/>
      <c r="W372" s="1121"/>
      <c r="X372" s="1121"/>
      <c r="Y372" s="1121"/>
      <c r="Z372" s="1121"/>
      <c r="AA372" s="1121"/>
      <c r="AB372" s="1121"/>
      <c r="AC372" s="1121"/>
      <c r="AD372" s="1121"/>
      <c r="AE372" s="1121"/>
      <c r="AF372" s="1121"/>
      <c r="AG372" s="1121"/>
      <c r="AH372" s="1121"/>
      <c r="AI372" s="1121"/>
      <c r="AJ372" s="1121"/>
      <c r="AK372" s="1121"/>
      <c r="AL372" s="1121"/>
      <c r="AM372" s="1121"/>
      <c r="AN372" s="1121"/>
      <c r="AO372" s="1121"/>
      <c r="AP372" s="1121"/>
      <c r="AQ372" s="1121"/>
      <c r="AR372" s="1121"/>
      <c r="AS372" s="1121"/>
      <c r="AT372" s="1121"/>
      <c r="AU372" s="1121"/>
      <c r="AV372" s="1121"/>
      <c r="AW372" s="1121"/>
      <c r="AX372" s="981"/>
      <c r="AY372" s="981"/>
      <c r="AZ372" s="981"/>
      <c r="BA372" s="981"/>
      <c r="BB372" s="1212"/>
      <c r="BC372" s="1213"/>
      <c r="BD372" s="1213"/>
      <c r="BE372" s="1213"/>
      <c r="BF372" s="1213"/>
    </row>
    <row r="373" spans="1:58" ht="12.6" customHeight="1" x14ac:dyDescent="0.25">
      <c r="A373" s="1113" t="s">
        <v>816</v>
      </c>
      <c r="B373" s="1114"/>
      <c r="C373" s="1114"/>
      <c r="D373" s="1114"/>
      <c r="E373" s="1115"/>
      <c r="F373" s="979" t="s">
        <v>817</v>
      </c>
      <c r="G373" s="979"/>
      <c r="H373" s="979"/>
      <c r="I373" s="979"/>
      <c r="J373" s="979" t="s">
        <v>818</v>
      </c>
      <c r="K373" s="979"/>
      <c r="L373" s="979"/>
      <c r="M373" s="979"/>
      <c r="N373" s="979" t="s">
        <v>476</v>
      </c>
      <c r="O373" s="979"/>
      <c r="P373" s="979"/>
      <c r="Q373" s="979"/>
      <c r="R373" s="979" t="s">
        <v>477</v>
      </c>
      <c r="S373" s="979"/>
      <c r="T373" s="979"/>
      <c r="U373" s="979"/>
      <c r="V373" s="979" t="s">
        <v>480</v>
      </c>
      <c r="W373" s="979"/>
      <c r="X373" s="979"/>
      <c r="Y373" s="979"/>
      <c r="Z373" s="979" t="s">
        <v>1489</v>
      </c>
      <c r="AA373" s="979"/>
      <c r="AB373" s="979"/>
      <c r="AC373" s="979"/>
      <c r="AD373" s="979" t="s">
        <v>1490</v>
      </c>
      <c r="AE373" s="979"/>
      <c r="AF373" s="979"/>
      <c r="AG373" s="979"/>
      <c r="AH373" s="979" t="s">
        <v>1491</v>
      </c>
      <c r="AI373" s="979"/>
      <c r="AJ373" s="979"/>
      <c r="AK373" s="979"/>
      <c r="AL373" s="979" t="s">
        <v>1494</v>
      </c>
      <c r="AM373" s="979"/>
      <c r="AN373" s="979"/>
      <c r="AO373" s="979"/>
      <c r="AP373" s="979" t="s">
        <v>1951</v>
      </c>
      <c r="AQ373" s="979"/>
      <c r="AR373" s="979"/>
      <c r="AS373" s="979"/>
      <c r="AT373" s="979" t="s">
        <v>1952</v>
      </c>
      <c r="AU373" s="979"/>
      <c r="AV373" s="979"/>
      <c r="AW373" s="979"/>
      <c r="AX373" s="979" t="s">
        <v>2037</v>
      </c>
      <c r="AY373" s="979"/>
      <c r="AZ373" s="979"/>
      <c r="BA373" s="979"/>
      <c r="BB373" s="987"/>
      <c r="BC373" s="988"/>
      <c r="BD373" s="988"/>
      <c r="BE373" s="988"/>
      <c r="BF373" s="988"/>
    </row>
    <row r="374" spans="1:58" ht="12.6" customHeight="1" x14ac:dyDescent="0.25">
      <c r="A374" s="433" t="s">
        <v>1804</v>
      </c>
      <c r="B374" s="433"/>
      <c r="C374" s="433"/>
      <c r="D374" s="433"/>
      <c r="E374" s="433"/>
      <c r="F374" s="433"/>
      <c r="G374" s="433"/>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c r="AK374" s="433"/>
      <c r="AL374" s="433"/>
      <c r="AM374" s="433"/>
      <c r="AN374" s="433"/>
      <c r="AO374" s="433"/>
      <c r="AP374" s="433"/>
      <c r="AQ374" s="433"/>
      <c r="AR374" s="433"/>
      <c r="AS374" s="433"/>
      <c r="AT374" s="433"/>
      <c r="AU374" s="433"/>
      <c r="AV374" s="433"/>
      <c r="AW374" s="433"/>
      <c r="AX374" s="433"/>
      <c r="AY374" s="433"/>
      <c r="AZ374" s="433"/>
      <c r="BA374" s="433"/>
      <c r="BB374" s="433"/>
      <c r="BC374" s="433"/>
      <c r="BD374" s="433"/>
      <c r="BE374" s="433"/>
      <c r="BF374" s="433"/>
    </row>
    <row r="375" spans="1:58" ht="12.6" customHeight="1" x14ac:dyDescent="0.25">
      <c r="A375" s="696" t="s">
        <v>1535</v>
      </c>
      <c r="B375" s="710"/>
      <c r="C375" s="452"/>
      <c r="D375" s="452"/>
      <c r="E375" s="453"/>
      <c r="F375" s="945">
        <f>SUM(F382-F381+F380-F379)</f>
        <v>0</v>
      </c>
      <c r="G375" s="1105"/>
      <c r="H375" s="1105"/>
      <c r="I375" s="1106"/>
      <c r="J375" s="945">
        <f>SUM(J382-J381+J380-J379)</f>
        <v>0</v>
      </c>
      <c r="K375" s="946"/>
      <c r="L375" s="946"/>
      <c r="M375" s="947"/>
      <c r="N375" s="945">
        <f>SUM(N382-N381+N380-N379)</f>
        <v>0</v>
      </c>
      <c r="O375" s="946"/>
      <c r="P375" s="946"/>
      <c r="Q375" s="947"/>
      <c r="R375" s="945">
        <f>SUM(R382-R381+R380-R379)</f>
        <v>0</v>
      </c>
      <c r="S375" s="946"/>
      <c r="T375" s="946"/>
      <c r="U375" s="947"/>
      <c r="V375" s="945">
        <f>SUM(V382-V381+V380-V379)</f>
        <v>0</v>
      </c>
      <c r="W375" s="946"/>
      <c r="X375" s="946"/>
      <c r="Y375" s="947"/>
      <c r="Z375" s="945">
        <f>SUM(Z382-Z381+Z380-Z379)</f>
        <v>0</v>
      </c>
      <c r="AA375" s="946"/>
      <c r="AB375" s="946"/>
      <c r="AC375" s="947"/>
      <c r="AD375" s="945">
        <f>SUM(AD382-AD381+AD380-AD379)</f>
        <v>0</v>
      </c>
      <c r="AE375" s="946"/>
      <c r="AF375" s="946"/>
      <c r="AG375" s="947"/>
      <c r="AH375" s="945">
        <f>SUM(AH382-AH381+AH380-AH379)</f>
        <v>0</v>
      </c>
      <c r="AI375" s="946"/>
      <c r="AJ375" s="946"/>
      <c r="AK375" s="947"/>
      <c r="AL375" s="945">
        <f>SUM(AL382-AL381+AL380-AL379)</f>
        <v>0</v>
      </c>
      <c r="AM375" s="946"/>
      <c r="AN375" s="946"/>
      <c r="AO375" s="947"/>
      <c r="AP375" s="945">
        <f>SUM('HL KNIHA VYPOC'!D390)</f>
        <v>0</v>
      </c>
      <c r="AQ375" s="946"/>
      <c r="AR375" s="946"/>
      <c r="AS375" s="947"/>
      <c r="AT375" s="945">
        <f>SUM('HL KNIHA VYPOC'!D396)</f>
        <v>0</v>
      </c>
      <c r="AU375" s="946"/>
      <c r="AV375" s="946"/>
      <c r="AW375" s="947"/>
      <c r="AX375" s="945">
        <f>SUM(F375:AW378)</f>
        <v>0</v>
      </c>
      <c r="AY375" s="946"/>
      <c r="AZ375" s="946"/>
      <c r="BA375" s="947"/>
      <c r="BB375" s="948"/>
      <c r="BC375" s="949"/>
      <c r="BD375" s="949"/>
      <c r="BE375" s="949"/>
      <c r="BF375" s="949"/>
    </row>
    <row r="376" spans="1:58" ht="12.6" customHeight="1" x14ac:dyDescent="0.25">
      <c r="A376" s="698" t="s">
        <v>1691</v>
      </c>
      <c r="B376" s="704"/>
      <c r="C376" s="433"/>
      <c r="D376" s="433"/>
      <c r="E376" s="471"/>
      <c r="F376" s="1107"/>
      <c r="G376" s="1108"/>
      <c r="H376" s="1108"/>
      <c r="I376" s="1109"/>
      <c r="J376" s="948"/>
      <c r="K376" s="949"/>
      <c r="L376" s="949"/>
      <c r="M376" s="950"/>
      <c r="N376" s="948"/>
      <c r="O376" s="949"/>
      <c r="P376" s="949"/>
      <c r="Q376" s="950"/>
      <c r="R376" s="948"/>
      <c r="S376" s="949"/>
      <c r="T376" s="949"/>
      <c r="U376" s="950"/>
      <c r="V376" s="948"/>
      <c r="W376" s="949"/>
      <c r="X376" s="949"/>
      <c r="Y376" s="950"/>
      <c r="Z376" s="948"/>
      <c r="AA376" s="949"/>
      <c r="AB376" s="949"/>
      <c r="AC376" s="950"/>
      <c r="AD376" s="948"/>
      <c r="AE376" s="949"/>
      <c r="AF376" s="949"/>
      <c r="AG376" s="950"/>
      <c r="AH376" s="948"/>
      <c r="AI376" s="949"/>
      <c r="AJ376" s="949"/>
      <c r="AK376" s="950"/>
      <c r="AL376" s="948"/>
      <c r="AM376" s="949"/>
      <c r="AN376" s="949"/>
      <c r="AO376" s="950"/>
      <c r="AP376" s="948"/>
      <c r="AQ376" s="949"/>
      <c r="AR376" s="949"/>
      <c r="AS376" s="950"/>
      <c r="AT376" s="948"/>
      <c r="AU376" s="949"/>
      <c r="AV376" s="949"/>
      <c r="AW376" s="950"/>
      <c r="AX376" s="948"/>
      <c r="AY376" s="949"/>
      <c r="AZ376" s="949"/>
      <c r="BA376" s="950"/>
      <c r="BB376" s="948"/>
      <c r="BC376" s="949"/>
      <c r="BD376" s="949"/>
      <c r="BE376" s="949"/>
      <c r="BF376" s="949"/>
    </row>
    <row r="377" spans="1:58" ht="12.6" customHeight="1" x14ac:dyDescent="0.25">
      <c r="A377" s="698" t="s">
        <v>1531</v>
      </c>
      <c r="B377" s="704"/>
      <c r="C377" s="433"/>
      <c r="D377" s="433"/>
      <c r="E377" s="471"/>
      <c r="F377" s="1107"/>
      <c r="G377" s="1108"/>
      <c r="H377" s="1108"/>
      <c r="I377" s="1109"/>
      <c r="J377" s="948"/>
      <c r="K377" s="949"/>
      <c r="L377" s="949"/>
      <c r="M377" s="950"/>
      <c r="N377" s="948"/>
      <c r="O377" s="949"/>
      <c r="P377" s="949"/>
      <c r="Q377" s="950"/>
      <c r="R377" s="948"/>
      <c r="S377" s="949"/>
      <c r="T377" s="949"/>
      <c r="U377" s="950"/>
      <c r="V377" s="948"/>
      <c r="W377" s="949"/>
      <c r="X377" s="949"/>
      <c r="Y377" s="950"/>
      <c r="Z377" s="948"/>
      <c r="AA377" s="949"/>
      <c r="AB377" s="949"/>
      <c r="AC377" s="950"/>
      <c r="AD377" s="948"/>
      <c r="AE377" s="949"/>
      <c r="AF377" s="949"/>
      <c r="AG377" s="950"/>
      <c r="AH377" s="948"/>
      <c r="AI377" s="949"/>
      <c r="AJ377" s="949"/>
      <c r="AK377" s="950"/>
      <c r="AL377" s="948"/>
      <c r="AM377" s="949"/>
      <c r="AN377" s="949"/>
      <c r="AO377" s="950"/>
      <c r="AP377" s="948"/>
      <c r="AQ377" s="949"/>
      <c r="AR377" s="949"/>
      <c r="AS377" s="950"/>
      <c r="AT377" s="948"/>
      <c r="AU377" s="949"/>
      <c r="AV377" s="949"/>
      <c r="AW377" s="950"/>
      <c r="AX377" s="948"/>
      <c r="AY377" s="949"/>
      <c r="AZ377" s="949"/>
      <c r="BA377" s="950"/>
      <c r="BB377" s="948"/>
      <c r="BC377" s="949"/>
      <c r="BD377" s="949"/>
      <c r="BE377" s="949"/>
      <c r="BF377" s="949"/>
    </row>
    <row r="378" spans="1:58" ht="12.6" customHeight="1" x14ac:dyDescent="0.25">
      <c r="A378" s="698" t="s">
        <v>1530</v>
      </c>
      <c r="B378" s="704"/>
      <c r="C378" s="433"/>
      <c r="D378" s="433"/>
      <c r="E378" s="471"/>
      <c r="F378" s="1110"/>
      <c r="G378" s="1111"/>
      <c r="H378" s="1111"/>
      <c r="I378" s="1112"/>
      <c r="J378" s="951"/>
      <c r="K378" s="952"/>
      <c r="L378" s="952"/>
      <c r="M378" s="953"/>
      <c r="N378" s="951"/>
      <c r="O378" s="952"/>
      <c r="P378" s="952"/>
      <c r="Q378" s="953"/>
      <c r="R378" s="951"/>
      <c r="S378" s="952"/>
      <c r="T378" s="952"/>
      <c r="U378" s="953"/>
      <c r="V378" s="951"/>
      <c r="W378" s="952"/>
      <c r="X378" s="952"/>
      <c r="Y378" s="953"/>
      <c r="Z378" s="951"/>
      <c r="AA378" s="952"/>
      <c r="AB378" s="952"/>
      <c r="AC378" s="953"/>
      <c r="AD378" s="951"/>
      <c r="AE378" s="952"/>
      <c r="AF378" s="952"/>
      <c r="AG378" s="953"/>
      <c r="AH378" s="951"/>
      <c r="AI378" s="952"/>
      <c r="AJ378" s="952"/>
      <c r="AK378" s="953"/>
      <c r="AL378" s="951"/>
      <c r="AM378" s="952"/>
      <c r="AN378" s="952"/>
      <c r="AO378" s="953"/>
      <c r="AP378" s="951"/>
      <c r="AQ378" s="952"/>
      <c r="AR378" s="952"/>
      <c r="AS378" s="953"/>
      <c r="AT378" s="951"/>
      <c r="AU378" s="952"/>
      <c r="AV378" s="952"/>
      <c r="AW378" s="953"/>
      <c r="AX378" s="951"/>
      <c r="AY378" s="952"/>
      <c r="AZ378" s="952"/>
      <c r="BA378" s="953"/>
      <c r="BB378" s="948"/>
      <c r="BC378" s="949"/>
      <c r="BD378" s="949"/>
      <c r="BE378" s="949"/>
      <c r="BF378" s="949"/>
    </row>
    <row r="379" spans="1:58" ht="12.6" customHeight="1" x14ac:dyDescent="0.25">
      <c r="A379" s="447" t="s">
        <v>510</v>
      </c>
      <c r="B379" s="703"/>
      <c r="C379" s="448"/>
      <c r="D379" s="448"/>
      <c r="E379" s="449"/>
      <c r="F379" s="1122"/>
      <c r="G379" s="1123"/>
      <c r="H379" s="1123"/>
      <c r="I379" s="1124"/>
      <c r="J379" s="1122"/>
      <c r="K379" s="1123"/>
      <c r="L379" s="1123"/>
      <c r="M379" s="1124"/>
      <c r="N379" s="1122"/>
      <c r="O379" s="1123"/>
      <c r="P379" s="1123"/>
      <c r="Q379" s="1124"/>
      <c r="R379" s="1122"/>
      <c r="S379" s="1123"/>
      <c r="T379" s="1123"/>
      <c r="U379" s="1124"/>
      <c r="V379" s="1122"/>
      <c r="W379" s="1123"/>
      <c r="X379" s="1123"/>
      <c r="Y379" s="1124"/>
      <c r="Z379" s="1122"/>
      <c r="AA379" s="1123"/>
      <c r="AB379" s="1123"/>
      <c r="AC379" s="1124"/>
      <c r="AD379" s="1122"/>
      <c r="AE379" s="1123"/>
      <c r="AF379" s="1123"/>
      <c r="AG379" s="1124"/>
      <c r="AH379" s="1122"/>
      <c r="AI379" s="1123"/>
      <c r="AJ379" s="1123"/>
      <c r="AK379" s="1124"/>
      <c r="AL379" s="1122"/>
      <c r="AM379" s="1123"/>
      <c r="AN379" s="1123"/>
      <c r="AO379" s="1124"/>
      <c r="AP379" s="1122">
        <f>SUM('HL KNIHA VYPOC'!$E$33)</f>
        <v>0</v>
      </c>
      <c r="AQ379" s="1123"/>
      <c r="AR379" s="1123"/>
      <c r="AS379" s="1124"/>
      <c r="AT379" s="1122">
        <f>SUM('HL KNIHA VYPOC'!$E$39)</f>
        <v>0</v>
      </c>
      <c r="AU379" s="1123"/>
      <c r="AV379" s="1123"/>
      <c r="AW379" s="1124"/>
      <c r="AX379" s="1122">
        <f>SUM(F379:AW379)</f>
        <v>0</v>
      </c>
      <c r="AY379" s="1123"/>
      <c r="AZ379" s="1123"/>
      <c r="BA379" s="1124"/>
      <c r="BB379" s="948"/>
      <c r="BC379" s="949"/>
      <c r="BD379" s="949"/>
      <c r="BE379" s="949"/>
      <c r="BF379" s="949"/>
    </row>
    <row r="380" spans="1:58" ht="12.6" customHeight="1" x14ac:dyDescent="0.25">
      <c r="A380" s="447" t="s">
        <v>509</v>
      </c>
      <c r="B380" s="703"/>
      <c r="C380" s="448"/>
      <c r="D380" s="448"/>
      <c r="E380" s="449"/>
      <c r="F380" s="1122"/>
      <c r="G380" s="1123"/>
      <c r="H380" s="1123"/>
      <c r="I380" s="1124"/>
      <c r="J380" s="1122"/>
      <c r="K380" s="1123"/>
      <c r="L380" s="1123"/>
      <c r="M380" s="1124"/>
      <c r="N380" s="1122"/>
      <c r="O380" s="1123"/>
      <c r="P380" s="1123"/>
      <c r="Q380" s="1124"/>
      <c r="R380" s="1122"/>
      <c r="S380" s="1123"/>
      <c r="T380" s="1123"/>
      <c r="U380" s="1124"/>
      <c r="V380" s="1122"/>
      <c r="W380" s="1123"/>
      <c r="X380" s="1123"/>
      <c r="Y380" s="1124"/>
      <c r="Z380" s="1122"/>
      <c r="AA380" s="1123"/>
      <c r="AB380" s="1123"/>
      <c r="AC380" s="1124"/>
      <c r="AD380" s="1122"/>
      <c r="AE380" s="1123"/>
      <c r="AF380" s="1123"/>
      <c r="AG380" s="1124"/>
      <c r="AH380" s="1122"/>
      <c r="AI380" s="1123"/>
      <c r="AJ380" s="1123"/>
      <c r="AK380" s="1124"/>
      <c r="AL380" s="1122"/>
      <c r="AM380" s="1123"/>
      <c r="AN380" s="1123"/>
      <c r="AO380" s="1124"/>
      <c r="AP380" s="1122">
        <f>SUM('HL KNIHA VYPOC'!$F$33)</f>
        <v>0</v>
      </c>
      <c r="AQ380" s="1123"/>
      <c r="AR380" s="1123"/>
      <c r="AS380" s="1124"/>
      <c r="AT380" s="1122">
        <f>SUM('HL KNIHA VYPOC'!$F$39)</f>
        <v>0</v>
      </c>
      <c r="AU380" s="1123"/>
      <c r="AV380" s="1123"/>
      <c r="AW380" s="1124"/>
      <c r="AX380" s="1122">
        <f>SUM(F380:AW380)</f>
        <v>0</v>
      </c>
      <c r="AY380" s="1123"/>
      <c r="AZ380" s="1123"/>
      <c r="BA380" s="1124"/>
      <c r="BB380" s="948"/>
      <c r="BC380" s="949"/>
      <c r="BD380" s="949"/>
      <c r="BE380" s="949"/>
      <c r="BF380" s="949"/>
    </row>
    <row r="381" spans="1:58" ht="12.6" customHeight="1" x14ac:dyDescent="0.25">
      <c r="A381" s="447" t="s">
        <v>589</v>
      </c>
      <c r="B381" s="703"/>
      <c r="C381" s="448"/>
      <c r="D381" s="448"/>
      <c r="E381" s="449"/>
      <c r="F381" s="976"/>
      <c r="G381" s="977"/>
      <c r="H381" s="977"/>
      <c r="I381" s="978"/>
      <c r="J381" s="976"/>
      <c r="K381" s="977"/>
      <c r="L381" s="977"/>
      <c r="M381" s="978"/>
      <c r="N381" s="976"/>
      <c r="O381" s="977"/>
      <c r="P381" s="977"/>
      <c r="Q381" s="978"/>
      <c r="R381" s="976"/>
      <c r="S381" s="977"/>
      <c r="T381" s="977"/>
      <c r="U381" s="978"/>
      <c r="V381" s="976"/>
      <c r="W381" s="977"/>
      <c r="X381" s="977"/>
      <c r="Y381" s="978"/>
      <c r="Z381" s="976"/>
      <c r="AA381" s="977"/>
      <c r="AB381" s="977"/>
      <c r="AC381" s="978"/>
      <c r="AD381" s="976"/>
      <c r="AE381" s="977"/>
      <c r="AF381" s="977"/>
      <c r="AG381" s="978"/>
      <c r="AH381" s="976"/>
      <c r="AI381" s="977"/>
      <c r="AJ381" s="977"/>
      <c r="AK381" s="978"/>
      <c r="AL381" s="976"/>
      <c r="AM381" s="977"/>
      <c r="AN381" s="977"/>
      <c r="AO381" s="978"/>
      <c r="AP381" s="976"/>
      <c r="AQ381" s="977"/>
      <c r="AR381" s="977"/>
      <c r="AS381" s="978"/>
      <c r="AT381" s="976"/>
      <c r="AU381" s="977"/>
      <c r="AV381" s="977"/>
      <c r="AW381" s="978"/>
      <c r="AX381" s="1226">
        <f>SUM(F381:AW381)</f>
        <v>0</v>
      </c>
      <c r="AY381" s="1227"/>
      <c r="AZ381" s="1227"/>
      <c r="BA381" s="1228"/>
      <c r="BB381" s="948"/>
      <c r="BC381" s="949"/>
      <c r="BD381" s="949"/>
      <c r="BE381" s="949"/>
      <c r="BF381" s="949"/>
    </row>
    <row r="382" spans="1:58" ht="12.6" customHeight="1" x14ac:dyDescent="0.25">
      <c r="A382" s="696" t="s">
        <v>504</v>
      </c>
      <c r="B382" s="710"/>
      <c r="C382" s="452"/>
      <c r="D382" s="452"/>
      <c r="E382" s="453"/>
      <c r="F382" s="945">
        <f>SUM(ANALYTIKAVUJ!$C$5+ANALYTIKAVUJ!$C$9+'HL KNIHA VYPOC'!$G$42)</f>
        <v>0</v>
      </c>
      <c r="G382" s="946"/>
      <c r="H382" s="946"/>
      <c r="I382" s="947"/>
      <c r="J382" s="945">
        <f>SUM(ANALYTIKAVUJ!$C$6)</f>
        <v>0</v>
      </c>
      <c r="K382" s="946"/>
      <c r="L382" s="946"/>
      <c r="M382" s="947"/>
      <c r="N382" s="945">
        <f>SUM(ANALYTIKAVUJ!$C$10)</f>
        <v>0</v>
      </c>
      <c r="O382" s="946"/>
      <c r="P382" s="946"/>
      <c r="Q382" s="947"/>
      <c r="R382" s="945">
        <f>SUM(ANALYTIKAVUJ!$C$13)</f>
        <v>0</v>
      </c>
      <c r="S382" s="946"/>
      <c r="T382" s="946"/>
      <c r="U382" s="947"/>
      <c r="V382" s="945">
        <f>SUM(ANALYTIKAVUJ!$C$14)</f>
        <v>0</v>
      </c>
      <c r="W382" s="946"/>
      <c r="X382" s="946"/>
      <c r="Y382" s="947"/>
      <c r="Z382" s="945">
        <f>SUM(ANALYTIKAVUJ!$C$18)</f>
        <v>0</v>
      </c>
      <c r="AA382" s="946"/>
      <c r="AB382" s="946"/>
      <c r="AC382" s="947"/>
      <c r="AD382" s="945">
        <f>SUM(ANALYTIKAVUJ!$C$22+'HL KNIHA VYPOC'!$G$45)</f>
        <v>0</v>
      </c>
      <c r="AE382" s="946"/>
      <c r="AF382" s="946"/>
      <c r="AG382" s="947"/>
      <c r="AH382" s="945">
        <f>SUM(ANALYTIKAVUJ!$C$15+ANALYTIKAVUJ!$C$19+ANALYTIKAVUJ!$C$23)</f>
        <v>0</v>
      </c>
      <c r="AI382" s="946"/>
      <c r="AJ382" s="946"/>
      <c r="AK382" s="947"/>
      <c r="AL382" s="945">
        <f>SUM(ANALYTIKAVUJ!$C$108)</f>
        <v>0</v>
      </c>
      <c r="AM382" s="946"/>
      <c r="AN382" s="946"/>
      <c r="AO382" s="947"/>
      <c r="AP382" s="945">
        <f>SUM('HL KNIHA VYPOC'!$G$33)</f>
        <v>0</v>
      </c>
      <c r="AQ382" s="946"/>
      <c r="AR382" s="946"/>
      <c r="AS382" s="947"/>
      <c r="AT382" s="945">
        <f>SUM('HL KNIHA VYPOC'!$G$39)</f>
        <v>0</v>
      </c>
      <c r="AU382" s="946"/>
      <c r="AV382" s="946"/>
      <c r="AW382" s="947"/>
      <c r="AX382" s="945">
        <f>SUM(F382:AW384)</f>
        <v>0</v>
      </c>
      <c r="AY382" s="946"/>
      <c r="AZ382" s="946"/>
      <c r="BA382" s="947"/>
      <c r="BB382" s="948"/>
      <c r="BC382" s="949"/>
      <c r="BD382" s="949"/>
      <c r="BE382" s="949"/>
      <c r="BF382" s="949"/>
    </row>
    <row r="383" spans="1:58" ht="12.6" customHeight="1" x14ac:dyDescent="0.25">
      <c r="A383" s="698" t="s">
        <v>1531</v>
      </c>
      <c r="B383" s="704"/>
      <c r="C383" s="433"/>
      <c r="D383" s="433"/>
      <c r="E383" s="471"/>
      <c r="F383" s="948"/>
      <c r="G383" s="949"/>
      <c r="H383" s="949"/>
      <c r="I383" s="950"/>
      <c r="J383" s="948"/>
      <c r="K383" s="949"/>
      <c r="L383" s="949"/>
      <c r="M383" s="950"/>
      <c r="N383" s="948"/>
      <c r="O383" s="949"/>
      <c r="P383" s="949"/>
      <c r="Q383" s="950"/>
      <c r="R383" s="948"/>
      <c r="S383" s="949"/>
      <c r="T383" s="949"/>
      <c r="U383" s="950"/>
      <c r="V383" s="948"/>
      <c r="W383" s="949"/>
      <c r="X383" s="949"/>
      <c r="Y383" s="950"/>
      <c r="Z383" s="948"/>
      <c r="AA383" s="949"/>
      <c r="AB383" s="949"/>
      <c r="AC383" s="950"/>
      <c r="AD383" s="948"/>
      <c r="AE383" s="949"/>
      <c r="AF383" s="949"/>
      <c r="AG383" s="950"/>
      <c r="AH383" s="948"/>
      <c r="AI383" s="949"/>
      <c r="AJ383" s="949"/>
      <c r="AK383" s="950"/>
      <c r="AL383" s="948"/>
      <c r="AM383" s="949"/>
      <c r="AN383" s="949"/>
      <c r="AO383" s="950"/>
      <c r="AP383" s="948"/>
      <c r="AQ383" s="949"/>
      <c r="AR383" s="949"/>
      <c r="AS383" s="950"/>
      <c r="AT383" s="948"/>
      <c r="AU383" s="949"/>
      <c r="AV383" s="949"/>
      <c r="AW383" s="950"/>
      <c r="AX383" s="948"/>
      <c r="AY383" s="949"/>
      <c r="AZ383" s="949"/>
      <c r="BA383" s="950"/>
      <c r="BB383" s="948"/>
      <c r="BC383" s="949"/>
      <c r="BD383" s="949"/>
      <c r="BE383" s="949"/>
      <c r="BF383" s="949"/>
    </row>
    <row r="384" spans="1:58" ht="12.6" customHeight="1" x14ac:dyDescent="0.25">
      <c r="A384" s="699" t="s">
        <v>1530</v>
      </c>
      <c r="B384" s="705"/>
      <c r="C384" s="455"/>
      <c r="D384" s="455"/>
      <c r="E384" s="456"/>
      <c r="F384" s="951"/>
      <c r="G384" s="952"/>
      <c r="H384" s="952"/>
      <c r="I384" s="953"/>
      <c r="J384" s="951"/>
      <c r="K384" s="952"/>
      <c r="L384" s="952"/>
      <c r="M384" s="953"/>
      <c r="N384" s="951"/>
      <c r="O384" s="952"/>
      <c r="P384" s="952"/>
      <c r="Q384" s="953"/>
      <c r="R384" s="951"/>
      <c r="S384" s="952"/>
      <c r="T384" s="952"/>
      <c r="U384" s="953"/>
      <c r="V384" s="951"/>
      <c r="W384" s="952"/>
      <c r="X384" s="952"/>
      <c r="Y384" s="953"/>
      <c r="Z384" s="951"/>
      <c r="AA384" s="952"/>
      <c r="AB384" s="952"/>
      <c r="AC384" s="953"/>
      <c r="AD384" s="951"/>
      <c r="AE384" s="952"/>
      <c r="AF384" s="952"/>
      <c r="AG384" s="953"/>
      <c r="AH384" s="951"/>
      <c r="AI384" s="952"/>
      <c r="AJ384" s="952"/>
      <c r="AK384" s="953"/>
      <c r="AL384" s="951"/>
      <c r="AM384" s="952"/>
      <c r="AN384" s="952"/>
      <c r="AO384" s="953"/>
      <c r="AP384" s="951"/>
      <c r="AQ384" s="952"/>
      <c r="AR384" s="952"/>
      <c r="AS384" s="953"/>
      <c r="AT384" s="951"/>
      <c r="AU384" s="952"/>
      <c r="AV384" s="952"/>
      <c r="AW384" s="953"/>
      <c r="AX384" s="951"/>
      <c r="AY384" s="952"/>
      <c r="AZ384" s="952"/>
      <c r="BA384" s="953"/>
      <c r="BB384" s="948"/>
      <c r="BC384" s="949"/>
      <c r="BD384" s="949"/>
      <c r="BE384" s="949"/>
      <c r="BF384" s="949"/>
    </row>
    <row r="385" spans="1:58" ht="12.6" customHeight="1" x14ac:dyDescent="0.25">
      <c r="A385" s="433" t="s">
        <v>1803</v>
      </c>
      <c r="B385" s="433"/>
      <c r="C385" s="433"/>
      <c r="D385" s="433"/>
      <c r="E385" s="433"/>
      <c r="F385" s="583"/>
      <c r="G385" s="583"/>
      <c r="H385" s="583"/>
      <c r="I385" s="583"/>
      <c r="J385" s="583"/>
      <c r="K385" s="583"/>
      <c r="L385" s="583"/>
      <c r="M385" s="583"/>
      <c r="N385" s="583"/>
      <c r="O385" s="583"/>
      <c r="P385" s="583"/>
      <c r="Q385" s="583"/>
      <c r="R385" s="583"/>
      <c r="S385" s="583"/>
      <c r="T385" s="583"/>
      <c r="U385" s="583"/>
      <c r="V385" s="583"/>
      <c r="W385" s="583"/>
      <c r="X385" s="583"/>
      <c r="Y385" s="583"/>
      <c r="Z385" s="583"/>
      <c r="AA385" s="583"/>
      <c r="AB385" s="583"/>
      <c r="AC385" s="583"/>
      <c r="AD385" s="583"/>
      <c r="AE385" s="583"/>
      <c r="AF385" s="583"/>
      <c r="AG385" s="583"/>
      <c r="AH385" s="583"/>
      <c r="AI385" s="583"/>
      <c r="AJ385" s="583"/>
      <c r="AK385" s="583"/>
      <c r="AL385" s="583"/>
      <c r="AM385" s="583"/>
      <c r="AN385" s="583"/>
      <c r="AO385" s="583"/>
      <c r="AP385" s="583"/>
      <c r="AQ385" s="583"/>
      <c r="AR385" s="583"/>
      <c r="AS385" s="583"/>
      <c r="AT385" s="583"/>
      <c r="AU385" s="583"/>
      <c r="AV385" s="583"/>
      <c r="AW385" s="583"/>
      <c r="AX385" s="583"/>
      <c r="AY385" s="583"/>
      <c r="AZ385" s="583"/>
      <c r="BA385" s="583"/>
      <c r="BB385" s="583"/>
      <c r="BC385" s="583"/>
      <c r="BD385" s="583"/>
      <c r="BE385" s="583"/>
      <c r="BF385" s="585"/>
    </row>
    <row r="386" spans="1:58" ht="12.6" customHeight="1" x14ac:dyDescent="0.25">
      <c r="A386" s="696" t="s">
        <v>1535</v>
      </c>
      <c r="B386" s="452"/>
      <c r="C386" s="452"/>
      <c r="D386" s="452"/>
      <c r="E386" s="452"/>
      <c r="F386" s="945">
        <f>SUM(F393-F392+F391-F390)</f>
        <v>0</v>
      </c>
      <c r="G386" s="946"/>
      <c r="H386" s="946"/>
      <c r="I386" s="947"/>
      <c r="J386" s="945">
        <f>SUM(J393-J392+J391-J390)</f>
        <v>0</v>
      </c>
      <c r="K386" s="946"/>
      <c r="L386" s="946"/>
      <c r="M386" s="947"/>
      <c r="N386" s="945">
        <f>SUM(N393-N392+N391-N390)</f>
        <v>0</v>
      </c>
      <c r="O386" s="946"/>
      <c r="P386" s="946"/>
      <c r="Q386" s="947"/>
      <c r="R386" s="945">
        <f>SUM(R393-R392+R391-R390)</f>
        <v>0</v>
      </c>
      <c r="S386" s="946"/>
      <c r="T386" s="946"/>
      <c r="U386" s="947"/>
      <c r="V386" s="945">
        <f>SUM(V393-V392+V391-V390)</f>
        <v>0</v>
      </c>
      <c r="W386" s="946"/>
      <c r="X386" s="946"/>
      <c r="Y386" s="947"/>
      <c r="Z386" s="945">
        <f>SUM(Z393-Z392+Z391-Z390)</f>
        <v>0</v>
      </c>
      <c r="AA386" s="946"/>
      <c r="AB386" s="946"/>
      <c r="AC386" s="947"/>
      <c r="AD386" s="945">
        <f>SUM(AD393-AD392+AD391-AD390)</f>
        <v>0</v>
      </c>
      <c r="AE386" s="946"/>
      <c r="AF386" s="946"/>
      <c r="AG386" s="947"/>
      <c r="AH386" s="945">
        <f>SUM(AH393-AH392+AH391-AH390)</f>
        <v>0</v>
      </c>
      <c r="AI386" s="946"/>
      <c r="AJ386" s="946"/>
      <c r="AK386" s="947"/>
      <c r="AL386" s="945"/>
      <c r="AM386" s="946"/>
      <c r="AN386" s="946"/>
      <c r="AO386" s="947"/>
      <c r="AP386" s="945">
        <f>SUM(AP393-AP392+AP391-AP390)</f>
        <v>0</v>
      </c>
      <c r="AQ386" s="946"/>
      <c r="AR386" s="946"/>
      <c r="AS386" s="947"/>
      <c r="AT386" s="945">
        <f>SUM(AT393-AT392+AT391-AT390)</f>
        <v>0</v>
      </c>
      <c r="AU386" s="946"/>
      <c r="AV386" s="946"/>
      <c r="AW386" s="947"/>
      <c r="AX386" s="945">
        <f>SUM(F386:AW389)</f>
        <v>0</v>
      </c>
      <c r="AY386" s="946"/>
      <c r="AZ386" s="946"/>
      <c r="BA386" s="947"/>
      <c r="BB386" s="948"/>
      <c r="BC386" s="949"/>
      <c r="BD386" s="949"/>
      <c r="BE386" s="949"/>
      <c r="BF386" s="949"/>
    </row>
    <row r="387" spans="1:58" ht="12.6" customHeight="1" x14ac:dyDescent="0.25">
      <c r="A387" s="698" t="s">
        <v>1691</v>
      </c>
      <c r="B387" s="433"/>
      <c r="C387" s="433"/>
      <c r="D387" s="433"/>
      <c r="E387" s="433"/>
      <c r="F387" s="948"/>
      <c r="G387" s="949"/>
      <c r="H387" s="949"/>
      <c r="I387" s="950"/>
      <c r="J387" s="948"/>
      <c r="K387" s="949"/>
      <c r="L387" s="949"/>
      <c r="M387" s="950"/>
      <c r="N387" s="948"/>
      <c r="O387" s="949"/>
      <c r="P387" s="949"/>
      <c r="Q387" s="950"/>
      <c r="R387" s="948"/>
      <c r="S387" s="949"/>
      <c r="T387" s="949"/>
      <c r="U387" s="950"/>
      <c r="V387" s="948"/>
      <c r="W387" s="949"/>
      <c r="X387" s="949"/>
      <c r="Y387" s="950"/>
      <c r="Z387" s="948"/>
      <c r="AA387" s="949"/>
      <c r="AB387" s="949"/>
      <c r="AC387" s="950"/>
      <c r="AD387" s="948"/>
      <c r="AE387" s="949"/>
      <c r="AF387" s="949"/>
      <c r="AG387" s="950"/>
      <c r="AH387" s="948"/>
      <c r="AI387" s="949"/>
      <c r="AJ387" s="949"/>
      <c r="AK387" s="950"/>
      <c r="AL387" s="948"/>
      <c r="AM387" s="949"/>
      <c r="AN387" s="949"/>
      <c r="AO387" s="950"/>
      <c r="AP387" s="948"/>
      <c r="AQ387" s="949"/>
      <c r="AR387" s="949"/>
      <c r="AS387" s="950"/>
      <c r="AT387" s="948"/>
      <c r="AU387" s="949"/>
      <c r="AV387" s="949"/>
      <c r="AW387" s="950"/>
      <c r="AX387" s="948"/>
      <c r="AY387" s="949"/>
      <c r="AZ387" s="949"/>
      <c r="BA387" s="950"/>
      <c r="BB387" s="948"/>
      <c r="BC387" s="949"/>
      <c r="BD387" s="949"/>
      <c r="BE387" s="949"/>
      <c r="BF387" s="949"/>
    </row>
    <row r="388" spans="1:58" ht="12.6" customHeight="1" x14ac:dyDescent="0.25">
      <c r="A388" s="698" t="s">
        <v>1531</v>
      </c>
      <c r="B388" s="433"/>
      <c r="C388" s="433"/>
      <c r="D388" s="433"/>
      <c r="E388" s="433"/>
      <c r="F388" s="948"/>
      <c r="G388" s="949"/>
      <c r="H388" s="949"/>
      <c r="I388" s="950"/>
      <c r="J388" s="948"/>
      <c r="K388" s="949"/>
      <c r="L388" s="949"/>
      <c r="M388" s="950"/>
      <c r="N388" s="948"/>
      <c r="O388" s="949"/>
      <c r="P388" s="949"/>
      <c r="Q388" s="950"/>
      <c r="R388" s="948"/>
      <c r="S388" s="949"/>
      <c r="T388" s="949"/>
      <c r="U388" s="950"/>
      <c r="V388" s="948"/>
      <c r="W388" s="949"/>
      <c r="X388" s="949"/>
      <c r="Y388" s="950"/>
      <c r="Z388" s="948"/>
      <c r="AA388" s="949"/>
      <c r="AB388" s="949"/>
      <c r="AC388" s="950"/>
      <c r="AD388" s="948"/>
      <c r="AE388" s="949"/>
      <c r="AF388" s="949"/>
      <c r="AG388" s="950"/>
      <c r="AH388" s="948"/>
      <c r="AI388" s="949"/>
      <c r="AJ388" s="949"/>
      <c r="AK388" s="950"/>
      <c r="AL388" s="948"/>
      <c r="AM388" s="949"/>
      <c r="AN388" s="949"/>
      <c r="AO388" s="950"/>
      <c r="AP388" s="948"/>
      <c r="AQ388" s="949"/>
      <c r="AR388" s="949"/>
      <c r="AS388" s="950"/>
      <c r="AT388" s="948"/>
      <c r="AU388" s="949"/>
      <c r="AV388" s="949"/>
      <c r="AW388" s="950"/>
      <c r="AX388" s="948"/>
      <c r="AY388" s="949"/>
      <c r="AZ388" s="949"/>
      <c r="BA388" s="950"/>
      <c r="BB388" s="948"/>
      <c r="BC388" s="949"/>
      <c r="BD388" s="949"/>
      <c r="BE388" s="949"/>
      <c r="BF388" s="949"/>
    </row>
    <row r="389" spans="1:58" ht="12.6" customHeight="1" x14ac:dyDescent="0.25">
      <c r="A389" s="699" t="s">
        <v>1530</v>
      </c>
      <c r="B389" s="455"/>
      <c r="C389" s="455"/>
      <c r="D389" s="455"/>
      <c r="E389" s="455"/>
      <c r="F389" s="951"/>
      <c r="G389" s="952"/>
      <c r="H389" s="952"/>
      <c r="I389" s="953"/>
      <c r="J389" s="951"/>
      <c r="K389" s="952"/>
      <c r="L389" s="952"/>
      <c r="M389" s="953"/>
      <c r="N389" s="951"/>
      <c r="O389" s="952"/>
      <c r="P389" s="952"/>
      <c r="Q389" s="953"/>
      <c r="R389" s="951"/>
      <c r="S389" s="952"/>
      <c r="T389" s="952"/>
      <c r="U389" s="953"/>
      <c r="V389" s="951"/>
      <c r="W389" s="952"/>
      <c r="X389" s="952"/>
      <c r="Y389" s="953"/>
      <c r="Z389" s="951"/>
      <c r="AA389" s="952"/>
      <c r="AB389" s="952"/>
      <c r="AC389" s="953"/>
      <c r="AD389" s="951"/>
      <c r="AE389" s="952"/>
      <c r="AF389" s="952"/>
      <c r="AG389" s="953"/>
      <c r="AH389" s="951"/>
      <c r="AI389" s="952"/>
      <c r="AJ389" s="952"/>
      <c r="AK389" s="953"/>
      <c r="AL389" s="951"/>
      <c r="AM389" s="952"/>
      <c r="AN389" s="952"/>
      <c r="AO389" s="953"/>
      <c r="AP389" s="951"/>
      <c r="AQ389" s="952"/>
      <c r="AR389" s="952"/>
      <c r="AS389" s="953"/>
      <c r="AT389" s="951"/>
      <c r="AU389" s="952"/>
      <c r="AV389" s="952"/>
      <c r="AW389" s="953"/>
      <c r="AX389" s="951"/>
      <c r="AY389" s="952"/>
      <c r="AZ389" s="952"/>
      <c r="BA389" s="953"/>
      <c r="BB389" s="948"/>
      <c r="BC389" s="949"/>
      <c r="BD389" s="949"/>
      <c r="BE389" s="949"/>
      <c r="BF389" s="949"/>
    </row>
    <row r="390" spans="1:58" ht="12.6" customHeight="1" x14ac:dyDescent="0.25">
      <c r="A390" s="447" t="s">
        <v>510</v>
      </c>
      <c r="B390" s="448"/>
      <c r="C390" s="448"/>
      <c r="D390" s="448"/>
      <c r="E390" s="448"/>
      <c r="F390" s="976"/>
      <c r="G390" s="977"/>
      <c r="H390" s="977"/>
      <c r="I390" s="978"/>
      <c r="J390" s="976"/>
      <c r="K390" s="977"/>
      <c r="L390" s="977"/>
      <c r="M390" s="978"/>
      <c r="N390" s="976"/>
      <c r="O390" s="977"/>
      <c r="P390" s="977"/>
      <c r="Q390" s="978"/>
      <c r="R390" s="976"/>
      <c r="S390" s="977"/>
      <c r="T390" s="977"/>
      <c r="U390" s="978"/>
      <c r="V390" s="976"/>
      <c r="W390" s="977"/>
      <c r="X390" s="977"/>
      <c r="Y390" s="978"/>
      <c r="Z390" s="976"/>
      <c r="AA390" s="977"/>
      <c r="AB390" s="977"/>
      <c r="AC390" s="978"/>
      <c r="AD390" s="976"/>
      <c r="AE390" s="977"/>
      <c r="AF390" s="977"/>
      <c r="AG390" s="978"/>
      <c r="AH390" s="976"/>
      <c r="AI390" s="977"/>
      <c r="AJ390" s="977"/>
      <c r="AK390" s="978"/>
      <c r="AL390" s="976"/>
      <c r="AM390" s="977"/>
      <c r="AN390" s="977"/>
      <c r="AO390" s="978"/>
      <c r="AP390" s="976"/>
      <c r="AQ390" s="977"/>
      <c r="AR390" s="977"/>
      <c r="AS390" s="978"/>
      <c r="AT390" s="976"/>
      <c r="AU390" s="977"/>
      <c r="AV390" s="977"/>
      <c r="AW390" s="978"/>
      <c r="AX390" s="1226">
        <f>SUM(F390:AW390)</f>
        <v>0</v>
      </c>
      <c r="AY390" s="1227"/>
      <c r="AZ390" s="1227"/>
      <c r="BA390" s="1228"/>
      <c r="BB390" s="948"/>
      <c r="BC390" s="949"/>
      <c r="BD390" s="949"/>
      <c r="BE390" s="949"/>
      <c r="BF390" s="949"/>
    </row>
    <row r="391" spans="1:58" ht="12.6" customHeight="1" x14ac:dyDescent="0.25">
      <c r="A391" s="447" t="s">
        <v>509</v>
      </c>
      <c r="B391" s="703"/>
      <c r="C391" s="448"/>
      <c r="D391" s="448"/>
      <c r="E391" s="448"/>
      <c r="F391" s="976"/>
      <c r="G391" s="977"/>
      <c r="H391" s="977"/>
      <c r="I391" s="978"/>
      <c r="J391" s="976"/>
      <c r="K391" s="977"/>
      <c r="L391" s="977"/>
      <c r="M391" s="978"/>
      <c r="N391" s="976"/>
      <c r="O391" s="977"/>
      <c r="P391" s="977"/>
      <c r="Q391" s="978"/>
      <c r="R391" s="976"/>
      <c r="S391" s="977"/>
      <c r="T391" s="977"/>
      <c r="U391" s="978"/>
      <c r="V391" s="976"/>
      <c r="W391" s="977"/>
      <c r="X391" s="977"/>
      <c r="Y391" s="978"/>
      <c r="Z391" s="976"/>
      <c r="AA391" s="977"/>
      <c r="AB391" s="977"/>
      <c r="AC391" s="978"/>
      <c r="AD391" s="976"/>
      <c r="AE391" s="977"/>
      <c r="AF391" s="977"/>
      <c r="AG391" s="978"/>
      <c r="AH391" s="976"/>
      <c r="AI391" s="977"/>
      <c r="AJ391" s="977"/>
      <c r="AK391" s="978"/>
      <c r="AL391" s="976"/>
      <c r="AM391" s="977"/>
      <c r="AN391" s="977"/>
      <c r="AO391" s="978"/>
      <c r="AP391" s="976"/>
      <c r="AQ391" s="977"/>
      <c r="AR391" s="977"/>
      <c r="AS391" s="978"/>
      <c r="AT391" s="976"/>
      <c r="AU391" s="977"/>
      <c r="AV391" s="977"/>
      <c r="AW391" s="978"/>
      <c r="AX391" s="1226">
        <f t="shared" ref="AX391:AX392" si="0">SUM(F391:AW391)</f>
        <v>0</v>
      </c>
      <c r="AY391" s="1227"/>
      <c r="AZ391" s="1227"/>
      <c r="BA391" s="1228"/>
      <c r="BB391" s="948"/>
      <c r="BC391" s="949"/>
      <c r="BD391" s="949"/>
      <c r="BE391" s="949"/>
      <c r="BF391" s="949"/>
    </row>
    <row r="392" spans="1:58" ht="12.6" customHeight="1" x14ac:dyDescent="0.25">
      <c r="A392" s="447" t="s">
        <v>589</v>
      </c>
      <c r="B392" s="703"/>
      <c r="C392" s="448"/>
      <c r="D392" s="448"/>
      <c r="E392" s="448"/>
      <c r="F392" s="976"/>
      <c r="G392" s="977"/>
      <c r="H392" s="977"/>
      <c r="I392" s="978"/>
      <c r="J392" s="976"/>
      <c r="K392" s="977"/>
      <c r="L392" s="977"/>
      <c r="M392" s="978"/>
      <c r="N392" s="976"/>
      <c r="O392" s="977"/>
      <c r="P392" s="977"/>
      <c r="Q392" s="978"/>
      <c r="R392" s="976"/>
      <c r="S392" s="977"/>
      <c r="T392" s="977"/>
      <c r="U392" s="978"/>
      <c r="V392" s="976"/>
      <c r="W392" s="977"/>
      <c r="X392" s="977"/>
      <c r="Y392" s="978"/>
      <c r="Z392" s="976"/>
      <c r="AA392" s="977"/>
      <c r="AB392" s="977"/>
      <c r="AC392" s="978"/>
      <c r="AD392" s="976"/>
      <c r="AE392" s="977"/>
      <c r="AF392" s="977"/>
      <c r="AG392" s="978"/>
      <c r="AH392" s="976"/>
      <c r="AI392" s="977"/>
      <c r="AJ392" s="977"/>
      <c r="AK392" s="978"/>
      <c r="AL392" s="976"/>
      <c r="AM392" s="977"/>
      <c r="AN392" s="977"/>
      <c r="AO392" s="978"/>
      <c r="AP392" s="976"/>
      <c r="AQ392" s="977"/>
      <c r="AR392" s="977"/>
      <c r="AS392" s="978"/>
      <c r="AT392" s="976"/>
      <c r="AU392" s="977"/>
      <c r="AV392" s="977"/>
      <c r="AW392" s="978"/>
      <c r="AX392" s="1226">
        <f t="shared" si="0"/>
        <v>0</v>
      </c>
      <c r="AY392" s="1227"/>
      <c r="AZ392" s="1227"/>
      <c r="BA392" s="1228"/>
      <c r="BB392" s="948"/>
      <c r="BC392" s="949"/>
      <c r="BD392" s="949"/>
      <c r="BE392" s="949"/>
      <c r="BF392" s="949"/>
    </row>
    <row r="393" spans="1:58" ht="12.6" customHeight="1" x14ac:dyDescent="0.25">
      <c r="A393" s="698" t="s">
        <v>504</v>
      </c>
      <c r="B393" s="433"/>
      <c r="C393" s="433"/>
      <c r="D393" s="433"/>
      <c r="E393" s="433"/>
      <c r="F393" s="945">
        <f>SUM(ANALYTIKAVUJ!$C$46)*-1</f>
        <v>0</v>
      </c>
      <c r="G393" s="946"/>
      <c r="H393" s="946"/>
      <c r="I393" s="947"/>
      <c r="J393" s="945">
        <f>SUM(ANALYTIKAVUJ!$C$47)*-1</f>
        <v>0</v>
      </c>
      <c r="K393" s="946"/>
      <c r="L393" s="946"/>
      <c r="M393" s="947"/>
      <c r="N393" s="945">
        <f>SUM(ANALYTIKAVUJ!$C$48)*-1</f>
        <v>0</v>
      </c>
      <c r="O393" s="946"/>
      <c r="P393" s="946"/>
      <c r="Q393" s="947"/>
      <c r="R393" s="945">
        <f>SUM(ANALYTIKAVUJ!$C$49)*-1</f>
        <v>0</v>
      </c>
      <c r="S393" s="946"/>
      <c r="T393" s="946"/>
      <c r="U393" s="947"/>
      <c r="V393" s="945">
        <f>SUM(ANALYTIKAVUJ!$C$50)*-1</f>
        <v>0</v>
      </c>
      <c r="W393" s="946"/>
      <c r="X393" s="946"/>
      <c r="Y393" s="947"/>
      <c r="Z393" s="945">
        <f>SUM(ANALYTIKAVUJ!$C$51)*-1</f>
        <v>0</v>
      </c>
      <c r="AA393" s="946"/>
      <c r="AB393" s="946"/>
      <c r="AC393" s="947"/>
      <c r="AD393" s="945">
        <f>SUM(ANALYTIKAVUJ!$C$52)*-1</f>
        <v>0</v>
      </c>
      <c r="AE393" s="946"/>
      <c r="AF393" s="946"/>
      <c r="AG393" s="947"/>
      <c r="AH393" s="945">
        <f>SUM(ANALYTIKAVUJ!$C$53)*-1</f>
        <v>0</v>
      </c>
      <c r="AI393" s="946"/>
      <c r="AJ393" s="946"/>
      <c r="AK393" s="947"/>
      <c r="AL393" s="945"/>
      <c r="AM393" s="946"/>
      <c r="AN393" s="946"/>
      <c r="AO393" s="947"/>
      <c r="AP393" s="945">
        <f>SUM(ANALYTIKAVUJ!$C$54)*-1</f>
        <v>0</v>
      </c>
      <c r="AQ393" s="946"/>
      <c r="AR393" s="946"/>
      <c r="AS393" s="947"/>
      <c r="AT393" s="945">
        <f>SUM(ANALYTIKAVUJ!$C$43)*-1</f>
        <v>0</v>
      </c>
      <c r="AU393" s="946"/>
      <c r="AV393" s="946"/>
      <c r="AW393" s="947"/>
      <c r="AX393" s="945">
        <f>SUM(F393:AW395)</f>
        <v>0</v>
      </c>
      <c r="AY393" s="946"/>
      <c r="AZ393" s="946"/>
      <c r="BA393" s="947"/>
      <c r="BB393" s="948"/>
      <c r="BC393" s="949"/>
      <c r="BD393" s="949"/>
      <c r="BE393" s="949"/>
      <c r="BF393" s="949"/>
    </row>
    <row r="394" spans="1:58" ht="12.6" customHeight="1" x14ac:dyDescent="0.25">
      <c r="A394" s="698" t="s">
        <v>1531</v>
      </c>
      <c r="B394" s="433"/>
      <c r="C394" s="433"/>
      <c r="D394" s="433"/>
      <c r="E394" s="433"/>
      <c r="F394" s="948"/>
      <c r="G394" s="949"/>
      <c r="H394" s="949"/>
      <c r="I394" s="950"/>
      <c r="J394" s="948"/>
      <c r="K394" s="949"/>
      <c r="L394" s="949"/>
      <c r="M394" s="950"/>
      <c r="N394" s="948"/>
      <c r="O394" s="949"/>
      <c r="P394" s="949"/>
      <c r="Q394" s="950"/>
      <c r="R394" s="948"/>
      <c r="S394" s="949"/>
      <c r="T394" s="949"/>
      <c r="U394" s="950"/>
      <c r="V394" s="948"/>
      <c r="W394" s="949"/>
      <c r="X394" s="949"/>
      <c r="Y394" s="950"/>
      <c r="Z394" s="948"/>
      <c r="AA394" s="949"/>
      <c r="AB394" s="949"/>
      <c r="AC394" s="950"/>
      <c r="AD394" s="948"/>
      <c r="AE394" s="949"/>
      <c r="AF394" s="949"/>
      <c r="AG394" s="950"/>
      <c r="AH394" s="948"/>
      <c r="AI394" s="949"/>
      <c r="AJ394" s="949"/>
      <c r="AK394" s="950"/>
      <c r="AL394" s="948"/>
      <c r="AM394" s="949"/>
      <c r="AN394" s="949"/>
      <c r="AO394" s="950"/>
      <c r="AP394" s="948"/>
      <c r="AQ394" s="949"/>
      <c r="AR394" s="949"/>
      <c r="AS394" s="950"/>
      <c r="AT394" s="948"/>
      <c r="AU394" s="949"/>
      <c r="AV394" s="949"/>
      <c r="AW394" s="950"/>
      <c r="AX394" s="948"/>
      <c r="AY394" s="949"/>
      <c r="AZ394" s="949"/>
      <c r="BA394" s="950"/>
      <c r="BB394" s="948"/>
      <c r="BC394" s="949"/>
      <c r="BD394" s="949"/>
      <c r="BE394" s="949"/>
      <c r="BF394" s="949"/>
    </row>
    <row r="395" spans="1:58" ht="12.6" customHeight="1" x14ac:dyDescent="0.25">
      <c r="A395" s="699" t="s">
        <v>1530</v>
      </c>
      <c r="B395" s="455"/>
      <c r="C395" s="455"/>
      <c r="D395" s="455"/>
      <c r="E395" s="455"/>
      <c r="F395" s="951"/>
      <c r="G395" s="952"/>
      <c r="H395" s="952"/>
      <c r="I395" s="953"/>
      <c r="J395" s="951"/>
      <c r="K395" s="952"/>
      <c r="L395" s="952"/>
      <c r="M395" s="953"/>
      <c r="N395" s="951"/>
      <c r="O395" s="952"/>
      <c r="P395" s="952"/>
      <c r="Q395" s="953"/>
      <c r="R395" s="951"/>
      <c r="S395" s="952"/>
      <c r="T395" s="952"/>
      <c r="U395" s="953"/>
      <c r="V395" s="951"/>
      <c r="W395" s="952"/>
      <c r="X395" s="952"/>
      <c r="Y395" s="953"/>
      <c r="Z395" s="951"/>
      <c r="AA395" s="952"/>
      <c r="AB395" s="952"/>
      <c r="AC395" s="953"/>
      <c r="AD395" s="951"/>
      <c r="AE395" s="952"/>
      <c r="AF395" s="952"/>
      <c r="AG395" s="953"/>
      <c r="AH395" s="951"/>
      <c r="AI395" s="952"/>
      <c r="AJ395" s="952"/>
      <c r="AK395" s="953"/>
      <c r="AL395" s="951"/>
      <c r="AM395" s="952"/>
      <c r="AN395" s="952"/>
      <c r="AO395" s="953"/>
      <c r="AP395" s="951"/>
      <c r="AQ395" s="952"/>
      <c r="AR395" s="952"/>
      <c r="AS395" s="953"/>
      <c r="AT395" s="951"/>
      <c r="AU395" s="952"/>
      <c r="AV395" s="952"/>
      <c r="AW395" s="953"/>
      <c r="AX395" s="951"/>
      <c r="AY395" s="952"/>
      <c r="AZ395" s="952"/>
      <c r="BA395" s="953"/>
      <c r="BB395" s="948"/>
      <c r="BC395" s="949"/>
      <c r="BD395" s="949"/>
      <c r="BE395" s="949"/>
      <c r="BF395" s="949"/>
    </row>
    <row r="396" spans="1:58" ht="12.6" customHeight="1" x14ac:dyDescent="0.25">
      <c r="A396" s="448" t="s">
        <v>1621</v>
      </c>
      <c r="B396" s="448"/>
      <c r="C396" s="448"/>
      <c r="D396" s="448"/>
      <c r="E396" s="448"/>
      <c r="F396" s="721"/>
      <c r="G396" s="721"/>
      <c r="H396" s="721"/>
      <c r="I396" s="721"/>
      <c r="J396" s="721"/>
      <c r="K396" s="721"/>
      <c r="L396" s="721"/>
      <c r="M396" s="721"/>
      <c r="N396" s="721"/>
      <c r="O396" s="721"/>
      <c r="P396" s="721"/>
      <c r="Q396" s="721"/>
      <c r="R396" s="721"/>
      <c r="S396" s="721"/>
      <c r="T396" s="721"/>
      <c r="U396" s="721"/>
      <c r="V396" s="721"/>
      <c r="W396" s="721"/>
      <c r="X396" s="721"/>
      <c r="Y396" s="721"/>
      <c r="Z396" s="721"/>
      <c r="AA396" s="721"/>
      <c r="AB396" s="721"/>
      <c r="AC396" s="721"/>
      <c r="AD396" s="721"/>
      <c r="AE396" s="721"/>
      <c r="AF396" s="721"/>
      <c r="AG396" s="721"/>
      <c r="AH396" s="721"/>
      <c r="AI396" s="721"/>
      <c r="AJ396" s="721"/>
      <c r="AK396" s="721"/>
      <c r="AL396" s="721"/>
      <c r="AM396" s="721"/>
      <c r="AN396" s="721"/>
      <c r="AO396" s="721"/>
      <c r="AP396" s="721"/>
      <c r="AQ396" s="721"/>
      <c r="AR396" s="721"/>
      <c r="AS396" s="721"/>
      <c r="AT396" s="721"/>
      <c r="AU396" s="721"/>
      <c r="AV396" s="721"/>
      <c r="AW396" s="721"/>
      <c r="AX396" s="721"/>
      <c r="AY396" s="721"/>
      <c r="AZ396" s="721"/>
      <c r="BA396" s="721"/>
      <c r="BB396" s="585"/>
      <c r="BC396" s="585"/>
      <c r="BD396" s="585"/>
      <c r="BE396" s="585"/>
      <c r="BF396" s="585"/>
    </row>
    <row r="397" spans="1:58" ht="12.6" customHeight="1" x14ac:dyDescent="0.25">
      <c r="A397" s="696" t="s">
        <v>1535</v>
      </c>
      <c r="B397" s="452"/>
      <c r="C397" s="452"/>
      <c r="D397" s="452"/>
      <c r="E397" s="452"/>
      <c r="F397" s="945">
        <f>SUM(F375-F386)</f>
        <v>0</v>
      </c>
      <c r="G397" s="946"/>
      <c r="H397" s="946"/>
      <c r="I397" s="947"/>
      <c r="J397" s="945">
        <f>SUM(J375-J386)</f>
        <v>0</v>
      </c>
      <c r="K397" s="946"/>
      <c r="L397" s="946"/>
      <c r="M397" s="947"/>
      <c r="N397" s="945">
        <f>SUM(N375-N386)</f>
        <v>0</v>
      </c>
      <c r="O397" s="946"/>
      <c r="P397" s="946"/>
      <c r="Q397" s="947"/>
      <c r="R397" s="945">
        <f>SUM(R375-R386)</f>
        <v>0</v>
      </c>
      <c r="S397" s="946"/>
      <c r="T397" s="946"/>
      <c r="U397" s="947"/>
      <c r="V397" s="945">
        <f>SUM(V375-V386)</f>
        <v>0</v>
      </c>
      <c r="W397" s="946"/>
      <c r="X397" s="946"/>
      <c r="Y397" s="947"/>
      <c r="Z397" s="945">
        <f>SUM(Z375-Z386)</f>
        <v>0</v>
      </c>
      <c r="AA397" s="946"/>
      <c r="AB397" s="946"/>
      <c r="AC397" s="947"/>
      <c r="AD397" s="945">
        <f>SUM(AD375-AD386)</f>
        <v>0</v>
      </c>
      <c r="AE397" s="946"/>
      <c r="AF397" s="946"/>
      <c r="AG397" s="947"/>
      <c r="AH397" s="945">
        <f>SUM(AH375-AH386)</f>
        <v>0</v>
      </c>
      <c r="AI397" s="946"/>
      <c r="AJ397" s="946"/>
      <c r="AK397" s="947"/>
      <c r="AL397" s="945">
        <f>SUM(AL375-AL386)</f>
        <v>0</v>
      </c>
      <c r="AM397" s="946"/>
      <c r="AN397" s="946"/>
      <c r="AO397" s="947"/>
      <c r="AP397" s="945">
        <f>SUM(AP375-AP386)</f>
        <v>0</v>
      </c>
      <c r="AQ397" s="946"/>
      <c r="AR397" s="946"/>
      <c r="AS397" s="947"/>
      <c r="AT397" s="945">
        <f>SUM(AT375-AT386)</f>
        <v>0</v>
      </c>
      <c r="AU397" s="946"/>
      <c r="AV397" s="946"/>
      <c r="AW397" s="947"/>
      <c r="AX397" s="945">
        <f>SUM(F397:AW400)</f>
        <v>0</v>
      </c>
      <c r="AY397" s="946"/>
      <c r="AZ397" s="946"/>
      <c r="BA397" s="947"/>
      <c r="BB397" s="967"/>
      <c r="BC397" s="968"/>
      <c r="BD397" s="968"/>
      <c r="BE397" s="968"/>
      <c r="BF397" s="968"/>
    </row>
    <row r="398" spans="1:58" ht="12.6" customHeight="1" x14ac:dyDescent="0.25">
      <c r="A398" s="698" t="s">
        <v>1691</v>
      </c>
      <c r="B398" s="433"/>
      <c r="C398" s="433"/>
      <c r="D398" s="433"/>
      <c r="E398" s="433"/>
      <c r="F398" s="948"/>
      <c r="G398" s="949"/>
      <c r="H398" s="949"/>
      <c r="I398" s="950"/>
      <c r="J398" s="948"/>
      <c r="K398" s="949"/>
      <c r="L398" s="949"/>
      <c r="M398" s="950"/>
      <c r="N398" s="948"/>
      <c r="O398" s="949"/>
      <c r="P398" s="949"/>
      <c r="Q398" s="950"/>
      <c r="R398" s="948"/>
      <c r="S398" s="949"/>
      <c r="T398" s="949"/>
      <c r="U398" s="950"/>
      <c r="V398" s="948"/>
      <c r="W398" s="949"/>
      <c r="X398" s="949"/>
      <c r="Y398" s="950"/>
      <c r="Z398" s="948"/>
      <c r="AA398" s="949"/>
      <c r="AB398" s="949"/>
      <c r="AC398" s="950"/>
      <c r="AD398" s="948"/>
      <c r="AE398" s="949"/>
      <c r="AF398" s="949"/>
      <c r="AG398" s="950"/>
      <c r="AH398" s="948"/>
      <c r="AI398" s="949"/>
      <c r="AJ398" s="949"/>
      <c r="AK398" s="950"/>
      <c r="AL398" s="948"/>
      <c r="AM398" s="949"/>
      <c r="AN398" s="949"/>
      <c r="AO398" s="950"/>
      <c r="AP398" s="948"/>
      <c r="AQ398" s="949"/>
      <c r="AR398" s="949"/>
      <c r="AS398" s="950"/>
      <c r="AT398" s="948"/>
      <c r="AU398" s="949"/>
      <c r="AV398" s="949"/>
      <c r="AW398" s="950"/>
      <c r="AX398" s="948"/>
      <c r="AY398" s="949"/>
      <c r="AZ398" s="949"/>
      <c r="BA398" s="950"/>
      <c r="BB398" s="967"/>
      <c r="BC398" s="968"/>
      <c r="BD398" s="968"/>
      <c r="BE398" s="968"/>
      <c r="BF398" s="968"/>
    </row>
    <row r="399" spans="1:58" ht="12.6" customHeight="1" x14ac:dyDescent="0.25">
      <c r="A399" s="698" t="s">
        <v>1531</v>
      </c>
      <c r="B399" s="433"/>
      <c r="C399" s="433"/>
      <c r="D399" s="433"/>
      <c r="E399" s="433"/>
      <c r="F399" s="948"/>
      <c r="G399" s="949"/>
      <c r="H399" s="949"/>
      <c r="I399" s="950"/>
      <c r="J399" s="948"/>
      <c r="K399" s="949"/>
      <c r="L399" s="949"/>
      <c r="M399" s="950"/>
      <c r="N399" s="948"/>
      <c r="O399" s="949"/>
      <c r="P399" s="949"/>
      <c r="Q399" s="950"/>
      <c r="R399" s="948"/>
      <c r="S399" s="949"/>
      <c r="T399" s="949"/>
      <c r="U399" s="950"/>
      <c r="V399" s="948"/>
      <c r="W399" s="949"/>
      <c r="X399" s="949"/>
      <c r="Y399" s="950"/>
      <c r="Z399" s="948"/>
      <c r="AA399" s="949"/>
      <c r="AB399" s="949"/>
      <c r="AC399" s="950"/>
      <c r="AD399" s="948"/>
      <c r="AE399" s="949"/>
      <c r="AF399" s="949"/>
      <c r="AG399" s="950"/>
      <c r="AH399" s="948"/>
      <c r="AI399" s="949"/>
      <c r="AJ399" s="949"/>
      <c r="AK399" s="950"/>
      <c r="AL399" s="948"/>
      <c r="AM399" s="949"/>
      <c r="AN399" s="949"/>
      <c r="AO399" s="950"/>
      <c r="AP399" s="948"/>
      <c r="AQ399" s="949"/>
      <c r="AR399" s="949"/>
      <c r="AS399" s="950"/>
      <c r="AT399" s="948"/>
      <c r="AU399" s="949"/>
      <c r="AV399" s="949"/>
      <c r="AW399" s="950"/>
      <c r="AX399" s="948"/>
      <c r="AY399" s="949"/>
      <c r="AZ399" s="949"/>
      <c r="BA399" s="950"/>
      <c r="BB399" s="967"/>
      <c r="BC399" s="968"/>
      <c r="BD399" s="968"/>
      <c r="BE399" s="968"/>
      <c r="BF399" s="968"/>
    </row>
    <row r="400" spans="1:58" ht="12.6" customHeight="1" x14ac:dyDescent="0.25">
      <c r="A400" s="698" t="s">
        <v>1530</v>
      </c>
      <c r="B400" s="433"/>
      <c r="C400" s="433"/>
      <c r="D400" s="433"/>
      <c r="E400" s="433"/>
      <c r="F400" s="951"/>
      <c r="G400" s="952"/>
      <c r="H400" s="952"/>
      <c r="I400" s="953"/>
      <c r="J400" s="951"/>
      <c r="K400" s="952"/>
      <c r="L400" s="952"/>
      <c r="M400" s="953"/>
      <c r="N400" s="951"/>
      <c r="O400" s="952"/>
      <c r="P400" s="952"/>
      <c r="Q400" s="953"/>
      <c r="R400" s="951"/>
      <c r="S400" s="952"/>
      <c r="T400" s="952"/>
      <c r="U400" s="953"/>
      <c r="V400" s="951"/>
      <c r="W400" s="952"/>
      <c r="X400" s="952"/>
      <c r="Y400" s="953"/>
      <c r="Z400" s="951"/>
      <c r="AA400" s="952"/>
      <c r="AB400" s="952"/>
      <c r="AC400" s="953"/>
      <c r="AD400" s="951"/>
      <c r="AE400" s="952"/>
      <c r="AF400" s="952"/>
      <c r="AG400" s="953"/>
      <c r="AH400" s="951"/>
      <c r="AI400" s="952"/>
      <c r="AJ400" s="952"/>
      <c r="AK400" s="953"/>
      <c r="AL400" s="951"/>
      <c r="AM400" s="952"/>
      <c r="AN400" s="952"/>
      <c r="AO400" s="953"/>
      <c r="AP400" s="951"/>
      <c r="AQ400" s="952"/>
      <c r="AR400" s="952"/>
      <c r="AS400" s="953"/>
      <c r="AT400" s="951"/>
      <c r="AU400" s="952"/>
      <c r="AV400" s="952"/>
      <c r="AW400" s="953"/>
      <c r="AX400" s="951"/>
      <c r="AY400" s="952"/>
      <c r="AZ400" s="952"/>
      <c r="BA400" s="953"/>
      <c r="BB400" s="967"/>
      <c r="BC400" s="968"/>
      <c r="BD400" s="968"/>
      <c r="BE400" s="968"/>
      <c r="BF400" s="968"/>
    </row>
    <row r="401" spans="1:58" ht="12.6" customHeight="1" x14ac:dyDescent="0.25">
      <c r="A401" s="696" t="s">
        <v>504</v>
      </c>
      <c r="B401" s="452"/>
      <c r="C401" s="452"/>
      <c r="D401" s="452"/>
      <c r="E401" s="452"/>
      <c r="F401" s="945">
        <f>SUM(F382-F393)</f>
        <v>0</v>
      </c>
      <c r="G401" s="946"/>
      <c r="H401" s="946"/>
      <c r="I401" s="947"/>
      <c r="J401" s="945">
        <f>SUM(J382-J393)</f>
        <v>0</v>
      </c>
      <c r="K401" s="946"/>
      <c r="L401" s="946"/>
      <c r="M401" s="947"/>
      <c r="N401" s="945">
        <f>SUM(N382-N393)</f>
        <v>0</v>
      </c>
      <c r="O401" s="946"/>
      <c r="P401" s="946"/>
      <c r="Q401" s="947"/>
      <c r="R401" s="945">
        <f>SUM(R382-R393)</f>
        <v>0</v>
      </c>
      <c r="S401" s="946"/>
      <c r="T401" s="946"/>
      <c r="U401" s="947"/>
      <c r="V401" s="945">
        <f>SUM(V382-V393)</f>
        <v>0</v>
      </c>
      <c r="W401" s="946"/>
      <c r="X401" s="946"/>
      <c r="Y401" s="947"/>
      <c r="Z401" s="945">
        <f>SUM(Z382-Z393)</f>
        <v>0</v>
      </c>
      <c r="AA401" s="946"/>
      <c r="AB401" s="946"/>
      <c r="AC401" s="947"/>
      <c r="AD401" s="945">
        <f>SUM(AD382-AD393)</f>
        <v>0</v>
      </c>
      <c r="AE401" s="946"/>
      <c r="AF401" s="946"/>
      <c r="AG401" s="947"/>
      <c r="AH401" s="945">
        <f>SUM(AH382-AH393)</f>
        <v>0</v>
      </c>
      <c r="AI401" s="946"/>
      <c r="AJ401" s="946"/>
      <c r="AK401" s="947"/>
      <c r="AL401" s="945">
        <f>SUM(AL382-AL393)</f>
        <v>0</v>
      </c>
      <c r="AM401" s="946"/>
      <c r="AN401" s="946"/>
      <c r="AO401" s="947"/>
      <c r="AP401" s="945">
        <f>SUM(AP382-AP393)</f>
        <v>0</v>
      </c>
      <c r="AQ401" s="946"/>
      <c r="AR401" s="946"/>
      <c r="AS401" s="947"/>
      <c r="AT401" s="945">
        <f>SUM(AT382-AT393)</f>
        <v>0</v>
      </c>
      <c r="AU401" s="946"/>
      <c r="AV401" s="946"/>
      <c r="AW401" s="947"/>
      <c r="AX401" s="945">
        <f>SUM(F401:AW403)</f>
        <v>0</v>
      </c>
      <c r="AY401" s="946"/>
      <c r="AZ401" s="946"/>
      <c r="BA401" s="947"/>
      <c r="BB401" s="967"/>
      <c r="BC401" s="968"/>
      <c r="BD401" s="968"/>
      <c r="BE401" s="968"/>
      <c r="BF401" s="968"/>
    </row>
    <row r="402" spans="1:58" ht="12.6" customHeight="1" x14ac:dyDescent="0.25">
      <c r="A402" s="698" t="s">
        <v>1531</v>
      </c>
      <c r="B402" s="433"/>
      <c r="C402" s="433"/>
      <c r="D402" s="433"/>
      <c r="E402" s="433"/>
      <c r="F402" s="948"/>
      <c r="G402" s="949"/>
      <c r="H402" s="949"/>
      <c r="I402" s="950"/>
      <c r="J402" s="948"/>
      <c r="K402" s="949"/>
      <c r="L402" s="949"/>
      <c r="M402" s="950"/>
      <c r="N402" s="948"/>
      <c r="O402" s="949"/>
      <c r="P402" s="949"/>
      <c r="Q402" s="950"/>
      <c r="R402" s="948"/>
      <c r="S402" s="949"/>
      <c r="T402" s="949"/>
      <c r="U402" s="950"/>
      <c r="V402" s="948"/>
      <c r="W402" s="949"/>
      <c r="X402" s="949"/>
      <c r="Y402" s="950"/>
      <c r="Z402" s="948"/>
      <c r="AA402" s="949"/>
      <c r="AB402" s="949"/>
      <c r="AC402" s="950"/>
      <c r="AD402" s="948"/>
      <c r="AE402" s="949"/>
      <c r="AF402" s="949"/>
      <c r="AG402" s="950"/>
      <c r="AH402" s="948"/>
      <c r="AI402" s="949"/>
      <c r="AJ402" s="949"/>
      <c r="AK402" s="950"/>
      <c r="AL402" s="948"/>
      <c r="AM402" s="949"/>
      <c r="AN402" s="949"/>
      <c r="AO402" s="950"/>
      <c r="AP402" s="948"/>
      <c r="AQ402" s="949"/>
      <c r="AR402" s="949"/>
      <c r="AS402" s="950"/>
      <c r="AT402" s="948"/>
      <c r="AU402" s="949"/>
      <c r="AV402" s="949"/>
      <c r="AW402" s="950"/>
      <c r="AX402" s="948"/>
      <c r="AY402" s="949"/>
      <c r="AZ402" s="949"/>
      <c r="BA402" s="950"/>
      <c r="BB402" s="967"/>
      <c r="BC402" s="968"/>
      <c r="BD402" s="968"/>
      <c r="BE402" s="968"/>
      <c r="BF402" s="968"/>
    </row>
    <row r="403" spans="1:58" ht="12.6" customHeight="1" x14ac:dyDescent="0.25">
      <c r="A403" s="699" t="s">
        <v>1530</v>
      </c>
      <c r="B403" s="455"/>
      <c r="C403" s="455"/>
      <c r="D403" s="455"/>
      <c r="E403" s="455"/>
      <c r="F403" s="951"/>
      <c r="G403" s="952"/>
      <c r="H403" s="952"/>
      <c r="I403" s="953"/>
      <c r="J403" s="951"/>
      <c r="K403" s="952"/>
      <c r="L403" s="952"/>
      <c r="M403" s="953"/>
      <c r="N403" s="951"/>
      <c r="O403" s="952"/>
      <c r="P403" s="952"/>
      <c r="Q403" s="953"/>
      <c r="R403" s="951"/>
      <c r="S403" s="952"/>
      <c r="T403" s="952"/>
      <c r="U403" s="953"/>
      <c r="V403" s="951"/>
      <c r="W403" s="952"/>
      <c r="X403" s="952"/>
      <c r="Y403" s="953"/>
      <c r="Z403" s="951"/>
      <c r="AA403" s="952"/>
      <c r="AB403" s="952"/>
      <c r="AC403" s="953"/>
      <c r="AD403" s="951"/>
      <c r="AE403" s="952"/>
      <c r="AF403" s="952"/>
      <c r="AG403" s="953"/>
      <c r="AH403" s="951"/>
      <c r="AI403" s="952"/>
      <c r="AJ403" s="952"/>
      <c r="AK403" s="953"/>
      <c r="AL403" s="951"/>
      <c r="AM403" s="952"/>
      <c r="AN403" s="952"/>
      <c r="AO403" s="953"/>
      <c r="AP403" s="951"/>
      <c r="AQ403" s="952"/>
      <c r="AR403" s="952"/>
      <c r="AS403" s="953"/>
      <c r="AT403" s="951"/>
      <c r="AU403" s="952"/>
      <c r="AV403" s="952"/>
      <c r="AW403" s="953"/>
      <c r="AX403" s="951"/>
      <c r="AY403" s="952"/>
      <c r="AZ403" s="952"/>
      <c r="BA403" s="953"/>
      <c r="BB403" s="967"/>
      <c r="BC403" s="968"/>
      <c r="BD403" s="968"/>
      <c r="BE403" s="968"/>
      <c r="BF403" s="968"/>
    </row>
    <row r="405" spans="1:58" s="433" customFormat="1" ht="12.6" customHeight="1" x14ac:dyDescent="0.25"/>
    <row r="406" spans="1:58" ht="12.6" customHeight="1" x14ac:dyDescent="0.25">
      <c r="A406" s="434" t="s">
        <v>479</v>
      </c>
    </row>
    <row r="407" spans="1:58" ht="12.6" customHeight="1" x14ac:dyDescent="0.25">
      <c r="A407" s="722"/>
      <c r="B407" s="723"/>
      <c r="C407" s="723"/>
      <c r="D407" s="723"/>
      <c r="E407" s="723"/>
      <c r="F407" s="1031" t="s">
        <v>469</v>
      </c>
      <c r="G407" s="1032"/>
      <c r="H407" s="1032"/>
      <c r="I407" s="1032"/>
      <c r="J407" s="1032"/>
      <c r="K407" s="1032"/>
      <c r="L407" s="1032"/>
      <c r="M407" s="1032"/>
      <c r="N407" s="1032"/>
      <c r="O407" s="1032"/>
      <c r="P407" s="1032"/>
      <c r="Q407" s="1032"/>
      <c r="R407" s="1032"/>
      <c r="S407" s="1032"/>
      <c r="T407" s="1032"/>
      <c r="U407" s="1032"/>
      <c r="V407" s="1032"/>
      <c r="W407" s="1032"/>
      <c r="X407" s="1032"/>
      <c r="Y407" s="1032"/>
      <c r="Z407" s="1032"/>
      <c r="AA407" s="1032"/>
      <c r="AB407" s="1032"/>
      <c r="AC407" s="1032"/>
      <c r="AD407" s="1032"/>
      <c r="AE407" s="1032"/>
      <c r="AF407" s="1032"/>
      <c r="AG407" s="1032"/>
      <c r="AH407" s="1032"/>
      <c r="AI407" s="1032"/>
      <c r="AJ407" s="1032"/>
      <c r="AK407" s="1032"/>
      <c r="AL407" s="1032"/>
      <c r="AM407" s="1032"/>
      <c r="AN407" s="1032"/>
      <c r="AO407" s="1032"/>
      <c r="AP407" s="1032"/>
      <c r="AQ407" s="1032"/>
      <c r="AR407" s="1032"/>
      <c r="AS407" s="1032"/>
      <c r="AT407" s="1032"/>
      <c r="AU407" s="1032"/>
      <c r="AV407" s="1032"/>
      <c r="AW407" s="1032"/>
      <c r="AX407" s="1032"/>
      <c r="AY407" s="1032"/>
      <c r="AZ407" s="1032"/>
      <c r="BA407" s="1033"/>
      <c r="BB407" s="716"/>
      <c r="BC407" s="716"/>
      <c r="BD407" s="716"/>
      <c r="BE407" s="716"/>
      <c r="BF407" s="716"/>
    </row>
    <row r="408" spans="1:58" ht="12.6" customHeight="1" x14ac:dyDescent="0.25">
      <c r="A408" s="724" t="s">
        <v>1814</v>
      </c>
      <c r="B408" s="725"/>
      <c r="C408" s="725"/>
      <c r="D408" s="725"/>
      <c r="E408" s="725"/>
      <c r="F408" s="980" t="s">
        <v>1953</v>
      </c>
      <c r="G408" s="980"/>
      <c r="H408" s="980"/>
      <c r="I408" s="980"/>
      <c r="J408" s="980" t="s">
        <v>1954</v>
      </c>
      <c r="K408" s="980"/>
      <c r="L408" s="980"/>
      <c r="M408" s="980"/>
      <c r="N408" s="980" t="s">
        <v>1497</v>
      </c>
      <c r="O408" s="980"/>
      <c r="P408" s="980"/>
      <c r="Q408" s="980"/>
      <c r="R408" s="980" t="s">
        <v>1899</v>
      </c>
      <c r="S408" s="980"/>
      <c r="T408" s="980"/>
      <c r="U408" s="980"/>
      <c r="V408" s="980" t="s">
        <v>1893</v>
      </c>
      <c r="W408" s="980"/>
      <c r="X408" s="980"/>
      <c r="Y408" s="980"/>
      <c r="Z408" s="980" t="s">
        <v>18</v>
      </c>
      <c r="AA408" s="980"/>
      <c r="AB408" s="980"/>
      <c r="AC408" s="980"/>
      <c r="AD408" s="980" t="s">
        <v>1901</v>
      </c>
      <c r="AE408" s="980"/>
      <c r="AF408" s="980"/>
      <c r="AG408" s="980"/>
      <c r="AH408" s="980" t="s">
        <v>1891</v>
      </c>
      <c r="AI408" s="980"/>
      <c r="AJ408" s="980"/>
      <c r="AK408" s="980"/>
      <c r="AL408" s="980" t="s">
        <v>1892</v>
      </c>
      <c r="AM408" s="980"/>
      <c r="AN408" s="980"/>
      <c r="AO408" s="980"/>
      <c r="AP408" s="980" t="s">
        <v>1955</v>
      </c>
      <c r="AQ408" s="980"/>
      <c r="AR408" s="980"/>
      <c r="AS408" s="980"/>
      <c r="AT408" s="1120" t="s">
        <v>2038</v>
      </c>
      <c r="AU408" s="1120"/>
      <c r="AV408" s="1120"/>
      <c r="AW408" s="1120"/>
      <c r="AX408" s="980" t="s">
        <v>2828</v>
      </c>
      <c r="AY408" s="980"/>
      <c r="AZ408" s="980"/>
      <c r="BA408" s="980"/>
      <c r="BB408" s="1212"/>
      <c r="BC408" s="1213"/>
      <c r="BD408" s="1213"/>
      <c r="BE408" s="1213"/>
      <c r="BF408" s="1213"/>
    </row>
    <row r="409" spans="1:58" ht="12.6" customHeight="1" x14ac:dyDescent="0.25">
      <c r="A409" s="724" t="s">
        <v>1811</v>
      </c>
      <c r="B409" s="725"/>
      <c r="C409" s="725"/>
      <c r="D409" s="725"/>
      <c r="E409" s="725"/>
      <c r="F409" s="981"/>
      <c r="G409" s="981"/>
      <c r="H409" s="981"/>
      <c r="I409" s="981"/>
      <c r="J409" s="981"/>
      <c r="K409" s="981"/>
      <c r="L409" s="981"/>
      <c r="M409" s="981"/>
      <c r="N409" s="981"/>
      <c r="O409" s="981"/>
      <c r="P409" s="981"/>
      <c r="Q409" s="981"/>
      <c r="R409" s="981"/>
      <c r="S409" s="981"/>
      <c r="T409" s="981"/>
      <c r="U409" s="981"/>
      <c r="V409" s="981"/>
      <c r="W409" s="981"/>
      <c r="X409" s="981"/>
      <c r="Y409" s="981"/>
      <c r="Z409" s="981"/>
      <c r="AA409" s="981"/>
      <c r="AB409" s="981"/>
      <c r="AC409" s="981"/>
      <c r="AD409" s="981"/>
      <c r="AE409" s="981"/>
      <c r="AF409" s="981"/>
      <c r="AG409" s="981"/>
      <c r="AH409" s="981"/>
      <c r="AI409" s="981"/>
      <c r="AJ409" s="981"/>
      <c r="AK409" s="981"/>
      <c r="AL409" s="981"/>
      <c r="AM409" s="981"/>
      <c r="AN409" s="981"/>
      <c r="AO409" s="981"/>
      <c r="AP409" s="981"/>
      <c r="AQ409" s="981"/>
      <c r="AR409" s="981"/>
      <c r="AS409" s="981"/>
      <c r="AT409" s="1121"/>
      <c r="AU409" s="1121"/>
      <c r="AV409" s="1121"/>
      <c r="AW409" s="1121"/>
      <c r="AX409" s="981"/>
      <c r="AY409" s="981"/>
      <c r="AZ409" s="981"/>
      <c r="BA409" s="981"/>
      <c r="BB409" s="1212"/>
      <c r="BC409" s="1213"/>
      <c r="BD409" s="1213"/>
      <c r="BE409" s="1213"/>
      <c r="BF409" s="1213"/>
    </row>
    <row r="410" spans="1:58" ht="12.6" customHeight="1" x14ac:dyDescent="0.25">
      <c r="A410" s="724" t="s">
        <v>1807</v>
      </c>
      <c r="B410" s="716"/>
      <c r="C410" s="716"/>
      <c r="D410" s="716"/>
      <c r="E410" s="716"/>
      <c r="F410" s="981"/>
      <c r="G410" s="981"/>
      <c r="H410" s="981"/>
      <c r="I410" s="981"/>
      <c r="J410" s="981"/>
      <c r="K410" s="981"/>
      <c r="L410" s="981"/>
      <c r="M410" s="981"/>
      <c r="N410" s="981"/>
      <c r="O410" s="981"/>
      <c r="P410" s="981"/>
      <c r="Q410" s="981"/>
      <c r="R410" s="981"/>
      <c r="S410" s="981"/>
      <c r="T410" s="981"/>
      <c r="U410" s="981"/>
      <c r="V410" s="981"/>
      <c r="W410" s="981"/>
      <c r="X410" s="981"/>
      <c r="Y410" s="981"/>
      <c r="Z410" s="981"/>
      <c r="AA410" s="981"/>
      <c r="AB410" s="981"/>
      <c r="AC410" s="981"/>
      <c r="AD410" s="981"/>
      <c r="AE410" s="981"/>
      <c r="AF410" s="981"/>
      <c r="AG410" s="981"/>
      <c r="AH410" s="981"/>
      <c r="AI410" s="981"/>
      <c r="AJ410" s="981"/>
      <c r="AK410" s="981"/>
      <c r="AL410" s="981"/>
      <c r="AM410" s="981"/>
      <c r="AN410" s="981"/>
      <c r="AO410" s="981"/>
      <c r="AP410" s="981"/>
      <c r="AQ410" s="981"/>
      <c r="AR410" s="981"/>
      <c r="AS410" s="981"/>
      <c r="AT410" s="1121"/>
      <c r="AU410" s="1121"/>
      <c r="AV410" s="1121"/>
      <c r="AW410" s="1121"/>
      <c r="AX410" s="981"/>
      <c r="AY410" s="981"/>
      <c r="AZ410" s="981"/>
      <c r="BA410" s="981"/>
      <c r="BB410" s="1212"/>
      <c r="BC410" s="1213"/>
      <c r="BD410" s="1213"/>
      <c r="BE410" s="1213"/>
      <c r="BF410" s="1213"/>
    </row>
    <row r="411" spans="1:58" ht="12.6" customHeight="1" x14ac:dyDescent="0.25">
      <c r="A411" s="470"/>
      <c r="B411" s="716"/>
      <c r="C411" s="716"/>
      <c r="D411" s="716"/>
      <c r="E411" s="716"/>
      <c r="F411" s="981"/>
      <c r="G411" s="981"/>
      <c r="H411" s="981"/>
      <c r="I411" s="981"/>
      <c r="J411" s="981"/>
      <c r="K411" s="981"/>
      <c r="L411" s="981"/>
      <c r="M411" s="981"/>
      <c r="N411" s="981"/>
      <c r="O411" s="981"/>
      <c r="P411" s="981"/>
      <c r="Q411" s="981"/>
      <c r="R411" s="981"/>
      <c r="S411" s="981"/>
      <c r="T411" s="981"/>
      <c r="U411" s="981"/>
      <c r="V411" s="981"/>
      <c r="W411" s="981"/>
      <c r="X411" s="981"/>
      <c r="Y411" s="981"/>
      <c r="Z411" s="981"/>
      <c r="AA411" s="981"/>
      <c r="AB411" s="981"/>
      <c r="AC411" s="981"/>
      <c r="AD411" s="981"/>
      <c r="AE411" s="981"/>
      <c r="AF411" s="981"/>
      <c r="AG411" s="981"/>
      <c r="AH411" s="981"/>
      <c r="AI411" s="981"/>
      <c r="AJ411" s="981"/>
      <c r="AK411" s="981"/>
      <c r="AL411" s="981"/>
      <c r="AM411" s="981"/>
      <c r="AN411" s="981"/>
      <c r="AO411" s="981"/>
      <c r="AP411" s="981"/>
      <c r="AQ411" s="981"/>
      <c r="AR411" s="981"/>
      <c r="AS411" s="981"/>
      <c r="AT411" s="1121"/>
      <c r="AU411" s="1121"/>
      <c r="AV411" s="1121"/>
      <c r="AW411" s="1121"/>
      <c r="AX411" s="981"/>
      <c r="AY411" s="981"/>
      <c r="AZ411" s="981"/>
      <c r="BA411" s="981"/>
      <c r="BB411" s="1212"/>
      <c r="BC411" s="1213"/>
      <c r="BD411" s="1213"/>
      <c r="BE411" s="1213"/>
      <c r="BF411" s="1213"/>
    </row>
    <row r="412" spans="1:58" ht="12.6" customHeight="1" x14ac:dyDescent="0.25">
      <c r="A412" s="470"/>
      <c r="B412" s="716"/>
      <c r="C412" s="716"/>
      <c r="D412" s="716"/>
      <c r="E412" s="716"/>
      <c r="F412" s="981"/>
      <c r="G412" s="981"/>
      <c r="H412" s="981"/>
      <c r="I412" s="981"/>
      <c r="J412" s="981"/>
      <c r="K412" s="981"/>
      <c r="L412" s="981"/>
      <c r="M412" s="981"/>
      <c r="N412" s="981"/>
      <c r="O412" s="981"/>
      <c r="P412" s="981"/>
      <c r="Q412" s="981"/>
      <c r="R412" s="981"/>
      <c r="S412" s="981"/>
      <c r="T412" s="981"/>
      <c r="U412" s="981"/>
      <c r="V412" s="981"/>
      <c r="W412" s="981"/>
      <c r="X412" s="981"/>
      <c r="Y412" s="981"/>
      <c r="Z412" s="981"/>
      <c r="AA412" s="981"/>
      <c r="AB412" s="981"/>
      <c r="AC412" s="981"/>
      <c r="AD412" s="981"/>
      <c r="AE412" s="981"/>
      <c r="AF412" s="981"/>
      <c r="AG412" s="981"/>
      <c r="AH412" s="981"/>
      <c r="AI412" s="981"/>
      <c r="AJ412" s="981"/>
      <c r="AK412" s="981"/>
      <c r="AL412" s="981"/>
      <c r="AM412" s="981"/>
      <c r="AN412" s="981"/>
      <c r="AO412" s="981"/>
      <c r="AP412" s="981"/>
      <c r="AQ412" s="981"/>
      <c r="AR412" s="981"/>
      <c r="AS412" s="981"/>
      <c r="AT412" s="1121"/>
      <c r="AU412" s="1121"/>
      <c r="AV412" s="1121"/>
      <c r="AW412" s="1121"/>
      <c r="AX412" s="981"/>
      <c r="AY412" s="981"/>
      <c r="AZ412" s="981"/>
      <c r="BA412" s="981"/>
      <c r="BB412" s="1212"/>
      <c r="BC412" s="1213"/>
      <c r="BD412" s="1213"/>
      <c r="BE412" s="1213"/>
      <c r="BF412" s="1213"/>
    </row>
    <row r="413" spans="1:58" ht="12.6" customHeight="1" x14ac:dyDescent="0.25">
      <c r="A413" s="726"/>
      <c r="B413" s="725"/>
      <c r="C413" s="725"/>
      <c r="D413" s="725"/>
      <c r="E413" s="725"/>
      <c r="F413" s="981"/>
      <c r="G413" s="981"/>
      <c r="H413" s="981"/>
      <c r="I413" s="981"/>
      <c r="J413" s="981"/>
      <c r="K413" s="981"/>
      <c r="L413" s="981"/>
      <c r="M413" s="981"/>
      <c r="N413" s="981"/>
      <c r="O413" s="981"/>
      <c r="P413" s="981"/>
      <c r="Q413" s="981"/>
      <c r="R413" s="981"/>
      <c r="S413" s="981"/>
      <c r="T413" s="981"/>
      <c r="U413" s="981"/>
      <c r="V413" s="981"/>
      <c r="W413" s="981"/>
      <c r="X413" s="981"/>
      <c r="Y413" s="981"/>
      <c r="Z413" s="981"/>
      <c r="AA413" s="981"/>
      <c r="AB413" s="981"/>
      <c r="AC413" s="981"/>
      <c r="AD413" s="981"/>
      <c r="AE413" s="981"/>
      <c r="AF413" s="981"/>
      <c r="AG413" s="981"/>
      <c r="AH413" s="981"/>
      <c r="AI413" s="981"/>
      <c r="AJ413" s="981"/>
      <c r="AK413" s="981"/>
      <c r="AL413" s="981"/>
      <c r="AM413" s="981"/>
      <c r="AN413" s="981"/>
      <c r="AO413" s="981"/>
      <c r="AP413" s="981"/>
      <c r="AQ413" s="981"/>
      <c r="AR413" s="981"/>
      <c r="AS413" s="981"/>
      <c r="AT413" s="1121"/>
      <c r="AU413" s="1121"/>
      <c r="AV413" s="1121"/>
      <c r="AW413" s="1121"/>
      <c r="AX413" s="981"/>
      <c r="AY413" s="981"/>
      <c r="AZ413" s="981"/>
      <c r="BA413" s="981"/>
      <c r="BB413" s="1212"/>
      <c r="BC413" s="1213"/>
      <c r="BD413" s="1213"/>
      <c r="BE413" s="1213"/>
      <c r="BF413" s="1213"/>
    </row>
    <row r="414" spans="1:58" ht="12.6" customHeight="1" x14ac:dyDescent="0.25">
      <c r="A414" s="726"/>
      <c r="B414" s="725"/>
      <c r="C414" s="725"/>
      <c r="D414" s="725"/>
      <c r="E414" s="725"/>
      <c r="F414" s="981"/>
      <c r="G414" s="981"/>
      <c r="H414" s="981"/>
      <c r="I414" s="981"/>
      <c r="J414" s="981"/>
      <c r="K414" s="981"/>
      <c r="L414" s="981"/>
      <c r="M414" s="981"/>
      <c r="N414" s="981"/>
      <c r="O414" s="981"/>
      <c r="P414" s="981"/>
      <c r="Q414" s="981"/>
      <c r="R414" s="981"/>
      <c r="S414" s="981"/>
      <c r="T414" s="981"/>
      <c r="U414" s="981"/>
      <c r="V414" s="981"/>
      <c r="W414" s="981"/>
      <c r="X414" s="981"/>
      <c r="Y414" s="981"/>
      <c r="Z414" s="981"/>
      <c r="AA414" s="981"/>
      <c r="AB414" s="981"/>
      <c r="AC414" s="981"/>
      <c r="AD414" s="981"/>
      <c r="AE414" s="981"/>
      <c r="AF414" s="981"/>
      <c r="AG414" s="981"/>
      <c r="AH414" s="981"/>
      <c r="AI414" s="981"/>
      <c r="AJ414" s="981"/>
      <c r="AK414" s="981"/>
      <c r="AL414" s="981"/>
      <c r="AM414" s="981"/>
      <c r="AN414" s="981"/>
      <c r="AO414" s="981"/>
      <c r="AP414" s="981"/>
      <c r="AQ414" s="981"/>
      <c r="AR414" s="981"/>
      <c r="AS414" s="981"/>
      <c r="AT414" s="1121"/>
      <c r="AU414" s="1121"/>
      <c r="AV414" s="1121"/>
      <c r="AW414" s="1121"/>
      <c r="AX414" s="981"/>
      <c r="AY414" s="981"/>
      <c r="AZ414" s="981"/>
      <c r="BA414" s="981"/>
      <c r="BB414" s="1212"/>
      <c r="BC414" s="1213"/>
      <c r="BD414" s="1213"/>
      <c r="BE414" s="1213"/>
      <c r="BF414" s="1213"/>
    </row>
    <row r="415" spans="1:58" ht="12.6" customHeight="1" x14ac:dyDescent="0.25">
      <c r="A415" s="726"/>
      <c r="B415" s="725"/>
      <c r="C415" s="725"/>
      <c r="D415" s="725"/>
      <c r="E415" s="725"/>
      <c r="F415" s="981"/>
      <c r="G415" s="981"/>
      <c r="H415" s="981"/>
      <c r="I415" s="981"/>
      <c r="J415" s="981"/>
      <c r="K415" s="981"/>
      <c r="L415" s="981"/>
      <c r="M415" s="981"/>
      <c r="N415" s="981"/>
      <c r="O415" s="981"/>
      <c r="P415" s="981"/>
      <c r="Q415" s="981"/>
      <c r="R415" s="981"/>
      <c r="S415" s="981"/>
      <c r="T415" s="981"/>
      <c r="U415" s="981"/>
      <c r="V415" s="981"/>
      <c r="W415" s="981"/>
      <c r="X415" s="981"/>
      <c r="Y415" s="981"/>
      <c r="Z415" s="981"/>
      <c r="AA415" s="981"/>
      <c r="AB415" s="981"/>
      <c r="AC415" s="981"/>
      <c r="AD415" s="981"/>
      <c r="AE415" s="981"/>
      <c r="AF415" s="981"/>
      <c r="AG415" s="981"/>
      <c r="AH415" s="981"/>
      <c r="AI415" s="981"/>
      <c r="AJ415" s="981"/>
      <c r="AK415" s="981"/>
      <c r="AL415" s="981"/>
      <c r="AM415" s="981"/>
      <c r="AN415" s="981"/>
      <c r="AO415" s="981"/>
      <c r="AP415" s="981"/>
      <c r="AQ415" s="981"/>
      <c r="AR415" s="981"/>
      <c r="AS415" s="981"/>
      <c r="AT415" s="1121"/>
      <c r="AU415" s="1121"/>
      <c r="AV415" s="1121"/>
      <c r="AW415" s="1121"/>
      <c r="AX415" s="981"/>
      <c r="AY415" s="981"/>
      <c r="AZ415" s="981"/>
      <c r="BA415" s="981"/>
      <c r="BB415" s="1212"/>
      <c r="BC415" s="1213"/>
      <c r="BD415" s="1213"/>
      <c r="BE415" s="1213"/>
      <c r="BF415" s="1213"/>
    </row>
    <row r="416" spans="1:58" ht="12.6" customHeight="1" x14ac:dyDescent="0.25">
      <c r="A416" s="726"/>
      <c r="B416" s="725"/>
      <c r="C416" s="725"/>
      <c r="D416" s="725"/>
      <c r="E416" s="725"/>
      <c r="F416" s="981"/>
      <c r="G416" s="981"/>
      <c r="H416" s="981"/>
      <c r="I416" s="981"/>
      <c r="J416" s="981"/>
      <c r="K416" s="981"/>
      <c r="L416" s="981"/>
      <c r="M416" s="981"/>
      <c r="N416" s="981"/>
      <c r="O416" s="981"/>
      <c r="P416" s="981"/>
      <c r="Q416" s="981"/>
      <c r="R416" s="981"/>
      <c r="S416" s="981"/>
      <c r="T416" s="981"/>
      <c r="U416" s="981"/>
      <c r="V416" s="981"/>
      <c r="W416" s="981"/>
      <c r="X416" s="981"/>
      <c r="Y416" s="981"/>
      <c r="Z416" s="981"/>
      <c r="AA416" s="981"/>
      <c r="AB416" s="981"/>
      <c r="AC416" s="981"/>
      <c r="AD416" s="981"/>
      <c r="AE416" s="981"/>
      <c r="AF416" s="981"/>
      <c r="AG416" s="981"/>
      <c r="AH416" s="981"/>
      <c r="AI416" s="981"/>
      <c r="AJ416" s="981"/>
      <c r="AK416" s="981"/>
      <c r="AL416" s="981"/>
      <c r="AM416" s="981"/>
      <c r="AN416" s="981"/>
      <c r="AO416" s="981"/>
      <c r="AP416" s="981"/>
      <c r="AQ416" s="981"/>
      <c r="AR416" s="981"/>
      <c r="AS416" s="981"/>
      <c r="AT416" s="1121"/>
      <c r="AU416" s="1121"/>
      <c r="AV416" s="1121"/>
      <c r="AW416" s="1121"/>
      <c r="AX416" s="981"/>
      <c r="AY416" s="981"/>
      <c r="AZ416" s="981"/>
      <c r="BA416" s="981"/>
      <c r="BB416" s="1212"/>
      <c r="BC416" s="1213"/>
      <c r="BD416" s="1213"/>
      <c r="BE416" s="1213"/>
      <c r="BF416" s="1213"/>
    </row>
    <row r="417" spans="1:58" ht="12.6" customHeight="1" x14ac:dyDescent="0.25">
      <c r="A417" s="1113" t="s">
        <v>816</v>
      </c>
      <c r="B417" s="1114"/>
      <c r="C417" s="1114"/>
      <c r="D417" s="1114"/>
      <c r="E417" s="1115"/>
      <c r="F417" s="979" t="s">
        <v>817</v>
      </c>
      <c r="G417" s="979"/>
      <c r="H417" s="979"/>
      <c r="I417" s="979"/>
      <c r="J417" s="979" t="s">
        <v>818</v>
      </c>
      <c r="K417" s="979"/>
      <c r="L417" s="979"/>
      <c r="M417" s="979"/>
      <c r="N417" s="979" t="s">
        <v>476</v>
      </c>
      <c r="O417" s="979"/>
      <c r="P417" s="979"/>
      <c r="Q417" s="979"/>
      <c r="R417" s="979" t="s">
        <v>477</v>
      </c>
      <c r="S417" s="979"/>
      <c r="T417" s="979"/>
      <c r="U417" s="979"/>
      <c r="V417" s="979" t="s">
        <v>480</v>
      </c>
      <c r="W417" s="979"/>
      <c r="X417" s="979"/>
      <c r="Y417" s="979"/>
      <c r="Z417" s="979" t="s">
        <v>1489</v>
      </c>
      <c r="AA417" s="979"/>
      <c r="AB417" s="979"/>
      <c r="AC417" s="979"/>
      <c r="AD417" s="979" t="s">
        <v>1490</v>
      </c>
      <c r="AE417" s="979"/>
      <c r="AF417" s="979"/>
      <c r="AG417" s="979"/>
      <c r="AH417" s="979" t="s">
        <v>1491</v>
      </c>
      <c r="AI417" s="979"/>
      <c r="AJ417" s="979"/>
      <c r="AK417" s="979"/>
      <c r="AL417" s="979" t="s">
        <v>1494</v>
      </c>
      <c r="AM417" s="979"/>
      <c r="AN417" s="979"/>
      <c r="AO417" s="979"/>
      <c r="AP417" s="979" t="s">
        <v>1951</v>
      </c>
      <c r="AQ417" s="979"/>
      <c r="AR417" s="979"/>
      <c r="AS417" s="979"/>
      <c r="AT417" s="979" t="s">
        <v>1952</v>
      </c>
      <c r="AU417" s="979"/>
      <c r="AV417" s="979"/>
      <c r="AW417" s="979"/>
      <c r="AX417" s="979" t="s">
        <v>2037</v>
      </c>
      <c r="AY417" s="979"/>
      <c r="AZ417" s="979"/>
      <c r="BA417" s="979"/>
      <c r="BB417" s="987"/>
      <c r="BC417" s="988"/>
      <c r="BD417" s="988"/>
      <c r="BE417" s="988"/>
      <c r="BF417" s="988"/>
    </row>
    <row r="418" spans="1:58" ht="12.6" customHeight="1" x14ac:dyDescent="0.25">
      <c r="A418" s="433" t="s">
        <v>1804</v>
      </c>
      <c r="B418" s="433"/>
      <c r="C418" s="433"/>
      <c r="D418" s="433"/>
      <c r="E418" s="433"/>
      <c r="F418" s="433"/>
      <c r="G418" s="433"/>
      <c r="H418" s="433"/>
      <c r="I418" s="433"/>
      <c r="J418" s="433"/>
      <c r="K418" s="433"/>
      <c r="L418" s="433"/>
      <c r="M418" s="433"/>
      <c r="N418" s="433"/>
      <c r="O418" s="433"/>
      <c r="P418" s="433"/>
      <c r="Q418" s="433"/>
      <c r="R418" s="433"/>
      <c r="S418" s="433"/>
      <c r="T418" s="433"/>
      <c r="U418" s="433"/>
      <c r="V418" s="433"/>
      <c r="W418" s="433"/>
      <c r="X418" s="433"/>
      <c r="Y418" s="433"/>
      <c r="Z418" s="433"/>
      <c r="AA418" s="433"/>
      <c r="AB418" s="433"/>
      <c r="AC418" s="433"/>
      <c r="AD418" s="433"/>
      <c r="AE418" s="433"/>
      <c r="AF418" s="433"/>
      <c r="AG418" s="433"/>
      <c r="AH418" s="433"/>
      <c r="AI418" s="433"/>
      <c r="AJ418" s="433"/>
      <c r="AK418" s="433"/>
      <c r="AL418" s="433"/>
      <c r="AM418" s="433"/>
      <c r="AN418" s="433"/>
      <c r="AO418" s="433"/>
      <c r="AP418" s="433"/>
      <c r="AQ418" s="433"/>
      <c r="AR418" s="433"/>
      <c r="AS418" s="433"/>
      <c r="AT418" s="433"/>
      <c r="AU418" s="433"/>
      <c r="AV418" s="433"/>
      <c r="AW418" s="433"/>
      <c r="AX418" s="433"/>
      <c r="AY418" s="433"/>
      <c r="AZ418" s="433"/>
      <c r="BA418" s="433"/>
      <c r="BB418" s="433"/>
      <c r="BC418" s="433"/>
      <c r="BD418" s="433"/>
      <c r="BE418" s="433"/>
      <c r="BF418" s="433"/>
    </row>
    <row r="419" spans="1:58" ht="12.6" customHeight="1" x14ac:dyDescent="0.25">
      <c r="A419" s="696" t="s">
        <v>1535</v>
      </c>
      <c r="B419" s="710"/>
      <c r="C419" s="452"/>
      <c r="D419" s="452"/>
      <c r="E419" s="453"/>
      <c r="F419" s="964">
        <f>SUM(F426-F425+F424-F423)</f>
        <v>0</v>
      </c>
      <c r="G419" s="1125"/>
      <c r="H419" s="1125"/>
      <c r="I419" s="1126"/>
      <c r="J419" s="964">
        <f>SUM(J426-J425+J424-J423)</f>
        <v>0</v>
      </c>
      <c r="K419" s="965"/>
      <c r="L419" s="965"/>
      <c r="M419" s="966"/>
      <c r="N419" s="964">
        <f>SUM(N426-N425+N424-N423)</f>
        <v>0</v>
      </c>
      <c r="O419" s="965"/>
      <c r="P419" s="965"/>
      <c r="Q419" s="966"/>
      <c r="R419" s="964">
        <f>SUM(R426-R425+R424-R423)</f>
        <v>0</v>
      </c>
      <c r="S419" s="965"/>
      <c r="T419" s="965"/>
      <c r="U419" s="966"/>
      <c r="V419" s="964">
        <f>SUM(V426-V425+V424-V423)</f>
        <v>0</v>
      </c>
      <c r="W419" s="965"/>
      <c r="X419" s="965"/>
      <c r="Y419" s="966"/>
      <c r="Z419" s="964">
        <f>SUM(Z426-Z425+Z424-Z423)</f>
        <v>0</v>
      </c>
      <c r="AA419" s="965"/>
      <c r="AB419" s="965"/>
      <c r="AC419" s="966"/>
      <c r="AD419" s="964">
        <f>SUM(AD426-AD425+AD424-AD423)</f>
        <v>0</v>
      </c>
      <c r="AE419" s="965"/>
      <c r="AF419" s="965"/>
      <c r="AG419" s="966"/>
      <c r="AH419" s="964">
        <f>SUM(AH426-AH425+AH424-AH423)</f>
        <v>0</v>
      </c>
      <c r="AI419" s="965"/>
      <c r="AJ419" s="965"/>
      <c r="AK419" s="966"/>
      <c r="AL419" s="964">
        <f>SUM(AL426-AL425+AL424-AL423)</f>
        <v>0</v>
      </c>
      <c r="AM419" s="965"/>
      <c r="AN419" s="965"/>
      <c r="AO419" s="966"/>
      <c r="AP419" s="964">
        <f>SUM('HL KNIHA VYPOC'!H434)</f>
        <v>0</v>
      </c>
      <c r="AQ419" s="965"/>
      <c r="AR419" s="965"/>
      <c r="AS419" s="966"/>
      <c r="AT419" s="964">
        <f>SUM('HL KNIHA VYPOC'!H440)</f>
        <v>0</v>
      </c>
      <c r="AU419" s="965"/>
      <c r="AV419" s="965"/>
      <c r="AW419" s="966"/>
      <c r="AX419" s="964">
        <f>SUM(F419:AW422)</f>
        <v>0</v>
      </c>
      <c r="AY419" s="965"/>
      <c r="AZ419" s="965"/>
      <c r="BA419" s="966"/>
      <c r="BB419" s="948"/>
      <c r="BC419" s="949"/>
      <c r="BD419" s="949"/>
      <c r="BE419" s="949"/>
      <c r="BF419" s="949"/>
    </row>
    <row r="420" spans="1:58" ht="12.6" customHeight="1" x14ac:dyDescent="0.25">
      <c r="A420" s="698" t="s">
        <v>1691</v>
      </c>
      <c r="B420" s="704"/>
      <c r="C420" s="433"/>
      <c r="D420" s="433"/>
      <c r="E420" s="471"/>
      <c r="F420" s="1127"/>
      <c r="G420" s="1128"/>
      <c r="H420" s="1128"/>
      <c r="I420" s="1129"/>
      <c r="J420" s="967"/>
      <c r="K420" s="968"/>
      <c r="L420" s="968"/>
      <c r="M420" s="969"/>
      <c r="N420" s="967"/>
      <c r="O420" s="968"/>
      <c r="P420" s="968"/>
      <c r="Q420" s="969"/>
      <c r="R420" s="967"/>
      <c r="S420" s="968"/>
      <c r="T420" s="968"/>
      <c r="U420" s="969"/>
      <c r="V420" s="967"/>
      <c r="W420" s="968"/>
      <c r="X420" s="968"/>
      <c r="Y420" s="969"/>
      <c r="Z420" s="967"/>
      <c r="AA420" s="968"/>
      <c r="AB420" s="968"/>
      <c r="AC420" s="969"/>
      <c r="AD420" s="967"/>
      <c r="AE420" s="968"/>
      <c r="AF420" s="968"/>
      <c r="AG420" s="969"/>
      <c r="AH420" s="967"/>
      <c r="AI420" s="968"/>
      <c r="AJ420" s="968"/>
      <c r="AK420" s="969"/>
      <c r="AL420" s="967"/>
      <c r="AM420" s="968"/>
      <c r="AN420" s="968"/>
      <c r="AO420" s="969"/>
      <c r="AP420" s="967"/>
      <c r="AQ420" s="968"/>
      <c r="AR420" s="968"/>
      <c r="AS420" s="969"/>
      <c r="AT420" s="967"/>
      <c r="AU420" s="968"/>
      <c r="AV420" s="968"/>
      <c r="AW420" s="969"/>
      <c r="AX420" s="967"/>
      <c r="AY420" s="968"/>
      <c r="AZ420" s="968"/>
      <c r="BA420" s="969"/>
      <c r="BB420" s="948"/>
      <c r="BC420" s="949"/>
      <c r="BD420" s="949"/>
      <c r="BE420" s="949"/>
      <c r="BF420" s="949"/>
    </row>
    <row r="421" spans="1:58" ht="12.6" customHeight="1" x14ac:dyDescent="0.25">
      <c r="A421" s="698" t="s">
        <v>1531</v>
      </c>
      <c r="B421" s="704"/>
      <c r="C421" s="433"/>
      <c r="D421" s="433"/>
      <c r="E421" s="471"/>
      <c r="F421" s="1127"/>
      <c r="G421" s="1128"/>
      <c r="H421" s="1128"/>
      <c r="I421" s="1129"/>
      <c r="J421" s="967"/>
      <c r="K421" s="968"/>
      <c r="L421" s="968"/>
      <c r="M421" s="969"/>
      <c r="N421" s="967"/>
      <c r="O421" s="968"/>
      <c r="P421" s="968"/>
      <c r="Q421" s="969"/>
      <c r="R421" s="967"/>
      <c r="S421" s="968"/>
      <c r="T421" s="968"/>
      <c r="U421" s="969"/>
      <c r="V421" s="967"/>
      <c r="W421" s="968"/>
      <c r="X421" s="968"/>
      <c r="Y421" s="969"/>
      <c r="Z421" s="967"/>
      <c r="AA421" s="968"/>
      <c r="AB421" s="968"/>
      <c r="AC421" s="969"/>
      <c r="AD421" s="967"/>
      <c r="AE421" s="968"/>
      <c r="AF421" s="968"/>
      <c r="AG421" s="969"/>
      <c r="AH421" s="967"/>
      <c r="AI421" s="968"/>
      <c r="AJ421" s="968"/>
      <c r="AK421" s="969"/>
      <c r="AL421" s="967"/>
      <c r="AM421" s="968"/>
      <c r="AN421" s="968"/>
      <c r="AO421" s="969"/>
      <c r="AP421" s="967"/>
      <c r="AQ421" s="968"/>
      <c r="AR421" s="968"/>
      <c r="AS421" s="969"/>
      <c r="AT421" s="967"/>
      <c r="AU421" s="968"/>
      <c r="AV421" s="968"/>
      <c r="AW421" s="969"/>
      <c r="AX421" s="967"/>
      <c r="AY421" s="968"/>
      <c r="AZ421" s="968"/>
      <c r="BA421" s="969"/>
      <c r="BB421" s="948"/>
      <c r="BC421" s="949"/>
      <c r="BD421" s="949"/>
      <c r="BE421" s="949"/>
      <c r="BF421" s="949"/>
    </row>
    <row r="422" spans="1:58" ht="12.6" customHeight="1" x14ac:dyDescent="0.25">
      <c r="A422" s="698" t="s">
        <v>1530</v>
      </c>
      <c r="B422" s="704"/>
      <c r="C422" s="433"/>
      <c r="D422" s="433"/>
      <c r="E422" s="471"/>
      <c r="F422" s="1130"/>
      <c r="G422" s="1131"/>
      <c r="H422" s="1131"/>
      <c r="I422" s="1132"/>
      <c r="J422" s="970"/>
      <c r="K422" s="971"/>
      <c r="L422" s="971"/>
      <c r="M422" s="972"/>
      <c r="N422" s="970"/>
      <c r="O422" s="971"/>
      <c r="P422" s="971"/>
      <c r="Q422" s="972"/>
      <c r="R422" s="970"/>
      <c r="S422" s="971"/>
      <c r="T422" s="971"/>
      <c r="U422" s="972"/>
      <c r="V422" s="970"/>
      <c r="W422" s="971"/>
      <c r="X422" s="971"/>
      <c r="Y422" s="972"/>
      <c r="Z422" s="970"/>
      <c r="AA422" s="971"/>
      <c r="AB422" s="971"/>
      <c r="AC422" s="972"/>
      <c r="AD422" s="970"/>
      <c r="AE422" s="971"/>
      <c r="AF422" s="971"/>
      <c r="AG422" s="972"/>
      <c r="AH422" s="970"/>
      <c r="AI422" s="971"/>
      <c r="AJ422" s="971"/>
      <c r="AK422" s="972"/>
      <c r="AL422" s="970"/>
      <c r="AM422" s="971"/>
      <c r="AN422" s="971"/>
      <c r="AO422" s="972"/>
      <c r="AP422" s="970"/>
      <c r="AQ422" s="971"/>
      <c r="AR422" s="971"/>
      <c r="AS422" s="972"/>
      <c r="AT422" s="970"/>
      <c r="AU422" s="971"/>
      <c r="AV422" s="971"/>
      <c r="AW422" s="972"/>
      <c r="AX422" s="970"/>
      <c r="AY422" s="971"/>
      <c r="AZ422" s="971"/>
      <c r="BA422" s="972"/>
      <c r="BB422" s="948"/>
      <c r="BC422" s="949"/>
      <c r="BD422" s="949"/>
      <c r="BE422" s="949"/>
      <c r="BF422" s="949"/>
    </row>
    <row r="423" spans="1:58" ht="12.6" customHeight="1" x14ac:dyDescent="0.25">
      <c r="A423" s="447" t="s">
        <v>510</v>
      </c>
      <c r="B423" s="703"/>
      <c r="C423" s="448"/>
      <c r="D423" s="448"/>
      <c r="E423" s="449"/>
      <c r="F423" s="961"/>
      <c r="G423" s="962"/>
      <c r="H423" s="962"/>
      <c r="I423" s="963"/>
      <c r="J423" s="961"/>
      <c r="K423" s="962"/>
      <c r="L423" s="962"/>
      <c r="M423" s="963"/>
      <c r="N423" s="961"/>
      <c r="O423" s="962"/>
      <c r="P423" s="962"/>
      <c r="Q423" s="963"/>
      <c r="R423" s="961"/>
      <c r="S423" s="962"/>
      <c r="T423" s="962"/>
      <c r="U423" s="963"/>
      <c r="V423" s="961"/>
      <c r="W423" s="962"/>
      <c r="X423" s="962"/>
      <c r="Y423" s="963"/>
      <c r="Z423" s="961"/>
      <c r="AA423" s="962"/>
      <c r="AB423" s="962"/>
      <c r="AC423" s="963"/>
      <c r="AD423" s="961"/>
      <c r="AE423" s="962"/>
      <c r="AF423" s="962"/>
      <c r="AG423" s="963"/>
      <c r="AH423" s="961"/>
      <c r="AI423" s="962"/>
      <c r="AJ423" s="962"/>
      <c r="AK423" s="963"/>
      <c r="AL423" s="961"/>
      <c r="AM423" s="962"/>
      <c r="AN423" s="962"/>
      <c r="AO423" s="963"/>
      <c r="AP423" s="961">
        <f>SUM('HL KNIHA VYPOC'!$I$33)</f>
        <v>0</v>
      </c>
      <c r="AQ423" s="962"/>
      <c r="AR423" s="962"/>
      <c r="AS423" s="963"/>
      <c r="AT423" s="961">
        <f>SUM('HL KNIHA VYPOC'!$I$39)</f>
        <v>0</v>
      </c>
      <c r="AU423" s="962"/>
      <c r="AV423" s="962"/>
      <c r="AW423" s="963"/>
      <c r="AX423" s="961">
        <f>SUM(F423:AW423)</f>
        <v>0</v>
      </c>
      <c r="AY423" s="962"/>
      <c r="AZ423" s="962"/>
      <c r="BA423" s="963"/>
      <c r="BB423" s="948"/>
      <c r="BC423" s="949"/>
      <c r="BD423" s="949"/>
      <c r="BE423" s="949"/>
      <c r="BF423" s="949"/>
    </row>
    <row r="424" spans="1:58" ht="12.6" customHeight="1" x14ac:dyDescent="0.25">
      <c r="A424" s="447" t="s">
        <v>509</v>
      </c>
      <c r="B424" s="703"/>
      <c r="C424" s="448"/>
      <c r="D424" s="448"/>
      <c r="E424" s="449"/>
      <c r="F424" s="961"/>
      <c r="G424" s="962"/>
      <c r="H424" s="962"/>
      <c r="I424" s="963"/>
      <c r="J424" s="961"/>
      <c r="K424" s="962"/>
      <c r="L424" s="962"/>
      <c r="M424" s="963"/>
      <c r="N424" s="961"/>
      <c r="O424" s="962"/>
      <c r="P424" s="962"/>
      <c r="Q424" s="963"/>
      <c r="R424" s="961"/>
      <c r="S424" s="962"/>
      <c r="T424" s="962"/>
      <c r="U424" s="963"/>
      <c r="V424" s="961"/>
      <c r="W424" s="962"/>
      <c r="X424" s="962"/>
      <c r="Y424" s="963"/>
      <c r="Z424" s="961"/>
      <c r="AA424" s="962"/>
      <c r="AB424" s="962"/>
      <c r="AC424" s="963"/>
      <c r="AD424" s="961"/>
      <c r="AE424" s="962"/>
      <c r="AF424" s="962"/>
      <c r="AG424" s="963"/>
      <c r="AH424" s="961"/>
      <c r="AI424" s="962"/>
      <c r="AJ424" s="962"/>
      <c r="AK424" s="963"/>
      <c r="AL424" s="961"/>
      <c r="AM424" s="962"/>
      <c r="AN424" s="962"/>
      <c r="AO424" s="963"/>
      <c r="AP424" s="961">
        <f>SUM('HL KNIHA VYPOC'!$J$33)</f>
        <v>0</v>
      </c>
      <c r="AQ424" s="962"/>
      <c r="AR424" s="962"/>
      <c r="AS424" s="963"/>
      <c r="AT424" s="961">
        <f>SUM('HL KNIHA VYPOC'!$J$39)</f>
        <v>0</v>
      </c>
      <c r="AU424" s="962"/>
      <c r="AV424" s="962"/>
      <c r="AW424" s="963"/>
      <c r="AX424" s="961">
        <f>SUM(F424:AW424)</f>
        <v>0</v>
      </c>
      <c r="AY424" s="962"/>
      <c r="AZ424" s="962"/>
      <c r="BA424" s="963"/>
      <c r="BB424" s="948"/>
      <c r="BC424" s="949"/>
      <c r="BD424" s="949"/>
      <c r="BE424" s="949"/>
      <c r="BF424" s="949"/>
    </row>
    <row r="425" spans="1:58" ht="12.6" customHeight="1" x14ac:dyDescent="0.25">
      <c r="A425" s="447" t="s">
        <v>589</v>
      </c>
      <c r="B425" s="703"/>
      <c r="C425" s="448"/>
      <c r="D425" s="448"/>
      <c r="E425" s="449"/>
      <c r="F425" s="957"/>
      <c r="G425" s="958"/>
      <c r="H425" s="958"/>
      <c r="I425" s="959"/>
      <c r="J425" s="957"/>
      <c r="K425" s="958"/>
      <c r="L425" s="958"/>
      <c r="M425" s="959"/>
      <c r="N425" s="957"/>
      <c r="O425" s="958"/>
      <c r="P425" s="958"/>
      <c r="Q425" s="959"/>
      <c r="R425" s="957"/>
      <c r="S425" s="958"/>
      <c r="T425" s="958"/>
      <c r="U425" s="959"/>
      <c r="V425" s="957"/>
      <c r="W425" s="958"/>
      <c r="X425" s="958"/>
      <c r="Y425" s="959"/>
      <c r="Z425" s="957"/>
      <c r="AA425" s="958"/>
      <c r="AB425" s="958"/>
      <c r="AC425" s="959"/>
      <c r="AD425" s="957"/>
      <c r="AE425" s="958"/>
      <c r="AF425" s="958"/>
      <c r="AG425" s="959"/>
      <c r="AH425" s="957"/>
      <c r="AI425" s="958"/>
      <c r="AJ425" s="958"/>
      <c r="AK425" s="959"/>
      <c r="AL425" s="957"/>
      <c r="AM425" s="958"/>
      <c r="AN425" s="958"/>
      <c r="AO425" s="959"/>
      <c r="AP425" s="957"/>
      <c r="AQ425" s="958"/>
      <c r="AR425" s="958"/>
      <c r="AS425" s="959"/>
      <c r="AT425" s="957"/>
      <c r="AU425" s="958"/>
      <c r="AV425" s="958"/>
      <c r="AW425" s="959"/>
      <c r="AX425" s="1133">
        <f>SUM(F425:AW425)</f>
        <v>0</v>
      </c>
      <c r="AY425" s="1134"/>
      <c r="AZ425" s="1134"/>
      <c r="BA425" s="1135"/>
      <c r="BB425" s="948"/>
      <c r="BC425" s="949"/>
      <c r="BD425" s="949"/>
      <c r="BE425" s="949"/>
      <c r="BF425" s="949"/>
    </row>
    <row r="426" spans="1:58" ht="12.6" customHeight="1" x14ac:dyDescent="0.25">
      <c r="A426" s="696" t="s">
        <v>504</v>
      </c>
      <c r="B426" s="710"/>
      <c r="C426" s="452"/>
      <c r="D426" s="452"/>
      <c r="E426" s="453"/>
      <c r="F426" s="964">
        <f>SUM(ANALYTIKAVUJ!$D$5+ANALYTIKAVUJ!$D$9+'HL KNIHA VYPOC'!$K$42)</f>
        <v>0</v>
      </c>
      <c r="G426" s="965"/>
      <c r="H426" s="965"/>
      <c r="I426" s="966"/>
      <c r="J426" s="964">
        <f>SUM(ANALYTIKAVUJ!$D$6)</f>
        <v>0</v>
      </c>
      <c r="K426" s="965"/>
      <c r="L426" s="965"/>
      <c r="M426" s="966"/>
      <c r="N426" s="964">
        <f>SUM(ANALYTIKAVUJ!$D$10)</f>
        <v>0</v>
      </c>
      <c r="O426" s="965"/>
      <c r="P426" s="965"/>
      <c r="Q426" s="966"/>
      <c r="R426" s="964">
        <f>SUM(ANALYTIKAVUJ!$D$13)</f>
        <v>0</v>
      </c>
      <c r="S426" s="965"/>
      <c r="T426" s="965"/>
      <c r="U426" s="966"/>
      <c r="V426" s="964">
        <f>SUM(ANALYTIKAVUJ!$D$14)</f>
        <v>0</v>
      </c>
      <c r="W426" s="965"/>
      <c r="X426" s="965"/>
      <c r="Y426" s="966"/>
      <c r="Z426" s="964">
        <f>SUM(ANALYTIKAVUJ!$D$18)</f>
        <v>0</v>
      </c>
      <c r="AA426" s="965"/>
      <c r="AB426" s="965"/>
      <c r="AC426" s="966"/>
      <c r="AD426" s="964">
        <f>SUM(ANALYTIKAVUJ!$D$22+'HL KNIHA VYPOC'!$K$45)</f>
        <v>0</v>
      </c>
      <c r="AE426" s="965"/>
      <c r="AF426" s="965"/>
      <c r="AG426" s="966"/>
      <c r="AH426" s="964">
        <f>SUM(ANALYTIKAVUJ!$D$15+ANALYTIKAVUJ!$D$19+ANALYTIKAVUJ!$D$23)</f>
        <v>0</v>
      </c>
      <c r="AI426" s="965"/>
      <c r="AJ426" s="965"/>
      <c r="AK426" s="966"/>
      <c r="AL426" s="964">
        <f>SUM(ANALYTIKAVUJ!$D$108)</f>
        <v>0</v>
      </c>
      <c r="AM426" s="965"/>
      <c r="AN426" s="965"/>
      <c r="AO426" s="966"/>
      <c r="AP426" s="964">
        <f>SUM('HL KNIHA VYPOC'!$K$33)</f>
        <v>0</v>
      </c>
      <c r="AQ426" s="965"/>
      <c r="AR426" s="965"/>
      <c r="AS426" s="966"/>
      <c r="AT426" s="964">
        <f>SUM('HL KNIHA VYPOC'!$K$39)</f>
        <v>0</v>
      </c>
      <c r="AU426" s="965"/>
      <c r="AV426" s="965"/>
      <c r="AW426" s="966"/>
      <c r="AX426" s="964">
        <f>SUM(F426:AW428)</f>
        <v>0</v>
      </c>
      <c r="AY426" s="965"/>
      <c r="AZ426" s="965"/>
      <c r="BA426" s="966"/>
      <c r="BB426" s="948"/>
      <c r="BC426" s="949"/>
      <c r="BD426" s="949"/>
      <c r="BE426" s="949"/>
      <c r="BF426" s="949"/>
    </row>
    <row r="427" spans="1:58" ht="12.6" customHeight="1" x14ac:dyDescent="0.25">
      <c r="A427" s="698" t="s">
        <v>1531</v>
      </c>
      <c r="B427" s="704"/>
      <c r="C427" s="433"/>
      <c r="D427" s="433"/>
      <c r="E427" s="471"/>
      <c r="F427" s="967"/>
      <c r="G427" s="968"/>
      <c r="H427" s="968"/>
      <c r="I427" s="969"/>
      <c r="J427" s="967"/>
      <c r="K427" s="968"/>
      <c r="L427" s="968"/>
      <c r="M427" s="969"/>
      <c r="N427" s="967"/>
      <c r="O427" s="968"/>
      <c r="P427" s="968"/>
      <c r="Q427" s="969"/>
      <c r="R427" s="967"/>
      <c r="S427" s="968"/>
      <c r="T427" s="968"/>
      <c r="U427" s="969"/>
      <c r="V427" s="967"/>
      <c r="W427" s="968"/>
      <c r="X427" s="968"/>
      <c r="Y427" s="969"/>
      <c r="Z427" s="967"/>
      <c r="AA427" s="968"/>
      <c r="AB427" s="968"/>
      <c r="AC427" s="969"/>
      <c r="AD427" s="967"/>
      <c r="AE427" s="968"/>
      <c r="AF427" s="968"/>
      <c r="AG427" s="969"/>
      <c r="AH427" s="967"/>
      <c r="AI427" s="968"/>
      <c r="AJ427" s="968"/>
      <c r="AK427" s="969"/>
      <c r="AL427" s="967"/>
      <c r="AM427" s="968"/>
      <c r="AN427" s="968"/>
      <c r="AO427" s="969"/>
      <c r="AP427" s="967"/>
      <c r="AQ427" s="968"/>
      <c r="AR427" s="968"/>
      <c r="AS427" s="969"/>
      <c r="AT427" s="967"/>
      <c r="AU427" s="968"/>
      <c r="AV427" s="968"/>
      <c r="AW427" s="969"/>
      <c r="AX427" s="967"/>
      <c r="AY427" s="968"/>
      <c r="AZ427" s="968"/>
      <c r="BA427" s="969"/>
      <c r="BB427" s="948"/>
      <c r="BC427" s="949"/>
      <c r="BD427" s="949"/>
      <c r="BE427" s="949"/>
      <c r="BF427" s="949"/>
    </row>
    <row r="428" spans="1:58" ht="12.6" customHeight="1" x14ac:dyDescent="0.25">
      <c r="A428" s="699" t="s">
        <v>1530</v>
      </c>
      <c r="B428" s="705"/>
      <c r="C428" s="455"/>
      <c r="D428" s="455"/>
      <c r="E428" s="456"/>
      <c r="F428" s="970"/>
      <c r="G428" s="971"/>
      <c r="H428" s="971"/>
      <c r="I428" s="972"/>
      <c r="J428" s="970"/>
      <c r="K428" s="971"/>
      <c r="L428" s="971"/>
      <c r="M428" s="972"/>
      <c r="N428" s="970"/>
      <c r="O428" s="971"/>
      <c r="P428" s="971"/>
      <c r="Q428" s="972"/>
      <c r="R428" s="970"/>
      <c r="S428" s="971"/>
      <c r="T428" s="971"/>
      <c r="U428" s="972"/>
      <c r="V428" s="970"/>
      <c r="W428" s="971"/>
      <c r="X428" s="971"/>
      <c r="Y428" s="972"/>
      <c r="Z428" s="970"/>
      <c r="AA428" s="971"/>
      <c r="AB428" s="971"/>
      <c r="AC428" s="972"/>
      <c r="AD428" s="970"/>
      <c r="AE428" s="971"/>
      <c r="AF428" s="971"/>
      <c r="AG428" s="972"/>
      <c r="AH428" s="970"/>
      <c r="AI428" s="971"/>
      <c r="AJ428" s="971"/>
      <c r="AK428" s="972"/>
      <c r="AL428" s="970"/>
      <c r="AM428" s="971"/>
      <c r="AN428" s="971"/>
      <c r="AO428" s="972"/>
      <c r="AP428" s="970"/>
      <c r="AQ428" s="971"/>
      <c r="AR428" s="971"/>
      <c r="AS428" s="972"/>
      <c r="AT428" s="970"/>
      <c r="AU428" s="971"/>
      <c r="AV428" s="971"/>
      <c r="AW428" s="972"/>
      <c r="AX428" s="970"/>
      <c r="AY428" s="971"/>
      <c r="AZ428" s="971"/>
      <c r="BA428" s="972"/>
      <c r="BB428" s="948"/>
      <c r="BC428" s="949"/>
      <c r="BD428" s="949"/>
      <c r="BE428" s="949"/>
      <c r="BF428" s="949"/>
    </row>
    <row r="429" spans="1:58" ht="12.6" customHeight="1" x14ac:dyDescent="0.25">
      <c r="A429" s="433" t="s">
        <v>1803</v>
      </c>
      <c r="B429" s="433"/>
      <c r="C429" s="433"/>
      <c r="D429" s="433"/>
      <c r="E429" s="433"/>
      <c r="F429" s="635"/>
      <c r="G429" s="635"/>
      <c r="H429" s="635"/>
      <c r="I429" s="635"/>
      <c r="J429" s="635"/>
      <c r="K429" s="635"/>
      <c r="L429" s="635"/>
      <c r="M429" s="635"/>
      <c r="N429" s="635"/>
      <c r="O429" s="635"/>
      <c r="P429" s="635"/>
      <c r="Q429" s="635"/>
      <c r="R429" s="635"/>
      <c r="S429" s="635"/>
      <c r="T429" s="635"/>
      <c r="U429" s="635"/>
      <c r="V429" s="635"/>
      <c r="W429" s="635"/>
      <c r="X429" s="635"/>
      <c r="Y429" s="635"/>
      <c r="Z429" s="635"/>
      <c r="AA429" s="635"/>
      <c r="AB429" s="635"/>
      <c r="AC429" s="635"/>
      <c r="AD429" s="635"/>
      <c r="AE429" s="635"/>
      <c r="AF429" s="635"/>
      <c r="AG429" s="635"/>
      <c r="AH429" s="635"/>
      <c r="AI429" s="635"/>
      <c r="AJ429" s="635"/>
      <c r="AK429" s="635"/>
      <c r="AL429" s="635"/>
      <c r="AM429" s="635"/>
      <c r="AN429" s="635"/>
      <c r="AO429" s="635"/>
      <c r="AP429" s="635"/>
      <c r="AQ429" s="635"/>
      <c r="AR429" s="635"/>
      <c r="AS429" s="635"/>
      <c r="AT429" s="635"/>
      <c r="AU429" s="635"/>
      <c r="AV429" s="635"/>
      <c r="AW429" s="635"/>
      <c r="AX429" s="635"/>
      <c r="AY429" s="635"/>
      <c r="AZ429" s="635"/>
      <c r="BA429" s="635"/>
      <c r="BB429" s="583"/>
      <c r="BC429" s="583"/>
      <c r="BD429" s="583"/>
      <c r="BE429" s="583"/>
      <c r="BF429" s="585"/>
    </row>
    <row r="430" spans="1:58" ht="12.6" customHeight="1" x14ac:dyDescent="0.25">
      <c r="A430" s="696" t="s">
        <v>1535</v>
      </c>
      <c r="B430" s="452"/>
      <c r="C430" s="452"/>
      <c r="D430" s="452"/>
      <c r="E430" s="452"/>
      <c r="F430" s="964">
        <f>SUM(F437-F436+F435-F434)</f>
        <v>0</v>
      </c>
      <c r="G430" s="965"/>
      <c r="H430" s="965"/>
      <c r="I430" s="966"/>
      <c r="J430" s="964">
        <f>SUM(J437-J436+J435-J434)</f>
        <v>0</v>
      </c>
      <c r="K430" s="965"/>
      <c r="L430" s="965"/>
      <c r="M430" s="966"/>
      <c r="N430" s="964">
        <f>SUM(N437-N436+N435-N434)</f>
        <v>0</v>
      </c>
      <c r="O430" s="965"/>
      <c r="P430" s="965"/>
      <c r="Q430" s="966"/>
      <c r="R430" s="964">
        <f>SUM(R437-R436+R435-R434)</f>
        <v>0</v>
      </c>
      <c r="S430" s="965"/>
      <c r="T430" s="965"/>
      <c r="U430" s="966"/>
      <c r="V430" s="964">
        <f>SUM(V437-V436+V435-V434)</f>
        <v>0</v>
      </c>
      <c r="W430" s="965"/>
      <c r="X430" s="965"/>
      <c r="Y430" s="966"/>
      <c r="Z430" s="964">
        <f>SUM(Z437-Z436+Z435-Z434)</f>
        <v>0</v>
      </c>
      <c r="AA430" s="965"/>
      <c r="AB430" s="965"/>
      <c r="AC430" s="966"/>
      <c r="AD430" s="964">
        <f>SUM(AD437-AD436+AD435-AD434)</f>
        <v>0</v>
      </c>
      <c r="AE430" s="965"/>
      <c r="AF430" s="965"/>
      <c r="AG430" s="966"/>
      <c r="AH430" s="964">
        <f>SUM(AH437-AH436+AH435-AH434)</f>
        <v>0</v>
      </c>
      <c r="AI430" s="965"/>
      <c r="AJ430" s="965"/>
      <c r="AK430" s="966"/>
      <c r="AL430" s="964"/>
      <c r="AM430" s="965"/>
      <c r="AN430" s="965"/>
      <c r="AO430" s="966"/>
      <c r="AP430" s="964">
        <f>SUM(AP437-AP436+AP435-AP434)</f>
        <v>0</v>
      </c>
      <c r="AQ430" s="965"/>
      <c r="AR430" s="965"/>
      <c r="AS430" s="966"/>
      <c r="AT430" s="964">
        <f>SUM(AT437-AT436+AT435-AT434)</f>
        <v>0</v>
      </c>
      <c r="AU430" s="965"/>
      <c r="AV430" s="965"/>
      <c r="AW430" s="966"/>
      <c r="AX430" s="964">
        <f>SUM(F430:AW433)</f>
        <v>0</v>
      </c>
      <c r="AY430" s="965"/>
      <c r="AZ430" s="965"/>
      <c r="BA430" s="966"/>
      <c r="BB430" s="948"/>
      <c r="BC430" s="949"/>
      <c r="BD430" s="949"/>
      <c r="BE430" s="949"/>
      <c r="BF430" s="949"/>
    </row>
    <row r="431" spans="1:58" ht="12.6" customHeight="1" x14ac:dyDescent="0.25">
      <c r="A431" s="698" t="s">
        <v>1691</v>
      </c>
      <c r="B431" s="433"/>
      <c r="C431" s="433"/>
      <c r="D431" s="433"/>
      <c r="E431" s="433"/>
      <c r="F431" s="967"/>
      <c r="G431" s="968"/>
      <c r="H431" s="968"/>
      <c r="I431" s="969"/>
      <c r="J431" s="967"/>
      <c r="K431" s="968"/>
      <c r="L431" s="968"/>
      <c r="M431" s="969"/>
      <c r="N431" s="967"/>
      <c r="O431" s="968"/>
      <c r="P431" s="968"/>
      <c r="Q431" s="969"/>
      <c r="R431" s="967"/>
      <c r="S431" s="968"/>
      <c r="T431" s="968"/>
      <c r="U431" s="969"/>
      <c r="V431" s="967"/>
      <c r="W431" s="968"/>
      <c r="X431" s="968"/>
      <c r="Y431" s="969"/>
      <c r="Z431" s="967"/>
      <c r="AA431" s="968"/>
      <c r="AB431" s="968"/>
      <c r="AC431" s="969"/>
      <c r="AD431" s="967"/>
      <c r="AE431" s="968"/>
      <c r="AF431" s="968"/>
      <c r="AG431" s="969"/>
      <c r="AH431" s="967"/>
      <c r="AI431" s="968"/>
      <c r="AJ431" s="968"/>
      <c r="AK431" s="969"/>
      <c r="AL431" s="967"/>
      <c r="AM431" s="968"/>
      <c r="AN431" s="968"/>
      <c r="AO431" s="969"/>
      <c r="AP431" s="967"/>
      <c r="AQ431" s="968"/>
      <c r="AR431" s="968"/>
      <c r="AS431" s="969"/>
      <c r="AT431" s="967"/>
      <c r="AU431" s="968"/>
      <c r="AV431" s="968"/>
      <c r="AW431" s="969"/>
      <c r="AX431" s="967"/>
      <c r="AY431" s="968"/>
      <c r="AZ431" s="968"/>
      <c r="BA431" s="969"/>
      <c r="BB431" s="948"/>
      <c r="BC431" s="949"/>
      <c r="BD431" s="949"/>
      <c r="BE431" s="949"/>
      <c r="BF431" s="949"/>
    </row>
    <row r="432" spans="1:58" ht="12.6" customHeight="1" x14ac:dyDescent="0.25">
      <c r="A432" s="698" t="s">
        <v>1531</v>
      </c>
      <c r="B432" s="433"/>
      <c r="C432" s="433"/>
      <c r="D432" s="433"/>
      <c r="E432" s="433"/>
      <c r="F432" s="967"/>
      <c r="G432" s="968"/>
      <c r="H432" s="968"/>
      <c r="I432" s="969"/>
      <c r="J432" s="967"/>
      <c r="K432" s="968"/>
      <c r="L432" s="968"/>
      <c r="M432" s="969"/>
      <c r="N432" s="967"/>
      <c r="O432" s="968"/>
      <c r="P432" s="968"/>
      <c r="Q432" s="969"/>
      <c r="R432" s="967"/>
      <c r="S432" s="968"/>
      <c r="T432" s="968"/>
      <c r="U432" s="969"/>
      <c r="V432" s="967"/>
      <c r="W432" s="968"/>
      <c r="X432" s="968"/>
      <c r="Y432" s="969"/>
      <c r="Z432" s="967"/>
      <c r="AA432" s="968"/>
      <c r="AB432" s="968"/>
      <c r="AC432" s="969"/>
      <c r="AD432" s="967"/>
      <c r="AE432" s="968"/>
      <c r="AF432" s="968"/>
      <c r="AG432" s="969"/>
      <c r="AH432" s="967"/>
      <c r="AI432" s="968"/>
      <c r="AJ432" s="968"/>
      <c r="AK432" s="969"/>
      <c r="AL432" s="967"/>
      <c r="AM432" s="968"/>
      <c r="AN432" s="968"/>
      <c r="AO432" s="969"/>
      <c r="AP432" s="967"/>
      <c r="AQ432" s="968"/>
      <c r="AR432" s="968"/>
      <c r="AS432" s="969"/>
      <c r="AT432" s="967"/>
      <c r="AU432" s="968"/>
      <c r="AV432" s="968"/>
      <c r="AW432" s="969"/>
      <c r="AX432" s="967"/>
      <c r="AY432" s="968"/>
      <c r="AZ432" s="968"/>
      <c r="BA432" s="969"/>
      <c r="BB432" s="948"/>
      <c r="BC432" s="949"/>
      <c r="BD432" s="949"/>
      <c r="BE432" s="949"/>
      <c r="BF432" s="949"/>
    </row>
    <row r="433" spans="1:58" ht="12.6" customHeight="1" x14ac:dyDescent="0.25">
      <c r="A433" s="699" t="s">
        <v>1530</v>
      </c>
      <c r="B433" s="455"/>
      <c r="C433" s="455"/>
      <c r="D433" s="455"/>
      <c r="E433" s="455"/>
      <c r="F433" s="970"/>
      <c r="G433" s="971"/>
      <c r="H433" s="971"/>
      <c r="I433" s="972"/>
      <c r="J433" s="970"/>
      <c r="K433" s="971"/>
      <c r="L433" s="971"/>
      <c r="M433" s="972"/>
      <c r="N433" s="970"/>
      <c r="O433" s="971"/>
      <c r="P433" s="971"/>
      <c r="Q433" s="972"/>
      <c r="R433" s="970"/>
      <c r="S433" s="971"/>
      <c r="T433" s="971"/>
      <c r="U433" s="972"/>
      <c r="V433" s="970"/>
      <c r="W433" s="971"/>
      <c r="X433" s="971"/>
      <c r="Y433" s="972"/>
      <c r="Z433" s="970"/>
      <c r="AA433" s="971"/>
      <c r="AB433" s="971"/>
      <c r="AC433" s="972"/>
      <c r="AD433" s="970"/>
      <c r="AE433" s="971"/>
      <c r="AF433" s="971"/>
      <c r="AG433" s="972"/>
      <c r="AH433" s="970"/>
      <c r="AI433" s="971"/>
      <c r="AJ433" s="971"/>
      <c r="AK433" s="972"/>
      <c r="AL433" s="970"/>
      <c r="AM433" s="971"/>
      <c r="AN433" s="971"/>
      <c r="AO433" s="972"/>
      <c r="AP433" s="970"/>
      <c r="AQ433" s="971"/>
      <c r="AR433" s="971"/>
      <c r="AS433" s="972"/>
      <c r="AT433" s="970"/>
      <c r="AU433" s="971"/>
      <c r="AV433" s="971"/>
      <c r="AW433" s="972"/>
      <c r="AX433" s="970"/>
      <c r="AY433" s="971"/>
      <c r="AZ433" s="971"/>
      <c r="BA433" s="972"/>
      <c r="BB433" s="948"/>
      <c r="BC433" s="949"/>
      <c r="BD433" s="949"/>
      <c r="BE433" s="949"/>
      <c r="BF433" s="949"/>
    </row>
    <row r="434" spans="1:58" ht="12.6" customHeight="1" x14ac:dyDescent="0.25">
      <c r="A434" s="447" t="s">
        <v>510</v>
      </c>
      <c r="B434" s="448"/>
      <c r="C434" s="448"/>
      <c r="D434" s="448"/>
      <c r="E434" s="448"/>
      <c r="F434" s="957"/>
      <c r="G434" s="958"/>
      <c r="H434" s="958"/>
      <c r="I434" s="959"/>
      <c r="J434" s="957"/>
      <c r="K434" s="958"/>
      <c r="L434" s="958"/>
      <c r="M434" s="959"/>
      <c r="N434" s="957"/>
      <c r="O434" s="958"/>
      <c r="P434" s="958"/>
      <c r="Q434" s="959"/>
      <c r="R434" s="957"/>
      <c r="S434" s="958"/>
      <c r="T434" s="958"/>
      <c r="U434" s="959"/>
      <c r="V434" s="957"/>
      <c r="W434" s="958"/>
      <c r="X434" s="958"/>
      <c r="Y434" s="959"/>
      <c r="Z434" s="957"/>
      <c r="AA434" s="958"/>
      <c r="AB434" s="958"/>
      <c r="AC434" s="959"/>
      <c r="AD434" s="957"/>
      <c r="AE434" s="958"/>
      <c r="AF434" s="958"/>
      <c r="AG434" s="959"/>
      <c r="AH434" s="957"/>
      <c r="AI434" s="958"/>
      <c r="AJ434" s="958"/>
      <c r="AK434" s="959"/>
      <c r="AL434" s="957"/>
      <c r="AM434" s="958"/>
      <c r="AN434" s="958"/>
      <c r="AO434" s="959"/>
      <c r="AP434" s="957"/>
      <c r="AQ434" s="958"/>
      <c r="AR434" s="958"/>
      <c r="AS434" s="959"/>
      <c r="AT434" s="957"/>
      <c r="AU434" s="958"/>
      <c r="AV434" s="958"/>
      <c r="AW434" s="959"/>
      <c r="AX434" s="1133">
        <f>SUM(F434:AW434)</f>
        <v>0</v>
      </c>
      <c r="AY434" s="1134"/>
      <c r="AZ434" s="1134"/>
      <c r="BA434" s="1135"/>
      <c r="BB434" s="948"/>
      <c r="BC434" s="949"/>
      <c r="BD434" s="949"/>
      <c r="BE434" s="949"/>
      <c r="BF434" s="949"/>
    </row>
    <row r="435" spans="1:58" ht="12.6" customHeight="1" x14ac:dyDescent="0.25">
      <c r="A435" s="447" t="s">
        <v>509</v>
      </c>
      <c r="B435" s="703"/>
      <c r="C435" s="448"/>
      <c r="D435" s="448"/>
      <c r="E435" s="448"/>
      <c r="F435" s="957"/>
      <c r="G435" s="958"/>
      <c r="H435" s="958"/>
      <c r="I435" s="959"/>
      <c r="J435" s="957"/>
      <c r="K435" s="958"/>
      <c r="L435" s="958"/>
      <c r="M435" s="959"/>
      <c r="N435" s="957"/>
      <c r="O435" s="958"/>
      <c r="P435" s="958"/>
      <c r="Q435" s="959"/>
      <c r="R435" s="957"/>
      <c r="S435" s="958"/>
      <c r="T435" s="958"/>
      <c r="U435" s="959"/>
      <c r="V435" s="957"/>
      <c r="W435" s="958"/>
      <c r="X435" s="958"/>
      <c r="Y435" s="959"/>
      <c r="Z435" s="957"/>
      <c r="AA435" s="958"/>
      <c r="AB435" s="958"/>
      <c r="AC435" s="959"/>
      <c r="AD435" s="957"/>
      <c r="AE435" s="958"/>
      <c r="AF435" s="958"/>
      <c r="AG435" s="959"/>
      <c r="AH435" s="957"/>
      <c r="AI435" s="958"/>
      <c r="AJ435" s="958"/>
      <c r="AK435" s="959"/>
      <c r="AL435" s="957"/>
      <c r="AM435" s="958"/>
      <c r="AN435" s="958"/>
      <c r="AO435" s="959"/>
      <c r="AP435" s="957"/>
      <c r="AQ435" s="958"/>
      <c r="AR435" s="958"/>
      <c r="AS435" s="959"/>
      <c r="AT435" s="957"/>
      <c r="AU435" s="958"/>
      <c r="AV435" s="958"/>
      <c r="AW435" s="959"/>
      <c r="AX435" s="1133">
        <f t="shared" ref="AX435:AX436" si="1">SUM(F435:AW435)</f>
        <v>0</v>
      </c>
      <c r="AY435" s="1134"/>
      <c r="AZ435" s="1134"/>
      <c r="BA435" s="1135"/>
      <c r="BB435" s="948"/>
      <c r="BC435" s="949"/>
      <c r="BD435" s="949"/>
      <c r="BE435" s="949"/>
      <c r="BF435" s="949"/>
    </row>
    <row r="436" spans="1:58" ht="12.6" customHeight="1" x14ac:dyDescent="0.25">
      <c r="A436" s="447" t="s">
        <v>589</v>
      </c>
      <c r="B436" s="703"/>
      <c r="C436" s="448"/>
      <c r="D436" s="448"/>
      <c r="E436" s="448"/>
      <c r="F436" s="957"/>
      <c r="G436" s="958"/>
      <c r="H436" s="958"/>
      <c r="I436" s="959"/>
      <c r="J436" s="957"/>
      <c r="K436" s="958"/>
      <c r="L436" s="958"/>
      <c r="M436" s="959"/>
      <c r="N436" s="957"/>
      <c r="O436" s="958"/>
      <c r="P436" s="958"/>
      <c r="Q436" s="959"/>
      <c r="R436" s="957"/>
      <c r="S436" s="958"/>
      <c r="T436" s="958"/>
      <c r="U436" s="959"/>
      <c r="V436" s="957"/>
      <c r="W436" s="958"/>
      <c r="X436" s="958"/>
      <c r="Y436" s="959"/>
      <c r="Z436" s="957"/>
      <c r="AA436" s="958"/>
      <c r="AB436" s="958"/>
      <c r="AC436" s="959"/>
      <c r="AD436" s="957"/>
      <c r="AE436" s="958"/>
      <c r="AF436" s="958"/>
      <c r="AG436" s="959"/>
      <c r="AH436" s="957"/>
      <c r="AI436" s="958"/>
      <c r="AJ436" s="958"/>
      <c r="AK436" s="959"/>
      <c r="AL436" s="957"/>
      <c r="AM436" s="958"/>
      <c r="AN436" s="958"/>
      <c r="AO436" s="959"/>
      <c r="AP436" s="957"/>
      <c r="AQ436" s="958"/>
      <c r="AR436" s="958"/>
      <c r="AS436" s="959"/>
      <c r="AT436" s="957"/>
      <c r="AU436" s="958"/>
      <c r="AV436" s="958"/>
      <c r="AW436" s="959"/>
      <c r="AX436" s="1133">
        <f t="shared" si="1"/>
        <v>0</v>
      </c>
      <c r="AY436" s="1134"/>
      <c r="AZ436" s="1134"/>
      <c r="BA436" s="1135"/>
      <c r="BB436" s="948"/>
      <c r="BC436" s="949"/>
      <c r="BD436" s="949"/>
      <c r="BE436" s="949"/>
      <c r="BF436" s="949"/>
    </row>
    <row r="437" spans="1:58" ht="12.6" customHeight="1" x14ac:dyDescent="0.25">
      <c r="A437" s="698" t="s">
        <v>504</v>
      </c>
      <c r="B437" s="433"/>
      <c r="C437" s="433"/>
      <c r="D437" s="433"/>
      <c r="E437" s="433"/>
      <c r="F437" s="964">
        <f>SUM(ANALYTIKAVUJ!$D$46)*-1</f>
        <v>0</v>
      </c>
      <c r="G437" s="965"/>
      <c r="H437" s="965"/>
      <c r="I437" s="966"/>
      <c r="J437" s="964">
        <f>SUM(ANALYTIKAVUJ!$D$47)*-1</f>
        <v>0</v>
      </c>
      <c r="K437" s="965"/>
      <c r="L437" s="965"/>
      <c r="M437" s="966"/>
      <c r="N437" s="964">
        <f>SUM(ANALYTIKAVUJ!$D$48)*-1</f>
        <v>0</v>
      </c>
      <c r="O437" s="965"/>
      <c r="P437" s="965"/>
      <c r="Q437" s="966"/>
      <c r="R437" s="964">
        <f>SUM(ANALYTIKAVUJ!$D$49)*-1</f>
        <v>0</v>
      </c>
      <c r="S437" s="965"/>
      <c r="T437" s="965"/>
      <c r="U437" s="966"/>
      <c r="V437" s="964">
        <f>SUM(ANALYTIKAVUJ!$D$50)*-1</f>
        <v>0</v>
      </c>
      <c r="W437" s="965"/>
      <c r="X437" s="965"/>
      <c r="Y437" s="966"/>
      <c r="Z437" s="964">
        <f>SUM(ANALYTIKAVUJ!$D$51)*-1</f>
        <v>0</v>
      </c>
      <c r="AA437" s="965"/>
      <c r="AB437" s="965"/>
      <c r="AC437" s="966"/>
      <c r="AD437" s="964">
        <f>SUM(ANALYTIKAVUJ!$D$52)*-1</f>
        <v>0</v>
      </c>
      <c r="AE437" s="965"/>
      <c r="AF437" s="965"/>
      <c r="AG437" s="966"/>
      <c r="AH437" s="964">
        <f>SUM(ANALYTIKAVUJ!$D$53)*-1</f>
        <v>0</v>
      </c>
      <c r="AI437" s="965"/>
      <c r="AJ437" s="965"/>
      <c r="AK437" s="966"/>
      <c r="AL437" s="964"/>
      <c r="AM437" s="965"/>
      <c r="AN437" s="965"/>
      <c r="AO437" s="966"/>
      <c r="AP437" s="964">
        <f>SUM(ANALYTIKAVUJ!$D$54)*-1</f>
        <v>0</v>
      </c>
      <c r="AQ437" s="965"/>
      <c r="AR437" s="965"/>
      <c r="AS437" s="966"/>
      <c r="AT437" s="964">
        <f>SUM(ANALYTIKAVUJ!$D$43)*-1</f>
        <v>0</v>
      </c>
      <c r="AU437" s="965"/>
      <c r="AV437" s="965"/>
      <c r="AW437" s="966"/>
      <c r="AX437" s="964">
        <f>SUM(F437:AW439)</f>
        <v>0</v>
      </c>
      <c r="AY437" s="965"/>
      <c r="AZ437" s="965"/>
      <c r="BA437" s="966"/>
      <c r="BB437" s="948"/>
      <c r="BC437" s="949"/>
      <c r="BD437" s="949"/>
      <c r="BE437" s="949"/>
      <c r="BF437" s="949"/>
    </row>
    <row r="438" spans="1:58" ht="12.6" customHeight="1" x14ac:dyDescent="0.25">
      <c r="A438" s="698" t="s">
        <v>1531</v>
      </c>
      <c r="B438" s="433"/>
      <c r="C438" s="433"/>
      <c r="D438" s="433"/>
      <c r="E438" s="433"/>
      <c r="F438" s="967"/>
      <c r="G438" s="968"/>
      <c r="H438" s="968"/>
      <c r="I438" s="969"/>
      <c r="J438" s="967"/>
      <c r="K438" s="968"/>
      <c r="L438" s="968"/>
      <c r="M438" s="969"/>
      <c r="N438" s="967"/>
      <c r="O438" s="968"/>
      <c r="P438" s="968"/>
      <c r="Q438" s="969"/>
      <c r="R438" s="967"/>
      <c r="S438" s="968"/>
      <c r="T438" s="968"/>
      <c r="U438" s="969"/>
      <c r="V438" s="967"/>
      <c r="W438" s="968"/>
      <c r="X438" s="968"/>
      <c r="Y438" s="969"/>
      <c r="Z438" s="967"/>
      <c r="AA438" s="968"/>
      <c r="AB438" s="968"/>
      <c r="AC438" s="969"/>
      <c r="AD438" s="967"/>
      <c r="AE438" s="968"/>
      <c r="AF438" s="968"/>
      <c r="AG438" s="969"/>
      <c r="AH438" s="967"/>
      <c r="AI438" s="968"/>
      <c r="AJ438" s="968"/>
      <c r="AK438" s="969"/>
      <c r="AL438" s="967"/>
      <c r="AM438" s="968"/>
      <c r="AN438" s="968"/>
      <c r="AO438" s="969"/>
      <c r="AP438" s="967"/>
      <c r="AQ438" s="968"/>
      <c r="AR438" s="968"/>
      <c r="AS438" s="969"/>
      <c r="AT438" s="967"/>
      <c r="AU438" s="968"/>
      <c r="AV438" s="968"/>
      <c r="AW438" s="969"/>
      <c r="AX438" s="967"/>
      <c r="AY438" s="968"/>
      <c r="AZ438" s="968"/>
      <c r="BA438" s="969"/>
      <c r="BB438" s="948"/>
      <c r="BC438" s="949"/>
      <c r="BD438" s="949"/>
      <c r="BE438" s="949"/>
      <c r="BF438" s="949"/>
    </row>
    <row r="439" spans="1:58" ht="12.6" customHeight="1" x14ac:dyDescent="0.25">
      <c r="A439" s="699" t="s">
        <v>1530</v>
      </c>
      <c r="B439" s="455"/>
      <c r="C439" s="455"/>
      <c r="D439" s="455"/>
      <c r="E439" s="455"/>
      <c r="F439" s="970"/>
      <c r="G439" s="971"/>
      <c r="H439" s="971"/>
      <c r="I439" s="972"/>
      <c r="J439" s="970"/>
      <c r="K439" s="971"/>
      <c r="L439" s="971"/>
      <c r="M439" s="972"/>
      <c r="N439" s="970"/>
      <c r="O439" s="971"/>
      <c r="P439" s="971"/>
      <c r="Q439" s="972"/>
      <c r="R439" s="970"/>
      <c r="S439" s="971"/>
      <c r="T439" s="971"/>
      <c r="U439" s="972"/>
      <c r="V439" s="970"/>
      <c r="W439" s="971"/>
      <c r="X439" s="971"/>
      <c r="Y439" s="972"/>
      <c r="Z439" s="970"/>
      <c r="AA439" s="971"/>
      <c r="AB439" s="971"/>
      <c r="AC439" s="972"/>
      <c r="AD439" s="970"/>
      <c r="AE439" s="971"/>
      <c r="AF439" s="971"/>
      <c r="AG439" s="972"/>
      <c r="AH439" s="970"/>
      <c r="AI439" s="971"/>
      <c r="AJ439" s="971"/>
      <c r="AK439" s="972"/>
      <c r="AL439" s="970"/>
      <c r="AM439" s="971"/>
      <c r="AN439" s="971"/>
      <c r="AO439" s="972"/>
      <c r="AP439" s="970"/>
      <c r="AQ439" s="971"/>
      <c r="AR439" s="971"/>
      <c r="AS439" s="972"/>
      <c r="AT439" s="970"/>
      <c r="AU439" s="971"/>
      <c r="AV439" s="971"/>
      <c r="AW439" s="972"/>
      <c r="AX439" s="970"/>
      <c r="AY439" s="971"/>
      <c r="AZ439" s="971"/>
      <c r="BA439" s="972"/>
      <c r="BB439" s="948"/>
      <c r="BC439" s="949"/>
      <c r="BD439" s="949"/>
      <c r="BE439" s="949"/>
      <c r="BF439" s="949"/>
    </row>
    <row r="440" spans="1:58" ht="12.6" customHeight="1" x14ac:dyDescent="0.25">
      <c r="A440" s="448" t="s">
        <v>1621</v>
      </c>
      <c r="B440" s="448"/>
      <c r="C440" s="448"/>
      <c r="D440" s="448"/>
      <c r="E440" s="448"/>
      <c r="F440" s="638"/>
      <c r="G440" s="638"/>
      <c r="H440" s="638"/>
      <c r="I440" s="638"/>
      <c r="J440" s="638"/>
      <c r="K440" s="638"/>
      <c r="L440" s="638"/>
      <c r="M440" s="638"/>
      <c r="N440" s="638"/>
      <c r="O440" s="638"/>
      <c r="P440" s="638"/>
      <c r="Q440" s="638"/>
      <c r="R440" s="638"/>
      <c r="S440" s="638"/>
      <c r="T440" s="638"/>
      <c r="U440" s="638"/>
      <c r="V440" s="638"/>
      <c r="W440" s="638"/>
      <c r="X440" s="638"/>
      <c r="Y440" s="638"/>
      <c r="Z440" s="638"/>
      <c r="AA440" s="638"/>
      <c r="AB440" s="638"/>
      <c r="AC440" s="638"/>
      <c r="AD440" s="638"/>
      <c r="AE440" s="638"/>
      <c r="AF440" s="638"/>
      <c r="AG440" s="638"/>
      <c r="AH440" s="638"/>
      <c r="AI440" s="638"/>
      <c r="AJ440" s="638"/>
      <c r="AK440" s="638"/>
      <c r="AL440" s="638"/>
      <c r="AM440" s="638"/>
      <c r="AN440" s="638"/>
      <c r="AO440" s="638"/>
      <c r="AP440" s="638"/>
      <c r="AQ440" s="638"/>
      <c r="AR440" s="638"/>
      <c r="AS440" s="638"/>
      <c r="AT440" s="638"/>
      <c r="AU440" s="638"/>
      <c r="AV440" s="638"/>
      <c r="AW440" s="638"/>
      <c r="AX440" s="638"/>
      <c r="AY440" s="638"/>
      <c r="AZ440" s="638"/>
      <c r="BA440" s="638"/>
      <c r="BB440" s="585"/>
      <c r="BC440" s="585"/>
      <c r="BD440" s="585"/>
      <c r="BE440" s="585"/>
      <c r="BF440" s="585"/>
    </row>
    <row r="441" spans="1:58" ht="12.6" customHeight="1" x14ac:dyDescent="0.25">
      <c r="A441" s="696" t="s">
        <v>1535</v>
      </c>
      <c r="B441" s="452"/>
      <c r="C441" s="452"/>
      <c r="D441" s="452"/>
      <c r="E441" s="452"/>
      <c r="F441" s="964">
        <f>SUM(F419-F430)</f>
        <v>0</v>
      </c>
      <c r="G441" s="965"/>
      <c r="H441" s="965"/>
      <c r="I441" s="966"/>
      <c r="J441" s="964">
        <f>SUM(J419-J430)</f>
        <v>0</v>
      </c>
      <c r="K441" s="965"/>
      <c r="L441" s="965"/>
      <c r="M441" s="966"/>
      <c r="N441" s="964">
        <f>SUM(N419-N430)</f>
        <v>0</v>
      </c>
      <c r="O441" s="965"/>
      <c r="P441" s="965"/>
      <c r="Q441" s="966"/>
      <c r="R441" s="964">
        <f>SUM(R419-R430)</f>
        <v>0</v>
      </c>
      <c r="S441" s="965"/>
      <c r="T441" s="965"/>
      <c r="U441" s="966"/>
      <c r="V441" s="964">
        <f>SUM(V419-V430)</f>
        <v>0</v>
      </c>
      <c r="W441" s="965"/>
      <c r="X441" s="965"/>
      <c r="Y441" s="966"/>
      <c r="Z441" s="964">
        <f>SUM(Z419-Z430)</f>
        <v>0</v>
      </c>
      <c r="AA441" s="965"/>
      <c r="AB441" s="965"/>
      <c r="AC441" s="966"/>
      <c r="AD441" s="964">
        <f>SUM(AD419-AD430)</f>
        <v>0</v>
      </c>
      <c r="AE441" s="965"/>
      <c r="AF441" s="965"/>
      <c r="AG441" s="966"/>
      <c r="AH441" s="964">
        <f>SUM(AH419-AH430)</f>
        <v>0</v>
      </c>
      <c r="AI441" s="965"/>
      <c r="AJ441" s="965"/>
      <c r="AK441" s="966"/>
      <c r="AL441" s="964">
        <f>SUM(AL419-AL430)</f>
        <v>0</v>
      </c>
      <c r="AM441" s="965"/>
      <c r="AN441" s="965"/>
      <c r="AO441" s="966"/>
      <c r="AP441" s="964">
        <f>SUM(AP419-AP430)</f>
        <v>0</v>
      </c>
      <c r="AQ441" s="965"/>
      <c r="AR441" s="965"/>
      <c r="AS441" s="966"/>
      <c r="AT441" s="964">
        <f>SUM(AT419-AT430)</f>
        <v>0</v>
      </c>
      <c r="AU441" s="965"/>
      <c r="AV441" s="965"/>
      <c r="AW441" s="966"/>
      <c r="AX441" s="964">
        <f>SUM(F441:AW444)</f>
        <v>0</v>
      </c>
      <c r="AY441" s="965"/>
      <c r="AZ441" s="965"/>
      <c r="BA441" s="966"/>
      <c r="BB441" s="967"/>
      <c r="BC441" s="968"/>
      <c r="BD441" s="968"/>
      <c r="BE441" s="968"/>
      <c r="BF441" s="968"/>
    </row>
    <row r="442" spans="1:58" ht="12.6" customHeight="1" x14ac:dyDescent="0.25">
      <c r="A442" s="698" t="s">
        <v>1691</v>
      </c>
      <c r="B442" s="433"/>
      <c r="C442" s="433"/>
      <c r="D442" s="433"/>
      <c r="E442" s="433"/>
      <c r="F442" s="967"/>
      <c r="G442" s="968"/>
      <c r="H442" s="968"/>
      <c r="I442" s="969"/>
      <c r="J442" s="967"/>
      <c r="K442" s="968"/>
      <c r="L442" s="968"/>
      <c r="M442" s="969"/>
      <c r="N442" s="967"/>
      <c r="O442" s="968"/>
      <c r="P442" s="968"/>
      <c r="Q442" s="969"/>
      <c r="R442" s="967"/>
      <c r="S442" s="968"/>
      <c r="T442" s="968"/>
      <c r="U442" s="969"/>
      <c r="V442" s="967"/>
      <c r="W442" s="968"/>
      <c r="X442" s="968"/>
      <c r="Y442" s="969"/>
      <c r="Z442" s="967"/>
      <c r="AA442" s="968"/>
      <c r="AB442" s="968"/>
      <c r="AC442" s="969"/>
      <c r="AD442" s="967"/>
      <c r="AE442" s="968"/>
      <c r="AF442" s="968"/>
      <c r="AG442" s="969"/>
      <c r="AH442" s="967"/>
      <c r="AI442" s="968"/>
      <c r="AJ442" s="968"/>
      <c r="AK442" s="969"/>
      <c r="AL442" s="967"/>
      <c r="AM442" s="968"/>
      <c r="AN442" s="968"/>
      <c r="AO442" s="969"/>
      <c r="AP442" s="967"/>
      <c r="AQ442" s="968"/>
      <c r="AR442" s="968"/>
      <c r="AS442" s="969"/>
      <c r="AT442" s="967"/>
      <c r="AU442" s="968"/>
      <c r="AV442" s="968"/>
      <c r="AW442" s="969"/>
      <c r="AX442" s="967"/>
      <c r="AY442" s="968"/>
      <c r="AZ442" s="968"/>
      <c r="BA442" s="969"/>
      <c r="BB442" s="967"/>
      <c r="BC442" s="968"/>
      <c r="BD442" s="968"/>
      <c r="BE442" s="968"/>
      <c r="BF442" s="968"/>
    </row>
    <row r="443" spans="1:58" ht="12.6" customHeight="1" x14ac:dyDescent="0.25">
      <c r="A443" s="698" t="s">
        <v>1531</v>
      </c>
      <c r="B443" s="433"/>
      <c r="C443" s="433"/>
      <c r="D443" s="433"/>
      <c r="E443" s="433"/>
      <c r="F443" s="967"/>
      <c r="G443" s="968"/>
      <c r="H443" s="968"/>
      <c r="I443" s="969"/>
      <c r="J443" s="967"/>
      <c r="K443" s="968"/>
      <c r="L443" s="968"/>
      <c r="M443" s="969"/>
      <c r="N443" s="967"/>
      <c r="O443" s="968"/>
      <c r="P443" s="968"/>
      <c r="Q443" s="969"/>
      <c r="R443" s="967"/>
      <c r="S443" s="968"/>
      <c r="T443" s="968"/>
      <c r="U443" s="969"/>
      <c r="V443" s="967"/>
      <c r="W443" s="968"/>
      <c r="X443" s="968"/>
      <c r="Y443" s="969"/>
      <c r="Z443" s="967"/>
      <c r="AA443" s="968"/>
      <c r="AB443" s="968"/>
      <c r="AC443" s="969"/>
      <c r="AD443" s="967"/>
      <c r="AE443" s="968"/>
      <c r="AF443" s="968"/>
      <c r="AG443" s="969"/>
      <c r="AH443" s="967"/>
      <c r="AI443" s="968"/>
      <c r="AJ443" s="968"/>
      <c r="AK443" s="969"/>
      <c r="AL443" s="967"/>
      <c r="AM443" s="968"/>
      <c r="AN443" s="968"/>
      <c r="AO443" s="969"/>
      <c r="AP443" s="967"/>
      <c r="AQ443" s="968"/>
      <c r="AR443" s="968"/>
      <c r="AS443" s="969"/>
      <c r="AT443" s="967"/>
      <c r="AU443" s="968"/>
      <c r="AV443" s="968"/>
      <c r="AW443" s="969"/>
      <c r="AX443" s="967"/>
      <c r="AY443" s="968"/>
      <c r="AZ443" s="968"/>
      <c r="BA443" s="969"/>
      <c r="BB443" s="967"/>
      <c r="BC443" s="968"/>
      <c r="BD443" s="968"/>
      <c r="BE443" s="968"/>
      <c r="BF443" s="968"/>
    </row>
    <row r="444" spans="1:58" ht="12.6" customHeight="1" x14ac:dyDescent="0.25">
      <c r="A444" s="698" t="s">
        <v>1530</v>
      </c>
      <c r="B444" s="433"/>
      <c r="C444" s="433"/>
      <c r="D444" s="433"/>
      <c r="E444" s="433"/>
      <c r="F444" s="970"/>
      <c r="G444" s="971"/>
      <c r="H444" s="971"/>
      <c r="I444" s="972"/>
      <c r="J444" s="970"/>
      <c r="K444" s="971"/>
      <c r="L444" s="971"/>
      <c r="M444" s="972"/>
      <c r="N444" s="970"/>
      <c r="O444" s="971"/>
      <c r="P444" s="971"/>
      <c r="Q444" s="972"/>
      <c r="R444" s="970"/>
      <c r="S444" s="971"/>
      <c r="T444" s="971"/>
      <c r="U444" s="972"/>
      <c r="V444" s="970"/>
      <c r="W444" s="971"/>
      <c r="X444" s="971"/>
      <c r="Y444" s="972"/>
      <c r="Z444" s="970"/>
      <c r="AA444" s="971"/>
      <c r="AB444" s="971"/>
      <c r="AC444" s="972"/>
      <c r="AD444" s="970"/>
      <c r="AE444" s="971"/>
      <c r="AF444" s="971"/>
      <c r="AG444" s="972"/>
      <c r="AH444" s="970"/>
      <c r="AI444" s="971"/>
      <c r="AJ444" s="971"/>
      <c r="AK444" s="972"/>
      <c r="AL444" s="970"/>
      <c r="AM444" s="971"/>
      <c r="AN444" s="971"/>
      <c r="AO444" s="972"/>
      <c r="AP444" s="970"/>
      <c r="AQ444" s="971"/>
      <c r="AR444" s="971"/>
      <c r="AS444" s="972"/>
      <c r="AT444" s="970"/>
      <c r="AU444" s="971"/>
      <c r="AV444" s="971"/>
      <c r="AW444" s="972"/>
      <c r="AX444" s="970"/>
      <c r="AY444" s="971"/>
      <c r="AZ444" s="971"/>
      <c r="BA444" s="972"/>
      <c r="BB444" s="967"/>
      <c r="BC444" s="968"/>
      <c r="BD444" s="968"/>
      <c r="BE444" s="968"/>
      <c r="BF444" s="968"/>
    </row>
    <row r="445" spans="1:58" ht="12.6" customHeight="1" x14ac:dyDescent="0.25">
      <c r="A445" s="696" t="s">
        <v>504</v>
      </c>
      <c r="B445" s="452"/>
      <c r="C445" s="452"/>
      <c r="D445" s="452"/>
      <c r="E445" s="452"/>
      <c r="F445" s="964">
        <f>SUM(F426-F437)</f>
        <v>0</v>
      </c>
      <c r="G445" s="965"/>
      <c r="H445" s="965"/>
      <c r="I445" s="966"/>
      <c r="J445" s="964">
        <f>SUM(J426-J437)</f>
        <v>0</v>
      </c>
      <c r="K445" s="965"/>
      <c r="L445" s="965"/>
      <c r="M445" s="966"/>
      <c r="N445" s="964">
        <f>SUM(N426-N437)</f>
        <v>0</v>
      </c>
      <c r="O445" s="965"/>
      <c r="P445" s="965"/>
      <c r="Q445" s="966"/>
      <c r="R445" s="964">
        <f>SUM(R426-R437)</f>
        <v>0</v>
      </c>
      <c r="S445" s="965"/>
      <c r="T445" s="965"/>
      <c r="U445" s="966"/>
      <c r="V445" s="964">
        <f>SUM(V426-V437)</f>
        <v>0</v>
      </c>
      <c r="W445" s="965"/>
      <c r="X445" s="965"/>
      <c r="Y445" s="966"/>
      <c r="Z445" s="964">
        <f>SUM(Z426-Z437)</f>
        <v>0</v>
      </c>
      <c r="AA445" s="965"/>
      <c r="AB445" s="965"/>
      <c r="AC445" s="966"/>
      <c r="AD445" s="964">
        <f>SUM(AD426-AD437)</f>
        <v>0</v>
      </c>
      <c r="AE445" s="965"/>
      <c r="AF445" s="965"/>
      <c r="AG445" s="966"/>
      <c r="AH445" s="964">
        <f>SUM(AH426-AH437)</f>
        <v>0</v>
      </c>
      <c r="AI445" s="965"/>
      <c r="AJ445" s="965"/>
      <c r="AK445" s="966"/>
      <c r="AL445" s="964">
        <f>SUM(AL426-AL437)</f>
        <v>0</v>
      </c>
      <c r="AM445" s="965"/>
      <c r="AN445" s="965"/>
      <c r="AO445" s="966"/>
      <c r="AP445" s="964">
        <f>SUM(AP426-AP437)</f>
        <v>0</v>
      </c>
      <c r="AQ445" s="965"/>
      <c r="AR445" s="965"/>
      <c r="AS445" s="966"/>
      <c r="AT445" s="964">
        <f>SUM(AT426-AT437)</f>
        <v>0</v>
      </c>
      <c r="AU445" s="965"/>
      <c r="AV445" s="965"/>
      <c r="AW445" s="966"/>
      <c r="AX445" s="964">
        <f>SUM(F445:AW447)</f>
        <v>0</v>
      </c>
      <c r="AY445" s="965"/>
      <c r="AZ445" s="965"/>
      <c r="BA445" s="966"/>
      <c r="BB445" s="967"/>
      <c r="BC445" s="968"/>
      <c r="BD445" s="968"/>
      <c r="BE445" s="968"/>
      <c r="BF445" s="968"/>
    </row>
    <row r="446" spans="1:58" ht="12.6" customHeight="1" x14ac:dyDescent="0.25">
      <c r="A446" s="698" t="s">
        <v>1531</v>
      </c>
      <c r="B446" s="433"/>
      <c r="C446" s="433"/>
      <c r="D446" s="433"/>
      <c r="E446" s="433"/>
      <c r="F446" s="967"/>
      <c r="G446" s="968"/>
      <c r="H446" s="968"/>
      <c r="I446" s="969"/>
      <c r="J446" s="967"/>
      <c r="K446" s="968"/>
      <c r="L446" s="968"/>
      <c r="M446" s="969"/>
      <c r="N446" s="967"/>
      <c r="O446" s="968"/>
      <c r="P446" s="968"/>
      <c r="Q446" s="969"/>
      <c r="R446" s="967"/>
      <c r="S446" s="968"/>
      <c r="T446" s="968"/>
      <c r="U446" s="969"/>
      <c r="V446" s="967"/>
      <c r="W446" s="968"/>
      <c r="X446" s="968"/>
      <c r="Y446" s="969"/>
      <c r="Z446" s="967"/>
      <c r="AA446" s="968"/>
      <c r="AB446" s="968"/>
      <c r="AC446" s="969"/>
      <c r="AD446" s="967"/>
      <c r="AE446" s="968"/>
      <c r="AF446" s="968"/>
      <c r="AG446" s="969"/>
      <c r="AH446" s="967"/>
      <c r="AI446" s="968"/>
      <c r="AJ446" s="968"/>
      <c r="AK446" s="969"/>
      <c r="AL446" s="967"/>
      <c r="AM446" s="968"/>
      <c r="AN446" s="968"/>
      <c r="AO446" s="969"/>
      <c r="AP446" s="967"/>
      <c r="AQ446" s="968"/>
      <c r="AR446" s="968"/>
      <c r="AS446" s="969"/>
      <c r="AT446" s="967"/>
      <c r="AU446" s="968"/>
      <c r="AV446" s="968"/>
      <c r="AW446" s="969"/>
      <c r="AX446" s="967"/>
      <c r="AY446" s="968"/>
      <c r="AZ446" s="968"/>
      <c r="BA446" s="969"/>
      <c r="BB446" s="967"/>
      <c r="BC446" s="968"/>
      <c r="BD446" s="968"/>
      <c r="BE446" s="968"/>
      <c r="BF446" s="968"/>
    </row>
    <row r="447" spans="1:58" ht="12.6" customHeight="1" x14ac:dyDescent="0.25">
      <c r="A447" s="699" t="s">
        <v>1530</v>
      </c>
      <c r="B447" s="455"/>
      <c r="C447" s="455"/>
      <c r="D447" s="455"/>
      <c r="E447" s="455"/>
      <c r="F447" s="970"/>
      <c r="G447" s="971"/>
      <c r="H447" s="971"/>
      <c r="I447" s="972"/>
      <c r="J447" s="970"/>
      <c r="K447" s="971"/>
      <c r="L447" s="971"/>
      <c r="M447" s="972"/>
      <c r="N447" s="970"/>
      <c r="O447" s="971"/>
      <c r="P447" s="971"/>
      <c r="Q447" s="972"/>
      <c r="R447" s="970"/>
      <c r="S447" s="971"/>
      <c r="T447" s="971"/>
      <c r="U447" s="972"/>
      <c r="V447" s="970"/>
      <c r="W447" s="971"/>
      <c r="X447" s="971"/>
      <c r="Y447" s="972"/>
      <c r="Z447" s="970"/>
      <c r="AA447" s="971"/>
      <c r="AB447" s="971"/>
      <c r="AC447" s="972"/>
      <c r="AD447" s="970"/>
      <c r="AE447" s="971"/>
      <c r="AF447" s="971"/>
      <c r="AG447" s="972"/>
      <c r="AH447" s="970"/>
      <c r="AI447" s="971"/>
      <c r="AJ447" s="971"/>
      <c r="AK447" s="972"/>
      <c r="AL447" s="970"/>
      <c r="AM447" s="971"/>
      <c r="AN447" s="971"/>
      <c r="AO447" s="972"/>
      <c r="AP447" s="970"/>
      <c r="AQ447" s="971"/>
      <c r="AR447" s="971"/>
      <c r="AS447" s="972"/>
      <c r="AT447" s="970"/>
      <c r="AU447" s="971"/>
      <c r="AV447" s="971"/>
      <c r="AW447" s="972"/>
      <c r="AX447" s="970"/>
      <c r="AY447" s="971"/>
      <c r="AZ447" s="971"/>
      <c r="BA447" s="972"/>
      <c r="BB447" s="967"/>
      <c r="BC447" s="968"/>
      <c r="BD447" s="968"/>
      <c r="BE447" s="968"/>
      <c r="BF447" s="968"/>
    </row>
    <row r="448" spans="1:58" ht="12.6" customHeight="1" x14ac:dyDescent="0.25">
      <c r="A448" s="438" t="s">
        <v>1802</v>
      </c>
      <c r="B448" s="433"/>
      <c r="C448" s="433"/>
      <c r="D448" s="433"/>
      <c r="E448" s="433"/>
      <c r="F448" s="470"/>
      <c r="G448" s="433"/>
      <c r="H448" s="583"/>
      <c r="I448" s="583"/>
      <c r="J448" s="583"/>
      <c r="K448" s="583"/>
      <c r="L448" s="583"/>
      <c r="M448" s="583"/>
      <c r="N448" s="583"/>
      <c r="O448" s="583"/>
      <c r="P448" s="583"/>
      <c r="Q448" s="583"/>
      <c r="R448" s="583"/>
      <c r="S448" s="583"/>
      <c r="T448" s="583"/>
      <c r="U448" s="583"/>
      <c r="V448" s="583"/>
      <c r="W448" s="583"/>
      <c r="X448" s="583"/>
      <c r="Y448" s="583"/>
      <c r="Z448" s="583"/>
      <c r="AA448" s="583"/>
      <c r="AB448" s="583"/>
      <c r="AC448" s="583"/>
      <c r="AD448" s="583"/>
      <c r="AE448" s="583"/>
      <c r="AF448" s="583"/>
      <c r="AG448" s="583"/>
      <c r="AH448" s="583"/>
      <c r="AI448" s="583"/>
      <c r="AJ448" s="583"/>
      <c r="AK448" s="583"/>
      <c r="AL448" s="583"/>
      <c r="AM448" s="583"/>
      <c r="AN448" s="583"/>
      <c r="AO448" s="583"/>
      <c r="AP448" s="583"/>
      <c r="AQ448" s="583"/>
      <c r="AR448" s="583"/>
      <c r="AS448" s="583"/>
      <c r="AT448" s="583"/>
      <c r="AU448" s="583"/>
      <c r="AV448" s="583"/>
      <c r="AW448" s="583"/>
      <c r="AX448" s="583"/>
      <c r="AY448" s="583"/>
      <c r="AZ448" s="583"/>
      <c r="BA448" s="583"/>
      <c r="BB448" s="583"/>
    </row>
    <row r="449" spans="1:54" ht="15" customHeight="1" x14ac:dyDescent="0.25">
      <c r="A449" s="888"/>
      <c r="B449" s="889"/>
      <c r="C449" s="889"/>
      <c r="D449" s="889"/>
      <c r="E449" s="889"/>
      <c r="F449" s="889"/>
      <c r="G449" s="889"/>
      <c r="H449" s="889"/>
      <c r="I449" s="889"/>
      <c r="J449" s="889"/>
      <c r="K449" s="889"/>
      <c r="L449" s="889"/>
      <c r="M449" s="889"/>
      <c r="N449" s="889"/>
      <c r="O449" s="889"/>
      <c r="P449" s="889"/>
      <c r="Q449" s="889"/>
      <c r="R449" s="889"/>
      <c r="S449" s="889"/>
      <c r="T449" s="889"/>
      <c r="U449" s="889"/>
      <c r="V449" s="889"/>
      <c r="W449" s="889"/>
      <c r="X449" s="889"/>
      <c r="Y449" s="889"/>
      <c r="Z449" s="889"/>
      <c r="AA449" s="889"/>
      <c r="AB449" s="889"/>
      <c r="AC449" s="889"/>
      <c r="AD449" s="889"/>
      <c r="AE449" s="889"/>
      <c r="AF449" s="889"/>
      <c r="AG449" s="889"/>
      <c r="AH449" s="889"/>
      <c r="AI449" s="889"/>
      <c r="AJ449" s="889"/>
      <c r="AK449" s="889"/>
      <c r="AL449" s="889"/>
      <c r="AM449" s="889"/>
      <c r="AN449" s="889"/>
      <c r="AO449" s="889"/>
      <c r="AP449" s="889"/>
      <c r="AQ449" s="889"/>
      <c r="AR449" s="889"/>
      <c r="AS449" s="889"/>
      <c r="AT449" s="889"/>
      <c r="AU449" s="889"/>
      <c r="AV449" s="889"/>
      <c r="AW449" s="889"/>
      <c r="AX449" s="889"/>
      <c r="AY449" s="889"/>
      <c r="AZ449" s="889"/>
      <c r="BA449" s="889"/>
      <c r="BB449" s="890"/>
    </row>
    <row r="450" spans="1:54" ht="15" customHeight="1" x14ac:dyDescent="0.25">
      <c r="A450" s="891"/>
      <c r="B450" s="892"/>
      <c r="C450" s="892"/>
      <c r="D450" s="892"/>
      <c r="E450" s="892"/>
      <c r="F450" s="892"/>
      <c r="G450" s="892"/>
      <c r="H450" s="892"/>
      <c r="I450" s="892"/>
      <c r="J450" s="892"/>
      <c r="K450" s="892"/>
      <c r="L450" s="892"/>
      <c r="M450" s="892"/>
      <c r="N450" s="892"/>
      <c r="O450" s="892"/>
      <c r="P450" s="892"/>
      <c r="Q450" s="892"/>
      <c r="R450" s="892"/>
      <c r="S450" s="892"/>
      <c r="T450" s="892"/>
      <c r="U450" s="892"/>
      <c r="V450" s="892"/>
      <c r="W450" s="892"/>
      <c r="X450" s="892"/>
      <c r="Y450" s="892"/>
      <c r="Z450" s="892"/>
      <c r="AA450" s="892"/>
      <c r="AB450" s="892"/>
      <c r="AC450" s="892"/>
      <c r="AD450" s="892"/>
      <c r="AE450" s="892"/>
      <c r="AF450" s="892"/>
      <c r="AG450" s="892"/>
      <c r="AH450" s="892"/>
      <c r="AI450" s="892"/>
      <c r="AJ450" s="892"/>
      <c r="AK450" s="892"/>
      <c r="AL450" s="892"/>
      <c r="AM450" s="892"/>
      <c r="AN450" s="892"/>
      <c r="AO450" s="892"/>
      <c r="AP450" s="892"/>
      <c r="AQ450" s="892"/>
      <c r="AR450" s="892"/>
      <c r="AS450" s="892"/>
      <c r="AT450" s="892"/>
      <c r="AU450" s="892"/>
      <c r="AV450" s="892"/>
      <c r="AW450" s="892"/>
      <c r="AX450" s="892"/>
      <c r="AY450" s="892"/>
      <c r="AZ450" s="892"/>
      <c r="BA450" s="892"/>
      <c r="BB450" s="893"/>
    </row>
    <row r="451" spans="1:54" ht="12.6" customHeight="1" x14ac:dyDescent="0.25">
      <c r="A451" s="444" t="s">
        <v>1801</v>
      </c>
    </row>
    <row r="452" spans="1:54" ht="12.6" customHeight="1" x14ac:dyDescent="0.25">
      <c r="A452" s="923" t="s">
        <v>1501</v>
      </c>
      <c r="B452" s="849"/>
      <c r="C452" s="849"/>
      <c r="D452" s="849"/>
      <c r="E452" s="849"/>
      <c r="F452" s="849"/>
      <c r="G452" s="849"/>
      <c r="H452" s="849"/>
      <c r="I452" s="849"/>
      <c r="J452" s="849"/>
      <c r="K452" s="849"/>
      <c r="L452" s="849"/>
      <c r="M452" s="849"/>
      <c r="N452" s="849"/>
      <c r="O452" s="849"/>
      <c r="P452" s="849"/>
      <c r="Q452" s="849"/>
      <c r="R452" s="849"/>
      <c r="S452" s="849"/>
      <c r="T452" s="849"/>
      <c r="U452" s="849"/>
      <c r="V452" s="849"/>
      <c r="W452" s="849"/>
      <c r="X452" s="849"/>
      <c r="Y452" s="849"/>
      <c r="Z452" s="849"/>
      <c r="AA452" s="849"/>
      <c r="AB452" s="849"/>
      <c r="AC452" s="849"/>
      <c r="AD452" s="849"/>
      <c r="AE452" s="849"/>
      <c r="AF452" s="849"/>
      <c r="AG452" s="849"/>
      <c r="AH452" s="923" t="s">
        <v>1800</v>
      </c>
      <c r="AI452" s="849"/>
      <c r="AJ452" s="849"/>
      <c r="AK452" s="849"/>
      <c r="AL452" s="849"/>
      <c r="AM452" s="849"/>
      <c r="AN452" s="849"/>
      <c r="AO452" s="849"/>
      <c r="AP452" s="849"/>
      <c r="AQ452" s="849"/>
      <c r="AR452" s="849"/>
      <c r="AS452" s="849"/>
      <c r="AT452" s="849"/>
      <c r="AU452" s="849"/>
      <c r="AV452" s="849"/>
      <c r="AW452" s="849"/>
      <c r="AX452" s="849"/>
      <c r="AY452" s="849"/>
      <c r="AZ452" s="849"/>
      <c r="BA452" s="849"/>
      <c r="BB452" s="986"/>
    </row>
    <row r="453" spans="1:54" ht="12.6" customHeight="1" x14ac:dyDescent="0.25">
      <c r="A453" s="470"/>
      <c r="B453" s="433"/>
      <c r="C453" s="433"/>
      <c r="D453" s="433"/>
      <c r="E453" s="433"/>
      <c r="F453" s="433"/>
      <c r="G453" s="433"/>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987" t="s">
        <v>1568</v>
      </c>
      <c r="AI453" s="988"/>
      <c r="AJ453" s="988"/>
      <c r="AK453" s="988"/>
      <c r="AL453" s="988"/>
      <c r="AM453" s="988"/>
      <c r="AN453" s="988"/>
      <c r="AO453" s="988"/>
      <c r="AP453" s="988"/>
      <c r="AQ453" s="988"/>
      <c r="AR453" s="988"/>
      <c r="AS453" s="988"/>
      <c r="AT453" s="988"/>
      <c r="AU453" s="988"/>
      <c r="AV453" s="988"/>
      <c r="AW453" s="988"/>
      <c r="AX453" s="988"/>
      <c r="AY453" s="988"/>
      <c r="AZ453" s="988"/>
      <c r="BA453" s="988"/>
      <c r="BB453" s="992"/>
    </row>
    <row r="454" spans="1:54" ht="12.6" customHeight="1" x14ac:dyDescent="0.25">
      <c r="A454" s="447" t="s">
        <v>1504</v>
      </c>
      <c r="B454" s="448"/>
      <c r="C454" s="448"/>
      <c r="D454" s="448"/>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448"/>
      <c r="AD454" s="448"/>
      <c r="AE454" s="448"/>
      <c r="AF454" s="448"/>
      <c r="AG454" s="448"/>
      <c r="AH454" s="961"/>
      <c r="AI454" s="962"/>
      <c r="AJ454" s="962"/>
      <c r="AK454" s="962"/>
      <c r="AL454" s="962"/>
      <c r="AM454" s="962"/>
      <c r="AN454" s="962"/>
      <c r="AO454" s="962"/>
      <c r="AP454" s="962"/>
      <c r="AQ454" s="962"/>
      <c r="AR454" s="962"/>
      <c r="AS454" s="962"/>
      <c r="AT454" s="962"/>
      <c r="AU454" s="962"/>
      <c r="AV454" s="962"/>
      <c r="AW454" s="962"/>
      <c r="AX454" s="962"/>
      <c r="AY454" s="962"/>
      <c r="AZ454" s="962"/>
      <c r="BA454" s="962"/>
      <c r="BB454" s="963"/>
    </row>
    <row r="455" spans="1:54" ht="12.6" customHeight="1" x14ac:dyDescent="0.25">
      <c r="A455" s="434" t="s">
        <v>1799</v>
      </c>
    </row>
    <row r="456" spans="1:54" ht="15" customHeight="1" x14ac:dyDescent="0.25">
      <c r="A456" s="888"/>
      <c r="B456" s="889"/>
      <c r="C456" s="889"/>
      <c r="D456" s="889"/>
      <c r="E456" s="889"/>
      <c r="F456" s="889"/>
      <c r="G456" s="889"/>
      <c r="H456" s="889"/>
      <c r="I456" s="889"/>
      <c r="J456" s="889"/>
      <c r="K456" s="889"/>
      <c r="L456" s="889"/>
      <c r="M456" s="889"/>
      <c r="N456" s="889"/>
      <c r="O456" s="889"/>
      <c r="P456" s="889"/>
      <c r="Q456" s="889"/>
      <c r="R456" s="889"/>
      <c r="S456" s="889"/>
      <c r="T456" s="889"/>
      <c r="U456" s="889"/>
      <c r="V456" s="889"/>
      <c r="W456" s="889"/>
      <c r="X456" s="889"/>
      <c r="Y456" s="889"/>
      <c r="Z456" s="889"/>
      <c r="AA456" s="889"/>
      <c r="AB456" s="889"/>
      <c r="AC456" s="889"/>
      <c r="AD456" s="889"/>
      <c r="AE456" s="889"/>
      <c r="AF456" s="889"/>
      <c r="AG456" s="889"/>
      <c r="AH456" s="889"/>
      <c r="AI456" s="889"/>
      <c r="AJ456" s="889"/>
      <c r="AK456" s="889"/>
      <c r="AL456" s="889"/>
      <c r="AM456" s="889"/>
      <c r="AN456" s="889"/>
      <c r="AO456" s="889"/>
      <c r="AP456" s="889"/>
      <c r="AQ456" s="889"/>
      <c r="AR456" s="889"/>
      <c r="AS456" s="889"/>
      <c r="AT456" s="889"/>
      <c r="AU456" s="889"/>
      <c r="AV456" s="889"/>
      <c r="AW456" s="889"/>
      <c r="AX456" s="889"/>
      <c r="AY456" s="889"/>
      <c r="AZ456" s="889"/>
      <c r="BA456" s="889"/>
      <c r="BB456" s="890"/>
    </row>
    <row r="457" spans="1:54" ht="15" customHeight="1" x14ac:dyDescent="0.25">
      <c r="A457" s="891"/>
      <c r="B457" s="892"/>
      <c r="C457" s="892"/>
      <c r="D457" s="892"/>
      <c r="E457" s="892"/>
      <c r="F457" s="892"/>
      <c r="G457" s="892"/>
      <c r="H457" s="892"/>
      <c r="I457" s="892"/>
      <c r="J457" s="892"/>
      <c r="K457" s="892"/>
      <c r="L457" s="892"/>
      <c r="M457" s="892"/>
      <c r="N457" s="892"/>
      <c r="O457" s="892"/>
      <c r="P457" s="892"/>
      <c r="Q457" s="892"/>
      <c r="R457" s="892"/>
      <c r="S457" s="892"/>
      <c r="T457" s="892"/>
      <c r="U457" s="892"/>
      <c r="V457" s="892"/>
      <c r="W457" s="892"/>
      <c r="X457" s="892"/>
      <c r="Y457" s="892"/>
      <c r="Z457" s="892"/>
      <c r="AA457" s="892"/>
      <c r="AB457" s="892"/>
      <c r="AC457" s="892"/>
      <c r="AD457" s="892"/>
      <c r="AE457" s="892"/>
      <c r="AF457" s="892"/>
      <c r="AG457" s="892"/>
      <c r="AH457" s="892"/>
      <c r="AI457" s="892"/>
      <c r="AJ457" s="892"/>
      <c r="AK457" s="892"/>
      <c r="AL457" s="892"/>
      <c r="AM457" s="892"/>
      <c r="AN457" s="892"/>
      <c r="AO457" s="892"/>
      <c r="AP457" s="892"/>
      <c r="AQ457" s="892"/>
      <c r="AR457" s="892"/>
      <c r="AS457" s="892"/>
      <c r="AT457" s="892"/>
      <c r="AU457" s="892"/>
      <c r="AV457" s="892"/>
      <c r="AW457" s="892"/>
      <c r="AX457" s="892"/>
      <c r="AY457" s="892"/>
      <c r="AZ457" s="892"/>
      <c r="BA457" s="892"/>
      <c r="BB457" s="893"/>
    </row>
    <row r="458" spans="1:54" s="433" customFormat="1" ht="7.5" customHeight="1" x14ac:dyDescent="0.25"/>
    <row r="459" spans="1:54" ht="12.6" customHeight="1" x14ac:dyDescent="0.25">
      <c r="A459" s="444" t="s">
        <v>1798</v>
      </c>
    </row>
    <row r="460" spans="1:54" ht="12.6" customHeight="1" x14ac:dyDescent="0.25">
      <c r="A460" s="923"/>
      <c r="B460" s="849"/>
      <c r="C460" s="849"/>
      <c r="D460" s="849"/>
      <c r="E460" s="849"/>
      <c r="F460" s="849"/>
      <c r="G460" s="849"/>
      <c r="H460" s="849"/>
      <c r="I460" s="849"/>
      <c r="J460" s="849"/>
      <c r="K460" s="995" t="s">
        <v>815</v>
      </c>
      <c r="L460" s="996"/>
      <c r="M460" s="996"/>
      <c r="N460" s="996"/>
      <c r="O460" s="996"/>
      <c r="P460" s="996"/>
      <c r="Q460" s="996"/>
      <c r="R460" s="996"/>
      <c r="S460" s="996"/>
      <c r="T460" s="996"/>
      <c r="U460" s="996"/>
      <c r="V460" s="996"/>
      <c r="W460" s="996"/>
      <c r="X460" s="996"/>
      <c r="Y460" s="996"/>
      <c r="Z460" s="996"/>
      <c r="AA460" s="996"/>
      <c r="AB460" s="996"/>
      <c r="AC460" s="996"/>
      <c r="AD460" s="996"/>
      <c r="AE460" s="996"/>
      <c r="AF460" s="996"/>
      <c r="AG460" s="996"/>
      <c r="AH460" s="996"/>
      <c r="AI460" s="996"/>
      <c r="AJ460" s="996"/>
      <c r="AK460" s="996"/>
      <c r="AL460" s="996"/>
      <c r="AM460" s="996"/>
      <c r="AN460" s="996"/>
      <c r="AO460" s="996"/>
      <c r="AP460" s="996"/>
      <c r="AQ460" s="996"/>
      <c r="AR460" s="996"/>
      <c r="AS460" s="996"/>
      <c r="AT460" s="996"/>
      <c r="AU460" s="996"/>
      <c r="AV460" s="996"/>
      <c r="AW460" s="996"/>
      <c r="AX460" s="996"/>
      <c r="AY460" s="996"/>
      <c r="AZ460" s="996"/>
      <c r="BA460" s="996"/>
      <c r="BB460" s="997"/>
    </row>
    <row r="461" spans="1:54" ht="12.6" customHeight="1" x14ac:dyDescent="0.25">
      <c r="A461" s="987" t="s">
        <v>1797</v>
      </c>
      <c r="B461" s="988"/>
      <c r="C461" s="988"/>
      <c r="D461" s="988"/>
      <c r="E461" s="988"/>
      <c r="F461" s="988"/>
      <c r="G461" s="988"/>
      <c r="H461" s="988"/>
      <c r="I461" s="988"/>
      <c r="J461" s="988"/>
      <c r="K461" s="923"/>
      <c r="L461" s="849"/>
      <c r="M461" s="849"/>
      <c r="N461" s="849"/>
      <c r="O461" s="986"/>
      <c r="P461" s="1029"/>
      <c r="Q461" s="1029"/>
      <c r="R461" s="1029"/>
      <c r="S461" s="1029"/>
      <c r="T461" s="1029"/>
      <c r="U461" s="1029"/>
      <c r="V461" s="1029"/>
      <c r="W461" s="1029"/>
      <c r="X461" s="1029" t="s">
        <v>1493</v>
      </c>
      <c r="Y461" s="1029"/>
      <c r="Z461" s="1029"/>
      <c r="AA461" s="1029"/>
      <c r="AB461" s="1029"/>
      <c r="AC461" s="1029"/>
      <c r="AD461" s="1029"/>
      <c r="AE461" s="1029"/>
      <c r="AF461" s="1029"/>
      <c r="AG461" s="1029"/>
      <c r="AH461" s="1029"/>
      <c r="AI461" s="1029"/>
      <c r="AJ461" s="1029"/>
      <c r="AK461" s="1029"/>
      <c r="AL461" s="1029"/>
      <c r="AM461" s="1029"/>
      <c r="AN461" s="1029"/>
      <c r="AO461" s="1029"/>
      <c r="AP461" s="1029"/>
      <c r="AQ461" s="1029"/>
      <c r="AR461" s="1029"/>
      <c r="AS461" s="1029"/>
      <c r="AT461" s="1029"/>
      <c r="AU461" s="1029"/>
      <c r="AV461" s="1029"/>
      <c r="AW461" s="1029"/>
      <c r="AX461" s="1029"/>
      <c r="AY461" s="1029"/>
      <c r="AZ461" s="1029"/>
      <c r="BA461" s="1029"/>
      <c r="BB461" s="1029"/>
    </row>
    <row r="462" spans="1:54" ht="12.6" customHeight="1" x14ac:dyDescent="0.25">
      <c r="A462" s="987" t="s">
        <v>1796</v>
      </c>
      <c r="B462" s="988"/>
      <c r="C462" s="988"/>
      <c r="D462" s="988"/>
      <c r="E462" s="988"/>
      <c r="F462" s="988"/>
      <c r="G462" s="988"/>
      <c r="H462" s="988"/>
      <c r="I462" s="988"/>
      <c r="J462" s="988"/>
      <c r="K462" s="987" t="s">
        <v>1795</v>
      </c>
      <c r="L462" s="988"/>
      <c r="M462" s="988"/>
      <c r="N462" s="988"/>
      <c r="O462" s="992"/>
      <c r="P462" s="960" t="s">
        <v>1795</v>
      </c>
      <c r="Q462" s="960"/>
      <c r="R462" s="960"/>
      <c r="S462" s="960"/>
      <c r="T462" s="960"/>
      <c r="U462" s="960"/>
      <c r="V462" s="960"/>
      <c r="W462" s="960"/>
      <c r="X462" s="960" t="s">
        <v>1794</v>
      </c>
      <c r="Y462" s="960"/>
      <c r="Z462" s="960"/>
      <c r="AA462" s="960"/>
      <c r="AB462" s="960"/>
      <c r="AC462" s="960"/>
      <c r="AD462" s="960"/>
      <c r="AE462" s="960"/>
      <c r="AF462" s="960"/>
      <c r="AG462" s="960" t="s">
        <v>1520</v>
      </c>
      <c r="AH462" s="960"/>
      <c r="AI462" s="960"/>
      <c r="AJ462" s="960"/>
      <c r="AK462" s="960"/>
      <c r="AL462" s="960"/>
      <c r="AM462" s="960"/>
      <c r="AN462" s="960"/>
      <c r="AO462" s="960"/>
      <c r="AP462" s="960" t="s">
        <v>1793</v>
      </c>
      <c r="AQ462" s="960"/>
      <c r="AR462" s="960"/>
      <c r="AS462" s="960"/>
      <c r="AT462" s="960"/>
      <c r="AU462" s="960"/>
      <c r="AV462" s="960"/>
      <c r="AW462" s="960"/>
      <c r="AX462" s="960"/>
      <c r="AY462" s="960"/>
      <c r="AZ462" s="960"/>
      <c r="BA462" s="960"/>
      <c r="BB462" s="960"/>
    </row>
    <row r="463" spans="1:54" ht="12.6" customHeight="1" x14ac:dyDescent="0.25">
      <c r="A463" s="987" t="s">
        <v>1787</v>
      </c>
      <c r="B463" s="988"/>
      <c r="C463" s="988"/>
      <c r="D463" s="988"/>
      <c r="E463" s="988"/>
      <c r="F463" s="988"/>
      <c r="G463" s="988"/>
      <c r="H463" s="988"/>
      <c r="I463" s="988"/>
      <c r="J463" s="988"/>
      <c r="K463" s="987" t="s">
        <v>1792</v>
      </c>
      <c r="L463" s="988"/>
      <c r="M463" s="988"/>
      <c r="N463" s="988"/>
      <c r="O463" s="992"/>
      <c r="P463" s="960" t="s">
        <v>1791</v>
      </c>
      <c r="Q463" s="960"/>
      <c r="R463" s="960"/>
      <c r="S463" s="960"/>
      <c r="T463" s="960"/>
      <c r="U463" s="960"/>
      <c r="V463" s="960"/>
      <c r="W463" s="960"/>
      <c r="X463" s="960" t="s">
        <v>1790</v>
      </c>
      <c r="Y463" s="960"/>
      <c r="Z463" s="960"/>
      <c r="AA463" s="960"/>
      <c r="AB463" s="960"/>
      <c r="AC463" s="960"/>
      <c r="AD463" s="960"/>
      <c r="AE463" s="960"/>
      <c r="AF463" s="960"/>
      <c r="AG463" s="960" t="s">
        <v>1789</v>
      </c>
      <c r="AH463" s="960"/>
      <c r="AI463" s="960"/>
      <c r="AJ463" s="960"/>
      <c r="AK463" s="960"/>
      <c r="AL463" s="960"/>
      <c r="AM463" s="960"/>
      <c r="AN463" s="960"/>
      <c r="AO463" s="960"/>
      <c r="AP463" s="960" t="s">
        <v>1639</v>
      </c>
      <c r="AQ463" s="960"/>
      <c r="AR463" s="960"/>
      <c r="AS463" s="960"/>
      <c r="AT463" s="960"/>
      <c r="AU463" s="960"/>
      <c r="AV463" s="960"/>
      <c r="AW463" s="960"/>
      <c r="AX463" s="960"/>
      <c r="AY463" s="960"/>
      <c r="AZ463" s="960"/>
      <c r="BA463" s="960"/>
      <c r="BB463" s="960"/>
    </row>
    <row r="464" spans="1:54" ht="12.6" customHeight="1" x14ac:dyDescent="0.25">
      <c r="A464" s="987" t="s">
        <v>1785</v>
      </c>
      <c r="B464" s="988"/>
      <c r="C464" s="988"/>
      <c r="D464" s="988"/>
      <c r="E464" s="988"/>
      <c r="F464" s="988"/>
      <c r="G464" s="988"/>
      <c r="H464" s="988"/>
      <c r="I464" s="988"/>
      <c r="J464" s="988"/>
      <c r="K464" s="987" t="s">
        <v>475</v>
      </c>
      <c r="L464" s="988"/>
      <c r="M464" s="988"/>
      <c r="N464" s="988"/>
      <c r="O464" s="992"/>
      <c r="P464" s="960" t="s">
        <v>1788</v>
      </c>
      <c r="Q464" s="960"/>
      <c r="R464" s="960"/>
      <c r="S464" s="960"/>
      <c r="T464" s="960"/>
      <c r="U464" s="960"/>
      <c r="V464" s="960"/>
      <c r="W464" s="960"/>
      <c r="X464" s="960" t="s">
        <v>1787</v>
      </c>
      <c r="Y464" s="960"/>
      <c r="Z464" s="960"/>
      <c r="AA464" s="960"/>
      <c r="AB464" s="960"/>
      <c r="AC464" s="960"/>
      <c r="AD464" s="960"/>
      <c r="AE464" s="960"/>
      <c r="AF464" s="960"/>
      <c r="AG464" s="960" t="s">
        <v>1787</v>
      </c>
      <c r="AH464" s="960"/>
      <c r="AI464" s="960"/>
      <c r="AJ464" s="960"/>
      <c r="AK464" s="960"/>
      <c r="AL464" s="960"/>
      <c r="AM464" s="960"/>
      <c r="AN464" s="960"/>
      <c r="AO464" s="960"/>
      <c r="AP464" s="960" t="s">
        <v>1786</v>
      </c>
      <c r="AQ464" s="960"/>
      <c r="AR464" s="960"/>
      <c r="AS464" s="960"/>
      <c r="AT464" s="960"/>
      <c r="AU464" s="960"/>
      <c r="AV464" s="960"/>
      <c r="AW464" s="960"/>
      <c r="AX464" s="960"/>
      <c r="AY464" s="960"/>
      <c r="AZ464" s="960"/>
      <c r="BA464" s="960"/>
      <c r="BB464" s="960"/>
    </row>
    <row r="465" spans="1:54" ht="12.6" customHeight="1" x14ac:dyDescent="0.25">
      <c r="A465" s="987"/>
      <c r="B465" s="988"/>
      <c r="C465" s="988"/>
      <c r="D465" s="988"/>
      <c r="E465" s="988"/>
      <c r="F465" s="988"/>
      <c r="G465" s="988"/>
      <c r="H465" s="988"/>
      <c r="I465" s="988"/>
      <c r="J465" s="988"/>
      <c r="K465" s="987"/>
      <c r="L465" s="988"/>
      <c r="M465" s="988"/>
      <c r="N465" s="988"/>
      <c r="O465" s="992"/>
      <c r="P465" s="960" t="s">
        <v>475</v>
      </c>
      <c r="Q465" s="960"/>
      <c r="R465" s="960"/>
      <c r="S465" s="960"/>
      <c r="T465" s="960"/>
      <c r="U465" s="960"/>
      <c r="V465" s="960"/>
      <c r="W465" s="960"/>
      <c r="X465" s="960" t="s">
        <v>1785</v>
      </c>
      <c r="Y465" s="960"/>
      <c r="Z465" s="960"/>
      <c r="AA465" s="960"/>
      <c r="AB465" s="960"/>
      <c r="AC465" s="960"/>
      <c r="AD465" s="960"/>
      <c r="AE465" s="960"/>
      <c r="AF465" s="960"/>
      <c r="AG465" s="960" t="s">
        <v>1785</v>
      </c>
      <c r="AH465" s="960"/>
      <c r="AI465" s="960"/>
      <c r="AJ465" s="960"/>
      <c r="AK465" s="960"/>
      <c r="AL465" s="960"/>
      <c r="AM465" s="960"/>
      <c r="AN465" s="960"/>
      <c r="AO465" s="960"/>
      <c r="AP465" s="960"/>
      <c r="AQ465" s="960"/>
      <c r="AR465" s="960"/>
      <c r="AS465" s="960"/>
      <c r="AT465" s="960"/>
      <c r="AU465" s="960"/>
      <c r="AV465" s="960"/>
      <c r="AW465" s="960"/>
      <c r="AX465" s="960"/>
      <c r="AY465" s="960"/>
      <c r="AZ465" s="960"/>
      <c r="BA465" s="960"/>
      <c r="BB465" s="960"/>
    </row>
    <row r="466" spans="1:54" ht="12.6" customHeight="1" x14ac:dyDescent="0.25">
      <c r="A466" s="924" t="s">
        <v>816</v>
      </c>
      <c r="B466" s="925"/>
      <c r="C466" s="925"/>
      <c r="D466" s="925"/>
      <c r="E466" s="925"/>
      <c r="F466" s="925"/>
      <c r="G466" s="925"/>
      <c r="H466" s="925"/>
      <c r="I466" s="925"/>
      <c r="J466" s="925"/>
      <c r="K466" s="924" t="s">
        <v>817</v>
      </c>
      <c r="L466" s="925"/>
      <c r="M466" s="925"/>
      <c r="N466" s="925"/>
      <c r="O466" s="993"/>
      <c r="P466" s="979" t="s">
        <v>818</v>
      </c>
      <c r="Q466" s="979"/>
      <c r="R466" s="979"/>
      <c r="S466" s="979"/>
      <c r="T466" s="979"/>
      <c r="U466" s="979"/>
      <c r="V466" s="979"/>
      <c r="W466" s="979"/>
      <c r="X466" s="979" t="s">
        <v>476</v>
      </c>
      <c r="Y466" s="979"/>
      <c r="Z466" s="979"/>
      <c r="AA466" s="979"/>
      <c r="AB466" s="979"/>
      <c r="AC466" s="979"/>
      <c r="AD466" s="979"/>
      <c r="AE466" s="979"/>
      <c r="AF466" s="979"/>
      <c r="AG466" s="979" t="s">
        <v>477</v>
      </c>
      <c r="AH466" s="979"/>
      <c r="AI466" s="979"/>
      <c r="AJ466" s="979"/>
      <c r="AK466" s="979"/>
      <c r="AL466" s="979"/>
      <c r="AM466" s="979"/>
      <c r="AN466" s="979"/>
      <c r="AO466" s="979"/>
      <c r="AP466" s="979" t="s">
        <v>480</v>
      </c>
      <c r="AQ466" s="979"/>
      <c r="AR466" s="979"/>
      <c r="AS466" s="979"/>
      <c r="AT466" s="979"/>
      <c r="AU466" s="979"/>
      <c r="AV466" s="979"/>
      <c r="AW466" s="979"/>
      <c r="AX466" s="979"/>
      <c r="AY466" s="979"/>
      <c r="AZ466" s="979"/>
      <c r="BA466" s="979"/>
      <c r="BB466" s="979"/>
    </row>
    <row r="467" spans="1:54" ht="12.6" customHeight="1" x14ac:dyDescent="0.25">
      <c r="A467" s="434" t="s">
        <v>1894</v>
      </c>
    </row>
    <row r="468" spans="1:54" ht="12.6" customHeight="1" x14ac:dyDescent="0.25">
      <c r="A468" s="851"/>
      <c r="B468" s="851"/>
      <c r="C468" s="851"/>
      <c r="D468" s="851"/>
      <c r="E468" s="851"/>
      <c r="F468" s="851"/>
      <c r="G468" s="851"/>
      <c r="H468" s="851"/>
      <c r="I468" s="851"/>
      <c r="J468" s="851"/>
      <c r="K468" s="865"/>
      <c r="L468" s="865"/>
      <c r="M468" s="865"/>
      <c r="N468" s="865"/>
      <c r="O468" s="865"/>
      <c r="P468" s="865"/>
      <c r="Q468" s="865"/>
      <c r="R468" s="865"/>
      <c r="S468" s="865"/>
      <c r="T468" s="865"/>
      <c r="U468" s="865"/>
      <c r="V468" s="865"/>
      <c r="W468" s="865"/>
      <c r="X468" s="865"/>
      <c r="Y468" s="865"/>
      <c r="Z468" s="865"/>
      <c r="AA468" s="865"/>
      <c r="AB468" s="865"/>
      <c r="AC468" s="865"/>
      <c r="AD468" s="865"/>
      <c r="AE468" s="865"/>
      <c r="AF468" s="865"/>
      <c r="AG468" s="865"/>
      <c r="AH468" s="865"/>
      <c r="AI468" s="865"/>
      <c r="AJ468" s="865"/>
      <c r="AK468" s="865"/>
      <c r="AL468" s="865"/>
      <c r="AM468" s="865"/>
      <c r="AN468" s="865"/>
      <c r="AO468" s="865"/>
      <c r="AP468" s="865"/>
      <c r="AQ468" s="865"/>
      <c r="AR468" s="865"/>
      <c r="AS468" s="865"/>
      <c r="AT468" s="865"/>
      <c r="AU468" s="865"/>
      <c r="AV468" s="865"/>
      <c r="AW468" s="865"/>
      <c r="AX468" s="865"/>
      <c r="AY468" s="865"/>
      <c r="AZ468" s="865"/>
      <c r="BA468" s="865"/>
      <c r="BB468" s="865"/>
    </row>
    <row r="469" spans="1:54" ht="12.6" customHeight="1" x14ac:dyDescent="0.25">
      <c r="A469" s="851"/>
      <c r="B469" s="851"/>
      <c r="C469" s="851"/>
      <c r="D469" s="851"/>
      <c r="E469" s="851"/>
      <c r="F469" s="851"/>
      <c r="G469" s="851"/>
      <c r="H469" s="851"/>
      <c r="I469" s="851"/>
      <c r="J469" s="851"/>
      <c r="K469" s="865"/>
      <c r="L469" s="865"/>
      <c r="M469" s="865"/>
      <c r="N469" s="865"/>
      <c r="O469" s="865"/>
      <c r="P469" s="865"/>
      <c r="Q469" s="865"/>
      <c r="R469" s="865"/>
      <c r="S469" s="865"/>
      <c r="T469" s="865"/>
      <c r="U469" s="865"/>
      <c r="V469" s="865"/>
      <c r="W469" s="865"/>
      <c r="X469" s="865"/>
      <c r="Y469" s="865"/>
      <c r="Z469" s="865"/>
      <c r="AA469" s="865"/>
      <c r="AB469" s="865"/>
      <c r="AC469" s="865"/>
      <c r="AD469" s="865"/>
      <c r="AE469" s="865"/>
      <c r="AF469" s="865"/>
      <c r="AG469" s="865"/>
      <c r="AH469" s="865"/>
      <c r="AI469" s="865"/>
      <c r="AJ469" s="865"/>
      <c r="AK469" s="865"/>
      <c r="AL469" s="865"/>
      <c r="AM469" s="865"/>
      <c r="AN469" s="865"/>
      <c r="AO469" s="865"/>
      <c r="AP469" s="865"/>
      <c r="AQ469" s="865"/>
      <c r="AR469" s="865"/>
      <c r="AS469" s="865"/>
      <c r="AT469" s="865"/>
      <c r="AU469" s="865"/>
      <c r="AV469" s="865"/>
      <c r="AW469" s="865"/>
      <c r="AX469" s="865"/>
      <c r="AY469" s="865"/>
      <c r="AZ469" s="865"/>
      <c r="BA469" s="865"/>
      <c r="BB469" s="865"/>
    </row>
    <row r="470" spans="1:54" ht="12.6" customHeight="1" x14ac:dyDescent="0.25">
      <c r="A470" s="851"/>
      <c r="B470" s="851"/>
      <c r="C470" s="851"/>
      <c r="D470" s="851"/>
      <c r="E470" s="851"/>
      <c r="F470" s="851"/>
      <c r="G470" s="851"/>
      <c r="H470" s="851"/>
      <c r="I470" s="851"/>
      <c r="J470" s="851"/>
      <c r="K470" s="865"/>
      <c r="L470" s="865"/>
      <c r="M470" s="865"/>
      <c r="N470" s="865"/>
      <c r="O470" s="865"/>
      <c r="P470" s="865"/>
      <c r="Q470" s="865"/>
      <c r="R470" s="865"/>
      <c r="S470" s="865"/>
      <c r="T470" s="865"/>
      <c r="U470" s="865"/>
      <c r="V470" s="865"/>
      <c r="W470" s="865"/>
      <c r="X470" s="865"/>
      <c r="Y470" s="865"/>
      <c r="Z470" s="865"/>
      <c r="AA470" s="865"/>
      <c r="AB470" s="865"/>
      <c r="AC470" s="865"/>
      <c r="AD470" s="865"/>
      <c r="AE470" s="865"/>
      <c r="AF470" s="865"/>
      <c r="AG470" s="865"/>
      <c r="AH470" s="865"/>
      <c r="AI470" s="865"/>
      <c r="AJ470" s="865"/>
      <c r="AK470" s="865"/>
      <c r="AL470" s="865"/>
      <c r="AM470" s="865"/>
      <c r="AN470" s="865"/>
      <c r="AO470" s="865"/>
      <c r="AP470" s="865"/>
      <c r="AQ470" s="865"/>
      <c r="AR470" s="865"/>
      <c r="AS470" s="865"/>
      <c r="AT470" s="865"/>
      <c r="AU470" s="865"/>
      <c r="AV470" s="865"/>
      <c r="AW470" s="865"/>
      <c r="AX470" s="865"/>
      <c r="AY470" s="865"/>
      <c r="AZ470" s="865"/>
      <c r="BA470" s="865"/>
      <c r="BB470" s="865"/>
    </row>
    <row r="471" spans="1:54" ht="12.6" customHeight="1" x14ac:dyDescent="0.25">
      <c r="A471" s="434" t="s">
        <v>1895</v>
      </c>
      <c r="K471" s="594"/>
      <c r="L471" s="594"/>
      <c r="M471" s="594"/>
      <c r="N471" s="594"/>
      <c r="O471" s="594"/>
      <c r="P471" s="594"/>
      <c r="Q471" s="594"/>
      <c r="R471" s="594"/>
      <c r="S471" s="594"/>
      <c r="T471" s="594"/>
      <c r="U471" s="594"/>
      <c r="V471" s="594"/>
      <c r="W471" s="594"/>
      <c r="X471" s="594"/>
      <c r="Y471" s="594"/>
      <c r="Z471" s="594"/>
      <c r="AA471" s="594"/>
      <c r="AB471" s="594"/>
      <c r="AC471" s="594"/>
      <c r="AD471" s="594"/>
      <c r="AE471" s="594"/>
      <c r="AF471" s="594"/>
      <c r="AG471" s="594"/>
      <c r="AH471" s="594"/>
      <c r="AI471" s="594"/>
      <c r="AJ471" s="594"/>
      <c r="AK471" s="594"/>
      <c r="AL471" s="594"/>
      <c r="AM471" s="594"/>
      <c r="AN471" s="594"/>
      <c r="AO471" s="594"/>
      <c r="AP471" s="594"/>
      <c r="AQ471" s="594"/>
      <c r="AR471" s="594"/>
      <c r="AS471" s="594"/>
      <c r="AT471" s="594"/>
      <c r="AU471" s="594"/>
      <c r="AV471" s="594"/>
      <c r="AW471" s="594"/>
      <c r="AX471" s="594"/>
      <c r="AY471" s="594"/>
      <c r="AZ471" s="594"/>
      <c r="BA471" s="594"/>
      <c r="BB471" s="594"/>
    </row>
    <row r="472" spans="1:54" ht="12.6" customHeight="1" x14ac:dyDescent="0.25">
      <c r="A472" s="851"/>
      <c r="B472" s="851"/>
      <c r="C472" s="851"/>
      <c r="D472" s="851"/>
      <c r="E472" s="851"/>
      <c r="F472" s="851"/>
      <c r="G472" s="851"/>
      <c r="H472" s="851"/>
      <c r="I472" s="851"/>
      <c r="J472" s="851"/>
      <c r="K472" s="865"/>
      <c r="L472" s="865"/>
      <c r="M472" s="865"/>
      <c r="N472" s="865"/>
      <c r="O472" s="865"/>
      <c r="P472" s="865"/>
      <c r="Q472" s="865"/>
      <c r="R472" s="865"/>
      <c r="S472" s="865"/>
      <c r="T472" s="865"/>
      <c r="U472" s="865"/>
      <c r="V472" s="865"/>
      <c r="W472" s="865"/>
      <c r="X472" s="865"/>
      <c r="Y472" s="865"/>
      <c r="Z472" s="865"/>
      <c r="AA472" s="865"/>
      <c r="AB472" s="865"/>
      <c r="AC472" s="865"/>
      <c r="AD472" s="865"/>
      <c r="AE472" s="865"/>
      <c r="AF472" s="865"/>
      <c r="AG472" s="865"/>
      <c r="AH472" s="865"/>
      <c r="AI472" s="865"/>
      <c r="AJ472" s="865"/>
      <c r="AK472" s="865"/>
      <c r="AL472" s="865"/>
      <c r="AM472" s="865"/>
      <c r="AN472" s="865"/>
      <c r="AO472" s="865"/>
      <c r="AP472" s="865"/>
      <c r="AQ472" s="865"/>
      <c r="AR472" s="865"/>
      <c r="AS472" s="865"/>
      <c r="AT472" s="865"/>
      <c r="AU472" s="865"/>
      <c r="AV472" s="865"/>
      <c r="AW472" s="865"/>
      <c r="AX472" s="865"/>
      <c r="AY472" s="865"/>
      <c r="AZ472" s="865"/>
      <c r="BA472" s="865"/>
      <c r="BB472" s="865"/>
    </row>
    <row r="473" spans="1:54" ht="12.6" customHeight="1" x14ac:dyDescent="0.25">
      <c r="A473" s="851"/>
      <c r="B473" s="851"/>
      <c r="C473" s="851"/>
      <c r="D473" s="851"/>
      <c r="E473" s="851"/>
      <c r="F473" s="851"/>
      <c r="G473" s="851"/>
      <c r="H473" s="851"/>
      <c r="I473" s="851"/>
      <c r="J473" s="851"/>
      <c r="K473" s="865"/>
      <c r="L473" s="865"/>
      <c r="M473" s="865"/>
      <c r="N473" s="865"/>
      <c r="O473" s="865"/>
      <c r="P473" s="865"/>
      <c r="Q473" s="865"/>
      <c r="R473" s="865"/>
      <c r="S473" s="865"/>
      <c r="T473" s="865"/>
      <c r="U473" s="865"/>
      <c r="V473" s="865"/>
      <c r="W473" s="865"/>
      <c r="X473" s="865"/>
      <c r="Y473" s="865"/>
      <c r="Z473" s="865"/>
      <c r="AA473" s="865"/>
      <c r="AB473" s="865"/>
      <c r="AC473" s="865"/>
      <c r="AD473" s="865"/>
      <c r="AE473" s="865"/>
      <c r="AF473" s="865"/>
      <c r="AG473" s="865"/>
      <c r="AH473" s="865"/>
      <c r="AI473" s="865"/>
      <c r="AJ473" s="865"/>
      <c r="AK473" s="865"/>
      <c r="AL473" s="865"/>
      <c r="AM473" s="865"/>
      <c r="AN473" s="865"/>
      <c r="AO473" s="865"/>
      <c r="AP473" s="865"/>
      <c r="AQ473" s="865"/>
      <c r="AR473" s="865"/>
      <c r="AS473" s="865"/>
      <c r="AT473" s="865"/>
      <c r="AU473" s="865"/>
      <c r="AV473" s="865"/>
      <c r="AW473" s="865"/>
      <c r="AX473" s="865"/>
      <c r="AY473" s="865"/>
      <c r="AZ473" s="865"/>
      <c r="BA473" s="865"/>
      <c r="BB473" s="865"/>
    </row>
    <row r="474" spans="1:54" ht="12.6" customHeight="1" x14ac:dyDescent="0.25">
      <c r="A474" s="851"/>
      <c r="B474" s="851"/>
      <c r="C474" s="851"/>
      <c r="D474" s="851"/>
      <c r="E474" s="851"/>
      <c r="F474" s="851"/>
      <c r="G474" s="851"/>
      <c r="H474" s="851"/>
      <c r="I474" s="851"/>
      <c r="J474" s="851"/>
      <c r="K474" s="865"/>
      <c r="L474" s="865"/>
      <c r="M474" s="865"/>
      <c r="N474" s="865"/>
      <c r="O474" s="865"/>
      <c r="P474" s="865"/>
      <c r="Q474" s="865"/>
      <c r="R474" s="865"/>
      <c r="S474" s="865"/>
      <c r="T474" s="865"/>
      <c r="U474" s="865"/>
      <c r="V474" s="865"/>
      <c r="W474" s="865"/>
      <c r="X474" s="865"/>
      <c r="Y474" s="865"/>
      <c r="Z474" s="865"/>
      <c r="AA474" s="865"/>
      <c r="AB474" s="865"/>
      <c r="AC474" s="865"/>
      <c r="AD474" s="865"/>
      <c r="AE474" s="865"/>
      <c r="AF474" s="865"/>
      <c r="AG474" s="865"/>
      <c r="AH474" s="865"/>
      <c r="AI474" s="865"/>
      <c r="AJ474" s="865"/>
      <c r="AK474" s="865"/>
      <c r="AL474" s="865"/>
      <c r="AM474" s="865"/>
      <c r="AN474" s="865"/>
      <c r="AO474" s="865"/>
      <c r="AP474" s="865"/>
      <c r="AQ474" s="865"/>
      <c r="AR474" s="865"/>
      <c r="AS474" s="865"/>
      <c r="AT474" s="865"/>
      <c r="AU474" s="865"/>
      <c r="AV474" s="865"/>
      <c r="AW474" s="865"/>
      <c r="AX474" s="865"/>
      <c r="AY474" s="865"/>
      <c r="AZ474" s="865"/>
      <c r="BA474" s="865"/>
      <c r="BB474" s="865"/>
    </row>
    <row r="475" spans="1:54" ht="12.6" customHeight="1" x14ac:dyDescent="0.25">
      <c r="A475" s="434" t="s">
        <v>1497</v>
      </c>
      <c r="K475" s="594"/>
      <c r="L475" s="594"/>
      <c r="M475" s="594"/>
      <c r="N475" s="594"/>
      <c r="O475" s="594"/>
      <c r="P475" s="594"/>
      <c r="Q475" s="594"/>
      <c r="R475" s="594"/>
      <c r="S475" s="594"/>
      <c r="T475" s="594"/>
      <c r="U475" s="594"/>
      <c r="V475" s="594"/>
      <c r="W475" s="594"/>
      <c r="X475" s="594"/>
      <c r="Y475" s="594"/>
      <c r="Z475" s="594"/>
      <c r="AA475" s="594"/>
      <c r="AB475" s="594"/>
      <c r="AC475" s="594"/>
      <c r="AD475" s="594"/>
      <c r="AE475" s="594"/>
      <c r="AF475" s="594"/>
      <c r="AG475" s="594"/>
      <c r="AH475" s="594"/>
      <c r="AI475" s="594"/>
      <c r="AJ475" s="594"/>
      <c r="AK475" s="594"/>
      <c r="AL475" s="594"/>
      <c r="AM475" s="594"/>
      <c r="AN475" s="594"/>
      <c r="AO475" s="594"/>
      <c r="AP475" s="594"/>
      <c r="AQ475" s="594"/>
      <c r="AR475" s="594"/>
      <c r="AS475" s="594"/>
      <c r="AT475" s="594"/>
      <c r="AU475" s="594"/>
      <c r="AV475" s="594"/>
      <c r="AW475" s="594"/>
      <c r="AX475" s="594"/>
      <c r="AY475" s="594"/>
      <c r="AZ475" s="594"/>
      <c r="BA475" s="594"/>
      <c r="BB475" s="594"/>
    </row>
    <row r="476" spans="1:54" ht="12.6" customHeight="1" x14ac:dyDescent="0.25">
      <c r="A476" s="851"/>
      <c r="B476" s="851"/>
      <c r="C476" s="851"/>
      <c r="D476" s="851"/>
      <c r="E476" s="851"/>
      <c r="F476" s="851"/>
      <c r="G476" s="851"/>
      <c r="H476" s="851"/>
      <c r="I476" s="851"/>
      <c r="J476" s="851"/>
      <c r="K476" s="865"/>
      <c r="L476" s="865"/>
      <c r="M476" s="865"/>
      <c r="N476" s="865"/>
      <c r="O476" s="865"/>
      <c r="P476" s="865"/>
      <c r="Q476" s="865"/>
      <c r="R476" s="865"/>
      <c r="S476" s="865"/>
      <c r="T476" s="865"/>
      <c r="U476" s="865"/>
      <c r="V476" s="865"/>
      <c r="W476" s="865"/>
      <c r="X476" s="865"/>
      <c r="Y476" s="865"/>
      <c r="Z476" s="865"/>
      <c r="AA476" s="865"/>
      <c r="AB476" s="865"/>
      <c r="AC476" s="865"/>
      <c r="AD476" s="865"/>
      <c r="AE476" s="865"/>
      <c r="AF476" s="865"/>
      <c r="AG476" s="865"/>
      <c r="AH476" s="865"/>
      <c r="AI476" s="865"/>
      <c r="AJ476" s="865"/>
      <c r="AK476" s="865"/>
      <c r="AL476" s="865"/>
      <c r="AM476" s="865"/>
      <c r="AN476" s="865"/>
      <c r="AO476" s="865"/>
      <c r="AP476" s="865"/>
      <c r="AQ476" s="865"/>
      <c r="AR476" s="865"/>
      <c r="AS476" s="865"/>
      <c r="AT476" s="865"/>
      <c r="AU476" s="865"/>
      <c r="AV476" s="865"/>
      <c r="AW476" s="865"/>
      <c r="AX476" s="865"/>
      <c r="AY476" s="865"/>
      <c r="AZ476" s="865"/>
      <c r="BA476" s="865"/>
      <c r="BB476" s="865"/>
    </row>
    <row r="477" spans="1:54" ht="12.6" customHeight="1" x14ac:dyDescent="0.25">
      <c r="A477" s="851"/>
      <c r="B477" s="851"/>
      <c r="C477" s="851"/>
      <c r="D477" s="851"/>
      <c r="E477" s="851"/>
      <c r="F477" s="851"/>
      <c r="G477" s="851"/>
      <c r="H477" s="851"/>
      <c r="I477" s="851"/>
      <c r="J477" s="851"/>
      <c r="K477" s="865"/>
      <c r="L477" s="865"/>
      <c r="M477" s="865"/>
      <c r="N477" s="865"/>
      <c r="O477" s="865"/>
      <c r="P477" s="865"/>
      <c r="Q477" s="865"/>
      <c r="R477" s="865"/>
      <c r="S477" s="865"/>
      <c r="T477" s="865"/>
      <c r="U477" s="865"/>
      <c r="V477" s="865"/>
      <c r="W477" s="865"/>
      <c r="X477" s="865"/>
      <c r="Y477" s="865"/>
      <c r="Z477" s="865"/>
      <c r="AA477" s="865"/>
      <c r="AB477" s="865"/>
      <c r="AC477" s="865"/>
      <c r="AD477" s="865"/>
      <c r="AE477" s="865"/>
      <c r="AF477" s="865"/>
      <c r="AG477" s="865"/>
      <c r="AH477" s="865"/>
      <c r="AI477" s="865"/>
      <c r="AJ477" s="865"/>
      <c r="AK477" s="865"/>
      <c r="AL477" s="865"/>
      <c r="AM477" s="865"/>
      <c r="AN477" s="865"/>
      <c r="AO477" s="865"/>
      <c r="AP477" s="865"/>
      <c r="AQ477" s="865"/>
      <c r="AR477" s="865"/>
      <c r="AS477" s="865"/>
      <c r="AT477" s="865"/>
      <c r="AU477" s="865"/>
      <c r="AV477" s="865"/>
      <c r="AW477" s="865"/>
      <c r="AX477" s="865"/>
      <c r="AY477" s="865"/>
      <c r="AZ477" s="865"/>
      <c r="BA477" s="865"/>
      <c r="BB477" s="865"/>
    </row>
    <row r="478" spans="1:54" ht="12.6" customHeight="1" x14ac:dyDescent="0.25">
      <c r="A478" s="851"/>
      <c r="B478" s="851"/>
      <c r="C478" s="851"/>
      <c r="D478" s="851"/>
      <c r="E478" s="851"/>
      <c r="F478" s="851"/>
      <c r="G478" s="851"/>
      <c r="H478" s="851"/>
      <c r="I478" s="851"/>
      <c r="J478" s="851"/>
      <c r="K478" s="865"/>
      <c r="L478" s="865"/>
      <c r="M478" s="865"/>
      <c r="N478" s="865"/>
      <c r="O478" s="865"/>
      <c r="P478" s="865"/>
      <c r="Q478" s="865"/>
      <c r="R478" s="865"/>
      <c r="S478" s="865"/>
      <c r="T478" s="865"/>
      <c r="U478" s="865"/>
      <c r="V478" s="865"/>
      <c r="W478" s="865"/>
      <c r="X478" s="865"/>
      <c r="Y478" s="865"/>
      <c r="Z478" s="865"/>
      <c r="AA478" s="865"/>
      <c r="AB478" s="865"/>
      <c r="AC478" s="865"/>
      <c r="AD478" s="865"/>
      <c r="AE478" s="865"/>
      <c r="AF478" s="865"/>
      <c r="AG478" s="865"/>
      <c r="AH478" s="865"/>
      <c r="AI478" s="865"/>
      <c r="AJ478" s="865"/>
      <c r="AK478" s="865"/>
      <c r="AL478" s="865"/>
      <c r="AM478" s="865"/>
      <c r="AN478" s="865"/>
      <c r="AO478" s="865"/>
      <c r="AP478" s="865"/>
      <c r="AQ478" s="865"/>
      <c r="AR478" s="865"/>
      <c r="AS478" s="865"/>
      <c r="AT478" s="865"/>
      <c r="AU478" s="865"/>
      <c r="AV478" s="865"/>
      <c r="AW478" s="865"/>
      <c r="AX478" s="865"/>
      <c r="AY478" s="865"/>
      <c r="AZ478" s="865"/>
      <c r="BA478" s="865"/>
      <c r="BB478" s="865"/>
    </row>
    <row r="479" spans="1:54" ht="12.6" customHeight="1" x14ac:dyDescent="0.25">
      <c r="A479" s="434" t="s">
        <v>1498</v>
      </c>
      <c r="K479" s="594"/>
      <c r="L479" s="594"/>
      <c r="M479" s="594"/>
      <c r="N479" s="594"/>
      <c r="O479" s="594"/>
      <c r="P479" s="594"/>
      <c r="Q479" s="594"/>
      <c r="R479" s="594"/>
      <c r="S479" s="594"/>
      <c r="T479" s="594"/>
      <c r="U479" s="594"/>
      <c r="V479" s="594"/>
      <c r="W479" s="594"/>
      <c r="X479" s="594"/>
      <c r="Y479" s="594"/>
      <c r="Z479" s="594"/>
      <c r="AA479" s="594"/>
      <c r="AB479" s="594"/>
      <c r="AC479" s="594"/>
      <c r="AD479" s="594"/>
      <c r="AE479" s="594"/>
      <c r="AF479" s="594"/>
      <c r="AG479" s="594"/>
      <c r="AH479" s="594"/>
      <c r="AI479" s="594"/>
      <c r="AJ479" s="594"/>
      <c r="AK479" s="594"/>
      <c r="AL479" s="594"/>
      <c r="AM479" s="594"/>
      <c r="AN479" s="594"/>
      <c r="AO479" s="594"/>
      <c r="AP479" s="594"/>
      <c r="AQ479" s="594"/>
      <c r="AR479" s="594"/>
      <c r="AS479" s="594"/>
      <c r="AT479" s="594"/>
      <c r="AU479" s="594"/>
      <c r="AV479" s="594"/>
      <c r="AW479" s="594"/>
      <c r="AX479" s="594"/>
      <c r="AY479" s="594"/>
      <c r="AZ479" s="594"/>
      <c r="BA479" s="594"/>
      <c r="BB479" s="594"/>
    </row>
    <row r="480" spans="1:54" ht="12.6" customHeight="1" x14ac:dyDescent="0.25">
      <c r="A480" s="851"/>
      <c r="B480" s="851"/>
      <c r="C480" s="851"/>
      <c r="D480" s="851"/>
      <c r="E480" s="851"/>
      <c r="F480" s="851"/>
      <c r="G480" s="851"/>
      <c r="H480" s="851"/>
      <c r="I480" s="851"/>
      <c r="J480" s="851"/>
      <c r="K480" s="865"/>
      <c r="L480" s="865"/>
      <c r="M480" s="865"/>
      <c r="N480" s="865"/>
      <c r="O480" s="865"/>
      <c r="P480" s="865"/>
      <c r="Q480" s="865"/>
      <c r="R480" s="865"/>
      <c r="S480" s="865"/>
      <c r="T480" s="865"/>
      <c r="U480" s="865"/>
      <c r="V480" s="865"/>
      <c r="W480" s="865"/>
      <c r="X480" s="865"/>
      <c r="Y480" s="865"/>
      <c r="Z480" s="865"/>
      <c r="AA480" s="865"/>
      <c r="AB480" s="865"/>
      <c r="AC480" s="865"/>
      <c r="AD480" s="865"/>
      <c r="AE480" s="865"/>
      <c r="AF480" s="865"/>
      <c r="AG480" s="865"/>
      <c r="AH480" s="865"/>
      <c r="AI480" s="865"/>
      <c r="AJ480" s="865"/>
      <c r="AK480" s="865"/>
      <c r="AL480" s="865"/>
      <c r="AM480" s="865"/>
      <c r="AN480" s="865"/>
      <c r="AO480" s="865"/>
      <c r="AP480" s="865"/>
      <c r="AQ480" s="865"/>
      <c r="AR480" s="865"/>
      <c r="AS480" s="865"/>
      <c r="AT480" s="865"/>
      <c r="AU480" s="865"/>
      <c r="AV480" s="865"/>
      <c r="AW480" s="865"/>
      <c r="AX480" s="865"/>
      <c r="AY480" s="865"/>
      <c r="AZ480" s="865"/>
      <c r="BA480" s="865"/>
      <c r="BB480" s="865"/>
    </row>
    <row r="481" spans="1:54" ht="12.6" customHeight="1" x14ac:dyDescent="0.25">
      <c r="A481" s="851"/>
      <c r="B481" s="851"/>
      <c r="C481" s="851"/>
      <c r="D481" s="851"/>
      <c r="E481" s="851"/>
      <c r="F481" s="851"/>
      <c r="G481" s="851"/>
      <c r="H481" s="851"/>
      <c r="I481" s="851"/>
      <c r="J481" s="851"/>
      <c r="K481" s="865"/>
      <c r="L481" s="865"/>
      <c r="M481" s="865"/>
      <c r="N481" s="865"/>
      <c r="O481" s="865"/>
      <c r="P481" s="865"/>
      <c r="Q481" s="865"/>
      <c r="R481" s="865"/>
      <c r="S481" s="865"/>
      <c r="T481" s="865"/>
      <c r="U481" s="865"/>
      <c r="V481" s="865"/>
      <c r="W481" s="865"/>
      <c r="X481" s="865"/>
      <c r="Y481" s="865"/>
      <c r="Z481" s="865"/>
      <c r="AA481" s="865"/>
      <c r="AB481" s="865"/>
      <c r="AC481" s="865"/>
      <c r="AD481" s="865"/>
      <c r="AE481" s="865"/>
      <c r="AF481" s="865"/>
      <c r="AG481" s="865"/>
      <c r="AH481" s="865"/>
      <c r="AI481" s="865"/>
      <c r="AJ481" s="865"/>
      <c r="AK481" s="865"/>
      <c r="AL481" s="865"/>
      <c r="AM481" s="865"/>
      <c r="AN481" s="865"/>
      <c r="AO481" s="865"/>
      <c r="AP481" s="865"/>
      <c r="AQ481" s="865"/>
      <c r="AR481" s="865"/>
      <c r="AS481" s="865"/>
      <c r="AT481" s="865"/>
      <c r="AU481" s="865"/>
      <c r="AV481" s="865"/>
      <c r="AW481" s="865"/>
      <c r="AX481" s="865"/>
      <c r="AY481" s="865"/>
      <c r="AZ481" s="865"/>
      <c r="BA481" s="865"/>
      <c r="BB481" s="865"/>
    </row>
    <row r="482" spans="1:54" ht="12.6" customHeight="1" x14ac:dyDescent="0.25">
      <c r="A482" s="1022" t="s">
        <v>1784</v>
      </c>
      <c r="B482" s="1022"/>
      <c r="C482" s="1022"/>
      <c r="D482" s="1022"/>
      <c r="E482" s="1022"/>
      <c r="F482" s="1022"/>
      <c r="G482" s="1022"/>
      <c r="H482" s="1022"/>
      <c r="I482" s="1022"/>
      <c r="J482" s="1022"/>
      <c r="K482" s="1022" t="s">
        <v>929</v>
      </c>
      <c r="L482" s="1022"/>
      <c r="M482" s="1022"/>
      <c r="N482" s="1022"/>
      <c r="O482" s="1022"/>
      <c r="P482" s="1022" t="s">
        <v>929</v>
      </c>
      <c r="Q482" s="1022"/>
      <c r="R482" s="1022"/>
      <c r="S482" s="1022"/>
      <c r="T482" s="1022"/>
      <c r="U482" s="1022"/>
      <c r="V482" s="1022"/>
      <c r="W482" s="1022"/>
      <c r="X482" s="1022" t="s">
        <v>929</v>
      </c>
      <c r="Y482" s="1022"/>
      <c r="Z482" s="1022"/>
      <c r="AA482" s="1022"/>
      <c r="AB482" s="1022"/>
      <c r="AC482" s="1022"/>
      <c r="AD482" s="1022"/>
      <c r="AE482" s="1022"/>
      <c r="AF482" s="1022"/>
      <c r="AG482" s="1022" t="s">
        <v>929</v>
      </c>
      <c r="AH482" s="1022"/>
      <c r="AI482" s="1022"/>
      <c r="AJ482" s="1022"/>
      <c r="AK482" s="1022"/>
      <c r="AL482" s="1022"/>
      <c r="AM482" s="1022"/>
      <c r="AN482" s="1022"/>
      <c r="AO482" s="1022"/>
      <c r="AP482" s="865"/>
      <c r="AQ482" s="865"/>
      <c r="AR482" s="865"/>
      <c r="AS482" s="865"/>
      <c r="AT482" s="865"/>
      <c r="AU482" s="865"/>
      <c r="AV482" s="865"/>
      <c r="AW482" s="865"/>
      <c r="AX482" s="865"/>
      <c r="AY482" s="865"/>
      <c r="AZ482" s="865"/>
      <c r="BA482" s="865"/>
      <c r="BB482" s="865"/>
    </row>
    <row r="483" spans="1:54" ht="12.6" customHeight="1" x14ac:dyDescent="0.25">
      <c r="A483" s="434" t="s">
        <v>1783</v>
      </c>
    </row>
    <row r="484" spans="1:54" ht="15" customHeight="1" x14ac:dyDescent="0.25">
      <c r="A484" s="888"/>
      <c r="B484" s="889"/>
      <c r="C484" s="889"/>
      <c r="D484" s="889"/>
      <c r="E484" s="889"/>
      <c r="F484" s="889"/>
      <c r="G484" s="889"/>
      <c r="H484" s="889"/>
      <c r="I484" s="889"/>
      <c r="J484" s="889"/>
      <c r="K484" s="889"/>
      <c r="L484" s="889"/>
      <c r="M484" s="889"/>
      <c r="N484" s="889"/>
      <c r="O484" s="889"/>
      <c r="P484" s="889"/>
      <c r="Q484" s="889"/>
      <c r="R484" s="889"/>
      <c r="S484" s="889"/>
      <c r="T484" s="889"/>
      <c r="U484" s="889"/>
      <c r="V484" s="889"/>
      <c r="W484" s="889"/>
      <c r="X484" s="889"/>
      <c r="Y484" s="889"/>
      <c r="Z484" s="889"/>
      <c r="AA484" s="889"/>
      <c r="AB484" s="889"/>
      <c r="AC484" s="889"/>
      <c r="AD484" s="889"/>
      <c r="AE484" s="889"/>
      <c r="AF484" s="889"/>
      <c r="AG484" s="889"/>
      <c r="AH484" s="889"/>
      <c r="AI484" s="889"/>
      <c r="AJ484" s="889"/>
      <c r="AK484" s="889"/>
      <c r="AL484" s="889"/>
      <c r="AM484" s="889"/>
      <c r="AN484" s="889"/>
      <c r="AO484" s="889"/>
      <c r="AP484" s="889"/>
      <c r="AQ484" s="889"/>
      <c r="AR484" s="889"/>
      <c r="AS484" s="889"/>
      <c r="AT484" s="889"/>
      <c r="AU484" s="889"/>
      <c r="AV484" s="889"/>
      <c r="AW484" s="889"/>
      <c r="AX484" s="889"/>
      <c r="AY484" s="889"/>
      <c r="AZ484" s="889"/>
      <c r="BA484" s="889"/>
      <c r="BB484" s="890"/>
    </row>
    <row r="485" spans="1:54" ht="15" customHeight="1" x14ac:dyDescent="0.25">
      <c r="A485" s="891"/>
      <c r="B485" s="892"/>
      <c r="C485" s="892"/>
      <c r="D485" s="892"/>
      <c r="E485" s="892"/>
      <c r="F485" s="892"/>
      <c r="G485" s="892"/>
      <c r="H485" s="892"/>
      <c r="I485" s="892"/>
      <c r="J485" s="892"/>
      <c r="K485" s="892"/>
      <c r="L485" s="892"/>
      <c r="M485" s="892"/>
      <c r="N485" s="892"/>
      <c r="O485" s="892"/>
      <c r="P485" s="892"/>
      <c r="Q485" s="892"/>
      <c r="R485" s="892"/>
      <c r="S485" s="892"/>
      <c r="T485" s="892"/>
      <c r="U485" s="892"/>
      <c r="V485" s="892"/>
      <c r="W485" s="892"/>
      <c r="X485" s="892"/>
      <c r="Y485" s="892"/>
      <c r="Z485" s="892"/>
      <c r="AA485" s="892"/>
      <c r="AB485" s="892"/>
      <c r="AC485" s="892"/>
      <c r="AD485" s="892"/>
      <c r="AE485" s="892"/>
      <c r="AF485" s="892"/>
      <c r="AG485" s="892"/>
      <c r="AH485" s="892"/>
      <c r="AI485" s="892"/>
      <c r="AJ485" s="892"/>
      <c r="AK485" s="892"/>
      <c r="AL485" s="892"/>
      <c r="AM485" s="892"/>
      <c r="AN485" s="892"/>
      <c r="AO485" s="892"/>
      <c r="AP485" s="892"/>
      <c r="AQ485" s="892"/>
      <c r="AR485" s="892"/>
      <c r="AS485" s="892"/>
      <c r="AT485" s="892"/>
      <c r="AU485" s="892"/>
      <c r="AV485" s="892"/>
      <c r="AW485" s="892"/>
      <c r="AX485" s="892"/>
      <c r="AY485" s="892"/>
      <c r="AZ485" s="892"/>
      <c r="BA485" s="892"/>
      <c r="BB485" s="893"/>
    </row>
    <row r="486" spans="1:54" ht="12.6" customHeight="1" x14ac:dyDescent="0.25">
      <c r="A486" s="444" t="s">
        <v>1782</v>
      </c>
    </row>
    <row r="487" spans="1:54" s="433" customFormat="1" ht="12.6" customHeight="1" x14ac:dyDescent="0.25">
      <c r="A487" s="1029"/>
      <c r="B487" s="1029"/>
      <c r="C487" s="1029"/>
      <c r="D487" s="1029"/>
      <c r="E487" s="1029"/>
      <c r="F487" s="1029"/>
      <c r="G487" s="1029"/>
      <c r="H487" s="1029"/>
      <c r="I487" s="1029"/>
      <c r="J487" s="1029"/>
      <c r="K487" s="1029"/>
      <c r="L487" s="1029"/>
      <c r="M487" s="1029"/>
      <c r="N487" s="1029"/>
      <c r="O487" s="1029"/>
      <c r="P487" s="1029" t="s">
        <v>1781</v>
      </c>
      <c r="Q487" s="1029"/>
      <c r="R487" s="1029"/>
      <c r="S487" s="1029"/>
      <c r="T487" s="1029"/>
      <c r="U487" s="1029"/>
      <c r="V487" s="1029"/>
      <c r="W487" s="1029"/>
      <c r="X487" s="1029"/>
      <c r="Y487" s="1029"/>
      <c r="Z487" s="1029"/>
      <c r="AA487" s="1029"/>
      <c r="AB487" s="1029"/>
      <c r="AC487" s="1029"/>
      <c r="AD487" s="1029"/>
      <c r="AE487" s="1029"/>
      <c r="AF487" s="1029"/>
      <c r="AG487" s="1029"/>
      <c r="AH487" s="1029"/>
      <c r="AI487" s="1029"/>
      <c r="AJ487" s="1029"/>
      <c r="AK487" s="1029" t="s">
        <v>1759</v>
      </c>
      <c r="AL487" s="1029"/>
      <c r="AM487" s="1029"/>
      <c r="AN487" s="1029"/>
      <c r="AO487" s="1029"/>
      <c r="AP487" s="1029"/>
      <c r="AQ487" s="1029"/>
      <c r="AR487" s="1029" t="s">
        <v>1535</v>
      </c>
      <c r="AS487" s="1029"/>
      <c r="AT487" s="1029"/>
      <c r="AU487" s="1029"/>
      <c r="AV487" s="1029"/>
      <c r="AW487" s="1029"/>
      <c r="AX487" s="1029"/>
      <c r="AY487" s="1029"/>
      <c r="AZ487" s="1029"/>
      <c r="BA487" s="1029"/>
      <c r="BB487" s="1029"/>
    </row>
    <row r="488" spans="1:54" ht="12.6" customHeight="1" x14ac:dyDescent="0.25">
      <c r="A488" s="960"/>
      <c r="B488" s="960"/>
      <c r="C488" s="960"/>
      <c r="D488" s="960"/>
      <c r="E488" s="960"/>
      <c r="F488" s="960"/>
      <c r="G488" s="960"/>
      <c r="H488" s="960"/>
      <c r="I488" s="960"/>
      <c r="J488" s="960"/>
      <c r="K488" s="960"/>
      <c r="L488" s="960"/>
      <c r="M488" s="960"/>
      <c r="N488" s="960"/>
      <c r="O488" s="960"/>
      <c r="P488" s="960" t="s">
        <v>1780</v>
      </c>
      <c r="Q488" s="960"/>
      <c r="R488" s="960"/>
      <c r="S488" s="960"/>
      <c r="T488" s="960"/>
      <c r="U488" s="960"/>
      <c r="V488" s="960"/>
      <c r="W488" s="960" t="s">
        <v>1758</v>
      </c>
      <c r="X488" s="960"/>
      <c r="Y488" s="960"/>
      <c r="Z488" s="960"/>
      <c r="AA488" s="960"/>
      <c r="AB488" s="960"/>
      <c r="AC488" s="960"/>
      <c r="AD488" s="960" t="s">
        <v>1757</v>
      </c>
      <c r="AE488" s="960"/>
      <c r="AF488" s="960"/>
      <c r="AG488" s="960"/>
      <c r="AH488" s="960"/>
      <c r="AI488" s="960"/>
      <c r="AJ488" s="960"/>
      <c r="AK488" s="960" t="s">
        <v>1779</v>
      </c>
      <c r="AL488" s="960"/>
      <c r="AM488" s="960"/>
      <c r="AN488" s="960"/>
      <c r="AO488" s="960"/>
      <c r="AP488" s="960"/>
      <c r="AQ488" s="960"/>
      <c r="AR488" s="960" t="s">
        <v>1532</v>
      </c>
      <c r="AS488" s="960"/>
      <c r="AT488" s="960"/>
      <c r="AU488" s="960"/>
      <c r="AV488" s="960"/>
      <c r="AW488" s="960"/>
      <c r="AX488" s="960"/>
      <c r="AY488" s="960"/>
      <c r="AZ488" s="960"/>
      <c r="BA488" s="960"/>
      <c r="BB488" s="960"/>
    </row>
    <row r="489" spans="1:54" ht="12.6" customHeight="1" x14ac:dyDescent="0.25">
      <c r="A489" s="960" t="s">
        <v>1778</v>
      </c>
      <c r="B489" s="960"/>
      <c r="C489" s="960"/>
      <c r="D489" s="960"/>
      <c r="E489" s="960"/>
      <c r="F489" s="960"/>
      <c r="G489" s="960"/>
      <c r="H489" s="960"/>
      <c r="I489" s="960"/>
      <c r="J489" s="960"/>
      <c r="K489" s="960"/>
      <c r="L489" s="960" t="s">
        <v>1777</v>
      </c>
      <c r="M489" s="960"/>
      <c r="N489" s="960"/>
      <c r="O489" s="960"/>
      <c r="P489" s="960" t="s">
        <v>1531</v>
      </c>
      <c r="Q489" s="960"/>
      <c r="R489" s="960"/>
      <c r="S489" s="960"/>
      <c r="T489" s="960"/>
      <c r="U489" s="960"/>
      <c r="V489" s="960"/>
      <c r="W489" s="960" t="s">
        <v>1674</v>
      </c>
      <c r="X489" s="960"/>
      <c r="Y489" s="960"/>
      <c r="Z489" s="960"/>
      <c r="AA489" s="960"/>
      <c r="AB489" s="960"/>
      <c r="AC489" s="960"/>
      <c r="AD489" s="960" t="s">
        <v>1674</v>
      </c>
      <c r="AE489" s="960"/>
      <c r="AF489" s="960"/>
      <c r="AG489" s="960"/>
      <c r="AH489" s="960"/>
      <c r="AI489" s="960"/>
      <c r="AJ489" s="960"/>
      <c r="AK489" s="960" t="s">
        <v>1684</v>
      </c>
      <c r="AL489" s="960"/>
      <c r="AM489" s="960"/>
      <c r="AN489" s="960"/>
      <c r="AO489" s="960"/>
      <c r="AP489" s="960"/>
      <c r="AQ489" s="960"/>
      <c r="AR489" s="960" t="s">
        <v>1776</v>
      </c>
      <c r="AS489" s="960"/>
      <c r="AT489" s="960"/>
      <c r="AU489" s="960"/>
      <c r="AV489" s="960"/>
      <c r="AW489" s="960"/>
      <c r="AX489" s="960"/>
      <c r="AY489" s="960"/>
      <c r="AZ489" s="960"/>
      <c r="BA489" s="960"/>
      <c r="BB489" s="960"/>
    </row>
    <row r="490" spans="1:54" ht="12.6" customHeight="1" x14ac:dyDescent="0.25">
      <c r="A490" s="960" t="s">
        <v>1775</v>
      </c>
      <c r="B490" s="960"/>
      <c r="C490" s="960"/>
      <c r="D490" s="960"/>
      <c r="E490" s="960"/>
      <c r="F490" s="960"/>
      <c r="G490" s="960"/>
      <c r="H490" s="960"/>
      <c r="I490" s="960"/>
      <c r="J490" s="960"/>
      <c r="K490" s="960"/>
      <c r="L490" s="960" t="s">
        <v>1774</v>
      </c>
      <c r="M490" s="960"/>
      <c r="N490" s="960"/>
      <c r="O490" s="960"/>
      <c r="P490" s="960" t="s">
        <v>1530</v>
      </c>
      <c r="Q490" s="960"/>
      <c r="R490" s="960"/>
      <c r="S490" s="960"/>
      <c r="T490" s="960"/>
      <c r="U490" s="960"/>
      <c r="V490" s="960"/>
      <c r="W490" s="960"/>
      <c r="X490" s="960"/>
      <c r="Y490" s="960"/>
      <c r="Z490" s="960"/>
      <c r="AA490" s="960"/>
      <c r="AB490" s="960"/>
      <c r="AC490" s="960"/>
      <c r="AD490" s="960"/>
      <c r="AE490" s="960"/>
      <c r="AF490" s="960"/>
      <c r="AG490" s="960"/>
      <c r="AH490" s="960"/>
      <c r="AI490" s="960"/>
      <c r="AJ490" s="960"/>
      <c r="AK490" s="960" t="s">
        <v>1773</v>
      </c>
      <c r="AL490" s="960"/>
      <c r="AM490" s="960"/>
      <c r="AN490" s="960"/>
      <c r="AO490" s="960"/>
      <c r="AP490" s="960"/>
      <c r="AQ490" s="960"/>
      <c r="AR490" s="960" t="s">
        <v>1772</v>
      </c>
      <c r="AS490" s="960"/>
      <c r="AT490" s="960"/>
      <c r="AU490" s="960"/>
      <c r="AV490" s="960"/>
      <c r="AW490" s="960"/>
      <c r="AX490" s="960"/>
      <c r="AY490" s="960"/>
      <c r="AZ490" s="960"/>
      <c r="BA490" s="960"/>
      <c r="BB490" s="960"/>
    </row>
    <row r="491" spans="1:54" ht="12.6" customHeight="1" x14ac:dyDescent="0.25">
      <c r="A491" s="960"/>
      <c r="B491" s="960"/>
      <c r="C491" s="960"/>
      <c r="D491" s="960"/>
      <c r="E491" s="960"/>
      <c r="F491" s="960"/>
      <c r="G491" s="960"/>
      <c r="H491" s="960"/>
      <c r="I491" s="960"/>
      <c r="J491" s="960"/>
      <c r="K491" s="960"/>
      <c r="L491" s="960"/>
      <c r="M491" s="960"/>
      <c r="N491" s="960"/>
      <c r="O491" s="960"/>
      <c r="P491" s="960"/>
      <c r="Q491" s="960"/>
      <c r="R491" s="960"/>
      <c r="S491" s="960"/>
      <c r="T491" s="960"/>
      <c r="U491" s="960"/>
      <c r="V491" s="960"/>
      <c r="W491" s="960"/>
      <c r="X491" s="960"/>
      <c r="Y491" s="960"/>
      <c r="Z491" s="960"/>
      <c r="AA491" s="960"/>
      <c r="AB491" s="960"/>
      <c r="AC491" s="960"/>
      <c r="AD491" s="960"/>
      <c r="AE491" s="960"/>
      <c r="AF491" s="960"/>
      <c r="AG491" s="960"/>
      <c r="AH491" s="960"/>
      <c r="AI491" s="960"/>
      <c r="AJ491" s="960"/>
      <c r="AK491" s="960" t="s">
        <v>1754</v>
      </c>
      <c r="AL491" s="960"/>
      <c r="AM491" s="960"/>
      <c r="AN491" s="960"/>
      <c r="AO491" s="960"/>
      <c r="AP491" s="960"/>
      <c r="AQ491" s="960"/>
      <c r="AR491" s="960" t="s">
        <v>1530</v>
      </c>
      <c r="AS491" s="960"/>
      <c r="AT491" s="960"/>
      <c r="AU491" s="960"/>
      <c r="AV491" s="960"/>
      <c r="AW491" s="960"/>
      <c r="AX491" s="960"/>
      <c r="AY491" s="960"/>
      <c r="AZ491" s="960"/>
      <c r="BA491" s="960"/>
      <c r="BB491" s="960"/>
    </row>
    <row r="492" spans="1:54" ht="12.6" customHeight="1" x14ac:dyDescent="0.25">
      <c r="A492" s="979" t="s">
        <v>816</v>
      </c>
      <c r="B492" s="979"/>
      <c r="C492" s="979"/>
      <c r="D492" s="979"/>
      <c r="E492" s="979"/>
      <c r="F492" s="979"/>
      <c r="G492" s="979"/>
      <c r="H492" s="979"/>
      <c r="I492" s="979"/>
      <c r="J492" s="979"/>
      <c r="K492" s="979"/>
      <c r="L492" s="979" t="s">
        <v>817</v>
      </c>
      <c r="M492" s="979"/>
      <c r="N492" s="979"/>
      <c r="O492" s="979"/>
      <c r="P492" s="979" t="s">
        <v>818</v>
      </c>
      <c r="Q492" s="979"/>
      <c r="R492" s="979"/>
      <c r="S492" s="979"/>
      <c r="T492" s="979"/>
      <c r="U492" s="979"/>
      <c r="V492" s="979"/>
      <c r="W492" s="979" t="s">
        <v>476</v>
      </c>
      <c r="X492" s="979"/>
      <c r="Y492" s="979"/>
      <c r="Z492" s="979"/>
      <c r="AA492" s="979"/>
      <c r="AB492" s="979"/>
      <c r="AC492" s="979"/>
      <c r="AD492" s="979" t="s">
        <v>477</v>
      </c>
      <c r="AE492" s="979"/>
      <c r="AF492" s="979"/>
      <c r="AG492" s="979"/>
      <c r="AH492" s="979"/>
      <c r="AI492" s="979"/>
      <c r="AJ492" s="979"/>
      <c r="AK492" s="979" t="s">
        <v>480</v>
      </c>
      <c r="AL492" s="979"/>
      <c r="AM492" s="979"/>
      <c r="AN492" s="979"/>
      <c r="AO492" s="979"/>
      <c r="AP492" s="979"/>
      <c r="AQ492" s="979"/>
      <c r="AR492" s="979" t="s">
        <v>1489</v>
      </c>
      <c r="AS492" s="979"/>
      <c r="AT492" s="979"/>
      <c r="AU492" s="979"/>
      <c r="AV492" s="979"/>
      <c r="AW492" s="979"/>
      <c r="AX492" s="979"/>
      <c r="AY492" s="979"/>
      <c r="AZ492" s="979"/>
      <c r="BA492" s="979"/>
      <c r="BB492" s="979"/>
    </row>
    <row r="493" spans="1:54" ht="12.6" customHeight="1" x14ac:dyDescent="0.25">
      <c r="A493" s="1136" t="s">
        <v>1771</v>
      </c>
      <c r="B493" s="1137"/>
      <c r="C493" s="1137"/>
      <c r="D493" s="1137"/>
      <c r="E493" s="1137"/>
      <c r="F493" s="1137"/>
      <c r="G493" s="1137"/>
      <c r="H493" s="1137"/>
      <c r="I493" s="1137"/>
      <c r="J493" s="1137"/>
      <c r="K493" s="1138"/>
      <c r="L493" s="851"/>
      <c r="M493" s="851"/>
      <c r="N493" s="851"/>
      <c r="O493" s="851"/>
      <c r="P493" s="865"/>
      <c r="Q493" s="865"/>
      <c r="R493" s="865"/>
      <c r="S493" s="865"/>
      <c r="T493" s="865"/>
      <c r="U493" s="865"/>
      <c r="V493" s="865"/>
      <c r="W493" s="865"/>
      <c r="X493" s="865"/>
      <c r="Y493" s="865"/>
      <c r="Z493" s="865"/>
      <c r="AA493" s="865"/>
      <c r="AB493" s="865"/>
      <c r="AC493" s="865"/>
      <c r="AD493" s="865"/>
      <c r="AE493" s="865"/>
      <c r="AF493" s="865"/>
      <c r="AG493" s="865"/>
      <c r="AH493" s="865"/>
      <c r="AI493" s="865"/>
      <c r="AJ493" s="865"/>
      <c r="AK493" s="865"/>
      <c r="AL493" s="865"/>
      <c r="AM493" s="865"/>
      <c r="AN493" s="865"/>
      <c r="AO493" s="865"/>
      <c r="AP493" s="865"/>
      <c r="AQ493" s="865"/>
      <c r="AR493" s="865"/>
      <c r="AS493" s="865"/>
      <c r="AT493" s="865"/>
      <c r="AU493" s="865"/>
      <c r="AV493" s="865"/>
      <c r="AW493" s="865"/>
      <c r="AX493" s="865"/>
      <c r="AY493" s="865"/>
      <c r="AZ493" s="865"/>
      <c r="BA493" s="865"/>
      <c r="BB493" s="865"/>
    </row>
    <row r="494" spans="1:54" ht="12.6" customHeight="1" x14ac:dyDescent="0.25">
      <c r="A494" s="1139" t="s">
        <v>1770</v>
      </c>
      <c r="B494" s="1140"/>
      <c r="C494" s="1140"/>
      <c r="D494" s="1140"/>
      <c r="E494" s="1140"/>
      <c r="F494" s="1140"/>
      <c r="G494" s="1140"/>
      <c r="H494" s="1140"/>
      <c r="I494" s="1140"/>
      <c r="J494" s="1140"/>
      <c r="K494" s="1141"/>
      <c r="L494" s="851"/>
      <c r="M494" s="851"/>
      <c r="N494" s="851"/>
      <c r="O494" s="851"/>
      <c r="P494" s="865"/>
      <c r="Q494" s="865"/>
      <c r="R494" s="865"/>
      <c r="S494" s="865"/>
      <c r="T494" s="865"/>
      <c r="U494" s="865"/>
      <c r="V494" s="865"/>
      <c r="W494" s="865"/>
      <c r="X494" s="865"/>
      <c r="Y494" s="865"/>
      <c r="Z494" s="865"/>
      <c r="AA494" s="865"/>
      <c r="AB494" s="865"/>
      <c r="AC494" s="865"/>
      <c r="AD494" s="865"/>
      <c r="AE494" s="865"/>
      <c r="AF494" s="865"/>
      <c r="AG494" s="865"/>
      <c r="AH494" s="865"/>
      <c r="AI494" s="865"/>
      <c r="AJ494" s="865"/>
      <c r="AK494" s="865"/>
      <c r="AL494" s="865"/>
      <c r="AM494" s="865"/>
      <c r="AN494" s="865"/>
      <c r="AO494" s="865"/>
      <c r="AP494" s="865"/>
      <c r="AQ494" s="865"/>
      <c r="AR494" s="865"/>
      <c r="AS494" s="865"/>
      <c r="AT494" s="865"/>
      <c r="AU494" s="865"/>
      <c r="AV494" s="865"/>
      <c r="AW494" s="865"/>
      <c r="AX494" s="865"/>
      <c r="AY494" s="865"/>
      <c r="AZ494" s="865"/>
      <c r="BA494" s="865"/>
      <c r="BB494" s="865"/>
    </row>
    <row r="495" spans="1:54" ht="12.6" customHeight="1" x14ac:dyDescent="0.25">
      <c r="A495" s="1136" t="s">
        <v>1769</v>
      </c>
      <c r="B495" s="1137"/>
      <c r="C495" s="1137"/>
      <c r="D495" s="1137"/>
      <c r="E495" s="1137"/>
      <c r="F495" s="1137"/>
      <c r="G495" s="1137"/>
      <c r="H495" s="1137"/>
      <c r="I495" s="1137"/>
      <c r="J495" s="1137"/>
      <c r="K495" s="1138"/>
      <c r="L495" s="851"/>
      <c r="M495" s="851"/>
      <c r="N495" s="851"/>
      <c r="O495" s="851"/>
      <c r="P495" s="865"/>
      <c r="Q495" s="865"/>
      <c r="R495" s="865"/>
      <c r="S495" s="865"/>
      <c r="T495" s="865"/>
      <c r="U495" s="865"/>
      <c r="V495" s="865"/>
      <c r="W495" s="865"/>
      <c r="X495" s="865"/>
      <c r="Y495" s="865"/>
      <c r="Z495" s="865"/>
      <c r="AA495" s="865"/>
      <c r="AB495" s="865"/>
      <c r="AC495" s="865"/>
      <c r="AD495" s="865"/>
      <c r="AE495" s="865"/>
      <c r="AF495" s="865"/>
      <c r="AG495" s="865"/>
      <c r="AH495" s="865"/>
      <c r="AI495" s="865"/>
      <c r="AJ495" s="865"/>
      <c r="AK495" s="865"/>
      <c r="AL495" s="865"/>
      <c r="AM495" s="865"/>
      <c r="AN495" s="865"/>
      <c r="AO495" s="865"/>
      <c r="AP495" s="865"/>
      <c r="AQ495" s="865"/>
      <c r="AR495" s="865"/>
      <c r="AS495" s="865"/>
      <c r="AT495" s="865"/>
      <c r="AU495" s="865"/>
      <c r="AV495" s="865"/>
      <c r="AW495" s="865"/>
      <c r="AX495" s="865"/>
      <c r="AY495" s="865"/>
      <c r="AZ495" s="865"/>
      <c r="BA495" s="865"/>
      <c r="BB495" s="865"/>
    </row>
    <row r="496" spans="1:54" ht="12.6" customHeight="1" x14ac:dyDescent="0.25">
      <c r="A496" s="1077" t="s">
        <v>1768</v>
      </c>
      <c r="B496" s="1078"/>
      <c r="C496" s="1078"/>
      <c r="D496" s="1078"/>
      <c r="E496" s="1078"/>
      <c r="F496" s="1078"/>
      <c r="G496" s="1078"/>
      <c r="H496" s="1078"/>
      <c r="I496" s="1078"/>
      <c r="J496" s="1078"/>
      <c r="K496" s="1079"/>
      <c r="L496" s="851"/>
      <c r="M496" s="851"/>
      <c r="N496" s="851"/>
      <c r="O496" s="851"/>
      <c r="P496" s="865"/>
      <c r="Q496" s="865"/>
      <c r="R496" s="865"/>
      <c r="S496" s="865"/>
      <c r="T496" s="865"/>
      <c r="U496" s="865"/>
      <c r="V496" s="865"/>
      <c r="W496" s="865"/>
      <c r="X496" s="865"/>
      <c r="Y496" s="865"/>
      <c r="Z496" s="865"/>
      <c r="AA496" s="865"/>
      <c r="AB496" s="865"/>
      <c r="AC496" s="865"/>
      <c r="AD496" s="865"/>
      <c r="AE496" s="865"/>
      <c r="AF496" s="865"/>
      <c r="AG496" s="865"/>
      <c r="AH496" s="865"/>
      <c r="AI496" s="865"/>
      <c r="AJ496" s="865"/>
      <c r="AK496" s="865"/>
      <c r="AL496" s="865"/>
      <c r="AM496" s="865"/>
      <c r="AN496" s="865"/>
      <c r="AO496" s="865"/>
      <c r="AP496" s="865"/>
      <c r="AQ496" s="865"/>
      <c r="AR496" s="865"/>
      <c r="AS496" s="865"/>
      <c r="AT496" s="865"/>
      <c r="AU496" s="865"/>
      <c r="AV496" s="865"/>
      <c r="AW496" s="865"/>
      <c r="AX496" s="865"/>
      <c r="AY496" s="865"/>
      <c r="AZ496" s="865"/>
      <c r="BA496" s="865"/>
      <c r="BB496" s="865"/>
    </row>
    <row r="497" spans="1:54" ht="12.6" customHeight="1" x14ac:dyDescent="0.25">
      <c r="A497" s="1139" t="s">
        <v>1598</v>
      </c>
      <c r="B497" s="1140"/>
      <c r="C497" s="1140"/>
      <c r="D497" s="1140"/>
      <c r="E497" s="1140"/>
      <c r="F497" s="1140"/>
      <c r="G497" s="1140"/>
      <c r="H497" s="1140"/>
      <c r="I497" s="1140"/>
      <c r="J497" s="1140"/>
      <c r="K497" s="1141"/>
      <c r="L497" s="851"/>
      <c r="M497" s="851"/>
      <c r="N497" s="851"/>
      <c r="O497" s="851"/>
      <c r="P497" s="865"/>
      <c r="Q497" s="865"/>
      <c r="R497" s="865"/>
      <c r="S497" s="865"/>
      <c r="T497" s="865"/>
      <c r="U497" s="865"/>
      <c r="V497" s="865"/>
      <c r="W497" s="865"/>
      <c r="X497" s="865"/>
      <c r="Y497" s="865"/>
      <c r="Z497" s="865"/>
      <c r="AA497" s="865"/>
      <c r="AB497" s="865"/>
      <c r="AC497" s="865"/>
      <c r="AD497" s="865"/>
      <c r="AE497" s="865"/>
      <c r="AF497" s="865"/>
      <c r="AG497" s="865"/>
      <c r="AH497" s="865"/>
      <c r="AI497" s="865"/>
      <c r="AJ497" s="865"/>
      <c r="AK497" s="865"/>
      <c r="AL497" s="865"/>
      <c r="AM497" s="865"/>
      <c r="AN497" s="865"/>
      <c r="AO497" s="865"/>
      <c r="AP497" s="865"/>
      <c r="AQ497" s="865"/>
      <c r="AR497" s="865"/>
      <c r="AS497" s="865"/>
      <c r="AT497" s="865"/>
      <c r="AU497" s="865"/>
      <c r="AV497" s="865"/>
      <c r="AW497" s="865"/>
      <c r="AX497" s="865"/>
      <c r="AY497" s="865"/>
      <c r="AZ497" s="865"/>
      <c r="BA497" s="865"/>
      <c r="BB497" s="865"/>
    </row>
    <row r="498" spans="1:54" ht="12.6" customHeight="1" x14ac:dyDescent="0.25">
      <c r="A498" s="1136" t="s">
        <v>1767</v>
      </c>
      <c r="B498" s="1137"/>
      <c r="C498" s="1137"/>
      <c r="D498" s="1137"/>
      <c r="E498" s="1137"/>
      <c r="F498" s="1137"/>
      <c r="G498" s="1137"/>
      <c r="H498" s="1137"/>
      <c r="I498" s="1137"/>
      <c r="J498" s="1137"/>
      <c r="K498" s="1138"/>
      <c r="L498" s="851"/>
      <c r="M498" s="851"/>
      <c r="N498" s="851"/>
      <c r="O498" s="851"/>
      <c r="P498" s="865"/>
      <c r="Q498" s="865"/>
      <c r="R498" s="865"/>
      <c r="S498" s="865"/>
      <c r="T498" s="865"/>
      <c r="U498" s="865"/>
      <c r="V498" s="865"/>
      <c r="W498" s="865"/>
      <c r="X498" s="865"/>
      <c r="Y498" s="865"/>
      <c r="Z498" s="865"/>
      <c r="AA498" s="865"/>
      <c r="AB498" s="865"/>
      <c r="AC498" s="865"/>
      <c r="AD498" s="865"/>
      <c r="AE498" s="865"/>
      <c r="AF498" s="865"/>
      <c r="AG498" s="865"/>
      <c r="AH498" s="865"/>
      <c r="AI498" s="865"/>
      <c r="AJ498" s="865"/>
      <c r="AK498" s="865"/>
      <c r="AL498" s="865"/>
      <c r="AM498" s="865"/>
      <c r="AN498" s="865"/>
      <c r="AO498" s="865"/>
      <c r="AP498" s="865"/>
      <c r="AQ498" s="865"/>
      <c r="AR498" s="865"/>
      <c r="AS498" s="865"/>
      <c r="AT498" s="865"/>
      <c r="AU498" s="865"/>
      <c r="AV498" s="865"/>
      <c r="AW498" s="865"/>
      <c r="AX498" s="865"/>
      <c r="AY498" s="865"/>
      <c r="AZ498" s="865"/>
      <c r="BA498" s="865"/>
      <c r="BB498" s="865"/>
    </row>
    <row r="499" spans="1:54" ht="12.6" customHeight="1" x14ac:dyDescent="0.25">
      <c r="A499" s="1139" t="s">
        <v>1766</v>
      </c>
      <c r="B499" s="1140"/>
      <c r="C499" s="1140"/>
      <c r="D499" s="1140"/>
      <c r="E499" s="1140"/>
      <c r="F499" s="1140"/>
      <c r="G499" s="1140"/>
      <c r="H499" s="1140"/>
      <c r="I499" s="1140"/>
      <c r="J499" s="1140"/>
      <c r="K499" s="1141"/>
      <c r="L499" s="851"/>
      <c r="M499" s="851"/>
      <c r="N499" s="851"/>
      <c r="O499" s="851"/>
      <c r="P499" s="865"/>
      <c r="Q499" s="865"/>
      <c r="R499" s="865"/>
      <c r="S499" s="865"/>
      <c r="T499" s="865"/>
      <c r="U499" s="865"/>
      <c r="V499" s="865"/>
      <c r="W499" s="865"/>
      <c r="X499" s="865"/>
      <c r="Y499" s="865"/>
      <c r="Z499" s="865"/>
      <c r="AA499" s="865"/>
      <c r="AB499" s="865"/>
      <c r="AC499" s="865"/>
      <c r="AD499" s="865"/>
      <c r="AE499" s="865"/>
      <c r="AF499" s="865"/>
      <c r="AG499" s="865"/>
      <c r="AH499" s="865"/>
      <c r="AI499" s="865"/>
      <c r="AJ499" s="865"/>
      <c r="AK499" s="865"/>
      <c r="AL499" s="865"/>
      <c r="AM499" s="865"/>
      <c r="AN499" s="865"/>
      <c r="AO499" s="865"/>
      <c r="AP499" s="865"/>
      <c r="AQ499" s="865"/>
      <c r="AR499" s="865"/>
      <c r="AS499" s="865"/>
      <c r="AT499" s="865"/>
      <c r="AU499" s="865"/>
      <c r="AV499" s="865"/>
      <c r="AW499" s="865"/>
      <c r="AX499" s="865"/>
      <c r="AY499" s="865"/>
      <c r="AZ499" s="865"/>
      <c r="BA499" s="865"/>
      <c r="BB499" s="865"/>
    </row>
    <row r="500" spans="1:54" ht="12.6" customHeight="1" x14ac:dyDescent="0.25">
      <c r="A500" s="1136" t="s">
        <v>1765</v>
      </c>
      <c r="B500" s="1137"/>
      <c r="C500" s="1137"/>
      <c r="D500" s="1137"/>
      <c r="E500" s="1137"/>
      <c r="F500" s="1137"/>
      <c r="G500" s="1137"/>
      <c r="H500" s="1137"/>
      <c r="I500" s="1137"/>
      <c r="J500" s="1137"/>
      <c r="K500" s="1138"/>
      <c r="L500" s="851"/>
      <c r="M500" s="851"/>
      <c r="N500" s="851"/>
      <c r="O500" s="851"/>
      <c r="P500" s="865"/>
      <c r="Q500" s="865"/>
      <c r="R500" s="865"/>
      <c r="S500" s="865"/>
      <c r="T500" s="865"/>
      <c r="U500" s="865"/>
      <c r="V500" s="865"/>
      <c r="W500" s="865"/>
      <c r="X500" s="865"/>
      <c r="Y500" s="865"/>
      <c r="Z500" s="865"/>
      <c r="AA500" s="865"/>
      <c r="AB500" s="865"/>
      <c r="AC500" s="865"/>
      <c r="AD500" s="865"/>
      <c r="AE500" s="865"/>
      <c r="AF500" s="865"/>
      <c r="AG500" s="865"/>
      <c r="AH500" s="865"/>
      <c r="AI500" s="865"/>
      <c r="AJ500" s="865"/>
      <c r="AK500" s="865"/>
      <c r="AL500" s="865"/>
      <c r="AM500" s="865"/>
      <c r="AN500" s="865"/>
      <c r="AO500" s="865"/>
      <c r="AP500" s="865"/>
      <c r="AQ500" s="865"/>
      <c r="AR500" s="865"/>
      <c r="AS500" s="865"/>
      <c r="AT500" s="865"/>
      <c r="AU500" s="865"/>
      <c r="AV500" s="865"/>
      <c r="AW500" s="865"/>
      <c r="AX500" s="865"/>
      <c r="AY500" s="865"/>
      <c r="AZ500" s="865"/>
      <c r="BA500" s="865"/>
      <c r="BB500" s="865"/>
    </row>
    <row r="501" spans="1:54" ht="12.6" customHeight="1" x14ac:dyDescent="0.25">
      <c r="A501" s="1139" t="s">
        <v>1764</v>
      </c>
      <c r="B501" s="1140"/>
      <c r="C501" s="1140"/>
      <c r="D501" s="1140"/>
      <c r="E501" s="1140"/>
      <c r="F501" s="1140"/>
      <c r="G501" s="1140"/>
      <c r="H501" s="1140"/>
      <c r="I501" s="1140"/>
      <c r="J501" s="1140"/>
      <c r="K501" s="1141"/>
      <c r="L501" s="851"/>
      <c r="M501" s="851"/>
      <c r="N501" s="851"/>
      <c r="O501" s="851"/>
      <c r="P501" s="865"/>
      <c r="Q501" s="865"/>
      <c r="R501" s="865"/>
      <c r="S501" s="865"/>
      <c r="T501" s="865"/>
      <c r="U501" s="865"/>
      <c r="V501" s="865"/>
      <c r="W501" s="865"/>
      <c r="X501" s="865"/>
      <c r="Y501" s="865"/>
      <c r="Z501" s="865"/>
      <c r="AA501" s="865"/>
      <c r="AB501" s="865"/>
      <c r="AC501" s="865"/>
      <c r="AD501" s="865"/>
      <c r="AE501" s="865"/>
      <c r="AF501" s="865"/>
      <c r="AG501" s="865"/>
      <c r="AH501" s="865"/>
      <c r="AI501" s="865"/>
      <c r="AJ501" s="865"/>
      <c r="AK501" s="865"/>
      <c r="AL501" s="865"/>
      <c r="AM501" s="865"/>
      <c r="AN501" s="865"/>
      <c r="AO501" s="865"/>
      <c r="AP501" s="865"/>
      <c r="AQ501" s="865"/>
      <c r="AR501" s="865"/>
      <c r="AS501" s="865"/>
      <c r="AT501" s="865"/>
      <c r="AU501" s="865"/>
      <c r="AV501" s="865"/>
      <c r="AW501" s="865"/>
      <c r="AX501" s="865"/>
      <c r="AY501" s="865"/>
      <c r="AZ501" s="865"/>
      <c r="BA501" s="865"/>
      <c r="BB501" s="865"/>
    </row>
    <row r="502" spans="1:54" ht="12.6" customHeight="1" x14ac:dyDescent="0.25">
      <c r="A502" s="1142" t="s">
        <v>1763</v>
      </c>
      <c r="B502" s="1143"/>
      <c r="C502" s="1143"/>
      <c r="D502" s="1143"/>
      <c r="E502" s="1143"/>
      <c r="F502" s="1143"/>
      <c r="G502" s="1143"/>
      <c r="H502" s="1143"/>
      <c r="I502" s="1143"/>
      <c r="J502" s="1143"/>
      <c r="K502" s="1144"/>
      <c r="L502" s="994" t="s">
        <v>929</v>
      </c>
      <c r="M502" s="994"/>
      <c r="N502" s="994"/>
      <c r="O502" s="994"/>
      <c r="P502" s="865"/>
      <c r="Q502" s="865"/>
      <c r="R502" s="865"/>
      <c r="S502" s="865"/>
      <c r="T502" s="865"/>
      <c r="U502" s="865"/>
      <c r="V502" s="865"/>
      <c r="W502" s="865"/>
      <c r="X502" s="865"/>
      <c r="Y502" s="865"/>
      <c r="Z502" s="865"/>
      <c r="AA502" s="865"/>
      <c r="AB502" s="865"/>
      <c r="AC502" s="865"/>
      <c r="AD502" s="865"/>
      <c r="AE502" s="865"/>
      <c r="AF502" s="865"/>
      <c r="AG502" s="865"/>
      <c r="AH502" s="865"/>
      <c r="AI502" s="865"/>
      <c r="AJ502" s="865"/>
      <c r="AK502" s="865"/>
      <c r="AL502" s="865"/>
      <c r="AM502" s="865"/>
      <c r="AN502" s="865"/>
      <c r="AO502" s="865"/>
      <c r="AP502" s="865"/>
      <c r="AQ502" s="865"/>
      <c r="AR502" s="865"/>
      <c r="AS502" s="865"/>
      <c r="AT502" s="865"/>
      <c r="AU502" s="865"/>
      <c r="AV502" s="865"/>
      <c r="AW502" s="865"/>
      <c r="AX502" s="865"/>
      <c r="AY502" s="865"/>
      <c r="AZ502" s="865"/>
      <c r="BA502" s="865"/>
      <c r="BB502" s="865"/>
    </row>
    <row r="503" spans="1:54" ht="12.6" customHeight="1" x14ac:dyDescent="0.25">
      <c r="A503" s="1145" t="s">
        <v>1762</v>
      </c>
      <c r="B503" s="1146"/>
      <c r="C503" s="1146"/>
      <c r="D503" s="1146"/>
      <c r="E503" s="1146"/>
      <c r="F503" s="1146"/>
      <c r="G503" s="1146"/>
      <c r="H503" s="1146"/>
      <c r="I503" s="1146"/>
      <c r="J503" s="1146"/>
      <c r="K503" s="1147"/>
      <c r="L503" s="994"/>
      <c r="M503" s="994"/>
      <c r="N503" s="994"/>
      <c r="O503" s="994"/>
      <c r="P503" s="865"/>
      <c r="Q503" s="865"/>
      <c r="R503" s="865"/>
      <c r="S503" s="865"/>
      <c r="T503" s="865"/>
      <c r="U503" s="865"/>
      <c r="V503" s="865"/>
      <c r="W503" s="865"/>
      <c r="X503" s="865"/>
      <c r="Y503" s="865"/>
      <c r="Z503" s="865"/>
      <c r="AA503" s="865"/>
      <c r="AB503" s="865"/>
      <c r="AC503" s="865"/>
      <c r="AD503" s="865"/>
      <c r="AE503" s="865"/>
      <c r="AF503" s="865"/>
      <c r="AG503" s="865"/>
      <c r="AH503" s="865"/>
      <c r="AI503" s="865"/>
      <c r="AJ503" s="865"/>
      <c r="AK503" s="865"/>
      <c r="AL503" s="865"/>
      <c r="AM503" s="865"/>
      <c r="AN503" s="865"/>
      <c r="AO503" s="865"/>
      <c r="AP503" s="865"/>
      <c r="AQ503" s="865"/>
      <c r="AR503" s="865"/>
      <c r="AS503" s="865"/>
      <c r="AT503" s="865"/>
      <c r="AU503" s="865"/>
      <c r="AV503" s="865"/>
      <c r="AW503" s="865"/>
      <c r="AX503" s="865"/>
      <c r="AY503" s="865"/>
      <c r="AZ503" s="865"/>
      <c r="BA503" s="865"/>
      <c r="BB503" s="865"/>
    </row>
    <row r="504" spans="1:54" ht="12.6" customHeight="1" x14ac:dyDescent="0.25">
      <c r="A504" s="444" t="s">
        <v>1761</v>
      </c>
    </row>
    <row r="505" spans="1:54" ht="15" customHeight="1" x14ac:dyDescent="0.25">
      <c r="A505" s="888"/>
      <c r="B505" s="889"/>
      <c r="C505" s="889"/>
      <c r="D505" s="889"/>
      <c r="E505" s="889"/>
      <c r="F505" s="889"/>
      <c r="G505" s="889"/>
      <c r="H505" s="889"/>
      <c r="I505" s="889"/>
      <c r="J505" s="889"/>
      <c r="K505" s="889"/>
      <c r="L505" s="889"/>
      <c r="M505" s="889"/>
      <c r="N505" s="889"/>
      <c r="O505" s="889"/>
      <c r="P505" s="889"/>
      <c r="Q505" s="889"/>
      <c r="R505" s="889"/>
      <c r="S505" s="889"/>
      <c r="T505" s="889"/>
      <c r="U505" s="889"/>
      <c r="V505" s="889"/>
      <c r="W505" s="889"/>
      <c r="X505" s="889"/>
      <c r="Y505" s="889"/>
      <c r="Z505" s="889"/>
      <c r="AA505" s="889"/>
      <c r="AB505" s="889"/>
      <c r="AC505" s="889"/>
      <c r="AD505" s="889"/>
      <c r="AE505" s="889"/>
      <c r="AF505" s="889"/>
      <c r="AG505" s="889"/>
      <c r="AH505" s="889"/>
      <c r="AI505" s="889"/>
      <c r="AJ505" s="889"/>
      <c r="AK505" s="889"/>
      <c r="AL505" s="889"/>
      <c r="AM505" s="889"/>
      <c r="AN505" s="889"/>
      <c r="AO505" s="889"/>
      <c r="AP505" s="889"/>
      <c r="AQ505" s="889"/>
      <c r="AR505" s="889"/>
      <c r="AS505" s="889"/>
      <c r="AT505" s="889"/>
      <c r="AU505" s="889"/>
      <c r="AV505" s="889"/>
      <c r="AW505" s="889"/>
      <c r="AX505" s="889"/>
      <c r="AY505" s="889"/>
      <c r="AZ505" s="889"/>
      <c r="BA505" s="889"/>
      <c r="BB505" s="890"/>
    </row>
    <row r="506" spans="1:54" ht="15" customHeight="1" x14ac:dyDescent="0.25">
      <c r="A506" s="891"/>
      <c r="B506" s="892"/>
      <c r="C506" s="892"/>
      <c r="D506" s="892"/>
      <c r="E506" s="892"/>
      <c r="F506" s="892"/>
      <c r="G506" s="892"/>
      <c r="H506" s="892"/>
      <c r="I506" s="892"/>
      <c r="J506" s="892"/>
      <c r="K506" s="892"/>
      <c r="L506" s="892"/>
      <c r="M506" s="892"/>
      <c r="N506" s="892"/>
      <c r="O506" s="892"/>
      <c r="P506" s="892"/>
      <c r="Q506" s="892"/>
      <c r="R506" s="892"/>
      <c r="S506" s="892"/>
      <c r="T506" s="892"/>
      <c r="U506" s="892"/>
      <c r="V506" s="892"/>
      <c r="W506" s="892"/>
      <c r="X506" s="892"/>
      <c r="Y506" s="892"/>
      <c r="Z506" s="892"/>
      <c r="AA506" s="892"/>
      <c r="AB506" s="892"/>
      <c r="AC506" s="892"/>
      <c r="AD506" s="892"/>
      <c r="AE506" s="892"/>
      <c r="AF506" s="892"/>
      <c r="AG506" s="892"/>
      <c r="AH506" s="892"/>
      <c r="AI506" s="892"/>
      <c r="AJ506" s="892"/>
      <c r="AK506" s="892"/>
      <c r="AL506" s="892"/>
      <c r="AM506" s="892"/>
      <c r="AN506" s="892"/>
      <c r="AO506" s="892"/>
      <c r="AP506" s="892"/>
      <c r="AQ506" s="892"/>
      <c r="AR506" s="892"/>
      <c r="AS506" s="892"/>
      <c r="AT506" s="892"/>
      <c r="AU506" s="892"/>
      <c r="AV506" s="892"/>
      <c r="AW506" s="892"/>
      <c r="AX506" s="892"/>
      <c r="AY506" s="892"/>
      <c r="AZ506" s="892"/>
      <c r="BA506" s="892"/>
      <c r="BB506" s="893"/>
    </row>
    <row r="507" spans="1:54" s="433" customFormat="1" ht="12" customHeight="1" x14ac:dyDescent="0.25"/>
    <row r="508" spans="1:54" ht="12.6" customHeight="1" x14ac:dyDescent="0.25">
      <c r="A508" s="727" t="s">
        <v>1760</v>
      </c>
    </row>
    <row r="509" spans="1:54" ht="12.6" customHeight="1" x14ac:dyDescent="0.25">
      <c r="A509" s="696"/>
      <c r="B509" s="697"/>
      <c r="C509" s="697"/>
      <c r="D509" s="697"/>
      <c r="E509" s="697"/>
      <c r="F509" s="697"/>
      <c r="G509" s="697"/>
      <c r="H509" s="697"/>
      <c r="I509" s="697"/>
      <c r="J509" s="697"/>
      <c r="K509" s="697"/>
      <c r="L509" s="697"/>
      <c r="M509" s="708"/>
      <c r="N509" s="696"/>
      <c r="O509" s="697"/>
      <c r="P509" s="697"/>
      <c r="Q509" s="697"/>
      <c r="R509" s="697"/>
      <c r="S509" s="708"/>
      <c r="T509" s="696"/>
      <c r="U509" s="697"/>
      <c r="V509" s="697"/>
      <c r="W509" s="697"/>
      <c r="X509" s="697"/>
      <c r="Y509" s="697"/>
      <c r="Z509" s="708"/>
      <c r="AA509" s="696"/>
      <c r="AB509" s="697"/>
      <c r="AC509" s="697"/>
      <c r="AD509" s="697"/>
      <c r="AE509" s="697"/>
      <c r="AF509" s="697"/>
      <c r="AG509" s="708"/>
      <c r="AH509" s="923" t="s">
        <v>1759</v>
      </c>
      <c r="AI509" s="849"/>
      <c r="AJ509" s="849"/>
      <c r="AK509" s="849"/>
      <c r="AL509" s="849"/>
      <c r="AM509" s="849"/>
      <c r="AN509" s="849"/>
      <c r="AO509" s="849"/>
      <c r="AP509" s="986"/>
      <c r="AQ509" s="696"/>
      <c r="AR509" s="697"/>
      <c r="AS509" s="697"/>
      <c r="AT509" s="697"/>
      <c r="AU509" s="697"/>
      <c r="AV509" s="697"/>
      <c r="AW509" s="697"/>
      <c r="AX509" s="697"/>
      <c r="AY509" s="697"/>
      <c r="AZ509" s="697"/>
      <c r="BA509" s="697"/>
      <c r="BB509" s="708"/>
    </row>
    <row r="510" spans="1:54" ht="12.6" customHeight="1" x14ac:dyDescent="0.25">
      <c r="A510" s="698"/>
      <c r="B510" s="438"/>
      <c r="C510" s="438"/>
      <c r="D510" s="438"/>
      <c r="E510" s="438"/>
      <c r="F510" s="438"/>
      <c r="G510" s="438"/>
      <c r="H510" s="438"/>
      <c r="I510" s="438"/>
      <c r="J510" s="438"/>
      <c r="K510" s="438"/>
      <c r="L510" s="438"/>
      <c r="M510" s="709"/>
      <c r="N510" s="987" t="s">
        <v>1535</v>
      </c>
      <c r="O510" s="988"/>
      <c r="P510" s="988"/>
      <c r="Q510" s="988"/>
      <c r="R510" s="988"/>
      <c r="S510" s="992"/>
      <c r="T510" s="698"/>
      <c r="U510" s="438"/>
      <c r="V510" s="438"/>
      <c r="W510" s="438"/>
      <c r="X510" s="438"/>
      <c r="Y510" s="438"/>
      <c r="Z510" s="709"/>
      <c r="AA510" s="698"/>
      <c r="AB510" s="438"/>
      <c r="AC510" s="438"/>
      <c r="AD510" s="438"/>
      <c r="AE510" s="438"/>
      <c r="AF510" s="438"/>
      <c r="AG510" s="709"/>
      <c r="AH510" s="987" t="s">
        <v>1487</v>
      </c>
      <c r="AI510" s="988"/>
      <c r="AJ510" s="988"/>
      <c r="AK510" s="988"/>
      <c r="AL510" s="988"/>
      <c r="AM510" s="988"/>
      <c r="AN510" s="988"/>
      <c r="AO510" s="988"/>
      <c r="AP510" s="992"/>
      <c r="AQ510" s="987" t="s">
        <v>1535</v>
      </c>
      <c r="AR510" s="988"/>
      <c r="AS510" s="988"/>
      <c r="AT510" s="988"/>
      <c r="AU510" s="988"/>
      <c r="AV510" s="988"/>
      <c r="AW510" s="988"/>
      <c r="AX510" s="988"/>
      <c r="AY510" s="988"/>
      <c r="AZ510" s="988"/>
      <c r="BA510" s="988"/>
      <c r="BB510" s="992"/>
    </row>
    <row r="511" spans="1:54" ht="12.6" customHeight="1" x14ac:dyDescent="0.25">
      <c r="A511" s="987" t="s">
        <v>1502</v>
      </c>
      <c r="B511" s="988"/>
      <c r="C511" s="988"/>
      <c r="D511" s="988"/>
      <c r="E511" s="988"/>
      <c r="F511" s="988"/>
      <c r="G511" s="988"/>
      <c r="H511" s="988"/>
      <c r="I511" s="988"/>
      <c r="J511" s="988"/>
      <c r="K511" s="988"/>
      <c r="L511" s="988"/>
      <c r="M511" s="992"/>
      <c r="N511" s="987" t="s">
        <v>1691</v>
      </c>
      <c r="O511" s="988"/>
      <c r="P511" s="988"/>
      <c r="Q511" s="988"/>
      <c r="R511" s="988"/>
      <c r="S511" s="992"/>
      <c r="T511" s="987" t="s">
        <v>1758</v>
      </c>
      <c r="U511" s="988"/>
      <c r="V511" s="988"/>
      <c r="W511" s="988"/>
      <c r="X511" s="988"/>
      <c r="Y511" s="988"/>
      <c r="Z511" s="992"/>
      <c r="AA511" s="987" t="s">
        <v>1757</v>
      </c>
      <c r="AB511" s="988"/>
      <c r="AC511" s="988"/>
      <c r="AD511" s="988"/>
      <c r="AE511" s="988"/>
      <c r="AF511" s="988"/>
      <c r="AG511" s="992"/>
      <c r="AH511" s="987" t="s">
        <v>1756</v>
      </c>
      <c r="AI511" s="988"/>
      <c r="AJ511" s="988"/>
      <c r="AK511" s="988"/>
      <c r="AL511" s="988"/>
      <c r="AM511" s="988"/>
      <c r="AN511" s="988"/>
      <c r="AO511" s="988"/>
      <c r="AP511" s="992"/>
      <c r="AQ511" s="987" t="s">
        <v>1532</v>
      </c>
      <c r="AR511" s="988"/>
      <c r="AS511" s="988"/>
      <c r="AT511" s="988"/>
      <c r="AU511" s="988"/>
      <c r="AV511" s="988"/>
      <c r="AW511" s="988"/>
      <c r="AX511" s="988"/>
      <c r="AY511" s="988"/>
      <c r="AZ511" s="988"/>
      <c r="BA511" s="988"/>
      <c r="BB511" s="992"/>
    </row>
    <row r="512" spans="1:54" ht="12.6" customHeight="1" x14ac:dyDescent="0.25">
      <c r="A512" s="698"/>
      <c r="B512" s="438"/>
      <c r="C512" s="438"/>
      <c r="D512" s="438"/>
      <c r="E512" s="438"/>
      <c r="F512" s="438"/>
      <c r="G512" s="438"/>
      <c r="H512" s="438"/>
      <c r="I512" s="438"/>
      <c r="J512" s="438"/>
      <c r="K512" s="438"/>
      <c r="L512" s="438"/>
      <c r="M512" s="709"/>
      <c r="N512" s="987" t="s">
        <v>1531</v>
      </c>
      <c r="O512" s="988"/>
      <c r="P512" s="988"/>
      <c r="Q512" s="988"/>
      <c r="R512" s="988"/>
      <c r="S512" s="992"/>
      <c r="T512" s="987" t="s">
        <v>1674</v>
      </c>
      <c r="U512" s="988"/>
      <c r="V512" s="988"/>
      <c r="W512" s="988"/>
      <c r="X512" s="988"/>
      <c r="Y512" s="988"/>
      <c r="Z512" s="992"/>
      <c r="AA512" s="987" t="s">
        <v>1674</v>
      </c>
      <c r="AB512" s="988"/>
      <c r="AC512" s="988"/>
      <c r="AD512" s="988"/>
      <c r="AE512" s="988"/>
      <c r="AF512" s="988"/>
      <c r="AG512" s="992"/>
      <c r="AH512" s="987" t="s">
        <v>1755</v>
      </c>
      <c r="AI512" s="988"/>
      <c r="AJ512" s="988"/>
      <c r="AK512" s="988"/>
      <c r="AL512" s="988"/>
      <c r="AM512" s="988"/>
      <c r="AN512" s="988"/>
      <c r="AO512" s="988"/>
      <c r="AP512" s="992"/>
      <c r="AQ512" s="987" t="s">
        <v>1531</v>
      </c>
      <c r="AR512" s="988"/>
      <c r="AS512" s="988"/>
      <c r="AT512" s="988"/>
      <c r="AU512" s="988"/>
      <c r="AV512" s="988"/>
      <c r="AW512" s="988"/>
      <c r="AX512" s="988"/>
      <c r="AY512" s="988"/>
      <c r="AZ512" s="988"/>
      <c r="BA512" s="988"/>
      <c r="BB512" s="992"/>
    </row>
    <row r="513" spans="1:54" ht="12.6" customHeight="1" x14ac:dyDescent="0.25">
      <c r="A513" s="698"/>
      <c r="B513" s="438"/>
      <c r="C513" s="438"/>
      <c r="D513" s="438"/>
      <c r="E513" s="438"/>
      <c r="F513" s="438"/>
      <c r="G513" s="438"/>
      <c r="H513" s="438"/>
      <c r="I513" s="438"/>
      <c r="J513" s="438"/>
      <c r="K513" s="438"/>
      <c r="L513" s="438"/>
      <c r="M513" s="709"/>
      <c r="N513" s="987" t="s">
        <v>1530</v>
      </c>
      <c r="O513" s="988"/>
      <c r="P513" s="988"/>
      <c r="Q513" s="988"/>
      <c r="R513" s="988"/>
      <c r="S513" s="992"/>
      <c r="T513" s="698"/>
      <c r="U513" s="438"/>
      <c r="V513" s="438"/>
      <c r="W513" s="438"/>
      <c r="X513" s="438"/>
      <c r="Y513" s="438"/>
      <c r="Z513" s="709"/>
      <c r="AA513" s="698"/>
      <c r="AB513" s="438"/>
      <c r="AC513" s="438"/>
      <c r="AD513" s="438"/>
      <c r="AE513" s="438"/>
      <c r="AF513" s="438"/>
      <c r="AG513" s="709"/>
      <c r="AH513" s="987" t="s">
        <v>1754</v>
      </c>
      <c r="AI513" s="988"/>
      <c r="AJ513" s="988"/>
      <c r="AK513" s="988"/>
      <c r="AL513" s="988"/>
      <c r="AM513" s="988"/>
      <c r="AN513" s="988"/>
      <c r="AO513" s="988"/>
      <c r="AP513" s="992"/>
      <c r="AQ513" s="987" t="s">
        <v>1530</v>
      </c>
      <c r="AR513" s="988"/>
      <c r="AS513" s="988"/>
      <c r="AT513" s="988"/>
      <c r="AU513" s="988"/>
      <c r="AV513" s="988"/>
      <c r="AW513" s="988"/>
      <c r="AX513" s="988"/>
      <c r="AY513" s="988"/>
      <c r="AZ513" s="988"/>
      <c r="BA513" s="988"/>
      <c r="BB513" s="992"/>
    </row>
    <row r="514" spans="1:54" ht="12.6" customHeight="1" x14ac:dyDescent="0.25">
      <c r="A514" s="924" t="s">
        <v>816</v>
      </c>
      <c r="B514" s="925"/>
      <c r="C514" s="925"/>
      <c r="D514" s="925"/>
      <c r="E514" s="925"/>
      <c r="F514" s="925"/>
      <c r="G514" s="925"/>
      <c r="H514" s="925"/>
      <c r="I514" s="925"/>
      <c r="J514" s="925"/>
      <c r="K514" s="925"/>
      <c r="L514" s="925"/>
      <c r="M514" s="993"/>
      <c r="N514" s="924" t="s">
        <v>817</v>
      </c>
      <c r="O514" s="925"/>
      <c r="P514" s="925"/>
      <c r="Q514" s="925"/>
      <c r="R514" s="925"/>
      <c r="S514" s="993"/>
      <c r="T514" s="924" t="s">
        <v>818</v>
      </c>
      <c r="U514" s="925"/>
      <c r="V514" s="925"/>
      <c r="W514" s="925"/>
      <c r="X514" s="925"/>
      <c r="Y514" s="925"/>
      <c r="Z514" s="993"/>
      <c r="AA514" s="924" t="s">
        <v>476</v>
      </c>
      <c r="AB514" s="925"/>
      <c r="AC514" s="925"/>
      <c r="AD514" s="925"/>
      <c r="AE514" s="925"/>
      <c r="AF514" s="925"/>
      <c r="AG514" s="993"/>
      <c r="AH514" s="924" t="s">
        <v>477</v>
      </c>
      <c r="AI514" s="925"/>
      <c r="AJ514" s="925"/>
      <c r="AK514" s="925"/>
      <c r="AL514" s="925"/>
      <c r="AM514" s="925"/>
      <c r="AN514" s="925"/>
      <c r="AO514" s="925"/>
      <c r="AP514" s="993"/>
      <c r="AQ514" s="924" t="s">
        <v>480</v>
      </c>
      <c r="AR514" s="925"/>
      <c r="AS514" s="925"/>
      <c r="AT514" s="925"/>
      <c r="AU514" s="925"/>
      <c r="AV514" s="925"/>
      <c r="AW514" s="925"/>
      <c r="AX514" s="925"/>
      <c r="AY514" s="925"/>
      <c r="AZ514" s="925"/>
      <c r="BA514" s="925"/>
      <c r="BB514" s="993"/>
    </row>
    <row r="515" spans="1:54" ht="12.6" customHeight="1" x14ac:dyDescent="0.25">
      <c r="A515" s="1229" t="s">
        <v>1890</v>
      </c>
      <c r="B515" s="1230"/>
      <c r="C515" s="1230"/>
      <c r="D515" s="1230"/>
      <c r="E515" s="1230"/>
      <c r="F515" s="1230"/>
      <c r="G515" s="1230"/>
      <c r="H515" s="1230"/>
      <c r="I515" s="1230"/>
      <c r="J515" s="1230"/>
      <c r="K515" s="1230"/>
      <c r="L515" s="1230"/>
      <c r="M515" s="1230"/>
      <c r="N515" s="989"/>
      <c r="O515" s="989"/>
      <c r="P515" s="989"/>
      <c r="Q515" s="989"/>
      <c r="R515" s="989"/>
      <c r="S515" s="989"/>
      <c r="T515" s="989"/>
      <c r="U515" s="989"/>
      <c r="V515" s="989"/>
      <c r="W515" s="989"/>
      <c r="X515" s="989"/>
      <c r="Y515" s="989"/>
      <c r="Z515" s="989"/>
      <c r="AA515" s="989"/>
      <c r="AB515" s="989"/>
      <c r="AC515" s="989"/>
      <c r="AD515" s="989"/>
      <c r="AE515" s="989"/>
      <c r="AF515" s="989"/>
      <c r="AG515" s="989"/>
      <c r="AH515" s="989"/>
      <c r="AI515" s="989"/>
      <c r="AJ515" s="989"/>
      <c r="AK515" s="989"/>
      <c r="AL515" s="989"/>
      <c r="AM515" s="989"/>
      <c r="AN515" s="989"/>
      <c r="AO515" s="989"/>
      <c r="AP515" s="989"/>
      <c r="AQ515" s="989"/>
      <c r="AR515" s="989"/>
      <c r="AS515" s="989"/>
      <c r="AT515" s="989"/>
      <c r="AU515" s="989"/>
      <c r="AV515" s="989"/>
      <c r="AW515" s="989"/>
      <c r="AX515" s="989"/>
      <c r="AY515" s="989"/>
      <c r="AZ515" s="989"/>
      <c r="BA515" s="989"/>
      <c r="BB515" s="989"/>
    </row>
    <row r="516" spans="1:54" ht="12.6" customHeight="1" x14ac:dyDescent="0.25">
      <c r="A516" s="1002" t="s">
        <v>1893</v>
      </c>
      <c r="B516" s="1003"/>
      <c r="C516" s="1003"/>
      <c r="D516" s="1003"/>
      <c r="E516" s="1003"/>
      <c r="F516" s="1003"/>
      <c r="G516" s="1003"/>
      <c r="H516" s="1003"/>
      <c r="I516" s="1003"/>
      <c r="J516" s="1003"/>
      <c r="K516" s="1003"/>
      <c r="L516" s="1003"/>
      <c r="M516" s="1004"/>
      <c r="N516" s="865"/>
      <c r="O516" s="865"/>
      <c r="P516" s="865"/>
      <c r="Q516" s="865"/>
      <c r="R516" s="865"/>
      <c r="S516" s="865"/>
      <c r="T516" s="865"/>
      <c r="U516" s="865"/>
      <c r="V516" s="865"/>
      <c r="W516" s="865"/>
      <c r="X516" s="865"/>
      <c r="Y516" s="865"/>
      <c r="Z516" s="865"/>
      <c r="AA516" s="865"/>
      <c r="AB516" s="865"/>
      <c r="AC516" s="865"/>
      <c r="AD516" s="865"/>
      <c r="AE516" s="865"/>
      <c r="AF516" s="865"/>
      <c r="AG516" s="865"/>
      <c r="AH516" s="865"/>
      <c r="AI516" s="865"/>
      <c r="AJ516" s="865"/>
      <c r="AK516" s="865"/>
      <c r="AL516" s="865"/>
      <c r="AM516" s="865"/>
      <c r="AN516" s="865"/>
      <c r="AO516" s="865"/>
      <c r="AP516" s="865"/>
      <c r="AQ516" s="865"/>
      <c r="AR516" s="865"/>
      <c r="AS516" s="865"/>
      <c r="AT516" s="865"/>
      <c r="AU516" s="865"/>
      <c r="AV516" s="865"/>
      <c r="AW516" s="865"/>
      <c r="AX516" s="865"/>
      <c r="AY516" s="865"/>
      <c r="AZ516" s="865"/>
      <c r="BA516" s="865"/>
      <c r="BB516" s="865"/>
    </row>
    <row r="517" spans="1:54" ht="14.25" customHeight="1" x14ac:dyDescent="0.25">
      <c r="A517" s="1016"/>
      <c r="B517" s="1017"/>
      <c r="C517" s="1017"/>
      <c r="D517" s="1017"/>
      <c r="E517" s="1017"/>
      <c r="F517" s="1017"/>
      <c r="G517" s="1017"/>
      <c r="H517" s="1017"/>
      <c r="I517" s="1017"/>
      <c r="J517" s="1017"/>
      <c r="K517" s="1017"/>
      <c r="L517" s="1017"/>
      <c r="M517" s="1018"/>
      <c r="N517" s="865"/>
      <c r="O517" s="865"/>
      <c r="P517" s="865"/>
      <c r="Q517" s="865"/>
      <c r="R517" s="865"/>
      <c r="S517" s="865"/>
      <c r="T517" s="865"/>
      <c r="U517" s="865"/>
      <c r="V517" s="865"/>
      <c r="W517" s="865"/>
      <c r="X517" s="865"/>
      <c r="Y517" s="865"/>
      <c r="Z517" s="865"/>
      <c r="AA517" s="865"/>
      <c r="AB517" s="865"/>
      <c r="AC517" s="865"/>
      <c r="AD517" s="865"/>
      <c r="AE517" s="865"/>
      <c r="AF517" s="865"/>
      <c r="AG517" s="865"/>
      <c r="AH517" s="865"/>
      <c r="AI517" s="865"/>
      <c r="AJ517" s="865"/>
      <c r="AK517" s="865"/>
      <c r="AL517" s="865"/>
      <c r="AM517" s="865"/>
      <c r="AN517" s="865"/>
      <c r="AO517" s="865"/>
      <c r="AP517" s="865"/>
      <c r="AQ517" s="865"/>
      <c r="AR517" s="865"/>
      <c r="AS517" s="865"/>
      <c r="AT517" s="865"/>
      <c r="AU517" s="865"/>
      <c r="AV517" s="865"/>
      <c r="AW517" s="865"/>
      <c r="AX517" s="865"/>
      <c r="AY517" s="865"/>
      <c r="AZ517" s="865"/>
      <c r="BA517" s="865"/>
      <c r="BB517" s="865"/>
    </row>
    <row r="518" spans="1:54" ht="12.6" customHeight="1" x14ac:dyDescent="0.25">
      <c r="A518" s="1217" t="s">
        <v>18</v>
      </c>
      <c r="B518" s="1218"/>
      <c r="C518" s="1218"/>
      <c r="D518" s="1218"/>
      <c r="E518" s="1218"/>
      <c r="F518" s="1218"/>
      <c r="G518" s="1218"/>
      <c r="H518" s="1218"/>
      <c r="I518" s="1218"/>
      <c r="J518" s="1218"/>
      <c r="K518" s="1218"/>
      <c r="L518" s="1218"/>
      <c r="M518" s="1219"/>
      <c r="N518" s="878"/>
      <c r="O518" s="879"/>
      <c r="P518" s="879"/>
      <c r="Q518" s="879"/>
      <c r="R518" s="879"/>
      <c r="S518" s="880"/>
      <c r="T518" s="878"/>
      <c r="U518" s="879"/>
      <c r="V518" s="879"/>
      <c r="W518" s="879"/>
      <c r="X518" s="879"/>
      <c r="Y518" s="879"/>
      <c r="Z518" s="880"/>
      <c r="AA518" s="878"/>
      <c r="AB518" s="879"/>
      <c r="AC518" s="879"/>
      <c r="AD518" s="879"/>
      <c r="AE518" s="879"/>
      <c r="AF518" s="879"/>
      <c r="AG518" s="880"/>
      <c r="AH518" s="878"/>
      <c r="AI518" s="879"/>
      <c r="AJ518" s="879"/>
      <c r="AK518" s="879"/>
      <c r="AL518" s="879"/>
      <c r="AM518" s="879"/>
      <c r="AN518" s="879"/>
      <c r="AO518" s="879"/>
      <c r="AP518" s="880"/>
      <c r="AQ518" s="878"/>
      <c r="AR518" s="879"/>
      <c r="AS518" s="879"/>
      <c r="AT518" s="879"/>
      <c r="AU518" s="879"/>
      <c r="AV518" s="879"/>
      <c r="AW518" s="879"/>
      <c r="AX518" s="879"/>
      <c r="AY518" s="879"/>
      <c r="AZ518" s="879"/>
      <c r="BA518" s="879"/>
      <c r="BB518" s="880"/>
    </row>
    <row r="519" spans="1:54" ht="25.5" customHeight="1" x14ac:dyDescent="0.25">
      <c r="A519" s="1214" t="s">
        <v>488</v>
      </c>
      <c r="B519" s="1215"/>
      <c r="C519" s="1215"/>
      <c r="D519" s="1215"/>
      <c r="E519" s="1215"/>
      <c r="F519" s="1215"/>
      <c r="G519" s="1215"/>
      <c r="H519" s="1215"/>
      <c r="I519" s="1215"/>
      <c r="J519" s="1215"/>
      <c r="K519" s="1215"/>
      <c r="L519" s="1215"/>
      <c r="M519" s="1216"/>
      <c r="N519" s="878"/>
      <c r="O519" s="879"/>
      <c r="P519" s="879"/>
      <c r="Q519" s="879"/>
      <c r="R519" s="879"/>
      <c r="S519" s="880"/>
      <c r="T519" s="878"/>
      <c r="U519" s="879"/>
      <c r="V519" s="879"/>
      <c r="W519" s="879"/>
      <c r="X519" s="879"/>
      <c r="Y519" s="879"/>
      <c r="Z519" s="880"/>
      <c r="AA519" s="878"/>
      <c r="AB519" s="879"/>
      <c r="AC519" s="879"/>
      <c r="AD519" s="879"/>
      <c r="AE519" s="879"/>
      <c r="AF519" s="879"/>
      <c r="AG519" s="880"/>
      <c r="AH519" s="878"/>
      <c r="AI519" s="879"/>
      <c r="AJ519" s="879"/>
      <c r="AK519" s="879"/>
      <c r="AL519" s="879"/>
      <c r="AM519" s="879"/>
      <c r="AN519" s="879"/>
      <c r="AO519" s="879"/>
      <c r="AP519" s="880"/>
      <c r="AQ519" s="878"/>
      <c r="AR519" s="879"/>
      <c r="AS519" s="879"/>
      <c r="AT519" s="879"/>
      <c r="AU519" s="879"/>
      <c r="AV519" s="879"/>
      <c r="AW519" s="879"/>
      <c r="AX519" s="879"/>
      <c r="AY519" s="879"/>
      <c r="AZ519" s="879"/>
      <c r="BA519" s="879"/>
      <c r="BB519" s="880"/>
    </row>
    <row r="520" spans="1:54" ht="12.6" customHeight="1" x14ac:dyDescent="0.25">
      <c r="A520" s="1002" t="s">
        <v>1891</v>
      </c>
      <c r="B520" s="1003"/>
      <c r="C520" s="1003"/>
      <c r="D520" s="1003"/>
      <c r="E520" s="1003"/>
      <c r="F520" s="1003"/>
      <c r="G520" s="1003"/>
      <c r="H520" s="1003"/>
      <c r="I520" s="1003"/>
      <c r="J520" s="1003"/>
      <c r="K520" s="1003"/>
      <c r="L520" s="1003"/>
      <c r="M520" s="1004"/>
      <c r="N520" s="865"/>
      <c r="O520" s="865"/>
      <c r="P520" s="865"/>
      <c r="Q520" s="865"/>
      <c r="R520" s="865"/>
      <c r="S520" s="865"/>
      <c r="T520" s="865"/>
      <c r="U520" s="865"/>
      <c r="V520" s="865"/>
      <c r="W520" s="865"/>
      <c r="X520" s="865"/>
      <c r="Y520" s="865"/>
      <c r="Z520" s="865"/>
      <c r="AA520" s="865"/>
      <c r="AB520" s="865"/>
      <c r="AC520" s="865"/>
      <c r="AD520" s="865"/>
      <c r="AE520" s="865"/>
      <c r="AF520" s="865"/>
      <c r="AG520" s="865"/>
      <c r="AH520" s="865"/>
      <c r="AI520" s="865"/>
      <c r="AJ520" s="865"/>
      <c r="AK520" s="865"/>
      <c r="AL520" s="865"/>
      <c r="AM520" s="865"/>
      <c r="AN520" s="865"/>
      <c r="AO520" s="865"/>
      <c r="AP520" s="865"/>
      <c r="AQ520" s="865"/>
      <c r="AR520" s="865"/>
      <c r="AS520" s="865"/>
      <c r="AT520" s="865"/>
      <c r="AU520" s="865"/>
      <c r="AV520" s="865"/>
      <c r="AW520" s="865"/>
      <c r="AX520" s="865"/>
      <c r="AY520" s="865"/>
      <c r="AZ520" s="865"/>
      <c r="BA520" s="865"/>
      <c r="BB520" s="865"/>
    </row>
    <row r="521" spans="1:54" ht="14.25" customHeight="1" x14ac:dyDescent="0.25">
      <c r="A521" s="1016"/>
      <c r="B521" s="1017"/>
      <c r="C521" s="1017"/>
      <c r="D521" s="1017"/>
      <c r="E521" s="1017"/>
      <c r="F521" s="1017"/>
      <c r="G521" s="1017"/>
      <c r="H521" s="1017"/>
      <c r="I521" s="1017"/>
      <c r="J521" s="1017"/>
      <c r="K521" s="1017"/>
      <c r="L521" s="1017"/>
      <c r="M521" s="1018"/>
      <c r="N521" s="865"/>
      <c r="O521" s="865"/>
      <c r="P521" s="865"/>
      <c r="Q521" s="865"/>
      <c r="R521" s="865"/>
      <c r="S521" s="865"/>
      <c r="T521" s="865"/>
      <c r="U521" s="865"/>
      <c r="V521" s="865"/>
      <c r="W521" s="865"/>
      <c r="X521" s="865"/>
      <c r="Y521" s="865"/>
      <c r="Z521" s="865"/>
      <c r="AA521" s="865"/>
      <c r="AB521" s="865"/>
      <c r="AC521" s="865"/>
      <c r="AD521" s="865"/>
      <c r="AE521" s="865"/>
      <c r="AF521" s="865"/>
      <c r="AG521" s="865"/>
      <c r="AH521" s="865"/>
      <c r="AI521" s="865"/>
      <c r="AJ521" s="865"/>
      <c r="AK521" s="865"/>
      <c r="AL521" s="865"/>
      <c r="AM521" s="865"/>
      <c r="AN521" s="865"/>
      <c r="AO521" s="865"/>
      <c r="AP521" s="865"/>
      <c r="AQ521" s="865"/>
      <c r="AR521" s="865"/>
      <c r="AS521" s="865"/>
      <c r="AT521" s="865"/>
      <c r="AU521" s="865"/>
      <c r="AV521" s="865"/>
      <c r="AW521" s="865"/>
      <c r="AX521" s="865"/>
      <c r="AY521" s="865"/>
      <c r="AZ521" s="865"/>
      <c r="BA521" s="865"/>
      <c r="BB521" s="865"/>
    </row>
    <row r="522" spans="1:54" ht="12.6" customHeight="1" x14ac:dyDescent="0.25">
      <c r="A522" s="1088" t="s">
        <v>1503</v>
      </c>
      <c r="B522" s="1089"/>
      <c r="C522" s="1089"/>
      <c r="D522" s="1089"/>
      <c r="E522" s="1089"/>
      <c r="F522" s="1089"/>
      <c r="G522" s="1089"/>
      <c r="H522" s="1089"/>
      <c r="I522" s="1089"/>
      <c r="J522" s="1089"/>
      <c r="K522" s="1089"/>
      <c r="L522" s="1089"/>
      <c r="M522" s="1089"/>
      <c r="N522" s="865"/>
      <c r="O522" s="865"/>
      <c r="P522" s="865"/>
      <c r="Q522" s="865"/>
      <c r="R522" s="865"/>
      <c r="S522" s="865"/>
      <c r="T522" s="865"/>
      <c r="U522" s="865"/>
      <c r="V522" s="865"/>
      <c r="W522" s="865"/>
      <c r="X522" s="865"/>
      <c r="Y522" s="865"/>
      <c r="Z522" s="865"/>
      <c r="AA522" s="865"/>
      <c r="AB522" s="865"/>
      <c r="AC522" s="865"/>
      <c r="AD522" s="865"/>
      <c r="AE522" s="865"/>
      <c r="AF522" s="865"/>
      <c r="AG522" s="865"/>
      <c r="AH522" s="865"/>
      <c r="AI522" s="865"/>
      <c r="AJ522" s="865"/>
      <c r="AK522" s="865"/>
      <c r="AL522" s="865"/>
      <c r="AM522" s="865"/>
      <c r="AN522" s="865"/>
      <c r="AO522" s="865"/>
      <c r="AP522" s="865"/>
      <c r="AQ522" s="865"/>
      <c r="AR522" s="865"/>
      <c r="AS522" s="865"/>
      <c r="AT522" s="865"/>
      <c r="AU522" s="865"/>
      <c r="AV522" s="865"/>
      <c r="AW522" s="865"/>
      <c r="AX522" s="865"/>
      <c r="AY522" s="865"/>
      <c r="AZ522" s="865"/>
      <c r="BA522" s="865"/>
      <c r="BB522" s="865"/>
    </row>
    <row r="523" spans="1:54" ht="12.6" customHeight="1" x14ac:dyDescent="0.25">
      <c r="A523" s="444" t="s">
        <v>1753</v>
      </c>
    </row>
    <row r="524" spans="1:54" ht="15" customHeight="1" x14ac:dyDescent="0.25">
      <c r="A524" s="888"/>
      <c r="B524" s="889"/>
      <c r="C524" s="889"/>
      <c r="D524" s="889"/>
      <c r="E524" s="889"/>
      <c r="F524" s="889"/>
      <c r="G524" s="889"/>
      <c r="H524" s="889"/>
      <c r="I524" s="889"/>
      <c r="J524" s="889"/>
      <c r="K524" s="889"/>
      <c r="L524" s="889"/>
      <c r="M524" s="889"/>
      <c r="N524" s="889"/>
      <c r="O524" s="889"/>
      <c r="P524" s="889"/>
      <c r="Q524" s="889"/>
      <c r="R524" s="889"/>
      <c r="S524" s="889"/>
      <c r="T524" s="889"/>
      <c r="U524" s="889"/>
      <c r="V524" s="889"/>
      <c r="W524" s="889"/>
      <c r="X524" s="889"/>
      <c r="Y524" s="889"/>
      <c r="Z524" s="889"/>
      <c r="AA524" s="889"/>
      <c r="AB524" s="889"/>
      <c r="AC524" s="889"/>
      <c r="AD524" s="889"/>
      <c r="AE524" s="889"/>
      <c r="AF524" s="889"/>
      <c r="AG524" s="889"/>
      <c r="AH524" s="889"/>
      <c r="AI524" s="889"/>
      <c r="AJ524" s="889"/>
      <c r="AK524" s="889"/>
      <c r="AL524" s="889"/>
      <c r="AM524" s="889"/>
      <c r="AN524" s="889"/>
      <c r="AO524" s="889"/>
      <c r="AP524" s="889"/>
      <c r="AQ524" s="889"/>
      <c r="AR524" s="889"/>
      <c r="AS524" s="889"/>
      <c r="AT524" s="889"/>
      <c r="AU524" s="889"/>
      <c r="AV524" s="889"/>
      <c r="AW524" s="889"/>
      <c r="AX524" s="889"/>
      <c r="AY524" s="889"/>
      <c r="AZ524" s="889"/>
      <c r="BA524" s="889"/>
      <c r="BB524" s="890"/>
    </row>
    <row r="525" spans="1:54" ht="15" customHeight="1" x14ac:dyDescent="0.25">
      <c r="A525" s="891"/>
      <c r="B525" s="892"/>
      <c r="C525" s="892"/>
      <c r="D525" s="892"/>
      <c r="E525" s="892"/>
      <c r="F525" s="892"/>
      <c r="G525" s="892"/>
      <c r="H525" s="892"/>
      <c r="I525" s="892"/>
      <c r="J525" s="892"/>
      <c r="K525" s="892"/>
      <c r="L525" s="892"/>
      <c r="M525" s="892"/>
      <c r="N525" s="892"/>
      <c r="O525" s="892"/>
      <c r="P525" s="892"/>
      <c r="Q525" s="892"/>
      <c r="R525" s="892"/>
      <c r="S525" s="892"/>
      <c r="T525" s="892"/>
      <c r="U525" s="892"/>
      <c r="V525" s="892"/>
      <c r="W525" s="892"/>
      <c r="X525" s="892"/>
      <c r="Y525" s="892"/>
      <c r="Z525" s="892"/>
      <c r="AA525" s="892"/>
      <c r="AB525" s="892"/>
      <c r="AC525" s="892"/>
      <c r="AD525" s="892"/>
      <c r="AE525" s="892"/>
      <c r="AF525" s="892"/>
      <c r="AG525" s="892"/>
      <c r="AH525" s="892"/>
      <c r="AI525" s="892"/>
      <c r="AJ525" s="892"/>
      <c r="AK525" s="892"/>
      <c r="AL525" s="892"/>
      <c r="AM525" s="892"/>
      <c r="AN525" s="892"/>
      <c r="AO525" s="892"/>
      <c r="AP525" s="892"/>
      <c r="AQ525" s="892"/>
      <c r="AR525" s="892"/>
      <c r="AS525" s="892"/>
      <c r="AT525" s="892"/>
      <c r="AU525" s="892"/>
      <c r="AV525" s="892"/>
      <c r="AW525" s="892"/>
      <c r="AX525" s="892"/>
      <c r="AY525" s="892"/>
      <c r="AZ525" s="892"/>
      <c r="BA525" s="892"/>
      <c r="BB525" s="893"/>
    </row>
    <row r="526" spans="1:54" ht="12.6" customHeight="1" x14ac:dyDescent="0.25">
      <c r="A526" s="444" t="s">
        <v>1752</v>
      </c>
    </row>
    <row r="527" spans="1:54" ht="12.6" customHeight="1" x14ac:dyDescent="0.25">
      <c r="A527" s="434" t="s">
        <v>474</v>
      </c>
    </row>
    <row r="528" spans="1:54" ht="12.6" customHeight="1" x14ac:dyDescent="0.25">
      <c r="A528" s="696"/>
      <c r="B528" s="697"/>
      <c r="C528" s="697"/>
      <c r="D528" s="697"/>
      <c r="E528" s="697"/>
      <c r="F528" s="697"/>
      <c r="G528" s="697"/>
      <c r="H528" s="697"/>
      <c r="I528" s="697"/>
      <c r="J528" s="697"/>
      <c r="K528" s="697"/>
      <c r="L528" s="697"/>
      <c r="M528" s="708"/>
      <c r="N528" s="849" t="s">
        <v>815</v>
      </c>
      <c r="O528" s="849"/>
      <c r="P528" s="849"/>
      <c r="Q528" s="849"/>
      <c r="R528" s="849"/>
      <c r="S528" s="849"/>
      <c r="T528" s="849"/>
      <c r="U528" s="849"/>
      <c r="V528" s="849"/>
      <c r="W528" s="849"/>
      <c r="X528" s="849"/>
      <c r="Y528" s="849"/>
      <c r="Z528" s="849"/>
      <c r="AA528" s="849"/>
      <c r="AB528" s="849"/>
      <c r="AC528" s="849"/>
      <c r="AD528" s="849"/>
      <c r="AE528" s="849"/>
      <c r="AF528" s="849"/>
      <c r="AG528" s="849"/>
      <c r="AH528" s="849"/>
      <c r="AI528" s="849"/>
      <c r="AJ528" s="849"/>
      <c r="AK528" s="849"/>
      <c r="AL528" s="849"/>
      <c r="AM528" s="849"/>
      <c r="AN528" s="849"/>
      <c r="AO528" s="849"/>
      <c r="AP528" s="849"/>
      <c r="AQ528" s="849"/>
      <c r="AR528" s="849"/>
      <c r="AS528" s="849"/>
      <c r="AT528" s="849"/>
      <c r="AU528" s="849"/>
      <c r="AV528" s="849"/>
      <c r="AW528" s="849"/>
      <c r="AX528" s="849"/>
      <c r="AY528" s="849"/>
      <c r="AZ528" s="849"/>
      <c r="BA528" s="849"/>
      <c r="BB528" s="986"/>
    </row>
    <row r="529" spans="1:54" ht="12.6" customHeight="1" x14ac:dyDescent="0.25">
      <c r="A529" s="698"/>
      <c r="B529" s="438"/>
      <c r="C529" s="438"/>
      <c r="D529" s="438"/>
      <c r="E529" s="438"/>
      <c r="F529" s="438"/>
      <c r="G529" s="438"/>
      <c r="H529" s="438"/>
      <c r="I529" s="438"/>
      <c r="J529" s="438"/>
      <c r="K529" s="438"/>
      <c r="L529" s="438"/>
      <c r="M529" s="709"/>
      <c r="N529" s="696"/>
      <c r="O529" s="697"/>
      <c r="P529" s="697"/>
      <c r="Q529" s="697"/>
      <c r="R529" s="697"/>
      <c r="S529" s="708"/>
      <c r="T529" s="696"/>
      <c r="U529" s="697"/>
      <c r="V529" s="697"/>
      <c r="W529" s="697"/>
      <c r="X529" s="697"/>
      <c r="Y529" s="697"/>
      <c r="Z529" s="708"/>
      <c r="AA529" s="696"/>
      <c r="AB529" s="697"/>
      <c r="AC529" s="697"/>
      <c r="AD529" s="697"/>
      <c r="AE529" s="697"/>
      <c r="AF529" s="697"/>
      <c r="AG529" s="708"/>
      <c r="AH529" s="923" t="s">
        <v>1694</v>
      </c>
      <c r="AI529" s="849"/>
      <c r="AJ529" s="849"/>
      <c r="AK529" s="849"/>
      <c r="AL529" s="849"/>
      <c r="AM529" s="849"/>
      <c r="AN529" s="849"/>
      <c r="AO529" s="849"/>
      <c r="AP529" s="986"/>
      <c r="AQ529" s="696"/>
      <c r="AR529" s="697"/>
      <c r="AS529" s="697"/>
      <c r="AT529" s="697"/>
      <c r="AU529" s="697"/>
      <c r="AV529" s="697"/>
      <c r="AW529" s="697"/>
      <c r="AX529" s="697"/>
      <c r="AY529" s="697"/>
      <c r="AZ529" s="697"/>
      <c r="BA529" s="697"/>
      <c r="BB529" s="708"/>
    </row>
    <row r="530" spans="1:54" ht="12.6" customHeight="1" x14ac:dyDescent="0.25">
      <c r="A530" s="698"/>
      <c r="B530" s="438"/>
      <c r="C530" s="438"/>
      <c r="D530" s="438"/>
      <c r="E530" s="438"/>
      <c r="F530" s="438"/>
      <c r="G530" s="438"/>
      <c r="H530" s="438"/>
      <c r="I530" s="438"/>
      <c r="J530" s="438"/>
      <c r="K530" s="438"/>
      <c r="L530" s="438"/>
      <c r="M530" s="709"/>
      <c r="N530" s="987" t="s">
        <v>1692</v>
      </c>
      <c r="O530" s="988"/>
      <c r="P530" s="988"/>
      <c r="Q530" s="988"/>
      <c r="R530" s="988"/>
      <c r="S530" s="992"/>
      <c r="T530" s="698"/>
      <c r="U530" s="438"/>
      <c r="V530" s="438"/>
      <c r="W530" s="438"/>
      <c r="X530" s="438"/>
      <c r="Y530" s="438"/>
      <c r="Z530" s="709"/>
      <c r="AA530" s="698" t="s">
        <v>1694</v>
      </c>
      <c r="AB530" s="438"/>
      <c r="AC530" s="438"/>
      <c r="AD530" s="438"/>
      <c r="AE530" s="438"/>
      <c r="AF530" s="438"/>
      <c r="AG530" s="709"/>
      <c r="AH530" s="987" t="s">
        <v>1693</v>
      </c>
      <c r="AI530" s="988"/>
      <c r="AJ530" s="988"/>
      <c r="AK530" s="988"/>
      <c r="AL530" s="988"/>
      <c r="AM530" s="988"/>
      <c r="AN530" s="988"/>
      <c r="AO530" s="988"/>
      <c r="AP530" s="992"/>
      <c r="AQ530" s="987" t="s">
        <v>1692</v>
      </c>
      <c r="AR530" s="988"/>
      <c r="AS530" s="988"/>
      <c r="AT530" s="988"/>
      <c r="AU530" s="988"/>
      <c r="AV530" s="988"/>
      <c r="AW530" s="988"/>
      <c r="AX530" s="988"/>
      <c r="AY530" s="988"/>
      <c r="AZ530" s="988"/>
      <c r="BA530" s="988"/>
      <c r="BB530" s="992"/>
    </row>
    <row r="531" spans="1:54" ht="12.6" customHeight="1" x14ac:dyDescent="0.25">
      <c r="A531" s="987" t="s">
        <v>484</v>
      </c>
      <c r="B531" s="988"/>
      <c r="C531" s="988"/>
      <c r="D531" s="988"/>
      <c r="E531" s="988"/>
      <c r="F531" s="988"/>
      <c r="G531" s="988"/>
      <c r="H531" s="988"/>
      <c r="I531" s="988"/>
      <c r="J531" s="988"/>
      <c r="K531" s="988"/>
      <c r="L531" s="988"/>
      <c r="M531" s="992"/>
      <c r="N531" s="987" t="s">
        <v>1691</v>
      </c>
      <c r="O531" s="988"/>
      <c r="P531" s="988"/>
      <c r="Q531" s="988"/>
      <c r="R531" s="988"/>
      <c r="S531" s="992"/>
      <c r="T531" s="987" t="s">
        <v>1486</v>
      </c>
      <c r="U531" s="988"/>
      <c r="V531" s="988"/>
      <c r="W531" s="988"/>
      <c r="X531" s="988"/>
      <c r="Y531" s="988"/>
      <c r="Z531" s="992"/>
      <c r="AA531" s="987" t="s">
        <v>1715</v>
      </c>
      <c r="AB531" s="988"/>
      <c r="AC531" s="988"/>
      <c r="AD531" s="988"/>
      <c r="AE531" s="988"/>
      <c r="AF531" s="988"/>
      <c r="AG531" s="992"/>
      <c r="AH531" s="987" t="s">
        <v>1689</v>
      </c>
      <c r="AI531" s="988"/>
      <c r="AJ531" s="988"/>
      <c r="AK531" s="988"/>
      <c r="AL531" s="988"/>
      <c r="AM531" s="988"/>
      <c r="AN531" s="988"/>
      <c r="AO531" s="988"/>
      <c r="AP531" s="992"/>
      <c r="AQ531" s="987" t="s">
        <v>1532</v>
      </c>
      <c r="AR531" s="988"/>
      <c r="AS531" s="988"/>
      <c r="AT531" s="988"/>
      <c r="AU531" s="988"/>
      <c r="AV531" s="988"/>
      <c r="AW531" s="988"/>
      <c r="AX531" s="988"/>
      <c r="AY531" s="988"/>
      <c r="AZ531" s="988"/>
      <c r="BA531" s="988"/>
      <c r="BB531" s="992"/>
    </row>
    <row r="532" spans="1:54" ht="12.6" customHeight="1" x14ac:dyDescent="0.25">
      <c r="A532" s="698"/>
      <c r="B532" s="438"/>
      <c r="C532" s="438"/>
      <c r="D532" s="438"/>
      <c r="E532" s="438"/>
      <c r="F532" s="438"/>
      <c r="G532" s="438"/>
      <c r="H532" s="438"/>
      <c r="I532" s="438"/>
      <c r="J532" s="438"/>
      <c r="K532" s="438"/>
      <c r="L532" s="438"/>
      <c r="M532" s="709"/>
      <c r="N532" s="987" t="s">
        <v>1531</v>
      </c>
      <c r="O532" s="988"/>
      <c r="P532" s="988"/>
      <c r="Q532" s="988"/>
      <c r="R532" s="988"/>
      <c r="S532" s="992"/>
      <c r="T532" s="987" t="s">
        <v>1688</v>
      </c>
      <c r="U532" s="988"/>
      <c r="V532" s="988"/>
      <c r="W532" s="988"/>
      <c r="X532" s="988"/>
      <c r="Y532" s="988"/>
      <c r="Z532" s="992"/>
      <c r="AA532" s="987" t="s">
        <v>1714</v>
      </c>
      <c r="AB532" s="988"/>
      <c r="AC532" s="988"/>
      <c r="AD532" s="988"/>
      <c r="AE532" s="988"/>
      <c r="AF532" s="988"/>
      <c r="AG532" s="992"/>
      <c r="AH532" s="987" t="s">
        <v>1695</v>
      </c>
      <c r="AI532" s="988"/>
      <c r="AJ532" s="988"/>
      <c r="AK532" s="988"/>
      <c r="AL532" s="988"/>
      <c r="AM532" s="988"/>
      <c r="AN532" s="988"/>
      <c r="AO532" s="988"/>
      <c r="AP532" s="992"/>
      <c r="AQ532" s="987" t="s">
        <v>1531</v>
      </c>
      <c r="AR532" s="988"/>
      <c r="AS532" s="988"/>
      <c r="AT532" s="988"/>
      <c r="AU532" s="988"/>
      <c r="AV532" s="988"/>
      <c r="AW532" s="988"/>
      <c r="AX532" s="988"/>
      <c r="AY532" s="988"/>
      <c r="AZ532" s="988"/>
      <c r="BA532" s="988"/>
      <c r="BB532" s="992"/>
    </row>
    <row r="533" spans="1:54" ht="12.6" customHeight="1" x14ac:dyDescent="0.25">
      <c r="A533" s="698"/>
      <c r="B533" s="438"/>
      <c r="C533" s="438"/>
      <c r="D533" s="438"/>
      <c r="E533" s="438"/>
      <c r="F533" s="438"/>
      <c r="G533" s="438"/>
      <c r="H533" s="438"/>
      <c r="I533" s="438"/>
      <c r="J533" s="438"/>
      <c r="K533" s="438"/>
      <c r="L533" s="438"/>
      <c r="M533" s="709"/>
      <c r="N533" s="987" t="s">
        <v>1530</v>
      </c>
      <c r="O533" s="988"/>
      <c r="P533" s="988"/>
      <c r="Q533" s="988"/>
      <c r="R533" s="988"/>
      <c r="S533" s="992"/>
      <c r="T533" s="698"/>
      <c r="U533" s="438"/>
      <c r="V533" s="438"/>
      <c r="W533" s="438"/>
      <c r="X533" s="438"/>
      <c r="Y533" s="438"/>
      <c r="Z533" s="709"/>
      <c r="AA533" s="698"/>
      <c r="AB533" s="438"/>
      <c r="AC533" s="438"/>
      <c r="AD533" s="438"/>
      <c r="AE533" s="438"/>
      <c r="AF533" s="438"/>
      <c r="AG533" s="709"/>
      <c r="AH533" s="987" t="s">
        <v>1713</v>
      </c>
      <c r="AI533" s="988"/>
      <c r="AJ533" s="988"/>
      <c r="AK533" s="988"/>
      <c r="AL533" s="988"/>
      <c r="AM533" s="988"/>
      <c r="AN533" s="988"/>
      <c r="AO533" s="988"/>
      <c r="AP533" s="992"/>
      <c r="AQ533" s="987" t="s">
        <v>1530</v>
      </c>
      <c r="AR533" s="988"/>
      <c r="AS533" s="988"/>
      <c r="AT533" s="988"/>
      <c r="AU533" s="988"/>
      <c r="AV533" s="988"/>
      <c r="AW533" s="988"/>
      <c r="AX533" s="988"/>
      <c r="AY533" s="988"/>
      <c r="AZ533" s="988"/>
      <c r="BA533" s="988"/>
      <c r="BB533" s="992"/>
    </row>
    <row r="534" spans="1:54" ht="12.6" customHeight="1" x14ac:dyDescent="0.25">
      <c r="A534" s="924" t="s">
        <v>816</v>
      </c>
      <c r="B534" s="925"/>
      <c r="C534" s="925"/>
      <c r="D534" s="925"/>
      <c r="E534" s="925"/>
      <c r="F534" s="925"/>
      <c r="G534" s="925"/>
      <c r="H534" s="925"/>
      <c r="I534" s="925"/>
      <c r="J534" s="925"/>
      <c r="K534" s="925"/>
      <c r="L534" s="925"/>
      <c r="M534" s="993"/>
      <c r="N534" s="924" t="s">
        <v>817</v>
      </c>
      <c r="O534" s="925"/>
      <c r="P534" s="925"/>
      <c r="Q534" s="925"/>
      <c r="R534" s="925"/>
      <c r="S534" s="993"/>
      <c r="T534" s="924" t="s">
        <v>818</v>
      </c>
      <c r="U534" s="925"/>
      <c r="V534" s="925"/>
      <c r="W534" s="925"/>
      <c r="X534" s="925"/>
      <c r="Y534" s="925"/>
      <c r="Z534" s="993"/>
      <c r="AA534" s="924" t="s">
        <v>476</v>
      </c>
      <c r="AB534" s="925"/>
      <c r="AC534" s="925"/>
      <c r="AD534" s="925"/>
      <c r="AE534" s="925"/>
      <c r="AF534" s="925"/>
      <c r="AG534" s="993"/>
      <c r="AH534" s="924" t="s">
        <v>477</v>
      </c>
      <c r="AI534" s="925"/>
      <c r="AJ534" s="925"/>
      <c r="AK534" s="925"/>
      <c r="AL534" s="925"/>
      <c r="AM534" s="925"/>
      <c r="AN534" s="925"/>
      <c r="AO534" s="925"/>
      <c r="AP534" s="993"/>
      <c r="AQ534" s="924" t="s">
        <v>480</v>
      </c>
      <c r="AR534" s="925"/>
      <c r="AS534" s="925"/>
      <c r="AT534" s="925"/>
      <c r="AU534" s="925"/>
      <c r="AV534" s="925"/>
      <c r="AW534" s="925"/>
      <c r="AX534" s="925"/>
      <c r="AY534" s="925"/>
      <c r="AZ534" s="925"/>
      <c r="BA534" s="925"/>
      <c r="BB534" s="993"/>
    </row>
    <row r="535" spans="1:54" ht="12.6" customHeight="1" x14ac:dyDescent="0.25">
      <c r="A535" s="1149" t="s">
        <v>77</v>
      </c>
      <c r="B535" s="1149"/>
      <c r="C535" s="1149"/>
      <c r="D535" s="1149"/>
      <c r="E535" s="1149"/>
      <c r="F535" s="1149"/>
      <c r="G535" s="1149"/>
      <c r="H535" s="1149"/>
      <c r="I535" s="1149"/>
      <c r="J535" s="1149"/>
      <c r="K535" s="1149"/>
      <c r="L535" s="1149"/>
      <c r="M535" s="1149"/>
      <c r="N535" s="972"/>
      <c r="O535" s="989"/>
      <c r="P535" s="989"/>
      <c r="Q535" s="989"/>
      <c r="R535" s="989"/>
      <c r="S535" s="989"/>
      <c r="T535" s="989"/>
      <c r="U535" s="989"/>
      <c r="V535" s="989"/>
      <c r="W535" s="989"/>
      <c r="X535" s="989"/>
      <c r="Y535" s="989"/>
      <c r="Z535" s="989"/>
      <c r="AA535" s="989"/>
      <c r="AB535" s="989"/>
      <c r="AC535" s="989"/>
      <c r="AD535" s="989"/>
      <c r="AE535" s="989"/>
      <c r="AF535" s="989"/>
      <c r="AG535" s="989"/>
      <c r="AH535" s="989"/>
      <c r="AI535" s="989"/>
      <c r="AJ535" s="989"/>
      <c r="AK535" s="989"/>
      <c r="AL535" s="989"/>
      <c r="AM535" s="989"/>
      <c r="AN535" s="989"/>
      <c r="AO535" s="989"/>
      <c r="AP535" s="989"/>
      <c r="AQ535" s="989"/>
      <c r="AR535" s="989"/>
      <c r="AS535" s="989"/>
      <c r="AT535" s="989"/>
      <c r="AU535" s="989"/>
      <c r="AV535" s="989"/>
      <c r="AW535" s="989"/>
      <c r="AX535" s="989"/>
      <c r="AY535" s="989"/>
      <c r="AZ535" s="989"/>
      <c r="BA535" s="989"/>
      <c r="BB535" s="989"/>
    </row>
    <row r="536" spans="1:54" ht="12.6" customHeight="1" x14ac:dyDescent="0.25">
      <c r="A536" s="1136" t="s">
        <v>1751</v>
      </c>
      <c r="B536" s="1137"/>
      <c r="C536" s="1137"/>
      <c r="D536" s="1137"/>
      <c r="E536" s="1137"/>
      <c r="F536" s="1137"/>
      <c r="G536" s="1137"/>
      <c r="H536" s="1137"/>
      <c r="I536" s="1137"/>
      <c r="J536" s="1137"/>
      <c r="K536" s="1137"/>
      <c r="L536" s="1137"/>
      <c r="M536" s="1138"/>
      <c r="N536" s="963"/>
      <c r="O536" s="865"/>
      <c r="P536" s="865"/>
      <c r="Q536" s="865"/>
      <c r="R536" s="865"/>
      <c r="S536" s="865"/>
      <c r="T536" s="865"/>
      <c r="U536" s="865"/>
      <c r="V536" s="865"/>
      <c r="W536" s="865"/>
      <c r="X536" s="865"/>
      <c r="Y536" s="865"/>
      <c r="Z536" s="865"/>
      <c r="AA536" s="865"/>
      <c r="AB536" s="865"/>
      <c r="AC536" s="865"/>
      <c r="AD536" s="865"/>
      <c r="AE536" s="865"/>
      <c r="AF536" s="865"/>
      <c r="AG536" s="865"/>
      <c r="AH536" s="865"/>
      <c r="AI536" s="865"/>
      <c r="AJ536" s="865"/>
      <c r="AK536" s="865"/>
      <c r="AL536" s="865"/>
      <c r="AM536" s="865"/>
      <c r="AN536" s="865"/>
      <c r="AO536" s="865"/>
      <c r="AP536" s="865"/>
      <c r="AQ536" s="865"/>
      <c r="AR536" s="865"/>
      <c r="AS536" s="865"/>
      <c r="AT536" s="865"/>
      <c r="AU536" s="865"/>
      <c r="AV536" s="865"/>
      <c r="AW536" s="865"/>
      <c r="AX536" s="865"/>
      <c r="AY536" s="865"/>
      <c r="AZ536" s="865"/>
      <c r="BA536" s="865"/>
      <c r="BB536" s="865"/>
    </row>
    <row r="537" spans="1:54" ht="12.6" customHeight="1" x14ac:dyDescent="0.25">
      <c r="A537" s="1139" t="s">
        <v>1750</v>
      </c>
      <c r="B537" s="1140"/>
      <c r="C537" s="1140"/>
      <c r="D537" s="1140"/>
      <c r="E537" s="1140"/>
      <c r="F537" s="1140"/>
      <c r="G537" s="1140"/>
      <c r="H537" s="1140"/>
      <c r="I537" s="1140"/>
      <c r="J537" s="1140"/>
      <c r="K537" s="1140"/>
      <c r="L537" s="1140"/>
      <c r="M537" s="1141"/>
      <c r="N537" s="963"/>
      <c r="O537" s="865"/>
      <c r="P537" s="865"/>
      <c r="Q537" s="865"/>
      <c r="R537" s="865"/>
      <c r="S537" s="865"/>
      <c r="T537" s="865"/>
      <c r="U537" s="865"/>
      <c r="V537" s="865"/>
      <c r="W537" s="865"/>
      <c r="X537" s="865"/>
      <c r="Y537" s="865"/>
      <c r="Z537" s="865"/>
      <c r="AA537" s="865"/>
      <c r="AB537" s="865"/>
      <c r="AC537" s="865"/>
      <c r="AD537" s="865"/>
      <c r="AE537" s="865"/>
      <c r="AF537" s="865"/>
      <c r="AG537" s="865"/>
      <c r="AH537" s="865"/>
      <c r="AI537" s="865"/>
      <c r="AJ537" s="865"/>
      <c r="AK537" s="865"/>
      <c r="AL537" s="865"/>
      <c r="AM537" s="865"/>
      <c r="AN537" s="865"/>
      <c r="AO537" s="865"/>
      <c r="AP537" s="865"/>
      <c r="AQ537" s="865"/>
      <c r="AR537" s="865"/>
      <c r="AS537" s="865"/>
      <c r="AT537" s="865"/>
      <c r="AU537" s="865"/>
      <c r="AV537" s="865"/>
      <c r="AW537" s="865"/>
      <c r="AX537" s="865"/>
      <c r="AY537" s="865"/>
      <c r="AZ537" s="865"/>
      <c r="BA537" s="865"/>
      <c r="BB537" s="865"/>
    </row>
    <row r="538" spans="1:54" ht="12.6" customHeight="1" x14ac:dyDescent="0.25">
      <c r="A538" s="851" t="s">
        <v>91</v>
      </c>
      <c r="B538" s="851"/>
      <c r="C538" s="851"/>
      <c r="D538" s="851"/>
      <c r="E538" s="851"/>
      <c r="F538" s="851"/>
      <c r="G538" s="851"/>
      <c r="H538" s="851"/>
      <c r="I538" s="851"/>
      <c r="J538" s="851"/>
      <c r="K538" s="851"/>
      <c r="L538" s="851"/>
      <c r="M538" s="851"/>
      <c r="N538" s="963"/>
      <c r="O538" s="865"/>
      <c r="P538" s="865"/>
      <c r="Q538" s="865"/>
      <c r="R538" s="865"/>
      <c r="S538" s="865"/>
      <c r="T538" s="865"/>
      <c r="U538" s="865"/>
      <c r="V538" s="865"/>
      <c r="W538" s="865"/>
      <c r="X538" s="865"/>
      <c r="Y538" s="865"/>
      <c r="Z538" s="865"/>
      <c r="AA538" s="865"/>
      <c r="AB538" s="865"/>
      <c r="AC538" s="865"/>
      <c r="AD538" s="865"/>
      <c r="AE538" s="865"/>
      <c r="AF538" s="865"/>
      <c r="AG538" s="865"/>
      <c r="AH538" s="865"/>
      <c r="AI538" s="865"/>
      <c r="AJ538" s="865"/>
      <c r="AK538" s="865"/>
      <c r="AL538" s="865"/>
      <c r="AM538" s="865"/>
      <c r="AN538" s="865"/>
      <c r="AO538" s="865"/>
      <c r="AP538" s="865"/>
      <c r="AQ538" s="865"/>
      <c r="AR538" s="865"/>
      <c r="AS538" s="865"/>
      <c r="AT538" s="865"/>
      <c r="AU538" s="865"/>
      <c r="AV538" s="865"/>
      <c r="AW538" s="865"/>
      <c r="AX538" s="865"/>
      <c r="AY538" s="865"/>
      <c r="AZ538" s="865"/>
      <c r="BA538" s="865"/>
      <c r="BB538" s="865"/>
    </row>
    <row r="539" spans="1:54" ht="12.6" customHeight="1" x14ac:dyDescent="0.25">
      <c r="A539" s="851" t="s">
        <v>93</v>
      </c>
      <c r="B539" s="851"/>
      <c r="C539" s="851"/>
      <c r="D539" s="851"/>
      <c r="E539" s="851"/>
      <c r="F539" s="851"/>
      <c r="G539" s="851"/>
      <c r="H539" s="851"/>
      <c r="I539" s="851"/>
      <c r="J539" s="851"/>
      <c r="K539" s="851"/>
      <c r="L539" s="851"/>
      <c r="M539" s="851"/>
      <c r="N539" s="963"/>
      <c r="O539" s="865"/>
      <c r="P539" s="865"/>
      <c r="Q539" s="865"/>
      <c r="R539" s="865"/>
      <c r="S539" s="865"/>
      <c r="T539" s="865"/>
      <c r="U539" s="865"/>
      <c r="V539" s="865"/>
      <c r="W539" s="865"/>
      <c r="X539" s="865"/>
      <c r="Y539" s="865"/>
      <c r="Z539" s="865"/>
      <c r="AA539" s="865"/>
      <c r="AB539" s="865"/>
      <c r="AC539" s="865"/>
      <c r="AD539" s="865"/>
      <c r="AE539" s="865"/>
      <c r="AF539" s="865"/>
      <c r="AG539" s="865"/>
      <c r="AH539" s="865"/>
      <c r="AI539" s="865"/>
      <c r="AJ539" s="865"/>
      <c r="AK539" s="865"/>
      <c r="AL539" s="865"/>
      <c r="AM539" s="865"/>
      <c r="AN539" s="865"/>
      <c r="AO539" s="865"/>
      <c r="AP539" s="865"/>
      <c r="AQ539" s="865"/>
      <c r="AR539" s="865"/>
      <c r="AS539" s="865"/>
      <c r="AT539" s="865"/>
      <c r="AU539" s="865"/>
      <c r="AV539" s="865"/>
      <c r="AW539" s="865"/>
      <c r="AX539" s="865"/>
      <c r="AY539" s="865"/>
      <c r="AZ539" s="865"/>
      <c r="BA539" s="865"/>
      <c r="BB539" s="865"/>
    </row>
    <row r="540" spans="1:54" ht="12.6" customHeight="1" x14ac:dyDescent="0.25">
      <c r="A540" s="851" t="s">
        <v>95</v>
      </c>
      <c r="B540" s="851"/>
      <c r="C540" s="851"/>
      <c r="D540" s="851"/>
      <c r="E540" s="851"/>
      <c r="F540" s="851"/>
      <c r="G540" s="851"/>
      <c r="H540" s="851"/>
      <c r="I540" s="851"/>
      <c r="J540" s="851"/>
      <c r="K540" s="851"/>
      <c r="L540" s="851"/>
      <c r="M540" s="851"/>
      <c r="N540" s="963"/>
      <c r="O540" s="865"/>
      <c r="P540" s="865"/>
      <c r="Q540" s="865"/>
      <c r="R540" s="865"/>
      <c r="S540" s="865"/>
      <c r="T540" s="865"/>
      <c r="U540" s="865"/>
      <c r="V540" s="865"/>
      <c r="W540" s="865"/>
      <c r="X540" s="865"/>
      <c r="Y540" s="865"/>
      <c r="Z540" s="865"/>
      <c r="AA540" s="865"/>
      <c r="AB540" s="865"/>
      <c r="AC540" s="865"/>
      <c r="AD540" s="865"/>
      <c r="AE540" s="865"/>
      <c r="AF540" s="865"/>
      <c r="AG540" s="865"/>
      <c r="AH540" s="865"/>
      <c r="AI540" s="865"/>
      <c r="AJ540" s="865"/>
      <c r="AK540" s="865"/>
      <c r="AL540" s="865"/>
      <c r="AM540" s="865"/>
      <c r="AN540" s="865"/>
      <c r="AO540" s="865"/>
      <c r="AP540" s="865"/>
      <c r="AQ540" s="865"/>
      <c r="AR540" s="865"/>
      <c r="AS540" s="865"/>
      <c r="AT540" s="865"/>
      <c r="AU540" s="865"/>
      <c r="AV540" s="865"/>
      <c r="AW540" s="865"/>
      <c r="AX540" s="865"/>
      <c r="AY540" s="865"/>
      <c r="AZ540" s="865"/>
      <c r="BA540" s="865"/>
      <c r="BB540" s="865"/>
    </row>
    <row r="541" spans="1:54" ht="12.6" customHeight="1" x14ac:dyDescent="0.25">
      <c r="A541" s="851" t="s">
        <v>490</v>
      </c>
      <c r="B541" s="851"/>
      <c r="C541" s="851"/>
      <c r="D541" s="851"/>
      <c r="E541" s="851"/>
      <c r="F541" s="851"/>
      <c r="G541" s="851"/>
      <c r="H541" s="851"/>
      <c r="I541" s="851"/>
      <c r="J541" s="851"/>
      <c r="K541" s="851"/>
      <c r="L541" s="851"/>
      <c r="M541" s="851"/>
      <c r="N541" s="963"/>
      <c r="O541" s="865"/>
      <c r="P541" s="865"/>
      <c r="Q541" s="865"/>
      <c r="R541" s="865"/>
      <c r="S541" s="865"/>
      <c r="T541" s="865"/>
      <c r="U541" s="865"/>
      <c r="V541" s="865"/>
      <c r="W541" s="865"/>
      <c r="X541" s="865"/>
      <c r="Y541" s="865"/>
      <c r="Z541" s="865"/>
      <c r="AA541" s="865"/>
      <c r="AB541" s="865"/>
      <c r="AC541" s="865"/>
      <c r="AD541" s="865"/>
      <c r="AE541" s="865"/>
      <c r="AF541" s="865"/>
      <c r="AG541" s="865"/>
      <c r="AH541" s="865"/>
      <c r="AI541" s="865"/>
      <c r="AJ541" s="865"/>
      <c r="AK541" s="865"/>
      <c r="AL541" s="865"/>
      <c r="AM541" s="865"/>
      <c r="AN541" s="865"/>
      <c r="AO541" s="865"/>
      <c r="AP541" s="865"/>
      <c r="AQ541" s="865"/>
      <c r="AR541" s="865"/>
      <c r="AS541" s="865"/>
      <c r="AT541" s="865"/>
      <c r="AU541" s="865"/>
      <c r="AV541" s="865"/>
      <c r="AW541" s="865"/>
      <c r="AX541" s="865"/>
      <c r="AY541" s="865"/>
      <c r="AZ541" s="865"/>
      <c r="BA541" s="865"/>
      <c r="BB541" s="865"/>
    </row>
    <row r="542" spans="1:54" ht="12.6" customHeight="1" x14ac:dyDescent="0.25">
      <c r="A542" s="1136" t="s">
        <v>1749</v>
      </c>
      <c r="B542" s="1137"/>
      <c r="C542" s="1137"/>
      <c r="D542" s="1137"/>
      <c r="E542" s="1137"/>
      <c r="F542" s="1137"/>
      <c r="G542" s="1137"/>
      <c r="H542" s="1137"/>
      <c r="I542" s="1137"/>
      <c r="J542" s="1137"/>
      <c r="K542" s="1137"/>
      <c r="L542" s="1137"/>
      <c r="M542" s="1138"/>
      <c r="N542" s="963"/>
      <c r="O542" s="865"/>
      <c r="P542" s="865"/>
      <c r="Q542" s="865"/>
      <c r="R542" s="865"/>
      <c r="S542" s="865"/>
      <c r="T542" s="865"/>
      <c r="U542" s="865"/>
      <c r="V542" s="865"/>
      <c r="W542" s="865"/>
      <c r="X542" s="865"/>
      <c r="Y542" s="865"/>
      <c r="Z542" s="865"/>
      <c r="AA542" s="865"/>
      <c r="AB542" s="865"/>
      <c r="AC542" s="865"/>
      <c r="AD542" s="865"/>
      <c r="AE542" s="865"/>
      <c r="AF542" s="865"/>
      <c r="AG542" s="865"/>
      <c r="AH542" s="865"/>
      <c r="AI542" s="865"/>
      <c r="AJ542" s="865"/>
      <c r="AK542" s="865"/>
      <c r="AL542" s="865"/>
      <c r="AM542" s="865"/>
      <c r="AN542" s="865"/>
      <c r="AO542" s="865"/>
      <c r="AP542" s="865"/>
      <c r="AQ542" s="865"/>
      <c r="AR542" s="865"/>
      <c r="AS542" s="865"/>
      <c r="AT542" s="865"/>
      <c r="AU542" s="865"/>
      <c r="AV542" s="865"/>
      <c r="AW542" s="865"/>
      <c r="AX542" s="865"/>
      <c r="AY542" s="865"/>
      <c r="AZ542" s="865"/>
      <c r="BA542" s="865"/>
      <c r="BB542" s="865"/>
    </row>
    <row r="543" spans="1:54" ht="12.6" customHeight="1" x14ac:dyDescent="0.25">
      <c r="A543" s="1139" t="s">
        <v>1748</v>
      </c>
      <c r="B543" s="1140"/>
      <c r="C543" s="1140"/>
      <c r="D543" s="1140"/>
      <c r="E543" s="1140"/>
      <c r="F543" s="1140"/>
      <c r="G543" s="1140"/>
      <c r="H543" s="1140"/>
      <c r="I543" s="1140"/>
      <c r="J543" s="1140"/>
      <c r="K543" s="1140"/>
      <c r="L543" s="1140"/>
      <c r="M543" s="1141"/>
      <c r="N543" s="963"/>
      <c r="O543" s="865"/>
      <c r="P543" s="865"/>
      <c r="Q543" s="865"/>
      <c r="R543" s="865"/>
      <c r="S543" s="865"/>
      <c r="T543" s="865"/>
      <c r="U543" s="865"/>
      <c r="V543" s="865"/>
      <c r="W543" s="865"/>
      <c r="X543" s="865"/>
      <c r="Y543" s="865"/>
      <c r="Z543" s="865"/>
      <c r="AA543" s="865"/>
      <c r="AB543" s="865"/>
      <c r="AC543" s="865"/>
      <c r="AD543" s="865"/>
      <c r="AE543" s="865"/>
      <c r="AF543" s="865"/>
      <c r="AG543" s="865"/>
      <c r="AH543" s="865"/>
      <c r="AI543" s="865"/>
      <c r="AJ543" s="865"/>
      <c r="AK543" s="865"/>
      <c r="AL543" s="865"/>
      <c r="AM543" s="865"/>
      <c r="AN543" s="865"/>
      <c r="AO543" s="865"/>
      <c r="AP543" s="865"/>
      <c r="AQ543" s="865"/>
      <c r="AR543" s="865"/>
      <c r="AS543" s="865"/>
      <c r="AT543" s="865"/>
      <c r="AU543" s="865"/>
      <c r="AV543" s="865"/>
      <c r="AW543" s="865"/>
      <c r="AX543" s="865"/>
      <c r="AY543" s="865"/>
      <c r="AZ543" s="865"/>
      <c r="BA543" s="865"/>
      <c r="BB543" s="865"/>
    </row>
    <row r="544" spans="1:54" ht="12.6" customHeight="1" x14ac:dyDescent="0.25">
      <c r="A544" s="851" t="s">
        <v>1747</v>
      </c>
      <c r="B544" s="851"/>
      <c r="C544" s="851"/>
      <c r="D544" s="851"/>
      <c r="E544" s="851"/>
      <c r="F544" s="851"/>
      <c r="G544" s="851"/>
      <c r="H544" s="851"/>
      <c r="I544" s="851"/>
      <c r="J544" s="851"/>
      <c r="K544" s="851"/>
      <c r="L544" s="851"/>
      <c r="M544" s="851"/>
      <c r="N544" s="963"/>
      <c r="O544" s="865"/>
      <c r="P544" s="865"/>
      <c r="Q544" s="865"/>
      <c r="R544" s="865"/>
      <c r="S544" s="865"/>
      <c r="T544" s="865"/>
      <c r="U544" s="865"/>
      <c r="V544" s="865"/>
      <c r="W544" s="865"/>
      <c r="X544" s="865"/>
      <c r="Y544" s="865"/>
      <c r="Z544" s="865"/>
      <c r="AA544" s="865"/>
      <c r="AB544" s="865"/>
      <c r="AC544" s="865"/>
      <c r="AD544" s="865"/>
      <c r="AE544" s="865"/>
      <c r="AF544" s="865"/>
      <c r="AG544" s="865"/>
      <c r="AH544" s="865"/>
      <c r="AI544" s="865"/>
      <c r="AJ544" s="865"/>
      <c r="AK544" s="865"/>
      <c r="AL544" s="865"/>
      <c r="AM544" s="865"/>
      <c r="AN544" s="865"/>
      <c r="AO544" s="865"/>
      <c r="AP544" s="865"/>
      <c r="AQ544" s="865"/>
      <c r="AR544" s="865"/>
      <c r="AS544" s="865"/>
      <c r="AT544" s="865"/>
      <c r="AU544" s="865"/>
      <c r="AV544" s="865"/>
      <c r="AW544" s="865"/>
      <c r="AX544" s="865"/>
      <c r="AY544" s="865"/>
      <c r="AZ544" s="865"/>
      <c r="BA544" s="865"/>
      <c r="BB544" s="865"/>
    </row>
    <row r="546" spans="1:54" ht="12.6" customHeight="1" x14ac:dyDescent="0.25">
      <c r="A546" s="434" t="s">
        <v>479</v>
      </c>
    </row>
    <row r="547" spans="1:54" ht="12.6" customHeight="1" x14ac:dyDescent="0.25">
      <c r="A547" s="1150" t="s">
        <v>490</v>
      </c>
      <c r="B547" s="1151"/>
      <c r="C547" s="1151"/>
      <c r="D547" s="1151"/>
      <c r="E547" s="1151"/>
      <c r="F547" s="1151"/>
      <c r="G547" s="1151"/>
      <c r="H547" s="1151"/>
      <c r="I547" s="1151"/>
      <c r="J547" s="1151"/>
      <c r="K547" s="1151"/>
      <c r="L547" s="1151"/>
      <c r="M547" s="1151"/>
      <c r="N547" s="1151"/>
      <c r="O547" s="1151"/>
      <c r="P547" s="1151"/>
      <c r="Q547" s="1151"/>
      <c r="R547" s="1151"/>
      <c r="S547" s="1151"/>
      <c r="T547" s="1151"/>
      <c r="U547" s="1151"/>
      <c r="V547" s="1151"/>
      <c r="W547" s="1151"/>
      <c r="X547" s="1151"/>
      <c r="Y547" s="1151"/>
      <c r="Z547" s="1151"/>
      <c r="AA547" s="1151"/>
      <c r="AB547" s="1151"/>
      <c r="AC547" s="1151"/>
      <c r="AD547" s="1151"/>
      <c r="AE547" s="1151"/>
      <c r="AF547" s="1151"/>
      <c r="AG547" s="1151"/>
      <c r="AH547" s="1151"/>
      <c r="AI547" s="1151"/>
      <c r="AJ547" s="1151"/>
      <c r="AK547" s="1152"/>
      <c r="AL547" s="995" t="s">
        <v>491</v>
      </c>
      <c r="AM547" s="996"/>
      <c r="AN547" s="996"/>
      <c r="AO547" s="996"/>
      <c r="AP547" s="996"/>
      <c r="AQ547" s="996"/>
      <c r="AR547" s="996"/>
      <c r="AS547" s="996"/>
      <c r="AT547" s="996"/>
      <c r="AU547" s="996"/>
      <c r="AV547" s="996"/>
      <c r="AW547" s="996"/>
      <c r="AX547" s="996"/>
      <c r="AY547" s="996"/>
      <c r="AZ547" s="996"/>
      <c r="BA547" s="996"/>
      <c r="BB547" s="997"/>
    </row>
    <row r="548" spans="1:54" s="444" customFormat="1" ht="12.6" customHeight="1" x14ac:dyDescent="0.25">
      <c r="A548" s="1153" t="s">
        <v>492</v>
      </c>
      <c r="B548" s="1153"/>
      <c r="C548" s="1153"/>
      <c r="D548" s="1153"/>
      <c r="E548" s="1153"/>
      <c r="F548" s="1153"/>
      <c r="G548" s="1153"/>
      <c r="H548" s="1153"/>
      <c r="I548" s="1153"/>
      <c r="J548" s="1153"/>
      <c r="K548" s="1153"/>
      <c r="L548" s="1153"/>
      <c r="M548" s="1153"/>
      <c r="N548" s="1153"/>
      <c r="O548" s="1153"/>
      <c r="P548" s="1153"/>
      <c r="Q548" s="1153"/>
      <c r="R548" s="1153"/>
      <c r="S548" s="1153"/>
      <c r="T548" s="1153"/>
      <c r="U548" s="1153"/>
      <c r="V548" s="1153"/>
      <c r="W548" s="1153"/>
      <c r="X548" s="1153"/>
      <c r="Y548" s="1153"/>
      <c r="Z548" s="1153"/>
      <c r="AA548" s="1153"/>
      <c r="AB548" s="1153"/>
      <c r="AC548" s="1153"/>
      <c r="AD548" s="1153"/>
      <c r="AE548" s="1153"/>
      <c r="AF548" s="1153"/>
      <c r="AG548" s="1153"/>
      <c r="AH548" s="1153"/>
      <c r="AI548" s="1153"/>
      <c r="AJ548" s="1153"/>
      <c r="AK548" s="1153"/>
      <c r="AL548" s="1148"/>
      <c r="AM548" s="1148"/>
      <c r="AN548" s="1148"/>
      <c r="AO548" s="1148"/>
      <c r="AP548" s="1148"/>
      <c r="AQ548" s="1148"/>
      <c r="AR548" s="1148"/>
      <c r="AS548" s="1148"/>
      <c r="AT548" s="1148"/>
      <c r="AU548" s="1148"/>
      <c r="AV548" s="1148"/>
      <c r="AW548" s="1148"/>
      <c r="AX548" s="1148"/>
      <c r="AY548" s="1148"/>
      <c r="AZ548" s="1148"/>
      <c r="BA548" s="1148"/>
      <c r="BB548" s="1148"/>
    </row>
    <row r="549" spans="1:54" s="444" customFormat="1" ht="12.6" customHeight="1" x14ac:dyDescent="0.25">
      <c r="A549" s="871" t="s">
        <v>493</v>
      </c>
      <c r="B549" s="871"/>
      <c r="C549" s="871"/>
      <c r="D549" s="871"/>
      <c r="E549" s="871"/>
      <c r="F549" s="871"/>
      <c r="G549" s="871"/>
      <c r="H549" s="871"/>
      <c r="I549" s="871"/>
      <c r="J549" s="871"/>
      <c r="K549" s="871"/>
      <c r="L549" s="871"/>
      <c r="M549" s="871"/>
      <c r="N549" s="871"/>
      <c r="O549" s="871"/>
      <c r="P549" s="871"/>
      <c r="Q549" s="871"/>
      <c r="R549" s="871"/>
      <c r="S549" s="871"/>
      <c r="T549" s="871"/>
      <c r="U549" s="871"/>
      <c r="V549" s="871"/>
      <c r="W549" s="871"/>
      <c r="X549" s="871"/>
      <c r="Y549" s="871"/>
      <c r="Z549" s="871"/>
      <c r="AA549" s="871"/>
      <c r="AB549" s="871"/>
      <c r="AC549" s="871"/>
      <c r="AD549" s="871"/>
      <c r="AE549" s="871"/>
      <c r="AF549" s="871"/>
      <c r="AG549" s="871"/>
      <c r="AH549" s="871"/>
      <c r="AI549" s="871"/>
      <c r="AJ549" s="871"/>
      <c r="AK549" s="871"/>
      <c r="AL549" s="1148"/>
      <c r="AM549" s="1148"/>
      <c r="AN549" s="1148"/>
      <c r="AO549" s="1148"/>
      <c r="AP549" s="1148"/>
      <c r="AQ549" s="1148"/>
      <c r="AR549" s="1148"/>
      <c r="AS549" s="1148"/>
      <c r="AT549" s="1148"/>
      <c r="AU549" s="1148"/>
      <c r="AV549" s="1148"/>
      <c r="AW549" s="1148"/>
      <c r="AX549" s="1148"/>
      <c r="AY549" s="1148"/>
      <c r="AZ549" s="1148"/>
      <c r="BA549" s="1148"/>
      <c r="BB549" s="1148"/>
    </row>
    <row r="550" spans="1:54" ht="12.6" customHeight="1" x14ac:dyDescent="0.25">
      <c r="A550" s="434" t="s">
        <v>1746</v>
      </c>
    </row>
    <row r="551" spans="1:54" ht="15" customHeight="1" x14ac:dyDescent="0.25">
      <c r="A551" s="888"/>
      <c r="B551" s="889"/>
      <c r="C551" s="889"/>
      <c r="D551" s="889"/>
      <c r="E551" s="889"/>
      <c r="F551" s="889"/>
      <c r="G551" s="889"/>
      <c r="H551" s="889"/>
      <c r="I551" s="889"/>
      <c r="J551" s="889"/>
      <c r="K551" s="889"/>
      <c r="L551" s="889"/>
      <c r="M551" s="889"/>
      <c r="N551" s="889"/>
      <c r="O551" s="889"/>
      <c r="P551" s="889"/>
      <c r="Q551" s="889"/>
      <c r="R551" s="889"/>
      <c r="S551" s="889"/>
      <c r="T551" s="889"/>
      <c r="U551" s="889"/>
      <c r="V551" s="889"/>
      <c r="W551" s="889"/>
      <c r="X551" s="889"/>
      <c r="Y551" s="889"/>
      <c r="Z551" s="889"/>
      <c r="AA551" s="889"/>
      <c r="AB551" s="889"/>
      <c r="AC551" s="889"/>
      <c r="AD551" s="889"/>
      <c r="AE551" s="889"/>
      <c r="AF551" s="889"/>
      <c r="AG551" s="889"/>
      <c r="AH551" s="889"/>
      <c r="AI551" s="889"/>
      <c r="AJ551" s="889"/>
      <c r="AK551" s="889"/>
      <c r="AL551" s="889"/>
      <c r="AM551" s="889"/>
      <c r="AN551" s="889"/>
      <c r="AO551" s="889"/>
      <c r="AP551" s="889"/>
      <c r="AQ551" s="889"/>
      <c r="AR551" s="889"/>
      <c r="AS551" s="889"/>
      <c r="AT551" s="889"/>
      <c r="AU551" s="889"/>
      <c r="AV551" s="889"/>
      <c r="AW551" s="889"/>
      <c r="AX551" s="889"/>
      <c r="AY551" s="889"/>
      <c r="AZ551" s="889"/>
      <c r="BA551" s="889"/>
      <c r="BB551" s="890"/>
    </row>
    <row r="552" spans="1:54" ht="15" customHeight="1" x14ac:dyDescent="0.25">
      <c r="A552" s="891"/>
      <c r="B552" s="892"/>
      <c r="C552" s="892"/>
      <c r="D552" s="892"/>
      <c r="E552" s="892"/>
      <c r="F552" s="892"/>
      <c r="G552" s="892"/>
      <c r="H552" s="892"/>
      <c r="I552" s="892"/>
      <c r="J552" s="892"/>
      <c r="K552" s="892"/>
      <c r="L552" s="892"/>
      <c r="M552" s="892"/>
      <c r="N552" s="892"/>
      <c r="O552" s="892"/>
      <c r="P552" s="892"/>
      <c r="Q552" s="892"/>
      <c r="R552" s="892"/>
      <c r="S552" s="892"/>
      <c r="T552" s="892"/>
      <c r="U552" s="892"/>
      <c r="V552" s="892"/>
      <c r="W552" s="892"/>
      <c r="X552" s="892"/>
      <c r="Y552" s="892"/>
      <c r="Z552" s="892"/>
      <c r="AA552" s="892"/>
      <c r="AB552" s="892"/>
      <c r="AC552" s="892"/>
      <c r="AD552" s="892"/>
      <c r="AE552" s="892"/>
      <c r="AF552" s="892"/>
      <c r="AG552" s="892"/>
      <c r="AH552" s="892"/>
      <c r="AI552" s="892"/>
      <c r="AJ552" s="892"/>
      <c r="AK552" s="892"/>
      <c r="AL552" s="892"/>
      <c r="AM552" s="892"/>
      <c r="AN552" s="892"/>
      <c r="AO552" s="892"/>
      <c r="AP552" s="892"/>
      <c r="AQ552" s="892"/>
      <c r="AR552" s="892"/>
      <c r="AS552" s="892"/>
      <c r="AT552" s="892"/>
      <c r="AU552" s="892"/>
      <c r="AV552" s="892"/>
      <c r="AW552" s="892"/>
      <c r="AX552" s="892"/>
      <c r="AY552" s="892"/>
      <c r="AZ552" s="892"/>
      <c r="BA552" s="892"/>
      <c r="BB552" s="893"/>
    </row>
    <row r="553" spans="1:54" s="433" customFormat="1" ht="12.6" customHeight="1" x14ac:dyDescent="0.25"/>
    <row r="554" spans="1:54" ht="12.6" customHeight="1" x14ac:dyDescent="0.25">
      <c r="A554" s="444" t="s">
        <v>1745</v>
      </c>
    </row>
    <row r="555" spans="1:54" ht="12.6" customHeight="1" x14ac:dyDescent="0.25">
      <c r="A555" s="932" t="s">
        <v>484</v>
      </c>
      <c r="B555" s="933"/>
      <c r="C555" s="933"/>
      <c r="D555" s="933"/>
      <c r="E555" s="933"/>
      <c r="F555" s="933"/>
      <c r="G555" s="933"/>
      <c r="H555" s="933"/>
      <c r="I555" s="933"/>
      <c r="J555" s="933"/>
      <c r="K555" s="933"/>
      <c r="L555" s="933"/>
      <c r="M555" s="933"/>
      <c r="N555" s="933"/>
      <c r="O555" s="933"/>
      <c r="P555" s="933"/>
      <c r="Q555" s="933"/>
      <c r="R555" s="933"/>
      <c r="S555" s="933"/>
      <c r="T555" s="933"/>
      <c r="U555" s="933"/>
      <c r="V555" s="933"/>
      <c r="W555" s="933"/>
      <c r="X555" s="933"/>
      <c r="Y555" s="933"/>
      <c r="Z555" s="933"/>
      <c r="AA555" s="933"/>
      <c r="AB555" s="933"/>
      <c r="AC555" s="933"/>
      <c r="AD555" s="933"/>
      <c r="AE555" s="933"/>
      <c r="AF555" s="933"/>
      <c r="AG555" s="933"/>
      <c r="AH555" s="933"/>
      <c r="AI555" s="933"/>
      <c r="AJ555" s="933"/>
      <c r="AK555" s="933"/>
      <c r="AL555" s="923" t="s">
        <v>1680</v>
      </c>
      <c r="AM555" s="849"/>
      <c r="AN555" s="849"/>
      <c r="AO555" s="849"/>
      <c r="AP555" s="849"/>
      <c r="AQ555" s="849"/>
      <c r="AR555" s="849"/>
      <c r="AS555" s="849"/>
      <c r="AT555" s="849"/>
      <c r="AU555" s="849"/>
      <c r="AV555" s="849"/>
      <c r="AW555" s="849"/>
      <c r="AX555" s="849"/>
      <c r="AY555" s="849"/>
      <c r="AZ555" s="849"/>
      <c r="BA555" s="849"/>
      <c r="BB555" s="986"/>
    </row>
    <row r="556" spans="1:54" ht="12.6" customHeight="1" x14ac:dyDescent="0.25">
      <c r="A556" s="935"/>
      <c r="B556" s="936"/>
      <c r="C556" s="936"/>
      <c r="D556" s="936"/>
      <c r="E556" s="936"/>
      <c r="F556" s="936"/>
      <c r="G556" s="936"/>
      <c r="H556" s="936"/>
      <c r="I556" s="936"/>
      <c r="J556" s="936"/>
      <c r="K556" s="936"/>
      <c r="L556" s="936"/>
      <c r="M556" s="936"/>
      <c r="N556" s="936"/>
      <c r="O556" s="936"/>
      <c r="P556" s="936"/>
      <c r="Q556" s="936"/>
      <c r="R556" s="936"/>
      <c r="S556" s="936"/>
      <c r="T556" s="936"/>
      <c r="U556" s="936"/>
      <c r="V556" s="936"/>
      <c r="W556" s="936"/>
      <c r="X556" s="936"/>
      <c r="Y556" s="936"/>
      <c r="Z556" s="936"/>
      <c r="AA556" s="936"/>
      <c r="AB556" s="936"/>
      <c r="AC556" s="936"/>
      <c r="AD556" s="936"/>
      <c r="AE556" s="936"/>
      <c r="AF556" s="936"/>
      <c r="AG556" s="936"/>
      <c r="AH556" s="936"/>
      <c r="AI556" s="936"/>
      <c r="AJ556" s="936"/>
      <c r="AK556" s="936"/>
      <c r="AL556" s="924" t="s">
        <v>1545</v>
      </c>
      <c r="AM556" s="925"/>
      <c r="AN556" s="925"/>
      <c r="AO556" s="925"/>
      <c r="AP556" s="925"/>
      <c r="AQ556" s="925"/>
      <c r="AR556" s="925"/>
      <c r="AS556" s="925"/>
      <c r="AT556" s="925"/>
      <c r="AU556" s="925"/>
      <c r="AV556" s="925"/>
      <c r="AW556" s="925"/>
      <c r="AX556" s="925"/>
      <c r="AY556" s="925"/>
      <c r="AZ556" s="925"/>
      <c r="BA556" s="925"/>
      <c r="BB556" s="993"/>
    </row>
    <row r="557" spans="1:54" ht="12.6" customHeight="1" x14ac:dyDescent="0.25">
      <c r="A557" s="1139" t="s">
        <v>494</v>
      </c>
      <c r="B557" s="1140"/>
      <c r="C557" s="1140"/>
      <c r="D557" s="1140"/>
      <c r="E557" s="1140"/>
      <c r="F557" s="1140"/>
      <c r="G557" s="1140"/>
      <c r="H557" s="1140"/>
      <c r="I557" s="1140"/>
      <c r="J557" s="1140"/>
      <c r="K557" s="1140"/>
      <c r="L557" s="1140"/>
      <c r="M557" s="1140"/>
      <c r="N557" s="1140"/>
      <c r="O557" s="1140"/>
      <c r="P557" s="1140"/>
      <c r="Q557" s="1140"/>
      <c r="R557" s="1140"/>
      <c r="S557" s="1140"/>
      <c r="T557" s="1140"/>
      <c r="U557" s="1140"/>
      <c r="V557" s="1140"/>
      <c r="W557" s="1140"/>
      <c r="X557" s="1140"/>
      <c r="Y557" s="1140"/>
      <c r="Z557" s="1140"/>
      <c r="AA557" s="1140"/>
      <c r="AB557" s="1140"/>
      <c r="AC557" s="1140"/>
      <c r="AD557" s="1140"/>
      <c r="AE557" s="1140"/>
      <c r="AF557" s="1140"/>
      <c r="AG557" s="1140"/>
      <c r="AH557" s="1140"/>
      <c r="AI557" s="1140"/>
      <c r="AJ557" s="1140"/>
      <c r="AK557" s="1140"/>
      <c r="AL557" s="951"/>
      <c r="AM557" s="952"/>
      <c r="AN557" s="952"/>
      <c r="AO557" s="952"/>
      <c r="AP557" s="952"/>
      <c r="AQ557" s="952"/>
      <c r="AR557" s="952"/>
      <c r="AS557" s="952"/>
      <c r="AT557" s="952"/>
      <c r="AU557" s="952"/>
      <c r="AV557" s="952"/>
      <c r="AW557" s="952"/>
      <c r="AX557" s="952"/>
      <c r="AY557" s="952"/>
      <c r="AZ557" s="952"/>
      <c r="BA557" s="952"/>
      <c r="BB557" s="953"/>
    </row>
    <row r="558" spans="1:54" ht="12.6" customHeight="1" x14ac:dyDescent="0.25">
      <c r="A558" s="444" t="s">
        <v>1744</v>
      </c>
    </row>
    <row r="559" spans="1:54" ht="15" customHeight="1" x14ac:dyDescent="0.25">
      <c r="A559" s="888"/>
      <c r="B559" s="889"/>
      <c r="C559" s="889"/>
      <c r="D559" s="889"/>
      <c r="E559" s="889"/>
      <c r="F559" s="889"/>
      <c r="G559" s="889"/>
      <c r="H559" s="889"/>
      <c r="I559" s="889"/>
      <c r="J559" s="889"/>
      <c r="K559" s="889"/>
      <c r="L559" s="889"/>
      <c r="M559" s="889"/>
      <c r="N559" s="889"/>
      <c r="O559" s="889"/>
      <c r="P559" s="889"/>
      <c r="Q559" s="889"/>
      <c r="R559" s="889"/>
      <c r="S559" s="889"/>
      <c r="T559" s="889"/>
      <c r="U559" s="889"/>
      <c r="V559" s="889"/>
      <c r="W559" s="889"/>
      <c r="X559" s="889"/>
      <c r="Y559" s="889"/>
      <c r="Z559" s="889"/>
      <c r="AA559" s="889"/>
      <c r="AB559" s="889"/>
      <c r="AC559" s="889"/>
      <c r="AD559" s="889"/>
      <c r="AE559" s="889"/>
      <c r="AF559" s="889"/>
      <c r="AG559" s="889"/>
      <c r="AH559" s="889"/>
      <c r="AI559" s="889"/>
      <c r="AJ559" s="889"/>
      <c r="AK559" s="889"/>
      <c r="AL559" s="889"/>
      <c r="AM559" s="889"/>
      <c r="AN559" s="889"/>
      <c r="AO559" s="889"/>
      <c r="AP559" s="889"/>
      <c r="AQ559" s="889"/>
      <c r="AR559" s="889"/>
      <c r="AS559" s="889"/>
      <c r="AT559" s="889"/>
      <c r="AU559" s="889"/>
      <c r="AV559" s="889"/>
      <c r="AW559" s="889"/>
      <c r="AX559" s="889"/>
      <c r="AY559" s="889"/>
      <c r="AZ559" s="889"/>
      <c r="BA559" s="889"/>
      <c r="BB559" s="890"/>
    </row>
    <row r="560" spans="1:54" ht="15" customHeight="1" x14ac:dyDescent="0.25">
      <c r="A560" s="891"/>
      <c r="B560" s="892"/>
      <c r="C560" s="892"/>
      <c r="D560" s="892"/>
      <c r="E560" s="892"/>
      <c r="F560" s="892"/>
      <c r="G560" s="892"/>
      <c r="H560" s="892"/>
      <c r="I560" s="892"/>
      <c r="J560" s="892"/>
      <c r="K560" s="892"/>
      <c r="L560" s="892"/>
      <c r="M560" s="892"/>
      <c r="N560" s="892"/>
      <c r="O560" s="892"/>
      <c r="P560" s="892"/>
      <c r="Q560" s="892"/>
      <c r="R560" s="892"/>
      <c r="S560" s="892"/>
      <c r="T560" s="892"/>
      <c r="U560" s="892"/>
      <c r="V560" s="892"/>
      <c r="W560" s="892"/>
      <c r="X560" s="892"/>
      <c r="Y560" s="892"/>
      <c r="Z560" s="892"/>
      <c r="AA560" s="892"/>
      <c r="AB560" s="892"/>
      <c r="AC560" s="892"/>
      <c r="AD560" s="892"/>
      <c r="AE560" s="892"/>
      <c r="AF560" s="892"/>
      <c r="AG560" s="892"/>
      <c r="AH560" s="892"/>
      <c r="AI560" s="892"/>
      <c r="AJ560" s="892"/>
      <c r="AK560" s="892"/>
      <c r="AL560" s="892"/>
      <c r="AM560" s="892"/>
      <c r="AN560" s="892"/>
      <c r="AO560" s="892"/>
      <c r="AP560" s="892"/>
      <c r="AQ560" s="892"/>
      <c r="AR560" s="892"/>
      <c r="AS560" s="892"/>
      <c r="AT560" s="892"/>
      <c r="AU560" s="892"/>
      <c r="AV560" s="892"/>
      <c r="AW560" s="892"/>
      <c r="AX560" s="892"/>
      <c r="AY560" s="892"/>
      <c r="AZ560" s="892"/>
      <c r="BA560" s="892"/>
      <c r="BB560" s="893"/>
    </row>
    <row r="561" spans="1:54" s="729" customFormat="1" ht="9.9499999999999993" customHeight="1" x14ac:dyDescent="0.25">
      <c r="A561" s="728" t="s">
        <v>1957</v>
      </c>
      <c r="B561" s="728"/>
      <c r="C561" s="728"/>
      <c r="D561" s="728"/>
      <c r="E561" s="728"/>
      <c r="F561" s="728"/>
      <c r="G561" s="728"/>
      <c r="H561" s="728"/>
      <c r="I561" s="728"/>
      <c r="J561" s="728"/>
      <c r="K561" s="728"/>
      <c r="L561" s="728"/>
      <c r="M561" s="728"/>
      <c r="N561" s="728"/>
      <c r="O561" s="728"/>
      <c r="P561" s="728"/>
      <c r="Q561" s="728"/>
      <c r="R561" s="728"/>
      <c r="S561" s="728"/>
      <c r="T561" s="728"/>
      <c r="U561" s="728"/>
      <c r="V561" s="728"/>
      <c r="W561" s="728"/>
      <c r="X561" s="728"/>
      <c r="Y561" s="728"/>
      <c r="Z561" s="728"/>
      <c r="AA561" s="728"/>
      <c r="AB561" s="728"/>
      <c r="AC561" s="728"/>
      <c r="AD561" s="728"/>
      <c r="AE561" s="728"/>
      <c r="AF561" s="728"/>
      <c r="AG561" s="728"/>
      <c r="AH561" s="728"/>
      <c r="AI561" s="728"/>
      <c r="AJ561" s="728"/>
      <c r="AK561" s="728"/>
      <c r="AL561" s="728"/>
      <c r="AM561" s="728"/>
      <c r="AN561" s="728"/>
      <c r="AO561" s="728"/>
      <c r="AP561" s="728"/>
      <c r="AQ561" s="728"/>
      <c r="AR561" s="728"/>
      <c r="AS561" s="728"/>
      <c r="AT561" s="728"/>
      <c r="AU561" s="728"/>
      <c r="AV561" s="728"/>
      <c r="AW561" s="728"/>
      <c r="AX561" s="728"/>
      <c r="AY561" s="728"/>
      <c r="AZ561" s="728"/>
      <c r="BA561" s="728"/>
      <c r="BB561" s="728"/>
    </row>
    <row r="562" spans="1:54" ht="12.6" customHeight="1" x14ac:dyDescent="0.25">
      <c r="A562" s="434" t="s">
        <v>474</v>
      </c>
    </row>
    <row r="563" spans="1:54" ht="11.1" customHeight="1" x14ac:dyDescent="0.25">
      <c r="A563" s="923"/>
      <c r="B563" s="849"/>
      <c r="C563" s="849"/>
      <c r="D563" s="849"/>
      <c r="E563" s="849"/>
      <c r="F563" s="849"/>
      <c r="G563" s="849"/>
      <c r="H563" s="849"/>
      <c r="I563" s="849"/>
      <c r="J563" s="849"/>
      <c r="K563" s="849"/>
      <c r="L563" s="849"/>
      <c r="M563" s="849"/>
      <c r="N563" s="849"/>
      <c r="O563" s="986"/>
      <c r="P563" s="923"/>
      <c r="Q563" s="849"/>
      <c r="R563" s="849"/>
      <c r="S563" s="849"/>
      <c r="T563" s="849"/>
      <c r="U563" s="849"/>
      <c r="V563" s="849"/>
      <c r="W563" s="849"/>
      <c r="X563" s="849"/>
      <c r="Y563" s="849"/>
      <c r="Z563" s="986"/>
      <c r="AA563" s="923"/>
      <c r="AB563" s="849"/>
      <c r="AC563" s="849"/>
      <c r="AD563" s="849"/>
      <c r="AE563" s="849"/>
      <c r="AF563" s="849"/>
      <c r="AG563" s="849"/>
      <c r="AH563" s="849"/>
      <c r="AI563" s="849"/>
      <c r="AJ563" s="849"/>
      <c r="AK563" s="986"/>
      <c r="AL563" s="923" t="s">
        <v>1730</v>
      </c>
      <c r="AM563" s="849"/>
      <c r="AN563" s="849"/>
      <c r="AO563" s="849"/>
      <c r="AP563" s="849"/>
      <c r="AQ563" s="849"/>
      <c r="AR563" s="849"/>
      <c r="AS563" s="849"/>
      <c r="AT563" s="849"/>
      <c r="AU563" s="849"/>
      <c r="AV563" s="849"/>
      <c r="AW563" s="849"/>
      <c r="AX563" s="849"/>
      <c r="AY563" s="849"/>
      <c r="AZ563" s="849"/>
      <c r="BA563" s="849"/>
      <c r="BB563" s="986"/>
    </row>
    <row r="564" spans="1:54" ht="11.1" customHeight="1" x14ac:dyDescent="0.25">
      <c r="A564" s="987"/>
      <c r="B564" s="988"/>
      <c r="C564" s="988"/>
      <c r="D564" s="988"/>
      <c r="E564" s="988"/>
      <c r="F564" s="988"/>
      <c r="G564" s="988"/>
      <c r="H564" s="988"/>
      <c r="I564" s="988"/>
      <c r="J564" s="988"/>
      <c r="K564" s="988"/>
      <c r="L564" s="988"/>
      <c r="M564" s="988"/>
      <c r="N564" s="988"/>
      <c r="O564" s="992"/>
      <c r="P564" s="987"/>
      <c r="Q564" s="988"/>
      <c r="R564" s="988"/>
      <c r="S564" s="988"/>
      <c r="T564" s="988"/>
      <c r="U564" s="988"/>
      <c r="V564" s="988"/>
      <c r="W564" s="988"/>
      <c r="X564" s="988"/>
      <c r="Y564" s="988"/>
      <c r="Z564" s="992"/>
      <c r="AA564" s="987" t="s">
        <v>1736</v>
      </c>
      <c r="AB564" s="988"/>
      <c r="AC564" s="988"/>
      <c r="AD564" s="988"/>
      <c r="AE564" s="988"/>
      <c r="AF564" s="988"/>
      <c r="AG564" s="988"/>
      <c r="AH564" s="988"/>
      <c r="AI564" s="988"/>
      <c r="AJ564" s="988"/>
      <c r="AK564" s="992"/>
      <c r="AL564" s="987" t="s">
        <v>1743</v>
      </c>
      <c r="AM564" s="988"/>
      <c r="AN564" s="988"/>
      <c r="AO564" s="988"/>
      <c r="AP564" s="988"/>
      <c r="AQ564" s="988"/>
      <c r="AR564" s="988"/>
      <c r="AS564" s="988"/>
      <c r="AT564" s="988"/>
      <c r="AU564" s="988"/>
      <c r="AV564" s="988"/>
      <c r="AW564" s="988"/>
      <c r="AX564" s="988"/>
      <c r="AY564" s="988"/>
      <c r="AZ564" s="988"/>
      <c r="BA564" s="988"/>
      <c r="BB564" s="992"/>
    </row>
    <row r="565" spans="1:54" ht="11.1" customHeight="1" x14ac:dyDescent="0.25">
      <c r="A565" s="987" t="s">
        <v>468</v>
      </c>
      <c r="B565" s="988"/>
      <c r="C565" s="988"/>
      <c r="D565" s="988"/>
      <c r="E565" s="988"/>
      <c r="F565" s="988"/>
      <c r="G565" s="988"/>
      <c r="H565" s="988"/>
      <c r="I565" s="988"/>
      <c r="J565" s="988"/>
      <c r="K565" s="988"/>
      <c r="L565" s="988"/>
      <c r="M565" s="988"/>
      <c r="N565" s="988"/>
      <c r="O565" s="992"/>
      <c r="P565" s="987" t="s">
        <v>1742</v>
      </c>
      <c r="Q565" s="988"/>
      <c r="R565" s="988"/>
      <c r="S565" s="988"/>
      <c r="T565" s="988"/>
      <c r="U565" s="988"/>
      <c r="V565" s="988"/>
      <c r="W565" s="988"/>
      <c r="X565" s="988"/>
      <c r="Y565" s="988"/>
      <c r="Z565" s="992"/>
      <c r="AA565" s="987" t="s">
        <v>1569</v>
      </c>
      <c r="AB565" s="988"/>
      <c r="AC565" s="988"/>
      <c r="AD565" s="988"/>
      <c r="AE565" s="988"/>
      <c r="AF565" s="988"/>
      <c r="AG565" s="988"/>
      <c r="AH565" s="988"/>
      <c r="AI565" s="988"/>
      <c r="AJ565" s="988"/>
      <c r="AK565" s="992"/>
      <c r="AL565" s="987" t="s">
        <v>1741</v>
      </c>
      <c r="AM565" s="988"/>
      <c r="AN565" s="988"/>
      <c r="AO565" s="988"/>
      <c r="AP565" s="988"/>
      <c r="AQ565" s="988"/>
      <c r="AR565" s="988"/>
      <c r="AS565" s="988"/>
      <c r="AT565" s="988"/>
      <c r="AU565" s="988"/>
      <c r="AV565" s="988"/>
      <c r="AW565" s="988"/>
      <c r="AX565" s="988"/>
      <c r="AY565" s="988"/>
      <c r="AZ565" s="988"/>
      <c r="BA565" s="988"/>
      <c r="BB565" s="992"/>
    </row>
    <row r="566" spans="1:54" ht="11.1" customHeight="1" x14ac:dyDescent="0.25">
      <c r="A566" s="987"/>
      <c r="B566" s="988"/>
      <c r="C566" s="988"/>
      <c r="D566" s="988"/>
      <c r="E566" s="988"/>
      <c r="F566" s="988"/>
      <c r="G566" s="988"/>
      <c r="H566" s="988"/>
      <c r="I566" s="988"/>
      <c r="J566" s="988"/>
      <c r="K566" s="988"/>
      <c r="L566" s="988"/>
      <c r="M566" s="988"/>
      <c r="N566" s="988"/>
      <c r="O566" s="992"/>
      <c r="P566" s="987" t="s">
        <v>1545</v>
      </c>
      <c r="Q566" s="988"/>
      <c r="R566" s="988"/>
      <c r="S566" s="988"/>
      <c r="T566" s="988"/>
      <c r="U566" s="988"/>
      <c r="V566" s="988"/>
      <c r="W566" s="988"/>
      <c r="X566" s="988"/>
      <c r="Y566" s="988"/>
      <c r="Z566" s="992"/>
      <c r="AA566" s="987" t="s">
        <v>1545</v>
      </c>
      <c r="AB566" s="988"/>
      <c r="AC566" s="988"/>
      <c r="AD566" s="988"/>
      <c r="AE566" s="988"/>
      <c r="AF566" s="988"/>
      <c r="AG566" s="988"/>
      <c r="AH566" s="988"/>
      <c r="AI566" s="988"/>
      <c r="AJ566" s="988"/>
      <c r="AK566" s="992"/>
      <c r="AL566" s="987" t="s">
        <v>1518</v>
      </c>
      <c r="AM566" s="988"/>
      <c r="AN566" s="988"/>
      <c r="AO566" s="988"/>
      <c r="AP566" s="988"/>
      <c r="AQ566" s="988"/>
      <c r="AR566" s="988"/>
      <c r="AS566" s="988"/>
      <c r="AT566" s="988"/>
      <c r="AU566" s="988"/>
      <c r="AV566" s="988"/>
      <c r="AW566" s="988"/>
      <c r="AX566" s="988"/>
      <c r="AY566" s="988"/>
      <c r="AZ566" s="988"/>
      <c r="BA566" s="988"/>
      <c r="BB566" s="992"/>
    </row>
    <row r="567" spans="1:54" ht="11.1" customHeight="1" x14ac:dyDescent="0.25">
      <c r="A567" s="924" t="s">
        <v>816</v>
      </c>
      <c r="B567" s="925"/>
      <c r="C567" s="925"/>
      <c r="D567" s="925"/>
      <c r="E567" s="925"/>
      <c r="F567" s="925"/>
      <c r="G567" s="925"/>
      <c r="H567" s="925"/>
      <c r="I567" s="925"/>
      <c r="J567" s="925"/>
      <c r="K567" s="925"/>
      <c r="L567" s="925"/>
      <c r="M567" s="925"/>
      <c r="N567" s="925"/>
      <c r="O567" s="993"/>
      <c r="P567" s="924" t="s">
        <v>817</v>
      </c>
      <c r="Q567" s="925"/>
      <c r="R567" s="925"/>
      <c r="S567" s="925"/>
      <c r="T567" s="925"/>
      <c r="U567" s="925"/>
      <c r="V567" s="925"/>
      <c r="W567" s="925"/>
      <c r="X567" s="925"/>
      <c r="Y567" s="925"/>
      <c r="Z567" s="993"/>
      <c r="AA567" s="924" t="s">
        <v>818</v>
      </c>
      <c r="AB567" s="925"/>
      <c r="AC567" s="925"/>
      <c r="AD567" s="925"/>
      <c r="AE567" s="925"/>
      <c r="AF567" s="925"/>
      <c r="AG567" s="925"/>
      <c r="AH567" s="925"/>
      <c r="AI567" s="925"/>
      <c r="AJ567" s="925"/>
      <c r="AK567" s="993"/>
      <c r="AL567" s="924" t="s">
        <v>476</v>
      </c>
      <c r="AM567" s="925"/>
      <c r="AN567" s="925"/>
      <c r="AO567" s="925"/>
      <c r="AP567" s="925"/>
      <c r="AQ567" s="925"/>
      <c r="AR567" s="925"/>
      <c r="AS567" s="925"/>
      <c r="AT567" s="925"/>
      <c r="AU567" s="925"/>
      <c r="AV567" s="925"/>
      <c r="AW567" s="925"/>
      <c r="AX567" s="925"/>
      <c r="AY567" s="925"/>
      <c r="AZ567" s="925"/>
      <c r="BA567" s="925"/>
      <c r="BB567" s="993"/>
    </row>
    <row r="568" spans="1:54" ht="12.6" customHeight="1" x14ac:dyDescent="0.25">
      <c r="A568" s="1149" t="s">
        <v>495</v>
      </c>
      <c r="B568" s="1149"/>
      <c r="C568" s="1149"/>
      <c r="D568" s="1149"/>
      <c r="E568" s="1149"/>
      <c r="F568" s="1149"/>
      <c r="G568" s="1149"/>
      <c r="H568" s="1149"/>
      <c r="I568" s="1149"/>
      <c r="J568" s="1149"/>
      <c r="K568" s="1149"/>
      <c r="L568" s="1149"/>
      <c r="M568" s="1149"/>
      <c r="N568" s="1149"/>
      <c r="O568" s="1149"/>
      <c r="P568" s="989"/>
      <c r="Q568" s="989"/>
      <c r="R568" s="989"/>
      <c r="S568" s="989"/>
      <c r="T568" s="989"/>
      <c r="U568" s="989"/>
      <c r="V568" s="989"/>
      <c r="W568" s="989"/>
      <c r="X568" s="989"/>
      <c r="Y568" s="989"/>
      <c r="Z568" s="989"/>
      <c r="AA568" s="989"/>
      <c r="AB568" s="989"/>
      <c r="AC568" s="989"/>
      <c r="AD568" s="989"/>
      <c r="AE568" s="989"/>
      <c r="AF568" s="989"/>
      <c r="AG568" s="989"/>
      <c r="AH568" s="989"/>
      <c r="AI568" s="989"/>
      <c r="AJ568" s="989"/>
      <c r="AK568" s="989"/>
      <c r="AL568" s="989"/>
      <c r="AM568" s="989"/>
      <c r="AN568" s="989"/>
      <c r="AO568" s="989"/>
      <c r="AP568" s="989"/>
      <c r="AQ568" s="989"/>
      <c r="AR568" s="989"/>
      <c r="AS568" s="989"/>
      <c r="AT568" s="989"/>
      <c r="AU568" s="989"/>
      <c r="AV568" s="989"/>
      <c r="AW568" s="989"/>
      <c r="AX568" s="989"/>
      <c r="AY568" s="989"/>
      <c r="AZ568" s="989"/>
      <c r="BA568" s="989"/>
      <c r="BB568" s="989"/>
    </row>
    <row r="569" spans="1:54" ht="12.6" customHeight="1" x14ac:dyDescent="0.25">
      <c r="A569" s="851" t="s">
        <v>496</v>
      </c>
      <c r="B569" s="851"/>
      <c r="C569" s="851"/>
      <c r="D569" s="851"/>
      <c r="E569" s="851"/>
      <c r="F569" s="851"/>
      <c r="G569" s="851"/>
      <c r="H569" s="851"/>
      <c r="I569" s="851"/>
      <c r="J569" s="851"/>
      <c r="K569" s="851"/>
      <c r="L569" s="851"/>
      <c r="M569" s="851"/>
      <c r="N569" s="851"/>
      <c r="O569" s="851"/>
      <c r="P569" s="865"/>
      <c r="Q569" s="865"/>
      <c r="R569" s="865"/>
      <c r="S569" s="865"/>
      <c r="T569" s="865"/>
      <c r="U569" s="865"/>
      <c r="V569" s="865"/>
      <c r="W569" s="865"/>
      <c r="X569" s="865"/>
      <c r="Y569" s="865"/>
      <c r="Z569" s="865"/>
      <c r="AA569" s="865"/>
      <c r="AB569" s="865"/>
      <c r="AC569" s="865"/>
      <c r="AD569" s="865"/>
      <c r="AE569" s="865"/>
      <c r="AF569" s="865"/>
      <c r="AG569" s="865"/>
      <c r="AH569" s="865"/>
      <c r="AI569" s="865"/>
      <c r="AJ569" s="865"/>
      <c r="AK569" s="865"/>
      <c r="AL569" s="865"/>
      <c r="AM569" s="865"/>
      <c r="AN569" s="865"/>
      <c r="AO569" s="865"/>
      <c r="AP569" s="865"/>
      <c r="AQ569" s="865"/>
      <c r="AR569" s="865"/>
      <c r="AS569" s="865"/>
      <c r="AT569" s="865"/>
      <c r="AU569" s="865"/>
      <c r="AV569" s="865"/>
      <c r="AW569" s="865"/>
      <c r="AX569" s="865"/>
      <c r="AY569" s="865"/>
      <c r="AZ569" s="865"/>
      <c r="BA569" s="865"/>
      <c r="BB569" s="865"/>
    </row>
    <row r="570" spans="1:54" ht="12.6" customHeight="1" x14ac:dyDescent="0.25">
      <c r="A570" s="851" t="s">
        <v>497</v>
      </c>
      <c r="B570" s="851"/>
      <c r="C570" s="851"/>
      <c r="D570" s="851"/>
      <c r="E570" s="851"/>
      <c r="F570" s="851"/>
      <c r="G570" s="851"/>
      <c r="H570" s="851"/>
      <c r="I570" s="851"/>
      <c r="J570" s="851"/>
      <c r="K570" s="851"/>
      <c r="L570" s="851"/>
      <c r="M570" s="851"/>
      <c r="N570" s="851"/>
      <c r="O570" s="851"/>
      <c r="P570" s="865"/>
      <c r="Q570" s="865"/>
      <c r="R570" s="865"/>
      <c r="S570" s="865"/>
      <c r="T570" s="865"/>
      <c r="U570" s="865"/>
      <c r="V570" s="865"/>
      <c r="W570" s="865"/>
      <c r="X570" s="865"/>
      <c r="Y570" s="865"/>
      <c r="Z570" s="865"/>
      <c r="AA570" s="865"/>
      <c r="AB570" s="865"/>
      <c r="AC570" s="865"/>
      <c r="AD570" s="865"/>
      <c r="AE570" s="865"/>
      <c r="AF570" s="865"/>
      <c r="AG570" s="865"/>
      <c r="AH570" s="865"/>
      <c r="AI570" s="865"/>
      <c r="AJ570" s="865"/>
      <c r="AK570" s="865"/>
      <c r="AL570" s="865"/>
      <c r="AM570" s="865"/>
      <c r="AN570" s="865"/>
      <c r="AO570" s="865"/>
      <c r="AP570" s="865"/>
      <c r="AQ570" s="865"/>
      <c r="AR570" s="865"/>
      <c r="AS570" s="865"/>
      <c r="AT570" s="865"/>
      <c r="AU570" s="865"/>
      <c r="AV570" s="865"/>
      <c r="AW570" s="865"/>
      <c r="AX570" s="865"/>
      <c r="AY570" s="865"/>
      <c r="AZ570" s="865"/>
      <c r="BA570" s="865"/>
      <c r="BB570" s="865"/>
    </row>
    <row r="571" spans="1:54" ht="12.6" customHeight="1" x14ac:dyDescent="0.25">
      <c r="A571" s="434" t="s">
        <v>479</v>
      </c>
    </row>
    <row r="572" spans="1:54" ht="11.1" customHeight="1" x14ac:dyDescent="0.25">
      <c r="A572" s="923"/>
      <c r="B572" s="849"/>
      <c r="C572" s="849"/>
      <c r="D572" s="849"/>
      <c r="E572" s="849"/>
      <c r="F572" s="849"/>
      <c r="G572" s="849"/>
      <c r="H572" s="849"/>
      <c r="I572" s="849"/>
      <c r="J572" s="849"/>
      <c r="K572" s="849"/>
      <c r="L572" s="849"/>
      <c r="M572" s="849"/>
      <c r="N572" s="849"/>
      <c r="O572" s="849"/>
      <c r="P572" s="849"/>
      <c r="Q572" s="849"/>
      <c r="R572" s="849"/>
      <c r="S572" s="849"/>
      <c r="T572" s="986"/>
      <c r="U572" s="923"/>
      <c r="V572" s="849"/>
      <c r="W572" s="849"/>
      <c r="X572" s="849"/>
      <c r="Y572" s="849"/>
      <c r="Z572" s="849"/>
      <c r="AA572" s="849"/>
      <c r="AB572" s="849"/>
      <c r="AC572" s="849"/>
      <c r="AD572" s="849"/>
      <c r="AE572" s="849"/>
      <c r="AF572" s="849"/>
      <c r="AG572" s="986"/>
      <c r="AH572" s="923" t="s">
        <v>1730</v>
      </c>
      <c r="AI572" s="849"/>
      <c r="AJ572" s="849"/>
      <c r="AK572" s="849"/>
      <c r="AL572" s="849"/>
      <c r="AM572" s="849"/>
      <c r="AN572" s="849"/>
      <c r="AO572" s="849"/>
      <c r="AP572" s="849"/>
      <c r="AQ572" s="849"/>
      <c r="AR572" s="849"/>
      <c r="AS572" s="849"/>
      <c r="AT572" s="849"/>
      <c r="AU572" s="849"/>
      <c r="AV572" s="849"/>
      <c r="AW572" s="849"/>
      <c r="AX572" s="849"/>
      <c r="AY572" s="849"/>
      <c r="AZ572" s="849"/>
      <c r="BA572" s="849"/>
      <c r="BB572" s="986"/>
    </row>
    <row r="573" spans="1:54" ht="11.1" customHeight="1" x14ac:dyDescent="0.25">
      <c r="A573" s="987"/>
      <c r="B573" s="988"/>
      <c r="C573" s="988"/>
      <c r="D573" s="988"/>
      <c r="E573" s="988"/>
      <c r="F573" s="988"/>
      <c r="G573" s="988"/>
      <c r="H573" s="988"/>
      <c r="I573" s="988"/>
      <c r="J573" s="988"/>
      <c r="K573" s="988"/>
      <c r="L573" s="988"/>
      <c r="M573" s="988"/>
      <c r="N573" s="988"/>
      <c r="O573" s="988"/>
      <c r="P573" s="988"/>
      <c r="Q573" s="988"/>
      <c r="R573" s="988"/>
      <c r="S573" s="988"/>
      <c r="T573" s="992"/>
      <c r="U573" s="987" t="s">
        <v>1727</v>
      </c>
      <c r="V573" s="988"/>
      <c r="W573" s="988"/>
      <c r="X573" s="988"/>
      <c r="Y573" s="988"/>
      <c r="Z573" s="988"/>
      <c r="AA573" s="988"/>
      <c r="AB573" s="988"/>
      <c r="AC573" s="988"/>
      <c r="AD573" s="988"/>
      <c r="AE573" s="988"/>
      <c r="AF573" s="988"/>
      <c r="AG573" s="992"/>
      <c r="AH573" s="987" t="s">
        <v>1740</v>
      </c>
      <c r="AI573" s="988"/>
      <c r="AJ573" s="988"/>
      <c r="AK573" s="988"/>
      <c r="AL573" s="988"/>
      <c r="AM573" s="988"/>
      <c r="AN573" s="988"/>
      <c r="AO573" s="988"/>
      <c r="AP573" s="988"/>
      <c r="AQ573" s="988"/>
      <c r="AR573" s="988"/>
      <c r="AS573" s="988"/>
      <c r="AT573" s="988"/>
      <c r="AU573" s="988"/>
      <c r="AV573" s="988"/>
      <c r="AW573" s="988"/>
      <c r="AX573" s="988"/>
      <c r="AY573" s="988"/>
      <c r="AZ573" s="988"/>
      <c r="BA573" s="988"/>
      <c r="BB573" s="992"/>
    </row>
    <row r="574" spans="1:54" ht="11.1" customHeight="1" x14ac:dyDescent="0.25">
      <c r="A574" s="987" t="s">
        <v>498</v>
      </c>
      <c r="B574" s="988"/>
      <c r="C574" s="988"/>
      <c r="D574" s="988"/>
      <c r="E574" s="988"/>
      <c r="F574" s="988"/>
      <c r="G574" s="988"/>
      <c r="H574" s="988"/>
      <c r="I574" s="988"/>
      <c r="J574" s="988"/>
      <c r="K574" s="988"/>
      <c r="L574" s="988"/>
      <c r="M574" s="988"/>
      <c r="N574" s="988"/>
      <c r="O574" s="988"/>
      <c r="P574" s="988"/>
      <c r="Q574" s="988"/>
      <c r="R574" s="988"/>
      <c r="S574" s="988"/>
      <c r="T574" s="992"/>
      <c r="U574" s="987" t="s">
        <v>1568</v>
      </c>
      <c r="V574" s="988"/>
      <c r="W574" s="988"/>
      <c r="X574" s="988"/>
      <c r="Y574" s="988"/>
      <c r="Z574" s="988"/>
      <c r="AA574" s="988"/>
      <c r="AB574" s="988"/>
      <c r="AC574" s="988"/>
      <c r="AD574" s="988"/>
      <c r="AE574" s="988"/>
      <c r="AF574" s="988"/>
      <c r="AG574" s="992"/>
      <c r="AH574" s="987" t="s">
        <v>1739</v>
      </c>
      <c r="AI574" s="988"/>
      <c r="AJ574" s="988"/>
      <c r="AK574" s="988"/>
      <c r="AL574" s="988"/>
      <c r="AM574" s="988"/>
      <c r="AN574" s="988"/>
      <c r="AO574" s="988"/>
      <c r="AP574" s="988"/>
      <c r="AQ574" s="988"/>
      <c r="AR574" s="988"/>
      <c r="AS574" s="988"/>
      <c r="AT574" s="988"/>
      <c r="AU574" s="988"/>
      <c r="AV574" s="988"/>
      <c r="AW574" s="988"/>
      <c r="AX574" s="988"/>
      <c r="AY574" s="988"/>
      <c r="AZ574" s="988"/>
      <c r="BA574" s="988"/>
      <c r="BB574" s="992"/>
    </row>
    <row r="575" spans="1:54" ht="11.1" customHeight="1" x14ac:dyDescent="0.25">
      <c r="A575" s="987"/>
      <c r="B575" s="988"/>
      <c r="C575" s="988"/>
      <c r="D575" s="988"/>
      <c r="E575" s="988"/>
      <c r="F575" s="988"/>
      <c r="G575" s="988"/>
      <c r="H575" s="988"/>
      <c r="I575" s="988"/>
      <c r="J575" s="988"/>
      <c r="K575" s="988"/>
      <c r="L575" s="988"/>
      <c r="M575" s="988"/>
      <c r="N575" s="988"/>
      <c r="O575" s="988"/>
      <c r="P575" s="988"/>
      <c r="Q575" s="988"/>
      <c r="R575" s="988"/>
      <c r="S575" s="988"/>
      <c r="T575" s="992"/>
      <c r="U575" s="987"/>
      <c r="V575" s="988"/>
      <c r="W575" s="988"/>
      <c r="X575" s="988"/>
      <c r="Y575" s="988"/>
      <c r="Z575" s="988"/>
      <c r="AA575" s="988"/>
      <c r="AB575" s="988"/>
      <c r="AC575" s="988"/>
      <c r="AD575" s="988"/>
      <c r="AE575" s="988"/>
      <c r="AF575" s="988"/>
      <c r="AG575" s="992"/>
      <c r="AH575" s="987" t="s">
        <v>1530</v>
      </c>
      <c r="AI575" s="988"/>
      <c r="AJ575" s="988"/>
      <c r="AK575" s="988"/>
      <c r="AL575" s="988"/>
      <c r="AM575" s="988"/>
      <c r="AN575" s="988"/>
      <c r="AO575" s="988"/>
      <c r="AP575" s="988"/>
      <c r="AQ575" s="988"/>
      <c r="AR575" s="988"/>
      <c r="AS575" s="988"/>
      <c r="AT575" s="988"/>
      <c r="AU575" s="988"/>
      <c r="AV575" s="988"/>
      <c r="AW575" s="988"/>
      <c r="AX575" s="988"/>
      <c r="AY575" s="988"/>
      <c r="AZ575" s="988"/>
      <c r="BA575" s="988"/>
      <c r="BB575" s="992"/>
    </row>
    <row r="576" spans="1:54" ht="11.1" customHeight="1" x14ac:dyDescent="0.25">
      <c r="A576" s="924" t="s">
        <v>816</v>
      </c>
      <c r="B576" s="925"/>
      <c r="C576" s="925"/>
      <c r="D576" s="925"/>
      <c r="E576" s="925"/>
      <c r="F576" s="925"/>
      <c r="G576" s="925"/>
      <c r="H576" s="925"/>
      <c r="I576" s="925"/>
      <c r="J576" s="925"/>
      <c r="K576" s="925"/>
      <c r="L576" s="925"/>
      <c r="M576" s="925"/>
      <c r="N576" s="925"/>
      <c r="O576" s="925"/>
      <c r="P576" s="925"/>
      <c r="Q576" s="925"/>
      <c r="R576" s="925"/>
      <c r="S576" s="925"/>
      <c r="T576" s="993"/>
      <c r="U576" s="924" t="s">
        <v>817</v>
      </c>
      <c r="V576" s="925"/>
      <c r="W576" s="925"/>
      <c r="X576" s="925"/>
      <c r="Y576" s="925"/>
      <c r="Z576" s="925"/>
      <c r="AA576" s="925"/>
      <c r="AB576" s="925"/>
      <c r="AC576" s="925"/>
      <c r="AD576" s="925"/>
      <c r="AE576" s="925"/>
      <c r="AF576" s="925"/>
      <c r="AG576" s="993"/>
      <c r="AH576" s="924" t="s">
        <v>818</v>
      </c>
      <c r="AI576" s="925"/>
      <c r="AJ576" s="925"/>
      <c r="AK576" s="925"/>
      <c r="AL576" s="925"/>
      <c r="AM576" s="925"/>
      <c r="AN576" s="925"/>
      <c r="AO576" s="925"/>
      <c r="AP576" s="925"/>
      <c r="AQ576" s="925"/>
      <c r="AR576" s="925"/>
      <c r="AS576" s="925"/>
      <c r="AT576" s="925"/>
      <c r="AU576" s="925"/>
      <c r="AV576" s="925"/>
      <c r="AW576" s="925"/>
      <c r="AX576" s="925"/>
      <c r="AY576" s="925"/>
      <c r="AZ576" s="925"/>
      <c r="BA576" s="925"/>
      <c r="BB576" s="993"/>
    </row>
    <row r="577" spans="1:54" ht="11.1" customHeight="1" x14ac:dyDescent="0.25">
      <c r="A577" s="1136" t="s">
        <v>1722</v>
      </c>
      <c r="B577" s="1137"/>
      <c r="C577" s="1137"/>
      <c r="D577" s="1137"/>
      <c r="E577" s="1137"/>
      <c r="F577" s="1137"/>
      <c r="G577" s="1137"/>
      <c r="H577" s="1137"/>
      <c r="I577" s="1137"/>
      <c r="J577" s="1137"/>
      <c r="K577" s="1137"/>
      <c r="L577" s="1137"/>
      <c r="M577" s="1137"/>
      <c r="N577" s="1137"/>
      <c r="O577" s="1137"/>
      <c r="P577" s="1137"/>
      <c r="Q577" s="1137"/>
      <c r="R577" s="1137"/>
      <c r="S577" s="1137"/>
      <c r="T577" s="1138"/>
      <c r="U577" s="865"/>
      <c r="V577" s="865"/>
      <c r="W577" s="865"/>
      <c r="X577" s="865"/>
      <c r="Y577" s="865"/>
      <c r="Z577" s="865"/>
      <c r="AA577" s="865"/>
      <c r="AB577" s="865"/>
      <c r="AC577" s="865"/>
      <c r="AD577" s="865"/>
      <c r="AE577" s="865"/>
      <c r="AF577" s="865"/>
      <c r="AG577" s="865"/>
      <c r="AH577" s="865"/>
      <c r="AI577" s="865"/>
      <c r="AJ577" s="865"/>
      <c r="AK577" s="865"/>
      <c r="AL577" s="865"/>
      <c r="AM577" s="865"/>
      <c r="AN577" s="865"/>
      <c r="AO577" s="865"/>
      <c r="AP577" s="865"/>
      <c r="AQ577" s="865"/>
      <c r="AR577" s="865"/>
      <c r="AS577" s="865"/>
      <c r="AT577" s="865"/>
      <c r="AU577" s="865"/>
      <c r="AV577" s="865"/>
      <c r="AW577" s="865"/>
      <c r="AX577" s="865"/>
      <c r="AY577" s="865"/>
      <c r="AZ577" s="865"/>
      <c r="BA577" s="865"/>
      <c r="BB577" s="865"/>
    </row>
    <row r="578" spans="1:54" ht="11.1" customHeight="1" x14ac:dyDescent="0.25">
      <c r="A578" s="1139" t="s">
        <v>1738</v>
      </c>
      <c r="B578" s="1140"/>
      <c r="C578" s="1140"/>
      <c r="D578" s="1140"/>
      <c r="E578" s="1140"/>
      <c r="F578" s="1140"/>
      <c r="G578" s="1140"/>
      <c r="H578" s="1140"/>
      <c r="I578" s="1140"/>
      <c r="J578" s="1140"/>
      <c r="K578" s="1140"/>
      <c r="L578" s="1140"/>
      <c r="M578" s="1140"/>
      <c r="N578" s="1140"/>
      <c r="O578" s="1140"/>
      <c r="P578" s="1140"/>
      <c r="Q578" s="1140"/>
      <c r="R578" s="1140"/>
      <c r="S578" s="1140"/>
      <c r="T578" s="1141"/>
      <c r="U578" s="865"/>
      <c r="V578" s="865"/>
      <c r="W578" s="865"/>
      <c r="X578" s="865"/>
      <c r="Y578" s="865"/>
      <c r="Z578" s="865"/>
      <c r="AA578" s="865"/>
      <c r="AB578" s="865"/>
      <c r="AC578" s="865"/>
      <c r="AD578" s="865"/>
      <c r="AE578" s="865"/>
      <c r="AF578" s="865"/>
      <c r="AG578" s="865"/>
      <c r="AH578" s="865"/>
      <c r="AI578" s="865"/>
      <c r="AJ578" s="865"/>
      <c r="AK578" s="865"/>
      <c r="AL578" s="865"/>
      <c r="AM578" s="865"/>
      <c r="AN578" s="865"/>
      <c r="AO578" s="865"/>
      <c r="AP578" s="865"/>
      <c r="AQ578" s="865"/>
      <c r="AR578" s="865"/>
      <c r="AS578" s="865"/>
      <c r="AT578" s="865"/>
      <c r="AU578" s="865"/>
      <c r="AV578" s="865"/>
      <c r="AW578" s="865"/>
      <c r="AX578" s="865"/>
      <c r="AY578" s="865"/>
      <c r="AZ578" s="865"/>
      <c r="BA578" s="865"/>
      <c r="BB578" s="865"/>
    </row>
    <row r="579" spans="1:54" ht="11.1" customHeight="1" x14ac:dyDescent="0.25">
      <c r="A579" s="1136" t="s">
        <v>1719</v>
      </c>
      <c r="B579" s="1137"/>
      <c r="C579" s="1137"/>
      <c r="D579" s="1137"/>
      <c r="E579" s="1137"/>
      <c r="F579" s="1137"/>
      <c r="G579" s="1137"/>
      <c r="H579" s="1137"/>
      <c r="I579" s="1137"/>
      <c r="J579" s="1137"/>
      <c r="K579" s="1137"/>
      <c r="L579" s="1137"/>
      <c r="M579" s="1137"/>
      <c r="N579" s="1137"/>
      <c r="O579" s="1137"/>
      <c r="P579" s="1137"/>
      <c r="Q579" s="1137"/>
      <c r="R579" s="1137"/>
      <c r="S579" s="1137"/>
      <c r="T579" s="1138"/>
      <c r="U579" s="865"/>
      <c r="V579" s="865"/>
      <c r="W579" s="865"/>
      <c r="X579" s="865"/>
      <c r="Y579" s="865"/>
      <c r="Z579" s="865"/>
      <c r="AA579" s="865"/>
      <c r="AB579" s="865"/>
      <c r="AC579" s="865"/>
      <c r="AD579" s="865"/>
      <c r="AE579" s="865"/>
      <c r="AF579" s="865"/>
      <c r="AG579" s="865"/>
      <c r="AH579" s="865"/>
      <c r="AI579" s="865"/>
      <c r="AJ579" s="865"/>
      <c r="AK579" s="865"/>
      <c r="AL579" s="865"/>
      <c r="AM579" s="865"/>
      <c r="AN579" s="865"/>
      <c r="AO579" s="865"/>
      <c r="AP579" s="865"/>
      <c r="AQ579" s="865"/>
      <c r="AR579" s="865"/>
      <c r="AS579" s="865"/>
      <c r="AT579" s="865"/>
      <c r="AU579" s="865"/>
      <c r="AV579" s="865"/>
      <c r="AW579" s="865"/>
      <c r="AX579" s="865"/>
      <c r="AY579" s="865"/>
      <c r="AZ579" s="865"/>
      <c r="BA579" s="865"/>
      <c r="BB579" s="865"/>
    </row>
    <row r="580" spans="1:54" ht="11.1" customHeight="1" x14ac:dyDescent="0.25">
      <c r="A580" s="1139" t="s">
        <v>1718</v>
      </c>
      <c r="B580" s="1140"/>
      <c r="C580" s="1140"/>
      <c r="D580" s="1140"/>
      <c r="E580" s="1140"/>
      <c r="F580" s="1140"/>
      <c r="G580" s="1140"/>
      <c r="H580" s="1140"/>
      <c r="I580" s="1140"/>
      <c r="J580" s="1140"/>
      <c r="K580" s="1140"/>
      <c r="L580" s="1140"/>
      <c r="M580" s="1140"/>
      <c r="N580" s="1140"/>
      <c r="O580" s="1140"/>
      <c r="P580" s="1140"/>
      <c r="Q580" s="1140"/>
      <c r="R580" s="1140"/>
      <c r="S580" s="1140"/>
      <c r="T580" s="1141"/>
      <c r="U580" s="865"/>
      <c r="V580" s="865"/>
      <c r="W580" s="865"/>
      <c r="X580" s="865"/>
      <c r="Y580" s="865"/>
      <c r="Z580" s="865"/>
      <c r="AA580" s="865"/>
      <c r="AB580" s="865"/>
      <c r="AC580" s="865"/>
      <c r="AD580" s="865"/>
      <c r="AE580" s="865"/>
      <c r="AF580" s="865"/>
      <c r="AG580" s="865"/>
      <c r="AH580" s="865"/>
      <c r="AI580" s="865"/>
      <c r="AJ580" s="865"/>
      <c r="AK580" s="865"/>
      <c r="AL580" s="865"/>
      <c r="AM580" s="865"/>
      <c r="AN580" s="865"/>
      <c r="AO580" s="865"/>
      <c r="AP580" s="865"/>
      <c r="AQ580" s="865"/>
      <c r="AR580" s="865"/>
      <c r="AS580" s="865"/>
      <c r="AT580" s="865"/>
      <c r="AU580" s="865"/>
      <c r="AV580" s="865"/>
      <c r="AW580" s="865"/>
      <c r="AX580" s="865"/>
      <c r="AY580" s="865"/>
      <c r="AZ580" s="865"/>
      <c r="BA580" s="865"/>
      <c r="BB580" s="865"/>
    </row>
    <row r="581" spans="1:54" ht="12.6" customHeight="1" x14ac:dyDescent="0.25">
      <c r="A581" s="851" t="s">
        <v>499</v>
      </c>
      <c r="B581" s="851"/>
      <c r="C581" s="851"/>
      <c r="D581" s="851"/>
      <c r="E581" s="851"/>
      <c r="F581" s="851"/>
      <c r="G581" s="851"/>
      <c r="H581" s="851"/>
      <c r="I581" s="851"/>
      <c r="J581" s="851"/>
      <c r="K581" s="851"/>
      <c r="L581" s="851"/>
      <c r="M581" s="851"/>
      <c r="N581" s="851"/>
      <c r="O581" s="851"/>
      <c r="P581" s="851"/>
      <c r="Q581" s="851"/>
      <c r="R581" s="851"/>
      <c r="S581" s="851"/>
      <c r="T581" s="851"/>
      <c r="U581" s="865"/>
      <c r="V581" s="865"/>
      <c r="W581" s="865"/>
      <c r="X581" s="865"/>
      <c r="Y581" s="865"/>
      <c r="Z581" s="865"/>
      <c r="AA581" s="865"/>
      <c r="AB581" s="865"/>
      <c r="AC581" s="865"/>
      <c r="AD581" s="865"/>
      <c r="AE581" s="865"/>
      <c r="AF581" s="865"/>
      <c r="AG581" s="865"/>
      <c r="AH581" s="865"/>
      <c r="AI581" s="865"/>
      <c r="AJ581" s="865"/>
      <c r="AK581" s="865"/>
      <c r="AL581" s="865"/>
      <c r="AM581" s="865"/>
      <c r="AN581" s="865"/>
      <c r="AO581" s="865"/>
      <c r="AP581" s="865"/>
      <c r="AQ581" s="865"/>
      <c r="AR581" s="865"/>
      <c r="AS581" s="865"/>
      <c r="AT581" s="865"/>
      <c r="AU581" s="865"/>
      <c r="AV581" s="865"/>
      <c r="AW581" s="865"/>
      <c r="AX581" s="865"/>
      <c r="AY581" s="865"/>
      <c r="AZ581" s="865"/>
      <c r="BA581" s="865"/>
      <c r="BB581" s="865"/>
    </row>
    <row r="582" spans="1:54" ht="12.6" customHeight="1" x14ac:dyDescent="0.25">
      <c r="A582" s="1149" t="s">
        <v>500</v>
      </c>
      <c r="B582" s="1149"/>
      <c r="C582" s="1149"/>
      <c r="D582" s="1149"/>
      <c r="E582" s="1149"/>
      <c r="F582" s="1149"/>
      <c r="G582" s="1149"/>
      <c r="H582" s="1149"/>
      <c r="I582" s="1149"/>
      <c r="J582" s="1149"/>
      <c r="K582" s="1149"/>
      <c r="L582" s="1149"/>
      <c r="M582" s="1149"/>
      <c r="N582" s="1149"/>
      <c r="O582" s="1149"/>
      <c r="P582" s="1149"/>
      <c r="Q582" s="1149"/>
      <c r="R582" s="1149"/>
      <c r="S582" s="1149"/>
      <c r="T582" s="1149"/>
      <c r="U582" s="989"/>
      <c r="V582" s="989"/>
      <c r="W582" s="989"/>
      <c r="X582" s="989"/>
      <c r="Y582" s="989"/>
      <c r="Z582" s="989"/>
      <c r="AA582" s="989"/>
      <c r="AB582" s="989"/>
      <c r="AC582" s="989"/>
      <c r="AD582" s="989"/>
      <c r="AE582" s="989"/>
      <c r="AF582" s="989"/>
      <c r="AG582" s="989"/>
      <c r="AH582" s="989"/>
      <c r="AI582" s="989"/>
      <c r="AJ582" s="989"/>
      <c r="AK582" s="989"/>
      <c r="AL582" s="989"/>
      <c r="AM582" s="989"/>
      <c r="AN582" s="989"/>
      <c r="AO582" s="989"/>
      <c r="AP582" s="989"/>
      <c r="AQ582" s="989"/>
      <c r="AR582" s="989"/>
      <c r="AS582" s="989"/>
      <c r="AT582" s="989"/>
      <c r="AU582" s="989"/>
      <c r="AV582" s="989"/>
      <c r="AW582" s="989"/>
      <c r="AX582" s="989"/>
      <c r="AY582" s="989"/>
      <c r="AZ582" s="989"/>
      <c r="BA582" s="989"/>
      <c r="BB582" s="989"/>
    </row>
    <row r="583" spans="1:54" ht="12.6" customHeight="1" x14ac:dyDescent="0.25">
      <c r="A583" s="434" t="s">
        <v>1737</v>
      </c>
    </row>
    <row r="584" spans="1:54" ht="11.1" customHeight="1" x14ac:dyDescent="0.25">
      <c r="A584" s="696"/>
      <c r="B584" s="697"/>
      <c r="C584" s="697"/>
      <c r="D584" s="697"/>
      <c r="E584" s="697"/>
      <c r="F584" s="697"/>
      <c r="G584" s="697"/>
      <c r="H584" s="697"/>
      <c r="I584" s="697"/>
      <c r="J584" s="697"/>
      <c r="K584" s="697"/>
      <c r="L584" s="708"/>
      <c r="M584" s="696"/>
      <c r="N584" s="697"/>
      <c r="O584" s="697"/>
      <c r="P584" s="697"/>
      <c r="Q584" s="697"/>
      <c r="R584" s="697"/>
      <c r="S584" s="697"/>
      <c r="T584" s="697"/>
      <c r="U584" s="697"/>
      <c r="V584" s="697"/>
      <c r="W584" s="708"/>
      <c r="X584" s="696"/>
      <c r="Y584" s="697"/>
      <c r="Z584" s="697"/>
      <c r="AA584" s="697"/>
      <c r="AB584" s="697"/>
      <c r="AC584" s="697"/>
      <c r="AD584" s="697"/>
      <c r="AE584" s="697"/>
      <c r="AF584" s="697"/>
      <c r="AG584" s="697"/>
      <c r="AH584" s="708"/>
      <c r="AI584" s="923" t="s">
        <v>1730</v>
      </c>
      <c r="AJ584" s="849"/>
      <c r="AK584" s="849"/>
      <c r="AL584" s="849"/>
      <c r="AM584" s="849"/>
      <c r="AN584" s="849"/>
      <c r="AO584" s="849"/>
      <c r="AP584" s="849"/>
      <c r="AQ584" s="849"/>
      <c r="AR584" s="849"/>
      <c r="AS584" s="849"/>
      <c r="AT584" s="849"/>
      <c r="AU584" s="849"/>
      <c r="AV584" s="849"/>
      <c r="AW584" s="849"/>
      <c r="AX584" s="849"/>
      <c r="AY584" s="849"/>
      <c r="AZ584" s="849"/>
      <c r="BA584" s="849"/>
      <c r="BB584" s="986"/>
    </row>
    <row r="585" spans="1:54" ht="11.1" customHeight="1" x14ac:dyDescent="0.25">
      <c r="A585" s="698"/>
      <c r="B585" s="438"/>
      <c r="C585" s="438"/>
      <c r="D585" s="438"/>
      <c r="E585" s="438"/>
      <c r="F585" s="438"/>
      <c r="G585" s="438"/>
      <c r="H585" s="438"/>
      <c r="I585" s="438"/>
      <c r="J585" s="438"/>
      <c r="K585" s="438"/>
      <c r="L585" s="709"/>
      <c r="M585" s="698"/>
      <c r="N585" s="438"/>
      <c r="O585" s="438"/>
      <c r="P585" s="438"/>
      <c r="Q585" s="438"/>
      <c r="R585" s="438"/>
      <c r="S585" s="438"/>
      <c r="T585" s="438"/>
      <c r="U585" s="438"/>
      <c r="V585" s="438"/>
      <c r="W585" s="709"/>
      <c r="X585" s="987" t="s">
        <v>1736</v>
      </c>
      <c r="Y585" s="988"/>
      <c r="Z585" s="988"/>
      <c r="AA585" s="988"/>
      <c r="AB585" s="988"/>
      <c r="AC585" s="988"/>
      <c r="AD585" s="988"/>
      <c r="AE585" s="988"/>
      <c r="AF585" s="988"/>
      <c r="AG585" s="988"/>
      <c r="AH585" s="992"/>
      <c r="AI585" s="987" t="s">
        <v>1729</v>
      </c>
      <c r="AJ585" s="988"/>
      <c r="AK585" s="988"/>
      <c r="AL585" s="988"/>
      <c r="AM585" s="988"/>
      <c r="AN585" s="988"/>
      <c r="AO585" s="988"/>
      <c r="AP585" s="988"/>
      <c r="AQ585" s="988"/>
      <c r="AR585" s="988"/>
      <c r="AS585" s="988"/>
      <c r="AT585" s="988"/>
      <c r="AU585" s="988"/>
      <c r="AV585" s="988"/>
      <c r="AW585" s="988"/>
      <c r="AX585" s="988"/>
      <c r="AY585" s="988"/>
      <c r="AZ585" s="988"/>
      <c r="BA585" s="988"/>
      <c r="BB585" s="992"/>
    </row>
    <row r="586" spans="1:54" ht="11.1" customHeight="1" x14ac:dyDescent="0.25">
      <c r="A586" s="987" t="s">
        <v>468</v>
      </c>
      <c r="B586" s="988"/>
      <c r="C586" s="988"/>
      <c r="D586" s="988"/>
      <c r="E586" s="988"/>
      <c r="F586" s="988"/>
      <c r="G586" s="988"/>
      <c r="H586" s="988"/>
      <c r="I586" s="988"/>
      <c r="J586" s="988"/>
      <c r="K586" s="988"/>
      <c r="L586" s="992"/>
      <c r="M586" s="987" t="s">
        <v>1727</v>
      </c>
      <c r="N586" s="988"/>
      <c r="O586" s="988"/>
      <c r="P586" s="988"/>
      <c r="Q586" s="988"/>
      <c r="R586" s="988"/>
      <c r="S586" s="988"/>
      <c r="T586" s="988"/>
      <c r="U586" s="988"/>
      <c r="V586" s="988"/>
      <c r="W586" s="992"/>
      <c r="X586" s="987" t="s">
        <v>1569</v>
      </c>
      <c r="Y586" s="988"/>
      <c r="Z586" s="988"/>
      <c r="AA586" s="988"/>
      <c r="AB586" s="988"/>
      <c r="AC586" s="988"/>
      <c r="AD586" s="988"/>
      <c r="AE586" s="988"/>
      <c r="AF586" s="988"/>
      <c r="AG586" s="988"/>
      <c r="AH586" s="992"/>
      <c r="AI586" s="987" t="s">
        <v>1726</v>
      </c>
      <c r="AJ586" s="988"/>
      <c r="AK586" s="988"/>
      <c r="AL586" s="988"/>
      <c r="AM586" s="988"/>
      <c r="AN586" s="988"/>
      <c r="AO586" s="988"/>
      <c r="AP586" s="988"/>
      <c r="AQ586" s="988"/>
      <c r="AR586" s="988"/>
      <c r="AS586" s="988"/>
      <c r="AT586" s="988"/>
      <c r="AU586" s="988"/>
      <c r="AV586" s="988"/>
      <c r="AW586" s="988"/>
      <c r="AX586" s="988"/>
      <c r="AY586" s="988"/>
      <c r="AZ586" s="988"/>
      <c r="BA586" s="988"/>
      <c r="BB586" s="992"/>
    </row>
    <row r="587" spans="1:54" ht="11.1" customHeight="1" x14ac:dyDescent="0.25">
      <c r="A587" s="698"/>
      <c r="B587" s="438"/>
      <c r="C587" s="438"/>
      <c r="D587" s="438"/>
      <c r="E587" s="438"/>
      <c r="F587" s="438"/>
      <c r="G587" s="438"/>
      <c r="H587" s="438"/>
      <c r="I587" s="438"/>
      <c r="J587" s="438"/>
      <c r="K587" s="438"/>
      <c r="L587" s="709"/>
      <c r="M587" s="987" t="s">
        <v>1568</v>
      </c>
      <c r="N587" s="988"/>
      <c r="O587" s="988"/>
      <c r="P587" s="988"/>
      <c r="Q587" s="988"/>
      <c r="R587" s="988"/>
      <c r="S587" s="988"/>
      <c r="T587" s="988"/>
      <c r="U587" s="988"/>
      <c r="V587" s="988"/>
      <c r="W587" s="992"/>
      <c r="X587" s="987" t="s">
        <v>1545</v>
      </c>
      <c r="Y587" s="988"/>
      <c r="Z587" s="988"/>
      <c r="AA587" s="988"/>
      <c r="AB587" s="988"/>
      <c r="AC587" s="988"/>
      <c r="AD587" s="988"/>
      <c r="AE587" s="988"/>
      <c r="AF587" s="988"/>
      <c r="AG587" s="988"/>
      <c r="AH587" s="992"/>
      <c r="AI587" s="987" t="s">
        <v>1735</v>
      </c>
      <c r="AJ587" s="988"/>
      <c r="AK587" s="988"/>
      <c r="AL587" s="988"/>
      <c r="AM587" s="988"/>
      <c r="AN587" s="988"/>
      <c r="AO587" s="988"/>
      <c r="AP587" s="988"/>
      <c r="AQ587" s="988"/>
      <c r="AR587" s="988"/>
      <c r="AS587" s="988"/>
      <c r="AT587" s="988"/>
      <c r="AU587" s="988"/>
      <c r="AV587" s="988"/>
      <c r="AW587" s="988"/>
      <c r="AX587" s="988"/>
      <c r="AY587" s="988"/>
      <c r="AZ587" s="988"/>
      <c r="BA587" s="988"/>
      <c r="BB587" s="992"/>
    </row>
    <row r="588" spans="1:54" ht="11.1" customHeight="1" x14ac:dyDescent="0.25">
      <c r="A588" s="698"/>
      <c r="B588" s="438"/>
      <c r="C588" s="438"/>
      <c r="D588" s="438"/>
      <c r="E588" s="438"/>
      <c r="F588" s="438"/>
      <c r="G588" s="438"/>
      <c r="H588" s="438"/>
      <c r="I588" s="438"/>
      <c r="J588" s="438"/>
      <c r="K588" s="438"/>
      <c r="L588" s="709"/>
      <c r="M588" s="698"/>
      <c r="N588" s="438"/>
      <c r="O588" s="438"/>
      <c r="P588" s="438"/>
      <c r="Q588" s="438"/>
      <c r="R588" s="438"/>
      <c r="S588" s="438"/>
      <c r="T588" s="438"/>
      <c r="U588" s="438"/>
      <c r="V588" s="438"/>
      <c r="W588" s="709"/>
      <c r="X588" s="698"/>
      <c r="Y588" s="438"/>
      <c r="Z588" s="438"/>
      <c r="AA588" s="438"/>
      <c r="AB588" s="438"/>
      <c r="AC588" s="438"/>
      <c r="AD588" s="438"/>
      <c r="AE588" s="438"/>
      <c r="AF588" s="438"/>
      <c r="AG588" s="438"/>
      <c r="AH588" s="709"/>
      <c r="AI588" s="987" t="s">
        <v>1518</v>
      </c>
      <c r="AJ588" s="988"/>
      <c r="AK588" s="988"/>
      <c r="AL588" s="988"/>
      <c r="AM588" s="988"/>
      <c r="AN588" s="988"/>
      <c r="AO588" s="988"/>
      <c r="AP588" s="988"/>
      <c r="AQ588" s="988"/>
      <c r="AR588" s="988"/>
      <c r="AS588" s="988"/>
      <c r="AT588" s="988"/>
      <c r="AU588" s="988"/>
      <c r="AV588" s="988"/>
      <c r="AW588" s="988"/>
      <c r="AX588" s="988"/>
      <c r="AY588" s="988"/>
      <c r="AZ588" s="988"/>
      <c r="BA588" s="988"/>
      <c r="BB588" s="992"/>
    </row>
    <row r="589" spans="1:54" ht="11.1" customHeight="1" x14ac:dyDescent="0.25">
      <c r="A589" s="924" t="s">
        <v>816</v>
      </c>
      <c r="B589" s="925"/>
      <c r="C589" s="925"/>
      <c r="D589" s="925"/>
      <c r="E589" s="925"/>
      <c r="F589" s="925"/>
      <c r="G589" s="925"/>
      <c r="H589" s="925"/>
      <c r="I589" s="925"/>
      <c r="J589" s="925"/>
      <c r="K589" s="925"/>
      <c r="L589" s="993"/>
      <c r="M589" s="924" t="s">
        <v>817</v>
      </c>
      <c r="N589" s="925"/>
      <c r="O589" s="925"/>
      <c r="P589" s="925"/>
      <c r="Q589" s="925"/>
      <c r="R589" s="925"/>
      <c r="S589" s="925"/>
      <c r="T589" s="925"/>
      <c r="U589" s="925"/>
      <c r="V589" s="925"/>
      <c r="W589" s="993"/>
      <c r="X589" s="924" t="s">
        <v>818</v>
      </c>
      <c r="Y589" s="925"/>
      <c r="Z589" s="925"/>
      <c r="AA589" s="925"/>
      <c r="AB589" s="925"/>
      <c r="AC589" s="925"/>
      <c r="AD589" s="925"/>
      <c r="AE589" s="925"/>
      <c r="AF589" s="925"/>
      <c r="AG589" s="925"/>
      <c r="AH589" s="993"/>
      <c r="AI589" s="924" t="s">
        <v>476</v>
      </c>
      <c r="AJ589" s="925"/>
      <c r="AK589" s="925"/>
      <c r="AL589" s="925"/>
      <c r="AM589" s="925"/>
      <c r="AN589" s="925"/>
      <c r="AO589" s="925"/>
      <c r="AP589" s="925"/>
      <c r="AQ589" s="925"/>
      <c r="AR589" s="925"/>
      <c r="AS589" s="925"/>
      <c r="AT589" s="925"/>
      <c r="AU589" s="925"/>
      <c r="AV589" s="925"/>
      <c r="AW589" s="925"/>
      <c r="AX589" s="925"/>
      <c r="AY589" s="925"/>
      <c r="AZ589" s="925"/>
      <c r="BA589" s="925"/>
      <c r="BB589" s="993"/>
    </row>
    <row r="590" spans="1:54" ht="12.6" customHeight="1" x14ac:dyDescent="0.25">
      <c r="A590" s="451" t="s">
        <v>1734</v>
      </c>
      <c r="B590" s="452"/>
      <c r="C590" s="452"/>
      <c r="D590" s="452"/>
      <c r="E590" s="452"/>
      <c r="F590" s="452"/>
      <c r="G590" s="452"/>
      <c r="H590" s="452"/>
      <c r="I590" s="452"/>
      <c r="J590" s="452"/>
      <c r="K590" s="452"/>
      <c r="L590" s="453"/>
      <c r="M590" s="865"/>
      <c r="N590" s="865"/>
      <c r="O590" s="865"/>
      <c r="P590" s="865"/>
      <c r="Q590" s="865"/>
      <c r="R590" s="865"/>
      <c r="S590" s="865"/>
      <c r="T590" s="865"/>
      <c r="U590" s="865"/>
      <c r="V590" s="865"/>
      <c r="W590" s="865"/>
      <c r="X590" s="865"/>
      <c r="Y590" s="865"/>
      <c r="Z590" s="865"/>
      <c r="AA590" s="865"/>
      <c r="AB590" s="865"/>
      <c r="AC590" s="865"/>
      <c r="AD590" s="865"/>
      <c r="AE590" s="865"/>
      <c r="AF590" s="865"/>
      <c r="AG590" s="865"/>
      <c r="AH590" s="865"/>
      <c r="AI590" s="865"/>
      <c r="AJ590" s="865"/>
      <c r="AK590" s="865"/>
      <c r="AL590" s="865"/>
      <c r="AM590" s="865"/>
      <c r="AN590" s="865"/>
      <c r="AO590" s="865"/>
      <c r="AP590" s="865"/>
      <c r="AQ590" s="865"/>
      <c r="AR590" s="865"/>
      <c r="AS590" s="865"/>
      <c r="AT590" s="865"/>
      <c r="AU590" s="865"/>
      <c r="AV590" s="865"/>
      <c r="AW590" s="865"/>
      <c r="AX590" s="865"/>
      <c r="AY590" s="865"/>
      <c r="AZ590" s="865"/>
      <c r="BA590" s="865"/>
      <c r="BB590" s="865"/>
    </row>
    <row r="591" spans="1:54" ht="12.6" customHeight="1" x14ac:dyDescent="0.25">
      <c r="A591" s="454" t="s">
        <v>1732</v>
      </c>
      <c r="B591" s="455"/>
      <c r="C591" s="455"/>
      <c r="D591" s="455"/>
      <c r="E591" s="455"/>
      <c r="F591" s="455"/>
      <c r="G591" s="455"/>
      <c r="H591" s="455"/>
      <c r="I591" s="455"/>
      <c r="J591" s="455"/>
      <c r="K591" s="455"/>
      <c r="L591" s="456"/>
      <c r="M591" s="865"/>
      <c r="N591" s="865"/>
      <c r="O591" s="865"/>
      <c r="P591" s="865"/>
      <c r="Q591" s="865"/>
      <c r="R591" s="865"/>
      <c r="S591" s="865"/>
      <c r="T591" s="865"/>
      <c r="U591" s="865"/>
      <c r="V591" s="865"/>
      <c r="W591" s="865"/>
      <c r="X591" s="865"/>
      <c r="Y591" s="865"/>
      <c r="Z591" s="865"/>
      <c r="AA591" s="865"/>
      <c r="AB591" s="865"/>
      <c r="AC591" s="865"/>
      <c r="AD591" s="865"/>
      <c r="AE591" s="865"/>
      <c r="AF591" s="865"/>
      <c r="AG591" s="865"/>
      <c r="AH591" s="865"/>
      <c r="AI591" s="865"/>
      <c r="AJ591" s="865"/>
      <c r="AK591" s="865"/>
      <c r="AL591" s="865"/>
      <c r="AM591" s="865"/>
      <c r="AN591" s="865"/>
      <c r="AO591" s="865"/>
      <c r="AP591" s="865"/>
      <c r="AQ591" s="865"/>
      <c r="AR591" s="865"/>
      <c r="AS591" s="865"/>
      <c r="AT591" s="865"/>
      <c r="AU591" s="865"/>
      <c r="AV591" s="865"/>
      <c r="AW591" s="865"/>
      <c r="AX591" s="865"/>
      <c r="AY591" s="865"/>
      <c r="AZ591" s="865"/>
      <c r="BA591" s="865"/>
      <c r="BB591" s="865"/>
    </row>
    <row r="592" spans="1:54" ht="12.6" customHeight="1" x14ac:dyDescent="0.25">
      <c r="A592" s="451" t="s">
        <v>1733</v>
      </c>
      <c r="B592" s="452"/>
      <c r="C592" s="452"/>
      <c r="D592" s="452"/>
      <c r="E592" s="452"/>
      <c r="F592" s="452"/>
      <c r="G592" s="452"/>
      <c r="H592" s="452"/>
      <c r="I592" s="452"/>
      <c r="J592" s="452"/>
      <c r="K592" s="452"/>
      <c r="L592" s="453"/>
      <c r="M592" s="865"/>
      <c r="N592" s="865"/>
      <c r="O592" s="865"/>
      <c r="P592" s="865"/>
      <c r="Q592" s="865"/>
      <c r="R592" s="865"/>
      <c r="S592" s="865"/>
      <c r="T592" s="865"/>
      <c r="U592" s="865"/>
      <c r="V592" s="865"/>
      <c r="W592" s="865"/>
      <c r="X592" s="865"/>
      <c r="Y592" s="865"/>
      <c r="Z592" s="865"/>
      <c r="AA592" s="865"/>
      <c r="AB592" s="865"/>
      <c r="AC592" s="865"/>
      <c r="AD592" s="865"/>
      <c r="AE592" s="865"/>
      <c r="AF592" s="865"/>
      <c r="AG592" s="865"/>
      <c r="AH592" s="865"/>
      <c r="AI592" s="865"/>
      <c r="AJ592" s="865"/>
      <c r="AK592" s="865"/>
      <c r="AL592" s="865"/>
      <c r="AM592" s="865"/>
      <c r="AN592" s="865"/>
      <c r="AO592" s="865"/>
      <c r="AP592" s="865"/>
      <c r="AQ592" s="865"/>
      <c r="AR592" s="865"/>
      <c r="AS592" s="865"/>
      <c r="AT592" s="865"/>
      <c r="AU592" s="865"/>
      <c r="AV592" s="865"/>
      <c r="AW592" s="865"/>
      <c r="AX592" s="865"/>
      <c r="AY592" s="865"/>
      <c r="AZ592" s="865"/>
      <c r="BA592" s="865"/>
      <c r="BB592" s="865"/>
    </row>
    <row r="593" spans="1:54" ht="12.6" customHeight="1" x14ac:dyDescent="0.25">
      <c r="A593" s="454" t="s">
        <v>1732</v>
      </c>
      <c r="B593" s="455"/>
      <c r="C593" s="455"/>
      <c r="D593" s="455"/>
      <c r="E593" s="455"/>
      <c r="F593" s="455"/>
      <c r="G593" s="455"/>
      <c r="H593" s="455"/>
      <c r="I593" s="455"/>
      <c r="J593" s="455"/>
      <c r="K593" s="455"/>
      <c r="L593" s="456"/>
      <c r="M593" s="865"/>
      <c r="N593" s="865"/>
      <c r="O593" s="865"/>
      <c r="P593" s="865"/>
      <c r="Q593" s="865"/>
      <c r="R593" s="865"/>
      <c r="S593" s="865"/>
      <c r="T593" s="865"/>
      <c r="U593" s="865"/>
      <c r="V593" s="865"/>
      <c r="W593" s="865"/>
      <c r="X593" s="865"/>
      <c r="Y593" s="865"/>
      <c r="Z593" s="865"/>
      <c r="AA593" s="865"/>
      <c r="AB593" s="865"/>
      <c r="AC593" s="865"/>
      <c r="AD593" s="865"/>
      <c r="AE593" s="865"/>
      <c r="AF593" s="865"/>
      <c r="AG593" s="865"/>
      <c r="AH593" s="865"/>
      <c r="AI593" s="865"/>
      <c r="AJ593" s="865"/>
      <c r="AK593" s="865"/>
      <c r="AL593" s="865"/>
      <c r="AM593" s="865"/>
      <c r="AN593" s="865"/>
      <c r="AO593" s="865"/>
      <c r="AP593" s="865"/>
      <c r="AQ593" s="865"/>
      <c r="AR593" s="865"/>
      <c r="AS593" s="865"/>
      <c r="AT593" s="865"/>
      <c r="AU593" s="865"/>
      <c r="AV593" s="865"/>
      <c r="AW593" s="865"/>
      <c r="AX593" s="865"/>
      <c r="AY593" s="865"/>
      <c r="AZ593" s="865"/>
      <c r="BA593" s="865"/>
      <c r="BB593" s="865"/>
    </row>
    <row r="594" spans="1:54" ht="12.6" customHeight="1" x14ac:dyDescent="0.25">
      <c r="A594" s="447" t="s">
        <v>497</v>
      </c>
      <c r="B594" s="448"/>
      <c r="C594" s="448"/>
      <c r="D594" s="448"/>
      <c r="E594" s="448"/>
      <c r="F594" s="448"/>
      <c r="G594" s="448"/>
      <c r="H594" s="448"/>
      <c r="I594" s="448"/>
      <c r="J594" s="448"/>
      <c r="K594" s="448"/>
      <c r="L594" s="449"/>
      <c r="M594" s="865"/>
      <c r="N594" s="865"/>
      <c r="O594" s="865"/>
      <c r="P594" s="865"/>
      <c r="Q594" s="865"/>
      <c r="R594" s="865"/>
      <c r="S594" s="865"/>
      <c r="T594" s="865"/>
      <c r="U594" s="865"/>
      <c r="V594" s="865"/>
      <c r="W594" s="865"/>
      <c r="X594" s="865"/>
      <c r="Y594" s="865"/>
      <c r="Z594" s="865"/>
      <c r="AA594" s="865"/>
      <c r="AB594" s="865"/>
      <c r="AC594" s="865"/>
      <c r="AD594" s="865"/>
      <c r="AE594" s="865"/>
      <c r="AF594" s="865"/>
      <c r="AG594" s="865"/>
      <c r="AH594" s="865"/>
      <c r="AI594" s="865"/>
      <c r="AJ594" s="865"/>
      <c r="AK594" s="865"/>
      <c r="AL594" s="865"/>
      <c r="AM594" s="865"/>
      <c r="AN594" s="865"/>
      <c r="AO594" s="865"/>
      <c r="AP594" s="865"/>
      <c r="AQ594" s="865"/>
      <c r="AR594" s="865"/>
      <c r="AS594" s="865"/>
      <c r="AT594" s="865"/>
      <c r="AU594" s="865"/>
      <c r="AV594" s="865"/>
      <c r="AW594" s="865"/>
      <c r="AX594" s="865"/>
      <c r="AY594" s="865"/>
      <c r="AZ594" s="865"/>
      <c r="BA594" s="865"/>
      <c r="BB594" s="865"/>
    </row>
    <row r="595" spans="1:54" ht="12.6" customHeight="1" x14ac:dyDescent="0.25">
      <c r="A595" s="434" t="s">
        <v>1731</v>
      </c>
    </row>
    <row r="596" spans="1:54" ht="11.1" customHeight="1" x14ac:dyDescent="0.25">
      <c r="A596" s="464"/>
      <c r="B596" s="465"/>
      <c r="C596" s="465"/>
      <c r="D596" s="465"/>
      <c r="E596" s="465"/>
      <c r="F596" s="465"/>
      <c r="G596" s="465"/>
      <c r="H596" s="465"/>
      <c r="I596" s="465"/>
      <c r="J596" s="465"/>
      <c r="K596" s="465"/>
      <c r="L596" s="465"/>
      <c r="M596" s="465"/>
      <c r="N596" s="465"/>
      <c r="O596" s="465"/>
      <c r="P596" s="465"/>
      <c r="Q596" s="465"/>
      <c r="R596" s="465"/>
      <c r="S596" s="465"/>
      <c r="T596" s="466"/>
      <c r="U596" s="923"/>
      <c r="V596" s="849"/>
      <c r="W596" s="849"/>
      <c r="X596" s="849"/>
      <c r="Y596" s="849"/>
      <c r="Z596" s="849"/>
      <c r="AA596" s="849"/>
      <c r="AB596" s="849"/>
      <c r="AC596" s="849"/>
      <c r="AD596" s="849"/>
      <c r="AE596" s="849"/>
      <c r="AF596" s="849"/>
      <c r="AG596" s="986"/>
      <c r="AH596" s="923" t="s">
        <v>1730</v>
      </c>
      <c r="AI596" s="849"/>
      <c r="AJ596" s="849"/>
      <c r="AK596" s="849"/>
      <c r="AL596" s="849"/>
      <c r="AM596" s="849"/>
      <c r="AN596" s="849"/>
      <c r="AO596" s="849"/>
      <c r="AP596" s="849"/>
      <c r="AQ596" s="849"/>
      <c r="AR596" s="849"/>
      <c r="AS596" s="849"/>
      <c r="AT596" s="849"/>
      <c r="AU596" s="849"/>
      <c r="AV596" s="849"/>
      <c r="AW596" s="849"/>
      <c r="AX596" s="849"/>
      <c r="AY596" s="849"/>
      <c r="AZ596" s="849"/>
      <c r="BA596" s="849"/>
      <c r="BB596" s="986"/>
    </row>
    <row r="597" spans="1:54" ht="11.1" customHeight="1" x14ac:dyDescent="0.25">
      <c r="A597" s="698"/>
      <c r="B597" s="438"/>
      <c r="C597" s="438"/>
      <c r="D597" s="438"/>
      <c r="E597" s="438"/>
      <c r="F597" s="438"/>
      <c r="G597" s="438"/>
      <c r="H597" s="438"/>
      <c r="I597" s="438"/>
      <c r="J597" s="438"/>
      <c r="K597" s="438"/>
      <c r="L597" s="438"/>
      <c r="M597" s="438"/>
      <c r="N597" s="438"/>
      <c r="O597" s="438"/>
      <c r="P597" s="438"/>
      <c r="Q597" s="438"/>
      <c r="R597" s="438"/>
      <c r="S597" s="438"/>
      <c r="T597" s="709"/>
      <c r="U597" s="987"/>
      <c r="V597" s="988"/>
      <c r="W597" s="988"/>
      <c r="X597" s="988"/>
      <c r="Y597" s="988"/>
      <c r="Z597" s="988"/>
      <c r="AA597" s="988"/>
      <c r="AB597" s="988"/>
      <c r="AC597" s="988"/>
      <c r="AD597" s="988"/>
      <c r="AE597" s="988"/>
      <c r="AF597" s="988"/>
      <c r="AG597" s="992"/>
      <c r="AH597" s="987" t="s">
        <v>1729</v>
      </c>
      <c r="AI597" s="988"/>
      <c r="AJ597" s="988"/>
      <c r="AK597" s="988"/>
      <c r="AL597" s="988"/>
      <c r="AM597" s="988"/>
      <c r="AN597" s="988"/>
      <c r="AO597" s="988"/>
      <c r="AP597" s="988"/>
      <c r="AQ597" s="988"/>
      <c r="AR597" s="988"/>
      <c r="AS597" s="988"/>
      <c r="AT597" s="988"/>
      <c r="AU597" s="988"/>
      <c r="AV597" s="988"/>
      <c r="AW597" s="988"/>
      <c r="AX597" s="988"/>
      <c r="AY597" s="988"/>
      <c r="AZ597" s="988"/>
      <c r="BA597" s="988"/>
      <c r="BB597" s="992"/>
    </row>
    <row r="598" spans="1:54" ht="11.1" customHeight="1" x14ac:dyDescent="0.25">
      <c r="A598" s="987" t="s">
        <v>1728</v>
      </c>
      <c r="B598" s="988"/>
      <c r="C598" s="988"/>
      <c r="D598" s="988"/>
      <c r="E598" s="988"/>
      <c r="F598" s="988"/>
      <c r="G598" s="988"/>
      <c r="H598" s="988"/>
      <c r="I598" s="988"/>
      <c r="J598" s="988"/>
      <c r="K598" s="988"/>
      <c r="L598" s="988"/>
      <c r="M598" s="988"/>
      <c r="N598" s="988"/>
      <c r="O598" s="988"/>
      <c r="P598" s="988"/>
      <c r="Q598" s="988"/>
      <c r="R598" s="988"/>
      <c r="S598" s="988"/>
      <c r="T598" s="992"/>
      <c r="U598" s="987" t="s">
        <v>1727</v>
      </c>
      <c r="V598" s="988"/>
      <c r="W598" s="988"/>
      <c r="X598" s="988"/>
      <c r="Y598" s="988"/>
      <c r="Z598" s="988"/>
      <c r="AA598" s="988"/>
      <c r="AB598" s="988"/>
      <c r="AC598" s="988"/>
      <c r="AD598" s="988"/>
      <c r="AE598" s="988"/>
      <c r="AF598" s="988"/>
      <c r="AG598" s="992"/>
      <c r="AH598" s="987" t="s">
        <v>1726</v>
      </c>
      <c r="AI598" s="988"/>
      <c r="AJ598" s="988"/>
      <c r="AK598" s="988"/>
      <c r="AL598" s="988"/>
      <c r="AM598" s="988"/>
      <c r="AN598" s="988"/>
      <c r="AO598" s="988"/>
      <c r="AP598" s="988"/>
      <c r="AQ598" s="988"/>
      <c r="AR598" s="988"/>
      <c r="AS598" s="988"/>
      <c r="AT598" s="988"/>
      <c r="AU598" s="988"/>
      <c r="AV598" s="988"/>
      <c r="AW598" s="988"/>
      <c r="AX598" s="988"/>
      <c r="AY598" s="988"/>
      <c r="AZ598" s="988"/>
      <c r="BA598" s="988"/>
      <c r="BB598" s="992"/>
    </row>
    <row r="599" spans="1:54" ht="11.1" customHeight="1" x14ac:dyDescent="0.25">
      <c r="A599" s="987" t="s">
        <v>1725</v>
      </c>
      <c r="B599" s="988"/>
      <c r="C599" s="988"/>
      <c r="D599" s="988"/>
      <c r="E599" s="988"/>
      <c r="F599" s="988"/>
      <c r="G599" s="988"/>
      <c r="H599" s="988"/>
      <c r="I599" s="988"/>
      <c r="J599" s="988"/>
      <c r="K599" s="988"/>
      <c r="L599" s="988"/>
      <c r="M599" s="988"/>
      <c r="N599" s="988"/>
      <c r="O599" s="988"/>
      <c r="P599" s="988"/>
      <c r="Q599" s="988"/>
      <c r="R599" s="988"/>
      <c r="S599" s="988"/>
      <c r="T599" s="992"/>
      <c r="U599" s="987" t="s">
        <v>1568</v>
      </c>
      <c r="V599" s="988"/>
      <c r="W599" s="988"/>
      <c r="X599" s="988"/>
      <c r="Y599" s="988"/>
      <c r="Z599" s="988"/>
      <c r="AA599" s="988"/>
      <c r="AB599" s="988"/>
      <c r="AC599" s="988"/>
      <c r="AD599" s="988"/>
      <c r="AE599" s="988"/>
      <c r="AF599" s="988"/>
      <c r="AG599" s="992"/>
      <c r="AH599" s="987" t="s">
        <v>1724</v>
      </c>
      <c r="AI599" s="988"/>
      <c r="AJ599" s="988"/>
      <c r="AK599" s="988"/>
      <c r="AL599" s="988"/>
      <c r="AM599" s="988"/>
      <c r="AN599" s="988"/>
      <c r="AO599" s="988"/>
      <c r="AP599" s="988"/>
      <c r="AQ599" s="988"/>
      <c r="AR599" s="988"/>
      <c r="AS599" s="988"/>
      <c r="AT599" s="988"/>
      <c r="AU599" s="988"/>
      <c r="AV599" s="988"/>
      <c r="AW599" s="988"/>
      <c r="AX599" s="988"/>
      <c r="AY599" s="988"/>
      <c r="AZ599" s="988"/>
      <c r="BA599" s="988"/>
      <c r="BB599" s="992"/>
    </row>
    <row r="600" spans="1:54" ht="11.1" customHeight="1" x14ac:dyDescent="0.25">
      <c r="A600" s="698"/>
      <c r="B600" s="438"/>
      <c r="C600" s="438"/>
      <c r="D600" s="438"/>
      <c r="E600" s="438"/>
      <c r="F600" s="438"/>
      <c r="G600" s="438"/>
      <c r="H600" s="438"/>
      <c r="I600" s="438"/>
      <c r="J600" s="438"/>
      <c r="K600" s="438"/>
      <c r="L600" s="438"/>
      <c r="M600" s="438"/>
      <c r="N600" s="438"/>
      <c r="O600" s="438"/>
      <c r="P600" s="438"/>
      <c r="Q600" s="438"/>
      <c r="R600" s="438"/>
      <c r="S600" s="438"/>
      <c r="T600" s="709"/>
      <c r="U600" s="987"/>
      <c r="V600" s="988"/>
      <c r="W600" s="988"/>
      <c r="X600" s="988"/>
      <c r="Y600" s="988"/>
      <c r="Z600" s="988"/>
      <c r="AA600" s="988"/>
      <c r="AB600" s="988"/>
      <c r="AC600" s="988"/>
      <c r="AD600" s="988"/>
      <c r="AE600" s="988"/>
      <c r="AF600" s="988"/>
      <c r="AG600" s="992"/>
      <c r="AH600" s="987" t="s">
        <v>1723</v>
      </c>
      <c r="AI600" s="988"/>
      <c r="AJ600" s="988"/>
      <c r="AK600" s="988"/>
      <c r="AL600" s="988"/>
      <c r="AM600" s="988"/>
      <c r="AN600" s="988"/>
      <c r="AO600" s="988"/>
      <c r="AP600" s="988"/>
      <c r="AQ600" s="988"/>
      <c r="AR600" s="988"/>
      <c r="AS600" s="988"/>
      <c r="AT600" s="988"/>
      <c r="AU600" s="988"/>
      <c r="AV600" s="988"/>
      <c r="AW600" s="988"/>
      <c r="AX600" s="988"/>
      <c r="AY600" s="988"/>
      <c r="AZ600" s="988"/>
      <c r="BA600" s="988"/>
      <c r="BB600" s="992"/>
    </row>
    <row r="601" spans="1:54" ht="11.1" customHeight="1" x14ac:dyDescent="0.25">
      <c r="A601" s="698"/>
      <c r="B601" s="438"/>
      <c r="C601" s="438"/>
      <c r="D601" s="438"/>
      <c r="E601" s="438"/>
      <c r="F601" s="438"/>
      <c r="G601" s="438"/>
      <c r="H601" s="438"/>
      <c r="I601" s="438"/>
      <c r="J601" s="438"/>
      <c r="K601" s="438"/>
      <c r="L601" s="438"/>
      <c r="M601" s="438"/>
      <c r="N601" s="438"/>
      <c r="O601" s="438"/>
      <c r="P601" s="438"/>
      <c r="Q601" s="438"/>
      <c r="R601" s="438"/>
      <c r="S601" s="438"/>
      <c r="T601" s="709"/>
      <c r="U601" s="987"/>
      <c r="V601" s="988"/>
      <c r="W601" s="988"/>
      <c r="X601" s="988"/>
      <c r="Y601" s="988"/>
      <c r="Z601" s="988"/>
      <c r="AA601" s="988"/>
      <c r="AB601" s="988"/>
      <c r="AC601" s="988"/>
      <c r="AD601" s="988"/>
      <c r="AE601" s="988"/>
      <c r="AF601" s="988"/>
      <c r="AG601" s="992"/>
      <c r="AH601" s="987" t="s">
        <v>1530</v>
      </c>
      <c r="AI601" s="988"/>
      <c r="AJ601" s="988"/>
      <c r="AK601" s="988"/>
      <c r="AL601" s="988"/>
      <c r="AM601" s="988"/>
      <c r="AN601" s="988"/>
      <c r="AO601" s="988"/>
      <c r="AP601" s="988"/>
      <c r="AQ601" s="988"/>
      <c r="AR601" s="988"/>
      <c r="AS601" s="988"/>
      <c r="AT601" s="988"/>
      <c r="AU601" s="988"/>
      <c r="AV601" s="988"/>
      <c r="AW601" s="988"/>
      <c r="AX601" s="988"/>
      <c r="AY601" s="988"/>
      <c r="AZ601" s="988"/>
      <c r="BA601" s="988"/>
      <c r="BB601" s="992"/>
    </row>
    <row r="602" spans="1:54" ht="11.1" customHeight="1" x14ac:dyDescent="0.25">
      <c r="A602" s="924" t="s">
        <v>816</v>
      </c>
      <c r="B602" s="925"/>
      <c r="C602" s="925"/>
      <c r="D602" s="925"/>
      <c r="E602" s="925"/>
      <c r="F602" s="925"/>
      <c r="G602" s="925"/>
      <c r="H602" s="925"/>
      <c r="I602" s="925"/>
      <c r="J602" s="925"/>
      <c r="K602" s="925"/>
      <c r="L602" s="925"/>
      <c r="M602" s="925"/>
      <c r="N602" s="925"/>
      <c r="O602" s="925"/>
      <c r="P602" s="925"/>
      <c r="Q602" s="925"/>
      <c r="R602" s="925"/>
      <c r="S602" s="925"/>
      <c r="T602" s="993"/>
      <c r="U602" s="924" t="s">
        <v>817</v>
      </c>
      <c r="V602" s="925"/>
      <c r="W602" s="925"/>
      <c r="X602" s="925"/>
      <c r="Y602" s="925"/>
      <c r="Z602" s="925"/>
      <c r="AA602" s="925"/>
      <c r="AB602" s="925"/>
      <c r="AC602" s="925"/>
      <c r="AD602" s="925"/>
      <c r="AE602" s="925"/>
      <c r="AF602" s="925"/>
      <c r="AG602" s="993"/>
      <c r="AH602" s="924" t="s">
        <v>818</v>
      </c>
      <c r="AI602" s="925"/>
      <c r="AJ602" s="925"/>
      <c r="AK602" s="925"/>
      <c r="AL602" s="925"/>
      <c r="AM602" s="925"/>
      <c r="AN602" s="925"/>
      <c r="AO602" s="925"/>
      <c r="AP602" s="925"/>
      <c r="AQ602" s="925"/>
      <c r="AR602" s="925"/>
      <c r="AS602" s="925"/>
      <c r="AT602" s="925"/>
      <c r="AU602" s="925"/>
      <c r="AV602" s="925"/>
      <c r="AW602" s="925"/>
      <c r="AX602" s="925"/>
      <c r="AY602" s="925"/>
      <c r="AZ602" s="925"/>
      <c r="BA602" s="925"/>
      <c r="BB602" s="993"/>
    </row>
    <row r="603" spans="1:54" ht="11.1" customHeight="1" x14ac:dyDescent="0.25">
      <c r="A603" s="451" t="s">
        <v>1722</v>
      </c>
      <c r="B603" s="452"/>
      <c r="C603" s="452"/>
      <c r="D603" s="452"/>
      <c r="E603" s="452"/>
      <c r="F603" s="452"/>
      <c r="G603" s="452"/>
      <c r="H603" s="452"/>
      <c r="I603" s="452"/>
      <c r="J603" s="452"/>
      <c r="K603" s="452"/>
      <c r="L603" s="452"/>
      <c r="M603" s="452"/>
      <c r="N603" s="452"/>
      <c r="O603" s="452"/>
      <c r="P603" s="452"/>
      <c r="Q603" s="452"/>
      <c r="R603" s="452"/>
      <c r="S603" s="452"/>
      <c r="T603" s="453"/>
      <c r="U603" s="865"/>
      <c r="V603" s="865"/>
      <c r="W603" s="865"/>
      <c r="X603" s="865"/>
      <c r="Y603" s="865"/>
      <c r="Z603" s="865"/>
      <c r="AA603" s="865"/>
      <c r="AB603" s="865"/>
      <c r="AC603" s="865"/>
      <c r="AD603" s="865"/>
      <c r="AE603" s="865"/>
      <c r="AF603" s="865"/>
      <c r="AG603" s="865"/>
      <c r="AH603" s="865"/>
      <c r="AI603" s="865"/>
      <c r="AJ603" s="865"/>
      <c r="AK603" s="865"/>
      <c r="AL603" s="865"/>
      <c r="AM603" s="865"/>
      <c r="AN603" s="865"/>
      <c r="AO603" s="865"/>
      <c r="AP603" s="865"/>
      <c r="AQ603" s="865"/>
      <c r="AR603" s="865"/>
      <c r="AS603" s="865"/>
      <c r="AT603" s="865"/>
      <c r="AU603" s="865"/>
      <c r="AV603" s="865"/>
      <c r="AW603" s="865"/>
      <c r="AX603" s="865"/>
      <c r="AY603" s="865"/>
      <c r="AZ603" s="865"/>
      <c r="BA603" s="865"/>
      <c r="BB603" s="865"/>
    </row>
    <row r="604" spans="1:54" ht="11.1" customHeight="1" x14ac:dyDescent="0.25">
      <c r="A604" s="470" t="s">
        <v>1721</v>
      </c>
      <c r="B604" s="433"/>
      <c r="C604" s="433"/>
      <c r="D604" s="433"/>
      <c r="E604" s="433"/>
      <c r="F604" s="433"/>
      <c r="G604" s="433"/>
      <c r="H604" s="433"/>
      <c r="I604" s="433"/>
      <c r="J604" s="433"/>
      <c r="K604" s="433"/>
      <c r="L604" s="433"/>
      <c r="M604" s="433"/>
      <c r="N604" s="433"/>
      <c r="O604" s="433"/>
      <c r="P604" s="433"/>
      <c r="Q604" s="433"/>
      <c r="R604" s="433"/>
      <c r="S604" s="433"/>
      <c r="T604" s="471"/>
      <c r="U604" s="865"/>
      <c r="V604" s="865"/>
      <c r="W604" s="865"/>
      <c r="X604" s="865"/>
      <c r="Y604" s="865"/>
      <c r="Z604" s="865"/>
      <c r="AA604" s="865"/>
      <c r="AB604" s="865"/>
      <c r="AC604" s="865"/>
      <c r="AD604" s="865"/>
      <c r="AE604" s="865"/>
      <c r="AF604" s="865"/>
      <c r="AG604" s="865"/>
      <c r="AH604" s="865"/>
      <c r="AI604" s="865"/>
      <c r="AJ604" s="865"/>
      <c r="AK604" s="865"/>
      <c r="AL604" s="865"/>
      <c r="AM604" s="865"/>
      <c r="AN604" s="865"/>
      <c r="AO604" s="865"/>
      <c r="AP604" s="865"/>
      <c r="AQ604" s="865"/>
      <c r="AR604" s="865"/>
      <c r="AS604" s="865"/>
      <c r="AT604" s="865"/>
      <c r="AU604" s="865"/>
      <c r="AV604" s="865"/>
      <c r="AW604" s="865"/>
      <c r="AX604" s="865"/>
      <c r="AY604" s="865"/>
      <c r="AZ604" s="865"/>
      <c r="BA604" s="865"/>
      <c r="BB604" s="865"/>
    </row>
    <row r="605" spans="1:54" ht="11.1" customHeight="1" x14ac:dyDescent="0.25">
      <c r="A605" s="454" t="s">
        <v>1720</v>
      </c>
      <c r="B605" s="455"/>
      <c r="C605" s="455"/>
      <c r="D605" s="455"/>
      <c r="E605" s="455"/>
      <c r="F605" s="455"/>
      <c r="G605" s="455"/>
      <c r="H605" s="455"/>
      <c r="I605" s="455"/>
      <c r="J605" s="455"/>
      <c r="K605" s="455"/>
      <c r="L605" s="455"/>
      <c r="M605" s="455"/>
      <c r="N605" s="455"/>
      <c r="O605" s="455"/>
      <c r="P605" s="455"/>
      <c r="Q605" s="455"/>
      <c r="R605" s="455"/>
      <c r="S605" s="455"/>
      <c r="T605" s="456"/>
      <c r="U605" s="865"/>
      <c r="V605" s="865"/>
      <c r="W605" s="865"/>
      <c r="X605" s="865"/>
      <c r="Y605" s="865"/>
      <c r="Z605" s="865"/>
      <c r="AA605" s="865"/>
      <c r="AB605" s="865"/>
      <c r="AC605" s="865"/>
      <c r="AD605" s="865"/>
      <c r="AE605" s="865"/>
      <c r="AF605" s="865"/>
      <c r="AG605" s="865"/>
      <c r="AH605" s="865"/>
      <c r="AI605" s="865"/>
      <c r="AJ605" s="865"/>
      <c r="AK605" s="865"/>
      <c r="AL605" s="865"/>
      <c r="AM605" s="865"/>
      <c r="AN605" s="865"/>
      <c r="AO605" s="865"/>
      <c r="AP605" s="865"/>
      <c r="AQ605" s="865"/>
      <c r="AR605" s="865"/>
      <c r="AS605" s="865"/>
      <c r="AT605" s="865"/>
      <c r="AU605" s="865"/>
      <c r="AV605" s="865"/>
      <c r="AW605" s="865"/>
      <c r="AX605" s="865"/>
      <c r="AY605" s="865"/>
      <c r="AZ605" s="865"/>
      <c r="BA605" s="865"/>
      <c r="BB605" s="865"/>
    </row>
    <row r="606" spans="1:54" ht="11.1" customHeight="1" x14ac:dyDescent="0.25">
      <c r="A606" s="451" t="s">
        <v>1719</v>
      </c>
      <c r="B606" s="452"/>
      <c r="C606" s="452"/>
      <c r="D606" s="452"/>
      <c r="E606" s="452"/>
      <c r="F606" s="452"/>
      <c r="G606" s="452"/>
      <c r="H606" s="452"/>
      <c r="I606" s="452"/>
      <c r="J606" s="452"/>
      <c r="K606" s="452"/>
      <c r="L606" s="452"/>
      <c r="M606" s="452"/>
      <c r="N606" s="452"/>
      <c r="O606" s="452"/>
      <c r="P606" s="452"/>
      <c r="Q606" s="452"/>
      <c r="R606" s="452"/>
      <c r="S606" s="452"/>
      <c r="T606" s="453"/>
      <c r="U606" s="865"/>
      <c r="V606" s="865"/>
      <c r="W606" s="865"/>
      <c r="X606" s="865"/>
      <c r="Y606" s="865"/>
      <c r="Z606" s="865"/>
      <c r="AA606" s="865"/>
      <c r="AB606" s="865"/>
      <c r="AC606" s="865"/>
      <c r="AD606" s="865"/>
      <c r="AE606" s="865"/>
      <c r="AF606" s="865"/>
      <c r="AG606" s="865"/>
      <c r="AH606" s="865"/>
      <c r="AI606" s="865"/>
      <c r="AJ606" s="865"/>
      <c r="AK606" s="865"/>
      <c r="AL606" s="865"/>
      <c r="AM606" s="865"/>
      <c r="AN606" s="865"/>
      <c r="AO606" s="865"/>
      <c r="AP606" s="865"/>
      <c r="AQ606" s="865"/>
      <c r="AR606" s="865"/>
      <c r="AS606" s="865"/>
      <c r="AT606" s="865"/>
      <c r="AU606" s="865"/>
      <c r="AV606" s="865"/>
      <c r="AW606" s="865"/>
      <c r="AX606" s="865"/>
      <c r="AY606" s="865"/>
      <c r="AZ606" s="865"/>
      <c r="BA606" s="865"/>
      <c r="BB606" s="865"/>
    </row>
    <row r="607" spans="1:54" ht="11.1" customHeight="1" x14ac:dyDescent="0.25">
      <c r="A607" s="454" t="s">
        <v>1718</v>
      </c>
      <c r="B607" s="455"/>
      <c r="C607" s="455"/>
      <c r="D607" s="455"/>
      <c r="E607" s="455"/>
      <c r="F607" s="455"/>
      <c r="G607" s="455"/>
      <c r="H607" s="455"/>
      <c r="I607" s="455"/>
      <c r="J607" s="455"/>
      <c r="K607" s="455"/>
      <c r="L607" s="455"/>
      <c r="M607" s="455"/>
      <c r="N607" s="455"/>
      <c r="O607" s="455"/>
      <c r="P607" s="455"/>
      <c r="Q607" s="455"/>
      <c r="R607" s="455"/>
      <c r="S607" s="455"/>
      <c r="T607" s="456"/>
      <c r="U607" s="865"/>
      <c r="V607" s="865"/>
      <c r="W607" s="865"/>
      <c r="X607" s="865"/>
      <c r="Y607" s="865"/>
      <c r="Z607" s="865"/>
      <c r="AA607" s="865"/>
      <c r="AB607" s="865"/>
      <c r="AC607" s="865"/>
      <c r="AD607" s="865"/>
      <c r="AE607" s="865"/>
      <c r="AF607" s="865"/>
      <c r="AG607" s="865"/>
      <c r="AH607" s="865"/>
      <c r="AI607" s="865"/>
      <c r="AJ607" s="865"/>
      <c r="AK607" s="865"/>
      <c r="AL607" s="865"/>
      <c r="AM607" s="865"/>
      <c r="AN607" s="865"/>
      <c r="AO607" s="865"/>
      <c r="AP607" s="865"/>
      <c r="AQ607" s="865"/>
      <c r="AR607" s="865"/>
      <c r="AS607" s="865"/>
      <c r="AT607" s="865"/>
      <c r="AU607" s="865"/>
      <c r="AV607" s="865"/>
      <c r="AW607" s="865"/>
      <c r="AX607" s="865"/>
      <c r="AY607" s="865"/>
      <c r="AZ607" s="865"/>
      <c r="BA607" s="865"/>
      <c r="BB607" s="865"/>
    </row>
    <row r="608" spans="1:54" ht="12.6" customHeight="1" x14ac:dyDescent="0.25">
      <c r="A608" s="447" t="s">
        <v>499</v>
      </c>
      <c r="B608" s="448"/>
      <c r="C608" s="448"/>
      <c r="D608" s="448"/>
      <c r="E608" s="448"/>
      <c r="F608" s="448"/>
      <c r="G608" s="448"/>
      <c r="H608" s="448"/>
      <c r="I608" s="448"/>
      <c r="J608" s="448"/>
      <c r="K608" s="448"/>
      <c r="L608" s="448"/>
      <c r="M608" s="448"/>
      <c r="N608" s="448"/>
      <c r="O608" s="448"/>
      <c r="P608" s="448"/>
      <c r="Q608" s="448"/>
      <c r="R608" s="448"/>
      <c r="S608" s="448"/>
      <c r="T608" s="449"/>
      <c r="U608" s="865"/>
      <c r="V608" s="865"/>
      <c r="W608" s="865"/>
      <c r="X608" s="865"/>
      <c r="Y608" s="865"/>
      <c r="Z608" s="865"/>
      <c r="AA608" s="865"/>
      <c r="AB608" s="865"/>
      <c r="AC608" s="865"/>
      <c r="AD608" s="865"/>
      <c r="AE608" s="865"/>
      <c r="AF608" s="865"/>
      <c r="AG608" s="865"/>
      <c r="AH608" s="865"/>
      <c r="AI608" s="865"/>
      <c r="AJ608" s="865"/>
      <c r="AK608" s="865"/>
      <c r="AL608" s="865"/>
      <c r="AM608" s="865"/>
      <c r="AN608" s="865"/>
      <c r="AO608" s="865"/>
      <c r="AP608" s="865"/>
      <c r="AQ608" s="865"/>
      <c r="AR608" s="865"/>
      <c r="AS608" s="865"/>
      <c r="AT608" s="865"/>
      <c r="AU608" s="865"/>
      <c r="AV608" s="865"/>
      <c r="AW608" s="865"/>
      <c r="AX608" s="865"/>
      <c r="AY608" s="865"/>
      <c r="AZ608" s="865"/>
      <c r="BA608" s="865"/>
      <c r="BB608" s="865"/>
    </row>
    <row r="609" spans="1:54" ht="12.6" customHeight="1" x14ac:dyDescent="0.25">
      <c r="A609" s="454" t="s">
        <v>500</v>
      </c>
      <c r="B609" s="455"/>
      <c r="C609" s="455"/>
      <c r="D609" s="455"/>
      <c r="E609" s="455"/>
      <c r="F609" s="455"/>
      <c r="G609" s="455"/>
      <c r="H609" s="455"/>
      <c r="I609" s="455"/>
      <c r="J609" s="455"/>
      <c r="K609" s="455"/>
      <c r="L609" s="455"/>
      <c r="M609" s="455"/>
      <c r="N609" s="455"/>
      <c r="O609" s="455"/>
      <c r="P609" s="455"/>
      <c r="Q609" s="455"/>
      <c r="R609" s="455"/>
      <c r="S609" s="455"/>
      <c r="T609" s="456"/>
      <c r="U609" s="865"/>
      <c r="V609" s="865"/>
      <c r="W609" s="865"/>
      <c r="X609" s="865"/>
      <c r="Y609" s="865"/>
      <c r="Z609" s="865"/>
      <c r="AA609" s="865"/>
      <c r="AB609" s="865"/>
      <c r="AC609" s="865"/>
      <c r="AD609" s="865"/>
      <c r="AE609" s="865"/>
      <c r="AF609" s="865"/>
      <c r="AG609" s="865"/>
      <c r="AH609" s="865"/>
      <c r="AI609" s="865"/>
      <c r="AJ609" s="865"/>
      <c r="AK609" s="865"/>
      <c r="AL609" s="865"/>
      <c r="AM609" s="865"/>
      <c r="AN609" s="865"/>
      <c r="AO609" s="865"/>
      <c r="AP609" s="865"/>
      <c r="AQ609" s="865"/>
      <c r="AR609" s="865"/>
      <c r="AS609" s="865"/>
      <c r="AT609" s="865"/>
      <c r="AU609" s="865"/>
      <c r="AV609" s="865"/>
      <c r="AW609" s="865"/>
      <c r="AX609" s="865"/>
      <c r="AY609" s="865"/>
      <c r="AZ609" s="865"/>
      <c r="BA609" s="865"/>
      <c r="BB609" s="865"/>
    </row>
    <row r="610" spans="1:54" s="433" customFormat="1" ht="12.6" customHeight="1" x14ac:dyDescent="0.25"/>
    <row r="611" spans="1:54" ht="12.6" customHeight="1" x14ac:dyDescent="0.25">
      <c r="A611" s="444" t="s">
        <v>1717</v>
      </c>
    </row>
    <row r="612" spans="1:54" ht="11.1" customHeight="1" x14ac:dyDescent="0.25">
      <c r="A612" s="1042"/>
      <c r="B612" s="1043"/>
      <c r="C612" s="1043"/>
      <c r="D612" s="1043"/>
      <c r="E612" s="1043"/>
      <c r="F612" s="1043"/>
      <c r="G612" s="1043"/>
      <c r="H612" s="1043"/>
      <c r="I612" s="1043"/>
      <c r="J612" s="1043"/>
      <c r="K612" s="1043"/>
      <c r="L612" s="1043"/>
      <c r="M612" s="1043"/>
      <c r="N612" s="1043"/>
      <c r="O612" s="1043"/>
      <c r="P612" s="1043"/>
      <c r="Q612" s="1043"/>
      <c r="R612" s="1043"/>
      <c r="S612" s="1043"/>
      <c r="T612" s="1043"/>
      <c r="U612" s="1043"/>
      <c r="V612" s="1043"/>
      <c r="W612" s="1043"/>
      <c r="X612" s="1043"/>
      <c r="Y612" s="1043"/>
      <c r="Z612" s="1043"/>
      <c r="AA612" s="1043"/>
      <c r="AB612" s="1043"/>
      <c r="AC612" s="1043"/>
      <c r="AD612" s="1043"/>
      <c r="AE612" s="1043"/>
      <c r="AF612" s="1043"/>
      <c r="AG612" s="1043"/>
      <c r="AH612" s="1043"/>
      <c r="AI612" s="1043"/>
      <c r="AJ612" s="1043"/>
      <c r="AK612" s="1043"/>
      <c r="AL612" s="1043"/>
      <c r="AM612" s="1043"/>
      <c r="AN612" s="1043"/>
      <c r="AO612" s="1043"/>
      <c r="AP612" s="1043"/>
      <c r="AQ612" s="1043"/>
      <c r="AR612" s="1043"/>
      <c r="AS612" s="1043"/>
      <c r="AT612" s="1043"/>
      <c r="AU612" s="1043"/>
      <c r="AV612" s="1043"/>
      <c r="AW612" s="1043"/>
      <c r="AX612" s="1043"/>
      <c r="AY612" s="1043"/>
      <c r="AZ612" s="1043"/>
      <c r="BA612" s="1043"/>
      <c r="BB612" s="1044"/>
    </row>
    <row r="613" spans="1:54" ht="11.1" customHeight="1" x14ac:dyDescent="0.25">
      <c r="A613" s="882"/>
      <c r="B613" s="883"/>
      <c r="C613" s="883"/>
      <c r="D613" s="883"/>
      <c r="E613" s="883"/>
      <c r="F613" s="883"/>
      <c r="G613" s="883"/>
      <c r="H613" s="883"/>
      <c r="I613" s="883"/>
      <c r="J613" s="883"/>
      <c r="K613" s="883"/>
      <c r="L613" s="883"/>
      <c r="M613" s="883"/>
      <c r="N613" s="883"/>
      <c r="O613" s="883"/>
      <c r="P613" s="883"/>
      <c r="Q613" s="883"/>
      <c r="R613" s="883"/>
      <c r="S613" s="883"/>
      <c r="T613" s="883"/>
      <c r="U613" s="883"/>
      <c r="V613" s="883"/>
      <c r="W613" s="883"/>
      <c r="X613" s="883"/>
      <c r="Y613" s="883"/>
      <c r="Z613" s="883"/>
      <c r="AA613" s="883"/>
      <c r="AB613" s="883"/>
      <c r="AC613" s="883"/>
      <c r="AD613" s="883"/>
      <c r="AE613" s="883"/>
      <c r="AF613" s="883"/>
      <c r="AG613" s="883"/>
      <c r="AH613" s="883"/>
      <c r="AI613" s="883"/>
      <c r="AJ613" s="883"/>
      <c r="AK613" s="883"/>
      <c r="AL613" s="883"/>
      <c r="AM613" s="883"/>
      <c r="AN613" s="883"/>
      <c r="AO613" s="883"/>
      <c r="AP613" s="883"/>
      <c r="AQ613" s="883"/>
      <c r="AR613" s="883"/>
      <c r="AS613" s="883"/>
      <c r="AT613" s="883"/>
      <c r="AU613" s="883"/>
      <c r="AV613" s="883"/>
      <c r="AW613" s="883"/>
      <c r="AX613" s="883"/>
      <c r="AY613" s="883"/>
      <c r="AZ613" s="883"/>
      <c r="BA613" s="883"/>
      <c r="BB613" s="884"/>
    </row>
    <row r="614" spans="1:54" ht="11.1" customHeight="1" x14ac:dyDescent="0.25">
      <c r="A614" s="885"/>
      <c r="B614" s="886"/>
      <c r="C614" s="886"/>
      <c r="D614" s="886"/>
      <c r="E614" s="886"/>
      <c r="F614" s="886"/>
      <c r="G614" s="886"/>
      <c r="H614" s="886"/>
      <c r="I614" s="886"/>
      <c r="J614" s="886"/>
      <c r="K614" s="886"/>
      <c r="L614" s="886"/>
      <c r="M614" s="886"/>
      <c r="N614" s="886"/>
      <c r="O614" s="886"/>
      <c r="P614" s="886"/>
      <c r="Q614" s="886"/>
      <c r="R614" s="886"/>
      <c r="S614" s="886"/>
      <c r="T614" s="886"/>
      <c r="U614" s="886"/>
      <c r="V614" s="886"/>
      <c r="W614" s="886"/>
      <c r="X614" s="886"/>
      <c r="Y614" s="886"/>
      <c r="Z614" s="886"/>
      <c r="AA614" s="886"/>
      <c r="AB614" s="886"/>
      <c r="AC614" s="886"/>
      <c r="AD614" s="886"/>
      <c r="AE614" s="886"/>
      <c r="AF614" s="886"/>
      <c r="AG614" s="886"/>
      <c r="AH614" s="886"/>
      <c r="AI614" s="886"/>
      <c r="AJ614" s="886"/>
      <c r="AK614" s="886"/>
      <c r="AL614" s="886"/>
      <c r="AM614" s="886"/>
      <c r="AN614" s="886"/>
      <c r="AO614" s="886"/>
      <c r="AP614" s="886"/>
      <c r="AQ614" s="886"/>
      <c r="AR614" s="886"/>
      <c r="AS614" s="886"/>
      <c r="AT614" s="886"/>
      <c r="AU614" s="886"/>
      <c r="AV614" s="886"/>
      <c r="AW614" s="886"/>
      <c r="AX614" s="886"/>
      <c r="AY614" s="886"/>
      <c r="AZ614" s="886"/>
      <c r="BA614" s="886"/>
      <c r="BB614" s="887"/>
    </row>
    <row r="615" spans="1:54" ht="12.6" customHeight="1" x14ac:dyDescent="0.25">
      <c r="A615" s="444" t="s">
        <v>1716</v>
      </c>
    </row>
    <row r="616" spans="1:54" ht="11.1" customHeight="1" x14ac:dyDescent="0.25">
      <c r="A616" s="696"/>
      <c r="B616" s="697"/>
      <c r="C616" s="697"/>
      <c r="D616" s="697"/>
      <c r="E616" s="697"/>
      <c r="F616" s="697"/>
      <c r="G616" s="697"/>
      <c r="H616" s="697"/>
      <c r="I616" s="697"/>
      <c r="J616" s="697"/>
      <c r="K616" s="697"/>
      <c r="L616" s="697"/>
      <c r="M616" s="708"/>
      <c r="N616" s="849" t="s">
        <v>815</v>
      </c>
      <c r="O616" s="849"/>
      <c r="P616" s="849"/>
      <c r="Q616" s="849"/>
      <c r="R616" s="849"/>
      <c r="S616" s="849"/>
      <c r="T616" s="849"/>
      <c r="U616" s="849"/>
      <c r="V616" s="849"/>
      <c r="W616" s="849"/>
      <c r="X616" s="849"/>
      <c r="Y616" s="849"/>
      <c r="Z616" s="849"/>
      <c r="AA616" s="849"/>
      <c r="AB616" s="849"/>
      <c r="AC616" s="849"/>
      <c r="AD616" s="849"/>
      <c r="AE616" s="849"/>
      <c r="AF616" s="849"/>
      <c r="AG616" s="849"/>
      <c r="AH616" s="849"/>
      <c r="AI616" s="849"/>
      <c r="AJ616" s="849"/>
      <c r="AK616" s="849"/>
      <c r="AL616" s="849"/>
      <c r="AM616" s="849"/>
      <c r="AN616" s="849"/>
      <c r="AO616" s="849"/>
      <c r="AP616" s="849"/>
      <c r="AQ616" s="849"/>
      <c r="AR616" s="849"/>
      <c r="AS616" s="849"/>
      <c r="AT616" s="849"/>
      <c r="AU616" s="849"/>
      <c r="AV616" s="849"/>
      <c r="AW616" s="849"/>
      <c r="AX616" s="849"/>
      <c r="AY616" s="849"/>
      <c r="AZ616" s="849"/>
      <c r="BA616" s="849"/>
      <c r="BB616" s="986"/>
    </row>
    <row r="617" spans="1:54" ht="11.1" customHeight="1" x14ac:dyDescent="0.25">
      <c r="A617" s="698"/>
      <c r="B617" s="438"/>
      <c r="C617" s="438"/>
      <c r="D617" s="438"/>
      <c r="E617" s="438"/>
      <c r="F617" s="438"/>
      <c r="G617" s="438"/>
      <c r="H617" s="438"/>
      <c r="I617" s="438"/>
      <c r="J617" s="438"/>
      <c r="K617" s="438"/>
      <c r="L617" s="438"/>
      <c r="M617" s="709"/>
      <c r="N617" s="696"/>
      <c r="O617" s="697"/>
      <c r="P617" s="697"/>
      <c r="Q617" s="697"/>
      <c r="R617" s="697"/>
      <c r="S617" s="708"/>
      <c r="T617" s="696"/>
      <c r="U617" s="697"/>
      <c r="V617" s="697"/>
      <c r="W617" s="697"/>
      <c r="X617" s="697"/>
      <c r="Y617" s="697"/>
      <c r="Z617" s="708"/>
      <c r="AA617" s="696"/>
      <c r="AB617" s="697"/>
      <c r="AC617" s="697"/>
      <c r="AD617" s="697"/>
      <c r="AE617" s="697"/>
      <c r="AF617" s="697"/>
      <c r="AG617" s="708"/>
      <c r="AH617" s="923" t="s">
        <v>1694</v>
      </c>
      <c r="AI617" s="849"/>
      <c r="AJ617" s="849"/>
      <c r="AK617" s="849"/>
      <c r="AL617" s="849"/>
      <c r="AM617" s="849"/>
      <c r="AN617" s="849"/>
      <c r="AO617" s="849"/>
      <c r="AP617" s="986"/>
      <c r="AQ617" s="696"/>
      <c r="AR617" s="697"/>
      <c r="AS617" s="697"/>
      <c r="AT617" s="697"/>
      <c r="AU617" s="697"/>
      <c r="AV617" s="697"/>
      <c r="AW617" s="697"/>
      <c r="AX617" s="697"/>
      <c r="AY617" s="697"/>
      <c r="AZ617" s="697"/>
      <c r="BA617" s="697"/>
      <c r="BB617" s="708"/>
    </row>
    <row r="618" spans="1:54" ht="11.1" customHeight="1" x14ac:dyDescent="0.25">
      <c r="A618" s="698"/>
      <c r="B618" s="438"/>
      <c r="C618" s="438"/>
      <c r="D618" s="438"/>
      <c r="E618" s="438"/>
      <c r="F618" s="438"/>
      <c r="G618" s="438"/>
      <c r="H618" s="438"/>
      <c r="I618" s="438"/>
      <c r="J618" s="438"/>
      <c r="K618" s="438"/>
      <c r="L618" s="438"/>
      <c r="M618" s="709"/>
      <c r="N618" s="987" t="s">
        <v>1692</v>
      </c>
      <c r="O618" s="988"/>
      <c r="P618" s="988"/>
      <c r="Q618" s="988"/>
      <c r="R618" s="988"/>
      <c r="S618" s="992"/>
      <c r="T618" s="698"/>
      <c r="U618" s="438"/>
      <c r="V618" s="438"/>
      <c r="W618" s="438"/>
      <c r="X618" s="438"/>
      <c r="Y618" s="438"/>
      <c r="Z618" s="709"/>
      <c r="AA618" s="987" t="s">
        <v>1694</v>
      </c>
      <c r="AB618" s="988"/>
      <c r="AC618" s="988"/>
      <c r="AD618" s="988"/>
      <c r="AE618" s="988"/>
      <c r="AF618" s="988"/>
      <c r="AG618" s="992"/>
      <c r="AH618" s="987" t="s">
        <v>1693</v>
      </c>
      <c r="AI618" s="988"/>
      <c r="AJ618" s="988"/>
      <c r="AK618" s="988"/>
      <c r="AL618" s="988"/>
      <c r="AM618" s="988"/>
      <c r="AN618" s="988"/>
      <c r="AO618" s="988"/>
      <c r="AP618" s="992"/>
      <c r="AQ618" s="987" t="s">
        <v>1692</v>
      </c>
      <c r="AR618" s="988"/>
      <c r="AS618" s="988"/>
      <c r="AT618" s="988"/>
      <c r="AU618" s="988"/>
      <c r="AV618" s="988"/>
      <c r="AW618" s="988"/>
      <c r="AX618" s="988"/>
      <c r="AY618" s="988"/>
      <c r="AZ618" s="988"/>
      <c r="BA618" s="988"/>
      <c r="BB618" s="992"/>
    </row>
    <row r="619" spans="1:54" ht="11.1" customHeight="1" x14ac:dyDescent="0.25">
      <c r="A619" s="987" t="s">
        <v>166</v>
      </c>
      <c r="B619" s="988"/>
      <c r="C619" s="988"/>
      <c r="D619" s="988"/>
      <c r="E619" s="988"/>
      <c r="F619" s="988"/>
      <c r="G619" s="988"/>
      <c r="H619" s="988"/>
      <c r="I619" s="988"/>
      <c r="J619" s="988"/>
      <c r="K619" s="988"/>
      <c r="L619" s="988"/>
      <c r="M619" s="992"/>
      <c r="N619" s="987" t="s">
        <v>1691</v>
      </c>
      <c r="O619" s="988"/>
      <c r="P619" s="988"/>
      <c r="Q619" s="988"/>
      <c r="R619" s="988"/>
      <c r="S619" s="992"/>
      <c r="T619" s="987" t="s">
        <v>1486</v>
      </c>
      <c r="U619" s="988"/>
      <c r="V619" s="988"/>
      <c r="W619" s="988"/>
      <c r="X619" s="988"/>
      <c r="Y619" s="988"/>
      <c r="Z619" s="992"/>
      <c r="AA619" s="987" t="s">
        <v>1715</v>
      </c>
      <c r="AB619" s="988"/>
      <c r="AC619" s="988"/>
      <c r="AD619" s="988"/>
      <c r="AE619" s="988"/>
      <c r="AF619" s="988"/>
      <c r="AG619" s="992"/>
      <c r="AH619" s="987" t="s">
        <v>1689</v>
      </c>
      <c r="AI619" s="988"/>
      <c r="AJ619" s="988"/>
      <c r="AK619" s="988"/>
      <c r="AL619" s="988"/>
      <c r="AM619" s="988"/>
      <c r="AN619" s="988"/>
      <c r="AO619" s="988"/>
      <c r="AP619" s="992"/>
      <c r="AQ619" s="987" t="s">
        <v>1532</v>
      </c>
      <c r="AR619" s="988"/>
      <c r="AS619" s="988"/>
      <c r="AT619" s="988"/>
      <c r="AU619" s="988"/>
      <c r="AV619" s="988"/>
      <c r="AW619" s="988"/>
      <c r="AX619" s="988"/>
      <c r="AY619" s="988"/>
      <c r="AZ619" s="988"/>
      <c r="BA619" s="988"/>
      <c r="BB619" s="992"/>
    </row>
    <row r="620" spans="1:54" ht="11.1" customHeight="1" x14ac:dyDescent="0.25">
      <c r="A620" s="698"/>
      <c r="B620" s="438"/>
      <c r="C620" s="438"/>
      <c r="D620" s="438"/>
      <c r="E620" s="438"/>
      <c r="F620" s="438"/>
      <c r="G620" s="438"/>
      <c r="H620" s="438"/>
      <c r="I620" s="438"/>
      <c r="J620" s="438"/>
      <c r="K620" s="438"/>
      <c r="L620" s="438"/>
      <c r="M620" s="709"/>
      <c r="N620" s="987" t="s">
        <v>1531</v>
      </c>
      <c r="O620" s="988"/>
      <c r="P620" s="988"/>
      <c r="Q620" s="988"/>
      <c r="R620" s="988"/>
      <c r="S620" s="992"/>
      <c r="T620" s="987" t="s">
        <v>1688</v>
      </c>
      <c r="U620" s="988"/>
      <c r="V620" s="988"/>
      <c r="W620" s="988"/>
      <c r="X620" s="988"/>
      <c r="Y620" s="988"/>
      <c r="Z620" s="992"/>
      <c r="AA620" s="987" t="s">
        <v>1714</v>
      </c>
      <c r="AB620" s="988"/>
      <c r="AC620" s="988"/>
      <c r="AD620" s="988"/>
      <c r="AE620" s="988"/>
      <c r="AF620" s="988"/>
      <c r="AG620" s="992"/>
      <c r="AH620" s="987" t="s">
        <v>1695</v>
      </c>
      <c r="AI620" s="988"/>
      <c r="AJ620" s="988"/>
      <c r="AK620" s="988"/>
      <c r="AL620" s="988"/>
      <c r="AM620" s="988"/>
      <c r="AN620" s="988"/>
      <c r="AO620" s="988"/>
      <c r="AP620" s="992"/>
      <c r="AQ620" s="987" t="s">
        <v>1531</v>
      </c>
      <c r="AR620" s="988"/>
      <c r="AS620" s="988"/>
      <c r="AT620" s="988"/>
      <c r="AU620" s="988"/>
      <c r="AV620" s="988"/>
      <c r="AW620" s="988"/>
      <c r="AX620" s="988"/>
      <c r="AY620" s="988"/>
      <c r="AZ620" s="988"/>
      <c r="BA620" s="988"/>
      <c r="BB620" s="992"/>
    </row>
    <row r="621" spans="1:54" ht="11.1" customHeight="1" x14ac:dyDescent="0.25">
      <c r="A621" s="698"/>
      <c r="B621" s="438"/>
      <c r="C621" s="438"/>
      <c r="D621" s="438"/>
      <c r="E621" s="438"/>
      <c r="F621" s="438"/>
      <c r="G621" s="438"/>
      <c r="H621" s="438"/>
      <c r="I621" s="438"/>
      <c r="J621" s="438"/>
      <c r="K621" s="438"/>
      <c r="L621" s="438"/>
      <c r="M621" s="709"/>
      <c r="N621" s="987" t="s">
        <v>1530</v>
      </c>
      <c r="O621" s="988"/>
      <c r="P621" s="988"/>
      <c r="Q621" s="988"/>
      <c r="R621" s="988"/>
      <c r="S621" s="992"/>
      <c r="T621" s="698"/>
      <c r="U621" s="438"/>
      <c r="V621" s="438"/>
      <c r="W621" s="438"/>
      <c r="X621" s="438"/>
      <c r="Y621" s="438"/>
      <c r="Z621" s="709"/>
      <c r="AA621" s="698"/>
      <c r="AB621" s="438"/>
      <c r="AC621" s="438"/>
      <c r="AD621" s="438"/>
      <c r="AE621" s="438"/>
      <c r="AF621" s="438"/>
      <c r="AG621" s="709"/>
      <c r="AH621" s="987" t="s">
        <v>1713</v>
      </c>
      <c r="AI621" s="988"/>
      <c r="AJ621" s="988"/>
      <c r="AK621" s="988"/>
      <c r="AL621" s="988"/>
      <c r="AM621" s="988"/>
      <c r="AN621" s="988"/>
      <c r="AO621" s="988"/>
      <c r="AP621" s="992"/>
      <c r="AQ621" s="987" t="s">
        <v>1530</v>
      </c>
      <c r="AR621" s="988"/>
      <c r="AS621" s="988"/>
      <c r="AT621" s="988"/>
      <c r="AU621" s="988"/>
      <c r="AV621" s="988"/>
      <c r="AW621" s="988"/>
      <c r="AX621" s="988"/>
      <c r="AY621" s="988"/>
      <c r="AZ621" s="988"/>
      <c r="BA621" s="988"/>
      <c r="BB621" s="992"/>
    </row>
    <row r="622" spans="1:54" ht="11.1" customHeight="1" x14ac:dyDescent="0.25">
      <c r="A622" s="924" t="s">
        <v>816</v>
      </c>
      <c r="B622" s="925"/>
      <c r="C622" s="925"/>
      <c r="D622" s="925"/>
      <c r="E622" s="925"/>
      <c r="F622" s="925"/>
      <c r="G622" s="925"/>
      <c r="H622" s="925"/>
      <c r="I622" s="925"/>
      <c r="J622" s="925"/>
      <c r="K622" s="925"/>
      <c r="L622" s="925"/>
      <c r="M622" s="993"/>
      <c r="N622" s="924" t="s">
        <v>817</v>
      </c>
      <c r="O622" s="925"/>
      <c r="P622" s="925"/>
      <c r="Q622" s="925"/>
      <c r="R622" s="925"/>
      <c r="S622" s="993"/>
      <c r="T622" s="924" t="s">
        <v>818</v>
      </c>
      <c r="U622" s="925"/>
      <c r="V622" s="925"/>
      <c r="W622" s="925"/>
      <c r="X622" s="925"/>
      <c r="Y622" s="925"/>
      <c r="Z622" s="993"/>
      <c r="AA622" s="924" t="s">
        <v>476</v>
      </c>
      <c r="AB622" s="925"/>
      <c r="AC622" s="925"/>
      <c r="AD622" s="925"/>
      <c r="AE622" s="925"/>
      <c r="AF622" s="925"/>
      <c r="AG622" s="993"/>
      <c r="AH622" s="924" t="s">
        <v>477</v>
      </c>
      <c r="AI622" s="925"/>
      <c r="AJ622" s="925"/>
      <c r="AK622" s="925"/>
      <c r="AL622" s="925"/>
      <c r="AM622" s="925"/>
      <c r="AN622" s="925"/>
      <c r="AO622" s="925"/>
      <c r="AP622" s="993"/>
      <c r="AQ622" s="924" t="s">
        <v>480</v>
      </c>
      <c r="AR622" s="925"/>
      <c r="AS622" s="925"/>
      <c r="AT622" s="925"/>
      <c r="AU622" s="925"/>
      <c r="AV622" s="925"/>
      <c r="AW622" s="925"/>
      <c r="AX622" s="925"/>
      <c r="AY622" s="925"/>
      <c r="AZ622" s="925"/>
      <c r="BA622" s="925"/>
      <c r="BB622" s="993"/>
    </row>
    <row r="623" spans="1:54" ht="12.6" customHeight="1" x14ac:dyDescent="0.25">
      <c r="A623" s="901" t="s">
        <v>1904</v>
      </c>
      <c r="B623" s="902"/>
      <c r="C623" s="902"/>
      <c r="D623" s="902"/>
      <c r="E623" s="902"/>
      <c r="F623" s="902"/>
      <c r="G623" s="902"/>
      <c r="H623" s="902"/>
      <c r="I623" s="902"/>
      <c r="J623" s="902"/>
      <c r="K623" s="902"/>
      <c r="L623" s="902"/>
      <c r="M623" s="904"/>
      <c r="N623" s="865"/>
      <c r="O623" s="865"/>
      <c r="P623" s="865"/>
      <c r="Q623" s="865"/>
      <c r="R623" s="865"/>
      <c r="S623" s="865"/>
      <c r="T623" s="865"/>
      <c r="U623" s="865"/>
      <c r="V623" s="865"/>
      <c r="W623" s="865"/>
      <c r="X623" s="865"/>
      <c r="Y623" s="865"/>
      <c r="Z623" s="865"/>
      <c r="AA623" s="865"/>
      <c r="AB623" s="865"/>
      <c r="AC623" s="865"/>
      <c r="AD623" s="865"/>
      <c r="AE623" s="865"/>
      <c r="AF623" s="865"/>
      <c r="AG623" s="865"/>
      <c r="AH623" s="865"/>
      <c r="AI623" s="865"/>
      <c r="AJ623" s="865"/>
      <c r="AK623" s="865"/>
      <c r="AL623" s="865"/>
      <c r="AM623" s="865"/>
      <c r="AN623" s="865"/>
      <c r="AO623" s="865"/>
      <c r="AP623" s="865"/>
      <c r="AQ623" s="865"/>
      <c r="AR623" s="865"/>
      <c r="AS623" s="865"/>
      <c r="AT623" s="865"/>
      <c r="AU623" s="865"/>
      <c r="AV623" s="865"/>
      <c r="AW623" s="865"/>
      <c r="AX623" s="865"/>
      <c r="AY623" s="865"/>
      <c r="AZ623" s="865"/>
      <c r="BA623" s="865"/>
      <c r="BB623" s="865"/>
    </row>
    <row r="624" spans="1:54" ht="12.6" customHeight="1" x14ac:dyDescent="0.25">
      <c r="A624" s="901"/>
      <c r="B624" s="902"/>
      <c r="C624" s="902"/>
      <c r="D624" s="902"/>
      <c r="E624" s="902"/>
      <c r="F624" s="902"/>
      <c r="G624" s="902"/>
      <c r="H624" s="902"/>
      <c r="I624" s="902"/>
      <c r="J624" s="902"/>
      <c r="K624" s="902"/>
      <c r="L624" s="902"/>
      <c r="M624" s="904"/>
      <c r="N624" s="865"/>
      <c r="O624" s="865"/>
      <c r="P624" s="865"/>
      <c r="Q624" s="865"/>
      <c r="R624" s="865"/>
      <c r="S624" s="865"/>
      <c r="T624" s="865"/>
      <c r="U624" s="865"/>
      <c r="V624" s="865"/>
      <c r="W624" s="865"/>
      <c r="X624" s="865"/>
      <c r="Y624" s="865"/>
      <c r="Z624" s="865"/>
      <c r="AA624" s="865"/>
      <c r="AB624" s="865"/>
      <c r="AC624" s="865"/>
      <c r="AD624" s="865"/>
      <c r="AE624" s="865"/>
      <c r="AF624" s="865"/>
      <c r="AG624" s="865"/>
      <c r="AH624" s="865"/>
      <c r="AI624" s="865"/>
      <c r="AJ624" s="865"/>
      <c r="AK624" s="865"/>
      <c r="AL624" s="865"/>
      <c r="AM624" s="865"/>
      <c r="AN624" s="865"/>
      <c r="AO624" s="865"/>
      <c r="AP624" s="865"/>
      <c r="AQ624" s="865"/>
      <c r="AR624" s="865"/>
      <c r="AS624" s="865"/>
      <c r="AT624" s="865"/>
      <c r="AU624" s="865"/>
      <c r="AV624" s="865"/>
      <c r="AW624" s="865"/>
      <c r="AX624" s="865"/>
      <c r="AY624" s="865"/>
      <c r="AZ624" s="865"/>
      <c r="BA624" s="865"/>
      <c r="BB624" s="865"/>
    </row>
    <row r="625" spans="1:54" ht="12.6" customHeight="1" x14ac:dyDescent="0.25">
      <c r="A625" s="901" t="s">
        <v>1905</v>
      </c>
      <c r="B625" s="902"/>
      <c r="C625" s="902"/>
      <c r="D625" s="902"/>
      <c r="E625" s="902"/>
      <c r="F625" s="902"/>
      <c r="G625" s="902"/>
      <c r="H625" s="902"/>
      <c r="I625" s="902"/>
      <c r="J625" s="902"/>
      <c r="K625" s="902"/>
      <c r="L625" s="902"/>
      <c r="M625" s="904"/>
      <c r="N625" s="865"/>
      <c r="O625" s="865"/>
      <c r="P625" s="865"/>
      <c r="Q625" s="865"/>
      <c r="R625" s="865"/>
      <c r="S625" s="865"/>
      <c r="T625" s="865"/>
      <c r="U625" s="865"/>
      <c r="V625" s="865"/>
      <c r="W625" s="865"/>
      <c r="X625" s="865"/>
      <c r="Y625" s="865"/>
      <c r="Z625" s="865"/>
      <c r="AA625" s="865"/>
      <c r="AB625" s="865"/>
      <c r="AC625" s="865"/>
      <c r="AD625" s="865"/>
      <c r="AE625" s="865"/>
      <c r="AF625" s="865"/>
      <c r="AG625" s="865"/>
      <c r="AH625" s="865"/>
      <c r="AI625" s="865"/>
      <c r="AJ625" s="865"/>
      <c r="AK625" s="865"/>
      <c r="AL625" s="865"/>
      <c r="AM625" s="865"/>
      <c r="AN625" s="865"/>
      <c r="AO625" s="865"/>
      <c r="AP625" s="865"/>
      <c r="AQ625" s="865"/>
      <c r="AR625" s="865"/>
      <c r="AS625" s="865"/>
      <c r="AT625" s="865"/>
      <c r="AU625" s="865"/>
      <c r="AV625" s="865"/>
      <c r="AW625" s="865"/>
      <c r="AX625" s="865"/>
      <c r="AY625" s="865"/>
      <c r="AZ625" s="865"/>
      <c r="BA625" s="865"/>
      <c r="BB625" s="865"/>
    </row>
    <row r="626" spans="1:54" ht="12.6" customHeight="1" x14ac:dyDescent="0.25">
      <c r="A626" s="901" t="s">
        <v>1712</v>
      </c>
      <c r="B626" s="902"/>
      <c r="C626" s="902"/>
      <c r="D626" s="902"/>
      <c r="E626" s="902"/>
      <c r="F626" s="902"/>
      <c r="G626" s="902"/>
      <c r="H626" s="902"/>
      <c r="I626" s="902"/>
      <c r="J626" s="902"/>
      <c r="K626" s="902"/>
      <c r="L626" s="902"/>
      <c r="M626" s="904"/>
      <c r="N626" s="865"/>
      <c r="O626" s="865"/>
      <c r="P626" s="865"/>
      <c r="Q626" s="865"/>
      <c r="R626" s="865"/>
      <c r="S626" s="865"/>
      <c r="T626" s="865"/>
      <c r="U626" s="865"/>
      <c r="V626" s="865"/>
      <c r="W626" s="865"/>
      <c r="X626" s="865"/>
      <c r="Y626" s="865"/>
      <c r="Z626" s="865"/>
      <c r="AA626" s="865"/>
      <c r="AB626" s="865"/>
      <c r="AC626" s="865"/>
      <c r="AD626" s="865"/>
      <c r="AE626" s="865"/>
      <c r="AF626" s="865"/>
      <c r="AG626" s="865"/>
      <c r="AH626" s="865"/>
      <c r="AI626" s="865"/>
      <c r="AJ626" s="865"/>
      <c r="AK626" s="865"/>
      <c r="AL626" s="865"/>
      <c r="AM626" s="865"/>
      <c r="AN626" s="865"/>
      <c r="AO626" s="865"/>
      <c r="AP626" s="865"/>
      <c r="AQ626" s="865"/>
      <c r="AR626" s="865"/>
      <c r="AS626" s="865"/>
      <c r="AT626" s="865"/>
      <c r="AU626" s="865"/>
      <c r="AV626" s="865"/>
      <c r="AW626" s="865"/>
      <c r="AX626" s="865"/>
      <c r="AY626" s="865"/>
      <c r="AZ626" s="865"/>
      <c r="BA626" s="865"/>
      <c r="BB626" s="865"/>
    </row>
    <row r="627" spans="1:54" ht="12.6" customHeight="1" x14ac:dyDescent="0.25">
      <c r="A627" s="901" t="s">
        <v>1906</v>
      </c>
      <c r="B627" s="902"/>
      <c r="C627" s="902"/>
      <c r="D627" s="902"/>
      <c r="E627" s="902"/>
      <c r="F627" s="902"/>
      <c r="G627" s="902"/>
      <c r="H627" s="902"/>
      <c r="I627" s="902"/>
      <c r="J627" s="902"/>
      <c r="K627" s="902"/>
      <c r="L627" s="902"/>
      <c r="M627" s="904"/>
      <c r="N627" s="865"/>
      <c r="O627" s="865"/>
      <c r="P627" s="865"/>
      <c r="Q627" s="865"/>
      <c r="R627" s="865"/>
      <c r="S627" s="865"/>
      <c r="T627" s="865"/>
      <c r="U627" s="865"/>
      <c r="V627" s="865"/>
      <c r="W627" s="865"/>
      <c r="X627" s="865"/>
      <c r="Y627" s="865"/>
      <c r="Z627" s="865"/>
      <c r="AA627" s="865"/>
      <c r="AB627" s="865"/>
      <c r="AC627" s="865"/>
      <c r="AD627" s="865"/>
      <c r="AE627" s="865"/>
      <c r="AF627" s="865"/>
      <c r="AG627" s="865"/>
      <c r="AH627" s="865"/>
      <c r="AI627" s="865"/>
      <c r="AJ627" s="865"/>
      <c r="AK627" s="865"/>
      <c r="AL627" s="865"/>
      <c r="AM627" s="865"/>
      <c r="AN627" s="865"/>
      <c r="AO627" s="865"/>
      <c r="AP627" s="865"/>
      <c r="AQ627" s="865"/>
      <c r="AR627" s="865"/>
      <c r="AS627" s="865"/>
      <c r="AT627" s="865"/>
      <c r="AU627" s="865"/>
      <c r="AV627" s="865"/>
      <c r="AW627" s="865"/>
      <c r="AX627" s="865"/>
      <c r="AY627" s="865"/>
      <c r="AZ627" s="865"/>
      <c r="BA627" s="865"/>
      <c r="BB627" s="865"/>
    </row>
    <row r="628" spans="1:54" ht="11.1" customHeight="1" x14ac:dyDescent="0.25">
      <c r="A628" s="1019" t="s">
        <v>1907</v>
      </c>
      <c r="B628" s="1020"/>
      <c r="C628" s="1020"/>
      <c r="D628" s="1020"/>
      <c r="E628" s="1020"/>
      <c r="F628" s="1020"/>
      <c r="G628" s="1020"/>
      <c r="H628" s="1020"/>
      <c r="I628" s="1020"/>
      <c r="J628" s="1020"/>
      <c r="K628" s="1020"/>
      <c r="L628" s="1020"/>
      <c r="M628" s="1021"/>
      <c r="N628" s="865"/>
      <c r="O628" s="865"/>
      <c r="P628" s="865"/>
      <c r="Q628" s="865"/>
      <c r="R628" s="865"/>
      <c r="S628" s="865"/>
      <c r="T628" s="865"/>
      <c r="U628" s="865"/>
      <c r="V628" s="865"/>
      <c r="W628" s="865"/>
      <c r="X628" s="865"/>
      <c r="Y628" s="865"/>
      <c r="Z628" s="865"/>
      <c r="AA628" s="865"/>
      <c r="AB628" s="865"/>
      <c r="AC628" s="865"/>
      <c r="AD628" s="865"/>
      <c r="AE628" s="865"/>
      <c r="AF628" s="865"/>
      <c r="AG628" s="865"/>
      <c r="AH628" s="865"/>
      <c r="AI628" s="865"/>
      <c r="AJ628" s="865"/>
      <c r="AK628" s="865"/>
      <c r="AL628" s="865"/>
      <c r="AM628" s="865"/>
      <c r="AN628" s="865"/>
      <c r="AO628" s="865"/>
      <c r="AP628" s="865"/>
      <c r="AQ628" s="865"/>
      <c r="AR628" s="865"/>
      <c r="AS628" s="865"/>
      <c r="AT628" s="865"/>
      <c r="AU628" s="865"/>
      <c r="AV628" s="865"/>
      <c r="AW628" s="865"/>
      <c r="AX628" s="865"/>
      <c r="AY628" s="865"/>
      <c r="AZ628" s="865"/>
      <c r="BA628" s="865"/>
      <c r="BB628" s="865"/>
    </row>
    <row r="629" spans="1:54" ht="16.5" customHeight="1" x14ac:dyDescent="0.25">
      <c r="A629" s="1019"/>
      <c r="B629" s="1020"/>
      <c r="C629" s="1020"/>
      <c r="D629" s="1020"/>
      <c r="E629" s="1020"/>
      <c r="F629" s="1020"/>
      <c r="G629" s="1020"/>
      <c r="H629" s="1020"/>
      <c r="I629" s="1020"/>
      <c r="J629" s="1020"/>
      <c r="K629" s="1020"/>
      <c r="L629" s="1020"/>
      <c r="M629" s="1021"/>
      <c r="N629" s="865"/>
      <c r="O629" s="865"/>
      <c r="P629" s="865"/>
      <c r="Q629" s="865"/>
      <c r="R629" s="865"/>
      <c r="S629" s="865"/>
      <c r="T629" s="865"/>
      <c r="U629" s="865"/>
      <c r="V629" s="865"/>
      <c r="W629" s="865"/>
      <c r="X629" s="865"/>
      <c r="Y629" s="865"/>
      <c r="Z629" s="865"/>
      <c r="AA629" s="865"/>
      <c r="AB629" s="865"/>
      <c r="AC629" s="865"/>
      <c r="AD629" s="865"/>
      <c r="AE629" s="865"/>
      <c r="AF629" s="865"/>
      <c r="AG629" s="865"/>
      <c r="AH629" s="865"/>
      <c r="AI629" s="865"/>
      <c r="AJ629" s="865"/>
      <c r="AK629" s="865"/>
      <c r="AL629" s="865"/>
      <c r="AM629" s="865"/>
      <c r="AN629" s="865"/>
      <c r="AO629" s="865"/>
      <c r="AP629" s="865"/>
      <c r="AQ629" s="865"/>
      <c r="AR629" s="865"/>
      <c r="AS629" s="865"/>
      <c r="AT629" s="865"/>
      <c r="AU629" s="865"/>
      <c r="AV629" s="865"/>
      <c r="AW629" s="865"/>
      <c r="AX629" s="865"/>
      <c r="AY629" s="865"/>
      <c r="AZ629" s="865"/>
      <c r="BA629" s="865"/>
      <c r="BB629" s="865"/>
    </row>
    <row r="630" spans="1:54" ht="39" customHeight="1" x14ac:dyDescent="0.25">
      <c r="A630" s="1019" t="s">
        <v>1909</v>
      </c>
      <c r="B630" s="1020"/>
      <c r="C630" s="1020"/>
      <c r="D630" s="1020"/>
      <c r="E630" s="1020"/>
      <c r="F630" s="1020"/>
      <c r="G630" s="1020"/>
      <c r="H630" s="1020"/>
      <c r="I630" s="1020"/>
      <c r="J630" s="1020"/>
      <c r="K630" s="1020"/>
      <c r="L630" s="1020"/>
      <c r="M630" s="1021"/>
      <c r="N630" s="961"/>
      <c r="O630" s="962"/>
      <c r="P630" s="962"/>
      <c r="Q630" s="962"/>
      <c r="R630" s="962"/>
      <c r="S630" s="963"/>
      <c r="T630" s="961"/>
      <c r="U630" s="962"/>
      <c r="V630" s="962"/>
      <c r="W630" s="962"/>
      <c r="X630" s="962"/>
      <c r="Y630" s="962"/>
      <c r="Z630" s="963"/>
      <c r="AA630" s="961"/>
      <c r="AB630" s="962"/>
      <c r="AC630" s="962"/>
      <c r="AD630" s="962"/>
      <c r="AE630" s="962"/>
      <c r="AF630" s="962"/>
      <c r="AG630" s="963"/>
      <c r="AH630" s="961"/>
      <c r="AI630" s="962"/>
      <c r="AJ630" s="962"/>
      <c r="AK630" s="962"/>
      <c r="AL630" s="962"/>
      <c r="AM630" s="962"/>
      <c r="AN630" s="962"/>
      <c r="AO630" s="962"/>
      <c r="AP630" s="963"/>
      <c r="AQ630" s="961"/>
      <c r="AR630" s="962"/>
      <c r="AS630" s="962"/>
      <c r="AT630" s="962"/>
      <c r="AU630" s="962"/>
      <c r="AV630" s="962"/>
      <c r="AW630" s="962"/>
      <c r="AX630" s="962"/>
      <c r="AY630" s="962"/>
      <c r="AZ630" s="962"/>
      <c r="BA630" s="962"/>
      <c r="BB630" s="963"/>
    </row>
    <row r="631" spans="1:54" ht="12.6" customHeight="1" x14ac:dyDescent="0.25">
      <c r="A631" s="1019" t="s">
        <v>501</v>
      </c>
      <c r="B631" s="1020"/>
      <c r="C631" s="1020"/>
      <c r="D631" s="1020"/>
      <c r="E631" s="1020"/>
      <c r="F631" s="1020"/>
      <c r="G631" s="1020"/>
      <c r="H631" s="1020"/>
      <c r="I631" s="1020"/>
      <c r="J631" s="1020"/>
      <c r="K631" s="1020"/>
      <c r="L631" s="1020"/>
      <c r="M631" s="1021"/>
      <c r="N631" s="865"/>
      <c r="O631" s="865"/>
      <c r="P631" s="865"/>
      <c r="Q631" s="865"/>
      <c r="R631" s="865"/>
      <c r="S631" s="865"/>
      <c r="T631" s="865"/>
      <c r="U631" s="865"/>
      <c r="V631" s="865"/>
      <c r="W631" s="865"/>
      <c r="X631" s="865"/>
      <c r="Y631" s="865"/>
      <c r="Z631" s="865"/>
      <c r="AA631" s="865"/>
      <c r="AB631" s="865"/>
      <c r="AC631" s="865"/>
      <c r="AD631" s="865"/>
      <c r="AE631" s="865"/>
      <c r="AF631" s="865"/>
      <c r="AG631" s="865"/>
      <c r="AH631" s="865"/>
      <c r="AI631" s="865"/>
      <c r="AJ631" s="865"/>
      <c r="AK631" s="865"/>
      <c r="AL631" s="865"/>
      <c r="AM631" s="865"/>
      <c r="AN631" s="865"/>
      <c r="AO631" s="865"/>
      <c r="AP631" s="865"/>
      <c r="AQ631" s="865"/>
      <c r="AR631" s="865"/>
      <c r="AS631" s="865"/>
      <c r="AT631" s="865"/>
      <c r="AU631" s="865"/>
      <c r="AV631" s="865"/>
      <c r="AW631" s="865"/>
      <c r="AX631" s="865"/>
      <c r="AY631" s="865"/>
      <c r="AZ631" s="865"/>
      <c r="BA631" s="865"/>
      <c r="BB631" s="865"/>
    </row>
    <row r="632" spans="1:54" ht="12.6" customHeight="1" x14ac:dyDescent="0.25">
      <c r="A632" s="1154" t="s">
        <v>1910</v>
      </c>
      <c r="B632" s="1155"/>
      <c r="C632" s="1155"/>
      <c r="D632" s="1155"/>
      <c r="E632" s="1155"/>
      <c r="F632" s="1155"/>
      <c r="G632" s="1155"/>
      <c r="H632" s="1155"/>
      <c r="I632" s="1155"/>
      <c r="J632" s="1155"/>
      <c r="K632" s="1155"/>
      <c r="L632" s="1155"/>
      <c r="M632" s="1156"/>
      <c r="N632" s="865"/>
      <c r="O632" s="865"/>
      <c r="P632" s="865"/>
      <c r="Q632" s="865"/>
      <c r="R632" s="865"/>
      <c r="S632" s="865"/>
      <c r="T632" s="865"/>
      <c r="U632" s="865"/>
      <c r="V632" s="865"/>
      <c r="W632" s="865"/>
      <c r="X632" s="865"/>
      <c r="Y632" s="865"/>
      <c r="Z632" s="865"/>
      <c r="AA632" s="865"/>
      <c r="AB632" s="865"/>
      <c r="AC632" s="865"/>
      <c r="AD632" s="865"/>
      <c r="AE632" s="865"/>
      <c r="AF632" s="865"/>
      <c r="AG632" s="865"/>
      <c r="AH632" s="865"/>
      <c r="AI632" s="865"/>
      <c r="AJ632" s="865"/>
      <c r="AK632" s="865"/>
      <c r="AL632" s="865"/>
      <c r="AM632" s="865"/>
      <c r="AN632" s="865"/>
      <c r="AO632" s="865"/>
      <c r="AP632" s="865"/>
      <c r="AQ632" s="865"/>
      <c r="AR632" s="865"/>
      <c r="AS632" s="865"/>
      <c r="AT632" s="865"/>
      <c r="AU632" s="865"/>
      <c r="AV632" s="865"/>
      <c r="AW632" s="865"/>
      <c r="AX632" s="865"/>
      <c r="AY632" s="865"/>
      <c r="AZ632" s="865"/>
      <c r="BA632" s="865"/>
      <c r="BB632" s="865"/>
    </row>
    <row r="633" spans="1:54" ht="12.6" customHeight="1" x14ac:dyDescent="0.25">
      <c r="A633" s="730" t="s">
        <v>254</v>
      </c>
      <c r="B633" s="731"/>
      <c r="C633" s="731"/>
      <c r="D633" s="731"/>
      <c r="E633" s="731"/>
      <c r="F633" s="731"/>
      <c r="G633" s="731"/>
      <c r="H633" s="731"/>
      <c r="I633" s="731"/>
      <c r="J633" s="731"/>
      <c r="K633" s="731"/>
      <c r="L633" s="731"/>
      <c r="M633" s="732"/>
      <c r="N633" s="865"/>
      <c r="O633" s="865"/>
      <c r="P633" s="865"/>
      <c r="Q633" s="865"/>
      <c r="R633" s="865"/>
      <c r="S633" s="865"/>
      <c r="T633" s="865"/>
      <c r="U633" s="865"/>
      <c r="V633" s="865"/>
      <c r="W633" s="865"/>
      <c r="X633" s="865"/>
      <c r="Y633" s="865"/>
      <c r="Z633" s="865"/>
      <c r="AA633" s="865"/>
      <c r="AB633" s="865"/>
      <c r="AC633" s="865"/>
      <c r="AD633" s="865"/>
      <c r="AE633" s="865"/>
      <c r="AF633" s="865"/>
      <c r="AG633" s="865"/>
      <c r="AH633" s="865"/>
      <c r="AI633" s="865"/>
      <c r="AJ633" s="865"/>
      <c r="AK633" s="865"/>
      <c r="AL633" s="865"/>
      <c r="AM633" s="865"/>
      <c r="AN633" s="865"/>
      <c r="AO633" s="865"/>
      <c r="AP633" s="865"/>
      <c r="AQ633" s="865"/>
      <c r="AR633" s="865"/>
      <c r="AS633" s="865"/>
      <c r="AT633" s="865"/>
      <c r="AU633" s="865"/>
      <c r="AV633" s="865"/>
      <c r="AW633" s="865"/>
      <c r="AX633" s="865"/>
      <c r="AY633" s="865"/>
      <c r="AZ633" s="865"/>
      <c r="BA633" s="865"/>
      <c r="BB633" s="865"/>
    </row>
    <row r="634" spans="1:54" ht="12.6" customHeight="1" x14ac:dyDescent="0.25">
      <c r="A634" s="447" t="s">
        <v>502</v>
      </c>
      <c r="B634" s="448"/>
      <c r="C634" s="448"/>
      <c r="D634" s="448"/>
      <c r="E634" s="448"/>
      <c r="F634" s="448"/>
      <c r="G634" s="448"/>
      <c r="H634" s="448"/>
      <c r="I634" s="448"/>
      <c r="J634" s="448"/>
      <c r="K634" s="448"/>
      <c r="L634" s="448"/>
      <c r="M634" s="449"/>
      <c r="N634" s="865"/>
      <c r="O634" s="865"/>
      <c r="P634" s="865"/>
      <c r="Q634" s="865"/>
      <c r="R634" s="865"/>
      <c r="S634" s="865"/>
      <c r="T634" s="865"/>
      <c r="U634" s="865"/>
      <c r="V634" s="865"/>
      <c r="W634" s="865"/>
      <c r="X634" s="865"/>
      <c r="Y634" s="865"/>
      <c r="Z634" s="865"/>
      <c r="AA634" s="865"/>
      <c r="AB634" s="865"/>
      <c r="AC634" s="865"/>
      <c r="AD634" s="865"/>
      <c r="AE634" s="865"/>
      <c r="AF634" s="865"/>
      <c r="AG634" s="865"/>
      <c r="AH634" s="865"/>
      <c r="AI634" s="865"/>
      <c r="AJ634" s="865"/>
      <c r="AK634" s="865"/>
      <c r="AL634" s="865"/>
      <c r="AM634" s="865"/>
      <c r="AN634" s="865"/>
      <c r="AO634" s="865"/>
      <c r="AP634" s="865"/>
      <c r="AQ634" s="963"/>
      <c r="AR634" s="865"/>
      <c r="AS634" s="865"/>
      <c r="AT634" s="865"/>
      <c r="AU634" s="865"/>
      <c r="AV634" s="865"/>
      <c r="AW634" s="865"/>
      <c r="AX634" s="865"/>
      <c r="AY634" s="865"/>
      <c r="AZ634" s="865"/>
      <c r="BA634" s="865"/>
      <c r="BB634" s="865"/>
    </row>
    <row r="635" spans="1:54" ht="12.6" customHeight="1" x14ac:dyDescent="0.25">
      <c r="A635" s="434" t="s">
        <v>1711</v>
      </c>
    </row>
    <row r="636" spans="1:54" ht="15" customHeight="1" x14ac:dyDescent="0.25">
      <c r="A636" s="888"/>
      <c r="B636" s="889"/>
      <c r="C636" s="889"/>
      <c r="D636" s="889"/>
      <c r="E636" s="889"/>
      <c r="F636" s="889"/>
      <c r="G636" s="889"/>
      <c r="H636" s="889"/>
      <c r="I636" s="889"/>
      <c r="J636" s="889"/>
      <c r="K636" s="889"/>
      <c r="L636" s="889"/>
      <c r="M636" s="889"/>
      <c r="N636" s="889"/>
      <c r="O636" s="889"/>
      <c r="P636" s="889"/>
      <c r="Q636" s="889"/>
      <c r="R636" s="889"/>
      <c r="S636" s="889"/>
      <c r="T636" s="889"/>
      <c r="U636" s="889"/>
      <c r="V636" s="889"/>
      <c r="W636" s="889"/>
      <c r="X636" s="889"/>
      <c r="Y636" s="889"/>
      <c r="Z636" s="889"/>
      <c r="AA636" s="889"/>
      <c r="AB636" s="889"/>
      <c r="AC636" s="889"/>
      <c r="AD636" s="889"/>
      <c r="AE636" s="889"/>
      <c r="AF636" s="889"/>
      <c r="AG636" s="889"/>
      <c r="AH636" s="889"/>
      <c r="AI636" s="889"/>
      <c r="AJ636" s="889"/>
      <c r="AK636" s="889"/>
      <c r="AL636" s="889"/>
      <c r="AM636" s="889"/>
      <c r="AN636" s="889"/>
      <c r="AO636" s="889"/>
      <c r="AP636" s="889"/>
      <c r="AQ636" s="889"/>
      <c r="AR636" s="889"/>
      <c r="AS636" s="889"/>
      <c r="AT636" s="889"/>
      <c r="AU636" s="889"/>
      <c r="AV636" s="889"/>
      <c r="AW636" s="889"/>
      <c r="AX636" s="889"/>
      <c r="AY636" s="889"/>
      <c r="AZ636" s="889"/>
      <c r="BA636" s="889"/>
      <c r="BB636" s="890"/>
    </row>
    <row r="637" spans="1:54" ht="15" customHeight="1" x14ac:dyDescent="0.25">
      <c r="A637" s="891"/>
      <c r="B637" s="892"/>
      <c r="C637" s="892"/>
      <c r="D637" s="892"/>
      <c r="E637" s="892"/>
      <c r="F637" s="892"/>
      <c r="G637" s="892"/>
      <c r="H637" s="892"/>
      <c r="I637" s="892"/>
      <c r="J637" s="892"/>
      <c r="K637" s="892"/>
      <c r="L637" s="892"/>
      <c r="M637" s="892"/>
      <c r="N637" s="892"/>
      <c r="O637" s="892"/>
      <c r="P637" s="892"/>
      <c r="Q637" s="892"/>
      <c r="R637" s="892"/>
      <c r="S637" s="892"/>
      <c r="T637" s="892"/>
      <c r="U637" s="892"/>
      <c r="V637" s="892"/>
      <c r="W637" s="892"/>
      <c r="X637" s="892"/>
      <c r="Y637" s="892"/>
      <c r="Z637" s="892"/>
      <c r="AA637" s="892"/>
      <c r="AB637" s="892"/>
      <c r="AC637" s="892"/>
      <c r="AD637" s="892"/>
      <c r="AE637" s="892"/>
      <c r="AF637" s="892"/>
      <c r="AG637" s="892"/>
      <c r="AH637" s="892"/>
      <c r="AI637" s="892"/>
      <c r="AJ637" s="892"/>
      <c r="AK637" s="892"/>
      <c r="AL637" s="892"/>
      <c r="AM637" s="892"/>
      <c r="AN637" s="892"/>
      <c r="AO637" s="892"/>
      <c r="AP637" s="892"/>
      <c r="AQ637" s="892"/>
      <c r="AR637" s="892"/>
      <c r="AS637" s="892"/>
      <c r="AT637" s="892"/>
      <c r="AU637" s="892"/>
      <c r="AV637" s="892"/>
      <c r="AW637" s="892"/>
      <c r="AX637" s="892"/>
      <c r="AY637" s="892"/>
      <c r="AZ637" s="892"/>
      <c r="BA637" s="892"/>
      <c r="BB637" s="893"/>
    </row>
    <row r="638" spans="1:54" ht="12.6" customHeight="1" x14ac:dyDescent="0.25">
      <c r="A638" s="727" t="s">
        <v>1710</v>
      </c>
    </row>
    <row r="639" spans="1:54" ht="11.1" customHeight="1" x14ac:dyDescent="0.25">
      <c r="A639" s="923"/>
      <c r="B639" s="849"/>
      <c r="C639" s="849"/>
      <c r="D639" s="849"/>
      <c r="E639" s="849"/>
      <c r="F639" s="849"/>
      <c r="G639" s="849"/>
      <c r="H639" s="849"/>
      <c r="I639" s="849"/>
      <c r="J639" s="849"/>
      <c r="K639" s="849"/>
      <c r="L639" s="849"/>
      <c r="M639" s="849"/>
      <c r="N639" s="849"/>
      <c r="O639" s="849"/>
      <c r="P639" s="464"/>
      <c r="Q639" s="465"/>
      <c r="R639" s="465"/>
      <c r="S639" s="465"/>
      <c r="T639" s="465"/>
      <c r="U639" s="465"/>
      <c r="V639" s="465"/>
      <c r="W639" s="466"/>
      <c r="X639" s="923" t="s">
        <v>1709</v>
      </c>
      <c r="Y639" s="849"/>
      <c r="Z639" s="849"/>
      <c r="AA639" s="849"/>
      <c r="AB639" s="849"/>
      <c r="AC639" s="849"/>
      <c r="AD639" s="849"/>
      <c r="AE639" s="849"/>
      <c r="AF639" s="849"/>
      <c r="AG639" s="849"/>
      <c r="AH639" s="986"/>
      <c r="AI639" s="923"/>
      <c r="AJ639" s="849"/>
      <c r="AK639" s="849"/>
      <c r="AL639" s="849"/>
      <c r="AM639" s="849"/>
      <c r="AN639" s="849"/>
      <c r="AO639" s="849"/>
      <c r="AP639" s="849"/>
      <c r="AQ639" s="849"/>
      <c r="AR639" s="849"/>
      <c r="AS639" s="849"/>
      <c r="AT639" s="849"/>
      <c r="AU639" s="849"/>
      <c r="AV639" s="849"/>
      <c r="AW639" s="849"/>
      <c r="AX639" s="849"/>
      <c r="AY639" s="849"/>
      <c r="AZ639" s="849"/>
      <c r="BA639" s="849"/>
      <c r="BB639" s="986"/>
    </row>
    <row r="640" spans="1:54" ht="11.1" customHeight="1" x14ac:dyDescent="0.25">
      <c r="A640" s="987" t="s">
        <v>468</v>
      </c>
      <c r="B640" s="988"/>
      <c r="C640" s="988"/>
      <c r="D640" s="988"/>
      <c r="E640" s="988"/>
      <c r="F640" s="988"/>
      <c r="G640" s="988"/>
      <c r="H640" s="988"/>
      <c r="I640" s="988"/>
      <c r="J640" s="988"/>
      <c r="K640" s="988"/>
      <c r="L640" s="988"/>
      <c r="M640" s="988"/>
      <c r="N640" s="988"/>
      <c r="O640" s="988"/>
      <c r="P640" s="987" t="s">
        <v>503</v>
      </c>
      <c r="Q640" s="988"/>
      <c r="R640" s="988"/>
      <c r="S640" s="988"/>
      <c r="T640" s="988"/>
      <c r="U640" s="988"/>
      <c r="V640" s="988"/>
      <c r="W640" s="992"/>
      <c r="X640" s="987" t="s">
        <v>1627</v>
      </c>
      <c r="Y640" s="988"/>
      <c r="Z640" s="988"/>
      <c r="AA640" s="988"/>
      <c r="AB640" s="988"/>
      <c r="AC640" s="988"/>
      <c r="AD640" s="988"/>
      <c r="AE640" s="988"/>
      <c r="AF640" s="988"/>
      <c r="AG640" s="988"/>
      <c r="AH640" s="992"/>
      <c r="AI640" s="987" t="s">
        <v>502</v>
      </c>
      <c r="AJ640" s="988"/>
      <c r="AK640" s="988"/>
      <c r="AL640" s="988"/>
      <c r="AM640" s="988"/>
      <c r="AN640" s="988"/>
      <c r="AO640" s="988"/>
      <c r="AP640" s="988"/>
      <c r="AQ640" s="988"/>
      <c r="AR640" s="988"/>
      <c r="AS640" s="988"/>
      <c r="AT640" s="988"/>
      <c r="AU640" s="988"/>
      <c r="AV640" s="988"/>
      <c r="AW640" s="988"/>
      <c r="AX640" s="988"/>
      <c r="AY640" s="988"/>
      <c r="AZ640" s="988"/>
      <c r="BA640" s="988"/>
      <c r="BB640" s="992"/>
    </row>
    <row r="641" spans="1:54" ht="10.5" customHeight="1" x14ac:dyDescent="0.25">
      <c r="A641" s="924" t="s">
        <v>816</v>
      </c>
      <c r="B641" s="925"/>
      <c r="C641" s="925"/>
      <c r="D641" s="925"/>
      <c r="E641" s="925"/>
      <c r="F641" s="925"/>
      <c r="G641" s="925"/>
      <c r="H641" s="925"/>
      <c r="I641" s="925"/>
      <c r="J641" s="925"/>
      <c r="K641" s="925"/>
      <c r="L641" s="925"/>
      <c r="M641" s="925"/>
      <c r="N641" s="925"/>
      <c r="O641" s="925"/>
      <c r="P641" s="924" t="s">
        <v>817</v>
      </c>
      <c r="Q641" s="925"/>
      <c r="R641" s="925"/>
      <c r="S641" s="925"/>
      <c r="T641" s="925"/>
      <c r="U641" s="925"/>
      <c r="V641" s="925"/>
      <c r="W641" s="993"/>
      <c r="X641" s="924" t="s">
        <v>818</v>
      </c>
      <c r="Y641" s="925"/>
      <c r="Z641" s="925"/>
      <c r="AA641" s="925"/>
      <c r="AB641" s="925"/>
      <c r="AC641" s="925"/>
      <c r="AD641" s="925"/>
      <c r="AE641" s="925"/>
      <c r="AF641" s="925"/>
      <c r="AG641" s="925"/>
      <c r="AH641" s="993"/>
      <c r="AI641" s="924" t="s">
        <v>476</v>
      </c>
      <c r="AJ641" s="925"/>
      <c r="AK641" s="925"/>
      <c r="AL641" s="925"/>
      <c r="AM641" s="925"/>
      <c r="AN641" s="925"/>
      <c r="AO641" s="925"/>
      <c r="AP641" s="925"/>
      <c r="AQ641" s="925"/>
      <c r="AR641" s="925"/>
      <c r="AS641" s="925"/>
      <c r="AT641" s="925"/>
      <c r="AU641" s="925"/>
      <c r="AV641" s="925"/>
      <c r="AW641" s="925"/>
      <c r="AX641" s="925"/>
      <c r="AY641" s="925"/>
      <c r="AZ641" s="925"/>
      <c r="BA641" s="925"/>
      <c r="BB641" s="993"/>
    </row>
    <row r="642" spans="1:54" ht="11.45" customHeight="1" x14ac:dyDescent="0.25">
      <c r="A642" s="733" t="s">
        <v>485</v>
      </c>
      <c r="B642" s="448"/>
      <c r="C642" s="448"/>
      <c r="D642" s="448"/>
      <c r="E642" s="448"/>
      <c r="F642" s="448"/>
      <c r="G642" s="448"/>
      <c r="H642" s="448"/>
      <c r="I642" s="448"/>
      <c r="J642" s="448"/>
      <c r="K642" s="448"/>
      <c r="L642" s="448"/>
      <c r="M642" s="448"/>
      <c r="N642" s="448"/>
      <c r="O642" s="448"/>
      <c r="P642" s="448"/>
      <c r="Q642" s="448"/>
      <c r="R642" s="448"/>
      <c r="S642" s="448"/>
      <c r="T642" s="448"/>
      <c r="U642" s="448"/>
      <c r="V642" s="448"/>
      <c r="W642" s="448"/>
      <c r="X642" s="448"/>
      <c r="Y642" s="448"/>
      <c r="Z642" s="448"/>
      <c r="AA642" s="448"/>
      <c r="AB642" s="448"/>
      <c r="AC642" s="448"/>
      <c r="AD642" s="448"/>
      <c r="AE642" s="448"/>
      <c r="AF642" s="448"/>
      <c r="AG642" s="448"/>
      <c r="AH642" s="448"/>
      <c r="AI642" s="448"/>
      <c r="AJ642" s="448"/>
      <c r="AK642" s="448"/>
      <c r="AL642" s="448"/>
      <c r="AM642" s="448"/>
      <c r="AN642" s="448"/>
      <c r="AO642" s="448"/>
      <c r="AP642" s="448"/>
      <c r="AQ642" s="448"/>
      <c r="AR642" s="448"/>
      <c r="AS642" s="448"/>
      <c r="AT642" s="448"/>
      <c r="AU642" s="448"/>
      <c r="AV642" s="448"/>
      <c r="AW642" s="448"/>
      <c r="AX642" s="448"/>
      <c r="AY642" s="448"/>
      <c r="AZ642" s="448"/>
      <c r="BA642" s="448"/>
      <c r="BB642" s="448"/>
    </row>
    <row r="643" spans="1:54" ht="27.75" customHeight="1" x14ac:dyDescent="0.25">
      <c r="A643" s="1019" t="s">
        <v>1911</v>
      </c>
      <c r="B643" s="1020"/>
      <c r="C643" s="1020"/>
      <c r="D643" s="1020"/>
      <c r="E643" s="1020"/>
      <c r="F643" s="1020"/>
      <c r="G643" s="1020"/>
      <c r="H643" s="1020"/>
      <c r="I643" s="1020"/>
      <c r="J643" s="1020"/>
      <c r="K643" s="1020"/>
      <c r="L643" s="1020"/>
      <c r="M643" s="1020"/>
      <c r="N643" s="1020"/>
      <c r="O643" s="1021"/>
      <c r="P643" s="963">
        <f>SUM(AI643-X643)</f>
        <v>0</v>
      </c>
      <c r="Q643" s="865"/>
      <c r="R643" s="865"/>
      <c r="S643" s="865"/>
      <c r="T643" s="865"/>
      <c r="U643" s="865"/>
      <c r="V643" s="865"/>
      <c r="W643" s="865"/>
      <c r="X643" s="998"/>
      <c r="Y643" s="998"/>
      <c r="Z643" s="998"/>
      <c r="AA643" s="998"/>
      <c r="AB643" s="998"/>
      <c r="AC643" s="998"/>
      <c r="AD643" s="998"/>
      <c r="AE643" s="998"/>
      <c r="AF643" s="998"/>
      <c r="AG643" s="998"/>
      <c r="AH643" s="998"/>
      <c r="AI643" s="865">
        <f>SUM(SUVAHAVUJ!N45)</f>
        <v>0</v>
      </c>
      <c r="AJ643" s="865"/>
      <c r="AK643" s="865"/>
      <c r="AL643" s="865"/>
      <c r="AM643" s="865"/>
      <c r="AN643" s="865"/>
      <c r="AO643" s="865"/>
      <c r="AP643" s="865"/>
      <c r="AQ643" s="865"/>
      <c r="AR643" s="865"/>
      <c r="AS643" s="865"/>
      <c r="AT643" s="865"/>
      <c r="AU643" s="865"/>
      <c r="AV643" s="865"/>
      <c r="AW643" s="865"/>
      <c r="AX643" s="865"/>
      <c r="AY643" s="865"/>
      <c r="AZ643" s="865"/>
      <c r="BA643" s="865"/>
      <c r="BB643" s="865"/>
    </row>
    <row r="644" spans="1:54" ht="27" customHeight="1" x14ac:dyDescent="0.25">
      <c r="A644" s="1019" t="s">
        <v>1905</v>
      </c>
      <c r="B644" s="1020"/>
      <c r="C644" s="1020"/>
      <c r="D644" s="1020"/>
      <c r="E644" s="1020"/>
      <c r="F644" s="1020"/>
      <c r="G644" s="1020"/>
      <c r="H644" s="1020"/>
      <c r="I644" s="1020"/>
      <c r="J644" s="1020"/>
      <c r="K644" s="1020"/>
      <c r="L644" s="1020"/>
      <c r="M644" s="1020"/>
      <c r="N644" s="1020"/>
      <c r="O644" s="1021"/>
      <c r="P644" s="963">
        <f>SUM(AI644-X644)</f>
        <v>0</v>
      </c>
      <c r="Q644" s="865"/>
      <c r="R644" s="865"/>
      <c r="S644" s="865"/>
      <c r="T644" s="865"/>
      <c r="U644" s="865"/>
      <c r="V644" s="865"/>
      <c r="W644" s="865"/>
      <c r="X644" s="998"/>
      <c r="Y644" s="998"/>
      <c r="Z644" s="998"/>
      <c r="AA644" s="998"/>
      <c r="AB644" s="998"/>
      <c r="AC644" s="998"/>
      <c r="AD644" s="998"/>
      <c r="AE644" s="998"/>
      <c r="AF644" s="998"/>
      <c r="AG644" s="998"/>
      <c r="AH644" s="998"/>
      <c r="AI644" s="865">
        <f>SUM(SUVAHAVUJ!N46)</f>
        <v>0</v>
      </c>
      <c r="AJ644" s="865"/>
      <c r="AK644" s="865"/>
      <c r="AL644" s="865"/>
      <c r="AM644" s="865"/>
      <c r="AN644" s="865"/>
      <c r="AO644" s="865"/>
      <c r="AP644" s="865"/>
      <c r="AQ644" s="865"/>
      <c r="AR644" s="865"/>
      <c r="AS644" s="865"/>
      <c r="AT644" s="865"/>
      <c r="AU644" s="865"/>
      <c r="AV644" s="865"/>
      <c r="AW644" s="865"/>
      <c r="AX644" s="865"/>
      <c r="AY644" s="865"/>
      <c r="AZ644" s="865"/>
      <c r="BA644" s="865"/>
      <c r="BB644" s="865"/>
    </row>
    <row r="645" spans="1:54" ht="11.45" customHeight="1" x14ac:dyDescent="0.25">
      <c r="A645" s="447" t="s">
        <v>1912</v>
      </c>
      <c r="B645" s="448"/>
      <c r="C645" s="448"/>
      <c r="D645" s="448"/>
      <c r="E645" s="448"/>
      <c r="F645" s="448"/>
      <c r="G645" s="448"/>
      <c r="H645" s="448"/>
      <c r="I645" s="448"/>
      <c r="J645" s="448"/>
      <c r="K645" s="448"/>
      <c r="L645" s="448"/>
      <c r="M645" s="448"/>
      <c r="N645" s="448"/>
      <c r="O645" s="449"/>
      <c r="P645" s="963">
        <f>SUM(AI645-X645)</f>
        <v>0</v>
      </c>
      <c r="Q645" s="865"/>
      <c r="R645" s="865"/>
      <c r="S645" s="865"/>
      <c r="T645" s="865"/>
      <c r="U645" s="865"/>
      <c r="V645" s="865"/>
      <c r="W645" s="865"/>
      <c r="X645" s="998"/>
      <c r="Y645" s="998"/>
      <c r="Z645" s="998"/>
      <c r="AA645" s="998"/>
      <c r="AB645" s="998"/>
      <c r="AC645" s="998"/>
      <c r="AD645" s="998"/>
      <c r="AE645" s="998"/>
      <c r="AF645" s="998"/>
      <c r="AG645" s="998"/>
      <c r="AH645" s="998"/>
      <c r="AI645" s="865">
        <f>SUM(SUVAHAVUJ!N47)</f>
        <v>0</v>
      </c>
      <c r="AJ645" s="865"/>
      <c r="AK645" s="865"/>
      <c r="AL645" s="865"/>
      <c r="AM645" s="865"/>
      <c r="AN645" s="865"/>
      <c r="AO645" s="865"/>
      <c r="AP645" s="865"/>
      <c r="AQ645" s="865"/>
      <c r="AR645" s="865"/>
      <c r="AS645" s="865"/>
      <c r="AT645" s="865"/>
      <c r="AU645" s="865"/>
      <c r="AV645" s="865"/>
      <c r="AW645" s="865"/>
      <c r="AX645" s="865"/>
      <c r="AY645" s="865"/>
      <c r="AZ645" s="865"/>
      <c r="BA645" s="865"/>
      <c r="BB645" s="865"/>
    </row>
    <row r="646" spans="1:54" ht="11.45" customHeight="1" x14ac:dyDescent="0.25">
      <c r="A646" s="447" t="s">
        <v>1913</v>
      </c>
      <c r="B646" s="448"/>
      <c r="C646" s="448"/>
      <c r="D646" s="448"/>
      <c r="E646" s="448"/>
      <c r="F646" s="448"/>
      <c r="G646" s="448"/>
      <c r="H646" s="448"/>
      <c r="I646" s="448"/>
      <c r="J646" s="448"/>
      <c r="K646" s="448"/>
      <c r="L646" s="448"/>
      <c r="M646" s="448"/>
      <c r="N646" s="448"/>
      <c r="O646" s="449"/>
      <c r="P646" s="963">
        <f>SUM(AI646-X646)</f>
        <v>0</v>
      </c>
      <c r="Q646" s="865"/>
      <c r="R646" s="865"/>
      <c r="S646" s="865"/>
      <c r="T646" s="865"/>
      <c r="U646" s="865"/>
      <c r="V646" s="865"/>
      <c r="W646" s="865"/>
      <c r="X646" s="1157"/>
      <c r="Y646" s="1157"/>
      <c r="Z646" s="1157"/>
      <c r="AA646" s="1157"/>
      <c r="AB646" s="1157"/>
      <c r="AC646" s="1157"/>
      <c r="AD646" s="1157"/>
      <c r="AE646" s="1157"/>
      <c r="AF646" s="1157"/>
      <c r="AG646" s="1157"/>
      <c r="AH646" s="1157"/>
      <c r="AI646" s="1158">
        <f>SUM(SUVAHAVUJ!N48)</f>
        <v>0</v>
      </c>
      <c r="AJ646" s="1158"/>
      <c r="AK646" s="1158"/>
      <c r="AL646" s="1158"/>
      <c r="AM646" s="1158"/>
      <c r="AN646" s="1158"/>
      <c r="AO646" s="1158"/>
      <c r="AP646" s="1158"/>
      <c r="AQ646" s="1158"/>
      <c r="AR646" s="1158"/>
      <c r="AS646" s="1158"/>
      <c r="AT646" s="1158"/>
      <c r="AU646" s="1158"/>
      <c r="AV646" s="1158"/>
      <c r="AW646" s="1158"/>
      <c r="AX646" s="1158"/>
      <c r="AY646" s="1158"/>
      <c r="AZ646" s="1158"/>
      <c r="BA646" s="1158"/>
      <c r="BB646" s="1158"/>
    </row>
    <row r="647" spans="1:54" ht="11.45" customHeight="1" x14ac:dyDescent="0.25">
      <c r="A647" s="1002" t="s">
        <v>1914</v>
      </c>
      <c r="B647" s="1003"/>
      <c r="C647" s="1003"/>
      <c r="D647" s="1003"/>
      <c r="E647" s="1003"/>
      <c r="F647" s="1003"/>
      <c r="G647" s="1003"/>
      <c r="H647" s="1003"/>
      <c r="I647" s="1003"/>
      <c r="J647" s="1003"/>
      <c r="K647" s="1003"/>
      <c r="L647" s="1003"/>
      <c r="M647" s="1003"/>
      <c r="N647" s="1003"/>
      <c r="O647" s="1004"/>
      <c r="P647" s="963">
        <f>SUM(AI647-X647)</f>
        <v>0</v>
      </c>
      <c r="Q647" s="865"/>
      <c r="R647" s="865"/>
      <c r="S647" s="865"/>
      <c r="T647" s="865"/>
      <c r="U647" s="865"/>
      <c r="V647" s="865"/>
      <c r="W647" s="865"/>
      <c r="X647" s="998"/>
      <c r="Y647" s="998"/>
      <c r="Z647" s="998"/>
      <c r="AA647" s="998"/>
      <c r="AB647" s="998"/>
      <c r="AC647" s="998"/>
      <c r="AD647" s="998"/>
      <c r="AE647" s="998"/>
      <c r="AF647" s="998"/>
      <c r="AG647" s="998"/>
      <c r="AH647" s="998"/>
      <c r="AI647" s="865">
        <f>SUM(SUVAHAVUJ!N49)</f>
        <v>0</v>
      </c>
      <c r="AJ647" s="865"/>
      <c r="AK647" s="865"/>
      <c r="AL647" s="865"/>
      <c r="AM647" s="865"/>
      <c r="AN647" s="865"/>
      <c r="AO647" s="865"/>
      <c r="AP647" s="865"/>
      <c r="AQ647" s="865"/>
      <c r="AR647" s="865"/>
      <c r="AS647" s="865"/>
      <c r="AT647" s="865"/>
      <c r="AU647" s="865"/>
      <c r="AV647" s="865"/>
      <c r="AW647" s="865"/>
      <c r="AX647" s="865"/>
      <c r="AY647" s="865"/>
      <c r="AZ647" s="865"/>
      <c r="BA647" s="865"/>
      <c r="BB647" s="865"/>
    </row>
    <row r="648" spans="1:54" ht="17.25" customHeight="1" x14ac:dyDescent="0.25">
      <c r="A648" s="1016"/>
      <c r="B648" s="1017"/>
      <c r="C648" s="1017"/>
      <c r="D648" s="1017"/>
      <c r="E648" s="1017"/>
      <c r="F648" s="1017"/>
      <c r="G648" s="1017"/>
      <c r="H648" s="1017"/>
      <c r="I648" s="1017"/>
      <c r="J648" s="1017"/>
      <c r="K648" s="1017"/>
      <c r="L648" s="1017"/>
      <c r="M648" s="1017"/>
      <c r="N648" s="1017"/>
      <c r="O648" s="1018"/>
      <c r="P648" s="963"/>
      <c r="Q648" s="865"/>
      <c r="R648" s="865"/>
      <c r="S648" s="865"/>
      <c r="T648" s="865"/>
      <c r="U648" s="865"/>
      <c r="V648" s="865"/>
      <c r="W648" s="865"/>
      <c r="X648" s="998"/>
      <c r="Y648" s="998"/>
      <c r="Z648" s="998"/>
      <c r="AA648" s="998"/>
      <c r="AB648" s="998"/>
      <c r="AC648" s="998"/>
      <c r="AD648" s="998"/>
      <c r="AE648" s="998"/>
      <c r="AF648" s="998"/>
      <c r="AG648" s="998"/>
      <c r="AH648" s="998"/>
      <c r="AI648" s="865"/>
      <c r="AJ648" s="865"/>
      <c r="AK648" s="865"/>
      <c r="AL648" s="865"/>
      <c r="AM648" s="865"/>
      <c r="AN648" s="865"/>
      <c r="AO648" s="865"/>
      <c r="AP648" s="865"/>
      <c r="AQ648" s="865"/>
      <c r="AR648" s="865"/>
      <c r="AS648" s="865"/>
      <c r="AT648" s="865"/>
      <c r="AU648" s="865"/>
      <c r="AV648" s="865"/>
      <c r="AW648" s="865"/>
      <c r="AX648" s="865"/>
      <c r="AY648" s="865"/>
      <c r="AZ648" s="865"/>
      <c r="BA648" s="865"/>
      <c r="BB648" s="865"/>
    </row>
    <row r="649" spans="1:54" ht="14.25" customHeight="1" x14ac:dyDescent="0.25">
      <c r="A649" s="1019" t="s">
        <v>501</v>
      </c>
      <c r="B649" s="1020"/>
      <c r="C649" s="1020"/>
      <c r="D649" s="1020"/>
      <c r="E649" s="1020"/>
      <c r="F649" s="1020"/>
      <c r="G649" s="1020"/>
      <c r="H649" s="1020"/>
      <c r="I649" s="1020"/>
      <c r="J649" s="1020"/>
      <c r="K649" s="1020"/>
      <c r="L649" s="1020"/>
      <c r="M649" s="1020"/>
      <c r="N649" s="1020"/>
      <c r="O649" s="1021"/>
      <c r="P649" s="963">
        <f t="shared" ref="P649:P653" si="2">SUM(AI649-X649)</f>
        <v>0</v>
      </c>
      <c r="Q649" s="865"/>
      <c r="R649" s="865"/>
      <c r="S649" s="865"/>
      <c r="T649" s="865"/>
      <c r="U649" s="865"/>
      <c r="V649" s="865"/>
      <c r="W649" s="865"/>
      <c r="X649" s="998"/>
      <c r="Y649" s="998"/>
      <c r="Z649" s="998"/>
      <c r="AA649" s="998"/>
      <c r="AB649" s="998"/>
      <c r="AC649" s="998"/>
      <c r="AD649" s="998"/>
      <c r="AE649" s="998"/>
      <c r="AF649" s="998"/>
      <c r="AG649" s="998"/>
      <c r="AH649" s="998"/>
      <c r="AI649" s="865">
        <f>SUM(SUVAHAVUJ!N51)</f>
        <v>0</v>
      </c>
      <c r="AJ649" s="865"/>
      <c r="AK649" s="865"/>
      <c r="AL649" s="865"/>
      <c r="AM649" s="865"/>
      <c r="AN649" s="865"/>
      <c r="AO649" s="865"/>
      <c r="AP649" s="865"/>
      <c r="AQ649" s="865"/>
      <c r="AR649" s="865"/>
      <c r="AS649" s="865"/>
      <c r="AT649" s="865"/>
      <c r="AU649" s="865"/>
      <c r="AV649" s="865"/>
      <c r="AW649" s="865"/>
      <c r="AX649" s="865"/>
      <c r="AY649" s="865"/>
      <c r="AZ649" s="865"/>
      <c r="BA649" s="865"/>
      <c r="BB649" s="865"/>
    </row>
    <row r="650" spans="1:54" ht="11.45" customHeight="1" x14ac:dyDescent="0.25">
      <c r="A650" s="1019" t="s">
        <v>1910</v>
      </c>
      <c r="B650" s="1020"/>
      <c r="C650" s="1020"/>
      <c r="D650" s="1020"/>
      <c r="E650" s="1020"/>
      <c r="F650" s="1020"/>
      <c r="G650" s="1020"/>
      <c r="H650" s="1020"/>
      <c r="I650" s="1020"/>
      <c r="J650" s="1020"/>
      <c r="K650" s="1020"/>
      <c r="L650" s="1020"/>
      <c r="M650" s="1020"/>
      <c r="N650" s="1020"/>
      <c r="O650" s="1021"/>
      <c r="P650" s="963">
        <f t="shared" si="2"/>
        <v>0</v>
      </c>
      <c r="Q650" s="865"/>
      <c r="R650" s="865"/>
      <c r="S650" s="865"/>
      <c r="T650" s="865"/>
      <c r="U650" s="865"/>
      <c r="V650" s="865"/>
      <c r="W650" s="865"/>
      <c r="X650" s="998"/>
      <c r="Y650" s="998"/>
      <c r="Z650" s="998"/>
      <c r="AA650" s="998"/>
      <c r="AB650" s="998"/>
      <c r="AC650" s="998"/>
      <c r="AD650" s="998"/>
      <c r="AE650" s="998"/>
      <c r="AF650" s="998"/>
      <c r="AG650" s="998"/>
      <c r="AH650" s="998"/>
      <c r="AI650" s="865">
        <f>SUM(SUVAHAVUJ!N52)</f>
        <v>0</v>
      </c>
      <c r="AJ650" s="865"/>
      <c r="AK650" s="865"/>
      <c r="AL650" s="865"/>
      <c r="AM650" s="865"/>
      <c r="AN650" s="865"/>
      <c r="AO650" s="865"/>
      <c r="AP650" s="865"/>
      <c r="AQ650" s="865"/>
      <c r="AR650" s="865"/>
      <c r="AS650" s="865"/>
      <c r="AT650" s="865"/>
      <c r="AU650" s="865"/>
      <c r="AV650" s="865"/>
      <c r="AW650" s="865"/>
      <c r="AX650" s="865"/>
      <c r="AY650" s="865"/>
      <c r="AZ650" s="865"/>
      <c r="BA650" s="865"/>
      <c r="BB650" s="865"/>
    </row>
    <row r="651" spans="1:54" ht="11.45" customHeight="1" x14ac:dyDescent="0.25">
      <c r="A651" s="1019" t="s">
        <v>254</v>
      </c>
      <c r="B651" s="1020"/>
      <c r="C651" s="1020"/>
      <c r="D651" s="1020"/>
      <c r="E651" s="1020"/>
      <c r="F651" s="1020"/>
      <c r="G651" s="1020"/>
      <c r="H651" s="1020"/>
      <c r="I651" s="1020"/>
      <c r="J651" s="1020"/>
      <c r="K651" s="1020"/>
      <c r="L651" s="1020"/>
      <c r="M651" s="1020"/>
      <c r="N651" s="1020"/>
      <c r="O651" s="1021"/>
      <c r="P651" s="963">
        <f t="shared" si="2"/>
        <v>0</v>
      </c>
      <c r="Q651" s="865"/>
      <c r="R651" s="865"/>
      <c r="S651" s="865"/>
      <c r="T651" s="865"/>
      <c r="U651" s="865"/>
      <c r="V651" s="865"/>
      <c r="W651" s="865"/>
      <c r="X651" s="998"/>
      <c r="Y651" s="998"/>
      <c r="Z651" s="998"/>
      <c r="AA651" s="998"/>
      <c r="AB651" s="998"/>
      <c r="AC651" s="998"/>
      <c r="AD651" s="998"/>
      <c r="AE651" s="998"/>
      <c r="AF651" s="998"/>
      <c r="AG651" s="998"/>
      <c r="AH651" s="998"/>
      <c r="AI651" s="865">
        <f>SUM(SUVAHAVUJ!N53)</f>
        <v>0</v>
      </c>
      <c r="AJ651" s="865"/>
      <c r="AK651" s="865"/>
      <c r="AL651" s="865"/>
      <c r="AM651" s="865"/>
      <c r="AN651" s="865"/>
      <c r="AO651" s="865"/>
      <c r="AP651" s="865"/>
      <c r="AQ651" s="865"/>
      <c r="AR651" s="865"/>
      <c r="AS651" s="865"/>
      <c r="AT651" s="865"/>
      <c r="AU651" s="865"/>
      <c r="AV651" s="865"/>
      <c r="AW651" s="865"/>
      <c r="AX651" s="865"/>
      <c r="AY651" s="865"/>
      <c r="AZ651" s="865"/>
      <c r="BA651" s="865"/>
      <c r="BB651" s="865"/>
    </row>
    <row r="652" spans="1:54" ht="11.45" customHeight="1" x14ac:dyDescent="0.25">
      <c r="A652" s="1002" t="s">
        <v>546</v>
      </c>
      <c r="B652" s="1003"/>
      <c r="C652" s="1003"/>
      <c r="D652" s="1003"/>
      <c r="E652" s="1003"/>
      <c r="F652" s="1003"/>
      <c r="G652" s="1003"/>
      <c r="H652" s="1003"/>
      <c r="I652" s="1003"/>
      <c r="J652" s="1003"/>
      <c r="K652" s="1003"/>
      <c r="L652" s="1003"/>
      <c r="M652" s="1003"/>
      <c r="N652" s="1003"/>
      <c r="O652" s="1004"/>
      <c r="P652" s="963">
        <f t="shared" si="2"/>
        <v>0</v>
      </c>
      <c r="Q652" s="865"/>
      <c r="R652" s="865"/>
      <c r="S652" s="865"/>
      <c r="T652" s="865"/>
      <c r="U652" s="865"/>
      <c r="V652" s="865"/>
      <c r="W652" s="865"/>
      <c r="X652" s="1157"/>
      <c r="Y652" s="1157"/>
      <c r="Z652" s="1157"/>
      <c r="AA652" s="1157"/>
      <c r="AB652" s="1157"/>
      <c r="AC652" s="1157"/>
      <c r="AD652" s="1157"/>
      <c r="AE652" s="1157"/>
      <c r="AF652" s="1157"/>
      <c r="AG652" s="1157"/>
      <c r="AH652" s="1157"/>
      <c r="AI652" s="1158">
        <f>SUM(SUVAHAVUJ!N54)</f>
        <v>0</v>
      </c>
      <c r="AJ652" s="1158"/>
      <c r="AK652" s="1158"/>
      <c r="AL652" s="1158"/>
      <c r="AM652" s="1158"/>
      <c r="AN652" s="1158"/>
      <c r="AO652" s="1158"/>
      <c r="AP652" s="1158"/>
      <c r="AQ652" s="1158"/>
      <c r="AR652" s="1158"/>
      <c r="AS652" s="1158"/>
      <c r="AT652" s="1158"/>
      <c r="AU652" s="1158"/>
      <c r="AV652" s="1158"/>
      <c r="AW652" s="1158"/>
      <c r="AX652" s="1158"/>
      <c r="AY652" s="1158"/>
      <c r="AZ652" s="1158"/>
      <c r="BA652" s="1158"/>
      <c r="BB652" s="1158"/>
    </row>
    <row r="653" spans="1:54" ht="11.45" customHeight="1" x14ac:dyDescent="0.25">
      <c r="A653" s="1206" t="s">
        <v>506</v>
      </c>
      <c r="B653" s="1159"/>
      <c r="C653" s="1159"/>
      <c r="D653" s="1159"/>
      <c r="E653" s="1159"/>
      <c r="F653" s="1159"/>
      <c r="G653" s="1159"/>
      <c r="H653" s="1159"/>
      <c r="I653" s="1159"/>
      <c r="J653" s="1159"/>
      <c r="K653" s="1159"/>
      <c r="L653" s="1159"/>
      <c r="M653" s="1159"/>
      <c r="N653" s="1159"/>
      <c r="O653" s="1207"/>
      <c r="P653" s="1162">
        <f t="shared" si="2"/>
        <v>0</v>
      </c>
      <c r="Q653" s="990"/>
      <c r="R653" s="990"/>
      <c r="S653" s="990"/>
      <c r="T653" s="990"/>
      <c r="U653" s="990"/>
      <c r="V653" s="990"/>
      <c r="W653" s="990"/>
      <c r="X653" s="1211">
        <f>SUM(X643:AH652)</f>
        <v>0</v>
      </c>
      <c r="Y653" s="1211"/>
      <c r="Z653" s="1211"/>
      <c r="AA653" s="1211"/>
      <c r="AB653" s="1211"/>
      <c r="AC653" s="1211"/>
      <c r="AD653" s="1211"/>
      <c r="AE653" s="1211"/>
      <c r="AF653" s="1211"/>
      <c r="AG653" s="1211"/>
      <c r="AH653" s="1211"/>
      <c r="AI653" s="990">
        <f>SUM(SUVAHAVUJ!N43)</f>
        <v>0</v>
      </c>
      <c r="AJ653" s="990"/>
      <c r="AK653" s="990"/>
      <c r="AL653" s="990"/>
      <c r="AM653" s="990"/>
      <c r="AN653" s="990"/>
      <c r="AO653" s="990"/>
      <c r="AP653" s="990"/>
      <c r="AQ653" s="990"/>
      <c r="AR653" s="990"/>
      <c r="AS653" s="990"/>
      <c r="AT653" s="990"/>
      <c r="AU653" s="990"/>
      <c r="AV653" s="990"/>
      <c r="AW653" s="990"/>
      <c r="AX653" s="990"/>
      <c r="AY653" s="990"/>
      <c r="AZ653" s="990"/>
      <c r="BA653" s="990"/>
      <c r="BB653" s="990"/>
    </row>
    <row r="654" spans="1:54" s="433" customFormat="1" ht="11.45" customHeight="1" x14ac:dyDescent="0.25">
      <c r="A654" s="438" t="s">
        <v>486</v>
      </c>
      <c r="B654" s="455"/>
      <c r="C654" s="455"/>
      <c r="D654" s="455"/>
      <c r="E654" s="455"/>
      <c r="F654" s="455"/>
      <c r="G654" s="455"/>
      <c r="H654" s="455"/>
      <c r="I654" s="455"/>
      <c r="J654" s="455"/>
      <c r="K654" s="455"/>
      <c r="L654" s="455"/>
      <c r="M654" s="455"/>
      <c r="N654" s="455"/>
      <c r="O654" s="455"/>
      <c r="P654" s="734"/>
      <c r="Q654" s="734"/>
      <c r="R654" s="734"/>
      <c r="S654" s="734"/>
      <c r="T654" s="734"/>
      <c r="U654" s="734"/>
      <c r="V654" s="734"/>
      <c r="W654" s="734"/>
      <c r="X654" s="585"/>
      <c r="Y654" s="585"/>
      <c r="Z654" s="585"/>
      <c r="AA654" s="585"/>
      <c r="AB654" s="585"/>
      <c r="AC654" s="585"/>
      <c r="AD654" s="585"/>
      <c r="AE654" s="585"/>
      <c r="AF654" s="585"/>
      <c r="AG654" s="585"/>
      <c r="AH654" s="585"/>
      <c r="AI654" s="585"/>
      <c r="AJ654" s="585"/>
      <c r="AK654" s="585"/>
      <c r="AL654" s="585"/>
      <c r="AM654" s="585"/>
      <c r="AN654" s="585"/>
      <c r="AO654" s="585"/>
      <c r="AP654" s="585"/>
      <c r="AQ654" s="585"/>
      <c r="AR654" s="585"/>
      <c r="AS654" s="585"/>
      <c r="AT654" s="585"/>
      <c r="AU654" s="585"/>
      <c r="AV654" s="585"/>
      <c r="AW654" s="585"/>
      <c r="AX654" s="585"/>
      <c r="AY654" s="585"/>
      <c r="AZ654" s="585"/>
      <c r="BA654" s="585"/>
      <c r="BB654" s="585"/>
    </row>
    <row r="655" spans="1:54" ht="23.25" customHeight="1" x14ac:dyDescent="0.25">
      <c r="A655" s="901" t="s">
        <v>1911</v>
      </c>
      <c r="B655" s="902"/>
      <c r="C655" s="902"/>
      <c r="D655" s="902"/>
      <c r="E655" s="902"/>
      <c r="F655" s="902"/>
      <c r="G655" s="902"/>
      <c r="H655" s="902"/>
      <c r="I655" s="902"/>
      <c r="J655" s="902"/>
      <c r="K655" s="902"/>
      <c r="L655" s="902"/>
      <c r="M655" s="902"/>
      <c r="N655" s="902"/>
      <c r="O655" s="904"/>
      <c r="P655" s="963">
        <f t="shared" ref="P655:P665" si="3">SUM(AI655-X655)</f>
        <v>1971001</v>
      </c>
      <c r="Q655" s="865"/>
      <c r="R655" s="865"/>
      <c r="S655" s="865"/>
      <c r="T655" s="865"/>
      <c r="U655" s="865"/>
      <c r="V655" s="865"/>
      <c r="W655" s="865"/>
      <c r="X655" s="998"/>
      <c r="Y655" s="998"/>
      <c r="Z655" s="998"/>
      <c r="AA655" s="998"/>
      <c r="AB655" s="998"/>
      <c r="AC655" s="998"/>
      <c r="AD655" s="998"/>
      <c r="AE655" s="998"/>
      <c r="AF655" s="998"/>
      <c r="AG655" s="998"/>
      <c r="AH655" s="998"/>
      <c r="AI655" s="865">
        <f>SUM(SUVAHAVUJ!N57)</f>
        <v>1971001</v>
      </c>
      <c r="AJ655" s="865"/>
      <c r="AK655" s="865"/>
      <c r="AL655" s="865"/>
      <c r="AM655" s="865"/>
      <c r="AN655" s="865"/>
      <c r="AO655" s="865"/>
      <c r="AP655" s="865"/>
      <c r="AQ655" s="865"/>
      <c r="AR655" s="865"/>
      <c r="AS655" s="865"/>
      <c r="AT655" s="865"/>
      <c r="AU655" s="865"/>
      <c r="AV655" s="865"/>
      <c r="AW655" s="865"/>
      <c r="AX655" s="865"/>
      <c r="AY655" s="865"/>
      <c r="AZ655" s="865"/>
      <c r="BA655" s="865"/>
      <c r="BB655" s="865"/>
    </row>
    <row r="656" spans="1:54" ht="23.25" customHeight="1" x14ac:dyDescent="0.25">
      <c r="A656" s="901" t="s">
        <v>1905</v>
      </c>
      <c r="B656" s="902"/>
      <c r="C656" s="902"/>
      <c r="D656" s="902"/>
      <c r="E656" s="902"/>
      <c r="F656" s="902"/>
      <c r="G656" s="902"/>
      <c r="H656" s="902"/>
      <c r="I656" s="902"/>
      <c r="J656" s="902"/>
      <c r="K656" s="902"/>
      <c r="L656" s="902"/>
      <c r="M656" s="902"/>
      <c r="N656" s="902"/>
      <c r="O656" s="904"/>
      <c r="P656" s="963">
        <f t="shared" si="3"/>
        <v>0</v>
      </c>
      <c r="Q656" s="865"/>
      <c r="R656" s="865"/>
      <c r="S656" s="865"/>
      <c r="T656" s="865"/>
      <c r="U656" s="865"/>
      <c r="V656" s="865"/>
      <c r="W656" s="865"/>
      <c r="X656" s="998"/>
      <c r="Y656" s="998"/>
      <c r="Z656" s="998"/>
      <c r="AA656" s="998"/>
      <c r="AB656" s="998"/>
      <c r="AC656" s="998"/>
      <c r="AD656" s="998"/>
      <c r="AE656" s="998"/>
      <c r="AF656" s="998"/>
      <c r="AG656" s="998"/>
      <c r="AH656" s="998"/>
      <c r="AI656" s="865">
        <f>SUM(SUVAHAVUJ!N58)</f>
        <v>0</v>
      </c>
      <c r="AJ656" s="865"/>
      <c r="AK656" s="865"/>
      <c r="AL656" s="865"/>
      <c r="AM656" s="865"/>
      <c r="AN656" s="865"/>
      <c r="AO656" s="865"/>
      <c r="AP656" s="865"/>
      <c r="AQ656" s="865"/>
      <c r="AR656" s="865"/>
      <c r="AS656" s="865"/>
      <c r="AT656" s="865"/>
      <c r="AU656" s="865"/>
      <c r="AV656" s="865"/>
      <c r="AW656" s="865"/>
      <c r="AX656" s="865"/>
      <c r="AY656" s="865"/>
      <c r="AZ656" s="865"/>
      <c r="BA656" s="865"/>
      <c r="BB656" s="865"/>
    </row>
    <row r="657" spans="1:54" ht="13.5" customHeight="1" x14ac:dyDescent="0.25">
      <c r="A657" s="901" t="s">
        <v>1906</v>
      </c>
      <c r="B657" s="902"/>
      <c r="C657" s="902"/>
      <c r="D657" s="902"/>
      <c r="E657" s="902"/>
      <c r="F657" s="902"/>
      <c r="G657" s="902"/>
      <c r="H657" s="902"/>
      <c r="I657" s="902"/>
      <c r="J657" s="902"/>
      <c r="K657" s="902"/>
      <c r="L657" s="902"/>
      <c r="M657" s="902"/>
      <c r="N657" s="902"/>
      <c r="O657" s="904"/>
      <c r="P657" s="963">
        <f t="shared" si="3"/>
        <v>0</v>
      </c>
      <c r="Q657" s="865"/>
      <c r="R657" s="865"/>
      <c r="S657" s="865"/>
      <c r="T657" s="865"/>
      <c r="U657" s="865"/>
      <c r="V657" s="865"/>
      <c r="W657" s="865"/>
      <c r="X657" s="998"/>
      <c r="Y657" s="998"/>
      <c r="Z657" s="998"/>
      <c r="AA657" s="998"/>
      <c r="AB657" s="998"/>
      <c r="AC657" s="998"/>
      <c r="AD657" s="998"/>
      <c r="AE657" s="998"/>
      <c r="AF657" s="998"/>
      <c r="AG657" s="998"/>
      <c r="AH657" s="998"/>
      <c r="AI657" s="865">
        <f>SUM(SUVAHAVUJ!N59)</f>
        <v>0</v>
      </c>
      <c r="AJ657" s="865"/>
      <c r="AK657" s="865"/>
      <c r="AL657" s="865"/>
      <c r="AM657" s="865"/>
      <c r="AN657" s="865"/>
      <c r="AO657" s="865"/>
      <c r="AP657" s="865"/>
      <c r="AQ657" s="865"/>
      <c r="AR657" s="865"/>
      <c r="AS657" s="865"/>
      <c r="AT657" s="865"/>
      <c r="AU657" s="865"/>
      <c r="AV657" s="865"/>
      <c r="AW657" s="865"/>
      <c r="AX657" s="865"/>
      <c r="AY657" s="865"/>
      <c r="AZ657" s="865"/>
      <c r="BA657" s="865"/>
      <c r="BB657" s="865"/>
    </row>
    <row r="658" spans="1:54" ht="11.45" customHeight="1" x14ac:dyDescent="0.25">
      <c r="A658" s="901" t="s">
        <v>1913</v>
      </c>
      <c r="B658" s="902"/>
      <c r="C658" s="902"/>
      <c r="D658" s="902"/>
      <c r="E658" s="902"/>
      <c r="F658" s="902"/>
      <c r="G658" s="902"/>
      <c r="H658" s="902"/>
      <c r="I658" s="902"/>
      <c r="J658" s="902"/>
      <c r="K658" s="902"/>
      <c r="L658" s="902"/>
      <c r="M658" s="902"/>
      <c r="N658" s="902"/>
      <c r="O658" s="904"/>
      <c r="P658" s="963">
        <f t="shared" si="3"/>
        <v>0</v>
      </c>
      <c r="Q658" s="865"/>
      <c r="R658" s="865"/>
      <c r="S658" s="865"/>
      <c r="T658" s="865"/>
      <c r="U658" s="865"/>
      <c r="V658" s="865"/>
      <c r="W658" s="865"/>
      <c r="X658" s="998"/>
      <c r="Y658" s="998"/>
      <c r="Z658" s="998"/>
      <c r="AA658" s="998"/>
      <c r="AB658" s="998"/>
      <c r="AC658" s="998"/>
      <c r="AD658" s="998"/>
      <c r="AE658" s="998"/>
      <c r="AF658" s="998"/>
      <c r="AG658" s="998"/>
      <c r="AH658" s="998"/>
      <c r="AI658" s="865">
        <f>SUM(SUVAHAVUJ!N60)</f>
        <v>0</v>
      </c>
      <c r="AJ658" s="865"/>
      <c r="AK658" s="865"/>
      <c r="AL658" s="865"/>
      <c r="AM658" s="865"/>
      <c r="AN658" s="865"/>
      <c r="AO658" s="865"/>
      <c r="AP658" s="865"/>
      <c r="AQ658" s="865"/>
      <c r="AR658" s="865"/>
      <c r="AS658" s="865"/>
      <c r="AT658" s="865"/>
      <c r="AU658" s="865"/>
      <c r="AV658" s="865"/>
      <c r="AW658" s="865"/>
      <c r="AX658" s="865"/>
      <c r="AY658" s="865"/>
      <c r="AZ658" s="865"/>
      <c r="BA658" s="865"/>
      <c r="BB658" s="865"/>
    </row>
    <row r="659" spans="1:54" s="444" customFormat="1" ht="11.45" customHeight="1" x14ac:dyDescent="0.25">
      <c r="A659" s="901" t="s">
        <v>1915</v>
      </c>
      <c r="B659" s="902"/>
      <c r="C659" s="902"/>
      <c r="D659" s="902"/>
      <c r="E659" s="902"/>
      <c r="F659" s="902"/>
      <c r="G659" s="902"/>
      <c r="H659" s="902"/>
      <c r="I659" s="902"/>
      <c r="J659" s="902"/>
      <c r="K659" s="902"/>
      <c r="L659" s="902"/>
      <c r="M659" s="902"/>
      <c r="N659" s="902"/>
      <c r="O659" s="904"/>
      <c r="P659" s="963">
        <f t="shared" si="3"/>
        <v>0</v>
      </c>
      <c r="Q659" s="865"/>
      <c r="R659" s="865"/>
      <c r="S659" s="865"/>
      <c r="T659" s="865"/>
      <c r="U659" s="865"/>
      <c r="V659" s="865"/>
      <c r="W659" s="865"/>
      <c r="X659" s="998"/>
      <c r="Y659" s="998"/>
      <c r="Z659" s="998"/>
      <c r="AA659" s="998"/>
      <c r="AB659" s="998"/>
      <c r="AC659" s="998"/>
      <c r="AD659" s="998"/>
      <c r="AE659" s="998"/>
      <c r="AF659" s="998"/>
      <c r="AG659" s="998"/>
      <c r="AH659" s="998"/>
      <c r="AI659" s="865">
        <f>SUM(SUVAHAVUJ!N61)</f>
        <v>0</v>
      </c>
      <c r="AJ659" s="865"/>
      <c r="AK659" s="865"/>
      <c r="AL659" s="865"/>
      <c r="AM659" s="865"/>
      <c r="AN659" s="865"/>
      <c r="AO659" s="865"/>
      <c r="AP659" s="865"/>
      <c r="AQ659" s="865"/>
      <c r="AR659" s="865"/>
      <c r="AS659" s="865"/>
      <c r="AT659" s="865"/>
      <c r="AU659" s="865"/>
      <c r="AV659" s="865"/>
      <c r="AW659" s="865"/>
      <c r="AX659" s="865"/>
      <c r="AY659" s="865"/>
      <c r="AZ659" s="865"/>
      <c r="BA659" s="865"/>
      <c r="BB659" s="865"/>
    </row>
    <row r="660" spans="1:54" s="444" customFormat="1" ht="11.45" customHeight="1" x14ac:dyDescent="0.25">
      <c r="A660" s="901" t="s">
        <v>1908</v>
      </c>
      <c r="B660" s="902"/>
      <c r="C660" s="902"/>
      <c r="D660" s="902"/>
      <c r="E660" s="902"/>
      <c r="F660" s="902"/>
      <c r="G660" s="902"/>
      <c r="H660" s="902"/>
      <c r="I660" s="902"/>
      <c r="J660" s="902"/>
      <c r="K660" s="902"/>
      <c r="L660" s="902"/>
      <c r="M660" s="902"/>
      <c r="N660" s="902"/>
      <c r="O660" s="904"/>
      <c r="P660" s="963">
        <f t="shared" si="3"/>
        <v>0</v>
      </c>
      <c r="Q660" s="865"/>
      <c r="R660" s="865"/>
      <c r="S660" s="865"/>
      <c r="T660" s="865"/>
      <c r="U660" s="865"/>
      <c r="V660" s="865"/>
      <c r="W660" s="865"/>
      <c r="X660" s="998"/>
      <c r="Y660" s="998"/>
      <c r="Z660" s="998"/>
      <c r="AA660" s="998"/>
      <c r="AB660" s="998"/>
      <c r="AC660" s="998"/>
      <c r="AD660" s="998"/>
      <c r="AE660" s="998"/>
      <c r="AF660" s="998"/>
      <c r="AG660" s="998"/>
      <c r="AH660" s="998"/>
      <c r="AI660" s="865">
        <f>SUM(SUVAHAVUJ!N62)</f>
        <v>0</v>
      </c>
      <c r="AJ660" s="865"/>
      <c r="AK660" s="865"/>
      <c r="AL660" s="865"/>
      <c r="AM660" s="865"/>
      <c r="AN660" s="865"/>
      <c r="AO660" s="865"/>
      <c r="AP660" s="865"/>
      <c r="AQ660" s="865"/>
      <c r="AR660" s="865"/>
      <c r="AS660" s="865"/>
      <c r="AT660" s="865"/>
      <c r="AU660" s="865"/>
      <c r="AV660" s="865"/>
      <c r="AW660" s="865"/>
      <c r="AX660" s="865"/>
      <c r="AY660" s="865"/>
      <c r="AZ660" s="865"/>
      <c r="BA660" s="865"/>
      <c r="BB660" s="865"/>
    </row>
    <row r="661" spans="1:54" s="444" customFormat="1" ht="24.75" customHeight="1" x14ac:dyDescent="0.25">
      <c r="A661" s="1208" t="s">
        <v>501</v>
      </c>
      <c r="B661" s="1209"/>
      <c r="C661" s="1209"/>
      <c r="D661" s="1209"/>
      <c r="E661" s="1209"/>
      <c r="F661" s="1209"/>
      <c r="G661" s="1209"/>
      <c r="H661" s="1209"/>
      <c r="I661" s="1209"/>
      <c r="J661" s="1209"/>
      <c r="K661" s="1209"/>
      <c r="L661" s="1209"/>
      <c r="M661" s="1209"/>
      <c r="N661" s="1209"/>
      <c r="O661" s="1210"/>
      <c r="P661" s="963">
        <f t="shared" si="3"/>
        <v>0</v>
      </c>
      <c r="Q661" s="865"/>
      <c r="R661" s="865"/>
      <c r="S661" s="865"/>
      <c r="T661" s="865"/>
      <c r="U661" s="865"/>
      <c r="V661" s="865"/>
      <c r="W661" s="865"/>
      <c r="X661" s="998"/>
      <c r="Y661" s="998"/>
      <c r="Z661" s="998"/>
      <c r="AA661" s="998"/>
      <c r="AB661" s="998"/>
      <c r="AC661" s="998"/>
      <c r="AD661" s="998"/>
      <c r="AE661" s="998"/>
      <c r="AF661" s="998"/>
      <c r="AG661" s="998"/>
      <c r="AH661" s="998"/>
      <c r="AI661" s="865">
        <f>SUM(SUVAHAVUJ!N63)</f>
        <v>0</v>
      </c>
      <c r="AJ661" s="865"/>
      <c r="AK661" s="865"/>
      <c r="AL661" s="865"/>
      <c r="AM661" s="865"/>
      <c r="AN661" s="865"/>
      <c r="AO661" s="865"/>
      <c r="AP661" s="865"/>
      <c r="AQ661" s="865"/>
      <c r="AR661" s="865"/>
      <c r="AS661" s="865"/>
      <c r="AT661" s="865"/>
      <c r="AU661" s="865"/>
      <c r="AV661" s="865"/>
      <c r="AW661" s="865"/>
      <c r="AX661" s="865"/>
      <c r="AY661" s="865"/>
      <c r="AZ661" s="865"/>
      <c r="BA661" s="865"/>
      <c r="BB661" s="865"/>
    </row>
    <row r="662" spans="1:54" s="444" customFormat="1" ht="11.45" customHeight="1" x14ac:dyDescent="0.25">
      <c r="A662" s="735" t="s">
        <v>1708</v>
      </c>
      <c r="B662" s="736"/>
      <c r="C662" s="736"/>
      <c r="D662" s="736"/>
      <c r="E662" s="736"/>
      <c r="F662" s="736"/>
      <c r="G662" s="736"/>
      <c r="H662" s="736"/>
      <c r="I662" s="736"/>
      <c r="J662" s="736"/>
      <c r="K662" s="736"/>
      <c r="L662" s="736"/>
      <c r="M662" s="736"/>
      <c r="N662" s="736"/>
      <c r="O662" s="737"/>
      <c r="P662" s="963">
        <f t="shared" si="3"/>
        <v>0</v>
      </c>
      <c r="Q662" s="865"/>
      <c r="R662" s="865"/>
      <c r="S662" s="865"/>
      <c r="T662" s="865"/>
      <c r="U662" s="865"/>
      <c r="V662" s="865"/>
      <c r="W662" s="865"/>
      <c r="X662" s="998"/>
      <c r="Y662" s="998"/>
      <c r="Z662" s="998"/>
      <c r="AA662" s="998"/>
      <c r="AB662" s="998"/>
      <c r="AC662" s="998"/>
      <c r="AD662" s="998"/>
      <c r="AE662" s="998"/>
      <c r="AF662" s="998"/>
      <c r="AG662" s="998"/>
      <c r="AH662" s="998"/>
      <c r="AI662" s="865">
        <f>SUM(SUVAHAVUJ!N64)</f>
        <v>0</v>
      </c>
      <c r="AJ662" s="865"/>
      <c r="AK662" s="865"/>
      <c r="AL662" s="865"/>
      <c r="AM662" s="865"/>
      <c r="AN662" s="865"/>
      <c r="AO662" s="865"/>
      <c r="AP662" s="865"/>
      <c r="AQ662" s="865"/>
      <c r="AR662" s="865"/>
      <c r="AS662" s="865"/>
      <c r="AT662" s="865"/>
      <c r="AU662" s="865"/>
      <c r="AV662" s="865"/>
      <c r="AW662" s="865"/>
      <c r="AX662" s="865"/>
      <c r="AY662" s="865"/>
      <c r="AZ662" s="865"/>
      <c r="BA662" s="865"/>
      <c r="BB662" s="865"/>
    </row>
    <row r="663" spans="1:54" s="444" customFormat="1" ht="11.45" customHeight="1" x14ac:dyDescent="0.25">
      <c r="A663" s="735" t="s">
        <v>1707</v>
      </c>
      <c r="B663" s="736"/>
      <c r="C663" s="736"/>
      <c r="D663" s="736"/>
      <c r="E663" s="736"/>
      <c r="F663" s="736"/>
      <c r="G663" s="736"/>
      <c r="H663" s="736"/>
      <c r="I663" s="736"/>
      <c r="J663" s="736"/>
      <c r="K663" s="736"/>
      <c r="L663" s="736"/>
      <c r="M663" s="736"/>
      <c r="N663" s="736"/>
      <c r="O663" s="737"/>
      <c r="P663" s="963">
        <f t="shared" si="3"/>
        <v>0</v>
      </c>
      <c r="Q663" s="865"/>
      <c r="R663" s="865"/>
      <c r="S663" s="865"/>
      <c r="T663" s="865"/>
      <c r="U663" s="865"/>
      <c r="V663" s="865"/>
      <c r="W663" s="865"/>
      <c r="X663" s="998"/>
      <c r="Y663" s="998"/>
      <c r="Z663" s="998"/>
      <c r="AA663" s="998"/>
      <c r="AB663" s="998"/>
      <c r="AC663" s="998"/>
      <c r="AD663" s="998"/>
      <c r="AE663" s="998"/>
      <c r="AF663" s="998"/>
      <c r="AG663" s="998"/>
      <c r="AH663" s="998"/>
      <c r="AI663" s="865">
        <f>SUM(SUVAHAVUJ!N65)</f>
        <v>0</v>
      </c>
      <c r="AJ663" s="865"/>
      <c r="AK663" s="865"/>
      <c r="AL663" s="865"/>
      <c r="AM663" s="865"/>
      <c r="AN663" s="865"/>
      <c r="AO663" s="865"/>
      <c r="AP663" s="865"/>
      <c r="AQ663" s="865"/>
      <c r="AR663" s="865"/>
      <c r="AS663" s="865"/>
      <c r="AT663" s="865"/>
      <c r="AU663" s="865"/>
      <c r="AV663" s="865"/>
      <c r="AW663" s="865"/>
      <c r="AX663" s="865"/>
      <c r="AY663" s="865"/>
      <c r="AZ663" s="865"/>
      <c r="BA663" s="865"/>
      <c r="BB663" s="865"/>
    </row>
    <row r="664" spans="1:54" ht="11.45" customHeight="1" x14ac:dyDescent="0.25">
      <c r="A664" s="735" t="s">
        <v>1910</v>
      </c>
      <c r="B664" s="738"/>
      <c r="C664" s="736"/>
      <c r="D664" s="736"/>
      <c r="E664" s="736"/>
      <c r="F664" s="736"/>
      <c r="G664" s="736"/>
      <c r="H664" s="736"/>
      <c r="I664" s="736"/>
      <c r="J664" s="736"/>
      <c r="K664" s="736"/>
      <c r="L664" s="736"/>
      <c r="M664" s="736"/>
      <c r="N664" s="736"/>
      <c r="O664" s="737"/>
      <c r="P664" s="963">
        <f t="shared" si="3"/>
        <v>0</v>
      </c>
      <c r="Q664" s="865"/>
      <c r="R664" s="865"/>
      <c r="S664" s="865"/>
      <c r="T664" s="865"/>
      <c r="U664" s="865"/>
      <c r="V664" s="865"/>
      <c r="W664" s="865"/>
      <c r="X664" s="998"/>
      <c r="Y664" s="998"/>
      <c r="Z664" s="998"/>
      <c r="AA664" s="998"/>
      <c r="AB664" s="998"/>
      <c r="AC664" s="998"/>
      <c r="AD664" s="998"/>
      <c r="AE664" s="998"/>
      <c r="AF664" s="998"/>
      <c r="AG664" s="998"/>
      <c r="AH664" s="998"/>
      <c r="AI664" s="865">
        <f>SUM(SUVAHAVUJ!N66)</f>
        <v>0</v>
      </c>
      <c r="AJ664" s="865"/>
      <c r="AK664" s="865"/>
      <c r="AL664" s="865"/>
      <c r="AM664" s="865"/>
      <c r="AN664" s="865"/>
      <c r="AO664" s="865"/>
      <c r="AP664" s="865"/>
      <c r="AQ664" s="865"/>
      <c r="AR664" s="865"/>
      <c r="AS664" s="865"/>
      <c r="AT664" s="865"/>
      <c r="AU664" s="865"/>
      <c r="AV664" s="865"/>
      <c r="AW664" s="865"/>
      <c r="AX664" s="865"/>
      <c r="AY664" s="865"/>
      <c r="AZ664" s="865"/>
      <c r="BA664" s="865"/>
      <c r="BB664" s="865"/>
    </row>
    <row r="665" spans="1:54" ht="11.45" customHeight="1" x14ac:dyDescent="0.25">
      <c r="A665" s="735" t="s">
        <v>254</v>
      </c>
      <c r="B665" s="738"/>
      <c r="C665" s="736"/>
      <c r="D665" s="736"/>
      <c r="E665" s="736"/>
      <c r="F665" s="736"/>
      <c r="G665" s="736"/>
      <c r="H665" s="736"/>
      <c r="I665" s="736"/>
      <c r="J665" s="736"/>
      <c r="K665" s="736"/>
      <c r="L665" s="736"/>
      <c r="M665" s="736"/>
      <c r="N665" s="736"/>
      <c r="O665" s="737"/>
      <c r="P665" s="963">
        <f t="shared" si="3"/>
        <v>0</v>
      </c>
      <c r="Q665" s="865"/>
      <c r="R665" s="865"/>
      <c r="S665" s="865"/>
      <c r="T665" s="865"/>
      <c r="U665" s="865"/>
      <c r="V665" s="865"/>
      <c r="W665" s="865"/>
      <c r="X665" s="998"/>
      <c r="Y665" s="998"/>
      <c r="Z665" s="998"/>
      <c r="AA665" s="998"/>
      <c r="AB665" s="998"/>
      <c r="AC665" s="998"/>
      <c r="AD665" s="998"/>
      <c r="AE665" s="998"/>
      <c r="AF665" s="998"/>
      <c r="AG665" s="998"/>
      <c r="AH665" s="998"/>
      <c r="AI665" s="865">
        <f>SUM(SUVAHAVUJ!N67)</f>
        <v>0</v>
      </c>
      <c r="AJ665" s="865"/>
      <c r="AK665" s="865"/>
      <c r="AL665" s="865"/>
      <c r="AM665" s="865"/>
      <c r="AN665" s="865"/>
      <c r="AO665" s="865"/>
      <c r="AP665" s="865"/>
      <c r="AQ665" s="865"/>
      <c r="AR665" s="865"/>
      <c r="AS665" s="865"/>
      <c r="AT665" s="865"/>
      <c r="AU665" s="865"/>
      <c r="AV665" s="865"/>
      <c r="AW665" s="865"/>
      <c r="AX665" s="865"/>
      <c r="AY665" s="865"/>
      <c r="AZ665" s="865"/>
      <c r="BA665" s="865"/>
      <c r="BB665" s="865"/>
    </row>
    <row r="666" spans="1:54" ht="11.45" customHeight="1" x14ac:dyDescent="0.25">
      <c r="A666" s="739" t="s">
        <v>505</v>
      </c>
      <c r="B666" s="703"/>
      <c r="C666" s="448"/>
      <c r="D666" s="448"/>
      <c r="E666" s="448"/>
      <c r="F666" s="448"/>
      <c r="G666" s="448"/>
      <c r="H666" s="448"/>
      <c r="I666" s="448"/>
      <c r="J666" s="448"/>
      <c r="K666" s="448"/>
      <c r="L666" s="448"/>
      <c r="M666" s="448"/>
      <c r="N666" s="448"/>
      <c r="O666" s="449"/>
      <c r="P666" s="865">
        <f>P655+P656+P657+P658+P659+P660+P661+P662+P663+P664</f>
        <v>1971001</v>
      </c>
      <c r="Q666" s="865"/>
      <c r="R666" s="865"/>
      <c r="S666" s="865"/>
      <c r="T666" s="865"/>
      <c r="U666" s="865"/>
      <c r="V666" s="865"/>
      <c r="W666" s="865"/>
      <c r="X666" s="998">
        <f>SUM(X655:AH665)</f>
        <v>0</v>
      </c>
      <c r="Y666" s="998"/>
      <c r="Z666" s="998"/>
      <c r="AA666" s="998"/>
      <c r="AB666" s="998"/>
      <c r="AC666" s="998"/>
      <c r="AD666" s="998"/>
      <c r="AE666" s="998"/>
      <c r="AF666" s="998"/>
      <c r="AG666" s="998"/>
      <c r="AH666" s="998"/>
      <c r="AI666" s="990">
        <f>SUM(SUVAHAVUJ!N55)</f>
        <v>1971001</v>
      </c>
      <c r="AJ666" s="990"/>
      <c r="AK666" s="990"/>
      <c r="AL666" s="990"/>
      <c r="AM666" s="990"/>
      <c r="AN666" s="990"/>
      <c r="AO666" s="990"/>
      <c r="AP666" s="990"/>
      <c r="AQ666" s="990"/>
      <c r="AR666" s="990"/>
      <c r="AS666" s="990"/>
      <c r="AT666" s="990"/>
      <c r="AU666" s="990"/>
      <c r="AV666" s="990"/>
      <c r="AW666" s="990"/>
      <c r="AX666" s="990"/>
      <c r="AY666" s="990"/>
      <c r="AZ666" s="990"/>
      <c r="BA666" s="990"/>
      <c r="BB666" s="990"/>
    </row>
    <row r="667" spans="1:54" ht="12.6" customHeight="1" x14ac:dyDescent="0.25">
      <c r="A667" s="698" t="s">
        <v>1706</v>
      </c>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c r="AK667" s="433"/>
      <c r="AL667" s="433"/>
      <c r="AM667" s="433"/>
      <c r="AN667" s="433"/>
      <c r="AO667" s="433"/>
      <c r="AP667" s="433"/>
      <c r="AQ667" s="433"/>
      <c r="AR667" s="433"/>
      <c r="AS667" s="433"/>
      <c r="AT667" s="433"/>
      <c r="AU667" s="433"/>
      <c r="AV667" s="433"/>
      <c r="AW667" s="433"/>
      <c r="AX667" s="433"/>
      <c r="AY667" s="433"/>
      <c r="AZ667" s="433"/>
      <c r="BA667" s="433"/>
      <c r="BB667" s="471"/>
    </row>
    <row r="668" spans="1:54" ht="15" customHeight="1" x14ac:dyDescent="0.25">
      <c r="A668" s="888"/>
      <c r="B668" s="889"/>
      <c r="C668" s="889"/>
      <c r="D668" s="889"/>
      <c r="E668" s="889"/>
      <c r="F668" s="889"/>
      <c r="G668" s="889"/>
      <c r="H668" s="889"/>
      <c r="I668" s="889"/>
      <c r="J668" s="889"/>
      <c r="K668" s="889"/>
      <c r="L668" s="889"/>
      <c r="M668" s="889"/>
      <c r="N668" s="889"/>
      <c r="O668" s="889"/>
      <c r="P668" s="889"/>
      <c r="Q668" s="889"/>
      <c r="R668" s="889"/>
      <c r="S668" s="889"/>
      <c r="T668" s="889"/>
      <c r="U668" s="889"/>
      <c r="V668" s="889"/>
      <c r="W668" s="889"/>
      <c r="X668" s="889"/>
      <c r="Y668" s="889"/>
      <c r="Z668" s="889"/>
      <c r="AA668" s="889"/>
      <c r="AB668" s="889"/>
      <c r="AC668" s="889"/>
      <c r="AD668" s="889"/>
      <c r="AE668" s="889"/>
      <c r="AF668" s="889"/>
      <c r="AG668" s="889"/>
      <c r="AH668" s="889"/>
      <c r="AI668" s="889"/>
      <c r="AJ668" s="889"/>
      <c r="AK668" s="889"/>
      <c r="AL668" s="889"/>
      <c r="AM668" s="889"/>
      <c r="AN668" s="889"/>
      <c r="AO668" s="889"/>
      <c r="AP668" s="889"/>
      <c r="AQ668" s="889"/>
      <c r="AR668" s="889"/>
      <c r="AS668" s="889"/>
      <c r="AT668" s="889"/>
      <c r="AU668" s="889"/>
      <c r="AV668" s="889"/>
      <c r="AW668" s="889"/>
      <c r="AX668" s="889"/>
      <c r="AY668" s="889"/>
      <c r="AZ668" s="889"/>
      <c r="BA668" s="889"/>
      <c r="BB668" s="890"/>
    </row>
    <row r="669" spans="1:54" ht="15" customHeight="1" x14ac:dyDescent="0.25">
      <c r="A669" s="891"/>
      <c r="B669" s="892"/>
      <c r="C669" s="892"/>
      <c r="D669" s="892"/>
      <c r="E669" s="892"/>
      <c r="F669" s="892"/>
      <c r="G669" s="892"/>
      <c r="H669" s="892"/>
      <c r="I669" s="892"/>
      <c r="J669" s="892"/>
      <c r="K669" s="892"/>
      <c r="L669" s="892"/>
      <c r="M669" s="892"/>
      <c r="N669" s="892"/>
      <c r="O669" s="892"/>
      <c r="P669" s="892"/>
      <c r="Q669" s="892"/>
      <c r="R669" s="892"/>
      <c r="S669" s="892"/>
      <c r="T669" s="892"/>
      <c r="U669" s="892"/>
      <c r="V669" s="892"/>
      <c r="W669" s="892"/>
      <c r="X669" s="892"/>
      <c r="Y669" s="892"/>
      <c r="Z669" s="892"/>
      <c r="AA669" s="892"/>
      <c r="AB669" s="892"/>
      <c r="AC669" s="892"/>
      <c r="AD669" s="892"/>
      <c r="AE669" s="892"/>
      <c r="AF669" s="892"/>
      <c r="AG669" s="892"/>
      <c r="AH669" s="892"/>
      <c r="AI669" s="892"/>
      <c r="AJ669" s="892"/>
      <c r="AK669" s="892"/>
      <c r="AL669" s="892"/>
      <c r="AM669" s="892"/>
      <c r="AN669" s="892"/>
      <c r="AO669" s="892"/>
      <c r="AP669" s="892"/>
      <c r="AQ669" s="892"/>
      <c r="AR669" s="892"/>
      <c r="AS669" s="892"/>
      <c r="AT669" s="892"/>
      <c r="AU669" s="892"/>
      <c r="AV669" s="892"/>
      <c r="AW669" s="892"/>
      <c r="AX669" s="892"/>
      <c r="AY669" s="892"/>
      <c r="AZ669" s="892"/>
      <c r="BA669" s="892"/>
      <c r="BB669" s="893"/>
    </row>
    <row r="670" spans="1:54" ht="12.6" customHeight="1" x14ac:dyDescent="0.25">
      <c r="A670" s="444" t="s">
        <v>1705</v>
      </c>
      <c r="B670" s="444"/>
      <c r="C670" s="444"/>
      <c r="D670" s="444"/>
      <c r="E670" s="444"/>
      <c r="F670" s="444"/>
      <c r="G670" s="444"/>
      <c r="H670" s="444"/>
      <c r="I670" s="444"/>
      <c r="J670" s="444"/>
      <c r="K670" s="444"/>
      <c r="L670" s="444"/>
      <c r="M670" s="444"/>
      <c r="N670" s="444"/>
      <c r="O670" s="444"/>
      <c r="P670" s="444"/>
      <c r="Q670" s="444"/>
      <c r="R670" s="444"/>
      <c r="S670" s="444"/>
      <c r="T670" s="444"/>
      <c r="U670" s="444"/>
      <c r="V670" s="444"/>
      <c r="W670" s="444"/>
      <c r="X670" s="444"/>
      <c r="Y670" s="444"/>
      <c r="Z670" s="444"/>
      <c r="AA670" s="444"/>
      <c r="AB670" s="444"/>
      <c r="AC670" s="444"/>
      <c r="AD670" s="444"/>
      <c r="AE670" s="444"/>
      <c r="AF670" s="444"/>
      <c r="AG670" s="444"/>
      <c r="AH670" s="444"/>
      <c r="AI670" s="444"/>
      <c r="AJ670" s="444"/>
      <c r="AK670" s="444"/>
      <c r="AL670" s="444"/>
      <c r="AM670" s="444"/>
      <c r="AN670" s="444"/>
      <c r="AO670" s="444"/>
      <c r="AP670" s="444"/>
      <c r="AQ670" s="444"/>
      <c r="AR670" s="444"/>
      <c r="AS670" s="444"/>
      <c r="AT670" s="444"/>
      <c r="AU670" s="444"/>
      <c r="AV670" s="444"/>
      <c r="AW670" s="444"/>
      <c r="AX670" s="444"/>
      <c r="AY670" s="444"/>
      <c r="AZ670" s="444"/>
      <c r="BA670" s="444"/>
      <c r="BB670" s="444"/>
    </row>
    <row r="671" spans="1:54" ht="12.6" customHeight="1" x14ac:dyDescent="0.25">
      <c r="A671" s="444" t="s">
        <v>1704</v>
      </c>
      <c r="B671" s="444"/>
      <c r="C671" s="444"/>
      <c r="D671" s="444"/>
      <c r="E671" s="444"/>
      <c r="F671" s="444"/>
      <c r="G671" s="444"/>
      <c r="H671" s="444"/>
      <c r="I671" s="444"/>
      <c r="J671" s="444"/>
      <c r="K671" s="444"/>
      <c r="L671" s="444"/>
      <c r="M671" s="444"/>
      <c r="N671" s="444"/>
      <c r="O671" s="444"/>
      <c r="P671" s="444"/>
      <c r="Q671" s="444"/>
      <c r="R671" s="444"/>
      <c r="S671" s="444"/>
      <c r="T671" s="444"/>
      <c r="U671" s="444"/>
      <c r="V671" s="444"/>
      <c r="W671" s="444"/>
      <c r="X671" s="444"/>
      <c r="Y671" s="444"/>
      <c r="Z671" s="444"/>
      <c r="AA671" s="444"/>
      <c r="AB671" s="444"/>
      <c r="AC671" s="444"/>
      <c r="AD671" s="444"/>
      <c r="AE671" s="444"/>
      <c r="AF671" s="444"/>
      <c r="AG671" s="444"/>
      <c r="AH671" s="444"/>
      <c r="AI671" s="444"/>
      <c r="AJ671" s="444"/>
      <c r="AK671" s="444"/>
      <c r="AL671" s="444"/>
      <c r="AM671" s="444"/>
      <c r="AN671" s="444"/>
      <c r="AO671" s="444"/>
      <c r="AP671" s="444"/>
      <c r="AQ671" s="444"/>
      <c r="AR671" s="444"/>
      <c r="AS671" s="444"/>
      <c r="AT671" s="444"/>
      <c r="AU671" s="444"/>
      <c r="AV671" s="444"/>
      <c r="AW671" s="444"/>
      <c r="AX671" s="444"/>
      <c r="AY671" s="444"/>
      <c r="AZ671" s="444"/>
      <c r="BA671" s="444"/>
      <c r="BB671" s="444"/>
    </row>
    <row r="672" spans="1:54" ht="11.45" customHeight="1" x14ac:dyDescent="0.25">
      <c r="A672" s="696"/>
      <c r="B672" s="697"/>
      <c r="C672" s="697"/>
      <c r="D672" s="697"/>
      <c r="E672" s="697"/>
      <c r="F672" s="697"/>
      <c r="G672" s="697"/>
      <c r="H672" s="697"/>
      <c r="I672" s="697"/>
      <c r="J672" s="697"/>
      <c r="K672" s="697"/>
      <c r="L672" s="697"/>
      <c r="M672" s="697"/>
      <c r="N672" s="697"/>
      <c r="O672" s="697"/>
      <c r="P672" s="697"/>
      <c r="Q672" s="697"/>
      <c r="R672" s="697"/>
      <c r="S672" s="697"/>
      <c r="T672" s="697"/>
      <c r="U672" s="465"/>
      <c r="V672" s="465"/>
      <c r="W672" s="995" t="s">
        <v>815</v>
      </c>
      <c r="X672" s="996"/>
      <c r="Y672" s="996"/>
      <c r="Z672" s="996"/>
      <c r="AA672" s="996"/>
      <c r="AB672" s="996"/>
      <c r="AC672" s="996"/>
      <c r="AD672" s="996"/>
      <c r="AE672" s="996"/>
      <c r="AF672" s="996"/>
      <c r="AG672" s="996"/>
      <c r="AH672" s="996"/>
      <c r="AI672" s="996"/>
      <c r="AJ672" s="996"/>
      <c r="AK672" s="996"/>
      <c r="AL672" s="996"/>
      <c r="AM672" s="996"/>
      <c r="AN672" s="996"/>
      <c r="AO672" s="996"/>
      <c r="AP672" s="996"/>
      <c r="AQ672" s="996"/>
      <c r="AR672" s="996"/>
      <c r="AS672" s="996"/>
      <c r="AT672" s="996"/>
      <c r="AU672" s="996"/>
      <c r="AV672" s="996"/>
      <c r="AW672" s="996"/>
      <c r="AX672" s="996"/>
      <c r="AY672" s="996"/>
      <c r="AZ672" s="996"/>
      <c r="BA672" s="996"/>
      <c r="BB672" s="997"/>
    </row>
    <row r="673" spans="1:54" s="444" customFormat="1" ht="11.45" customHeight="1" x14ac:dyDescent="0.25">
      <c r="A673" s="987" t="s">
        <v>507</v>
      </c>
      <c r="B673" s="988"/>
      <c r="C673" s="988"/>
      <c r="D673" s="988"/>
      <c r="E673" s="988"/>
      <c r="F673" s="988"/>
      <c r="G673" s="988"/>
      <c r="H673" s="988"/>
      <c r="I673" s="988"/>
      <c r="J673" s="988"/>
      <c r="K673" s="988"/>
      <c r="L673" s="988"/>
      <c r="M673" s="988"/>
      <c r="N673" s="988"/>
      <c r="O673" s="988"/>
      <c r="P673" s="988"/>
      <c r="Q673" s="988"/>
      <c r="R673" s="988"/>
      <c r="S673" s="988"/>
      <c r="T673" s="988"/>
      <c r="U673" s="988"/>
      <c r="V673" s="988"/>
      <c r="W673" s="923" t="s">
        <v>1505</v>
      </c>
      <c r="X673" s="849"/>
      <c r="Y673" s="849"/>
      <c r="Z673" s="849"/>
      <c r="AA673" s="849"/>
      <c r="AB673" s="849"/>
      <c r="AC673" s="849"/>
      <c r="AD673" s="849"/>
      <c r="AE673" s="849"/>
      <c r="AF673" s="849"/>
      <c r="AG673" s="849"/>
      <c r="AH673" s="849"/>
      <c r="AI673" s="986"/>
      <c r="AJ673" s="923" t="s">
        <v>1493</v>
      </c>
      <c r="AK673" s="849"/>
      <c r="AL673" s="849"/>
      <c r="AM673" s="849"/>
      <c r="AN673" s="849"/>
      <c r="AO673" s="849"/>
      <c r="AP673" s="849"/>
      <c r="AQ673" s="849"/>
      <c r="AR673" s="849"/>
      <c r="AS673" s="849"/>
      <c r="AT673" s="849"/>
      <c r="AU673" s="849"/>
      <c r="AV673" s="849"/>
      <c r="AW673" s="849"/>
      <c r="AX673" s="849"/>
      <c r="AY673" s="849"/>
      <c r="AZ673" s="849"/>
      <c r="BA673" s="849"/>
      <c r="BB673" s="986"/>
    </row>
    <row r="674" spans="1:54" s="444" customFormat="1" ht="11.45" customHeight="1" x14ac:dyDescent="0.25">
      <c r="A674" s="699"/>
      <c r="B674" s="740"/>
      <c r="C674" s="740"/>
      <c r="D674" s="740"/>
      <c r="E674" s="740"/>
      <c r="F674" s="740"/>
      <c r="G674" s="740"/>
      <c r="H674" s="740"/>
      <c r="I674" s="740"/>
      <c r="J674" s="740"/>
      <c r="K674" s="740"/>
      <c r="L674" s="740"/>
      <c r="M674" s="740"/>
      <c r="N674" s="740"/>
      <c r="O674" s="740"/>
      <c r="P674" s="740"/>
      <c r="Q674" s="740"/>
      <c r="R674" s="740"/>
      <c r="S674" s="740"/>
      <c r="T674" s="740"/>
      <c r="U674" s="740"/>
      <c r="V674" s="740"/>
      <c r="W674" s="924" t="s">
        <v>1703</v>
      </c>
      <c r="X674" s="925"/>
      <c r="Y674" s="925"/>
      <c r="Z674" s="925"/>
      <c r="AA674" s="925"/>
      <c r="AB674" s="925"/>
      <c r="AC674" s="925"/>
      <c r="AD674" s="925"/>
      <c r="AE674" s="925"/>
      <c r="AF674" s="925"/>
      <c r="AG674" s="925"/>
      <c r="AH674" s="925"/>
      <c r="AI674" s="993"/>
      <c r="AJ674" s="924" t="s">
        <v>1619</v>
      </c>
      <c r="AK674" s="925"/>
      <c r="AL674" s="925"/>
      <c r="AM674" s="925"/>
      <c r="AN674" s="925"/>
      <c r="AO674" s="925"/>
      <c r="AP674" s="925"/>
      <c r="AQ674" s="925"/>
      <c r="AR674" s="925"/>
      <c r="AS674" s="925"/>
      <c r="AT674" s="925"/>
      <c r="AU674" s="925"/>
      <c r="AV674" s="925"/>
      <c r="AW674" s="925"/>
      <c r="AX674" s="925"/>
      <c r="AY674" s="925"/>
      <c r="AZ674" s="925"/>
      <c r="BA674" s="925"/>
      <c r="BB674" s="993"/>
    </row>
    <row r="675" spans="1:54" ht="12.6" customHeight="1" x14ac:dyDescent="0.25">
      <c r="A675" s="470" t="s">
        <v>1702</v>
      </c>
      <c r="B675" s="433"/>
      <c r="C675" s="433"/>
      <c r="D675" s="433"/>
      <c r="E675" s="433"/>
      <c r="F675" s="433"/>
      <c r="G675" s="433"/>
      <c r="H675" s="433"/>
      <c r="I675" s="433"/>
      <c r="J675" s="433"/>
      <c r="K675" s="433"/>
      <c r="L675" s="433"/>
      <c r="M675" s="433"/>
      <c r="N675" s="433"/>
      <c r="O675" s="433"/>
      <c r="P675" s="433"/>
      <c r="Q675" s="433"/>
      <c r="R675" s="433"/>
      <c r="S675" s="433"/>
      <c r="T675" s="433"/>
      <c r="U675" s="433"/>
      <c r="V675" s="433"/>
      <c r="W675" s="865"/>
      <c r="X675" s="865"/>
      <c r="Y675" s="865"/>
      <c r="Z675" s="865"/>
      <c r="AA675" s="865"/>
      <c r="AB675" s="865"/>
      <c r="AC675" s="865"/>
      <c r="AD675" s="865"/>
      <c r="AE675" s="865"/>
      <c r="AF675" s="865"/>
      <c r="AG675" s="865"/>
      <c r="AH675" s="865"/>
      <c r="AI675" s="865"/>
      <c r="AJ675" s="865"/>
      <c r="AK675" s="865"/>
      <c r="AL675" s="865"/>
      <c r="AM675" s="865"/>
      <c r="AN675" s="865"/>
      <c r="AO675" s="865"/>
      <c r="AP675" s="865"/>
      <c r="AQ675" s="865"/>
      <c r="AR675" s="865"/>
      <c r="AS675" s="865"/>
      <c r="AT675" s="865"/>
      <c r="AU675" s="865"/>
      <c r="AV675" s="865"/>
      <c r="AW675" s="865"/>
      <c r="AX675" s="865"/>
      <c r="AY675" s="865"/>
      <c r="AZ675" s="865"/>
      <c r="BA675" s="865"/>
      <c r="BB675" s="865"/>
    </row>
    <row r="676" spans="1:54" ht="12.6" customHeight="1" x14ac:dyDescent="0.25">
      <c r="A676" s="454" t="s">
        <v>1701</v>
      </c>
      <c r="B676" s="455"/>
      <c r="C676" s="455"/>
      <c r="D676" s="455"/>
      <c r="E676" s="455"/>
      <c r="F676" s="455"/>
      <c r="G676" s="455"/>
      <c r="H676" s="455"/>
      <c r="I676" s="455"/>
      <c r="J676" s="455"/>
      <c r="K676" s="455"/>
      <c r="L676" s="455"/>
      <c r="M676" s="455"/>
      <c r="N676" s="455"/>
      <c r="O676" s="455"/>
      <c r="P676" s="455"/>
      <c r="Q676" s="455"/>
      <c r="R676" s="455"/>
      <c r="S676" s="455"/>
      <c r="T676" s="455"/>
      <c r="U676" s="455"/>
      <c r="V676" s="455"/>
      <c r="W676" s="865"/>
      <c r="X676" s="865"/>
      <c r="Y676" s="865"/>
      <c r="Z676" s="865"/>
      <c r="AA676" s="865"/>
      <c r="AB676" s="865"/>
      <c r="AC676" s="865"/>
      <c r="AD676" s="865"/>
      <c r="AE676" s="865"/>
      <c r="AF676" s="865"/>
      <c r="AG676" s="865"/>
      <c r="AH676" s="865"/>
      <c r="AI676" s="865"/>
      <c r="AJ676" s="865"/>
      <c r="AK676" s="865"/>
      <c r="AL676" s="865"/>
      <c r="AM676" s="865"/>
      <c r="AN676" s="865"/>
      <c r="AO676" s="865"/>
      <c r="AP676" s="865"/>
      <c r="AQ676" s="865"/>
      <c r="AR676" s="865"/>
      <c r="AS676" s="865"/>
      <c r="AT676" s="865"/>
      <c r="AU676" s="865"/>
      <c r="AV676" s="865"/>
      <c r="AW676" s="865"/>
      <c r="AX676" s="865"/>
      <c r="AY676" s="865"/>
      <c r="AZ676" s="865"/>
      <c r="BA676" s="865"/>
      <c r="BB676" s="865"/>
    </row>
    <row r="677" spans="1:54" ht="12.6" customHeight="1" x14ac:dyDescent="0.25">
      <c r="A677" s="447" t="s">
        <v>508</v>
      </c>
      <c r="B677" s="448"/>
      <c r="C677" s="448"/>
      <c r="D677" s="448"/>
      <c r="E677" s="448"/>
      <c r="F677" s="448"/>
      <c r="G677" s="448"/>
      <c r="H677" s="448"/>
      <c r="I677" s="448"/>
      <c r="J677" s="448"/>
      <c r="K677" s="448"/>
      <c r="L677" s="448"/>
      <c r="M677" s="448"/>
      <c r="N677" s="448"/>
      <c r="O677" s="448"/>
      <c r="P677" s="448"/>
      <c r="Q677" s="448"/>
      <c r="R677" s="448"/>
      <c r="S677" s="448"/>
      <c r="T677" s="448"/>
      <c r="U677" s="448"/>
      <c r="V677" s="448"/>
      <c r="W677" s="1022" t="s">
        <v>929</v>
      </c>
      <c r="X677" s="1022"/>
      <c r="Y677" s="1022"/>
      <c r="Z677" s="1022"/>
      <c r="AA677" s="1022"/>
      <c r="AB677" s="1022"/>
      <c r="AC677" s="1022"/>
      <c r="AD677" s="1022"/>
      <c r="AE677" s="1022"/>
      <c r="AF677" s="1022"/>
      <c r="AG677" s="1022"/>
      <c r="AH677" s="1022"/>
      <c r="AI677" s="1022"/>
      <c r="AJ677" s="865"/>
      <c r="AK677" s="865"/>
      <c r="AL677" s="865"/>
      <c r="AM677" s="865"/>
      <c r="AN677" s="865"/>
      <c r="AO677" s="865"/>
      <c r="AP677" s="865"/>
      <c r="AQ677" s="865"/>
      <c r="AR677" s="865"/>
      <c r="AS677" s="865"/>
      <c r="AT677" s="865"/>
      <c r="AU677" s="865"/>
      <c r="AV677" s="865"/>
      <c r="AW677" s="865"/>
      <c r="AX677" s="865"/>
      <c r="AY677" s="865"/>
      <c r="AZ677" s="865"/>
      <c r="BA677" s="865"/>
      <c r="BB677" s="865"/>
    </row>
    <row r="678" spans="1:54" ht="12.6" customHeight="1" x14ac:dyDescent="0.25">
      <c r="A678" s="444" t="s">
        <v>1700</v>
      </c>
    </row>
    <row r="679" spans="1:54" ht="15" customHeight="1" x14ac:dyDescent="0.25">
      <c r="A679" s="888"/>
      <c r="B679" s="889"/>
      <c r="C679" s="889"/>
      <c r="D679" s="889"/>
      <c r="E679" s="889"/>
      <c r="F679" s="889"/>
      <c r="G679" s="889"/>
      <c r="H679" s="889"/>
      <c r="I679" s="889"/>
      <c r="J679" s="889"/>
      <c r="K679" s="889"/>
      <c r="L679" s="889"/>
      <c r="M679" s="889"/>
      <c r="N679" s="889"/>
      <c r="O679" s="889"/>
      <c r="P679" s="889"/>
      <c r="Q679" s="889"/>
      <c r="R679" s="889"/>
      <c r="S679" s="889"/>
      <c r="T679" s="889"/>
      <c r="U679" s="889"/>
      <c r="V679" s="889"/>
      <c r="W679" s="889"/>
      <c r="X679" s="889"/>
      <c r="Y679" s="889"/>
      <c r="Z679" s="889"/>
      <c r="AA679" s="889"/>
      <c r="AB679" s="889"/>
      <c r="AC679" s="889"/>
      <c r="AD679" s="889"/>
      <c r="AE679" s="889"/>
      <c r="AF679" s="889"/>
      <c r="AG679" s="889"/>
      <c r="AH679" s="889"/>
      <c r="AI679" s="889"/>
      <c r="AJ679" s="889"/>
      <c r="AK679" s="889"/>
      <c r="AL679" s="889"/>
      <c r="AM679" s="889"/>
      <c r="AN679" s="889"/>
      <c r="AO679" s="889"/>
      <c r="AP679" s="889"/>
      <c r="AQ679" s="889"/>
      <c r="AR679" s="889"/>
      <c r="AS679" s="889"/>
      <c r="AT679" s="889"/>
      <c r="AU679" s="889"/>
      <c r="AV679" s="889"/>
      <c r="AW679" s="889"/>
      <c r="AX679" s="889"/>
      <c r="AY679" s="889"/>
      <c r="AZ679" s="889"/>
      <c r="BA679" s="889"/>
      <c r="BB679" s="890"/>
    </row>
    <row r="680" spans="1:54" ht="15" customHeight="1" x14ac:dyDescent="0.25">
      <c r="A680" s="891"/>
      <c r="B680" s="892"/>
      <c r="C680" s="892"/>
      <c r="D680" s="892"/>
      <c r="E680" s="892"/>
      <c r="F680" s="892"/>
      <c r="G680" s="892"/>
      <c r="H680" s="892"/>
      <c r="I680" s="892"/>
      <c r="J680" s="892"/>
      <c r="K680" s="892"/>
      <c r="L680" s="892"/>
      <c r="M680" s="892"/>
      <c r="N680" s="892"/>
      <c r="O680" s="892"/>
      <c r="P680" s="892"/>
      <c r="Q680" s="892"/>
      <c r="R680" s="892"/>
      <c r="S680" s="892"/>
      <c r="T680" s="892"/>
      <c r="U680" s="892"/>
      <c r="V680" s="892"/>
      <c r="W680" s="892"/>
      <c r="X680" s="892"/>
      <c r="Y680" s="892"/>
      <c r="Z680" s="892"/>
      <c r="AA680" s="892"/>
      <c r="AB680" s="892"/>
      <c r="AC680" s="892"/>
      <c r="AD680" s="892"/>
      <c r="AE680" s="892"/>
      <c r="AF680" s="892"/>
      <c r="AG680" s="892"/>
      <c r="AH680" s="892"/>
      <c r="AI680" s="892"/>
      <c r="AJ680" s="892"/>
      <c r="AK680" s="892"/>
      <c r="AL680" s="892"/>
      <c r="AM680" s="892"/>
      <c r="AN680" s="892"/>
      <c r="AO680" s="892"/>
      <c r="AP680" s="892"/>
      <c r="AQ680" s="892"/>
      <c r="AR680" s="892"/>
      <c r="AS680" s="892"/>
      <c r="AT680" s="892"/>
      <c r="AU680" s="892"/>
      <c r="AV680" s="892"/>
      <c r="AW680" s="892"/>
      <c r="AX680" s="892"/>
      <c r="AY680" s="892"/>
      <c r="AZ680" s="892"/>
      <c r="BA680" s="892"/>
      <c r="BB680" s="893"/>
    </row>
    <row r="681" spans="1:54" ht="12.6" customHeight="1" x14ac:dyDescent="0.25">
      <c r="A681" s="444" t="s">
        <v>1699</v>
      </c>
      <c r="B681" s="444"/>
      <c r="C681" s="444"/>
      <c r="D681" s="444"/>
      <c r="E681" s="444"/>
      <c r="F681" s="444"/>
      <c r="G681" s="444"/>
      <c r="H681" s="444"/>
      <c r="I681" s="444"/>
      <c r="J681" s="444"/>
      <c r="K681" s="444"/>
      <c r="L681" s="444"/>
      <c r="M681" s="444"/>
      <c r="N681" s="444"/>
      <c r="O681" s="444"/>
      <c r="P681" s="444"/>
      <c r="Q681" s="444"/>
      <c r="R681" s="444"/>
      <c r="S681" s="444"/>
      <c r="T681" s="444"/>
      <c r="U681" s="444"/>
      <c r="V681" s="444"/>
      <c r="W681" s="444"/>
      <c r="X681" s="444"/>
      <c r="Y681" s="444"/>
      <c r="Z681" s="444"/>
      <c r="AA681" s="444"/>
      <c r="AB681" s="444"/>
      <c r="AC681" s="444"/>
      <c r="AD681" s="444"/>
      <c r="AE681" s="444"/>
      <c r="AF681" s="444"/>
      <c r="AG681" s="444"/>
      <c r="AH681" s="444"/>
      <c r="AI681" s="444"/>
      <c r="AJ681" s="444"/>
      <c r="AK681" s="444"/>
      <c r="AL681" s="444"/>
      <c r="AM681" s="444"/>
      <c r="AN681" s="444"/>
      <c r="AO681" s="444"/>
      <c r="AP681" s="444"/>
      <c r="AQ681" s="444"/>
      <c r="AR681" s="444"/>
      <c r="AS681" s="444"/>
      <c r="AT681" s="444"/>
      <c r="AU681" s="444"/>
      <c r="AV681" s="444"/>
      <c r="AW681" s="444"/>
      <c r="AX681" s="444"/>
      <c r="AY681" s="444"/>
      <c r="AZ681" s="444"/>
      <c r="BA681" s="444"/>
      <c r="BB681" s="444"/>
    </row>
    <row r="682" spans="1:54" ht="12.6" customHeight="1" x14ac:dyDescent="0.25">
      <c r="A682" s="434" t="s">
        <v>474</v>
      </c>
      <c r="C682" s="444"/>
      <c r="D682" s="444"/>
      <c r="E682" s="444"/>
      <c r="F682" s="444"/>
      <c r="G682" s="444"/>
      <c r="H682" s="444"/>
      <c r="I682" s="444"/>
      <c r="J682" s="444"/>
      <c r="K682" s="444"/>
      <c r="L682" s="444"/>
      <c r="M682" s="444"/>
      <c r="N682" s="444"/>
      <c r="O682" s="444"/>
      <c r="P682" s="444"/>
      <c r="Q682" s="444"/>
      <c r="R682" s="444"/>
      <c r="S682" s="444"/>
      <c r="T682" s="444"/>
      <c r="U682" s="444"/>
      <c r="V682" s="444"/>
      <c r="W682" s="444"/>
      <c r="X682" s="444"/>
      <c r="Y682" s="444"/>
      <c r="Z682" s="444"/>
      <c r="AA682" s="444"/>
      <c r="AB682" s="444"/>
      <c r="AC682" s="444"/>
      <c r="AD682" s="444"/>
      <c r="AE682" s="444"/>
      <c r="AF682" s="444"/>
      <c r="AG682" s="444"/>
      <c r="AH682" s="444"/>
      <c r="AI682" s="444"/>
      <c r="AJ682" s="444"/>
      <c r="AK682" s="444"/>
      <c r="AL682" s="444"/>
      <c r="AM682" s="444"/>
      <c r="AN682" s="444"/>
      <c r="AO682" s="444"/>
      <c r="AP682" s="444"/>
      <c r="AQ682" s="444"/>
      <c r="AR682" s="444"/>
      <c r="AS682" s="444"/>
      <c r="AT682" s="444"/>
      <c r="AU682" s="444"/>
      <c r="AV682" s="444"/>
      <c r="AW682" s="444"/>
      <c r="AX682" s="444"/>
      <c r="AY682" s="444"/>
      <c r="AZ682" s="444"/>
      <c r="BA682" s="444"/>
      <c r="BB682" s="444"/>
    </row>
    <row r="683" spans="1:54" ht="11.45" customHeight="1" x14ac:dyDescent="0.25">
      <c r="A683" s="464"/>
      <c r="B683" s="465"/>
      <c r="C683" s="465"/>
      <c r="D683" s="465"/>
      <c r="E683" s="465"/>
      <c r="F683" s="465"/>
      <c r="G683" s="465"/>
      <c r="H683" s="465"/>
      <c r="I683" s="465"/>
      <c r="J683" s="465"/>
      <c r="K683" s="465"/>
      <c r="L683" s="465"/>
      <c r="M683" s="465"/>
      <c r="N683" s="465"/>
      <c r="O683" s="465"/>
      <c r="P683" s="465"/>
      <c r="Q683" s="465"/>
      <c r="R683" s="465"/>
      <c r="S683" s="466"/>
      <c r="T683" s="464"/>
      <c r="U683" s="465"/>
      <c r="V683" s="465"/>
      <c r="W683" s="465"/>
      <c r="X683" s="465"/>
      <c r="Y683" s="465"/>
      <c r="Z683" s="465"/>
      <c r="AA683" s="465"/>
      <c r="AB683" s="465"/>
      <c r="AC683" s="465"/>
      <c r="AD683" s="465"/>
      <c r="AE683" s="465"/>
      <c r="AF683" s="466"/>
      <c r="AG683" s="849" t="s">
        <v>1571</v>
      </c>
      <c r="AH683" s="849"/>
      <c r="AI683" s="849"/>
      <c r="AJ683" s="849"/>
      <c r="AK683" s="849"/>
      <c r="AL683" s="849"/>
      <c r="AM683" s="849"/>
      <c r="AN683" s="849"/>
      <c r="AO683" s="849"/>
      <c r="AP683" s="849"/>
      <c r="AQ683" s="849"/>
      <c r="AR683" s="849"/>
      <c r="AS683" s="849"/>
      <c r="AT683" s="849"/>
      <c r="AU683" s="849"/>
      <c r="AV683" s="849"/>
      <c r="AW683" s="849"/>
      <c r="AX683" s="849"/>
      <c r="AY683" s="849"/>
      <c r="AZ683" s="849"/>
      <c r="BA683" s="849"/>
      <c r="BB683" s="986"/>
    </row>
    <row r="684" spans="1:54" ht="11.45" customHeight="1" x14ac:dyDescent="0.25">
      <c r="A684" s="987" t="s">
        <v>468</v>
      </c>
      <c r="B684" s="988"/>
      <c r="C684" s="988"/>
      <c r="D684" s="988"/>
      <c r="E684" s="988"/>
      <c r="F684" s="988"/>
      <c r="G684" s="988"/>
      <c r="H684" s="988"/>
      <c r="I684" s="988"/>
      <c r="J684" s="988"/>
      <c r="K684" s="988"/>
      <c r="L684" s="988"/>
      <c r="M684" s="988"/>
      <c r="N684" s="988"/>
      <c r="O684" s="988"/>
      <c r="P684" s="988"/>
      <c r="Q684" s="988"/>
      <c r="R684" s="988"/>
      <c r="S684" s="992"/>
      <c r="T684" s="987" t="s">
        <v>815</v>
      </c>
      <c r="U684" s="988"/>
      <c r="V684" s="988"/>
      <c r="W684" s="988"/>
      <c r="X684" s="988"/>
      <c r="Y684" s="988"/>
      <c r="Z684" s="988"/>
      <c r="AA684" s="988"/>
      <c r="AB684" s="988"/>
      <c r="AC684" s="988"/>
      <c r="AD684" s="988"/>
      <c r="AE684" s="988"/>
      <c r="AF684" s="992"/>
      <c r="AG684" s="988" t="s">
        <v>1595</v>
      </c>
      <c r="AH684" s="988"/>
      <c r="AI684" s="988"/>
      <c r="AJ684" s="988"/>
      <c r="AK684" s="988"/>
      <c r="AL684" s="988"/>
      <c r="AM684" s="988"/>
      <c r="AN684" s="988"/>
      <c r="AO684" s="988"/>
      <c r="AP684" s="988"/>
      <c r="AQ684" s="988"/>
      <c r="AR684" s="988"/>
      <c r="AS684" s="988"/>
      <c r="AT684" s="988"/>
      <c r="AU684" s="988"/>
      <c r="AV684" s="988"/>
      <c r="AW684" s="988"/>
      <c r="AX684" s="988"/>
      <c r="AY684" s="988"/>
      <c r="AZ684" s="988"/>
      <c r="BA684" s="988"/>
      <c r="BB684" s="992"/>
    </row>
    <row r="685" spans="1:54" ht="11.45" customHeight="1" x14ac:dyDescent="0.25">
      <c r="A685" s="467"/>
      <c r="B685" s="468"/>
      <c r="C685" s="468"/>
      <c r="D685" s="468"/>
      <c r="E685" s="468"/>
      <c r="F685" s="468"/>
      <c r="G685" s="468"/>
      <c r="H685" s="468"/>
      <c r="I685" s="468"/>
      <c r="J685" s="468"/>
      <c r="K685" s="468"/>
      <c r="L685" s="468"/>
      <c r="M685" s="468"/>
      <c r="N685" s="468"/>
      <c r="O685" s="468"/>
      <c r="P685" s="468"/>
      <c r="Q685" s="468"/>
      <c r="R685" s="468"/>
      <c r="S685" s="469"/>
      <c r="T685" s="467"/>
      <c r="U685" s="468"/>
      <c r="V685" s="468"/>
      <c r="W685" s="468"/>
      <c r="X685" s="468"/>
      <c r="Y685" s="468"/>
      <c r="Z685" s="468"/>
      <c r="AA685" s="468"/>
      <c r="AB685" s="468"/>
      <c r="AC685" s="468"/>
      <c r="AD685" s="468"/>
      <c r="AE685" s="468"/>
      <c r="AF685" s="469"/>
      <c r="AG685" s="925" t="s">
        <v>1568</v>
      </c>
      <c r="AH685" s="925"/>
      <c r="AI685" s="925"/>
      <c r="AJ685" s="925"/>
      <c r="AK685" s="925"/>
      <c r="AL685" s="925"/>
      <c r="AM685" s="925"/>
      <c r="AN685" s="925"/>
      <c r="AO685" s="925"/>
      <c r="AP685" s="925"/>
      <c r="AQ685" s="925"/>
      <c r="AR685" s="925"/>
      <c r="AS685" s="925"/>
      <c r="AT685" s="925"/>
      <c r="AU685" s="925"/>
      <c r="AV685" s="925"/>
      <c r="AW685" s="925"/>
      <c r="AX685" s="925"/>
      <c r="AY685" s="925"/>
      <c r="AZ685" s="925"/>
      <c r="BA685" s="925"/>
      <c r="BB685" s="993"/>
    </row>
    <row r="686" spans="1:54" ht="12.6" customHeight="1" x14ac:dyDescent="0.25">
      <c r="A686" s="1159" t="s">
        <v>487</v>
      </c>
      <c r="B686" s="1159"/>
      <c r="C686" s="1159"/>
      <c r="D686" s="1159"/>
      <c r="E686" s="1159"/>
      <c r="F686" s="1159"/>
      <c r="G686" s="1159"/>
      <c r="H686" s="1159"/>
      <c r="I686" s="1159"/>
      <c r="J686" s="1159"/>
      <c r="K686" s="1159"/>
      <c r="L686" s="1159"/>
      <c r="M686" s="1159"/>
      <c r="N686" s="1159"/>
      <c r="O686" s="1159"/>
      <c r="P686" s="1159"/>
      <c r="Q686" s="1159"/>
      <c r="R686" s="1159"/>
      <c r="S686" s="1159"/>
      <c r="T686" s="1159"/>
      <c r="U686" s="1159"/>
      <c r="V686" s="1159"/>
      <c r="W686" s="1159"/>
      <c r="X686" s="1159"/>
      <c r="Y686" s="1159"/>
      <c r="Z686" s="1159"/>
      <c r="AA686" s="1159"/>
      <c r="AB686" s="1159"/>
      <c r="AC686" s="1159"/>
      <c r="AD686" s="1159"/>
      <c r="AE686" s="1159"/>
      <c r="AF686" s="1159"/>
      <c r="AG686" s="1159"/>
      <c r="AH686" s="1159"/>
      <c r="AI686" s="1159"/>
      <c r="AJ686" s="1159"/>
      <c r="AK686" s="1159"/>
      <c r="AL686" s="1159"/>
      <c r="AM686" s="1159"/>
      <c r="AN686" s="1159"/>
      <c r="AO686" s="1159"/>
      <c r="AP686" s="1159"/>
      <c r="AQ686" s="1159"/>
      <c r="AR686" s="1159"/>
      <c r="AS686" s="1159"/>
      <c r="AT686" s="1159"/>
      <c r="AU686" s="1159"/>
      <c r="AV686" s="1159"/>
      <c r="AW686" s="1159"/>
      <c r="AX686" s="1159"/>
      <c r="AY686" s="1159"/>
      <c r="AZ686" s="1159"/>
      <c r="BA686" s="1159"/>
      <c r="BB686" s="1159"/>
    </row>
    <row r="687" spans="1:54" ht="12.6" customHeight="1" x14ac:dyDescent="0.25">
      <c r="A687" s="851" t="s">
        <v>1698</v>
      </c>
      <c r="B687" s="851"/>
      <c r="C687" s="851"/>
      <c r="D687" s="851"/>
      <c r="E687" s="851"/>
      <c r="F687" s="851"/>
      <c r="G687" s="851"/>
      <c r="H687" s="851"/>
      <c r="I687" s="851"/>
      <c r="J687" s="851"/>
      <c r="K687" s="851"/>
      <c r="L687" s="851"/>
      <c r="M687" s="851"/>
      <c r="N687" s="851"/>
      <c r="O687" s="851"/>
      <c r="P687" s="851"/>
      <c r="Q687" s="851"/>
      <c r="R687" s="851"/>
      <c r="S687" s="851"/>
      <c r="T687" s="865">
        <f>SUM('HL KNIHA VYPOC'!G110+'HL KNIHA VYPOC'!G111)</f>
        <v>0</v>
      </c>
      <c r="U687" s="865"/>
      <c r="V687" s="865"/>
      <c r="W687" s="865"/>
      <c r="X687" s="865"/>
      <c r="Y687" s="865"/>
      <c r="Z687" s="865"/>
      <c r="AA687" s="865"/>
      <c r="AB687" s="865"/>
      <c r="AC687" s="865"/>
      <c r="AD687" s="865"/>
      <c r="AE687" s="865"/>
      <c r="AF687" s="865"/>
      <c r="AG687" s="865">
        <f>SUM('HL KNIHA VYPOC'!K110+'HL KNIHA VYPOC'!K111)</f>
        <v>0</v>
      </c>
      <c r="AH687" s="865"/>
      <c r="AI687" s="865"/>
      <c r="AJ687" s="865"/>
      <c r="AK687" s="865"/>
      <c r="AL687" s="865"/>
      <c r="AM687" s="865"/>
      <c r="AN687" s="865"/>
      <c r="AO687" s="865"/>
      <c r="AP687" s="865"/>
      <c r="AQ687" s="865"/>
      <c r="AR687" s="865"/>
      <c r="AS687" s="865"/>
      <c r="AT687" s="865"/>
      <c r="AU687" s="865"/>
      <c r="AV687" s="865"/>
      <c r="AW687" s="865"/>
      <c r="AX687" s="865"/>
      <c r="AY687" s="865"/>
      <c r="AZ687" s="865"/>
      <c r="BA687" s="865"/>
      <c r="BB687" s="865"/>
    </row>
    <row r="688" spans="1:54" ht="12.6" customHeight="1" x14ac:dyDescent="0.25">
      <c r="A688" s="1154" t="s">
        <v>124</v>
      </c>
      <c r="B688" s="1155"/>
      <c r="C688" s="1155"/>
      <c r="D688" s="1155"/>
      <c r="E688" s="1155"/>
      <c r="F688" s="1155"/>
      <c r="G688" s="1155"/>
      <c r="H688" s="1155"/>
      <c r="I688" s="1155"/>
      <c r="J688" s="1155"/>
      <c r="K688" s="1155"/>
      <c r="L688" s="1155"/>
      <c r="M688" s="1155"/>
      <c r="N688" s="1155"/>
      <c r="O688" s="1155"/>
      <c r="P688" s="1155"/>
      <c r="Q688" s="1155"/>
      <c r="R688" s="1155"/>
      <c r="S688" s="1156"/>
      <c r="T688" s="865">
        <f>SUM('HL KNIHA VYPOC'!G113)</f>
        <v>13000</v>
      </c>
      <c r="U688" s="865"/>
      <c r="V688" s="865"/>
      <c r="W688" s="865"/>
      <c r="X688" s="865"/>
      <c r="Y688" s="865"/>
      <c r="Z688" s="865"/>
      <c r="AA688" s="865"/>
      <c r="AB688" s="865"/>
      <c r="AC688" s="865"/>
      <c r="AD688" s="865"/>
      <c r="AE688" s="865"/>
      <c r="AF688" s="865"/>
      <c r="AG688" s="865">
        <f>SUM('HL KNIHA VYPOC'!K113)</f>
        <v>11000</v>
      </c>
      <c r="AH688" s="865"/>
      <c r="AI688" s="865"/>
      <c r="AJ688" s="865"/>
      <c r="AK688" s="865"/>
      <c r="AL688" s="865"/>
      <c r="AM688" s="865"/>
      <c r="AN688" s="865"/>
      <c r="AO688" s="865"/>
      <c r="AP688" s="865"/>
      <c r="AQ688" s="865"/>
      <c r="AR688" s="865"/>
      <c r="AS688" s="865"/>
      <c r="AT688" s="865"/>
      <c r="AU688" s="865"/>
      <c r="AV688" s="865"/>
      <c r="AW688" s="865"/>
      <c r="AX688" s="865"/>
      <c r="AY688" s="865"/>
      <c r="AZ688" s="865"/>
      <c r="BA688" s="865"/>
      <c r="BB688" s="865"/>
    </row>
    <row r="689" spans="1:54" ht="12.6" customHeight="1" x14ac:dyDescent="0.25">
      <c r="A689" s="1159" t="s">
        <v>141</v>
      </c>
      <c r="B689" s="1159"/>
      <c r="C689" s="1159"/>
      <c r="D689" s="1159"/>
      <c r="E689" s="1159"/>
      <c r="F689" s="1159"/>
      <c r="G689" s="1159"/>
      <c r="H689" s="1159"/>
      <c r="I689" s="1159"/>
      <c r="J689" s="1159"/>
      <c r="K689" s="1159"/>
      <c r="L689" s="1159"/>
      <c r="M689" s="1159"/>
      <c r="N689" s="1159"/>
      <c r="O689" s="1159"/>
      <c r="P689" s="1159"/>
      <c r="Q689" s="1159"/>
      <c r="R689" s="1159"/>
      <c r="S689" s="1159"/>
      <c r="T689" s="1159"/>
      <c r="U689" s="1159"/>
      <c r="V689" s="1159"/>
      <c r="W689" s="1159"/>
      <c r="X689" s="1159"/>
      <c r="Y689" s="1159"/>
      <c r="Z689" s="1159"/>
      <c r="AA689" s="1159"/>
      <c r="AB689" s="1159"/>
      <c r="AC689" s="1159"/>
      <c r="AD689" s="1159"/>
      <c r="AE689" s="1159"/>
      <c r="AF689" s="1159"/>
      <c r="AG689" s="1159"/>
      <c r="AH689" s="1159"/>
      <c r="AI689" s="1159"/>
      <c r="AJ689" s="1159"/>
      <c r="AK689" s="1159"/>
      <c r="AL689" s="1159"/>
      <c r="AM689" s="1159"/>
      <c r="AN689" s="1159"/>
      <c r="AO689" s="1159"/>
      <c r="AP689" s="1159"/>
      <c r="AQ689" s="1159"/>
      <c r="AR689" s="1159"/>
      <c r="AS689" s="1159"/>
      <c r="AT689" s="1159"/>
      <c r="AU689" s="1159"/>
      <c r="AV689" s="1159"/>
      <c r="AW689" s="1159"/>
      <c r="AX689" s="1159"/>
      <c r="AY689" s="1159"/>
      <c r="AZ689" s="1159"/>
      <c r="BA689" s="1159"/>
      <c r="BB689" s="1159"/>
    </row>
    <row r="690" spans="1:54" ht="12.6" customHeight="1" x14ac:dyDescent="0.25">
      <c r="A690" s="451" t="s">
        <v>1916</v>
      </c>
      <c r="B690" s="452"/>
      <c r="C690" s="452"/>
      <c r="D690" s="452"/>
      <c r="E690" s="452"/>
      <c r="F690" s="452"/>
      <c r="G690" s="452"/>
      <c r="H690" s="452"/>
      <c r="I690" s="452"/>
      <c r="J690" s="452"/>
      <c r="K690" s="452"/>
      <c r="L690" s="452"/>
      <c r="M690" s="452"/>
      <c r="N690" s="452"/>
      <c r="O690" s="452"/>
      <c r="P690" s="452"/>
      <c r="Q690" s="452"/>
      <c r="R690" s="452"/>
      <c r="S690" s="453"/>
      <c r="T690" s="966">
        <f>SUM(ANALYTIKAVUJ!$C$57+ANALYTIKAVUJ!$C$61+ANALYTIKAVUJ!$C$65+ANALYTIKAVUJ!$C$69-ANALYTIKAVUJ!$C$73)</f>
        <v>0</v>
      </c>
      <c r="U690" s="1158"/>
      <c r="V690" s="1158"/>
      <c r="W690" s="1158"/>
      <c r="X690" s="1158"/>
      <c r="Y690" s="1158"/>
      <c r="Z690" s="1158"/>
      <c r="AA690" s="1158"/>
      <c r="AB690" s="1158"/>
      <c r="AC690" s="1158"/>
      <c r="AD690" s="1158"/>
      <c r="AE690" s="1158"/>
      <c r="AF690" s="1158"/>
      <c r="AG690" s="865">
        <f>SUM(ANALYTIKAVUJ!$D$57+ANALYTIKAVUJ!$D$61+ANALYTIKAVUJ!$D$65+ANALYTIKAVUJ!$D$69-ANALYTIKAVUJ!$D$73)</f>
        <v>0</v>
      </c>
      <c r="AH690" s="865"/>
      <c r="AI690" s="865"/>
      <c r="AJ690" s="865"/>
      <c r="AK690" s="865"/>
      <c r="AL690" s="865"/>
      <c r="AM690" s="865"/>
      <c r="AN690" s="865"/>
      <c r="AO690" s="865"/>
      <c r="AP690" s="865"/>
      <c r="AQ690" s="865"/>
      <c r="AR690" s="865"/>
      <c r="AS690" s="865"/>
      <c r="AT690" s="865"/>
      <c r="AU690" s="865"/>
      <c r="AV690" s="865"/>
      <c r="AW690" s="865"/>
      <c r="AX690" s="865"/>
      <c r="AY690" s="865"/>
      <c r="AZ690" s="865"/>
      <c r="BA690" s="865"/>
      <c r="BB690" s="865"/>
    </row>
    <row r="691" spans="1:54" ht="12.6" customHeight="1" x14ac:dyDescent="0.25">
      <c r="A691" s="1019" t="s">
        <v>1917</v>
      </c>
      <c r="B691" s="1020"/>
      <c r="C691" s="1020"/>
      <c r="D691" s="1020"/>
      <c r="E691" s="1020"/>
      <c r="F691" s="1020"/>
      <c r="G691" s="1020"/>
      <c r="H691" s="1020"/>
      <c r="I691" s="1020"/>
      <c r="J691" s="1020"/>
      <c r="K691" s="1020"/>
      <c r="L691" s="1020"/>
      <c r="M691" s="1020"/>
      <c r="N691" s="1020"/>
      <c r="O691" s="1020"/>
      <c r="P691" s="1020"/>
      <c r="Q691" s="1020"/>
      <c r="R691" s="1020"/>
      <c r="S691" s="1021"/>
      <c r="T691" s="963">
        <f>SUM(ANALYTIKAVUJ!$C$58+ANALYTIKAVUJ!$C$62+ANALYTIKAVUJ!$C$66+ANALYTIKAVUJ!$C$70-ANALYTIKAVUJ!$C$74)</f>
        <v>0</v>
      </c>
      <c r="U691" s="865"/>
      <c r="V691" s="865"/>
      <c r="W691" s="865"/>
      <c r="X691" s="865"/>
      <c r="Y691" s="865"/>
      <c r="Z691" s="865"/>
      <c r="AA691" s="865"/>
      <c r="AB691" s="865"/>
      <c r="AC691" s="865"/>
      <c r="AD691" s="865"/>
      <c r="AE691" s="865"/>
      <c r="AF691" s="865"/>
      <c r="AG691" s="865">
        <f>SUM(ANALYTIKAVUJ!$D$58+ANALYTIKAVUJ!$D$62+ANALYTIKAVUJ!$D$66+ANALYTIKAVUJ!$D$70-ANALYTIKAVUJ!$D$74)</f>
        <v>0</v>
      </c>
      <c r="AH691" s="865"/>
      <c r="AI691" s="865"/>
      <c r="AJ691" s="865"/>
      <c r="AK691" s="865"/>
      <c r="AL691" s="865"/>
      <c r="AM691" s="865"/>
      <c r="AN691" s="865"/>
      <c r="AO691" s="865"/>
      <c r="AP691" s="865"/>
      <c r="AQ691" s="865"/>
      <c r="AR691" s="865"/>
      <c r="AS691" s="865"/>
      <c r="AT691" s="865"/>
      <c r="AU691" s="865"/>
      <c r="AV691" s="865"/>
      <c r="AW691" s="865"/>
      <c r="AX691" s="865"/>
      <c r="AY691" s="865"/>
      <c r="AZ691" s="865"/>
      <c r="BA691" s="865"/>
      <c r="BB691" s="865"/>
    </row>
    <row r="692" spans="1:54" ht="12.6" customHeight="1" x14ac:dyDescent="0.25">
      <c r="A692" s="1154" t="s">
        <v>145</v>
      </c>
      <c r="B692" s="1155"/>
      <c r="C692" s="1155"/>
      <c r="D692" s="1155"/>
      <c r="E692" s="1155"/>
      <c r="F692" s="1155"/>
      <c r="G692" s="1155"/>
      <c r="H692" s="1155"/>
      <c r="I692" s="1155"/>
      <c r="J692" s="1155"/>
      <c r="K692" s="1155"/>
      <c r="L692" s="1155"/>
      <c r="M692" s="1155"/>
      <c r="N692" s="1155"/>
      <c r="O692" s="1155"/>
      <c r="P692" s="1155"/>
      <c r="Q692" s="1155"/>
      <c r="R692" s="1155"/>
      <c r="S692" s="1156"/>
      <c r="T692" s="963">
        <f>SUM('HL KNIHA VYPOC'!$G$126)</f>
        <v>0</v>
      </c>
      <c r="U692" s="865"/>
      <c r="V692" s="865"/>
      <c r="W692" s="865"/>
      <c r="X692" s="865"/>
      <c r="Y692" s="865"/>
      <c r="Z692" s="865"/>
      <c r="AA692" s="865"/>
      <c r="AB692" s="865"/>
      <c r="AC692" s="865"/>
      <c r="AD692" s="865"/>
      <c r="AE692" s="865"/>
      <c r="AF692" s="865"/>
      <c r="AG692" s="865">
        <f>SUM('HL KNIHA VYPOC'!$K$126)</f>
        <v>0</v>
      </c>
      <c r="AH692" s="865"/>
      <c r="AI692" s="865"/>
      <c r="AJ692" s="865"/>
      <c r="AK692" s="865"/>
      <c r="AL692" s="865"/>
      <c r="AM692" s="865"/>
      <c r="AN692" s="865"/>
      <c r="AO692" s="865"/>
      <c r="AP692" s="865"/>
      <c r="AQ692" s="865"/>
      <c r="AR692" s="865"/>
      <c r="AS692" s="865"/>
      <c r="AT692" s="865"/>
      <c r="AU692" s="865"/>
      <c r="AV692" s="865"/>
      <c r="AW692" s="865"/>
      <c r="AX692" s="865"/>
      <c r="AY692" s="865"/>
      <c r="AZ692" s="865"/>
      <c r="BA692" s="865"/>
      <c r="BB692" s="865"/>
    </row>
    <row r="693" spans="1:54" ht="12.6" customHeight="1" x14ac:dyDescent="0.25">
      <c r="A693" s="447" t="s">
        <v>1918</v>
      </c>
      <c r="B693" s="448"/>
      <c r="C693" s="448"/>
      <c r="D693" s="448"/>
      <c r="E693" s="448"/>
      <c r="F693" s="448"/>
      <c r="G693" s="448"/>
      <c r="H693" s="448"/>
      <c r="I693" s="448"/>
      <c r="J693" s="448"/>
      <c r="K693" s="448"/>
      <c r="L693" s="448"/>
      <c r="M693" s="448"/>
      <c r="N693" s="448"/>
      <c r="O693" s="448"/>
      <c r="P693" s="448"/>
      <c r="Q693" s="448"/>
      <c r="R693" s="448"/>
      <c r="S693" s="449"/>
      <c r="T693" s="963">
        <f>SUM('HL KNIHA VYPOC'!$G$131+ANALYTIKAVUJ!$K$94-ANALYTIKAVUJ!$C$75)</f>
        <v>0</v>
      </c>
      <c r="U693" s="865"/>
      <c r="V693" s="865"/>
      <c r="W693" s="865"/>
      <c r="X693" s="865"/>
      <c r="Y693" s="865"/>
      <c r="Z693" s="865"/>
      <c r="AA693" s="865"/>
      <c r="AB693" s="865"/>
      <c r="AC693" s="865"/>
      <c r="AD693" s="865"/>
      <c r="AE693" s="865"/>
      <c r="AF693" s="865"/>
      <c r="AG693" s="865">
        <f>SUM('HL KNIHA VYPOC'!$K$131+ANALYTIKAVUJ!$L$94-ANALYTIKAVUJ!$D$75)</f>
        <v>0</v>
      </c>
      <c r="AH693" s="865"/>
      <c r="AI693" s="865"/>
      <c r="AJ693" s="865"/>
      <c r="AK693" s="865"/>
      <c r="AL693" s="865"/>
      <c r="AM693" s="865"/>
      <c r="AN693" s="865"/>
      <c r="AO693" s="865"/>
      <c r="AP693" s="865"/>
      <c r="AQ693" s="865"/>
      <c r="AR693" s="865"/>
      <c r="AS693" s="865"/>
      <c r="AT693" s="865"/>
      <c r="AU693" s="865"/>
      <c r="AV693" s="865"/>
      <c r="AW693" s="865"/>
      <c r="AX693" s="865"/>
      <c r="AY693" s="865"/>
      <c r="AZ693" s="865"/>
      <c r="BA693" s="865"/>
      <c r="BB693" s="865"/>
    </row>
    <row r="694" spans="1:54" ht="12.6" customHeight="1" x14ac:dyDescent="0.25">
      <c r="A694" s="447" t="s">
        <v>478</v>
      </c>
      <c r="B694" s="448"/>
      <c r="C694" s="448"/>
      <c r="D694" s="448"/>
      <c r="E694" s="448"/>
      <c r="F694" s="448"/>
      <c r="G694" s="448"/>
      <c r="H694" s="448"/>
      <c r="I694" s="448"/>
      <c r="J694" s="448"/>
      <c r="K694" s="448"/>
      <c r="L694" s="448"/>
      <c r="M694" s="448"/>
      <c r="N694" s="448"/>
      <c r="O694" s="448"/>
      <c r="P694" s="448"/>
      <c r="Q694" s="448"/>
      <c r="R694" s="448"/>
      <c r="S694" s="449"/>
      <c r="T694" s="963">
        <f>SUM(T687+T688+T690+T691+T692+T693)</f>
        <v>13000</v>
      </c>
      <c r="U694" s="865"/>
      <c r="V694" s="865"/>
      <c r="W694" s="865"/>
      <c r="X694" s="865"/>
      <c r="Y694" s="865"/>
      <c r="Z694" s="865"/>
      <c r="AA694" s="865"/>
      <c r="AB694" s="865"/>
      <c r="AC694" s="865"/>
      <c r="AD694" s="865"/>
      <c r="AE694" s="865"/>
      <c r="AF694" s="865"/>
      <c r="AG694" s="865">
        <f>SUM(AG687+AG688+AG690+AG691+AG692+AG693)</f>
        <v>11000</v>
      </c>
      <c r="AH694" s="865"/>
      <c r="AI694" s="865"/>
      <c r="AJ694" s="865"/>
      <c r="AK694" s="865"/>
      <c r="AL694" s="865"/>
      <c r="AM694" s="865"/>
      <c r="AN694" s="865"/>
      <c r="AO694" s="865"/>
      <c r="AP694" s="865"/>
      <c r="AQ694" s="865"/>
      <c r="AR694" s="865"/>
      <c r="AS694" s="865"/>
      <c r="AT694" s="865"/>
      <c r="AU694" s="865"/>
      <c r="AV694" s="865"/>
      <c r="AW694" s="865"/>
      <c r="AX694" s="865"/>
      <c r="AY694" s="865"/>
      <c r="AZ694" s="865"/>
      <c r="BA694" s="865"/>
      <c r="BB694" s="865"/>
    </row>
    <row r="695" spans="1:54" ht="12.6" customHeight="1" x14ac:dyDescent="0.25">
      <c r="A695" s="434" t="s">
        <v>479</v>
      </c>
    </row>
    <row r="696" spans="1:54" ht="11.45" customHeight="1" x14ac:dyDescent="0.25">
      <c r="A696" s="696"/>
      <c r="B696" s="697"/>
      <c r="C696" s="697"/>
      <c r="D696" s="697"/>
      <c r="E696" s="697"/>
      <c r="F696" s="697"/>
      <c r="G696" s="697"/>
      <c r="H696" s="697"/>
      <c r="I696" s="697"/>
      <c r="J696" s="697"/>
      <c r="K696" s="697"/>
      <c r="L696" s="697"/>
      <c r="M696" s="708"/>
      <c r="N696" s="995" t="s">
        <v>815</v>
      </c>
      <c r="O696" s="996"/>
      <c r="P696" s="996"/>
      <c r="Q696" s="996"/>
      <c r="R696" s="996"/>
      <c r="S696" s="996"/>
      <c r="T696" s="996"/>
      <c r="U696" s="996"/>
      <c r="V696" s="996"/>
      <c r="W696" s="996"/>
      <c r="X696" s="996"/>
      <c r="Y696" s="996"/>
      <c r="Z696" s="996"/>
      <c r="AA696" s="996"/>
      <c r="AB696" s="996"/>
      <c r="AC696" s="996"/>
      <c r="AD696" s="996"/>
      <c r="AE696" s="996"/>
      <c r="AF696" s="996"/>
      <c r="AG696" s="996"/>
      <c r="AH696" s="996"/>
      <c r="AI696" s="996"/>
      <c r="AJ696" s="996"/>
      <c r="AK696" s="996"/>
      <c r="AL696" s="996"/>
      <c r="AM696" s="996"/>
      <c r="AN696" s="996"/>
      <c r="AO696" s="996"/>
      <c r="AP696" s="996"/>
      <c r="AQ696" s="996"/>
      <c r="AR696" s="996"/>
      <c r="AS696" s="996"/>
      <c r="AT696" s="996"/>
      <c r="AU696" s="996"/>
      <c r="AV696" s="996"/>
      <c r="AW696" s="996"/>
      <c r="AX696" s="996"/>
      <c r="AY696" s="996"/>
      <c r="AZ696" s="996"/>
      <c r="BA696" s="996"/>
      <c r="BB696" s="997"/>
    </row>
    <row r="697" spans="1:54" ht="11.1" customHeight="1" x14ac:dyDescent="0.25">
      <c r="A697" s="698"/>
      <c r="B697" s="438"/>
      <c r="C697" s="438"/>
      <c r="D697" s="438"/>
      <c r="E697" s="438"/>
      <c r="F697" s="438"/>
      <c r="G697" s="438"/>
      <c r="H697" s="438"/>
      <c r="I697" s="438"/>
      <c r="J697" s="438"/>
      <c r="K697" s="438"/>
      <c r="L697" s="438"/>
      <c r="M697" s="709"/>
      <c r="N697" s="923" t="s">
        <v>1697</v>
      </c>
      <c r="O697" s="849"/>
      <c r="P697" s="849"/>
      <c r="Q697" s="849"/>
      <c r="R697" s="849"/>
      <c r="S697" s="986"/>
      <c r="T697" s="696"/>
      <c r="U697" s="697"/>
      <c r="V697" s="697"/>
      <c r="W697" s="697"/>
      <c r="X697" s="697"/>
      <c r="Y697" s="697"/>
      <c r="Z697" s="708"/>
      <c r="AA697" s="696"/>
      <c r="AB697" s="697"/>
      <c r="AC697" s="697"/>
      <c r="AD697" s="697"/>
      <c r="AE697" s="697"/>
      <c r="AF697" s="697"/>
      <c r="AG697" s="708"/>
      <c r="AH697" s="923"/>
      <c r="AI697" s="849"/>
      <c r="AJ697" s="849"/>
      <c r="AK697" s="849"/>
      <c r="AL697" s="849"/>
      <c r="AM697" s="849"/>
      <c r="AN697" s="849"/>
      <c r="AO697" s="849"/>
      <c r="AP697" s="986"/>
      <c r="AQ697" s="923" t="s">
        <v>504</v>
      </c>
      <c r="AR697" s="849"/>
      <c r="AS697" s="849"/>
      <c r="AT697" s="849"/>
      <c r="AU697" s="849"/>
      <c r="AV697" s="849"/>
      <c r="AW697" s="849"/>
      <c r="AX697" s="849"/>
      <c r="AY697" s="849"/>
      <c r="AZ697" s="849"/>
      <c r="BA697" s="849"/>
      <c r="BB697" s="986"/>
    </row>
    <row r="698" spans="1:54" ht="11.1" customHeight="1" x14ac:dyDescent="0.25">
      <c r="A698" s="987" t="s">
        <v>141</v>
      </c>
      <c r="B698" s="988"/>
      <c r="C698" s="988"/>
      <c r="D698" s="988"/>
      <c r="E698" s="988"/>
      <c r="F698" s="988"/>
      <c r="G698" s="988"/>
      <c r="H698" s="988"/>
      <c r="I698" s="988"/>
      <c r="J698" s="988"/>
      <c r="K698" s="988"/>
      <c r="L698" s="988"/>
      <c r="M698" s="992"/>
      <c r="N698" s="987" t="s">
        <v>1691</v>
      </c>
      <c r="O698" s="988"/>
      <c r="P698" s="988"/>
      <c r="Q698" s="988"/>
      <c r="R698" s="988"/>
      <c r="S698" s="992"/>
      <c r="T698" s="987" t="s">
        <v>510</v>
      </c>
      <c r="U698" s="988"/>
      <c r="V698" s="988"/>
      <c r="W698" s="988"/>
      <c r="X698" s="988"/>
      <c r="Y698" s="988"/>
      <c r="Z698" s="992"/>
      <c r="AA698" s="987" t="s">
        <v>509</v>
      </c>
      <c r="AB698" s="988"/>
      <c r="AC698" s="988"/>
      <c r="AD698" s="988"/>
      <c r="AE698" s="988"/>
      <c r="AF698" s="988"/>
      <c r="AG698" s="992"/>
      <c r="AH698" s="987" t="s">
        <v>589</v>
      </c>
      <c r="AI698" s="988"/>
      <c r="AJ698" s="988"/>
      <c r="AK698" s="988"/>
      <c r="AL698" s="988"/>
      <c r="AM698" s="988"/>
      <c r="AN698" s="988"/>
      <c r="AO698" s="988"/>
      <c r="AP698" s="992"/>
      <c r="AQ698" s="987" t="s">
        <v>1531</v>
      </c>
      <c r="AR698" s="988"/>
      <c r="AS698" s="988"/>
      <c r="AT698" s="988"/>
      <c r="AU698" s="988"/>
      <c r="AV698" s="988"/>
      <c r="AW698" s="988"/>
      <c r="AX698" s="988"/>
      <c r="AY698" s="988"/>
      <c r="AZ698" s="988"/>
      <c r="BA698" s="988"/>
      <c r="BB698" s="992"/>
    </row>
    <row r="699" spans="1:54" ht="11.1" customHeight="1" x14ac:dyDescent="0.25">
      <c r="A699" s="698"/>
      <c r="B699" s="438"/>
      <c r="C699" s="438"/>
      <c r="D699" s="438"/>
      <c r="E699" s="438"/>
      <c r="F699" s="438"/>
      <c r="G699" s="438"/>
      <c r="H699" s="438"/>
      <c r="I699" s="438"/>
      <c r="J699" s="438"/>
      <c r="K699" s="438"/>
      <c r="L699" s="438"/>
      <c r="M699" s="709"/>
      <c r="N699" s="987" t="s">
        <v>1531</v>
      </c>
      <c r="O699" s="988"/>
      <c r="P699" s="988"/>
      <c r="Q699" s="988"/>
      <c r="R699" s="988"/>
      <c r="S699" s="992"/>
      <c r="T699" s="987"/>
      <c r="U699" s="988"/>
      <c r="V699" s="988"/>
      <c r="W699" s="988"/>
      <c r="X699" s="988"/>
      <c r="Y699" s="988"/>
      <c r="Z699" s="992"/>
      <c r="AA699" s="987"/>
      <c r="AB699" s="988"/>
      <c r="AC699" s="988"/>
      <c r="AD699" s="988"/>
      <c r="AE699" s="988"/>
      <c r="AF699" s="988"/>
      <c r="AG699" s="992"/>
      <c r="AH699" s="987"/>
      <c r="AI699" s="988"/>
      <c r="AJ699" s="988"/>
      <c r="AK699" s="988"/>
      <c r="AL699" s="988"/>
      <c r="AM699" s="988"/>
      <c r="AN699" s="988"/>
      <c r="AO699" s="988"/>
      <c r="AP699" s="992"/>
      <c r="AQ699" s="987" t="s">
        <v>1530</v>
      </c>
      <c r="AR699" s="988"/>
      <c r="AS699" s="988"/>
      <c r="AT699" s="988"/>
      <c r="AU699" s="988"/>
      <c r="AV699" s="988"/>
      <c r="AW699" s="988"/>
      <c r="AX699" s="988"/>
      <c r="AY699" s="988"/>
      <c r="AZ699" s="988"/>
      <c r="BA699" s="988"/>
      <c r="BB699" s="992"/>
    </row>
    <row r="700" spans="1:54" ht="11.1" customHeight="1" x14ac:dyDescent="0.25">
      <c r="A700" s="698"/>
      <c r="B700" s="438"/>
      <c r="C700" s="438"/>
      <c r="D700" s="438"/>
      <c r="E700" s="438"/>
      <c r="F700" s="438"/>
      <c r="G700" s="438"/>
      <c r="H700" s="438"/>
      <c r="I700" s="438"/>
      <c r="J700" s="438"/>
      <c r="K700" s="438"/>
      <c r="L700" s="438"/>
      <c r="M700" s="709"/>
      <c r="N700" s="987" t="s">
        <v>1530</v>
      </c>
      <c r="O700" s="988"/>
      <c r="P700" s="988"/>
      <c r="Q700" s="988"/>
      <c r="R700" s="988"/>
      <c r="S700" s="992"/>
      <c r="T700" s="698"/>
      <c r="U700" s="438"/>
      <c r="V700" s="438"/>
      <c r="W700" s="438"/>
      <c r="X700" s="438"/>
      <c r="Y700" s="438"/>
      <c r="Z700" s="709"/>
      <c r="AA700" s="698"/>
      <c r="AB700" s="438"/>
      <c r="AC700" s="438"/>
      <c r="AD700" s="438"/>
      <c r="AE700" s="438"/>
      <c r="AF700" s="438"/>
      <c r="AG700" s="709"/>
      <c r="AH700" s="987"/>
      <c r="AI700" s="988"/>
      <c r="AJ700" s="988"/>
      <c r="AK700" s="988"/>
      <c r="AL700" s="988"/>
      <c r="AM700" s="988"/>
      <c r="AN700" s="988"/>
      <c r="AO700" s="988"/>
      <c r="AP700" s="992"/>
      <c r="AQ700" s="987"/>
      <c r="AR700" s="988"/>
      <c r="AS700" s="988"/>
      <c r="AT700" s="988"/>
      <c r="AU700" s="988"/>
      <c r="AV700" s="988"/>
      <c r="AW700" s="988"/>
      <c r="AX700" s="988"/>
      <c r="AY700" s="988"/>
      <c r="AZ700" s="988"/>
      <c r="BA700" s="988"/>
      <c r="BB700" s="992"/>
    </row>
    <row r="701" spans="1:54" ht="11.1" customHeight="1" x14ac:dyDescent="0.25">
      <c r="A701" s="924" t="s">
        <v>816</v>
      </c>
      <c r="B701" s="925"/>
      <c r="C701" s="925"/>
      <c r="D701" s="925"/>
      <c r="E701" s="925"/>
      <c r="F701" s="925"/>
      <c r="G701" s="925"/>
      <c r="H701" s="925"/>
      <c r="I701" s="925"/>
      <c r="J701" s="925"/>
      <c r="K701" s="925"/>
      <c r="L701" s="925"/>
      <c r="M701" s="993"/>
      <c r="N701" s="924" t="s">
        <v>817</v>
      </c>
      <c r="O701" s="925"/>
      <c r="P701" s="925"/>
      <c r="Q701" s="925"/>
      <c r="R701" s="925"/>
      <c r="S701" s="993"/>
      <c r="T701" s="924" t="s">
        <v>818</v>
      </c>
      <c r="U701" s="925"/>
      <c r="V701" s="925"/>
      <c r="W701" s="925"/>
      <c r="X701" s="925"/>
      <c r="Y701" s="925"/>
      <c r="Z701" s="993"/>
      <c r="AA701" s="924" t="s">
        <v>476</v>
      </c>
      <c r="AB701" s="925"/>
      <c r="AC701" s="925"/>
      <c r="AD701" s="925"/>
      <c r="AE701" s="925"/>
      <c r="AF701" s="925"/>
      <c r="AG701" s="993"/>
      <c r="AH701" s="924" t="s">
        <v>477</v>
      </c>
      <c r="AI701" s="925"/>
      <c r="AJ701" s="925"/>
      <c r="AK701" s="925"/>
      <c r="AL701" s="925"/>
      <c r="AM701" s="925"/>
      <c r="AN701" s="925"/>
      <c r="AO701" s="925"/>
      <c r="AP701" s="993"/>
      <c r="AQ701" s="924" t="s">
        <v>480</v>
      </c>
      <c r="AR701" s="925"/>
      <c r="AS701" s="925"/>
      <c r="AT701" s="925"/>
      <c r="AU701" s="925"/>
      <c r="AV701" s="925"/>
      <c r="AW701" s="925"/>
      <c r="AX701" s="925"/>
      <c r="AY701" s="925"/>
      <c r="AZ701" s="925"/>
      <c r="BA701" s="925"/>
      <c r="BB701" s="993"/>
    </row>
    <row r="702" spans="1:54" ht="12.6" customHeight="1" x14ac:dyDescent="0.25">
      <c r="A702" s="733" t="s">
        <v>487</v>
      </c>
      <c r="B702" s="448"/>
      <c r="C702" s="448"/>
      <c r="D702" s="448"/>
      <c r="E702" s="448"/>
      <c r="F702" s="448"/>
      <c r="G702" s="448"/>
      <c r="H702" s="448"/>
      <c r="I702" s="448"/>
      <c r="J702" s="448"/>
      <c r="K702" s="448"/>
      <c r="L702" s="448"/>
      <c r="M702" s="449"/>
      <c r="N702" s="963">
        <f>SUM('HL KNIHA VYPOC'!D785+'HL KNIHA VYPOC'!D786)</f>
        <v>0</v>
      </c>
      <c r="O702" s="865"/>
      <c r="P702" s="865"/>
      <c r="Q702" s="865"/>
      <c r="R702" s="865"/>
      <c r="S702" s="865"/>
      <c r="T702" s="865"/>
      <c r="U702" s="865"/>
      <c r="V702" s="865"/>
      <c r="W702" s="865"/>
      <c r="X702" s="865"/>
      <c r="Y702" s="865"/>
      <c r="Z702" s="865"/>
      <c r="AA702" s="865"/>
      <c r="AB702" s="865"/>
      <c r="AC702" s="865"/>
      <c r="AD702" s="865"/>
      <c r="AE702" s="865"/>
      <c r="AF702" s="865"/>
      <c r="AG702" s="865"/>
      <c r="AH702" s="865"/>
      <c r="AI702" s="865"/>
      <c r="AJ702" s="865"/>
      <c r="AK702" s="865"/>
      <c r="AL702" s="865"/>
      <c r="AM702" s="865"/>
      <c r="AN702" s="865"/>
      <c r="AO702" s="865"/>
      <c r="AP702" s="865"/>
      <c r="AQ702" s="865">
        <f>SUM(N702+T702-AA702+AH702)</f>
        <v>0</v>
      </c>
      <c r="AR702" s="865"/>
      <c r="AS702" s="865"/>
      <c r="AT702" s="865"/>
      <c r="AU702" s="865"/>
      <c r="AV702" s="865"/>
      <c r="AW702" s="865"/>
      <c r="AX702" s="865"/>
      <c r="AY702" s="865"/>
      <c r="AZ702" s="865"/>
      <c r="BA702" s="865"/>
      <c r="BB702" s="961"/>
    </row>
    <row r="703" spans="1:54" ht="12.6" customHeight="1" x14ac:dyDescent="0.25">
      <c r="A703" s="447" t="s">
        <v>1698</v>
      </c>
      <c r="B703" s="448"/>
      <c r="C703" s="448"/>
      <c r="D703" s="448"/>
      <c r="E703" s="448"/>
      <c r="F703" s="448"/>
      <c r="G703" s="448"/>
      <c r="H703" s="448"/>
      <c r="I703" s="448"/>
      <c r="J703" s="448"/>
      <c r="K703" s="448"/>
      <c r="L703" s="448"/>
      <c r="M703" s="449"/>
      <c r="N703" s="972">
        <f>SUM('HL KNIHA VYPOC'!D110+'HL KNIHA VYPOC'!D11)</f>
        <v>0</v>
      </c>
      <c r="O703" s="989"/>
      <c r="P703" s="989"/>
      <c r="Q703" s="989"/>
      <c r="R703" s="989"/>
      <c r="S703" s="989"/>
      <c r="T703" s="989">
        <f>SUM('HL KNIHA VYPOC'!E110+'HL KNIHA VYPOC'!E11)</f>
        <v>0</v>
      </c>
      <c r="U703" s="989"/>
      <c r="V703" s="989"/>
      <c r="W703" s="989"/>
      <c r="X703" s="989"/>
      <c r="Y703" s="989"/>
      <c r="Z703" s="989"/>
      <c r="AA703" s="989">
        <f>SUM('HL KNIHA VYPOC'!F110+'HL KNIHA VYPOC'!F111)</f>
        <v>0</v>
      </c>
      <c r="AB703" s="989"/>
      <c r="AC703" s="989"/>
      <c r="AD703" s="989"/>
      <c r="AE703" s="989"/>
      <c r="AF703" s="989"/>
      <c r="AG703" s="989"/>
      <c r="AH703" s="865"/>
      <c r="AI703" s="865"/>
      <c r="AJ703" s="865"/>
      <c r="AK703" s="865"/>
      <c r="AL703" s="865"/>
      <c r="AM703" s="865"/>
      <c r="AN703" s="865"/>
      <c r="AO703" s="865"/>
      <c r="AP703" s="865"/>
      <c r="AQ703" s="865">
        <f>SUM(N703+T703-AA703+AH703)</f>
        <v>0</v>
      </c>
      <c r="AR703" s="865"/>
      <c r="AS703" s="865"/>
      <c r="AT703" s="865"/>
      <c r="AU703" s="865"/>
      <c r="AV703" s="865"/>
      <c r="AW703" s="865"/>
      <c r="AX703" s="865"/>
      <c r="AY703" s="865"/>
      <c r="AZ703" s="865"/>
      <c r="BA703" s="865"/>
      <c r="BB703" s="961"/>
    </row>
    <row r="704" spans="1:54" ht="12.6" customHeight="1" x14ac:dyDescent="0.25">
      <c r="A704" s="447" t="s">
        <v>124</v>
      </c>
      <c r="B704" s="448"/>
      <c r="C704" s="448"/>
      <c r="D704" s="448"/>
      <c r="E704" s="448"/>
      <c r="F704" s="448"/>
      <c r="G704" s="448"/>
      <c r="H704" s="448"/>
      <c r="I704" s="448"/>
      <c r="J704" s="448"/>
      <c r="K704" s="448"/>
      <c r="L704" s="448"/>
      <c r="M704" s="449"/>
      <c r="N704" s="972">
        <f>SUM('HL KNIHA VYPOC'!D114+'HL KNIHA VYPOC'!D134)</f>
        <v>15000</v>
      </c>
      <c r="O704" s="989"/>
      <c r="P704" s="989"/>
      <c r="Q704" s="989"/>
      <c r="R704" s="989"/>
      <c r="S704" s="989"/>
      <c r="T704" s="989">
        <f>SUM('HL KNIHA VYPOC'!E114+'HL KNIHA VYPOC'!E134)</f>
        <v>12000</v>
      </c>
      <c r="U704" s="989"/>
      <c r="V704" s="989"/>
      <c r="W704" s="989"/>
      <c r="X704" s="989"/>
      <c r="Y704" s="989"/>
      <c r="Z704" s="989"/>
      <c r="AA704" s="989">
        <f>SUM('HL KNIHA VYPOC'!F114+'HL KNIHA VYPOC'!F134)</f>
        <v>14000</v>
      </c>
      <c r="AB704" s="989"/>
      <c r="AC704" s="989"/>
      <c r="AD704" s="989"/>
      <c r="AE704" s="989"/>
      <c r="AF704" s="989"/>
      <c r="AG704" s="989"/>
      <c r="AH704" s="865"/>
      <c r="AI704" s="865"/>
      <c r="AJ704" s="865"/>
      <c r="AK704" s="865"/>
      <c r="AL704" s="865"/>
      <c r="AM704" s="865"/>
      <c r="AN704" s="865"/>
      <c r="AO704" s="865"/>
      <c r="AP704" s="865"/>
      <c r="AQ704" s="989">
        <f>SUM(N704+T704-AA704+AH704)</f>
        <v>13000</v>
      </c>
      <c r="AR704" s="989"/>
      <c r="AS704" s="989"/>
      <c r="AT704" s="989"/>
      <c r="AU704" s="989"/>
      <c r="AV704" s="989"/>
      <c r="AW704" s="989"/>
      <c r="AX704" s="989"/>
      <c r="AY704" s="989"/>
      <c r="AZ704" s="989"/>
      <c r="BA704" s="989"/>
      <c r="BB704" s="989"/>
    </row>
    <row r="705" spans="1:54" ht="12.6" customHeight="1" x14ac:dyDescent="0.25">
      <c r="A705" s="733" t="s">
        <v>141</v>
      </c>
      <c r="B705" s="448"/>
      <c r="C705" s="448"/>
      <c r="D705" s="448"/>
      <c r="E705" s="448"/>
      <c r="F705" s="448"/>
      <c r="G705" s="448"/>
      <c r="H705" s="448"/>
      <c r="I705" s="448"/>
      <c r="J705" s="448"/>
      <c r="K705" s="448"/>
      <c r="L705" s="448"/>
      <c r="M705" s="449"/>
      <c r="N705" s="963"/>
      <c r="O705" s="865"/>
      <c r="P705" s="865"/>
      <c r="Q705" s="865"/>
      <c r="R705" s="865"/>
      <c r="S705" s="865"/>
      <c r="T705" s="865"/>
      <c r="U705" s="865"/>
      <c r="V705" s="865"/>
      <c r="W705" s="865"/>
      <c r="X705" s="865"/>
      <c r="Y705" s="865"/>
      <c r="Z705" s="865"/>
      <c r="AA705" s="865"/>
      <c r="AB705" s="865"/>
      <c r="AC705" s="865"/>
      <c r="AD705" s="865"/>
      <c r="AE705" s="865"/>
      <c r="AF705" s="865"/>
      <c r="AG705" s="865"/>
      <c r="AH705" s="865"/>
      <c r="AI705" s="865"/>
      <c r="AJ705" s="865"/>
      <c r="AK705" s="865"/>
      <c r="AL705" s="865"/>
      <c r="AM705" s="865"/>
      <c r="AN705" s="865"/>
      <c r="AO705" s="865"/>
      <c r="AP705" s="865"/>
      <c r="AQ705" s="865"/>
      <c r="AR705" s="865"/>
      <c r="AS705" s="865"/>
      <c r="AT705" s="865"/>
      <c r="AU705" s="865"/>
      <c r="AV705" s="865"/>
      <c r="AW705" s="865"/>
      <c r="AX705" s="865"/>
      <c r="AY705" s="865"/>
      <c r="AZ705" s="865"/>
      <c r="BA705" s="865"/>
      <c r="BB705" s="961"/>
    </row>
    <row r="706" spans="1:54" s="444" customFormat="1" ht="12.6" customHeight="1" x14ac:dyDescent="0.25">
      <c r="A706" s="1019" t="s">
        <v>1916</v>
      </c>
      <c r="B706" s="1020"/>
      <c r="C706" s="1020"/>
      <c r="D706" s="1020"/>
      <c r="E706" s="1020"/>
      <c r="F706" s="1020"/>
      <c r="G706" s="1020"/>
      <c r="H706" s="1020"/>
      <c r="I706" s="1020"/>
      <c r="J706" s="1020"/>
      <c r="K706" s="1020"/>
      <c r="L706" s="1020"/>
      <c r="M706" s="1021"/>
      <c r="N706" s="972">
        <f>SUM('HL KNIHA VYPOC'!$D$125+'HL KNIHA VYPOC'!$D$127+'HL KNIHA VYPOC'!$D$129+'HL KNIHA VYPOC'!$D$130-'HL KNIHA VYPOC'!$D$137)</f>
        <v>0</v>
      </c>
      <c r="O706" s="989"/>
      <c r="P706" s="989"/>
      <c r="Q706" s="989"/>
      <c r="R706" s="989"/>
      <c r="S706" s="989"/>
      <c r="T706" s="989">
        <f>SUM('HL KNIHA VYPOC'!$E$125+'HL KNIHA VYPOC'!$E$127+'HL KNIHA VYPOC'!$E$129+'HL KNIHA VYPOC'!$E$130-'HL KNIHA VYPOC'!$E$137)</f>
        <v>0</v>
      </c>
      <c r="U706" s="989"/>
      <c r="V706" s="989"/>
      <c r="W706" s="989"/>
      <c r="X706" s="989"/>
      <c r="Y706" s="989"/>
      <c r="Z706" s="989"/>
      <c r="AA706" s="989">
        <f>SUM('HL KNIHA VYPOC'!$F$125+'HL KNIHA VYPOC'!$F$127+'HL KNIHA VYPOC'!$F$129+'HL KNIHA VYPOC'!$F$130-'HL KNIHA VYPOC'!$F$137)</f>
        <v>0</v>
      </c>
      <c r="AB706" s="989"/>
      <c r="AC706" s="989"/>
      <c r="AD706" s="989"/>
      <c r="AE706" s="989"/>
      <c r="AF706" s="989"/>
      <c r="AG706" s="989"/>
      <c r="AH706" s="865"/>
      <c r="AI706" s="865"/>
      <c r="AJ706" s="865"/>
      <c r="AK706" s="865"/>
      <c r="AL706" s="865"/>
      <c r="AM706" s="865"/>
      <c r="AN706" s="865"/>
      <c r="AO706" s="865"/>
      <c r="AP706" s="865"/>
      <c r="AQ706" s="865">
        <f>SUM(N706+T706-AA706+AH706)</f>
        <v>0</v>
      </c>
      <c r="AR706" s="865"/>
      <c r="AS706" s="865"/>
      <c r="AT706" s="865"/>
      <c r="AU706" s="865"/>
      <c r="AV706" s="865"/>
      <c r="AW706" s="865"/>
      <c r="AX706" s="865"/>
      <c r="AY706" s="865"/>
      <c r="AZ706" s="865"/>
      <c r="BA706" s="865"/>
      <c r="BB706" s="961"/>
    </row>
    <row r="707" spans="1:54" s="444" customFormat="1" ht="12.6" customHeight="1" x14ac:dyDescent="0.25">
      <c r="A707" s="1166" t="s">
        <v>1917</v>
      </c>
      <c r="B707" s="941"/>
      <c r="C707" s="941"/>
      <c r="D707" s="941"/>
      <c r="E707" s="941"/>
      <c r="F707" s="941"/>
      <c r="G707" s="941"/>
      <c r="H707" s="941"/>
      <c r="I707" s="941"/>
      <c r="J707" s="941"/>
      <c r="K707" s="941"/>
      <c r="L707" s="941"/>
      <c r="M707" s="1167"/>
      <c r="N707" s="1237"/>
      <c r="O707" s="1168"/>
      <c r="P707" s="1168"/>
      <c r="Q707" s="1168"/>
      <c r="R707" s="1168"/>
      <c r="S707" s="1168"/>
      <c r="T707" s="1168"/>
      <c r="U707" s="1168"/>
      <c r="V707" s="1168"/>
      <c r="W707" s="1168"/>
      <c r="X707" s="1168"/>
      <c r="Y707" s="1168"/>
      <c r="Z707" s="1168"/>
      <c r="AA707" s="1168"/>
      <c r="AB707" s="1168"/>
      <c r="AC707" s="1168"/>
      <c r="AD707" s="1168"/>
      <c r="AE707" s="1168"/>
      <c r="AF707" s="1168"/>
      <c r="AG707" s="1168"/>
      <c r="AH707" s="863"/>
      <c r="AI707" s="863"/>
      <c r="AJ707" s="863"/>
      <c r="AK707" s="863"/>
      <c r="AL707" s="863"/>
      <c r="AM707" s="863"/>
      <c r="AN707" s="863"/>
      <c r="AO707" s="863"/>
      <c r="AP707" s="863"/>
      <c r="AQ707" s="865">
        <f>SUM(N707+T707-AA707+AH707)</f>
        <v>0</v>
      </c>
      <c r="AR707" s="865"/>
      <c r="AS707" s="865"/>
      <c r="AT707" s="865"/>
      <c r="AU707" s="865"/>
      <c r="AV707" s="865"/>
      <c r="AW707" s="865"/>
      <c r="AX707" s="865"/>
      <c r="AY707" s="865"/>
      <c r="AZ707" s="865"/>
      <c r="BA707" s="865"/>
      <c r="BB707" s="961"/>
    </row>
    <row r="708" spans="1:54" ht="12.6" customHeight="1" x14ac:dyDescent="0.25">
      <c r="A708" s="741" t="s">
        <v>145</v>
      </c>
      <c r="B708" s="448"/>
      <c r="C708" s="448"/>
      <c r="D708" s="448"/>
      <c r="E708" s="448"/>
      <c r="F708" s="448"/>
      <c r="G708" s="448"/>
      <c r="H708" s="448"/>
      <c r="I708" s="448"/>
      <c r="J708" s="448"/>
      <c r="K708" s="448"/>
      <c r="L708" s="448"/>
      <c r="M708" s="449"/>
      <c r="N708" s="963">
        <f>SUM('HL KNIHA VYPOC'!D126)</f>
        <v>0</v>
      </c>
      <c r="O708" s="865"/>
      <c r="P708" s="865"/>
      <c r="Q708" s="865"/>
      <c r="R708" s="865"/>
      <c r="S708" s="865"/>
      <c r="T708" s="865">
        <f>SUM('HL KNIHA VYPOC'!E126)</f>
        <v>0</v>
      </c>
      <c r="U708" s="865"/>
      <c r="V708" s="865"/>
      <c r="W708" s="865"/>
      <c r="X708" s="865"/>
      <c r="Y708" s="865"/>
      <c r="Z708" s="865"/>
      <c r="AA708" s="865">
        <f>SUM('HL KNIHA VYPOC'!F126)</f>
        <v>0</v>
      </c>
      <c r="AB708" s="865"/>
      <c r="AC708" s="865"/>
      <c r="AD708" s="865"/>
      <c r="AE708" s="865"/>
      <c r="AF708" s="865"/>
      <c r="AG708" s="865"/>
      <c r="AH708" s="865"/>
      <c r="AI708" s="865"/>
      <c r="AJ708" s="865"/>
      <c r="AK708" s="865"/>
      <c r="AL708" s="865"/>
      <c r="AM708" s="865"/>
      <c r="AN708" s="865"/>
      <c r="AO708" s="865"/>
      <c r="AP708" s="865"/>
      <c r="AQ708" s="865">
        <f>SUM(N708+T708-AA708+AH708)</f>
        <v>0</v>
      </c>
      <c r="AR708" s="865"/>
      <c r="AS708" s="865"/>
      <c r="AT708" s="865"/>
      <c r="AU708" s="865"/>
      <c r="AV708" s="865"/>
      <c r="AW708" s="865"/>
      <c r="AX708" s="865"/>
      <c r="AY708" s="865"/>
      <c r="AZ708" s="865"/>
      <c r="BA708" s="865"/>
      <c r="BB708" s="961"/>
    </row>
    <row r="709" spans="1:54" ht="12.6" customHeight="1" x14ac:dyDescent="0.25">
      <c r="A709" s="742" t="s">
        <v>1919</v>
      </c>
      <c r="B709" s="448"/>
      <c r="C709" s="448"/>
      <c r="D709" s="448"/>
      <c r="E709" s="448"/>
      <c r="F709" s="448"/>
      <c r="G709" s="448"/>
      <c r="H709" s="448"/>
      <c r="I709" s="448"/>
      <c r="J709" s="448"/>
      <c r="K709" s="448"/>
      <c r="L709" s="448"/>
      <c r="M709" s="449"/>
      <c r="N709" s="959"/>
      <c r="O709" s="863"/>
      <c r="P709" s="863"/>
      <c r="Q709" s="863"/>
      <c r="R709" s="863"/>
      <c r="S709" s="863"/>
      <c r="T709" s="863"/>
      <c r="U709" s="863"/>
      <c r="V709" s="863"/>
      <c r="W709" s="863"/>
      <c r="X709" s="863"/>
      <c r="Y709" s="863"/>
      <c r="Z709" s="863"/>
      <c r="AA709" s="863"/>
      <c r="AB709" s="863"/>
      <c r="AC709" s="863"/>
      <c r="AD709" s="863"/>
      <c r="AE709" s="863"/>
      <c r="AF709" s="863"/>
      <c r="AG709" s="863"/>
      <c r="AH709" s="863"/>
      <c r="AI709" s="863"/>
      <c r="AJ709" s="863"/>
      <c r="AK709" s="863"/>
      <c r="AL709" s="863"/>
      <c r="AM709" s="863"/>
      <c r="AN709" s="863"/>
      <c r="AO709" s="863"/>
      <c r="AP709" s="863"/>
      <c r="AQ709" s="865">
        <f>SUM(N709+T709-AA709+AH709)</f>
        <v>0</v>
      </c>
      <c r="AR709" s="865"/>
      <c r="AS709" s="865"/>
      <c r="AT709" s="865"/>
      <c r="AU709" s="865"/>
      <c r="AV709" s="865"/>
      <c r="AW709" s="865"/>
      <c r="AX709" s="865"/>
      <c r="AY709" s="865"/>
      <c r="AZ709" s="865"/>
      <c r="BA709" s="865"/>
      <c r="BB709" s="961"/>
    </row>
    <row r="710" spans="1:54" ht="12.6" customHeight="1" x14ac:dyDescent="0.25">
      <c r="A710" s="444" t="s">
        <v>1696</v>
      </c>
    </row>
    <row r="711" spans="1:54" ht="15" customHeight="1" x14ac:dyDescent="0.25">
      <c r="A711" s="888" t="s">
        <v>2901</v>
      </c>
      <c r="B711" s="889"/>
      <c r="C711" s="889"/>
      <c r="D711" s="889"/>
      <c r="E711" s="889"/>
      <c r="F711" s="889"/>
      <c r="G711" s="889"/>
      <c r="H711" s="889"/>
      <c r="I711" s="889"/>
      <c r="J711" s="889"/>
      <c r="K711" s="889"/>
      <c r="L711" s="889"/>
      <c r="M711" s="889"/>
      <c r="N711" s="889"/>
      <c r="O711" s="889"/>
      <c r="P711" s="889"/>
      <c r="Q711" s="889"/>
      <c r="R711" s="889"/>
      <c r="S711" s="889"/>
      <c r="T711" s="889"/>
      <c r="U711" s="889"/>
      <c r="V711" s="889"/>
      <c r="W711" s="889"/>
      <c r="X711" s="889"/>
      <c r="Y711" s="889"/>
      <c r="Z711" s="889"/>
      <c r="AA711" s="889"/>
      <c r="AB711" s="889"/>
      <c r="AC711" s="889"/>
      <c r="AD711" s="889"/>
      <c r="AE711" s="889"/>
      <c r="AF711" s="889"/>
      <c r="AG711" s="889"/>
      <c r="AH711" s="889"/>
      <c r="AI711" s="889"/>
      <c r="AJ711" s="889"/>
      <c r="AK711" s="889"/>
      <c r="AL711" s="889"/>
      <c r="AM711" s="889"/>
      <c r="AN711" s="889"/>
      <c r="AO711" s="889"/>
      <c r="AP711" s="889"/>
      <c r="AQ711" s="889"/>
      <c r="AR711" s="889"/>
      <c r="AS711" s="889"/>
      <c r="AT711" s="889"/>
      <c r="AU711" s="889"/>
      <c r="AV711" s="889"/>
      <c r="AW711" s="889"/>
      <c r="AX711" s="889"/>
      <c r="AY711" s="889"/>
      <c r="AZ711" s="889"/>
      <c r="BA711" s="889"/>
      <c r="BB711" s="890"/>
    </row>
    <row r="712" spans="1:54" ht="15" customHeight="1" x14ac:dyDescent="0.25">
      <c r="A712" s="891"/>
      <c r="B712" s="892"/>
      <c r="C712" s="892"/>
      <c r="D712" s="892"/>
      <c r="E712" s="892"/>
      <c r="F712" s="892"/>
      <c r="G712" s="892"/>
      <c r="H712" s="892"/>
      <c r="I712" s="892"/>
      <c r="J712" s="892"/>
      <c r="K712" s="892"/>
      <c r="L712" s="892"/>
      <c r="M712" s="892"/>
      <c r="N712" s="892"/>
      <c r="O712" s="892"/>
      <c r="P712" s="892"/>
      <c r="Q712" s="892"/>
      <c r="R712" s="892"/>
      <c r="S712" s="892"/>
      <c r="T712" s="892"/>
      <c r="U712" s="892"/>
      <c r="V712" s="892"/>
      <c r="W712" s="892"/>
      <c r="X712" s="892"/>
      <c r="Y712" s="892"/>
      <c r="Z712" s="892"/>
      <c r="AA712" s="892"/>
      <c r="AB712" s="892"/>
      <c r="AC712" s="892"/>
      <c r="AD712" s="892"/>
      <c r="AE712" s="892"/>
      <c r="AF712" s="892"/>
      <c r="AG712" s="892"/>
      <c r="AH712" s="892"/>
      <c r="AI712" s="892"/>
      <c r="AJ712" s="892"/>
      <c r="AK712" s="892"/>
      <c r="AL712" s="892"/>
      <c r="AM712" s="892"/>
      <c r="AN712" s="892"/>
      <c r="AO712" s="892"/>
      <c r="AP712" s="892"/>
      <c r="AQ712" s="892"/>
      <c r="AR712" s="892"/>
      <c r="AS712" s="892"/>
      <c r="AT712" s="892"/>
      <c r="AU712" s="892"/>
      <c r="AV712" s="892"/>
      <c r="AW712" s="892"/>
      <c r="AX712" s="892"/>
      <c r="AY712" s="892"/>
      <c r="AZ712" s="892"/>
      <c r="BA712" s="892"/>
      <c r="BB712" s="893"/>
    </row>
    <row r="713" spans="1:54" s="433" customFormat="1" ht="6.75" customHeight="1" x14ac:dyDescent="0.25"/>
    <row r="714" spans="1:54" ht="12.6" customHeight="1" x14ac:dyDescent="0.25">
      <c r="A714" s="444" t="s">
        <v>1956</v>
      </c>
      <c r="B714" s="444"/>
      <c r="C714" s="444"/>
      <c r="D714" s="444"/>
      <c r="E714" s="444"/>
      <c r="F714" s="444"/>
      <c r="G714" s="444"/>
      <c r="H714" s="444"/>
      <c r="I714" s="444"/>
      <c r="J714" s="444"/>
      <c r="K714" s="444"/>
      <c r="L714" s="444"/>
      <c r="M714" s="444"/>
      <c r="N714" s="444"/>
      <c r="O714" s="444"/>
      <c r="P714" s="444"/>
      <c r="Q714" s="444"/>
      <c r="R714" s="444"/>
      <c r="S714" s="444"/>
      <c r="T714" s="444"/>
      <c r="U714" s="444"/>
      <c r="V714" s="444"/>
      <c r="W714" s="444"/>
      <c r="X714" s="444"/>
      <c r="Y714" s="444"/>
      <c r="Z714" s="444"/>
      <c r="AA714" s="444"/>
      <c r="AB714" s="444"/>
      <c r="AC714" s="444"/>
      <c r="AD714" s="444"/>
      <c r="AE714" s="444"/>
      <c r="AF714" s="444"/>
      <c r="AG714" s="444"/>
      <c r="AH714" s="444"/>
      <c r="AI714" s="444"/>
      <c r="AJ714" s="444"/>
      <c r="AK714" s="444"/>
      <c r="AL714" s="444"/>
      <c r="AM714" s="444"/>
      <c r="AN714" s="444"/>
      <c r="AO714" s="444"/>
      <c r="AP714" s="444"/>
      <c r="AQ714" s="444"/>
      <c r="AR714" s="444"/>
      <c r="AS714" s="444"/>
      <c r="AT714" s="444"/>
      <c r="AU714" s="444"/>
      <c r="AV714" s="444"/>
      <c r="AW714" s="444"/>
      <c r="AX714" s="444"/>
      <c r="AY714" s="444"/>
      <c r="AZ714" s="444"/>
      <c r="BA714" s="444"/>
      <c r="BB714" s="444"/>
    </row>
    <row r="715" spans="1:54" ht="12.6" customHeight="1" x14ac:dyDescent="0.25">
      <c r="A715" s="696"/>
      <c r="B715" s="697"/>
      <c r="C715" s="697"/>
      <c r="D715" s="697"/>
      <c r="E715" s="697"/>
      <c r="F715" s="697"/>
      <c r="G715" s="697"/>
      <c r="H715" s="697"/>
      <c r="I715" s="697"/>
      <c r="J715" s="697"/>
      <c r="K715" s="697"/>
      <c r="L715" s="697"/>
      <c r="M715" s="697"/>
      <c r="N715" s="452"/>
      <c r="O715" s="465"/>
      <c r="P715" s="466"/>
      <c r="Q715" s="923"/>
      <c r="R715" s="849"/>
      <c r="S715" s="849"/>
      <c r="T715" s="849"/>
      <c r="U715" s="849"/>
      <c r="V715" s="986"/>
      <c r="W715" s="923"/>
      <c r="X715" s="849"/>
      <c r="Y715" s="849"/>
      <c r="Z715" s="849"/>
      <c r="AA715" s="849"/>
      <c r="AB715" s="986"/>
      <c r="AC715" s="923" t="s">
        <v>1694</v>
      </c>
      <c r="AD715" s="849"/>
      <c r="AE715" s="849"/>
      <c r="AF715" s="849"/>
      <c r="AG715" s="849"/>
      <c r="AH715" s="849"/>
      <c r="AI715" s="986"/>
      <c r="AJ715" s="923" t="s">
        <v>1694</v>
      </c>
      <c r="AK715" s="849"/>
      <c r="AL715" s="849"/>
      <c r="AM715" s="849"/>
      <c r="AN715" s="849"/>
      <c r="AO715" s="849"/>
      <c r="AP715" s="986"/>
      <c r="AQ715" s="923"/>
      <c r="AR715" s="849"/>
      <c r="AS715" s="849"/>
      <c r="AT715" s="849"/>
      <c r="AU715" s="849"/>
      <c r="AV715" s="849"/>
      <c r="AW715" s="849"/>
      <c r="AX715" s="849"/>
      <c r="AY715" s="849"/>
      <c r="AZ715" s="849"/>
      <c r="BA715" s="849"/>
      <c r="BB715" s="986"/>
    </row>
    <row r="716" spans="1:54" ht="12.6" customHeight="1" x14ac:dyDescent="0.25">
      <c r="A716" s="698"/>
      <c r="B716" s="438"/>
      <c r="C716" s="438"/>
      <c r="D716" s="438"/>
      <c r="E716" s="438"/>
      <c r="F716" s="438"/>
      <c r="G716" s="438"/>
      <c r="H716" s="438"/>
      <c r="I716" s="438"/>
      <c r="J716" s="438"/>
      <c r="K716" s="438"/>
      <c r="L716" s="438"/>
      <c r="M716" s="438"/>
      <c r="N716" s="433"/>
      <c r="O716" s="582"/>
      <c r="P716" s="743"/>
      <c r="Q716" s="987" t="s">
        <v>1692</v>
      </c>
      <c r="R716" s="988"/>
      <c r="S716" s="988"/>
      <c r="T716" s="988"/>
      <c r="U716" s="988"/>
      <c r="V716" s="992"/>
      <c r="W716" s="987"/>
      <c r="X716" s="988"/>
      <c r="Y716" s="988"/>
      <c r="Z716" s="988"/>
      <c r="AA716" s="988"/>
      <c r="AB716" s="992"/>
      <c r="AC716" s="987" t="s">
        <v>1693</v>
      </c>
      <c r="AD716" s="988"/>
      <c r="AE716" s="988"/>
      <c r="AF716" s="988"/>
      <c r="AG716" s="988"/>
      <c r="AH716" s="988"/>
      <c r="AI716" s="992"/>
      <c r="AJ716" s="987" t="s">
        <v>1693</v>
      </c>
      <c r="AK716" s="988"/>
      <c r="AL716" s="988"/>
      <c r="AM716" s="988"/>
      <c r="AN716" s="988"/>
      <c r="AO716" s="988"/>
      <c r="AP716" s="992"/>
      <c r="AQ716" s="987" t="s">
        <v>1692</v>
      </c>
      <c r="AR716" s="988"/>
      <c r="AS716" s="988"/>
      <c r="AT716" s="988"/>
      <c r="AU716" s="988"/>
      <c r="AV716" s="988"/>
      <c r="AW716" s="988"/>
      <c r="AX716" s="988"/>
      <c r="AY716" s="988"/>
      <c r="AZ716" s="988"/>
      <c r="BA716" s="988"/>
      <c r="BB716" s="992"/>
    </row>
    <row r="717" spans="1:54" ht="12.6" customHeight="1" x14ac:dyDescent="0.25">
      <c r="A717" s="676" t="s">
        <v>141</v>
      </c>
      <c r="B717" s="582"/>
      <c r="C717" s="582"/>
      <c r="D717" s="582"/>
      <c r="E717" s="582"/>
      <c r="F717" s="582"/>
      <c r="G717" s="582"/>
      <c r="H717" s="582"/>
      <c r="I717" s="582"/>
      <c r="J717" s="582"/>
      <c r="K717" s="582"/>
      <c r="L717" s="582"/>
      <c r="M717" s="582"/>
      <c r="N717" s="433"/>
      <c r="O717" s="582"/>
      <c r="P717" s="743"/>
      <c r="Q717" s="987" t="s">
        <v>1691</v>
      </c>
      <c r="R717" s="988"/>
      <c r="S717" s="988"/>
      <c r="T717" s="988"/>
      <c r="U717" s="988"/>
      <c r="V717" s="992"/>
      <c r="W717" s="987" t="s">
        <v>1486</v>
      </c>
      <c r="X717" s="988"/>
      <c r="Y717" s="988"/>
      <c r="Z717" s="988"/>
      <c r="AA717" s="988"/>
      <c r="AB717" s="992"/>
      <c r="AC717" s="987" t="s">
        <v>1690</v>
      </c>
      <c r="AD717" s="988"/>
      <c r="AE717" s="988"/>
      <c r="AF717" s="988"/>
      <c r="AG717" s="988"/>
      <c r="AH717" s="988"/>
      <c r="AI717" s="992"/>
      <c r="AJ717" s="987" t="s">
        <v>1689</v>
      </c>
      <c r="AK717" s="988"/>
      <c r="AL717" s="988"/>
      <c r="AM717" s="988"/>
      <c r="AN717" s="988"/>
      <c r="AO717" s="988"/>
      <c r="AP717" s="992"/>
      <c r="AQ717" s="987" t="s">
        <v>1532</v>
      </c>
      <c r="AR717" s="988"/>
      <c r="AS717" s="988"/>
      <c r="AT717" s="988"/>
      <c r="AU717" s="988"/>
      <c r="AV717" s="988"/>
      <c r="AW717" s="988"/>
      <c r="AX717" s="988"/>
      <c r="AY717" s="988"/>
      <c r="AZ717" s="988"/>
      <c r="BA717" s="988"/>
      <c r="BB717" s="992"/>
    </row>
    <row r="718" spans="1:54" ht="12.6" customHeight="1" x14ac:dyDescent="0.25">
      <c r="A718" s="698"/>
      <c r="B718" s="438"/>
      <c r="C718" s="438"/>
      <c r="D718" s="438"/>
      <c r="E718" s="438"/>
      <c r="F718" s="438"/>
      <c r="G718" s="438"/>
      <c r="H718" s="438"/>
      <c r="I718" s="438"/>
      <c r="J718" s="438"/>
      <c r="K718" s="438"/>
      <c r="L718" s="438"/>
      <c r="M718" s="438"/>
      <c r="N718" s="433"/>
      <c r="O718" s="582"/>
      <c r="P718" s="743"/>
      <c r="Q718" s="987" t="s">
        <v>1531</v>
      </c>
      <c r="R718" s="988"/>
      <c r="S718" s="988"/>
      <c r="T718" s="988"/>
      <c r="U718" s="988"/>
      <c r="V718" s="992"/>
      <c r="W718" s="987" t="s">
        <v>1688</v>
      </c>
      <c r="X718" s="988"/>
      <c r="Y718" s="988"/>
      <c r="Z718" s="988"/>
      <c r="AA718" s="988"/>
      <c r="AB718" s="992"/>
      <c r="AC718" s="987" t="s">
        <v>1687</v>
      </c>
      <c r="AD718" s="988"/>
      <c r="AE718" s="988"/>
      <c r="AF718" s="988"/>
      <c r="AG718" s="988"/>
      <c r="AH718" s="988"/>
      <c r="AI718" s="992"/>
      <c r="AJ718" s="987" t="s">
        <v>1686</v>
      </c>
      <c r="AK718" s="988"/>
      <c r="AL718" s="988"/>
      <c r="AM718" s="988"/>
      <c r="AN718" s="988"/>
      <c r="AO718" s="988"/>
      <c r="AP718" s="992"/>
      <c r="AQ718" s="987" t="s">
        <v>1531</v>
      </c>
      <c r="AR718" s="988"/>
      <c r="AS718" s="988"/>
      <c r="AT718" s="988"/>
      <c r="AU718" s="988"/>
      <c r="AV718" s="988"/>
      <c r="AW718" s="988"/>
      <c r="AX718" s="988"/>
      <c r="AY718" s="988"/>
      <c r="AZ718" s="988"/>
      <c r="BA718" s="988"/>
      <c r="BB718" s="992"/>
    </row>
    <row r="719" spans="1:54" ht="12.6" customHeight="1" x14ac:dyDescent="0.25">
      <c r="A719" s="698"/>
      <c r="B719" s="438"/>
      <c r="C719" s="438"/>
      <c r="D719" s="438"/>
      <c r="E719" s="438"/>
      <c r="F719" s="438"/>
      <c r="G719" s="438"/>
      <c r="H719" s="438"/>
      <c r="I719" s="438"/>
      <c r="J719" s="438"/>
      <c r="K719" s="438"/>
      <c r="L719" s="438"/>
      <c r="M719" s="438"/>
      <c r="N719" s="433"/>
      <c r="O719" s="582"/>
      <c r="P719" s="743"/>
      <c r="Q719" s="987" t="s">
        <v>1530</v>
      </c>
      <c r="R719" s="988"/>
      <c r="S719" s="988"/>
      <c r="T719" s="988"/>
      <c r="U719" s="988"/>
      <c r="V719" s="992"/>
      <c r="W719" s="987"/>
      <c r="X719" s="988"/>
      <c r="Y719" s="988"/>
      <c r="Z719" s="988"/>
      <c r="AA719" s="988"/>
      <c r="AB719" s="992"/>
      <c r="AC719" s="987" t="s">
        <v>1685</v>
      </c>
      <c r="AD719" s="988"/>
      <c r="AE719" s="988"/>
      <c r="AF719" s="988"/>
      <c r="AG719" s="988"/>
      <c r="AH719" s="988"/>
      <c r="AI719" s="992"/>
      <c r="AJ719" s="987" t="s">
        <v>1684</v>
      </c>
      <c r="AK719" s="988"/>
      <c r="AL719" s="988"/>
      <c r="AM719" s="988"/>
      <c r="AN719" s="988"/>
      <c r="AO719" s="988"/>
      <c r="AP719" s="992"/>
      <c r="AQ719" s="987" t="s">
        <v>1530</v>
      </c>
      <c r="AR719" s="988"/>
      <c r="AS719" s="988"/>
      <c r="AT719" s="988"/>
      <c r="AU719" s="988"/>
      <c r="AV719" s="988"/>
      <c r="AW719" s="988"/>
      <c r="AX719" s="988"/>
      <c r="AY719" s="988"/>
      <c r="AZ719" s="988"/>
      <c r="BA719" s="988"/>
      <c r="BB719" s="992"/>
    </row>
    <row r="720" spans="1:54" ht="12.6" customHeight="1" x14ac:dyDescent="0.25">
      <c r="A720" s="924" t="s">
        <v>816</v>
      </c>
      <c r="B720" s="925"/>
      <c r="C720" s="925"/>
      <c r="D720" s="925"/>
      <c r="E720" s="925"/>
      <c r="F720" s="925"/>
      <c r="G720" s="925"/>
      <c r="H720" s="925"/>
      <c r="I720" s="925"/>
      <c r="J720" s="925"/>
      <c r="K720" s="925"/>
      <c r="L720" s="925"/>
      <c r="M720" s="925"/>
      <c r="N720" s="925"/>
      <c r="O720" s="925"/>
      <c r="P720" s="993"/>
      <c r="Q720" s="924" t="s">
        <v>817</v>
      </c>
      <c r="R720" s="925"/>
      <c r="S720" s="925"/>
      <c r="T720" s="925"/>
      <c r="U720" s="925"/>
      <c r="V720" s="993"/>
      <c r="W720" s="924" t="s">
        <v>818</v>
      </c>
      <c r="X720" s="925"/>
      <c r="Y720" s="925"/>
      <c r="Z720" s="925"/>
      <c r="AA720" s="925"/>
      <c r="AB720" s="993"/>
      <c r="AC720" s="924" t="s">
        <v>476</v>
      </c>
      <c r="AD720" s="925"/>
      <c r="AE720" s="925"/>
      <c r="AF720" s="925"/>
      <c r="AG720" s="925"/>
      <c r="AH720" s="925"/>
      <c r="AI720" s="993"/>
      <c r="AJ720" s="924" t="s">
        <v>477</v>
      </c>
      <c r="AK720" s="925"/>
      <c r="AL720" s="925"/>
      <c r="AM720" s="925"/>
      <c r="AN720" s="925"/>
      <c r="AO720" s="925"/>
      <c r="AP720" s="993"/>
      <c r="AQ720" s="924" t="s">
        <v>480</v>
      </c>
      <c r="AR720" s="925"/>
      <c r="AS720" s="925"/>
      <c r="AT720" s="925"/>
      <c r="AU720" s="925"/>
      <c r="AV720" s="925"/>
      <c r="AW720" s="925"/>
      <c r="AX720" s="925"/>
      <c r="AY720" s="925"/>
      <c r="AZ720" s="925"/>
      <c r="BA720" s="925"/>
      <c r="BB720" s="993"/>
    </row>
    <row r="721" spans="1:54" ht="12.6" customHeight="1" x14ac:dyDescent="0.25">
      <c r="A721" s="1016" t="s">
        <v>1916</v>
      </c>
      <c r="B721" s="1017"/>
      <c r="C721" s="1017"/>
      <c r="D721" s="1017"/>
      <c r="E721" s="1017"/>
      <c r="F721" s="1017"/>
      <c r="G721" s="1017"/>
      <c r="H721" s="1017"/>
      <c r="I721" s="1017"/>
      <c r="J721" s="1017"/>
      <c r="K721" s="1017"/>
      <c r="L721" s="1017"/>
      <c r="M721" s="1017"/>
      <c r="N721" s="1017"/>
      <c r="O721" s="1017"/>
      <c r="P721" s="1018"/>
      <c r="Q721" s="1101"/>
      <c r="R721" s="1102"/>
      <c r="S721" s="1102"/>
      <c r="T721" s="1102"/>
      <c r="U721" s="1102"/>
      <c r="V721" s="1103"/>
      <c r="W721" s="1101"/>
      <c r="X721" s="1102"/>
      <c r="Y721" s="1102"/>
      <c r="Z721" s="1102"/>
      <c r="AA721" s="1102"/>
      <c r="AB721" s="1103"/>
      <c r="AC721" s="1101"/>
      <c r="AD721" s="1102"/>
      <c r="AE721" s="1102"/>
      <c r="AF721" s="1102"/>
      <c r="AG721" s="1102"/>
      <c r="AH721" s="1102"/>
      <c r="AI721" s="1103"/>
      <c r="AJ721" s="1101"/>
      <c r="AK721" s="1102"/>
      <c r="AL721" s="1102"/>
      <c r="AM721" s="1102"/>
      <c r="AN721" s="1102"/>
      <c r="AO721" s="1102"/>
      <c r="AP721" s="1103"/>
      <c r="AQ721" s="1101"/>
      <c r="AR721" s="1102"/>
      <c r="AS721" s="1102"/>
      <c r="AT721" s="1102"/>
      <c r="AU721" s="1102"/>
      <c r="AV721" s="1102"/>
      <c r="AW721" s="1102"/>
      <c r="AX721" s="1102"/>
      <c r="AY721" s="1102"/>
      <c r="AZ721" s="1102"/>
      <c r="BA721" s="1102"/>
      <c r="BB721" s="1103"/>
    </row>
    <row r="722" spans="1:54" ht="12.6" customHeight="1" x14ac:dyDescent="0.25">
      <c r="A722" s="1019" t="s">
        <v>1917</v>
      </c>
      <c r="B722" s="1020"/>
      <c r="C722" s="1020"/>
      <c r="D722" s="1020"/>
      <c r="E722" s="1020"/>
      <c r="F722" s="1020"/>
      <c r="G722" s="1020"/>
      <c r="H722" s="1020"/>
      <c r="I722" s="1020"/>
      <c r="J722" s="1020"/>
      <c r="K722" s="1020"/>
      <c r="L722" s="1020"/>
      <c r="M722" s="1020"/>
      <c r="N722" s="1020" t="e">
        <f>SUM(#REF!)</f>
        <v>#REF!</v>
      </c>
      <c r="O722" s="1020"/>
      <c r="P722" s="1021"/>
      <c r="Q722" s="1026"/>
      <c r="R722" s="1027"/>
      <c r="S722" s="1027"/>
      <c r="T722" s="1027"/>
      <c r="U722" s="1027"/>
      <c r="V722" s="1028"/>
      <c r="W722" s="1026"/>
      <c r="X722" s="1027"/>
      <c r="Y722" s="1027"/>
      <c r="Z722" s="1027"/>
      <c r="AA722" s="1027"/>
      <c r="AB722" s="1028"/>
      <c r="AC722" s="1026"/>
      <c r="AD722" s="1027"/>
      <c r="AE722" s="1027"/>
      <c r="AF722" s="1027"/>
      <c r="AG722" s="1027"/>
      <c r="AH722" s="1027"/>
      <c r="AI722" s="1028"/>
      <c r="AJ722" s="1026"/>
      <c r="AK722" s="1027"/>
      <c r="AL722" s="1027"/>
      <c r="AM722" s="1027"/>
      <c r="AN722" s="1027"/>
      <c r="AO722" s="1027"/>
      <c r="AP722" s="1028"/>
      <c r="AQ722" s="1026"/>
      <c r="AR722" s="1027"/>
      <c r="AS722" s="1027"/>
      <c r="AT722" s="1027"/>
      <c r="AU722" s="1027"/>
      <c r="AV722" s="1027"/>
      <c r="AW722" s="1027"/>
      <c r="AX722" s="1027"/>
      <c r="AY722" s="1027"/>
      <c r="AZ722" s="1027"/>
      <c r="BA722" s="1027"/>
      <c r="BB722" s="1028"/>
    </row>
    <row r="723" spans="1:54" ht="12.6" customHeight="1" x14ac:dyDescent="0.25">
      <c r="A723" s="1019" t="s">
        <v>1918</v>
      </c>
      <c r="B723" s="1020"/>
      <c r="C723" s="1020"/>
      <c r="D723" s="1020"/>
      <c r="E723" s="1020"/>
      <c r="F723" s="1020"/>
      <c r="G723" s="1020"/>
      <c r="H723" s="1020"/>
      <c r="I723" s="1020"/>
      <c r="J723" s="1020"/>
      <c r="K723" s="1020"/>
      <c r="L723" s="1020"/>
      <c r="M723" s="1020"/>
      <c r="N723" s="1020"/>
      <c r="O723" s="1020"/>
      <c r="P723" s="1021"/>
      <c r="Q723" s="1026"/>
      <c r="R723" s="1027"/>
      <c r="S723" s="1027"/>
      <c r="T723" s="1027"/>
      <c r="U723" s="1027"/>
      <c r="V723" s="1028"/>
      <c r="W723" s="1026"/>
      <c r="X723" s="1027"/>
      <c r="Y723" s="1027"/>
      <c r="Z723" s="1027"/>
      <c r="AA723" s="1027"/>
      <c r="AB723" s="1028"/>
      <c r="AC723" s="1026"/>
      <c r="AD723" s="1027"/>
      <c r="AE723" s="1027"/>
      <c r="AF723" s="1027"/>
      <c r="AG723" s="1027"/>
      <c r="AH723" s="1027"/>
      <c r="AI723" s="1028"/>
      <c r="AJ723" s="1026"/>
      <c r="AK723" s="1027"/>
      <c r="AL723" s="1027"/>
      <c r="AM723" s="1027"/>
      <c r="AN723" s="1027"/>
      <c r="AO723" s="1027"/>
      <c r="AP723" s="1028"/>
      <c r="AQ723" s="1026"/>
      <c r="AR723" s="1027"/>
      <c r="AS723" s="1027"/>
      <c r="AT723" s="1027"/>
      <c r="AU723" s="1027"/>
      <c r="AV723" s="1027"/>
      <c r="AW723" s="1027"/>
      <c r="AX723" s="1027"/>
      <c r="AY723" s="1027"/>
      <c r="AZ723" s="1027"/>
      <c r="BA723" s="1027"/>
      <c r="BB723" s="1028"/>
    </row>
    <row r="724" spans="1:54" ht="12.6" customHeight="1" x14ac:dyDescent="0.25">
      <c r="A724" s="1019" t="s">
        <v>145</v>
      </c>
      <c r="B724" s="1020"/>
      <c r="C724" s="1020"/>
      <c r="D724" s="1020"/>
      <c r="E724" s="1020"/>
      <c r="F724" s="1020"/>
      <c r="G724" s="1020"/>
      <c r="H724" s="1020"/>
      <c r="I724" s="1020"/>
      <c r="J724" s="1020"/>
      <c r="K724" s="1020"/>
      <c r="L724" s="1020"/>
      <c r="M724" s="1020"/>
      <c r="N724" s="1020"/>
      <c r="O724" s="1020"/>
      <c r="P724" s="1021"/>
      <c r="Q724" s="1026"/>
      <c r="R724" s="1027"/>
      <c r="S724" s="1027"/>
      <c r="T724" s="1027"/>
      <c r="U724" s="1027"/>
      <c r="V724" s="1028"/>
      <c r="W724" s="1026"/>
      <c r="X724" s="1027"/>
      <c r="Y724" s="1027"/>
      <c r="Z724" s="1027"/>
      <c r="AA724" s="1027"/>
      <c r="AB724" s="1028"/>
      <c r="AC724" s="1026"/>
      <c r="AD724" s="1027"/>
      <c r="AE724" s="1027"/>
      <c r="AF724" s="1027"/>
      <c r="AG724" s="1027"/>
      <c r="AH724" s="1027"/>
      <c r="AI724" s="1028"/>
      <c r="AJ724" s="1026"/>
      <c r="AK724" s="1027"/>
      <c r="AL724" s="1027"/>
      <c r="AM724" s="1027"/>
      <c r="AN724" s="1027"/>
      <c r="AO724" s="1027"/>
      <c r="AP724" s="1028"/>
      <c r="AQ724" s="1026"/>
      <c r="AR724" s="1027"/>
      <c r="AS724" s="1027"/>
      <c r="AT724" s="1027"/>
      <c r="AU724" s="1027"/>
      <c r="AV724" s="1027"/>
      <c r="AW724" s="1027"/>
      <c r="AX724" s="1027"/>
      <c r="AY724" s="1027"/>
      <c r="AZ724" s="1027"/>
      <c r="BA724" s="1027"/>
      <c r="BB724" s="1028"/>
    </row>
    <row r="725" spans="1:54" ht="12.6" customHeight="1" x14ac:dyDescent="0.25">
      <c r="A725" s="1192" t="s">
        <v>141</v>
      </c>
      <c r="B725" s="1193"/>
      <c r="C725" s="1193"/>
      <c r="D725" s="1193"/>
      <c r="E725" s="1193"/>
      <c r="F725" s="1193"/>
      <c r="G725" s="1193"/>
      <c r="H725" s="1193"/>
      <c r="I725" s="1193"/>
      <c r="J725" s="1193"/>
      <c r="K725" s="1193"/>
      <c r="L725" s="1193"/>
      <c r="M725" s="1193"/>
      <c r="N725" s="1193"/>
      <c r="O725" s="1193"/>
      <c r="P725" s="1194"/>
      <c r="Q725" s="1096"/>
      <c r="R725" s="1097"/>
      <c r="S725" s="1097"/>
      <c r="T725" s="1097" t="e">
        <f>SUM(#REF!)</f>
        <v>#REF!</v>
      </c>
      <c r="U725" s="1097"/>
      <c r="V725" s="1098"/>
      <c r="W725" s="1096"/>
      <c r="X725" s="1097"/>
      <c r="Y725" s="1097"/>
      <c r="Z725" s="1097"/>
      <c r="AA725" s="1097" t="e">
        <f>SUM(#REF!)</f>
        <v>#REF!</v>
      </c>
      <c r="AB725" s="1098"/>
      <c r="AC725" s="1097"/>
      <c r="AD725" s="1097"/>
      <c r="AE725" s="1097"/>
      <c r="AF725" s="1097"/>
      <c r="AG725" s="1097"/>
      <c r="AH725" s="1097" t="e">
        <f>SUM(#REF!)</f>
        <v>#REF!</v>
      </c>
      <c r="AI725" s="1098"/>
      <c r="AJ725" s="1096"/>
      <c r="AK725" s="1097"/>
      <c r="AL725" s="1097"/>
      <c r="AM725" s="1097"/>
      <c r="AN725" s="1097"/>
      <c r="AO725" s="1097"/>
      <c r="AP725" s="1098"/>
      <c r="AQ725" s="1096"/>
      <c r="AR725" s="1097"/>
      <c r="AS725" s="1097"/>
      <c r="AT725" s="1097"/>
      <c r="AU725" s="1097"/>
      <c r="AV725" s="1097"/>
      <c r="AW725" s="1097"/>
      <c r="AX725" s="1097"/>
      <c r="AY725" s="1097"/>
      <c r="AZ725" s="1097"/>
      <c r="BA725" s="1097"/>
      <c r="BB725" s="1098"/>
    </row>
    <row r="726" spans="1:54" s="444" customFormat="1" ht="12.6" customHeight="1" x14ac:dyDescent="0.25">
      <c r="A726" s="444" t="s">
        <v>1683</v>
      </c>
      <c r="B726" s="434"/>
      <c r="C726" s="434"/>
      <c r="D726" s="434"/>
      <c r="E726" s="434"/>
      <c r="F726" s="434"/>
      <c r="G726" s="434"/>
      <c r="H726" s="434"/>
      <c r="I726" s="434"/>
      <c r="J726" s="434"/>
      <c r="K726" s="434"/>
      <c r="L726" s="434"/>
      <c r="M726" s="434"/>
      <c r="N726" s="434"/>
      <c r="O726" s="434"/>
      <c r="P726" s="434"/>
      <c r="Q726" s="434"/>
      <c r="R726" s="434"/>
      <c r="S726" s="434"/>
      <c r="T726" s="434"/>
      <c r="U726" s="434"/>
      <c r="V726" s="434"/>
      <c r="W726" s="434"/>
      <c r="X726" s="434"/>
      <c r="Y726" s="434"/>
      <c r="Z726" s="434"/>
      <c r="AA726" s="434"/>
      <c r="AB726" s="434"/>
      <c r="AC726" s="434"/>
      <c r="AD726" s="434"/>
      <c r="AE726" s="434"/>
      <c r="AF726" s="434"/>
      <c r="AG726" s="434"/>
      <c r="AH726" s="434"/>
      <c r="AI726" s="434"/>
      <c r="AJ726" s="434"/>
      <c r="AK726" s="434"/>
      <c r="AL726" s="434"/>
      <c r="AM726" s="434"/>
      <c r="AN726" s="434"/>
      <c r="AO726" s="434"/>
      <c r="AP726" s="434"/>
      <c r="AQ726" s="434"/>
      <c r="AR726" s="434"/>
      <c r="AS726" s="434"/>
      <c r="AT726" s="434"/>
      <c r="AU726" s="434"/>
      <c r="AV726" s="434"/>
      <c r="AW726" s="434"/>
      <c r="AX726" s="434"/>
      <c r="AY726" s="434"/>
      <c r="AZ726" s="434"/>
      <c r="BA726" s="434"/>
      <c r="BB726" s="434"/>
    </row>
    <row r="727" spans="1:54" ht="15" customHeight="1" x14ac:dyDescent="0.25">
      <c r="A727" s="888"/>
      <c r="B727" s="889"/>
      <c r="C727" s="889"/>
      <c r="D727" s="889"/>
      <c r="E727" s="889"/>
      <c r="F727" s="889"/>
      <c r="G727" s="889"/>
      <c r="H727" s="889"/>
      <c r="I727" s="889"/>
      <c r="J727" s="889"/>
      <c r="K727" s="889"/>
      <c r="L727" s="889"/>
      <c r="M727" s="889"/>
      <c r="N727" s="889"/>
      <c r="O727" s="889"/>
      <c r="P727" s="889"/>
      <c r="Q727" s="889"/>
      <c r="R727" s="889"/>
      <c r="S727" s="889"/>
      <c r="T727" s="889"/>
      <c r="U727" s="889"/>
      <c r="V727" s="889"/>
      <c r="W727" s="889"/>
      <c r="X727" s="889"/>
      <c r="Y727" s="889"/>
      <c r="Z727" s="889"/>
      <c r="AA727" s="889"/>
      <c r="AB727" s="889"/>
      <c r="AC727" s="889"/>
      <c r="AD727" s="889"/>
      <c r="AE727" s="889"/>
      <c r="AF727" s="889"/>
      <c r="AG727" s="889"/>
      <c r="AH727" s="889"/>
      <c r="AI727" s="889"/>
      <c r="AJ727" s="889"/>
      <c r="AK727" s="889"/>
      <c r="AL727" s="889"/>
      <c r="AM727" s="889"/>
      <c r="AN727" s="889"/>
      <c r="AO727" s="889"/>
      <c r="AP727" s="889"/>
      <c r="AQ727" s="889"/>
      <c r="AR727" s="889"/>
      <c r="AS727" s="889"/>
      <c r="AT727" s="889"/>
      <c r="AU727" s="889"/>
      <c r="AV727" s="889"/>
      <c r="AW727" s="889"/>
      <c r="AX727" s="889"/>
      <c r="AY727" s="889"/>
      <c r="AZ727" s="889"/>
      <c r="BA727" s="889"/>
      <c r="BB727" s="890"/>
    </row>
    <row r="728" spans="1:54" ht="6.75" customHeight="1" x14ac:dyDescent="0.25">
      <c r="A728" s="891"/>
      <c r="B728" s="892"/>
      <c r="C728" s="892"/>
      <c r="D728" s="892"/>
      <c r="E728" s="892"/>
      <c r="F728" s="892"/>
      <c r="G728" s="892"/>
      <c r="H728" s="892"/>
      <c r="I728" s="892"/>
      <c r="J728" s="892"/>
      <c r="K728" s="892"/>
      <c r="L728" s="892"/>
      <c r="M728" s="892"/>
      <c r="N728" s="892"/>
      <c r="O728" s="892"/>
      <c r="P728" s="892"/>
      <c r="Q728" s="892"/>
      <c r="R728" s="892"/>
      <c r="S728" s="892"/>
      <c r="T728" s="892"/>
      <c r="U728" s="892"/>
      <c r="V728" s="892"/>
      <c r="W728" s="892"/>
      <c r="X728" s="892"/>
      <c r="Y728" s="892"/>
      <c r="Z728" s="892"/>
      <c r="AA728" s="892"/>
      <c r="AB728" s="892"/>
      <c r="AC728" s="892"/>
      <c r="AD728" s="892"/>
      <c r="AE728" s="892"/>
      <c r="AF728" s="892"/>
      <c r="AG728" s="892"/>
      <c r="AH728" s="892"/>
      <c r="AI728" s="892"/>
      <c r="AJ728" s="892"/>
      <c r="AK728" s="892"/>
      <c r="AL728" s="892"/>
      <c r="AM728" s="892"/>
      <c r="AN728" s="892"/>
      <c r="AO728" s="892"/>
      <c r="AP728" s="892"/>
      <c r="AQ728" s="892"/>
      <c r="AR728" s="892"/>
      <c r="AS728" s="892"/>
      <c r="AT728" s="892"/>
      <c r="AU728" s="892"/>
      <c r="AV728" s="892"/>
      <c r="AW728" s="892"/>
      <c r="AX728" s="892"/>
      <c r="AY728" s="892"/>
      <c r="AZ728" s="892"/>
      <c r="BA728" s="892"/>
      <c r="BB728" s="893"/>
    </row>
    <row r="729" spans="1:54" s="444" customFormat="1" ht="12.6" customHeight="1" x14ac:dyDescent="0.25">
      <c r="A729" s="444" t="s">
        <v>1682</v>
      </c>
      <c r="B729" s="434"/>
      <c r="C729" s="434"/>
      <c r="D729" s="434"/>
      <c r="E729" s="434"/>
      <c r="F729" s="434"/>
      <c r="G729" s="434"/>
      <c r="H729" s="434"/>
      <c r="I729" s="434"/>
      <c r="J729" s="434"/>
      <c r="K729" s="434"/>
      <c r="L729" s="434"/>
      <c r="M729" s="434"/>
      <c r="N729" s="434"/>
      <c r="O729" s="434"/>
      <c r="P729" s="434"/>
      <c r="Q729" s="434"/>
      <c r="R729" s="434"/>
      <c r="S729" s="434"/>
      <c r="T729" s="434"/>
      <c r="U729" s="434"/>
      <c r="V729" s="434"/>
      <c r="W729" s="434"/>
      <c r="X729" s="434"/>
      <c r="Y729" s="434"/>
      <c r="Z729" s="434"/>
      <c r="AA729" s="434"/>
      <c r="AB729" s="434"/>
      <c r="AC729" s="434"/>
      <c r="AD729" s="434"/>
      <c r="AE729" s="434"/>
      <c r="AF729" s="434"/>
      <c r="AG729" s="434"/>
      <c r="AH729" s="434"/>
      <c r="AI729" s="434"/>
      <c r="AJ729" s="434"/>
      <c r="AK729" s="434"/>
      <c r="AL729" s="434"/>
      <c r="AM729" s="434"/>
      <c r="AN729" s="434"/>
      <c r="AO729" s="434"/>
      <c r="AP729" s="434"/>
      <c r="AQ729" s="434"/>
      <c r="AR729" s="434"/>
      <c r="AS729" s="434"/>
      <c r="AT729" s="434"/>
      <c r="AU729" s="434"/>
      <c r="AV729" s="434"/>
      <c r="AW729" s="434"/>
      <c r="AX729" s="434"/>
      <c r="AY729" s="434"/>
      <c r="AZ729" s="434"/>
      <c r="BA729" s="434"/>
      <c r="BB729" s="434"/>
    </row>
    <row r="730" spans="1:54" ht="12.6" customHeight="1" x14ac:dyDescent="0.25">
      <c r="A730" s="444" t="s">
        <v>1681</v>
      </c>
    </row>
    <row r="731" spans="1:54" ht="12.6" customHeight="1" x14ac:dyDescent="0.25">
      <c r="A731" s="932" t="s">
        <v>468</v>
      </c>
      <c r="B731" s="933"/>
      <c r="C731" s="933"/>
      <c r="D731" s="933"/>
      <c r="E731" s="933"/>
      <c r="F731" s="933"/>
      <c r="G731" s="933"/>
      <c r="H731" s="933"/>
      <c r="I731" s="933"/>
      <c r="J731" s="933"/>
      <c r="K731" s="933"/>
      <c r="L731" s="933"/>
      <c r="M731" s="933"/>
      <c r="N731" s="933"/>
      <c r="O731" s="933"/>
      <c r="P731" s="933"/>
      <c r="Q731" s="933"/>
      <c r="R731" s="933"/>
      <c r="S731" s="933"/>
      <c r="T731" s="933"/>
      <c r="U731" s="933"/>
      <c r="V731" s="933"/>
      <c r="W731" s="933"/>
      <c r="X731" s="933"/>
      <c r="Y731" s="933"/>
      <c r="Z731" s="933"/>
      <c r="AA731" s="933"/>
      <c r="AB731" s="933"/>
      <c r="AC731" s="933"/>
      <c r="AD731" s="933"/>
      <c r="AE731" s="933"/>
      <c r="AF731" s="933"/>
      <c r="AG731" s="933"/>
      <c r="AH731" s="933"/>
      <c r="AI731" s="933"/>
      <c r="AJ731" s="933"/>
      <c r="AK731" s="933"/>
      <c r="AL731" s="923" t="s">
        <v>1680</v>
      </c>
      <c r="AM731" s="849"/>
      <c r="AN731" s="849"/>
      <c r="AO731" s="849"/>
      <c r="AP731" s="849"/>
      <c r="AQ731" s="849"/>
      <c r="AR731" s="849"/>
      <c r="AS731" s="849"/>
      <c r="AT731" s="849"/>
      <c r="AU731" s="849"/>
      <c r="AV731" s="849"/>
      <c r="AW731" s="849"/>
      <c r="AX731" s="849"/>
      <c r="AY731" s="849"/>
      <c r="AZ731" s="849"/>
      <c r="BA731" s="849"/>
      <c r="BB731" s="986"/>
    </row>
    <row r="732" spans="1:54" ht="12.6" customHeight="1" x14ac:dyDescent="0.25">
      <c r="A732" s="1099"/>
      <c r="B732" s="1100"/>
      <c r="C732" s="1100"/>
      <c r="D732" s="1100"/>
      <c r="E732" s="1100"/>
      <c r="F732" s="1100"/>
      <c r="G732" s="1100"/>
      <c r="H732" s="1100"/>
      <c r="I732" s="1100"/>
      <c r="J732" s="1100"/>
      <c r="K732" s="1100"/>
      <c r="L732" s="1100"/>
      <c r="M732" s="1100"/>
      <c r="N732" s="1100"/>
      <c r="O732" s="1100"/>
      <c r="P732" s="1100"/>
      <c r="Q732" s="1100"/>
      <c r="R732" s="1100"/>
      <c r="S732" s="1100"/>
      <c r="T732" s="1100"/>
      <c r="U732" s="1100"/>
      <c r="V732" s="1100"/>
      <c r="W732" s="1100"/>
      <c r="X732" s="1100"/>
      <c r="Y732" s="1100"/>
      <c r="Z732" s="1100"/>
      <c r="AA732" s="1100"/>
      <c r="AB732" s="1100"/>
      <c r="AC732" s="1100"/>
      <c r="AD732" s="1100"/>
      <c r="AE732" s="1100"/>
      <c r="AF732" s="1100"/>
      <c r="AG732" s="1100"/>
      <c r="AH732" s="1100"/>
      <c r="AI732" s="1100"/>
      <c r="AJ732" s="1100"/>
      <c r="AK732" s="1100"/>
      <c r="AL732" s="987" t="s">
        <v>1545</v>
      </c>
      <c r="AM732" s="988"/>
      <c r="AN732" s="988"/>
      <c r="AO732" s="988"/>
      <c r="AP732" s="988"/>
      <c r="AQ732" s="988"/>
      <c r="AR732" s="988"/>
      <c r="AS732" s="988"/>
      <c r="AT732" s="988"/>
      <c r="AU732" s="988"/>
      <c r="AV732" s="988"/>
      <c r="AW732" s="988"/>
      <c r="AX732" s="988"/>
      <c r="AY732" s="988"/>
      <c r="AZ732" s="988"/>
      <c r="BA732" s="988"/>
      <c r="BB732" s="992"/>
    </row>
    <row r="733" spans="1:54" ht="12.6" customHeight="1" x14ac:dyDescent="0.25">
      <c r="A733" s="872" t="s">
        <v>512</v>
      </c>
      <c r="B733" s="873"/>
      <c r="C733" s="873"/>
      <c r="D733" s="873"/>
      <c r="E733" s="873"/>
      <c r="F733" s="873"/>
      <c r="G733" s="873"/>
      <c r="H733" s="873"/>
      <c r="I733" s="873"/>
      <c r="J733" s="873"/>
      <c r="K733" s="873"/>
      <c r="L733" s="873"/>
      <c r="M733" s="873"/>
      <c r="N733" s="873"/>
      <c r="O733" s="873"/>
      <c r="P733" s="873"/>
      <c r="Q733" s="873"/>
      <c r="R733" s="873"/>
      <c r="S733" s="873"/>
      <c r="T733" s="873"/>
      <c r="U733" s="873"/>
      <c r="V733" s="873"/>
      <c r="W733" s="873"/>
      <c r="X733" s="873"/>
      <c r="Y733" s="873"/>
      <c r="Z733" s="873"/>
      <c r="AA733" s="873"/>
      <c r="AB733" s="873"/>
      <c r="AC733" s="873"/>
      <c r="AD733" s="873"/>
      <c r="AE733" s="873"/>
      <c r="AF733" s="873"/>
      <c r="AG733" s="873"/>
      <c r="AH733" s="873"/>
      <c r="AI733" s="873"/>
      <c r="AJ733" s="873"/>
      <c r="AK733" s="873"/>
      <c r="AL733" s="1122"/>
      <c r="AM733" s="1123"/>
      <c r="AN733" s="1123"/>
      <c r="AO733" s="1123"/>
      <c r="AP733" s="1123"/>
      <c r="AQ733" s="1123"/>
      <c r="AR733" s="1123"/>
      <c r="AS733" s="1123"/>
      <c r="AT733" s="1123"/>
      <c r="AU733" s="1123"/>
      <c r="AV733" s="1123"/>
      <c r="AW733" s="1123"/>
      <c r="AX733" s="1123"/>
      <c r="AY733" s="1123"/>
      <c r="AZ733" s="1123"/>
      <c r="BA733" s="1123"/>
      <c r="BB733" s="1124"/>
    </row>
    <row r="734" spans="1:54" ht="12.6" customHeight="1" x14ac:dyDescent="0.25">
      <c r="A734" s="444" t="s">
        <v>1679</v>
      </c>
    </row>
    <row r="735" spans="1:54" ht="15" customHeight="1" x14ac:dyDescent="0.25">
      <c r="A735" s="888"/>
      <c r="B735" s="889"/>
      <c r="C735" s="889"/>
      <c r="D735" s="889"/>
      <c r="E735" s="889"/>
      <c r="F735" s="889"/>
      <c r="G735" s="889"/>
      <c r="H735" s="889"/>
      <c r="I735" s="889"/>
      <c r="J735" s="889"/>
      <c r="K735" s="889"/>
      <c r="L735" s="889"/>
      <c r="M735" s="889"/>
      <c r="N735" s="889"/>
      <c r="O735" s="889"/>
      <c r="P735" s="889"/>
      <c r="Q735" s="889"/>
      <c r="R735" s="889"/>
      <c r="S735" s="889"/>
      <c r="T735" s="889"/>
      <c r="U735" s="889"/>
      <c r="V735" s="889"/>
      <c r="W735" s="889"/>
      <c r="X735" s="889"/>
      <c r="Y735" s="889"/>
      <c r="Z735" s="889"/>
      <c r="AA735" s="889"/>
      <c r="AB735" s="889"/>
      <c r="AC735" s="889"/>
      <c r="AD735" s="889"/>
      <c r="AE735" s="889"/>
      <c r="AF735" s="889"/>
      <c r="AG735" s="889"/>
      <c r="AH735" s="889"/>
      <c r="AI735" s="889"/>
      <c r="AJ735" s="889"/>
      <c r="AK735" s="889"/>
      <c r="AL735" s="889"/>
      <c r="AM735" s="889"/>
      <c r="AN735" s="889"/>
      <c r="AO735" s="889"/>
      <c r="AP735" s="889"/>
      <c r="AQ735" s="889"/>
      <c r="AR735" s="889"/>
      <c r="AS735" s="889"/>
      <c r="AT735" s="889"/>
      <c r="AU735" s="889"/>
      <c r="AV735" s="889"/>
      <c r="AW735" s="889"/>
      <c r="AX735" s="889"/>
      <c r="AY735" s="889"/>
      <c r="AZ735" s="889"/>
      <c r="BA735" s="889"/>
      <c r="BB735" s="890"/>
    </row>
    <row r="736" spans="1:54" ht="15" customHeight="1" x14ac:dyDescent="0.25">
      <c r="A736" s="891"/>
      <c r="B736" s="892"/>
      <c r="C736" s="892"/>
      <c r="D736" s="892"/>
      <c r="E736" s="892"/>
      <c r="F736" s="892"/>
      <c r="G736" s="892"/>
      <c r="H736" s="892"/>
      <c r="I736" s="892"/>
      <c r="J736" s="892"/>
      <c r="K736" s="892"/>
      <c r="L736" s="892"/>
      <c r="M736" s="892"/>
      <c r="N736" s="892"/>
      <c r="O736" s="892"/>
      <c r="P736" s="892"/>
      <c r="Q736" s="892"/>
      <c r="R736" s="892"/>
      <c r="S736" s="892"/>
      <c r="T736" s="892"/>
      <c r="U736" s="892"/>
      <c r="V736" s="892"/>
      <c r="W736" s="892"/>
      <c r="X736" s="892"/>
      <c r="Y736" s="892"/>
      <c r="Z736" s="892"/>
      <c r="AA736" s="892"/>
      <c r="AB736" s="892"/>
      <c r="AC736" s="892"/>
      <c r="AD736" s="892"/>
      <c r="AE736" s="892"/>
      <c r="AF736" s="892"/>
      <c r="AG736" s="892"/>
      <c r="AH736" s="892"/>
      <c r="AI736" s="892"/>
      <c r="AJ736" s="892"/>
      <c r="AK736" s="892"/>
      <c r="AL736" s="892"/>
      <c r="AM736" s="892"/>
      <c r="AN736" s="892"/>
      <c r="AO736" s="892"/>
      <c r="AP736" s="892"/>
      <c r="AQ736" s="892"/>
      <c r="AR736" s="892"/>
      <c r="AS736" s="892"/>
      <c r="AT736" s="892"/>
      <c r="AU736" s="892"/>
      <c r="AV736" s="892"/>
      <c r="AW736" s="892"/>
      <c r="AX736" s="892"/>
      <c r="AY736" s="892"/>
      <c r="AZ736" s="892"/>
      <c r="BA736" s="892"/>
      <c r="BB736" s="893"/>
    </row>
    <row r="737" spans="1:54" ht="12.6" customHeight="1" x14ac:dyDescent="0.25">
      <c r="A737" s="444" t="s">
        <v>1920</v>
      </c>
      <c r="B737" s="444"/>
      <c r="C737" s="444"/>
      <c r="D737" s="444"/>
      <c r="E737" s="444"/>
      <c r="F737" s="444"/>
      <c r="G737" s="444"/>
      <c r="H737" s="444"/>
      <c r="I737" s="444"/>
      <c r="J737" s="444"/>
      <c r="K737" s="444"/>
      <c r="L737" s="444"/>
      <c r="M737" s="444"/>
      <c r="N737" s="444"/>
      <c r="O737" s="444"/>
      <c r="P737" s="444"/>
      <c r="Q737" s="444"/>
      <c r="R737" s="444"/>
      <c r="S737" s="444"/>
      <c r="T737" s="444"/>
      <c r="U737" s="444"/>
      <c r="V737" s="444"/>
      <c r="W737" s="444"/>
      <c r="X737" s="444"/>
      <c r="Y737" s="444"/>
      <c r="Z737" s="444"/>
      <c r="AA737" s="444"/>
      <c r="AB737" s="444"/>
      <c r="AC737" s="444"/>
      <c r="AD737" s="444"/>
      <c r="AE737" s="444"/>
      <c r="AF737" s="444"/>
      <c r="AG737" s="444"/>
      <c r="AH737" s="444"/>
      <c r="AI737" s="444"/>
      <c r="AJ737" s="444"/>
      <c r="AK737" s="444"/>
      <c r="AL737" s="444"/>
      <c r="AM737" s="444"/>
      <c r="AN737" s="444"/>
      <c r="AO737" s="444"/>
      <c r="AP737" s="444"/>
      <c r="AQ737" s="444"/>
      <c r="AR737" s="444"/>
      <c r="AS737" s="444"/>
      <c r="AT737" s="444"/>
      <c r="AU737" s="444"/>
      <c r="AV737" s="444"/>
      <c r="AW737" s="444"/>
      <c r="AX737" s="444"/>
      <c r="AY737" s="444"/>
      <c r="AZ737" s="444"/>
      <c r="BA737" s="444"/>
      <c r="BB737" s="444"/>
    </row>
    <row r="738" spans="1:54" ht="12.6" customHeight="1" x14ac:dyDescent="0.25">
      <c r="A738" s="444"/>
      <c r="B738" s="444" t="s">
        <v>1678</v>
      </c>
      <c r="C738" s="444"/>
      <c r="D738" s="444"/>
      <c r="E738" s="444"/>
      <c r="F738" s="444"/>
      <c r="G738" s="444"/>
      <c r="H738" s="444"/>
      <c r="I738" s="444"/>
      <c r="J738" s="444"/>
      <c r="K738" s="444"/>
      <c r="L738" s="444"/>
      <c r="M738" s="444"/>
      <c r="N738" s="444"/>
      <c r="O738" s="444"/>
      <c r="P738" s="444"/>
      <c r="Q738" s="444"/>
      <c r="R738" s="444"/>
      <c r="S738" s="444"/>
      <c r="T738" s="444"/>
      <c r="U738" s="444"/>
      <c r="V738" s="444"/>
      <c r="W738" s="444"/>
      <c r="X738" s="444"/>
      <c r="Y738" s="444"/>
      <c r="Z738" s="444"/>
      <c r="AA738" s="444"/>
      <c r="AB738" s="444"/>
      <c r="AC738" s="444"/>
      <c r="AD738" s="444"/>
      <c r="AE738" s="444"/>
      <c r="AF738" s="444"/>
      <c r="AG738" s="444"/>
      <c r="AH738" s="444"/>
      <c r="AI738" s="444"/>
      <c r="AJ738" s="444"/>
      <c r="AK738" s="444"/>
      <c r="AL738" s="444"/>
      <c r="AM738" s="444"/>
      <c r="AN738" s="444"/>
      <c r="AO738" s="444"/>
      <c r="AP738" s="444"/>
      <c r="AQ738" s="444"/>
      <c r="AR738" s="444"/>
      <c r="AS738" s="444"/>
      <c r="AT738" s="444"/>
      <c r="AU738" s="444"/>
      <c r="AV738" s="444"/>
      <c r="AW738" s="444"/>
      <c r="AX738" s="444"/>
      <c r="AY738" s="444"/>
      <c r="AZ738" s="444"/>
      <c r="BA738" s="444"/>
      <c r="BB738" s="444"/>
    </row>
    <row r="739" spans="1:54" ht="12.6" customHeight="1" x14ac:dyDescent="0.25">
      <c r="A739" s="696"/>
      <c r="B739" s="697"/>
      <c r="C739" s="697"/>
      <c r="D739" s="697"/>
      <c r="E739" s="697"/>
      <c r="F739" s="697"/>
      <c r="G739" s="697"/>
      <c r="H739" s="697"/>
      <c r="I739" s="697"/>
      <c r="J739" s="697"/>
      <c r="K739" s="697"/>
      <c r="L739" s="697"/>
      <c r="M739" s="697"/>
      <c r="N739" s="697"/>
      <c r="O739" s="697"/>
      <c r="P739" s="697"/>
      <c r="Q739" s="452"/>
      <c r="R739" s="697"/>
      <c r="S739" s="708"/>
      <c r="T739" s="1195" t="s">
        <v>1925</v>
      </c>
      <c r="U739" s="1196"/>
      <c r="V739" s="1196"/>
      <c r="W739" s="1196"/>
      <c r="X739" s="1196"/>
      <c r="Y739" s="1196"/>
      <c r="Z739" s="1197"/>
      <c r="AA739" s="923" t="s">
        <v>1677</v>
      </c>
      <c r="AB739" s="849"/>
      <c r="AC739" s="849"/>
      <c r="AD739" s="849"/>
      <c r="AE739" s="849"/>
      <c r="AF739" s="849"/>
      <c r="AG739" s="849"/>
      <c r="AH739" s="849"/>
      <c r="AI739" s="849"/>
      <c r="AJ739" s="849"/>
      <c r="AK739" s="849"/>
      <c r="AL739" s="986"/>
      <c r="AM739" s="923"/>
      <c r="AN739" s="849"/>
      <c r="AO739" s="849"/>
      <c r="AP739" s="849"/>
      <c r="AQ739" s="849"/>
      <c r="AR739" s="849"/>
      <c r="AS739" s="849"/>
      <c r="AT739" s="849"/>
      <c r="AU739" s="849"/>
      <c r="AV739" s="849"/>
      <c r="AW739" s="849"/>
      <c r="AX739" s="849"/>
      <c r="AY739" s="849"/>
      <c r="AZ739" s="849"/>
      <c r="BA739" s="849"/>
      <c r="BB739" s="986"/>
    </row>
    <row r="740" spans="1:54" ht="12.6" customHeight="1" x14ac:dyDescent="0.25">
      <c r="A740" s="698"/>
      <c r="B740" s="438"/>
      <c r="C740" s="438"/>
      <c r="D740" s="438"/>
      <c r="E740" s="438"/>
      <c r="F740" s="438"/>
      <c r="G740" s="438"/>
      <c r="H740" s="438"/>
      <c r="I740" s="438"/>
      <c r="J740" s="438"/>
      <c r="K740" s="438"/>
      <c r="L740" s="438"/>
      <c r="M740" s="438"/>
      <c r="N740" s="438"/>
      <c r="O740" s="438"/>
      <c r="P740" s="438"/>
      <c r="Q740" s="433"/>
      <c r="R740" s="582"/>
      <c r="S740" s="743"/>
      <c r="T740" s="1198"/>
      <c r="U740" s="1199"/>
      <c r="V740" s="1199"/>
      <c r="W740" s="1199"/>
      <c r="X740" s="1199"/>
      <c r="Y740" s="1199"/>
      <c r="Z740" s="1200"/>
      <c r="AA740" s="987" t="s">
        <v>1676</v>
      </c>
      <c r="AB740" s="988"/>
      <c r="AC740" s="988"/>
      <c r="AD740" s="988"/>
      <c r="AE740" s="988"/>
      <c r="AF740" s="988"/>
      <c r="AG740" s="988"/>
      <c r="AH740" s="988"/>
      <c r="AI740" s="988"/>
      <c r="AJ740" s="988"/>
      <c r="AK740" s="988"/>
      <c r="AL740" s="992"/>
      <c r="AM740" s="987" t="s">
        <v>1675</v>
      </c>
      <c r="AN740" s="988"/>
      <c r="AO740" s="988"/>
      <c r="AP740" s="988"/>
      <c r="AQ740" s="988"/>
      <c r="AR740" s="988"/>
      <c r="AS740" s="988"/>
      <c r="AT740" s="988"/>
      <c r="AU740" s="988"/>
      <c r="AV740" s="988"/>
      <c r="AW740" s="988"/>
      <c r="AX740" s="988"/>
      <c r="AY740" s="988"/>
      <c r="AZ740" s="988"/>
      <c r="BA740" s="988"/>
      <c r="BB740" s="992"/>
    </row>
    <row r="741" spans="1:54" ht="12.6" customHeight="1" x14ac:dyDescent="0.25">
      <c r="A741" s="987" t="s">
        <v>1924</v>
      </c>
      <c r="B741" s="988"/>
      <c r="C741" s="988"/>
      <c r="D741" s="988"/>
      <c r="E741" s="988"/>
      <c r="F741" s="988"/>
      <c r="G741" s="988"/>
      <c r="H741" s="988"/>
      <c r="I741" s="988"/>
      <c r="J741" s="988"/>
      <c r="K741" s="988"/>
      <c r="L741" s="988"/>
      <c r="M741" s="988"/>
      <c r="N741" s="988"/>
      <c r="O741" s="988"/>
      <c r="P741" s="988"/>
      <c r="Q741" s="988"/>
      <c r="R741" s="988"/>
      <c r="S741" s="992"/>
      <c r="T741" s="987" t="s">
        <v>1674</v>
      </c>
      <c r="U741" s="988"/>
      <c r="V741" s="988"/>
      <c r="W741" s="988"/>
      <c r="X741" s="988"/>
      <c r="Y741" s="988"/>
      <c r="Z741" s="992"/>
      <c r="AA741" s="987" t="s">
        <v>1673</v>
      </c>
      <c r="AB741" s="988"/>
      <c r="AC741" s="988"/>
      <c r="AD741" s="988"/>
      <c r="AE741" s="988"/>
      <c r="AF741" s="988"/>
      <c r="AG741" s="988"/>
      <c r="AH741" s="988"/>
      <c r="AI741" s="988"/>
      <c r="AJ741" s="988"/>
      <c r="AK741" s="988"/>
      <c r="AL741" s="992"/>
      <c r="AM741" s="987" t="s">
        <v>1672</v>
      </c>
      <c r="AN741" s="988"/>
      <c r="AO741" s="988"/>
      <c r="AP741" s="988"/>
      <c r="AQ741" s="988"/>
      <c r="AR741" s="988"/>
      <c r="AS741" s="988"/>
      <c r="AT741" s="988"/>
      <c r="AU741" s="988"/>
      <c r="AV741" s="988"/>
      <c r="AW741" s="988"/>
      <c r="AX741" s="988"/>
      <c r="AY741" s="988"/>
      <c r="AZ741" s="988"/>
      <c r="BA741" s="988"/>
      <c r="BB741" s="992"/>
    </row>
    <row r="742" spans="1:54" ht="12.6" customHeight="1" x14ac:dyDescent="0.25">
      <c r="A742" s="698"/>
      <c r="B742" s="438"/>
      <c r="C742" s="438"/>
      <c r="D742" s="438"/>
      <c r="E742" s="438"/>
      <c r="F742" s="438"/>
      <c r="G742" s="438"/>
      <c r="H742" s="438"/>
      <c r="I742" s="438"/>
      <c r="J742" s="438"/>
      <c r="K742" s="438"/>
      <c r="L742" s="438"/>
      <c r="M742" s="438"/>
      <c r="N742" s="438"/>
      <c r="O742" s="438"/>
      <c r="P742" s="438"/>
      <c r="Q742" s="433"/>
      <c r="R742" s="582"/>
      <c r="S742" s="743"/>
      <c r="T742" s="987" t="s">
        <v>1671</v>
      </c>
      <c r="U742" s="988"/>
      <c r="V742" s="988"/>
      <c r="W742" s="988"/>
      <c r="X742" s="988"/>
      <c r="Y742" s="988"/>
      <c r="Z742" s="992"/>
      <c r="AA742" s="987" t="s">
        <v>1518</v>
      </c>
      <c r="AB742" s="988"/>
      <c r="AC742" s="988"/>
      <c r="AD742" s="988"/>
      <c r="AE742" s="988"/>
      <c r="AF742" s="988"/>
      <c r="AG742" s="988"/>
      <c r="AH742" s="988"/>
      <c r="AI742" s="988"/>
      <c r="AJ742" s="988"/>
      <c r="AK742" s="988"/>
      <c r="AL742" s="992"/>
      <c r="AM742" s="987" t="s">
        <v>1670</v>
      </c>
      <c r="AN742" s="988"/>
      <c r="AO742" s="988"/>
      <c r="AP742" s="988"/>
      <c r="AQ742" s="988"/>
      <c r="AR742" s="988"/>
      <c r="AS742" s="988"/>
      <c r="AT742" s="988"/>
      <c r="AU742" s="988"/>
      <c r="AV742" s="988"/>
      <c r="AW742" s="988"/>
      <c r="AX742" s="988"/>
      <c r="AY742" s="988"/>
      <c r="AZ742" s="988"/>
      <c r="BA742" s="988"/>
      <c r="BB742" s="992"/>
    </row>
    <row r="743" spans="1:54" ht="12.6" customHeight="1" x14ac:dyDescent="0.25">
      <c r="A743" s="924" t="s">
        <v>816</v>
      </c>
      <c r="B743" s="925"/>
      <c r="C743" s="925"/>
      <c r="D743" s="925"/>
      <c r="E743" s="925"/>
      <c r="F743" s="925"/>
      <c r="G743" s="925"/>
      <c r="H743" s="925"/>
      <c r="I743" s="925"/>
      <c r="J743" s="925"/>
      <c r="K743" s="925"/>
      <c r="L743" s="925"/>
      <c r="M743" s="925"/>
      <c r="N743" s="925"/>
      <c r="O743" s="925"/>
      <c r="P743" s="925"/>
      <c r="Q743" s="925"/>
      <c r="R743" s="925"/>
      <c r="S743" s="993"/>
      <c r="T743" s="924" t="s">
        <v>817</v>
      </c>
      <c r="U743" s="925"/>
      <c r="V743" s="925"/>
      <c r="W743" s="925"/>
      <c r="X743" s="925"/>
      <c r="Y743" s="925"/>
      <c r="Z743" s="993"/>
      <c r="AA743" s="924" t="s">
        <v>818</v>
      </c>
      <c r="AB743" s="925"/>
      <c r="AC743" s="925"/>
      <c r="AD743" s="925"/>
      <c r="AE743" s="925"/>
      <c r="AF743" s="925"/>
      <c r="AG743" s="925"/>
      <c r="AH743" s="925"/>
      <c r="AI743" s="925"/>
      <c r="AJ743" s="925"/>
      <c r="AK743" s="925"/>
      <c r="AL743" s="993"/>
      <c r="AM743" s="924" t="s">
        <v>476</v>
      </c>
      <c r="AN743" s="925"/>
      <c r="AO743" s="925"/>
      <c r="AP743" s="925"/>
      <c r="AQ743" s="925"/>
      <c r="AR743" s="925"/>
      <c r="AS743" s="925"/>
      <c r="AT743" s="925"/>
      <c r="AU743" s="925"/>
      <c r="AV743" s="925"/>
      <c r="AW743" s="925"/>
      <c r="AX743" s="925"/>
      <c r="AY743" s="925"/>
      <c r="AZ743" s="925"/>
      <c r="BA743" s="925"/>
      <c r="BB743" s="993"/>
    </row>
    <row r="744" spans="1:54" ht="24.75" customHeight="1" x14ac:dyDescent="0.25">
      <c r="A744" s="1163" t="s">
        <v>1923</v>
      </c>
      <c r="B744" s="1164"/>
      <c r="C744" s="1164"/>
      <c r="D744" s="1164"/>
      <c r="E744" s="1164"/>
      <c r="F744" s="1164"/>
      <c r="G744" s="1164"/>
      <c r="H744" s="1164"/>
      <c r="I744" s="1164"/>
      <c r="J744" s="1164"/>
      <c r="K744" s="1164"/>
      <c r="L744" s="1164"/>
      <c r="M744" s="1164"/>
      <c r="N744" s="1164"/>
      <c r="O744" s="1164"/>
      <c r="P744" s="1164"/>
      <c r="Q744" s="1164"/>
      <c r="R744" s="1164"/>
      <c r="S744" s="1165"/>
      <c r="T744" s="1160"/>
      <c r="U744" s="1161"/>
      <c r="V744" s="1161"/>
      <c r="W744" s="1161"/>
      <c r="X744" s="1161"/>
      <c r="Y744" s="1161"/>
      <c r="Z744" s="1162"/>
      <c r="AA744" s="856"/>
      <c r="AB744" s="856"/>
      <c r="AC744" s="856"/>
      <c r="AD744" s="856"/>
      <c r="AE744" s="856"/>
      <c r="AF744" s="856"/>
      <c r="AG744" s="856"/>
      <c r="AH744" s="856"/>
      <c r="AI744" s="856"/>
      <c r="AJ744" s="856"/>
      <c r="AK744" s="856"/>
      <c r="AL744" s="856"/>
      <c r="AM744" s="990"/>
      <c r="AN744" s="990"/>
      <c r="AO744" s="990"/>
      <c r="AP744" s="990"/>
      <c r="AQ744" s="990"/>
      <c r="AR744" s="990"/>
      <c r="AS744" s="990"/>
      <c r="AT744" s="990"/>
      <c r="AU744" s="990"/>
      <c r="AV744" s="990"/>
      <c r="AW744" s="990"/>
      <c r="AX744" s="990"/>
      <c r="AY744" s="990"/>
      <c r="AZ744" s="990"/>
      <c r="BA744" s="990"/>
      <c r="BB744" s="990"/>
    </row>
    <row r="745" spans="1:54" ht="24" customHeight="1" x14ac:dyDescent="0.25">
      <c r="A745" s="1181" t="s">
        <v>1923</v>
      </c>
      <c r="B745" s="1182"/>
      <c r="C745" s="1182"/>
      <c r="D745" s="1182"/>
      <c r="E745" s="1182"/>
      <c r="F745" s="1182"/>
      <c r="G745" s="1182"/>
      <c r="H745" s="1182"/>
      <c r="I745" s="1182"/>
      <c r="J745" s="1182"/>
      <c r="K745" s="1182"/>
      <c r="L745" s="1182"/>
      <c r="M745" s="1182"/>
      <c r="N745" s="1182"/>
      <c r="O745" s="1182"/>
      <c r="P745" s="1182"/>
      <c r="Q745" s="1182" t="e">
        <f>SUM(#REF!)</f>
        <v>#REF!</v>
      </c>
      <c r="R745" s="1182"/>
      <c r="S745" s="1183"/>
      <c r="T745" s="1169"/>
      <c r="U745" s="1170"/>
      <c r="V745" s="1170"/>
      <c r="W745" s="1170"/>
      <c r="X745" s="1170"/>
      <c r="Y745" s="1170"/>
      <c r="Z745" s="1171"/>
      <c r="AA745" s="856"/>
      <c r="AB745" s="856"/>
      <c r="AC745" s="856"/>
      <c r="AD745" s="856"/>
      <c r="AE745" s="856"/>
      <c r="AF745" s="856"/>
      <c r="AG745" s="856"/>
      <c r="AH745" s="856"/>
      <c r="AI745" s="856"/>
      <c r="AJ745" s="856"/>
      <c r="AK745" s="856"/>
      <c r="AL745" s="856"/>
      <c r="AM745" s="990"/>
      <c r="AN745" s="990"/>
      <c r="AO745" s="990"/>
      <c r="AP745" s="990"/>
      <c r="AQ745" s="990"/>
      <c r="AR745" s="990"/>
      <c r="AS745" s="990"/>
      <c r="AT745" s="990"/>
      <c r="AU745" s="990"/>
      <c r="AV745" s="990"/>
      <c r="AW745" s="990"/>
      <c r="AX745" s="990"/>
      <c r="AY745" s="990"/>
      <c r="AZ745" s="990"/>
      <c r="BA745" s="990"/>
      <c r="BB745" s="990"/>
    </row>
    <row r="746" spans="1:54" ht="12.6" customHeight="1" x14ac:dyDescent="0.25">
      <c r="A746" s="1163" t="s">
        <v>513</v>
      </c>
      <c r="B746" s="1164"/>
      <c r="C746" s="1164"/>
      <c r="D746" s="1164"/>
      <c r="E746" s="1164"/>
      <c r="F746" s="1164"/>
      <c r="G746" s="1164"/>
      <c r="H746" s="1164"/>
      <c r="I746" s="1164"/>
      <c r="J746" s="1164"/>
      <c r="K746" s="1164"/>
      <c r="L746" s="1164"/>
      <c r="M746" s="1164"/>
      <c r="N746" s="1164"/>
      <c r="O746" s="1164"/>
      <c r="P746" s="1164"/>
      <c r="Q746" s="1164" t="e">
        <f>SUM(#REF!)</f>
        <v>#REF!</v>
      </c>
      <c r="R746" s="1164"/>
      <c r="S746" s="1165"/>
      <c r="T746" s="1160"/>
      <c r="U746" s="1161"/>
      <c r="V746" s="1161"/>
      <c r="W746" s="1161"/>
      <c r="X746" s="1161"/>
      <c r="Y746" s="1161"/>
      <c r="Z746" s="1162"/>
      <c r="AA746" s="999"/>
      <c r="AB746" s="1000"/>
      <c r="AC746" s="1000"/>
      <c r="AD746" s="1000"/>
      <c r="AE746" s="1000"/>
      <c r="AF746" s="1000"/>
      <c r="AG746" s="1000"/>
      <c r="AH746" s="1000"/>
      <c r="AI746" s="1000"/>
      <c r="AJ746" s="1000"/>
      <c r="AK746" s="1000"/>
      <c r="AL746" s="1001"/>
      <c r="AM746" s="1160"/>
      <c r="AN746" s="1161"/>
      <c r="AO746" s="1161"/>
      <c r="AP746" s="1161"/>
      <c r="AQ746" s="1161"/>
      <c r="AR746" s="1161"/>
      <c r="AS746" s="1161"/>
      <c r="AT746" s="1161"/>
      <c r="AU746" s="1161"/>
      <c r="AV746" s="1161"/>
      <c r="AW746" s="1161"/>
      <c r="AX746" s="1161"/>
      <c r="AY746" s="1161"/>
      <c r="AZ746" s="1161"/>
      <c r="BA746" s="1161"/>
      <c r="BB746" s="1162"/>
    </row>
    <row r="747" spans="1:54" ht="12.6" customHeight="1" x14ac:dyDescent="0.25">
      <c r="A747" s="1163" t="s">
        <v>514</v>
      </c>
      <c r="B747" s="1164"/>
      <c r="C747" s="1164"/>
      <c r="D747" s="1164"/>
      <c r="E747" s="1164"/>
      <c r="F747" s="1164"/>
      <c r="G747" s="1164"/>
      <c r="H747" s="1164"/>
      <c r="I747" s="1164"/>
      <c r="J747" s="1164"/>
      <c r="K747" s="1164"/>
      <c r="L747" s="1164"/>
      <c r="M747" s="1164"/>
      <c r="N747" s="1164"/>
      <c r="O747" s="1164"/>
      <c r="P747" s="1164"/>
      <c r="Q747" s="1164" t="e">
        <f>SUM(#REF!)</f>
        <v>#REF!</v>
      </c>
      <c r="R747" s="1164"/>
      <c r="S747" s="1165"/>
      <c r="T747" s="1160"/>
      <c r="U747" s="1161"/>
      <c r="V747" s="1161"/>
      <c r="W747" s="1161"/>
      <c r="X747" s="1161"/>
      <c r="Y747" s="1161"/>
      <c r="Z747" s="1162"/>
      <c r="AA747" s="999"/>
      <c r="AB747" s="1000"/>
      <c r="AC747" s="1000"/>
      <c r="AD747" s="1000"/>
      <c r="AE747" s="1000"/>
      <c r="AF747" s="1000"/>
      <c r="AG747" s="1000"/>
      <c r="AH747" s="1000"/>
      <c r="AI747" s="1000"/>
      <c r="AJ747" s="1000"/>
      <c r="AK747" s="1000"/>
      <c r="AL747" s="1001"/>
      <c r="AM747" s="1160"/>
      <c r="AN747" s="1161"/>
      <c r="AO747" s="1161"/>
      <c r="AP747" s="1161"/>
      <c r="AQ747" s="1161"/>
      <c r="AR747" s="1161"/>
      <c r="AS747" s="1161"/>
      <c r="AT747" s="1161"/>
      <c r="AU747" s="1161"/>
      <c r="AV747" s="1161"/>
      <c r="AW747" s="1161"/>
      <c r="AX747" s="1161"/>
      <c r="AY747" s="1161"/>
      <c r="AZ747" s="1161"/>
      <c r="BA747" s="1161"/>
      <c r="BB747" s="1162"/>
    </row>
    <row r="748" spans="1:54" ht="12.6" customHeight="1" x14ac:dyDescent="0.25">
      <c r="A748" s="1163" t="s">
        <v>515</v>
      </c>
      <c r="B748" s="1164"/>
      <c r="C748" s="1164"/>
      <c r="D748" s="1164"/>
      <c r="E748" s="1164"/>
      <c r="F748" s="1164"/>
      <c r="G748" s="1164"/>
      <c r="H748" s="1164"/>
      <c r="I748" s="1164"/>
      <c r="J748" s="1164"/>
      <c r="K748" s="1164"/>
      <c r="L748" s="1164"/>
      <c r="M748" s="1164"/>
      <c r="N748" s="1164"/>
      <c r="O748" s="1164"/>
      <c r="P748" s="1164"/>
      <c r="Q748" s="1164" t="e">
        <f>SUM(#REF!)</f>
        <v>#REF!</v>
      </c>
      <c r="R748" s="1164"/>
      <c r="S748" s="1165"/>
      <c r="T748" s="1160"/>
      <c r="U748" s="1161"/>
      <c r="V748" s="1161"/>
      <c r="W748" s="1161"/>
      <c r="X748" s="1161"/>
      <c r="Y748" s="1161"/>
      <c r="Z748" s="1162"/>
      <c r="AA748" s="999"/>
      <c r="AB748" s="1000"/>
      <c r="AC748" s="1000"/>
      <c r="AD748" s="1000"/>
      <c r="AE748" s="1000"/>
      <c r="AF748" s="1000"/>
      <c r="AG748" s="1000"/>
      <c r="AH748" s="1000"/>
      <c r="AI748" s="1000"/>
      <c r="AJ748" s="1000"/>
      <c r="AK748" s="1000"/>
      <c r="AL748" s="1001"/>
      <c r="AM748" s="1160"/>
      <c r="AN748" s="1161"/>
      <c r="AO748" s="1161"/>
      <c r="AP748" s="1161"/>
      <c r="AQ748" s="1161"/>
      <c r="AR748" s="1161"/>
      <c r="AS748" s="1161"/>
      <c r="AT748" s="1161"/>
      <c r="AU748" s="1161"/>
      <c r="AV748" s="1161"/>
      <c r="AW748" s="1161"/>
      <c r="AX748" s="1161"/>
      <c r="AY748" s="1161"/>
      <c r="AZ748" s="1161"/>
      <c r="BA748" s="1161"/>
      <c r="BB748" s="1162"/>
    </row>
    <row r="749" spans="1:54" ht="12.6" customHeight="1" x14ac:dyDescent="0.25">
      <c r="A749" s="1163" t="s">
        <v>1921</v>
      </c>
      <c r="B749" s="1164"/>
      <c r="C749" s="1164"/>
      <c r="D749" s="1164"/>
      <c r="E749" s="1164"/>
      <c r="F749" s="1164"/>
      <c r="G749" s="1164"/>
      <c r="H749" s="1164"/>
      <c r="I749" s="1164"/>
      <c r="J749" s="1164"/>
      <c r="K749" s="1164"/>
      <c r="L749" s="1164"/>
      <c r="M749" s="1164"/>
      <c r="N749" s="1164"/>
      <c r="O749" s="1164"/>
      <c r="P749" s="1164"/>
      <c r="Q749" s="1164" t="e">
        <f>SUM(#REF!)</f>
        <v>#REF!</v>
      </c>
      <c r="R749" s="1164"/>
      <c r="S749" s="1165"/>
      <c r="T749" s="1160"/>
      <c r="U749" s="1161"/>
      <c r="V749" s="1161"/>
      <c r="W749" s="1161"/>
      <c r="X749" s="1161"/>
      <c r="Y749" s="1161"/>
      <c r="Z749" s="1162"/>
      <c r="AA749" s="999"/>
      <c r="AB749" s="1000"/>
      <c r="AC749" s="1000"/>
      <c r="AD749" s="1000"/>
      <c r="AE749" s="1000"/>
      <c r="AF749" s="1000"/>
      <c r="AG749" s="1000"/>
      <c r="AH749" s="1000"/>
      <c r="AI749" s="1000"/>
      <c r="AJ749" s="1000"/>
      <c r="AK749" s="1000"/>
      <c r="AL749" s="1001"/>
      <c r="AM749" s="1160"/>
      <c r="AN749" s="1161"/>
      <c r="AO749" s="1161"/>
      <c r="AP749" s="1161"/>
      <c r="AQ749" s="1161"/>
      <c r="AR749" s="1161"/>
      <c r="AS749" s="1161"/>
      <c r="AT749" s="1161"/>
      <c r="AU749" s="1161"/>
      <c r="AV749" s="1161"/>
      <c r="AW749" s="1161"/>
      <c r="AX749" s="1161"/>
      <c r="AY749" s="1161"/>
      <c r="AZ749" s="1161"/>
      <c r="BA749" s="1161"/>
      <c r="BB749" s="1162"/>
    </row>
    <row r="750" spans="1:54" ht="12.6" customHeight="1" x14ac:dyDescent="0.25">
      <c r="A750" s="1163" t="s">
        <v>1922</v>
      </c>
      <c r="B750" s="1164"/>
      <c r="C750" s="1164"/>
      <c r="D750" s="1164"/>
      <c r="E750" s="1164"/>
      <c r="F750" s="1164"/>
      <c r="G750" s="1164"/>
      <c r="H750" s="1164"/>
      <c r="I750" s="1164"/>
      <c r="J750" s="1164"/>
      <c r="K750" s="1164"/>
      <c r="L750" s="1164"/>
      <c r="M750" s="1164"/>
      <c r="N750" s="1164"/>
      <c r="O750" s="1164"/>
      <c r="P750" s="1164"/>
      <c r="Q750" s="1164" t="e">
        <f>SUM(#REF!)</f>
        <v>#REF!</v>
      </c>
      <c r="R750" s="1164"/>
      <c r="S750" s="1165"/>
      <c r="T750" s="1169"/>
      <c r="U750" s="1170"/>
      <c r="V750" s="1170"/>
      <c r="W750" s="1170"/>
      <c r="X750" s="1170"/>
      <c r="Y750" s="1170"/>
      <c r="Z750" s="1171"/>
      <c r="AA750" s="856"/>
      <c r="AB750" s="856"/>
      <c r="AC750" s="856"/>
      <c r="AD750" s="856"/>
      <c r="AE750" s="856"/>
      <c r="AF750" s="856"/>
      <c r="AG750" s="856"/>
      <c r="AH750" s="856"/>
      <c r="AI750" s="856"/>
      <c r="AJ750" s="856"/>
      <c r="AK750" s="856"/>
      <c r="AL750" s="856"/>
      <c r="AM750" s="990"/>
      <c r="AN750" s="990"/>
      <c r="AO750" s="990"/>
      <c r="AP750" s="990"/>
      <c r="AQ750" s="990"/>
      <c r="AR750" s="990"/>
      <c r="AS750" s="990"/>
      <c r="AT750" s="990"/>
      <c r="AU750" s="990"/>
      <c r="AV750" s="990"/>
      <c r="AW750" s="990"/>
      <c r="AX750" s="990"/>
      <c r="AY750" s="990"/>
      <c r="AZ750" s="990"/>
      <c r="BA750" s="990"/>
      <c r="BB750" s="990"/>
    </row>
    <row r="751" spans="1:54" ht="12.6" customHeight="1" x14ac:dyDescent="0.25">
      <c r="A751" s="1172" t="s">
        <v>1499</v>
      </c>
      <c r="B751" s="1173"/>
      <c r="C751" s="1173"/>
      <c r="D751" s="1173"/>
      <c r="E751" s="1173"/>
      <c r="F751" s="1173"/>
      <c r="G751" s="1173"/>
      <c r="H751" s="1173"/>
      <c r="I751" s="1173"/>
      <c r="J751" s="1173"/>
      <c r="K751" s="1173"/>
      <c r="L751" s="1173"/>
      <c r="M751" s="1173"/>
      <c r="N751" s="1173"/>
      <c r="O751" s="1173"/>
      <c r="P751" s="1173"/>
      <c r="Q751" s="1173" t="e">
        <f>SUM(#REF!)</f>
        <v>#REF!</v>
      </c>
      <c r="R751" s="1173"/>
      <c r="S751" s="1174"/>
      <c r="T751" s="1169"/>
      <c r="U751" s="1170"/>
      <c r="V751" s="1170"/>
      <c r="W751" s="1170"/>
      <c r="X751" s="1170"/>
      <c r="Y751" s="1170"/>
      <c r="Z751" s="1171"/>
      <c r="AA751" s="856"/>
      <c r="AB751" s="856"/>
      <c r="AC751" s="856"/>
      <c r="AD751" s="856"/>
      <c r="AE751" s="856"/>
      <c r="AF751" s="856"/>
      <c r="AG751" s="856"/>
      <c r="AH751" s="856"/>
      <c r="AI751" s="856"/>
      <c r="AJ751" s="856"/>
      <c r="AK751" s="856"/>
      <c r="AL751" s="856"/>
      <c r="AM751" s="990"/>
      <c r="AN751" s="990"/>
      <c r="AO751" s="990"/>
      <c r="AP751" s="990"/>
      <c r="AQ751" s="990"/>
      <c r="AR751" s="990"/>
      <c r="AS751" s="990"/>
      <c r="AT751" s="990"/>
      <c r="AU751" s="990"/>
      <c r="AV751" s="990"/>
      <c r="AW751" s="990"/>
      <c r="AX751" s="990"/>
      <c r="AY751" s="990"/>
      <c r="AZ751" s="990"/>
      <c r="BA751" s="990"/>
      <c r="BB751" s="990"/>
    </row>
    <row r="752" spans="1:54" ht="12.6" customHeight="1" x14ac:dyDescent="0.25">
      <c r="A752" s="1163" t="s">
        <v>1916</v>
      </c>
      <c r="B752" s="1164"/>
      <c r="C752" s="1164"/>
      <c r="D752" s="1164"/>
      <c r="E752" s="1164"/>
      <c r="F752" s="1164"/>
      <c r="G752" s="1164"/>
      <c r="H752" s="1164"/>
      <c r="I752" s="1164"/>
      <c r="J752" s="1164"/>
      <c r="K752" s="1164"/>
      <c r="L752" s="1164"/>
      <c r="M752" s="1164"/>
      <c r="N752" s="1164"/>
      <c r="O752" s="1164"/>
      <c r="P752" s="1164"/>
      <c r="Q752" s="1164" t="e">
        <f>SUM(#REF!)</f>
        <v>#REF!</v>
      </c>
      <c r="R752" s="1164"/>
      <c r="S752" s="1165"/>
      <c r="T752" s="1160"/>
      <c r="U752" s="1161"/>
      <c r="V752" s="1161"/>
      <c r="W752" s="1161"/>
      <c r="X752" s="1161"/>
      <c r="Y752" s="1161"/>
      <c r="Z752" s="1162"/>
      <c r="AA752" s="999"/>
      <c r="AB752" s="1000"/>
      <c r="AC752" s="1000"/>
      <c r="AD752" s="1000"/>
      <c r="AE752" s="1000"/>
      <c r="AF752" s="1000"/>
      <c r="AG752" s="1000"/>
      <c r="AH752" s="1000"/>
      <c r="AI752" s="1000"/>
      <c r="AJ752" s="1000"/>
      <c r="AK752" s="1000"/>
      <c r="AL752" s="1001"/>
      <c r="AM752" s="1160"/>
      <c r="AN752" s="1161"/>
      <c r="AO752" s="1161"/>
      <c r="AP752" s="1161"/>
      <c r="AQ752" s="1161"/>
      <c r="AR752" s="1161"/>
      <c r="AS752" s="1161"/>
      <c r="AT752" s="1161"/>
      <c r="AU752" s="1161"/>
      <c r="AV752" s="1161"/>
      <c r="AW752" s="1161"/>
      <c r="AX752" s="1161"/>
      <c r="AY752" s="1161"/>
      <c r="AZ752" s="1161"/>
      <c r="BA752" s="1161"/>
      <c r="BB752" s="1162"/>
    </row>
    <row r="753" spans="1:54" ht="26.25" customHeight="1" x14ac:dyDescent="0.25">
      <c r="A753" s="1163" t="s">
        <v>1917</v>
      </c>
      <c r="B753" s="1164"/>
      <c r="C753" s="1164"/>
      <c r="D753" s="1164"/>
      <c r="E753" s="1164"/>
      <c r="F753" s="1164"/>
      <c r="G753" s="1164"/>
      <c r="H753" s="1164"/>
      <c r="I753" s="1164"/>
      <c r="J753" s="1164"/>
      <c r="K753" s="1164"/>
      <c r="L753" s="1164"/>
      <c r="M753" s="1164"/>
      <c r="N753" s="1164"/>
      <c r="O753" s="1164"/>
      <c r="P753" s="1164"/>
      <c r="Q753" s="1164" t="e">
        <f>SUM(#REF!)</f>
        <v>#REF!</v>
      </c>
      <c r="R753" s="1164"/>
      <c r="S753" s="1165"/>
      <c r="T753" s="1160"/>
      <c r="U753" s="1161"/>
      <c r="V753" s="1161"/>
      <c r="W753" s="1161"/>
      <c r="X753" s="1161"/>
      <c r="Y753" s="1161"/>
      <c r="Z753" s="1162"/>
      <c r="AA753" s="999"/>
      <c r="AB753" s="1000"/>
      <c r="AC753" s="1000"/>
      <c r="AD753" s="1000"/>
      <c r="AE753" s="1000"/>
      <c r="AF753" s="1000"/>
      <c r="AG753" s="1000"/>
      <c r="AH753" s="1000"/>
      <c r="AI753" s="1000"/>
      <c r="AJ753" s="1000"/>
      <c r="AK753" s="1000"/>
      <c r="AL753" s="1001"/>
      <c r="AM753" s="1160"/>
      <c r="AN753" s="1161"/>
      <c r="AO753" s="1161"/>
      <c r="AP753" s="1161"/>
      <c r="AQ753" s="1161"/>
      <c r="AR753" s="1161"/>
      <c r="AS753" s="1161"/>
      <c r="AT753" s="1161"/>
      <c r="AU753" s="1161"/>
      <c r="AV753" s="1161"/>
      <c r="AW753" s="1161"/>
      <c r="AX753" s="1161"/>
      <c r="AY753" s="1161"/>
      <c r="AZ753" s="1161"/>
      <c r="BA753" s="1161"/>
      <c r="BB753" s="1162"/>
    </row>
    <row r="754" spans="1:54" ht="12.6" customHeight="1" x14ac:dyDescent="0.25">
      <c r="A754" s="1163" t="s">
        <v>145</v>
      </c>
      <c r="B754" s="1164"/>
      <c r="C754" s="1164"/>
      <c r="D754" s="1164"/>
      <c r="E754" s="1164"/>
      <c r="F754" s="1164"/>
      <c r="G754" s="1164"/>
      <c r="H754" s="1164"/>
      <c r="I754" s="1164"/>
      <c r="J754" s="1164"/>
      <c r="K754" s="1164"/>
      <c r="L754" s="1164"/>
      <c r="M754" s="1164"/>
      <c r="N754" s="1164"/>
      <c r="O754" s="1164"/>
      <c r="P754" s="1164"/>
      <c r="Q754" s="1164" t="e">
        <f>SUM(#REF!)</f>
        <v>#REF!</v>
      </c>
      <c r="R754" s="1164"/>
      <c r="S754" s="1165"/>
      <c r="T754" s="1169"/>
      <c r="U754" s="1170"/>
      <c r="V754" s="1170"/>
      <c r="W754" s="1170"/>
      <c r="X754" s="1170"/>
      <c r="Y754" s="1170"/>
      <c r="Z754" s="1171"/>
      <c r="AA754" s="856"/>
      <c r="AB754" s="856"/>
      <c r="AC754" s="856"/>
      <c r="AD754" s="856"/>
      <c r="AE754" s="856"/>
      <c r="AF754" s="856"/>
      <c r="AG754" s="856"/>
      <c r="AH754" s="856"/>
      <c r="AI754" s="856"/>
      <c r="AJ754" s="856"/>
      <c r="AK754" s="856"/>
      <c r="AL754" s="856"/>
      <c r="AM754" s="990"/>
      <c r="AN754" s="990"/>
      <c r="AO754" s="990"/>
      <c r="AP754" s="990"/>
      <c r="AQ754" s="990"/>
      <c r="AR754" s="990"/>
      <c r="AS754" s="990"/>
      <c r="AT754" s="990"/>
      <c r="AU754" s="990"/>
      <c r="AV754" s="990"/>
      <c r="AW754" s="990"/>
      <c r="AX754" s="990"/>
      <c r="AY754" s="990"/>
      <c r="AZ754" s="990"/>
      <c r="BA754" s="990"/>
      <c r="BB754" s="990"/>
    </row>
    <row r="755" spans="1:54" ht="12.6" customHeight="1" x14ac:dyDescent="0.25">
      <c r="A755" s="1172" t="s">
        <v>511</v>
      </c>
      <c r="B755" s="1173"/>
      <c r="C755" s="1173"/>
      <c r="D755" s="1173"/>
      <c r="E755" s="1173"/>
      <c r="F755" s="1173"/>
      <c r="G755" s="1173"/>
      <c r="H755" s="1173"/>
      <c r="I755" s="1173"/>
      <c r="J755" s="1173"/>
      <c r="K755" s="1173"/>
      <c r="L755" s="1173"/>
      <c r="M755" s="1173"/>
      <c r="N755" s="1173"/>
      <c r="O755" s="1173"/>
      <c r="P755" s="1173"/>
      <c r="Q755" s="1173" t="e">
        <f>SUM(#REF!)</f>
        <v>#REF!</v>
      </c>
      <c r="R755" s="1173"/>
      <c r="S755" s="1174"/>
      <c r="T755" s="1169"/>
      <c r="U755" s="1170"/>
      <c r="V755" s="1170"/>
      <c r="W755" s="1170"/>
      <c r="X755" s="1170"/>
      <c r="Y755" s="1170"/>
      <c r="Z755" s="1171"/>
      <c r="AA755" s="856"/>
      <c r="AB755" s="856"/>
      <c r="AC755" s="856"/>
      <c r="AD755" s="856"/>
      <c r="AE755" s="856"/>
      <c r="AF755" s="856"/>
      <c r="AG755" s="856"/>
      <c r="AH755" s="856"/>
      <c r="AI755" s="856"/>
      <c r="AJ755" s="856"/>
      <c r="AK755" s="856"/>
      <c r="AL755" s="856"/>
      <c r="AM755" s="990"/>
      <c r="AN755" s="990"/>
      <c r="AO755" s="990"/>
      <c r="AP755" s="990"/>
      <c r="AQ755" s="990"/>
      <c r="AR755" s="990"/>
      <c r="AS755" s="990"/>
      <c r="AT755" s="990"/>
      <c r="AU755" s="990"/>
      <c r="AV755" s="990"/>
      <c r="AW755" s="990"/>
      <c r="AX755" s="990"/>
      <c r="AY755" s="990"/>
      <c r="AZ755" s="990"/>
      <c r="BA755" s="990"/>
      <c r="BB755" s="990"/>
    </row>
    <row r="756" spans="1:54" ht="12.6" customHeight="1" x14ac:dyDescent="0.25">
      <c r="A756" s="444" t="s">
        <v>1669</v>
      </c>
    </row>
    <row r="757" spans="1:54" ht="15" customHeight="1" x14ac:dyDescent="0.25">
      <c r="A757" s="888"/>
      <c r="B757" s="889"/>
      <c r="C757" s="889"/>
      <c r="D757" s="889"/>
      <c r="E757" s="889"/>
      <c r="F757" s="889"/>
      <c r="G757" s="889"/>
      <c r="H757" s="889"/>
      <c r="I757" s="889"/>
      <c r="J757" s="889"/>
      <c r="K757" s="889"/>
      <c r="L757" s="889"/>
      <c r="M757" s="889"/>
      <c r="N757" s="889"/>
      <c r="O757" s="889"/>
      <c r="P757" s="889"/>
      <c r="Q757" s="889"/>
      <c r="R757" s="889"/>
      <c r="S757" s="889"/>
      <c r="T757" s="889"/>
      <c r="U757" s="889"/>
      <c r="V757" s="889"/>
      <c r="W757" s="889"/>
      <c r="X757" s="889"/>
      <c r="Y757" s="889"/>
      <c r="Z757" s="889"/>
      <c r="AA757" s="889"/>
      <c r="AB757" s="889"/>
      <c r="AC757" s="889"/>
      <c r="AD757" s="889"/>
      <c r="AE757" s="889"/>
      <c r="AF757" s="889"/>
      <c r="AG757" s="889"/>
      <c r="AH757" s="889"/>
      <c r="AI757" s="889"/>
      <c r="AJ757" s="889"/>
      <c r="AK757" s="889"/>
      <c r="AL757" s="889"/>
      <c r="AM757" s="889"/>
      <c r="AN757" s="889"/>
      <c r="AO757" s="889"/>
      <c r="AP757" s="889"/>
      <c r="AQ757" s="889"/>
      <c r="AR757" s="889"/>
      <c r="AS757" s="889"/>
      <c r="AT757" s="889"/>
      <c r="AU757" s="889"/>
      <c r="AV757" s="889"/>
      <c r="AW757" s="889"/>
      <c r="AX757" s="889"/>
      <c r="AY757" s="889"/>
      <c r="AZ757" s="889"/>
      <c r="BA757" s="889"/>
      <c r="BB757" s="890"/>
    </row>
    <row r="758" spans="1:54" ht="15" customHeight="1" x14ac:dyDescent="0.25">
      <c r="A758" s="891"/>
      <c r="B758" s="892"/>
      <c r="C758" s="892"/>
      <c r="D758" s="892"/>
      <c r="E758" s="892"/>
      <c r="F758" s="892"/>
      <c r="G758" s="892"/>
      <c r="H758" s="892"/>
      <c r="I758" s="892"/>
      <c r="J758" s="892"/>
      <c r="K758" s="892"/>
      <c r="L758" s="892"/>
      <c r="M758" s="892"/>
      <c r="N758" s="892"/>
      <c r="O758" s="892"/>
      <c r="P758" s="892"/>
      <c r="Q758" s="892"/>
      <c r="R758" s="892"/>
      <c r="S758" s="892"/>
      <c r="T758" s="892"/>
      <c r="U758" s="892"/>
      <c r="V758" s="892"/>
      <c r="W758" s="892"/>
      <c r="X758" s="892"/>
      <c r="Y758" s="892"/>
      <c r="Z758" s="892"/>
      <c r="AA758" s="892"/>
      <c r="AB758" s="892"/>
      <c r="AC758" s="892"/>
      <c r="AD758" s="892"/>
      <c r="AE758" s="892"/>
      <c r="AF758" s="892"/>
      <c r="AG758" s="892"/>
      <c r="AH758" s="892"/>
      <c r="AI758" s="892"/>
      <c r="AJ758" s="892"/>
      <c r="AK758" s="892"/>
      <c r="AL758" s="892"/>
      <c r="AM758" s="892"/>
      <c r="AN758" s="892"/>
      <c r="AO758" s="892"/>
      <c r="AP758" s="892"/>
      <c r="AQ758" s="892"/>
      <c r="AR758" s="892"/>
      <c r="AS758" s="892"/>
      <c r="AT758" s="892"/>
      <c r="AU758" s="892"/>
      <c r="AV758" s="892"/>
      <c r="AW758" s="892"/>
      <c r="AX758" s="892"/>
      <c r="AY758" s="892"/>
      <c r="AZ758" s="892"/>
      <c r="BA758" s="892"/>
      <c r="BB758" s="893"/>
    </row>
    <row r="759" spans="1:54" s="433" customFormat="1" ht="12.6" customHeight="1" x14ac:dyDescent="0.25"/>
    <row r="760" spans="1:54" ht="12.6" customHeight="1" x14ac:dyDescent="0.25">
      <c r="A760" s="444" t="s">
        <v>1668</v>
      </c>
    </row>
    <row r="761" spans="1:54" ht="12.6" customHeight="1" x14ac:dyDescent="0.25">
      <c r="A761" s="696"/>
      <c r="B761" s="697"/>
      <c r="C761" s="697"/>
      <c r="D761" s="697"/>
      <c r="E761" s="697"/>
      <c r="F761" s="697"/>
      <c r="G761" s="697"/>
      <c r="H761" s="708"/>
      <c r="I761" s="923" t="s">
        <v>815</v>
      </c>
      <c r="J761" s="849"/>
      <c r="K761" s="849"/>
      <c r="L761" s="849"/>
      <c r="M761" s="849"/>
      <c r="N761" s="849"/>
      <c r="O761" s="849"/>
      <c r="P761" s="849"/>
      <c r="Q761" s="849"/>
      <c r="R761" s="849"/>
      <c r="S761" s="849"/>
      <c r="T761" s="849"/>
      <c r="U761" s="849"/>
      <c r="V761" s="849"/>
      <c r="W761" s="849"/>
      <c r="X761" s="849"/>
      <c r="Y761" s="849"/>
      <c r="Z761" s="849"/>
      <c r="AA761" s="849"/>
      <c r="AB761" s="849"/>
      <c r="AC761" s="923" t="s">
        <v>1606</v>
      </c>
      <c r="AD761" s="849"/>
      <c r="AE761" s="849"/>
      <c r="AF761" s="849"/>
      <c r="AG761" s="849"/>
      <c r="AH761" s="849"/>
      <c r="AI761" s="849"/>
      <c r="AJ761" s="849"/>
      <c r="AK761" s="849"/>
      <c r="AL761" s="849"/>
      <c r="AM761" s="849"/>
      <c r="AN761" s="849"/>
      <c r="AO761" s="849"/>
      <c r="AP761" s="849"/>
      <c r="AQ761" s="849"/>
      <c r="AR761" s="849"/>
      <c r="AS761" s="849"/>
      <c r="AT761" s="849"/>
      <c r="AU761" s="849"/>
      <c r="AV761" s="849"/>
      <c r="AW761" s="849"/>
      <c r="AX761" s="849"/>
      <c r="AY761" s="849"/>
      <c r="AZ761" s="849"/>
      <c r="BA761" s="849"/>
      <c r="BB761" s="986"/>
    </row>
    <row r="762" spans="1:54" ht="12.6" customHeight="1" x14ac:dyDescent="0.25">
      <c r="A762" s="698"/>
      <c r="B762" s="438"/>
      <c r="C762" s="438"/>
      <c r="D762" s="438"/>
      <c r="E762" s="438"/>
      <c r="F762" s="438"/>
      <c r="G762" s="438"/>
      <c r="H762" s="709"/>
      <c r="I762" s="699"/>
      <c r="J762" s="740"/>
      <c r="K762" s="740"/>
      <c r="L762" s="740"/>
      <c r="M762" s="740"/>
      <c r="N762" s="740"/>
      <c r="O762" s="740"/>
      <c r="P762" s="740"/>
      <c r="Q762" s="740"/>
      <c r="R762" s="740"/>
      <c r="S762" s="740"/>
      <c r="T762" s="740"/>
      <c r="U762" s="740"/>
      <c r="V762" s="740"/>
      <c r="W762" s="740"/>
      <c r="X762" s="740"/>
      <c r="Y762" s="740"/>
      <c r="Z762" s="740"/>
      <c r="AA762" s="740"/>
      <c r="AB762" s="740"/>
      <c r="AC762" s="924" t="s">
        <v>1568</v>
      </c>
      <c r="AD762" s="925"/>
      <c r="AE762" s="925"/>
      <c r="AF762" s="925"/>
      <c r="AG762" s="925"/>
      <c r="AH762" s="925"/>
      <c r="AI762" s="925"/>
      <c r="AJ762" s="925"/>
      <c r="AK762" s="925"/>
      <c r="AL762" s="925"/>
      <c r="AM762" s="925"/>
      <c r="AN762" s="925"/>
      <c r="AO762" s="925"/>
      <c r="AP762" s="925"/>
      <c r="AQ762" s="925"/>
      <c r="AR762" s="925"/>
      <c r="AS762" s="925"/>
      <c r="AT762" s="925"/>
      <c r="AU762" s="925"/>
      <c r="AV762" s="925"/>
      <c r="AW762" s="925"/>
      <c r="AX762" s="925"/>
      <c r="AY762" s="925"/>
      <c r="AZ762" s="925"/>
      <c r="BA762" s="925"/>
      <c r="BB762" s="993"/>
    </row>
    <row r="763" spans="1:54" ht="12.6" customHeight="1" x14ac:dyDescent="0.25">
      <c r="A763" s="987" t="s">
        <v>931</v>
      </c>
      <c r="B763" s="988"/>
      <c r="C763" s="988"/>
      <c r="D763" s="988"/>
      <c r="E763" s="988"/>
      <c r="F763" s="988"/>
      <c r="G763" s="988"/>
      <c r="H763" s="992"/>
      <c r="I763" s="924" t="s">
        <v>516</v>
      </c>
      <c r="J763" s="925"/>
      <c r="K763" s="925"/>
      <c r="L763" s="925"/>
      <c r="M763" s="925"/>
      <c r="N763" s="925"/>
      <c r="O763" s="925"/>
      <c r="P763" s="925"/>
      <c r="Q763" s="925"/>
      <c r="R763" s="925"/>
      <c r="S763" s="925"/>
      <c r="T763" s="925"/>
      <c r="U763" s="925"/>
      <c r="V763" s="925"/>
      <c r="W763" s="925"/>
      <c r="X763" s="925"/>
      <c r="Y763" s="925"/>
      <c r="Z763" s="925"/>
      <c r="AA763" s="925"/>
      <c r="AB763" s="925"/>
      <c r="AC763" s="924" t="s">
        <v>516</v>
      </c>
      <c r="AD763" s="925"/>
      <c r="AE763" s="925"/>
      <c r="AF763" s="925"/>
      <c r="AG763" s="925"/>
      <c r="AH763" s="925"/>
      <c r="AI763" s="925"/>
      <c r="AJ763" s="925"/>
      <c r="AK763" s="925"/>
      <c r="AL763" s="925"/>
      <c r="AM763" s="925"/>
      <c r="AN763" s="925"/>
      <c r="AO763" s="925"/>
      <c r="AP763" s="925"/>
      <c r="AQ763" s="925"/>
      <c r="AR763" s="925"/>
      <c r="AS763" s="925"/>
      <c r="AT763" s="925"/>
      <c r="AU763" s="925"/>
      <c r="AV763" s="925"/>
      <c r="AW763" s="925"/>
      <c r="AX763" s="925"/>
      <c r="AY763" s="925"/>
      <c r="AZ763" s="925"/>
      <c r="BA763" s="925"/>
      <c r="BB763" s="993"/>
    </row>
    <row r="764" spans="1:54" s="444" customFormat="1" ht="12.6" customHeight="1" x14ac:dyDescent="0.25">
      <c r="A764" s="987" t="s">
        <v>1605</v>
      </c>
      <c r="B764" s="988"/>
      <c r="C764" s="988"/>
      <c r="D764" s="988"/>
      <c r="E764" s="988"/>
      <c r="F764" s="988"/>
      <c r="G764" s="988"/>
      <c r="H764" s="992"/>
      <c r="I764" s="923" t="s">
        <v>1604</v>
      </c>
      <c r="J764" s="849"/>
      <c r="K764" s="849"/>
      <c r="L764" s="849"/>
      <c r="M764" s="849"/>
      <c r="N764" s="986"/>
      <c r="O764" s="923" t="s">
        <v>1603</v>
      </c>
      <c r="P764" s="849"/>
      <c r="Q764" s="849"/>
      <c r="R764" s="849"/>
      <c r="S764" s="849"/>
      <c r="T764" s="849"/>
      <c r="U764" s="849"/>
      <c r="V764" s="986"/>
      <c r="W764" s="923" t="s">
        <v>1602</v>
      </c>
      <c r="X764" s="849"/>
      <c r="Y764" s="849"/>
      <c r="Z764" s="849"/>
      <c r="AA764" s="849"/>
      <c r="AB764" s="986"/>
      <c r="AC764" s="923" t="s">
        <v>1604</v>
      </c>
      <c r="AD764" s="849"/>
      <c r="AE764" s="849"/>
      <c r="AF764" s="849"/>
      <c r="AG764" s="849"/>
      <c r="AH764" s="986"/>
      <c r="AI764" s="923" t="s">
        <v>1603</v>
      </c>
      <c r="AJ764" s="849"/>
      <c r="AK764" s="849"/>
      <c r="AL764" s="849"/>
      <c r="AM764" s="849"/>
      <c r="AN764" s="849"/>
      <c r="AO764" s="849"/>
      <c r="AP764" s="986"/>
      <c r="AQ764" s="923" t="s">
        <v>1602</v>
      </c>
      <c r="AR764" s="849"/>
      <c r="AS764" s="849"/>
      <c r="AT764" s="849"/>
      <c r="AU764" s="849"/>
      <c r="AV764" s="849"/>
      <c r="AW764" s="849"/>
      <c r="AX764" s="849"/>
      <c r="AY764" s="849"/>
      <c r="AZ764" s="849"/>
      <c r="BA764" s="849"/>
      <c r="BB764" s="986"/>
    </row>
    <row r="765" spans="1:54" ht="12.6" customHeight="1" x14ac:dyDescent="0.25">
      <c r="A765" s="698"/>
      <c r="B765" s="438"/>
      <c r="C765" s="438"/>
      <c r="D765" s="438"/>
      <c r="E765" s="438"/>
      <c r="F765" s="438"/>
      <c r="G765" s="438"/>
      <c r="H765" s="709"/>
      <c r="I765" s="987" t="s">
        <v>1601</v>
      </c>
      <c r="J765" s="988"/>
      <c r="K765" s="988"/>
      <c r="L765" s="988"/>
      <c r="M765" s="988"/>
      <c r="N765" s="992"/>
      <c r="O765" s="987" t="s">
        <v>1600</v>
      </c>
      <c r="P765" s="988"/>
      <c r="Q765" s="988"/>
      <c r="R765" s="988"/>
      <c r="S765" s="988"/>
      <c r="T765" s="988"/>
      <c r="U765" s="988"/>
      <c r="V765" s="992"/>
      <c r="W765" s="987" t="s">
        <v>1599</v>
      </c>
      <c r="X765" s="988"/>
      <c r="Y765" s="988"/>
      <c r="Z765" s="988"/>
      <c r="AA765" s="988"/>
      <c r="AB765" s="992"/>
      <c r="AC765" s="987" t="s">
        <v>1601</v>
      </c>
      <c r="AD765" s="988"/>
      <c r="AE765" s="988"/>
      <c r="AF765" s="988"/>
      <c r="AG765" s="988"/>
      <c r="AH765" s="992"/>
      <c r="AI765" s="987" t="s">
        <v>1600</v>
      </c>
      <c r="AJ765" s="988"/>
      <c r="AK765" s="988"/>
      <c r="AL765" s="988"/>
      <c r="AM765" s="988"/>
      <c r="AN765" s="988"/>
      <c r="AO765" s="988"/>
      <c r="AP765" s="992"/>
      <c r="AQ765" s="987" t="s">
        <v>1599</v>
      </c>
      <c r="AR765" s="988"/>
      <c r="AS765" s="988"/>
      <c r="AT765" s="988"/>
      <c r="AU765" s="988"/>
      <c r="AV765" s="988"/>
      <c r="AW765" s="988"/>
      <c r="AX765" s="988"/>
      <c r="AY765" s="988"/>
      <c r="AZ765" s="988"/>
      <c r="BA765" s="988"/>
      <c r="BB765" s="992"/>
    </row>
    <row r="766" spans="1:54" ht="12.6" customHeight="1" x14ac:dyDescent="0.25">
      <c r="A766" s="698"/>
      <c r="B766" s="438"/>
      <c r="C766" s="438"/>
      <c r="D766" s="438"/>
      <c r="E766" s="438"/>
      <c r="F766" s="438"/>
      <c r="G766" s="438"/>
      <c r="H766" s="709"/>
      <c r="I766" s="987" t="s">
        <v>1598</v>
      </c>
      <c r="J766" s="988"/>
      <c r="K766" s="988"/>
      <c r="L766" s="988"/>
      <c r="M766" s="988"/>
      <c r="N766" s="992"/>
      <c r="O766" s="987" t="s">
        <v>1598</v>
      </c>
      <c r="P766" s="988"/>
      <c r="Q766" s="988"/>
      <c r="R766" s="988"/>
      <c r="S766" s="988"/>
      <c r="T766" s="988"/>
      <c r="U766" s="988"/>
      <c r="V766" s="992"/>
      <c r="W766" s="987"/>
      <c r="X766" s="988"/>
      <c r="Y766" s="988"/>
      <c r="Z766" s="988"/>
      <c r="AA766" s="988"/>
      <c r="AB766" s="992"/>
      <c r="AC766" s="987" t="s">
        <v>1598</v>
      </c>
      <c r="AD766" s="988"/>
      <c r="AE766" s="988"/>
      <c r="AF766" s="988"/>
      <c r="AG766" s="988"/>
      <c r="AH766" s="992"/>
      <c r="AI766" s="987" t="s">
        <v>1598</v>
      </c>
      <c r="AJ766" s="988"/>
      <c r="AK766" s="988"/>
      <c r="AL766" s="988"/>
      <c r="AM766" s="988"/>
      <c r="AN766" s="988"/>
      <c r="AO766" s="988"/>
      <c r="AP766" s="992"/>
      <c r="AQ766" s="987"/>
      <c r="AR766" s="988"/>
      <c r="AS766" s="988"/>
      <c r="AT766" s="988"/>
      <c r="AU766" s="988"/>
      <c r="AV766" s="988"/>
      <c r="AW766" s="988"/>
      <c r="AX766" s="988"/>
      <c r="AY766" s="988"/>
      <c r="AZ766" s="988"/>
      <c r="BA766" s="988"/>
      <c r="BB766" s="992"/>
    </row>
    <row r="767" spans="1:54" ht="12.6" customHeight="1" x14ac:dyDescent="0.25">
      <c r="A767" s="924" t="s">
        <v>816</v>
      </c>
      <c r="B767" s="925"/>
      <c r="C767" s="925"/>
      <c r="D767" s="925"/>
      <c r="E767" s="925"/>
      <c r="F767" s="925"/>
      <c r="G767" s="925"/>
      <c r="H767" s="993"/>
      <c r="I767" s="924" t="s">
        <v>817</v>
      </c>
      <c r="J767" s="925"/>
      <c r="K767" s="925"/>
      <c r="L767" s="925"/>
      <c r="M767" s="925"/>
      <c r="N767" s="993"/>
      <c r="O767" s="924" t="s">
        <v>818</v>
      </c>
      <c r="P767" s="925"/>
      <c r="Q767" s="925"/>
      <c r="R767" s="925"/>
      <c r="S767" s="925"/>
      <c r="T767" s="925"/>
      <c r="U767" s="925"/>
      <c r="V767" s="993"/>
      <c r="W767" s="924" t="s">
        <v>476</v>
      </c>
      <c r="X767" s="925"/>
      <c r="Y767" s="925"/>
      <c r="Z767" s="925"/>
      <c r="AA767" s="925"/>
      <c r="AB767" s="993"/>
      <c r="AC767" s="924" t="s">
        <v>477</v>
      </c>
      <c r="AD767" s="925"/>
      <c r="AE767" s="925"/>
      <c r="AF767" s="925"/>
      <c r="AG767" s="925"/>
      <c r="AH767" s="993"/>
      <c r="AI767" s="924" t="s">
        <v>480</v>
      </c>
      <c r="AJ767" s="925"/>
      <c r="AK767" s="925"/>
      <c r="AL767" s="925"/>
      <c r="AM767" s="925"/>
      <c r="AN767" s="925"/>
      <c r="AO767" s="925"/>
      <c r="AP767" s="993"/>
      <c r="AQ767" s="924" t="s">
        <v>1489</v>
      </c>
      <c r="AR767" s="925"/>
      <c r="AS767" s="925"/>
      <c r="AT767" s="925"/>
      <c r="AU767" s="925"/>
      <c r="AV767" s="925"/>
      <c r="AW767" s="925"/>
      <c r="AX767" s="925"/>
      <c r="AY767" s="925"/>
      <c r="AZ767" s="925"/>
      <c r="BA767" s="925"/>
      <c r="BB767" s="993"/>
    </row>
    <row r="768" spans="1:54" ht="12.6" customHeight="1" x14ac:dyDescent="0.25">
      <c r="A768" s="447" t="s">
        <v>518</v>
      </c>
      <c r="B768" s="448"/>
      <c r="C768" s="448"/>
      <c r="D768" s="448"/>
      <c r="E768" s="448"/>
      <c r="F768" s="448"/>
      <c r="G768" s="448"/>
      <c r="H768" s="449"/>
      <c r="I768" s="989"/>
      <c r="J768" s="989"/>
      <c r="K768" s="989"/>
      <c r="L768" s="989"/>
      <c r="M768" s="989"/>
      <c r="N768" s="989"/>
      <c r="O768" s="989"/>
      <c r="P768" s="989"/>
      <c r="Q768" s="989"/>
      <c r="R768" s="989"/>
      <c r="S768" s="989"/>
      <c r="T768" s="989"/>
      <c r="U768" s="989"/>
      <c r="V768" s="989"/>
      <c r="W768" s="989"/>
      <c r="X768" s="989"/>
      <c r="Y768" s="989"/>
      <c r="Z768" s="989"/>
      <c r="AA768" s="989"/>
      <c r="AB768" s="989"/>
      <c r="AC768" s="989"/>
      <c r="AD768" s="989"/>
      <c r="AE768" s="989"/>
      <c r="AF768" s="989"/>
      <c r="AG768" s="989"/>
      <c r="AH768" s="989"/>
      <c r="AI768" s="989"/>
      <c r="AJ768" s="989"/>
      <c r="AK768" s="989"/>
      <c r="AL768" s="989"/>
      <c r="AM768" s="989"/>
      <c r="AN768" s="989"/>
      <c r="AO768" s="989"/>
      <c r="AP768" s="989"/>
      <c r="AQ768" s="989"/>
      <c r="AR768" s="989"/>
      <c r="AS768" s="989"/>
      <c r="AT768" s="989"/>
      <c r="AU768" s="989"/>
      <c r="AV768" s="989"/>
      <c r="AW768" s="989"/>
      <c r="AX768" s="989"/>
      <c r="AY768" s="989"/>
      <c r="AZ768" s="989"/>
      <c r="BA768" s="989"/>
      <c r="BB768" s="989"/>
    </row>
    <row r="769" spans="1:59" ht="12.6" customHeight="1" x14ac:dyDescent="0.25">
      <c r="A769" s="447" t="s">
        <v>519</v>
      </c>
      <c r="B769" s="448"/>
      <c r="C769" s="448"/>
      <c r="D769" s="448"/>
      <c r="E769" s="448"/>
      <c r="F769" s="448"/>
      <c r="G769" s="448"/>
      <c r="H769" s="449"/>
      <c r="I769" s="989"/>
      <c r="J769" s="989"/>
      <c r="K769" s="989"/>
      <c r="L769" s="989"/>
      <c r="M769" s="989"/>
      <c r="N769" s="989"/>
      <c r="O769" s="865"/>
      <c r="P769" s="865"/>
      <c r="Q769" s="865"/>
      <c r="R769" s="865"/>
      <c r="S769" s="865"/>
      <c r="T769" s="865"/>
      <c r="U769" s="865"/>
      <c r="V769" s="865"/>
      <c r="W769" s="865"/>
      <c r="X769" s="865"/>
      <c r="Y769" s="865"/>
      <c r="Z769" s="865"/>
      <c r="AA769" s="865"/>
      <c r="AB769" s="865"/>
      <c r="AC769" s="865"/>
      <c r="AD769" s="865"/>
      <c r="AE769" s="865"/>
      <c r="AF769" s="865"/>
      <c r="AG769" s="865"/>
      <c r="AH769" s="865"/>
      <c r="AI769" s="865"/>
      <c r="AJ769" s="865"/>
      <c r="AK769" s="865"/>
      <c r="AL769" s="865"/>
      <c r="AM769" s="865"/>
      <c r="AN769" s="865"/>
      <c r="AO769" s="865"/>
      <c r="AP769" s="865"/>
      <c r="AQ769" s="865"/>
      <c r="AR769" s="865"/>
      <c r="AS769" s="865"/>
      <c r="AT769" s="865"/>
      <c r="AU769" s="865"/>
      <c r="AV769" s="865"/>
      <c r="AW769" s="865"/>
      <c r="AX769" s="865"/>
      <c r="AY769" s="865"/>
      <c r="AZ769" s="865"/>
      <c r="BA769" s="865"/>
      <c r="BB769" s="865"/>
    </row>
    <row r="770" spans="1:59" s="444" customFormat="1" ht="12.6" customHeight="1" x14ac:dyDescent="0.25">
      <c r="A770" s="447" t="s">
        <v>478</v>
      </c>
      <c r="B770" s="448"/>
      <c r="C770" s="448"/>
      <c r="D770" s="448"/>
      <c r="E770" s="448"/>
      <c r="F770" s="448"/>
      <c r="G770" s="448"/>
      <c r="H770" s="449"/>
      <c r="I770" s="865"/>
      <c r="J770" s="865"/>
      <c r="K770" s="865"/>
      <c r="L770" s="865"/>
      <c r="M770" s="865"/>
      <c r="N770" s="865"/>
      <c r="O770" s="865"/>
      <c r="P770" s="865"/>
      <c r="Q770" s="865"/>
      <c r="R770" s="865"/>
      <c r="S770" s="865"/>
      <c r="T770" s="865"/>
      <c r="U770" s="865"/>
      <c r="V770" s="865"/>
      <c r="W770" s="963"/>
      <c r="X770" s="865"/>
      <c r="Y770" s="865"/>
      <c r="Z770" s="865"/>
      <c r="AA770" s="865"/>
      <c r="AB770" s="865"/>
      <c r="AC770" s="865"/>
      <c r="AD770" s="865"/>
      <c r="AE770" s="865"/>
      <c r="AF770" s="865"/>
      <c r="AG770" s="865"/>
      <c r="AH770" s="865"/>
      <c r="AI770" s="865"/>
      <c r="AJ770" s="865"/>
      <c r="AK770" s="865"/>
      <c r="AL770" s="865"/>
      <c r="AM770" s="865"/>
      <c r="AN770" s="865"/>
      <c r="AO770" s="865"/>
      <c r="AP770" s="865"/>
      <c r="AQ770" s="865"/>
      <c r="AR770" s="865"/>
      <c r="AS770" s="865"/>
      <c r="AT770" s="865"/>
      <c r="AU770" s="865"/>
      <c r="AV770" s="865"/>
      <c r="AW770" s="865"/>
      <c r="AX770" s="865"/>
      <c r="AY770" s="865"/>
      <c r="AZ770" s="865"/>
      <c r="BA770" s="865"/>
      <c r="BB770" s="865"/>
    </row>
    <row r="771" spans="1:59" s="444" customFormat="1" ht="12.6" customHeight="1" x14ac:dyDescent="0.25">
      <c r="A771" s="444" t="s">
        <v>1667</v>
      </c>
      <c r="B771" s="434"/>
      <c r="C771" s="434"/>
      <c r="D771" s="434"/>
      <c r="E771" s="434"/>
      <c r="F771" s="434"/>
      <c r="G771" s="434"/>
      <c r="H771" s="434"/>
      <c r="I771" s="434"/>
      <c r="J771" s="434"/>
      <c r="K771" s="434"/>
      <c r="L771" s="434"/>
      <c r="M771" s="434"/>
      <c r="N771" s="434"/>
      <c r="O771" s="434"/>
      <c r="P771" s="434"/>
      <c r="Q771" s="434"/>
      <c r="R771" s="434"/>
      <c r="S771" s="434"/>
      <c r="T771" s="434"/>
      <c r="U771" s="434"/>
      <c r="V771" s="434"/>
      <c r="W771" s="434"/>
      <c r="X771" s="434"/>
      <c r="Y771" s="434"/>
      <c r="Z771" s="434"/>
      <c r="AA771" s="434"/>
      <c r="AB771" s="434"/>
      <c r="AC771" s="434"/>
      <c r="AD771" s="434"/>
      <c r="AE771" s="434"/>
      <c r="AF771" s="434"/>
      <c r="AG771" s="434"/>
      <c r="AH771" s="434"/>
      <c r="AI771" s="434"/>
      <c r="AJ771" s="434"/>
      <c r="AK771" s="434"/>
      <c r="AL771" s="434"/>
      <c r="AM771" s="434"/>
      <c r="AN771" s="434"/>
      <c r="AO771" s="434"/>
      <c r="AP771" s="434"/>
      <c r="AQ771" s="434"/>
      <c r="AR771" s="434"/>
      <c r="AS771" s="434"/>
      <c r="AT771" s="434"/>
      <c r="AU771" s="434"/>
      <c r="AV771" s="434"/>
      <c r="AW771" s="434"/>
      <c r="AX771" s="434"/>
      <c r="AY771" s="434"/>
      <c r="AZ771" s="434"/>
      <c r="BA771" s="434"/>
      <c r="BB771" s="434"/>
    </row>
    <row r="772" spans="1:59" ht="15" customHeight="1" x14ac:dyDescent="0.25">
      <c r="A772" s="888"/>
      <c r="B772" s="889"/>
      <c r="C772" s="889"/>
      <c r="D772" s="889"/>
      <c r="E772" s="889"/>
      <c r="F772" s="889"/>
      <c r="G772" s="889"/>
      <c r="H772" s="889"/>
      <c r="I772" s="889"/>
      <c r="J772" s="889"/>
      <c r="K772" s="889"/>
      <c r="L772" s="889"/>
      <c r="M772" s="889"/>
      <c r="N772" s="889"/>
      <c r="O772" s="889"/>
      <c r="P772" s="889"/>
      <c r="Q772" s="889"/>
      <c r="R772" s="889"/>
      <c r="S772" s="889"/>
      <c r="T772" s="889"/>
      <c r="U772" s="889"/>
      <c r="V772" s="889"/>
      <c r="W772" s="889"/>
      <c r="X772" s="889"/>
      <c r="Y772" s="889"/>
      <c r="Z772" s="889"/>
      <c r="AA772" s="889"/>
      <c r="AB772" s="889"/>
      <c r="AC772" s="889"/>
      <c r="AD772" s="889"/>
      <c r="AE772" s="889"/>
      <c r="AF772" s="889"/>
      <c r="AG772" s="889"/>
      <c r="AH772" s="889"/>
      <c r="AI772" s="889"/>
      <c r="AJ772" s="889"/>
      <c r="AK772" s="889"/>
      <c r="AL772" s="889"/>
      <c r="AM772" s="889"/>
      <c r="AN772" s="889"/>
      <c r="AO772" s="889"/>
      <c r="AP772" s="889"/>
      <c r="AQ772" s="889"/>
      <c r="AR772" s="889"/>
      <c r="AS772" s="889"/>
      <c r="AT772" s="889"/>
      <c r="AU772" s="889"/>
      <c r="AV772" s="889"/>
      <c r="AW772" s="889"/>
      <c r="AX772" s="889"/>
      <c r="AY772" s="889"/>
      <c r="AZ772" s="889"/>
      <c r="BA772" s="889"/>
      <c r="BB772" s="890"/>
    </row>
    <row r="773" spans="1:59" ht="15" customHeight="1" x14ac:dyDescent="0.25">
      <c r="A773" s="891"/>
      <c r="B773" s="892"/>
      <c r="C773" s="892"/>
      <c r="D773" s="892"/>
      <c r="E773" s="892"/>
      <c r="F773" s="892"/>
      <c r="G773" s="892"/>
      <c r="H773" s="892"/>
      <c r="I773" s="892"/>
      <c r="J773" s="892"/>
      <c r="K773" s="892"/>
      <c r="L773" s="892"/>
      <c r="M773" s="892"/>
      <c r="N773" s="892"/>
      <c r="O773" s="892"/>
      <c r="P773" s="892"/>
      <c r="Q773" s="892"/>
      <c r="R773" s="892"/>
      <c r="S773" s="892"/>
      <c r="T773" s="892"/>
      <c r="U773" s="892"/>
      <c r="V773" s="892"/>
      <c r="W773" s="892"/>
      <c r="X773" s="892"/>
      <c r="Y773" s="892"/>
      <c r="Z773" s="892"/>
      <c r="AA773" s="892"/>
      <c r="AB773" s="892"/>
      <c r="AC773" s="892"/>
      <c r="AD773" s="892"/>
      <c r="AE773" s="892"/>
      <c r="AF773" s="892"/>
      <c r="AG773" s="892"/>
      <c r="AH773" s="892"/>
      <c r="AI773" s="892"/>
      <c r="AJ773" s="892"/>
      <c r="AK773" s="892"/>
      <c r="AL773" s="892"/>
      <c r="AM773" s="892"/>
      <c r="AN773" s="892"/>
      <c r="AO773" s="892"/>
      <c r="AP773" s="892"/>
      <c r="AQ773" s="892"/>
      <c r="AR773" s="892"/>
      <c r="AS773" s="892"/>
      <c r="AT773" s="892"/>
      <c r="AU773" s="892"/>
      <c r="AV773" s="892"/>
      <c r="AW773" s="892"/>
      <c r="AX773" s="892"/>
      <c r="AY773" s="892"/>
      <c r="AZ773" s="892"/>
      <c r="BA773" s="892"/>
      <c r="BB773" s="893"/>
    </row>
    <row r="774" spans="1:59" s="683" customFormat="1" ht="12.6" customHeight="1" x14ac:dyDescent="0.25">
      <c r="A774" s="679" t="s">
        <v>2902</v>
      </c>
      <c r="B774" s="679"/>
      <c r="C774" s="679"/>
      <c r="D774" s="679"/>
      <c r="E774" s="679"/>
      <c r="F774" s="679"/>
      <c r="G774" s="679"/>
      <c r="H774" s="679"/>
      <c r="I774" s="679"/>
      <c r="J774" s="679"/>
      <c r="K774" s="679"/>
      <c r="L774" s="679"/>
      <c r="M774" s="679"/>
      <c r="N774" s="679"/>
      <c r="O774" s="679"/>
      <c r="P774" s="679"/>
      <c r="Q774" s="679"/>
      <c r="R774" s="679"/>
      <c r="S774" s="679"/>
      <c r="T774" s="679"/>
      <c r="U774" s="679"/>
      <c r="V774" s="679"/>
      <c r="W774" s="679"/>
      <c r="X774" s="679"/>
      <c r="Y774" s="679"/>
      <c r="Z774" s="679"/>
      <c r="AA774" s="679"/>
      <c r="AB774" s="679"/>
      <c r="AC774" s="679"/>
      <c r="AD774" s="679"/>
      <c r="AE774" s="679"/>
      <c r="AF774" s="679"/>
      <c r="AG774" s="679"/>
      <c r="AH774" s="679"/>
      <c r="AI774" s="679"/>
      <c r="AJ774" s="679"/>
      <c r="AK774" s="679"/>
      <c r="AL774" s="679"/>
      <c r="AM774" s="679"/>
      <c r="AN774" s="679"/>
      <c r="AO774" s="679"/>
      <c r="AP774" s="679"/>
      <c r="AQ774" s="679"/>
      <c r="AR774" s="679"/>
      <c r="AS774" s="679"/>
      <c r="AT774" s="679"/>
      <c r="AU774" s="679"/>
      <c r="AV774" s="679"/>
      <c r="AW774" s="679"/>
      <c r="AX774" s="679"/>
      <c r="AY774" s="679"/>
      <c r="AZ774" s="679"/>
      <c r="BA774" s="679"/>
      <c r="BB774" s="679"/>
    </row>
    <row r="775" spans="1:59" s="444" customFormat="1" ht="12.6" customHeight="1" x14ac:dyDescent="0.25">
      <c r="A775" s="744"/>
      <c r="B775" s="745"/>
      <c r="C775" s="745"/>
      <c r="D775" s="745"/>
      <c r="E775" s="745"/>
      <c r="F775" s="745"/>
      <c r="G775" s="745"/>
      <c r="H775" s="745"/>
      <c r="I775" s="745"/>
      <c r="J775" s="745"/>
      <c r="K775" s="745"/>
      <c r="L775" s="745"/>
      <c r="M775" s="745"/>
      <c r="N775" s="745"/>
      <c r="O775" s="745"/>
      <c r="P775" s="745"/>
      <c r="Q775" s="745"/>
      <c r="R775" s="745"/>
      <c r="S775" s="745"/>
      <c r="T775" s="745"/>
      <c r="U775" s="745"/>
      <c r="V775" s="745"/>
      <c r="W775" s="745"/>
      <c r="X775" s="745"/>
      <c r="Y775" s="745"/>
      <c r="Z775" s="745"/>
      <c r="AA775" s="745"/>
      <c r="AB775" s="745"/>
      <c r="AC775" s="745"/>
      <c r="AD775" s="745"/>
      <c r="AE775" s="745"/>
      <c r="AF775" s="745"/>
      <c r="AG775" s="745"/>
      <c r="AH775" s="745"/>
      <c r="AI775" s="745"/>
      <c r="AJ775" s="745"/>
      <c r="AK775" s="745"/>
      <c r="AL775" s="745"/>
      <c r="AM775" s="745"/>
      <c r="AN775" s="745"/>
      <c r="AO775" s="745"/>
      <c r="AP775" s="745"/>
      <c r="AQ775" s="745"/>
      <c r="AR775" s="745"/>
      <c r="AS775" s="745"/>
      <c r="AT775" s="745"/>
      <c r="AU775" s="745"/>
      <c r="AV775" s="745"/>
      <c r="AW775" s="745"/>
      <c r="AX775" s="745"/>
      <c r="AY775" s="745"/>
      <c r="AZ775" s="745"/>
      <c r="BA775" s="745"/>
      <c r="BB775" s="746"/>
    </row>
    <row r="776" spans="1:59" s="444" customFormat="1" ht="12.6" customHeight="1" x14ac:dyDescent="0.25">
      <c r="A776" s="444" t="s">
        <v>1666</v>
      </c>
      <c r="B776" s="434"/>
      <c r="C776" s="434"/>
      <c r="D776" s="434"/>
      <c r="E776" s="434"/>
      <c r="F776" s="434"/>
      <c r="G776" s="434"/>
      <c r="H776" s="434"/>
      <c r="I776" s="434"/>
      <c r="J776" s="434"/>
      <c r="K776" s="434"/>
      <c r="L776" s="434"/>
      <c r="M776" s="434"/>
      <c r="N776" s="434"/>
      <c r="O776" s="434"/>
      <c r="P776" s="434"/>
      <c r="Q776" s="434"/>
      <c r="R776" s="434"/>
      <c r="S776" s="434"/>
      <c r="T776" s="434"/>
      <c r="U776" s="434"/>
      <c r="V776" s="434"/>
      <c r="W776" s="434"/>
      <c r="X776" s="434"/>
      <c r="Y776" s="434"/>
      <c r="Z776" s="434"/>
      <c r="AA776" s="434"/>
      <c r="AB776" s="434"/>
      <c r="AC776" s="434"/>
      <c r="AD776" s="434"/>
      <c r="AE776" s="434"/>
      <c r="AF776" s="434"/>
      <c r="AG776" s="434"/>
      <c r="AH776" s="434"/>
      <c r="AI776" s="434"/>
      <c r="AJ776" s="434"/>
      <c r="AK776" s="434"/>
      <c r="AL776" s="434"/>
      <c r="AM776" s="434"/>
      <c r="AN776" s="434"/>
      <c r="AO776" s="434"/>
      <c r="AP776" s="434"/>
      <c r="AQ776" s="434"/>
      <c r="AR776" s="434"/>
      <c r="AS776" s="434"/>
      <c r="AT776" s="434"/>
      <c r="AU776" s="434"/>
      <c r="AV776" s="434"/>
      <c r="AW776" s="434"/>
      <c r="AX776" s="434"/>
      <c r="AY776" s="434"/>
      <c r="AZ776" s="434"/>
      <c r="BA776" s="434"/>
      <c r="BB776" s="434"/>
    </row>
    <row r="777" spans="1:59" ht="12.6" customHeight="1" x14ac:dyDescent="0.25">
      <c r="A777" s="444"/>
      <c r="B777" s="444" t="s">
        <v>1665</v>
      </c>
    </row>
    <row r="778" spans="1:59" ht="12.6" customHeight="1" x14ac:dyDescent="0.25">
      <c r="A778" s="434" t="s">
        <v>474</v>
      </c>
    </row>
    <row r="779" spans="1:59" ht="12.6" customHeight="1" x14ac:dyDescent="0.25">
      <c r="A779" s="923"/>
      <c r="B779" s="849"/>
      <c r="C779" s="849"/>
      <c r="D779" s="849"/>
      <c r="E779" s="849"/>
      <c r="F779" s="849"/>
      <c r="G779" s="849"/>
      <c r="H779" s="849"/>
      <c r="I779" s="849"/>
      <c r="J779" s="849"/>
      <c r="K779" s="849"/>
      <c r="L779" s="849"/>
      <c r="M779" s="849"/>
      <c r="N779" s="849"/>
      <c r="O779" s="849"/>
      <c r="P779" s="849"/>
      <c r="Q779" s="849"/>
      <c r="R779" s="849"/>
      <c r="S779" s="849"/>
      <c r="T779" s="849"/>
      <c r="U779" s="849"/>
      <c r="V779" s="849"/>
      <c r="W779" s="849"/>
      <c r="X779" s="849"/>
      <c r="Y779" s="849"/>
      <c r="Z779" s="849"/>
      <c r="AA779" s="849"/>
      <c r="AB779" s="849"/>
      <c r="AC779" s="849"/>
      <c r="AD779" s="849"/>
      <c r="AE779" s="849"/>
      <c r="AF779" s="849"/>
      <c r="AG779" s="849"/>
      <c r="AH779" s="986"/>
      <c r="AI779" s="849" t="s">
        <v>1571</v>
      </c>
      <c r="AJ779" s="849"/>
      <c r="AK779" s="849"/>
      <c r="AL779" s="849"/>
      <c r="AM779" s="849"/>
      <c r="AN779" s="849"/>
      <c r="AO779" s="849"/>
      <c r="AP779" s="849"/>
      <c r="AQ779" s="849"/>
      <c r="AR779" s="849"/>
      <c r="AS779" s="849"/>
      <c r="AT779" s="849"/>
      <c r="AU779" s="849"/>
      <c r="AV779" s="849"/>
      <c r="AW779" s="849"/>
      <c r="AX779" s="849"/>
      <c r="AY779" s="849"/>
      <c r="AZ779" s="849"/>
      <c r="BA779" s="849"/>
      <c r="BB779" s="986"/>
      <c r="BG779" s="747">
        <f>SUM(SUVAHAVUJ!N102)</f>
        <v>1965001</v>
      </c>
    </row>
    <row r="780" spans="1:59" ht="12.6" customHeight="1" x14ac:dyDescent="0.25">
      <c r="A780" s="987" t="s">
        <v>468</v>
      </c>
      <c r="B780" s="988"/>
      <c r="C780" s="988"/>
      <c r="D780" s="988"/>
      <c r="E780" s="988"/>
      <c r="F780" s="988"/>
      <c r="G780" s="988"/>
      <c r="H780" s="988"/>
      <c r="I780" s="988"/>
      <c r="J780" s="988"/>
      <c r="K780" s="988"/>
      <c r="L780" s="988"/>
      <c r="M780" s="988"/>
      <c r="N780" s="988"/>
      <c r="O780" s="988"/>
      <c r="P780" s="988"/>
      <c r="Q780" s="988"/>
      <c r="R780" s="988"/>
      <c r="S780" s="988"/>
      <c r="T780" s="988"/>
      <c r="U780" s="988"/>
      <c r="V780" s="988"/>
      <c r="W780" s="988"/>
      <c r="X780" s="988"/>
      <c r="Y780" s="988"/>
      <c r="Z780" s="988"/>
      <c r="AA780" s="988"/>
      <c r="AB780" s="988"/>
      <c r="AC780" s="988"/>
      <c r="AD780" s="988"/>
      <c r="AE780" s="988"/>
      <c r="AF780" s="988"/>
      <c r="AG780" s="988"/>
      <c r="AH780" s="992"/>
      <c r="AI780" s="988" t="s">
        <v>1595</v>
      </c>
      <c r="AJ780" s="988"/>
      <c r="AK780" s="988"/>
      <c r="AL780" s="988"/>
      <c r="AM780" s="988"/>
      <c r="AN780" s="988"/>
      <c r="AO780" s="988"/>
      <c r="AP780" s="988"/>
      <c r="AQ780" s="988"/>
      <c r="AR780" s="988"/>
      <c r="AS780" s="988"/>
      <c r="AT780" s="988"/>
      <c r="AU780" s="988"/>
      <c r="AV780" s="988"/>
      <c r="AW780" s="988"/>
      <c r="AX780" s="988"/>
      <c r="AY780" s="988"/>
      <c r="AZ780" s="988"/>
      <c r="BA780" s="988"/>
      <c r="BB780" s="992"/>
    </row>
    <row r="781" spans="1:59" ht="12.6" customHeight="1" x14ac:dyDescent="0.25">
      <c r="A781" s="987"/>
      <c r="B781" s="988"/>
      <c r="C781" s="988"/>
      <c r="D781" s="988"/>
      <c r="E781" s="988"/>
      <c r="F781" s="988"/>
      <c r="G781" s="988"/>
      <c r="H781" s="988"/>
      <c r="I781" s="988"/>
      <c r="J781" s="988"/>
      <c r="K781" s="988"/>
      <c r="L781" s="988"/>
      <c r="M781" s="988"/>
      <c r="N781" s="988"/>
      <c r="O781" s="988"/>
      <c r="P781" s="988"/>
      <c r="Q781" s="988"/>
      <c r="R781" s="988"/>
      <c r="S781" s="988"/>
      <c r="T781" s="988"/>
      <c r="U781" s="988"/>
      <c r="V781" s="988"/>
      <c r="W781" s="988"/>
      <c r="X781" s="988"/>
      <c r="Y781" s="988"/>
      <c r="Z781" s="988"/>
      <c r="AA781" s="988"/>
      <c r="AB781" s="988"/>
      <c r="AC781" s="988"/>
      <c r="AD781" s="988"/>
      <c r="AE781" s="988"/>
      <c r="AF781" s="988"/>
      <c r="AG781" s="988"/>
      <c r="AH781" s="992"/>
      <c r="AI781" s="988" t="s">
        <v>1568</v>
      </c>
      <c r="AJ781" s="988"/>
      <c r="AK781" s="988"/>
      <c r="AL781" s="988"/>
      <c r="AM781" s="988"/>
      <c r="AN781" s="988"/>
      <c r="AO781" s="988"/>
      <c r="AP781" s="988"/>
      <c r="AQ781" s="988"/>
      <c r="AR781" s="988"/>
      <c r="AS781" s="988"/>
      <c r="AT781" s="988"/>
      <c r="AU781" s="988"/>
      <c r="AV781" s="988"/>
      <c r="AW781" s="988"/>
      <c r="AX781" s="988"/>
      <c r="AY781" s="988"/>
      <c r="AZ781" s="988"/>
      <c r="BA781" s="988"/>
      <c r="BB781" s="992"/>
    </row>
    <row r="782" spans="1:59" ht="12.6" customHeight="1" x14ac:dyDescent="0.25">
      <c r="A782" s="739" t="s">
        <v>520</v>
      </c>
      <c r="B782" s="733"/>
      <c r="C782" s="733"/>
      <c r="D782" s="733"/>
      <c r="E782" s="733"/>
      <c r="F782" s="733"/>
      <c r="G782" s="733"/>
      <c r="H782" s="733"/>
      <c r="I782" s="733"/>
      <c r="J782" s="733"/>
      <c r="K782" s="733"/>
      <c r="L782" s="733"/>
      <c r="M782" s="733"/>
      <c r="N782" s="733"/>
      <c r="O782" s="733"/>
      <c r="P782" s="733"/>
      <c r="Q782" s="733"/>
      <c r="R782" s="733"/>
      <c r="S782" s="733"/>
      <c r="T782" s="733"/>
      <c r="U782" s="733"/>
      <c r="V782" s="733"/>
      <c r="W782" s="733"/>
      <c r="X782" s="733"/>
      <c r="Y782" s="733"/>
      <c r="Z782" s="733"/>
      <c r="AA782" s="733"/>
      <c r="AB782" s="733"/>
      <c r="AC782" s="733"/>
      <c r="AD782" s="733"/>
      <c r="AE782" s="733"/>
      <c r="AF782" s="733"/>
      <c r="AG782" s="733"/>
      <c r="AH782" s="748"/>
      <c r="AI782" s="1175">
        <f>SUM(IF(BG779&gt;=0,BG779,0))</f>
        <v>1965001</v>
      </c>
      <c r="AJ782" s="1024"/>
      <c r="AK782" s="1024"/>
      <c r="AL782" s="1024"/>
      <c r="AM782" s="1024"/>
      <c r="AN782" s="1024"/>
      <c r="AO782" s="1024"/>
      <c r="AP782" s="1024"/>
      <c r="AQ782" s="1024"/>
      <c r="AR782" s="1024"/>
      <c r="AS782" s="1024"/>
      <c r="AT782" s="1024"/>
      <c r="AU782" s="1024"/>
      <c r="AV782" s="1024"/>
      <c r="AW782" s="1024"/>
      <c r="AX782" s="1024"/>
      <c r="AY782" s="1024"/>
      <c r="AZ782" s="1024"/>
      <c r="BA782" s="1024"/>
      <c r="BB782" s="1025"/>
    </row>
    <row r="783" spans="1:59" ht="12.6" customHeight="1" x14ac:dyDescent="0.25">
      <c r="A783" s="698" t="s">
        <v>521</v>
      </c>
      <c r="B783" s="438"/>
      <c r="C783" s="438"/>
      <c r="D783" s="438"/>
      <c r="E783" s="438"/>
      <c r="F783" s="438"/>
      <c r="G783" s="438"/>
      <c r="H783" s="438"/>
      <c r="I783" s="438"/>
      <c r="J783" s="438"/>
      <c r="K783" s="438"/>
      <c r="L783" s="438"/>
      <c r="M783" s="438"/>
      <c r="N783" s="438"/>
      <c r="O783" s="438"/>
      <c r="P783" s="438"/>
      <c r="Q783" s="438"/>
      <c r="R783" s="438"/>
      <c r="S783" s="438"/>
      <c r="T783" s="438"/>
      <c r="U783" s="438"/>
      <c r="V783" s="438"/>
      <c r="W783" s="438"/>
      <c r="X783" s="438"/>
      <c r="Y783" s="438"/>
      <c r="Z783" s="438"/>
      <c r="AA783" s="438"/>
      <c r="AB783" s="438"/>
      <c r="AC783" s="438"/>
      <c r="AD783" s="438"/>
      <c r="AE783" s="438"/>
      <c r="AF783" s="438"/>
      <c r="AG783" s="438"/>
      <c r="AH783" s="709"/>
      <c r="AI783" s="987"/>
      <c r="AJ783" s="988"/>
      <c r="AK783" s="988"/>
      <c r="AL783" s="988"/>
      <c r="AM783" s="988"/>
      <c r="AN783" s="988"/>
      <c r="AO783" s="988"/>
      <c r="AP783" s="988"/>
      <c r="AQ783" s="988"/>
      <c r="AR783" s="988"/>
      <c r="AS783" s="988"/>
      <c r="AT783" s="988"/>
      <c r="AU783" s="988"/>
      <c r="AV783" s="988"/>
      <c r="AW783" s="988"/>
      <c r="AX783" s="988"/>
      <c r="AY783" s="988"/>
      <c r="AZ783" s="988"/>
      <c r="BA783" s="988"/>
      <c r="BB783" s="992"/>
    </row>
    <row r="784" spans="1:59" ht="12.6" customHeight="1" x14ac:dyDescent="0.25">
      <c r="A784" s="447" t="s">
        <v>522</v>
      </c>
      <c r="B784" s="448"/>
      <c r="C784" s="448"/>
      <c r="D784" s="448"/>
      <c r="E784" s="448"/>
      <c r="F784" s="448"/>
      <c r="G784" s="448"/>
      <c r="H784" s="448"/>
      <c r="I784" s="448"/>
      <c r="J784" s="448"/>
      <c r="K784" s="448"/>
      <c r="L784" s="448"/>
      <c r="M784" s="448"/>
      <c r="N784" s="448"/>
      <c r="O784" s="448"/>
      <c r="P784" s="448"/>
      <c r="Q784" s="448"/>
      <c r="R784" s="448"/>
      <c r="S784" s="448"/>
      <c r="T784" s="448"/>
      <c r="U784" s="448"/>
      <c r="V784" s="448"/>
      <c r="W784" s="448"/>
      <c r="X784" s="448"/>
      <c r="Y784" s="448"/>
      <c r="Z784" s="448"/>
      <c r="AA784" s="448"/>
      <c r="AB784" s="448"/>
      <c r="AC784" s="448"/>
      <c r="AD784" s="448"/>
      <c r="AE784" s="448"/>
      <c r="AF784" s="448"/>
      <c r="AG784" s="448"/>
      <c r="AH784" s="449"/>
      <c r="AI784" s="865"/>
      <c r="AJ784" s="865"/>
      <c r="AK784" s="865"/>
      <c r="AL784" s="865"/>
      <c r="AM784" s="865"/>
      <c r="AN784" s="865"/>
      <c r="AO784" s="865"/>
      <c r="AP784" s="865"/>
      <c r="AQ784" s="865"/>
      <c r="AR784" s="865"/>
      <c r="AS784" s="865"/>
      <c r="AT784" s="865"/>
      <c r="AU784" s="865"/>
      <c r="AV784" s="865"/>
      <c r="AW784" s="865"/>
      <c r="AX784" s="865"/>
      <c r="AY784" s="865"/>
      <c r="AZ784" s="865"/>
      <c r="BA784" s="865"/>
      <c r="BB784" s="865"/>
    </row>
    <row r="785" spans="1:54" ht="12.6" customHeight="1" x14ac:dyDescent="0.25">
      <c r="A785" s="447" t="s">
        <v>523</v>
      </c>
      <c r="B785" s="448"/>
      <c r="C785" s="448"/>
      <c r="D785" s="448"/>
      <c r="E785" s="448"/>
      <c r="F785" s="448"/>
      <c r="G785" s="448"/>
      <c r="H785" s="448"/>
      <c r="I785" s="448"/>
      <c r="J785" s="448"/>
      <c r="K785" s="448"/>
      <c r="L785" s="448"/>
      <c r="M785" s="448"/>
      <c r="N785" s="448"/>
      <c r="O785" s="448"/>
      <c r="P785" s="448"/>
      <c r="Q785" s="448"/>
      <c r="R785" s="448"/>
      <c r="S785" s="448"/>
      <c r="T785" s="448"/>
      <c r="U785" s="448"/>
      <c r="V785" s="448"/>
      <c r="W785" s="448"/>
      <c r="X785" s="448"/>
      <c r="Y785" s="448"/>
      <c r="Z785" s="448"/>
      <c r="AA785" s="448"/>
      <c r="AB785" s="448"/>
      <c r="AC785" s="448"/>
      <c r="AD785" s="448"/>
      <c r="AE785" s="448"/>
      <c r="AF785" s="448"/>
      <c r="AG785" s="448"/>
      <c r="AH785" s="449"/>
      <c r="AI785" s="865"/>
      <c r="AJ785" s="865"/>
      <c r="AK785" s="865"/>
      <c r="AL785" s="865"/>
      <c r="AM785" s="865"/>
      <c r="AN785" s="865"/>
      <c r="AO785" s="865"/>
      <c r="AP785" s="865"/>
      <c r="AQ785" s="865"/>
      <c r="AR785" s="865"/>
      <c r="AS785" s="865"/>
      <c r="AT785" s="865"/>
      <c r="AU785" s="865"/>
      <c r="AV785" s="865"/>
      <c r="AW785" s="865"/>
      <c r="AX785" s="865"/>
      <c r="AY785" s="865"/>
      <c r="AZ785" s="865"/>
      <c r="BA785" s="865"/>
      <c r="BB785" s="865"/>
    </row>
    <row r="786" spans="1:54" ht="12.6" customHeight="1" x14ac:dyDescent="0.25">
      <c r="A786" s="447" t="s">
        <v>524</v>
      </c>
      <c r="B786" s="448"/>
      <c r="C786" s="448"/>
      <c r="D786" s="448"/>
      <c r="E786" s="448"/>
      <c r="F786" s="448"/>
      <c r="G786" s="448"/>
      <c r="H786" s="448"/>
      <c r="I786" s="448"/>
      <c r="J786" s="448"/>
      <c r="K786" s="448"/>
      <c r="L786" s="448"/>
      <c r="M786" s="448"/>
      <c r="N786" s="448"/>
      <c r="O786" s="448"/>
      <c r="P786" s="448"/>
      <c r="Q786" s="448"/>
      <c r="R786" s="448"/>
      <c r="S786" s="448"/>
      <c r="T786" s="448"/>
      <c r="U786" s="448"/>
      <c r="V786" s="448"/>
      <c r="W786" s="448"/>
      <c r="X786" s="448"/>
      <c r="Y786" s="448"/>
      <c r="Z786" s="448"/>
      <c r="AA786" s="448"/>
      <c r="AB786" s="448"/>
      <c r="AC786" s="448"/>
      <c r="AD786" s="448"/>
      <c r="AE786" s="448"/>
      <c r="AF786" s="448"/>
      <c r="AG786" s="448"/>
      <c r="AH786" s="449"/>
      <c r="AI786" s="865"/>
      <c r="AJ786" s="865"/>
      <c r="AK786" s="865"/>
      <c r="AL786" s="865"/>
      <c r="AM786" s="865"/>
      <c r="AN786" s="865"/>
      <c r="AO786" s="865"/>
      <c r="AP786" s="865"/>
      <c r="AQ786" s="865"/>
      <c r="AR786" s="865"/>
      <c r="AS786" s="865"/>
      <c r="AT786" s="865"/>
      <c r="AU786" s="865"/>
      <c r="AV786" s="865"/>
      <c r="AW786" s="865"/>
      <c r="AX786" s="865"/>
      <c r="AY786" s="865"/>
      <c r="AZ786" s="865"/>
      <c r="BA786" s="865"/>
      <c r="BB786" s="865"/>
    </row>
    <row r="787" spans="1:54" ht="12.6" customHeight="1" x14ac:dyDescent="0.25">
      <c r="A787" s="447" t="s">
        <v>525</v>
      </c>
      <c r="B787" s="448"/>
      <c r="C787" s="448"/>
      <c r="D787" s="448"/>
      <c r="E787" s="448"/>
      <c r="F787" s="448"/>
      <c r="G787" s="448"/>
      <c r="H787" s="448"/>
      <c r="I787" s="448"/>
      <c r="J787" s="448"/>
      <c r="K787" s="448"/>
      <c r="L787" s="448"/>
      <c r="M787" s="448"/>
      <c r="N787" s="448"/>
      <c r="O787" s="448"/>
      <c r="P787" s="448"/>
      <c r="Q787" s="448"/>
      <c r="R787" s="448"/>
      <c r="S787" s="448"/>
      <c r="T787" s="448"/>
      <c r="U787" s="448"/>
      <c r="V787" s="448"/>
      <c r="W787" s="448"/>
      <c r="X787" s="448"/>
      <c r="Y787" s="448"/>
      <c r="Z787" s="448"/>
      <c r="AA787" s="448"/>
      <c r="AB787" s="448"/>
      <c r="AC787" s="448"/>
      <c r="AD787" s="448"/>
      <c r="AE787" s="448"/>
      <c r="AF787" s="448"/>
      <c r="AG787" s="448"/>
      <c r="AH787" s="449"/>
      <c r="AI787" s="865"/>
      <c r="AJ787" s="865"/>
      <c r="AK787" s="865"/>
      <c r="AL787" s="865"/>
      <c r="AM787" s="865"/>
      <c r="AN787" s="865"/>
      <c r="AO787" s="865"/>
      <c r="AP787" s="865"/>
      <c r="AQ787" s="865"/>
      <c r="AR787" s="865"/>
      <c r="AS787" s="865"/>
      <c r="AT787" s="865"/>
      <c r="AU787" s="865"/>
      <c r="AV787" s="865"/>
      <c r="AW787" s="865"/>
      <c r="AX787" s="865"/>
      <c r="AY787" s="865"/>
      <c r="AZ787" s="865"/>
      <c r="BA787" s="865"/>
      <c r="BB787" s="865"/>
    </row>
    <row r="788" spans="1:54" ht="12.6" customHeight="1" x14ac:dyDescent="0.25">
      <c r="A788" s="447" t="s">
        <v>526</v>
      </c>
      <c r="B788" s="448"/>
      <c r="C788" s="448"/>
      <c r="D788" s="448"/>
      <c r="E788" s="448"/>
      <c r="F788" s="448"/>
      <c r="G788" s="448"/>
      <c r="H788" s="448"/>
      <c r="I788" s="448"/>
      <c r="J788" s="448"/>
      <c r="K788" s="448"/>
      <c r="L788" s="448"/>
      <c r="M788" s="448"/>
      <c r="N788" s="448"/>
      <c r="O788" s="448"/>
      <c r="P788" s="448"/>
      <c r="Q788" s="448"/>
      <c r="R788" s="448"/>
      <c r="S788" s="448"/>
      <c r="T788" s="448"/>
      <c r="U788" s="448"/>
      <c r="V788" s="448"/>
      <c r="W788" s="448"/>
      <c r="X788" s="448"/>
      <c r="Y788" s="448"/>
      <c r="Z788" s="448"/>
      <c r="AA788" s="448"/>
      <c r="AB788" s="448"/>
      <c r="AC788" s="448"/>
      <c r="AD788" s="448"/>
      <c r="AE788" s="448"/>
      <c r="AF788" s="448"/>
      <c r="AG788" s="448"/>
      <c r="AH788" s="449"/>
      <c r="AI788" s="865"/>
      <c r="AJ788" s="865"/>
      <c r="AK788" s="865"/>
      <c r="AL788" s="865"/>
      <c r="AM788" s="865"/>
      <c r="AN788" s="865"/>
      <c r="AO788" s="865"/>
      <c r="AP788" s="865"/>
      <c r="AQ788" s="865"/>
      <c r="AR788" s="865"/>
      <c r="AS788" s="865"/>
      <c r="AT788" s="865"/>
      <c r="AU788" s="865"/>
      <c r="AV788" s="865"/>
      <c r="AW788" s="865"/>
      <c r="AX788" s="865"/>
      <c r="AY788" s="865"/>
      <c r="AZ788" s="865"/>
      <c r="BA788" s="865"/>
      <c r="BB788" s="865"/>
    </row>
    <row r="789" spans="1:54" ht="12.6" customHeight="1" x14ac:dyDescent="0.25">
      <c r="A789" s="447" t="s">
        <v>527</v>
      </c>
      <c r="B789" s="448"/>
      <c r="C789" s="448"/>
      <c r="D789" s="448"/>
      <c r="E789" s="448"/>
      <c r="F789" s="448"/>
      <c r="G789" s="448"/>
      <c r="H789" s="448"/>
      <c r="I789" s="448"/>
      <c r="J789" s="448"/>
      <c r="K789" s="448"/>
      <c r="L789" s="448"/>
      <c r="M789" s="448"/>
      <c r="N789" s="448"/>
      <c r="O789" s="448"/>
      <c r="P789" s="448"/>
      <c r="Q789" s="448"/>
      <c r="R789" s="448"/>
      <c r="S789" s="448"/>
      <c r="T789" s="448"/>
      <c r="U789" s="448"/>
      <c r="V789" s="448"/>
      <c r="W789" s="448"/>
      <c r="X789" s="448"/>
      <c r="Y789" s="448"/>
      <c r="Z789" s="448"/>
      <c r="AA789" s="448"/>
      <c r="AB789" s="448"/>
      <c r="AC789" s="448"/>
      <c r="AD789" s="448"/>
      <c r="AE789" s="448"/>
      <c r="AF789" s="448"/>
      <c r="AG789" s="448"/>
      <c r="AH789" s="449"/>
      <c r="AI789" s="865"/>
      <c r="AJ789" s="865"/>
      <c r="AK789" s="865"/>
      <c r="AL789" s="865"/>
      <c r="AM789" s="865"/>
      <c r="AN789" s="865"/>
      <c r="AO789" s="865"/>
      <c r="AP789" s="865"/>
      <c r="AQ789" s="865"/>
      <c r="AR789" s="865"/>
      <c r="AS789" s="865"/>
      <c r="AT789" s="865"/>
      <c r="AU789" s="865"/>
      <c r="AV789" s="865"/>
      <c r="AW789" s="865"/>
      <c r="AX789" s="865"/>
      <c r="AY789" s="865"/>
      <c r="AZ789" s="865"/>
      <c r="BA789" s="865"/>
      <c r="BB789" s="865"/>
    </row>
    <row r="790" spans="1:54" ht="12.6" customHeight="1" x14ac:dyDescent="0.25">
      <c r="A790" s="447" t="s">
        <v>528</v>
      </c>
      <c r="B790" s="448"/>
      <c r="C790" s="448"/>
      <c r="D790" s="448"/>
      <c r="E790" s="448"/>
      <c r="F790" s="448"/>
      <c r="G790" s="448"/>
      <c r="H790" s="448"/>
      <c r="I790" s="448"/>
      <c r="J790" s="448"/>
      <c r="K790" s="448"/>
      <c r="L790" s="448"/>
      <c r="M790" s="448"/>
      <c r="N790" s="448"/>
      <c r="O790" s="448"/>
      <c r="P790" s="448"/>
      <c r="Q790" s="448"/>
      <c r="R790" s="448"/>
      <c r="S790" s="448"/>
      <c r="T790" s="448"/>
      <c r="U790" s="448"/>
      <c r="V790" s="448"/>
      <c r="W790" s="448"/>
      <c r="X790" s="448"/>
      <c r="Y790" s="448"/>
      <c r="Z790" s="448"/>
      <c r="AA790" s="448"/>
      <c r="AB790" s="448"/>
      <c r="AC790" s="448"/>
      <c r="AD790" s="448"/>
      <c r="AE790" s="448"/>
      <c r="AF790" s="448"/>
      <c r="AG790" s="448"/>
      <c r="AH790" s="449"/>
      <c r="AI790" s="865"/>
      <c r="AJ790" s="865"/>
      <c r="AK790" s="865"/>
      <c r="AL790" s="865"/>
      <c r="AM790" s="865"/>
      <c r="AN790" s="865"/>
      <c r="AO790" s="865"/>
      <c r="AP790" s="865"/>
      <c r="AQ790" s="865"/>
      <c r="AR790" s="865"/>
      <c r="AS790" s="865"/>
      <c r="AT790" s="865"/>
      <c r="AU790" s="865"/>
      <c r="AV790" s="865"/>
      <c r="AW790" s="865"/>
      <c r="AX790" s="865"/>
      <c r="AY790" s="865"/>
      <c r="AZ790" s="865"/>
      <c r="BA790" s="865"/>
      <c r="BB790" s="865"/>
    </row>
    <row r="791" spans="1:54" ht="12.6" customHeight="1" x14ac:dyDescent="0.25">
      <c r="A791" s="447" t="s">
        <v>529</v>
      </c>
      <c r="B791" s="448"/>
      <c r="C791" s="448"/>
      <c r="D791" s="448"/>
      <c r="E791" s="448"/>
      <c r="F791" s="448"/>
      <c r="G791" s="448"/>
      <c r="H791" s="448"/>
      <c r="I791" s="448"/>
      <c r="J791" s="448"/>
      <c r="K791" s="448"/>
      <c r="L791" s="448"/>
      <c r="M791" s="448"/>
      <c r="N791" s="448"/>
      <c r="O791" s="448"/>
      <c r="P791" s="448"/>
      <c r="Q791" s="448"/>
      <c r="R791" s="448"/>
      <c r="S791" s="448"/>
      <c r="T791" s="448"/>
      <c r="U791" s="448"/>
      <c r="V791" s="448"/>
      <c r="W791" s="448"/>
      <c r="X791" s="448"/>
      <c r="Y791" s="448"/>
      <c r="Z791" s="448"/>
      <c r="AA791" s="448"/>
      <c r="AB791" s="448"/>
      <c r="AC791" s="448"/>
      <c r="AD791" s="448"/>
      <c r="AE791" s="448"/>
      <c r="AF791" s="448"/>
      <c r="AG791" s="448"/>
      <c r="AH791" s="449"/>
      <c r="AI791" s="865"/>
      <c r="AJ791" s="865"/>
      <c r="AK791" s="865"/>
      <c r="AL791" s="865"/>
      <c r="AM791" s="865"/>
      <c r="AN791" s="865"/>
      <c r="AO791" s="865"/>
      <c r="AP791" s="865"/>
      <c r="AQ791" s="865"/>
      <c r="AR791" s="865"/>
      <c r="AS791" s="865"/>
      <c r="AT791" s="865"/>
      <c r="AU791" s="865"/>
      <c r="AV791" s="865"/>
      <c r="AW791" s="865"/>
      <c r="AX791" s="865"/>
      <c r="AY791" s="865"/>
      <c r="AZ791" s="865"/>
      <c r="BA791" s="865"/>
      <c r="BB791" s="865"/>
    </row>
    <row r="792" spans="1:54" ht="12.6" customHeight="1" x14ac:dyDescent="0.25">
      <c r="A792" s="447" t="s">
        <v>478</v>
      </c>
      <c r="B792" s="448"/>
      <c r="C792" s="448"/>
      <c r="D792" s="448"/>
      <c r="E792" s="448"/>
      <c r="F792" s="448"/>
      <c r="G792" s="448"/>
      <c r="H792" s="448"/>
      <c r="I792" s="448"/>
      <c r="J792" s="448"/>
      <c r="K792" s="448"/>
      <c r="L792" s="448"/>
      <c r="M792" s="448"/>
      <c r="N792" s="448"/>
      <c r="O792" s="448"/>
      <c r="P792" s="448"/>
      <c r="Q792" s="448"/>
      <c r="R792" s="448"/>
      <c r="S792" s="448"/>
      <c r="T792" s="448"/>
      <c r="U792" s="448"/>
      <c r="V792" s="448"/>
      <c r="W792" s="448"/>
      <c r="X792" s="448"/>
      <c r="Y792" s="448"/>
      <c r="Z792" s="448"/>
      <c r="AA792" s="448"/>
      <c r="AB792" s="448"/>
      <c r="AC792" s="448"/>
      <c r="AD792" s="448"/>
      <c r="AE792" s="448"/>
      <c r="AF792" s="448"/>
      <c r="AG792" s="448"/>
      <c r="AH792" s="449"/>
      <c r="AI792" s="990">
        <f>SUM(AI784:BB791)</f>
        <v>0</v>
      </c>
      <c r="AJ792" s="990"/>
      <c r="AK792" s="990"/>
      <c r="AL792" s="990"/>
      <c r="AM792" s="990"/>
      <c r="AN792" s="990"/>
      <c r="AO792" s="990"/>
      <c r="AP792" s="990"/>
      <c r="AQ792" s="990"/>
      <c r="AR792" s="990"/>
      <c r="AS792" s="990"/>
      <c r="AT792" s="990"/>
      <c r="AU792" s="990"/>
      <c r="AV792" s="990"/>
      <c r="AW792" s="990"/>
      <c r="AX792" s="990"/>
      <c r="AY792" s="990"/>
      <c r="AZ792" s="990"/>
      <c r="BA792" s="990"/>
      <c r="BB792" s="990"/>
    </row>
    <row r="794" spans="1:54" ht="12.6" customHeight="1" x14ac:dyDescent="0.25">
      <c r="A794" s="434" t="s">
        <v>479</v>
      </c>
    </row>
    <row r="795" spans="1:54" ht="12.6" customHeight="1" x14ac:dyDescent="0.25">
      <c r="A795" s="923"/>
      <c r="B795" s="849"/>
      <c r="C795" s="849"/>
      <c r="D795" s="849"/>
      <c r="E795" s="849"/>
      <c r="F795" s="849"/>
      <c r="G795" s="849"/>
      <c r="H795" s="849"/>
      <c r="I795" s="849"/>
      <c r="J795" s="849"/>
      <c r="K795" s="849"/>
      <c r="L795" s="849"/>
      <c r="M795" s="849"/>
      <c r="N795" s="849"/>
      <c r="O795" s="849"/>
      <c r="P795" s="849"/>
      <c r="Q795" s="849"/>
      <c r="R795" s="849"/>
      <c r="S795" s="849"/>
      <c r="T795" s="849"/>
      <c r="U795" s="849"/>
      <c r="V795" s="849"/>
      <c r="W795" s="849"/>
      <c r="X795" s="849"/>
      <c r="Y795" s="849"/>
      <c r="Z795" s="849"/>
      <c r="AA795" s="849"/>
      <c r="AB795" s="849"/>
      <c r="AC795" s="849"/>
      <c r="AD795" s="849"/>
      <c r="AE795" s="849"/>
      <c r="AF795" s="849"/>
      <c r="AG795" s="849"/>
      <c r="AH795" s="986"/>
      <c r="AI795" s="849" t="s">
        <v>1571</v>
      </c>
      <c r="AJ795" s="849"/>
      <c r="AK795" s="849"/>
      <c r="AL795" s="849"/>
      <c r="AM795" s="849"/>
      <c r="AN795" s="849"/>
      <c r="AO795" s="849"/>
      <c r="AP795" s="849"/>
      <c r="AQ795" s="849"/>
      <c r="AR795" s="849"/>
      <c r="AS795" s="849"/>
      <c r="AT795" s="849"/>
      <c r="AU795" s="849"/>
      <c r="AV795" s="849"/>
      <c r="AW795" s="849"/>
      <c r="AX795" s="849"/>
      <c r="AY795" s="849"/>
      <c r="AZ795" s="849"/>
      <c r="BA795" s="849"/>
      <c r="BB795" s="986"/>
    </row>
    <row r="796" spans="1:54" ht="12.6" customHeight="1" x14ac:dyDescent="0.25">
      <c r="A796" s="987" t="s">
        <v>468</v>
      </c>
      <c r="B796" s="988"/>
      <c r="C796" s="988"/>
      <c r="D796" s="988"/>
      <c r="E796" s="988"/>
      <c r="F796" s="988"/>
      <c r="G796" s="988"/>
      <c r="H796" s="988"/>
      <c r="I796" s="988"/>
      <c r="J796" s="988"/>
      <c r="K796" s="988"/>
      <c r="L796" s="988"/>
      <c r="M796" s="988"/>
      <c r="N796" s="988"/>
      <c r="O796" s="988"/>
      <c r="P796" s="988"/>
      <c r="Q796" s="988"/>
      <c r="R796" s="988"/>
      <c r="S796" s="988"/>
      <c r="T796" s="988"/>
      <c r="U796" s="988"/>
      <c r="V796" s="988"/>
      <c r="W796" s="988"/>
      <c r="X796" s="988"/>
      <c r="Y796" s="988"/>
      <c r="Z796" s="988"/>
      <c r="AA796" s="988"/>
      <c r="AB796" s="988"/>
      <c r="AC796" s="988"/>
      <c r="AD796" s="988"/>
      <c r="AE796" s="988"/>
      <c r="AF796" s="988"/>
      <c r="AG796" s="988"/>
      <c r="AH796" s="992"/>
      <c r="AI796" s="988" t="s">
        <v>1595</v>
      </c>
      <c r="AJ796" s="988"/>
      <c r="AK796" s="988"/>
      <c r="AL796" s="988"/>
      <c r="AM796" s="988"/>
      <c r="AN796" s="988"/>
      <c r="AO796" s="988"/>
      <c r="AP796" s="988"/>
      <c r="AQ796" s="988"/>
      <c r="AR796" s="988"/>
      <c r="AS796" s="988"/>
      <c r="AT796" s="988"/>
      <c r="AU796" s="988"/>
      <c r="AV796" s="988"/>
      <c r="AW796" s="988"/>
      <c r="AX796" s="988"/>
      <c r="AY796" s="988"/>
      <c r="AZ796" s="988"/>
      <c r="BA796" s="988"/>
      <c r="BB796" s="992"/>
    </row>
    <row r="797" spans="1:54" ht="12.6" customHeight="1" x14ac:dyDescent="0.25">
      <c r="A797" s="987"/>
      <c r="B797" s="988"/>
      <c r="C797" s="988"/>
      <c r="D797" s="988"/>
      <c r="E797" s="988"/>
      <c r="F797" s="988"/>
      <c r="G797" s="988"/>
      <c r="H797" s="988"/>
      <c r="I797" s="988"/>
      <c r="J797" s="988"/>
      <c r="K797" s="988"/>
      <c r="L797" s="988"/>
      <c r="M797" s="988"/>
      <c r="N797" s="988"/>
      <c r="O797" s="988"/>
      <c r="P797" s="988"/>
      <c r="Q797" s="988"/>
      <c r="R797" s="988"/>
      <c r="S797" s="988"/>
      <c r="T797" s="988"/>
      <c r="U797" s="988"/>
      <c r="V797" s="988"/>
      <c r="W797" s="988"/>
      <c r="X797" s="988"/>
      <c r="Y797" s="988"/>
      <c r="Z797" s="988"/>
      <c r="AA797" s="988"/>
      <c r="AB797" s="988"/>
      <c r="AC797" s="988"/>
      <c r="AD797" s="988"/>
      <c r="AE797" s="988"/>
      <c r="AF797" s="988"/>
      <c r="AG797" s="988"/>
      <c r="AH797" s="992"/>
      <c r="AI797" s="988" t="s">
        <v>1568</v>
      </c>
      <c r="AJ797" s="988"/>
      <c r="AK797" s="988"/>
      <c r="AL797" s="988"/>
      <c r="AM797" s="988"/>
      <c r="AN797" s="988"/>
      <c r="AO797" s="988"/>
      <c r="AP797" s="988"/>
      <c r="AQ797" s="988"/>
      <c r="AR797" s="988"/>
      <c r="AS797" s="988"/>
      <c r="AT797" s="988"/>
      <c r="AU797" s="988"/>
      <c r="AV797" s="988"/>
      <c r="AW797" s="988"/>
      <c r="AX797" s="988"/>
      <c r="AY797" s="988"/>
      <c r="AZ797" s="988"/>
      <c r="BA797" s="988"/>
      <c r="BB797" s="992"/>
    </row>
    <row r="798" spans="1:54" ht="12.6" customHeight="1" x14ac:dyDescent="0.25">
      <c r="A798" s="739" t="s">
        <v>530</v>
      </c>
      <c r="B798" s="733"/>
      <c r="C798" s="733"/>
      <c r="D798" s="733"/>
      <c r="E798" s="733"/>
      <c r="F798" s="733"/>
      <c r="G798" s="733"/>
      <c r="H798" s="733"/>
      <c r="I798" s="733"/>
      <c r="J798" s="733"/>
      <c r="K798" s="733"/>
      <c r="L798" s="733"/>
      <c r="M798" s="733"/>
      <c r="N798" s="733"/>
      <c r="O798" s="733"/>
      <c r="P798" s="733"/>
      <c r="Q798" s="733"/>
      <c r="R798" s="733"/>
      <c r="S798" s="733"/>
      <c r="T798" s="733"/>
      <c r="U798" s="733"/>
      <c r="V798" s="733"/>
      <c r="W798" s="733"/>
      <c r="X798" s="733"/>
      <c r="Y798" s="733"/>
      <c r="Z798" s="733"/>
      <c r="AA798" s="733"/>
      <c r="AB798" s="733"/>
      <c r="AC798" s="733"/>
      <c r="AD798" s="733"/>
      <c r="AE798" s="733"/>
      <c r="AF798" s="733"/>
      <c r="AG798" s="733"/>
      <c r="AH798" s="748"/>
      <c r="AI798" s="1024">
        <f>SUM(IF(BG779&lt;=0,BG779,0))*-1</f>
        <v>0</v>
      </c>
      <c r="AJ798" s="1024"/>
      <c r="AK798" s="1024"/>
      <c r="AL798" s="1024"/>
      <c r="AM798" s="1024"/>
      <c r="AN798" s="1024"/>
      <c r="AO798" s="1024"/>
      <c r="AP798" s="1024"/>
      <c r="AQ798" s="1024"/>
      <c r="AR798" s="1024"/>
      <c r="AS798" s="1024"/>
      <c r="AT798" s="1024"/>
      <c r="AU798" s="1024"/>
      <c r="AV798" s="1024"/>
      <c r="AW798" s="1024"/>
      <c r="AX798" s="1024"/>
      <c r="AY798" s="1024"/>
      <c r="AZ798" s="1024"/>
      <c r="BA798" s="1024"/>
      <c r="BB798" s="1025"/>
    </row>
    <row r="799" spans="1:54" ht="12.6" customHeight="1" x14ac:dyDescent="0.25">
      <c r="A799" s="698" t="s">
        <v>531</v>
      </c>
      <c r="B799" s="438"/>
      <c r="C799" s="438"/>
      <c r="D799" s="438"/>
      <c r="E799" s="438"/>
      <c r="F799" s="438"/>
      <c r="G799" s="438"/>
      <c r="H799" s="438"/>
      <c r="I799" s="438"/>
      <c r="J799" s="438"/>
      <c r="K799" s="438"/>
      <c r="L799" s="438"/>
      <c r="M799" s="438"/>
      <c r="N799" s="438"/>
      <c r="O799" s="438"/>
      <c r="P799" s="438"/>
      <c r="Q799" s="438"/>
      <c r="R799" s="438"/>
      <c r="S799" s="438"/>
      <c r="T799" s="438"/>
      <c r="U799" s="438"/>
      <c r="V799" s="438"/>
      <c r="W799" s="438"/>
      <c r="X799" s="438"/>
      <c r="Y799" s="438"/>
      <c r="Z799" s="438"/>
      <c r="AA799" s="438"/>
      <c r="AB799" s="438"/>
      <c r="AC799" s="438"/>
      <c r="AD799" s="438"/>
      <c r="AE799" s="438"/>
      <c r="AF799" s="438"/>
      <c r="AG799" s="438"/>
      <c r="AH799" s="709"/>
      <c r="AI799" s="988"/>
      <c r="AJ799" s="988"/>
      <c r="AK799" s="988"/>
      <c r="AL799" s="988"/>
      <c r="AM799" s="988"/>
      <c r="AN799" s="988"/>
      <c r="AO799" s="988"/>
      <c r="AP799" s="988"/>
      <c r="AQ799" s="988"/>
      <c r="AR799" s="988"/>
      <c r="AS799" s="988"/>
      <c r="AT799" s="988"/>
      <c r="AU799" s="988"/>
      <c r="AV799" s="988"/>
      <c r="AW799" s="988"/>
      <c r="AX799" s="988"/>
      <c r="AY799" s="988"/>
      <c r="AZ799" s="988"/>
      <c r="BA799" s="988"/>
      <c r="BB799" s="992"/>
    </row>
    <row r="800" spans="1:54" ht="12.6" customHeight="1" x14ac:dyDescent="0.25">
      <c r="A800" s="447" t="s">
        <v>532</v>
      </c>
      <c r="B800" s="448"/>
      <c r="C800" s="448"/>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c r="AA800" s="448"/>
      <c r="AB800" s="448"/>
      <c r="AC800" s="448"/>
      <c r="AD800" s="448"/>
      <c r="AE800" s="448"/>
      <c r="AF800" s="448"/>
      <c r="AG800" s="448"/>
      <c r="AH800" s="449"/>
      <c r="AI800" s="963"/>
      <c r="AJ800" s="865"/>
      <c r="AK800" s="865"/>
      <c r="AL800" s="865"/>
      <c r="AM800" s="865"/>
      <c r="AN800" s="865"/>
      <c r="AO800" s="865"/>
      <c r="AP800" s="865"/>
      <c r="AQ800" s="865"/>
      <c r="AR800" s="865"/>
      <c r="AS800" s="865"/>
      <c r="AT800" s="865"/>
      <c r="AU800" s="865"/>
      <c r="AV800" s="865"/>
      <c r="AW800" s="865"/>
      <c r="AX800" s="865"/>
      <c r="AY800" s="865"/>
      <c r="AZ800" s="865"/>
      <c r="BA800" s="865"/>
      <c r="BB800" s="865"/>
    </row>
    <row r="801" spans="1:54" ht="12.6" customHeight="1" x14ac:dyDescent="0.25">
      <c r="A801" s="447" t="s">
        <v>533</v>
      </c>
      <c r="B801" s="448"/>
      <c r="C801" s="448"/>
      <c r="D801" s="448"/>
      <c r="E801" s="448"/>
      <c r="F801" s="448"/>
      <c r="G801" s="448"/>
      <c r="H801" s="448"/>
      <c r="I801" s="448"/>
      <c r="J801" s="448"/>
      <c r="K801" s="448"/>
      <c r="L801" s="448"/>
      <c r="M801" s="448"/>
      <c r="N801" s="448"/>
      <c r="O801" s="448"/>
      <c r="P801" s="448"/>
      <c r="Q801" s="448"/>
      <c r="R801" s="448"/>
      <c r="S801" s="448"/>
      <c r="T801" s="448"/>
      <c r="U801" s="448"/>
      <c r="V801" s="448"/>
      <c r="W801" s="448"/>
      <c r="X801" s="448"/>
      <c r="Y801" s="448"/>
      <c r="Z801" s="448"/>
      <c r="AA801" s="448"/>
      <c r="AB801" s="448"/>
      <c r="AC801" s="448"/>
      <c r="AD801" s="448"/>
      <c r="AE801" s="448"/>
      <c r="AF801" s="448"/>
      <c r="AG801" s="448"/>
      <c r="AH801" s="449"/>
      <c r="AI801" s="963"/>
      <c r="AJ801" s="865"/>
      <c r="AK801" s="865"/>
      <c r="AL801" s="865"/>
      <c r="AM801" s="865"/>
      <c r="AN801" s="865"/>
      <c r="AO801" s="865"/>
      <c r="AP801" s="865"/>
      <c r="AQ801" s="865"/>
      <c r="AR801" s="865"/>
      <c r="AS801" s="865"/>
      <c r="AT801" s="865"/>
      <c r="AU801" s="865"/>
      <c r="AV801" s="865"/>
      <c r="AW801" s="865"/>
      <c r="AX801" s="865"/>
      <c r="AY801" s="865"/>
      <c r="AZ801" s="865"/>
      <c r="BA801" s="865"/>
      <c r="BB801" s="865"/>
    </row>
    <row r="802" spans="1:54" ht="12.6" customHeight="1" x14ac:dyDescent="0.25">
      <c r="A802" s="447" t="s">
        <v>534</v>
      </c>
      <c r="B802" s="448"/>
      <c r="C802" s="448"/>
      <c r="D802" s="448"/>
      <c r="E802" s="448"/>
      <c r="F802" s="448"/>
      <c r="G802" s="448"/>
      <c r="H802" s="448"/>
      <c r="I802" s="448"/>
      <c r="J802" s="448"/>
      <c r="K802" s="448"/>
      <c r="L802" s="448"/>
      <c r="M802" s="448"/>
      <c r="N802" s="448"/>
      <c r="O802" s="448"/>
      <c r="P802" s="448"/>
      <c r="Q802" s="448"/>
      <c r="R802" s="448"/>
      <c r="S802" s="448"/>
      <c r="T802" s="448"/>
      <c r="U802" s="448"/>
      <c r="V802" s="448"/>
      <c r="W802" s="448"/>
      <c r="X802" s="448"/>
      <c r="Y802" s="448"/>
      <c r="Z802" s="448"/>
      <c r="AA802" s="448"/>
      <c r="AB802" s="448"/>
      <c r="AC802" s="448"/>
      <c r="AD802" s="448"/>
      <c r="AE802" s="448"/>
      <c r="AF802" s="448"/>
      <c r="AG802" s="448"/>
      <c r="AH802" s="449"/>
      <c r="AI802" s="963"/>
      <c r="AJ802" s="865"/>
      <c r="AK802" s="865"/>
      <c r="AL802" s="865"/>
      <c r="AM802" s="865"/>
      <c r="AN802" s="865"/>
      <c r="AO802" s="865"/>
      <c r="AP802" s="865"/>
      <c r="AQ802" s="865"/>
      <c r="AR802" s="865"/>
      <c r="AS802" s="865"/>
      <c r="AT802" s="865"/>
      <c r="AU802" s="865"/>
      <c r="AV802" s="865"/>
      <c r="AW802" s="865"/>
      <c r="AX802" s="865"/>
      <c r="AY802" s="865"/>
      <c r="AZ802" s="865"/>
      <c r="BA802" s="865"/>
      <c r="BB802" s="865"/>
    </row>
    <row r="803" spans="1:54" ht="12.6" customHeight="1" x14ac:dyDescent="0.25">
      <c r="A803" s="447" t="s">
        <v>1664</v>
      </c>
      <c r="B803" s="448"/>
      <c r="C803" s="448"/>
      <c r="D803" s="448"/>
      <c r="E803" s="448"/>
      <c r="F803" s="448"/>
      <c r="G803" s="448"/>
      <c r="H803" s="448"/>
      <c r="I803" s="448"/>
      <c r="J803" s="448"/>
      <c r="K803" s="448"/>
      <c r="L803" s="448"/>
      <c r="M803" s="448"/>
      <c r="N803" s="448"/>
      <c r="O803" s="448"/>
      <c r="P803" s="448"/>
      <c r="Q803" s="448"/>
      <c r="R803" s="448"/>
      <c r="S803" s="448"/>
      <c r="T803" s="448"/>
      <c r="U803" s="448"/>
      <c r="V803" s="448"/>
      <c r="W803" s="448"/>
      <c r="X803" s="448"/>
      <c r="Y803" s="448"/>
      <c r="Z803" s="448"/>
      <c r="AA803" s="448"/>
      <c r="AB803" s="448"/>
      <c r="AC803" s="448"/>
      <c r="AD803" s="448"/>
      <c r="AE803" s="448"/>
      <c r="AF803" s="448"/>
      <c r="AG803" s="448"/>
      <c r="AH803" s="449"/>
      <c r="AI803" s="963"/>
      <c r="AJ803" s="865"/>
      <c r="AK803" s="865"/>
      <c r="AL803" s="865"/>
      <c r="AM803" s="865"/>
      <c r="AN803" s="865"/>
      <c r="AO803" s="865"/>
      <c r="AP803" s="865"/>
      <c r="AQ803" s="865"/>
      <c r="AR803" s="865"/>
      <c r="AS803" s="865"/>
      <c r="AT803" s="865"/>
      <c r="AU803" s="865"/>
      <c r="AV803" s="865"/>
      <c r="AW803" s="865"/>
      <c r="AX803" s="865"/>
      <c r="AY803" s="865"/>
      <c r="AZ803" s="865"/>
      <c r="BA803" s="865"/>
      <c r="BB803" s="865"/>
    </row>
    <row r="804" spans="1:54" ht="12.6" customHeight="1" x14ac:dyDescent="0.25">
      <c r="A804" s="447" t="s">
        <v>1663</v>
      </c>
      <c r="B804" s="448"/>
      <c r="C804" s="448"/>
      <c r="D804" s="448"/>
      <c r="E804" s="448"/>
      <c r="F804" s="448"/>
      <c r="G804" s="448"/>
      <c r="H804" s="448"/>
      <c r="I804" s="448"/>
      <c r="J804" s="448"/>
      <c r="K804" s="448"/>
      <c r="L804" s="448"/>
      <c r="M804" s="448"/>
      <c r="N804" s="448"/>
      <c r="O804" s="448"/>
      <c r="P804" s="448"/>
      <c r="Q804" s="448"/>
      <c r="R804" s="448"/>
      <c r="S804" s="448"/>
      <c r="T804" s="448"/>
      <c r="U804" s="448"/>
      <c r="V804" s="448"/>
      <c r="W804" s="448"/>
      <c r="X804" s="448"/>
      <c r="Y804" s="448"/>
      <c r="Z804" s="448"/>
      <c r="AA804" s="448"/>
      <c r="AB804" s="448"/>
      <c r="AC804" s="448"/>
      <c r="AD804" s="448"/>
      <c r="AE804" s="448"/>
      <c r="AF804" s="448"/>
      <c r="AG804" s="448"/>
      <c r="AH804" s="449"/>
      <c r="AI804" s="963"/>
      <c r="AJ804" s="865"/>
      <c r="AK804" s="865"/>
      <c r="AL804" s="865"/>
      <c r="AM804" s="865"/>
      <c r="AN804" s="865"/>
      <c r="AO804" s="865"/>
      <c r="AP804" s="865"/>
      <c r="AQ804" s="865"/>
      <c r="AR804" s="865"/>
      <c r="AS804" s="865"/>
      <c r="AT804" s="865"/>
      <c r="AU804" s="865"/>
      <c r="AV804" s="865"/>
      <c r="AW804" s="865"/>
      <c r="AX804" s="865"/>
      <c r="AY804" s="865"/>
      <c r="AZ804" s="865"/>
      <c r="BA804" s="865"/>
      <c r="BB804" s="865"/>
    </row>
    <row r="805" spans="1:54" ht="12.6" customHeight="1" x14ac:dyDescent="0.25">
      <c r="A805" s="447" t="s">
        <v>529</v>
      </c>
      <c r="B805" s="448"/>
      <c r="C805" s="448"/>
      <c r="D805" s="448"/>
      <c r="E805" s="448"/>
      <c r="F805" s="448"/>
      <c r="G805" s="448"/>
      <c r="H805" s="448"/>
      <c r="I805" s="448"/>
      <c r="J805" s="448"/>
      <c r="K805" s="448"/>
      <c r="L805" s="448"/>
      <c r="M805" s="448"/>
      <c r="N805" s="448"/>
      <c r="O805" s="448"/>
      <c r="P805" s="448"/>
      <c r="Q805" s="448"/>
      <c r="R805" s="448"/>
      <c r="S805" s="448"/>
      <c r="T805" s="448"/>
      <c r="U805" s="448"/>
      <c r="V805" s="448"/>
      <c r="W805" s="448"/>
      <c r="X805" s="448"/>
      <c r="Y805" s="448"/>
      <c r="Z805" s="448"/>
      <c r="AA805" s="448"/>
      <c r="AB805" s="448"/>
      <c r="AC805" s="448"/>
      <c r="AD805" s="448"/>
      <c r="AE805" s="448"/>
      <c r="AF805" s="448"/>
      <c r="AG805" s="448"/>
      <c r="AH805" s="449"/>
      <c r="AI805" s="963"/>
      <c r="AJ805" s="865"/>
      <c r="AK805" s="865"/>
      <c r="AL805" s="865"/>
      <c r="AM805" s="865"/>
      <c r="AN805" s="865"/>
      <c r="AO805" s="865"/>
      <c r="AP805" s="865"/>
      <c r="AQ805" s="865"/>
      <c r="AR805" s="865"/>
      <c r="AS805" s="865"/>
      <c r="AT805" s="865"/>
      <c r="AU805" s="865"/>
      <c r="AV805" s="865"/>
      <c r="AW805" s="865"/>
      <c r="AX805" s="865"/>
      <c r="AY805" s="865"/>
      <c r="AZ805" s="865"/>
      <c r="BA805" s="865"/>
      <c r="BB805" s="865"/>
    </row>
    <row r="806" spans="1:54" ht="12.6" customHeight="1" x14ac:dyDescent="0.25">
      <c r="A806" s="454" t="s">
        <v>478</v>
      </c>
      <c r="B806" s="455"/>
      <c r="C806" s="455"/>
      <c r="D806" s="455"/>
      <c r="E806" s="455"/>
      <c r="F806" s="455"/>
      <c r="G806" s="455"/>
      <c r="H806" s="455"/>
      <c r="I806" s="455"/>
      <c r="J806" s="455"/>
      <c r="K806" s="455"/>
      <c r="L806" s="455"/>
      <c r="M806" s="455"/>
      <c r="N806" s="455"/>
      <c r="O806" s="455"/>
      <c r="P806" s="455"/>
      <c r="Q806" s="455"/>
      <c r="R806" s="455"/>
      <c r="S806" s="455"/>
      <c r="T806" s="455"/>
      <c r="U806" s="455"/>
      <c r="V806" s="455"/>
      <c r="W806" s="455"/>
      <c r="X806" s="455"/>
      <c r="Y806" s="455"/>
      <c r="Z806" s="455"/>
      <c r="AA806" s="455"/>
      <c r="AB806" s="455"/>
      <c r="AC806" s="455"/>
      <c r="AD806" s="455"/>
      <c r="AE806" s="455"/>
      <c r="AF806" s="455"/>
      <c r="AG806" s="455"/>
      <c r="AH806" s="456"/>
      <c r="AI806" s="1184">
        <f>SUM(AI800:BB805)</f>
        <v>0</v>
      </c>
      <c r="AJ806" s="1185"/>
      <c r="AK806" s="1185"/>
      <c r="AL806" s="1185"/>
      <c r="AM806" s="1185"/>
      <c r="AN806" s="1185"/>
      <c r="AO806" s="1185"/>
      <c r="AP806" s="1185"/>
      <c r="AQ806" s="1185"/>
      <c r="AR806" s="1185"/>
      <c r="AS806" s="1185"/>
      <c r="AT806" s="1185"/>
      <c r="AU806" s="1185"/>
      <c r="AV806" s="1185"/>
      <c r="AW806" s="1185"/>
      <c r="AX806" s="1185"/>
      <c r="AY806" s="1185"/>
      <c r="AZ806" s="1185"/>
      <c r="BA806" s="1185"/>
      <c r="BB806" s="1185"/>
    </row>
    <row r="807" spans="1:54" ht="12.6" customHeight="1" x14ac:dyDescent="0.25">
      <c r="A807" s="444" t="s">
        <v>1662</v>
      </c>
    </row>
    <row r="808" spans="1:54" ht="15" customHeight="1" x14ac:dyDescent="0.25">
      <c r="A808" s="888"/>
      <c r="B808" s="889"/>
      <c r="C808" s="889"/>
      <c r="D808" s="889"/>
      <c r="E808" s="889"/>
      <c r="F808" s="889"/>
      <c r="G808" s="889"/>
      <c r="H808" s="889"/>
      <c r="I808" s="889"/>
      <c r="J808" s="889"/>
      <c r="K808" s="889"/>
      <c r="L808" s="889"/>
      <c r="M808" s="889"/>
      <c r="N808" s="889"/>
      <c r="O808" s="889"/>
      <c r="P808" s="889"/>
      <c r="Q808" s="889"/>
      <c r="R808" s="889"/>
      <c r="S808" s="889"/>
      <c r="T808" s="889"/>
      <c r="U808" s="889"/>
      <c r="V808" s="889"/>
      <c r="W808" s="889"/>
      <c r="X808" s="889"/>
      <c r="Y808" s="889"/>
      <c r="Z808" s="889"/>
      <c r="AA808" s="889"/>
      <c r="AB808" s="889"/>
      <c r="AC808" s="889"/>
      <c r="AD808" s="889"/>
      <c r="AE808" s="889"/>
      <c r="AF808" s="889"/>
      <c r="AG808" s="889"/>
      <c r="AH808" s="889"/>
      <c r="AI808" s="889"/>
      <c r="AJ808" s="889"/>
      <c r="AK808" s="889"/>
      <c r="AL808" s="889"/>
      <c r="AM808" s="889"/>
      <c r="AN808" s="889"/>
      <c r="AO808" s="889"/>
      <c r="AP808" s="889"/>
      <c r="AQ808" s="889"/>
      <c r="AR808" s="889"/>
      <c r="AS808" s="889"/>
      <c r="AT808" s="889"/>
      <c r="AU808" s="889"/>
      <c r="AV808" s="889"/>
      <c r="AW808" s="889"/>
      <c r="AX808" s="889"/>
      <c r="AY808" s="889"/>
      <c r="AZ808" s="889"/>
      <c r="BA808" s="889"/>
      <c r="BB808" s="890"/>
    </row>
    <row r="809" spans="1:54" ht="15" customHeight="1" x14ac:dyDescent="0.25">
      <c r="A809" s="891"/>
      <c r="B809" s="892"/>
      <c r="C809" s="892"/>
      <c r="D809" s="892"/>
      <c r="E809" s="892"/>
      <c r="F809" s="892"/>
      <c r="G809" s="892"/>
      <c r="H809" s="892"/>
      <c r="I809" s="892"/>
      <c r="J809" s="892"/>
      <c r="K809" s="892"/>
      <c r="L809" s="892"/>
      <c r="M809" s="892"/>
      <c r="N809" s="892"/>
      <c r="O809" s="892"/>
      <c r="P809" s="892"/>
      <c r="Q809" s="892"/>
      <c r="R809" s="892"/>
      <c r="S809" s="892"/>
      <c r="T809" s="892"/>
      <c r="U809" s="892"/>
      <c r="V809" s="892"/>
      <c r="W809" s="892"/>
      <c r="X809" s="892"/>
      <c r="Y809" s="892"/>
      <c r="Z809" s="892"/>
      <c r="AA809" s="892"/>
      <c r="AB809" s="892"/>
      <c r="AC809" s="892"/>
      <c r="AD809" s="892"/>
      <c r="AE809" s="892"/>
      <c r="AF809" s="892"/>
      <c r="AG809" s="892"/>
      <c r="AH809" s="892"/>
      <c r="AI809" s="892"/>
      <c r="AJ809" s="892"/>
      <c r="AK809" s="892"/>
      <c r="AL809" s="892"/>
      <c r="AM809" s="892"/>
      <c r="AN809" s="892"/>
      <c r="AO809" s="892"/>
      <c r="AP809" s="892"/>
      <c r="AQ809" s="892"/>
      <c r="AR809" s="892"/>
      <c r="AS809" s="892"/>
      <c r="AT809" s="892"/>
      <c r="AU809" s="892"/>
      <c r="AV809" s="892"/>
      <c r="AW809" s="892"/>
      <c r="AX809" s="892"/>
      <c r="AY809" s="892"/>
      <c r="AZ809" s="892"/>
      <c r="BA809" s="892"/>
      <c r="BB809" s="893"/>
    </row>
    <row r="810" spans="1:54" ht="0.75" customHeight="1" x14ac:dyDescent="0.25"/>
    <row r="811" spans="1:54" s="433" customFormat="1" ht="12" hidden="1" customHeight="1" x14ac:dyDescent="0.25"/>
    <row r="812" spans="1:54" s="444" customFormat="1" ht="12.6" customHeight="1" x14ac:dyDescent="0.25">
      <c r="A812" s="444" t="s">
        <v>1661</v>
      </c>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c r="AA812" s="434"/>
      <c r="AB812" s="434"/>
      <c r="AC812" s="434"/>
      <c r="AD812" s="434"/>
      <c r="AE812" s="434"/>
      <c r="AF812" s="434"/>
      <c r="AG812" s="434"/>
      <c r="AH812" s="434"/>
      <c r="AI812" s="434"/>
      <c r="AJ812" s="434"/>
      <c r="AK812" s="434"/>
      <c r="AL812" s="434"/>
      <c r="AM812" s="434"/>
      <c r="AN812" s="434"/>
      <c r="AO812" s="434"/>
      <c r="AP812" s="434"/>
      <c r="AQ812" s="434"/>
      <c r="AR812" s="434"/>
      <c r="AS812" s="434"/>
      <c r="AT812" s="434"/>
      <c r="AU812" s="434"/>
      <c r="AV812" s="434"/>
      <c r="AW812" s="434"/>
      <c r="AX812" s="434"/>
      <c r="AY812" s="434"/>
      <c r="AZ812" s="434"/>
      <c r="BA812" s="434"/>
      <c r="BB812" s="434"/>
    </row>
    <row r="813" spans="1:54" ht="12.6" customHeight="1" x14ac:dyDescent="0.25">
      <c r="A813" s="434" t="s">
        <v>474</v>
      </c>
    </row>
    <row r="814" spans="1:54" ht="12.6" customHeight="1" x14ac:dyDescent="0.25">
      <c r="A814" s="696"/>
      <c r="B814" s="697"/>
      <c r="C814" s="697"/>
      <c r="D814" s="697"/>
      <c r="E814" s="697"/>
      <c r="F814" s="697"/>
      <c r="G814" s="697"/>
      <c r="H814" s="697"/>
      <c r="I814" s="697"/>
      <c r="J814" s="697"/>
      <c r="K814" s="697"/>
      <c r="L814" s="708"/>
      <c r="M814" s="849" t="s">
        <v>1927</v>
      </c>
      <c r="N814" s="849"/>
      <c r="O814" s="849"/>
      <c r="P814" s="849"/>
      <c r="Q814" s="849"/>
      <c r="R814" s="849"/>
      <c r="S814" s="849"/>
      <c r="T814" s="849"/>
      <c r="U814" s="849"/>
      <c r="V814" s="849"/>
      <c r="W814" s="849"/>
      <c r="X814" s="849"/>
      <c r="Y814" s="849"/>
      <c r="Z814" s="849"/>
      <c r="AA814" s="849"/>
      <c r="AB814" s="849"/>
      <c r="AC814" s="849"/>
      <c r="AD814" s="849"/>
      <c r="AE814" s="849"/>
      <c r="AF814" s="849"/>
      <c r="AG814" s="849"/>
      <c r="AH814" s="849"/>
      <c r="AI814" s="849"/>
      <c r="AJ814" s="849"/>
      <c r="AK814" s="849"/>
      <c r="AL814" s="849"/>
      <c r="AM814" s="849"/>
      <c r="AN814" s="849"/>
      <c r="AO814" s="849"/>
      <c r="AP814" s="849"/>
      <c r="AQ814" s="849"/>
      <c r="AR814" s="849"/>
      <c r="AS814" s="849"/>
      <c r="AT814" s="849"/>
      <c r="AU814" s="849"/>
      <c r="AV814" s="849"/>
      <c r="AW814" s="849"/>
      <c r="AX814" s="849"/>
      <c r="AY814" s="849"/>
      <c r="AZ814" s="849"/>
      <c r="BA814" s="849"/>
      <c r="BB814" s="986"/>
    </row>
    <row r="815" spans="1:54" ht="12.6" customHeight="1" x14ac:dyDescent="0.25">
      <c r="A815" s="698"/>
      <c r="B815" s="438"/>
      <c r="C815" s="438"/>
      <c r="D815" s="438"/>
      <c r="E815" s="438"/>
      <c r="F815" s="438"/>
      <c r="G815" s="438"/>
      <c r="H815" s="438"/>
      <c r="I815" s="438"/>
      <c r="J815" s="438"/>
      <c r="K815" s="438"/>
      <c r="L815" s="709"/>
      <c r="M815" s="696"/>
      <c r="N815" s="697"/>
      <c r="O815" s="697"/>
      <c r="P815" s="697"/>
      <c r="Q815" s="697"/>
      <c r="R815" s="697"/>
      <c r="S815" s="697"/>
      <c r="T815" s="708"/>
      <c r="U815" s="696"/>
      <c r="V815" s="697"/>
      <c r="W815" s="697"/>
      <c r="X815" s="697"/>
      <c r="Y815" s="697"/>
      <c r="Z815" s="697"/>
      <c r="AA815" s="708"/>
      <c r="AB815" s="696"/>
      <c r="AC815" s="697"/>
      <c r="AD815" s="697"/>
      <c r="AE815" s="697"/>
      <c r="AF815" s="697"/>
      <c r="AG815" s="697"/>
      <c r="AH815" s="708"/>
      <c r="AI815" s="696"/>
      <c r="AJ815" s="697"/>
      <c r="AK815" s="697"/>
      <c r="AL815" s="697"/>
      <c r="AM815" s="697"/>
      <c r="AN815" s="697"/>
      <c r="AO815" s="708"/>
      <c r="AP815" s="849" t="s">
        <v>1535</v>
      </c>
      <c r="AQ815" s="849"/>
      <c r="AR815" s="849"/>
      <c r="AS815" s="849"/>
      <c r="AT815" s="849"/>
      <c r="AU815" s="849"/>
      <c r="AV815" s="849"/>
      <c r="AW815" s="849"/>
      <c r="AX815" s="849"/>
      <c r="AY815" s="849"/>
      <c r="AZ815" s="849"/>
      <c r="BA815" s="849"/>
      <c r="BB815" s="986"/>
    </row>
    <row r="816" spans="1:54" ht="12.6" customHeight="1" x14ac:dyDescent="0.25">
      <c r="A816" s="987" t="s">
        <v>468</v>
      </c>
      <c r="B816" s="988"/>
      <c r="C816" s="988"/>
      <c r="D816" s="988"/>
      <c r="E816" s="988"/>
      <c r="F816" s="988"/>
      <c r="G816" s="988"/>
      <c r="H816" s="988"/>
      <c r="I816" s="988"/>
      <c r="J816" s="988"/>
      <c r="K816" s="988"/>
      <c r="L816" s="992"/>
      <c r="M816" s="987" t="s">
        <v>1533</v>
      </c>
      <c r="N816" s="988"/>
      <c r="O816" s="988"/>
      <c r="P816" s="988"/>
      <c r="Q816" s="988"/>
      <c r="R816" s="988"/>
      <c r="S816" s="988"/>
      <c r="T816" s="992"/>
      <c r="U816" s="987" t="s">
        <v>1486</v>
      </c>
      <c r="V816" s="988"/>
      <c r="W816" s="988"/>
      <c r="X816" s="988"/>
      <c r="Y816" s="988"/>
      <c r="Z816" s="988"/>
      <c r="AA816" s="992"/>
      <c r="AB816" s="987" t="s">
        <v>535</v>
      </c>
      <c r="AC816" s="988"/>
      <c r="AD816" s="988"/>
      <c r="AE816" s="988"/>
      <c r="AF816" s="988"/>
      <c r="AG816" s="988"/>
      <c r="AH816" s="992"/>
      <c r="AI816" s="987" t="s">
        <v>536</v>
      </c>
      <c r="AJ816" s="988"/>
      <c r="AK816" s="988"/>
      <c r="AL816" s="988"/>
      <c r="AM816" s="988"/>
      <c r="AN816" s="988"/>
      <c r="AO816" s="992"/>
      <c r="AP816" s="988" t="s">
        <v>1532</v>
      </c>
      <c r="AQ816" s="988"/>
      <c r="AR816" s="988"/>
      <c r="AS816" s="988"/>
      <c r="AT816" s="988"/>
      <c r="AU816" s="988"/>
      <c r="AV816" s="988"/>
      <c r="AW816" s="988"/>
      <c r="AX816" s="988"/>
      <c r="AY816" s="988"/>
      <c r="AZ816" s="988"/>
      <c r="BA816" s="988"/>
      <c r="BB816" s="992"/>
    </row>
    <row r="817" spans="1:54" ht="12.6" customHeight="1" x14ac:dyDescent="0.25">
      <c r="A817" s="698"/>
      <c r="B817" s="438"/>
      <c r="C817" s="438"/>
      <c r="D817" s="438"/>
      <c r="E817" s="438"/>
      <c r="F817" s="438"/>
      <c r="G817" s="438"/>
      <c r="H817" s="438"/>
      <c r="I817" s="438"/>
      <c r="J817" s="438"/>
      <c r="K817" s="438"/>
      <c r="L817" s="709"/>
      <c r="M817" s="987" t="s">
        <v>1518</v>
      </c>
      <c r="N817" s="988"/>
      <c r="O817" s="988"/>
      <c r="P817" s="988"/>
      <c r="Q817" s="988"/>
      <c r="R817" s="988"/>
      <c r="S817" s="988"/>
      <c r="T817" s="992"/>
      <c r="U817" s="698"/>
      <c r="V817" s="438"/>
      <c r="W817" s="438"/>
      <c r="X817" s="438"/>
      <c r="Y817" s="438"/>
      <c r="Z817" s="438"/>
      <c r="AA817" s="709"/>
      <c r="AB817" s="698"/>
      <c r="AC817" s="438"/>
      <c r="AD817" s="438"/>
      <c r="AE817" s="438"/>
      <c r="AF817" s="438"/>
      <c r="AG817" s="438"/>
      <c r="AH817" s="709"/>
      <c r="AI817" s="698"/>
      <c r="AJ817" s="438"/>
      <c r="AK817" s="438"/>
      <c r="AL817" s="438"/>
      <c r="AM817" s="438"/>
      <c r="AN817" s="438"/>
      <c r="AO817" s="709"/>
      <c r="AP817" s="988" t="s">
        <v>1531</v>
      </c>
      <c r="AQ817" s="988"/>
      <c r="AR817" s="988"/>
      <c r="AS817" s="988"/>
      <c r="AT817" s="988"/>
      <c r="AU817" s="988"/>
      <c r="AV817" s="988"/>
      <c r="AW817" s="988"/>
      <c r="AX817" s="988"/>
      <c r="AY817" s="988"/>
      <c r="AZ817" s="988"/>
      <c r="BA817" s="988"/>
      <c r="BB817" s="992"/>
    </row>
    <row r="818" spans="1:54" ht="12.6" customHeight="1" x14ac:dyDescent="0.25">
      <c r="A818" s="698"/>
      <c r="B818" s="438"/>
      <c r="C818" s="438"/>
      <c r="D818" s="438"/>
      <c r="E818" s="438"/>
      <c r="F818" s="438"/>
      <c r="G818" s="438"/>
      <c r="H818" s="438"/>
      <c r="I818" s="438"/>
      <c r="J818" s="438"/>
      <c r="K818" s="438"/>
      <c r="L818" s="709"/>
      <c r="M818" s="698"/>
      <c r="N818" s="438"/>
      <c r="O818" s="438"/>
      <c r="P818" s="438"/>
      <c r="Q818" s="438"/>
      <c r="R818" s="438"/>
      <c r="S818" s="438"/>
      <c r="T818" s="709"/>
      <c r="U818" s="698"/>
      <c r="V818" s="438"/>
      <c r="W818" s="438"/>
      <c r="X818" s="438"/>
      <c r="Y818" s="438"/>
      <c r="Z818" s="438"/>
      <c r="AA818" s="709"/>
      <c r="AB818" s="698"/>
      <c r="AC818" s="438"/>
      <c r="AD818" s="438"/>
      <c r="AE818" s="438"/>
      <c r="AF818" s="438"/>
      <c r="AG818" s="438"/>
      <c r="AH818" s="709"/>
      <c r="AI818" s="698"/>
      <c r="AJ818" s="438"/>
      <c r="AK818" s="438"/>
      <c r="AL818" s="438"/>
      <c r="AM818" s="438"/>
      <c r="AN818" s="438"/>
      <c r="AO818" s="709"/>
      <c r="AP818" s="988" t="s">
        <v>1530</v>
      </c>
      <c r="AQ818" s="988"/>
      <c r="AR818" s="988"/>
      <c r="AS818" s="988"/>
      <c r="AT818" s="988"/>
      <c r="AU818" s="988"/>
      <c r="AV818" s="988"/>
      <c r="AW818" s="988"/>
      <c r="AX818" s="988"/>
      <c r="AY818" s="988"/>
      <c r="AZ818" s="988"/>
      <c r="BA818" s="988"/>
      <c r="BB818" s="992"/>
    </row>
    <row r="819" spans="1:54" ht="12.6" customHeight="1" x14ac:dyDescent="0.25">
      <c r="A819" s="924" t="s">
        <v>816</v>
      </c>
      <c r="B819" s="925"/>
      <c r="C819" s="925"/>
      <c r="D819" s="925"/>
      <c r="E819" s="925"/>
      <c r="F819" s="925"/>
      <c r="G819" s="925"/>
      <c r="H819" s="925"/>
      <c r="I819" s="925"/>
      <c r="J819" s="925"/>
      <c r="K819" s="925"/>
      <c r="L819" s="993"/>
      <c r="M819" s="924" t="s">
        <v>1928</v>
      </c>
      <c r="N819" s="925"/>
      <c r="O819" s="925"/>
      <c r="P819" s="925"/>
      <c r="Q819" s="925" t="s">
        <v>1929</v>
      </c>
      <c r="R819" s="925"/>
      <c r="S819" s="925"/>
      <c r="T819" s="993"/>
      <c r="U819" s="924" t="s">
        <v>1930</v>
      </c>
      <c r="V819" s="925"/>
      <c r="W819" s="925"/>
      <c r="X819" s="925"/>
      <c r="Y819" s="925" t="s">
        <v>1931</v>
      </c>
      <c r="Z819" s="925"/>
      <c r="AA819" s="993"/>
      <c r="AB819" s="924" t="s">
        <v>1932</v>
      </c>
      <c r="AC819" s="925"/>
      <c r="AD819" s="925"/>
      <c r="AE819" s="925"/>
      <c r="AF819" s="925" t="s">
        <v>1933</v>
      </c>
      <c r="AG819" s="925"/>
      <c r="AH819" s="993"/>
      <c r="AI819" s="924" t="s">
        <v>1934</v>
      </c>
      <c r="AJ819" s="925"/>
      <c r="AK819" s="925"/>
      <c r="AL819" s="925"/>
      <c r="AM819" s="925" t="s">
        <v>1935</v>
      </c>
      <c r="AN819" s="925"/>
      <c r="AO819" s="993"/>
      <c r="AP819" s="924" t="s">
        <v>1936</v>
      </c>
      <c r="AQ819" s="925"/>
      <c r="AR819" s="925"/>
      <c r="AS819" s="925"/>
      <c r="AT819" s="925"/>
      <c r="AU819" s="925"/>
      <c r="AV819" s="925"/>
      <c r="AW819" s="925" t="s">
        <v>1937</v>
      </c>
      <c r="AX819" s="925"/>
      <c r="AY819" s="925"/>
      <c r="AZ819" s="925"/>
      <c r="BA819" s="925"/>
      <c r="BB819" s="993"/>
    </row>
    <row r="820" spans="1:54" ht="12.6" customHeight="1" x14ac:dyDescent="0.25">
      <c r="A820" s="1177" t="s">
        <v>1926</v>
      </c>
      <c r="B820" s="1178"/>
      <c r="C820" s="1178"/>
      <c r="D820" s="1178"/>
      <c r="E820" s="1178"/>
      <c r="F820" s="1178"/>
      <c r="G820" s="1178"/>
      <c r="H820" s="1178"/>
      <c r="I820" s="1178"/>
      <c r="J820" s="1178"/>
      <c r="K820" s="1178"/>
      <c r="L820" s="1179"/>
      <c r="M820" s="1095"/>
      <c r="N820" s="1095"/>
      <c r="O820" s="1095"/>
      <c r="P820" s="1095"/>
      <c r="Q820" s="1095"/>
      <c r="R820" s="1095"/>
      <c r="S820" s="1095"/>
      <c r="T820" s="1095"/>
      <c r="U820" s="1054"/>
      <c r="V820" s="1055"/>
      <c r="W820" s="1055"/>
      <c r="X820" s="1056"/>
      <c r="Y820" s="1054"/>
      <c r="Z820" s="1055"/>
      <c r="AA820" s="1056"/>
      <c r="AB820" s="1054"/>
      <c r="AC820" s="1055"/>
      <c r="AD820" s="1055"/>
      <c r="AE820" s="1056"/>
      <c r="AF820" s="1054"/>
      <c r="AG820" s="1055"/>
      <c r="AH820" s="1056"/>
      <c r="AI820" s="1054"/>
      <c r="AJ820" s="1055"/>
      <c r="AK820" s="1055"/>
      <c r="AL820" s="1056"/>
      <c r="AM820" s="1054"/>
      <c r="AN820" s="1055"/>
      <c r="AO820" s="1056"/>
      <c r="AP820" s="973">
        <f>SUM(SUVAHAVUJ!N120)</f>
        <v>0</v>
      </c>
      <c r="AQ820" s="974"/>
      <c r="AR820" s="974"/>
      <c r="AS820" s="974"/>
      <c r="AT820" s="974"/>
      <c r="AU820" s="974"/>
      <c r="AV820" s="975"/>
      <c r="AW820" s="973">
        <f>SUM(SUVAHAVUJ!X120)</f>
        <v>0</v>
      </c>
      <c r="AX820" s="974"/>
      <c r="AY820" s="974"/>
      <c r="AZ820" s="974"/>
      <c r="BA820" s="974"/>
      <c r="BB820" s="975"/>
    </row>
    <row r="821" spans="1:54" ht="12.6" customHeight="1" x14ac:dyDescent="0.25">
      <c r="A821" s="851"/>
      <c r="B821" s="851"/>
      <c r="C821" s="851"/>
      <c r="D821" s="851"/>
      <c r="E821" s="851"/>
      <c r="F821" s="851"/>
      <c r="G821" s="851"/>
      <c r="H821" s="851"/>
      <c r="I821" s="851"/>
      <c r="J821" s="851"/>
      <c r="K821" s="851"/>
      <c r="L821" s="851"/>
      <c r="M821" s="1015"/>
      <c r="N821" s="1015"/>
      <c r="O821" s="1015"/>
      <c r="P821" s="1015"/>
      <c r="Q821" s="1015"/>
      <c r="R821" s="1015"/>
      <c r="S821" s="1015"/>
      <c r="T821" s="1015"/>
      <c r="U821" s="973"/>
      <c r="V821" s="974"/>
      <c r="W821" s="974"/>
      <c r="X821" s="975"/>
      <c r="Y821" s="973"/>
      <c r="Z821" s="974"/>
      <c r="AA821" s="975"/>
      <c r="AB821" s="973"/>
      <c r="AC821" s="974"/>
      <c r="AD821" s="974"/>
      <c r="AE821" s="975"/>
      <c r="AF821" s="973"/>
      <c r="AG821" s="974"/>
      <c r="AH821" s="975"/>
      <c r="AI821" s="973"/>
      <c r="AJ821" s="974"/>
      <c r="AK821" s="974"/>
      <c r="AL821" s="975"/>
      <c r="AM821" s="973"/>
      <c r="AN821" s="974"/>
      <c r="AO821" s="975"/>
      <c r="AP821" s="973"/>
      <c r="AQ821" s="974"/>
      <c r="AR821" s="974"/>
      <c r="AS821" s="974"/>
      <c r="AT821" s="974"/>
      <c r="AU821" s="974"/>
      <c r="AV821" s="975"/>
      <c r="AW821" s="973"/>
      <c r="AX821" s="974"/>
      <c r="AY821" s="974"/>
      <c r="AZ821" s="974"/>
      <c r="BA821" s="974"/>
      <c r="BB821" s="975"/>
    </row>
    <row r="822" spans="1:54" ht="12.6" customHeight="1" x14ac:dyDescent="0.25">
      <c r="A822" s="851"/>
      <c r="B822" s="851"/>
      <c r="C822" s="851"/>
      <c r="D822" s="851"/>
      <c r="E822" s="851"/>
      <c r="F822" s="851"/>
      <c r="G822" s="851"/>
      <c r="H822" s="851"/>
      <c r="I822" s="851"/>
      <c r="J822" s="851"/>
      <c r="K822" s="851"/>
      <c r="L822" s="851"/>
      <c r="M822" s="1015"/>
      <c r="N822" s="1015"/>
      <c r="O822" s="1015"/>
      <c r="P822" s="1015"/>
      <c r="Q822" s="1015"/>
      <c r="R822" s="1015"/>
      <c r="S822" s="1015"/>
      <c r="T822" s="1015"/>
      <c r="U822" s="973"/>
      <c r="V822" s="974"/>
      <c r="W822" s="974"/>
      <c r="X822" s="975"/>
      <c r="Y822" s="973"/>
      <c r="Z822" s="974"/>
      <c r="AA822" s="975"/>
      <c r="AB822" s="973"/>
      <c r="AC822" s="974"/>
      <c r="AD822" s="974"/>
      <c r="AE822" s="975"/>
      <c r="AF822" s="973"/>
      <c r="AG822" s="974"/>
      <c r="AH822" s="975"/>
      <c r="AI822" s="973"/>
      <c r="AJ822" s="974"/>
      <c r="AK822" s="974"/>
      <c r="AL822" s="975"/>
      <c r="AM822" s="973"/>
      <c r="AN822" s="974"/>
      <c r="AO822" s="975"/>
      <c r="AP822" s="973"/>
      <c r="AQ822" s="974"/>
      <c r="AR822" s="974"/>
      <c r="AS822" s="974"/>
      <c r="AT822" s="974"/>
      <c r="AU822" s="974"/>
      <c r="AV822" s="975"/>
      <c r="AW822" s="973"/>
      <c r="AX822" s="974"/>
      <c r="AY822" s="974"/>
      <c r="AZ822" s="974"/>
      <c r="BA822" s="974"/>
      <c r="BB822" s="975"/>
    </row>
    <row r="823" spans="1:54" ht="12.6" customHeight="1" x14ac:dyDescent="0.25">
      <c r="A823" s="861" t="s">
        <v>537</v>
      </c>
      <c r="B823" s="861"/>
      <c r="C823" s="861"/>
      <c r="D823" s="861"/>
      <c r="E823" s="861"/>
      <c r="F823" s="861"/>
      <c r="G823" s="861"/>
      <c r="H823" s="861"/>
      <c r="I823" s="861"/>
      <c r="J823" s="861"/>
      <c r="K823" s="861"/>
      <c r="L823" s="861"/>
      <c r="M823" s="1015"/>
      <c r="N823" s="1015"/>
      <c r="O823" s="1015"/>
      <c r="P823" s="1015"/>
      <c r="Q823" s="1015"/>
      <c r="R823" s="1015"/>
      <c r="S823" s="1015"/>
      <c r="T823" s="1015"/>
      <c r="U823" s="973"/>
      <c r="V823" s="974"/>
      <c r="W823" s="974"/>
      <c r="X823" s="975"/>
      <c r="Y823" s="973"/>
      <c r="Z823" s="974"/>
      <c r="AA823" s="975"/>
      <c r="AB823" s="973"/>
      <c r="AC823" s="974"/>
      <c r="AD823" s="974"/>
      <c r="AE823" s="975"/>
      <c r="AF823" s="973"/>
      <c r="AG823" s="974"/>
      <c r="AH823" s="975"/>
      <c r="AI823" s="973"/>
      <c r="AJ823" s="974"/>
      <c r="AK823" s="974"/>
      <c r="AL823" s="975"/>
      <c r="AM823" s="973"/>
      <c r="AN823" s="974"/>
      <c r="AO823" s="975"/>
      <c r="AP823" s="973">
        <f>SUM(SUVAHAVUJ!N138)</f>
        <v>0</v>
      </c>
      <c r="AQ823" s="974"/>
      <c r="AR823" s="974"/>
      <c r="AS823" s="974"/>
      <c r="AT823" s="974"/>
      <c r="AU823" s="974"/>
      <c r="AV823" s="975"/>
      <c r="AW823" s="973">
        <f>SUM(SUVAHAVUJ!X138)</f>
        <v>0</v>
      </c>
      <c r="AX823" s="974"/>
      <c r="AY823" s="974"/>
      <c r="AZ823" s="974"/>
      <c r="BA823" s="974"/>
      <c r="BB823" s="975"/>
    </row>
    <row r="824" spans="1:54" ht="12.6" customHeight="1" x14ac:dyDescent="0.25">
      <c r="A824" s="1180" t="s">
        <v>1949</v>
      </c>
      <c r="B824" s="1180"/>
      <c r="C824" s="1180"/>
      <c r="D824" s="1180"/>
      <c r="E824" s="1180"/>
      <c r="F824" s="1180"/>
      <c r="G824" s="1180"/>
      <c r="H824" s="1180"/>
      <c r="I824" s="1180"/>
      <c r="J824" s="1180"/>
      <c r="K824" s="1180"/>
      <c r="L824" s="1180"/>
      <c r="M824" s="1015"/>
      <c r="N824" s="1015"/>
      <c r="O824" s="1015"/>
      <c r="P824" s="1015"/>
      <c r="Q824" s="1015"/>
      <c r="R824" s="1015"/>
      <c r="S824" s="1015"/>
      <c r="T824" s="1015"/>
      <c r="U824" s="973"/>
      <c r="V824" s="974"/>
      <c r="W824" s="974"/>
      <c r="X824" s="975"/>
      <c r="Y824" s="973"/>
      <c r="Z824" s="974"/>
      <c r="AA824" s="975"/>
      <c r="AB824" s="973"/>
      <c r="AC824" s="974"/>
      <c r="AD824" s="974"/>
      <c r="AE824" s="975"/>
      <c r="AF824" s="973"/>
      <c r="AG824" s="974"/>
      <c r="AH824" s="975"/>
      <c r="AI824" s="973"/>
      <c r="AJ824" s="974"/>
      <c r="AK824" s="974"/>
      <c r="AL824" s="975"/>
      <c r="AM824" s="973"/>
      <c r="AN824" s="974"/>
      <c r="AO824" s="975"/>
      <c r="AP824" s="973">
        <f>SUM(SUVAHAVUJ!N139)</f>
        <v>0</v>
      </c>
      <c r="AQ824" s="974"/>
      <c r="AR824" s="974"/>
      <c r="AS824" s="974"/>
      <c r="AT824" s="974"/>
      <c r="AU824" s="974"/>
      <c r="AV824" s="975"/>
      <c r="AW824" s="973">
        <f>SUM(SUVAHAVUJ!X139)</f>
        <v>0</v>
      </c>
      <c r="AX824" s="974"/>
      <c r="AY824" s="974"/>
      <c r="AZ824" s="974"/>
      <c r="BA824" s="974"/>
      <c r="BB824" s="975"/>
    </row>
    <row r="825" spans="1:54" ht="12.6" customHeight="1" x14ac:dyDescent="0.25">
      <c r="A825" s="1030" t="s">
        <v>1938</v>
      </c>
      <c r="B825" s="1030"/>
      <c r="C825" s="1030"/>
      <c r="D825" s="1030"/>
      <c r="E825" s="1030"/>
      <c r="F825" s="1030"/>
      <c r="G825" s="1030"/>
      <c r="H825" s="1030"/>
      <c r="I825" s="1030"/>
      <c r="J825" s="1030"/>
      <c r="K825" s="1030"/>
      <c r="L825" s="1030"/>
      <c r="M825" s="1015"/>
      <c r="N825" s="1015"/>
      <c r="O825" s="1015"/>
      <c r="P825" s="1015"/>
      <c r="Q825" s="1015"/>
      <c r="R825" s="1015"/>
      <c r="S825" s="1015"/>
      <c r="T825" s="1015"/>
      <c r="U825" s="973"/>
      <c r="V825" s="974"/>
      <c r="W825" s="974"/>
      <c r="X825" s="975"/>
      <c r="Y825" s="973"/>
      <c r="Z825" s="974"/>
      <c r="AA825" s="975"/>
      <c r="AB825" s="973"/>
      <c r="AC825" s="974"/>
      <c r="AD825" s="974"/>
      <c r="AE825" s="975"/>
      <c r="AF825" s="973"/>
      <c r="AG825" s="974"/>
      <c r="AH825" s="975"/>
      <c r="AI825" s="973"/>
      <c r="AJ825" s="974"/>
      <c r="AK825" s="974"/>
      <c r="AL825" s="975"/>
      <c r="AM825" s="973"/>
      <c r="AN825" s="974"/>
      <c r="AO825" s="975"/>
      <c r="AP825" s="973"/>
      <c r="AQ825" s="974"/>
      <c r="AR825" s="974"/>
      <c r="AS825" s="974"/>
      <c r="AT825" s="974"/>
      <c r="AU825" s="974"/>
      <c r="AV825" s="975"/>
      <c r="AW825" s="973"/>
      <c r="AX825" s="974"/>
      <c r="AY825" s="974"/>
      <c r="AZ825" s="974"/>
      <c r="BA825" s="974"/>
      <c r="BB825" s="975"/>
    </row>
    <row r="826" spans="1:54" ht="12.6" customHeight="1" x14ac:dyDescent="0.25">
      <c r="A826" s="749" t="s">
        <v>1939</v>
      </c>
      <c r="B826" s="750"/>
      <c r="C826" s="750"/>
      <c r="D826" s="750"/>
      <c r="E826" s="750"/>
      <c r="F826" s="750"/>
      <c r="G826" s="750"/>
      <c r="H826" s="750"/>
      <c r="I826" s="750"/>
      <c r="J826" s="750"/>
      <c r="K826" s="750"/>
      <c r="L826" s="751"/>
      <c r="M826" s="1015"/>
      <c r="N826" s="1015"/>
      <c r="O826" s="1015"/>
      <c r="P826" s="1015"/>
      <c r="Q826" s="1015"/>
      <c r="R826" s="1015"/>
      <c r="S826" s="1015"/>
      <c r="T826" s="1015"/>
      <c r="U826" s="973"/>
      <c r="V826" s="974"/>
      <c r="W826" s="974"/>
      <c r="X826" s="975"/>
      <c r="Y826" s="973"/>
      <c r="Z826" s="974"/>
      <c r="AA826" s="975"/>
      <c r="AB826" s="973"/>
      <c r="AC826" s="974"/>
      <c r="AD826" s="974"/>
      <c r="AE826" s="975"/>
      <c r="AF826" s="973"/>
      <c r="AG826" s="974"/>
      <c r="AH826" s="975"/>
      <c r="AI826" s="973"/>
      <c r="AJ826" s="974"/>
      <c r="AK826" s="974"/>
      <c r="AL826" s="975"/>
      <c r="AM826" s="973"/>
      <c r="AN826" s="974"/>
      <c r="AO826" s="975"/>
      <c r="AP826" s="973"/>
      <c r="AQ826" s="974"/>
      <c r="AR826" s="974"/>
      <c r="AS826" s="974"/>
      <c r="AT826" s="974"/>
      <c r="AU826" s="974"/>
      <c r="AV826" s="975"/>
      <c r="AW826" s="973"/>
      <c r="AX826" s="974"/>
      <c r="AY826" s="974"/>
      <c r="AZ826" s="974"/>
      <c r="BA826" s="974"/>
      <c r="BB826" s="975"/>
    </row>
    <row r="827" spans="1:54" ht="12.6" customHeight="1" x14ac:dyDescent="0.25">
      <c r="A827" s="749" t="s">
        <v>1940</v>
      </c>
      <c r="B827" s="750"/>
      <c r="C827" s="750"/>
      <c r="D827" s="750"/>
      <c r="E827" s="750"/>
      <c r="F827" s="750"/>
      <c r="G827" s="750"/>
      <c r="H827" s="750"/>
      <c r="I827" s="750"/>
      <c r="J827" s="750"/>
      <c r="K827" s="750"/>
      <c r="L827" s="751"/>
      <c r="M827" s="1015"/>
      <c r="N827" s="1015"/>
      <c r="O827" s="1015"/>
      <c r="P827" s="1015"/>
      <c r="Q827" s="1015"/>
      <c r="R827" s="1015"/>
      <c r="S827" s="1015"/>
      <c r="T827" s="1015"/>
      <c r="U827" s="973"/>
      <c r="V827" s="974"/>
      <c r="W827" s="974"/>
      <c r="X827" s="975"/>
      <c r="Y827" s="973"/>
      <c r="Z827" s="974"/>
      <c r="AA827" s="975"/>
      <c r="AB827" s="973"/>
      <c r="AC827" s="974"/>
      <c r="AD827" s="974"/>
      <c r="AE827" s="975"/>
      <c r="AF827" s="973"/>
      <c r="AG827" s="974"/>
      <c r="AH827" s="975"/>
      <c r="AI827" s="973"/>
      <c r="AJ827" s="974"/>
      <c r="AK827" s="974"/>
      <c r="AL827" s="975"/>
      <c r="AM827" s="973"/>
      <c r="AN827" s="974"/>
      <c r="AO827" s="975"/>
      <c r="AP827" s="973"/>
      <c r="AQ827" s="974"/>
      <c r="AR827" s="974"/>
      <c r="AS827" s="974"/>
      <c r="AT827" s="974"/>
      <c r="AU827" s="974"/>
      <c r="AV827" s="975"/>
      <c r="AW827" s="973"/>
      <c r="AX827" s="974"/>
      <c r="AY827" s="974"/>
      <c r="AZ827" s="974"/>
      <c r="BA827" s="974"/>
      <c r="BB827" s="975"/>
    </row>
    <row r="828" spans="1:54" ht="12.6" customHeight="1" x14ac:dyDescent="0.25">
      <c r="A828" s="749" t="s">
        <v>1941</v>
      </c>
      <c r="B828" s="750"/>
      <c r="C828" s="750"/>
      <c r="D828" s="750"/>
      <c r="E828" s="750"/>
      <c r="F828" s="750"/>
      <c r="G828" s="750"/>
      <c r="H828" s="750"/>
      <c r="I828" s="750"/>
      <c r="J828" s="750"/>
      <c r="K828" s="750"/>
      <c r="L828" s="751"/>
      <c r="M828" s="1015"/>
      <c r="N828" s="1015"/>
      <c r="O828" s="1015"/>
      <c r="P828" s="1015"/>
      <c r="Q828" s="1015"/>
      <c r="R828" s="1015"/>
      <c r="S828" s="1015"/>
      <c r="T828" s="1015"/>
      <c r="U828" s="973"/>
      <c r="V828" s="974"/>
      <c r="W828" s="974"/>
      <c r="X828" s="975"/>
      <c r="Y828" s="973"/>
      <c r="Z828" s="974"/>
      <c r="AA828" s="975"/>
      <c r="AB828" s="973"/>
      <c r="AC828" s="974"/>
      <c r="AD828" s="974"/>
      <c r="AE828" s="975"/>
      <c r="AF828" s="973"/>
      <c r="AG828" s="974"/>
      <c r="AH828" s="975"/>
      <c r="AI828" s="973"/>
      <c r="AJ828" s="974"/>
      <c r="AK828" s="974"/>
      <c r="AL828" s="975"/>
      <c r="AM828" s="973"/>
      <c r="AN828" s="974"/>
      <c r="AO828" s="975"/>
      <c r="AP828" s="973"/>
      <c r="AQ828" s="974"/>
      <c r="AR828" s="974"/>
      <c r="AS828" s="974"/>
      <c r="AT828" s="974"/>
      <c r="AU828" s="974"/>
      <c r="AV828" s="975"/>
      <c r="AW828" s="973"/>
      <c r="AX828" s="974"/>
      <c r="AY828" s="974"/>
      <c r="AZ828" s="974"/>
      <c r="BA828" s="974"/>
      <c r="BB828" s="975"/>
    </row>
    <row r="829" spans="1:54" ht="12.6" customHeight="1" x14ac:dyDescent="0.25">
      <c r="A829" s="749" t="s">
        <v>1942</v>
      </c>
      <c r="B829" s="750"/>
      <c r="C829" s="750"/>
      <c r="D829" s="750"/>
      <c r="E829" s="750"/>
      <c r="F829" s="750"/>
      <c r="G829" s="750"/>
      <c r="H829" s="750"/>
      <c r="I829" s="750"/>
      <c r="J829" s="750"/>
      <c r="K829" s="750"/>
      <c r="L829" s="751"/>
      <c r="M829" s="1015"/>
      <c r="N829" s="1015"/>
      <c r="O829" s="1015"/>
      <c r="P829" s="1015"/>
      <c r="Q829" s="1015"/>
      <c r="R829" s="1015"/>
      <c r="S829" s="1015"/>
      <c r="T829" s="1015"/>
      <c r="U829" s="973"/>
      <c r="V829" s="974"/>
      <c r="W829" s="974"/>
      <c r="X829" s="975"/>
      <c r="Y829" s="973"/>
      <c r="Z829" s="974"/>
      <c r="AA829" s="975"/>
      <c r="AB829" s="973"/>
      <c r="AC829" s="974"/>
      <c r="AD829" s="974"/>
      <c r="AE829" s="975"/>
      <c r="AF829" s="973"/>
      <c r="AG829" s="974"/>
      <c r="AH829" s="975"/>
      <c r="AI829" s="973"/>
      <c r="AJ829" s="974"/>
      <c r="AK829" s="974"/>
      <c r="AL829" s="975"/>
      <c r="AM829" s="973"/>
      <c r="AN829" s="974"/>
      <c r="AO829" s="975"/>
      <c r="AP829" s="973"/>
      <c r="AQ829" s="974"/>
      <c r="AR829" s="974"/>
      <c r="AS829" s="974"/>
      <c r="AT829" s="974"/>
      <c r="AU829" s="974"/>
      <c r="AV829" s="975"/>
      <c r="AW829" s="973"/>
      <c r="AX829" s="974"/>
      <c r="AY829" s="974"/>
      <c r="AZ829" s="974"/>
      <c r="BA829" s="974"/>
      <c r="BB829" s="975"/>
    </row>
    <row r="830" spans="1:54" ht="12.6" customHeight="1" x14ac:dyDescent="0.25">
      <c r="A830" s="1091" t="s">
        <v>1948</v>
      </c>
      <c r="B830" s="1092"/>
      <c r="C830" s="1092"/>
      <c r="D830" s="1092"/>
      <c r="E830" s="1092"/>
      <c r="F830" s="1092"/>
      <c r="G830" s="1092"/>
      <c r="H830" s="1092"/>
      <c r="I830" s="1092"/>
      <c r="J830" s="1092"/>
      <c r="K830" s="1092"/>
      <c r="L830" s="1093"/>
      <c r="M830" s="1015"/>
      <c r="N830" s="1015"/>
      <c r="O830" s="1015"/>
      <c r="P830" s="1015"/>
      <c r="Q830" s="1015"/>
      <c r="R830" s="1015"/>
      <c r="S830" s="1015"/>
      <c r="T830" s="1015"/>
      <c r="U830" s="973"/>
      <c r="V830" s="974"/>
      <c r="W830" s="974"/>
      <c r="X830" s="975"/>
      <c r="Y830" s="973"/>
      <c r="Z830" s="974"/>
      <c r="AA830" s="975"/>
      <c r="AB830" s="973"/>
      <c r="AC830" s="974"/>
      <c r="AD830" s="974"/>
      <c r="AE830" s="975"/>
      <c r="AF830" s="973"/>
      <c r="AG830" s="974"/>
      <c r="AH830" s="975"/>
      <c r="AI830" s="973"/>
      <c r="AJ830" s="974"/>
      <c r="AK830" s="974"/>
      <c r="AL830" s="975"/>
      <c r="AM830" s="973"/>
      <c r="AN830" s="974"/>
      <c r="AO830" s="975"/>
      <c r="AP830" s="973"/>
      <c r="AQ830" s="974"/>
      <c r="AR830" s="974"/>
      <c r="AS830" s="974"/>
      <c r="AT830" s="974"/>
      <c r="AU830" s="974"/>
      <c r="AV830" s="975"/>
      <c r="AW830" s="973"/>
      <c r="AX830" s="974"/>
      <c r="AY830" s="974"/>
      <c r="AZ830" s="974"/>
      <c r="BA830" s="974"/>
      <c r="BB830" s="975"/>
    </row>
    <row r="831" spans="1:54" ht="12.6" customHeight="1" x14ac:dyDescent="0.25">
      <c r="A831" s="1091" t="s">
        <v>1947</v>
      </c>
      <c r="B831" s="1092"/>
      <c r="C831" s="1092"/>
      <c r="D831" s="1092"/>
      <c r="E831" s="1092"/>
      <c r="F831" s="1092"/>
      <c r="G831" s="1092"/>
      <c r="H831" s="1092"/>
      <c r="I831" s="1092"/>
      <c r="J831" s="1092"/>
      <c r="K831" s="1092"/>
      <c r="L831" s="1093"/>
      <c r="M831" s="1015"/>
      <c r="N831" s="1015"/>
      <c r="O831" s="1015"/>
      <c r="P831" s="1015"/>
      <c r="Q831" s="1015"/>
      <c r="R831" s="1015"/>
      <c r="S831" s="1015"/>
      <c r="T831" s="1015"/>
      <c r="U831" s="973"/>
      <c r="V831" s="974"/>
      <c r="W831" s="974"/>
      <c r="X831" s="975"/>
      <c r="Y831" s="973"/>
      <c r="Z831" s="974"/>
      <c r="AA831" s="975"/>
      <c r="AB831" s="973"/>
      <c r="AC831" s="974"/>
      <c r="AD831" s="974"/>
      <c r="AE831" s="975"/>
      <c r="AF831" s="973"/>
      <c r="AG831" s="974"/>
      <c r="AH831" s="975"/>
      <c r="AI831" s="973"/>
      <c r="AJ831" s="974"/>
      <c r="AK831" s="974"/>
      <c r="AL831" s="975"/>
      <c r="AM831" s="973"/>
      <c r="AN831" s="974"/>
      <c r="AO831" s="975"/>
      <c r="AP831" s="973"/>
      <c r="AQ831" s="974"/>
      <c r="AR831" s="974"/>
      <c r="AS831" s="974"/>
      <c r="AT831" s="974"/>
      <c r="AU831" s="974"/>
      <c r="AV831" s="975"/>
      <c r="AW831" s="973"/>
      <c r="AX831" s="974"/>
      <c r="AY831" s="974"/>
      <c r="AZ831" s="974"/>
      <c r="BA831" s="974"/>
      <c r="BB831" s="975"/>
    </row>
    <row r="832" spans="1:54" ht="12.6" customHeight="1" x14ac:dyDescent="0.25">
      <c r="A832" s="1091" t="s">
        <v>1944</v>
      </c>
      <c r="B832" s="1092"/>
      <c r="C832" s="1092"/>
      <c r="D832" s="1092"/>
      <c r="E832" s="1092"/>
      <c r="F832" s="1092"/>
      <c r="G832" s="1092"/>
      <c r="H832" s="1092"/>
      <c r="I832" s="1092"/>
      <c r="J832" s="1092"/>
      <c r="K832" s="1092"/>
      <c r="L832" s="1093"/>
      <c r="M832" s="1015"/>
      <c r="N832" s="1015"/>
      <c r="O832" s="1015"/>
      <c r="P832" s="1015"/>
      <c r="Q832" s="1015"/>
      <c r="R832" s="1015"/>
      <c r="S832" s="1015"/>
      <c r="T832" s="1015"/>
      <c r="U832" s="973"/>
      <c r="V832" s="974"/>
      <c r="W832" s="974"/>
      <c r="X832" s="975"/>
      <c r="Y832" s="973"/>
      <c r="Z832" s="974"/>
      <c r="AA832" s="975"/>
      <c r="AB832" s="973"/>
      <c r="AC832" s="974"/>
      <c r="AD832" s="974"/>
      <c r="AE832" s="975"/>
      <c r="AF832" s="973"/>
      <c r="AG832" s="974"/>
      <c r="AH832" s="975"/>
      <c r="AI832" s="973"/>
      <c r="AJ832" s="974"/>
      <c r="AK832" s="974"/>
      <c r="AL832" s="975"/>
      <c r="AM832" s="973"/>
      <c r="AN832" s="974"/>
      <c r="AO832" s="975"/>
      <c r="AP832" s="973"/>
      <c r="AQ832" s="974"/>
      <c r="AR832" s="974"/>
      <c r="AS832" s="974"/>
      <c r="AT832" s="974"/>
      <c r="AU832" s="974"/>
      <c r="AV832" s="975"/>
      <c r="AW832" s="973"/>
      <c r="AX832" s="974"/>
      <c r="AY832" s="974"/>
      <c r="AZ832" s="974"/>
      <c r="BA832" s="974"/>
      <c r="BB832" s="975"/>
    </row>
    <row r="833" spans="1:54" ht="12.6" customHeight="1" x14ac:dyDescent="0.25">
      <c r="A833" s="1091" t="s">
        <v>1943</v>
      </c>
      <c r="B833" s="1092"/>
      <c r="C833" s="1092"/>
      <c r="D833" s="1092"/>
      <c r="E833" s="1092"/>
      <c r="F833" s="1092"/>
      <c r="G833" s="1092"/>
      <c r="H833" s="1092"/>
      <c r="I833" s="1092"/>
      <c r="J833" s="1092"/>
      <c r="K833" s="1092"/>
      <c r="L833" s="1093"/>
      <c r="M833" s="1015"/>
      <c r="N833" s="1015"/>
      <c r="O833" s="1015"/>
      <c r="P833" s="1015"/>
      <c r="Q833" s="1015"/>
      <c r="R833" s="1015"/>
      <c r="S833" s="1015"/>
      <c r="T833" s="1015"/>
      <c r="U833" s="973"/>
      <c r="V833" s="974"/>
      <c r="W833" s="974"/>
      <c r="X833" s="975"/>
      <c r="Y833" s="973"/>
      <c r="Z833" s="974"/>
      <c r="AA833" s="975"/>
      <c r="AB833" s="973"/>
      <c r="AC833" s="974"/>
      <c r="AD833" s="974"/>
      <c r="AE833" s="975"/>
      <c r="AF833" s="973"/>
      <c r="AG833" s="974"/>
      <c r="AH833" s="975"/>
      <c r="AI833" s="973"/>
      <c r="AJ833" s="974"/>
      <c r="AK833" s="974"/>
      <c r="AL833" s="975"/>
      <c r="AM833" s="973"/>
      <c r="AN833" s="974"/>
      <c r="AO833" s="975"/>
      <c r="AP833" s="973"/>
      <c r="AQ833" s="974"/>
      <c r="AR833" s="974"/>
      <c r="AS833" s="974"/>
      <c r="AT833" s="974"/>
      <c r="AU833" s="974"/>
      <c r="AV833" s="975"/>
      <c r="AW833" s="973"/>
      <c r="AX833" s="974"/>
      <c r="AY833" s="974"/>
      <c r="AZ833" s="974"/>
      <c r="BA833" s="974"/>
      <c r="BB833" s="975"/>
    </row>
    <row r="834" spans="1:54" ht="12.6" customHeight="1" x14ac:dyDescent="0.25">
      <c r="A834" s="1201" t="s">
        <v>1945</v>
      </c>
      <c r="B834" s="1202"/>
      <c r="C834" s="1202"/>
      <c r="D834" s="1202"/>
      <c r="E834" s="1202"/>
      <c r="F834" s="1202"/>
      <c r="G834" s="1202"/>
      <c r="H834" s="1202"/>
      <c r="I834" s="1202"/>
      <c r="J834" s="1202"/>
      <c r="K834" s="1202"/>
      <c r="L834" s="1203"/>
      <c r="M834" s="1094"/>
      <c r="N834" s="1094"/>
      <c r="O834" s="1094"/>
      <c r="P834" s="1094"/>
      <c r="Q834" s="1094"/>
      <c r="R834" s="1094"/>
      <c r="S834" s="1094"/>
      <c r="T834" s="1094"/>
      <c r="U834" s="1048"/>
      <c r="V834" s="1049"/>
      <c r="W834" s="1049"/>
      <c r="X834" s="1050"/>
      <c r="Y834" s="1048"/>
      <c r="Z834" s="1049"/>
      <c r="AA834" s="1050"/>
      <c r="AB834" s="973"/>
      <c r="AC834" s="974"/>
      <c r="AD834" s="974"/>
      <c r="AE834" s="975"/>
      <c r="AF834" s="973"/>
      <c r="AG834" s="974"/>
      <c r="AH834" s="975"/>
      <c r="AI834" s="1048"/>
      <c r="AJ834" s="1049"/>
      <c r="AK834" s="1049"/>
      <c r="AL834" s="1050"/>
      <c r="AM834" s="1048"/>
      <c r="AN834" s="1049"/>
      <c r="AO834" s="1050"/>
      <c r="AP834" s="973"/>
      <c r="AQ834" s="974"/>
      <c r="AR834" s="974"/>
      <c r="AS834" s="974"/>
      <c r="AT834" s="974"/>
      <c r="AU834" s="974"/>
      <c r="AV834" s="975"/>
      <c r="AW834" s="973"/>
      <c r="AX834" s="974"/>
      <c r="AY834" s="974"/>
      <c r="AZ834" s="974"/>
      <c r="BA834" s="974"/>
      <c r="BB834" s="975"/>
    </row>
    <row r="835" spans="1:54" ht="12.6" customHeight="1" x14ac:dyDescent="0.25">
      <c r="A835" s="1091" t="s">
        <v>1946</v>
      </c>
      <c r="B835" s="1092"/>
      <c r="C835" s="1092"/>
      <c r="D835" s="1092"/>
      <c r="E835" s="1092"/>
      <c r="F835" s="1092"/>
      <c r="G835" s="1092"/>
      <c r="H835" s="1092"/>
      <c r="I835" s="1092"/>
      <c r="J835" s="1092"/>
      <c r="K835" s="1092"/>
      <c r="L835" s="1093"/>
      <c r="M835" s="1015"/>
      <c r="N835" s="1015"/>
      <c r="O835" s="1015"/>
      <c r="P835" s="1015"/>
      <c r="Q835" s="1015"/>
      <c r="R835" s="1015"/>
      <c r="S835" s="1015"/>
      <c r="T835" s="1015"/>
      <c r="U835" s="973"/>
      <c r="V835" s="974"/>
      <c r="W835" s="974"/>
      <c r="X835" s="975"/>
      <c r="Y835" s="973"/>
      <c r="Z835" s="974"/>
      <c r="AA835" s="975"/>
      <c r="AB835" s="973"/>
      <c r="AC835" s="974"/>
      <c r="AD835" s="974"/>
      <c r="AE835" s="975"/>
      <c r="AF835" s="973"/>
      <c r="AG835" s="974"/>
      <c r="AH835" s="975"/>
      <c r="AI835" s="973"/>
      <c r="AJ835" s="974"/>
      <c r="AK835" s="974"/>
      <c r="AL835" s="975"/>
      <c r="AM835" s="973"/>
      <c r="AN835" s="974"/>
      <c r="AO835" s="975"/>
      <c r="AP835" s="973"/>
      <c r="AQ835" s="974"/>
      <c r="AR835" s="974"/>
      <c r="AS835" s="974"/>
      <c r="AT835" s="974"/>
      <c r="AU835" s="974"/>
      <c r="AV835" s="975"/>
      <c r="AW835" s="973"/>
      <c r="AX835" s="974"/>
      <c r="AY835" s="974"/>
      <c r="AZ835" s="974"/>
      <c r="BA835" s="974"/>
      <c r="BB835" s="975"/>
    </row>
    <row r="836" spans="1:54" ht="12.6" customHeight="1" x14ac:dyDescent="0.25">
      <c r="A836" s="444" t="s">
        <v>1660</v>
      </c>
    </row>
    <row r="837" spans="1:54" ht="15" customHeight="1" x14ac:dyDescent="0.25">
      <c r="A837" s="888"/>
      <c r="B837" s="889"/>
      <c r="C837" s="889"/>
      <c r="D837" s="889"/>
      <c r="E837" s="889"/>
      <c r="F837" s="889"/>
      <c r="G837" s="889"/>
      <c r="H837" s="889"/>
      <c r="I837" s="889"/>
      <c r="J837" s="889"/>
      <c r="K837" s="889"/>
      <c r="L837" s="889"/>
      <c r="M837" s="889"/>
      <c r="N837" s="889"/>
      <c r="O837" s="889"/>
      <c r="P837" s="889"/>
      <c r="Q837" s="889"/>
      <c r="R837" s="889"/>
      <c r="S837" s="889"/>
      <c r="T837" s="889"/>
      <c r="U837" s="889"/>
      <c r="V837" s="889"/>
      <c r="W837" s="889"/>
      <c r="X837" s="889"/>
      <c r="Y837" s="889"/>
      <c r="Z837" s="889"/>
      <c r="AA837" s="889"/>
      <c r="AB837" s="889"/>
      <c r="AC837" s="889"/>
      <c r="AD837" s="889"/>
      <c r="AE837" s="889"/>
      <c r="AF837" s="889"/>
      <c r="AG837" s="889"/>
      <c r="AH837" s="889"/>
      <c r="AI837" s="889"/>
      <c r="AJ837" s="889"/>
      <c r="AK837" s="889"/>
      <c r="AL837" s="889"/>
      <c r="AM837" s="889"/>
      <c r="AN837" s="889"/>
      <c r="AO837" s="889"/>
      <c r="AP837" s="889"/>
      <c r="AQ837" s="889"/>
      <c r="AR837" s="889"/>
      <c r="AS837" s="889"/>
      <c r="AT837" s="889"/>
      <c r="AU837" s="889"/>
      <c r="AV837" s="889"/>
      <c r="AW837" s="889"/>
      <c r="AX837" s="889"/>
      <c r="AY837" s="889"/>
      <c r="AZ837" s="889"/>
      <c r="BA837" s="889"/>
      <c r="BB837" s="890"/>
    </row>
    <row r="838" spans="1:54" ht="15" customHeight="1" x14ac:dyDescent="0.25">
      <c r="A838" s="891"/>
      <c r="B838" s="892"/>
      <c r="C838" s="892"/>
      <c r="D838" s="892"/>
      <c r="E838" s="892"/>
      <c r="F838" s="892"/>
      <c r="G838" s="892"/>
      <c r="H838" s="892"/>
      <c r="I838" s="892"/>
      <c r="J838" s="892"/>
      <c r="K838" s="892"/>
      <c r="L838" s="892"/>
      <c r="M838" s="892"/>
      <c r="N838" s="892"/>
      <c r="O838" s="892"/>
      <c r="P838" s="892"/>
      <c r="Q838" s="892"/>
      <c r="R838" s="892"/>
      <c r="S838" s="892"/>
      <c r="T838" s="892"/>
      <c r="U838" s="892"/>
      <c r="V838" s="892"/>
      <c r="W838" s="892"/>
      <c r="X838" s="892"/>
      <c r="Y838" s="892"/>
      <c r="Z838" s="892"/>
      <c r="AA838" s="892"/>
      <c r="AB838" s="892"/>
      <c r="AC838" s="892"/>
      <c r="AD838" s="892"/>
      <c r="AE838" s="892"/>
      <c r="AF838" s="892"/>
      <c r="AG838" s="892"/>
      <c r="AH838" s="892"/>
      <c r="AI838" s="892"/>
      <c r="AJ838" s="892"/>
      <c r="AK838" s="892"/>
      <c r="AL838" s="892"/>
      <c r="AM838" s="892"/>
      <c r="AN838" s="892"/>
      <c r="AO838" s="892"/>
      <c r="AP838" s="892"/>
      <c r="AQ838" s="892"/>
      <c r="AR838" s="892"/>
      <c r="AS838" s="892"/>
      <c r="AT838" s="892"/>
      <c r="AU838" s="892"/>
      <c r="AV838" s="892"/>
      <c r="AW838" s="892"/>
      <c r="AX838" s="892"/>
      <c r="AY838" s="892"/>
      <c r="AZ838" s="892"/>
      <c r="BA838" s="892"/>
      <c r="BB838" s="893"/>
    </row>
    <row r="839" spans="1:54" ht="12.6" customHeight="1" x14ac:dyDescent="0.25">
      <c r="A839" s="444" t="s">
        <v>1659</v>
      </c>
    </row>
    <row r="840" spans="1:54" ht="12.6" customHeight="1" x14ac:dyDescent="0.25">
      <c r="A840" s="464"/>
      <c r="B840" s="465"/>
      <c r="C840" s="465"/>
      <c r="D840" s="465"/>
      <c r="E840" s="465"/>
      <c r="F840" s="465"/>
      <c r="G840" s="465"/>
      <c r="H840" s="465"/>
      <c r="I840" s="465"/>
      <c r="J840" s="465"/>
      <c r="K840" s="465"/>
      <c r="L840" s="465"/>
      <c r="M840" s="465"/>
      <c r="N840" s="465"/>
      <c r="O840" s="465"/>
      <c r="P840" s="465"/>
      <c r="Q840" s="465"/>
      <c r="R840" s="465"/>
      <c r="S840" s="466"/>
      <c r="T840" s="464"/>
      <c r="U840" s="465"/>
      <c r="V840" s="465"/>
      <c r="W840" s="465"/>
      <c r="X840" s="465"/>
      <c r="Y840" s="465"/>
      <c r="Z840" s="465"/>
      <c r="AA840" s="465"/>
      <c r="AB840" s="465"/>
      <c r="AC840" s="465"/>
      <c r="AD840" s="465"/>
      <c r="AE840" s="465"/>
      <c r="AF840" s="466"/>
      <c r="AG840" s="923" t="s">
        <v>1571</v>
      </c>
      <c r="AH840" s="849"/>
      <c r="AI840" s="849"/>
      <c r="AJ840" s="849"/>
      <c r="AK840" s="849"/>
      <c r="AL840" s="849"/>
      <c r="AM840" s="849"/>
      <c r="AN840" s="849"/>
      <c r="AO840" s="849"/>
      <c r="AP840" s="849"/>
      <c r="AQ840" s="849"/>
      <c r="AR840" s="849"/>
      <c r="AS840" s="849"/>
      <c r="AT840" s="849"/>
      <c r="AU840" s="849"/>
      <c r="AV840" s="849"/>
      <c r="AW840" s="849"/>
      <c r="AX840" s="849"/>
      <c r="AY840" s="849"/>
      <c r="AZ840" s="849"/>
      <c r="BA840" s="849"/>
      <c r="BB840" s="986"/>
    </row>
    <row r="841" spans="1:54" ht="12.6" customHeight="1" x14ac:dyDescent="0.25">
      <c r="A841" s="987" t="s">
        <v>468</v>
      </c>
      <c r="B841" s="988"/>
      <c r="C841" s="988"/>
      <c r="D841" s="988"/>
      <c r="E841" s="988"/>
      <c r="F841" s="988"/>
      <c r="G841" s="988"/>
      <c r="H841" s="988"/>
      <c r="I841" s="988"/>
      <c r="J841" s="988"/>
      <c r="K841" s="988"/>
      <c r="L841" s="988"/>
      <c r="M841" s="988"/>
      <c r="N841" s="988"/>
      <c r="O841" s="988"/>
      <c r="P841" s="988"/>
      <c r="Q841" s="988"/>
      <c r="R841" s="988"/>
      <c r="S841" s="992"/>
      <c r="T841" s="987" t="s">
        <v>815</v>
      </c>
      <c r="U841" s="988"/>
      <c r="V841" s="988"/>
      <c r="W841" s="988"/>
      <c r="X841" s="988"/>
      <c r="Y841" s="988"/>
      <c r="Z841" s="988"/>
      <c r="AA841" s="988"/>
      <c r="AB841" s="988"/>
      <c r="AC841" s="988"/>
      <c r="AD841" s="988"/>
      <c r="AE841" s="988"/>
      <c r="AF841" s="992"/>
      <c r="AG841" s="987" t="s">
        <v>1595</v>
      </c>
      <c r="AH841" s="988"/>
      <c r="AI841" s="988"/>
      <c r="AJ841" s="988"/>
      <c r="AK841" s="988"/>
      <c r="AL841" s="988"/>
      <c r="AM841" s="988"/>
      <c r="AN841" s="988"/>
      <c r="AO841" s="988"/>
      <c r="AP841" s="988"/>
      <c r="AQ841" s="988"/>
      <c r="AR841" s="988"/>
      <c r="AS841" s="988"/>
      <c r="AT841" s="988"/>
      <c r="AU841" s="988"/>
      <c r="AV841" s="988"/>
      <c r="AW841" s="988"/>
      <c r="AX841" s="988"/>
      <c r="AY841" s="988"/>
      <c r="AZ841" s="988"/>
      <c r="BA841" s="988"/>
      <c r="BB841" s="992"/>
    </row>
    <row r="842" spans="1:54" ht="12.6" customHeight="1" x14ac:dyDescent="0.25">
      <c r="A842" s="467"/>
      <c r="B842" s="468"/>
      <c r="C842" s="468"/>
      <c r="D842" s="468"/>
      <c r="E842" s="468"/>
      <c r="F842" s="468"/>
      <c r="G842" s="468"/>
      <c r="H842" s="468"/>
      <c r="I842" s="468"/>
      <c r="J842" s="468"/>
      <c r="K842" s="468"/>
      <c r="L842" s="468"/>
      <c r="M842" s="468"/>
      <c r="N842" s="468"/>
      <c r="O842" s="468"/>
      <c r="P842" s="468"/>
      <c r="Q842" s="468"/>
      <c r="R842" s="468"/>
      <c r="S842" s="469"/>
      <c r="T842" s="467"/>
      <c r="U842" s="468"/>
      <c r="V842" s="468"/>
      <c r="W842" s="468"/>
      <c r="X842" s="468"/>
      <c r="Y842" s="468"/>
      <c r="Z842" s="468"/>
      <c r="AA842" s="468"/>
      <c r="AB842" s="468"/>
      <c r="AC842" s="468"/>
      <c r="AD842" s="468"/>
      <c r="AE842" s="468"/>
      <c r="AF842" s="469"/>
      <c r="AG842" s="924" t="s">
        <v>1568</v>
      </c>
      <c r="AH842" s="925"/>
      <c r="AI842" s="925"/>
      <c r="AJ842" s="925"/>
      <c r="AK842" s="925"/>
      <c r="AL842" s="925"/>
      <c r="AM842" s="925"/>
      <c r="AN842" s="925"/>
      <c r="AO842" s="925"/>
      <c r="AP842" s="925"/>
      <c r="AQ842" s="925"/>
      <c r="AR842" s="925"/>
      <c r="AS842" s="925"/>
      <c r="AT842" s="925"/>
      <c r="AU842" s="925"/>
      <c r="AV842" s="925"/>
      <c r="AW842" s="925"/>
      <c r="AX842" s="925"/>
      <c r="AY842" s="925"/>
      <c r="AZ842" s="925"/>
      <c r="BA842" s="925"/>
      <c r="BB842" s="993"/>
    </row>
    <row r="843" spans="1:54" ht="12.6" customHeight="1" x14ac:dyDescent="0.25">
      <c r="A843" s="1089" t="s">
        <v>540</v>
      </c>
      <c r="B843" s="1089"/>
      <c r="C843" s="1089"/>
      <c r="D843" s="1089"/>
      <c r="E843" s="1089"/>
      <c r="F843" s="1089"/>
      <c r="G843" s="1089"/>
      <c r="H843" s="1089"/>
      <c r="I843" s="1089"/>
      <c r="J843" s="1089"/>
      <c r="K843" s="1089"/>
      <c r="L843" s="1089"/>
      <c r="M843" s="1089"/>
      <c r="N843" s="1089"/>
      <c r="O843" s="1089"/>
      <c r="P843" s="1089"/>
      <c r="Q843" s="1089"/>
      <c r="R843" s="1089"/>
      <c r="S843" s="1090"/>
      <c r="T843" s="865">
        <f>SUM(SUVAHAVUJ!N104)</f>
        <v>0</v>
      </c>
      <c r="U843" s="865"/>
      <c r="V843" s="865"/>
      <c r="W843" s="865"/>
      <c r="X843" s="865"/>
      <c r="Y843" s="865"/>
      <c r="Z843" s="865"/>
      <c r="AA843" s="865"/>
      <c r="AB843" s="865"/>
      <c r="AC843" s="865"/>
      <c r="AD843" s="865"/>
      <c r="AE843" s="865"/>
      <c r="AF843" s="865"/>
      <c r="AG843" s="865">
        <f>(SUVAHAVUJ!X104)</f>
        <v>0</v>
      </c>
      <c r="AH843" s="865"/>
      <c r="AI843" s="865"/>
      <c r="AJ843" s="865"/>
      <c r="AK843" s="865"/>
      <c r="AL843" s="865"/>
      <c r="AM843" s="865"/>
      <c r="AN843" s="865"/>
      <c r="AO843" s="865"/>
      <c r="AP843" s="865"/>
      <c r="AQ843" s="865"/>
      <c r="AR843" s="865"/>
      <c r="AS843" s="865"/>
      <c r="AT843" s="865"/>
      <c r="AU843" s="865"/>
      <c r="AV843" s="865"/>
      <c r="AW843" s="865"/>
      <c r="AX843" s="865"/>
      <c r="AY843" s="865"/>
      <c r="AZ843" s="865"/>
      <c r="BA843" s="865"/>
      <c r="BB843" s="961"/>
    </row>
    <row r="844" spans="1:54" ht="12.6" customHeight="1" x14ac:dyDescent="0.25">
      <c r="A844" s="451" t="s">
        <v>1656</v>
      </c>
      <c r="B844" s="452"/>
      <c r="C844" s="452"/>
      <c r="D844" s="452"/>
      <c r="E844" s="452"/>
      <c r="F844" s="452"/>
      <c r="G844" s="452"/>
      <c r="H844" s="452"/>
      <c r="I844" s="452"/>
      <c r="J844" s="452"/>
      <c r="K844" s="452"/>
      <c r="L844" s="452"/>
      <c r="M844" s="452"/>
      <c r="N844" s="452"/>
      <c r="O844" s="452"/>
      <c r="P844" s="452"/>
      <c r="Q844" s="452"/>
      <c r="R844" s="452"/>
      <c r="S844" s="453"/>
      <c r="T844" s="1186"/>
      <c r="U844" s="1187"/>
      <c r="V844" s="1187"/>
      <c r="W844" s="1187"/>
      <c r="X844" s="1187"/>
      <c r="Y844" s="1187"/>
      <c r="Z844" s="1187"/>
      <c r="AA844" s="1187"/>
      <c r="AB844" s="1187"/>
      <c r="AC844" s="1187"/>
      <c r="AD844" s="1187"/>
      <c r="AE844" s="1187"/>
      <c r="AF844" s="1188"/>
      <c r="AG844" s="998"/>
      <c r="AH844" s="998"/>
      <c r="AI844" s="998"/>
      <c r="AJ844" s="998"/>
      <c r="AK844" s="998"/>
      <c r="AL844" s="998"/>
      <c r="AM844" s="998"/>
      <c r="AN844" s="998"/>
      <c r="AO844" s="998"/>
      <c r="AP844" s="998"/>
      <c r="AQ844" s="998"/>
      <c r="AR844" s="998"/>
      <c r="AS844" s="998"/>
      <c r="AT844" s="998"/>
      <c r="AU844" s="998"/>
      <c r="AV844" s="998"/>
      <c r="AW844" s="998"/>
      <c r="AX844" s="998"/>
      <c r="AY844" s="998"/>
      <c r="AZ844" s="998"/>
      <c r="BA844" s="998"/>
      <c r="BB844" s="998"/>
    </row>
    <row r="845" spans="1:54" ht="12.6" customHeight="1" x14ac:dyDescent="0.25">
      <c r="A845" s="454" t="s">
        <v>1658</v>
      </c>
      <c r="B845" s="455"/>
      <c r="C845" s="455"/>
      <c r="D845" s="455"/>
      <c r="E845" s="455"/>
      <c r="F845" s="455"/>
      <c r="G845" s="455"/>
      <c r="H845" s="455"/>
      <c r="I845" s="455"/>
      <c r="J845" s="455"/>
      <c r="K845" s="455"/>
      <c r="L845" s="455"/>
      <c r="M845" s="455"/>
      <c r="N845" s="455"/>
      <c r="O845" s="455"/>
      <c r="P845" s="455"/>
      <c r="Q845" s="455"/>
      <c r="R845" s="455"/>
      <c r="S845" s="456"/>
      <c r="T845" s="1189"/>
      <c r="U845" s="1190"/>
      <c r="V845" s="1190"/>
      <c r="W845" s="1190"/>
      <c r="X845" s="1190"/>
      <c r="Y845" s="1190"/>
      <c r="Z845" s="1190"/>
      <c r="AA845" s="1190"/>
      <c r="AB845" s="1190"/>
      <c r="AC845" s="1190"/>
      <c r="AD845" s="1190"/>
      <c r="AE845" s="1190"/>
      <c r="AF845" s="1191"/>
      <c r="AG845" s="998"/>
      <c r="AH845" s="998"/>
      <c r="AI845" s="998"/>
      <c r="AJ845" s="998"/>
      <c r="AK845" s="998"/>
      <c r="AL845" s="998"/>
      <c r="AM845" s="998"/>
      <c r="AN845" s="998"/>
      <c r="AO845" s="998"/>
      <c r="AP845" s="998"/>
      <c r="AQ845" s="998"/>
      <c r="AR845" s="998"/>
      <c r="AS845" s="998"/>
      <c r="AT845" s="998"/>
      <c r="AU845" s="998"/>
      <c r="AV845" s="998"/>
      <c r="AW845" s="998"/>
      <c r="AX845" s="998"/>
      <c r="AY845" s="998"/>
      <c r="AZ845" s="998"/>
      <c r="BA845" s="998"/>
      <c r="BB845" s="998"/>
    </row>
    <row r="846" spans="1:54" ht="12.6" customHeight="1" x14ac:dyDescent="0.25">
      <c r="A846" s="451" t="s">
        <v>1656</v>
      </c>
      <c r="B846" s="452"/>
      <c r="C846" s="452"/>
      <c r="D846" s="452"/>
      <c r="E846" s="452"/>
      <c r="F846" s="452"/>
      <c r="G846" s="452"/>
      <c r="H846" s="452"/>
      <c r="I846" s="452"/>
      <c r="J846" s="452"/>
      <c r="K846" s="452"/>
      <c r="L846" s="452"/>
      <c r="M846" s="452"/>
      <c r="N846" s="452"/>
      <c r="O846" s="452"/>
      <c r="P846" s="452"/>
      <c r="Q846" s="452"/>
      <c r="R846" s="452"/>
      <c r="S846" s="453"/>
      <c r="T846" s="865">
        <f>SUM(T843-T844)</f>
        <v>0</v>
      </c>
      <c r="U846" s="865"/>
      <c r="V846" s="865"/>
      <c r="W846" s="865"/>
      <c r="X846" s="865"/>
      <c r="Y846" s="865"/>
      <c r="Z846" s="865"/>
      <c r="AA846" s="865"/>
      <c r="AB846" s="865"/>
      <c r="AC846" s="865"/>
      <c r="AD846" s="865"/>
      <c r="AE846" s="865"/>
      <c r="AF846" s="865"/>
      <c r="AG846" s="865">
        <f>SUM(AG843-AG844)</f>
        <v>0</v>
      </c>
      <c r="AH846" s="865"/>
      <c r="AI846" s="865"/>
      <c r="AJ846" s="865"/>
      <c r="AK846" s="865"/>
      <c r="AL846" s="865"/>
      <c r="AM846" s="865"/>
      <c r="AN846" s="865"/>
      <c r="AO846" s="865"/>
      <c r="AP846" s="865"/>
      <c r="AQ846" s="865"/>
      <c r="AR846" s="865"/>
      <c r="AS846" s="865"/>
      <c r="AT846" s="865"/>
      <c r="AU846" s="865"/>
      <c r="AV846" s="865"/>
      <c r="AW846" s="865"/>
      <c r="AX846" s="865"/>
      <c r="AY846" s="865"/>
      <c r="AZ846" s="865"/>
      <c r="BA846" s="865"/>
      <c r="BB846" s="865"/>
    </row>
    <row r="847" spans="1:54" ht="12.6" customHeight="1" x14ac:dyDescent="0.25">
      <c r="A847" s="454" t="s">
        <v>1657</v>
      </c>
      <c r="B847" s="455"/>
      <c r="C847" s="455"/>
      <c r="D847" s="455"/>
      <c r="E847" s="455"/>
      <c r="F847" s="455"/>
      <c r="G847" s="455"/>
      <c r="H847" s="455"/>
      <c r="I847" s="455"/>
      <c r="J847" s="455"/>
      <c r="K847" s="455"/>
      <c r="L847" s="455"/>
      <c r="M847" s="455"/>
      <c r="N847" s="455"/>
      <c r="O847" s="455"/>
      <c r="P847" s="455"/>
      <c r="Q847" s="455"/>
      <c r="R847" s="455"/>
      <c r="S847" s="456"/>
      <c r="T847" s="865"/>
      <c r="U847" s="865"/>
      <c r="V847" s="865"/>
      <c r="W847" s="865"/>
      <c r="X847" s="865"/>
      <c r="Y847" s="865"/>
      <c r="Z847" s="865"/>
      <c r="AA847" s="865"/>
      <c r="AB847" s="865"/>
      <c r="AC847" s="865"/>
      <c r="AD847" s="865"/>
      <c r="AE847" s="865"/>
      <c r="AF847" s="865"/>
      <c r="AG847" s="865"/>
      <c r="AH847" s="865"/>
      <c r="AI847" s="865"/>
      <c r="AJ847" s="865"/>
      <c r="AK847" s="865"/>
      <c r="AL847" s="865"/>
      <c r="AM847" s="865"/>
      <c r="AN847" s="865"/>
      <c r="AO847" s="865"/>
      <c r="AP847" s="865"/>
      <c r="AQ847" s="865"/>
      <c r="AR847" s="865"/>
      <c r="AS847" s="865"/>
      <c r="AT847" s="865"/>
      <c r="AU847" s="865"/>
      <c r="AV847" s="865"/>
      <c r="AW847" s="865"/>
      <c r="AX847" s="865"/>
      <c r="AY847" s="865"/>
      <c r="AZ847" s="865"/>
      <c r="BA847" s="865"/>
      <c r="BB847" s="865"/>
    </row>
    <row r="848" spans="1:54" ht="12.6" customHeight="1" x14ac:dyDescent="0.25">
      <c r="A848" s="733" t="s">
        <v>539</v>
      </c>
      <c r="B848" s="448"/>
      <c r="C848" s="448"/>
      <c r="D848" s="448"/>
      <c r="E848" s="448"/>
      <c r="F848" s="448"/>
      <c r="G848" s="448"/>
      <c r="H848" s="448"/>
      <c r="I848" s="448"/>
      <c r="J848" s="448"/>
      <c r="K848" s="448"/>
      <c r="L848" s="448"/>
      <c r="M848" s="448"/>
      <c r="N848" s="448"/>
      <c r="O848" s="448"/>
      <c r="P848" s="448"/>
      <c r="Q848" s="448"/>
      <c r="R848" s="448"/>
      <c r="S848" s="449"/>
      <c r="T848" s="865">
        <f>SUM(SUVAHAVUJ!N124)</f>
        <v>8000</v>
      </c>
      <c r="U848" s="865"/>
      <c r="V848" s="865"/>
      <c r="W848" s="865"/>
      <c r="X848" s="865"/>
      <c r="Y848" s="865"/>
      <c r="Z848" s="865"/>
      <c r="AA848" s="865"/>
      <c r="AB848" s="865"/>
      <c r="AC848" s="865"/>
      <c r="AD848" s="865"/>
      <c r="AE848" s="865"/>
      <c r="AF848" s="865"/>
      <c r="AG848" s="865">
        <f>SUM(SUVAHAVUJ!X124)</f>
        <v>14000</v>
      </c>
      <c r="AH848" s="865"/>
      <c r="AI848" s="865"/>
      <c r="AJ848" s="865"/>
      <c r="AK848" s="865"/>
      <c r="AL848" s="865"/>
      <c r="AM848" s="865"/>
      <c r="AN848" s="865"/>
      <c r="AO848" s="865"/>
      <c r="AP848" s="865"/>
      <c r="AQ848" s="865"/>
      <c r="AR848" s="865"/>
      <c r="AS848" s="865"/>
      <c r="AT848" s="865"/>
      <c r="AU848" s="865"/>
      <c r="AV848" s="865"/>
      <c r="AW848" s="865"/>
      <c r="AX848" s="865"/>
      <c r="AY848" s="865"/>
      <c r="AZ848" s="865"/>
      <c r="BA848" s="865"/>
      <c r="BB848" s="961"/>
    </row>
    <row r="849" spans="1:54" ht="12.6" customHeight="1" x14ac:dyDescent="0.25">
      <c r="A849" s="451" t="s">
        <v>1656</v>
      </c>
      <c r="B849" s="452"/>
      <c r="C849" s="452"/>
      <c r="D849" s="452"/>
      <c r="E849" s="452"/>
      <c r="F849" s="452"/>
      <c r="G849" s="452"/>
      <c r="H849" s="452"/>
      <c r="I849" s="452"/>
      <c r="J849" s="452"/>
      <c r="K849" s="452"/>
      <c r="L849" s="452"/>
      <c r="M849" s="452"/>
      <c r="N849" s="452"/>
      <c r="O849" s="452"/>
      <c r="P849" s="452"/>
      <c r="Q849" s="452"/>
      <c r="R849" s="452"/>
      <c r="S849" s="453"/>
      <c r="T849" s="865"/>
      <c r="U849" s="865"/>
      <c r="V849" s="865"/>
      <c r="W849" s="865"/>
      <c r="X849" s="865"/>
      <c r="Y849" s="865"/>
      <c r="Z849" s="865"/>
      <c r="AA849" s="865"/>
      <c r="AB849" s="865"/>
      <c r="AC849" s="865"/>
      <c r="AD849" s="865"/>
      <c r="AE849" s="865"/>
      <c r="AF849" s="865"/>
      <c r="AG849" s="865">
        <f>SUM(AG848-AG851)</f>
        <v>14000</v>
      </c>
      <c r="AH849" s="865"/>
      <c r="AI849" s="865"/>
      <c r="AJ849" s="865"/>
      <c r="AK849" s="865"/>
      <c r="AL849" s="865"/>
      <c r="AM849" s="865"/>
      <c r="AN849" s="865"/>
      <c r="AO849" s="865"/>
      <c r="AP849" s="865"/>
      <c r="AQ849" s="865"/>
      <c r="AR849" s="865"/>
      <c r="AS849" s="865"/>
      <c r="AT849" s="865"/>
      <c r="AU849" s="865"/>
      <c r="AV849" s="865"/>
      <c r="AW849" s="865"/>
      <c r="AX849" s="865"/>
      <c r="AY849" s="865"/>
      <c r="AZ849" s="865"/>
      <c r="BA849" s="865"/>
      <c r="BB849" s="865"/>
    </row>
    <row r="850" spans="1:54" ht="12.6" customHeight="1" x14ac:dyDescent="0.25">
      <c r="A850" s="454" t="s">
        <v>517</v>
      </c>
      <c r="B850" s="455"/>
      <c r="C850" s="455"/>
      <c r="D850" s="455"/>
      <c r="E850" s="455"/>
      <c r="F850" s="455"/>
      <c r="G850" s="455"/>
      <c r="H850" s="455"/>
      <c r="I850" s="455"/>
      <c r="J850" s="455"/>
      <c r="K850" s="455"/>
      <c r="L850" s="455"/>
      <c r="M850" s="455"/>
      <c r="N850" s="455"/>
      <c r="O850" s="455"/>
      <c r="P850" s="455"/>
      <c r="Q850" s="455"/>
      <c r="R850" s="455"/>
      <c r="S850" s="456"/>
      <c r="T850" s="865"/>
      <c r="U850" s="865"/>
      <c r="V850" s="865"/>
      <c r="W850" s="865"/>
      <c r="X850" s="865"/>
      <c r="Y850" s="865"/>
      <c r="Z850" s="865"/>
      <c r="AA850" s="865"/>
      <c r="AB850" s="865"/>
      <c r="AC850" s="865"/>
      <c r="AD850" s="865"/>
      <c r="AE850" s="865"/>
      <c r="AF850" s="865"/>
      <c r="AG850" s="865"/>
      <c r="AH850" s="865"/>
      <c r="AI850" s="865"/>
      <c r="AJ850" s="865"/>
      <c r="AK850" s="865"/>
      <c r="AL850" s="865"/>
      <c r="AM850" s="865"/>
      <c r="AN850" s="865"/>
      <c r="AO850" s="865"/>
      <c r="AP850" s="865"/>
      <c r="AQ850" s="865"/>
      <c r="AR850" s="865"/>
      <c r="AS850" s="865"/>
      <c r="AT850" s="865"/>
      <c r="AU850" s="865"/>
      <c r="AV850" s="865"/>
      <c r="AW850" s="865"/>
      <c r="AX850" s="865"/>
      <c r="AY850" s="865"/>
      <c r="AZ850" s="865"/>
      <c r="BA850" s="865"/>
      <c r="BB850" s="865"/>
    </row>
    <row r="851" spans="1:54" ht="12.6" customHeight="1" x14ac:dyDescent="0.25">
      <c r="A851" s="447" t="s">
        <v>538</v>
      </c>
      <c r="B851" s="448"/>
      <c r="C851" s="448"/>
      <c r="D851" s="448"/>
      <c r="E851" s="448"/>
      <c r="F851" s="448"/>
      <c r="G851" s="448"/>
      <c r="H851" s="448"/>
      <c r="I851" s="448"/>
      <c r="J851" s="448"/>
      <c r="K851" s="448"/>
      <c r="L851" s="448"/>
      <c r="M851" s="448"/>
      <c r="N851" s="448"/>
      <c r="O851" s="448"/>
      <c r="P851" s="448"/>
      <c r="Q851" s="448"/>
      <c r="R851" s="448"/>
      <c r="S851" s="449"/>
      <c r="T851" s="998"/>
      <c r="U851" s="998"/>
      <c r="V851" s="998"/>
      <c r="W851" s="998"/>
      <c r="X851" s="998"/>
      <c r="Y851" s="998"/>
      <c r="Z851" s="998"/>
      <c r="AA851" s="998"/>
      <c r="AB851" s="998"/>
      <c r="AC851" s="998"/>
      <c r="AD851" s="998"/>
      <c r="AE851" s="998"/>
      <c r="AF851" s="998"/>
      <c r="AG851" s="998"/>
      <c r="AH851" s="998"/>
      <c r="AI851" s="998"/>
      <c r="AJ851" s="998"/>
      <c r="AK851" s="998"/>
      <c r="AL851" s="998"/>
      <c r="AM851" s="998"/>
      <c r="AN851" s="998"/>
      <c r="AO851" s="998"/>
      <c r="AP851" s="998"/>
      <c r="AQ851" s="998"/>
      <c r="AR851" s="998"/>
      <c r="AS851" s="998"/>
      <c r="AT851" s="998"/>
      <c r="AU851" s="998"/>
      <c r="AV851" s="998"/>
      <c r="AW851" s="998"/>
      <c r="AX851" s="998"/>
      <c r="AY851" s="998"/>
      <c r="AZ851" s="998"/>
      <c r="BA851" s="998"/>
      <c r="BB851" s="998"/>
    </row>
    <row r="852" spans="1:54" ht="12.6" customHeight="1" x14ac:dyDescent="0.25">
      <c r="A852" s="444" t="s">
        <v>1655</v>
      </c>
    </row>
    <row r="853" spans="1:54" ht="15" customHeight="1" x14ac:dyDescent="0.25">
      <c r="A853" s="888"/>
      <c r="B853" s="889"/>
      <c r="C853" s="889"/>
      <c r="D853" s="889"/>
      <c r="E853" s="889"/>
      <c r="F853" s="889"/>
      <c r="G853" s="889"/>
      <c r="H853" s="889"/>
      <c r="I853" s="889"/>
      <c r="J853" s="889"/>
      <c r="K853" s="889"/>
      <c r="L853" s="889"/>
      <c r="M853" s="889"/>
      <c r="N853" s="889"/>
      <c r="O853" s="889"/>
      <c r="P853" s="889"/>
      <c r="Q853" s="889"/>
      <c r="R853" s="889"/>
      <c r="S853" s="889"/>
      <c r="T853" s="889"/>
      <c r="U853" s="889"/>
      <c r="V853" s="889"/>
      <c r="W853" s="889"/>
      <c r="X853" s="889"/>
      <c r="Y853" s="889"/>
      <c r="Z853" s="889"/>
      <c r="AA853" s="889"/>
      <c r="AB853" s="889"/>
      <c r="AC853" s="889"/>
      <c r="AD853" s="889"/>
      <c r="AE853" s="889"/>
      <c r="AF853" s="889"/>
      <c r="AG853" s="889"/>
      <c r="AH853" s="889"/>
      <c r="AI853" s="889"/>
      <c r="AJ853" s="889"/>
      <c r="AK853" s="889"/>
      <c r="AL853" s="889"/>
      <c r="AM853" s="889"/>
      <c r="AN853" s="889"/>
      <c r="AO853" s="889"/>
      <c r="AP853" s="889"/>
      <c r="AQ853" s="889"/>
      <c r="AR853" s="889"/>
      <c r="AS853" s="889"/>
      <c r="AT853" s="889"/>
      <c r="AU853" s="889"/>
      <c r="AV853" s="889"/>
      <c r="AW853" s="889"/>
      <c r="AX853" s="889"/>
      <c r="AY853" s="889"/>
      <c r="AZ853" s="889"/>
      <c r="BA853" s="889"/>
      <c r="BB853" s="890"/>
    </row>
    <row r="854" spans="1:54" ht="15" customHeight="1" x14ac:dyDescent="0.25">
      <c r="A854" s="891"/>
      <c r="B854" s="892"/>
      <c r="C854" s="892"/>
      <c r="D854" s="892"/>
      <c r="E854" s="892"/>
      <c r="F854" s="892"/>
      <c r="G854" s="892"/>
      <c r="H854" s="892"/>
      <c r="I854" s="892"/>
      <c r="J854" s="892"/>
      <c r="K854" s="892"/>
      <c r="L854" s="892"/>
      <c r="M854" s="892"/>
      <c r="N854" s="892"/>
      <c r="O854" s="892"/>
      <c r="P854" s="892"/>
      <c r="Q854" s="892"/>
      <c r="R854" s="892"/>
      <c r="S854" s="892"/>
      <c r="T854" s="892"/>
      <c r="U854" s="892"/>
      <c r="V854" s="892"/>
      <c r="W854" s="892"/>
      <c r="X854" s="892"/>
      <c r="Y854" s="892"/>
      <c r="Z854" s="892"/>
      <c r="AA854" s="892"/>
      <c r="AB854" s="892"/>
      <c r="AC854" s="892"/>
      <c r="AD854" s="892"/>
      <c r="AE854" s="892"/>
      <c r="AF854" s="892"/>
      <c r="AG854" s="892"/>
      <c r="AH854" s="892"/>
      <c r="AI854" s="892"/>
      <c r="AJ854" s="892"/>
      <c r="AK854" s="892"/>
      <c r="AL854" s="892"/>
      <c r="AM854" s="892"/>
      <c r="AN854" s="892"/>
      <c r="AO854" s="892"/>
      <c r="AP854" s="892"/>
      <c r="AQ854" s="892"/>
      <c r="AR854" s="892"/>
      <c r="AS854" s="892"/>
      <c r="AT854" s="892"/>
      <c r="AU854" s="892"/>
      <c r="AV854" s="892"/>
      <c r="AW854" s="892"/>
      <c r="AX854" s="892"/>
      <c r="AY854" s="892"/>
      <c r="AZ854" s="892"/>
      <c r="BA854" s="892"/>
      <c r="BB854" s="893"/>
    </row>
    <row r="855" spans="1:54" s="433" customFormat="1" ht="12" customHeight="1" x14ac:dyDescent="0.25"/>
    <row r="856" spans="1:54" ht="12.6" customHeight="1" x14ac:dyDescent="0.25">
      <c r="A856" s="444" t="s">
        <v>1654</v>
      </c>
    </row>
    <row r="857" spans="1:54" ht="12.6" customHeight="1" x14ac:dyDescent="0.25">
      <c r="A857" s="444" t="s">
        <v>1653</v>
      </c>
    </row>
    <row r="858" spans="1:54" ht="12.6" customHeight="1" x14ac:dyDescent="0.25">
      <c r="A858" s="464"/>
      <c r="B858" s="465"/>
      <c r="C858" s="465"/>
      <c r="D858" s="465"/>
      <c r="E858" s="465"/>
      <c r="F858" s="465"/>
      <c r="G858" s="465"/>
      <c r="H858" s="465"/>
      <c r="I858" s="465"/>
      <c r="J858" s="465"/>
      <c r="K858" s="465"/>
      <c r="L858" s="465"/>
      <c r="M858" s="465"/>
      <c r="N858" s="465"/>
      <c r="O858" s="465"/>
      <c r="P858" s="465"/>
      <c r="Q858" s="465"/>
      <c r="R858" s="465"/>
      <c r="S858" s="465"/>
      <c r="T858" s="465"/>
      <c r="U858" s="465"/>
      <c r="V858" s="465"/>
      <c r="W858" s="465"/>
      <c r="X858" s="466"/>
      <c r="Y858" s="464"/>
      <c r="Z858" s="465"/>
      <c r="AA858" s="465"/>
      <c r="AB858" s="465"/>
      <c r="AC858" s="465"/>
      <c r="AD858" s="465"/>
      <c r="AE858" s="465"/>
      <c r="AF858" s="465"/>
      <c r="AG858" s="452"/>
      <c r="AH858" s="465"/>
      <c r="AI858" s="465"/>
      <c r="AJ858" s="465"/>
      <c r="AK858" s="466"/>
      <c r="AL858" s="923" t="s">
        <v>1571</v>
      </c>
      <c r="AM858" s="849"/>
      <c r="AN858" s="849"/>
      <c r="AO858" s="849"/>
      <c r="AP858" s="849"/>
      <c r="AQ858" s="849"/>
      <c r="AR858" s="849"/>
      <c r="AS858" s="849"/>
      <c r="AT858" s="849"/>
      <c r="AU858" s="849"/>
      <c r="AV858" s="849"/>
      <c r="AW858" s="849"/>
      <c r="AX858" s="849"/>
      <c r="AY858" s="849"/>
      <c r="AZ858" s="849"/>
      <c r="BA858" s="849"/>
      <c r="BB858" s="986"/>
    </row>
    <row r="859" spans="1:54" ht="12.6" customHeight="1" x14ac:dyDescent="0.25">
      <c r="A859" s="987" t="s">
        <v>468</v>
      </c>
      <c r="B859" s="988"/>
      <c r="C859" s="988"/>
      <c r="D859" s="988"/>
      <c r="E859" s="988"/>
      <c r="F859" s="988"/>
      <c r="G859" s="988"/>
      <c r="H859" s="988"/>
      <c r="I859" s="988"/>
      <c r="J859" s="988"/>
      <c r="K859" s="988"/>
      <c r="L859" s="988"/>
      <c r="M859" s="988"/>
      <c r="N859" s="988"/>
      <c r="O859" s="988"/>
      <c r="P859" s="988"/>
      <c r="Q859" s="988"/>
      <c r="R859" s="988"/>
      <c r="S859" s="988"/>
      <c r="T859" s="988"/>
      <c r="U859" s="988"/>
      <c r="V859" s="988"/>
      <c r="W859" s="988"/>
      <c r="X859" s="992"/>
      <c r="Y859" s="987" t="s">
        <v>1652</v>
      </c>
      <c r="Z859" s="988"/>
      <c r="AA859" s="988"/>
      <c r="AB859" s="988"/>
      <c r="AC859" s="988"/>
      <c r="AD859" s="988"/>
      <c r="AE859" s="988"/>
      <c r="AF859" s="988"/>
      <c r="AG859" s="988"/>
      <c r="AH859" s="988"/>
      <c r="AI859" s="988"/>
      <c r="AJ859" s="988"/>
      <c r="AK859" s="992"/>
      <c r="AL859" s="987" t="s">
        <v>1595</v>
      </c>
      <c r="AM859" s="988"/>
      <c r="AN859" s="988"/>
      <c r="AO859" s="988"/>
      <c r="AP859" s="988"/>
      <c r="AQ859" s="988"/>
      <c r="AR859" s="988"/>
      <c r="AS859" s="988"/>
      <c r="AT859" s="988"/>
      <c r="AU859" s="988"/>
      <c r="AV859" s="988"/>
      <c r="AW859" s="988"/>
      <c r="AX859" s="988"/>
      <c r="AY859" s="988"/>
      <c r="AZ859" s="988"/>
      <c r="BA859" s="988"/>
      <c r="BB859" s="992"/>
    </row>
    <row r="860" spans="1:54" ht="12.6" customHeight="1" x14ac:dyDescent="0.25">
      <c r="A860" s="454"/>
      <c r="B860" s="468"/>
      <c r="C860" s="468"/>
      <c r="D860" s="468"/>
      <c r="E860" s="468"/>
      <c r="F860" s="468"/>
      <c r="G860" s="468"/>
      <c r="H860" s="468"/>
      <c r="I860" s="468"/>
      <c r="J860" s="468"/>
      <c r="K860" s="468"/>
      <c r="L860" s="468"/>
      <c r="M860" s="468"/>
      <c r="N860" s="468"/>
      <c r="O860" s="468"/>
      <c r="P860" s="468"/>
      <c r="Q860" s="468"/>
      <c r="R860" s="468"/>
      <c r="S860" s="468"/>
      <c r="T860" s="455"/>
      <c r="U860" s="468"/>
      <c r="V860" s="468"/>
      <c r="W860" s="468"/>
      <c r="X860" s="469"/>
      <c r="Y860" s="924" t="s">
        <v>1568</v>
      </c>
      <c r="Z860" s="925"/>
      <c r="AA860" s="925"/>
      <c r="AB860" s="925"/>
      <c r="AC860" s="925"/>
      <c r="AD860" s="925"/>
      <c r="AE860" s="925"/>
      <c r="AF860" s="925"/>
      <c r="AG860" s="925"/>
      <c r="AH860" s="925"/>
      <c r="AI860" s="925"/>
      <c r="AJ860" s="925"/>
      <c r="AK860" s="993"/>
      <c r="AL860" s="924" t="s">
        <v>1568</v>
      </c>
      <c r="AM860" s="925"/>
      <c r="AN860" s="925"/>
      <c r="AO860" s="925"/>
      <c r="AP860" s="925"/>
      <c r="AQ860" s="925"/>
      <c r="AR860" s="925"/>
      <c r="AS860" s="925"/>
      <c r="AT860" s="925"/>
      <c r="AU860" s="925"/>
      <c r="AV860" s="925"/>
      <c r="AW860" s="925"/>
      <c r="AX860" s="925"/>
      <c r="AY860" s="925"/>
      <c r="AZ860" s="925"/>
      <c r="BA860" s="925"/>
      <c r="BB860" s="993"/>
    </row>
    <row r="861" spans="1:54" ht="12.6" customHeight="1" x14ac:dyDescent="0.25">
      <c r="A861" s="676" t="s">
        <v>1651</v>
      </c>
      <c r="B861" s="433"/>
      <c r="C861" s="433"/>
      <c r="D861" s="433"/>
      <c r="E861" s="433"/>
      <c r="F861" s="433"/>
      <c r="G861" s="433"/>
      <c r="H861" s="433"/>
      <c r="I861" s="433"/>
      <c r="J861" s="433"/>
      <c r="K861" s="433"/>
      <c r="L861" s="433"/>
      <c r="M861" s="433"/>
      <c r="N861" s="433"/>
      <c r="O861" s="433"/>
      <c r="P861" s="433"/>
      <c r="Q861" s="433"/>
      <c r="R861" s="433"/>
      <c r="S861" s="433"/>
      <c r="T861" s="433"/>
      <c r="U861" s="433"/>
      <c r="V861" s="433"/>
      <c r="W861" s="433"/>
      <c r="X861" s="471"/>
      <c r="Y861" s="989"/>
      <c r="Z861" s="989"/>
      <c r="AA861" s="989"/>
      <c r="AB861" s="989"/>
      <c r="AC861" s="989"/>
      <c r="AD861" s="989"/>
      <c r="AE861" s="989"/>
      <c r="AF861" s="989"/>
      <c r="AG861" s="989"/>
      <c r="AH861" s="989"/>
      <c r="AI861" s="989"/>
      <c r="AJ861" s="989"/>
      <c r="AK861" s="989"/>
      <c r="AL861" s="989"/>
      <c r="AM861" s="989"/>
      <c r="AN861" s="989"/>
      <c r="AO861" s="989"/>
      <c r="AP861" s="989"/>
      <c r="AQ861" s="989"/>
      <c r="AR861" s="989"/>
      <c r="AS861" s="989"/>
      <c r="AT861" s="989"/>
      <c r="AU861" s="989"/>
      <c r="AV861" s="989"/>
      <c r="AW861" s="989"/>
      <c r="AX861" s="989"/>
      <c r="AY861" s="989"/>
      <c r="AZ861" s="989"/>
      <c r="BA861" s="989"/>
      <c r="BB861" s="989"/>
    </row>
    <row r="862" spans="1:54" ht="12.6" customHeight="1" x14ac:dyDescent="0.25">
      <c r="A862" s="699" t="s">
        <v>1650</v>
      </c>
      <c r="B862" s="455"/>
      <c r="C862" s="455"/>
      <c r="D862" s="455"/>
      <c r="E862" s="455"/>
      <c r="F862" s="455"/>
      <c r="G862" s="455"/>
      <c r="H862" s="455"/>
      <c r="I862" s="455"/>
      <c r="J862" s="455"/>
      <c r="K862" s="455"/>
      <c r="L862" s="455"/>
      <c r="M862" s="455"/>
      <c r="N862" s="455"/>
      <c r="O862" s="455"/>
      <c r="P862" s="455"/>
      <c r="Q862" s="455"/>
      <c r="R862" s="455"/>
      <c r="S862" s="455"/>
      <c r="T862" s="455"/>
      <c r="U862" s="455"/>
      <c r="V862" s="455"/>
      <c r="W862" s="455"/>
      <c r="X862" s="456"/>
      <c r="Y862" s="865"/>
      <c r="Z862" s="865"/>
      <c r="AA862" s="865"/>
      <c r="AB862" s="865"/>
      <c r="AC862" s="865"/>
      <c r="AD862" s="865"/>
      <c r="AE862" s="865"/>
      <c r="AF862" s="865"/>
      <c r="AG862" s="865"/>
      <c r="AH862" s="865"/>
      <c r="AI862" s="865"/>
      <c r="AJ862" s="865"/>
      <c r="AK862" s="865"/>
      <c r="AL862" s="865"/>
      <c r="AM862" s="865"/>
      <c r="AN862" s="865"/>
      <c r="AO862" s="865"/>
      <c r="AP862" s="865"/>
      <c r="AQ862" s="865"/>
      <c r="AR862" s="865"/>
      <c r="AS862" s="865"/>
      <c r="AT862" s="865"/>
      <c r="AU862" s="865"/>
      <c r="AV862" s="865"/>
      <c r="AW862" s="865"/>
      <c r="AX862" s="865"/>
      <c r="AY862" s="865"/>
      <c r="AZ862" s="865"/>
      <c r="BA862" s="865"/>
      <c r="BB862" s="865"/>
    </row>
    <row r="863" spans="1:54" ht="12.6" customHeight="1" x14ac:dyDescent="0.25">
      <c r="A863" s="447" t="s">
        <v>542</v>
      </c>
      <c r="B863" s="448"/>
      <c r="C863" s="448"/>
      <c r="D863" s="448"/>
      <c r="E863" s="448"/>
      <c r="F863" s="448"/>
      <c r="G863" s="448"/>
      <c r="H863" s="448"/>
      <c r="I863" s="448"/>
      <c r="J863" s="448"/>
      <c r="K863" s="448"/>
      <c r="L863" s="448"/>
      <c r="M863" s="448"/>
      <c r="N863" s="448"/>
      <c r="O863" s="448"/>
      <c r="P863" s="448"/>
      <c r="Q863" s="448"/>
      <c r="R863" s="448"/>
      <c r="S863" s="448"/>
      <c r="T863" s="448"/>
      <c r="U863" s="448"/>
      <c r="V863" s="448"/>
      <c r="W863" s="448"/>
      <c r="X863" s="449"/>
      <c r="Y863" s="865"/>
      <c r="Z863" s="865"/>
      <c r="AA863" s="865"/>
      <c r="AB863" s="865"/>
      <c r="AC863" s="865"/>
      <c r="AD863" s="865"/>
      <c r="AE863" s="865"/>
      <c r="AF863" s="865"/>
      <c r="AG863" s="865"/>
      <c r="AH863" s="865"/>
      <c r="AI863" s="865"/>
      <c r="AJ863" s="865"/>
      <c r="AK863" s="865"/>
      <c r="AL863" s="961"/>
      <c r="AM863" s="962"/>
      <c r="AN863" s="962"/>
      <c r="AO863" s="962"/>
      <c r="AP863" s="962"/>
      <c r="AQ863" s="962"/>
      <c r="AR863" s="962"/>
      <c r="AS863" s="962"/>
      <c r="AT863" s="962"/>
      <c r="AU863" s="962"/>
      <c r="AV863" s="962"/>
      <c r="AW863" s="962"/>
      <c r="AX863" s="962"/>
      <c r="AY863" s="962"/>
      <c r="AZ863" s="962"/>
      <c r="BA863" s="962"/>
      <c r="BB863" s="963"/>
    </row>
    <row r="864" spans="1:54" ht="12.6" customHeight="1" x14ac:dyDescent="0.25">
      <c r="A864" s="447" t="s">
        <v>543</v>
      </c>
      <c r="B864" s="448"/>
      <c r="C864" s="448"/>
      <c r="D864" s="448"/>
      <c r="E864" s="448"/>
      <c r="F864" s="448"/>
      <c r="G864" s="448"/>
      <c r="H864" s="448"/>
      <c r="I864" s="448"/>
      <c r="J864" s="448"/>
      <c r="K864" s="448"/>
      <c r="L864" s="448"/>
      <c r="M864" s="448"/>
      <c r="N864" s="448"/>
      <c r="O864" s="448"/>
      <c r="P864" s="448"/>
      <c r="Q864" s="448"/>
      <c r="R864" s="448"/>
      <c r="S864" s="448"/>
      <c r="T864" s="448"/>
      <c r="U864" s="448"/>
      <c r="V864" s="448"/>
      <c r="W864" s="448"/>
      <c r="X864" s="449"/>
      <c r="Y864" s="865"/>
      <c r="Z864" s="865"/>
      <c r="AA864" s="865"/>
      <c r="AB864" s="865"/>
      <c r="AC864" s="865"/>
      <c r="AD864" s="865"/>
      <c r="AE864" s="865"/>
      <c r="AF864" s="865"/>
      <c r="AG864" s="865"/>
      <c r="AH864" s="865"/>
      <c r="AI864" s="865"/>
      <c r="AJ864" s="865"/>
      <c r="AK864" s="865"/>
      <c r="AL864" s="961"/>
      <c r="AM864" s="962"/>
      <c r="AN864" s="962"/>
      <c r="AO864" s="962"/>
      <c r="AP864" s="962"/>
      <c r="AQ864" s="962"/>
      <c r="AR864" s="962"/>
      <c r="AS864" s="962"/>
      <c r="AT864" s="962"/>
      <c r="AU864" s="962"/>
      <c r="AV864" s="962"/>
      <c r="AW864" s="962"/>
      <c r="AX864" s="962"/>
      <c r="AY864" s="962"/>
      <c r="AZ864" s="962"/>
      <c r="BA864" s="962"/>
      <c r="BB864" s="963"/>
    </row>
    <row r="865" spans="1:54" ht="12.6" customHeight="1" x14ac:dyDescent="0.25">
      <c r="A865" s="696" t="s">
        <v>1649</v>
      </c>
      <c r="B865" s="452"/>
      <c r="C865" s="452"/>
      <c r="D865" s="452"/>
      <c r="E865" s="452"/>
      <c r="F865" s="452"/>
      <c r="G865" s="452"/>
      <c r="H865" s="452"/>
      <c r="I865" s="452"/>
      <c r="J865" s="452"/>
      <c r="K865" s="452"/>
      <c r="L865" s="452"/>
      <c r="M865" s="452"/>
      <c r="N865" s="452"/>
      <c r="O865" s="452"/>
      <c r="P865" s="452"/>
      <c r="Q865" s="452"/>
      <c r="R865" s="452"/>
      <c r="S865" s="452"/>
      <c r="T865" s="452"/>
      <c r="U865" s="452"/>
      <c r="V865" s="452"/>
      <c r="W865" s="452"/>
      <c r="X865" s="453"/>
      <c r="Y865" s="865"/>
      <c r="Z865" s="865"/>
      <c r="AA865" s="865"/>
      <c r="AB865" s="865"/>
      <c r="AC865" s="865"/>
      <c r="AD865" s="865"/>
      <c r="AE865" s="865"/>
      <c r="AF865" s="865"/>
      <c r="AG865" s="865"/>
      <c r="AH865" s="865"/>
      <c r="AI865" s="865"/>
      <c r="AJ865" s="865"/>
      <c r="AK865" s="865"/>
      <c r="AL865" s="865"/>
      <c r="AM865" s="865"/>
      <c r="AN865" s="865"/>
      <c r="AO865" s="865"/>
      <c r="AP865" s="865"/>
      <c r="AQ865" s="865"/>
      <c r="AR865" s="865"/>
      <c r="AS865" s="865"/>
      <c r="AT865" s="865"/>
      <c r="AU865" s="865"/>
      <c r="AV865" s="865"/>
      <c r="AW865" s="865"/>
      <c r="AX865" s="865"/>
      <c r="AY865" s="865"/>
      <c r="AZ865" s="865"/>
      <c r="BA865" s="865"/>
      <c r="BB865" s="865"/>
    </row>
    <row r="866" spans="1:54" ht="12.6" customHeight="1" x14ac:dyDescent="0.25">
      <c r="A866" s="699" t="s">
        <v>1648</v>
      </c>
      <c r="B866" s="455"/>
      <c r="C866" s="455"/>
      <c r="D866" s="455"/>
      <c r="E866" s="455"/>
      <c r="F866" s="455"/>
      <c r="G866" s="455"/>
      <c r="H866" s="455"/>
      <c r="I866" s="455"/>
      <c r="J866" s="455"/>
      <c r="K866" s="455"/>
      <c r="L866" s="455"/>
      <c r="M866" s="455"/>
      <c r="N866" s="455"/>
      <c r="O866" s="455"/>
      <c r="P866" s="455"/>
      <c r="Q866" s="455"/>
      <c r="R866" s="455"/>
      <c r="S866" s="455"/>
      <c r="T866" s="455"/>
      <c r="U866" s="455"/>
      <c r="V866" s="455"/>
      <c r="W866" s="455"/>
      <c r="X866" s="456"/>
      <c r="Y866" s="865"/>
      <c r="Z866" s="865"/>
      <c r="AA866" s="865"/>
      <c r="AB866" s="865"/>
      <c r="AC866" s="865"/>
      <c r="AD866" s="865"/>
      <c r="AE866" s="865"/>
      <c r="AF866" s="865"/>
      <c r="AG866" s="865"/>
      <c r="AH866" s="865"/>
      <c r="AI866" s="865"/>
      <c r="AJ866" s="865"/>
      <c r="AK866" s="865"/>
      <c r="AL866" s="865"/>
      <c r="AM866" s="865"/>
      <c r="AN866" s="865"/>
      <c r="AO866" s="865"/>
      <c r="AP866" s="865"/>
      <c r="AQ866" s="865"/>
      <c r="AR866" s="865"/>
      <c r="AS866" s="865"/>
      <c r="AT866" s="865"/>
      <c r="AU866" s="865"/>
      <c r="AV866" s="865"/>
      <c r="AW866" s="865"/>
      <c r="AX866" s="865"/>
      <c r="AY866" s="865"/>
      <c r="AZ866" s="865"/>
      <c r="BA866" s="865"/>
      <c r="BB866" s="865"/>
    </row>
    <row r="867" spans="1:54" ht="12.6" customHeight="1" x14ac:dyDescent="0.25">
      <c r="A867" s="447" t="s">
        <v>542</v>
      </c>
      <c r="B867" s="448"/>
      <c r="C867" s="448"/>
      <c r="D867" s="448"/>
      <c r="E867" s="448"/>
      <c r="F867" s="448"/>
      <c r="G867" s="448"/>
      <c r="H867" s="448"/>
      <c r="I867" s="448"/>
      <c r="J867" s="448"/>
      <c r="K867" s="448"/>
      <c r="L867" s="448"/>
      <c r="M867" s="448"/>
      <c r="N867" s="448"/>
      <c r="O867" s="448"/>
      <c r="P867" s="448"/>
      <c r="Q867" s="448"/>
      <c r="R867" s="448"/>
      <c r="S867" s="448"/>
      <c r="T867" s="448"/>
      <c r="U867" s="448"/>
      <c r="V867" s="448"/>
      <c r="W867" s="448"/>
      <c r="X867" s="449"/>
      <c r="Y867" s="865"/>
      <c r="Z867" s="865"/>
      <c r="AA867" s="865"/>
      <c r="AB867" s="865"/>
      <c r="AC867" s="865"/>
      <c r="AD867" s="865"/>
      <c r="AE867" s="865"/>
      <c r="AF867" s="865"/>
      <c r="AG867" s="865"/>
      <c r="AH867" s="865"/>
      <c r="AI867" s="865"/>
      <c r="AJ867" s="865"/>
      <c r="AK867" s="865"/>
      <c r="AL867" s="865"/>
      <c r="AM867" s="865"/>
      <c r="AN867" s="865"/>
      <c r="AO867" s="865"/>
      <c r="AP867" s="865"/>
      <c r="AQ867" s="865"/>
      <c r="AR867" s="865"/>
      <c r="AS867" s="865"/>
      <c r="AT867" s="865"/>
      <c r="AU867" s="865"/>
      <c r="AV867" s="865"/>
      <c r="AW867" s="865"/>
      <c r="AX867" s="865"/>
      <c r="AY867" s="865"/>
      <c r="AZ867" s="865"/>
      <c r="BA867" s="865"/>
      <c r="BB867" s="865"/>
    </row>
    <row r="868" spans="1:54" ht="12.6" customHeight="1" x14ac:dyDescent="0.25">
      <c r="A868" s="447" t="s">
        <v>543</v>
      </c>
      <c r="B868" s="448"/>
      <c r="C868" s="448"/>
      <c r="D868" s="448"/>
      <c r="E868" s="448"/>
      <c r="F868" s="448"/>
      <c r="G868" s="448"/>
      <c r="H868" s="448"/>
      <c r="I868" s="448"/>
      <c r="J868" s="448"/>
      <c r="K868" s="448"/>
      <c r="L868" s="448"/>
      <c r="M868" s="448"/>
      <c r="N868" s="448"/>
      <c r="O868" s="448"/>
      <c r="P868" s="448"/>
      <c r="Q868" s="448"/>
      <c r="R868" s="448"/>
      <c r="S868" s="448"/>
      <c r="T868" s="448"/>
      <c r="U868" s="448"/>
      <c r="V868" s="448"/>
      <c r="W868" s="448"/>
      <c r="X868" s="449"/>
      <c r="Y868" s="865"/>
      <c r="Z868" s="865"/>
      <c r="AA868" s="865"/>
      <c r="AB868" s="865"/>
      <c r="AC868" s="865"/>
      <c r="AD868" s="865"/>
      <c r="AE868" s="865"/>
      <c r="AF868" s="865"/>
      <c r="AG868" s="865"/>
      <c r="AH868" s="865"/>
      <c r="AI868" s="865"/>
      <c r="AJ868" s="865"/>
      <c r="AK868" s="865"/>
      <c r="AL868" s="865"/>
      <c r="AM868" s="865"/>
      <c r="AN868" s="865"/>
      <c r="AO868" s="865"/>
      <c r="AP868" s="865"/>
      <c r="AQ868" s="865"/>
      <c r="AR868" s="865"/>
      <c r="AS868" s="865"/>
      <c r="AT868" s="865"/>
      <c r="AU868" s="865"/>
      <c r="AV868" s="865"/>
      <c r="AW868" s="865"/>
      <c r="AX868" s="865"/>
      <c r="AY868" s="865"/>
      <c r="AZ868" s="865"/>
      <c r="BA868" s="865"/>
      <c r="BB868" s="865"/>
    </row>
    <row r="869" spans="1:54" ht="12.6" customHeight="1" x14ac:dyDescent="0.25">
      <c r="A869" s="739" t="s">
        <v>544</v>
      </c>
      <c r="B869" s="448"/>
      <c r="C869" s="448"/>
      <c r="D869" s="448"/>
      <c r="E869" s="448"/>
      <c r="F869" s="448"/>
      <c r="G869" s="448"/>
      <c r="H869" s="448"/>
      <c r="I869" s="448"/>
      <c r="J869" s="448"/>
      <c r="K869" s="448"/>
      <c r="L869" s="448"/>
      <c r="M869" s="448"/>
      <c r="N869" s="448"/>
      <c r="O869" s="448"/>
      <c r="P869" s="448"/>
      <c r="Q869" s="448"/>
      <c r="R869" s="448"/>
      <c r="S869" s="448"/>
      <c r="T869" s="448"/>
      <c r="U869" s="448"/>
      <c r="V869" s="448"/>
      <c r="W869" s="448"/>
      <c r="X869" s="449"/>
      <c r="Y869" s="865"/>
      <c r="Z869" s="865"/>
      <c r="AA869" s="865"/>
      <c r="AB869" s="865"/>
      <c r="AC869" s="865"/>
      <c r="AD869" s="865"/>
      <c r="AE869" s="865"/>
      <c r="AF869" s="865"/>
      <c r="AG869" s="865"/>
      <c r="AH869" s="865"/>
      <c r="AI869" s="865"/>
      <c r="AJ869" s="865"/>
      <c r="AK869" s="865"/>
      <c r="AL869" s="865"/>
      <c r="AM869" s="865"/>
      <c r="AN869" s="865"/>
      <c r="AO869" s="865"/>
      <c r="AP869" s="865"/>
      <c r="AQ869" s="865"/>
      <c r="AR869" s="865"/>
      <c r="AS869" s="865"/>
      <c r="AT869" s="865"/>
      <c r="AU869" s="865"/>
      <c r="AV869" s="865"/>
      <c r="AW869" s="865"/>
      <c r="AX869" s="865"/>
      <c r="AY869" s="865"/>
      <c r="AZ869" s="865"/>
      <c r="BA869" s="865"/>
      <c r="BB869" s="865"/>
    </row>
    <row r="870" spans="1:54" ht="12.6" customHeight="1" x14ac:dyDescent="0.25">
      <c r="A870" s="739" t="s">
        <v>545</v>
      </c>
      <c r="B870" s="448"/>
      <c r="C870" s="448"/>
      <c r="D870" s="448"/>
      <c r="E870" s="448"/>
      <c r="F870" s="448"/>
      <c r="G870" s="448"/>
      <c r="H870" s="448"/>
      <c r="I870" s="448"/>
      <c r="J870" s="448"/>
      <c r="K870" s="448"/>
      <c r="L870" s="448"/>
      <c r="M870" s="448"/>
      <c r="N870" s="448"/>
      <c r="O870" s="448"/>
      <c r="P870" s="448"/>
      <c r="Q870" s="448"/>
      <c r="R870" s="448"/>
      <c r="S870" s="448"/>
      <c r="T870" s="448"/>
      <c r="U870" s="448"/>
      <c r="V870" s="448"/>
      <c r="W870" s="448"/>
      <c r="X870" s="449"/>
      <c r="Y870" s="865"/>
      <c r="Z870" s="865"/>
      <c r="AA870" s="865"/>
      <c r="AB870" s="865"/>
      <c r="AC870" s="865"/>
      <c r="AD870" s="865"/>
      <c r="AE870" s="865"/>
      <c r="AF870" s="865"/>
      <c r="AG870" s="865"/>
      <c r="AH870" s="865"/>
      <c r="AI870" s="865"/>
      <c r="AJ870" s="865"/>
      <c r="AK870" s="865"/>
      <c r="AL870" s="865"/>
      <c r="AM870" s="865"/>
      <c r="AN870" s="865"/>
      <c r="AO870" s="865"/>
      <c r="AP870" s="865"/>
      <c r="AQ870" s="865"/>
      <c r="AR870" s="865"/>
      <c r="AS870" s="865"/>
      <c r="AT870" s="865"/>
      <c r="AU870" s="865"/>
      <c r="AV870" s="865"/>
      <c r="AW870" s="865"/>
      <c r="AX870" s="865"/>
      <c r="AY870" s="865"/>
      <c r="AZ870" s="865"/>
      <c r="BA870" s="865"/>
      <c r="BB870" s="865"/>
    </row>
    <row r="871" spans="1:54" ht="12.6" customHeight="1" x14ac:dyDescent="0.25">
      <c r="A871" s="696" t="s">
        <v>1647</v>
      </c>
      <c r="B871" s="452"/>
      <c r="C871" s="452"/>
      <c r="D871" s="452"/>
      <c r="E871" s="452"/>
      <c r="F871" s="452"/>
      <c r="G871" s="452"/>
      <c r="H871" s="452"/>
      <c r="I871" s="452"/>
      <c r="J871" s="452"/>
      <c r="K871" s="452"/>
      <c r="L871" s="452"/>
      <c r="M871" s="452"/>
      <c r="N871" s="452"/>
      <c r="O871" s="452"/>
      <c r="P871" s="452"/>
      <c r="Q871" s="452"/>
      <c r="R871" s="452"/>
      <c r="S871" s="452"/>
      <c r="T871" s="452"/>
      <c r="U871" s="452"/>
      <c r="V871" s="452"/>
      <c r="W871" s="452"/>
      <c r="X871" s="452"/>
      <c r="Y871" s="865"/>
      <c r="Z871" s="865"/>
      <c r="AA871" s="865"/>
      <c r="AB871" s="865"/>
      <c r="AC871" s="865"/>
      <c r="AD871" s="865"/>
      <c r="AE871" s="865"/>
      <c r="AF871" s="865"/>
      <c r="AG871" s="865"/>
      <c r="AH871" s="865"/>
      <c r="AI871" s="865"/>
      <c r="AJ871" s="865"/>
      <c r="AK871" s="865"/>
      <c r="AL871" s="865"/>
      <c r="AM871" s="865"/>
      <c r="AN871" s="865"/>
      <c r="AO871" s="865"/>
      <c r="AP871" s="865"/>
      <c r="AQ871" s="865"/>
      <c r="AR871" s="865"/>
      <c r="AS871" s="865"/>
      <c r="AT871" s="865"/>
      <c r="AU871" s="865"/>
      <c r="AV871" s="865"/>
      <c r="AW871" s="865"/>
      <c r="AX871" s="865"/>
      <c r="AY871" s="865"/>
      <c r="AZ871" s="865"/>
      <c r="BA871" s="865"/>
      <c r="BB871" s="865"/>
    </row>
    <row r="872" spans="1:54" ht="12.6" customHeight="1" x14ac:dyDescent="0.25">
      <c r="A872" s="739" t="s">
        <v>546</v>
      </c>
      <c r="B872" s="448"/>
      <c r="C872" s="448"/>
      <c r="D872" s="448"/>
      <c r="E872" s="448"/>
      <c r="F872" s="448"/>
      <c r="G872" s="448"/>
      <c r="H872" s="448"/>
      <c r="I872" s="448"/>
      <c r="J872" s="448"/>
      <c r="K872" s="448"/>
      <c r="L872" s="448"/>
      <c r="M872" s="448"/>
      <c r="N872" s="448"/>
      <c r="O872" s="448"/>
      <c r="P872" s="448"/>
      <c r="Q872" s="448"/>
      <c r="R872" s="448"/>
      <c r="S872" s="448"/>
      <c r="T872" s="448"/>
      <c r="U872" s="448"/>
      <c r="V872" s="448"/>
      <c r="W872" s="448"/>
      <c r="X872" s="448"/>
      <c r="Y872" s="865"/>
      <c r="Z872" s="865"/>
      <c r="AA872" s="865"/>
      <c r="AB872" s="865"/>
      <c r="AC872" s="865"/>
      <c r="AD872" s="865"/>
      <c r="AE872" s="865"/>
      <c r="AF872" s="865"/>
      <c r="AG872" s="865"/>
      <c r="AH872" s="865"/>
      <c r="AI872" s="865"/>
      <c r="AJ872" s="865"/>
      <c r="AK872" s="865"/>
      <c r="AL872" s="865"/>
      <c r="AM872" s="865"/>
      <c r="AN872" s="865"/>
      <c r="AO872" s="865"/>
      <c r="AP872" s="865"/>
      <c r="AQ872" s="865"/>
      <c r="AR872" s="865"/>
      <c r="AS872" s="865"/>
      <c r="AT872" s="865"/>
      <c r="AU872" s="865"/>
      <c r="AV872" s="865"/>
      <c r="AW872" s="865"/>
      <c r="AX872" s="865"/>
      <c r="AY872" s="865"/>
      <c r="AZ872" s="865"/>
      <c r="BA872" s="865"/>
      <c r="BB872" s="865"/>
    </row>
    <row r="873" spans="1:54" ht="12.6" customHeight="1" x14ac:dyDescent="0.25">
      <c r="A873" s="739" t="s">
        <v>547</v>
      </c>
      <c r="B873" s="448"/>
      <c r="C873" s="448"/>
      <c r="D873" s="448"/>
      <c r="E873" s="448"/>
      <c r="F873" s="448"/>
      <c r="G873" s="448"/>
      <c r="H873" s="448"/>
      <c r="I873" s="448"/>
      <c r="J873" s="448"/>
      <c r="K873" s="448"/>
      <c r="L873" s="448"/>
      <c r="M873" s="448"/>
      <c r="N873" s="448"/>
      <c r="O873" s="448"/>
      <c r="P873" s="448"/>
      <c r="Q873" s="448"/>
      <c r="R873" s="448"/>
      <c r="S873" s="448"/>
      <c r="T873" s="448"/>
      <c r="U873" s="448"/>
      <c r="V873" s="448"/>
      <c r="W873" s="448"/>
      <c r="X873" s="448"/>
      <c r="Y873" s="865"/>
      <c r="Z873" s="865"/>
      <c r="AA873" s="865"/>
      <c r="AB873" s="865"/>
      <c r="AC873" s="865"/>
      <c r="AD873" s="865"/>
      <c r="AE873" s="865"/>
      <c r="AF873" s="865"/>
      <c r="AG873" s="865"/>
      <c r="AH873" s="865"/>
      <c r="AI873" s="865"/>
      <c r="AJ873" s="865"/>
      <c r="AK873" s="865"/>
      <c r="AL873" s="865"/>
      <c r="AM873" s="865"/>
      <c r="AN873" s="865"/>
      <c r="AO873" s="865"/>
      <c r="AP873" s="865"/>
      <c r="AQ873" s="865"/>
      <c r="AR873" s="865"/>
      <c r="AS873" s="865"/>
      <c r="AT873" s="865"/>
      <c r="AU873" s="865"/>
      <c r="AV873" s="865"/>
      <c r="AW873" s="865"/>
      <c r="AX873" s="865"/>
      <c r="AY873" s="865"/>
      <c r="AZ873" s="865"/>
      <c r="BA873" s="865"/>
      <c r="BB873" s="865"/>
    </row>
    <row r="874" spans="1:54" ht="12.6" customHeight="1" x14ac:dyDescent="0.25">
      <c r="A874" s="447" t="s">
        <v>551</v>
      </c>
      <c r="B874" s="448"/>
      <c r="C874" s="448"/>
      <c r="D874" s="448"/>
      <c r="E874" s="448"/>
      <c r="F874" s="448"/>
      <c r="G874" s="448"/>
      <c r="H874" s="448"/>
      <c r="I874" s="448"/>
      <c r="J874" s="448"/>
      <c r="K874" s="448"/>
      <c r="L874" s="448"/>
      <c r="M874" s="448"/>
      <c r="N874" s="448"/>
      <c r="O874" s="448"/>
      <c r="P874" s="448"/>
      <c r="Q874" s="448"/>
      <c r="R874" s="448"/>
      <c r="S874" s="448"/>
      <c r="T874" s="448"/>
      <c r="U874" s="448"/>
      <c r="V874" s="448"/>
      <c r="W874" s="448"/>
      <c r="X874" s="448"/>
      <c r="Y874" s="865"/>
      <c r="Z874" s="865"/>
      <c r="AA874" s="865"/>
      <c r="AB874" s="865"/>
      <c r="AC874" s="865"/>
      <c r="AD874" s="865"/>
      <c r="AE874" s="865"/>
      <c r="AF874" s="865"/>
      <c r="AG874" s="865"/>
      <c r="AH874" s="865"/>
      <c r="AI874" s="865"/>
      <c r="AJ874" s="865"/>
      <c r="AK874" s="865"/>
      <c r="AL874" s="865"/>
      <c r="AM874" s="865"/>
      <c r="AN874" s="865"/>
      <c r="AO874" s="865"/>
      <c r="AP874" s="865"/>
      <c r="AQ874" s="865"/>
      <c r="AR874" s="865"/>
      <c r="AS874" s="865"/>
      <c r="AT874" s="865"/>
      <c r="AU874" s="865"/>
      <c r="AV874" s="865"/>
      <c r="AW874" s="865"/>
      <c r="AX874" s="865"/>
      <c r="AY874" s="865"/>
      <c r="AZ874" s="865"/>
      <c r="BA874" s="865"/>
      <c r="BB874" s="865"/>
    </row>
    <row r="875" spans="1:54" ht="12.6" customHeight="1" x14ac:dyDescent="0.25">
      <c r="A875" s="447" t="s">
        <v>548</v>
      </c>
      <c r="B875" s="448"/>
      <c r="C875" s="448"/>
      <c r="D875" s="448"/>
      <c r="E875" s="448"/>
      <c r="F875" s="448"/>
      <c r="G875" s="448"/>
      <c r="H875" s="448"/>
      <c r="I875" s="448"/>
      <c r="J875" s="448"/>
      <c r="K875" s="448"/>
      <c r="L875" s="448"/>
      <c r="M875" s="448"/>
      <c r="N875" s="448"/>
      <c r="O875" s="448"/>
      <c r="P875" s="448"/>
      <c r="Q875" s="448"/>
      <c r="R875" s="448"/>
      <c r="S875" s="448"/>
      <c r="T875" s="448"/>
      <c r="U875" s="448"/>
      <c r="V875" s="448"/>
      <c r="W875" s="448"/>
      <c r="X875" s="448"/>
      <c r="Y875" s="865"/>
      <c r="Z875" s="865"/>
      <c r="AA875" s="865"/>
      <c r="AB875" s="865"/>
      <c r="AC875" s="865"/>
      <c r="AD875" s="865"/>
      <c r="AE875" s="865"/>
      <c r="AF875" s="865"/>
      <c r="AG875" s="865"/>
      <c r="AH875" s="865"/>
      <c r="AI875" s="865"/>
      <c r="AJ875" s="865"/>
      <c r="AK875" s="865"/>
      <c r="AL875" s="865"/>
      <c r="AM875" s="865"/>
      <c r="AN875" s="865"/>
      <c r="AO875" s="865"/>
      <c r="AP875" s="865"/>
      <c r="AQ875" s="865"/>
      <c r="AR875" s="865"/>
      <c r="AS875" s="865"/>
      <c r="AT875" s="865"/>
      <c r="AU875" s="865"/>
      <c r="AV875" s="865"/>
      <c r="AW875" s="865"/>
      <c r="AX875" s="865"/>
      <c r="AY875" s="865"/>
      <c r="AZ875" s="865"/>
      <c r="BA875" s="865"/>
      <c r="BB875" s="865"/>
    </row>
    <row r="876" spans="1:54" ht="12.6" customHeight="1" x14ac:dyDescent="0.25">
      <c r="A876" s="739" t="s">
        <v>549</v>
      </c>
      <c r="B876" s="448"/>
      <c r="C876" s="448"/>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865"/>
      <c r="Z876" s="865"/>
      <c r="AA876" s="865"/>
      <c r="AB876" s="865"/>
      <c r="AC876" s="865"/>
      <c r="AD876" s="865"/>
      <c r="AE876" s="865"/>
      <c r="AF876" s="865"/>
      <c r="AG876" s="865"/>
      <c r="AH876" s="865"/>
      <c r="AI876" s="865"/>
      <c r="AJ876" s="865"/>
      <c r="AK876" s="865"/>
      <c r="AL876" s="865"/>
      <c r="AM876" s="865"/>
      <c r="AN876" s="865"/>
      <c r="AO876" s="865"/>
      <c r="AP876" s="865"/>
      <c r="AQ876" s="865"/>
      <c r="AR876" s="865"/>
      <c r="AS876" s="865"/>
      <c r="AT876" s="865"/>
      <c r="AU876" s="865"/>
      <c r="AV876" s="865"/>
      <c r="AW876" s="865"/>
      <c r="AX876" s="865"/>
      <c r="AY876" s="865"/>
      <c r="AZ876" s="865"/>
      <c r="BA876" s="865"/>
      <c r="BB876" s="865"/>
    </row>
    <row r="877" spans="1:54" ht="12.6" customHeight="1" x14ac:dyDescent="0.25">
      <c r="A877" s="739" t="s">
        <v>550</v>
      </c>
      <c r="B877" s="448"/>
      <c r="C877" s="448"/>
      <c r="D877" s="448"/>
      <c r="E877" s="448"/>
      <c r="F877" s="448"/>
      <c r="G877" s="448"/>
      <c r="H877" s="448"/>
      <c r="I877" s="448"/>
      <c r="J877" s="448"/>
      <c r="K877" s="448"/>
      <c r="L877" s="448"/>
      <c r="M877" s="448"/>
      <c r="N877" s="448"/>
      <c r="O877" s="448"/>
      <c r="P877" s="448"/>
      <c r="Q877" s="448"/>
      <c r="R877" s="448"/>
      <c r="S877" s="448"/>
      <c r="T877" s="448"/>
      <c r="U877" s="448"/>
      <c r="V877" s="448"/>
      <c r="W877" s="448"/>
      <c r="X877" s="448"/>
      <c r="Y877" s="865"/>
      <c r="Z877" s="865"/>
      <c r="AA877" s="865"/>
      <c r="AB877" s="865"/>
      <c r="AC877" s="865"/>
      <c r="AD877" s="865"/>
      <c r="AE877" s="865"/>
      <c r="AF877" s="865"/>
      <c r="AG877" s="865"/>
      <c r="AH877" s="865"/>
      <c r="AI877" s="865"/>
      <c r="AJ877" s="865"/>
      <c r="AK877" s="865"/>
      <c r="AL877" s="865"/>
      <c r="AM877" s="865"/>
      <c r="AN877" s="865"/>
      <c r="AO877" s="865"/>
      <c r="AP877" s="865"/>
      <c r="AQ877" s="865"/>
      <c r="AR877" s="865"/>
      <c r="AS877" s="865"/>
      <c r="AT877" s="865"/>
      <c r="AU877" s="865"/>
      <c r="AV877" s="865"/>
      <c r="AW877" s="865"/>
      <c r="AX877" s="865"/>
      <c r="AY877" s="865"/>
      <c r="AZ877" s="865"/>
      <c r="BA877" s="865"/>
      <c r="BB877" s="865"/>
    </row>
    <row r="878" spans="1:54" ht="12.6" customHeight="1" x14ac:dyDescent="0.25">
      <c r="A878" s="447" t="s">
        <v>551</v>
      </c>
      <c r="B878" s="448"/>
      <c r="C878" s="448"/>
      <c r="D878" s="448"/>
      <c r="E878" s="448"/>
      <c r="F878" s="448"/>
      <c r="G878" s="448"/>
      <c r="H878" s="448"/>
      <c r="I878" s="448"/>
      <c r="J878" s="448"/>
      <c r="K878" s="448"/>
      <c r="L878" s="448"/>
      <c r="M878" s="448"/>
      <c r="N878" s="448"/>
      <c r="O878" s="448"/>
      <c r="P878" s="448"/>
      <c r="Q878" s="448"/>
      <c r="R878" s="448"/>
      <c r="S878" s="448"/>
      <c r="T878" s="448"/>
      <c r="U878" s="448"/>
      <c r="V878" s="448"/>
      <c r="W878" s="448"/>
      <c r="X878" s="448"/>
      <c r="Y878" s="865"/>
      <c r="Z878" s="865"/>
      <c r="AA878" s="865"/>
      <c r="AB878" s="865"/>
      <c r="AC878" s="865"/>
      <c r="AD878" s="865"/>
      <c r="AE878" s="865"/>
      <c r="AF878" s="865"/>
      <c r="AG878" s="865"/>
      <c r="AH878" s="865"/>
      <c r="AI878" s="865"/>
      <c r="AJ878" s="865"/>
      <c r="AK878" s="865"/>
      <c r="AL878" s="865"/>
      <c r="AM878" s="865"/>
      <c r="AN878" s="865"/>
      <c r="AO878" s="865"/>
      <c r="AP878" s="865"/>
      <c r="AQ878" s="865"/>
      <c r="AR878" s="865"/>
      <c r="AS878" s="865"/>
      <c r="AT878" s="865"/>
      <c r="AU878" s="865"/>
      <c r="AV878" s="865"/>
      <c r="AW878" s="865"/>
      <c r="AX878" s="865"/>
      <c r="AY878" s="865"/>
      <c r="AZ878" s="865"/>
      <c r="BA878" s="865"/>
      <c r="BB878" s="865"/>
    </row>
    <row r="879" spans="1:54" ht="12.6" customHeight="1" x14ac:dyDescent="0.25">
      <c r="A879" s="447" t="s">
        <v>548</v>
      </c>
      <c r="B879" s="448"/>
      <c r="C879" s="448"/>
      <c r="D879" s="448"/>
      <c r="E879" s="448"/>
      <c r="F879" s="448"/>
      <c r="G879" s="448"/>
      <c r="H879" s="448"/>
      <c r="I879" s="448"/>
      <c r="J879" s="448"/>
      <c r="K879" s="448"/>
      <c r="L879" s="448"/>
      <c r="M879" s="448"/>
      <c r="N879" s="448"/>
      <c r="O879" s="448"/>
      <c r="P879" s="448"/>
      <c r="Q879" s="448"/>
      <c r="R879" s="448"/>
      <c r="S879" s="448"/>
      <c r="T879" s="448"/>
      <c r="U879" s="448"/>
      <c r="V879" s="448"/>
      <c r="W879" s="448"/>
      <c r="X879" s="448"/>
      <c r="Y879" s="865"/>
      <c r="Z879" s="865"/>
      <c r="AA879" s="865"/>
      <c r="AB879" s="865"/>
      <c r="AC879" s="865"/>
      <c r="AD879" s="865"/>
      <c r="AE879" s="865"/>
      <c r="AF879" s="865"/>
      <c r="AG879" s="865"/>
      <c r="AH879" s="865"/>
      <c r="AI879" s="865"/>
      <c r="AJ879" s="865"/>
      <c r="AK879" s="865"/>
      <c r="AL879" s="865"/>
      <c r="AM879" s="865"/>
      <c r="AN879" s="865"/>
      <c r="AO879" s="865"/>
      <c r="AP879" s="865"/>
      <c r="AQ879" s="865"/>
      <c r="AR879" s="865"/>
      <c r="AS879" s="865"/>
      <c r="AT879" s="865"/>
      <c r="AU879" s="865"/>
      <c r="AV879" s="865"/>
      <c r="AW879" s="865"/>
      <c r="AX879" s="865"/>
      <c r="AY879" s="865"/>
      <c r="AZ879" s="865"/>
      <c r="BA879" s="865"/>
      <c r="BB879" s="865"/>
    </row>
    <row r="880" spans="1:54" ht="12.6" customHeight="1" x14ac:dyDescent="0.25">
      <c r="A880" s="447" t="s">
        <v>529</v>
      </c>
      <c r="B880" s="448"/>
      <c r="C880" s="448"/>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865"/>
      <c r="Z880" s="865"/>
      <c r="AA880" s="865"/>
      <c r="AB880" s="865"/>
      <c r="AC880" s="865"/>
      <c r="AD880" s="865"/>
      <c r="AE880" s="865"/>
      <c r="AF880" s="865"/>
      <c r="AG880" s="865"/>
      <c r="AH880" s="865"/>
      <c r="AI880" s="865"/>
      <c r="AJ880" s="865"/>
      <c r="AK880" s="865"/>
      <c r="AL880" s="865"/>
      <c r="AM880" s="865"/>
      <c r="AN880" s="865"/>
      <c r="AO880" s="865"/>
      <c r="AP880" s="865"/>
      <c r="AQ880" s="865"/>
      <c r="AR880" s="865"/>
      <c r="AS880" s="865"/>
      <c r="AT880" s="865"/>
      <c r="AU880" s="865"/>
      <c r="AV880" s="865"/>
      <c r="AW880" s="865"/>
      <c r="AX880" s="865"/>
      <c r="AY880" s="865"/>
      <c r="AZ880" s="865"/>
      <c r="BA880" s="865"/>
      <c r="BB880" s="865"/>
    </row>
    <row r="881" spans="1:54" ht="12.6" customHeight="1" x14ac:dyDescent="0.25">
      <c r="A881" s="444" t="s">
        <v>1646</v>
      </c>
    </row>
    <row r="882" spans="1:54" ht="15" customHeight="1" x14ac:dyDescent="0.25">
      <c r="A882" s="888"/>
      <c r="B882" s="889"/>
      <c r="C882" s="889"/>
      <c r="D882" s="889"/>
      <c r="E882" s="889"/>
      <c r="F882" s="889"/>
      <c r="G882" s="889"/>
      <c r="H882" s="889"/>
      <c r="I882" s="889"/>
      <c r="J882" s="889"/>
      <c r="K882" s="889"/>
      <c r="L882" s="889"/>
      <c r="M882" s="889"/>
      <c r="N882" s="889"/>
      <c r="O882" s="889"/>
      <c r="P882" s="889"/>
      <c r="Q882" s="889"/>
      <c r="R882" s="889"/>
      <c r="S882" s="889"/>
      <c r="T882" s="889"/>
      <c r="U882" s="889"/>
      <c r="V882" s="889"/>
      <c r="W882" s="889"/>
      <c r="X882" s="889"/>
      <c r="Y882" s="889"/>
      <c r="Z882" s="889"/>
      <c r="AA882" s="889"/>
      <c r="AB882" s="889"/>
      <c r="AC882" s="889"/>
      <c r="AD882" s="889"/>
      <c r="AE882" s="889"/>
      <c r="AF882" s="889"/>
      <c r="AG882" s="889"/>
      <c r="AH882" s="889"/>
      <c r="AI882" s="889"/>
      <c r="AJ882" s="889"/>
      <c r="AK882" s="889"/>
      <c r="AL882" s="889"/>
      <c r="AM882" s="889"/>
      <c r="AN882" s="889"/>
      <c r="AO882" s="889"/>
      <c r="AP882" s="889"/>
      <c r="AQ882" s="889"/>
      <c r="AR882" s="889"/>
      <c r="AS882" s="889"/>
      <c r="AT882" s="889"/>
      <c r="AU882" s="889"/>
      <c r="AV882" s="889"/>
      <c r="AW882" s="889"/>
      <c r="AX882" s="889"/>
      <c r="AY882" s="889"/>
      <c r="AZ882" s="889"/>
      <c r="BA882" s="889"/>
      <c r="BB882" s="890"/>
    </row>
    <row r="883" spans="1:54" ht="15" customHeight="1" x14ac:dyDescent="0.25">
      <c r="A883" s="891"/>
      <c r="B883" s="892"/>
      <c r="C883" s="892"/>
      <c r="D883" s="892"/>
      <c r="E883" s="892"/>
      <c r="F883" s="892"/>
      <c r="G883" s="892"/>
      <c r="H883" s="892"/>
      <c r="I883" s="892"/>
      <c r="J883" s="892"/>
      <c r="K883" s="892"/>
      <c r="L883" s="892"/>
      <c r="M883" s="892"/>
      <c r="N883" s="892"/>
      <c r="O883" s="892"/>
      <c r="P883" s="892"/>
      <c r="Q883" s="892"/>
      <c r="R883" s="892"/>
      <c r="S883" s="892"/>
      <c r="T883" s="892"/>
      <c r="U883" s="892"/>
      <c r="V883" s="892"/>
      <c r="W883" s="892"/>
      <c r="X883" s="892"/>
      <c r="Y883" s="892"/>
      <c r="Z883" s="892"/>
      <c r="AA883" s="892"/>
      <c r="AB883" s="892"/>
      <c r="AC883" s="892"/>
      <c r="AD883" s="892"/>
      <c r="AE883" s="892"/>
      <c r="AF883" s="892"/>
      <c r="AG883" s="892"/>
      <c r="AH883" s="892"/>
      <c r="AI883" s="892"/>
      <c r="AJ883" s="892"/>
      <c r="AK883" s="892"/>
      <c r="AL883" s="892"/>
      <c r="AM883" s="892"/>
      <c r="AN883" s="892"/>
      <c r="AO883" s="892"/>
      <c r="AP883" s="892"/>
      <c r="AQ883" s="892"/>
      <c r="AR883" s="892"/>
      <c r="AS883" s="892"/>
      <c r="AT883" s="892"/>
      <c r="AU883" s="892"/>
      <c r="AV883" s="892"/>
      <c r="AW883" s="892"/>
      <c r="AX883" s="892"/>
      <c r="AY883" s="892"/>
      <c r="AZ883" s="892"/>
      <c r="BA883" s="892"/>
      <c r="BB883" s="893"/>
    </row>
    <row r="884" spans="1:54" ht="12.6" customHeight="1" x14ac:dyDescent="0.25">
      <c r="A884" s="444" t="s">
        <v>1645</v>
      </c>
    </row>
    <row r="885" spans="1:54" ht="12.6" customHeight="1" x14ac:dyDescent="0.25">
      <c r="A885" s="464"/>
      <c r="B885" s="465"/>
      <c r="C885" s="465"/>
      <c r="D885" s="465"/>
      <c r="E885" s="465"/>
      <c r="F885" s="465"/>
      <c r="G885" s="465"/>
      <c r="H885" s="465"/>
      <c r="I885" s="465"/>
      <c r="J885" s="465"/>
      <c r="K885" s="465"/>
      <c r="L885" s="465"/>
      <c r="M885" s="465"/>
      <c r="N885" s="465"/>
      <c r="O885" s="465"/>
      <c r="P885" s="465"/>
      <c r="Q885" s="465"/>
      <c r="R885" s="465"/>
      <c r="S885" s="466"/>
      <c r="T885" s="464"/>
      <c r="U885" s="465"/>
      <c r="V885" s="465"/>
      <c r="W885" s="465"/>
      <c r="X885" s="465"/>
      <c r="Y885" s="465"/>
      <c r="Z885" s="465"/>
      <c r="AA885" s="465"/>
      <c r="AB885" s="465"/>
      <c r="AC885" s="465"/>
      <c r="AD885" s="465"/>
      <c r="AE885" s="465"/>
      <c r="AF885" s="466"/>
      <c r="AG885" s="923" t="s">
        <v>1571</v>
      </c>
      <c r="AH885" s="849"/>
      <c r="AI885" s="849"/>
      <c r="AJ885" s="849"/>
      <c r="AK885" s="849"/>
      <c r="AL885" s="849"/>
      <c r="AM885" s="849"/>
      <c r="AN885" s="849"/>
      <c r="AO885" s="849"/>
      <c r="AP885" s="849"/>
      <c r="AQ885" s="849"/>
      <c r="AR885" s="849"/>
      <c r="AS885" s="849"/>
      <c r="AT885" s="849"/>
      <c r="AU885" s="849"/>
      <c r="AV885" s="849"/>
      <c r="AW885" s="849"/>
      <c r="AX885" s="849"/>
      <c r="AY885" s="849"/>
      <c r="AZ885" s="849"/>
      <c r="BA885" s="849"/>
      <c r="BB885" s="986"/>
    </row>
    <row r="886" spans="1:54" ht="12.6" customHeight="1" x14ac:dyDescent="0.25">
      <c r="A886" s="987" t="s">
        <v>468</v>
      </c>
      <c r="B886" s="988"/>
      <c r="C886" s="988"/>
      <c r="D886" s="988"/>
      <c r="E886" s="988"/>
      <c r="F886" s="988"/>
      <c r="G886" s="988"/>
      <c r="H886" s="988"/>
      <c r="I886" s="988"/>
      <c r="J886" s="988"/>
      <c r="K886" s="988"/>
      <c r="L886" s="988"/>
      <c r="M886" s="988"/>
      <c r="N886" s="988"/>
      <c r="O886" s="988"/>
      <c r="P886" s="988"/>
      <c r="Q886" s="988"/>
      <c r="R886" s="988"/>
      <c r="S886" s="992"/>
      <c r="T886" s="987" t="s">
        <v>815</v>
      </c>
      <c r="U886" s="988"/>
      <c r="V886" s="988"/>
      <c r="W886" s="988"/>
      <c r="X886" s="988"/>
      <c r="Y886" s="988"/>
      <c r="Z886" s="988"/>
      <c r="AA886" s="988"/>
      <c r="AB886" s="988"/>
      <c r="AC886" s="988"/>
      <c r="AD886" s="988"/>
      <c r="AE886" s="988"/>
      <c r="AF886" s="992"/>
      <c r="AG886" s="987" t="s">
        <v>1595</v>
      </c>
      <c r="AH886" s="988"/>
      <c r="AI886" s="988"/>
      <c r="AJ886" s="988"/>
      <c r="AK886" s="988"/>
      <c r="AL886" s="988"/>
      <c r="AM886" s="988"/>
      <c r="AN886" s="988"/>
      <c r="AO886" s="988"/>
      <c r="AP886" s="988"/>
      <c r="AQ886" s="988"/>
      <c r="AR886" s="988"/>
      <c r="AS886" s="988"/>
      <c r="AT886" s="988"/>
      <c r="AU886" s="988"/>
      <c r="AV886" s="988"/>
      <c r="AW886" s="988"/>
      <c r="AX886" s="988"/>
      <c r="AY886" s="988"/>
      <c r="AZ886" s="988"/>
      <c r="BA886" s="988"/>
      <c r="BB886" s="992"/>
    </row>
    <row r="887" spans="1:54" ht="12.6" customHeight="1" x14ac:dyDescent="0.25">
      <c r="A887" s="676"/>
      <c r="B887" s="582"/>
      <c r="C887" s="582"/>
      <c r="D887" s="582"/>
      <c r="E887" s="582"/>
      <c r="F887" s="582"/>
      <c r="G887" s="582"/>
      <c r="H887" s="582"/>
      <c r="I887" s="582"/>
      <c r="J887" s="582"/>
      <c r="K887" s="582"/>
      <c r="L887" s="582"/>
      <c r="M887" s="582"/>
      <c r="N887" s="582"/>
      <c r="O887" s="582"/>
      <c r="P887" s="582"/>
      <c r="Q887" s="582"/>
      <c r="R887" s="582"/>
      <c r="S887" s="743"/>
      <c r="T887" s="676"/>
      <c r="U887" s="582"/>
      <c r="V887" s="582"/>
      <c r="W887" s="582"/>
      <c r="X887" s="582"/>
      <c r="Y887" s="582"/>
      <c r="Z887" s="582"/>
      <c r="AA887" s="582"/>
      <c r="AB887" s="582"/>
      <c r="AC887" s="582"/>
      <c r="AD887" s="582"/>
      <c r="AE887" s="582"/>
      <c r="AF887" s="743"/>
      <c r="AG887" s="987" t="s">
        <v>1568</v>
      </c>
      <c r="AH887" s="988"/>
      <c r="AI887" s="988"/>
      <c r="AJ887" s="988"/>
      <c r="AK887" s="988"/>
      <c r="AL887" s="988"/>
      <c r="AM887" s="988"/>
      <c r="AN887" s="988"/>
      <c r="AO887" s="988"/>
      <c r="AP887" s="988"/>
      <c r="AQ887" s="988"/>
      <c r="AR887" s="988"/>
      <c r="AS887" s="988"/>
      <c r="AT887" s="988"/>
      <c r="AU887" s="988"/>
      <c r="AV887" s="988"/>
      <c r="AW887" s="988"/>
      <c r="AX887" s="988"/>
      <c r="AY887" s="988"/>
      <c r="AZ887" s="988"/>
      <c r="BA887" s="988"/>
      <c r="BB887" s="992"/>
    </row>
    <row r="888" spans="1:54" ht="12.6" customHeight="1" x14ac:dyDescent="0.25">
      <c r="A888" s="447" t="s">
        <v>552</v>
      </c>
      <c r="B888" s="448"/>
      <c r="C888" s="448"/>
      <c r="D888" s="448"/>
      <c r="E888" s="448"/>
      <c r="F888" s="448"/>
      <c r="G888" s="448"/>
      <c r="H888" s="448"/>
      <c r="I888" s="448"/>
      <c r="J888" s="448"/>
      <c r="K888" s="448"/>
      <c r="L888" s="448"/>
      <c r="M888" s="448"/>
      <c r="N888" s="448"/>
      <c r="O888" s="448"/>
      <c r="P888" s="448"/>
      <c r="Q888" s="448"/>
      <c r="R888" s="448"/>
      <c r="S888" s="449"/>
      <c r="T888" s="865">
        <f>SUM('HL KNIHA VYPOC'!D248)*-1</f>
        <v>0</v>
      </c>
      <c r="U888" s="865"/>
      <c r="V888" s="865"/>
      <c r="W888" s="865"/>
      <c r="X888" s="865"/>
      <c r="Y888" s="865"/>
      <c r="Z888" s="865"/>
      <c r="AA888" s="865"/>
      <c r="AB888" s="865"/>
      <c r="AC888" s="865"/>
      <c r="AD888" s="865"/>
      <c r="AE888" s="865"/>
      <c r="AF888" s="865"/>
      <c r="AG888" s="865">
        <f>SUM('HL KNIHA VYPOC'!H248)*-1</f>
        <v>0</v>
      </c>
      <c r="AH888" s="865"/>
      <c r="AI888" s="865"/>
      <c r="AJ888" s="865"/>
      <c r="AK888" s="865"/>
      <c r="AL888" s="865"/>
      <c r="AM888" s="865"/>
      <c r="AN888" s="865"/>
      <c r="AO888" s="865"/>
      <c r="AP888" s="865"/>
      <c r="AQ888" s="865"/>
      <c r="AR888" s="865"/>
      <c r="AS888" s="865"/>
      <c r="AT888" s="865"/>
      <c r="AU888" s="865"/>
      <c r="AV888" s="865"/>
      <c r="AW888" s="865"/>
      <c r="AX888" s="865"/>
      <c r="AY888" s="865"/>
      <c r="AZ888" s="865"/>
      <c r="BA888" s="865"/>
      <c r="BB888" s="865"/>
    </row>
    <row r="889" spans="1:54" ht="12.6" customHeight="1" x14ac:dyDescent="0.25">
      <c r="A889" s="447" t="s">
        <v>553</v>
      </c>
      <c r="B889" s="448"/>
      <c r="C889" s="448"/>
      <c r="D889" s="448"/>
      <c r="E889" s="448"/>
      <c r="F889" s="448"/>
      <c r="G889" s="448"/>
      <c r="H889" s="448"/>
      <c r="I889" s="448"/>
      <c r="J889" s="448"/>
      <c r="K889" s="448"/>
      <c r="L889" s="448"/>
      <c r="M889" s="448"/>
      <c r="N889" s="448"/>
      <c r="O889" s="448"/>
      <c r="P889" s="448"/>
      <c r="Q889" s="448"/>
      <c r="R889" s="448"/>
      <c r="S889" s="449"/>
      <c r="T889" s="865"/>
      <c r="U889" s="865"/>
      <c r="V889" s="865"/>
      <c r="W889" s="865"/>
      <c r="X889" s="865"/>
      <c r="Y889" s="865"/>
      <c r="Z889" s="865"/>
      <c r="AA889" s="865"/>
      <c r="AB889" s="865"/>
      <c r="AC889" s="865"/>
      <c r="AD889" s="865"/>
      <c r="AE889" s="865"/>
      <c r="AF889" s="865"/>
      <c r="AG889" s="865"/>
      <c r="AH889" s="865"/>
      <c r="AI889" s="865"/>
      <c r="AJ889" s="865"/>
      <c r="AK889" s="865"/>
      <c r="AL889" s="865"/>
      <c r="AM889" s="865"/>
      <c r="AN889" s="865"/>
      <c r="AO889" s="865"/>
      <c r="AP889" s="865"/>
      <c r="AQ889" s="865"/>
      <c r="AR889" s="865"/>
      <c r="AS889" s="865"/>
      <c r="AT889" s="865"/>
      <c r="AU889" s="865"/>
      <c r="AV889" s="865"/>
      <c r="AW889" s="865"/>
      <c r="AX889" s="865"/>
      <c r="AY889" s="865"/>
      <c r="AZ889" s="865"/>
      <c r="BA889" s="865"/>
      <c r="BB889" s="865"/>
    </row>
    <row r="890" spans="1:54" ht="12.6" customHeight="1" x14ac:dyDescent="0.25">
      <c r="A890" s="447" t="s">
        <v>554</v>
      </c>
      <c r="B890" s="448"/>
      <c r="C890" s="448"/>
      <c r="D890" s="448"/>
      <c r="E890" s="448"/>
      <c r="F890" s="448"/>
      <c r="G890" s="448"/>
      <c r="H890" s="448"/>
      <c r="I890" s="448"/>
      <c r="J890" s="448"/>
      <c r="K890" s="448"/>
      <c r="L890" s="448"/>
      <c r="M890" s="448"/>
      <c r="N890" s="448"/>
      <c r="O890" s="448"/>
      <c r="P890" s="448"/>
      <c r="Q890" s="448"/>
      <c r="R890" s="448"/>
      <c r="S890" s="449"/>
      <c r="T890" s="865"/>
      <c r="U890" s="865"/>
      <c r="V890" s="865"/>
      <c r="W890" s="865"/>
      <c r="X890" s="865"/>
      <c r="Y890" s="865"/>
      <c r="Z890" s="865"/>
      <c r="AA890" s="865"/>
      <c r="AB890" s="865"/>
      <c r="AC890" s="865"/>
      <c r="AD890" s="865"/>
      <c r="AE890" s="865"/>
      <c r="AF890" s="865"/>
      <c r="AG890" s="865"/>
      <c r="AH890" s="865"/>
      <c r="AI890" s="865"/>
      <c r="AJ890" s="865"/>
      <c r="AK890" s="865"/>
      <c r="AL890" s="865"/>
      <c r="AM890" s="865"/>
      <c r="AN890" s="865"/>
      <c r="AO890" s="865"/>
      <c r="AP890" s="865"/>
      <c r="AQ890" s="865"/>
      <c r="AR890" s="865"/>
      <c r="AS890" s="865"/>
      <c r="AT890" s="865"/>
      <c r="AU890" s="865"/>
      <c r="AV890" s="865"/>
      <c r="AW890" s="865"/>
      <c r="AX890" s="865"/>
      <c r="AY890" s="865"/>
      <c r="AZ890" s="865"/>
      <c r="BA890" s="865"/>
      <c r="BB890" s="865"/>
    </row>
    <row r="891" spans="1:54" ht="12.6" customHeight="1" x14ac:dyDescent="0.25">
      <c r="A891" s="447" t="s">
        <v>555</v>
      </c>
      <c r="B891" s="448"/>
      <c r="C891" s="448"/>
      <c r="D891" s="448"/>
      <c r="E891" s="448"/>
      <c r="F891" s="448"/>
      <c r="G891" s="448"/>
      <c r="H891" s="448"/>
      <c r="I891" s="448"/>
      <c r="J891" s="448"/>
      <c r="K891" s="448"/>
      <c r="L891" s="448"/>
      <c r="M891" s="448"/>
      <c r="N891" s="448"/>
      <c r="O891" s="448"/>
      <c r="P891" s="448"/>
      <c r="Q891" s="448"/>
      <c r="R891" s="448"/>
      <c r="S891" s="449"/>
      <c r="T891" s="865"/>
      <c r="U891" s="865"/>
      <c r="V891" s="865"/>
      <c r="W891" s="865"/>
      <c r="X891" s="865"/>
      <c r="Y891" s="865"/>
      <c r="Z891" s="865"/>
      <c r="AA891" s="865"/>
      <c r="AB891" s="865"/>
      <c r="AC891" s="865"/>
      <c r="AD891" s="865"/>
      <c r="AE891" s="865"/>
      <c r="AF891" s="865"/>
      <c r="AG891" s="865"/>
      <c r="AH891" s="865"/>
      <c r="AI891" s="865"/>
      <c r="AJ891" s="865"/>
      <c r="AK891" s="865"/>
      <c r="AL891" s="865"/>
      <c r="AM891" s="865"/>
      <c r="AN891" s="865"/>
      <c r="AO891" s="865"/>
      <c r="AP891" s="865"/>
      <c r="AQ891" s="865"/>
      <c r="AR891" s="865"/>
      <c r="AS891" s="865"/>
      <c r="AT891" s="865"/>
      <c r="AU891" s="865"/>
      <c r="AV891" s="865"/>
      <c r="AW891" s="865"/>
      <c r="AX891" s="865"/>
      <c r="AY891" s="865"/>
      <c r="AZ891" s="865"/>
      <c r="BA891" s="865"/>
      <c r="BB891" s="865"/>
    </row>
    <row r="892" spans="1:54" ht="12.6" customHeight="1" x14ac:dyDescent="0.25">
      <c r="A892" s="447" t="s">
        <v>556</v>
      </c>
      <c r="B892" s="448"/>
      <c r="C892" s="448"/>
      <c r="D892" s="448"/>
      <c r="E892" s="448"/>
      <c r="F892" s="448"/>
      <c r="G892" s="448"/>
      <c r="H892" s="448"/>
      <c r="I892" s="448"/>
      <c r="J892" s="448"/>
      <c r="K892" s="448"/>
      <c r="L892" s="448"/>
      <c r="M892" s="448"/>
      <c r="N892" s="448"/>
      <c r="O892" s="448"/>
      <c r="P892" s="448"/>
      <c r="Q892" s="448"/>
      <c r="R892" s="448"/>
      <c r="S892" s="449"/>
      <c r="T892" s="865"/>
      <c r="U892" s="865"/>
      <c r="V892" s="865"/>
      <c r="W892" s="865"/>
      <c r="X892" s="865"/>
      <c r="Y892" s="865"/>
      <c r="Z892" s="865"/>
      <c r="AA892" s="865"/>
      <c r="AB892" s="865"/>
      <c r="AC892" s="865"/>
      <c r="AD892" s="865"/>
      <c r="AE892" s="865"/>
      <c r="AF892" s="865"/>
      <c r="AG892" s="865"/>
      <c r="AH892" s="865"/>
      <c r="AI892" s="865"/>
      <c r="AJ892" s="865"/>
      <c r="AK892" s="865"/>
      <c r="AL892" s="865"/>
      <c r="AM892" s="865"/>
      <c r="AN892" s="865"/>
      <c r="AO892" s="865"/>
      <c r="AP892" s="865"/>
      <c r="AQ892" s="865"/>
      <c r="AR892" s="865"/>
      <c r="AS892" s="865"/>
      <c r="AT892" s="865"/>
      <c r="AU892" s="865"/>
      <c r="AV892" s="865"/>
      <c r="AW892" s="865"/>
      <c r="AX892" s="865"/>
      <c r="AY892" s="865"/>
      <c r="AZ892" s="865"/>
      <c r="BA892" s="865"/>
      <c r="BB892" s="865"/>
    </row>
    <row r="893" spans="1:54" ht="12.6" customHeight="1" x14ac:dyDescent="0.25">
      <c r="A893" s="447" t="s">
        <v>557</v>
      </c>
      <c r="B893" s="448"/>
      <c r="C893" s="448"/>
      <c r="D893" s="448"/>
      <c r="E893" s="448"/>
      <c r="F893" s="448"/>
      <c r="G893" s="448"/>
      <c r="H893" s="448"/>
      <c r="I893" s="448"/>
      <c r="J893" s="448"/>
      <c r="K893" s="448"/>
      <c r="L893" s="448"/>
      <c r="M893" s="448"/>
      <c r="N893" s="448"/>
      <c r="O893" s="448"/>
      <c r="P893" s="448"/>
      <c r="Q893" s="448"/>
      <c r="R893" s="448"/>
      <c r="S893" s="449"/>
      <c r="T893" s="865"/>
      <c r="U893" s="865"/>
      <c r="V893" s="865"/>
      <c r="W893" s="865"/>
      <c r="X893" s="865"/>
      <c r="Y893" s="865"/>
      <c r="Z893" s="865"/>
      <c r="AA893" s="865"/>
      <c r="AB893" s="865"/>
      <c r="AC893" s="865"/>
      <c r="AD893" s="865"/>
      <c r="AE893" s="865"/>
      <c r="AF893" s="865"/>
      <c r="AG893" s="865"/>
      <c r="AH893" s="865"/>
      <c r="AI893" s="865"/>
      <c r="AJ893" s="865"/>
      <c r="AK893" s="865"/>
      <c r="AL893" s="865"/>
      <c r="AM893" s="865"/>
      <c r="AN893" s="865"/>
      <c r="AO893" s="865"/>
      <c r="AP893" s="865"/>
      <c r="AQ893" s="865"/>
      <c r="AR893" s="865"/>
      <c r="AS893" s="865"/>
      <c r="AT893" s="865"/>
      <c r="AU893" s="865"/>
      <c r="AV893" s="865"/>
      <c r="AW893" s="865"/>
      <c r="AX893" s="865"/>
      <c r="AY893" s="865"/>
      <c r="AZ893" s="865"/>
      <c r="BA893" s="865"/>
      <c r="BB893" s="865"/>
    </row>
    <row r="894" spans="1:54" ht="12.6" customHeight="1" x14ac:dyDescent="0.25">
      <c r="A894" s="447" t="s">
        <v>558</v>
      </c>
      <c r="B894" s="448"/>
      <c r="C894" s="448"/>
      <c r="D894" s="448"/>
      <c r="E894" s="448"/>
      <c r="F894" s="448"/>
      <c r="G894" s="448"/>
      <c r="H894" s="448"/>
      <c r="I894" s="448"/>
      <c r="J894" s="448"/>
      <c r="K894" s="448"/>
      <c r="L894" s="448"/>
      <c r="M894" s="448"/>
      <c r="N894" s="448"/>
      <c r="O894" s="448"/>
      <c r="P894" s="448"/>
      <c r="Q894" s="448"/>
      <c r="R894" s="448"/>
      <c r="S894" s="449"/>
      <c r="T894" s="865">
        <f>SUM('HL KNIHA VYPOC'!G248)*-1</f>
        <v>0</v>
      </c>
      <c r="U894" s="865"/>
      <c r="V894" s="865"/>
      <c r="W894" s="865"/>
      <c r="X894" s="865"/>
      <c r="Y894" s="865"/>
      <c r="Z894" s="865"/>
      <c r="AA894" s="865"/>
      <c r="AB894" s="865"/>
      <c r="AC894" s="865"/>
      <c r="AD894" s="865"/>
      <c r="AE894" s="865"/>
      <c r="AF894" s="865"/>
      <c r="AG894" s="865">
        <f>SUM('HL KNIHA VYPOC'!K248)*-1</f>
        <v>0</v>
      </c>
      <c r="AH894" s="865"/>
      <c r="AI894" s="865"/>
      <c r="AJ894" s="865"/>
      <c r="AK894" s="865"/>
      <c r="AL894" s="865"/>
      <c r="AM894" s="865"/>
      <c r="AN894" s="865"/>
      <c r="AO894" s="865"/>
      <c r="AP894" s="865"/>
      <c r="AQ894" s="865"/>
      <c r="AR894" s="865"/>
      <c r="AS894" s="865"/>
      <c r="AT894" s="865"/>
      <c r="AU894" s="865"/>
      <c r="AV894" s="865"/>
      <c r="AW894" s="865"/>
      <c r="AX894" s="865"/>
      <c r="AY894" s="865"/>
      <c r="AZ894" s="865"/>
      <c r="BA894" s="865"/>
      <c r="BB894" s="865"/>
    </row>
    <row r="895" spans="1:54" ht="12.6" customHeight="1" x14ac:dyDescent="0.25">
      <c r="A895" s="434" t="s">
        <v>1644</v>
      </c>
    </row>
    <row r="896" spans="1:54" ht="15" customHeight="1" x14ac:dyDescent="0.25">
      <c r="A896" s="888"/>
      <c r="B896" s="889"/>
      <c r="C896" s="889"/>
      <c r="D896" s="889"/>
      <c r="E896" s="889"/>
      <c r="F896" s="889"/>
      <c r="G896" s="889"/>
      <c r="H896" s="889"/>
      <c r="I896" s="889"/>
      <c r="J896" s="889"/>
      <c r="K896" s="889"/>
      <c r="L896" s="889"/>
      <c r="M896" s="889"/>
      <c r="N896" s="889"/>
      <c r="O896" s="889"/>
      <c r="P896" s="889"/>
      <c r="Q896" s="889"/>
      <c r="R896" s="889"/>
      <c r="S896" s="889"/>
      <c r="T896" s="889"/>
      <c r="U896" s="889"/>
      <c r="V896" s="889"/>
      <c r="W896" s="889"/>
      <c r="X896" s="889"/>
      <c r="Y896" s="889"/>
      <c r="Z896" s="889"/>
      <c r="AA896" s="889"/>
      <c r="AB896" s="889"/>
      <c r="AC896" s="889"/>
      <c r="AD896" s="889"/>
      <c r="AE896" s="889"/>
      <c r="AF896" s="889"/>
      <c r="AG896" s="889"/>
      <c r="AH896" s="889"/>
      <c r="AI896" s="889"/>
      <c r="AJ896" s="889"/>
      <c r="AK896" s="889"/>
      <c r="AL896" s="889"/>
      <c r="AM896" s="889"/>
      <c r="AN896" s="889"/>
      <c r="AO896" s="889"/>
      <c r="AP896" s="889"/>
      <c r="AQ896" s="889"/>
      <c r="AR896" s="889"/>
      <c r="AS896" s="889"/>
      <c r="AT896" s="889"/>
      <c r="AU896" s="889"/>
      <c r="AV896" s="889"/>
      <c r="AW896" s="889"/>
      <c r="AX896" s="889"/>
      <c r="AY896" s="889"/>
      <c r="AZ896" s="889"/>
      <c r="BA896" s="889"/>
      <c r="BB896" s="890"/>
    </row>
    <row r="897" spans="1:54" ht="15" customHeight="1" x14ac:dyDescent="0.25">
      <c r="A897" s="891"/>
      <c r="B897" s="892"/>
      <c r="C897" s="892"/>
      <c r="D897" s="892"/>
      <c r="E897" s="892"/>
      <c r="F897" s="892"/>
      <c r="G897" s="892"/>
      <c r="H897" s="892"/>
      <c r="I897" s="892"/>
      <c r="J897" s="892"/>
      <c r="K897" s="892"/>
      <c r="L897" s="892"/>
      <c r="M897" s="892"/>
      <c r="N897" s="892"/>
      <c r="O897" s="892"/>
      <c r="P897" s="892"/>
      <c r="Q897" s="892"/>
      <c r="R897" s="892"/>
      <c r="S897" s="892"/>
      <c r="T897" s="892"/>
      <c r="U897" s="892"/>
      <c r="V897" s="892"/>
      <c r="W897" s="892"/>
      <c r="X897" s="892"/>
      <c r="Y897" s="892"/>
      <c r="Z897" s="892"/>
      <c r="AA897" s="892"/>
      <c r="AB897" s="892"/>
      <c r="AC897" s="892"/>
      <c r="AD897" s="892"/>
      <c r="AE897" s="892"/>
      <c r="AF897" s="892"/>
      <c r="AG897" s="892"/>
      <c r="AH897" s="892"/>
      <c r="AI897" s="892"/>
      <c r="AJ897" s="892"/>
      <c r="AK897" s="892"/>
      <c r="AL897" s="892"/>
      <c r="AM897" s="892"/>
      <c r="AN897" s="892"/>
      <c r="AO897" s="892"/>
      <c r="AP897" s="892"/>
      <c r="AQ897" s="892"/>
      <c r="AR897" s="892"/>
      <c r="AS897" s="892"/>
      <c r="AT897" s="892"/>
      <c r="AU897" s="892"/>
      <c r="AV897" s="892"/>
      <c r="AW897" s="892"/>
      <c r="AX897" s="892"/>
      <c r="AY897" s="892"/>
      <c r="AZ897" s="892"/>
      <c r="BA897" s="892"/>
      <c r="BB897" s="893"/>
    </row>
    <row r="898" spans="1:54" ht="12.6" customHeight="1" x14ac:dyDescent="0.25">
      <c r="A898" s="444" t="s">
        <v>1643</v>
      </c>
    </row>
    <row r="899" spans="1:54" ht="12.6" customHeight="1" x14ac:dyDescent="0.25">
      <c r="A899" s="923" t="s">
        <v>1642</v>
      </c>
      <c r="B899" s="849"/>
      <c r="C899" s="849"/>
      <c r="D899" s="849"/>
      <c r="E899" s="849"/>
      <c r="F899" s="849"/>
      <c r="G899" s="849"/>
      <c r="H899" s="849"/>
      <c r="I899" s="849"/>
      <c r="J899" s="849"/>
      <c r="K899" s="849"/>
      <c r="L899" s="986"/>
      <c r="M899" s="1029" t="s">
        <v>1641</v>
      </c>
      <c r="N899" s="1029"/>
      <c r="O899" s="1029"/>
      <c r="P899" s="1029"/>
      <c r="Q899" s="1029"/>
      <c r="R899" s="1029"/>
      <c r="S899" s="1029"/>
      <c r="T899" s="1029"/>
      <c r="U899" s="1204" t="s">
        <v>559</v>
      </c>
      <c r="V899" s="1204"/>
      <c r="W899" s="1204"/>
      <c r="X899" s="1204"/>
      <c r="Y899" s="1204"/>
      <c r="Z899" s="1204"/>
      <c r="AA899" s="1204"/>
      <c r="AB899" s="1035" t="s">
        <v>560</v>
      </c>
      <c r="AC899" s="1035"/>
      <c r="AD899" s="1035"/>
      <c r="AE899" s="1035"/>
      <c r="AF899" s="1035"/>
      <c r="AG899" s="1035"/>
      <c r="AH899" s="1035"/>
      <c r="AI899" s="1035" t="s">
        <v>561</v>
      </c>
      <c r="AJ899" s="1035"/>
      <c r="AK899" s="1035"/>
      <c r="AL899" s="1035"/>
      <c r="AM899" s="1035"/>
      <c r="AN899" s="1035"/>
      <c r="AO899" s="1035"/>
      <c r="AP899" s="1035" t="s">
        <v>516</v>
      </c>
      <c r="AQ899" s="1035"/>
      <c r="AR899" s="1035"/>
      <c r="AS899" s="1035"/>
      <c r="AT899" s="1035"/>
      <c r="AU899" s="1035"/>
      <c r="AV899" s="1035"/>
      <c r="AW899" s="1035"/>
      <c r="AX899" s="1035"/>
      <c r="AY899" s="1035"/>
      <c r="AZ899" s="1035"/>
      <c r="BA899" s="1035"/>
      <c r="BB899" s="1035"/>
    </row>
    <row r="900" spans="1:54" ht="12.6" customHeight="1" x14ac:dyDescent="0.25">
      <c r="A900" s="924" t="s">
        <v>1640</v>
      </c>
      <c r="B900" s="925"/>
      <c r="C900" s="925"/>
      <c r="D900" s="925"/>
      <c r="E900" s="925"/>
      <c r="F900" s="925"/>
      <c r="G900" s="925"/>
      <c r="H900" s="925"/>
      <c r="I900" s="925"/>
      <c r="J900" s="925"/>
      <c r="K900" s="925"/>
      <c r="L900" s="993"/>
      <c r="M900" s="979" t="s">
        <v>1639</v>
      </c>
      <c r="N900" s="979"/>
      <c r="O900" s="979"/>
      <c r="P900" s="979"/>
      <c r="Q900" s="979"/>
      <c r="R900" s="979"/>
      <c r="S900" s="979"/>
      <c r="T900" s="979"/>
      <c r="U900" s="1205"/>
      <c r="V900" s="1205"/>
      <c r="W900" s="1205"/>
      <c r="X900" s="1205"/>
      <c r="Y900" s="1205"/>
      <c r="Z900" s="1205"/>
      <c r="AA900" s="1205"/>
      <c r="AB900" s="1036"/>
      <c r="AC900" s="1036"/>
      <c r="AD900" s="1036"/>
      <c r="AE900" s="1036"/>
      <c r="AF900" s="1036"/>
      <c r="AG900" s="1036"/>
      <c r="AH900" s="1036"/>
      <c r="AI900" s="1036"/>
      <c r="AJ900" s="1036"/>
      <c r="AK900" s="1036"/>
      <c r="AL900" s="1036"/>
      <c r="AM900" s="1036"/>
      <c r="AN900" s="1036"/>
      <c r="AO900" s="1036"/>
      <c r="AP900" s="1036"/>
      <c r="AQ900" s="1036"/>
      <c r="AR900" s="1036"/>
      <c r="AS900" s="1036"/>
      <c r="AT900" s="1036"/>
      <c r="AU900" s="1036"/>
      <c r="AV900" s="1036"/>
      <c r="AW900" s="1036"/>
      <c r="AX900" s="1036"/>
      <c r="AY900" s="1036"/>
      <c r="AZ900" s="1036"/>
      <c r="BA900" s="1036"/>
      <c r="BB900" s="1036"/>
    </row>
    <row r="901" spans="1:54" ht="12.6" customHeight="1" x14ac:dyDescent="0.25">
      <c r="A901" s="1149"/>
      <c r="B901" s="1149"/>
      <c r="C901" s="1149"/>
      <c r="D901" s="1149"/>
      <c r="E901" s="1149"/>
      <c r="F901" s="1149"/>
      <c r="G901" s="1149"/>
      <c r="H901" s="1149"/>
      <c r="I901" s="1149"/>
      <c r="J901" s="1149"/>
      <c r="K901" s="1149"/>
      <c r="L901" s="1149"/>
      <c r="M901" s="972"/>
      <c r="N901" s="989"/>
      <c r="O901" s="989"/>
      <c r="P901" s="989"/>
      <c r="Q901" s="989"/>
      <c r="R901" s="989"/>
      <c r="S901" s="989"/>
      <c r="T901" s="989"/>
      <c r="U901" s="989"/>
      <c r="V901" s="989"/>
      <c r="W901" s="989"/>
      <c r="X901" s="989"/>
      <c r="Y901" s="989"/>
      <c r="Z901" s="989"/>
      <c r="AA901" s="989"/>
      <c r="AB901" s="989"/>
      <c r="AC901" s="989"/>
      <c r="AD901" s="989"/>
      <c r="AE901" s="989"/>
      <c r="AF901" s="989"/>
      <c r="AG901" s="989"/>
      <c r="AH901" s="989"/>
      <c r="AI901" s="989"/>
      <c r="AJ901" s="989"/>
      <c r="AK901" s="989"/>
      <c r="AL901" s="989"/>
      <c r="AM901" s="989"/>
      <c r="AN901" s="989"/>
      <c r="AO901" s="989"/>
      <c r="AP901" s="1038"/>
      <c r="AQ901" s="1038"/>
      <c r="AR901" s="1038"/>
      <c r="AS901" s="1038"/>
      <c r="AT901" s="1038"/>
      <c r="AU901" s="1038"/>
      <c r="AV901" s="1038"/>
      <c r="AW901" s="1038"/>
      <c r="AX901" s="1038"/>
      <c r="AY901" s="1038"/>
      <c r="AZ901" s="1038"/>
      <c r="BA901" s="1038"/>
      <c r="BB901" s="1038"/>
    </row>
    <row r="902" spans="1:54" ht="12.6" customHeight="1" x14ac:dyDescent="0.25">
      <c r="A902" s="1149"/>
      <c r="B902" s="1149"/>
      <c r="C902" s="1149"/>
      <c r="D902" s="1149"/>
      <c r="E902" s="1149"/>
      <c r="F902" s="1149"/>
      <c r="G902" s="1149"/>
      <c r="H902" s="1149"/>
      <c r="I902" s="1149"/>
      <c r="J902" s="1149"/>
      <c r="K902" s="1149"/>
      <c r="L902" s="1149"/>
      <c r="M902" s="972"/>
      <c r="N902" s="989"/>
      <c r="O902" s="989"/>
      <c r="P902" s="989"/>
      <c r="Q902" s="989"/>
      <c r="R902" s="989"/>
      <c r="S902" s="989"/>
      <c r="T902" s="989"/>
      <c r="U902" s="989"/>
      <c r="V902" s="989"/>
      <c r="W902" s="989"/>
      <c r="X902" s="989"/>
      <c r="Y902" s="989"/>
      <c r="Z902" s="989"/>
      <c r="AA902" s="989"/>
      <c r="AB902" s="989"/>
      <c r="AC902" s="989"/>
      <c r="AD902" s="989"/>
      <c r="AE902" s="989"/>
      <c r="AF902" s="989"/>
      <c r="AG902" s="989"/>
      <c r="AH902" s="989"/>
      <c r="AI902" s="989"/>
      <c r="AJ902" s="989"/>
      <c r="AK902" s="989"/>
      <c r="AL902" s="989"/>
      <c r="AM902" s="989"/>
      <c r="AN902" s="989"/>
      <c r="AO902" s="989"/>
      <c r="AP902" s="1038"/>
      <c r="AQ902" s="1038"/>
      <c r="AR902" s="1038"/>
      <c r="AS902" s="1038"/>
      <c r="AT902" s="1038"/>
      <c r="AU902" s="1038"/>
      <c r="AV902" s="1038"/>
      <c r="AW902" s="1038"/>
      <c r="AX902" s="1038"/>
      <c r="AY902" s="1038"/>
      <c r="AZ902" s="1038"/>
      <c r="BA902" s="1038"/>
      <c r="BB902" s="1038"/>
    </row>
    <row r="903" spans="1:54" ht="12.6" customHeight="1" x14ac:dyDescent="0.25">
      <c r="A903" s="1149"/>
      <c r="B903" s="1149"/>
      <c r="C903" s="1149"/>
      <c r="D903" s="1149"/>
      <c r="E903" s="1149"/>
      <c r="F903" s="1149"/>
      <c r="G903" s="1149"/>
      <c r="H903" s="1149"/>
      <c r="I903" s="1149"/>
      <c r="J903" s="1149"/>
      <c r="K903" s="1149"/>
      <c r="L903" s="1149"/>
      <c r="M903" s="972"/>
      <c r="N903" s="989"/>
      <c r="O903" s="989"/>
      <c r="P903" s="989"/>
      <c r="Q903" s="989"/>
      <c r="R903" s="989"/>
      <c r="S903" s="989"/>
      <c r="T903" s="989"/>
      <c r="U903" s="989"/>
      <c r="V903" s="989"/>
      <c r="W903" s="989"/>
      <c r="X903" s="989"/>
      <c r="Y903" s="989"/>
      <c r="Z903" s="989"/>
      <c r="AA903" s="989"/>
      <c r="AB903" s="989"/>
      <c r="AC903" s="989"/>
      <c r="AD903" s="989"/>
      <c r="AE903" s="989"/>
      <c r="AF903" s="989"/>
      <c r="AG903" s="989"/>
      <c r="AH903" s="989"/>
      <c r="AI903" s="989"/>
      <c r="AJ903" s="989"/>
      <c r="AK903" s="989"/>
      <c r="AL903" s="989"/>
      <c r="AM903" s="989"/>
      <c r="AN903" s="989"/>
      <c r="AO903" s="989"/>
      <c r="AP903" s="1038"/>
      <c r="AQ903" s="1038"/>
      <c r="AR903" s="1038"/>
      <c r="AS903" s="1038"/>
      <c r="AT903" s="1038"/>
      <c r="AU903" s="1038"/>
      <c r="AV903" s="1038"/>
      <c r="AW903" s="1038"/>
      <c r="AX903" s="1038"/>
      <c r="AY903" s="1038"/>
      <c r="AZ903" s="1038"/>
      <c r="BA903" s="1038"/>
      <c r="BB903" s="1038"/>
    </row>
    <row r="904" spans="1:54" ht="12.6" customHeight="1" x14ac:dyDescent="0.25">
      <c r="A904" s="1149"/>
      <c r="B904" s="1149"/>
      <c r="C904" s="1149"/>
      <c r="D904" s="1149"/>
      <c r="E904" s="1149"/>
      <c r="F904" s="1149"/>
      <c r="G904" s="1149"/>
      <c r="H904" s="1149"/>
      <c r="I904" s="1149"/>
      <c r="J904" s="1149"/>
      <c r="K904" s="1149"/>
      <c r="L904" s="1149"/>
      <c r="M904" s="972"/>
      <c r="N904" s="989"/>
      <c r="O904" s="989"/>
      <c r="P904" s="989"/>
      <c r="Q904" s="989"/>
      <c r="R904" s="989"/>
      <c r="S904" s="989"/>
      <c r="T904" s="989"/>
      <c r="U904" s="989"/>
      <c r="V904" s="989"/>
      <c r="W904" s="989"/>
      <c r="X904" s="989"/>
      <c r="Y904" s="989"/>
      <c r="Z904" s="989"/>
      <c r="AA904" s="989"/>
      <c r="AB904" s="989"/>
      <c r="AC904" s="989"/>
      <c r="AD904" s="989"/>
      <c r="AE904" s="989"/>
      <c r="AF904" s="989"/>
      <c r="AG904" s="989"/>
      <c r="AH904" s="989"/>
      <c r="AI904" s="989"/>
      <c r="AJ904" s="989"/>
      <c r="AK904" s="989"/>
      <c r="AL904" s="989"/>
      <c r="AM904" s="989"/>
      <c r="AN904" s="989"/>
      <c r="AO904" s="989"/>
      <c r="AP904" s="1038"/>
      <c r="AQ904" s="1038"/>
      <c r="AR904" s="1038"/>
      <c r="AS904" s="1038"/>
      <c r="AT904" s="1038"/>
      <c r="AU904" s="1038"/>
      <c r="AV904" s="1038"/>
      <c r="AW904" s="1038"/>
      <c r="AX904" s="1038"/>
      <c r="AY904" s="1038"/>
      <c r="AZ904" s="1038"/>
      <c r="BA904" s="1038"/>
      <c r="BB904" s="1038"/>
    </row>
    <row r="905" spans="1:54" ht="12.6" customHeight="1" x14ac:dyDescent="0.25">
      <c r="A905" s="444" t="s">
        <v>1638</v>
      </c>
    </row>
    <row r="906" spans="1:54" ht="15" customHeight="1" x14ac:dyDescent="0.25">
      <c r="A906" s="888"/>
      <c r="B906" s="889"/>
      <c r="C906" s="889"/>
      <c r="D906" s="889"/>
      <c r="E906" s="889"/>
      <c r="F906" s="889"/>
      <c r="G906" s="889"/>
      <c r="H906" s="889"/>
      <c r="I906" s="889"/>
      <c r="J906" s="889"/>
      <c r="K906" s="889"/>
      <c r="L906" s="889"/>
      <c r="M906" s="889"/>
      <c r="N906" s="889"/>
      <c r="O906" s="889"/>
      <c r="P906" s="889"/>
      <c r="Q906" s="889"/>
      <c r="R906" s="889"/>
      <c r="S906" s="889"/>
      <c r="T906" s="889"/>
      <c r="U906" s="889"/>
      <c r="V906" s="889"/>
      <c r="W906" s="889"/>
      <c r="X906" s="889"/>
      <c r="Y906" s="889"/>
      <c r="Z906" s="889"/>
      <c r="AA906" s="889"/>
      <c r="AB906" s="889"/>
      <c r="AC906" s="889"/>
      <c r="AD906" s="889"/>
      <c r="AE906" s="889"/>
      <c r="AF906" s="889"/>
      <c r="AG906" s="889"/>
      <c r="AH906" s="889"/>
      <c r="AI906" s="889"/>
      <c r="AJ906" s="889"/>
      <c r="AK906" s="889"/>
      <c r="AL906" s="889"/>
      <c r="AM906" s="889"/>
      <c r="AN906" s="889"/>
      <c r="AO906" s="889"/>
      <c r="AP906" s="889"/>
      <c r="AQ906" s="889"/>
      <c r="AR906" s="889"/>
      <c r="AS906" s="889"/>
      <c r="AT906" s="889"/>
      <c r="AU906" s="889"/>
      <c r="AV906" s="889"/>
      <c r="AW906" s="889"/>
      <c r="AX906" s="889"/>
      <c r="AY906" s="889"/>
      <c r="AZ906" s="889"/>
      <c r="BA906" s="889"/>
      <c r="BB906" s="890"/>
    </row>
    <row r="907" spans="1:54" ht="15" customHeight="1" x14ac:dyDescent="0.25">
      <c r="A907" s="891"/>
      <c r="B907" s="892"/>
      <c r="C907" s="892"/>
      <c r="D907" s="892"/>
      <c r="E907" s="892"/>
      <c r="F907" s="892"/>
      <c r="G907" s="892"/>
      <c r="H907" s="892"/>
      <c r="I907" s="892"/>
      <c r="J907" s="892"/>
      <c r="K907" s="892"/>
      <c r="L907" s="892"/>
      <c r="M907" s="892"/>
      <c r="N907" s="892"/>
      <c r="O907" s="892"/>
      <c r="P907" s="892"/>
      <c r="Q907" s="892"/>
      <c r="R907" s="892"/>
      <c r="S907" s="892"/>
      <c r="T907" s="892"/>
      <c r="U907" s="892"/>
      <c r="V907" s="892"/>
      <c r="W907" s="892"/>
      <c r="X907" s="892"/>
      <c r="Y907" s="892"/>
      <c r="Z907" s="892"/>
      <c r="AA907" s="892"/>
      <c r="AB907" s="892"/>
      <c r="AC907" s="892"/>
      <c r="AD907" s="892"/>
      <c r="AE907" s="892"/>
      <c r="AF907" s="892"/>
      <c r="AG907" s="892"/>
      <c r="AH907" s="892"/>
      <c r="AI907" s="892"/>
      <c r="AJ907" s="892"/>
      <c r="AK907" s="892"/>
      <c r="AL907" s="892"/>
      <c r="AM907" s="892"/>
      <c r="AN907" s="892"/>
      <c r="AO907" s="892"/>
      <c r="AP907" s="892"/>
      <c r="AQ907" s="892"/>
      <c r="AR907" s="892"/>
      <c r="AS907" s="892"/>
      <c r="AT907" s="892"/>
      <c r="AU907" s="892"/>
      <c r="AV907" s="892"/>
      <c r="AW907" s="892"/>
      <c r="AX907" s="892"/>
      <c r="AY907" s="892"/>
      <c r="AZ907" s="892"/>
      <c r="BA907" s="892"/>
      <c r="BB907" s="893"/>
    </row>
    <row r="908" spans="1:54" s="433" customFormat="1" ht="13.5" hidden="1" customHeight="1" x14ac:dyDescent="0.25"/>
    <row r="909" spans="1:54" ht="12.6" customHeight="1" x14ac:dyDescent="0.25">
      <c r="A909" s="444" t="s">
        <v>1637</v>
      </c>
    </row>
    <row r="910" spans="1:54" ht="12.6" customHeight="1" x14ac:dyDescent="0.25">
      <c r="B910" s="444" t="s">
        <v>1636</v>
      </c>
    </row>
    <row r="911" spans="1:54" ht="12.6" customHeight="1" x14ac:dyDescent="0.25">
      <c r="A911" s="434" t="s">
        <v>474</v>
      </c>
    </row>
    <row r="912" spans="1:54" ht="12.6" customHeight="1" x14ac:dyDescent="0.25">
      <c r="A912" s="923"/>
      <c r="B912" s="849"/>
      <c r="C912" s="849"/>
      <c r="D912" s="849"/>
      <c r="E912" s="849"/>
      <c r="F912" s="849"/>
      <c r="G912" s="849"/>
      <c r="H912" s="849"/>
      <c r="I912" s="452"/>
      <c r="J912" s="465"/>
      <c r="K912" s="465"/>
      <c r="L912" s="465"/>
      <c r="M912" s="466"/>
      <c r="N912" s="464"/>
      <c r="O912" s="452"/>
      <c r="P912" s="465"/>
      <c r="Q912" s="466"/>
      <c r="R912" s="464"/>
      <c r="S912" s="465"/>
      <c r="T912" s="465"/>
      <c r="U912" s="465"/>
      <c r="V912" s="466"/>
      <c r="W912" s="923"/>
      <c r="X912" s="849"/>
      <c r="Y912" s="849"/>
      <c r="Z912" s="849"/>
      <c r="AA912" s="849"/>
      <c r="AB912" s="986"/>
      <c r="AC912" s="923"/>
      <c r="AD912" s="849"/>
      <c r="AE912" s="849"/>
      <c r="AF912" s="849"/>
      <c r="AG912" s="849"/>
      <c r="AH912" s="986"/>
      <c r="AI912" s="923" t="s">
        <v>481</v>
      </c>
      <c r="AJ912" s="849"/>
      <c r="AK912" s="849"/>
      <c r="AL912" s="849"/>
      <c r="AM912" s="849"/>
      <c r="AN912" s="849"/>
      <c r="AO912" s="849"/>
      <c r="AP912" s="986"/>
      <c r="AQ912" s="923" t="s">
        <v>1635</v>
      </c>
      <c r="AR912" s="849"/>
      <c r="AS912" s="849"/>
      <c r="AT912" s="849"/>
      <c r="AU912" s="849"/>
      <c r="AV912" s="849"/>
      <c r="AW912" s="849"/>
      <c r="AX912" s="849"/>
      <c r="AY912" s="849"/>
      <c r="AZ912" s="849"/>
      <c r="BA912" s="849"/>
      <c r="BB912" s="986"/>
    </row>
    <row r="913" spans="1:54" ht="12.6" customHeight="1" x14ac:dyDescent="0.25">
      <c r="A913" s="698"/>
      <c r="B913" s="438"/>
      <c r="C913" s="438"/>
      <c r="D913" s="438"/>
      <c r="E913" s="438"/>
      <c r="F913" s="438"/>
      <c r="G913" s="438"/>
      <c r="H913" s="438"/>
      <c r="I913" s="433"/>
      <c r="J913" s="582"/>
      <c r="K913" s="582"/>
      <c r="L913" s="582"/>
      <c r="M913" s="743"/>
      <c r="N913" s="676"/>
      <c r="O913" s="433"/>
      <c r="P913" s="582"/>
      <c r="Q913" s="743"/>
      <c r="R913" s="676"/>
      <c r="S913" s="582"/>
      <c r="T913" s="582"/>
      <c r="U913" s="582"/>
      <c r="V913" s="743"/>
      <c r="W913" s="987"/>
      <c r="X913" s="988"/>
      <c r="Y913" s="988"/>
      <c r="Z913" s="988"/>
      <c r="AA913" s="988"/>
      <c r="AB913" s="992"/>
      <c r="AC913" s="987" t="s">
        <v>1635</v>
      </c>
      <c r="AD913" s="988"/>
      <c r="AE913" s="988"/>
      <c r="AF913" s="988"/>
      <c r="AG913" s="988"/>
      <c r="AH913" s="992"/>
      <c r="AI913" s="987" t="s">
        <v>1634</v>
      </c>
      <c r="AJ913" s="988"/>
      <c r="AK913" s="988"/>
      <c r="AL913" s="988"/>
      <c r="AM913" s="988"/>
      <c r="AN913" s="988"/>
      <c r="AO913" s="988"/>
      <c r="AP913" s="992"/>
      <c r="AQ913" s="987" t="s">
        <v>1633</v>
      </c>
      <c r="AR913" s="988"/>
      <c r="AS913" s="988"/>
      <c r="AT913" s="988"/>
      <c r="AU913" s="988"/>
      <c r="AV913" s="988"/>
      <c r="AW913" s="988"/>
      <c r="AX913" s="988"/>
      <c r="AY913" s="988"/>
      <c r="AZ913" s="988"/>
      <c r="BA913" s="988"/>
      <c r="BB913" s="992"/>
    </row>
    <row r="914" spans="1:54" ht="12.6" customHeight="1" x14ac:dyDescent="0.25">
      <c r="A914" s="698"/>
      <c r="B914" s="438"/>
      <c r="C914" s="438"/>
      <c r="D914" s="438"/>
      <c r="E914" s="438"/>
      <c r="F914" s="438"/>
      <c r="G914" s="438"/>
      <c r="H914" s="438"/>
      <c r="I914" s="433"/>
      <c r="J914" s="582"/>
      <c r="K914" s="582"/>
      <c r="L914" s="582"/>
      <c r="M914" s="743"/>
      <c r="N914" s="676"/>
      <c r="O914" s="433"/>
      <c r="P914" s="582"/>
      <c r="Q914" s="743"/>
      <c r="R914" s="676"/>
      <c r="S914" s="582"/>
      <c r="T914" s="582"/>
      <c r="U914" s="582"/>
      <c r="V914" s="743"/>
      <c r="W914" s="987"/>
      <c r="X914" s="988"/>
      <c r="Y914" s="988"/>
      <c r="Z914" s="988"/>
      <c r="AA914" s="988"/>
      <c r="AB914" s="992"/>
      <c r="AC914" s="987" t="s">
        <v>1633</v>
      </c>
      <c r="AD914" s="988"/>
      <c r="AE914" s="988"/>
      <c r="AF914" s="988"/>
      <c r="AG914" s="988"/>
      <c r="AH914" s="992"/>
      <c r="AI914" s="987" t="s">
        <v>1632</v>
      </c>
      <c r="AJ914" s="988"/>
      <c r="AK914" s="988"/>
      <c r="AL914" s="988"/>
      <c r="AM914" s="988"/>
      <c r="AN914" s="988"/>
      <c r="AO914" s="988"/>
      <c r="AP914" s="992"/>
      <c r="AQ914" s="987" t="s">
        <v>1631</v>
      </c>
      <c r="AR914" s="988"/>
      <c r="AS914" s="988"/>
      <c r="AT914" s="988"/>
      <c r="AU914" s="988"/>
      <c r="AV914" s="988"/>
      <c r="AW914" s="988"/>
      <c r="AX914" s="988"/>
      <c r="AY914" s="988"/>
      <c r="AZ914" s="988"/>
      <c r="BA914" s="988"/>
      <c r="BB914" s="992"/>
    </row>
    <row r="915" spans="1:54" ht="12.6" customHeight="1" x14ac:dyDescent="0.25">
      <c r="A915" s="987" t="s">
        <v>468</v>
      </c>
      <c r="B915" s="988"/>
      <c r="C915" s="988"/>
      <c r="D915" s="988"/>
      <c r="E915" s="988"/>
      <c r="F915" s="988"/>
      <c r="G915" s="988"/>
      <c r="H915" s="988"/>
      <c r="I915" s="988"/>
      <c r="J915" s="988"/>
      <c r="K915" s="988"/>
      <c r="L915" s="988"/>
      <c r="M915" s="992"/>
      <c r="N915" s="987" t="s">
        <v>562</v>
      </c>
      <c r="O915" s="988"/>
      <c r="P915" s="988"/>
      <c r="Q915" s="992"/>
      <c r="R915" s="987" t="s">
        <v>561</v>
      </c>
      <c r="S915" s="988"/>
      <c r="T915" s="988"/>
      <c r="U915" s="988"/>
      <c r="V915" s="992"/>
      <c r="W915" s="987" t="s">
        <v>1630</v>
      </c>
      <c r="X915" s="988"/>
      <c r="Y915" s="988"/>
      <c r="Z915" s="988"/>
      <c r="AA915" s="988"/>
      <c r="AB915" s="992"/>
      <c r="AC915" s="987" t="s">
        <v>1629</v>
      </c>
      <c r="AD915" s="988"/>
      <c r="AE915" s="988"/>
      <c r="AF915" s="988"/>
      <c r="AG915" s="988"/>
      <c r="AH915" s="992"/>
      <c r="AI915" s="987" t="s">
        <v>1626</v>
      </c>
      <c r="AJ915" s="988"/>
      <c r="AK915" s="988"/>
      <c r="AL915" s="988"/>
      <c r="AM915" s="988"/>
      <c r="AN915" s="988"/>
      <c r="AO915" s="988"/>
      <c r="AP915" s="992"/>
      <c r="AQ915" s="987" t="s">
        <v>2993</v>
      </c>
      <c r="AR915" s="988"/>
      <c r="AS915" s="988"/>
      <c r="AT915" s="988"/>
      <c r="AU915" s="988"/>
      <c r="AV915" s="988"/>
      <c r="AW915" s="988"/>
      <c r="AX915" s="988"/>
      <c r="AY915" s="988"/>
      <c r="AZ915" s="988"/>
      <c r="BA915" s="988"/>
      <c r="BB915" s="992"/>
    </row>
    <row r="916" spans="1:54" ht="12.6" customHeight="1" x14ac:dyDescent="0.25">
      <c r="A916" s="470"/>
      <c r="B916" s="433"/>
      <c r="C916" s="433"/>
      <c r="D916" s="433"/>
      <c r="E916" s="433"/>
      <c r="F916" s="433"/>
      <c r="G916" s="433"/>
      <c r="H916" s="433"/>
      <c r="I916" s="433"/>
      <c r="J916" s="433"/>
      <c r="K916" s="433"/>
      <c r="L916" s="433"/>
      <c r="M916" s="471"/>
      <c r="N916" s="470"/>
      <c r="O916" s="433"/>
      <c r="P916" s="433"/>
      <c r="Q916" s="471"/>
      <c r="R916" s="987" t="s">
        <v>1628</v>
      </c>
      <c r="S916" s="988"/>
      <c r="T916" s="988"/>
      <c r="U916" s="988"/>
      <c r="V916" s="992"/>
      <c r="W916" s="987" t="s">
        <v>1627</v>
      </c>
      <c r="X916" s="988"/>
      <c r="Y916" s="988"/>
      <c r="Z916" s="988"/>
      <c r="AA916" s="988"/>
      <c r="AB916" s="992"/>
      <c r="AC916" s="987" t="s">
        <v>1626</v>
      </c>
      <c r="AD916" s="988"/>
      <c r="AE916" s="988"/>
      <c r="AF916" s="988"/>
      <c r="AG916" s="988"/>
      <c r="AH916" s="992"/>
      <c r="AI916" s="987" t="s">
        <v>1588</v>
      </c>
      <c r="AJ916" s="988"/>
      <c r="AK916" s="988"/>
      <c r="AL916" s="988"/>
      <c r="AM916" s="988"/>
      <c r="AN916" s="988"/>
      <c r="AO916" s="988"/>
      <c r="AP916" s="992"/>
      <c r="AQ916" s="987" t="s">
        <v>1625</v>
      </c>
      <c r="AR916" s="988"/>
      <c r="AS916" s="988"/>
      <c r="AT916" s="988"/>
      <c r="AU916" s="988"/>
      <c r="AV916" s="988"/>
      <c r="AW916" s="988"/>
      <c r="AX916" s="988"/>
      <c r="AY916" s="988"/>
      <c r="AZ916" s="988"/>
      <c r="BA916" s="988"/>
      <c r="BB916" s="992"/>
    </row>
    <row r="917" spans="1:54" ht="12.6" customHeight="1" x14ac:dyDescent="0.25">
      <c r="A917" s="470"/>
      <c r="B917" s="433"/>
      <c r="C917" s="433"/>
      <c r="D917" s="433"/>
      <c r="E917" s="433"/>
      <c r="F917" s="433"/>
      <c r="G917" s="433"/>
      <c r="H917" s="433"/>
      <c r="I917" s="433"/>
      <c r="J917" s="433"/>
      <c r="K917" s="433"/>
      <c r="L917" s="433"/>
      <c r="M917" s="471"/>
      <c r="N917" s="470"/>
      <c r="O917" s="433"/>
      <c r="P917" s="433"/>
      <c r="Q917" s="471"/>
      <c r="R917" s="987" t="s">
        <v>475</v>
      </c>
      <c r="S917" s="988"/>
      <c r="T917" s="988"/>
      <c r="U917" s="988"/>
      <c r="V917" s="992"/>
      <c r="W917" s="470"/>
      <c r="X917" s="433"/>
      <c r="Y917" s="433"/>
      <c r="Z917" s="433"/>
      <c r="AA917" s="433"/>
      <c r="AB917" s="471"/>
      <c r="AC917" s="987" t="s">
        <v>1588</v>
      </c>
      <c r="AD917" s="988"/>
      <c r="AE917" s="988"/>
      <c r="AF917" s="988"/>
      <c r="AG917" s="988"/>
      <c r="AH917" s="992"/>
      <c r="AI917" s="987" t="s">
        <v>1568</v>
      </c>
      <c r="AJ917" s="988"/>
      <c r="AK917" s="988"/>
      <c r="AL917" s="988"/>
      <c r="AM917" s="988"/>
      <c r="AN917" s="988"/>
      <c r="AO917" s="988"/>
      <c r="AP917" s="992"/>
      <c r="AQ917" s="987" t="s">
        <v>1624</v>
      </c>
      <c r="AR917" s="988"/>
      <c r="AS917" s="988"/>
      <c r="AT917" s="988"/>
      <c r="AU917" s="988"/>
      <c r="AV917" s="988"/>
      <c r="AW917" s="988"/>
      <c r="AX917" s="988"/>
      <c r="AY917" s="988"/>
      <c r="AZ917" s="988"/>
      <c r="BA917" s="988"/>
      <c r="BB917" s="992"/>
    </row>
    <row r="918" spans="1:54" ht="12.6" customHeight="1" x14ac:dyDescent="0.25">
      <c r="A918" s="470"/>
      <c r="B918" s="433"/>
      <c r="C918" s="433"/>
      <c r="D918" s="433"/>
      <c r="E918" s="433"/>
      <c r="F918" s="433"/>
      <c r="G918" s="433"/>
      <c r="H918" s="433"/>
      <c r="I918" s="433"/>
      <c r="J918" s="433"/>
      <c r="K918" s="433"/>
      <c r="L918" s="433"/>
      <c r="M918" s="471"/>
      <c r="N918" s="470"/>
      <c r="O918" s="433"/>
      <c r="P918" s="433"/>
      <c r="Q918" s="471"/>
      <c r="R918" s="470"/>
      <c r="S918" s="433"/>
      <c r="T918" s="433"/>
      <c r="U918" s="433"/>
      <c r="V918" s="471"/>
      <c r="W918" s="470"/>
      <c r="X918" s="433"/>
      <c r="Y918" s="433"/>
      <c r="Z918" s="433"/>
      <c r="AA918" s="433"/>
      <c r="AB918" s="471"/>
      <c r="AC918" s="987" t="s">
        <v>1568</v>
      </c>
      <c r="AD918" s="988"/>
      <c r="AE918" s="988"/>
      <c r="AF918" s="988"/>
      <c r="AG918" s="988"/>
      <c r="AH918" s="992"/>
      <c r="AI918" s="987"/>
      <c r="AJ918" s="988"/>
      <c r="AK918" s="988"/>
      <c r="AL918" s="988"/>
      <c r="AM918" s="988"/>
      <c r="AN918" s="988"/>
      <c r="AO918" s="988"/>
      <c r="AP918" s="992"/>
      <c r="AQ918" s="987" t="s">
        <v>1588</v>
      </c>
      <c r="AR918" s="988"/>
      <c r="AS918" s="988"/>
      <c r="AT918" s="988"/>
      <c r="AU918" s="988"/>
      <c r="AV918" s="988"/>
      <c r="AW918" s="988"/>
      <c r="AX918" s="988"/>
      <c r="AY918" s="988"/>
      <c r="AZ918" s="988"/>
      <c r="BA918" s="988"/>
      <c r="BB918" s="992"/>
    </row>
    <row r="919" spans="1:54" ht="12.6" customHeight="1" x14ac:dyDescent="0.25">
      <c r="A919" s="470"/>
      <c r="B919" s="433"/>
      <c r="C919" s="433"/>
      <c r="D919" s="433"/>
      <c r="E919" s="433"/>
      <c r="F919" s="433"/>
      <c r="G919" s="433"/>
      <c r="H919" s="433"/>
      <c r="I919" s="433"/>
      <c r="J919" s="433"/>
      <c r="K919" s="433"/>
      <c r="L919" s="433"/>
      <c r="M919" s="471"/>
      <c r="N919" s="470"/>
      <c r="O919" s="433"/>
      <c r="P919" s="433"/>
      <c r="Q919" s="471"/>
      <c r="R919" s="470"/>
      <c r="S919" s="433"/>
      <c r="T919" s="433"/>
      <c r="U919" s="433"/>
      <c r="V919" s="471"/>
      <c r="W919" s="470"/>
      <c r="X919" s="433"/>
      <c r="Y919" s="433"/>
      <c r="Z919" s="433"/>
      <c r="AA919" s="433"/>
      <c r="AB919" s="471"/>
      <c r="AC919" s="987"/>
      <c r="AD919" s="988"/>
      <c r="AE919" s="988"/>
      <c r="AF919" s="988"/>
      <c r="AG919" s="988"/>
      <c r="AH919" s="992"/>
      <c r="AI919" s="987"/>
      <c r="AJ919" s="988"/>
      <c r="AK919" s="988"/>
      <c r="AL919" s="988"/>
      <c r="AM919" s="988"/>
      <c r="AN919" s="988"/>
      <c r="AO919" s="988"/>
      <c r="AP919" s="992"/>
      <c r="AQ919" s="987" t="s">
        <v>1568</v>
      </c>
      <c r="AR919" s="988"/>
      <c r="AS919" s="988"/>
      <c r="AT919" s="988"/>
      <c r="AU919" s="988"/>
      <c r="AV919" s="988"/>
      <c r="AW919" s="988"/>
      <c r="AX919" s="988"/>
      <c r="AY919" s="988"/>
      <c r="AZ919" s="988"/>
      <c r="BA919" s="988"/>
      <c r="BB919" s="992"/>
    </row>
    <row r="920" spans="1:54" ht="12.6" customHeight="1" x14ac:dyDescent="0.25">
      <c r="A920" s="924" t="s">
        <v>816</v>
      </c>
      <c r="B920" s="925"/>
      <c r="C920" s="925"/>
      <c r="D920" s="925"/>
      <c r="E920" s="925"/>
      <c r="F920" s="925"/>
      <c r="G920" s="925"/>
      <c r="H920" s="925"/>
      <c r="I920" s="925"/>
      <c r="J920" s="925"/>
      <c r="K920" s="925"/>
      <c r="L920" s="925"/>
      <c r="M920" s="993"/>
      <c r="N920" s="924" t="s">
        <v>817</v>
      </c>
      <c r="O920" s="925"/>
      <c r="P920" s="925"/>
      <c r="Q920" s="993"/>
      <c r="R920" s="924" t="s">
        <v>818</v>
      </c>
      <c r="S920" s="925"/>
      <c r="T920" s="925"/>
      <c r="U920" s="925"/>
      <c r="V920" s="993"/>
      <c r="W920" s="924" t="s">
        <v>476</v>
      </c>
      <c r="X920" s="925"/>
      <c r="Y920" s="925"/>
      <c r="Z920" s="925"/>
      <c r="AA920" s="925"/>
      <c r="AB920" s="993"/>
      <c r="AC920" s="924" t="s">
        <v>477</v>
      </c>
      <c r="AD920" s="925"/>
      <c r="AE920" s="925"/>
      <c r="AF920" s="925"/>
      <c r="AG920" s="925"/>
      <c r="AH920" s="993"/>
      <c r="AI920" s="924" t="s">
        <v>480</v>
      </c>
      <c r="AJ920" s="925"/>
      <c r="AK920" s="925"/>
      <c r="AL920" s="925"/>
      <c r="AM920" s="925"/>
      <c r="AN920" s="925"/>
      <c r="AO920" s="925"/>
      <c r="AP920" s="993"/>
      <c r="AQ920" s="924" t="s">
        <v>1489</v>
      </c>
      <c r="AR920" s="925"/>
      <c r="AS920" s="925"/>
      <c r="AT920" s="925"/>
      <c r="AU920" s="925"/>
      <c r="AV920" s="925"/>
      <c r="AW920" s="925"/>
      <c r="AX920" s="925"/>
      <c r="AY920" s="925"/>
      <c r="AZ920" s="925"/>
      <c r="BA920" s="925"/>
      <c r="BB920" s="993"/>
    </row>
    <row r="921" spans="1:54" ht="12.6" customHeight="1" x14ac:dyDescent="0.25">
      <c r="A921" s="1089" t="s">
        <v>563</v>
      </c>
      <c r="B921" s="1089"/>
      <c r="C921" s="1089"/>
      <c r="D921" s="1089"/>
      <c r="E921" s="1089"/>
      <c r="F921" s="1089"/>
      <c r="G921" s="1089"/>
      <c r="H921" s="1089"/>
      <c r="I921" s="1089"/>
      <c r="J921" s="1089"/>
      <c r="K921" s="1089"/>
      <c r="L921" s="1089"/>
      <c r="M921" s="1089"/>
      <c r="N921" s="1037"/>
      <c r="O921" s="1037"/>
      <c r="P921" s="1037"/>
      <c r="Q921" s="1037"/>
      <c r="R921" s="1037"/>
      <c r="S921" s="1037"/>
      <c r="T921" s="1037"/>
      <c r="U921" s="1037"/>
      <c r="V921" s="1037"/>
      <c r="W921" s="1037"/>
      <c r="X921" s="1037"/>
      <c r="Y921" s="1037"/>
      <c r="Z921" s="1037"/>
      <c r="AA921" s="1037"/>
      <c r="AB921" s="1037"/>
      <c r="AC921" s="1037"/>
      <c r="AD921" s="1037"/>
      <c r="AE921" s="1037"/>
      <c r="AF921" s="1037"/>
      <c r="AG921" s="1037"/>
      <c r="AH921" s="1037"/>
      <c r="AI921" s="1037"/>
      <c r="AJ921" s="1037"/>
      <c r="AK921" s="1037"/>
      <c r="AL921" s="1037"/>
      <c r="AM921" s="1037"/>
      <c r="AN921" s="1037"/>
      <c r="AO921" s="1037"/>
      <c r="AP921" s="1037"/>
      <c r="AQ921" s="1037"/>
      <c r="AR921" s="1037"/>
      <c r="AS921" s="1037"/>
      <c r="AT921" s="1037"/>
      <c r="AU921" s="1037"/>
      <c r="AV921" s="1037"/>
      <c r="AW921" s="1037"/>
      <c r="AX921" s="1037"/>
      <c r="AY921" s="1037"/>
      <c r="AZ921" s="1037"/>
      <c r="BA921" s="1037"/>
      <c r="BB921" s="1037"/>
    </row>
    <row r="922" spans="1:54" ht="12.6" customHeight="1" x14ac:dyDescent="0.25">
      <c r="A922" s="872"/>
      <c r="B922" s="873"/>
      <c r="C922" s="873"/>
      <c r="D922" s="873"/>
      <c r="E922" s="873"/>
      <c r="F922" s="873"/>
      <c r="G922" s="873"/>
      <c r="H922" s="873"/>
      <c r="I922" s="873"/>
      <c r="J922" s="873"/>
      <c r="K922" s="873"/>
      <c r="L922" s="873"/>
      <c r="M922" s="874"/>
      <c r="N922" s="865"/>
      <c r="O922" s="865"/>
      <c r="P922" s="865"/>
      <c r="Q922" s="865"/>
      <c r="R922" s="865"/>
      <c r="S922" s="865"/>
      <c r="T922" s="865"/>
      <c r="U922" s="865"/>
      <c r="V922" s="865"/>
      <c r="W922" s="1034"/>
      <c r="X922" s="1034"/>
      <c r="Y922" s="1034"/>
      <c r="Z922" s="1034"/>
      <c r="AA922" s="1034"/>
      <c r="AB922" s="1034"/>
      <c r="AC922" s="865"/>
      <c r="AD922" s="865"/>
      <c r="AE922" s="865"/>
      <c r="AF922" s="865"/>
      <c r="AG922" s="865"/>
      <c r="AH922" s="865"/>
      <c r="AI922" s="865"/>
      <c r="AJ922" s="865"/>
      <c r="AK922" s="865"/>
      <c r="AL922" s="865"/>
      <c r="AM922" s="865"/>
      <c r="AN922" s="865"/>
      <c r="AO922" s="865"/>
      <c r="AP922" s="865"/>
      <c r="AQ922" s="865"/>
      <c r="AR922" s="865"/>
      <c r="AS922" s="865"/>
      <c r="AT922" s="865"/>
      <c r="AU922" s="865"/>
      <c r="AV922" s="865"/>
      <c r="AW922" s="865"/>
      <c r="AX922" s="865"/>
      <c r="AY922" s="865"/>
      <c r="AZ922" s="865"/>
      <c r="BA922" s="865"/>
      <c r="BB922" s="865"/>
    </row>
    <row r="923" spans="1:54" ht="12.6" customHeight="1" x14ac:dyDescent="0.25">
      <c r="A923" s="872"/>
      <c r="B923" s="873"/>
      <c r="C923" s="873"/>
      <c r="D923" s="873"/>
      <c r="E923" s="873"/>
      <c r="F923" s="873"/>
      <c r="G923" s="873"/>
      <c r="H923" s="873"/>
      <c r="I923" s="873"/>
      <c r="J923" s="873"/>
      <c r="K923" s="873"/>
      <c r="L923" s="873"/>
      <c r="M923" s="874"/>
      <c r="N923" s="865"/>
      <c r="O923" s="865"/>
      <c r="P923" s="865"/>
      <c r="Q923" s="865"/>
      <c r="R923" s="865"/>
      <c r="S923" s="865"/>
      <c r="T923" s="865"/>
      <c r="U923" s="865"/>
      <c r="V923" s="865"/>
      <c r="W923" s="1034"/>
      <c r="X923" s="1034"/>
      <c r="Y923" s="1034"/>
      <c r="Z923" s="1034"/>
      <c r="AA923" s="1034"/>
      <c r="AB923" s="1034"/>
      <c r="AC923" s="865"/>
      <c r="AD923" s="865"/>
      <c r="AE923" s="865"/>
      <c r="AF923" s="865"/>
      <c r="AG923" s="865"/>
      <c r="AH923" s="865"/>
      <c r="AI923" s="865"/>
      <c r="AJ923" s="865"/>
      <c r="AK923" s="865"/>
      <c r="AL923" s="865"/>
      <c r="AM923" s="865"/>
      <c r="AN923" s="865"/>
      <c r="AO923" s="865"/>
      <c r="AP923" s="865"/>
      <c r="AQ923" s="865"/>
      <c r="AR923" s="865"/>
      <c r="AS923" s="865"/>
      <c r="AT923" s="865"/>
      <c r="AU923" s="865"/>
      <c r="AV923" s="865"/>
      <c r="AW923" s="865"/>
      <c r="AX923" s="865"/>
      <c r="AY923" s="865"/>
      <c r="AZ923" s="865"/>
      <c r="BA923" s="865"/>
      <c r="BB923" s="865"/>
    </row>
    <row r="924" spans="1:54" ht="12.6" customHeight="1" x14ac:dyDescent="0.25">
      <c r="A924" s="872"/>
      <c r="B924" s="873"/>
      <c r="C924" s="873"/>
      <c r="D924" s="873"/>
      <c r="E924" s="873"/>
      <c r="F924" s="873"/>
      <c r="G924" s="873"/>
      <c r="H924" s="873"/>
      <c r="I924" s="873"/>
      <c r="J924" s="873"/>
      <c r="K924" s="873"/>
      <c r="L924" s="873"/>
      <c r="M924" s="874"/>
      <c r="N924" s="865"/>
      <c r="O924" s="865"/>
      <c r="P924" s="865"/>
      <c r="Q924" s="865"/>
      <c r="R924" s="865"/>
      <c r="S924" s="865"/>
      <c r="T924" s="865"/>
      <c r="U924" s="865"/>
      <c r="V924" s="865"/>
      <c r="W924" s="1034"/>
      <c r="X924" s="1034"/>
      <c r="Y924" s="1034"/>
      <c r="Z924" s="1034"/>
      <c r="AA924" s="1034"/>
      <c r="AB924" s="1034"/>
      <c r="AC924" s="865"/>
      <c r="AD924" s="865"/>
      <c r="AE924" s="865"/>
      <c r="AF924" s="865"/>
      <c r="AG924" s="865"/>
      <c r="AH924" s="865"/>
      <c r="AI924" s="865"/>
      <c r="AJ924" s="865"/>
      <c r="AK924" s="865"/>
      <c r="AL924" s="865"/>
      <c r="AM924" s="865"/>
      <c r="AN924" s="865"/>
      <c r="AO924" s="865"/>
      <c r="AP924" s="865"/>
      <c r="AQ924" s="865"/>
      <c r="AR924" s="865"/>
      <c r="AS924" s="865"/>
      <c r="AT924" s="865"/>
      <c r="AU924" s="865"/>
      <c r="AV924" s="865"/>
      <c r="AW924" s="865"/>
      <c r="AX924" s="865"/>
      <c r="AY924" s="865"/>
      <c r="AZ924" s="865"/>
      <c r="BA924" s="865"/>
      <c r="BB924" s="865"/>
    </row>
    <row r="925" spans="1:54" ht="12.6" customHeight="1" x14ac:dyDescent="0.25">
      <c r="A925" s="1089" t="s">
        <v>1115</v>
      </c>
      <c r="B925" s="1089"/>
      <c r="C925" s="1089"/>
      <c r="D925" s="1089"/>
      <c r="E925" s="1089"/>
      <c r="F925" s="1089"/>
      <c r="G925" s="1089"/>
      <c r="H925" s="1089"/>
      <c r="I925" s="1089"/>
      <c r="J925" s="1089"/>
      <c r="K925" s="1089"/>
      <c r="L925" s="1089"/>
      <c r="M925" s="1089"/>
      <c r="N925" s="1037"/>
      <c r="O925" s="1037"/>
      <c r="P925" s="1037"/>
      <c r="Q925" s="1037"/>
      <c r="R925" s="1037"/>
      <c r="S925" s="1037"/>
      <c r="T925" s="1037"/>
      <c r="U925" s="1037"/>
      <c r="V925" s="1037"/>
      <c r="W925" s="1037"/>
      <c r="X925" s="1037"/>
      <c r="Y925" s="1037"/>
      <c r="Z925" s="1037"/>
      <c r="AA925" s="1037"/>
      <c r="AB925" s="1037"/>
      <c r="AC925" s="1037"/>
      <c r="AD925" s="1037"/>
      <c r="AE925" s="1037"/>
      <c r="AF925" s="1037"/>
      <c r="AG925" s="1037"/>
      <c r="AH925" s="1037"/>
      <c r="AI925" s="1037"/>
      <c r="AJ925" s="1037"/>
      <c r="AK925" s="1037"/>
      <c r="AL925" s="1037"/>
      <c r="AM925" s="1037"/>
      <c r="AN925" s="1037"/>
      <c r="AO925" s="1037"/>
      <c r="AP925" s="1037"/>
      <c r="AQ925" s="1037"/>
      <c r="AR925" s="1037"/>
      <c r="AS925" s="1037"/>
      <c r="AT925" s="1037"/>
      <c r="AU925" s="1037"/>
      <c r="AV925" s="1037"/>
      <c r="AW925" s="1037"/>
      <c r="AX925" s="1037"/>
      <c r="AY925" s="1037"/>
      <c r="AZ925" s="1037"/>
      <c r="BA925" s="1037"/>
      <c r="BB925" s="1037"/>
    </row>
    <row r="926" spans="1:54" ht="12.6" customHeight="1" x14ac:dyDescent="0.25">
      <c r="A926" s="872"/>
      <c r="B926" s="873"/>
      <c r="C926" s="873"/>
      <c r="D926" s="873"/>
      <c r="E926" s="873"/>
      <c r="F926" s="873"/>
      <c r="G926" s="873"/>
      <c r="H926" s="873"/>
      <c r="I926" s="873"/>
      <c r="J926" s="873"/>
      <c r="K926" s="873"/>
      <c r="L926" s="873"/>
      <c r="M926" s="874"/>
      <c r="N926" s="865"/>
      <c r="O926" s="865"/>
      <c r="P926" s="865"/>
      <c r="Q926" s="865"/>
      <c r="R926" s="865"/>
      <c r="S926" s="865"/>
      <c r="T926" s="865"/>
      <c r="U926" s="865"/>
      <c r="V926" s="865"/>
      <c r="W926" s="1034"/>
      <c r="X926" s="1034"/>
      <c r="Y926" s="1034"/>
      <c r="Z926" s="1034"/>
      <c r="AA926" s="1034"/>
      <c r="AB926" s="1034"/>
      <c r="AC926" s="865"/>
      <c r="AD926" s="865"/>
      <c r="AE926" s="865"/>
      <c r="AF926" s="865"/>
      <c r="AG926" s="865"/>
      <c r="AH926" s="865"/>
      <c r="AI926" s="865"/>
      <c r="AJ926" s="865"/>
      <c r="AK926" s="865"/>
      <c r="AL926" s="865"/>
      <c r="AM926" s="865"/>
      <c r="AN926" s="865"/>
      <c r="AO926" s="865"/>
      <c r="AP926" s="865"/>
      <c r="AQ926" s="865"/>
      <c r="AR926" s="865"/>
      <c r="AS926" s="865"/>
      <c r="AT926" s="865"/>
      <c r="AU926" s="865"/>
      <c r="AV926" s="865"/>
      <c r="AW926" s="865"/>
      <c r="AX926" s="865"/>
      <c r="AY926" s="865"/>
      <c r="AZ926" s="865"/>
      <c r="BA926" s="865"/>
      <c r="BB926" s="865"/>
    </row>
    <row r="927" spans="1:54" ht="12.6" customHeight="1" x14ac:dyDescent="0.25">
      <c r="A927" s="872"/>
      <c r="B927" s="873"/>
      <c r="C927" s="873"/>
      <c r="D927" s="873"/>
      <c r="E927" s="873"/>
      <c r="F927" s="873"/>
      <c r="G927" s="873"/>
      <c r="H927" s="873"/>
      <c r="I927" s="873"/>
      <c r="J927" s="873"/>
      <c r="K927" s="873"/>
      <c r="L927" s="873"/>
      <c r="M927" s="874"/>
      <c r="N927" s="865"/>
      <c r="O927" s="865"/>
      <c r="P927" s="865"/>
      <c r="Q927" s="865"/>
      <c r="R927" s="865"/>
      <c r="S927" s="865"/>
      <c r="T927" s="865"/>
      <c r="U927" s="865"/>
      <c r="V927" s="865"/>
      <c r="W927" s="1034"/>
      <c r="X927" s="1034"/>
      <c r="Y927" s="1034"/>
      <c r="Z927" s="1034"/>
      <c r="AA927" s="1034"/>
      <c r="AB927" s="1034"/>
      <c r="AC927" s="865"/>
      <c r="AD927" s="865"/>
      <c r="AE927" s="865"/>
      <c r="AF927" s="865"/>
      <c r="AG927" s="865"/>
      <c r="AH927" s="865"/>
      <c r="AI927" s="865"/>
      <c r="AJ927" s="865"/>
      <c r="AK927" s="865"/>
      <c r="AL927" s="865"/>
      <c r="AM927" s="865"/>
      <c r="AN927" s="865"/>
      <c r="AO927" s="865"/>
      <c r="AP927" s="865"/>
      <c r="AQ927" s="865"/>
      <c r="AR927" s="865"/>
      <c r="AS927" s="865"/>
      <c r="AT927" s="865"/>
      <c r="AU927" s="865"/>
      <c r="AV927" s="865"/>
      <c r="AW927" s="865"/>
      <c r="AX927" s="865"/>
      <c r="AY927" s="865"/>
      <c r="AZ927" s="865"/>
      <c r="BA927" s="865"/>
      <c r="BB927" s="865"/>
    </row>
    <row r="928" spans="1:54" ht="12.6" customHeight="1" x14ac:dyDescent="0.25">
      <c r="A928" s="872"/>
      <c r="B928" s="873"/>
      <c r="C928" s="873"/>
      <c r="D928" s="873"/>
      <c r="E928" s="873"/>
      <c r="F928" s="873"/>
      <c r="G928" s="873"/>
      <c r="H928" s="873"/>
      <c r="I928" s="873"/>
      <c r="J928" s="873"/>
      <c r="K928" s="873"/>
      <c r="L928" s="873"/>
      <c r="M928" s="874"/>
      <c r="N928" s="865"/>
      <c r="O928" s="865"/>
      <c r="P928" s="865"/>
      <c r="Q928" s="865"/>
      <c r="R928" s="865"/>
      <c r="S928" s="865"/>
      <c r="T928" s="865"/>
      <c r="U928" s="865"/>
      <c r="V928" s="865"/>
      <c r="W928" s="1034"/>
      <c r="X928" s="1034"/>
      <c r="Y928" s="1034"/>
      <c r="Z928" s="1034"/>
      <c r="AA928" s="1034"/>
      <c r="AB928" s="1034"/>
      <c r="AC928" s="865"/>
      <c r="AD928" s="865"/>
      <c r="AE928" s="865"/>
      <c r="AF928" s="865"/>
      <c r="AG928" s="865"/>
      <c r="AH928" s="865"/>
      <c r="AI928" s="865"/>
      <c r="AJ928" s="865"/>
      <c r="AK928" s="865"/>
      <c r="AL928" s="865"/>
      <c r="AM928" s="865"/>
      <c r="AN928" s="865"/>
      <c r="AO928" s="865"/>
      <c r="AP928" s="865"/>
      <c r="AQ928" s="865"/>
      <c r="AR928" s="865"/>
      <c r="AS928" s="865"/>
      <c r="AT928" s="865"/>
      <c r="AU928" s="865"/>
      <c r="AV928" s="865"/>
      <c r="AW928" s="865"/>
      <c r="AX928" s="865"/>
      <c r="AY928" s="865"/>
      <c r="AZ928" s="865"/>
      <c r="BA928" s="865"/>
      <c r="BB928" s="865"/>
    </row>
    <row r="930" spans="1:54" ht="12.6" customHeight="1" x14ac:dyDescent="0.25">
      <c r="A930" s="434" t="s">
        <v>479</v>
      </c>
    </row>
    <row r="931" spans="1:54" ht="12.6" customHeight="1" x14ac:dyDescent="0.25">
      <c r="A931" s="923"/>
      <c r="B931" s="849"/>
      <c r="C931" s="849"/>
      <c r="D931" s="849"/>
      <c r="E931" s="849"/>
      <c r="F931" s="849"/>
      <c r="G931" s="849"/>
      <c r="H931" s="849"/>
      <c r="I931" s="452"/>
      <c r="J931" s="465"/>
      <c r="K931" s="465"/>
      <c r="L931" s="465"/>
      <c r="M931" s="466"/>
      <c r="N931" s="464"/>
      <c r="O931" s="452"/>
      <c r="P931" s="465"/>
      <c r="Q931" s="466"/>
      <c r="R931" s="464"/>
      <c r="S931" s="465"/>
      <c r="T931" s="465"/>
      <c r="U931" s="465"/>
      <c r="V931" s="466"/>
      <c r="W931" s="923"/>
      <c r="X931" s="849"/>
      <c r="Y931" s="849"/>
      <c r="Z931" s="849"/>
      <c r="AA931" s="849"/>
      <c r="AB931" s="986"/>
      <c r="AC931" s="923"/>
      <c r="AD931" s="849"/>
      <c r="AE931" s="849"/>
      <c r="AF931" s="849"/>
      <c r="AG931" s="849"/>
      <c r="AH931" s="986"/>
      <c r="AI931" s="923" t="s">
        <v>481</v>
      </c>
      <c r="AJ931" s="849"/>
      <c r="AK931" s="849"/>
      <c r="AL931" s="849"/>
      <c r="AM931" s="849"/>
      <c r="AN931" s="849"/>
      <c r="AO931" s="849"/>
      <c r="AP931" s="986"/>
      <c r="AQ931" s="923" t="s">
        <v>1635</v>
      </c>
      <c r="AR931" s="849"/>
      <c r="AS931" s="849"/>
      <c r="AT931" s="849"/>
      <c r="AU931" s="849"/>
      <c r="AV931" s="849"/>
      <c r="AW931" s="849"/>
      <c r="AX931" s="849"/>
      <c r="AY931" s="849"/>
      <c r="AZ931" s="849"/>
      <c r="BA931" s="849"/>
      <c r="BB931" s="986"/>
    </row>
    <row r="932" spans="1:54" ht="12.6" customHeight="1" x14ac:dyDescent="0.25">
      <c r="A932" s="698"/>
      <c r="B932" s="438"/>
      <c r="C932" s="438"/>
      <c r="D932" s="438"/>
      <c r="E932" s="438"/>
      <c r="F932" s="438"/>
      <c r="G932" s="438"/>
      <c r="H932" s="438"/>
      <c r="I932" s="433"/>
      <c r="J932" s="582"/>
      <c r="K932" s="582"/>
      <c r="L932" s="582"/>
      <c r="M932" s="743"/>
      <c r="N932" s="676"/>
      <c r="O932" s="433"/>
      <c r="P932" s="582"/>
      <c r="Q932" s="743"/>
      <c r="R932" s="676"/>
      <c r="S932" s="582"/>
      <c r="T932" s="582"/>
      <c r="U932" s="582"/>
      <c r="V932" s="743"/>
      <c r="W932" s="987"/>
      <c r="X932" s="988"/>
      <c r="Y932" s="988"/>
      <c r="Z932" s="988"/>
      <c r="AA932" s="988"/>
      <c r="AB932" s="992"/>
      <c r="AC932" s="987" t="s">
        <v>1635</v>
      </c>
      <c r="AD932" s="988"/>
      <c r="AE932" s="988"/>
      <c r="AF932" s="988"/>
      <c r="AG932" s="988"/>
      <c r="AH932" s="992"/>
      <c r="AI932" s="987" t="s">
        <v>1634</v>
      </c>
      <c r="AJ932" s="988"/>
      <c r="AK932" s="988"/>
      <c r="AL932" s="988"/>
      <c r="AM932" s="988"/>
      <c r="AN932" s="988"/>
      <c r="AO932" s="988"/>
      <c r="AP932" s="992"/>
      <c r="AQ932" s="987" t="s">
        <v>1633</v>
      </c>
      <c r="AR932" s="988"/>
      <c r="AS932" s="988"/>
      <c r="AT932" s="988"/>
      <c r="AU932" s="988"/>
      <c r="AV932" s="988"/>
      <c r="AW932" s="988"/>
      <c r="AX932" s="988"/>
      <c r="AY932" s="988"/>
      <c r="AZ932" s="988"/>
      <c r="BA932" s="988"/>
      <c r="BB932" s="992"/>
    </row>
    <row r="933" spans="1:54" ht="12.6" customHeight="1" x14ac:dyDescent="0.25">
      <c r="A933" s="698"/>
      <c r="B933" s="438"/>
      <c r="C933" s="438"/>
      <c r="D933" s="438"/>
      <c r="E933" s="438"/>
      <c r="F933" s="438"/>
      <c r="G933" s="438"/>
      <c r="H933" s="438"/>
      <c r="I933" s="433"/>
      <c r="J933" s="582"/>
      <c r="K933" s="582"/>
      <c r="L933" s="582"/>
      <c r="M933" s="743"/>
      <c r="N933" s="676"/>
      <c r="O933" s="433"/>
      <c r="P933" s="582"/>
      <c r="Q933" s="743"/>
      <c r="R933" s="676"/>
      <c r="S933" s="582"/>
      <c r="T933" s="582"/>
      <c r="U933" s="582"/>
      <c r="V933" s="743"/>
      <c r="W933" s="987"/>
      <c r="X933" s="988"/>
      <c r="Y933" s="988"/>
      <c r="Z933" s="988"/>
      <c r="AA933" s="988"/>
      <c r="AB933" s="992"/>
      <c r="AC933" s="987" t="s">
        <v>1633</v>
      </c>
      <c r="AD933" s="988"/>
      <c r="AE933" s="988"/>
      <c r="AF933" s="988"/>
      <c r="AG933" s="988"/>
      <c r="AH933" s="992"/>
      <c r="AI933" s="987" t="s">
        <v>1632</v>
      </c>
      <c r="AJ933" s="988"/>
      <c r="AK933" s="988"/>
      <c r="AL933" s="988"/>
      <c r="AM933" s="988"/>
      <c r="AN933" s="988"/>
      <c r="AO933" s="988"/>
      <c r="AP933" s="992"/>
      <c r="AQ933" s="987" t="s">
        <v>1631</v>
      </c>
      <c r="AR933" s="988"/>
      <c r="AS933" s="988"/>
      <c r="AT933" s="988"/>
      <c r="AU933" s="988"/>
      <c r="AV933" s="988"/>
      <c r="AW933" s="988"/>
      <c r="AX933" s="988"/>
      <c r="AY933" s="988"/>
      <c r="AZ933" s="988"/>
      <c r="BA933" s="988"/>
      <c r="BB933" s="992"/>
    </row>
    <row r="934" spans="1:54" ht="12.6" customHeight="1" x14ac:dyDescent="0.25">
      <c r="A934" s="987" t="s">
        <v>468</v>
      </c>
      <c r="B934" s="988"/>
      <c r="C934" s="988"/>
      <c r="D934" s="988"/>
      <c r="E934" s="988"/>
      <c r="F934" s="988"/>
      <c r="G934" s="988"/>
      <c r="H934" s="988"/>
      <c r="I934" s="988"/>
      <c r="J934" s="988"/>
      <c r="K934" s="988"/>
      <c r="L934" s="988"/>
      <c r="M934" s="992"/>
      <c r="N934" s="987" t="s">
        <v>562</v>
      </c>
      <c r="O934" s="988"/>
      <c r="P934" s="988"/>
      <c r="Q934" s="992"/>
      <c r="R934" s="987" t="s">
        <v>561</v>
      </c>
      <c r="S934" s="988"/>
      <c r="T934" s="988"/>
      <c r="U934" s="988"/>
      <c r="V934" s="992"/>
      <c r="W934" s="987" t="s">
        <v>1630</v>
      </c>
      <c r="X934" s="988"/>
      <c r="Y934" s="988"/>
      <c r="Z934" s="988"/>
      <c r="AA934" s="988"/>
      <c r="AB934" s="992"/>
      <c r="AC934" s="987" t="s">
        <v>1629</v>
      </c>
      <c r="AD934" s="988"/>
      <c r="AE934" s="988"/>
      <c r="AF934" s="988"/>
      <c r="AG934" s="988"/>
      <c r="AH934" s="992"/>
      <c r="AI934" s="987" t="s">
        <v>1626</v>
      </c>
      <c r="AJ934" s="988"/>
      <c r="AK934" s="988"/>
      <c r="AL934" s="988"/>
      <c r="AM934" s="988"/>
      <c r="AN934" s="988"/>
      <c r="AO934" s="988"/>
      <c r="AP934" s="992"/>
      <c r="AQ934" s="987" t="s">
        <v>2993</v>
      </c>
      <c r="AR934" s="988"/>
      <c r="AS934" s="988"/>
      <c r="AT934" s="988"/>
      <c r="AU934" s="988"/>
      <c r="AV934" s="988"/>
      <c r="AW934" s="988"/>
      <c r="AX934" s="988"/>
      <c r="AY934" s="988"/>
      <c r="AZ934" s="988"/>
      <c r="BA934" s="988"/>
      <c r="BB934" s="992"/>
    </row>
    <row r="935" spans="1:54" ht="12.6" customHeight="1" x14ac:dyDescent="0.25">
      <c r="A935" s="470"/>
      <c r="B935" s="433"/>
      <c r="C935" s="433"/>
      <c r="D935" s="433"/>
      <c r="E935" s="433"/>
      <c r="F935" s="433"/>
      <c r="G935" s="433"/>
      <c r="H935" s="433"/>
      <c r="I935" s="433"/>
      <c r="J935" s="433"/>
      <c r="K935" s="433"/>
      <c r="L935" s="433"/>
      <c r="M935" s="471"/>
      <c r="N935" s="470"/>
      <c r="O935" s="433"/>
      <c r="P935" s="433"/>
      <c r="Q935" s="471"/>
      <c r="R935" s="987" t="s">
        <v>1628</v>
      </c>
      <c r="S935" s="988"/>
      <c r="T935" s="988"/>
      <c r="U935" s="988"/>
      <c r="V935" s="992"/>
      <c r="W935" s="987" t="s">
        <v>1627</v>
      </c>
      <c r="X935" s="988"/>
      <c r="Y935" s="988"/>
      <c r="Z935" s="988"/>
      <c r="AA935" s="988"/>
      <c r="AB935" s="992"/>
      <c r="AC935" s="987" t="s">
        <v>1626</v>
      </c>
      <c r="AD935" s="988"/>
      <c r="AE935" s="988"/>
      <c r="AF935" s="988"/>
      <c r="AG935" s="988"/>
      <c r="AH935" s="992"/>
      <c r="AI935" s="987" t="s">
        <v>1588</v>
      </c>
      <c r="AJ935" s="988"/>
      <c r="AK935" s="988"/>
      <c r="AL935" s="988"/>
      <c r="AM935" s="988"/>
      <c r="AN935" s="988"/>
      <c r="AO935" s="988"/>
      <c r="AP935" s="992"/>
      <c r="AQ935" s="987" t="s">
        <v>1625</v>
      </c>
      <c r="AR935" s="988"/>
      <c r="AS935" s="988"/>
      <c r="AT935" s="988"/>
      <c r="AU935" s="988"/>
      <c r="AV935" s="988"/>
      <c r="AW935" s="988"/>
      <c r="AX935" s="988"/>
      <c r="AY935" s="988"/>
      <c r="AZ935" s="988"/>
      <c r="BA935" s="988"/>
      <c r="BB935" s="992"/>
    </row>
    <row r="936" spans="1:54" ht="12.6" customHeight="1" x14ac:dyDescent="0.25">
      <c r="A936" s="470"/>
      <c r="B936" s="433"/>
      <c r="C936" s="433"/>
      <c r="D936" s="433"/>
      <c r="E936" s="433"/>
      <c r="F936" s="433"/>
      <c r="G936" s="433"/>
      <c r="H936" s="433"/>
      <c r="I936" s="433"/>
      <c r="J936" s="433"/>
      <c r="K936" s="433"/>
      <c r="L936" s="433"/>
      <c r="M936" s="471"/>
      <c r="N936" s="470"/>
      <c r="O936" s="433"/>
      <c r="P936" s="433"/>
      <c r="Q936" s="471"/>
      <c r="R936" s="987" t="s">
        <v>475</v>
      </c>
      <c r="S936" s="988"/>
      <c r="T936" s="988"/>
      <c r="U936" s="988"/>
      <c r="V936" s="992"/>
      <c r="W936" s="470"/>
      <c r="X936" s="433"/>
      <c r="Y936" s="433"/>
      <c r="Z936" s="433"/>
      <c r="AA936" s="433"/>
      <c r="AB936" s="471"/>
      <c r="AC936" s="987" t="s">
        <v>1588</v>
      </c>
      <c r="AD936" s="988"/>
      <c r="AE936" s="988"/>
      <c r="AF936" s="988"/>
      <c r="AG936" s="988"/>
      <c r="AH936" s="992"/>
      <c r="AI936" s="987" t="s">
        <v>1568</v>
      </c>
      <c r="AJ936" s="988"/>
      <c r="AK936" s="988"/>
      <c r="AL936" s="988"/>
      <c r="AM936" s="988"/>
      <c r="AN936" s="988"/>
      <c r="AO936" s="988"/>
      <c r="AP936" s="992"/>
      <c r="AQ936" s="987" t="s">
        <v>1624</v>
      </c>
      <c r="AR936" s="988"/>
      <c r="AS936" s="988"/>
      <c r="AT936" s="988"/>
      <c r="AU936" s="988"/>
      <c r="AV936" s="988"/>
      <c r="AW936" s="988"/>
      <c r="AX936" s="988"/>
      <c r="AY936" s="988"/>
      <c r="AZ936" s="988"/>
      <c r="BA936" s="988"/>
      <c r="BB936" s="992"/>
    </row>
    <row r="937" spans="1:54" ht="12.6" customHeight="1" x14ac:dyDescent="0.25">
      <c r="A937" s="470"/>
      <c r="B937" s="433"/>
      <c r="C937" s="433"/>
      <c r="D937" s="433"/>
      <c r="E937" s="433"/>
      <c r="F937" s="433"/>
      <c r="G937" s="433"/>
      <c r="H937" s="433"/>
      <c r="I937" s="433"/>
      <c r="J937" s="433"/>
      <c r="K937" s="433"/>
      <c r="L937" s="433"/>
      <c r="M937" s="471"/>
      <c r="N937" s="470"/>
      <c r="O937" s="433"/>
      <c r="P937" s="433"/>
      <c r="Q937" s="471"/>
      <c r="R937" s="470"/>
      <c r="S937" s="433"/>
      <c r="T937" s="433"/>
      <c r="U937" s="433"/>
      <c r="V937" s="471"/>
      <c r="W937" s="470"/>
      <c r="X937" s="433"/>
      <c r="Y937" s="433"/>
      <c r="Z937" s="433"/>
      <c r="AA937" s="433"/>
      <c r="AB937" s="471"/>
      <c r="AC937" s="987" t="s">
        <v>1568</v>
      </c>
      <c r="AD937" s="988"/>
      <c r="AE937" s="988"/>
      <c r="AF937" s="988"/>
      <c r="AG937" s="988"/>
      <c r="AH937" s="992"/>
      <c r="AI937" s="987"/>
      <c r="AJ937" s="988"/>
      <c r="AK937" s="988"/>
      <c r="AL937" s="988"/>
      <c r="AM937" s="988"/>
      <c r="AN937" s="988"/>
      <c r="AO937" s="988"/>
      <c r="AP937" s="992"/>
      <c r="AQ937" s="987" t="s">
        <v>1588</v>
      </c>
      <c r="AR937" s="988"/>
      <c r="AS937" s="988"/>
      <c r="AT937" s="988"/>
      <c r="AU937" s="988"/>
      <c r="AV937" s="988"/>
      <c r="AW937" s="988"/>
      <c r="AX937" s="988"/>
      <c r="AY937" s="988"/>
      <c r="AZ937" s="988"/>
      <c r="BA937" s="988"/>
      <c r="BB937" s="992"/>
    </row>
    <row r="938" spans="1:54" ht="12.6" customHeight="1" x14ac:dyDescent="0.25">
      <c r="A938" s="470"/>
      <c r="B938" s="433"/>
      <c r="C938" s="433"/>
      <c r="D938" s="433"/>
      <c r="E938" s="433"/>
      <c r="F938" s="433"/>
      <c r="G938" s="433"/>
      <c r="H938" s="433"/>
      <c r="I938" s="433"/>
      <c r="J938" s="433"/>
      <c r="K938" s="433"/>
      <c r="L938" s="433"/>
      <c r="M938" s="471"/>
      <c r="N938" s="470"/>
      <c r="O938" s="433"/>
      <c r="P938" s="433"/>
      <c r="Q938" s="471"/>
      <c r="R938" s="470"/>
      <c r="S938" s="433"/>
      <c r="T938" s="433"/>
      <c r="U938" s="433"/>
      <c r="V938" s="471"/>
      <c r="W938" s="470"/>
      <c r="X938" s="433"/>
      <c r="Y938" s="433"/>
      <c r="Z938" s="433"/>
      <c r="AA938" s="433"/>
      <c r="AB938" s="471"/>
      <c r="AC938" s="987"/>
      <c r="AD938" s="988"/>
      <c r="AE938" s="988"/>
      <c r="AF938" s="988"/>
      <c r="AG938" s="988"/>
      <c r="AH938" s="992"/>
      <c r="AI938" s="987"/>
      <c r="AJ938" s="988"/>
      <c r="AK938" s="988"/>
      <c r="AL938" s="988"/>
      <c r="AM938" s="988"/>
      <c r="AN938" s="988"/>
      <c r="AO938" s="988"/>
      <c r="AP938" s="992"/>
      <c r="AQ938" s="987" t="s">
        <v>1568</v>
      </c>
      <c r="AR938" s="988"/>
      <c r="AS938" s="988"/>
      <c r="AT938" s="988"/>
      <c r="AU938" s="988"/>
      <c r="AV938" s="988"/>
      <c r="AW938" s="988"/>
      <c r="AX938" s="988"/>
      <c r="AY938" s="988"/>
      <c r="AZ938" s="988"/>
      <c r="BA938" s="988"/>
      <c r="BB938" s="992"/>
    </row>
    <row r="939" spans="1:54" s="444" customFormat="1" ht="12.6" customHeight="1" x14ac:dyDescent="0.25">
      <c r="A939" s="924" t="s">
        <v>816</v>
      </c>
      <c r="B939" s="925"/>
      <c r="C939" s="925"/>
      <c r="D939" s="925"/>
      <c r="E939" s="925"/>
      <c r="F939" s="925"/>
      <c r="G939" s="925"/>
      <c r="H939" s="925"/>
      <c r="I939" s="925"/>
      <c r="J939" s="925"/>
      <c r="K939" s="925"/>
      <c r="L939" s="925"/>
      <c r="M939" s="993"/>
      <c r="N939" s="924" t="s">
        <v>817</v>
      </c>
      <c r="O939" s="925"/>
      <c r="P939" s="925"/>
      <c r="Q939" s="993"/>
      <c r="R939" s="924" t="s">
        <v>818</v>
      </c>
      <c r="S939" s="925"/>
      <c r="T939" s="925"/>
      <c r="U939" s="925"/>
      <c r="V939" s="993"/>
      <c r="W939" s="924" t="s">
        <v>476</v>
      </c>
      <c r="X939" s="925"/>
      <c r="Y939" s="925"/>
      <c r="Z939" s="925"/>
      <c r="AA939" s="925"/>
      <c r="AB939" s="993"/>
      <c r="AC939" s="924" t="s">
        <v>477</v>
      </c>
      <c r="AD939" s="925"/>
      <c r="AE939" s="925"/>
      <c r="AF939" s="925"/>
      <c r="AG939" s="925"/>
      <c r="AH939" s="993"/>
      <c r="AI939" s="924" t="s">
        <v>480</v>
      </c>
      <c r="AJ939" s="925"/>
      <c r="AK939" s="925"/>
      <c r="AL939" s="925"/>
      <c r="AM939" s="925"/>
      <c r="AN939" s="925"/>
      <c r="AO939" s="925"/>
      <c r="AP939" s="993"/>
      <c r="AQ939" s="924" t="s">
        <v>1489</v>
      </c>
      <c r="AR939" s="925"/>
      <c r="AS939" s="925"/>
      <c r="AT939" s="925"/>
      <c r="AU939" s="925"/>
      <c r="AV939" s="925"/>
      <c r="AW939" s="925"/>
      <c r="AX939" s="925"/>
      <c r="AY939" s="925"/>
      <c r="AZ939" s="925"/>
      <c r="BA939" s="925"/>
      <c r="BB939" s="993"/>
    </row>
    <row r="940" spans="1:54" s="444" customFormat="1" ht="12.6" customHeight="1" x14ac:dyDescent="0.25">
      <c r="A940" s="1089" t="s">
        <v>1502</v>
      </c>
      <c r="B940" s="1089"/>
      <c r="C940" s="1089"/>
      <c r="D940" s="1089"/>
      <c r="E940" s="1089"/>
      <c r="F940" s="1089"/>
      <c r="G940" s="1089"/>
      <c r="H940" s="1089"/>
      <c r="I940" s="1089"/>
      <c r="J940" s="1089"/>
      <c r="K940" s="1089"/>
      <c r="L940" s="1089"/>
      <c r="M940" s="1089"/>
      <c r="N940" s="1037"/>
      <c r="O940" s="1037"/>
      <c r="P940" s="1037"/>
      <c r="Q940" s="1037"/>
      <c r="R940" s="1037"/>
      <c r="S940" s="1037"/>
      <c r="T940" s="1037"/>
      <c r="U940" s="1037"/>
      <c r="V940" s="1037"/>
      <c r="W940" s="1037"/>
      <c r="X940" s="1037"/>
      <c r="Y940" s="1037"/>
      <c r="Z940" s="1037"/>
      <c r="AA940" s="1037"/>
      <c r="AB940" s="1037"/>
      <c r="AC940" s="1037"/>
      <c r="AD940" s="1037"/>
      <c r="AE940" s="1037"/>
      <c r="AF940" s="1037"/>
      <c r="AG940" s="1037"/>
      <c r="AH940" s="1037"/>
      <c r="AI940" s="1037"/>
      <c r="AJ940" s="1037"/>
      <c r="AK940" s="1037"/>
      <c r="AL940" s="1037"/>
      <c r="AM940" s="1037"/>
      <c r="AN940" s="1037"/>
      <c r="AO940" s="1037"/>
      <c r="AP940" s="1037"/>
      <c r="AQ940" s="1037"/>
      <c r="AR940" s="1037"/>
      <c r="AS940" s="1037"/>
      <c r="AT940" s="1037"/>
      <c r="AU940" s="1037"/>
      <c r="AV940" s="1037"/>
      <c r="AW940" s="1037"/>
      <c r="AX940" s="1037"/>
      <c r="AY940" s="1037"/>
      <c r="AZ940" s="1037"/>
      <c r="BA940" s="1037"/>
      <c r="BB940" s="1037"/>
    </row>
    <row r="941" spans="1:54" ht="12.6" customHeight="1" x14ac:dyDescent="0.25">
      <c r="A941" s="872"/>
      <c r="B941" s="873"/>
      <c r="C941" s="873"/>
      <c r="D941" s="873"/>
      <c r="E941" s="873"/>
      <c r="F941" s="873"/>
      <c r="G941" s="873"/>
      <c r="H941" s="873"/>
      <c r="I941" s="873"/>
      <c r="J941" s="873"/>
      <c r="K941" s="873"/>
      <c r="L941" s="873"/>
      <c r="M941" s="874"/>
      <c r="N941" s="865"/>
      <c r="O941" s="865"/>
      <c r="P941" s="865"/>
      <c r="Q941" s="865"/>
      <c r="R941" s="865"/>
      <c r="S941" s="865"/>
      <c r="T941" s="865"/>
      <c r="U941" s="865"/>
      <c r="V941" s="865"/>
      <c r="W941" s="1034"/>
      <c r="X941" s="1034"/>
      <c r="Y941" s="1034"/>
      <c r="Z941" s="1034"/>
      <c r="AA941" s="1034"/>
      <c r="AB941" s="1034"/>
      <c r="AC941" s="865"/>
      <c r="AD941" s="865"/>
      <c r="AE941" s="865"/>
      <c r="AF941" s="865"/>
      <c r="AG941" s="865"/>
      <c r="AH941" s="865"/>
      <c r="AI941" s="865"/>
      <c r="AJ941" s="865"/>
      <c r="AK941" s="865"/>
      <c r="AL941" s="865"/>
      <c r="AM941" s="865"/>
      <c r="AN941" s="865"/>
      <c r="AO941" s="865"/>
      <c r="AP941" s="865"/>
      <c r="AQ941" s="865"/>
      <c r="AR941" s="865"/>
      <c r="AS941" s="865"/>
      <c r="AT941" s="865"/>
      <c r="AU941" s="865"/>
      <c r="AV941" s="865"/>
      <c r="AW941" s="865"/>
      <c r="AX941" s="865"/>
      <c r="AY941" s="865"/>
      <c r="AZ941" s="865"/>
      <c r="BA941" s="865"/>
      <c r="BB941" s="865"/>
    </row>
    <row r="942" spans="1:54" ht="12.6" customHeight="1" x14ac:dyDescent="0.25">
      <c r="A942" s="872"/>
      <c r="B942" s="873"/>
      <c r="C942" s="873"/>
      <c r="D942" s="873"/>
      <c r="E942" s="873"/>
      <c r="F942" s="873"/>
      <c r="G942" s="873"/>
      <c r="H942" s="873"/>
      <c r="I942" s="873"/>
      <c r="J942" s="873"/>
      <c r="K942" s="873"/>
      <c r="L942" s="873"/>
      <c r="M942" s="874"/>
      <c r="N942" s="865"/>
      <c r="O942" s="865"/>
      <c r="P942" s="865"/>
      <c r="Q942" s="865"/>
      <c r="R942" s="865"/>
      <c r="S942" s="865"/>
      <c r="T942" s="865"/>
      <c r="U942" s="865"/>
      <c r="V942" s="865"/>
      <c r="W942" s="1034"/>
      <c r="X942" s="1034"/>
      <c r="Y942" s="1034"/>
      <c r="Z942" s="1034"/>
      <c r="AA942" s="1034"/>
      <c r="AB942" s="1034"/>
      <c r="AC942" s="865"/>
      <c r="AD942" s="865"/>
      <c r="AE942" s="865"/>
      <c r="AF942" s="865"/>
      <c r="AG942" s="865"/>
      <c r="AH942" s="865"/>
      <c r="AI942" s="865"/>
      <c r="AJ942" s="865"/>
      <c r="AK942" s="865"/>
      <c r="AL942" s="865"/>
      <c r="AM942" s="865"/>
      <c r="AN942" s="865"/>
      <c r="AO942" s="865"/>
      <c r="AP942" s="865"/>
      <c r="AQ942" s="865"/>
      <c r="AR942" s="865"/>
      <c r="AS942" s="865"/>
      <c r="AT942" s="865"/>
      <c r="AU942" s="865"/>
      <c r="AV942" s="865"/>
      <c r="AW942" s="865"/>
      <c r="AX942" s="865"/>
      <c r="AY942" s="865"/>
      <c r="AZ942" s="865"/>
      <c r="BA942" s="865"/>
      <c r="BB942" s="865"/>
    </row>
    <row r="943" spans="1:54" ht="12.6" customHeight="1" x14ac:dyDescent="0.25">
      <c r="A943" s="872"/>
      <c r="B943" s="873"/>
      <c r="C943" s="873"/>
      <c r="D943" s="873"/>
      <c r="E943" s="873"/>
      <c r="F943" s="873"/>
      <c r="G943" s="873"/>
      <c r="H943" s="873"/>
      <c r="I943" s="873"/>
      <c r="J943" s="873"/>
      <c r="K943" s="873"/>
      <c r="L943" s="873"/>
      <c r="M943" s="874"/>
      <c r="N943" s="865"/>
      <c r="O943" s="865"/>
      <c r="P943" s="865"/>
      <c r="Q943" s="865"/>
      <c r="R943" s="865"/>
      <c r="S943" s="865"/>
      <c r="T943" s="865"/>
      <c r="U943" s="865"/>
      <c r="V943" s="865"/>
      <c r="W943" s="1034"/>
      <c r="X943" s="1034"/>
      <c r="Y943" s="1034"/>
      <c r="Z943" s="1034"/>
      <c r="AA943" s="1034"/>
      <c r="AB943" s="1034"/>
      <c r="AC943" s="865"/>
      <c r="AD943" s="865"/>
      <c r="AE943" s="865"/>
      <c r="AF943" s="865"/>
      <c r="AG943" s="865"/>
      <c r="AH943" s="865"/>
      <c r="AI943" s="865"/>
      <c r="AJ943" s="865"/>
      <c r="AK943" s="865"/>
      <c r="AL943" s="865"/>
      <c r="AM943" s="865"/>
      <c r="AN943" s="865"/>
      <c r="AO943" s="865"/>
      <c r="AP943" s="865"/>
      <c r="AQ943" s="865"/>
      <c r="AR943" s="865"/>
      <c r="AS943" s="865"/>
      <c r="AT943" s="865"/>
      <c r="AU943" s="865"/>
      <c r="AV943" s="865"/>
      <c r="AW943" s="865"/>
      <c r="AX943" s="865"/>
      <c r="AY943" s="865"/>
      <c r="AZ943" s="865"/>
      <c r="BA943" s="865"/>
      <c r="BB943" s="865"/>
    </row>
    <row r="944" spans="1:54" ht="12.6" customHeight="1" x14ac:dyDescent="0.25">
      <c r="A944" s="1089" t="s">
        <v>564</v>
      </c>
      <c r="B944" s="1089"/>
      <c r="C944" s="1089"/>
      <c r="D944" s="1089"/>
      <c r="E944" s="1089"/>
      <c r="F944" s="1089"/>
      <c r="G944" s="1089"/>
      <c r="H944" s="1089"/>
      <c r="I944" s="1089"/>
      <c r="J944" s="1089"/>
      <c r="K944" s="1089"/>
      <c r="L944" s="1089"/>
      <c r="M944" s="1089"/>
      <c r="N944" s="1037"/>
      <c r="O944" s="1037"/>
      <c r="P944" s="1037"/>
      <c r="Q944" s="1037"/>
      <c r="R944" s="1037"/>
      <c r="S944" s="1037"/>
      <c r="T944" s="1037"/>
      <c r="U944" s="1037"/>
      <c r="V944" s="1037"/>
      <c r="W944" s="1037"/>
      <c r="X944" s="1037"/>
      <c r="Y944" s="1037"/>
      <c r="Z944" s="1037"/>
      <c r="AA944" s="1037"/>
      <c r="AB944" s="1037"/>
      <c r="AC944" s="1037"/>
      <c r="AD944" s="1037"/>
      <c r="AE944" s="1037"/>
      <c r="AF944" s="1037"/>
      <c r="AG944" s="1037"/>
      <c r="AH944" s="1037"/>
      <c r="AI944" s="1037"/>
      <c r="AJ944" s="1037"/>
      <c r="AK944" s="1037"/>
      <c r="AL944" s="1037"/>
      <c r="AM944" s="1037"/>
      <c r="AN944" s="1037"/>
      <c r="AO944" s="1037"/>
      <c r="AP944" s="1037"/>
      <c r="AQ944" s="1037"/>
      <c r="AR944" s="1037"/>
      <c r="AS944" s="1037"/>
      <c r="AT944" s="1037"/>
      <c r="AU944" s="1037"/>
      <c r="AV944" s="1037"/>
      <c r="AW944" s="1037"/>
      <c r="AX944" s="1037"/>
      <c r="AY944" s="1037"/>
      <c r="AZ944" s="1037"/>
      <c r="BA944" s="1037"/>
      <c r="BB944" s="1037"/>
    </row>
    <row r="945" spans="1:54" ht="12.6" customHeight="1" x14ac:dyDescent="0.25">
      <c r="A945" s="872"/>
      <c r="B945" s="873"/>
      <c r="C945" s="873"/>
      <c r="D945" s="873"/>
      <c r="E945" s="873"/>
      <c r="F945" s="873"/>
      <c r="G945" s="873"/>
      <c r="H945" s="873"/>
      <c r="I945" s="873"/>
      <c r="J945" s="873"/>
      <c r="K945" s="873"/>
      <c r="L945" s="873"/>
      <c r="M945" s="874"/>
      <c r="N945" s="865"/>
      <c r="O945" s="865"/>
      <c r="P945" s="865"/>
      <c r="Q945" s="865"/>
      <c r="R945" s="865"/>
      <c r="S945" s="865"/>
      <c r="T945" s="865"/>
      <c r="U945" s="865"/>
      <c r="V945" s="865"/>
      <c r="W945" s="1034"/>
      <c r="X945" s="1034"/>
      <c r="Y945" s="1034"/>
      <c r="Z945" s="1034"/>
      <c r="AA945" s="1034"/>
      <c r="AB945" s="1034"/>
      <c r="AC945" s="865"/>
      <c r="AD945" s="865"/>
      <c r="AE945" s="865"/>
      <c r="AF945" s="865"/>
      <c r="AG945" s="865"/>
      <c r="AH945" s="865"/>
      <c r="AI945" s="865"/>
      <c r="AJ945" s="865"/>
      <c r="AK945" s="865"/>
      <c r="AL945" s="865"/>
      <c r="AM945" s="865"/>
      <c r="AN945" s="865"/>
      <c r="AO945" s="865"/>
      <c r="AP945" s="865"/>
      <c r="AQ945" s="865"/>
      <c r="AR945" s="865"/>
      <c r="AS945" s="865"/>
      <c r="AT945" s="865"/>
      <c r="AU945" s="865"/>
      <c r="AV945" s="865"/>
      <c r="AW945" s="865"/>
      <c r="AX945" s="865"/>
      <c r="AY945" s="865"/>
      <c r="AZ945" s="865"/>
      <c r="BA945" s="865"/>
      <c r="BB945" s="865"/>
    </row>
    <row r="946" spans="1:54" ht="12.6" customHeight="1" x14ac:dyDescent="0.25">
      <c r="A946" s="872"/>
      <c r="B946" s="873"/>
      <c r="C946" s="873"/>
      <c r="D946" s="873"/>
      <c r="E946" s="873"/>
      <c r="F946" s="873"/>
      <c r="G946" s="873"/>
      <c r="H946" s="873"/>
      <c r="I946" s="873"/>
      <c r="J946" s="873"/>
      <c r="K946" s="873"/>
      <c r="L946" s="873"/>
      <c r="M946" s="874"/>
      <c r="N946" s="865"/>
      <c r="O946" s="865"/>
      <c r="P946" s="865"/>
      <c r="Q946" s="865"/>
      <c r="R946" s="865"/>
      <c r="S946" s="865"/>
      <c r="T946" s="865"/>
      <c r="U946" s="865"/>
      <c r="V946" s="865"/>
      <c r="W946" s="1034"/>
      <c r="X946" s="1034"/>
      <c r="Y946" s="1034"/>
      <c r="Z946" s="1034"/>
      <c r="AA946" s="1034"/>
      <c r="AB946" s="1034"/>
      <c r="AC946" s="865"/>
      <c r="AD946" s="865"/>
      <c r="AE946" s="865"/>
      <c r="AF946" s="865"/>
      <c r="AG946" s="865"/>
      <c r="AH946" s="865"/>
      <c r="AI946" s="865"/>
      <c r="AJ946" s="865"/>
      <c r="AK946" s="865"/>
      <c r="AL946" s="865"/>
      <c r="AM946" s="865"/>
      <c r="AN946" s="865"/>
      <c r="AO946" s="865"/>
      <c r="AP946" s="865"/>
      <c r="AQ946" s="865"/>
      <c r="AR946" s="865"/>
      <c r="AS946" s="865"/>
      <c r="AT946" s="865"/>
      <c r="AU946" s="865"/>
      <c r="AV946" s="865"/>
      <c r="AW946" s="865"/>
      <c r="AX946" s="865"/>
      <c r="AY946" s="865"/>
      <c r="AZ946" s="865"/>
      <c r="BA946" s="865"/>
      <c r="BB946" s="865"/>
    </row>
    <row r="947" spans="1:54" ht="12.6" customHeight="1" x14ac:dyDescent="0.25">
      <c r="A947" s="872"/>
      <c r="B947" s="873"/>
      <c r="C947" s="873"/>
      <c r="D947" s="873"/>
      <c r="E947" s="873"/>
      <c r="F947" s="873"/>
      <c r="G947" s="873"/>
      <c r="H947" s="873"/>
      <c r="I947" s="873"/>
      <c r="J947" s="873"/>
      <c r="K947" s="873"/>
      <c r="L947" s="873"/>
      <c r="M947" s="874"/>
      <c r="N947" s="865"/>
      <c r="O947" s="865"/>
      <c r="P947" s="865"/>
      <c r="Q947" s="865"/>
      <c r="R947" s="865"/>
      <c r="S947" s="865"/>
      <c r="T947" s="865"/>
      <c r="U947" s="865"/>
      <c r="V947" s="865"/>
      <c r="W947" s="1034"/>
      <c r="X947" s="1034"/>
      <c r="Y947" s="1034"/>
      <c r="Z947" s="1034"/>
      <c r="AA947" s="1034"/>
      <c r="AB947" s="1034"/>
      <c r="AC947" s="865"/>
      <c r="AD947" s="865"/>
      <c r="AE947" s="865"/>
      <c r="AF947" s="865"/>
      <c r="AG947" s="865"/>
      <c r="AH947" s="865"/>
      <c r="AI947" s="865"/>
      <c r="AJ947" s="865"/>
      <c r="AK947" s="865"/>
      <c r="AL947" s="865"/>
      <c r="AM947" s="865"/>
      <c r="AN947" s="865"/>
      <c r="AO947" s="865"/>
      <c r="AP947" s="865"/>
      <c r="AQ947" s="865"/>
      <c r="AR947" s="865"/>
      <c r="AS947" s="865"/>
      <c r="AT947" s="865"/>
      <c r="AU947" s="865"/>
      <c r="AV947" s="865"/>
      <c r="AW947" s="865"/>
      <c r="AX947" s="865"/>
      <c r="AY947" s="865"/>
      <c r="AZ947" s="865"/>
      <c r="BA947" s="865"/>
      <c r="BB947" s="865"/>
    </row>
    <row r="948" spans="1:54" ht="12.6" customHeight="1" x14ac:dyDescent="0.25">
      <c r="A948" s="1176" t="s">
        <v>541</v>
      </c>
      <c r="B948" s="1176"/>
      <c r="C948" s="1176"/>
      <c r="D948" s="1176"/>
      <c r="E948" s="1176"/>
      <c r="F948" s="1176"/>
      <c r="G948" s="1176"/>
      <c r="H948" s="1176"/>
      <c r="I948" s="1176"/>
      <c r="J948" s="1176"/>
      <c r="K948" s="1176"/>
      <c r="L948" s="1176"/>
      <c r="M948" s="1176"/>
      <c r="N948" s="1161"/>
      <c r="O948" s="1161"/>
      <c r="P948" s="1161"/>
      <c r="Q948" s="1161"/>
      <c r="R948" s="1161"/>
      <c r="S948" s="1161"/>
      <c r="T948" s="1161"/>
      <c r="U948" s="1161"/>
      <c r="V948" s="1161"/>
      <c r="W948" s="1231"/>
      <c r="X948" s="1231"/>
      <c r="Y948" s="1231"/>
      <c r="Z948" s="1231"/>
      <c r="AA948" s="1231"/>
      <c r="AB948" s="1231"/>
      <c r="AC948" s="1161"/>
      <c r="AD948" s="1161"/>
      <c r="AE948" s="1161"/>
      <c r="AF948" s="1161"/>
      <c r="AG948" s="1161"/>
      <c r="AH948" s="1161"/>
      <c r="AI948" s="1161"/>
      <c r="AJ948" s="1161"/>
      <c r="AK948" s="1161"/>
      <c r="AL948" s="1161"/>
      <c r="AM948" s="1161"/>
      <c r="AN948" s="1161"/>
      <c r="AO948" s="1161"/>
      <c r="AP948" s="1161"/>
      <c r="AQ948" s="1161"/>
      <c r="AR948" s="1161"/>
      <c r="AS948" s="1161"/>
      <c r="AT948" s="1161"/>
      <c r="AU948" s="1161"/>
      <c r="AV948" s="1161"/>
      <c r="AW948" s="1161"/>
      <c r="AX948" s="1161"/>
      <c r="AY948" s="1161"/>
      <c r="AZ948" s="1161"/>
      <c r="BA948" s="1161"/>
      <c r="BB948" s="1161"/>
    </row>
    <row r="949" spans="1:54" ht="12.6" customHeight="1" x14ac:dyDescent="0.25">
      <c r="A949" s="872"/>
      <c r="B949" s="873"/>
      <c r="C949" s="873"/>
      <c r="D949" s="873"/>
      <c r="E949" s="873"/>
      <c r="F949" s="873"/>
      <c r="G949" s="873"/>
      <c r="H949" s="873"/>
      <c r="I949" s="873"/>
      <c r="J949" s="873"/>
      <c r="K949" s="873"/>
      <c r="L949" s="873"/>
      <c r="M949" s="874"/>
      <c r="N949" s="865"/>
      <c r="O949" s="865"/>
      <c r="P949" s="865"/>
      <c r="Q949" s="865"/>
      <c r="R949" s="865"/>
      <c r="S949" s="865"/>
      <c r="T949" s="865"/>
      <c r="U949" s="865"/>
      <c r="V949" s="865"/>
      <c r="W949" s="1034"/>
      <c r="X949" s="1034"/>
      <c r="Y949" s="1034"/>
      <c r="Z949" s="1034"/>
      <c r="AA949" s="1034"/>
      <c r="AB949" s="1034"/>
      <c r="AC949" s="865"/>
      <c r="AD949" s="865"/>
      <c r="AE949" s="865"/>
      <c r="AF949" s="865"/>
      <c r="AG949" s="865"/>
      <c r="AH949" s="865"/>
      <c r="AI949" s="865"/>
      <c r="AJ949" s="865"/>
      <c r="AK949" s="865"/>
      <c r="AL949" s="865"/>
      <c r="AM949" s="865"/>
      <c r="AN949" s="865"/>
      <c r="AO949" s="865"/>
      <c r="AP949" s="865"/>
      <c r="AQ949" s="865"/>
      <c r="AR949" s="865"/>
      <c r="AS949" s="865"/>
      <c r="AT949" s="865"/>
      <c r="AU949" s="865"/>
      <c r="AV949" s="865"/>
      <c r="AW949" s="865"/>
      <c r="AX949" s="865"/>
      <c r="AY949" s="865"/>
      <c r="AZ949" s="865"/>
      <c r="BA949" s="865"/>
      <c r="BB949" s="865"/>
    </row>
    <row r="950" spans="1:54" ht="12.6" customHeight="1" x14ac:dyDescent="0.25">
      <c r="A950" s="872"/>
      <c r="B950" s="873"/>
      <c r="C950" s="873"/>
      <c r="D950" s="873"/>
      <c r="E950" s="873"/>
      <c r="F950" s="873"/>
      <c r="G950" s="873"/>
      <c r="H950" s="873"/>
      <c r="I950" s="873"/>
      <c r="J950" s="873"/>
      <c r="K950" s="873"/>
      <c r="L950" s="873"/>
      <c r="M950" s="874"/>
      <c r="N950" s="865"/>
      <c r="O950" s="865"/>
      <c r="P950" s="865"/>
      <c r="Q950" s="865"/>
      <c r="R950" s="865"/>
      <c r="S950" s="865"/>
      <c r="T950" s="865"/>
      <c r="U950" s="865"/>
      <c r="V950" s="865"/>
      <c r="W950" s="1034"/>
      <c r="X950" s="1034"/>
      <c r="Y950" s="1034"/>
      <c r="Z950" s="1034"/>
      <c r="AA950" s="1034"/>
      <c r="AB950" s="1034"/>
      <c r="AC950" s="865"/>
      <c r="AD950" s="865"/>
      <c r="AE950" s="865"/>
      <c r="AF950" s="865"/>
      <c r="AG950" s="865"/>
      <c r="AH950" s="865"/>
      <c r="AI950" s="865"/>
      <c r="AJ950" s="865"/>
      <c r="AK950" s="865"/>
      <c r="AL950" s="865"/>
      <c r="AM950" s="865"/>
      <c r="AN950" s="865"/>
      <c r="AO950" s="865"/>
      <c r="AP950" s="865"/>
      <c r="AQ950" s="865"/>
      <c r="AR950" s="865"/>
      <c r="AS950" s="865"/>
      <c r="AT950" s="865"/>
      <c r="AU950" s="865"/>
      <c r="AV950" s="865"/>
      <c r="AW950" s="865"/>
      <c r="AX950" s="865"/>
      <c r="AY950" s="865"/>
      <c r="AZ950" s="865"/>
      <c r="BA950" s="865"/>
      <c r="BB950" s="865"/>
    </row>
    <row r="951" spans="1:54" ht="12.6" customHeight="1" x14ac:dyDescent="0.25">
      <c r="A951" s="444" t="s">
        <v>1623</v>
      </c>
    </row>
    <row r="952" spans="1:54" ht="15" customHeight="1" x14ac:dyDescent="0.25">
      <c r="A952" s="888"/>
      <c r="B952" s="889"/>
      <c r="C952" s="889"/>
      <c r="D952" s="889"/>
      <c r="E952" s="889"/>
      <c r="F952" s="889"/>
      <c r="G952" s="889"/>
      <c r="H952" s="889"/>
      <c r="I952" s="889"/>
      <c r="J952" s="889"/>
      <c r="K952" s="889"/>
      <c r="L952" s="889"/>
      <c r="M952" s="889"/>
      <c r="N952" s="889"/>
      <c r="O952" s="889"/>
      <c r="P952" s="889"/>
      <c r="Q952" s="889"/>
      <c r="R952" s="889"/>
      <c r="S952" s="889"/>
      <c r="T952" s="889"/>
      <c r="U952" s="889"/>
      <c r="V952" s="889"/>
      <c r="W952" s="889"/>
      <c r="X952" s="889"/>
      <c r="Y952" s="889"/>
      <c r="Z952" s="889"/>
      <c r="AA952" s="889"/>
      <c r="AB952" s="889"/>
      <c r="AC952" s="889"/>
      <c r="AD952" s="889"/>
      <c r="AE952" s="889"/>
      <c r="AF952" s="889"/>
      <c r="AG952" s="889"/>
      <c r="AH952" s="889"/>
      <c r="AI952" s="889"/>
      <c r="AJ952" s="889"/>
      <c r="AK952" s="889"/>
      <c r="AL952" s="889"/>
      <c r="AM952" s="889"/>
      <c r="AN952" s="889"/>
      <c r="AO952" s="889"/>
      <c r="AP952" s="889"/>
      <c r="AQ952" s="889"/>
      <c r="AR952" s="889"/>
      <c r="AS952" s="889"/>
      <c r="AT952" s="889"/>
      <c r="AU952" s="889"/>
      <c r="AV952" s="889"/>
      <c r="AW952" s="889"/>
      <c r="AX952" s="889"/>
      <c r="AY952" s="889"/>
      <c r="AZ952" s="889"/>
      <c r="BA952" s="889"/>
      <c r="BB952" s="890"/>
    </row>
    <row r="953" spans="1:54" ht="15" customHeight="1" x14ac:dyDescent="0.25">
      <c r="A953" s="891"/>
      <c r="B953" s="892"/>
      <c r="C953" s="892"/>
      <c r="D953" s="892"/>
      <c r="E953" s="892"/>
      <c r="F953" s="892"/>
      <c r="G953" s="892"/>
      <c r="H953" s="892"/>
      <c r="I953" s="892"/>
      <c r="J953" s="892"/>
      <c r="K953" s="892"/>
      <c r="L953" s="892"/>
      <c r="M953" s="892"/>
      <c r="N953" s="892"/>
      <c r="O953" s="892"/>
      <c r="P953" s="892"/>
      <c r="Q953" s="892"/>
      <c r="R953" s="892"/>
      <c r="S953" s="892"/>
      <c r="T953" s="892"/>
      <c r="U953" s="892"/>
      <c r="V953" s="892"/>
      <c r="W953" s="892"/>
      <c r="X953" s="892"/>
      <c r="Y953" s="892"/>
      <c r="Z953" s="892"/>
      <c r="AA953" s="892"/>
      <c r="AB953" s="892"/>
      <c r="AC953" s="892"/>
      <c r="AD953" s="892"/>
      <c r="AE953" s="892"/>
      <c r="AF953" s="892"/>
      <c r="AG953" s="892"/>
      <c r="AH953" s="892"/>
      <c r="AI953" s="892"/>
      <c r="AJ953" s="892"/>
      <c r="AK953" s="892"/>
      <c r="AL953" s="892"/>
      <c r="AM953" s="892"/>
      <c r="AN953" s="892"/>
      <c r="AO953" s="892"/>
      <c r="AP953" s="892"/>
      <c r="AQ953" s="892"/>
      <c r="AR953" s="892"/>
      <c r="AS953" s="892"/>
      <c r="AT953" s="892"/>
      <c r="AU953" s="892"/>
      <c r="AV953" s="892"/>
      <c r="AW953" s="892"/>
      <c r="AX953" s="892"/>
      <c r="AY953" s="892"/>
      <c r="AZ953" s="892"/>
      <c r="BA953" s="892"/>
      <c r="BB953" s="893"/>
    </row>
    <row r="954" spans="1:54" s="433" customFormat="1" ht="12.6" customHeight="1" x14ac:dyDescent="0.25"/>
    <row r="955" spans="1:54" ht="12.6" customHeight="1" x14ac:dyDescent="0.25">
      <c r="A955" s="444" t="s">
        <v>1622</v>
      </c>
      <c r="B955" s="444"/>
      <c r="C955" s="444"/>
      <c r="D955" s="444"/>
      <c r="E955" s="444"/>
      <c r="F955" s="444"/>
      <c r="G955" s="444"/>
      <c r="H955" s="444"/>
      <c r="I955" s="444"/>
      <c r="J955" s="444"/>
      <c r="K955" s="444"/>
      <c r="L955" s="444"/>
      <c r="M955" s="444"/>
      <c r="N955" s="444"/>
      <c r="O955" s="444"/>
      <c r="P955" s="444"/>
      <c r="Q955" s="444"/>
      <c r="R955" s="444"/>
      <c r="S955" s="444"/>
      <c r="T955" s="444"/>
      <c r="U955" s="444"/>
      <c r="V955" s="444"/>
      <c r="W955" s="444"/>
      <c r="X955" s="444"/>
      <c r="Y955" s="444"/>
      <c r="Z955" s="444"/>
      <c r="AA955" s="444"/>
      <c r="AB955" s="444"/>
      <c r="AC955" s="444"/>
      <c r="AD955" s="444"/>
      <c r="AE955" s="444"/>
      <c r="AF955" s="444"/>
      <c r="AG955" s="444"/>
      <c r="AH955" s="444"/>
      <c r="AI955" s="444"/>
      <c r="AJ955" s="444"/>
      <c r="AK955" s="444"/>
      <c r="AL955" s="444"/>
      <c r="AM955" s="444"/>
      <c r="AN955" s="444"/>
      <c r="AO955" s="444"/>
      <c r="AP955" s="444"/>
      <c r="AQ955" s="444"/>
      <c r="AR955" s="444"/>
      <c r="AS955" s="444"/>
      <c r="AT955" s="444"/>
      <c r="AU955" s="444"/>
      <c r="AV955" s="444"/>
      <c r="AW955" s="444"/>
      <c r="AX955" s="444"/>
      <c r="AY955" s="444"/>
      <c r="AZ955" s="444"/>
      <c r="BA955" s="444"/>
      <c r="BB955" s="444"/>
    </row>
    <row r="956" spans="1:54" ht="12.6" customHeight="1" x14ac:dyDescent="0.25">
      <c r="A956" s="444"/>
      <c r="B956" s="444" t="s">
        <v>1568</v>
      </c>
      <c r="C956" s="444"/>
      <c r="D956" s="444"/>
      <c r="E956" s="444"/>
      <c r="F956" s="444"/>
      <c r="G956" s="444"/>
      <c r="H956" s="444"/>
      <c r="I956" s="444"/>
      <c r="J956" s="444"/>
      <c r="K956" s="444"/>
      <c r="L956" s="444"/>
      <c r="M956" s="444"/>
      <c r="N956" s="444"/>
      <c r="O956" s="444"/>
      <c r="P956" s="444"/>
      <c r="Q956" s="444"/>
      <c r="R956" s="444"/>
      <c r="S956" s="444"/>
      <c r="T956" s="444"/>
      <c r="U956" s="444"/>
      <c r="V956" s="444"/>
      <c r="W956" s="444"/>
      <c r="X956" s="444"/>
      <c r="Y956" s="444"/>
      <c r="Z956" s="444"/>
      <c r="AA956" s="444"/>
      <c r="AB956" s="444"/>
      <c r="AC956" s="444"/>
      <c r="AD956" s="444"/>
      <c r="AE956" s="444"/>
      <c r="AF956" s="444"/>
      <c r="AG956" s="444"/>
      <c r="AH956" s="444"/>
      <c r="AI956" s="444"/>
      <c r="AJ956" s="444"/>
      <c r="AK956" s="444"/>
      <c r="AL956" s="444"/>
      <c r="AM956" s="444"/>
      <c r="AN956" s="444"/>
      <c r="AO956" s="444"/>
      <c r="AP956" s="444"/>
      <c r="AQ956" s="444"/>
      <c r="AR956" s="444"/>
      <c r="AS956" s="444"/>
      <c r="AT956" s="444"/>
      <c r="AU956" s="444"/>
      <c r="AV956" s="444"/>
      <c r="AW956" s="444"/>
      <c r="AX956" s="444"/>
      <c r="AY956" s="444"/>
      <c r="AZ956" s="444"/>
      <c r="BA956" s="444"/>
      <c r="BB956" s="444"/>
    </row>
    <row r="957" spans="1:54" ht="12.6" customHeight="1" x14ac:dyDescent="0.25">
      <c r="A957" s="434" t="s">
        <v>474</v>
      </c>
    </row>
    <row r="958" spans="1:54" ht="12.6" customHeight="1" x14ac:dyDescent="0.25">
      <c r="A958" s="932" t="s">
        <v>468</v>
      </c>
      <c r="B958" s="933"/>
      <c r="C958" s="933"/>
      <c r="D958" s="933"/>
      <c r="E958" s="933"/>
      <c r="F958" s="933"/>
      <c r="G958" s="933"/>
      <c r="H958" s="933"/>
      <c r="I958" s="933"/>
      <c r="J958" s="933"/>
      <c r="K958" s="933"/>
      <c r="L958" s="933"/>
      <c r="M958" s="933"/>
      <c r="N958" s="933"/>
      <c r="O958" s="933"/>
      <c r="P958" s="933"/>
      <c r="Q958" s="933"/>
      <c r="R958" s="933"/>
      <c r="S958" s="933"/>
      <c r="T958" s="933"/>
      <c r="U958" s="933"/>
      <c r="V958" s="933"/>
      <c r="W958" s="1022" t="s">
        <v>1621</v>
      </c>
      <c r="X958" s="1022"/>
      <c r="Y958" s="1022"/>
      <c r="Z958" s="1022"/>
      <c r="AA958" s="1022"/>
      <c r="AB958" s="1022"/>
      <c r="AC958" s="1022"/>
      <c r="AD958" s="1022"/>
      <c r="AE958" s="1022"/>
      <c r="AF958" s="1022"/>
      <c r="AG958" s="1022"/>
      <c r="AH958" s="1022"/>
      <c r="AI958" s="1022"/>
      <c r="AJ958" s="1022"/>
      <c r="AK958" s="1022"/>
      <c r="AL958" s="1022"/>
      <c r="AM958" s="923" t="s">
        <v>1620</v>
      </c>
      <c r="AN958" s="849"/>
      <c r="AO958" s="849"/>
      <c r="AP958" s="849"/>
      <c r="AQ958" s="849"/>
      <c r="AR958" s="849"/>
      <c r="AS958" s="849"/>
      <c r="AT958" s="849"/>
      <c r="AU958" s="849"/>
      <c r="AV958" s="849"/>
      <c r="AW958" s="849"/>
      <c r="AX958" s="849"/>
      <c r="AY958" s="849"/>
      <c r="AZ958" s="849"/>
      <c r="BA958" s="849"/>
      <c r="BB958" s="986"/>
    </row>
    <row r="959" spans="1:54" ht="12.6" customHeight="1" x14ac:dyDescent="0.25">
      <c r="A959" s="1099"/>
      <c r="B959" s="1100"/>
      <c r="C959" s="1100"/>
      <c r="D959" s="1100"/>
      <c r="E959" s="1100"/>
      <c r="F959" s="1100"/>
      <c r="G959" s="1100"/>
      <c r="H959" s="1100"/>
      <c r="I959" s="1100"/>
      <c r="J959" s="1100"/>
      <c r="K959" s="1100"/>
      <c r="L959" s="1100"/>
      <c r="M959" s="1100"/>
      <c r="N959" s="1100"/>
      <c r="O959" s="1100"/>
      <c r="P959" s="1100"/>
      <c r="Q959" s="1100"/>
      <c r="R959" s="1100"/>
      <c r="S959" s="1100"/>
      <c r="T959" s="1100"/>
      <c r="U959" s="1100"/>
      <c r="V959" s="1100"/>
      <c r="W959" s="1029" t="s">
        <v>1619</v>
      </c>
      <c r="X959" s="1029"/>
      <c r="Y959" s="1029"/>
      <c r="Z959" s="1029"/>
      <c r="AA959" s="1029"/>
      <c r="AB959" s="1029"/>
      <c r="AC959" s="1029"/>
      <c r="AD959" s="1029"/>
      <c r="AE959" s="1029" t="s">
        <v>1618</v>
      </c>
      <c r="AF959" s="1029"/>
      <c r="AG959" s="1029"/>
      <c r="AH959" s="1029"/>
      <c r="AI959" s="1029"/>
      <c r="AJ959" s="1029"/>
      <c r="AK959" s="1029"/>
      <c r="AL959" s="1029"/>
      <c r="AM959" s="987" t="s">
        <v>1617</v>
      </c>
      <c r="AN959" s="988"/>
      <c r="AO959" s="988"/>
      <c r="AP959" s="988"/>
      <c r="AQ959" s="988"/>
      <c r="AR959" s="988"/>
      <c r="AS959" s="988"/>
      <c r="AT959" s="988"/>
      <c r="AU959" s="988"/>
      <c r="AV959" s="988"/>
      <c r="AW959" s="988"/>
      <c r="AX959" s="988"/>
      <c r="AY959" s="988"/>
      <c r="AZ959" s="988"/>
      <c r="BA959" s="988"/>
      <c r="BB959" s="992"/>
    </row>
    <row r="960" spans="1:54" ht="12.6" customHeight="1" x14ac:dyDescent="0.25">
      <c r="A960" s="995" t="s">
        <v>816</v>
      </c>
      <c r="B960" s="996"/>
      <c r="C960" s="996"/>
      <c r="D960" s="996"/>
      <c r="E960" s="996"/>
      <c r="F960" s="996"/>
      <c r="G960" s="996"/>
      <c r="H960" s="996"/>
      <c r="I960" s="996"/>
      <c r="J960" s="996"/>
      <c r="K960" s="996"/>
      <c r="L960" s="996"/>
      <c r="M960" s="996"/>
      <c r="N960" s="996"/>
      <c r="O960" s="996"/>
      <c r="P960" s="996"/>
      <c r="Q960" s="996"/>
      <c r="R960" s="996"/>
      <c r="S960" s="996"/>
      <c r="T960" s="996"/>
      <c r="U960" s="996"/>
      <c r="V960" s="997"/>
      <c r="W960" s="997" t="s">
        <v>817</v>
      </c>
      <c r="X960" s="1022"/>
      <c r="Y960" s="1022"/>
      <c r="Z960" s="1022"/>
      <c r="AA960" s="1022"/>
      <c r="AB960" s="1022"/>
      <c r="AC960" s="1022"/>
      <c r="AD960" s="1022"/>
      <c r="AE960" s="995" t="s">
        <v>818</v>
      </c>
      <c r="AF960" s="996"/>
      <c r="AG960" s="996"/>
      <c r="AH960" s="996"/>
      <c r="AI960" s="996"/>
      <c r="AJ960" s="996"/>
      <c r="AK960" s="996"/>
      <c r="AL960" s="997"/>
      <c r="AM960" s="995" t="s">
        <v>1544</v>
      </c>
      <c r="AN960" s="996"/>
      <c r="AO960" s="996"/>
      <c r="AP960" s="996"/>
      <c r="AQ960" s="996"/>
      <c r="AR960" s="996"/>
      <c r="AS960" s="996"/>
      <c r="AT960" s="996"/>
      <c r="AU960" s="996"/>
      <c r="AV960" s="996"/>
      <c r="AW960" s="996"/>
      <c r="AX960" s="996"/>
      <c r="AY960" s="996"/>
      <c r="AZ960" s="996"/>
      <c r="BA960" s="996"/>
      <c r="BB960" s="997"/>
    </row>
    <row r="961" spans="1:54" ht="12.6" customHeight="1" x14ac:dyDescent="0.25">
      <c r="A961" s="1176" t="s">
        <v>565</v>
      </c>
      <c r="B961" s="1176"/>
      <c r="C961" s="1176"/>
      <c r="D961" s="1176"/>
      <c r="E961" s="1176"/>
      <c r="F961" s="1176"/>
      <c r="G961" s="1176"/>
      <c r="H961" s="1176"/>
      <c r="I961" s="1176"/>
      <c r="J961" s="1176"/>
      <c r="K961" s="1176"/>
      <c r="L961" s="1176"/>
      <c r="M961" s="1176"/>
      <c r="N961" s="1176"/>
      <c r="O961" s="1176"/>
      <c r="P961" s="1176"/>
      <c r="Q961" s="1176"/>
      <c r="R961" s="1176"/>
      <c r="S961" s="1176"/>
      <c r="T961" s="1176"/>
      <c r="U961" s="1176"/>
      <c r="V961" s="1176"/>
      <c r="W961" s="1161"/>
      <c r="X961" s="1161"/>
      <c r="Y961" s="1161"/>
      <c r="Z961" s="1161"/>
      <c r="AA961" s="1161"/>
      <c r="AB961" s="1161"/>
      <c r="AC961" s="1161"/>
      <c r="AD961" s="1161"/>
      <c r="AE961" s="962"/>
      <c r="AF961" s="962"/>
      <c r="AG961" s="962"/>
      <c r="AH961" s="962"/>
      <c r="AI961" s="962"/>
      <c r="AJ961" s="962"/>
      <c r="AK961" s="962"/>
      <c r="AL961" s="962"/>
      <c r="AM961" s="962"/>
      <c r="AN961" s="962"/>
      <c r="AO961" s="962"/>
      <c r="AP961" s="962"/>
      <c r="AQ961" s="962"/>
      <c r="AR961" s="962"/>
      <c r="AS961" s="962"/>
      <c r="AT961" s="962"/>
      <c r="AU961" s="962"/>
      <c r="AV961" s="962"/>
      <c r="AW961" s="962"/>
      <c r="AX961" s="962"/>
      <c r="AY961" s="962"/>
      <c r="AZ961" s="962"/>
      <c r="BA961" s="962"/>
      <c r="BB961" s="962"/>
    </row>
    <row r="962" spans="1:54" ht="12.6" customHeight="1" x14ac:dyDescent="0.25">
      <c r="A962" s="872"/>
      <c r="B962" s="873"/>
      <c r="C962" s="873"/>
      <c r="D962" s="873"/>
      <c r="E962" s="873"/>
      <c r="F962" s="873"/>
      <c r="G962" s="873"/>
      <c r="H962" s="873"/>
      <c r="I962" s="873"/>
      <c r="J962" s="873"/>
      <c r="K962" s="873"/>
      <c r="L962" s="873"/>
      <c r="M962" s="873"/>
      <c r="N962" s="873"/>
      <c r="O962" s="873"/>
      <c r="P962" s="873"/>
      <c r="Q962" s="873"/>
      <c r="R962" s="873"/>
      <c r="S962" s="873"/>
      <c r="T962" s="873"/>
      <c r="U962" s="873"/>
      <c r="V962" s="874"/>
      <c r="W962" s="963"/>
      <c r="X962" s="865"/>
      <c r="Y962" s="865"/>
      <c r="Z962" s="865"/>
      <c r="AA962" s="865"/>
      <c r="AB962" s="865"/>
      <c r="AC962" s="865"/>
      <c r="AD962" s="865"/>
      <c r="AE962" s="961"/>
      <c r="AF962" s="962"/>
      <c r="AG962" s="962"/>
      <c r="AH962" s="962"/>
      <c r="AI962" s="962"/>
      <c r="AJ962" s="962"/>
      <c r="AK962" s="962"/>
      <c r="AL962" s="963"/>
      <c r="AM962" s="961"/>
      <c r="AN962" s="962"/>
      <c r="AO962" s="962"/>
      <c r="AP962" s="962"/>
      <c r="AQ962" s="962"/>
      <c r="AR962" s="962"/>
      <c r="AS962" s="962"/>
      <c r="AT962" s="962"/>
      <c r="AU962" s="962"/>
      <c r="AV962" s="962"/>
      <c r="AW962" s="962"/>
      <c r="AX962" s="962"/>
      <c r="AY962" s="962"/>
      <c r="AZ962" s="962"/>
      <c r="BA962" s="962"/>
      <c r="BB962" s="963"/>
    </row>
    <row r="963" spans="1:54" ht="12.6" customHeight="1" x14ac:dyDescent="0.25">
      <c r="A963" s="872"/>
      <c r="B963" s="873"/>
      <c r="C963" s="873"/>
      <c r="D963" s="873"/>
      <c r="E963" s="873"/>
      <c r="F963" s="873"/>
      <c r="G963" s="873"/>
      <c r="H963" s="873"/>
      <c r="I963" s="873"/>
      <c r="J963" s="873"/>
      <c r="K963" s="873"/>
      <c r="L963" s="873"/>
      <c r="M963" s="873"/>
      <c r="N963" s="873"/>
      <c r="O963" s="873"/>
      <c r="P963" s="873"/>
      <c r="Q963" s="873"/>
      <c r="R963" s="873"/>
      <c r="S963" s="873"/>
      <c r="T963" s="873"/>
      <c r="U963" s="873"/>
      <c r="V963" s="874"/>
      <c r="W963" s="963"/>
      <c r="X963" s="865"/>
      <c r="Y963" s="865"/>
      <c r="Z963" s="865"/>
      <c r="AA963" s="865"/>
      <c r="AB963" s="865"/>
      <c r="AC963" s="865"/>
      <c r="AD963" s="865"/>
      <c r="AE963" s="961"/>
      <c r="AF963" s="962"/>
      <c r="AG963" s="962"/>
      <c r="AH963" s="962"/>
      <c r="AI963" s="962"/>
      <c r="AJ963" s="962"/>
      <c r="AK963" s="962"/>
      <c r="AL963" s="963"/>
      <c r="AM963" s="961"/>
      <c r="AN963" s="962"/>
      <c r="AO963" s="962"/>
      <c r="AP963" s="962"/>
      <c r="AQ963" s="962"/>
      <c r="AR963" s="962"/>
      <c r="AS963" s="962"/>
      <c r="AT963" s="962"/>
      <c r="AU963" s="962"/>
      <c r="AV963" s="962"/>
      <c r="AW963" s="962"/>
      <c r="AX963" s="962"/>
      <c r="AY963" s="962"/>
      <c r="AZ963" s="962"/>
      <c r="BA963" s="962"/>
      <c r="BB963" s="963"/>
    </row>
    <row r="964" spans="1:54" ht="12.6" customHeight="1" x14ac:dyDescent="0.25">
      <c r="A964" s="872"/>
      <c r="B964" s="873"/>
      <c r="C964" s="873"/>
      <c r="D964" s="873"/>
      <c r="E964" s="873"/>
      <c r="F964" s="873"/>
      <c r="G964" s="873"/>
      <c r="H964" s="873"/>
      <c r="I964" s="873"/>
      <c r="J964" s="873"/>
      <c r="K964" s="873"/>
      <c r="L964" s="873"/>
      <c r="M964" s="873"/>
      <c r="N964" s="873"/>
      <c r="O964" s="873"/>
      <c r="P964" s="873"/>
      <c r="Q964" s="873"/>
      <c r="R964" s="873"/>
      <c r="S964" s="873"/>
      <c r="T964" s="873"/>
      <c r="U964" s="873"/>
      <c r="V964" s="874"/>
      <c r="W964" s="963"/>
      <c r="X964" s="865"/>
      <c r="Y964" s="865"/>
      <c r="Z964" s="865"/>
      <c r="AA964" s="865"/>
      <c r="AB964" s="865"/>
      <c r="AC964" s="865"/>
      <c r="AD964" s="865"/>
      <c r="AE964" s="961"/>
      <c r="AF964" s="962"/>
      <c r="AG964" s="962"/>
      <c r="AH964" s="962"/>
      <c r="AI964" s="962"/>
      <c r="AJ964" s="962"/>
      <c r="AK964" s="962"/>
      <c r="AL964" s="963"/>
      <c r="AM964" s="961"/>
      <c r="AN964" s="962"/>
      <c r="AO964" s="962"/>
      <c r="AP964" s="962"/>
      <c r="AQ964" s="962"/>
      <c r="AR964" s="962"/>
      <c r="AS964" s="962"/>
      <c r="AT964" s="962"/>
      <c r="AU964" s="962"/>
      <c r="AV964" s="962"/>
      <c r="AW964" s="962"/>
      <c r="AX964" s="962"/>
      <c r="AY964" s="962"/>
      <c r="AZ964" s="962"/>
      <c r="BA964" s="962"/>
      <c r="BB964" s="963"/>
    </row>
    <row r="965" spans="1:54" ht="12.6" customHeight="1" x14ac:dyDescent="0.25">
      <c r="A965" s="872"/>
      <c r="B965" s="873"/>
      <c r="C965" s="873"/>
      <c r="D965" s="873"/>
      <c r="E965" s="873"/>
      <c r="F965" s="873"/>
      <c r="G965" s="873"/>
      <c r="H965" s="873"/>
      <c r="I965" s="873"/>
      <c r="J965" s="873"/>
      <c r="K965" s="873"/>
      <c r="L965" s="873"/>
      <c r="M965" s="873"/>
      <c r="N965" s="873"/>
      <c r="O965" s="873"/>
      <c r="P965" s="873"/>
      <c r="Q965" s="873"/>
      <c r="R965" s="873"/>
      <c r="S965" s="873"/>
      <c r="T965" s="873"/>
      <c r="U965" s="873"/>
      <c r="V965" s="874"/>
      <c r="W965" s="865"/>
      <c r="X965" s="865"/>
      <c r="Y965" s="865"/>
      <c r="Z965" s="865"/>
      <c r="AA965" s="865"/>
      <c r="AB965" s="865"/>
      <c r="AC965" s="865"/>
      <c r="AD965" s="865"/>
      <c r="AE965" s="961"/>
      <c r="AF965" s="962"/>
      <c r="AG965" s="962"/>
      <c r="AH965" s="962"/>
      <c r="AI965" s="962"/>
      <c r="AJ965" s="962"/>
      <c r="AK965" s="962"/>
      <c r="AL965" s="963"/>
      <c r="AM965" s="961"/>
      <c r="AN965" s="962"/>
      <c r="AO965" s="962"/>
      <c r="AP965" s="962"/>
      <c r="AQ965" s="962"/>
      <c r="AR965" s="962"/>
      <c r="AS965" s="962"/>
      <c r="AT965" s="962"/>
      <c r="AU965" s="962"/>
      <c r="AV965" s="962"/>
      <c r="AW965" s="962"/>
      <c r="AX965" s="962"/>
      <c r="AY965" s="962"/>
      <c r="AZ965" s="962"/>
      <c r="BA965" s="962"/>
      <c r="BB965" s="963"/>
    </row>
    <row r="966" spans="1:54" ht="12.6" customHeight="1" x14ac:dyDescent="0.25">
      <c r="A966" s="1089" t="s">
        <v>566</v>
      </c>
      <c r="B966" s="1089"/>
      <c r="C966" s="1089"/>
      <c r="D966" s="1089"/>
      <c r="E966" s="1089"/>
      <c r="F966" s="1089"/>
      <c r="G966" s="1089"/>
      <c r="H966" s="1089"/>
      <c r="I966" s="1089"/>
      <c r="J966" s="1089"/>
      <c r="K966" s="1089"/>
      <c r="L966" s="1089"/>
      <c r="M966" s="1089"/>
      <c r="N966" s="1089"/>
      <c r="O966" s="1089"/>
      <c r="P966" s="1089"/>
      <c r="Q966" s="1089"/>
      <c r="R966" s="1089"/>
      <c r="S966" s="1089"/>
      <c r="T966" s="1089"/>
      <c r="U966" s="1089"/>
      <c r="V966" s="1089"/>
      <c r="W966" s="1161"/>
      <c r="X966" s="1161"/>
      <c r="Y966" s="1161"/>
      <c r="Z966" s="1161"/>
      <c r="AA966" s="1161"/>
      <c r="AB966" s="1161"/>
      <c r="AC966" s="1161"/>
      <c r="AD966" s="1161"/>
      <c r="AE966" s="962"/>
      <c r="AF966" s="962"/>
      <c r="AG966" s="962"/>
      <c r="AH966" s="962"/>
      <c r="AI966" s="962"/>
      <c r="AJ966" s="962"/>
      <c r="AK966" s="962"/>
      <c r="AL966" s="962"/>
      <c r="AM966" s="962"/>
      <c r="AN966" s="962"/>
      <c r="AO966" s="962"/>
      <c r="AP966" s="962"/>
      <c r="AQ966" s="962"/>
      <c r="AR966" s="962"/>
      <c r="AS966" s="962"/>
      <c r="AT966" s="962"/>
      <c r="AU966" s="962"/>
      <c r="AV966" s="962"/>
      <c r="AW966" s="962"/>
      <c r="AX966" s="962"/>
      <c r="AY966" s="962"/>
      <c r="AZ966" s="962"/>
      <c r="BA966" s="962"/>
      <c r="BB966" s="962"/>
    </row>
    <row r="967" spans="1:54" ht="12.6" customHeight="1" x14ac:dyDescent="0.25">
      <c r="A967" s="872"/>
      <c r="B967" s="873"/>
      <c r="C967" s="873"/>
      <c r="D967" s="873"/>
      <c r="E967" s="873"/>
      <c r="F967" s="873"/>
      <c r="G967" s="873"/>
      <c r="H967" s="873"/>
      <c r="I967" s="873"/>
      <c r="J967" s="873"/>
      <c r="K967" s="873"/>
      <c r="L967" s="873"/>
      <c r="M967" s="873"/>
      <c r="N967" s="873"/>
      <c r="O967" s="873"/>
      <c r="P967" s="873"/>
      <c r="Q967" s="873"/>
      <c r="R967" s="873"/>
      <c r="S967" s="873"/>
      <c r="T967" s="873"/>
      <c r="U967" s="873"/>
      <c r="V967" s="874"/>
      <c r="W967" s="963"/>
      <c r="X967" s="865"/>
      <c r="Y967" s="865"/>
      <c r="Z967" s="865"/>
      <c r="AA967" s="865"/>
      <c r="AB967" s="865"/>
      <c r="AC967" s="865"/>
      <c r="AD967" s="865"/>
      <c r="AE967" s="961"/>
      <c r="AF967" s="962"/>
      <c r="AG967" s="962"/>
      <c r="AH967" s="962"/>
      <c r="AI967" s="962"/>
      <c r="AJ967" s="962"/>
      <c r="AK967" s="962"/>
      <c r="AL967" s="963"/>
      <c r="AM967" s="961"/>
      <c r="AN967" s="962"/>
      <c r="AO967" s="962"/>
      <c r="AP967" s="962"/>
      <c r="AQ967" s="962"/>
      <c r="AR967" s="962"/>
      <c r="AS967" s="962"/>
      <c r="AT967" s="962"/>
      <c r="AU967" s="962"/>
      <c r="AV967" s="962"/>
      <c r="AW967" s="962"/>
      <c r="AX967" s="962"/>
      <c r="AY967" s="962"/>
      <c r="AZ967" s="962"/>
      <c r="BA967" s="962"/>
      <c r="BB967" s="963"/>
    </row>
    <row r="968" spans="1:54" ht="12.6" customHeight="1" x14ac:dyDescent="0.25">
      <c r="A968" s="872"/>
      <c r="B968" s="873"/>
      <c r="C968" s="873"/>
      <c r="D968" s="873"/>
      <c r="E968" s="873"/>
      <c r="F968" s="873"/>
      <c r="G968" s="873"/>
      <c r="H968" s="873"/>
      <c r="I968" s="873"/>
      <c r="J968" s="873"/>
      <c r="K968" s="873"/>
      <c r="L968" s="873"/>
      <c r="M968" s="873"/>
      <c r="N968" s="873"/>
      <c r="O968" s="873"/>
      <c r="P968" s="873"/>
      <c r="Q968" s="873"/>
      <c r="R968" s="873"/>
      <c r="S968" s="873"/>
      <c r="T968" s="873"/>
      <c r="U968" s="873"/>
      <c r="V968" s="874"/>
      <c r="W968" s="972"/>
      <c r="X968" s="989"/>
      <c r="Y968" s="989"/>
      <c r="Z968" s="989"/>
      <c r="AA968" s="989"/>
      <c r="AB968" s="989"/>
      <c r="AC968" s="989"/>
      <c r="AD968" s="989"/>
      <c r="AE968" s="961"/>
      <c r="AF968" s="962"/>
      <c r="AG968" s="962"/>
      <c r="AH968" s="962"/>
      <c r="AI968" s="962"/>
      <c r="AJ968" s="962"/>
      <c r="AK968" s="962"/>
      <c r="AL968" s="963"/>
      <c r="AM968" s="961"/>
      <c r="AN968" s="962"/>
      <c r="AO968" s="962"/>
      <c r="AP968" s="962"/>
      <c r="AQ968" s="962"/>
      <c r="AR968" s="962"/>
      <c r="AS968" s="962"/>
      <c r="AT968" s="962"/>
      <c r="AU968" s="962"/>
      <c r="AV968" s="962"/>
      <c r="AW968" s="962"/>
      <c r="AX968" s="962"/>
      <c r="AY968" s="962"/>
      <c r="AZ968" s="962"/>
      <c r="BA968" s="962"/>
      <c r="BB968" s="963"/>
    </row>
    <row r="969" spans="1:54" ht="12.6" customHeight="1" x14ac:dyDescent="0.25">
      <c r="A969" s="872"/>
      <c r="B969" s="873"/>
      <c r="C969" s="873"/>
      <c r="D969" s="873"/>
      <c r="E969" s="873"/>
      <c r="F969" s="873"/>
      <c r="G969" s="873"/>
      <c r="H969" s="873"/>
      <c r="I969" s="873"/>
      <c r="J969" s="873"/>
      <c r="K969" s="873"/>
      <c r="L969" s="873"/>
      <c r="M969" s="873"/>
      <c r="N969" s="873"/>
      <c r="O969" s="873"/>
      <c r="P969" s="873"/>
      <c r="Q969" s="873"/>
      <c r="R969" s="873"/>
      <c r="S969" s="873"/>
      <c r="T969" s="873"/>
      <c r="U969" s="873"/>
      <c r="V969" s="874"/>
      <c r="W969" s="972"/>
      <c r="X969" s="989"/>
      <c r="Y969" s="989"/>
      <c r="Z969" s="989"/>
      <c r="AA969" s="989"/>
      <c r="AB969" s="989"/>
      <c r="AC969" s="989"/>
      <c r="AD969" s="989"/>
      <c r="AE969" s="961"/>
      <c r="AF969" s="962"/>
      <c r="AG969" s="962"/>
      <c r="AH969" s="962"/>
      <c r="AI969" s="962"/>
      <c r="AJ969" s="962"/>
      <c r="AK969" s="962"/>
      <c r="AL969" s="963"/>
      <c r="AM969" s="961"/>
      <c r="AN969" s="962"/>
      <c r="AO969" s="962"/>
      <c r="AP969" s="962"/>
      <c r="AQ969" s="962"/>
      <c r="AR969" s="962"/>
      <c r="AS969" s="962"/>
      <c r="AT969" s="962"/>
      <c r="AU969" s="962"/>
      <c r="AV969" s="962"/>
      <c r="AW969" s="962"/>
      <c r="AX969" s="962"/>
      <c r="AY969" s="962"/>
      <c r="AZ969" s="962"/>
      <c r="BA969" s="962"/>
      <c r="BB969" s="963"/>
    </row>
    <row r="970" spans="1:54" ht="12.6" customHeight="1" x14ac:dyDescent="0.25">
      <c r="A970" s="872"/>
      <c r="B970" s="873"/>
      <c r="C970" s="873"/>
      <c r="D970" s="873"/>
      <c r="E970" s="873"/>
      <c r="F970" s="873"/>
      <c r="G970" s="873"/>
      <c r="H970" s="873"/>
      <c r="I970" s="873"/>
      <c r="J970" s="873"/>
      <c r="K970" s="873"/>
      <c r="L970" s="873"/>
      <c r="M970" s="873"/>
      <c r="N970" s="873"/>
      <c r="O970" s="873"/>
      <c r="P970" s="873"/>
      <c r="Q970" s="873"/>
      <c r="R970" s="873"/>
      <c r="S970" s="873"/>
      <c r="T970" s="873"/>
      <c r="U970" s="873"/>
      <c r="V970" s="874"/>
      <c r="W970" s="972"/>
      <c r="X970" s="989"/>
      <c r="Y970" s="989"/>
      <c r="Z970" s="989"/>
      <c r="AA970" s="989"/>
      <c r="AB970" s="989"/>
      <c r="AC970" s="989"/>
      <c r="AD970" s="989"/>
      <c r="AE970" s="961"/>
      <c r="AF970" s="962"/>
      <c r="AG970" s="962"/>
      <c r="AH970" s="962"/>
      <c r="AI970" s="962"/>
      <c r="AJ970" s="962"/>
      <c r="AK970" s="962"/>
      <c r="AL970" s="963"/>
      <c r="AM970" s="961"/>
      <c r="AN970" s="962"/>
      <c r="AO970" s="962"/>
      <c r="AP970" s="962"/>
      <c r="AQ970" s="962"/>
      <c r="AR970" s="962"/>
      <c r="AS970" s="962"/>
      <c r="AT970" s="962"/>
      <c r="AU970" s="962"/>
      <c r="AV970" s="962"/>
      <c r="AW970" s="962"/>
      <c r="AX970" s="962"/>
      <c r="AY970" s="962"/>
      <c r="AZ970" s="962"/>
      <c r="BA970" s="962"/>
      <c r="BB970" s="963"/>
    </row>
    <row r="972" spans="1:54" ht="12.6" customHeight="1" x14ac:dyDescent="0.25">
      <c r="A972" s="434" t="s">
        <v>479</v>
      </c>
    </row>
    <row r="973" spans="1:54" ht="12.6" customHeight="1" x14ac:dyDescent="0.25">
      <c r="A973" s="696"/>
      <c r="B973" s="697"/>
      <c r="C973" s="697"/>
      <c r="D973" s="697"/>
      <c r="E973" s="697"/>
      <c r="F973" s="697"/>
      <c r="G973" s="697"/>
      <c r="H973" s="697"/>
      <c r="I973" s="697"/>
      <c r="J973" s="697"/>
      <c r="K973" s="697"/>
      <c r="L973" s="697"/>
      <c r="M973" s="697"/>
      <c r="N973" s="697"/>
      <c r="O973" s="697"/>
      <c r="P973" s="697"/>
      <c r="Q973" s="697"/>
      <c r="R973" s="697"/>
      <c r="S973" s="697"/>
      <c r="T973" s="708"/>
      <c r="U973" s="923"/>
      <c r="V973" s="849"/>
      <c r="W973" s="849"/>
      <c r="X973" s="849"/>
      <c r="Y973" s="849"/>
      <c r="Z973" s="849"/>
      <c r="AA973" s="849"/>
      <c r="AB973" s="849"/>
      <c r="AC973" s="849"/>
      <c r="AD973" s="849"/>
      <c r="AE973" s="849"/>
      <c r="AF973" s="849"/>
      <c r="AG973" s="849"/>
      <c r="AH973" s="849"/>
      <c r="AI973" s="986"/>
      <c r="AJ973" s="849" t="s">
        <v>1571</v>
      </c>
      <c r="AK973" s="849"/>
      <c r="AL973" s="849"/>
      <c r="AM973" s="849"/>
      <c r="AN973" s="849"/>
      <c r="AO973" s="849"/>
      <c r="AP973" s="849"/>
      <c r="AQ973" s="849"/>
      <c r="AR973" s="849"/>
      <c r="AS973" s="849"/>
      <c r="AT973" s="849"/>
      <c r="AU973" s="849"/>
      <c r="AV973" s="849"/>
      <c r="AW973" s="849"/>
      <c r="AX973" s="849"/>
      <c r="AY973" s="849"/>
      <c r="AZ973" s="849"/>
      <c r="BA973" s="849"/>
      <c r="BB973" s="986"/>
    </row>
    <row r="974" spans="1:54" ht="12.6" customHeight="1" x14ac:dyDescent="0.25">
      <c r="A974" s="698"/>
      <c r="B974" s="438"/>
      <c r="C974" s="438"/>
      <c r="D974" s="438"/>
      <c r="E974" s="438"/>
      <c r="F974" s="438"/>
      <c r="G974" s="438"/>
      <c r="H974" s="438"/>
      <c r="I974" s="438"/>
      <c r="J974" s="438"/>
      <c r="K974" s="438"/>
      <c r="L974" s="438"/>
      <c r="M974" s="438"/>
      <c r="N974" s="438"/>
      <c r="O974" s="438"/>
      <c r="P974" s="438"/>
      <c r="Q974" s="438"/>
      <c r="R974" s="438"/>
      <c r="S974" s="438"/>
      <c r="T974" s="709"/>
      <c r="U974" s="987" t="s">
        <v>815</v>
      </c>
      <c r="V974" s="988"/>
      <c r="W974" s="988"/>
      <c r="X974" s="988"/>
      <c r="Y974" s="988"/>
      <c r="Z974" s="988"/>
      <c r="AA974" s="988"/>
      <c r="AB974" s="988"/>
      <c r="AC974" s="988"/>
      <c r="AD974" s="988"/>
      <c r="AE974" s="988"/>
      <c r="AF974" s="988"/>
      <c r="AG974" s="988"/>
      <c r="AH974" s="988"/>
      <c r="AI974" s="992"/>
      <c r="AJ974" s="988" t="s">
        <v>1595</v>
      </c>
      <c r="AK974" s="988"/>
      <c r="AL974" s="988"/>
      <c r="AM974" s="988"/>
      <c r="AN974" s="988"/>
      <c r="AO974" s="988"/>
      <c r="AP974" s="988"/>
      <c r="AQ974" s="988"/>
      <c r="AR974" s="988"/>
      <c r="AS974" s="988"/>
      <c r="AT974" s="988"/>
      <c r="AU974" s="988"/>
      <c r="AV974" s="988"/>
      <c r="AW974" s="988"/>
      <c r="AX974" s="988"/>
      <c r="AY974" s="988"/>
      <c r="AZ974" s="988"/>
      <c r="BA974" s="988"/>
      <c r="BB974" s="992"/>
    </row>
    <row r="975" spans="1:54" ht="12.6" customHeight="1" x14ac:dyDescent="0.25">
      <c r="A975" s="987" t="s">
        <v>468</v>
      </c>
      <c r="B975" s="988"/>
      <c r="C975" s="988"/>
      <c r="D975" s="988"/>
      <c r="E975" s="988"/>
      <c r="F975" s="988"/>
      <c r="G975" s="988"/>
      <c r="H975" s="988"/>
      <c r="I975" s="988"/>
      <c r="J975" s="988"/>
      <c r="K975" s="988"/>
      <c r="L975" s="988"/>
      <c r="M975" s="988"/>
      <c r="N975" s="988"/>
      <c r="O975" s="988"/>
      <c r="P975" s="988"/>
      <c r="Q975" s="988"/>
      <c r="R975" s="988"/>
      <c r="S975" s="988"/>
      <c r="T975" s="992"/>
      <c r="U975" s="924"/>
      <c r="V975" s="925"/>
      <c r="W975" s="925"/>
      <c r="X975" s="925"/>
      <c r="Y975" s="925"/>
      <c r="Z975" s="925"/>
      <c r="AA975" s="925"/>
      <c r="AB975" s="925"/>
      <c r="AC975" s="925"/>
      <c r="AD975" s="925"/>
      <c r="AE975" s="925"/>
      <c r="AF975" s="925"/>
      <c r="AG975" s="925"/>
      <c r="AH975" s="925"/>
      <c r="AI975" s="993"/>
      <c r="AJ975" s="925" t="s">
        <v>1568</v>
      </c>
      <c r="AK975" s="925"/>
      <c r="AL975" s="925"/>
      <c r="AM975" s="925"/>
      <c r="AN975" s="925"/>
      <c r="AO975" s="925"/>
      <c r="AP975" s="925"/>
      <c r="AQ975" s="925"/>
      <c r="AR975" s="925"/>
      <c r="AS975" s="925"/>
      <c r="AT975" s="925"/>
      <c r="AU975" s="925"/>
      <c r="AV975" s="925"/>
      <c r="AW975" s="925"/>
      <c r="AX975" s="925"/>
      <c r="AY975" s="925"/>
      <c r="AZ975" s="925"/>
      <c r="BA975" s="925"/>
      <c r="BB975" s="993"/>
    </row>
    <row r="976" spans="1:54" ht="12.6" customHeight="1" x14ac:dyDescent="0.25">
      <c r="A976" s="698"/>
      <c r="B976" s="438"/>
      <c r="C976" s="438"/>
      <c r="D976" s="438"/>
      <c r="E976" s="438"/>
      <c r="F976" s="438"/>
      <c r="G976" s="438"/>
      <c r="H976" s="438"/>
      <c r="I976" s="438"/>
      <c r="J976" s="438"/>
      <c r="K976" s="438"/>
      <c r="L976" s="438"/>
      <c r="M976" s="438"/>
      <c r="N976" s="438"/>
      <c r="O976" s="438"/>
      <c r="P976" s="438"/>
      <c r="Q976" s="438"/>
      <c r="R976" s="438"/>
      <c r="S976" s="438"/>
      <c r="T976" s="709"/>
      <c r="U976" s="923" t="s">
        <v>1616</v>
      </c>
      <c r="V976" s="849"/>
      <c r="W976" s="849"/>
      <c r="X976" s="849"/>
      <c r="Y976" s="849"/>
      <c r="Z976" s="849"/>
      <c r="AA976" s="849"/>
      <c r="AB976" s="849"/>
      <c r="AC976" s="849"/>
      <c r="AD976" s="849"/>
      <c r="AE976" s="849"/>
      <c r="AF976" s="849"/>
      <c r="AG976" s="849"/>
      <c r="AH976" s="849"/>
      <c r="AI976" s="986"/>
      <c r="AJ976" s="849" t="s">
        <v>1616</v>
      </c>
      <c r="AK976" s="849"/>
      <c r="AL976" s="849"/>
      <c r="AM976" s="849"/>
      <c r="AN976" s="849"/>
      <c r="AO976" s="849"/>
      <c r="AP976" s="849"/>
      <c r="AQ976" s="849"/>
      <c r="AR976" s="849"/>
      <c r="AS976" s="849"/>
      <c r="AT976" s="849"/>
      <c r="AU976" s="849"/>
      <c r="AV976" s="849"/>
      <c r="AW976" s="849"/>
      <c r="AX976" s="849"/>
      <c r="AY976" s="849"/>
      <c r="AZ976" s="849"/>
      <c r="BA976" s="849"/>
      <c r="BB976" s="986"/>
    </row>
    <row r="977" spans="1:54" ht="12.6" customHeight="1" x14ac:dyDescent="0.25">
      <c r="A977" s="698"/>
      <c r="B977" s="438"/>
      <c r="C977" s="438"/>
      <c r="D977" s="438"/>
      <c r="E977" s="438"/>
      <c r="F977" s="438"/>
      <c r="G977" s="438"/>
      <c r="H977" s="438"/>
      <c r="I977" s="438"/>
      <c r="J977" s="438"/>
      <c r="K977" s="438"/>
      <c r="L977" s="438"/>
      <c r="M977" s="438"/>
      <c r="N977" s="438"/>
      <c r="O977" s="438"/>
      <c r="P977" s="438"/>
      <c r="Q977" s="438"/>
      <c r="R977" s="438"/>
      <c r="S977" s="438"/>
      <c r="T977" s="709"/>
      <c r="U977" s="987" t="s">
        <v>1615</v>
      </c>
      <c r="V977" s="988"/>
      <c r="W977" s="988"/>
      <c r="X977" s="988"/>
      <c r="Y977" s="988"/>
      <c r="Z977" s="988"/>
      <c r="AA977" s="988"/>
      <c r="AB977" s="988"/>
      <c r="AC977" s="988"/>
      <c r="AD977" s="988"/>
      <c r="AE977" s="988"/>
      <c r="AF977" s="988"/>
      <c r="AG977" s="988"/>
      <c r="AH977" s="988"/>
      <c r="AI977" s="992"/>
      <c r="AJ977" s="988" t="s">
        <v>1615</v>
      </c>
      <c r="AK977" s="988"/>
      <c r="AL977" s="988"/>
      <c r="AM977" s="988"/>
      <c r="AN977" s="988"/>
      <c r="AO977" s="988"/>
      <c r="AP977" s="988"/>
      <c r="AQ977" s="988"/>
      <c r="AR977" s="988"/>
      <c r="AS977" s="988"/>
      <c r="AT977" s="988"/>
      <c r="AU977" s="988"/>
      <c r="AV977" s="988"/>
      <c r="AW977" s="988"/>
      <c r="AX977" s="988"/>
      <c r="AY977" s="988"/>
      <c r="AZ977" s="988"/>
      <c r="BA977" s="988"/>
      <c r="BB977" s="992"/>
    </row>
    <row r="978" spans="1:54" ht="12.6" customHeight="1" x14ac:dyDescent="0.25">
      <c r="A978" s="698"/>
      <c r="B978" s="438"/>
      <c r="C978" s="438"/>
      <c r="D978" s="438"/>
      <c r="E978" s="438"/>
      <c r="F978" s="438"/>
      <c r="G978" s="438"/>
      <c r="H978" s="438"/>
      <c r="I978" s="438"/>
      <c r="J978" s="438"/>
      <c r="K978" s="438"/>
      <c r="L978" s="438"/>
      <c r="M978" s="438"/>
      <c r="N978" s="438"/>
      <c r="O978" s="438"/>
      <c r="P978" s="438"/>
      <c r="Q978" s="438"/>
      <c r="R978" s="438"/>
      <c r="S978" s="438"/>
      <c r="T978" s="709"/>
      <c r="U978" s="699"/>
      <c r="V978" s="740"/>
      <c r="W978" s="740"/>
      <c r="X978" s="740"/>
      <c r="Y978" s="740"/>
      <c r="Z978" s="740"/>
      <c r="AA978" s="740"/>
      <c r="AB978" s="740"/>
      <c r="AC978" s="740"/>
      <c r="AD978" s="740"/>
      <c r="AE978" s="740"/>
      <c r="AF978" s="740"/>
      <c r="AG978" s="740"/>
      <c r="AH978" s="740"/>
      <c r="AI978" s="752"/>
      <c r="AJ978" s="740"/>
      <c r="AK978" s="740"/>
      <c r="AL978" s="740"/>
      <c r="AM978" s="740"/>
      <c r="AN978" s="740"/>
      <c r="AO978" s="740"/>
      <c r="AP978" s="740"/>
      <c r="AQ978" s="740"/>
      <c r="AR978" s="740"/>
      <c r="AS978" s="740"/>
      <c r="AT978" s="740"/>
      <c r="AU978" s="740"/>
      <c r="AV978" s="740"/>
      <c r="AW978" s="740"/>
      <c r="AX978" s="740"/>
      <c r="AY978" s="740"/>
      <c r="AZ978" s="740"/>
      <c r="BA978" s="740"/>
      <c r="BB978" s="752"/>
    </row>
    <row r="979" spans="1:54" ht="12.6" customHeight="1" x14ac:dyDescent="0.25">
      <c r="A979" s="698"/>
      <c r="B979" s="438"/>
      <c r="C979" s="438"/>
      <c r="D979" s="438"/>
      <c r="E979" s="438"/>
      <c r="F979" s="438"/>
      <c r="G979" s="438"/>
      <c r="H979" s="438"/>
      <c r="I979" s="438"/>
      <c r="J979" s="438"/>
      <c r="K979" s="438"/>
      <c r="L979" s="438"/>
      <c r="M979" s="438"/>
      <c r="N979" s="438"/>
      <c r="O979" s="438"/>
      <c r="P979" s="438"/>
      <c r="Q979" s="438"/>
      <c r="R979" s="438"/>
      <c r="S979" s="438"/>
      <c r="T979" s="709"/>
      <c r="U979" s="923" t="s">
        <v>1614</v>
      </c>
      <c r="V979" s="849"/>
      <c r="W979" s="849"/>
      <c r="X979" s="849"/>
      <c r="Y979" s="849"/>
      <c r="Z979" s="849"/>
      <c r="AA979" s="849"/>
      <c r="AB979" s="849"/>
      <c r="AC979" s="986"/>
      <c r="AD979" s="923" t="s">
        <v>1613</v>
      </c>
      <c r="AE979" s="849"/>
      <c r="AF979" s="849"/>
      <c r="AG979" s="849"/>
      <c r="AH979" s="849"/>
      <c r="AI979" s="986"/>
      <c r="AJ979" s="923" t="s">
        <v>1614</v>
      </c>
      <c r="AK979" s="849"/>
      <c r="AL979" s="849"/>
      <c r="AM979" s="849"/>
      <c r="AN979" s="849"/>
      <c r="AO979" s="849"/>
      <c r="AP979" s="849"/>
      <c r="AQ979" s="986"/>
      <c r="AR979" s="923" t="s">
        <v>1613</v>
      </c>
      <c r="AS979" s="849"/>
      <c r="AT979" s="849"/>
      <c r="AU979" s="849"/>
      <c r="AV979" s="849"/>
      <c r="AW979" s="849"/>
      <c r="AX979" s="849"/>
      <c r="AY979" s="849"/>
      <c r="AZ979" s="849"/>
      <c r="BA979" s="849"/>
      <c r="BB979" s="986"/>
    </row>
    <row r="980" spans="1:54" ht="12.6" customHeight="1" x14ac:dyDescent="0.25">
      <c r="A980" s="698"/>
      <c r="B980" s="438"/>
      <c r="C980" s="438"/>
      <c r="D980" s="438"/>
      <c r="E980" s="438"/>
      <c r="F980" s="438"/>
      <c r="G980" s="438"/>
      <c r="H980" s="438"/>
      <c r="I980" s="438"/>
      <c r="J980" s="438"/>
      <c r="K980" s="438"/>
      <c r="L980" s="438"/>
      <c r="M980" s="438"/>
      <c r="N980" s="438"/>
      <c r="O980" s="438"/>
      <c r="P980" s="438"/>
      <c r="Q980" s="438"/>
      <c r="R980" s="438"/>
      <c r="S980" s="438"/>
      <c r="T980" s="709"/>
      <c r="U980" s="987" t="s">
        <v>1612</v>
      </c>
      <c r="V980" s="988"/>
      <c r="W980" s="988"/>
      <c r="X980" s="988"/>
      <c r="Y980" s="988"/>
      <c r="Z980" s="988"/>
      <c r="AA980" s="988"/>
      <c r="AB980" s="988"/>
      <c r="AC980" s="992"/>
      <c r="AD980" s="987" t="s">
        <v>1611</v>
      </c>
      <c r="AE980" s="988"/>
      <c r="AF980" s="988"/>
      <c r="AG980" s="988"/>
      <c r="AH980" s="988"/>
      <c r="AI980" s="992"/>
      <c r="AJ980" s="987" t="s">
        <v>1612</v>
      </c>
      <c r="AK980" s="988"/>
      <c r="AL980" s="988"/>
      <c r="AM980" s="988"/>
      <c r="AN980" s="988"/>
      <c r="AO980" s="988"/>
      <c r="AP980" s="988"/>
      <c r="AQ980" s="992"/>
      <c r="AR980" s="987" t="s">
        <v>1611</v>
      </c>
      <c r="AS980" s="988"/>
      <c r="AT980" s="988"/>
      <c r="AU980" s="988"/>
      <c r="AV980" s="988"/>
      <c r="AW980" s="988"/>
      <c r="AX980" s="988"/>
      <c r="AY980" s="988"/>
      <c r="AZ980" s="988"/>
      <c r="BA980" s="988"/>
      <c r="BB980" s="992"/>
    </row>
    <row r="981" spans="1:54" ht="12.6" customHeight="1" x14ac:dyDescent="0.25">
      <c r="A981" s="924" t="s">
        <v>816</v>
      </c>
      <c r="B981" s="925"/>
      <c r="C981" s="925"/>
      <c r="D981" s="925"/>
      <c r="E981" s="925"/>
      <c r="F981" s="925"/>
      <c r="G981" s="925"/>
      <c r="H981" s="925"/>
      <c r="I981" s="925"/>
      <c r="J981" s="925"/>
      <c r="K981" s="925"/>
      <c r="L981" s="925"/>
      <c r="M981" s="925"/>
      <c r="N981" s="925"/>
      <c r="O981" s="925"/>
      <c r="P981" s="925"/>
      <c r="Q981" s="925"/>
      <c r="R981" s="925"/>
      <c r="S981" s="925"/>
      <c r="T981" s="993"/>
      <c r="U981" s="924" t="s">
        <v>817</v>
      </c>
      <c r="V981" s="925"/>
      <c r="W981" s="925"/>
      <c r="X981" s="925"/>
      <c r="Y981" s="925"/>
      <c r="Z981" s="925"/>
      <c r="AA981" s="925"/>
      <c r="AB981" s="925"/>
      <c r="AC981" s="993"/>
      <c r="AD981" s="924" t="s">
        <v>818</v>
      </c>
      <c r="AE981" s="925"/>
      <c r="AF981" s="925"/>
      <c r="AG981" s="925"/>
      <c r="AH981" s="925"/>
      <c r="AI981" s="993"/>
      <c r="AJ981" s="924" t="s">
        <v>476</v>
      </c>
      <c r="AK981" s="925"/>
      <c r="AL981" s="925"/>
      <c r="AM981" s="925"/>
      <c r="AN981" s="925"/>
      <c r="AO981" s="925"/>
      <c r="AP981" s="925"/>
      <c r="AQ981" s="993"/>
      <c r="AR981" s="924" t="s">
        <v>477</v>
      </c>
      <c r="AS981" s="925"/>
      <c r="AT981" s="925"/>
      <c r="AU981" s="925"/>
      <c r="AV981" s="925"/>
      <c r="AW981" s="925"/>
      <c r="AX981" s="925"/>
      <c r="AY981" s="925"/>
      <c r="AZ981" s="925"/>
      <c r="BA981" s="925"/>
      <c r="BB981" s="993"/>
    </row>
    <row r="982" spans="1:54" ht="12.6" customHeight="1" x14ac:dyDescent="0.25">
      <c r="A982" s="698" t="s">
        <v>565</v>
      </c>
      <c r="B982" s="448"/>
      <c r="C982" s="448"/>
      <c r="D982" s="448"/>
      <c r="E982" s="448"/>
      <c r="F982" s="448"/>
      <c r="G982" s="448"/>
      <c r="H982" s="448"/>
      <c r="I982" s="448"/>
      <c r="J982" s="448"/>
      <c r="K982" s="448"/>
      <c r="L982" s="448"/>
      <c r="M982" s="448"/>
      <c r="N982" s="448"/>
      <c r="O982" s="448"/>
      <c r="P982" s="448"/>
      <c r="Q982" s="448"/>
      <c r="R982" s="448"/>
      <c r="S982" s="448"/>
      <c r="T982" s="448"/>
      <c r="U982" s="962"/>
      <c r="V982" s="962"/>
      <c r="W982" s="962"/>
      <c r="X982" s="962"/>
      <c r="Y982" s="962"/>
      <c r="Z982" s="962"/>
      <c r="AA982" s="962"/>
      <c r="AB982" s="962"/>
      <c r="AC982" s="962"/>
      <c r="AD982" s="962"/>
      <c r="AE982" s="962"/>
      <c r="AF982" s="962"/>
      <c r="AG982" s="962"/>
      <c r="AH982" s="962"/>
      <c r="AI982" s="962"/>
      <c r="AJ982" s="962"/>
      <c r="AK982" s="962"/>
      <c r="AL982" s="962"/>
      <c r="AM982" s="962"/>
      <c r="AN982" s="962"/>
      <c r="AO982" s="962"/>
      <c r="AP982" s="962"/>
      <c r="AQ982" s="962"/>
      <c r="AR982" s="962"/>
      <c r="AS982" s="962"/>
      <c r="AT982" s="962"/>
      <c r="AU982" s="962"/>
      <c r="AV982" s="962"/>
      <c r="AW982" s="962"/>
      <c r="AX982" s="962"/>
      <c r="AY982" s="962"/>
      <c r="AZ982" s="962"/>
      <c r="BA982" s="962"/>
      <c r="BB982" s="962"/>
    </row>
    <row r="983" spans="1:54" ht="12.6" customHeight="1" x14ac:dyDescent="0.25">
      <c r="A983" s="872"/>
      <c r="B983" s="873"/>
      <c r="C983" s="873"/>
      <c r="D983" s="873"/>
      <c r="E983" s="873"/>
      <c r="F983" s="873"/>
      <c r="G983" s="873"/>
      <c r="H983" s="873"/>
      <c r="I983" s="873"/>
      <c r="J983" s="873"/>
      <c r="K983" s="873"/>
      <c r="L983" s="873"/>
      <c r="M983" s="873"/>
      <c r="N983" s="873"/>
      <c r="O983" s="873"/>
      <c r="P983" s="873"/>
      <c r="Q983" s="873"/>
      <c r="R983" s="873"/>
      <c r="S983" s="873"/>
      <c r="T983" s="874"/>
      <c r="U983" s="963"/>
      <c r="V983" s="865"/>
      <c r="W983" s="865"/>
      <c r="X983" s="865"/>
      <c r="Y983" s="865"/>
      <c r="Z983" s="865"/>
      <c r="AA983" s="865"/>
      <c r="AB983" s="865"/>
      <c r="AC983" s="865"/>
      <c r="AD983" s="961"/>
      <c r="AE983" s="962"/>
      <c r="AF983" s="962"/>
      <c r="AG983" s="962"/>
      <c r="AH983" s="962"/>
      <c r="AI983" s="963"/>
      <c r="AJ983" s="961"/>
      <c r="AK983" s="962"/>
      <c r="AL983" s="962"/>
      <c r="AM983" s="962"/>
      <c r="AN983" s="962"/>
      <c r="AO983" s="962"/>
      <c r="AP983" s="962"/>
      <c r="AQ983" s="963"/>
      <c r="AR983" s="865"/>
      <c r="AS983" s="865"/>
      <c r="AT983" s="865"/>
      <c r="AU983" s="865"/>
      <c r="AV983" s="865"/>
      <c r="AW983" s="865"/>
      <c r="AX983" s="865"/>
      <c r="AY983" s="865"/>
      <c r="AZ983" s="865"/>
      <c r="BA983" s="865"/>
      <c r="BB983" s="865"/>
    </row>
    <row r="984" spans="1:54" ht="12.6" customHeight="1" x14ac:dyDescent="0.25">
      <c r="A984" s="872"/>
      <c r="B984" s="873"/>
      <c r="C984" s="873"/>
      <c r="D984" s="873"/>
      <c r="E984" s="873"/>
      <c r="F984" s="873"/>
      <c r="G984" s="873"/>
      <c r="H984" s="873"/>
      <c r="I984" s="873"/>
      <c r="J984" s="873"/>
      <c r="K984" s="873"/>
      <c r="L984" s="873"/>
      <c r="M984" s="873"/>
      <c r="N984" s="873"/>
      <c r="O984" s="873"/>
      <c r="P984" s="873"/>
      <c r="Q984" s="873"/>
      <c r="R984" s="873"/>
      <c r="S984" s="873"/>
      <c r="T984" s="874"/>
      <c r="U984" s="963"/>
      <c r="V984" s="865"/>
      <c r="W984" s="865"/>
      <c r="X984" s="865"/>
      <c r="Y984" s="865"/>
      <c r="Z984" s="865"/>
      <c r="AA984" s="865"/>
      <c r="AB984" s="865"/>
      <c r="AC984" s="865"/>
      <c r="AD984" s="961"/>
      <c r="AE984" s="962"/>
      <c r="AF984" s="962"/>
      <c r="AG984" s="962"/>
      <c r="AH984" s="962"/>
      <c r="AI984" s="963"/>
      <c r="AJ984" s="961"/>
      <c r="AK984" s="962"/>
      <c r="AL984" s="962"/>
      <c r="AM984" s="962"/>
      <c r="AN984" s="962"/>
      <c r="AO984" s="962"/>
      <c r="AP984" s="962"/>
      <c r="AQ984" s="963"/>
      <c r="AR984" s="865"/>
      <c r="AS984" s="865"/>
      <c r="AT984" s="865"/>
      <c r="AU984" s="865"/>
      <c r="AV984" s="865"/>
      <c r="AW984" s="865"/>
      <c r="AX984" s="865"/>
      <c r="AY984" s="865"/>
      <c r="AZ984" s="865"/>
      <c r="BA984" s="865"/>
      <c r="BB984" s="865"/>
    </row>
    <row r="985" spans="1:54" ht="12.6" customHeight="1" x14ac:dyDescent="0.25">
      <c r="A985" s="872"/>
      <c r="B985" s="873"/>
      <c r="C985" s="873"/>
      <c r="D985" s="873"/>
      <c r="E985" s="873"/>
      <c r="F985" s="873"/>
      <c r="G985" s="873"/>
      <c r="H985" s="873"/>
      <c r="I985" s="873"/>
      <c r="J985" s="873"/>
      <c r="K985" s="873"/>
      <c r="L985" s="873"/>
      <c r="M985" s="873"/>
      <c r="N985" s="873"/>
      <c r="O985" s="873"/>
      <c r="P985" s="873"/>
      <c r="Q985" s="873"/>
      <c r="R985" s="873"/>
      <c r="S985" s="873"/>
      <c r="T985" s="874"/>
      <c r="U985" s="963"/>
      <c r="V985" s="865"/>
      <c r="W985" s="865"/>
      <c r="X985" s="865"/>
      <c r="Y985" s="865"/>
      <c r="Z985" s="865"/>
      <c r="AA985" s="865"/>
      <c r="AB985" s="865"/>
      <c r="AC985" s="865"/>
      <c r="AD985" s="961"/>
      <c r="AE985" s="962"/>
      <c r="AF985" s="962"/>
      <c r="AG985" s="962"/>
      <c r="AH985" s="962"/>
      <c r="AI985" s="963"/>
      <c r="AJ985" s="961"/>
      <c r="AK985" s="962"/>
      <c r="AL985" s="962"/>
      <c r="AM985" s="962"/>
      <c r="AN985" s="962"/>
      <c r="AO985" s="962"/>
      <c r="AP985" s="962"/>
      <c r="AQ985" s="963"/>
      <c r="AR985" s="865"/>
      <c r="AS985" s="865"/>
      <c r="AT985" s="865"/>
      <c r="AU985" s="865"/>
      <c r="AV985" s="865"/>
      <c r="AW985" s="865"/>
      <c r="AX985" s="865"/>
      <c r="AY985" s="865"/>
      <c r="AZ985" s="865"/>
      <c r="BA985" s="865"/>
      <c r="BB985" s="865"/>
    </row>
    <row r="986" spans="1:54" ht="12.6" customHeight="1" x14ac:dyDescent="0.25">
      <c r="A986" s="739" t="s">
        <v>566</v>
      </c>
      <c r="B986" s="448"/>
      <c r="C986" s="448"/>
      <c r="D986" s="448"/>
      <c r="E986" s="448"/>
      <c r="F986" s="448"/>
      <c r="G986" s="448"/>
      <c r="H986" s="448"/>
      <c r="I986" s="448"/>
      <c r="J986" s="448"/>
      <c r="K986" s="448"/>
      <c r="L986" s="448"/>
      <c r="M986" s="448"/>
      <c r="N986" s="448"/>
      <c r="O986" s="448"/>
      <c r="P986" s="448"/>
      <c r="Q986" s="448"/>
      <c r="R986" s="448"/>
      <c r="S986" s="448"/>
      <c r="T986" s="449"/>
      <c r="U986" s="963"/>
      <c r="V986" s="865"/>
      <c r="W986" s="865"/>
      <c r="X986" s="865"/>
      <c r="Y986" s="865"/>
      <c r="Z986" s="865"/>
      <c r="AA986" s="865"/>
      <c r="AB986" s="865"/>
      <c r="AC986" s="865"/>
      <c r="AD986" s="961"/>
      <c r="AE986" s="962"/>
      <c r="AF986" s="962"/>
      <c r="AG986" s="962"/>
      <c r="AH986" s="962"/>
      <c r="AI986" s="963"/>
      <c r="AJ986" s="961"/>
      <c r="AK986" s="962"/>
      <c r="AL986" s="962"/>
      <c r="AM986" s="962"/>
      <c r="AN986" s="962"/>
      <c r="AO986" s="962"/>
      <c r="AP986" s="962"/>
      <c r="AQ986" s="963"/>
      <c r="AR986" s="865"/>
      <c r="AS986" s="865"/>
      <c r="AT986" s="865"/>
      <c r="AU986" s="865"/>
      <c r="AV986" s="865"/>
      <c r="AW986" s="865"/>
      <c r="AX986" s="865"/>
      <c r="AY986" s="865"/>
      <c r="AZ986" s="865"/>
      <c r="BA986" s="865"/>
      <c r="BB986" s="961"/>
    </row>
    <row r="987" spans="1:54" ht="12.6" customHeight="1" x14ac:dyDescent="0.25">
      <c r="A987" s="872"/>
      <c r="B987" s="873"/>
      <c r="C987" s="873"/>
      <c r="D987" s="873"/>
      <c r="E987" s="873"/>
      <c r="F987" s="873"/>
      <c r="G987" s="873"/>
      <c r="H987" s="873"/>
      <c r="I987" s="873"/>
      <c r="J987" s="873"/>
      <c r="K987" s="873"/>
      <c r="L987" s="873"/>
      <c r="M987" s="873"/>
      <c r="N987" s="873"/>
      <c r="O987" s="873"/>
      <c r="P987" s="873"/>
      <c r="Q987" s="873"/>
      <c r="R987" s="873"/>
      <c r="S987" s="873"/>
      <c r="T987" s="874"/>
      <c r="U987" s="963"/>
      <c r="V987" s="865"/>
      <c r="W987" s="865"/>
      <c r="X987" s="865"/>
      <c r="Y987" s="865"/>
      <c r="Z987" s="865"/>
      <c r="AA987" s="865"/>
      <c r="AB987" s="865"/>
      <c r="AC987" s="865"/>
      <c r="AD987" s="961"/>
      <c r="AE987" s="962"/>
      <c r="AF987" s="962"/>
      <c r="AG987" s="962"/>
      <c r="AH987" s="962"/>
      <c r="AI987" s="963"/>
      <c r="AJ987" s="961"/>
      <c r="AK987" s="962"/>
      <c r="AL987" s="962"/>
      <c r="AM987" s="962"/>
      <c r="AN987" s="962"/>
      <c r="AO987" s="962"/>
      <c r="AP987" s="962"/>
      <c r="AQ987" s="963"/>
      <c r="AR987" s="865"/>
      <c r="AS987" s="865"/>
      <c r="AT987" s="865"/>
      <c r="AU987" s="865"/>
      <c r="AV987" s="865"/>
      <c r="AW987" s="865"/>
      <c r="AX987" s="865"/>
      <c r="AY987" s="865"/>
      <c r="AZ987" s="865"/>
      <c r="BA987" s="865"/>
      <c r="BB987" s="865"/>
    </row>
    <row r="988" spans="1:54" ht="12.6" customHeight="1" x14ac:dyDescent="0.25">
      <c r="A988" s="872"/>
      <c r="B988" s="873"/>
      <c r="C988" s="873"/>
      <c r="D988" s="873"/>
      <c r="E988" s="873"/>
      <c r="F988" s="873"/>
      <c r="G988" s="873"/>
      <c r="H988" s="873"/>
      <c r="I988" s="873"/>
      <c r="J988" s="873"/>
      <c r="K988" s="873"/>
      <c r="L988" s="873"/>
      <c r="M988" s="873"/>
      <c r="N988" s="873"/>
      <c r="O988" s="873"/>
      <c r="P988" s="873"/>
      <c r="Q988" s="873"/>
      <c r="R988" s="873"/>
      <c r="S988" s="873"/>
      <c r="T988" s="874"/>
      <c r="U988" s="972"/>
      <c r="V988" s="989"/>
      <c r="W988" s="989"/>
      <c r="X988" s="989"/>
      <c r="Y988" s="989"/>
      <c r="Z988" s="989"/>
      <c r="AA988" s="989"/>
      <c r="AB988" s="989"/>
      <c r="AC988" s="989"/>
      <c r="AD988" s="961"/>
      <c r="AE988" s="962"/>
      <c r="AF988" s="962"/>
      <c r="AG988" s="962"/>
      <c r="AH988" s="962"/>
      <c r="AI988" s="963"/>
      <c r="AJ988" s="961"/>
      <c r="AK988" s="962"/>
      <c r="AL988" s="962"/>
      <c r="AM988" s="962"/>
      <c r="AN988" s="962"/>
      <c r="AO988" s="962"/>
      <c r="AP988" s="962"/>
      <c r="AQ988" s="963"/>
      <c r="AR988" s="989"/>
      <c r="AS988" s="989"/>
      <c r="AT988" s="989"/>
      <c r="AU988" s="989"/>
      <c r="AV988" s="989"/>
      <c r="AW988" s="989"/>
      <c r="AX988" s="989"/>
      <c r="AY988" s="989"/>
      <c r="AZ988" s="989"/>
      <c r="BA988" s="989"/>
      <c r="BB988" s="989"/>
    </row>
    <row r="989" spans="1:54" ht="12.6" customHeight="1" x14ac:dyDescent="0.25">
      <c r="A989" s="872"/>
      <c r="B989" s="873"/>
      <c r="C989" s="873"/>
      <c r="D989" s="873"/>
      <c r="E989" s="873"/>
      <c r="F989" s="873"/>
      <c r="G989" s="873"/>
      <c r="H989" s="873"/>
      <c r="I989" s="873"/>
      <c r="J989" s="873"/>
      <c r="K989" s="873"/>
      <c r="L989" s="873"/>
      <c r="M989" s="873"/>
      <c r="N989" s="873"/>
      <c r="O989" s="873"/>
      <c r="P989" s="873"/>
      <c r="Q989" s="873"/>
      <c r="R989" s="873"/>
      <c r="S989" s="873"/>
      <c r="T989" s="874"/>
      <c r="U989" s="972"/>
      <c r="V989" s="989"/>
      <c r="W989" s="989"/>
      <c r="X989" s="989"/>
      <c r="Y989" s="989"/>
      <c r="Z989" s="989"/>
      <c r="AA989" s="989"/>
      <c r="AB989" s="989"/>
      <c r="AC989" s="989"/>
      <c r="AD989" s="961"/>
      <c r="AE989" s="962"/>
      <c r="AF989" s="962"/>
      <c r="AG989" s="962"/>
      <c r="AH989" s="962"/>
      <c r="AI989" s="963"/>
      <c r="AJ989" s="961"/>
      <c r="AK989" s="962"/>
      <c r="AL989" s="962"/>
      <c r="AM989" s="962"/>
      <c r="AN989" s="962"/>
      <c r="AO989" s="962"/>
      <c r="AP989" s="962"/>
      <c r="AQ989" s="963"/>
      <c r="AR989" s="989"/>
      <c r="AS989" s="989"/>
      <c r="AT989" s="989"/>
      <c r="AU989" s="989"/>
      <c r="AV989" s="989"/>
      <c r="AW989" s="989"/>
      <c r="AX989" s="989"/>
      <c r="AY989" s="989"/>
      <c r="AZ989" s="989"/>
      <c r="BA989" s="989"/>
      <c r="BB989" s="989"/>
    </row>
    <row r="990" spans="1:54" ht="12.6" customHeight="1" x14ac:dyDescent="0.25">
      <c r="A990" s="434" t="s">
        <v>1610</v>
      </c>
    </row>
    <row r="991" spans="1:54" ht="15" customHeight="1" x14ac:dyDescent="0.25">
      <c r="A991" s="888"/>
      <c r="B991" s="889"/>
      <c r="C991" s="889"/>
      <c r="D991" s="889"/>
      <c r="E991" s="889"/>
      <c r="F991" s="889"/>
      <c r="G991" s="889"/>
      <c r="H991" s="889"/>
      <c r="I991" s="889"/>
      <c r="J991" s="889"/>
      <c r="K991" s="889"/>
      <c r="L991" s="889"/>
      <c r="M991" s="889"/>
      <c r="N991" s="889"/>
      <c r="O991" s="889"/>
      <c r="P991" s="889"/>
      <c r="Q991" s="889"/>
      <c r="R991" s="889"/>
      <c r="S991" s="889"/>
      <c r="T991" s="889"/>
      <c r="U991" s="889"/>
      <c r="V991" s="889"/>
      <c r="W991" s="889"/>
      <c r="X991" s="889"/>
      <c r="Y991" s="889"/>
      <c r="Z991" s="889"/>
      <c r="AA991" s="889"/>
      <c r="AB991" s="889"/>
      <c r="AC991" s="889"/>
      <c r="AD991" s="889"/>
      <c r="AE991" s="889"/>
      <c r="AF991" s="889"/>
      <c r="AG991" s="889"/>
      <c r="AH991" s="889"/>
      <c r="AI991" s="889"/>
      <c r="AJ991" s="889"/>
      <c r="AK991" s="889"/>
      <c r="AL991" s="889"/>
      <c r="AM991" s="889"/>
      <c r="AN991" s="889"/>
      <c r="AO991" s="889"/>
      <c r="AP991" s="889"/>
      <c r="AQ991" s="889"/>
      <c r="AR991" s="889"/>
      <c r="AS991" s="889"/>
      <c r="AT991" s="889"/>
      <c r="AU991" s="889"/>
      <c r="AV991" s="889"/>
      <c r="AW991" s="889"/>
      <c r="AX991" s="889"/>
      <c r="AY991" s="889"/>
      <c r="AZ991" s="889"/>
      <c r="BA991" s="889"/>
      <c r="BB991" s="890"/>
    </row>
    <row r="992" spans="1:54" ht="15" customHeight="1" x14ac:dyDescent="0.25">
      <c r="A992" s="891"/>
      <c r="B992" s="892"/>
      <c r="C992" s="892"/>
      <c r="D992" s="892"/>
      <c r="E992" s="892"/>
      <c r="F992" s="892"/>
      <c r="G992" s="892"/>
      <c r="H992" s="892"/>
      <c r="I992" s="892"/>
      <c r="J992" s="892"/>
      <c r="K992" s="892"/>
      <c r="L992" s="892"/>
      <c r="M992" s="892"/>
      <c r="N992" s="892"/>
      <c r="O992" s="892"/>
      <c r="P992" s="892"/>
      <c r="Q992" s="892"/>
      <c r="R992" s="892"/>
      <c r="S992" s="892"/>
      <c r="T992" s="892"/>
      <c r="U992" s="892"/>
      <c r="V992" s="892"/>
      <c r="W992" s="892"/>
      <c r="X992" s="892"/>
      <c r="Y992" s="892"/>
      <c r="Z992" s="892"/>
      <c r="AA992" s="892"/>
      <c r="AB992" s="892"/>
      <c r="AC992" s="892"/>
      <c r="AD992" s="892"/>
      <c r="AE992" s="892"/>
      <c r="AF992" s="892"/>
      <c r="AG992" s="892"/>
      <c r="AH992" s="892"/>
      <c r="AI992" s="892"/>
      <c r="AJ992" s="892"/>
      <c r="AK992" s="892"/>
      <c r="AL992" s="892"/>
      <c r="AM992" s="892"/>
      <c r="AN992" s="892"/>
      <c r="AO992" s="892"/>
      <c r="AP992" s="892"/>
      <c r="AQ992" s="892"/>
      <c r="AR992" s="892"/>
      <c r="AS992" s="892"/>
      <c r="AT992" s="892"/>
      <c r="AU992" s="892"/>
      <c r="AV992" s="892"/>
      <c r="AW992" s="892"/>
      <c r="AX992" s="892"/>
      <c r="AY992" s="892"/>
      <c r="AZ992" s="892"/>
      <c r="BA992" s="892"/>
      <c r="BB992" s="893"/>
    </row>
    <row r="993" spans="1:54" ht="12.6" customHeight="1" x14ac:dyDescent="0.25">
      <c r="A993" s="444" t="s">
        <v>1609</v>
      </c>
    </row>
    <row r="994" spans="1:54" ht="12.6" customHeight="1" x14ac:dyDescent="0.25">
      <c r="A994" s="696"/>
      <c r="B994" s="697"/>
      <c r="C994" s="697"/>
      <c r="D994" s="697"/>
      <c r="E994" s="697"/>
      <c r="F994" s="697"/>
      <c r="G994" s="697"/>
      <c r="H994" s="697"/>
      <c r="I994" s="697"/>
      <c r="J994" s="697"/>
      <c r="K994" s="697"/>
      <c r="L994" s="697"/>
      <c r="M994" s="697"/>
      <c r="N994" s="697"/>
      <c r="O994" s="697"/>
      <c r="P994" s="697"/>
      <c r="Q994" s="697"/>
      <c r="R994" s="697"/>
      <c r="S994" s="697"/>
      <c r="T994" s="697"/>
      <c r="U994" s="697"/>
      <c r="V994" s="697"/>
      <c r="W994" s="697"/>
      <c r="X994" s="697"/>
      <c r="Y994" s="697"/>
      <c r="Z994" s="697"/>
      <c r="AA994" s="697"/>
      <c r="AB994" s="697"/>
      <c r="AC994" s="708"/>
      <c r="AD994" s="995" t="s">
        <v>568</v>
      </c>
      <c r="AE994" s="996"/>
      <c r="AF994" s="996"/>
      <c r="AG994" s="996"/>
      <c r="AH994" s="996"/>
      <c r="AI994" s="996"/>
      <c r="AJ994" s="996"/>
      <c r="AK994" s="996"/>
      <c r="AL994" s="996"/>
      <c r="AM994" s="996"/>
      <c r="AN994" s="996"/>
      <c r="AO994" s="996"/>
      <c r="AP994" s="996"/>
      <c r="AQ994" s="996"/>
      <c r="AR994" s="996"/>
      <c r="AS994" s="996"/>
      <c r="AT994" s="996"/>
      <c r="AU994" s="996"/>
      <c r="AV994" s="996"/>
      <c r="AW994" s="996"/>
      <c r="AX994" s="996"/>
      <c r="AY994" s="996"/>
      <c r="AZ994" s="996"/>
      <c r="BA994" s="996"/>
      <c r="BB994" s="997"/>
    </row>
    <row r="995" spans="1:54" ht="12.6" customHeight="1" x14ac:dyDescent="0.25">
      <c r="A995" s="698"/>
      <c r="B995" s="438"/>
      <c r="C995" s="438"/>
      <c r="D995" s="438"/>
      <c r="E995" s="438"/>
      <c r="F995" s="438"/>
      <c r="G995" s="438"/>
      <c r="H995" s="438"/>
      <c r="I995" s="438"/>
      <c r="J995" s="438"/>
      <c r="K995" s="438"/>
      <c r="L995" s="438"/>
      <c r="M995" s="438"/>
      <c r="N995" s="438"/>
      <c r="O995" s="438"/>
      <c r="P995" s="438"/>
      <c r="Q995" s="438"/>
      <c r="R995" s="438"/>
      <c r="S995" s="438"/>
      <c r="T995" s="438"/>
      <c r="U995" s="438"/>
      <c r="V995" s="438"/>
      <c r="W995" s="438"/>
      <c r="X995" s="438"/>
      <c r="Y995" s="438"/>
      <c r="Z995" s="438"/>
      <c r="AA995" s="438"/>
      <c r="AB995" s="438"/>
      <c r="AC995" s="709"/>
      <c r="AD995" s="923"/>
      <c r="AE995" s="849"/>
      <c r="AF995" s="849"/>
      <c r="AG995" s="849"/>
      <c r="AH995" s="849"/>
      <c r="AI995" s="849"/>
      <c r="AJ995" s="849"/>
      <c r="AK995" s="849"/>
      <c r="AL995" s="849"/>
      <c r="AM995" s="986"/>
      <c r="AN995" s="923" t="s">
        <v>1571</v>
      </c>
      <c r="AO995" s="849"/>
      <c r="AP995" s="849"/>
      <c r="AQ995" s="849"/>
      <c r="AR995" s="849"/>
      <c r="AS995" s="849"/>
      <c r="AT995" s="849"/>
      <c r="AU995" s="849"/>
      <c r="AV995" s="849"/>
      <c r="AW995" s="849"/>
      <c r="AX995" s="849"/>
      <c r="AY995" s="849"/>
      <c r="AZ995" s="849"/>
      <c r="BA995" s="849"/>
      <c r="BB995" s="986"/>
    </row>
    <row r="996" spans="1:54" ht="12.6" customHeight="1" x14ac:dyDescent="0.25">
      <c r="A996" s="698" t="s">
        <v>567</v>
      </c>
      <c r="B996" s="438"/>
      <c r="C996" s="438"/>
      <c r="D996" s="438"/>
      <c r="E996" s="438"/>
      <c r="F996" s="438"/>
      <c r="G996" s="438"/>
      <c r="H996" s="438"/>
      <c r="I996" s="438"/>
      <c r="J996" s="438"/>
      <c r="K996" s="438"/>
      <c r="L996" s="438"/>
      <c r="M996" s="438"/>
      <c r="N996" s="438"/>
      <c r="O996" s="438"/>
      <c r="P996" s="438"/>
      <c r="Q996" s="438"/>
      <c r="R996" s="438"/>
      <c r="S996" s="438"/>
      <c r="T996" s="438"/>
      <c r="U996" s="438"/>
      <c r="V996" s="438"/>
      <c r="W996" s="438"/>
      <c r="X996" s="438"/>
      <c r="Y996" s="438"/>
      <c r="Z996" s="438"/>
      <c r="AA996" s="438"/>
      <c r="AB996" s="438"/>
      <c r="AC996" s="709"/>
      <c r="AD996" s="987" t="s">
        <v>1570</v>
      </c>
      <c r="AE996" s="988"/>
      <c r="AF996" s="988"/>
      <c r="AG996" s="988"/>
      <c r="AH996" s="988"/>
      <c r="AI996" s="988"/>
      <c r="AJ996" s="988"/>
      <c r="AK996" s="988"/>
      <c r="AL996" s="988"/>
      <c r="AM996" s="992"/>
      <c r="AN996" s="987" t="s">
        <v>1569</v>
      </c>
      <c r="AO996" s="988"/>
      <c r="AP996" s="988"/>
      <c r="AQ996" s="988"/>
      <c r="AR996" s="988"/>
      <c r="AS996" s="988"/>
      <c r="AT996" s="988"/>
      <c r="AU996" s="988"/>
      <c r="AV996" s="988"/>
      <c r="AW996" s="988"/>
      <c r="AX996" s="988"/>
      <c r="AY996" s="988"/>
      <c r="AZ996" s="988"/>
      <c r="BA996" s="988"/>
      <c r="BB996" s="992"/>
    </row>
    <row r="997" spans="1:54" ht="12.6" customHeight="1" x14ac:dyDescent="0.25">
      <c r="A997" s="698"/>
      <c r="B997" s="438"/>
      <c r="C997" s="438"/>
      <c r="D997" s="438"/>
      <c r="E997" s="438"/>
      <c r="F997" s="438"/>
      <c r="G997" s="438"/>
      <c r="H997" s="438"/>
      <c r="I997" s="438"/>
      <c r="J997" s="438"/>
      <c r="K997" s="438"/>
      <c r="L997" s="438"/>
      <c r="M997" s="438"/>
      <c r="N997" s="438"/>
      <c r="O997" s="438"/>
      <c r="P997" s="438"/>
      <c r="Q997" s="438"/>
      <c r="R997" s="438"/>
      <c r="S997" s="438"/>
      <c r="T997" s="438"/>
      <c r="U997" s="438"/>
      <c r="V997" s="438"/>
      <c r="W997" s="438"/>
      <c r="X997" s="438"/>
      <c r="Y997" s="438"/>
      <c r="Z997" s="438"/>
      <c r="AA997" s="438"/>
      <c r="AB997" s="438"/>
      <c r="AC997" s="709"/>
      <c r="AD997" s="987" t="s">
        <v>1568</v>
      </c>
      <c r="AE997" s="988"/>
      <c r="AF997" s="988"/>
      <c r="AG997" s="988"/>
      <c r="AH997" s="988"/>
      <c r="AI997" s="988"/>
      <c r="AJ997" s="988"/>
      <c r="AK997" s="988"/>
      <c r="AL997" s="988"/>
      <c r="AM997" s="992"/>
      <c r="AN997" s="987" t="s">
        <v>1545</v>
      </c>
      <c r="AO997" s="988"/>
      <c r="AP997" s="988"/>
      <c r="AQ997" s="988"/>
      <c r="AR997" s="988"/>
      <c r="AS997" s="988"/>
      <c r="AT997" s="988"/>
      <c r="AU997" s="988"/>
      <c r="AV997" s="988"/>
      <c r="AW997" s="988"/>
      <c r="AX997" s="988"/>
      <c r="AY997" s="988"/>
      <c r="AZ997" s="988"/>
      <c r="BA997" s="988"/>
      <c r="BB997" s="992"/>
    </row>
    <row r="998" spans="1:54" ht="12.6" customHeight="1" x14ac:dyDescent="0.25">
      <c r="A998" s="924" t="s">
        <v>816</v>
      </c>
      <c r="B998" s="925"/>
      <c r="C998" s="925"/>
      <c r="D998" s="925"/>
      <c r="E998" s="925"/>
      <c r="F998" s="925"/>
      <c r="G998" s="925"/>
      <c r="H998" s="925"/>
      <c r="I998" s="925"/>
      <c r="J998" s="925"/>
      <c r="K998" s="925"/>
      <c r="L998" s="925"/>
      <c r="M998" s="925"/>
      <c r="N998" s="925"/>
      <c r="O998" s="925"/>
      <c r="P998" s="925"/>
      <c r="Q998" s="925"/>
      <c r="R998" s="925"/>
      <c r="S998" s="925"/>
      <c r="T998" s="925"/>
      <c r="U998" s="925"/>
      <c r="V998" s="925"/>
      <c r="W998" s="925"/>
      <c r="X998" s="925"/>
      <c r="Y998" s="925"/>
      <c r="Z998" s="925"/>
      <c r="AA998" s="925"/>
      <c r="AB998" s="925"/>
      <c r="AC998" s="993"/>
      <c r="AD998" s="924" t="s">
        <v>1500</v>
      </c>
      <c r="AE998" s="925"/>
      <c r="AF998" s="925"/>
      <c r="AG998" s="925"/>
      <c r="AH998" s="925"/>
      <c r="AI998" s="925"/>
      <c r="AJ998" s="925"/>
      <c r="AK998" s="925"/>
      <c r="AL998" s="925"/>
      <c r="AM998" s="993"/>
      <c r="AN998" s="924" t="s">
        <v>818</v>
      </c>
      <c r="AO998" s="925"/>
      <c r="AP998" s="925"/>
      <c r="AQ998" s="925"/>
      <c r="AR998" s="925"/>
      <c r="AS998" s="925"/>
      <c r="AT998" s="925"/>
      <c r="AU998" s="925"/>
      <c r="AV998" s="925"/>
      <c r="AW998" s="925"/>
      <c r="AX998" s="925"/>
      <c r="AY998" s="925"/>
      <c r="AZ998" s="925"/>
      <c r="BA998" s="925"/>
      <c r="BB998" s="993"/>
    </row>
    <row r="999" spans="1:54" ht="12.6" customHeight="1" x14ac:dyDescent="0.25">
      <c r="A999" s="454" t="s">
        <v>569</v>
      </c>
      <c r="B999" s="455"/>
      <c r="C999" s="455"/>
      <c r="D999" s="455"/>
      <c r="E999" s="455"/>
      <c r="F999" s="455"/>
      <c r="G999" s="455"/>
      <c r="H999" s="455"/>
      <c r="I999" s="455"/>
      <c r="J999" s="455"/>
      <c r="K999" s="455"/>
      <c r="L999" s="455"/>
      <c r="M999" s="455"/>
      <c r="N999" s="455"/>
      <c r="O999" s="455"/>
      <c r="P999" s="455"/>
      <c r="Q999" s="455"/>
      <c r="R999" s="455"/>
      <c r="S999" s="455"/>
      <c r="T999" s="455"/>
      <c r="U999" s="455"/>
      <c r="V999" s="455"/>
      <c r="W999" s="455"/>
      <c r="X999" s="455"/>
      <c r="Y999" s="455"/>
      <c r="Z999" s="455"/>
      <c r="AA999" s="455"/>
      <c r="AB999" s="455"/>
      <c r="AC999" s="456"/>
      <c r="AD999" s="970"/>
      <c r="AE999" s="971"/>
      <c r="AF999" s="971"/>
      <c r="AG999" s="971"/>
      <c r="AH999" s="971"/>
      <c r="AI999" s="971"/>
      <c r="AJ999" s="971"/>
      <c r="AK999" s="971"/>
      <c r="AL999" s="971"/>
      <c r="AM999" s="972"/>
      <c r="AN999" s="970"/>
      <c r="AO999" s="971"/>
      <c r="AP999" s="971"/>
      <c r="AQ999" s="971"/>
      <c r="AR999" s="971"/>
      <c r="AS999" s="971"/>
      <c r="AT999" s="971"/>
      <c r="AU999" s="971"/>
      <c r="AV999" s="971"/>
      <c r="AW999" s="971"/>
      <c r="AX999" s="971"/>
      <c r="AY999" s="971"/>
      <c r="AZ999" s="971"/>
      <c r="BA999" s="971"/>
      <c r="BB999" s="972"/>
    </row>
    <row r="1000" spans="1:54" ht="12.6" customHeight="1" x14ac:dyDescent="0.25">
      <c r="A1000" s="447" t="s">
        <v>570</v>
      </c>
      <c r="B1000" s="448"/>
      <c r="C1000" s="448"/>
      <c r="D1000" s="448"/>
      <c r="E1000" s="448"/>
      <c r="F1000" s="448"/>
      <c r="G1000" s="448"/>
      <c r="H1000" s="448"/>
      <c r="I1000" s="448"/>
      <c r="J1000" s="448"/>
      <c r="K1000" s="448"/>
      <c r="L1000" s="448"/>
      <c r="M1000" s="448"/>
      <c r="N1000" s="448"/>
      <c r="O1000" s="448"/>
      <c r="P1000" s="448"/>
      <c r="Q1000" s="448"/>
      <c r="R1000" s="448"/>
      <c r="S1000" s="448"/>
      <c r="T1000" s="448"/>
      <c r="U1000" s="448"/>
      <c r="V1000" s="448"/>
      <c r="W1000" s="448"/>
      <c r="X1000" s="448"/>
      <c r="Y1000" s="448"/>
      <c r="Z1000" s="448"/>
      <c r="AA1000" s="448"/>
      <c r="AB1000" s="448"/>
      <c r="AC1000" s="449"/>
      <c r="AD1000" s="961"/>
      <c r="AE1000" s="962"/>
      <c r="AF1000" s="962"/>
      <c r="AG1000" s="962"/>
      <c r="AH1000" s="962"/>
      <c r="AI1000" s="962"/>
      <c r="AJ1000" s="962"/>
      <c r="AK1000" s="962"/>
      <c r="AL1000" s="962"/>
      <c r="AM1000" s="963"/>
      <c r="AN1000" s="961"/>
      <c r="AO1000" s="962"/>
      <c r="AP1000" s="962"/>
      <c r="AQ1000" s="962"/>
      <c r="AR1000" s="962"/>
      <c r="AS1000" s="962"/>
      <c r="AT1000" s="962"/>
      <c r="AU1000" s="962"/>
      <c r="AV1000" s="962"/>
      <c r="AW1000" s="962"/>
      <c r="AX1000" s="962"/>
      <c r="AY1000" s="962"/>
      <c r="AZ1000" s="962"/>
      <c r="BA1000" s="962"/>
      <c r="BB1000" s="963"/>
    </row>
    <row r="1001" spans="1:54" ht="12.6" customHeight="1" x14ac:dyDescent="0.25">
      <c r="A1001" s="447" t="s">
        <v>571</v>
      </c>
      <c r="B1001" s="448"/>
      <c r="C1001" s="448"/>
      <c r="D1001" s="448"/>
      <c r="E1001" s="448"/>
      <c r="F1001" s="448"/>
      <c r="G1001" s="448"/>
      <c r="H1001" s="448"/>
      <c r="I1001" s="448"/>
      <c r="J1001" s="448"/>
      <c r="K1001" s="448"/>
      <c r="L1001" s="448"/>
      <c r="M1001" s="448"/>
      <c r="N1001" s="448"/>
      <c r="O1001" s="448"/>
      <c r="P1001" s="448"/>
      <c r="Q1001" s="448"/>
      <c r="R1001" s="448"/>
      <c r="S1001" s="448"/>
      <c r="T1001" s="448"/>
      <c r="U1001" s="448"/>
      <c r="V1001" s="448"/>
      <c r="W1001" s="448"/>
      <c r="X1001" s="448"/>
      <c r="Y1001" s="448"/>
      <c r="Z1001" s="448"/>
      <c r="AA1001" s="448"/>
      <c r="AB1001" s="448"/>
      <c r="AC1001" s="449"/>
      <c r="AD1001" s="961"/>
      <c r="AE1001" s="962"/>
      <c r="AF1001" s="962"/>
      <c r="AG1001" s="962"/>
      <c r="AH1001" s="962"/>
      <c r="AI1001" s="962"/>
      <c r="AJ1001" s="962"/>
      <c r="AK1001" s="962"/>
      <c r="AL1001" s="962"/>
      <c r="AM1001" s="963"/>
      <c r="AN1001" s="961"/>
      <c r="AO1001" s="962"/>
      <c r="AP1001" s="962"/>
      <c r="AQ1001" s="962"/>
      <c r="AR1001" s="962"/>
      <c r="AS1001" s="962"/>
      <c r="AT1001" s="962"/>
      <c r="AU1001" s="962"/>
      <c r="AV1001" s="962"/>
      <c r="AW1001" s="962"/>
      <c r="AX1001" s="962"/>
      <c r="AY1001" s="962"/>
      <c r="AZ1001" s="962"/>
      <c r="BA1001" s="962"/>
      <c r="BB1001" s="963"/>
    </row>
    <row r="1002" spans="1:54" ht="12.6" customHeight="1" x14ac:dyDescent="0.25">
      <c r="A1002" s="447" t="s">
        <v>572</v>
      </c>
      <c r="B1002" s="448"/>
      <c r="C1002" s="448"/>
      <c r="D1002" s="448"/>
      <c r="E1002" s="448"/>
      <c r="F1002" s="448"/>
      <c r="G1002" s="448"/>
      <c r="H1002" s="448"/>
      <c r="I1002" s="448"/>
      <c r="J1002" s="448"/>
      <c r="K1002" s="448"/>
      <c r="L1002" s="448"/>
      <c r="M1002" s="448"/>
      <c r="N1002" s="448"/>
      <c r="O1002" s="448"/>
      <c r="P1002" s="448"/>
      <c r="Q1002" s="448"/>
      <c r="R1002" s="448"/>
      <c r="S1002" s="448"/>
      <c r="T1002" s="448"/>
      <c r="U1002" s="448"/>
      <c r="V1002" s="448"/>
      <c r="W1002" s="448"/>
      <c r="X1002" s="448"/>
      <c r="Y1002" s="448"/>
      <c r="Z1002" s="448"/>
      <c r="AA1002" s="448"/>
      <c r="AB1002" s="448"/>
      <c r="AC1002" s="449"/>
      <c r="AD1002" s="961"/>
      <c r="AE1002" s="962"/>
      <c r="AF1002" s="962"/>
      <c r="AG1002" s="962"/>
      <c r="AH1002" s="962"/>
      <c r="AI1002" s="962"/>
      <c r="AJ1002" s="962"/>
      <c r="AK1002" s="962"/>
      <c r="AL1002" s="962"/>
      <c r="AM1002" s="963"/>
      <c r="AN1002" s="961"/>
      <c r="AO1002" s="962"/>
      <c r="AP1002" s="962"/>
      <c r="AQ1002" s="962"/>
      <c r="AR1002" s="962"/>
      <c r="AS1002" s="962"/>
      <c r="AT1002" s="962"/>
      <c r="AU1002" s="962"/>
      <c r="AV1002" s="962"/>
      <c r="AW1002" s="962"/>
      <c r="AX1002" s="962"/>
      <c r="AY1002" s="962"/>
      <c r="AZ1002" s="962"/>
      <c r="BA1002" s="962"/>
      <c r="BB1002" s="963"/>
    </row>
    <row r="1003" spans="1:54" ht="12.6" customHeight="1" x14ac:dyDescent="0.25">
      <c r="A1003" s="739" t="s">
        <v>478</v>
      </c>
      <c r="B1003" s="448"/>
      <c r="C1003" s="448"/>
      <c r="D1003" s="448"/>
      <c r="E1003" s="448"/>
      <c r="F1003" s="448"/>
      <c r="G1003" s="448"/>
      <c r="H1003" s="448"/>
      <c r="I1003" s="448"/>
      <c r="J1003" s="448"/>
      <c r="K1003" s="448"/>
      <c r="L1003" s="448"/>
      <c r="M1003" s="448"/>
      <c r="N1003" s="448"/>
      <c r="O1003" s="448"/>
      <c r="P1003" s="448"/>
      <c r="Q1003" s="448"/>
      <c r="R1003" s="448"/>
      <c r="S1003" s="448"/>
      <c r="T1003" s="448"/>
      <c r="U1003" s="448"/>
      <c r="V1003" s="448"/>
      <c r="W1003" s="448"/>
      <c r="X1003" s="448"/>
      <c r="Y1003" s="448"/>
      <c r="Z1003" s="448"/>
      <c r="AA1003" s="448"/>
      <c r="AB1003" s="448"/>
      <c r="AC1003" s="449"/>
      <c r="AD1003" s="961"/>
      <c r="AE1003" s="962"/>
      <c r="AF1003" s="962"/>
      <c r="AG1003" s="962"/>
      <c r="AH1003" s="962"/>
      <c r="AI1003" s="962"/>
      <c r="AJ1003" s="962"/>
      <c r="AK1003" s="962"/>
      <c r="AL1003" s="962"/>
      <c r="AM1003" s="963"/>
      <c r="AN1003" s="961"/>
      <c r="AO1003" s="962"/>
      <c r="AP1003" s="962"/>
      <c r="AQ1003" s="962"/>
      <c r="AR1003" s="962"/>
      <c r="AS1003" s="962"/>
      <c r="AT1003" s="962"/>
      <c r="AU1003" s="962"/>
      <c r="AV1003" s="962"/>
      <c r="AW1003" s="962"/>
      <c r="AX1003" s="962"/>
      <c r="AY1003" s="962"/>
      <c r="AZ1003" s="962"/>
      <c r="BA1003" s="962"/>
      <c r="BB1003" s="963"/>
    </row>
    <row r="1004" spans="1:54" ht="12.6" customHeight="1" x14ac:dyDescent="0.25">
      <c r="A1004" s="444" t="s">
        <v>1608</v>
      </c>
    </row>
    <row r="1005" spans="1:54" ht="15" customHeight="1" x14ac:dyDescent="0.25">
      <c r="A1005" s="888"/>
      <c r="B1005" s="889"/>
      <c r="C1005" s="889"/>
      <c r="D1005" s="889"/>
      <c r="E1005" s="889"/>
      <c r="F1005" s="889"/>
      <c r="G1005" s="889"/>
      <c r="H1005" s="889"/>
      <c r="I1005" s="889"/>
      <c r="J1005" s="889"/>
      <c r="K1005" s="889"/>
      <c r="L1005" s="889"/>
      <c r="M1005" s="889"/>
      <c r="N1005" s="889"/>
      <c r="O1005" s="889"/>
      <c r="P1005" s="889"/>
      <c r="Q1005" s="889"/>
      <c r="R1005" s="889"/>
      <c r="S1005" s="889"/>
      <c r="T1005" s="889"/>
      <c r="U1005" s="889"/>
      <c r="V1005" s="889"/>
      <c r="W1005" s="889"/>
      <c r="X1005" s="889"/>
      <c r="Y1005" s="889"/>
      <c r="Z1005" s="889"/>
      <c r="AA1005" s="889"/>
      <c r="AB1005" s="889"/>
      <c r="AC1005" s="889"/>
      <c r="AD1005" s="889"/>
      <c r="AE1005" s="889"/>
      <c r="AF1005" s="889"/>
      <c r="AG1005" s="889"/>
      <c r="AH1005" s="889"/>
      <c r="AI1005" s="889"/>
      <c r="AJ1005" s="889"/>
      <c r="AK1005" s="889"/>
      <c r="AL1005" s="889"/>
      <c r="AM1005" s="889"/>
      <c r="AN1005" s="889"/>
      <c r="AO1005" s="889"/>
      <c r="AP1005" s="889"/>
      <c r="AQ1005" s="889"/>
      <c r="AR1005" s="889"/>
      <c r="AS1005" s="889"/>
      <c r="AT1005" s="889"/>
      <c r="AU1005" s="889"/>
      <c r="AV1005" s="889"/>
      <c r="AW1005" s="889"/>
      <c r="AX1005" s="889"/>
      <c r="AY1005" s="889"/>
      <c r="AZ1005" s="889"/>
      <c r="BA1005" s="889"/>
      <c r="BB1005" s="890"/>
    </row>
    <row r="1006" spans="1:54" ht="15" customHeight="1" x14ac:dyDescent="0.25">
      <c r="A1006" s="891"/>
      <c r="B1006" s="892"/>
      <c r="C1006" s="892"/>
      <c r="D1006" s="892"/>
      <c r="E1006" s="892"/>
      <c r="F1006" s="892"/>
      <c r="G1006" s="892"/>
      <c r="H1006" s="892"/>
      <c r="I1006" s="892"/>
      <c r="J1006" s="892"/>
      <c r="K1006" s="892"/>
      <c r="L1006" s="892"/>
      <c r="M1006" s="892"/>
      <c r="N1006" s="892"/>
      <c r="O1006" s="892"/>
      <c r="P1006" s="892"/>
      <c r="Q1006" s="892"/>
      <c r="R1006" s="892"/>
      <c r="S1006" s="892"/>
      <c r="T1006" s="892"/>
      <c r="U1006" s="892"/>
      <c r="V1006" s="892"/>
      <c r="W1006" s="892"/>
      <c r="X1006" s="892"/>
      <c r="Y1006" s="892"/>
      <c r="Z1006" s="892"/>
      <c r="AA1006" s="892"/>
      <c r="AB1006" s="892"/>
      <c r="AC1006" s="892"/>
      <c r="AD1006" s="892"/>
      <c r="AE1006" s="892"/>
      <c r="AF1006" s="892"/>
      <c r="AG1006" s="892"/>
      <c r="AH1006" s="892"/>
      <c r="AI1006" s="892"/>
      <c r="AJ1006" s="892"/>
      <c r="AK1006" s="892"/>
      <c r="AL1006" s="892"/>
      <c r="AM1006" s="892"/>
      <c r="AN1006" s="892"/>
      <c r="AO1006" s="892"/>
      <c r="AP1006" s="892"/>
      <c r="AQ1006" s="892"/>
      <c r="AR1006" s="892"/>
      <c r="AS1006" s="892"/>
      <c r="AT1006" s="892"/>
      <c r="AU1006" s="892"/>
      <c r="AV1006" s="892"/>
      <c r="AW1006" s="892"/>
      <c r="AX1006" s="892"/>
      <c r="AY1006" s="892"/>
      <c r="AZ1006" s="892"/>
      <c r="BA1006" s="892"/>
      <c r="BB1006" s="893"/>
    </row>
    <row r="1007" spans="1:54" s="433" customFormat="1" ht="12.6" customHeight="1" x14ac:dyDescent="0.25"/>
    <row r="1008" spans="1:54" ht="12.6" customHeight="1" x14ac:dyDescent="0.25">
      <c r="A1008" s="444" t="s">
        <v>1607</v>
      </c>
    </row>
    <row r="1009" spans="1:54" ht="12.6" customHeight="1" x14ac:dyDescent="0.25">
      <c r="A1009" s="696"/>
      <c r="B1009" s="697"/>
      <c r="C1009" s="697"/>
      <c r="D1009" s="697"/>
      <c r="E1009" s="697"/>
      <c r="F1009" s="697"/>
      <c r="G1009" s="697"/>
      <c r="H1009" s="708"/>
      <c r="I1009" s="923" t="s">
        <v>815</v>
      </c>
      <c r="J1009" s="849"/>
      <c r="K1009" s="849"/>
      <c r="L1009" s="849"/>
      <c r="M1009" s="849"/>
      <c r="N1009" s="849"/>
      <c r="O1009" s="849"/>
      <c r="P1009" s="849"/>
      <c r="Q1009" s="849"/>
      <c r="R1009" s="849"/>
      <c r="S1009" s="849"/>
      <c r="T1009" s="849"/>
      <c r="U1009" s="849"/>
      <c r="V1009" s="849"/>
      <c r="W1009" s="849"/>
      <c r="X1009" s="849"/>
      <c r="Y1009" s="849"/>
      <c r="Z1009" s="849"/>
      <c r="AA1009" s="849"/>
      <c r="AB1009" s="849"/>
      <c r="AC1009" s="923" t="s">
        <v>1606</v>
      </c>
      <c r="AD1009" s="849"/>
      <c r="AE1009" s="849"/>
      <c r="AF1009" s="849"/>
      <c r="AG1009" s="849"/>
      <c r="AH1009" s="849"/>
      <c r="AI1009" s="849"/>
      <c r="AJ1009" s="849"/>
      <c r="AK1009" s="849"/>
      <c r="AL1009" s="849"/>
      <c r="AM1009" s="849"/>
      <c r="AN1009" s="849"/>
      <c r="AO1009" s="849"/>
      <c r="AP1009" s="849"/>
      <c r="AQ1009" s="849"/>
      <c r="AR1009" s="849"/>
      <c r="AS1009" s="849"/>
      <c r="AT1009" s="849"/>
      <c r="AU1009" s="849"/>
      <c r="AV1009" s="849"/>
      <c r="AW1009" s="849"/>
      <c r="AX1009" s="849"/>
      <c r="AY1009" s="849"/>
      <c r="AZ1009" s="849"/>
      <c r="BA1009" s="849"/>
      <c r="BB1009" s="986"/>
    </row>
    <row r="1010" spans="1:54" ht="12.6" customHeight="1" x14ac:dyDescent="0.25">
      <c r="A1010" s="698"/>
      <c r="B1010" s="438"/>
      <c r="C1010" s="438"/>
      <c r="D1010" s="438"/>
      <c r="E1010" s="438"/>
      <c r="F1010" s="438"/>
      <c r="G1010" s="438"/>
      <c r="H1010" s="709"/>
      <c r="I1010" s="699"/>
      <c r="J1010" s="740"/>
      <c r="K1010" s="740"/>
      <c r="L1010" s="740"/>
      <c r="M1010" s="740"/>
      <c r="N1010" s="740"/>
      <c r="O1010" s="740"/>
      <c r="P1010" s="740"/>
      <c r="Q1010" s="740"/>
      <c r="R1010" s="740"/>
      <c r="S1010" s="740"/>
      <c r="T1010" s="740"/>
      <c r="U1010" s="740"/>
      <c r="V1010" s="740"/>
      <c r="W1010" s="740"/>
      <c r="X1010" s="740"/>
      <c r="Y1010" s="740"/>
      <c r="Z1010" s="740"/>
      <c r="AA1010" s="740"/>
      <c r="AB1010" s="740"/>
      <c r="AC1010" s="924" t="s">
        <v>1568</v>
      </c>
      <c r="AD1010" s="925"/>
      <c r="AE1010" s="925"/>
      <c r="AF1010" s="925"/>
      <c r="AG1010" s="925"/>
      <c r="AH1010" s="925"/>
      <c r="AI1010" s="925"/>
      <c r="AJ1010" s="925"/>
      <c r="AK1010" s="925"/>
      <c r="AL1010" s="925"/>
      <c r="AM1010" s="925"/>
      <c r="AN1010" s="925"/>
      <c r="AO1010" s="925"/>
      <c r="AP1010" s="925"/>
      <c r="AQ1010" s="925"/>
      <c r="AR1010" s="925"/>
      <c r="AS1010" s="925"/>
      <c r="AT1010" s="925"/>
      <c r="AU1010" s="925"/>
      <c r="AV1010" s="925"/>
      <c r="AW1010" s="925"/>
      <c r="AX1010" s="925"/>
      <c r="AY1010" s="925"/>
      <c r="AZ1010" s="925"/>
      <c r="BA1010" s="925"/>
      <c r="BB1010" s="993"/>
    </row>
    <row r="1011" spans="1:54" ht="12.6" customHeight="1" x14ac:dyDescent="0.25">
      <c r="A1011" s="987" t="s">
        <v>931</v>
      </c>
      <c r="B1011" s="988"/>
      <c r="C1011" s="988"/>
      <c r="D1011" s="988"/>
      <c r="E1011" s="988"/>
      <c r="F1011" s="988"/>
      <c r="G1011" s="988"/>
      <c r="H1011" s="992"/>
      <c r="I1011" s="995" t="s">
        <v>516</v>
      </c>
      <c r="J1011" s="996"/>
      <c r="K1011" s="996"/>
      <c r="L1011" s="996"/>
      <c r="M1011" s="996"/>
      <c r="N1011" s="996"/>
      <c r="O1011" s="996"/>
      <c r="P1011" s="996"/>
      <c r="Q1011" s="996"/>
      <c r="R1011" s="996"/>
      <c r="S1011" s="996"/>
      <c r="T1011" s="996"/>
      <c r="U1011" s="996"/>
      <c r="V1011" s="996"/>
      <c r="W1011" s="996"/>
      <c r="X1011" s="996"/>
      <c r="Y1011" s="996"/>
      <c r="Z1011" s="996"/>
      <c r="AA1011" s="996"/>
      <c r="AB1011" s="996"/>
      <c r="AC1011" s="995" t="s">
        <v>516</v>
      </c>
      <c r="AD1011" s="996"/>
      <c r="AE1011" s="996"/>
      <c r="AF1011" s="996"/>
      <c r="AG1011" s="996"/>
      <c r="AH1011" s="996"/>
      <c r="AI1011" s="996"/>
      <c r="AJ1011" s="996"/>
      <c r="AK1011" s="996"/>
      <c r="AL1011" s="996"/>
      <c r="AM1011" s="996"/>
      <c r="AN1011" s="996"/>
      <c r="AO1011" s="996"/>
      <c r="AP1011" s="996"/>
      <c r="AQ1011" s="996"/>
      <c r="AR1011" s="996"/>
      <c r="AS1011" s="996"/>
      <c r="AT1011" s="996"/>
      <c r="AU1011" s="996"/>
      <c r="AV1011" s="996"/>
      <c r="AW1011" s="996"/>
      <c r="AX1011" s="996"/>
      <c r="AY1011" s="996"/>
      <c r="AZ1011" s="996"/>
      <c r="BA1011" s="996"/>
      <c r="BB1011" s="997"/>
    </row>
    <row r="1012" spans="1:54" ht="12.6" customHeight="1" x14ac:dyDescent="0.25">
      <c r="A1012" s="987" t="s">
        <v>1605</v>
      </c>
      <c r="B1012" s="988"/>
      <c r="C1012" s="988"/>
      <c r="D1012" s="988"/>
      <c r="E1012" s="988"/>
      <c r="F1012" s="988"/>
      <c r="G1012" s="988"/>
      <c r="H1012" s="992"/>
      <c r="I1012" s="923" t="s">
        <v>1604</v>
      </c>
      <c r="J1012" s="849"/>
      <c r="K1012" s="849"/>
      <c r="L1012" s="849"/>
      <c r="M1012" s="849"/>
      <c r="N1012" s="986"/>
      <c r="O1012" s="923" t="s">
        <v>1603</v>
      </c>
      <c r="P1012" s="849"/>
      <c r="Q1012" s="849"/>
      <c r="R1012" s="849"/>
      <c r="S1012" s="849"/>
      <c r="T1012" s="849"/>
      <c r="U1012" s="849"/>
      <c r="V1012" s="986"/>
      <c r="W1012" s="923" t="s">
        <v>1602</v>
      </c>
      <c r="X1012" s="849"/>
      <c r="Y1012" s="849"/>
      <c r="Z1012" s="849"/>
      <c r="AA1012" s="849"/>
      <c r="AB1012" s="849"/>
      <c r="AC1012" s="923" t="s">
        <v>1604</v>
      </c>
      <c r="AD1012" s="849"/>
      <c r="AE1012" s="849"/>
      <c r="AF1012" s="849"/>
      <c r="AG1012" s="849"/>
      <c r="AH1012" s="986"/>
      <c r="AI1012" s="923" t="s">
        <v>1603</v>
      </c>
      <c r="AJ1012" s="849"/>
      <c r="AK1012" s="849"/>
      <c r="AL1012" s="849"/>
      <c r="AM1012" s="849"/>
      <c r="AN1012" s="849"/>
      <c r="AO1012" s="849"/>
      <c r="AP1012" s="986"/>
      <c r="AQ1012" s="923" t="s">
        <v>1602</v>
      </c>
      <c r="AR1012" s="849"/>
      <c r="AS1012" s="849"/>
      <c r="AT1012" s="849"/>
      <c r="AU1012" s="849"/>
      <c r="AV1012" s="849"/>
      <c r="AW1012" s="849"/>
      <c r="AX1012" s="849"/>
      <c r="AY1012" s="849"/>
      <c r="AZ1012" s="849"/>
      <c r="BA1012" s="849"/>
      <c r="BB1012" s="986"/>
    </row>
    <row r="1013" spans="1:54" ht="12.6" customHeight="1" x14ac:dyDescent="0.25">
      <c r="A1013" s="698"/>
      <c r="B1013" s="438"/>
      <c r="C1013" s="438"/>
      <c r="D1013" s="438"/>
      <c r="E1013" s="438"/>
      <c r="F1013" s="438"/>
      <c r="G1013" s="438"/>
      <c r="H1013" s="709"/>
      <c r="I1013" s="987" t="s">
        <v>1601</v>
      </c>
      <c r="J1013" s="988"/>
      <c r="K1013" s="988"/>
      <c r="L1013" s="988"/>
      <c r="M1013" s="988"/>
      <c r="N1013" s="992"/>
      <c r="O1013" s="987" t="s">
        <v>1600</v>
      </c>
      <c r="P1013" s="988"/>
      <c r="Q1013" s="988"/>
      <c r="R1013" s="988"/>
      <c r="S1013" s="988"/>
      <c r="T1013" s="988"/>
      <c r="U1013" s="988"/>
      <c r="V1013" s="992"/>
      <c r="W1013" s="987" t="s">
        <v>1599</v>
      </c>
      <c r="X1013" s="988"/>
      <c r="Y1013" s="988"/>
      <c r="Z1013" s="988"/>
      <c r="AA1013" s="988"/>
      <c r="AB1013" s="988"/>
      <c r="AC1013" s="987" t="s">
        <v>1601</v>
      </c>
      <c r="AD1013" s="988"/>
      <c r="AE1013" s="988"/>
      <c r="AF1013" s="988"/>
      <c r="AG1013" s="988"/>
      <c r="AH1013" s="992"/>
      <c r="AI1013" s="987" t="s">
        <v>1600</v>
      </c>
      <c r="AJ1013" s="988"/>
      <c r="AK1013" s="988"/>
      <c r="AL1013" s="988"/>
      <c r="AM1013" s="988"/>
      <c r="AN1013" s="988"/>
      <c r="AO1013" s="988"/>
      <c r="AP1013" s="992"/>
      <c r="AQ1013" s="987" t="s">
        <v>1599</v>
      </c>
      <c r="AR1013" s="988"/>
      <c r="AS1013" s="988"/>
      <c r="AT1013" s="988"/>
      <c r="AU1013" s="988"/>
      <c r="AV1013" s="988"/>
      <c r="AW1013" s="988"/>
      <c r="AX1013" s="988"/>
      <c r="AY1013" s="988"/>
      <c r="AZ1013" s="988"/>
      <c r="BA1013" s="988"/>
      <c r="BB1013" s="992"/>
    </row>
    <row r="1014" spans="1:54" ht="12.6" customHeight="1" x14ac:dyDescent="0.25">
      <c r="A1014" s="698"/>
      <c r="B1014" s="438"/>
      <c r="C1014" s="438"/>
      <c r="D1014" s="438"/>
      <c r="E1014" s="438"/>
      <c r="F1014" s="438"/>
      <c r="G1014" s="438"/>
      <c r="H1014" s="709"/>
      <c r="I1014" s="987" t="s">
        <v>1598</v>
      </c>
      <c r="J1014" s="988"/>
      <c r="K1014" s="988"/>
      <c r="L1014" s="988"/>
      <c r="M1014" s="988"/>
      <c r="N1014" s="992"/>
      <c r="O1014" s="987" t="s">
        <v>1598</v>
      </c>
      <c r="P1014" s="988"/>
      <c r="Q1014" s="988"/>
      <c r="R1014" s="988"/>
      <c r="S1014" s="988"/>
      <c r="T1014" s="988"/>
      <c r="U1014" s="988"/>
      <c r="V1014" s="992"/>
      <c r="W1014" s="987"/>
      <c r="X1014" s="988"/>
      <c r="Y1014" s="988"/>
      <c r="Z1014" s="988"/>
      <c r="AA1014" s="988"/>
      <c r="AB1014" s="988"/>
      <c r="AC1014" s="987" t="s">
        <v>1598</v>
      </c>
      <c r="AD1014" s="988"/>
      <c r="AE1014" s="988"/>
      <c r="AF1014" s="988"/>
      <c r="AG1014" s="988"/>
      <c r="AH1014" s="992"/>
      <c r="AI1014" s="987" t="s">
        <v>1598</v>
      </c>
      <c r="AJ1014" s="988"/>
      <c r="AK1014" s="988"/>
      <c r="AL1014" s="988"/>
      <c r="AM1014" s="988"/>
      <c r="AN1014" s="988"/>
      <c r="AO1014" s="988"/>
      <c r="AP1014" s="992"/>
      <c r="AQ1014" s="987"/>
      <c r="AR1014" s="988"/>
      <c r="AS1014" s="988"/>
      <c r="AT1014" s="988"/>
      <c r="AU1014" s="988"/>
      <c r="AV1014" s="988"/>
      <c r="AW1014" s="988"/>
      <c r="AX1014" s="988"/>
      <c r="AY1014" s="988"/>
      <c r="AZ1014" s="988"/>
      <c r="BA1014" s="988"/>
      <c r="BB1014" s="992"/>
    </row>
    <row r="1015" spans="1:54" ht="12.6" customHeight="1" x14ac:dyDescent="0.25">
      <c r="A1015" s="924" t="s">
        <v>816</v>
      </c>
      <c r="B1015" s="925"/>
      <c r="C1015" s="925"/>
      <c r="D1015" s="925"/>
      <c r="E1015" s="925"/>
      <c r="F1015" s="925"/>
      <c r="G1015" s="925"/>
      <c r="H1015" s="993"/>
      <c r="I1015" s="924" t="s">
        <v>817</v>
      </c>
      <c r="J1015" s="925"/>
      <c r="K1015" s="925"/>
      <c r="L1015" s="925"/>
      <c r="M1015" s="925"/>
      <c r="N1015" s="993"/>
      <c r="O1015" s="924" t="s">
        <v>818</v>
      </c>
      <c r="P1015" s="925"/>
      <c r="Q1015" s="925"/>
      <c r="R1015" s="925"/>
      <c r="S1015" s="925"/>
      <c r="T1015" s="925"/>
      <c r="U1015" s="925"/>
      <c r="V1015" s="993"/>
      <c r="W1015" s="924" t="s">
        <v>476</v>
      </c>
      <c r="X1015" s="925"/>
      <c r="Y1015" s="925"/>
      <c r="Z1015" s="925"/>
      <c r="AA1015" s="925"/>
      <c r="AB1015" s="925"/>
      <c r="AC1015" s="924" t="s">
        <v>477</v>
      </c>
      <c r="AD1015" s="925"/>
      <c r="AE1015" s="925"/>
      <c r="AF1015" s="925"/>
      <c r="AG1015" s="925"/>
      <c r="AH1015" s="993"/>
      <c r="AI1015" s="924" t="s">
        <v>480</v>
      </c>
      <c r="AJ1015" s="925"/>
      <c r="AK1015" s="925"/>
      <c r="AL1015" s="925"/>
      <c r="AM1015" s="925"/>
      <c r="AN1015" s="925"/>
      <c r="AO1015" s="925"/>
      <c r="AP1015" s="993"/>
      <c r="AQ1015" s="924" t="s">
        <v>1489</v>
      </c>
      <c r="AR1015" s="925"/>
      <c r="AS1015" s="925"/>
      <c r="AT1015" s="925"/>
      <c r="AU1015" s="925"/>
      <c r="AV1015" s="925"/>
      <c r="AW1015" s="925"/>
      <c r="AX1015" s="925"/>
      <c r="AY1015" s="925"/>
      <c r="AZ1015" s="925"/>
      <c r="BA1015" s="925"/>
      <c r="BB1015" s="993"/>
    </row>
    <row r="1016" spans="1:54" ht="12.6" customHeight="1" x14ac:dyDescent="0.25">
      <c r="A1016" s="454" t="s">
        <v>518</v>
      </c>
      <c r="B1016" s="455"/>
      <c r="C1016" s="455"/>
      <c r="D1016" s="455"/>
      <c r="E1016" s="455"/>
      <c r="F1016" s="455"/>
      <c r="G1016" s="455"/>
      <c r="H1016" s="456"/>
      <c r="I1016" s="970"/>
      <c r="J1016" s="971"/>
      <c r="K1016" s="971"/>
      <c r="L1016" s="971"/>
      <c r="M1016" s="971"/>
      <c r="N1016" s="972"/>
      <c r="O1016" s="989"/>
      <c r="P1016" s="989"/>
      <c r="Q1016" s="989"/>
      <c r="R1016" s="989"/>
      <c r="S1016" s="989"/>
      <c r="T1016" s="989"/>
      <c r="U1016" s="989"/>
      <c r="V1016" s="989"/>
      <c r="W1016" s="989"/>
      <c r="X1016" s="989"/>
      <c r="Y1016" s="989"/>
      <c r="Z1016" s="989"/>
      <c r="AA1016" s="989"/>
      <c r="AB1016" s="970"/>
      <c r="AC1016" s="989"/>
      <c r="AD1016" s="989"/>
      <c r="AE1016" s="989"/>
      <c r="AF1016" s="989"/>
      <c r="AG1016" s="989"/>
      <c r="AH1016" s="989"/>
      <c r="AI1016" s="989"/>
      <c r="AJ1016" s="989"/>
      <c r="AK1016" s="989"/>
      <c r="AL1016" s="989"/>
      <c r="AM1016" s="989"/>
      <c r="AN1016" s="989"/>
      <c r="AO1016" s="989"/>
      <c r="AP1016" s="989"/>
      <c r="AQ1016" s="989"/>
      <c r="AR1016" s="989"/>
      <c r="AS1016" s="989"/>
      <c r="AT1016" s="989"/>
      <c r="AU1016" s="989"/>
      <c r="AV1016" s="989"/>
      <c r="AW1016" s="989"/>
      <c r="AX1016" s="989"/>
      <c r="AY1016" s="989"/>
      <c r="AZ1016" s="989"/>
      <c r="BA1016" s="989"/>
      <c r="BB1016" s="989"/>
    </row>
    <row r="1017" spans="1:54" ht="12.6" customHeight="1" x14ac:dyDescent="0.25">
      <c r="A1017" s="447" t="s">
        <v>573</v>
      </c>
      <c r="B1017" s="448"/>
      <c r="C1017" s="448"/>
      <c r="D1017" s="448"/>
      <c r="E1017" s="448"/>
      <c r="F1017" s="448"/>
      <c r="G1017" s="448"/>
      <c r="H1017" s="449"/>
      <c r="I1017" s="961"/>
      <c r="J1017" s="962"/>
      <c r="K1017" s="962"/>
      <c r="L1017" s="962"/>
      <c r="M1017" s="962"/>
      <c r="N1017" s="963"/>
      <c r="O1017" s="961"/>
      <c r="P1017" s="962"/>
      <c r="Q1017" s="962"/>
      <c r="R1017" s="962"/>
      <c r="S1017" s="962"/>
      <c r="T1017" s="962"/>
      <c r="U1017" s="962"/>
      <c r="V1017" s="963"/>
      <c r="W1017" s="865"/>
      <c r="X1017" s="865"/>
      <c r="Y1017" s="865"/>
      <c r="Z1017" s="865"/>
      <c r="AA1017" s="865"/>
      <c r="AB1017" s="961"/>
      <c r="AC1017" s="865"/>
      <c r="AD1017" s="865"/>
      <c r="AE1017" s="865"/>
      <c r="AF1017" s="865"/>
      <c r="AG1017" s="865"/>
      <c r="AH1017" s="865"/>
      <c r="AI1017" s="865"/>
      <c r="AJ1017" s="865"/>
      <c r="AK1017" s="865"/>
      <c r="AL1017" s="865"/>
      <c r="AM1017" s="865"/>
      <c r="AN1017" s="865"/>
      <c r="AO1017" s="865"/>
      <c r="AP1017" s="865"/>
      <c r="AQ1017" s="865"/>
      <c r="AR1017" s="865"/>
      <c r="AS1017" s="865"/>
      <c r="AT1017" s="865"/>
      <c r="AU1017" s="865"/>
      <c r="AV1017" s="865"/>
      <c r="AW1017" s="865"/>
      <c r="AX1017" s="865"/>
      <c r="AY1017" s="865"/>
      <c r="AZ1017" s="865"/>
      <c r="BA1017" s="865"/>
      <c r="BB1017" s="865"/>
    </row>
    <row r="1018" spans="1:54" ht="12.6" customHeight="1" x14ac:dyDescent="0.25">
      <c r="A1018" s="447" t="s">
        <v>478</v>
      </c>
      <c r="B1018" s="448"/>
      <c r="C1018" s="448"/>
      <c r="D1018" s="448"/>
      <c r="E1018" s="448"/>
      <c r="F1018" s="448"/>
      <c r="G1018" s="448"/>
      <c r="H1018" s="449"/>
      <c r="I1018" s="961"/>
      <c r="J1018" s="962"/>
      <c r="K1018" s="962"/>
      <c r="L1018" s="962"/>
      <c r="M1018" s="962"/>
      <c r="N1018" s="963"/>
      <c r="O1018" s="961"/>
      <c r="P1018" s="962"/>
      <c r="Q1018" s="962"/>
      <c r="R1018" s="962"/>
      <c r="S1018" s="962"/>
      <c r="T1018" s="962"/>
      <c r="U1018" s="962"/>
      <c r="V1018" s="963"/>
      <c r="W1018" s="865"/>
      <c r="X1018" s="865"/>
      <c r="Y1018" s="865"/>
      <c r="Z1018" s="865"/>
      <c r="AA1018" s="865"/>
      <c r="AB1018" s="961"/>
      <c r="AC1018" s="865"/>
      <c r="AD1018" s="865"/>
      <c r="AE1018" s="865"/>
      <c r="AF1018" s="865"/>
      <c r="AG1018" s="865"/>
      <c r="AH1018" s="865"/>
      <c r="AI1018" s="865"/>
      <c r="AJ1018" s="865"/>
      <c r="AK1018" s="865"/>
      <c r="AL1018" s="865"/>
      <c r="AM1018" s="865"/>
      <c r="AN1018" s="865"/>
      <c r="AO1018" s="865"/>
      <c r="AP1018" s="865"/>
      <c r="AQ1018" s="865"/>
      <c r="AR1018" s="865"/>
      <c r="AS1018" s="865"/>
      <c r="AT1018" s="865"/>
      <c r="AU1018" s="865"/>
      <c r="AV1018" s="865"/>
      <c r="AW1018" s="865"/>
      <c r="AX1018" s="865"/>
      <c r="AY1018" s="865"/>
      <c r="AZ1018" s="865"/>
      <c r="BA1018" s="865"/>
      <c r="BB1018" s="865"/>
    </row>
    <row r="1019" spans="1:54" ht="12.6" customHeight="1" x14ac:dyDescent="0.25">
      <c r="A1019" s="444" t="s">
        <v>1597</v>
      </c>
      <c r="N1019" s="132"/>
      <c r="O1019" s="132"/>
      <c r="P1019" s="132"/>
      <c r="Q1019" s="132"/>
      <c r="R1019" s="132"/>
      <c r="S1019" s="132"/>
      <c r="T1019" s="132"/>
      <c r="U1019" s="132"/>
      <c r="V1019" s="132"/>
      <c r="W1019" s="132"/>
      <c r="X1019" s="132"/>
      <c r="Y1019" s="132"/>
      <c r="Z1019" s="132"/>
      <c r="AA1019" s="132"/>
      <c r="AB1019" s="132"/>
      <c r="AC1019" s="132"/>
      <c r="AD1019" s="132"/>
      <c r="AE1019" s="132"/>
      <c r="AF1019" s="132"/>
    </row>
    <row r="1020" spans="1:54" ht="15" customHeight="1" x14ac:dyDescent="0.25">
      <c r="A1020" s="888"/>
      <c r="B1020" s="889"/>
      <c r="C1020" s="889"/>
      <c r="D1020" s="889"/>
      <c r="E1020" s="889"/>
      <c r="F1020" s="889"/>
      <c r="G1020" s="889"/>
      <c r="H1020" s="889"/>
      <c r="I1020" s="889"/>
      <c r="J1020" s="889"/>
      <c r="K1020" s="889"/>
      <c r="L1020" s="889"/>
      <c r="M1020" s="889"/>
      <c r="N1020" s="889"/>
      <c r="O1020" s="889"/>
      <c r="P1020" s="889"/>
      <c r="Q1020" s="889"/>
      <c r="R1020" s="889"/>
      <c r="S1020" s="889"/>
      <c r="T1020" s="889"/>
      <c r="U1020" s="889"/>
      <c r="V1020" s="889"/>
      <c r="W1020" s="889"/>
      <c r="X1020" s="889"/>
      <c r="Y1020" s="889"/>
      <c r="Z1020" s="889"/>
      <c r="AA1020" s="889"/>
      <c r="AB1020" s="889"/>
      <c r="AC1020" s="889"/>
      <c r="AD1020" s="889"/>
      <c r="AE1020" s="889"/>
      <c r="AF1020" s="889"/>
      <c r="AG1020" s="889"/>
      <c r="AH1020" s="889"/>
      <c r="AI1020" s="889"/>
      <c r="AJ1020" s="889"/>
      <c r="AK1020" s="889"/>
      <c r="AL1020" s="889"/>
      <c r="AM1020" s="889"/>
      <c r="AN1020" s="889"/>
      <c r="AO1020" s="889"/>
      <c r="AP1020" s="889"/>
      <c r="AQ1020" s="889"/>
      <c r="AR1020" s="889"/>
      <c r="AS1020" s="889"/>
      <c r="AT1020" s="889"/>
      <c r="AU1020" s="889"/>
      <c r="AV1020" s="889"/>
      <c r="AW1020" s="889"/>
      <c r="AX1020" s="889"/>
      <c r="AY1020" s="889"/>
      <c r="AZ1020" s="889"/>
      <c r="BA1020" s="889"/>
      <c r="BB1020" s="890"/>
    </row>
    <row r="1021" spans="1:54" ht="15" customHeight="1" x14ac:dyDescent="0.25">
      <c r="A1021" s="891"/>
      <c r="B1021" s="892"/>
      <c r="C1021" s="892"/>
      <c r="D1021" s="892"/>
      <c r="E1021" s="892"/>
      <c r="F1021" s="892"/>
      <c r="G1021" s="892"/>
      <c r="H1021" s="892"/>
      <c r="I1021" s="892"/>
      <c r="J1021" s="892"/>
      <c r="K1021" s="892"/>
      <c r="L1021" s="892"/>
      <c r="M1021" s="892"/>
      <c r="N1021" s="892"/>
      <c r="O1021" s="892"/>
      <c r="P1021" s="892"/>
      <c r="Q1021" s="892"/>
      <c r="R1021" s="892"/>
      <c r="S1021" s="892"/>
      <c r="T1021" s="892"/>
      <c r="U1021" s="892"/>
      <c r="V1021" s="892"/>
      <c r="W1021" s="892"/>
      <c r="X1021" s="892"/>
      <c r="Y1021" s="892"/>
      <c r="Z1021" s="892"/>
      <c r="AA1021" s="892"/>
      <c r="AB1021" s="892"/>
      <c r="AC1021" s="892"/>
      <c r="AD1021" s="892"/>
      <c r="AE1021" s="892"/>
      <c r="AF1021" s="892"/>
      <c r="AG1021" s="892"/>
      <c r="AH1021" s="892"/>
      <c r="AI1021" s="892"/>
      <c r="AJ1021" s="892"/>
      <c r="AK1021" s="892"/>
      <c r="AL1021" s="892"/>
      <c r="AM1021" s="892"/>
      <c r="AN1021" s="892"/>
      <c r="AO1021" s="892"/>
      <c r="AP1021" s="892"/>
      <c r="AQ1021" s="892"/>
      <c r="AR1021" s="892"/>
      <c r="AS1021" s="892"/>
      <c r="AT1021" s="892"/>
      <c r="AU1021" s="892"/>
      <c r="AV1021" s="892"/>
      <c r="AW1021" s="892"/>
      <c r="AX1021" s="892"/>
      <c r="AY1021" s="892"/>
      <c r="AZ1021" s="892"/>
      <c r="BA1021" s="892"/>
      <c r="BB1021" s="893"/>
    </row>
    <row r="1022" spans="1:54" s="671" customFormat="1" ht="12.6" customHeight="1" x14ac:dyDescent="0.25">
      <c r="A1022" s="679" t="s">
        <v>2903</v>
      </c>
      <c r="B1022" s="753"/>
      <c r="C1022" s="753"/>
      <c r="D1022" s="753"/>
      <c r="E1022" s="753"/>
      <c r="F1022" s="753"/>
      <c r="G1022" s="753"/>
      <c r="H1022" s="753"/>
      <c r="I1022" s="753"/>
      <c r="J1022" s="753"/>
      <c r="K1022" s="753"/>
      <c r="L1022" s="753"/>
      <c r="M1022" s="753"/>
      <c r="N1022" s="753"/>
      <c r="O1022" s="753"/>
      <c r="P1022" s="753"/>
      <c r="Q1022" s="753"/>
      <c r="R1022" s="753"/>
      <c r="S1022" s="753"/>
      <c r="T1022" s="753"/>
      <c r="U1022" s="753"/>
      <c r="V1022" s="753"/>
      <c r="W1022" s="753"/>
      <c r="X1022" s="753"/>
      <c r="Y1022" s="753"/>
      <c r="Z1022" s="753"/>
      <c r="AA1022" s="753"/>
      <c r="AB1022" s="753"/>
      <c r="AC1022" s="753"/>
      <c r="AD1022" s="753"/>
      <c r="AE1022" s="753"/>
      <c r="AF1022" s="753"/>
      <c r="AG1022" s="753"/>
      <c r="AH1022" s="753"/>
      <c r="AI1022" s="753"/>
      <c r="AJ1022" s="753"/>
      <c r="AK1022" s="753"/>
      <c r="AL1022" s="753"/>
      <c r="AM1022" s="753"/>
      <c r="AN1022" s="753"/>
      <c r="AO1022" s="753"/>
      <c r="AP1022" s="753"/>
      <c r="AQ1022" s="753"/>
      <c r="AR1022" s="753"/>
      <c r="AS1022" s="753"/>
      <c r="AT1022" s="753"/>
      <c r="AU1022" s="753"/>
      <c r="AV1022" s="753"/>
      <c r="AW1022" s="753"/>
      <c r="AX1022" s="753"/>
      <c r="AY1022" s="753"/>
      <c r="AZ1022" s="753"/>
      <c r="BA1022" s="753"/>
      <c r="BB1022" s="754"/>
    </row>
    <row r="1023" spans="1:54" ht="12.6" customHeight="1" x14ac:dyDescent="0.25">
      <c r="A1023" s="744"/>
      <c r="B1023" s="745"/>
      <c r="C1023" s="745"/>
      <c r="D1023" s="745"/>
      <c r="E1023" s="745"/>
      <c r="F1023" s="745"/>
      <c r="G1023" s="745"/>
      <c r="H1023" s="745"/>
      <c r="I1023" s="745"/>
      <c r="J1023" s="745"/>
      <c r="K1023" s="745"/>
      <c r="L1023" s="745"/>
      <c r="M1023" s="745"/>
      <c r="N1023" s="745"/>
      <c r="O1023" s="745"/>
      <c r="P1023" s="745"/>
      <c r="Q1023" s="745"/>
      <c r="R1023" s="745"/>
      <c r="S1023" s="745"/>
      <c r="T1023" s="745"/>
      <c r="U1023" s="745"/>
      <c r="V1023" s="745"/>
      <c r="W1023" s="745"/>
      <c r="X1023" s="745"/>
      <c r="Y1023" s="745"/>
      <c r="Z1023" s="745"/>
      <c r="AA1023" s="745"/>
      <c r="AB1023" s="745"/>
      <c r="AC1023" s="745"/>
      <c r="AD1023" s="745"/>
      <c r="AE1023" s="745"/>
      <c r="AF1023" s="745"/>
      <c r="AG1023" s="745"/>
      <c r="AH1023" s="745"/>
      <c r="AI1023" s="745"/>
      <c r="AJ1023" s="745"/>
      <c r="AK1023" s="745"/>
      <c r="AL1023" s="745"/>
      <c r="AM1023" s="745"/>
      <c r="AN1023" s="745"/>
      <c r="AO1023" s="745"/>
      <c r="AP1023" s="745"/>
      <c r="AQ1023" s="745"/>
      <c r="AR1023" s="745"/>
      <c r="AS1023" s="745"/>
      <c r="AT1023" s="745"/>
      <c r="AU1023" s="745"/>
      <c r="AV1023" s="745"/>
      <c r="AW1023" s="745"/>
      <c r="AX1023" s="745"/>
      <c r="AY1023" s="745"/>
      <c r="AZ1023" s="745"/>
      <c r="BA1023" s="745"/>
      <c r="BB1023" s="746"/>
    </row>
    <row r="1024" spans="1:54" ht="12.6" customHeight="1" x14ac:dyDescent="0.25">
      <c r="A1024" s="444" t="s">
        <v>1596</v>
      </c>
    </row>
    <row r="1025" spans="1:54" ht="12.6" customHeight="1" x14ac:dyDescent="0.25">
      <c r="A1025" s="932" t="s">
        <v>468</v>
      </c>
      <c r="B1025" s="933"/>
      <c r="C1025" s="933"/>
      <c r="D1025" s="933"/>
      <c r="E1025" s="933"/>
      <c r="F1025" s="933"/>
      <c r="G1025" s="933"/>
      <c r="H1025" s="933"/>
      <c r="I1025" s="933"/>
      <c r="J1025" s="933"/>
      <c r="K1025" s="933"/>
      <c r="L1025" s="934"/>
      <c r="M1025" s="923" t="s">
        <v>1591</v>
      </c>
      <c r="N1025" s="849"/>
      <c r="O1025" s="849"/>
      <c r="P1025" s="849"/>
      <c r="Q1025" s="849"/>
      <c r="R1025" s="849"/>
      <c r="S1025" s="986"/>
      <c r="T1025" s="923" t="s">
        <v>1571</v>
      </c>
      <c r="U1025" s="849"/>
      <c r="V1025" s="849"/>
      <c r="W1025" s="849"/>
      <c r="X1025" s="849"/>
      <c r="Y1025" s="849"/>
      <c r="Z1025" s="849"/>
      <c r="AA1025" s="849"/>
      <c r="AB1025" s="849"/>
      <c r="AC1025" s="849"/>
      <c r="AD1025" s="849"/>
      <c r="AE1025" s="849"/>
      <c r="AF1025" s="849"/>
      <c r="AG1025" s="986"/>
      <c r="AH1025" s="849" t="s">
        <v>1586</v>
      </c>
      <c r="AI1025" s="849"/>
      <c r="AJ1025" s="849"/>
      <c r="AK1025" s="849"/>
      <c r="AL1025" s="849"/>
      <c r="AM1025" s="849"/>
      <c r="AN1025" s="849"/>
      <c r="AO1025" s="849"/>
      <c r="AP1025" s="849"/>
      <c r="AQ1025" s="849"/>
      <c r="AR1025" s="849"/>
      <c r="AS1025" s="849"/>
      <c r="AT1025" s="849"/>
      <c r="AU1025" s="849"/>
      <c r="AV1025" s="849"/>
      <c r="AW1025" s="849"/>
      <c r="AX1025" s="849"/>
      <c r="AY1025" s="849"/>
      <c r="AZ1025" s="849"/>
      <c r="BA1025" s="849"/>
      <c r="BB1025" s="986"/>
    </row>
    <row r="1026" spans="1:54" ht="12.6" customHeight="1" x14ac:dyDescent="0.25">
      <c r="A1026" s="1099"/>
      <c r="B1026" s="1100"/>
      <c r="C1026" s="1100"/>
      <c r="D1026" s="1100"/>
      <c r="E1026" s="1100"/>
      <c r="F1026" s="1100"/>
      <c r="G1026" s="1100"/>
      <c r="H1026" s="1100"/>
      <c r="I1026" s="1100"/>
      <c r="J1026" s="1100"/>
      <c r="K1026" s="1100"/>
      <c r="L1026" s="1116"/>
      <c r="M1026" s="987" t="s">
        <v>1588</v>
      </c>
      <c r="N1026" s="988"/>
      <c r="O1026" s="988"/>
      <c r="P1026" s="988"/>
      <c r="Q1026" s="988"/>
      <c r="R1026" s="988"/>
      <c r="S1026" s="992"/>
      <c r="T1026" s="987" t="s">
        <v>1595</v>
      </c>
      <c r="U1026" s="988"/>
      <c r="V1026" s="988"/>
      <c r="W1026" s="988"/>
      <c r="X1026" s="988"/>
      <c r="Y1026" s="988"/>
      <c r="Z1026" s="988"/>
      <c r="AA1026" s="988"/>
      <c r="AB1026" s="988"/>
      <c r="AC1026" s="988"/>
      <c r="AD1026" s="988"/>
      <c r="AE1026" s="988"/>
      <c r="AF1026" s="988"/>
      <c r="AG1026" s="992"/>
      <c r="AH1026" s="988" t="s">
        <v>1585</v>
      </c>
      <c r="AI1026" s="988"/>
      <c r="AJ1026" s="988"/>
      <c r="AK1026" s="988"/>
      <c r="AL1026" s="988"/>
      <c r="AM1026" s="988"/>
      <c r="AN1026" s="988"/>
      <c r="AO1026" s="988"/>
      <c r="AP1026" s="988"/>
      <c r="AQ1026" s="988"/>
      <c r="AR1026" s="988"/>
      <c r="AS1026" s="988"/>
      <c r="AT1026" s="988"/>
      <c r="AU1026" s="988"/>
      <c r="AV1026" s="988"/>
      <c r="AW1026" s="988"/>
      <c r="AX1026" s="988"/>
      <c r="AY1026" s="988"/>
      <c r="AZ1026" s="988"/>
      <c r="BA1026" s="988"/>
      <c r="BB1026" s="992"/>
    </row>
    <row r="1027" spans="1:54" ht="12.6" customHeight="1" x14ac:dyDescent="0.25">
      <c r="A1027" s="1099"/>
      <c r="B1027" s="1100"/>
      <c r="C1027" s="1100"/>
      <c r="D1027" s="1100"/>
      <c r="E1027" s="1100"/>
      <c r="F1027" s="1100"/>
      <c r="G1027" s="1100"/>
      <c r="H1027" s="1100"/>
      <c r="I1027" s="1100"/>
      <c r="J1027" s="1100"/>
      <c r="K1027" s="1100"/>
      <c r="L1027" s="1116"/>
      <c r="M1027" s="924" t="s">
        <v>1568</v>
      </c>
      <c r="N1027" s="925"/>
      <c r="O1027" s="925"/>
      <c r="P1027" s="925"/>
      <c r="Q1027" s="925"/>
      <c r="R1027" s="925"/>
      <c r="S1027" s="993"/>
      <c r="T1027" s="924" t="s">
        <v>1568</v>
      </c>
      <c r="U1027" s="925"/>
      <c r="V1027" s="925"/>
      <c r="W1027" s="925"/>
      <c r="X1027" s="925"/>
      <c r="Y1027" s="925"/>
      <c r="Z1027" s="925"/>
      <c r="AA1027" s="925"/>
      <c r="AB1027" s="925"/>
      <c r="AC1027" s="925"/>
      <c r="AD1027" s="925"/>
      <c r="AE1027" s="925"/>
      <c r="AF1027" s="925"/>
      <c r="AG1027" s="993"/>
      <c r="AH1027" s="925" t="s">
        <v>1594</v>
      </c>
      <c r="AI1027" s="925"/>
      <c r="AJ1027" s="925"/>
      <c r="AK1027" s="925"/>
      <c r="AL1027" s="925"/>
      <c r="AM1027" s="925"/>
      <c r="AN1027" s="925"/>
      <c r="AO1027" s="925"/>
      <c r="AP1027" s="925"/>
      <c r="AQ1027" s="925"/>
      <c r="AR1027" s="925"/>
      <c r="AS1027" s="925"/>
      <c r="AT1027" s="925"/>
      <c r="AU1027" s="925"/>
      <c r="AV1027" s="925"/>
      <c r="AW1027" s="925"/>
      <c r="AX1027" s="925"/>
      <c r="AY1027" s="925"/>
      <c r="AZ1027" s="925"/>
      <c r="BA1027" s="925"/>
      <c r="BB1027" s="993"/>
    </row>
    <row r="1028" spans="1:54" ht="12.6" customHeight="1" x14ac:dyDescent="0.25">
      <c r="A1028" s="1099"/>
      <c r="B1028" s="1100"/>
      <c r="C1028" s="1100"/>
      <c r="D1028" s="1100"/>
      <c r="E1028" s="1100"/>
      <c r="F1028" s="1100"/>
      <c r="G1028" s="1100"/>
      <c r="H1028" s="1100"/>
      <c r="I1028" s="1100"/>
      <c r="J1028" s="1100"/>
      <c r="K1028" s="1100"/>
      <c r="L1028" s="1116"/>
      <c r="M1028" s="923" t="s">
        <v>1593</v>
      </c>
      <c r="N1028" s="849"/>
      <c r="O1028" s="849"/>
      <c r="P1028" s="849"/>
      <c r="Q1028" s="849"/>
      <c r="R1028" s="849"/>
      <c r="S1028" s="986"/>
      <c r="T1028" s="923" t="s">
        <v>1593</v>
      </c>
      <c r="U1028" s="849"/>
      <c r="V1028" s="849"/>
      <c r="W1028" s="849"/>
      <c r="X1028" s="849"/>
      <c r="Y1028" s="849"/>
      <c r="Z1028" s="986"/>
      <c r="AA1028" s="923" t="s">
        <v>1592</v>
      </c>
      <c r="AB1028" s="849"/>
      <c r="AC1028" s="849"/>
      <c r="AD1028" s="849"/>
      <c r="AE1028" s="849"/>
      <c r="AF1028" s="849"/>
      <c r="AG1028" s="986"/>
      <c r="AH1028" s="923" t="s">
        <v>1591</v>
      </c>
      <c r="AI1028" s="849"/>
      <c r="AJ1028" s="849"/>
      <c r="AK1028" s="849"/>
      <c r="AL1028" s="849"/>
      <c r="AM1028" s="849"/>
      <c r="AN1028" s="986"/>
      <c r="AO1028" s="923" t="s">
        <v>1571</v>
      </c>
      <c r="AP1028" s="849"/>
      <c r="AQ1028" s="849"/>
      <c r="AR1028" s="849"/>
      <c r="AS1028" s="849"/>
      <c r="AT1028" s="849"/>
      <c r="AU1028" s="849"/>
      <c r="AV1028" s="849"/>
      <c r="AW1028" s="849"/>
      <c r="AX1028" s="849"/>
      <c r="AY1028" s="849"/>
      <c r="AZ1028" s="849"/>
      <c r="BA1028" s="849"/>
      <c r="BB1028" s="986"/>
    </row>
    <row r="1029" spans="1:54" ht="12.6" customHeight="1" x14ac:dyDescent="0.25">
      <c r="A1029" s="1099"/>
      <c r="B1029" s="1100"/>
      <c r="C1029" s="1100"/>
      <c r="D1029" s="1100"/>
      <c r="E1029" s="1100"/>
      <c r="F1029" s="1100"/>
      <c r="G1029" s="1100"/>
      <c r="H1029" s="1100"/>
      <c r="I1029" s="1100"/>
      <c r="J1029" s="1100"/>
      <c r="K1029" s="1100"/>
      <c r="L1029" s="1116"/>
      <c r="M1029" s="987" t="s">
        <v>1590</v>
      </c>
      <c r="N1029" s="988"/>
      <c r="O1029" s="988"/>
      <c r="P1029" s="988"/>
      <c r="Q1029" s="988"/>
      <c r="R1029" s="988"/>
      <c r="S1029" s="992"/>
      <c r="T1029" s="987" t="s">
        <v>1590</v>
      </c>
      <c r="U1029" s="988"/>
      <c r="V1029" s="988"/>
      <c r="W1029" s="988"/>
      <c r="X1029" s="988"/>
      <c r="Y1029" s="988"/>
      <c r="Z1029" s="992"/>
      <c r="AA1029" s="987" t="s">
        <v>1589</v>
      </c>
      <c r="AB1029" s="988"/>
      <c r="AC1029" s="988"/>
      <c r="AD1029" s="988"/>
      <c r="AE1029" s="988"/>
      <c r="AF1029" s="988"/>
      <c r="AG1029" s="992"/>
      <c r="AH1029" s="987" t="s">
        <v>1588</v>
      </c>
      <c r="AI1029" s="988"/>
      <c r="AJ1029" s="988"/>
      <c r="AK1029" s="988"/>
      <c r="AL1029" s="988"/>
      <c r="AM1029" s="988"/>
      <c r="AN1029" s="992"/>
      <c r="AO1029" s="987" t="s">
        <v>1569</v>
      </c>
      <c r="AP1029" s="988"/>
      <c r="AQ1029" s="988"/>
      <c r="AR1029" s="988"/>
      <c r="AS1029" s="988"/>
      <c r="AT1029" s="988"/>
      <c r="AU1029" s="988"/>
      <c r="AV1029" s="988"/>
      <c r="AW1029" s="988"/>
      <c r="AX1029" s="988"/>
      <c r="AY1029" s="988"/>
      <c r="AZ1029" s="988"/>
      <c r="BA1029" s="988"/>
      <c r="BB1029" s="992"/>
    </row>
    <row r="1030" spans="1:54" ht="12.6" customHeight="1" x14ac:dyDescent="0.25">
      <c r="A1030" s="1099"/>
      <c r="B1030" s="1100"/>
      <c r="C1030" s="1100"/>
      <c r="D1030" s="1100"/>
      <c r="E1030" s="1100"/>
      <c r="F1030" s="1100"/>
      <c r="G1030" s="1100"/>
      <c r="H1030" s="1100"/>
      <c r="I1030" s="1100"/>
      <c r="J1030" s="1100"/>
      <c r="K1030" s="1100"/>
      <c r="L1030" s="1116"/>
      <c r="M1030" s="987"/>
      <c r="N1030" s="988"/>
      <c r="O1030" s="988"/>
      <c r="P1030" s="988"/>
      <c r="Q1030" s="988"/>
      <c r="R1030" s="988"/>
      <c r="S1030" s="992"/>
      <c r="T1030" s="987"/>
      <c r="U1030" s="988"/>
      <c r="V1030" s="988"/>
      <c r="W1030" s="988"/>
      <c r="X1030" s="988"/>
      <c r="Y1030" s="988"/>
      <c r="Z1030" s="992"/>
      <c r="AA1030" s="987"/>
      <c r="AB1030" s="988"/>
      <c r="AC1030" s="988"/>
      <c r="AD1030" s="988"/>
      <c r="AE1030" s="988"/>
      <c r="AF1030" s="988"/>
      <c r="AG1030" s="992"/>
      <c r="AH1030" s="987" t="s">
        <v>1568</v>
      </c>
      <c r="AI1030" s="988"/>
      <c r="AJ1030" s="988"/>
      <c r="AK1030" s="988"/>
      <c r="AL1030" s="988"/>
      <c r="AM1030" s="988"/>
      <c r="AN1030" s="992"/>
      <c r="AO1030" s="987" t="s">
        <v>1545</v>
      </c>
      <c r="AP1030" s="988"/>
      <c r="AQ1030" s="988"/>
      <c r="AR1030" s="988"/>
      <c r="AS1030" s="988"/>
      <c r="AT1030" s="988"/>
      <c r="AU1030" s="988"/>
      <c r="AV1030" s="988"/>
      <c r="AW1030" s="988"/>
      <c r="AX1030" s="988"/>
      <c r="AY1030" s="988"/>
      <c r="AZ1030" s="988"/>
      <c r="BA1030" s="988"/>
      <c r="BB1030" s="992"/>
    </row>
    <row r="1031" spans="1:54" ht="12.6" customHeight="1" x14ac:dyDescent="0.25">
      <c r="A1031" s="987" t="s">
        <v>816</v>
      </c>
      <c r="B1031" s="988"/>
      <c r="C1031" s="988"/>
      <c r="D1031" s="988"/>
      <c r="E1031" s="988"/>
      <c r="F1031" s="988"/>
      <c r="G1031" s="988"/>
      <c r="H1031" s="988"/>
      <c r="I1031" s="988"/>
      <c r="J1031" s="988"/>
      <c r="K1031" s="988"/>
      <c r="L1031" s="992"/>
      <c r="M1031" s="924" t="s">
        <v>817</v>
      </c>
      <c r="N1031" s="925"/>
      <c r="O1031" s="925"/>
      <c r="P1031" s="925"/>
      <c r="Q1031" s="925"/>
      <c r="R1031" s="925"/>
      <c r="S1031" s="993"/>
      <c r="T1031" s="924" t="s">
        <v>818</v>
      </c>
      <c r="U1031" s="925"/>
      <c r="V1031" s="925"/>
      <c r="W1031" s="925"/>
      <c r="X1031" s="925"/>
      <c r="Y1031" s="925"/>
      <c r="Z1031" s="993"/>
      <c r="AA1031" s="924" t="s">
        <v>476</v>
      </c>
      <c r="AB1031" s="925"/>
      <c r="AC1031" s="925"/>
      <c r="AD1031" s="925"/>
      <c r="AE1031" s="925"/>
      <c r="AF1031" s="925"/>
      <c r="AG1031" s="993"/>
      <c r="AH1031" s="924" t="s">
        <v>477</v>
      </c>
      <c r="AI1031" s="925"/>
      <c r="AJ1031" s="925"/>
      <c r="AK1031" s="925"/>
      <c r="AL1031" s="925"/>
      <c r="AM1031" s="925"/>
      <c r="AN1031" s="993"/>
      <c r="AO1031" s="924" t="s">
        <v>480</v>
      </c>
      <c r="AP1031" s="925"/>
      <c r="AQ1031" s="925"/>
      <c r="AR1031" s="925"/>
      <c r="AS1031" s="925"/>
      <c r="AT1031" s="925"/>
      <c r="AU1031" s="925"/>
      <c r="AV1031" s="925"/>
      <c r="AW1031" s="925"/>
      <c r="AX1031" s="925"/>
      <c r="AY1031" s="925"/>
      <c r="AZ1031" s="925"/>
      <c r="BA1031" s="925"/>
      <c r="BB1031" s="993"/>
    </row>
    <row r="1032" spans="1:54" ht="12.6" customHeight="1" x14ac:dyDescent="0.25">
      <c r="A1032" s="451" t="s">
        <v>87</v>
      </c>
      <c r="B1032" s="452"/>
      <c r="C1032" s="452"/>
      <c r="D1032" s="452"/>
      <c r="E1032" s="452"/>
      <c r="F1032" s="452"/>
      <c r="G1032" s="452"/>
      <c r="H1032" s="452"/>
      <c r="I1032" s="452"/>
      <c r="J1032" s="452"/>
      <c r="K1032" s="452"/>
      <c r="L1032" s="453"/>
      <c r="M1032" s="865"/>
      <c r="N1032" s="865"/>
      <c r="O1032" s="865"/>
      <c r="P1032" s="865"/>
      <c r="Q1032" s="865"/>
      <c r="R1032" s="865"/>
      <c r="S1032" s="865"/>
      <c r="T1032" s="865"/>
      <c r="U1032" s="865"/>
      <c r="V1032" s="865"/>
      <c r="W1032" s="865"/>
      <c r="X1032" s="865"/>
      <c r="Y1032" s="865"/>
      <c r="Z1032" s="865"/>
      <c r="AA1032" s="865"/>
      <c r="AB1032" s="865"/>
      <c r="AC1032" s="865"/>
      <c r="AD1032" s="865"/>
      <c r="AE1032" s="865"/>
      <c r="AF1032" s="865"/>
      <c r="AG1032" s="865"/>
      <c r="AH1032" s="964"/>
      <c r="AI1032" s="965"/>
      <c r="AJ1032" s="965"/>
      <c r="AK1032" s="965"/>
      <c r="AL1032" s="965"/>
      <c r="AM1032" s="965"/>
      <c r="AN1032" s="966"/>
      <c r="AO1032" s="964"/>
      <c r="AP1032" s="965"/>
      <c r="AQ1032" s="965"/>
      <c r="AR1032" s="965"/>
      <c r="AS1032" s="965"/>
      <c r="AT1032" s="965"/>
      <c r="AU1032" s="965"/>
      <c r="AV1032" s="965"/>
      <c r="AW1032" s="965"/>
      <c r="AX1032" s="965"/>
      <c r="AY1032" s="965"/>
      <c r="AZ1032" s="965"/>
      <c r="BA1032" s="965"/>
      <c r="BB1032" s="966"/>
    </row>
    <row r="1033" spans="1:54" ht="12.6" customHeight="1" x14ac:dyDescent="0.25">
      <c r="A1033" s="755" t="s">
        <v>1587</v>
      </c>
      <c r="B1033" s="756"/>
      <c r="C1033" s="756"/>
      <c r="D1033" s="756"/>
      <c r="E1033" s="756"/>
      <c r="F1033" s="756"/>
      <c r="G1033" s="756"/>
      <c r="H1033" s="756"/>
      <c r="I1033" s="756"/>
      <c r="J1033" s="756"/>
      <c r="K1033" s="756"/>
      <c r="L1033" s="757"/>
      <c r="M1033" s="865"/>
      <c r="N1033" s="865"/>
      <c r="O1033" s="865"/>
      <c r="P1033" s="865"/>
      <c r="Q1033" s="865"/>
      <c r="R1033" s="865"/>
      <c r="S1033" s="865"/>
      <c r="T1033" s="865"/>
      <c r="U1033" s="865"/>
      <c r="V1033" s="865"/>
      <c r="W1033" s="865"/>
      <c r="X1033" s="865"/>
      <c r="Y1033" s="865"/>
      <c r="Z1033" s="865"/>
      <c r="AA1033" s="865"/>
      <c r="AB1033" s="865"/>
      <c r="AC1033" s="865"/>
      <c r="AD1033" s="865"/>
      <c r="AE1033" s="865"/>
      <c r="AF1033" s="865"/>
      <c r="AG1033" s="865"/>
      <c r="AH1033" s="970"/>
      <c r="AI1033" s="971"/>
      <c r="AJ1033" s="971"/>
      <c r="AK1033" s="971"/>
      <c r="AL1033" s="971"/>
      <c r="AM1033" s="971"/>
      <c r="AN1033" s="972"/>
      <c r="AO1033" s="970"/>
      <c r="AP1033" s="971"/>
      <c r="AQ1033" s="971"/>
      <c r="AR1033" s="971"/>
      <c r="AS1033" s="971"/>
      <c r="AT1033" s="971"/>
      <c r="AU1033" s="971"/>
      <c r="AV1033" s="971"/>
      <c r="AW1033" s="971"/>
      <c r="AX1033" s="971"/>
      <c r="AY1033" s="971"/>
      <c r="AZ1033" s="971"/>
      <c r="BA1033" s="971"/>
      <c r="BB1033" s="972"/>
    </row>
    <row r="1034" spans="1:54" ht="12.6" customHeight="1" x14ac:dyDescent="0.25">
      <c r="A1034" s="447" t="s">
        <v>91</v>
      </c>
      <c r="B1034" s="448"/>
      <c r="C1034" s="448"/>
      <c r="D1034" s="448"/>
      <c r="E1034" s="448"/>
      <c r="F1034" s="448"/>
      <c r="G1034" s="448"/>
      <c r="H1034" s="448"/>
      <c r="I1034" s="448"/>
      <c r="J1034" s="448"/>
      <c r="K1034" s="448"/>
      <c r="L1034" s="449"/>
      <c r="M1034" s="865"/>
      <c r="N1034" s="865"/>
      <c r="O1034" s="865"/>
      <c r="P1034" s="865"/>
      <c r="Q1034" s="865"/>
      <c r="R1034" s="865"/>
      <c r="S1034" s="865"/>
      <c r="T1034" s="865"/>
      <c r="U1034" s="865"/>
      <c r="V1034" s="865"/>
      <c r="W1034" s="865"/>
      <c r="X1034" s="865"/>
      <c r="Y1034" s="865"/>
      <c r="Z1034" s="865"/>
      <c r="AA1034" s="865"/>
      <c r="AB1034" s="865"/>
      <c r="AC1034" s="865"/>
      <c r="AD1034" s="865"/>
      <c r="AE1034" s="865"/>
      <c r="AF1034" s="865"/>
      <c r="AG1034" s="865"/>
      <c r="AH1034" s="961"/>
      <c r="AI1034" s="962"/>
      <c r="AJ1034" s="962"/>
      <c r="AK1034" s="962"/>
      <c r="AL1034" s="962"/>
      <c r="AM1034" s="962"/>
      <c r="AN1034" s="963"/>
      <c r="AO1034" s="961"/>
      <c r="AP1034" s="962"/>
      <c r="AQ1034" s="962"/>
      <c r="AR1034" s="962"/>
      <c r="AS1034" s="962"/>
      <c r="AT1034" s="962"/>
      <c r="AU1034" s="962"/>
      <c r="AV1034" s="962"/>
      <c r="AW1034" s="962"/>
      <c r="AX1034" s="962"/>
      <c r="AY1034" s="962"/>
      <c r="AZ1034" s="962"/>
      <c r="BA1034" s="962"/>
      <c r="BB1034" s="963"/>
    </row>
    <row r="1035" spans="1:54" ht="12.6" customHeight="1" x14ac:dyDescent="0.25">
      <c r="A1035" s="447" t="s">
        <v>93</v>
      </c>
      <c r="B1035" s="448"/>
      <c r="C1035" s="448"/>
      <c r="D1035" s="448"/>
      <c r="E1035" s="448"/>
      <c r="F1035" s="448"/>
      <c r="G1035" s="448"/>
      <c r="H1035" s="448"/>
      <c r="I1035" s="448"/>
      <c r="J1035" s="448"/>
      <c r="K1035" s="448"/>
      <c r="L1035" s="449"/>
      <c r="M1035" s="865"/>
      <c r="N1035" s="865"/>
      <c r="O1035" s="865"/>
      <c r="P1035" s="865"/>
      <c r="Q1035" s="865"/>
      <c r="R1035" s="865"/>
      <c r="S1035" s="865"/>
      <c r="T1035" s="865"/>
      <c r="U1035" s="865"/>
      <c r="V1035" s="865"/>
      <c r="W1035" s="865"/>
      <c r="X1035" s="865"/>
      <c r="Y1035" s="865"/>
      <c r="Z1035" s="865"/>
      <c r="AA1035" s="865"/>
      <c r="AB1035" s="865"/>
      <c r="AC1035" s="865"/>
      <c r="AD1035" s="865"/>
      <c r="AE1035" s="865"/>
      <c r="AF1035" s="865"/>
      <c r="AG1035" s="865"/>
      <c r="AH1035" s="961"/>
      <c r="AI1035" s="962"/>
      <c r="AJ1035" s="962"/>
      <c r="AK1035" s="962"/>
      <c r="AL1035" s="962"/>
      <c r="AM1035" s="962"/>
      <c r="AN1035" s="963"/>
      <c r="AO1035" s="961"/>
      <c r="AP1035" s="962"/>
      <c r="AQ1035" s="962"/>
      <c r="AR1035" s="962"/>
      <c r="AS1035" s="962"/>
      <c r="AT1035" s="962"/>
      <c r="AU1035" s="962"/>
      <c r="AV1035" s="962"/>
      <c r="AW1035" s="962"/>
      <c r="AX1035" s="962"/>
      <c r="AY1035" s="962"/>
      <c r="AZ1035" s="962"/>
      <c r="BA1035" s="962"/>
      <c r="BB1035" s="963"/>
    </row>
    <row r="1036" spans="1:54" ht="12.6" customHeight="1" x14ac:dyDescent="0.25">
      <c r="A1036" s="739" t="s">
        <v>478</v>
      </c>
      <c r="B1036" s="448"/>
      <c r="C1036" s="448"/>
      <c r="D1036" s="448"/>
      <c r="E1036" s="448"/>
      <c r="F1036" s="448"/>
      <c r="G1036" s="448"/>
      <c r="H1036" s="448"/>
      <c r="I1036" s="448"/>
      <c r="J1036" s="448"/>
      <c r="K1036" s="448"/>
      <c r="L1036" s="449"/>
      <c r="M1036" s="865"/>
      <c r="N1036" s="865"/>
      <c r="O1036" s="865"/>
      <c r="P1036" s="865"/>
      <c r="Q1036" s="865"/>
      <c r="R1036" s="865"/>
      <c r="S1036" s="865"/>
      <c r="T1036" s="865"/>
      <c r="U1036" s="865"/>
      <c r="V1036" s="865"/>
      <c r="W1036" s="865"/>
      <c r="X1036" s="865"/>
      <c r="Y1036" s="865"/>
      <c r="Z1036" s="865"/>
      <c r="AA1036" s="865"/>
      <c r="AB1036" s="865"/>
      <c r="AC1036" s="865"/>
      <c r="AD1036" s="865"/>
      <c r="AE1036" s="865"/>
      <c r="AF1036" s="865"/>
      <c r="AG1036" s="865"/>
      <c r="AH1036" s="961"/>
      <c r="AI1036" s="962"/>
      <c r="AJ1036" s="962"/>
      <c r="AK1036" s="962"/>
      <c r="AL1036" s="962"/>
      <c r="AM1036" s="962"/>
      <c r="AN1036" s="963"/>
      <c r="AO1036" s="961"/>
      <c r="AP1036" s="962"/>
      <c r="AQ1036" s="962"/>
      <c r="AR1036" s="962"/>
      <c r="AS1036" s="962"/>
      <c r="AT1036" s="962"/>
      <c r="AU1036" s="962"/>
      <c r="AV1036" s="962"/>
      <c r="AW1036" s="962"/>
      <c r="AX1036" s="962"/>
      <c r="AY1036" s="962"/>
      <c r="AZ1036" s="962"/>
      <c r="BA1036" s="962"/>
      <c r="BB1036" s="963"/>
    </row>
    <row r="1037" spans="1:54" ht="12.6" customHeight="1" x14ac:dyDescent="0.25">
      <c r="A1037" s="447" t="s">
        <v>622</v>
      </c>
      <c r="B1037" s="448"/>
      <c r="C1037" s="448"/>
      <c r="D1037" s="448"/>
      <c r="E1037" s="448"/>
      <c r="F1037" s="448"/>
      <c r="G1037" s="448"/>
      <c r="H1037" s="448"/>
      <c r="I1037" s="448"/>
      <c r="J1037" s="448"/>
      <c r="K1037" s="448"/>
      <c r="L1037" s="449"/>
      <c r="M1037" s="1022" t="s">
        <v>929</v>
      </c>
      <c r="N1037" s="1022"/>
      <c r="O1037" s="1022"/>
      <c r="P1037" s="1022"/>
      <c r="Q1037" s="1022"/>
      <c r="R1037" s="1022"/>
      <c r="S1037" s="1022"/>
      <c r="T1037" s="1022" t="s">
        <v>929</v>
      </c>
      <c r="U1037" s="1022"/>
      <c r="V1037" s="1022"/>
      <c r="W1037" s="1022"/>
      <c r="X1037" s="1022"/>
      <c r="Y1037" s="1022"/>
      <c r="Z1037" s="1022"/>
      <c r="AA1037" s="1022" t="s">
        <v>929</v>
      </c>
      <c r="AB1037" s="1022"/>
      <c r="AC1037" s="1022"/>
      <c r="AD1037" s="1022"/>
      <c r="AE1037" s="1022"/>
      <c r="AF1037" s="1022"/>
      <c r="AG1037" s="1022"/>
      <c r="AH1037" s="961"/>
      <c r="AI1037" s="962"/>
      <c r="AJ1037" s="962"/>
      <c r="AK1037" s="962"/>
      <c r="AL1037" s="962"/>
      <c r="AM1037" s="962"/>
      <c r="AN1037" s="963"/>
      <c r="AO1037" s="961"/>
      <c r="AP1037" s="962"/>
      <c r="AQ1037" s="962"/>
      <c r="AR1037" s="962"/>
      <c r="AS1037" s="962"/>
      <c r="AT1037" s="962"/>
      <c r="AU1037" s="962"/>
      <c r="AV1037" s="962"/>
      <c r="AW1037" s="962"/>
      <c r="AX1037" s="962"/>
      <c r="AY1037" s="962"/>
      <c r="AZ1037" s="962"/>
      <c r="BA1037" s="962"/>
      <c r="BB1037" s="963"/>
    </row>
    <row r="1038" spans="1:54" ht="12.6" customHeight="1" x14ac:dyDescent="0.25">
      <c r="A1038" s="447" t="s">
        <v>574</v>
      </c>
      <c r="B1038" s="448"/>
      <c r="C1038" s="448"/>
      <c r="D1038" s="448"/>
      <c r="E1038" s="448"/>
      <c r="F1038" s="448"/>
      <c r="G1038" s="448"/>
      <c r="H1038" s="448"/>
      <c r="I1038" s="448"/>
      <c r="J1038" s="448"/>
      <c r="K1038" s="448"/>
      <c r="L1038" s="449"/>
      <c r="M1038" s="1022" t="s">
        <v>929</v>
      </c>
      <c r="N1038" s="1022"/>
      <c r="O1038" s="1022"/>
      <c r="P1038" s="1022"/>
      <c r="Q1038" s="1022"/>
      <c r="R1038" s="1022"/>
      <c r="S1038" s="1022"/>
      <c r="T1038" s="1022" t="s">
        <v>929</v>
      </c>
      <c r="U1038" s="1022"/>
      <c r="V1038" s="1022"/>
      <c r="W1038" s="1022"/>
      <c r="X1038" s="1022"/>
      <c r="Y1038" s="1022"/>
      <c r="Z1038" s="1022"/>
      <c r="AA1038" s="1022" t="s">
        <v>929</v>
      </c>
      <c r="AB1038" s="1022"/>
      <c r="AC1038" s="1022"/>
      <c r="AD1038" s="1022"/>
      <c r="AE1038" s="1022"/>
      <c r="AF1038" s="1022"/>
      <c r="AG1038" s="1022"/>
      <c r="AH1038" s="961"/>
      <c r="AI1038" s="962"/>
      <c r="AJ1038" s="962"/>
      <c r="AK1038" s="962"/>
      <c r="AL1038" s="962"/>
      <c r="AM1038" s="962"/>
      <c r="AN1038" s="963"/>
      <c r="AO1038" s="961"/>
      <c r="AP1038" s="962"/>
      <c r="AQ1038" s="962"/>
      <c r="AR1038" s="962"/>
      <c r="AS1038" s="962"/>
      <c r="AT1038" s="962"/>
      <c r="AU1038" s="962"/>
      <c r="AV1038" s="962"/>
      <c r="AW1038" s="962"/>
      <c r="AX1038" s="962"/>
      <c r="AY1038" s="962"/>
      <c r="AZ1038" s="962"/>
      <c r="BA1038" s="962"/>
      <c r="BB1038" s="963"/>
    </row>
    <row r="1039" spans="1:54" ht="12.6" customHeight="1" x14ac:dyDescent="0.25">
      <c r="A1039" s="447" t="s">
        <v>613</v>
      </c>
      <c r="B1039" s="448"/>
      <c r="C1039" s="448"/>
      <c r="D1039" s="448"/>
      <c r="E1039" s="448"/>
      <c r="F1039" s="448"/>
      <c r="G1039" s="448"/>
      <c r="H1039" s="448"/>
      <c r="I1039" s="448"/>
      <c r="J1039" s="448"/>
      <c r="K1039" s="448"/>
      <c r="L1039" s="449"/>
      <c r="M1039" s="1022" t="s">
        <v>929</v>
      </c>
      <c r="N1039" s="1022"/>
      <c r="O1039" s="1022"/>
      <c r="P1039" s="1022"/>
      <c r="Q1039" s="1022"/>
      <c r="R1039" s="1022"/>
      <c r="S1039" s="1022"/>
      <c r="T1039" s="1022" t="s">
        <v>929</v>
      </c>
      <c r="U1039" s="1022"/>
      <c r="V1039" s="1022"/>
      <c r="W1039" s="1022"/>
      <c r="X1039" s="1022"/>
      <c r="Y1039" s="1022"/>
      <c r="Z1039" s="1022"/>
      <c r="AA1039" s="1022" t="s">
        <v>929</v>
      </c>
      <c r="AB1039" s="1022"/>
      <c r="AC1039" s="1022"/>
      <c r="AD1039" s="1022"/>
      <c r="AE1039" s="1022"/>
      <c r="AF1039" s="1022"/>
      <c r="AG1039" s="1022"/>
      <c r="AH1039" s="961"/>
      <c r="AI1039" s="962"/>
      <c r="AJ1039" s="962"/>
      <c r="AK1039" s="962"/>
      <c r="AL1039" s="962"/>
      <c r="AM1039" s="962"/>
      <c r="AN1039" s="963"/>
      <c r="AO1039" s="961"/>
      <c r="AP1039" s="962"/>
      <c r="AQ1039" s="962"/>
      <c r="AR1039" s="962"/>
      <c r="AS1039" s="962"/>
      <c r="AT1039" s="962"/>
      <c r="AU1039" s="962"/>
      <c r="AV1039" s="962"/>
      <c r="AW1039" s="962"/>
      <c r="AX1039" s="962"/>
      <c r="AY1039" s="962"/>
      <c r="AZ1039" s="962"/>
      <c r="BA1039" s="962"/>
      <c r="BB1039" s="963"/>
    </row>
    <row r="1040" spans="1:54" ht="12.6" customHeight="1" x14ac:dyDescent="0.25">
      <c r="A1040" s="451" t="s">
        <v>529</v>
      </c>
      <c r="B1040" s="452"/>
      <c r="C1040" s="452"/>
      <c r="D1040" s="452"/>
      <c r="E1040" s="452"/>
      <c r="F1040" s="452"/>
      <c r="G1040" s="452"/>
      <c r="H1040" s="452"/>
      <c r="I1040" s="452"/>
      <c r="J1040" s="452"/>
      <c r="K1040" s="452"/>
      <c r="L1040" s="453"/>
      <c r="M1040" s="1029" t="s">
        <v>929</v>
      </c>
      <c r="N1040" s="1029"/>
      <c r="O1040" s="1029"/>
      <c r="P1040" s="1029"/>
      <c r="Q1040" s="1029"/>
      <c r="R1040" s="1029"/>
      <c r="S1040" s="1029"/>
      <c r="T1040" s="1029" t="s">
        <v>929</v>
      </c>
      <c r="U1040" s="1029"/>
      <c r="V1040" s="1029"/>
      <c r="W1040" s="1029"/>
      <c r="X1040" s="1029"/>
      <c r="Y1040" s="1029"/>
      <c r="Z1040" s="1029"/>
      <c r="AA1040" s="1029" t="s">
        <v>929</v>
      </c>
      <c r="AB1040" s="1029"/>
      <c r="AC1040" s="1029"/>
      <c r="AD1040" s="1029"/>
      <c r="AE1040" s="1029"/>
      <c r="AF1040" s="1029"/>
      <c r="AG1040" s="1029"/>
      <c r="AH1040" s="964"/>
      <c r="AI1040" s="965"/>
      <c r="AJ1040" s="965"/>
      <c r="AK1040" s="965"/>
      <c r="AL1040" s="965"/>
      <c r="AM1040" s="965"/>
      <c r="AN1040" s="966"/>
      <c r="AO1040" s="964"/>
      <c r="AP1040" s="965"/>
      <c r="AQ1040" s="965"/>
      <c r="AR1040" s="965"/>
      <c r="AS1040" s="965"/>
      <c r="AT1040" s="965"/>
      <c r="AU1040" s="965"/>
      <c r="AV1040" s="965"/>
      <c r="AW1040" s="965"/>
      <c r="AX1040" s="965"/>
      <c r="AY1040" s="965"/>
      <c r="AZ1040" s="965"/>
      <c r="BA1040" s="965"/>
      <c r="BB1040" s="966"/>
    </row>
    <row r="1041" spans="1:54" ht="12.6" customHeight="1" x14ac:dyDescent="0.25">
      <c r="A1041" s="696" t="s">
        <v>1586</v>
      </c>
      <c r="B1041" s="452"/>
      <c r="C1041" s="452"/>
      <c r="D1041" s="452"/>
      <c r="E1041" s="452"/>
      <c r="F1041" s="452"/>
      <c r="G1041" s="452"/>
      <c r="H1041" s="452"/>
      <c r="I1041" s="452"/>
      <c r="J1041" s="452"/>
      <c r="K1041" s="452"/>
      <c r="L1041" s="453"/>
      <c r="M1041" s="994" t="s">
        <v>929</v>
      </c>
      <c r="N1041" s="994"/>
      <c r="O1041" s="994"/>
      <c r="P1041" s="994"/>
      <c r="Q1041" s="994"/>
      <c r="R1041" s="994"/>
      <c r="S1041" s="994"/>
      <c r="T1041" s="994" t="s">
        <v>929</v>
      </c>
      <c r="U1041" s="994"/>
      <c r="V1041" s="994"/>
      <c r="W1041" s="994"/>
      <c r="X1041" s="994"/>
      <c r="Y1041" s="994"/>
      <c r="Z1041" s="994"/>
      <c r="AA1041" s="994" t="s">
        <v>929</v>
      </c>
      <c r="AB1041" s="994"/>
      <c r="AC1041" s="994"/>
      <c r="AD1041" s="994"/>
      <c r="AE1041" s="994"/>
      <c r="AF1041" s="994"/>
      <c r="AG1041" s="994"/>
      <c r="AH1041" s="964"/>
      <c r="AI1041" s="965"/>
      <c r="AJ1041" s="965"/>
      <c r="AK1041" s="965"/>
      <c r="AL1041" s="965"/>
      <c r="AM1041" s="965"/>
      <c r="AN1041" s="966"/>
      <c r="AO1041" s="964"/>
      <c r="AP1041" s="965"/>
      <c r="AQ1041" s="965"/>
      <c r="AR1041" s="965"/>
      <c r="AS1041" s="965"/>
      <c r="AT1041" s="965"/>
      <c r="AU1041" s="965"/>
      <c r="AV1041" s="965"/>
      <c r="AW1041" s="965"/>
      <c r="AX1041" s="965"/>
      <c r="AY1041" s="965"/>
      <c r="AZ1041" s="965"/>
      <c r="BA1041" s="965"/>
      <c r="BB1041" s="966"/>
    </row>
    <row r="1042" spans="1:54" ht="12.6" customHeight="1" x14ac:dyDescent="0.25">
      <c r="A1042" s="698" t="s">
        <v>1585</v>
      </c>
      <c r="B1042" s="433"/>
      <c r="C1042" s="433"/>
      <c r="D1042" s="433"/>
      <c r="E1042" s="433"/>
      <c r="F1042" s="433"/>
      <c r="G1042" s="433"/>
      <c r="H1042" s="433"/>
      <c r="I1042" s="433"/>
      <c r="J1042" s="433"/>
      <c r="K1042" s="433"/>
      <c r="L1042" s="471"/>
      <c r="M1042" s="994"/>
      <c r="N1042" s="994"/>
      <c r="O1042" s="994"/>
      <c r="P1042" s="994"/>
      <c r="Q1042" s="994"/>
      <c r="R1042" s="994"/>
      <c r="S1042" s="994"/>
      <c r="T1042" s="994"/>
      <c r="U1042" s="994"/>
      <c r="V1042" s="994"/>
      <c r="W1042" s="994"/>
      <c r="X1042" s="994"/>
      <c r="Y1042" s="994"/>
      <c r="Z1042" s="994"/>
      <c r="AA1042" s="994"/>
      <c r="AB1042" s="994"/>
      <c r="AC1042" s="994"/>
      <c r="AD1042" s="994"/>
      <c r="AE1042" s="994"/>
      <c r="AF1042" s="994"/>
      <c r="AG1042" s="994"/>
      <c r="AH1042" s="967"/>
      <c r="AI1042" s="968"/>
      <c r="AJ1042" s="968"/>
      <c r="AK1042" s="968"/>
      <c r="AL1042" s="968"/>
      <c r="AM1042" s="968"/>
      <c r="AN1042" s="969"/>
      <c r="AO1042" s="967"/>
      <c r="AP1042" s="968"/>
      <c r="AQ1042" s="968"/>
      <c r="AR1042" s="968"/>
      <c r="AS1042" s="968"/>
      <c r="AT1042" s="968"/>
      <c r="AU1042" s="968"/>
      <c r="AV1042" s="968"/>
      <c r="AW1042" s="968"/>
      <c r="AX1042" s="968"/>
      <c r="AY1042" s="968"/>
      <c r="AZ1042" s="968"/>
      <c r="BA1042" s="968"/>
      <c r="BB1042" s="969"/>
    </row>
    <row r="1043" spans="1:54" ht="12.6" customHeight="1" x14ac:dyDescent="0.25">
      <c r="A1043" s="698" t="s">
        <v>1584</v>
      </c>
      <c r="B1043" s="433"/>
      <c r="C1043" s="433"/>
      <c r="D1043" s="433"/>
      <c r="E1043" s="433"/>
      <c r="F1043" s="433"/>
      <c r="G1043" s="433"/>
      <c r="H1043" s="433"/>
      <c r="I1043" s="433"/>
      <c r="J1043" s="433"/>
      <c r="K1043" s="433"/>
      <c r="L1043" s="471"/>
      <c r="M1043" s="994"/>
      <c r="N1043" s="994"/>
      <c r="O1043" s="994"/>
      <c r="P1043" s="994"/>
      <c r="Q1043" s="994"/>
      <c r="R1043" s="994"/>
      <c r="S1043" s="994"/>
      <c r="T1043" s="994"/>
      <c r="U1043" s="994"/>
      <c r="V1043" s="994"/>
      <c r="W1043" s="994"/>
      <c r="X1043" s="994"/>
      <c r="Y1043" s="994"/>
      <c r="Z1043" s="994"/>
      <c r="AA1043" s="994"/>
      <c r="AB1043" s="994"/>
      <c r="AC1043" s="994"/>
      <c r="AD1043" s="994"/>
      <c r="AE1043" s="994"/>
      <c r="AF1043" s="994"/>
      <c r="AG1043" s="994"/>
      <c r="AH1043" s="967"/>
      <c r="AI1043" s="968"/>
      <c r="AJ1043" s="968"/>
      <c r="AK1043" s="968"/>
      <c r="AL1043" s="968"/>
      <c r="AM1043" s="968"/>
      <c r="AN1043" s="969"/>
      <c r="AO1043" s="967"/>
      <c r="AP1043" s="968"/>
      <c r="AQ1043" s="968"/>
      <c r="AR1043" s="968"/>
      <c r="AS1043" s="968"/>
      <c r="AT1043" s="968"/>
      <c r="AU1043" s="968"/>
      <c r="AV1043" s="968"/>
      <c r="AW1043" s="968"/>
      <c r="AX1043" s="968"/>
      <c r="AY1043" s="968"/>
      <c r="AZ1043" s="968"/>
      <c r="BA1043" s="968"/>
      <c r="BB1043" s="969"/>
    </row>
    <row r="1044" spans="1:54" ht="12.6" customHeight="1" x14ac:dyDescent="0.25">
      <c r="A1044" s="699" t="s">
        <v>1583</v>
      </c>
      <c r="B1044" s="455"/>
      <c r="C1044" s="455"/>
      <c r="D1044" s="455"/>
      <c r="E1044" s="455"/>
      <c r="F1044" s="455"/>
      <c r="G1044" s="455"/>
      <c r="H1044" s="455"/>
      <c r="I1044" s="455"/>
      <c r="J1044" s="455"/>
      <c r="K1044" s="455"/>
      <c r="L1044" s="456"/>
      <c r="M1044" s="994"/>
      <c r="N1044" s="994"/>
      <c r="O1044" s="994"/>
      <c r="P1044" s="994"/>
      <c r="Q1044" s="994"/>
      <c r="R1044" s="994"/>
      <c r="S1044" s="994"/>
      <c r="T1044" s="994"/>
      <c r="U1044" s="994"/>
      <c r="V1044" s="994"/>
      <c r="W1044" s="994"/>
      <c r="X1044" s="994"/>
      <c r="Y1044" s="994"/>
      <c r="Z1044" s="994"/>
      <c r="AA1044" s="994"/>
      <c r="AB1044" s="994"/>
      <c r="AC1044" s="994"/>
      <c r="AD1044" s="994"/>
      <c r="AE1044" s="994"/>
      <c r="AF1044" s="994"/>
      <c r="AG1044" s="994"/>
      <c r="AH1044" s="970"/>
      <c r="AI1044" s="971"/>
      <c r="AJ1044" s="971"/>
      <c r="AK1044" s="971"/>
      <c r="AL1044" s="971"/>
      <c r="AM1044" s="971"/>
      <c r="AN1044" s="972"/>
      <c r="AO1044" s="970"/>
      <c r="AP1044" s="971"/>
      <c r="AQ1044" s="971"/>
      <c r="AR1044" s="971"/>
      <c r="AS1044" s="971"/>
      <c r="AT1044" s="971"/>
      <c r="AU1044" s="971"/>
      <c r="AV1044" s="971"/>
      <c r="AW1044" s="971"/>
      <c r="AX1044" s="971"/>
      <c r="AY1044" s="971"/>
      <c r="AZ1044" s="971"/>
      <c r="BA1044" s="971"/>
      <c r="BB1044" s="972"/>
    </row>
    <row r="1045" spans="1:54" ht="12.6" customHeight="1" x14ac:dyDescent="0.25">
      <c r="A1045" s="444" t="s">
        <v>1582</v>
      </c>
    </row>
    <row r="1046" spans="1:54" ht="15" customHeight="1" x14ac:dyDescent="0.25">
      <c r="A1046" s="888"/>
      <c r="B1046" s="889"/>
      <c r="C1046" s="889"/>
      <c r="D1046" s="889"/>
      <c r="E1046" s="889"/>
      <c r="F1046" s="889"/>
      <c r="G1046" s="889"/>
      <c r="H1046" s="889"/>
      <c r="I1046" s="889"/>
      <c r="J1046" s="889"/>
      <c r="K1046" s="889"/>
      <c r="L1046" s="889"/>
      <c r="M1046" s="889"/>
      <c r="N1046" s="889"/>
      <c r="O1046" s="889"/>
      <c r="P1046" s="889"/>
      <c r="Q1046" s="889"/>
      <c r="R1046" s="889"/>
      <c r="S1046" s="889"/>
      <c r="T1046" s="889"/>
      <c r="U1046" s="889"/>
      <c r="V1046" s="889"/>
      <c r="W1046" s="889"/>
      <c r="X1046" s="889"/>
      <c r="Y1046" s="889"/>
      <c r="Z1046" s="889"/>
      <c r="AA1046" s="889"/>
      <c r="AB1046" s="889"/>
      <c r="AC1046" s="889"/>
      <c r="AD1046" s="889"/>
      <c r="AE1046" s="889"/>
      <c r="AF1046" s="889"/>
      <c r="AG1046" s="889"/>
      <c r="AH1046" s="889"/>
      <c r="AI1046" s="889"/>
      <c r="AJ1046" s="889"/>
      <c r="AK1046" s="889"/>
      <c r="AL1046" s="889"/>
      <c r="AM1046" s="889"/>
      <c r="AN1046" s="889"/>
      <c r="AO1046" s="889"/>
      <c r="AP1046" s="889"/>
      <c r="AQ1046" s="889"/>
      <c r="AR1046" s="889"/>
      <c r="AS1046" s="889"/>
      <c r="AT1046" s="889"/>
      <c r="AU1046" s="889"/>
      <c r="AV1046" s="889"/>
      <c r="AW1046" s="889"/>
      <c r="AX1046" s="889"/>
      <c r="AY1046" s="889"/>
      <c r="AZ1046" s="889"/>
      <c r="BA1046" s="889"/>
      <c r="BB1046" s="890"/>
    </row>
    <row r="1047" spans="1:54" ht="15" customHeight="1" x14ac:dyDescent="0.25">
      <c r="A1047" s="891"/>
      <c r="B1047" s="892"/>
      <c r="C1047" s="892"/>
      <c r="D1047" s="892"/>
      <c r="E1047" s="892"/>
      <c r="F1047" s="892"/>
      <c r="G1047" s="892"/>
      <c r="H1047" s="892"/>
      <c r="I1047" s="892"/>
      <c r="J1047" s="892"/>
      <c r="K1047" s="892"/>
      <c r="L1047" s="892"/>
      <c r="M1047" s="892"/>
      <c r="N1047" s="892"/>
      <c r="O1047" s="892"/>
      <c r="P1047" s="892"/>
      <c r="Q1047" s="892"/>
      <c r="R1047" s="892"/>
      <c r="S1047" s="892"/>
      <c r="T1047" s="892"/>
      <c r="U1047" s="892"/>
      <c r="V1047" s="892"/>
      <c r="W1047" s="892"/>
      <c r="X1047" s="892"/>
      <c r="Y1047" s="892"/>
      <c r="Z1047" s="892"/>
      <c r="AA1047" s="892"/>
      <c r="AB1047" s="892"/>
      <c r="AC1047" s="892"/>
      <c r="AD1047" s="892"/>
      <c r="AE1047" s="892"/>
      <c r="AF1047" s="892"/>
      <c r="AG1047" s="892"/>
      <c r="AH1047" s="892"/>
      <c r="AI1047" s="892"/>
      <c r="AJ1047" s="892"/>
      <c r="AK1047" s="892"/>
      <c r="AL1047" s="892"/>
      <c r="AM1047" s="892"/>
      <c r="AN1047" s="892"/>
      <c r="AO1047" s="892"/>
      <c r="AP1047" s="892"/>
      <c r="AQ1047" s="892"/>
      <c r="AR1047" s="892"/>
      <c r="AS1047" s="892"/>
      <c r="AT1047" s="892"/>
      <c r="AU1047" s="892"/>
      <c r="AV1047" s="892"/>
      <c r="AW1047" s="892"/>
      <c r="AX1047" s="892"/>
      <c r="AY1047" s="892"/>
      <c r="AZ1047" s="892"/>
      <c r="BA1047" s="892"/>
      <c r="BB1047" s="893"/>
    </row>
    <row r="1048" spans="1:54" ht="12.6" customHeight="1" x14ac:dyDescent="0.25">
      <c r="A1048" s="444" t="s">
        <v>1581</v>
      </c>
    </row>
    <row r="1049" spans="1:54" ht="12.6" customHeight="1" x14ac:dyDescent="0.25">
      <c r="A1049" s="696"/>
      <c r="B1049" s="697"/>
      <c r="C1049" s="697"/>
      <c r="D1049" s="697"/>
      <c r="E1049" s="697"/>
      <c r="F1049" s="697"/>
      <c r="G1049" s="697"/>
      <c r="H1049" s="697"/>
      <c r="I1049" s="697"/>
      <c r="J1049" s="697"/>
      <c r="K1049" s="697"/>
      <c r="L1049" s="697"/>
      <c r="M1049" s="697"/>
      <c r="N1049" s="697"/>
      <c r="O1049" s="697"/>
      <c r="P1049" s="697"/>
      <c r="Q1049" s="697"/>
      <c r="R1049" s="697"/>
      <c r="S1049" s="697"/>
      <c r="T1049" s="697"/>
      <c r="U1049" s="697"/>
      <c r="V1049" s="697"/>
      <c r="W1049" s="697"/>
      <c r="X1049" s="697"/>
      <c r="Y1049" s="697"/>
      <c r="Z1049" s="697"/>
      <c r="AA1049" s="697"/>
      <c r="AB1049" s="697"/>
      <c r="AC1049" s="697"/>
      <c r="AD1049" s="697"/>
      <c r="AE1049" s="708"/>
      <c r="AF1049" s="696"/>
      <c r="AG1049" s="465"/>
      <c r="AH1049" s="465"/>
      <c r="AI1049" s="465"/>
      <c r="AJ1049" s="465"/>
      <c r="AK1049" s="465"/>
      <c r="AL1049" s="465"/>
      <c r="AM1049" s="465"/>
      <c r="AN1049" s="466"/>
      <c r="AO1049" s="849" t="s">
        <v>1571</v>
      </c>
      <c r="AP1049" s="849"/>
      <c r="AQ1049" s="849"/>
      <c r="AR1049" s="849"/>
      <c r="AS1049" s="849"/>
      <c r="AT1049" s="849"/>
      <c r="AU1049" s="849"/>
      <c r="AV1049" s="849"/>
      <c r="AW1049" s="849"/>
      <c r="AX1049" s="849"/>
      <c r="AY1049" s="849"/>
      <c r="AZ1049" s="849"/>
      <c r="BA1049" s="849"/>
      <c r="BB1049" s="986"/>
    </row>
    <row r="1050" spans="1:54" ht="12.6" customHeight="1" x14ac:dyDescent="0.25">
      <c r="A1050" s="987" t="s">
        <v>468</v>
      </c>
      <c r="B1050" s="988"/>
      <c r="C1050" s="988"/>
      <c r="D1050" s="988"/>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92"/>
      <c r="AF1050" s="987" t="s">
        <v>1570</v>
      </c>
      <c r="AG1050" s="988"/>
      <c r="AH1050" s="988"/>
      <c r="AI1050" s="988"/>
      <c r="AJ1050" s="988"/>
      <c r="AK1050" s="988"/>
      <c r="AL1050" s="988"/>
      <c r="AM1050" s="988"/>
      <c r="AN1050" s="992"/>
      <c r="AO1050" s="988" t="s">
        <v>1569</v>
      </c>
      <c r="AP1050" s="988"/>
      <c r="AQ1050" s="988"/>
      <c r="AR1050" s="988"/>
      <c r="AS1050" s="988"/>
      <c r="AT1050" s="988"/>
      <c r="AU1050" s="988"/>
      <c r="AV1050" s="988"/>
      <c r="AW1050" s="988"/>
      <c r="AX1050" s="988"/>
      <c r="AY1050" s="988"/>
      <c r="AZ1050" s="988"/>
      <c r="BA1050" s="988"/>
      <c r="BB1050" s="992"/>
    </row>
    <row r="1051" spans="1:54" ht="12.6" customHeight="1" x14ac:dyDescent="0.25">
      <c r="A1051" s="698"/>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709"/>
      <c r="AF1051" s="924" t="s">
        <v>1568</v>
      </c>
      <c r="AG1051" s="925"/>
      <c r="AH1051" s="925"/>
      <c r="AI1051" s="925"/>
      <c r="AJ1051" s="925"/>
      <c r="AK1051" s="925"/>
      <c r="AL1051" s="925"/>
      <c r="AM1051" s="925"/>
      <c r="AN1051" s="993"/>
      <c r="AO1051" s="925" t="s">
        <v>1545</v>
      </c>
      <c r="AP1051" s="925"/>
      <c r="AQ1051" s="925"/>
      <c r="AR1051" s="925"/>
      <c r="AS1051" s="925"/>
      <c r="AT1051" s="925"/>
      <c r="AU1051" s="925"/>
      <c r="AV1051" s="925"/>
      <c r="AW1051" s="925"/>
      <c r="AX1051" s="925"/>
      <c r="AY1051" s="925"/>
      <c r="AZ1051" s="925"/>
      <c r="BA1051" s="925"/>
      <c r="BB1051" s="993"/>
    </row>
    <row r="1052" spans="1:54" ht="12.6" customHeight="1" x14ac:dyDescent="0.25">
      <c r="A1052" s="872" t="s">
        <v>698</v>
      </c>
      <c r="B1052" s="873"/>
      <c r="C1052" s="873"/>
      <c r="D1052" s="873"/>
      <c r="E1052" s="873"/>
      <c r="F1052" s="873"/>
      <c r="G1052" s="873"/>
      <c r="H1052" s="873"/>
      <c r="I1052" s="873"/>
      <c r="J1052" s="873"/>
      <c r="K1052" s="873"/>
      <c r="L1052" s="873"/>
      <c r="M1052" s="873"/>
      <c r="N1052" s="873"/>
      <c r="O1052" s="873"/>
      <c r="P1052" s="873"/>
      <c r="Q1052" s="873"/>
      <c r="R1052" s="873"/>
      <c r="S1052" s="873"/>
      <c r="T1052" s="873"/>
      <c r="U1052" s="873"/>
      <c r="V1052" s="873"/>
      <c r="W1052" s="873"/>
      <c r="X1052" s="873"/>
      <c r="Y1052" s="873"/>
      <c r="Z1052" s="873"/>
      <c r="AA1052" s="873"/>
      <c r="AB1052" s="873"/>
      <c r="AC1052" s="873"/>
      <c r="AD1052" s="873"/>
      <c r="AE1052" s="874"/>
      <c r="AF1052" s="961">
        <f>SUM(SUVAHAVUJ!N152)</f>
        <v>0</v>
      </c>
      <c r="AG1052" s="962"/>
      <c r="AH1052" s="962"/>
      <c r="AI1052" s="962"/>
      <c r="AJ1052" s="962"/>
      <c r="AK1052" s="962"/>
      <c r="AL1052" s="962"/>
      <c r="AM1052" s="962"/>
      <c r="AN1052" s="963"/>
      <c r="AO1052" s="962">
        <f>SUM(SUVAHAVUJ!X152)</f>
        <v>0</v>
      </c>
      <c r="AP1052" s="962"/>
      <c r="AQ1052" s="962"/>
      <c r="AR1052" s="962"/>
      <c r="AS1052" s="962"/>
      <c r="AT1052" s="962"/>
      <c r="AU1052" s="962"/>
      <c r="AV1052" s="962"/>
      <c r="AW1052" s="962"/>
      <c r="AX1052" s="962"/>
      <c r="AY1052" s="962"/>
      <c r="AZ1052" s="962"/>
      <c r="BA1052" s="962"/>
      <c r="BB1052" s="963"/>
    </row>
    <row r="1053" spans="1:54" ht="12.6" customHeight="1" x14ac:dyDescent="0.25">
      <c r="A1053" s="872" t="s">
        <v>700</v>
      </c>
      <c r="B1053" s="873"/>
      <c r="C1053" s="873"/>
      <c r="D1053" s="873"/>
      <c r="E1053" s="873"/>
      <c r="F1053" s="873"/>
      <c r="G1053" s="873"/>
      <c r="H1053" s="873"/>
      <c r="I1053" s="873"/>
      <c r="J1053" s="873"/>
      <c r="K1053" s="873"/>
      <c r="L1053" s="873"/>
      <c r="M1053" s="873"/>
      <c r="N1053" s="873"/>
      <c r="O1053" s="873"/>
      <c r="P1053" s="873"/>
      <c r="Q1053" s="873"/>
      <c r="R1053" s="873"/>
      <c r="S1053" s="873"/>
      <c r="T1053" s="873"/>
      <c r="U1053" s="873"/>
      <c r="V1053" s="873"/>
      <c r="W1053" s="873"/>
      <c r="X1053" s="873"/>
      <c r="Y1053" s="873"/>
      <c r="Z1053" s="873"/>
      <c r="AA1053" s="873"/>
      <c r="AB1053" s="873"/>
      <c r="AC1053" s="873"/>
      <c r="AD1053" s="873"/>
      <c r="AE1053" s="874"/>
      <c r="AF1053" s="961">
        <f>SUM(SUVAHAVUJ!N153)</f>
        <v>2000001</v>
      </c>
      <c r="AG1053" s="962"/>
      <c r="AH1053" s="962"/>
      <c r="AI1053" s="962"/>
      <c r="AJ1053" s="962"/>
      <c r="AK1053" s="962"/>
      <c r="AL1053" s="962"/>
      <c r="AM1053" s="962"/>
      <c r="AN1053" s="963"/>
      <c r="AO1053" s="962">
        <f>SUM(SUVAHAVUJ!X153)</f>
        <v>46000</v>
      </c>
      <c r="AP1053" s="962"/>
      <c r="AQ1053" s="962"/>
      <c r="AR1053" s="962"/>
      <c r="AS1053" s="962"/>
      <c r="AT1053" s="962"/>
      <c r="AU1053" s="962"/>
      <c r="AV1053" s="962"/>
      <c r="AW1053" s="962"/>
      <c r="AX1053" s="962"/>
      <c r="AY1053" s="962"/>
      <c r="AZ1053" s="962"/>
      <c r="BA1053" s="962"/>
      <c r="BB1053" s="963"/>
    </row>
    <row r="1054" spans="1:54" ht="12.6" customHeight="1" x14ac:dyDescent="0.25">
      <c r="A1054" s="872" t="s">
        <v>702</v>
      </c>
      <c r="B1054" s="873"/>
      <c r="C1054" s="873"/>
      <c r="D1054" s="873"/>
      <c r="E1054" s="873"/>
      <c r="F1054" s="873"/>
      <c r="G1054" s="873"/>
      <c r="H1054" s="873"/>
      <c r="I1054" s="873"/>
      <c r="J1054" s="873"/>
      <c r="K1054" s="873"/>
      <c r="L1054" s="873"/>
      <c r="M1054" s="873"/>
      <c r="N1054" s="873"/>
      <c r="O1054" s="873"/>
      <c r="P1054" s="873"/>
      <c r="Q1054" s="873"/>
      <c r="R1054" s="873"/>
      <c r="S1054" s="873"/>
      <c r="T1054" s="873"/>
      <c r="U1054" s="873"/>
      <c r="V1054" s="873"/>
      <c r="W1054" s="873"/>
      <c r="X1054" s="873"/>
      <c r="Y1054" s="873"/>
      <c r="Z1054" s="873"/>
      <c r="AA1054" s="873"/>
      <c r="AB1054" s="873"/>
      <c r="AC1054" s="873"/>
      <c r="AD1054" s="873"/>
      <c r="AE1054" s="874"/>
      <c r="AF1054" s="961">
        <f>SUM(SUVAHAVUJ!N151)</f>
        <v>0</v>
      </c>
      <c r="AG1054" s="962"/>
      <c r="AH1054" s="962"/>
      <c r="AI1054" s="962"/>
      <c r="AJ1054" s="962"/>
      <c r="AK1054" s="962"/>
      <c r="AL1054" s="962"/>
      <c r="AM1054" s="962"/>
      <c r="AN1054" s="963"/>
      <c r="AO1054" s="962">
        <f>SUM(SUVAHAVUJ!X151)</f>
        <v>0</v>
      </c>
      <c r="AP1054" s="962"/>
      <c r="AQ1054" s="962"/>
      <c r="AR1054" s="962"/>
      <c r="AS1054" s="962"/>
      <c r="AT1054" s="962"/>
      <c r="AU1054" s="962"/>
      <c r="AV1054" s="962"/>
      <c r="AW1054" s="962"/>
      <c r="AX1054" s="962"/>
      <c r="AY1054" s="962"/>
      <c r="AZ1054" s="962"/>
      <c r="BA1054" s="962"/>
      <c r="BB1054" s="963"/>
    </row>
    <row r="1055" spans="1:54" ht="12.6" customHeight="1" x14ac:dyDescent="0.25">
      <c r="A1055" s="872" t="s">
        <v>575</v>
      </c>
      <c r="B1055" s="873"/>
      <c r="C1055" s="873"/>
      <c r="D1055" s="873"/>
      <c r="E1055" s="873"/>
      <c r="F1055" s="873"/>
      <c r="G1055" s="873"/>
      <c r="H1055" s="873"/>
      <c r="I1055" s="873"/>
      <c r="J1055" s="873"/>
      <c r="K1055" s="873"/>
      <c r="L1055" s="873"/>
      <c r="M1055" s="873"/>
      <c r="N1055" s="873"/>
      <c r="O1055" s="873"/>
      <c r="P1055" s="873"/>
      <c r="Q1055" s="873"/>
      <c r="R1055" s="873"/>
      <c r="S1055" s="873"/>
      <c r="T1055" s="873"/>
      <c r="U1055" s="873"/>
      <c r="V1055" s="873"/>
      <c r="W1055" s="873"/>
      <c r="X1055" s="873"/>
      <c r="Y1055" s="873"/>
      <c r="Z1055" s="873"/>
      <c r="AA1055" s="873"/>
      <c r="AB1055" s="873"/>
      <c r="AC1055" s="873"/>
      <c r="AD1055" s="873"/>
      <c r="AE1055" s="874"/>
      <c r="AF1055" s="961"/>
      <c r="AG1055" s="962"/>
      <c r="AH1055" s="962"/>
      <c r="AI1055" s="962"/>
      <c r="AJ1055" s="962"/>
      <c r="AK1055" s="962"/>
      <c r="AL1055" s="962"/>
      <c r="AM1055" s="962"/>
      <c r="AN1055" s="963"/>
      <c r="AO1055" s="962"/>
      <c r="AP1055" s="962"/>
      <c r="AQ1055" s="962"/>
      <c r="AR1055" s="962"/>
      <c r="AS1055" s="962"/>
      <c r="AT1055" s="962"/>
      <c r="AU1055" s="962"/>
      <c r="AV1055" s="962"/>
      <c r="AW1055" s="962"/>
      <c r="AX1055" s="962"/>
      <c r="AY1055" s="962"/>
      <c r="AZ1055" s="962"/>
      <c r="BA1055" s="962"/>
      <c r="BB1055" s="963"/>
    </row>
    <row r="1056" spans="1:54" ht="12.6" customHeight="1" x14ac:dyDescent="0.25">
      <c r="A1056" s="872" t="s">
        <v>576</v>
      </c>
      <c r="B1056" s="873"/>
      <c r="C1056" s="873"/>
      <c r="D1056" s="873"/>
      <c r="E1056" s="873"/>
      <c r="F1056" s="873"/>
      <c r="G1056" s="873"/>
      <c r="H1056" s="873"/>
      <c r="I1056" s="873"/>
      <c r="J1056" s="873"/>
      <c r="K1056" s="873"/>
      <c r="L1056" s="873"/>
      <c r="M1056" s="873"/>
      <c r="N1056" s="873"/>
      <c r="O1056" s="873"/>
      <c r="P1056" s="873"/>
      <c r="Q1056" s="873"/>
      <c r="R1056" s="873"/>
      <c r="S1056" s="873"/>
      <c r="T1056" s="873"/>
      <c r="U1056" s="873"/>
      <c r="V1056" s="873"/>
      <c r="W1056" s="873"/>
      <c r="X1056" s="873"/>
      <c r="Y1056" s="873"/>
      <c r="Z1056" s="873"/>
      <c r="AA1056" s="873"/>
      <c r="AB1056" s="873"/>
      <c r="AC1056" s="873"/>
      <c r="AD1056" s="873"/>
      <c r="AE1056" s="874"/>
      <c r="AF1056" s="961"/>
      <c r="AG1056" s="962"/>
      <c r="AH1056" s="962"/>
      <c r="AI1056" s="962"/>
      <c r="AJ1056" s="962"/>
      <c r="AK1056" s="962"/>
      <c r="AL1056" s="962"/>
      <c r="AM1056" s="962"/>
      <c r="AN1056" s="963"/>
      <c r="AO1056" s="962"/>
      <c r="AP1056" s="962"/>
      <c r="AQ1056" s="962"/>
      <c r="AR1056" s="962"/>
      <c r="AS1056" s="962"/>
      <c r="AT1056" s="962"/>
      <c r="AU1056" s="962"/>
      <c r="AV1056" s="962"/>
      <c r="AW1056" s="962"/>
      <c r="AX1056" s="962"/>
      <c r="AY1056" s="962"/>
      <c r="AZ1056" s="962"/>
      <c r="BA1056" s="962"/>
      <c r="BB1056" s="963"/>
    </row>
    <row r="1057" spans="1:54" ht="12.6" customHeight="1" x14ac:dyDescent="0.25">
      <c r="A1057" s="872" t="s">
        <v>577</v>
      </c>
      <c r="B1057" s="873"/>
      <c r="C1057" s="873"/>
      <c r="D1057" s="873"/>
      <c r="E1057" s="873"/>
      <c r="F1057" s="873"/>
      <c r="G1057" s="873"/>
      <c r="H1057" s="873"/>
      <c r="I1057" s="873"/>
      <c r="J1057" s="873"/>
      <c r="K1057" s="873"/>
      <c r="L1057" s="873"/>
      <c r="M1057" s="873"/>
      <c r="N1057" s="873"/>
      <c r="O1057" s="873"/>
      <c r="P1057" s="873"/>
      <c r="Q1057" s="873"/>
      <c r="R1057" s="873"/>
      <c r="S1057" s="873"/>
      <c r="T1057" s="873"/>
      <c r="U1057" s="873"/>
      <c r="V1057" s="873"/>
      <c r="W1057" s="873"/>
      <c r="X1057" s="873"/>
      <c r="Y1057" s="873"/>
      <c r="Z1057" s="873"/>
      <c r="AA1057" s="873"/>
      <c r="AB1057" s="873"/>
      <c r="AC1057" s="873"/>
      <c r="AD1057" s="873"/>
      <c r="AE1057" s="874"/>
      <c r="AF1057" s="961"/>
      <c r="AG1057" s="962"/>
      <c r="AH1057" s="962"/>
      <c r="AI1057" s="962"/>
      <c r="AJ1057" s="962"/>
      <c r="AK1057" s="962"/>
      <c r="AL1057" s="962"/>
      <c r="AM1057" s="962"/>
      <c r="AN1057" s="963"/>
      <c r="AO1057" s="962"/>
      <c r="AP1057" s="962"/>
      <c r="AQ1057" s="962"/>
      <c r="AR1057" s="962"/>
      <c r="AS1057" s="962"/>
      <c r="AT1057" s="962"/>
      <c r="AU1057" s="962"/>
      <c r="AV1057" s="962"/>
      <c r="AW1057" s="962"/>
      <c r="AX1057" s="962"/>
      <c r="AY1057" s="962"/>
      <c r="AZ1057" s="962"/>
      <c r="BA1057" s="962"/>
      <c r="BB1057" s="963"/>
    </row>
    <row r="1058" spans="1:54" ht="12.6" customHeight="1" x14ac:dyDescent="0.25">
      <c r="A1058" s="872" t="s">
        <v>1950</v>
      </c>
      <c r="B1058" s="873"/>
      <c r="C1058" s="873"/>
      <c r="D1058" s="873"/>
      <c r="E1058" s="873"/>
      <c r="F1058" s="873"/>
      <c r="G1058" s="873"/>
      <c r="H1058" s="873"/>
      <c r="I1058" s="873"/>
      <c r="J1058" s="873"/>
      <c r="K1058" s="873"/>
      <c r="L1058" s="873"/>
      <c r="M1058" s="873"/>
      <c r="N1058" s="873"/>
      <c r="O1058" s="873"/>
      <c r="P1058" s="873"/>
      <c r="Q1058" s="873"/>
      <c r="R1058" s="873"/>
      <c r="S1058" s="873"/>
      <c r="T1058" s="873"/>
      <c r="U1058" s="873"/>
      <c r="V1058" s="873"/>
      <c r="W1058" s="873"/>
      <c r="X1058" s="873"/>
      <c r="Y1058" s="873"/>
      <c r="Z1058" s="873"/>
      <c r="AA1058" s="873"/>
      <c r="AB1058" s="873"/>
      <c r="AC1058" s="873"/>
      <c r="AD1058" s="873"/>
      <c r="AE1058" s="874"/>
      <c r="AF1058" s="961"/>
      <c r="AG1058" s="962"/>
      <c r="AH1058" s="962"/>
      <c r="AI1058" s="962"/>
      <c r="AJ1058" s="962"/>
      <c r="AK1058" s="962"/>
      <c r="AL1058" s="962"/>
      <c r="AM1058" s="962"/>
      <c r="AN1058" s="963"/>
      <c r="AO1058" s="962"/>
      <c r="AP1058" s="962"/>
      <c r="AQ1058" s="962"/>
      <c r="AR1058" s="962"/>
      <c r="AS1058" s="962"/>
      <c r="AT1058" s="962"/>
      <c r="AU1058" s="962"/>
      <c r="AV1058" s="962"/>
      <c r="AW1058" s="962"/>
      <c r="AX1058" s="962"/>
      <c r="AY1058" s="962"/>
      <c r="AZ1058" s="962"/>
      <c r="BA1058" s="962"/>
      <c r="BB1058" s="963"/>
    </row>
    <row r="1060" spans="1:54" s="433" customFormat="1" ht="12.6" customHeight="1" x14ac:dyDescent="0.25"/>
    <row r="1061" spans="1:54" ht="11.25" customHeight="1" x14ac:dyDescent="0.25">
      <c r="A1061" s="444" t="s">
        <v>1580</v>
      </c>
    </row>
    <row r="1062" spans="1:54" ht="15" customHeight="1" x14ac:dyDescent="0.25">
      <c r="A1062" s="888"/>
      <c r="B1062" s="889"/>
      <c r="C1062" s="889"/>
      <c r="D1062" s="889"/>
      <c r="E1062" s="889"/>
      <c r="F1062" s="889"/>
      <c r="G1062" s="889"/>
      <c r="H1062" s="889"/>
      <c r="I1062" s="889"/>
      <c r="J1062" s="889"/>
      <c r="K1062" s="889"/>
      <c r="L1062" s="889"/>
      <c r="M1062" s="889"/>
      <c r="N1062" s="889"/>
      <c r="O1062" s="889"/>
      <c r="P1062" s="889"/>
      <c r="Q1062" s="889"/>
      <c r="R1062" s="889"/>
      <c r="S1062" s="889"/>
      <c r="T1062" s="889"/>
      <c r="U1062" s="889"/>
      <c r="V1062" s="889"/>
      <c r="W1062" s="889"/>
      <c r="X1062" s="889"/>
      <c r="Y1062" s="889"/>
      <c r="Z1062" s="889"/>
      <c r="AA1062" s="889"/>
      <c r="AB1062" s="889"/>
      <c r="AC1062" s="889"/>
      <c r="AD1062" s="889"/>
      <c r="AE1062" s="889"/>
      <c r="AF1062" s="889"/>
      <c r="AG1062" s="889"/>
      <c r="AH1062" s="889"/>
      <c r="AI1062" s="889"/>
      <c r="AJ1062" s="889"/>
      <c r="AK1062" s="889"/>
      <c r="AL1062" s="889"/>
      <c r="AM1062" s="889"/>
      <c r="AN1062" s="889"/>
      <c r="AO1062" s="889"/>
      <c r="AP1062" s="889"/>
      <c r="AQ1062" s="889"/>
      <c r="AR1062" s="889"/>
      <c r="AS1062" s="889"/>
      <c r="AT1062" s="889"/>
      <c r="AU1062" s="889"/>
      <c r="AV1062" s="889"/>
      <c r="AW1062" s="889"/>
      <c r="AX1062" s="889"/>
      <c r="AY1062" s="889"/>
      <c r="AZ1062" s="889"/>
      <c r="BA1062" s="889"/>
      <c r="BB1062" s="890"/>
    </row>
    <row r="1063" spans="1:54" ht="15" customHeight="1" x14ac:dyDescent="0.25">
      <c r="A1063" s="891"/>
      <c r="B1063" s="892"/>
      <c r="C1063" s="892"/>
      <c r="D1063" s="892"/>
      <c r="E1063" s="892"/>
      <c r="F1063" s="892"/>
      <c r="G1063" s="892"/>
      <c r="H1063" s="892"/>
      <c r="I1063" s="892"/>
      <c r="J1063" s="892"/>
      <c r="K1063" s="892"/>
      <c r="L1063" s="892"/>
      <c r="M1063" s="892"/>
      <c r="N1063" s="892"/>
      <c r="O1063" s="892"/>
      <c r="P1063" s="892"/>
      <c r="Q1063" s="892"/>
      <c r="R1063" s="892"/>
      <c r="S1063" s="892"/>
      <c r="T1063" s="892"/>
      <c r="U1063" s="892"/>
      <c r="V1063" s="892"/>
      <c r="W1063" s="892"/>
      <c r="X1063" s="892"/>
      <c r="Y1063" s="892"/>
      <c r="Z1063" s="892"/>
      <c r="AA1063" s="892"/>
      <c r="AB1063" s="892"/>
      <c r="AC1063" s="892"/>
      <c r="AD1063" s="892"/>
      <c r="AE1063" s="892"/>
      <c r="AF1063" s="892"/>
      <c r="AG1063" s="892"/>
      <c r="AH1063" s="892"/>
      <c r="AI1063" s="892"/>
      <c r="AJ1063" s="892"/>
      <c r="AK1063" s="892"/>
      <c r="AL1063" s="892"/>
      <c r="AM1063" s="892"/>
      <c r="AN1063" s="892"/>
      <c r="AO1063" s="892"/>
      <c r="AP1063" s="892"/>
      <c r="AQ1063" s="892"/>
      <c r="AR1063" s="892"/>
      <c r="AS1063" s="892"/>
      <c r="AT1063" s="892"/>
      <c r="AU1063" s="892"/>
      <c r="AV1063" s="892"/>
      <c r="AW1063" s="892"/>
      <c r="AX1063" s="892"/>
      <c r="AY1063" s="892"/>
      <c r="AZ1063" s="892"/>
      <c r="BA1063" s="892"/>
      <c r="BB1063" s="893"/>
    </row>
    <row r="1064" spans="1:54" s="671" customFormat="1" ht="12.6" customHeight="1" x14ac:dyDescent="0.25">
      <c r="A1064" s="758" t="s">
        <v>2921</v>
      </c>
      <c r="B1064" s="759"/>
      <c r="C1064" s="759"/>
      <c r="D1064" s="759"/>
      <c r="E1064" s="759"/>
      <c r="F1064" s="759"/>
      <c r="G1064" s="759"/>
      <c r="H1064" s="759"/>
      <c r="I1064" s="759"/>
      <c r="J1064" s="759"/>
      <c r="K1064" s="759"/>
      <c r="L1064" s="759"/>
      <c r="M1064" s="759"/>
      <c r="N1064" s="759"/>
      <c r="O1064" s="759"/>
      <c r="P1064" s="759"/>
      <c r="Q1064" s="759"/>
      <c r="R1064" s="759"/>
      <c r="S1064" s="759"/>
      <c r="T1064" s="759"/>
      <c r="U1064" s="759"/>
      <c r="V1064" s="759"/>
      <c r="W1064" s="759"/>
      <c r="X1064" s="759"/>
      <c r="Y1064" s="759"/>
      <c r="Z1064" s="759"/>
      <c r="AA1064" s="759"/>
      <c r="AB1064" s="759"/>
      <c r="AC1064" s="759"/>
      <c r="AD1064" s="759"/>
      <c r="AE1064" s="759"/>
      <c r="AF1064" s="759"/>
      <c r="AG1064" s="759"/>
      <c r="AH1064" s="759"/>
      <c r="AI1064" s="759"/>
      <c r="AJ1064" s="759"/>
      <c r="AK1064" s="759"/>
      <c r="AL1064" s="759"/>
      <c r="AM1064" s="759"/>
      <c r="AN1064" s="759"/>
      <c r="AO1064" s="759"/>
      <c r="AP1064" s="759"/>
      <c r="AQ1064" s="759"/>
      <c r="AR1064" s="759"/>
      <c r="AS1064" s="759"/>
      <c r="AT1064" s="759"/>
      <c r="AU1064" s="759"/>
      <c r="AV1064" s="759"/>
      <c r="AW1064" s="759"/>
      <c r="AX1064" s="759"/>
      <c r="AY1064" s="759"/>
      <c r="AZ1064" s="759"/>
      <c r="BA1064" s="759"/>
      <c r="BB1064" s="759"/>
    </row>
    <row r="1065" spans="1:54" ht="12" hidden="1" customHeight="1" x14ac:dyDescent="0.25">
      <c r="A1065" s="744"/>
      <c r="B1065" s="745"/>
      <c r="C1065" s="745"/>
      <c r="D1065" s="745"/>
      <c r="E1065" s="745"/>
      <c r="F1065" s="745"/>
      <c r="G1065" s="745"/>
      <c r="H1065" s="745"/>
      <c r="I1065" s="745"/>
      <c r="J1065" s="745"/>
      <c r="K1065" s="745"/>
      <c r="L1065" s="745"/>
      <c r="M1065" s="745"/>
      <c r="N1065" s="745"/>
      <c r="O1065" s="745"/>
      <c r="P1065" s="745"/>
      <c r="Q1065" s="745"/>
      <c r="R1065" s="745"/>
      <c r="S1065" s="745"/>
      <c r="T1065" s="745"/>
      <c r="U1065" s="745"/>
      <c r="V1065" s="745"/>
      <c r="W1065" s="745"/>
      <c r="X1065" s="745"/>
      <c r="Y1065" s="745"/>
      <c r="Z1065" s="745"/>
      <c r="AA1065" s="745"/>
      <c r="AB1065" s="745"/>
      <c r="AC1065" s="745"/>
      <c r="AD1065" s="745"/>
      <c r="AE1065" s="745"/>
      <c r="AF1065" s="745"/>
      <c r="AG1065" s="745"/>
      <c r="AH1065" s="745"/>
      <c r="AI1065" s="745"/>
      <c r="AJ1065" s="745"/>
      <c r="AK1065" s="745"/>
      <c r="AL1065" s="745"/>
      <c r="AM1065" s="745"/>
      <c r="AN1065" s="745"/>
      <c r="AO1065" s="745"/>
      <c r="AP1065" s="745"/>
      <c r="AQ1065" s="745"/>
      <c r="AR1065" s="745"/>
      <c r="AS1065" s="745"/>
      <c r="AT1065" s="745"/>
      <c r="AU1065" s="745"/>
      <c r="AV1065" s="745"/>
      <c r="AW1065" s="745"/>
      <c r="AX1065" s="745"/>
      <c r="AY1065" s="745"/>
      <c r="AZ1065" s="745"/>
      <c r="BA1065" s="745"/>
      <c r="BB1065" s="746"/>
    </row>
    <row r="1066" spans="1:54" ht="12.6" customHeight="1" x14ac:dyDescent="0.25">
      <c r="A1066" s="444" t="s">
        <v>1579</v>
      </c>
    </row>
    <row r="1067" spans="1:54" ht="12.6" customHeight="1" x14ac:dyDescent="0.25">
      <c r="A1067" s="696"/>
      <c r="B1067" s="697"/>
      <c r="C1067" s="697"/>
      <c r="D1067" s="697"/>
      <c r="E1067" s="697"/>
      <c r="F1067" s="697"/>
      <c r="G1067" s="697"/>
      <c r="H1067" s="697"/>
      <c r="I1067" s="697"/>
      <c r="J1067" s="697"/>
      <c r="K1067" s="697"/>
      <c r="L1067" s="697"/>
      <c r="M1067" s="697"/>
      <c r="N1067" s="697"/>
      <c r="O1067" s="697"/>
      <c r="P1067" s="697"/>
      <c r="Q1067" s="697"/>
      <c r="R1067" s="697"/>
      <c r="S1067" s="697"/>
      <c r="T1067" s="697"/>
      <c r="U1067" s="697"/>
      <c r="V1067" s="697"/>
      <c r="W1067" s="697"/>
      <c r="X1067" s="697"/>
      <c r="Y1067" s="697"/>
      <c r="Z1067" s="697"/>
      <c r="AA1067" s="697"/>
      <c r="AB1067" s="697"/>
      <c r="AC1067" s="697"/>
      <c r="AD1067" s="697"/>
      <c r="AE1067" s="708"/>
      <c r="AF1067" s="696"/>
      <c r="AG1067" s="465"/>
      <c r="AH1067" s="465"/>
      <c r="AI1067" s="465"/>
      <c r="AJ1067" s="465"/>
      <c r="AK1067" s="465"/>
      <c r="AL1067" s="465"/>
      <c r="AM1067" s="465"/>
      <c r="AN1067" s="466"/>
      <c r="AO1067" s="923" t="s">
        <v>1571</v>
      </c>
      <c r="AP1067" s="849"/>
      <c r="AQ1067" s="849"/>
      <c r="AR1067" s="849"/>
      <c r="AS1067" s="849"/>
      <c r="AT1067" s="849"/>
      <c r="AU1067" s="849"/>
      <c r="AV1067" s="849"/>
      <c r="AW1067" s="849"/>
      <c r="AX1067" s="849"/>
      <c r="AY1067" s="849"/>
      <c r="AZ1067" s="849"/>
      <c r="BA1067" s="849"/>
      <c r="BB1067" s="986"/>
    </row>
    <row r="1068" spans="1:54" ht="12.6" customHeight="1" x14ac:dyDescent="0.25">
      <c r="A1068" s="987" t="s">
        <v>468</v>
      </c>
      <c r="B1068" s="988"/>
      <c r="C1068" s="988"/>
      <c r="D1068" s="988"/>
      <c r="E1068" s="988"/>
      <c r="F1068" s="988"/>
      <c r="G1068" s="988"/>
      <c r="H1068" s="988"/>
      <c r="I1068" s="988"/>
      <c r="J1068" s="988"/>
      <c r="K1068" s="988"/>
      <c r="L1068" s="988"/>
      <c r="M1068" s="988"/>
      <c r="N1068" s="988"/>
      <c r="O1068" s="988"/>
      <c r="P1068" s="988"/>
      <c r="Q1068" s="988"/>
      <c r="R1068" s="988"/>
      <c r="S1068" s="988"/>
      <c r="T1068" s="988"/>
      <c r="U1068" s="988"/>
      <c r="V1068" s="988"/>
      <c r="W1068" s="988"/>
      <c r="X1068" s="988"/>
      <c r="Y1068" s="988"/>
      <c r="Z1068" s="988"/>
      <c r="AA1068" s="988"/>
      <c r="AB1068" s="988"/>
      <c r="AC1068" s="988"/>
      <c r="AD1068" s="988"/>
      <c r="AE1068" s="992"/>
      <c r="AF1068" s="987" t="s">
        <v>1570</v>
      </c>
      <c r="AG1068" s="988"/>
      <c r="AH1068" s="988"/>
      <c r="AI1068" s="988"/>
      <c r="AJ1068" s="988"/>
      <c r="AK1068" s="988"/>
      <c r="AL1068" s="988"/>
      <c r="AM1068" s="988"/>
      <c r="AN1068" s="992"/>
      <c r="AO1068" s="987" t="s">
        <v>1569</v>
      </c>
      <c r="AP1068" s="988"/>
      <c r="AQ1068" s="988"/>
      <c r="AR1068" s="988"/>
      <c r="AS1068" s="988"/>
      <c r="AT1068" s="988"/>
      <c r="AU1068" s="988"/>
      <c r="AV1068" s="988"/>
      <c r="AW1068" s="988"/>
      <c r="AX1068" s="988"/>
      <c r="AY1068" s="988"/>
      <c r="AZ1068" s="988"/>
      <c r="BA1068" s="988"/>
      <c r="BB1068" s="992"/>
    </row>
    <row r="1069" spans="1:54" ht="12.6" customHeight="1" x14ac:dyDescent="0.25">
      <c r="A1069" s="698"/>
      <c r="B1069" s="438"/>
      <c r="C1069" s="438"/>
      <c r="D1069" s="438"/>
      <c r="E1069" s="438"/>
      <c r="F1069" s="438"/>
      <c r="G1069" s="438"/>
      <c r="H1069" s="438"/>
      <c r="I1069" s="438"/>
      <c r="J1069" s="438"/>
      <c r="K1069" s="438"/>
      <c r="L1069" s="438"/>
      <c r="M1069" s="438"/>
      <c r="N1069" s="438"/>
      <c r="O1069" s="438"/>
      <c r="P1069" s="438"/>
      <c r="Q1069" s="438"/>
      <c r="R1069" s="438"/>
      <c r="S1069" s="438"/>
      <c r="T1069" s="438"/>
      <c r="U1069" s="438"/>
      <c r="V1069" s="438"/>
      <c r="W1069" s="438"/>
      <c r="X1069" s="438"/>
      <c r="Y1069" s="438"/>
      <c r="Z1069" s="438"/>
      <c r="AA1069" s="438"/>
      <c r="AB1069" s="438"/>
      <c r="AC1069" s="438"/>
      <c r="AD1069" s="438"/>
      <c r="AE1069" s="709"/>
      <c r="AF1069" s="924" t="s">
        <v>1568</v>
      </c>
      <c r="AG1069" s="925"/>
      <c r="AH1069" s="925"/>
      <c r="AI1069" s="925"/>
      <c r="AJ1069" s="925"/>
      <c r="AK1069" s="925"/>
      <c r="AL1069" s="925"/>
      <c r="AM1069" s="925"/>
      <c r="AN1069" s="993"/>
      <c r="AO1069" s="924" t="s">
        <v>1545</v>
      </c>
      <c r="AP1069" s="925"/>
      <c r="AQ1069" s="925"/>
      <c r="AR1069" s="925"/>
      <c r="AS1069" s="925"/>
      <c r="AT1069" s="925"/>
      <c r="AU1069" s="925"/>
      <c r="AV1069" s="925"/>
      <c r="AW1069" s="925"/>
      <c r="AX1069" s="925"/>
      <c r="AY1069" s="925"/>
      <c r="AZ1069" s="925"/>
      <c r="BA1069" s="925"/>
      <c r="BB1069" s="993"/>
    </row>
    <row r="1070" spans="1:54" ht="12.6" customHeight="1" x14ac:dyDescent="0.25">
      <c r="A1070" s="1088" t="s">
        <v>578</v>
      </c>
      <c r="B1070" s="1089"/>
      <c r="C1070" s="1089"/>
      <c r="D1070" s="1089"/>
      <c r="E1070" s="1089"/>
      <c r="F1070" s="1089"/>
      <c r="G1070" s="1089"/>
      <c r="H1070" s="1089"/>
      <c r="I1070" s="1089"/>
      <c r="J1070" s="1089"/>
      <c r="K1070" s="1089"/>
      <c r="L1070" s="1089"/>
      <c r="M1070" s="1089"/>
      <c r="N1070" s="1089"/>
      <c r="O1070" s="1089"/>
      <c r="P1070" s="1089"/>
      <c r="Q1070" s="1089"/>
      <c r="R1070" s="1089"/>
      <c r="S1070" s="1089"/>
      <c r="T1070" s="1089"/>
      <c r="U1070" s="1089"/>
      <c r="V1070" s="1089"/>
      <c r="W1070" s="1089"/>
      <c r="X1070" s="1089"/>
      <c r="Y1070" s="1089"/>
      <c r="Z1070" s="1089"/>
      <c r="AA1070" s="1089"/>
      <c r="AB1070" s="1089"/>
      <c r="AC1070" s="1089"/>
      <c r="AD1070" s="1089"/>
      <c r="AE1070" s="1090"/>
      <c r="AF1070" s="961"/>
      <c r="AG1070" s="962"/>
      <c r="AH1070" s="962"/>
      <c r="AI1070" s="962"/>
      <c r="AJ1070" s="962"/>
      <c r="AK1070" s="962"/>
      <c r="AL1070" s="962"/>
      <c r="AM1070" s="962"/>
      <c r="AN1070" s="963"/>
      <c r="AO1070" s="961"/>
      <c r="AP1070" s="962"/>
      <c r="AQ1070" s="962"/>
      <c r="AR1070" s="962"/>
      <c r="AS1070" s="962"/>
      <c r="AT1070" s="962"/>
      <c r="AU1070" s="962"/>
      <c r="AV1070" s="962"/>
      <c r="AW1070" s="962"/>
      <c r="AX1070" s="962"/>
      <c r="AY1070" s="962"/>
      <c r="AZ1070" s="962"/>
      <c r="BA1070" s="962"/>
      <c r="BB1070" s="963"/>
    </row>
    <row r="1071" spans="1:54" ht="12.6" customHeight="1" x14ac:dyDescent="0.25">
      <c r="A1071" s="872" t="s">
        <v>1578</v>
      </c>
      <c r="B1071" s="873"/>
      <c r="C1071" s="873"/>
      <c r="D1071" s="873"/>
      <c r="E1071" s="873"/>
      <c r="F1071" s="873"/>
      <c r="G1071" s="873"/>
      <c r="H1071" s="873"/>
      <c r="I1071" s="873"/>
      <c r="J1071" s="873"/>
      <c r="K1071" s="873"/>
      <c r="L1071" s="873"/>
      <c r="M1071" s="873"/>
      <c r="N1071" s="873"/>
      <c r="O1071" s="873"/>
      <c r="P1071" s="873"/>
      <c r="Q1071" s="873"/>
      <c r="R1071" s="873"/>
      <c r="S1071" s="873"/>
      <c r="T1071" s="873"/>
      <c r="U1071" s="873"/>
      <c r="V1071" s="873"/>
      <c r="W1071" s="873"/>
      <c r="X1071" s="873"/>
      <c r="Y1071" s="873"/>
      <c r="Z1071" s="873"/>
      <c r="AA1071" s="873"/>
      <c r="AB1071" s="873"/>
      <c r="AC1071" s="873"/>
      <c r="AD1071" s="873"/>
      <c r="AE1071" s="874"/>
      <c r="AF1071" s="961"/>
      <c r="AG1071" s="962"/>
      <c r="AH1071" s="962"/>
      <c r="AI1071" s="962"/>
      <c r="AJ1071" s="962"/>
      <c r="AK1071" s="962"/>
      <c r="AL1071" s="962"/>
      <c r="AM1071" s="962"/>
      <c r="AN1071" s="963"/>
      <c r="AO1071" s="961"/>
      <c r="AP1071" s="962"/>
      <c r="AQ1071" s="962"/>
      <c r="AR1071" s="962"/>
      <c r="AS1071" s="962"/>
      <c r="AT1071" s="962"/>
      <c r="AU1071" s="962"/>
      <c r="AV1071" s="962"/>
      <c r="AW1071" s="962"/>
      <c r="AX1071" s="962"/>
      <c r="AY1071" s="962"/>
      <c r="AZ1071" s="962"/>
      <c r="BA1071" s="962"/>
      <c r="BB1071" s="963"/>
    </row>
    <row r="1072" spans="1:54" ht="12.6" customHeight="1" x14ac:dyDescent="0.25">
      <c r="A1072" s="872" t="s">
        <v>1577</v>
      </c>
      <c r="B1072" s="873"/>
      <c r="C1072" s="873"/>
      <c r="D1072" s="873"/>
      <c r="E1072" s="873"/>
      <c r="F1072" s="873"/>
      <c r="G1072" s="873"/>
      <c r="H1072" s="873"/>
      <c r="I1072" s="873"/>
      <c r="J1072" s="873"/>
      <c r="K1072" s="873"/>
      <c r="L1072" s="873"/>
      <c r="M1072" s="873"/>
      <c r="N1072" s="873"/>
      <c r="O1072" s="873"/>
      <c r="P1072" s="873"/>
      <c r="Q1072" s="873"/>
      <c r="R1072" s="873"/>
      <c r="S1072" s="873"/>
      <c r="T1072" s="873"/>
      <c r="U1072" s="873"/>
      <c r="V1072" s="873"/>
      <c r="W1072" s="873"/>
      <c r="X1072" s="873"/>
      <c r="Y1072" s="873"/>
      <c r="Z1072" s="873"/>
      <c r="AA1072" s="873"/>
      <c r="AB1072" s="873"/>
      <c r="AC1072" s="873"/>
      <c r="AD1072" s="873"/>
      <c r="AE1072" s="874"/>
      <c r="AF1072" s="961"/>
      <c r="AG1072" s="962"/>
      <c r="AH1072" s="962"/>
      <c r="AI1072" s="962"/>
      <c r="AJ1072" s="962"/>
      <c r="AK1072" s="962"/>
      <c r="AL1072" s="962"/>
      <c r="AM1072" s="962"/>
      <c r="AN1072" s="963"/>
      <c r="AO1072" s="961"/>
      <c r="AP1072" s="962"/>
      <c r="AQ1072" s="962"/>
      <c r="AR1072" s="962"/>
      <c r="AS1072" s="962"/>
      <c r="AT1072" s="962"/>
      <c r="AU1072" s="962"/>
      <c r="AV1072" s="962"/>
      <c r="AW1072" s="962"/>
      <c r="AX1072" s="962"/>
      <c r="AY1072" s="962"/>
      <c r="AZ1072" s="962"/>
      <c r="BA1072" s="962"/>
      <c r="BB1072" s="963"/>
    </row>
    <row r="1073" spans="1:54" ht="12.6" customHeight="1" x14ac:dyDescent="0.25">
      <c r="A1073" s="872" t="s">
        <v>1576</v>
      </c>
      <c r="B1073" s="873"/>
      <c r="C1073" s="873"/>
      <c r="D1073" s="873"/>
      <c r="E1073" s="873"/>
      <c r="F1073" s="873"/>
      <c r="G1073" s="873"/>
      <c r="H1073" s="873"/>
      <c r="I1073" s="873"/>
      <c r="J1073" s="873"/>
      <c r="K1073" s="873"/>
      <c r="L1073" s="873"/>
      <c r="M1073" s="873"/>
      <c r="N1073" s="873"/>
      <c r="O1073" s="873"/>
      <c r="P1073" s="873"/>
      <c r="Q1073" s="873"/>
      <c r="R1073" s="873"/>
      <c r="S1073" s="873"/>
      <c r="T1073" s="873"/>
      <c r="U1073" s="873"/>
      <c r="V1073" s="873"/>
      <c r="W1073" s="873"/>
      <c r="X1073" s="873"/>
      <c r="Y1073" s="873"/>
      <c r="Z1073" s="873"/>
      <c r="AA1073" s="873"/>
      <c r="AB1073" s="873"/>
      <c r="AC1073" s="873"/>
      <c r="AD1073" s="873"/>
      <c r="AE1073" s="874"/>
      <c r="AF1073" s="961"/>
      <c r="AG1073" s="962"/>
      <c r="AH1073" s="962"/>
      <c r="AI1073" s="962"/>
      <c r="AJ1073" s="962"/>
      <c r="AK1073" s="962"/>
      <c r="AL1073" s="962"/>
      <c r="AM1073" s="962"/>
      <c r="AN1073" s="963"/>
      <c r="AO1073" s="961"/>
      <c r="AP1073" s="962"/>
      <c r="AQ1073" s="962"/>
      <c r="AR1073" s="962"/>
      <c r="AS1073" s="962"/>
      <c r="AT1073" s="962"/>
      <c r="AU1073" s="962"/>
      <c r="AV1073" s="962"/>
      <c r="AW1073" s="962"/>
      <c r="AX1073" s="962"/>
      <c r="AY1073" s="962"/>
      <c r="AZ1073" s="962"/>
      <c r="BA1073" s="962"/>
      <c r="BB1073" s="963"/>
    </row>
    <row r="1074" spans="1:54" ht="12.6" customHeight="1" x14ac:dyDescent="0.25">
      <c r="A1074" s="872" t="s">
        <v>1575</v>
      </c>
      <c r="B1074" s="873"/>
      <c r="C1074" s="873"/>
      <c r="D1074" s="873"/>
      <c r="E1074" s="873"/>
      <c r="F1074" s="873"/>
      <c r="G1074" s="873"/>
      <c r="H1074" s="873"/>
      <c r="I1074" s="873"/>
      <c r="J1074" s="873"/>
      <c r="K1074" s="873"/>
      <c r="L1074" s="873"/>
      <c r="M1074" s="873"/>
      <c r="N1074" s="873"/>
      <c r="O1074" s="873"/>
      <c r="P1074" s="873"/>
      <c r="Q1074" s="873"/>
      <c r="R1074" s="873"/>
      <c r="S1074" s="873"/>
      <c r="T1074" s="873"/>
      <c r="U1074" s="873"/>
      <c r="V1074" s="873"/>
      <c r="W1074" s="873"/>
      <c r="X1074" s="873"/>
      <c r="Y1074" s="873"/>
      <c r="Z1074" s="873"/>
      <c r="AA1074" s="873"/>
      <c r="AB1074" s="873"/>
      <c r="AC1074" s="873"/>
      <c r="AD1074" s="873"/>
      <c r="AE1074" s="874"/>
      <c r="AF1074" s="961"/>
      <c r="AG1074" s="962"/>
      <c r="AH1074" s="962"/>
      <c r="AI1074" s="962"/>
      <c r="AJ1074" s="962"/>
      <c r="AK1074" s="962"/>
      <c r="AL1074" s="962"/>
      <c r="AM1074" s="962"/>
      <c r="AN1074" s="963"/>
      <c r="AO1074" s="961"/>
      <c r="AP1074" s="962"/>
      <c r="AQ1074" s="962"/>
      <c r="AR1074" s="962"/>
      <c r="AS1074" s="962"/>
      <c r="AT1074" s="962"/>
      <c r="AU1074" s="962"/>
      <c r="AV1074" s="962"/>
      <c r="AW1074" s="962"/>
      <c r="AX1074" s="962"/>
      <c r="AY1074" s="962"/>
      <c r="AZ1074" s="962"/>
      <c r="BA1074" s="962"/>
      <c r="BB1074" s="963"/>
    </row>
    <row r="1075" spans="1:54" ht="12.6" customHeight="1" x14ac:dyDescent="0.25">
      <c r="A1075" s="872" t="s">
        <v>1574</v>
      </c>
      <c r="B1075" s="873"/>
      <c r="C1075" s="873"/>
      <c r="D1075" s="873"/>
      <c r="E1075" s="873"/>
      <c r="F1075" s="873"/>
      <c r="G1075" s="873"/>
      <c r="H1075" s="873"/>
      <c r="I1075" s="873"/>
      <c r="J1075" s="873"/>
      <c r="K1075" s="873"/>
      <c r="L1075" s="873"/>
      <c r="M1075" s="873"/>
      <c r="N1075" s="873"/>
      <c r="O1075" s="873"/>
      <c r="P1075" s="873"/>
      <c r="Q1075" s="873"/>
      <c r="R1075" s="873"/>
      <c r="S1075" s="873"/>
      <c r="T1075" s="873"/>
      <c r="U1075" s="873"/>
      <c r="V1075" s="873"/>
      <c r="W1075" s="873"/>
      <c r="X1075" s="873"/>
      <c r="Y1075" s="873"/>
      <c r="Z1075" s="873"/>
      <c r="AA1075" s="873"/>
      <c r="AB1075" s="873"/>
      <c r="AC1075" s="873"/>
      <c r="AD1075" s="873"/>
      <c r="AE1075" s="874"/>
      <c r="AF1075" s="961"/>
      <c r="AG1075" s="962"/>
      <c r="AH1075" s="962"/>
      <c r="AI1075" s="962"/>
      <c r="AJ1075" s="962"/>
      <c r="AK1075" s="962"/>
      <c r="AL1075" s="962"/>
      <c r="AM1075" s="962"/>
      <c r="AN1075" s="963"/>
      <c r="AO1075" s="961"/>
      <c r="AP1075" s="962"/>
      <c r="AQ1075" s="962"/>
      <c r="AR1075" s="962"/>
      <c r="AS1075" s="962"/>
      <c r="AT1075" s="962"/>
      <c r="AU1075" s="962"/>
      <c r="AV1075" s="962"/>
      <c r="AW1075" s="962"/>
      <c r="AX1075" s="962"/>
      <c r="AY1075" s="962"/>
      <c r="AZ1075" s="962"/>
      <c r="BA1075" s="962"/>
      <c r="BB1075" s="963"/>
    </row>
    <row r="1076" spans="1:54" ht="12.6" customHeight="1" x14ac:dyDescent="0.25">
      <c r="A1076" s="444" t="s">
        <v>1573</v>
      </c>
    </row>
    <row r="1077" spans="1:54" ht="15" customHeight="1" x14ac:dyDescent="0.25">
      <c r="A1077" s="888"/>
      <c r="B1077" s="889"/>
      <c r="C1077" s="889"/>
      <c r="D1077" s="889"/>
      <c r="E1077" s="889"/>
      <c r="F1077" s="889"/>
      <c r="G1077" s="889"/>
      <c r="H1077" s="889"/>
      <c r="I1077" s="889"/>
      <c r="J1077" s="889"/>
      <c r="K1077" s="889"/>
      <c r="L1077" s="889"/>
      <c r="M1077" s="889"/>
      <c r="N1077" s="889"/>
      <c r="O1077" s="889"/>
      <c r="P1077" s="889"/>
      <c r="Q1077" s="889"/>
      <c r="R1077" s="889"/>
      <c r="S1077" s="889"/>
      <c r="T1077" s="889"/>
      <c r="U1077" s="889"/>
      <c r="V1077" s="889"/>
      <c r="W1077" s="889"/>
      <c r="X1077" s="889"/>
      <c r="Y1077" s="889"/>
      <c r="Z1077" s="889"/>
      <c r="AA1077" s="889"/>
      <c r="AB1077" s="889"/>
      <c r="AC1077" s="889"/>
      <c r="AD1077" s="889"/>
      <c r="AE1077" s="889"/>
      <c r="AF1077" s="889"/>
      <c r="AG1077" s="889"/>
      <c r="AH1077" s="889"/>
      <c r="AI1077" s="889"/>
      <c r="AJ1077" s="889"/>
      <c r="AK1077" s="889"/>
      <c r="AL1077" s="889"/>
      <c r="AM1077" s="889"/>
      <c r="AN1077" s="889"/>
      <c r="AO1077" s="889"/>
      <c r="AP1077" s="889"/>
      <c r="AQ1077" s="889"/>
      <c r="AR1077" s="889"/>
      <c r="AS1077" s="889"/>
      <c r="AT1077" s="889"/>
      <c r="AU1077" s="889"/>
      <c r="AV1077" s="889"/>
      <c r="AW1077" s="889"/>
      <c r="AX1077" s="889"/>
      <c r="AY1077" s="889"/>
      <c r="AZ1077" s="889"/>
      <c r="BA1077" s="889"/>
      <c r="BB1077" s="890"/>
    </row>
    <row r="1078" spans="1:54" ht="15" customHeight="1" x14ac:dyDescent="0.25">
      <c r="A1078" s="891"/>
      <c r="B1078" s="892"/>
      <c r="C1078" s="892"/>
      <c r="D1078" s="892"/>
      <c r="E1078" s="892"/>
      <c r="F1078" s="892"/>
      <c r="G1078" s="892"/>
      <c r="H1078" s="892"/>
      <c r="I1078" s="892"/>
      <c r="J1078" s="892"/>
      <c r="K1078" s="892"/>
      <c r="L1078" s="892"/>
      <c r="M1078" s="892"/>
      <c r="N1078" s="892"/>
      <c r="O1078" s="892"/>
      <c r="P1078" s="892"/>
      <c r="Q1078" s="892"/>
      <c r="R1078" s="892"/>
      <c r="S1078" s="892"/>
      <c r="T1078" s="892"/>
      <c r="U1078" s="892"/>
      <c r="V1078" s="892"/>
      <c r="W1078" s="892"/>
      <c r="X1078" s="892"/>
      <c r="Y1078" s="892"/>
      <c r="Z1078" s="892"/>
      <c r="AA1078" s="892"/>
      <c r="AB1078" s="892"/>
      <c r="AC1078" s="892"/>
      <c r="AD1078" s="892"/>
      <c r="AE1078" s="892"/>
      <c r="AF1078" s="892"/>
      <c r="AG1078" s="892"/>
      <c r="AH1078" s="892"/>
      <c r="AI1078" s="892"/>
      <c r="AJ1078" s="892"/>
      <c r="AK1078" s="892"/>
      <c r="AL1078" s="892"/>
      <c r="AM1078" s="892"/>
      <c r="AN1078" s="892"/>
      <c r="AO1078" s="892"/>
      <c r="AP1078" s="892"/>
      <c r="AQ1078" s="892"/>
      <c r="AR1078" s="892"/>
      <c r="AS1078" s="892"/>
      <c r="AT1078" s="892"/>
      <c r="AU1078" s="892"/>
      <c r="AV1078" s="892"/>
      <c r="AW1078" s="892"/>
      <c r="AX1078" s="892"/>
      <c r="AY1078" s="892"/>
      <c r="AZ1078" s="892"/>
      <c r="BA1078" s="892"/>
      <c r="BB1078" s="893"/>
    </row>
    <row r="1079" spans="1:54" ht="12" hidden="1" customHeight="1" x14ac:dyDescent="0.25">
      <c r="A1079" s="760"/>
      <c r="B1079" s="678"/>
      <c r="C1079" s="678"/>
      <c r="D1079" s="678"/>
      <c r="E1079" s="678"/>
      <c r="F1079" s="678"/>
      <c r="G1079" s="678"/>
      <c r="H1079" s="678"/>
      <c r="I1079" s="678"/>
      <c r="J1079" s="678"/>
      <c r="K1079" s="678"/>
      <c r="L1079" s="678"/>
      <c r="M1079" s="678"/>
      <c r="N1079" s="678"/>
      <c r="O1079" s="678"/>
      <c r="P1079" s="678"/>
      <c r="Q1079" s="678"/>
      <c r="R1079" s="678"/>
      <c r="S1079" s="678"/>
      <c r="T1079" s="678"/>
      <c r="U1079" s="678"/>
      <c r="V1079" s="678"/>
      <c r="W1079" s="678"/>
      <c r="X1079" s="678"/>
      <c r="Y1079" s="678"/>
      <c r="Z1079" s="678"/>
      <c r="AA1079" s="678"/>
      <c r="AB1079" s="678"/>
      <c r="AC1079" s="678"/>
      <c r="AD1079" s="678"/>
      <c r="AE1079" s="678"/>
      <c r="AF1079" s="678"/>
      <c r="AG1079" s="678"/>
      <c r="AH1079" s="678"/>
      <c r="AI1079" s="678"/>
      <c r="AJ1079" s="678"/>
      <c r="AK1079" s="678"/>
      <c r="AL1079" s="678"/>
      <c r="AM1079" s="678"/>
      <c r="AN1079" s="678"/>
      <c r="AO1079" s="678"/>
      <c r="AP1079" s="678"/>
      <c r="AQ1079" s="678"/>
      <c r="AR1079" s="678"/>
      <c r="AS1079" s="678"/>
      <c r="AT1079" s="678"/>
      <c r="AU1079" s="678"/>
      <c r="AV1079" s="678"/>
      <c r="AW1079" s="678"/>
      <c r="AX1079" s="678"/>
      <c r="AY1079" s="678"/>
      <c r="AZ1079" s="678"/>
      <c r="BA1079" s="678"/>
      <c r="BB1079" s="761"/>
    </row>
    <row r="1080" spans="1:54" s="671" customFormat="1" ht="12.6" customHeight="1" x14ac:dyDescent="0.25">
      <c r="A1080" s="679" t="s">
        <v>2920</v>
      </c>
      <c r="B1080" s="753"/>
      <c r="C1080" s="753"/>
      <c r="D1080" s="753"/>
      <c r="E1080" s="753"/>
      <c r="F1080" s="753"/>
      <c r="G1080" s="753"/>
      <c r="H1080" s="753"/>
      <c r="I1080" s="753"/>
      <c r="J1080" s="753"/>
      <c r="K1080" s="753"/>
      <c r="L1080" s="753"/>
      <c r="M1080" s="753"/>
      <c r="N1080" s="753"/>
      <c r="O1080" s="753"/>
      <c r="P1080" s="753"/>
      <c r="Q1080" s="753"/>
      <c r="R1080" s="753"/>
      <c r="S1080" s="753"/>
      <c r="T1080" s="753"/>
      <c r="U1080" s="753"/>
      <c r="V1080" s="753"/>
      <c r="W1080" s="753"/>
      <c r="X1080" s="753"/>
      <c r="Y1080" s="753"/>
      <c r="Z1080" s="753"/>
      <c r="AA1080" s="753"/>
      <c r="AB1080" s="753"/>
      <c r="AC1080" s="753"/>
      <c r="AD1080" s="753"/>
      <c r="AE1080" s="753"/>
      <c r="AF1080" s="753"/>
      <c r="AG1080" s="753"/>
      <c r="AH1080" s="753"/>
      <c r="AI1080" s="753"/>
      <c r="AJ1080" s="753"/>
      <c r="AK1080" s="753"/>
      <c r="AL1080" s="753"/>
      <c r="AM1080" s="753"/>
      <c r="AN1080" s="753"/>
      <c r="AO1080" s="753"/>
      <c r="AP1080" s="753"/>
      <c r="AQ1080" s="753"/>
      <c r="AR1080" s="753"/>
      <c r="AS1080" s="753"/>
      <c r="AT1080" s="753"/>
      <c r="AU1080" s="753"/>
      <c r="AV1080" s="753"/>
      <c r="AW1080" s="753"/>
      <c r="AX1080" s="753"/>
      <c r="AY1080" s="753"/>
      <c r="AZ1080" s="753"/>
      <c r="BA1080" s="753"/>
      <c r="BB1080" s="754"/>
    </row>
    <row r="1081" spans="1:54" ht="12" hidden="1" customHeight="1" x14ac:dyDescent="0.25">
      <c r="A1081" s="744"/>
      <c r="B1081" s="745"/>
      <c r="C1081" s="745"/>
      <c r="D1081" s="745"/>
      <c r="E1081" s="745"/>
      <c r="F1081" s="745"/>
      <c r="G1081" s="745"/>
      <c r="H1081" s="745"/>
      <c r="I1081" s="745"/>
      <c r="J1081" s="745"/>
      <c r="K1081" s="745"/>
      <c r="L1081" s="745"/>
      <c r="M1081" s="745"/>
      <c r="N1081" s="745"/>
      <c r="O1081" s="745"/>
      <c r="P1081" s="745"/>
      <c r="Q1081" s="745"/>
      <c r="R1081" s="745"/>
      <c r="S1081" s="745"/>
      <c r="T1081" s="745"/>
      <c r="U1081" s="745"/>
      <c r="V1081" s="745"/>
      <c r="W1081" s="745"/>
      <c r="X1081" s="745"/>
      <c r="Y1081" s="745"/>
      <c r="Z1081" s="745"/>
      <c r="AA1081" s="745"/>
      <c r="AB1081" s="745"/>
      <c r="AC1081" s="745"/>
      <c r="AD1081" s="745"/>
      <c r="AE1081" s="745"/>
      <c r="AF1081" s="745"/>
      <c r="AG1081" s="745"/>
      <c r="AH1081" s="745"/>
      <c r="AI1081" s="745"/>
      <c r="AJ1081" s="745"/>
      <c r="AK1081" s="745"/>
      <c r="AL1081" s="745"/>
      <c r="AM1081" s="745"/>
      <c r="AN1081" s="745"/>
      <c r="AO1081" s="745"/>
      <c r="AP1081" s="745"/>
      <c r="AQ1081" s="745"/>
      <c r="AR1081" s="745"/>
      <c r="AS1081" s="745"/>
      <c r="AT1081" s="745"/>
      <c r="AU1081" s="745"/>
      <c r="AV1081" s="745"/>
      <c r="AW1081" s="745"/>
      <c r="AX1081" s="745"/>
      <c r="AY1081" s="745"/>
      <c r="AZ1081" s="745"/>
      <c r="BA1081" s="745"/>
      <c r="BB1081" s="746"/>
    </row>
    <row r="1082" spans="1:54" ht="12.6" customHeight="1" x14ac:dyDescent="0.25">
      <c r="A1082" s="444" t="s">
        <v>1572</v>
      </c>
    </row>
    <row r="1083" spans="1:54" ht="12.6" customHeight="1" x14ac:dyDescent="0.25">
      <c r="A1083" s="696"/>
      <c r="B1083" s="697"/>
      <c r="C1083" s="697"/>
      <c r="D1083" s="697"/>
      <c r="E1083" s="697"/>
      <c r="F1083" s="697"/>
      <c r="G1083" s="697"/>
      <c r="H1083" s="697"/>
      <c r="I1083" s="697"/>
      <c r="J1083" s="697"/>
      <c r="K1083" s="697"/>
      <c r="L1083" s="697"/>
      <c r="M1083" s="697"/>
      <c r="N1083" s="697"/>
      <c r="O1083" s="697"/>
      <c r="P1083" s="697"/>
      <c r="Q1083" s="697"/>
      <c r="R1083" s="697"/>
      <c r="S1083" s="697"/>
      <c r="T1083" s="697"/>
      <c r="U1083" s="697"/>
      <c r="V1083" s="697"/>
      <c r="W1083" s="697"/>
      <c r="X1083" s="697"/>
      <c r="Y1083" s="697"/>
      <c r="Z1083" s="697"/>
      <c r="AA1083" s="697"/>
      <c r="AB1083" s="697"/>
      <c r="AC1083" s="697"/>
      <c r="AD1083" s="697"/>
      <c r="AE1083" s="708"/>
      <c r="AF1083" s="696"/>
      <c r="AG1083" s="465"/>
      <c r="AH1083" s="465"/>
      <c r="AI1083" s="465"/>
      <c r="AJ1083" s="465"/>
      <c r="AK1083" s="465"/>
      <c r="AL1083" s="465"/>
      <c r="AM1083" s="465"/>
      <c r="AN1083" s="466"/>
      <c r="AO1083" s="923" t="s">
        <v>1571</v>
      </c>
      <c r="AP1083" s="849"/>
      <c r="AQ1083" s="849"/>
      <c r="AR1083" s="849"/>
      <c r="AS1083" s="849"/>
      <c r="AT1083" s="849"/>
      <c r="AU1083" s="849"/>
      <c r="AV1083" s="849"/>
      <c r="AW1083" s="849"/>
      <c r="AX1083" s="849"/>
      <c r="AY1083" s="849"/>
      <c r="AZ1083" s="849"/>
      <c r="BA1083" s="849"/>
      <c r="BB1083" s="986"/>
    </row>
    <row r="1084" spans="1:54" ht="12.6" customHeight="1" x14ac:dyDescent="0.25">
      <c r="A1084" s="987" t="s">
        <v>468</v>
      </c>
      <c r="B1084" s="988"/>
      <c r="C1084" s="988"/>
      <c r="D1084" s="988"/>
      <c r="E1084" s="988"/>
      <c r="F1084" s="988"/>
      <c r="G1084" s="988"/>
      <c r="H1084" s="988"/>
      <c r="I1084" s="988"/>
      <c r="J1084" s="988"/>
      <c r="K1084" s="988"/>
      <c r="L1084" s="988"/>
      <c r="M1084" s="988"/>
      <c r="N1084" s="988"/>
      <c r="O1084" s="988"/>
      <c r="P1084" s="988"/>
      <c r="Q1084" s="988"/>
      <c r="R1084" s="988"/>
      <c r="S1084" s="988"/>
      <c r="T1084" s="988"/>
      <c r="U1084" s="988"/>
      <c r="V1084" s="988"/>
      <c r="W1084" s="988"/>
      <c r="X1084" s="988"/>
      <c r="Y1084" s="988"/>
      <c r="Z1084" s="988"/>
      <c r="AA1084" s="988"/>
      <c r="AB1084" s="988"/>
      <c r="AC1084" s="988"/>
      <c r="AD1084" s="988"/>
      <c r="AE1084" s="992"/>
      <c r="AF1084" s="987" t="s">
        <v>1570</v>
      </c>
      <c r="AG1084" s="988"/>
      <c r="AH1084" s="988"/>
      <c r="AI1084" s="988"/>
      <c r="AJ1084" s="988"/>
      <c r="AK1084" s="988"/>
      <c r="AL1084" s="988"/>
      <c r="AM1084" s="988"/>
      <c r="AN1084" s="992"/>
      <c r="AO1084" s="987" t="s">
        <v>1569</v>
      </c>
      <c r="AP1084" s="988"/>
      <c r="AQ1084" s="988"/>
      <c r="AR1084" s="988"/>
      <c r="AS1084" s="988"/>
      <c r="AT1084" s="988"/>
      <c r="AU1084" s="988"/>
      <c r="AV1084" s="988"/>
      <c r="AW1084" s="988"/>
      <c r="AX1084" s="988"/>
      <c r="AY1084" s="988"/>
      <c r="AZ1084" s="988"/>
      <c r="BA1084" s="988"/>
      <c r="BB1084" s="992"/>
    </row>
    <row r="1085" spans="1:54" ht="12.6" customHeight="1" x14ac:dyDescent="0.25">
      <c r="A1085" s="699"/>
      <c r="B1085" s="740"/>
      <c r="C1085" s="740"/>
      <c r="D1085" s="740"/>
      <c r="E1085" s="740"/>
      <c r="F1085" s="740"/>
      <c r="G1085" s="740"/>
      <c r="H1085" s="740"/>
      <c r="I1085" s="740"/>
      <c r="J1085" s="740"/>
      <c r="K1085" s="740"/>
      <c r="L1085" s="740"/>
      <c r="M1085" s="740"/>
      <c r="N1085" s="740"/>
      <c r="O1085" s="740"/>
      <c r="P1085" s="740"/>
      <c r="Q1085" s="740"/>
      <c r="R1085" s="740"/>
      <c r="S1085" s="740"/>
      <c r="T1085" s="740"/>
      <c r="U1085" s="740"/>
      <c r="V1085" s="740"/>
      <c r="W1085" s="740"/>
      <c r="X1085" s="740"/>
      <c r="Y1085" s="740"/>
      <c r="Z1085" s="740"/>
      <c r="AA1085" s="740"/>
      <c r="AB1085" s="740"/>
      <c r="AC1085" s="740"/>
      <c r="AD1085" s="740"/>
      <c r="AE1085" s="752"/>
      <c r="AF1085" s="924" t="s">
        <v>1568</v>
      </c>
      <c r="AG1085" s="925"/>
      <c r="AH1085" s="925"/>
      <c r="AI1085" s="925"/>
      <c r="AJ1085" s="925"/>
      <c r="AK1085" s="925"/>
      <c r="AL1085" s="925"/>
      <c r="AM1085" s="925"/>
      <c r="AN1085" s="993"/>
      <c r="AO1085" s="924" t="s">
        <v>1545</v>
      </c>
      <c r="AP1085" s="925"/>
      <c r="AQ1085" s="925"/>
      <c r="AR1085" s="925"/>
      <c r="AS1085" s="925"/>
      <c r="AT1085" s="925"/>
      <c r="AU1085" s="925"/>
      <c r="AV1085" s="925"/>
      <c r="AW1085" s="925"/>
      <c r="AX1085" s="925"/>
      <c r="AY1085" s="925"/>
      <c r="AZ1085" s="925"/>
      <c r="BA1085" s="925"/>
      <c r="BB1085" s="993"/>
    </row>
    <row r="1086" spans="1:54" ht="12.6" customHeight="1" x14ac:dyDescent="0.25">
      <c r="A1086" s="470" t="s">
        <v>1567</v>
      </c>
      <c r="B1086" s="433"/>
      <c r="C1086" s="433"/>
      <c r="D1086" s="433"/>
      <c r="E1086" s="433"/>
      <c r="F1086" s="433"/>
      <c r="G1086" s="433"/>
      <c r="H1086" s="433"/>
      <c r="I1086" s="433"/>
      <c r="J1086" s="433"/>
      <c r="K1086" s="433"/>
      <c r="L1086" s="433"/>
      <c r="M1086" s="433"/>
      <c r="N1086" s="433"/>
      <c r="O1086" s="433"/>
      <c r="P1086" s="433"/>
      <c r="Q1086" s="433"/>
      <c r="R1086" s="433"/>
      <c r="S1086" s="433"/>
      <c r="T1086" s="433"/>
      <c r="U1086" s="433"/>
      <c r="V1086" s="433"/>
      <c r="W1086" s="433"/>
      <c r="X1086" s="433"/>
      <c r="Y1086" s="433"/>
      <c r="Z1086" s="433"/>
      <c r="AA1086" s="433"/>
      <c r="AB1086" s="433"/>
      <c r="AC1086" s="433"/>
      <c r="AD1086" s="433"/>
      <c r="AE1086" s="471"/>
      <c r="AF1086" s="948"/>
      <c r="AG1086" s="949"/>
      <c r="AH1086" s="949"/>
      <c r="AI1086" s="949"/>
      <c r="AJ1086" s="949"/>
      <c r="AK1086" s="949"/>
      <c r="AL1086" s="949"/>
      <c r="AM1086" s="949"/>
      <c r="AN1086" s="950"/>
      <c r="AO1086" s="948"/>
      <c r="AP1086" s="949"/>
      <c r="AQ1086" s="949"/>
      <c r="AR1086" s="949"/>
      <c r="AS1086" s="949"/>
      <c r="AT1086" s="949"/>
      <c r="AU1086" s="949"/>
      <c r="AV1086" s="949"/>
      <c r="AW1086" s="949"/>
      <c r="AX1086" s="949"/>
      <c r="AY1086" s="949"/>
      <c r="AZ1086" s="949"/>
      <c r="BA1086" s="949"/>
      <c r="BB1086" s="950"/>
    </row>
    <row r="1087" spans="1:54" ht="12.6" customHeight="1" x14ac:dyDescent="0.25">
      <c r="A1087" s="454" t="s">
        <v>1566</v>
      </c>
      <c r="B1087" s="455"/>
      <c r="C1087" s="455"/>
      <c r="D1087" s="455"/>
      <c r="E1087" s="455"/>
      <c r="F1087" s="455"/>
      <c r="G1087" s="455"/>
      <c r="H1087" s="455"/>
      <c r="I1087" s="455"/>
      <c r="J1087" s="455"/>
      <c r="K1087" s="455"/>
      <c r="L1087" s="455"/>
      <c r="M1087" s="455"/>
      <c r="N1087" s="455"/>
      <c r="O1087" s="455"/>
      <c r="P1087" s="455"/>
      <c r="Q1087" s="455"/>
      <c r="R1087" s="455"/>
      <c r="S1087" s="455"/>
      <c r="T1087" s="455"/>
      <c r="U1087" s="455"/>
      <c r="V1087" s="455"/>
      <c r="W1087" s="455"/>
      <c r="X1087" s="455"/>
      <c r="Y1087" s="455"/>
      <c r="Z1087" s="455"/>
      <c r="AA1087" s="455"/>
      <c r="AB1087" s="455"/>
      <c r="AC1087" s="455"/>
      <c r="AD1087" s="455"/>
      <c r="AE1087" s="456"/>
      <c r="AF1087" s="951"/>
      <c r="AG1087" s="952"/>
      <c r="AH1087" s="952"/>
      <c r="AI1087" s="952"/>
      <c r="AJ1087" s="952"/>
      <c r="AK1087" s="952"/>
      <c r="AL1087" s="952"/>
      <c r="AM1087" s="952"/>
      <c r="AN1087" s="953"/>
      <c r="AO1087" s="951"/>
      <c r="AP1087" s="952"/>
      <c r="AQ1087" s="952"/>
      <c r="AR1087" s="952"/>
      <c r="AS1087" s="952"/>
      <c r="AT1087" s="952"/>
      <c r="AU1087" s="952"/>
      <c r="AV1087" s="952"/>
      <c r="AW1087" s="952"/>
      <c r="AX1087" s="952"/>
      <c r="AY1087" s="952"/>
      <c r="AZ1087" s="952"/>
      <c r="BA1087" s="952"/>
      <c r="BB1087" s="953"/>
    </row>
    <row r="1088" spans="1:54" ht="12.6" customHeight="1" x14ac:dyDescent="0.25">
      <c r="A1088" s="451" t="s">
        <v>1565</v>
      </c>
      <c r="B1088" s="452"/>
      <c r="C1088" s="452"/>
      <c r="D1088" s="452"/>
      <c r="E1088" s="452"/>
      <c r="F1088" s="452"/>
      <c r="G1088" s="452"/>
      <c r="H1088" s="452"/>
      <c r="I1088" s="452"/>
      <c r="J1088" s="452"/>
      <c r="K1088" s="452"/>
      <c r="L1088" s="452"/>
      <c r="M1088" s="452"/>
      <c r="N1088" s="452"/>
      <c r="O1088" s="452"/>
      <c r="P1088" s="452"/>
      <c r="Q1088" s="452"/>
      <c r="R1088" s="452"/>
      <c r="S1088" s="452"/>
      <c r="T1088" s="452"/>
      <c r="U1088" s="452"/>
      <c r="V1088" s="452"/>
      <c r="W1088" s="452"/>
      <c r="X1088" s="452"/>
      <c r="Y1088" s="452"/>
      <c r="Z1088" s="452"/>
      <c r="AA1088" s="452"/>
      <c r="AB1088" s="452"/>
      <c r="AC1088" s="452"/>
      <c r="AD1088" s="452"/>
      <c r="AE1088" s="453"/>
      <c r="AF1088" s="945"/>
      <c r="AG1088" s="946"/>
      <c r="AH1088" s="946"/>
      <c r="AI1088" s="946"/>
      <c r="AJ1088" s="946"/>
      <c r="AK1088" s="946"/>
      <c r="AL1088" s="946"/>
      <c r="AM1088" s="946"/>
      <c r="AN1088" s="947"/>
      <c r="AO1088" s="945"/>
      <c r="AP1088" s="946"/>
      <c r="AQ1088" s="946"/>
      <c r="AR1088" s="946"/>
      <c r="AS1088" s="946"/>
      <c r="AT1088" s="946"/>
      <c r="AU1088" s="946"/>
      <c r="AV1088" s="946"/>
      <c r="AW1088" s="946"/>
      <c r="AX1088" s="946"/>
      <c r="AY1088" s="946"/>
      <c r="AZ1088" s="946"/>
      <c r="BA1088" s="946"/>
      <c r="BB1088" s="947"/>
    </row>
    <row r="1089" spans="1:54" ht="12.6" customHeight="1" x14ac:dyDescent="0.25">
      <c r="A1089" s="454" t="s">
        <v>1564</v>
      </c>
      <c r="B1089" s="455"/>
      <c r="C1089" s="455"/>
      <c r="D1089" s="455"/>
      <c r="E1089" s="455"/>
      <c r="F1089" s="455"/>
      <c r="G1089" s="455"/>
      <c r="H1089" s="455"/>
      <c r="I1089" s="455"/>
      <c r="J1089" s="455"/>
      <c r="K1089" s="455"/>
      <c r="L1089" s="455"/>
      <c r="M1089" s="455"/>
      <c r="N1089" s="455"/>
      <c r="O1089" s="455"/>
      <c r="P1089" s="455"/>
      <c r="Q1089" s="455"/>
      <c r="R1089" s="455"/>
      <c r="S1089" s="455"/>
      <c r="T1089" s="455"/>
      <c r="U1089" s="455"/>
      <c r="V1089" s="455"/>
      <c r="W1089" s="455"/>
      <c r="X1089" s="455"/>
      <c r="Y1089" s="455"/>
      <c r="Z1089" s="455"/>
      <c r="AA1089" s="455"/>
      <c r="AB1089" s="455"/>
      <c r="AC1089" s="455"/>
      <c r="AD1089" s="455"/>
      <c r="AE1089" s="456"/>
      <c r="AF1089" s="951"/>
      <c r="AG1089" s="952"/>
      <c r="AH1089" s="952"/>
      <c r="AI1089" s="952"/>
      <c r="AJ1089" s="952"/>
      <c r="AK1089" s="952"/>
      <c r="AL1089" s="952"/>
      <c r="AM1089" s="952"/>
      <c r="AN1089" s="953"/>
      <c r="AO1089" s="951"/>
      <c r="AP1089" s="952"/>
      <c r="AQ1089" s="952"/>
      <c r="AR1089" s="952"/>
      <c r="AS1089" s="952"/>
      <c r="AT1089" s="952"/>
      <c r="AU1089" s="952"/>
      <c r="AV1089" s="952"/>
      <c r="AW1089" s="952"/>
      <c r="AX1089" s="952"/>
      <c r="AY1089" s="952"/>
      <c r="AZ1089" s="952"/>
      <c r="BA1089" s="952"/>
      <c r="BB1089" s="953"/>
    </row>
    <row r="1090" spans="1:54" ht="12.6" customHeight="1" x14ac:dyDescent="0.25">
      <c r="A1090" s="451" t="s">
        <v>1563</v>
      </c>
      <c r="B1090" s="452"/>
      <c r="C1090" s="452"/>
      <c r="D1090" s="452"/>
      <c r="E1090" s="452"/>
      <c r="F1090" s="452"/>
      <c r="G1090" s="452"/>
      <c r="H1090" s="452"/>
      <c r="I1090" s="452"/>
      <c r="J1090" s="452"/>
      <c r="K1090" s="452"/>
      <c r="L1090" s="452"/>
      <c r="M1090" s="452"/>
      <c r="N1090" s="452"/>
      <c r="O1090" s="452"/>
      <c r="P1090" s="452"/>
      <c r="Q1090" s="452"/>
      <c r="R1090" s="452"/>
      <c r="S1090" s="452"/>
      <c r="T1090" s="452"/>
      <c r="U1090" s="452"/>
      <c r="V1090" s="452"/>
      <c r="W1090" s="452"/>
      <c r="X1090" s="452"/>
      <c r="Y1090" s="452"/>
      <c r="Z1090" s="452"/>
      <c r="AA1090" s="452"/>
      <c r="AB1090" s="452"/>
      <c r="AC1090" s="452"/>
      <c r="AD1090" s="452"/>
      <c r="AE1090" s="453"/>
      <c r="AF1090" s="945"/>
      <c r="AG1090" s="946"/>
      <c r="AH1090" s="946"/>
      <c r="AI1090" s="946"/>
      <c r="AJ1090" s="946"/>
      <c r="AK1090" s="946"/>
      <c r="AL1090" s="946"/>
      <c r="AM1090" s="946"/>
      <c r="AN1090" s="947"/>
      <c r="AO1090" s="945"/>
      <c r="AP1090" s="946"/>
      <c r="AQ1090" s="946"/>
      <c r="AR1090" s="946"/>
      <c r="AS1090" s="946"/>
      <c r="AT1090" s="946"/>
      <c r="AU1090" s="946"/>
      <c r="AV1090" s="946"/>
      <c r="AW1090" s="946"/>
      <c r="AX1090" s="946"/>
      <c r="AY1090" s="946"/>
      <c r="AZ1090" s="946"/>
      <c r="BA1090" s="946"/>
      <c r="BB1090" s="947"/>
    </row>
    <row r="1091" spans="1:54" ht="12.6" customHeight="1" x14ac:dyDescent="0.25">
      <c r="A1091" s="470" t="s">
        <v>1562</v>
      </c>
      <c r="B1091" s="433"/>
      <c r="C1091" s="433"/>
      <c r="D1091" s="433"/>
      <c r="E1091" s="433"/>
      <c r="F1091" s="433"/>
      <c r="G1091" s="433"/>
      <c r="H1091" s="433"/>
      <c r="I1091" s="433"/>
      <c r="J1091" s="433"/>
      <c r="K1091" s="433"/>
      <c r="L1091" s="433"/>
      <c r="M1091" s="433"/>
      <c r="N1091" s="433"/>
      <c r="O1091" s="433"/>
      <c r="P1091" s="433"/>
      <c r="Q1091" s="433"/>
      <c r="R1091" s="433"/>
      <c r="S1091" s="433"/>
      <c r="T1091" s="433"/>
      <c r="U1091" s="433"/>
      <c r="V1091" s="433"/>
      <c r="W1091" s="433"/>
      <c r="X1091" s="433"/>
      <c r="Y1091" s="433"/>
      <c r="Z1091" s="433"/>
      <c r="AA1091" s="433"/>
      <c r="AB1091" s="433"/>
      <c r="AC1091" s="433"/>
      <c r="AD1091" s="433"/>
      <c r="AE1091" s="471"/>
      <c r="AF1091" s="948"/>
      <c r="AG1091" s="949"/>
      <c r="AH1091" s="949"/>
      <c r="AI1091" s="949"/>
      <c r="AJ1091" s="949"/>
      <c r="AK1091" s="949"/>
      <c r="AL1091" s="949"/>
      <c r="AM1091" s="949"/>
      <c r="AN1091" s="950"/>
      <c r="AO1091" s="948"/>
      <c r="AP1091" s="949"/>
      <c r="AQ1091" s="949"/>
      <c r="AR1091" s="949"/>
      <c r="AS1091" s="949"/>
      <c r="AT1091" s="949"/>
      <c r="AU1091" s="949"/>
      <c r="AV1091" s="949"/>
      <c r="AW1091" s="949"/>
      <c r="AX1091" s="949"/>
      <c r="AY1091" s="949"/>
      <c r="AZ1091" s="949"/>
      <c r="BA1091" s="949"/>
      <c r="BB1091" s="950"/>
    </row>
    <row r="1092" spans="1:54" ht="12.6" customHeight="1" x14ac:dyDescent="0.25">
      <c r="A1092" s="470" t="s">
        <v>1561</v>
      </c>
      <c r="B1092" s="433"/>
      <c r="C1092" s="433"/>
      <c r="D1092" s="433"/>
      <c r="E1092" s="433"/>
      <c r="F1092" s="433"/>
      <c r="G1092" s="433"/>
      <c r="H1092" s="433"/>
      <c r="I1092" s="433"/>
      <c r="J1092" s="433"/>
      <c r="K1092" s="433"/>
      <c r="L1092" s="433"/>
      <c r="M1092" s="433"/>
      <c r="N1092" s="433"/>
      <c r="O1092" s="433"/>
      <c r="P1092" s="433"/>
      <c r="Q1092" s="433"/>
      <c r="R1092" s="433"/>
      <c r="S1092" s="433"/>
      <c r="T1092" s="433"/>
      <c r="U1092" s="433"/>
      <c r="V1092" s="433"/>
      <c r="W1092" s="433"/>
      <c r="X1092" s="433"/>
      <c r="Y1092" s="433"/>
      <c r="Z1092" s="433"/>
      <c r="AA1092" s="433"/>
      <c r="AB1092" s="433"/>
      <c r="AC1092" s="433"/>
      <c r="AD1092" s="433"/>
      <c r="AE1092" s="471"/>
      <c r="AF1092" s="948"/>
      <c r="AG1092" s="949"/>
      <c r="AH1092" s="949"/>
      <c r="AI1092" s="949"/>
      <c r="AJ1092" s="949"/>
      <c r="AK1092" s="949"/>
      <c r="AL1092" s="949"/>
      <c r="AM1092" s="949"/>
      <c r="AN1092" s="950"/>
      <c r="AO1092" s="948"/>
      <c r="AP1092" s="949"/>
      <c r="AQ1092" s="949"/>
      <c r="AR1092" s="949"/>
      <c r="AS1092" s="949"/>
      <c r="AT1092" s="949"/>
      <c r="AU1092" s="949"/>
      <c r="AV1092" s="949"/>
      <c r="AW1092" s="949"/>
      <c r="AX1092" s="949"/>
      <c r="AY1092" s="949"/>
      <c r="AZ1092" s="949"/>
      <c r="BA1092" s="949"/>
      <c r="BB1092" s="950"/>
    </row>
    <row r="1093" spans="1:54" ht="12.6" customHeight="1" x14ac:dyDescent="0.25">
      <c r="A1093" s="470" t="s">
        <v>1560</v>
      </c>
      <c r="B1093" s="433"/>
      <c r="C1093" s="433"/>
      <c r="D1093" s="433"/>
      <c r="E1093" s="433"/>
      <c r="F1093" s="433"/>
      <c r="G1093" s="433"/>
      <c r="H1093" s="433"/>
      <c r="I1093" s="433"/>
      <c r="J1093" s="433"/>
      <c r="K1093" s="433"/>
      <c r="L1093" s="433"/>
      <c r="M1093" s="433"/>
      <c r="N1093" s="433"/>
      <c r="O1093" s="433"/>
      <c r="P1093" s="433"/>
      <c r="Q1093" s="433"/>
      <c r="R1093" s="433"/>
      <c r="S1093" s="433"/>
      <c r="T1093" s="433"/>
      <c r="U1093" s="433"/>
      <c r="V1093" s="433"/>
      <c r="W1093" s="433"/>
      <c r="X1093" s="433"/>
      <c r="Y1093" s="433"/>
      <c r="Z1093" s="433"/>
      <c r="AA1093" s="433"/>
      <c r="AB1093" s="433"/>
      <c r="AC1093" s="433"/>
      <c r="AD1093" s="433"/>
      <c r="AE1093" s="471"/>
      <c r="AF1093" s="948"/>
      <c r="AG1093" s="949"/>
      <c r="AH1093" s="949"/>
      <c r="AI1093" s="949"/>
      <c r="AJ1093" s="949"/>
      <c r="AK1093" s="949"/>
      <c r="AL1093" s="949"/>
      <c r="AM1093" s="949"/>
      <c r="AN1093" s="950"/>
      <c r="AO1093" s="948"/>
      <c r="AP1093" s="949"/>
      <c r="AQ1093" s="949"/>
      <c r="AR1093" s="949"/>
      <c r="AS1093" s="949"/>
      <c r="AT1093" s="949"/>
      <c r="AU1093" s="949"/>
      <c r="AV1093" s="949"/>
      <c r="AW1093" s="949"/>
      <c r="AX1093" s="949"/>
      <c r="AY1093" s="949"/>
      <c r="AZ1093" s="949"/>
      <c r="BA1093" s="949"/>
      <c r="BB1093" s="950"/>
    </row>
    <row r="1094" spans="1:54" ht="12.6" customHeight="1" x14ac:dyDescent="0.25">
      <c r="A1094" s="454" t="s">
        <v>1559</v>
      </c>
      <c r="B1094" s="455"/>
      <c r="C1094" s="455"/>
      <c r="D1094" s="455"/>
      <c r="E1094" s="455"/>
      <c r="F1094" s="455"/>
      <c r="G1094" s="455"/>
      <c r="H1094" s="455"/>
      <c r="I1094" s="455"/>
      <c r="J1094" s="455"/>
      <c r="K1094" s="455"/>
      <c r="L1094" s="455"/>
      <c r="M1094" s="455"/>
      <c r="N1094" s="455"/>
      <c r="O1094" s="455"/>
      <c r="P1094" s="455"/>
      <c r="Q1094" s="455"/>
      <c r="R1094" s="455"/>
      <c r="S1094" s="455"/>
      <c r="T1094" s="455"/>
      <c r="U1094" s="455"/>
      <c r="V1094" s="455"/>
      <c r="W1094" s="455"/>
      <c r="X1094" s="455"/>
      <c r="Y1094" s="455"/>
      <c r="Z1094" s="455"/>
      <c r="AA1094" s="455"/>
      <c r="AB1094" s="455"/>
      <c r="AC1094" s="455"/>
      <c r="AD1094" s="455"/>
      <c r="AE1094" s="456"/>
      <c r="AF1094" s="951"/>
      <c r="AG1094" s="952"/>
      <c r="AH1094" s="952"/>
      <c r="AI1094" s="952"/>
      <c r="AJ1094" s="952"/>
      <c r="AK1094" s="952"/>
      <c r="AL1094" s="952"/>
      <c r="AM1094" s="952"/>
      <c r="AN1094" s="953"/>
      <c r="AO1094" s="951"/>
      <c r="AP1094" s="952"/>
      <c r="AQ1094" s="952"/>
      <c r="AR1094" s="952"/>
      <c r="AS1094" s="952"/>
      <c r="AT1094" s="952"/>
      <c r="AU1094" s="952"/>
      <c r="AV1094" s="952"/>
      <c r="AW1094" s="952"/>
      <c r="AX1094" s="952"/>
      <c r="AY1094" s="952"/>
      <c r="AZ1094" s="952"/>
      <c r="BA1094" s="952"/>
      <c r="BB1094" s="953"/>
    </row>
    <row r="1095" spans="1:54" ht="12.6" customHeight="1" x14ac:dyDescent="0.25">
      <c r="A1095" s="451" t="s">
        <v>1558</v>
      </c>
      <c r="B1095" s="452"/>
      <c r="C1095" s="452"/>
      <c r="D1095" s="452"/>
      <c r="E1095" s="452"/>
      <c r="F1095" s="452"/>
      <c r="G1095" s="452"/>
      <c r="H1095" s="452"/>
      <c r="I1095" s="452"/>
      <c r="J1095" s="452"/>
      <c r="K1095" s="452"/>
      <c r="L1095" s="452"/>
      <c r="M1095" s="452"/>
      <c r="N1095" s="452"/>
      <c r="O1095" s="452"/>
      <c r="P1095" s="452"/>
      <c r="Q1095" s="452"/>
      <c r="R1095" s="452"/>
      <c r="S1095" s="452"/>
      <c r="T1095" s="452"/>
      <c r="U1095" s="452"/>
      <c r="V1095" s="452"/>
      <c r="W1095" s="452"/>
      <c r="X1095" s="452"/>
      <c r="Y1095" s="452"/>
      <c r="Z1095" s="452"/>
      <c r="AA1095" s="452"/>
      <c r="AB1095" s="452"/>
      <c r="AC1095" s="452"/>
      <c r="AD1095" s="452"/>
      <c r="AE1095" s="453"/>
      <c r="AF1095" s="945"/>
      <c r="AG1095" s="946"/>
      <c r="AH1095" s="946"/>
      <c r="AI1095" s="946"/>
      <c r="AJ1095" s="946"/>
      <c r="AK1095" s="946"/>
      <c r="AL1095" s="946"/>
      <c r="AM1095" s="946"/>
      <c r="AN1095" s="947"/>
      <c r="AO1095" s="945"/>
      <c r="AP1095" s="946"/>
      <c r="AQ1095" s="946"/>
      <c r="AR1095" s="946"/>
      <c r="AS1095" s="946"/>
      <c r="AT1095" s="946"/>
      <c r="AU1095" s="946"/>
      <c r="AV1095" s="946"/>
      <c r="AW1095" s="946"/>
      <c r="AX1095" s="946"/>
      <c r="AY1095" s="946"/>
      <c r="AZ1095" s="946"/>
      <c r="BA1095" s="946"/>
      <c r="BB1095" s="947"/>
    </row>
    <row r="1096" spans="1:54" ht="12.6" customHeight="1" x14ac:dyDescent="0.25">
      <c r="A1096" s="470" t="s">
        <v>1557</v>
      </c>
      <c r="B1096" s="433"/>
      <c r="C1096" s="433"/>
      <c r="D1096" s="433"/>
      <c r="E1096" s="433"/>
      <c r="F1096" s="433"/>
      <c r="G1096" s="433"/>
      <c r="H1096" s="433"/>
      <c r="I1096" s="433"/>
      <c r="J1096" s="433"/>
      <c r="K1096" s="433"/>
      <c r="L1096" s="433"/>
      <c r="M1096" s="433"/>
      <c r="N1096" s="433"/>
      <c r="O1096" s="433"/>
      <c r="P1096" s="433"/>
      <c r="Q1096" s="433"/>
      <c r="R1096" s="433"/>
      <c r="S1096" s="433"/>
      <c r="T1096" s="433"/>
      <c r="U1096" s="433"/>
      <c r="V1096" s="433"/>
      <c r="W1096" s="433"/>
      <c r="X1096" s="433"/>
      <c r="Y1096" s="433"/>
      <c r="Z1096" s="433"/>
      <c r="AA1096" s="433"/>
      <c r="AB1096" s="433"/>
      <c r="AC1096" s="433"/>
      <c r="AD1096" s="433"/>
      <c r="AE1096" s="471"/>
      <c r="AF1096" s="948"/>
      <c r="AG1096" s="949"/>
      <c r="AH1096" s="949"/>
      <c r="AI1096" s="949"/>
      <c r="AJ1096" s="949"/>
      <c r="AK1096" s="949"/>
      <c r="AL1096" s="949"/>
      <c r="AM1096" s="949"/>
      <c r="AN1096" s="950"/>
      <c r="AO1096" s="948"/>
      <c r="AP1096" s="949"/>
      <c r="AQ1096" s="949"/>
      <c r="AR1096" s="949"/>
      <c r="AS1096" s="949"/>
      <c r="AT1096" s="949"/>
      <c r="AU1096" s="949"/>
      <c r="AV1096" s="949"/>
      <c r="AW1096" s="949"/>
      <c r="AX1096" s="949"/>
      <c r="AY1096" s="949"/>
      <c r="AZ1096" s="949"/>
      <c r="BA1096" s="949"/>
      <c r="BB1096" s="950"/>
    </row>
    <row r="1097" spans="1:54" ht="12.6" customHeight="1" x14ac:dyDescent="0.25">
      <c r="A1097" s="470" t="s">
        <v>1556</v>
      </c>
      <c r="B1097" s="433"/>
      <c r="C1097" s="433"/>
      <c r="D1097" s="433"/>
      <c r="E1097" s="433"/>
      <c r="F1097" s="433"/>
      <c r="G1097" s="433"/>
      <c r="H1097" s="433"/>
      <c r="I1097" s="433"/>
      <c r="J1097" s="433"/>
      <c r="K1097" s="433"/>
      <c r="L1097" s="433"/>
      <c r="M1097" s="433"/>
      <c r="N1097" s="433"/>
      <c r="O1097" s="433"/>
      <c r="P1097" s="433"/>
      <c r="Q1097" s="433"/>
      <c r="R1097" s="433"/>
      <c r="S1097" s="433"/>
      <c r="T1097" s="433"/>
      <c r="U1097" s="433"/>
      <c r="V1097" s="433"/>
      <c r="W1097" s="433"/>
      <c r="X1097" s="433"/>
      <c r="Y1097" s="433"/>
      <c r="Z1097" s="433"/>
      <c r="AA1097" s="433"/>
      <c r="AB1097" s="433"/>
      <c r="AC1097" s="433"/>
      <c r="AD1097" s="433"/>
      <c r="AE1097" s="471"/>
      <c r="AF1097" s="948"/>
      <c r="AG1097" s="949"/>
      <c r="AH1097" s="949"/>
      <c r="AI1097" s="949"/>
      <c r="AJ1097" s="949"/>
      <c r="AK1097" s="949"/>
      <c r="AL1097" s="949"/>
      <c r="AM1097" s="949"/>
      <c r="AN1097" s="950"/>
      <c r="AO1097" s="948"/>
      <c r="AP1097" s="949"/>
      <c r="AQ1097" s="949"/>
      <c r="AR1097" s="949"/>
      <c r="AS1097" s="949"/>
      <c r="AT1097" s="949"/>
      <c r="AU1097" s="949"/>
      <c r="AV1097" s="949"/>
      <c r="AW1097" s="949"/>
      <c r="AX1097" s="949"/>
      <c r="AY1097" s="949"/>
      <c r="AZ1097" s="949"/>
      <c r="BA1097" s="949"/>
      <c r="BB1097" s="950"/>
    </row>
    <row r="1098" spans="1:54" ht="12.6" customHeight="1" x14ac:dyDescent="0.25">
      <c r="A1098" s="454" t="s">
        <v>1555</v>
      </c>
      <c r="B1098" s="455"/>
      <c r="C1098" s="455"/>
      <c r="D1098" s="455"/>
      <c r="E1098" s="455"/>
      <c r="F1098" s="455"/>
      <c r="G1098" s="455"/>
      <c r="H1098" s="455"/>
      <c r="I1098" s="455"/>
      <c r="J1098" s="455"/>
      <c r="K1098" s="455"/>
      <c r="L1098" s="455"/>
      <c r="M1098" s="455"/>
      <c r="N1098" s="455"/>
      <c r="O1098" s="455"/>
      <c r="P1098" s="455"/>
      <c r="Q1098" s="455"/>
      <c r="R1098" s="455"/>
      <c r="S1098" s="455"/>
      <c r="T1098" s="455"/>
      <c r="U1098" s="455"/>
      <c r="V1098" s="455"/>
      <c r="W1098" s="455"/>
      <c r="X1098" s="455"/>
      <c r="Y1098" s="455"/>
      <c r="Z1098" s="455"/>
      <c r="AA1098" s="455"/>
      <c r="AB1098" s="455"/>
      <c r="AC1098" s="455"/>
      <c r="AD1098" s="455"/>
      <c r="AE1098" s="456"/>
      <c r="AF1098" s="951"/>
      <c r="AG1098" s="952"/>
      <c r="AH1098" s="952"/>
      <c r="AI1098" s="952"/>
      <c r="AJ1098" s="952"/>
      <c r="AK1098" s="952"/>
      <c r="AL1098" s="952"/>
      <c r="AM1098" s="952"/>
      <c r="AN1098" s="953"/>
      <c r="AO1098" s="951"/>
      <c r="AP1098" s="952"/>
      <c r="AQ1098" s="952"/>
      <c r="AR1098" s="952"/>
      <c r="AS1098" s="952"/>
      <c r="AT1098" s="952"/>
      <c r="AU1098" s="952"/>
      <c r="AV1098" s="952"/>
      <c r="AW1098" s="952"/>
      <c r="AX1098" s="952"/>
      <c r="AY1098" s="952"/>
      <c r="AZ1098" s="952"/>
      <c r="BA1098" s="952"/>
      <c r="BB1098" s="953"/>
    </row>
    <row r="1099" spans="1:54" ht="12.6" customHeight="1" x14ac:dyDescent="0.25">
      <c r="A1099" s="451" t="s">
        <v>1554</v>
      </c>
      <c r="B1099" s="452"/>
      <c r="C1099" s="452"/>
      <c r="D1099" s="452"/>
      <c r="E1099" s="452"/>
      <c r="F1099" s="452"/>
      <c r="G1099" s="452"/>
      <c r="H1099" s="452"/>
      <c r="I1099" s="452"/>
      <c r="J1099" s="452"/>
      <c r="K1099" s="452"/>
      <c r="L1099" s="452"/>
      <c r="M1099" s="452"/>
      <c r="N1099" s="452"/>
      <c r="O1099" s="452"/>
      <c r="P1099" s="452"/>
      <c r="Q1099" s="452"/>
      <c r="R1099" s="452"/>
      <c r="S1099" s="452"/>
      <c r="T1099" s="452"/>
      <c r="U1099" s="452"/>
      <c r="V1099" s="452"/>
      <c r="W1099" s="452"/>
      <c r="X1099" s="452"/>
      <c r="Y1099" s="452"/>
      <c r="Z1099" s="452"/>
      <c r="AA1099" s="452"/>
      <c r="AB1099" s="452"/>
      <c r="AC1099" s="452"/>
      <c r="AD1099" s="452"/>
      <c r="AE1099" s="453"/>
      <c r="AF1099" s="945"/>
      <c r="AG1099" s="946"/>
      <c r="AH1099" s="946"/>
      <c r="AI1099" s="946"/>
      <c r="AJ1099" s="946"/>
      <c r="AK1099" s="946"/>
      <c r="AL1099" s="946"/>
      <c r="AM1099" s="946"/>
      <c r="AN1099" s="947"/>
      <c r="AO1099" s="945"/>
      <c r="AP1099" s="946"/>
      <c r="AQ1099" s="946"/>
      <c r="AR1099" s="946"/>
      <c r="AS1099" s="946"/>
      <c r="AT1099" s="946"/>
      <c r="AU1099" s="946"/>
      <c r="AV1099" s="946"/>
      <c r="AW1099" s="946"/>
      <c r="AX1099" s="946"/>
      <c r="AY1099" s="946"/>
      <c r="AZ1099" s="946"/>
      <c r="BA1099" s="946"/>
      <c r="BB1099" s="947"/>
    </row>
    <row r="1100" spans="1:54" ht="12.6" customHeight="1" x14ac:dyDescent="0.25">
      <c r="A1100" s="470" t="s">
        <v>1553</v>
      </c>
      <c r="B1100" s="433"/>
      <c r="C1100" s="433"/>
      <c r="D1100" s="433"/>
      <c r="E1100" s="433"/>
      <c r="F1100" s="433"/>
      <c r="G1100" s="433"/>
      <c r="H1100" s="433"/>
      <c r="I1100" s="433"/>
      <c r="J1100" s="433"/>
      <c r="K1100" s="433"/>
      <c r="L1100" s="433"/>
      <c r="M1100" s="433"/>
      <c r="N1100" s="433"/>
      <c r="O1100" s="433"/>
      <c r="P1100" s="433"/>
      <c r="Q1100" s="433"/>
      <c r="R1100" s="433"/>
      <c r="S1100" s="433"/>
      <c r="T1100" s="433"/>
      <c r="U1100" s="433"/>
      <c r="V1100" s="433"/>
      <c r="W1100" s="433"/>
      <c r="X1100" s="433"/>
      <c r="Y1100" s="433"/>
      <c r="Z1100" s="433"/>
      <c r="AA1100" s="433"/>
      <c r="AB1100" s="433"/>
      <c r="AC1100" s="433"/>
      <c r="AD1100" s="433"/>
      <c r="AE1100" s="471"/>
      <c r="AF1100" s="948"/>
      <c r="AG1100" s="949"/>
      <c r="AH1100" s="949"/>
      <c r="AI1100" s="949"/>
      <c r="AJ1100" s="949"/>
      <c r="AK1100" s="949"/>
      <c r="AL1100" s="949"/>
      <c r="AM1100" s="949"/>
      <c r="AN1100" s="950"/>
      <c r="AO1100" s="948"/>
      <c r="AP1100" s="949"/>
      <c r="AQ1100" s="949"/>
      <c r="AR1100" s="949"/>
      <c r="AS1100" s="949"/>
      <c r="AT1100" s="949"/>
      <c r="AU1100" s="949"/>
      <c r="AV1100" s="949"/>
      <c r="AW1100" s="949"/>
      <c r="AX1100" s="949"/>
      <c r="AY1100" s="949"/>
      <c r="AZ1100" s="949"/>
      <c r="BA1100" s="949"/>
      <c r="BB1100" s="950"/>
    </row>
    <row r="1101" spans="1:54" ht="12.6" customHeight="1" x14ac:dyDescent="0.25">
      <c r="A1101" s="454" t="s">
        <v>1552</v>
      </c>
      <c r="B1101" s="455"/>
      <c r="C1101" s="455"/>
      <c r="D1101" s="455"/>
      <c r="E1101" s="455"/>
      <c r="F1101" s="455"/>
      <c r="G1101" s="455"/>
      <c r="H1101" s="455"/>
      <c r="I1101" s="455"/>
      <c r="J1101" s="455"/>
      <c r="K1101" s="455"/>
      <c r="L1101" s="455"/>
      <c r="M1101" s="455"/>
      <c r="N1101" s="455"/>
      <c r="O1101" s="455"/>
      <c r="P1101" s="455"/>
      <c r="Q1101" s="455"/>
      <c r="R1101" s="455"/>
      <c r="S1101" s="455"/>
      <c r="T1101" s="455"/>
      <c r="U1101" s="455"/>
      <c r="V1101" s="455"/>
      <c r="W1101" s="455"/>
      <c r="X1101" s="455"/>
      <c r="Y1101" s="455"/>
      <c r="Z1101" s="455"/>
      <c r="AA1101" s="455"/>
      <c r="AB1101" s="455"/>
      <c r="AC1101" s="455"/>
      <c r="AD1101" s="455"/>
      <c r="AE1101" s="456"/>
      <c r="AF1101" s="951"/>
      <c r="AG1101" s="952"/>
      <c r="AH1101" s="952"/>
      <c r="AI1101" s="952"/>
      <c r="AJ1101" s="952"/>
      <c r="AK1101" s="952"/>
      <c r="AL1101" s="952"/>
      <c r="AM1101" s="952"/>
      <c r="AN1101" s="953"/>
      <c r="AO1101" s="951"/>
      <c r="AP1101" s="952"/>
      <c r="AQ1101" s="952"/>
      <c r="AR1101" s="952"/>
      <c r="AS1101" s="952"/>
      <c r="AT1101" s="952"/>
      <c r="AU1101" s="952"/>
      <c r="AV1101" s="952"/>
      <c r="AW1101" s="952"/>
      <c r="AX1101" s="952"/>
      <c r="AY1101" s="952"/>
      <c r="AZ1101" s="952"/>
      <c r="BA1101" s="952"/>
      <c r="BB1101" s="953"/>
    </row>
    <row r="1102" spans="1:54" ht="12.6" customHeight="1" x14ac:dyDescent="0.25">
      <c r="A1102" s="451" t="s">
        <v>1551</v>
      </c>
      <c r="B1102" s="452"/>
      <c r="C1102" s="452"/>
      <c r="D1102" s="452"/>
      <c r="E1102" s="452"/>
      <c r="F1102" s="452"/>
      <c r="G1102" s="452"/>
      <c r="H1102" s="452"/>
      <c r="I1102" s="452"/>
      <c r="J1102" s="452"/>
      <c r="K1102" s="452"/>
      <c r="L1102" s="452"/>
      <c r="M1102" s="452"/>
      <c r="N1102" s="452"/>
      <c r="O1102" s="452"/>
      <c r="P1102" s="452"/>
      <c r="Q1102" s="452"/>
      <c r="R1102" s="452"/>
      <c r="S1102" s="452"/>
      <c r="T1102" s="452"/>
      <c r="U1102" s="452"/>
      <c r="V1102" s="452"/>
      <c r="W1102" s="452"/>
      <c r="X1102" s="452"/>
      <c r="Y1102" s="452"/>
      <c r="Z1102" s="452"/>
      <c r="AA1102" s="452"/>
      <c r="AB1102" s="452"/>
      <c r="AC1102" s="452"/>
      <c r="AD1102" s="452"/>
      <c r="AE1102" s="453"/>
      <c r="AF1102" s="945"/>
      <c r="AG1102" s="946"/>
      <c r="AH1102" s="946"/>
      <c r="AI1102" s="946"/>
      <c r="AJ1102" s="946"/>
      <c r="AK1102" s="946"/>
      <c r="AL1102" s="946"/>
      <c r="AM1102" s="946"/>
      <c r="AN1102" s="947"/>
      <c r="AO1102" s="945"/>
      <c r="AP1102" s="946"/>
      <c r="AQ1102" s="946"/>
      <c r="AR1102" s="946"/>
      <c r="AS1102" s="946"/>
      <c r="AT1102" s="946"/>
      <c r="AU1102" s="946"/>
      <c r="AV1102" s="946"/>
      <c r="AW1102" s="946"/>
      <c r="AX1102" s="946"/>
      <c r="AY1102" s="946"/>
      <c r="AZ1102" s="946"/>
      <c r="BA1102" s="946"/>
      <c r="BB1102" s="947"/>
    </row>
    <row r="1103" spans="1:54" ht="12.6" customHeight="1" x14ac:dyDescent="0.25">
      <c r="A1103" s="470" t="s">
        <v>1550</v>
      </c>
      <c r="B1103" s="433"/>
      <c r="C1103" s="433"/>
      <c r="D1103" s="433"/>
      <c r="E1103" s="433"/>
      <c r="F1103" s="433"/>
      <c r="G1103" s="433"/>
      <c r="H1103" s="433"/>
      <c r="I1103" s="433"/>
      <c r="J1103" s="433"/>
      <c r="K1103" s="433"/>
      <c r="L1103" s="433"/>
      <c r="M1103" s="433"/>
      <c r="N1103" s="433"/>
      <c r="O1103" s="433"/>
      <c r="P1103" s="433"/>
      <c r="Q1103" s="433"/>
      <c r="R1103" s="433"/>
      <c r="S1103" s="433"/>
      <c r="T1103" s="433"/>
      <c r="U1103" s="433"/>
      <c r="V1103" s="433"/>
      <c r="W1103" s="433"/>
      <c r="X1103" s="433"/>
      <c r="Y1103" s="433"/>
      <c r="Z1103" s="433"/>
      <c r="AA1103" s="433"/>
      <c r="AB1103" s="433"/>
      <c r="AC1103" s="433"/>
      <c r="AD1103" s="433"/>
      <c r="AE1103" s="471"/>
      <c r="AF1103" s="948"/>
      <c r="AG1103" s="949"/>
      <c r="AH1103" s="949"/>
      <c r="AI1103" s="949"/>
      <c r="AJ1103" s="949"/>
      <c r="AK1103" s="949"/>
      <c r="AL1103" s="949"/>
      <c r="AM1103" s="949"/>
      <c r="AN1103" s="950"/>
      <c r="AO1103" s="948"/>
      <c r="AP1103" s="949"/>
      <c r="AQ1103" s="949"/>
      <c r="AR1103" s="949"/>
      <c r="AS1103" s="949"/>
      <c r="AT1103" s="949"/>
      <c r="AU1103" s="949"/>
      <c r="AV1103" s="949"/>
      <c r="AW1103" s="949"/>
      <c r="AX1103" s="949"/>
      <c r="AY1103" s="949"/>
      <c r="AZ1103" s="949"/>
      <c r="BA1103" s="949"/>
      <c r="BB1103" s="950"/>
    </row>
    <row r="1104" spans="1:54" ht="12.6" customHeight="1" x14ac:dyDescent="0.25">
      <c r="A1104" s="454" t="s">
        <v>1549</v>
      </c>
      <c r="B1104" s="455"/>
      <c r="C1104" s="455"/>
      <c r="D1104" s="455"/>
      <c r="E1104" s="455"/>
      <c r="F1104" s="455"/>
      <c r="G1104" s="455"/>
      <c r="H1104" s="455"/>
      <c r="I1104" s="455"/>
      <c r="J1104" s="455"/>
      <c r="K1104" s="455"/>
      <c r="L1104" s="455"/>
      <c r="M1104" s="455"/>
      <c r="N1104" s="455"/>
      <c r="O1104" s="455"/>
      <c r="P1104" s="455"/>
      <c r="Q1104" s="455"/>
      <c r="R1104" s="455"/>
      <c r="S1104" s="455"/>
      <c r="T1104" s="455"/>
      <c r="U1104" s="455"/>
      <c r="V1104" s="455"/>
      <c r="W1104" s="455"/>
      <c r="X1104" s="455"/>
      <c r="Y1104" s="455"/>
      <c r="Z1104" s="455"/>
      <c r="AA1104" s="455"/>
      <c r="AB1104" s="455"/>
      <c r="AC1104" s="455"/>
      <c r="AD1104" s="455"/>
      <c r="AE1104" s="456"/>
      <c r="AF1104" s="951"/>
      <c r="AG1104" s="952"/>
      <c r="AH1104" s="952"/>
      <c r="AI1104" s="952"/>
      <c r="AJ1104" s="952"/>
      <c r="AK1104" s="952"/>
      <c r="AL1104" s="952"/>
      <c r="AM1104" s="952"/>
      <c r="AN1104" s="953"/>
      <c r="AO1104" s="951"/>
      <c r="AP1104" s="952"/>
      <c r="AQ1104" s="952"/>
      <c r="AR1104" s="952"/>
      <c r="AS1104" s="952"/>
      <c r="AT1104" s="952"/>
      <c r="AU1104" s="952"/>
      <c r="AV1104" s="952"/>
      <c r="AW1104" s="952"/>
      <c r="AX1104" s="952"/>
      <c r="AY1104" s="952"/>
      <c r="AZ1104" s="952"/>
      <c r="BA1104" s="952"/>
      <c r="BB1104" s="953"/>
    </row>
    <row r="1105" spans="1:54" ht="12.6" customHeight="1" x14ac:dyDescent="0.25">
      <c r="A1105" s="444" t="s">
        <v>1548</v>
      </c>
    </row>
    <row r="1106" spans="1:54" ht="18" customHeight="1" x14ac:dyDescent="0.25">
      <c r="A1106" s="1042"/>
      <c r="B1106" s="1043"/>
      <c r="C1106" s="1043"/>
      <c r="D1106" s="1043"/>
      <c r="E1106" s="1043"/>
      <c r="F1106" s="1043"/>
      <c r="G1106" s="1043"/>
      <c r="H1106" s="1043"/>
      <c r="I1106" s="1043"/>
      <c r="J1106" s="1043"/>
      <c r="K1106" s="1043"/>
      <c r="L1106" s="1043"/>
      <c r="M1106" s="1043"/>
      <c r="N1106" s="1043"/>
      <c r="O1106" s="1043"/>
      <c r="P1106" s="1043"/>
      <c r="Q1106" s="1043"/>
      <c r="R1106" s="1043"/>
      <c r="S1106" s="1043"/>
      <c r="T1106" s="1043"/>
      <c r="U1106" s="1043"/>
      <c r="V1106" s="1043"/>
      <c r="W1106" s="1043"/>
      <c r="X1106" s="1043"/>
      <c r="Y1106" s="1043"/>
      <c r="Z1106" s="1043"/>
      <c r="AA1106" s="1043"/>
      <c r="AB1106" s="1043"/>
      <c r="AC1106" s="1043"/>
      <c r="AD1106" s="1043"/>
      <c r="AE1106" s="1043"/>
      <c r="AF1106" s="1043"/>
      <c r="AG1106" s="1043"/>
      <c r="AH1106" s="1043"/>
      <c r="AI1106" s="1043"/>
      <c r="AJ1106" s="1043"/>
      <c r="AK1106" s="1043"/>
      <c r="AL1106" s="1043"/>
      <c r="AM1106" s="1043"/>
      <c r="AN1106" s="1043"/>
      <c r="AO1106" s="1043"/>
      <c r="AP1106" s="1043"/>
      <c r="AQ1106" s="1043"/>
      <c r="AR1106" s="1043"/>
      <c r="AS1106" s="1043"/>
      <c r="AT1106" s="1043"/>
      <c r="AU1106" s="1043"/>
      <c r="AV1106" s="1043"/>
      <c r="AW1106" s="1043"/>
      <c r="AX1106" s="1043"/>
      <c r="AY1106" s="1043"/>
      <c r="AZ1106" s="1043"/>
      <c r="BA1106" s="1043"/>
      <c r="BB1106" s="1044"/>
    </row>
    <row r="1107" spans="1:54" ht="12.6" customHeight="1" x14ac:dyDescent="0.25">
      <c r="A1107" s="885"/>
      <c r="B1107" s="886"/>
      <c r="C1107" s="886"/>
      <c r="D1107" s="886"/>
      <c r="E1107" s="886"/>
      <c r="F1107" s="886"/>
      <c r="G1107" s="886"/>
      <c r="H1107" s="886"/>
      <c r="I1107" s="886"/>
      <c r="J1107" s="886"/>
      <c r="K1107" s="886"/>
      <c r="L1107" s="886"/>
      <c r="M1107" s="886"/>
      <c r="N1107" s="886"/>
      <c r="O1107" s="886"/>
      <c r="P1107" s="886"/>
      <c r="Q1107" s="886"/>
      <c r="R1107" s="886"/>
      <c r="S1107" s="886"/>
      <c r="T1107" s="886"/>
      <c r="U1107" s="886"/>
      <c r="V1107" s="886"/>
      <c r="W1107" s="886"/>
      <c r="X1107" s="886"/>
      <c r="Y1107" s="886"/>
      <c r="Z1107" s="886"/>
      <c r="AA1107" s="886"/>
      <c r="AB1107" s="886"/>
      <c r="AC1107" s="886"/>
      <c r="AD1107" s="886"/>
      <c r="AE1107" s="886"/>
      <c r="AF1107" s="886"/>
      <c r="AG1107" s="886"/>
      <c r="AH1107" s="886"/>
      <c r="AI1107" s="886"/>
      <c r="AJ1107" s="886"/>
      <c r="AK1107" s="886"/>
      <c r="AL1107" s="886"/>
      <c r="AM1107" s="886"/>
      <c r="AN1107" s="886"/>
      <c r="AO1107" s="886"/>
      <c r="AP1107" s="886"/>
      <c r="AQ1107" s="886"/>
      <c r="AR1107" s="886"/>
      <c r="AS1107" s="886"/>
      <c r="AT1107" s="886"/>
      <c r="AU1107" s="886"/>
      <c r="AV1107" s="886"/>
      <c r="AW1107" s="886"/>
      <c r="AX1107" s="886"/>
      <c r="AY1107" s="886"/>
      <c r="AZ1107" s="886"/>
      <c r="BA1107" s="886"/>
      <c r="BB1107" s="887"/>
    </row>
    <row r="1108" spans="1:54" s="433" customFormat="1" ht="0.75" customHeight="1" x14ac:dyDescent="0.25"/>
    <row r="1109" spans="1:54" ht="12.6" customHeight="1" x14ac:dyDescent="0.25">
      <c r="A1109" s="444" t="s">
        <v>1547</v>
      </c>
    </row>
    <row r="1110" spans="1:54" ht="11.25" customHeight="1" x14ac:dyDescent="0.25">
      <c r="A1110" s="464"/>
      <c r="B1110" s="465"/>
      <c r="C1110" s="465"/>
      <c r="D1110" s="465"/>
      <c r="E1110" s="465"/>
      <c r="F1110" s="465"/>
      <c r="G1110" s="465"/>
      <c r="H1110" s="465"/>
      <c r="I1110" s="452"/>
      <c r="J1110" s="465"/>
      <c r="K1110" s="465"/>
      <c r="L1110" s="465"/>
      <c r="M1110" s="465"/>
      <c r="N1110" s="465"/>
      <c r="O1110" s="466"/>
      <c r="P1110" s="464"/>
      <c r="Q1110" s="465"/>
      <c r="R1110" s="465"/>
      <c r="S1110" s="465"/>
      <c r="T1110" s="465"/>
      <c r="U1110" s="465"/>
      <c r="V1110" s="465"/>
      <c r="W1110" s="465"/>
      <c r="X1110" s="465"/>
      <c r="Y1110" s="465"/>
      <c r="Z1110" s="465"/>
      <c r="AA1110" s="465"/>
      <c r="AB1110" s="465"/>
      <c r="AC1110" s="465"/>
      <c r="AD1110" s="465"/>
      <c r="AE1110" s="452"/>
      <c r="AF1110" s="466"/>
      <c r="AG1110" s="923" t="s">
        <v>1546</v>
      </c>
      <c r="AH1110" s="849"/>
      <c r="AI1110" s="849"/>
      <c r="AJ1110" s="849"/>
      <c r="AK1110" s="849"/>
      <c r="AL1110" s="849"/>
      <c r="AM1110" s="849"/>
      <c r="AN1110" s="849"/>
      <c r="AO1110" s="849"/>
      <c r="AP1110" s="849"/>
      <c r="AQ1110" s="849"/>
      <c r="AR1110" s="849"/>
      <c r="AS1110" s="849"/>
      <c r="AT1110" s="849"/>
      <c r="AU1110" s="849"/>
      <c r="AV1110" s="849"/>
      <c r="AW1110" s="849"/>
      <c r="AX1110" s="849"/>
      <c r="AY1110" s="849"/>
      <c r="AZ1110" s="849"/>
      <c r="BA1110" s="849"/>
      <c r="BB1110" s="986"/>
    </row>
    <row r="1111" spans="1:54" ht="11.25" customHeight="1" x14ac:dyDescent="0.25">
      <c r="A1111" s="698"/>
      <c r="B1111" s="438"/>
      <c r="C1111" s="438"/>
      <c r="D1111" s="438"/>
      <c r="E1111" s="438"/>
      <c r="F1111" s="438"/>
      <c r="G1111" s="438"/>
      <c r="H1111" s="438"/>
      <c r="I1111" s="433"/>
      <c r="J1111" s="582"/>
      <c r="K1111" s="582"/>
      <c r="L1111" s="582"/>
      <c r="M1111" s="582"/>
      <c r="N1111" s="433"/>
      <c r="O1111" s="743"/>
      <c r="P1111" s="924" t="s">
        <v>815</v>
      </c>
      <c r="Q1111" s="925"/>
      <c r="R1111" s="925"/>
      <c r="S1111" s="925"/>
      <c r="T1111" s="925"/>
      <c r="U1111" s="925"/>
      <c r="V1111" s="925"/>
      <c r="W1111" s="925"/>
      <c r="X1111" s="925"/>
      <c r="Y1111" s="925"/>
      <c r="Z1111" s="925"/>
      <c r="AA1111" s="925"/>
      <c r="AB1111" s="925"/>
      <c r="AC1111" s="925"/>
      <c r="AD1111" s="925"/>
      <c r="AE1111" s="925"/>
      <c r="AF1111" s="993"/>
      <c r="AG1111" s="924" t="s">
        <v>1545</v>
      </c>
      <c r="AH1111" s="925"/>
      <c r="AI1111" s="925"/>
      <c r="AJ1111" s="925"/>
      <c r="AK1111" s="925"/>
      <c r="AL1111" s="925"/>
      <c r="AM1111" s="925"/>
      <c r="AN1111" s="925"/>
      <c r="AO1111" s="925"/>
      <c r="AP1111" s="925"/>
      <c r="AQ1111" s="925"/>
      <c r="AR1111" s="925"/>
      <c r="AS1111" s="925"/>
      <c r="AT1111" s="925"/>
      <c r="AU1111" s="925"/>
      <c r="AV1111" s="925"/>
      <c r="AW1111" s="925"/>
      <c r="AX1111" s="925"/>
      <c r="AY1111" s="925"/>
      <c r="AZ1111" s="925"/>
      <c r="BA1111" s="925"/>
      <c r="BB1111" s="993"/>
    </row>
    <row r="1112" spans="1:54" ht="11.25" customHeight="1" x14ac:dyDescent="0.25">
      <c r="A1112" s="987" t="s">
        <v>468</v>
      </c>
      <c r="B1112" s="988"/>
      <c r="C1112" s="988"/>
      <c r="D1112" s="988"/>
      <c r="E1112" s="988"/>
      <c r="F1112" s="988"/>
      <c r="G1112" s="988"/>
      <c r="H1112" s="988"/>
      <c r="I1112" s="988"/>
      <c r="J1112" s="988"/>
      <c r="K1112" s="988"/>
      <c r="L1112" s="988"/>
      <c r="M1112" s="988"/>
      <c r="N1112" s="433"/>
      <c r="O1112" s="743"/>
      <c r="P1112" s="923" t="s">
        <v>579</v>
      </c>
      <c r="Q1112" s="849"/>
      <c r="R1112" s="849"/>
      <c r="S1112" s="849"/>
      <c r="T1112" s="849"/>
      <c r="U1112" s="849"/>
      <c r="V1112" s="849"/>
      <c r="W1112" s="849"/>
      <c r="X1112" s="986"/>
      <c r="Y1112" s="923" t="s">
        <v>580</v>
      </c>
      <c r="Z1112" s="849"/>
      <c r="AA1112" s="849"/>
      <c r="AB1112" s="986"/>
      <c r="AC1112" s="923" t="s">
        <v>580</v>
      </c>
      <c r="AD1112" s="849"/>
      <c r="AE1112" s="849"/>
      <c r="AF1112" s="986"/>
      <c r="AG1112" s="923" t="s">
        <v>579</v>
      </c>
      <c r="AH1112" s="849"/>
      <c r="AI1112" s="849"/>
      <c r="AJ1112" s="849"/>
      <c r="AK1112" s="849"/>
      <c r="AL1112" s="849"/>
      <c r="AM1112" s="849"/>
      <c r="AN1112" s="849"/>
      <c r="AO1112" s="986"/>
      <c r="AP1112" s="923" t="s">
        <v>580</v>
      </c>
      <c r="AQ1112" s="849"/>
      <c r="AR1112" s="849"/>
      <c r="AS1112" s="849"/>
      <c r="AT1112" s="849"/>
      <c r="AU1112" s="849"/>
      <c r="AV1112" s="923" t="s">
        <v>580</v>
      </c>
      <c r="AW1112" s="849"/>
      <c r="AX1112" s="849"/>
      <c r="AY1112" s="849"/>
      <c r="AZ1112" s="849"/>
      <c r="BA1112" s="849"/>
      <c r="BB1112" s="986"/>
    </row>
    <row r="1113" spans="1:54" ht="9.75" customHeight="1" x14ac:dyDescent="0.25">
      <c r="A1113" s="470"/>
      <c r="B1113" s="433"/>
      <c r="C1113" s="433"/>
      <c r="D1113" s="433"/>
      <c r="E1113" s="433"/>
      <c r="F1113" s="433"/>
      <c r="G1113" s="433"/>
      <c r="H1113" s="433"/>
      <c r="I1113" s="433"/>
      <c r="J1113" s="433"/>
      <c r="K1113" s="433"/>
      <c r="L1113" s="433"/>
      <c r="M1113" s="433"/>
      <c r="N1113" s="582"/>
      <c r="O1113" s="743"/>
      <c r="P1113" s="676"/>
      <c r="Q1113" s="582"/>
      <c r="R1113" s="582"/>
      <c r="S1113" s="582"/>
      <c r="T1113" s="582"/>
      <c r="U1113" s="582"/>
      <c r="V1113" s="582"/>
      <c r="W1113" s="433"/>
      <c r="X1113" s="471"/>
      <c r="Y1113" s="676"/>
      <c r="Z1113" s="582"/>
      <c r="AA1113" s="582"/>
      <c r="AB1113" s="471"/>
      <c r="AC1113" s="987" t="s">
        <v>475</v>
      </c>
      <c r="AD1113" s="988"/>
      <c r="AE1113" s="988"/>
      <c r="AF1113" s="992"/>
      <c r="AG1113" s="676"/>
      <c r="AH1113" s="582"/>
      <c r="AI1113" s="582"/>
      <c r="AJ1113" s="582"/>
      <c r="AK1113" s="582"/>
      <c r="AL1113" s="582"/>
      <c r="AM1113" s="582"/>
      <c r="AN1113" s="433"/>
      <c r="AO1113" s="471"/>
      <c r="AP1113" s="987"/>
      <c r="AQ1113" s="988"/>
      <c r="AR1113" s="988"/>
      <c r="AS1113" s="988"/>
      <c r="AT1113" s="988"/>
      <c r="AU1113" s="988"/>
      <c r="AV1113" s="987" t="s">
        <v>475</v>
      </c>
      <c r="AW1113" s="988"/>
      <c r="AX1113" s="988"/>
      <c r="AY1113" s="988"/>
      <c r="AZ1113" s="988"/>
      <c r="BA1113" s="988"/>
      <c r="BB1113" s="992"/>
    </row>
    <row r="1114" spans="1:54" ht="9.75" customHeight="1" x14ac:dyDescent="0.25">
      <c r="A1114" s="924" t="s">
        <v>816</v>
      </c>
      <c r="B1114" s="925"/>
      <c r="C1114" s="925"/>
      <c r="D1114" s="925"/>
      <c r="E1114" s="925"/>
      <c r="F1114" s="925"/>
      <c r="G1114" s="925"/>
      <c r="H1114" s="925"/>
      <c r="I1114" s="925"/>
      <c r="J1114" s="925"/>
      <c r="K1114" s="925"/>
      <c r="L1114" s="925"/>
      <c r="M1114" s="925"/>
      <c r="N1114" s="925"/>
      <c r="O1114" s="993"/>
      <c r="P1114" s="924" t="s">
        <v>817</v>
      </c>
      <c r="Q1114" s="925"/>
      <c r="R1114" s="925"/>
      <c r="S1114" s="925"/>
      <c r="T1114" s="925"/>
      <c r="U1114" s="925"/>
      <c r="V1114" s="925"/>
      <c r="W1114" s="925"/>
      <c r="X1114" s="993"/>
      <c r="Y1114" s="924" t="s">
        <v>818</v>
      </c>
      <c r="Z1114" s="925"/>
      <c r="AA1114" s="925"/>
      <c r="AB1114" s="993"/>
      <c r="AC1114" s="924" t="s">
        <v>1544</v>
      </c>
      <c r="AD1114" s="925"/>
      <c r="AE1114" s="925"/>
      <c r="AF1114" s="993"/>
      <c r="AG1114" s="924" t="s">
        <v>477</v>
      </c>
      <c r="AH1114" s="925"/>
      <c r="AI1114" s="925"/>
      <c r="AJ1114" s="925"/>
      <c r="AK1114" s="925"/>
      <c r="AL1114" s="925"/>
      <c r="AM1114" s="925"/>
      <c r="AN1114" s="925"/>
      <c r="AO1114" s="993"/>
      <c r="AP1114" s="924" t="s">
        <v>480</v>
      </c>
      <c r="AQ1114" s="925"/>
      <c r="AR1114" s="925"/>
      <c r="AS1114" s="925"/>
      <c r="AT1114" s="925"/>
      <c r="AU1114" s="925"/>
      <c r="AV1114" s="924" t="s">
        <v>1489</v>
      </c>
      <c r="AW1114" s="925"/>
      <c r="AX1114" s="925"/>
      <c r="AY1114" s="925"/>
      <c r="AZ1114" s="925"/>
      <c r="BA1114" s="925"/>
      <c r="BB1114" s="993"/>
    </row>
    <row r="1115" spans="1:54" ht="12.6" customHeight="1" x14ac:dyDescent="0.25">
      <c r="A1115" s="1077" t="s">
        <v>318</v>
      </c>
      <c r="B1115" s="1078"/>
      <c r="C1115" s="1078"/>
      <c r="D1115" s="1078"/>
      <c r="E1115" s="1078"/>
      <c r="F1115" s="1078"/>
      <c r="G1115" s="1078"/>
      <c r="H1115" s="1078"/>
      <c r="I1115" s="1078"/>
      <c r="J1115" s="1078"/>
      <c r="K1115" s="1078"/>
      <c r="L1115" s="1078"/>
      <c r="M1115" s="1078"/>
      <c r="N1115" s="1078"/>
      <c r="O1115" s="1079"/>
      <c r="P1115" s="989"/>
      <c r="Q1115" s="989"/>
      <c r="R1115" s="989"/>
      <c r="S1115" s="989"/>
      <c r="T1115" s="989"/>
      <c r="U1115" s="989"/>
      <c r="V1115" s="989"/>
      <c r="W1115" s="989"/>
      <c r="X1115" s="989"/>
      <c r="Y1115" s="979" t="s">
        <v>929</v>
      </c>
      <c r="Z1115" s="979"/>
      <c r="AA1115" s="979"/>
      <c r="AB1115" s="979"/>
      <c r="AC1115" s="979" t="s">
        <v>929</v>
      </c>
      <c r="AD1115" s="979"/>
      <c r="AE1115" s="979"/>
      <c r="AF1115" s="979"/>
      <c r="AG1115" s="967"/>
      <c r="AH1115" s="968"/>
      <c r="AI1115" s="968"/>
      <c r="AJ1115" s="968"/>
      <c r="AK1115" s="968"/>
      <c r="AL1115" s="968"/>
      <c r="AM1115" s="968"/>
      <c r="AN1115" s="968"/>
      <c r="AO1115" s="969"/>
      <c r="AP1115" s="923" t="s">
        <v>929</v>
      </c>
      <c r="AQ1115" s="849"/>
      <c r="AR1115" s="849"/>
      <c r="AS1115" s="849"/>
      <c r="AT1115" s="849"/>
      <c r="AU1115" s="986"/>
      <c r="AV1115" s="923" t="s">
        <v>929</v>
      </c>
      <c r="AW1115" s="849"/>
      <c r="AX1115" s="849"/>
      <c r="AY1115" s="849"/>
      <c r="AZ1115" s="849"/>
      <c r="BA1115" s="849"/>
      <c r="BB1115" s="986"/>
    </row>
    <row r="1116" spans="1:54" ht="12.6" customHeight="1" x14ac:dyDescent="0.25">
      <c r="A1116" s="454" t="s">
        <v>1543</v>
      </c>
      <c r="B1116" s="455"/>
      <c r="C1116" s="455"/>
      <c r="D1116" s="455"/>
      <c r="E1116" s="455"/>
      <c r="F1116" s="455"/>
      <c r="G1116" s="455"/>
      <c r="H1116" s="455"/>
      <c r="I1116" s="455"/>
      <c r="J1116" s="455"/>
      <c r="K1116" s="455"/>
      <c r="L1116" s="455"/>
      <c r="M1116" s="455"/>
      <c r="N1116" s="455"/>
      <c r="O1116" s="456"/>
      <c r="P1116" s="865"/>
      <c r="Q1116" s="865"/>
      <c r="R1116" s="865"/>
      <c r="S1116" s="865"/>
      <c r="T1116" s="865"/>
      <c r="U1116" s="865"/>
      <c r="V1116" s="865"/>
      <c r="W1116" s="865"/>
      <c r="X1116" s="865"/>
      <c r="Y1116" s="1022"/>
      <c r="Z1116" s="1022"/>
      <c r="AA1116" s="1022"/>
      <c r="AB1116" s="1022"/>
      <c r="AC1116" s="1022"/>
      <c r="AD1116" s="1022"/>
      <c r="AE1116" s="1022"/>
      <c r="AF1116" s="1022"/>
      <c r="AG1116" s="970"/>
      <c r="AH1116" s="971"/>
      <c r="AI1116" s="971"/>
      <c r="AJ1116" s="971"/>
      <c r="AK1116" s="971"/>
      <c r="AL1116" s="971"/>
      <c r="AM1116" s="971"/>
      <c r="AN1116" s="971"/>
      <c r="AO1116" s="972"/>
      <c r="AP1116" s="924"/>
      <c r="AQ1116" s="925"/>
      <c r="AR1116" s="925"/>
      <c r="AS1116" s="925"/>
      <c r="AT1116" s="925"/>
      <c r="AU1116" s="993"/>
      <c r="AV1116" s="924"/>
      <c r="AW1116" s="925"/>
      <c r="AX1116" s="925"/>
      <c r="AY1116" s="925"/>
      <c r="AZ1116" s="925"/>
      <c r="BA1116" s="925"/>
      <c r="BB1116" s="993"/>
    </row>
    <row r="1117" spans="1:54" ht="12.6" customHeight="1" x14ac:dyDescent="0.25">
      <c r="A1117" s="447" t="s">
        <v>581</v>
      </c>
      <c r="B1117" s="448"/>
      <c r="C1117" s="448"/>
      <c r="D1117" s="448"/>
      <c r="E1117" s="448"/>
      <c r="F1117" s="448"/>
      <c r="G1117" s="448"/>
      <c r="H1117" s="448"/>
      <c r="I1117" s="448"/>
      <c r="J1117" s="448"/>
      <c r="K1117" s="448"/>
      <c r="L1117" s="448"/>
      <c r="M1117" s="448"/>
      <c r="N1117" s="448"/>
      <c r="O1117" s="449"/>
      <c r="P1117" s="1022" t="s">
        <v>929</v>
      </c>
      <c r="Q1117" s="1022"/>
      <c r="R1117" s="1022"/>
      <c r="S1117" s="1022"/>
      <c r="T1117" s="1022"/>
      <c r="U1117" s="1022"/>
      <c r="V1117" s="1022"/>
      <c r="W1117" s="1022"/>
      <c r="X1117" s="1022"/>
      <c r="Y1117" s="865"/>
      <c r="Z1117" s="865"/>
      <c r="AA1117" s="865"/>
      <c r="AB1117" s="865"/>
      <c r="AC1117" s="865"/>
      <c r="AD1117" s="865"/>
      <c r="AE1117" s="865"/>
      <c r="AF1117" s="865"/>
      <c r="AG1117" s="995" t="s">
        <v>929</v>
      </c>
      <c r="AH1117" s="996"/>
      <c r="AI1117" s="996"/>
      <c r="AJ1117" s="996"/>
      <c r="AK1117" s="996"/>
      <c r="AL1117" s="996"/>
      <c r="AM1117" s="996"/>
      <c r="AN1117" s="996"/>
      <c r="AO1117" s="997"/>
      <c r="AP1117" s="878"/>
      <c r="AQ1117" s="879"/>
      <c r="AR1117" s="879"/>
      <c r="AS1117" s="879"/>
      <c r="AT1117" s="879"/>
      <c r="AU1117" s="880"/>
      <c r="AV1117" s="878"/>
      <c r="AW1117" s="879"/>
      <c r="AX1117" s="879"/>
      <c r="AY1117" s="879"/>
      <c r="AZ1117" s="879"/>
      <c r="BA1117" s="879"/>
      <c r="BB1117" s="880"/>
    </row>
    <row r="1118" spans="1:54" ht="12.6" customHeight="1" x14ac:dyDescent="0.25">
      <c r="A1118" s="447" t="s">
        <v>582</v>
      </c>
      <c r="B1118" s="448"/>
      <c r="C1118" s="448"/>
      <c r="D1118" s="448"/>
      <c r="E1118" s="448"/>
      <c r="F1118" s="448"/>
      <c r="G1118" s="448"/>
      <c r="H1118" s="448"/>
      <c r="I1118" s="448"/>
      <c r="J1118" s="448"/>
      <c r="K1118" s="448"/>
      <c r="L1118" s="448"/>
      <c r="M1118" s="448"/>
      <c r="N1118" s="448"/>
      <c r="O1118" s="449"/>
      <c r="P1118" s="865"/>
      <c r="Q1118" s="865"/>
      <c r="R1118" s="865"/>
      <c r="S1118" s="865"/>
      <c r="T1118" s="865"/>
      <c r="U1118" s="865"/>
      <c r="V1118" s="865"/>
      <c r="W1118" s="865"/>
      <c r="X1118" s="865"/>
      <c r="Y1118" s="865"/>
      <c r="Z1118" s="865"/>
      <c r="AA1118" s="865"/>
      <c r="AB1118" s="865"/>
      <c r="AC1118" s="865"/>
      <c r="AD1118" s="865"/>
      <c r="AE1118" s="865"/>
      <c r="AF1118" s="865"/>
      <c r="AG1118" s="961"/>
      <c r="AH1118" s="962"/>
      <c r="AI1118" s="962"/>
      <c r="AJ1118" s="962"/>
      <c r="AK1118" s="962"/>
      <c r="AL1118" s="962"/>
      <c r="AM1118" s="962"/>
      <c r="AN1118" s="962"/>
      <c r="AO1118" s="963"/>
      <c r="AP1118" s="878"/>
      <c r="AQ1118" s="879"/>
      <c r="AR1118" s="879"/>
      <c r="AS1118" s="879"/>
      <c r="AT1118" s="879"/>
      <c r="AU1118" s="880"/>
      <c r="AV1118" s="878"/>
      <c r="AW1118" s="879"/>
      <c r="AX1118" s="879"/>
      <c r="AY1118" s="879"/>
      <c r="AZ1118" s="879"/>
      <c r="BA1118" s="879"/>
      <c r="BB1118" s="880"/>
    </row>
    <row r="1119" spans="1:54" ht="12.6" customHeight="1" x14ac:dyDescent="0.25">
      <c r="A1119" s="447" t="s">
        <v>583</v>
      </c>
      <c r="B1119" s="448"/>
      <c r="C1119" s="448"/>
      <c r="D1119" s="448"/>
      <c r="E1119" s="448"/>
      <c r="F1119" s="448"/>
      <c r="G1119" s="448"/>
      <c r="H1119" s="448"/>
      <c r="I1119" s="448"/>
      <c r="J1119" s="448"/>
      <c r="K1119" s="448"/>
      <c r="L1119" s="448"/>
      <c r="M1119" s="448"/>
      <c r="N1119" s="448"/>
      <c r="O1119" s="449"/>
      <c r="P1119" s="865"/>
      <c r="Q1119" s="865"/>
      <c r="R1119" s="865"/>
      <c r="S1119" s="865"/>
      <c r="T1119" s="865"/>
      <c r="U1119" s="865"/>
      <c r="V1119" s="865"/>
      <c r="W1119" s="865"/>
      <c r="X1119" s="865"/>
      <c r="Y1119" s="865"/>
      <c r="Z1119" s="865"/>
      <c r="AA1119" s="865"/>
      <c r="AB1119" s="865"/>
      <c r="AC1119" s="865"/>
      <c r="AD1119" s="865"/>
      <c r="AE1119" s="865"/>
      <c r="AF1119" s="865"/>
      <c r="AG1119" s="961"/>
      <c r="AH1119" s="962"/>
      <c r="AI1119" s="962"/>
      <c r="AJ1119" s="962"/>
      <c r="AK1119" s="962"/>
      <c r="AL1119" s="962"/>
      <c r="AM1119" s="962"/>
      <c r="AN1119" s="962"/>
      <c r="AO1119" s="963"/>
      <c r="AP1119" s="878"/>
      <c r="AQ1119" s="879"/>
      <c r="AR1119" s="879"/>
      <c r="AS1119" s="879"/>
      <c r="AT1119" s="879"/>
      <c r="AU1119" s="880"/>
      <c r="AV1119" s="878"/>
      <c r="AW1119" s="879"/>
      <c r="AX1119" s="879"/>
      <c r="AY1119" s="879"/>
      <c r="AZ1119" s="879"/>
      <c r="BA1119" s="879"/>
      <c r="BB1119" s="880"/>
    </row>
    <row r="1120" spans="1:54" ht="12.6" customHeight="1" x14ac:dyDescent="0.25">
      <c r="A1120" s="451" t="s">
        <v>1542</v>
      </c>
      <c r="B1120" s="452"/>
      <c r="C1120" s="452"/>
      <c r="D1120" s="452"/>
      <c r="E1120" s="452"/>
      <c r="F1120" s="452"/>
      <c r="G1120" s="452"/>
      <c r="H1120" s="452"/>
      <c r="I1120" s="452"/>
      <c r="J1120" s="452"/>
      <c r="K1120" s="452"/>
      <c r="L1120" s="452"/>
      <c r="M1120" s="452"/>
      <c r="N1120" s="452"/>
      <c r="O1120" s="453"/>
      <c r="P1120" s="865"/>
      <c r="Q1120" s="865"/>
      <c r="R1120" s="865"/>
      <c r="S1120" s="865"/>
      <c r="T1120" s="865"/>
      <c r="U1120" s="865"/>
      <c r="V1120" s="865"/>
      <c r="W1120" s="865"/>
      <c r="X1120" s="865"/>
      <c r="Y1120" s="865"/>
      <c r="Z1120" s="865"/>
      <c r="AA1120" s="865"/>
      <c r="AB1120" s="865"/>
      <c r="AC1120" s="865"/>
      <c r="AD1120" s="865"/>
      <c r="AE1120" s="865"/>
      <c r="AF1120" s="865"/>
      <c r="AG1120" s="964"/>
      <c r="AH1120" s="965"/>
      <c r="AI1120" s="965"/>
      <c r="AJ1120" s="965"/>
      <c r="AK1120" s="965"/>
      <c r="AL1120" s="965"/>
      <c r="AM1120" s="965"/>
      <c r="AN1120" s="965"/>
      <c r="AO1120" s="966"/>
      <c r="AP1120" s="1232"/>
      <c r="AQ1120" s="850"/>
      <c r="AR1120" s="850"/>
      <c r="AS1120" s="850"/>
      <c r="AT1120" s="850"/>
      <c r="AU1120" s="1233"/>
      <c r="AV1120" s="1232"/>
      <c r="AW1120" s="850"/>
      <c r="AX1120" s="850"/>
      <c r="AY1120" s="850"/>
      <c r="AZ1120" s="850"/>
      <c r="BA1120" s="850"/>
      <c r="BB1120" s="1233"/>
    </row>
    <row r="1121" spans="1:54" ht="12.6" customHeight="1" x14ac:dyDescent="0.25">
      <c r="A1121" s="454" t="s">
        <v>1541</v>
      </c>
      <c r="B1121" s="455"/>
      <c r="C1121" s="455"/>
      <c r="D1121" s="455"/>
      <c r="E1121" s="455"/>
      <c r="F1121" s="455"/>
      <c r="G1121" s="455"/>
      <c r="H1121" s="455"/>
      <c r="I1121" s="455"/>
      <c r="J1121" s="455"/>
      <c r="K1121" s="455"/>
      <c r="L1121" s="455"/>
      <c r="M1121" s="455"/>
      <c r="N1121" s="455"/>
      <c r="O1121" s="456"/>
      <c r="P1121" s="865"/>
      <c r="Q1121" s="865"/>
      <c r="R1121" s="865"/>
      <c r="S1121" s="865"/>
      <c r="T1121" s="865"/>
      <c r="U1121" s="865"/>
      <c r="V1121" s="865"/>
      <c r="W1121" s="865"/>
      <c r="X1121" s="865"/>
      <c r="Y1121" s="865"/>
      <c r="Z1121" s="865"/>
      <c r="AA1121" s="865"/>
      <c r="AB1121" s="865"/>
      <c r="AC1121" s="865"/>
      <c r="AD1121" s="865"/>
      <c r="AE1121" s="865"/>
      <c r="AF1121" s="865"/>
      <c r="AG1121" s="970"/>
      <c r="AH1121" s="971"/>
      <c r="AI1121" s="971"/>
      <c r="AJ1121" s="971"/>
      <c r="AK1121" s="971"/>
      <c r="AL1121" s="971"/>
      <c r="AM1121" s="971"/>
      <c r="AN1121" s="971"/>
      <c r="AO1121" s="972"/>
      <c r="AP1121" s="1234"/>
      <c r="AQ1121" s="1235"/>
      <c r="AR1121" s="1235"/>
      <c r="AS1121" s="1235"/>
      <c r="AT1121" s="1235"/>
      <c r="AU1121" s="1236"/>
      <c r="AV1121" s="1234"/>
      <c r="AW1121" s="1235"/>
      <c r="AX1121" s="1235"/>
      <c r="AY1121" s="1235"/>
      <c r="AZ1121" s="1235"/>
      <c r="BA1121" s="1235"/>
      <c r="BB1121" s="1236"/>
    </row>
    <row r="1122" spans="1:54" ht="12.6" customHeight="1" x14ac:dyDescent="0.25">
      <c r="A1122" s="447" t="s">
        <v>584</v>
      </c>
      <c r="B1122" s="448"/>
      <c r="C1122" s="448"/>
      <c r="D1122" s="448"/>
      <c r="E1122" s="448"/>
      <c r="F1122" s="448"/>
      <c r="G1122" s="448"/>
      <c r="H1122" s="448"/>
      <c r="I1122" s="448"/>
      <c r="J1122" s="448"/>
      <c r="K1122" s="448"/>
      <c r="L1122" s="448"/>
      <c r="M1122" s="448"/>
      <c r="N1122" s="448"/>
      <c r="O1122" s="449"/>
      <c r="P1122" s="865"/>
      <c r="Q1122" s="865"/>
      <c r="R1122" s="865"/>
      <c r="S1122" s="865"/>
      <c r="T1122" s="865"/>
      <c r="U1122" s="865"/>
      <c r="V1122" s="865"/>
      <c r="W1122" s="865"/>
      <c r="X1122" s="865"/>
      <c r="Y1122" s="865"/>
      <c r="Z1122" s="865"/>
      <c r="AA1122" s="865"/>
      <c r="AB1122" s="865"/>
      <c r="AC1122" s="865"/>
      <c r="AD1122" s="865"/>
      <c r="AE1122" s="865"/>
      <c r="AF1122" s="865"/>
      <c r="AG1122" s="961"/>
      <c r="AH1122" s="962"/>
      <c r="AI1122" s="962"/>
      <c r="AJ1122" s="962"/>
      <c r="AK1122" s="962"/>
      <c r="AL1122" s="962"/>
      <c r="AM1122" s="962"/>
      <c r="AN1122" s="962"/>
      <c r="AO1122" s="963"/>
      <c r="AP1122" s="878"/>
      <c r="AQ1122" s="879"/>
      <c r="AR1122" s="879"/>
      <c r="AS1122" s="879"/>
      <c r="AT1122" s="879"/>
      <c r="AU1122" s="880"/>
      <c r="AV1122" s="878"/>
      <c r="AW1122" s="879"/>
      <c r="AX1122" s="879"/>
      <c r="AY1122" s="879"/>
      <c r="AZ1122" s="879"/>
      <c r="BA1122" s="879"/>
      <c r="BB1122" s="880"/>
    </row>
    <row r="1123" spans="1:54" ht="12.6" customHeight="1" x14ac:dyDescent="0.25">
      <c r="A1123" s="447" t="s">
        <v>1540</v>
      </c>
      <c r="B1123" s="448"/>
      <c r="C1123" s="448"/>
      <c r="D1123" s="448"/>
      <c r="E1123" s="448"/>
      <c r="F1123" s="448"/>
      <c r="G1123" s="448"/>
      <c r="H1123" s="448"/>
      <c r="I1123" s="448"/>
      <c r="J1123" s="448"/>
      <c r="K1123" s="448"/>
      <c r="L1123" s="448"/>
      <c r="M1123" s="448"/>
      <c r="N1123" s="448"/>
      <c r="O1123" s="449"/>
      <c r="P1123" s="865"/>
      <c r="Q1123" s="865"/>
      <c r="R1123" s="865"/>
      <c r="S1123" s="865"/>
      <c r="T1123" s="865"/>
      <c r="U1123" s="865"/>
      <c r="V1123" s="865"/>
      <c r="W1123" s="865"/>
      <c r="X1123" s="865"/>
      <c r="Y1123" s="865"/>
      <c r="Z1123" s="865"/>
      <c r="AA1123" s="865"/>
      <c r="AB1123" s="865"/>
      <c r="AC1123" s="865"/>
      <c r="AD1123" s="865"/>
      <c r="AE1123" s="865"/>
      <c r="AF1123" s="865"/>
      <c r="AG1123" s="961"/>
      <c r="AH1123" s="962"/>
      <c r="AI1123" s="962"/>
      <c r="AJ1123" s="962"/>
      <c r="AK1123" s="962"/>
      <c r="AL1123" s="962"/>
      <c r="AM1123" s="962"/>
      <c r="AN1123" s="962"/>
      <c r="AO1123" s="963"/>
      <c r="AP1123" s="878"/>
      <c r="AQ1123" s="879"/>
      <c r="AR1123" s="879"/>
      <c r="AS1123" s="879"/>
      <c r="AT1123" s="879"/>
      <c r="AU1123" s="880"/>
      <c r="AV1123" s="878"/>
      <c r="AW1123" s="879"/>
      <c r="AX1123" s="879"/>
      <c r="AY1123" s="879"/>
      <c r="AZ1123" s="879"/>
      <c r="BA1123" s="879"/>
      <c r="BB1123" s="880"/>
    </row>
    <row r="1124" spans="1:54" ht="12.6" customHeight="1" x14ac:dyDescent="0.25">
      <c r="A1124" s="447" t="s">
        <v>529</v>
      </c>
      <c r="B1124" s="448"/>
      <c r="C1124" s="448"/>
      <c r="D1124" s="448"/>
      <c r="E1124" s="448"/>
      <c r="F1124" s="448"/>
      <c r="G1124" s="448"/>
      <c r="H1124" s="448"/>
      <c r="I1124" s="448"/>
      <c r="J1124" s="448"/>
      <c r="K1124" s="448"/>
      <c r="L1124" s="448"/>
      <c r="M1124" s="448"/>
      <c r="N1124" s="448"/>
      <c r="O1124" s="449"/>
      <c r="P1124" s="865"/>
      <c r="Q1124" s="865"/>
      <c r="R1124" s="865"/>
      <c r="S1124" s="865"/>
      <c r="T1124" s="865"/>
      <c r="U1124" s="865"/>
      <c r="V1124" s="865"/>
      <c r="W1124" s="865"/>
      <c r="X1124" s="865"/>
      <c r="Y1124" s="865"/>
      <c r="Z1124" s="865"/>
      <c r="AA1124" s="865"/>
      <c r="AB1124" s="865"/>
      <c r="AC1124" s="865"/>
      <c r="AD1124" s="865"/>
      <c r="AE1124" s="865"/>
      <c r="AF1124" s="865"/>
      <c r="AG1124" s="961"/>
      <c r="AH1124" s="962"/>
      <c r="AI1124" s="962"/>
      <c r="AJ1124" s="962"/>
      <c r="AK1124" s="962"/>
      <c r="AL1124" s="962"/>
      <c r="AM1124" s="962"/>
      <c r="AN1124" s="962"/>
      <c r="AO1124" s="963"/>
      <c r="AP1124" s="878"/>
      <c r="AQ1124" s="879"/>
      <c r="AR1124" s="879"/>
      <c r="AS1124" s="879"/>
      <c r="AT1124" s="879"/>
      <c r="AU1124" s="880"/>
      <c r="AV1124" s="878"/>
      <c r="AW1124" s="879"/>
      <c r="AX1124" s="879"/>
      <c r="AY1124" s="879"/>
      <c r="AZ1124" s="879"/>
      <c r="BA1124" s="879"/>
      <c r="BB1124" s="880"/>
    </row>
    <row r="1125" spans="1:54" ht="12.6" customHeight="1" x14ac:dyDescent="0.25">
      <c r="A1125" s="447" t="s">
        <v>478</v>
      </c>
      <c r="B1125" s="448"/>
      <c r="C1125" s="448"/>
      <c r="D1125" s="448"/>
      <c r="E1125" s="448"/>
      <c r="F1125" s="448"/>
      <c r="G1125" s="448"/>
      <c r="H1125" s="448"/>
      <c r="I1125" s="448"/>
      <c r="J1125" s="448"/>
      <c r="K1125" s="448"/>
      <c r="L1125" s="448"/>
      <c r="M1125" s="448"/>
      <c r="N1125" s="448"/>
      <c r="O1125" s="449"/>
      <c r="P1125" s="865"/>
      <c r="Q1125" s="865"/>
      <c r="R1125" s="865"/>
      <c r="S1125" s="865"/>
      <c r="T1125" s="865"/>
      <c r="U1125" s="865"/>
      <c r="V1125" s="865"/>
      <c r="W1125" s="865"/>
      <c r="X1125" s="865"/>
      <c r="Y1125" s="865"/>
      <c r="Z1125" s="865"/>
      <c r="AA1125" s="865"/>
      <c r="AB1125" s="865"/>
      <c r="AC1125" s="865"/>
      <c r="AD1125" s="865"/>
      <c r="AE1125" s="865"/>
      <c r="AF1125" s="865"/>
      <c r="AG1125" s="961"/>
      <c r="AH1125" s="962"/>
      <c r="AI1125" s="962"/>
      <c r="AJ1125" s="962"/>
      <c r="AK1125" s="962"/>
      <c r="AL1125" s="962"/>
      <c r="AM1125" s="962"/>
      <c r="AN1125" s="962"/>
      <c r="AO1125" s="963"/>
      <c r="AP1125" s="878"/>
      <c r="AQ1125" s="879"/>
      <c r="AR1125" s="879"/>
      <c r="AS1125" s="879"/>
      <c r="AT1125" s="879"/>
      <c r="AU1125" s="880"/>
      <c r="AV1125" s="878"/>
      <c r="AW1125" s="879"/>
      <c r="AX1125" s="879"/>
      <c r="AY1125" s="879"/>
      <c r="AZ1125" s="879"/>
      <c r="BA1125" s="879"/>
      <c r="BB1125" s="880"/>
    </row>
    <row r="1126" spans="1:54" ht="12.6" customHeight="1" x14ac:dyDescent="0.25">
      <c r="A1126" s="447" t="s">
        <v>585</v>
      </c>
      <c r="B1126" s="448"/>
      <c r="C1126" s="448"/>
      <c r="D1126" s="448"/>
      <c r="E1126" s="448"/>
      <c r="F1126" s="448"/>
      <c r="G1126" s="448"/>
      <c r="H1126" s="448"/>
      <c r="I1126" s="448"/>
      <c r="J1126" s="448"/>
      <c r="K1126" s="448"/>
      <c r="L1126" s="448"/>
      <c r="M1126" s="448"/>
      <c r="N1126" s="448"/>
      <c r="O1126" s="449"/>
      <c r="P1126" s="1022" t="s">
        <v>929</v>
      </c>
      <c r="Q1126" s="1022"/>
      <c r="R1126" s="1022"/>
      <c r="S1126" s="1022"/>
      <c r="T1126" s="1022"/>
      <c r="U1126" s="1022"/>
      <c r="V1126" s="1022"/>
      <c r="W1126" s="1022"/>
      <c r="X1126" s="1022"/>
      <c r="Y1126" s="865"/>
      <c r="Z1126" s="865"/>
      <c r="AA1126" s="865"/>
      <c r="AB1126" s="865"/>
      <c r="AC1126" s="865"/>
      <c r="AD1126" s="865"/>
      <c r="AE1126" s="865"/>
      <c r="AF1126" s="865"/>
      <c r="AG1126" s="995" t="s">
        <v>929</v>
      </c>
      <c r="AH1126" s="996"/>
      <c r="AI1126" s="996"/>
      <c r="AJ1126" s="996"/>
      <c r="AK1126" s="996"/>
      <c r="AL1126" s="996"/>
      <c r="AM1126" s="996"/>
      <c r="AN1126" s="996"/>
      <c r="AO1126" s="997"/>
      <c r="AP1126" s="878"/>
      <c r="AQ1126" s="879"/>
      <c r="AR1126" s="879"/>
      <c r="AS1126" s="879"/>
      <c r="AT1126" s="879"/>
      <c r="AU1126" s="880"/>
      <c r="AV1126" s="878"/>
      <c r="AW1126" s="879"/>
      <c r="AX1126" s="879"/>
      <c r="AY1126" s="879"/>
      <c r="AZ1126" s="879"/>
      <c r="BA1126" s="879"/>
      <c r="BB1126" s="880"/>
    </row>
    <row r="1127" spans="1:54" ht="12.6" customHeight="1" x14ac:dyDescent="0.25">
      <c r="A1127" s="447" t="s">
        <v>586</v>
      </c>
      <c r="B1127" s="448"/>
      <c r="C1127" s="448"/>
      <c r="D1127" s="448"/>
      <c r="E1127" s="448"/>
      <c r="F1127" s="448"/>
      <c r="G1127" s="448"/>
      <c r="H1127" s="448"/>
      <c r="I1127" s="448"/>
      <c r="J1127" s="448"/>
      <c r="K1127" s="448"/>
      <c r="L1127" s="448"/>
      <c r="M1127" s="448"/>
      <c r="N1127" s="448"/>
      <c r="O1127" s="449"/>
      <c r="P1127" s="1022" t="s">
        <v>929</v>
      </c>
      <c r="Q1127" s="1022"/>
      <c r="R1127" s="1022"/>
      <c r="S1127" s="1022"/>
      <c r="T1127" s="1022"/>
      <c r="U1127" s="1022"/>
      <c r="V1127" s="1022"/>
      <c r="W1127" s="1022"/>
      <c r="X1127" s="1022"/>
      <c r="Y1127" s="865"/>
      <c r="Z1127" s="865"/>
      <c r="AA1127" s="865"/>
      <c r="AB1127" s="865"/>
      <c r="AC1127" s="865"/>
      <c r="AD1127" s="865"/>
      <c r="AE1127" s="865"/>
      <c r="AF1127" s="865"/>
      <c r="AG1127" s="995" t="s">
        <v>929</v>
      </c>
      <c r="AH1127" s="996"/>
      <c r="AI1127" s="996"/>
      <c r="AJ1127" s="996"/>
      <c r="AK1127" s="996"/>
      <c r="AL1127" s="996"/>
      <c r="AM1127" s="996"/>
      <c r="AN1127" s="996"/>
      <c r="AO1127" s="997"/>
      <c r="AP1127" s="878"/>
      <c r="AQ1127" s="879"/>
      <c r="AR1127" s="879"/>
      <c r="AS1127" s="879"/>
      <c r="AT1127" s="879"/>
      <c r="AU1127" s="880"/>
      <c r="AV1127" s="878"/>
      <c r="AW1127" s="879"/>
      <c r="AX1127" s="879"/>
      <c r="AY1127" s="879"/>
      <c r="AZ1127" s="879"/>
      <c r="BA1127" s="879"/>
      <c r="BB1127" s="880"/>
    </row>
    <row r="1128" spans="1:54" ht="12.6" customHeight="1" x14ac:dyDescent="0.25">
      <c r="A1128" s="447" t="s">
        <v>587</v>
      </c>
      <c r="B1128" s="448"/>
      <c r="C1128" s="448"/>
      <c r="D1128" s="448"/>
      <c r="E1128" s="448"/>
      <c r="F1128" s="448"/>
      <c r="G1128" s="448"/>
      <c r="H1128" s="448"/>
      <c r="I1128" s="448"/>
      <c r="J1128" s="448"/>
      <c r="K1128" s="448"/>
      <c r="L1128" s="448"/>
      <c r="M1128" s="448"/>
      <c r="N1128" s="448"/>
      <c r="O1128" s="449"/>
      <c r="P1128" s="1022" t="s">
        <v>929</v>
      </c>
      <c r="Q1128" s="1022"/>
      <c r="R1128" s="1022"/>
      <c r="S1128" s="1022"/>
      <c r="T1128" s="1022"/>
      <c r="U1128" s="1022"/>
      <c r="V1128" s="1022"/>
      <c r="W1128" s="1022"/>
      <c r="X1128" s="1022"/>
      <c r="Y1128" s="865"/>
      <c r="Z1128" s="865"/>
      <c r="AA1128" s="865"/>
      <c r="AB1128" s="865"/>
      <c r="AC1128" s="865"/>
      <c r="AD1128" s="865"/>
      <c r="AE1128" s="865"/>
      <c r="AF1128" s="865"/>
      <c r="AG1128" s="995" t="s">
        <v>929</v>
      </c>
      <c r="AH1128" s="996"/>
      <c r="AI1128" s="996"/>
      <c r="AJ1128" s="996"/>
      <c r="AK1128" s="996"/>
      <c r="AL1128" s="996"/>
      <c r="AM1128" s="996"/>
      <c r="AN1128" s="996"/>
      <c r="AO1128" s="997"/>
      <c r="AP1128" s="878"/>
      <c r="AQ1128" s="879"/>
      <c r="AR1128" s="879"/>
      <c r="AS1128" s="879"/>
      <c r="AT1128" s="879"/>
      <c r="AU1128" s="880"/>
      <c r="AV1128" s="878"/>
      <c r="AW1128" s="879"/>
      <c r="AX1128" s="879"/>
      <c r="AY1128" s="879"/>
      <c r="AZ1128" s="879"/>
      <c r="BA1128" s="879"/>
      <c r="BB1128" s="880"/>
    </row>
    <row r="1129" spans="1:54" ht="12.6" customHeight="1" x14ac:dyDescent="0.25">
      <c r="A1129" s="444" t="s">
        <v>1539</v>
      </c>
    </row>
    <row r="1130" spans="1:54" ht="21.75" customHeight="1" x14ac:dyDescent="0.25">
      <c r="A1130" s="1042"/>
      <c r="B1130" s="1043"/>
      <c r="C1130" s="1043"/>
      <c r="D1130" s="1043"/>
      <c r="E1130" s="1043"/>
      <c r="F1130" s="1043"/>
      <c r="G1130" s="1043"/>
      <c r="H1130" s="1043"/>
      <c r="I1130" s="1043"/>
      <c r="J1130" s="1043"/>
      <c r="K1130" s="1043"/>
      <c r="L1130" s="1043"/>
      <c r="M1130" s="1043"/>
      <c r="N1130" s="1043"/>
      <c r="O1130" s="1043"/>
      <c r="P1130" s="1043"/>
      <c r="Q1130" s="1043"/>
      <c r="R1130" s="1043"/>
      <c r="S1130" s="1043"/>
      <c r="T1130" s="1043"/>
      <c r="U1130" s="1043"/>
      <c r="V1130" s="1043"/>
      <c r="W1130" s="1043"/>
      <c r="X1130" s="1043"/>
      <c r="Y1130" s="1043"/>
      <c r="Z1130" s="1043"/>
      <c r="AA1130" s="1043"/>
      <c r="AB1130" s="1043"/>
      <c r="AC1130" s="1043"/>
      <c r="AD1130" s="1043"/>
      <c r="AE1130" s="1043"/>
      <c r="AF1130" s="1043"/>
      <c r="AG1130" s="1043"/>
      <c r="AH1130" s="1043"/>
      <c r="AI1130" s="1043"/>
      <c r="AJ1130" s="1043"/>
      <c r="AK1130" s="1043"/>
      <c r="AL1130" s="1043"/>
      <c r="AM1130" s="1043"/>
      <c r="AN1130" s="1043"/>
      <c r="AO1130" s="1043"/>
      <c r="AP1130" s="1043"/>
      <c r="AQ1130" s="1043"/>
      <c r="AR1130" s="1043"/>
      <c r="AS1130" s="1043"/>
      <c r="AT1130" s="1043"/>
      <c r="AU1130" s="1043"/>
      <c r="AV1130" s="1043"/>
      <c r="AW1130" s="1043"/>
      <c r="AX1130" s="1043"/>
      <c r="AY1130" s="1043"/>
      <c r="AZ1130" s="1043"/>
      <c r="BA1130" s="1043"/>
      <c r="BB1130" s="1044"/>
    </row>
    <row r="1131" spans="1:54" ht="21.75" customHeight="1" x14ac:dyDescent="0.25">
      <c r="A1131" s="885"/>
      <c r="B1131" s="886"/>
      <c r="C1131" s="886"/>
      <c r="D1131" s="886"/>
      <c r="E1131" s="886"/>
      <c r="F1131" s="886"/>
      <c r="G1131" s="886"/>
      <c r="H1131" s="886"/>
      <c r="I1131" s="886"/>
      <c r="J1131" s="886"/>
      <c r="K1131" s="886"/>
      <c r="L1131" s="886"/>
      <c r="M1131" s="886"/>
      <c r="N1131" s="886"/>
      <c r="O1131" s="886"/>
      <c r="P1131" s="886"/>
      <c r="Q1131" s="886"/>
      <c r="R1131" s="886"/>
      <c r="S1131" s="886"/>
      <c r="T1131" s="886"/>
      <c r="U1131" s="886"/>
      <c r="V1131" s="886"/>
      <c r="W1131" s="886"/>
      <c r="X1131" s="886"/>
      <c r="Y1131" s="886"/>
      <c r="Z1131" s="886"/>
      <c r="AA1131" s="886"/>
      <c r="AB1131" s="886"/>
      <c r="AC1131" s="886"/>
      <c r="AD1131" s="886"/>
      <c r="AE1131" s="886"/>
      <c r="AF1131" s="886"/>
      <c r="AG1131" s="886"/>
      <c r="AH1131" s="886"/>
      <c r="AI1131" s="886"/>
      <c r="AJ1131" s="886"/>
      <c r="AK1131" s="886"/>
      <c r="AL1131" s="886"/>
      <c r="AM1131" s="886"/>
      <c r="AN1131" s="886"/>
      <c r="AO1131" s="886"/>
      <c r="AP1131" s="886"/>
      <c r="AQ1131" s="886"/>
      <c r="AR1131" s="886"/>
      <c r="AS1131" s="886"/>
      <c r="AT1131" s="886"/>
      <c r="AU1131" s="886"/>
      <c r="AV1131" s="886"/>
      <c r="AW1131" s="886"/>
      <c r="AX1131" s="886"/>
      <c r="AY1131" s="886"/>
      <c r="AZ1131" s="886"/>
      <c r="BA1131" s="886"/>
      <c r="BB1131" s="887"/>
    </row>
    <row r="1133" spans="1:54" s="671" customFormat="1" ht="13.5" x14ac:dyDescent="0.25">
      <c r="A1133" s="881" t="s">
        <v>588</v>
      </c>
      <c r="B1133" s="881"/>
      <c r="C1133" s="881"/>
      <c r="D1133" s="881"/>
      <c r="E1133" s="881"/>
      <c r="F1133" s="881"/>
      <c r="G1133" s="881"/>
      <c r="H1133" s="881"/>
      <c r="I1133" s="881"/>
      <c r="J1133" s="881"/>
      <c r="K1133" s="881"/>
      <c r="L1133" s="881"/>
      <c r="M1133" s="881"/>
      <c r="N1133" s="881"/>
      <c r="O1133" s="881"/>
      <c r="P1133" s="881"/>
      <c r="Q1133" s="881"/>
      <c r="R1133" s="881"/>
      <c r="S1133" s="881"/>
      <c r="T1133" s="881"/>
      <c r="U1133" s="881"/>
      <c r="V1133" s="881"/>
      <c r="W1133" s="881"/>
      <c r="X1133" s="881"/>
      <c r="Y1133" s="881"/>
      <c r="Z1133" s="881"/>
      <c r="AA1133" s="881"/>
      <c r="AB1133" s="881"/>
      <c r="AC1133" s="881"/>
      <c r="AD1133" s="881"/>
      <c r="AE1133" s="881"/>
      <c r="AF1133" s="881"/>
      <c r="AG1133" s="881"/>
      <c r="AH1133" s="881"/>
      <c r="AI1133" s="881"/>
      <c r="AJ1133" s="881"/>
      <c r="AK1133" s="881"/>
      <c r="AL1133" s="881"/>
      <c r="AM1133" s="881"/>
      <c r="AN1133" s="881"/>
      <c r="AO1133" s="881"/>
      <c r="AP1133" s="881"/>
      <c r="AQ1133" s="881"/>
      <c r="AR1133" s="881"/>
      <c r="AS1133" s="881"/>
      <c r="AT1133" s="881"/>
      <c r="AU1133" s="881"/>
      <c r="AV1133" s="881"/>
      <c r="AW1133" s="881"/>
      <c r="AX1133" s="881"/>
      <c r="AY1133" s="881"/>
      <c r="AZ1133" s="881"/>
      <c r="BA1133" s="881"/>
      <c r="BB1133" s="762"/>
    </row>
    <row r="1134" spans="1:54" ht="12.6" customHeight="1" x14ac:dyDescent="0.25">
      <c r="A1134" s="444" t="s">
        <v>2904</v>
      </c>
      <c r="B1134" s="763"/>
      <c r="C1134" s="763"/>
      <c r="D1134" s="763"/>
      <c r="E1134" s="763"/>
      <c r="F1134" s="763"/>
      <c r="G1134" s="763"/>
      <c r="H1134" s="763"/>
      <c r="I1134" s="763"/>
      <c r="J1134" s="763"/>
      <c r="K1134" s="763"/>
      <c r="L1134" s="763"/>
      <c r="M1134" s="763"/>
      <c r="N1134" s="763"/>
      <c r="O1134" s="763"/>
      <c r="P1134" s="763"/>
      <c r="Q1134" s="763"/>
      <c r="R1134" s="763"/>
      <c r="S1134" s="763"/>
      <c r="T1134" s="763"/>
      <c r="U1134" s="763"/>
      <c r="V1134" s="763"/>
      <c r="W1134" s="763"/>
      <c r="X1134" s="763"/>
      <c r="Y1134" s="763"/>
      <c r="Z1134" s="763"/>
      <c r="AA1134" s="763"/>
      <c r="AB1134" s="763"/>
      <c r="AC1134" s="763"/>
      <c r="AD1134" s="763"/>
      <c r="AE1134" s="763"/>
      <c r="AF1134" s="763"/>
      <c r="AG1134" s="763"/>
      <c r="AH1134" s="763"/>
      <c r="AI1134" s="763"/>
      <c r="AJ1134" s="763"/>
      <c r="AK1134" s="763"/>
      <c r="AL1134" s="763"/>
      <c r="AM1134" s="763"/>
      <c r="AN1134" s="763"/>
      <c r="AO1134" s="763"/>
      <c r="AP1134" s="763"/>
      <c r="AQ1134" s="763"/>
      <c r="AR1134" s="763"/>
      <c r="AS1134" s="763"/>
      <c r="AT1134" s="763"/>
      <c r="AU1134" s="763"/>
      <c r="AV1134" s="763"/>
      <c r="AW1134" s="763"/>
      <c r="AX1134" s="763"/>
      <c r="AY1134" s="763"/>
      <c r="AZ1134" s="763"/>
      <c r="BA1134" s="763"/>
      <c r="BB1134" s="764"/>
    </row>
    <row r="1135" spans="1:54" s="433" customFormat="1" ht="25.5" customHeight="1" x14ac:dyDescent="0.25">
      <c r="A1135" s="894" t="s">
        <v>2905</v>
      </c>
      <c r="B1135" s="894"/>
      <c r="C1135" s="894"/>
      <c r="D1135" s="894"/>
      <c r="E1135" s="894"/>
      <c r="F1135" s="894"/>
      <c r="G1135" s="894"/>
      <c r="H1135" s="894"/>
      <c r="I1135" s="894"/>
      <c r="J1135" s="894"/>
      <c r="K1135" s="894"/>
      <c r="L1135" s="894"/>
      <c r="M1135" s="894"/>
      <c r="N1135" s="894"/>
      <c r="O1135" s="894"/>
      <c r="P1135" s="894"/>
      <c r="Q1135" s="894"/>
      <c r="R1135" s="894"/>
      <c r="S1135" s="894"/>
      <c r="T1135" s="894"/>
      <c r="U1135" s="894"/>
      <c r="V1135" s="894"/>
      <c r="W1135" s="894"/>
      <c r="X1135" s="894"/>
      <c r="Y1135" s="894"/>
      <c r="Z1135" s="894"/>
      <c r="AA1135" s="894"/>
      <c r="AB1135" s="894"/>
      <c r="AC1135" s="894"/>
      <c r="AD1135" s="894"/>
      <c r="AE1135" s="894"/>
      <c r="AF1135" s="894"/>
      <c r="AG1135" s="894"/>
      <c r="AH1135" s="894"/>
      <c r="AI1135" s="894"/>
      <c r="AJ1135" s="894"/>
      <c r="AK1135" s="894"/>
      <c r="AL1135" s="894"/>
      <c r="AM1135" s="894"/>
      <c r="AN1135" s="894"/>
      <c r="AO1135" s="894"/>
      <c r="AP1135" s="894"/>
      <c r="AQ1135" s="894"/>
      <c r="AR1135" s="894"/>
      <c r="AS1135" s="894"/>
      <c r="AT1135" s="894"/>
      <c r="AU1135" s="894"/>
      <c r="AV1135" s="894"/>
      <c r="AW1135" s="894"/>
      <c r="AX1135" s="894"/>
      <c r="AY1135" s="894"/>
      <c r="AZ1135" s="695"/>
      <c r="BA1135" s="695"/>
      <c r="BB1135" s="695"/>
    </row>
    <row r="1136" spans="1:54" ht="12.6" customHeight="1" x14ac:dyDescent="0.25">
      <c r="A1136" s="744"/>
      <c r="B1136" s="745"/>
      <c r="C1136" s="745"/>
      <c r="D1136" s="745"/>
      <c r="E1136" s="745"/>
      <c r="F1136" s="745"/>
      <c r="G1136" s="745"/>
      <c r="H1136" s="745"/>
      <c r="I1136" s="745"/>
      <c r="J1136" s="745"/>
      <c r="K1136" s="745"/>
      <c r="L1136" s="745"/>
      <c r="M1136" s="745"/>
      <c r="N1136" s="745"/>
      <c r="O1136" s="745"/>
      <c r="P1136" s="745"/>
      <c r="Q1136" s="745"/>
      <c r="R1136" s="745"/>
      <c r="S1136" s="745"/>
      <c r="T1136" s="745"/>
      <c r="U1136" s="745"/>
      <c r="V1136" s="745"/>
      <c r="W1136" s="745"/>
      <c r="X1136" s="745"/>
      <c r="Y1136" s="745"/>
      <c r="Z1136" s="745"/>
      <c r="AA1136" s="745"/>
      <c r="AB1136" s="745"/>
      <c r="AC1136" s="745"/>
      <c r="AD1136" s="745"/>
      <c r="AE1136" s="745"/>
      <c r="AF1136" s="745"/>
      <c r="AG1136" s="745"/>
      <c r="AH1136" s="745"/>
      <c r="AI1136" s="745"/>
      <c r="AJ1136" s="745"/>
      <c r="AK1136" s="745"/>
      <c r="AL1136" s="745"/>
      <c r="AM1136" s="745"/>
      <c r="AN1136" s="745"/>
      <c r="AO1136" s="745"/>
      <c r="AP1136" s="745"/>
      <c r="AQ1136" s="745"/>
      <c r="AR1136" s="745"/>
      <c r="AS1136" s="745"/>
      <c r="AT1136" s="745"/>
      <c r="AU1136" s="745"/>
      <c r="AV1136" s="745"/>
      <c r="AW1136" s="745"/>
      <c r="AX1136" s="745"/>
      <c r="AY1136" s="745"/>
      <c r="AZ1136" s="745"/>
      <c r="BA1136" s="745"/>
      <c r="BB1136" s="746"/>
    </row>
    <row r="1137" spans="1:16384" s="671" customFormat="1" ht="13.5" x14ac:dyDescent="0.25">
      <c r="A1137" s="881" t="s">
        <v>1538</v>
      </c>
      <c r="B1137" s="881"/>
      <c r="C1137" s="881"/>
      <c r="D1137" s="881"/>
      <c r="E1137" s="881"/>
      <c r="F1137" s="881"/>
      <c r="G1137" s="881"/>
      <c r="H1137" s="881"/>
      <c r="I1137" s="881"/>
      <c r="J1137" s="881"/>
      <c r="K1137" s="881"/>
      <c r="L1137" s="881"/>
      <c r="M1137" s="881"/>
      <c r="N1137" s="881"/>
      <c r="O1137" s="881"/>
      <c r="P1137" s="881"/>
      <c r="Q1137" s="881"/>
      <c r="R1137" s="881"/>
      <c r="S1137" s="881"/>
      <c r="T1137" s="881"/>
      <c r="U1137" s="881"/>
      <c r="V1137" s="881"/>
      <c r="W1137" s="881"/>
      <c r="X1137" s="881"/>
      <c r="Y1137" s="881"/>
      <c r="Z1137" s="881"/>
      <c r="AA1137" s="881"/>
      <c r="AB1137" s="881"/>
      <c r="AC1137" s="881"/>
      <c r="AD1137" s="881"/>
      <c r="AE1137" s="881"/>
      <c r="AF1137" s="881"/>
      <c r="AG1137" s="881"/>
      <c r="AH1137" s="881"/>
      <c r="AI1137" s="881"/>
      <c r="AJ1137" s="881"/>
      <c r="AK1137" s="881"/>
      <c r="AL1137" s="881"/>
      <c r="AM1137" s="881"/>
      <c r="AN1137" s="881"/>
      <c r="AO1137" s="881"/>
      <c r="AP1137" s="881"/>
      <c r="AQ1137" s="881"/>
      <c r="AR1137" s="881"/>
      <c r="AS1137" s="881"/>
      <c r="AT1137" s="881"/>
      <c r="AU1137" s="881"/>
      <c r="AV1137" s="881"/>
      <c r="AW1137" s="881"/>
      <c r="AX1137" s="881"/>
      <c r="AY1137" s="881"/>
      <c r="AZ1137" s="881"/>
      <c r="BA1137" s="881"/>
      <c r="BB1137" s="762"/>
    </row>
    <row r="1138" spans="1:16384" ht="12.6" customHeight="1" x14ac:dyDescent="0.25">
      <c r="A1138" s="636" t="s">
        <v>2906</v>
      </c>
      <c r="B1138" s="637"/>
      <c r="C1138" s="637"/>
      <c r="D1138" s="637"/>
      <c r="E1138" s="637"/>
      <c r="F1138" s="637"/>
      <c r="G1138" s="637"/>
      <c r="H1138" s="637"/>
      <c r="I1138" s="637"/>
      <c r="J1138" s="637"/>
      <c r="K1138" s="637"/>
      <c r="L1138" s="637"/>
      <c r="M1138" s="637"/>
      <c r="N1138" s="637"/>
      <c r="O1138" s="637"/>
      <c r="P1138" s="637"/>
      <c r="Q1138" s="637"/>
      <c r="R1138" s="637"/>
      <c r="S1138" s="637"/>
      <c r="T1138" s="637"/>
      <c r="U1138" s="637"/>
      <c r="V1138" s="637"/>
      <c r="W1138" s="637"/>
      <c r="X1138" s="637"/>
      <c r="Y1138" s="637"/>
      <c r="Z1138" s="637"/>
      <c r="AA1138" s="637"/>
      <c r="AB1138" s="637"/>
      <c r="AC1138" s="637"/>
      <c r="AD1138" s="637"/>
      <c r="AE1138" s="637"/>
      <c r="AF1138" s="637"/>
      <c r="AG1138" s="637"/>
      <c r="AH1138" s="637"/>
      <c r="AI1138" s="637"/>
      <c r="AJ1138" s="637"/>
      <c r="AK1138" s="637"/>
      <c r="AL1138" s="637"/>
      <c r="AM1138" s="637"/>
      <c r="AN1138" s="637"/>
      <c r="AO1138" s="637"/>
      <c r="AP1138" s="637"/>
      <c r="AQ1138" s="637"/>
      <c r="AR1138" s="637"/>
      <c r="AS1138" s="637"/>
      <c r="AT1138" s="637"/>
      <c r="AU1138" s="637"/>
      <c r="AV1138" s="637"/>
      <c r="AW1138" s="637"/>
      <c r="AX1138" s="637"/>
      <c r="AY1138" s="637"/>
      <c r="AZ1138" s="637"/>
      <c r="BA1138" s="637"/>
      <c r="BB1138" s="637"/>
    </row>
    <row r="1139" spans="1:16384" ht="12.6" customHeight="1" x14ac:dyDescent="0.25">
      <c r="A1139" s="894" t="s">
        <v>2907</v>
      </c>
      <c r="B1139" s="894"/>
      <c r="C1139" s="894"/>
      <c r="D1139" s="894"/>
      <c r="E1139" s="894"/>
      <c r="F1139" s="894"/>
      <c r="G1139" s="894"/>
      <c r="H1139" s="894"/>
      <c r="I1139" s="894"/>
      <c r="J1139" s="894"/>
      <c r="K1139" s="894"/>
      <c r="L1139" s="894"/>
      <c r="M1139" s="894"/>
      <c r="N1139" s="894"/>
      <c r="O1139" s="894"/>
      <c r="P1139" s="894"/>
      <c r="Q1139" s="894"/>
      <c r="R1139" s="894"/>
      <c r="S1139" s="894"/>
      <c r="T1139" s="894"/>
      <c r="U1139" s="894"/>
      <c r="V1139" s="894"/>
      <c r="W1139" s="894"/>
      <c r="X1139" s="894"/>
      <c r="Y1139" s="894"/>
      <c r="Z1139" s="894"/>
      <c r="AA1139" s="894"/>
      <c r="AB1139" s="894"/>
      <c r="AC1139" s="894"/>
      <c r="AD1139" s="894"/>
      <c r="AE1139" s="894"/>
      <c r="AF1139" s="894"/>
      <c r="AG1139" s="894"/>
      <c r="AH1139" s="894"/>
      <c r="AI1139" s="894"/>
      <c r="AJ1139" s="894"/>
      <c r="AK1139" s="894"/>
      <c r="AL1139" s="894"/>
      <c r="AM1139" s="894"/>
      <c r="AN1139" s="894"/>
      <c r="AO1139" s="894"/>
      <c r="AP1139" s="894"/>
      <c r="AQ1139" s="894"/>
      <c r="AR1139" s="894"/>
      <c r="AS1139" s="894"/>
      <c r="AT1139" s="894"/>
      <c r="AU1139" s="894"/>
      <c r="AV1139" s="894"/>
      <c r="AW1139" s="894"/>
      <c r="AX1139" s="894"/>
      <c r="AY1139" s="894"/>
      <c r="AZ1139" s="894"/>
      <c r="BA1139" s="894"/>
      <c r="BB1139" s="894"/>
      <c r="BC1139" s="894"/>
      <c r="BD1139" s="894"/>
      <c r="BE1139" s="894"/>
      <c r="BF1139" s="894"/>
      <c r="BG1139" s="894"/>
      <c r="BH1139" s="894"/>
      <c r="BI1139" s="894"/>
      <c r="BJ1139" s="894"/>
      <c r="BK1139" s="894"/>
      <c r="BL1139" s="894"/>
      <c r="BM1139" s="894"/>
      <c r="BN1139" s="894"/>
      <c r="BO1139" s="894"/>
      <c r="BP1139" s="894"/>
      <c r="BQ1139" s="894"/>
      <c r="BR1139" s="894"/>
      <c r="BS1139" s="894"/>
      <c r="BT1139" s="894"/>
      <c r="BU1139" s="894"/>
      <c r="BV1139" s="894"/>
      <c r="BW1139" s="894"/>
      <c r="BX1139" s="894"/>
      <c r="BY1139" s="894"/>
      <c r="BZ1139" s="894"/>
      <c r="CA1139" s="894"/>
      <c r="CB1139" s="894"/>
      <c r="CC1139" s="894"/>
      <c r="CD1139" s="894"/>
      <c r="CE1139" s="894"/>
      <c r="CF1139" s="894"/>
      <c r="CG1139" s="894"/>
      <c r="CH1139" s="894"/>
      <c r="CI1139" s="894"/>
      <c r="CJ1139" s="894"/>
      <c r="CK1139" s="894"/>
      <c r="CL1139" s="894"/>
      <c r="CM1139" s="894"/>
      <c r="CN1139" s="894"/>
      <c r="CO1139" s="894"/>
      <c r="CP1139" s="894"/>
      <c r="CQ1139" s="894"/>
      <c r="CR1139" s="894"/>
      <c r="CS1139" s="894"/>
      <c r="CT1139" s="894"/>
      <c r="CU1139" s="894"/>
      <c r="CV1139" s="894"/>
      <c r="CW1139" s="894"/>
      <c r="CX1139" s="894"/>
      <c r="CY1139" s="894"/>
      <c r="CZ1139" s="894"/>
      <c r="DA1139" s="894"/>
      <c r="DB1139" s="894"/>
      <c r="DC1139" s="894"/>
      <c r="DD1139" s="894"/>
      <c r="DE1139" s="894"/>
      <c r="DF1139" s="894"/>
      <c r="DG1139" s="894"/>
      <c r="DH1139" s="894"/>
      <c r="DI1139" s="894"/>
      <c r="DJ1139" s="894"/>
      <c r="DK1139" s="894"/>
      <c r="DL1139" s="894"/>
      <c r="DM1139" s="894"/>
      <c r="DN1139" s="894"/>
      <c r="DO1139" s="894"/>
      <c r="DP1139" s="894"/>
      <c r="DQ1139" s="894"/>
      <c r="DR1139" s="894"/>
      <c r="DS1139" s="894"/>
      <c r="DT1139" s="894"/>
      <c r="DU1139" s="894"/>
      <c r="DV1139" s="894"/>
      <c r="DW1139" s="894"/>
      <c r="DX1139" s="894"/>
      <c r="DY1139" s="894"/>
      <c r="DZ1139" s="894"/>
      <c r="EA1139" s="894"/>
      <c r="EB1139" s="894"/>
      <c r="EC1139" s="894"/>
      <c r="ED1139" s="894"/>
      <c r="EE1139" s="894"/>
      <c r="EF1139" s="894"/>
      <c r="EG1139" s="894"/>
      <c r="EH1139" s="894"/>
      <c r="EI1139" s="894"/>
      <c r="EJ1139" s="894"/>
      <c r="EK1139" s="894"/>
      <c r="EL1139" s="894"/>
      <c r="EM1139" s="894"/>
      <c r="EN1139" s="894"/>
      <c r="EO1139" s="894"/>
      <c r="EP1139" s="894"/>
      <c r="EQ1139" s="894"/>
      <c r="ER1139" s="894"/>
      <c r="ES1139" s="894"/>
      <c r="ET1139" s="894"/>
      <c r="EU1139" s="894"/>
      <c r="EV1139" s="894"/>
      <c r="EW1139" s="894"/>
      <c r="EX1139" s="894"/>
      <c r="EY1139" s="894"/>
      <c r="EZ1139" s="894"/>
      <c r="FA1139" s="894"/>
      <c r="FB1139" s="894"/>
      <c r="FC1139" s="894"/>
      <c r="FD1139" s="894"/>
      <c r="FE1139" s="894"/>
      <c r="FF1139" s="894"/>
      <c r="FG1139" s="894"/>
      <c r="FH1139" s="894"/>
      <c r="FI1139" s="894"/>
      <c r="FJ1139" s="894"/>
      <c r="FK1139" s="894"/>
      <c r="FL1139" s="894"/>
      <c r="FM1139" s="894"/>
      <c r="FN1139" s="894"/>
      <c r="FO1139" s="894"/>
      <c r="FP1139" s="894"/>
      <c r="FQ1139" s="894"/>
      <c r="FR1139" s="894"/>
      <c r="FS1139" s="894"/>
      <c r="FT1139" s="894"/>
      <c r="FU1139" s="894"/>
      <c r="FV1139" s="894"/>
      <c r="FW1139" s="894"/>
      <c r="FX1139" s="894"/>
      <c r="FY1139" s="894"/>
      <c r="FZ1139" s="894"/>
      <c r="GA1139" s="894"/>
      <c r="GB1139" s="894"/>
      <c r="GC1139" s="894"/>
      <c r="GD1139" s="894"/>
      <c r="GE1139" s="894"/>
      <c r="GF1139" s="894"/>
      <c r="GG1139" s="894"/>
      <c r="GH1139" s="894"/>
      <c r="GI1139" s="894"/>
      <c r="GJ1139" s="894"/>
      <c r="GK1139" s="894"/>
      <c r="GL1139" s="894"/>
      <c r="GM1139" s="894"/>
      <c r="GN1139" s="894"/>
      <c r="GO1139" s="894"/>
      <c r="GP1139" s="894"/>
      <c r="GQ1139" s="894"/>
      <c r="GR1139" s="894"/>
      <c r="GS1139" s="894"/>
      <c r="GT1139" s="894"/>
      <c r="GU1139" s="894"/>
      <c r="GV1139" s="894"/>
      <c r="GW1139" s="894"/>
      <c r="GX1139" s="894"/>
      <c r="GY1139" s="894"/>
      <c r="GZ1139" s="894"/>
      <c r="HA1139" s="894"/>
      <c r="HB1139" s="894"/>
      <c r="HC1139" s="894"/>
      <c r="HD1139" s="894"/>
      <c r="HE1139" s="894"/>
      <c r="HF1139" s="894"/>
      <c r="HG1139" s="894"/>
      <c r="HH1139" s="894"/>
      <c r="HI1139" s="894"/>
      <c r="HJ1139" s="894"/>
      <c r="HK1139" s="894"/>
      <c r="HL1139" s="894"/>
      <c r="HM1139" s="894"/>
      <c r="HN1139" s="894"/>
      <c r="HO1139" s="894"/>
      <c r="HP1139" s="894"/>
      <c r="HQ1139" s="894"/>
      <c r="HR1139" s="894"/>
      <c r="HS1139" s="894"/>
      <c r="HT1139" s="894"/>
      <c r="HU1139" s="894"/>
      <c r="HV1139" s="894"/>
      <c r="HW1139" s="894"/>
      <c r="HX1139" s="894"/>
      <c r="HY1139" s="894"/>
      <c r="HZ1139" s="894"/>
      <c r="IA1139" s="894"/>
      <c r="IB1139" s="894"/>
      <c r="IC1139" s="894"/>
      <c r="ID1139" s="894"/>
      <c r="IE1139" s="894"/>
      <c r="IF1139" s="894"/>
      <c r="IG1139" s="894"/>
      <c r="IH1139" s="894"/>
      <c r="II1139" s="894"/>
      <c r="IJ1139" s="894"/>
      <c r="IK1139" s="894"/>
      <c r="IL1139" s="894"/>
      <c r="IM1139" s="894"/>
      <c r="IN1139" s="894"/>
      <c r="IO1139" s="894"/>
      <c r="IP1139" s="894"/>
      <c r="IQ1139" s="894"/>
      <c r="IR1139" s="894"/>
      <c r="IS1139" s="894"/>
      <c r="IT1139" s="894"/>
      <c r="IU1139" s="894"/>
      <c r="IV1139" s="894"/>
      <c r="IW1139" s="894"/>
      <c r="IX1139" s="894"/>
      <c r="IY1139" s="894"/>
      <c r="IZ1139" s="894"/>
      <c r="JA1139" s="894"/>
      <c r="JB1139" s="894"/>
      <c r="JC1139" s="894"/>
      <c r="JD1139" s="894"/>
      <c r="JE1139" s="894"/>
      <c r="JF1139" s="894"/>
      <c r="JG1139" s="894"/>
      <c r="JH1139" s="894"/>
      <c r="JI1139" s="894"/>
      <c r="JJ1139" s="894"/>
      <c r="JK1139" s="894"/>
      <c r="JL1139" s="894"/>
      <c r="JM1139" s="894"/>
      <c r="JN1139" s="894"/>
      <c r="JO1139" s="894"/>
      <c r="JP1139" s="894"/>
      <c r="JQ1139" s="894"/>
      <c r="JR1139" s="894"/>
      <c r="JS1139" s="894"/>
      <c r="JT1139" s="894"/>
      <c r="JU1139" s="894"/>
      <c r="JV1139" s="894"/>
      <c r="JW1139" s="894"/>
      <c r="JX1139" s="894"/>
      <c r="JY1139" s="894"/>
      <c r="JZ1139" s="894"/>
      <c r="KA1139" s="894"/>
      <c r="KB1139" s="894"/>
      <c r="KC1139" s="894"/>
      <c r="KD1139" s="894"/>
      <c r="KE1139" s="894"/>
      <c r="KF1139" s="894"/>
      <c r="KG1139" s="894"/>
      <c r="KH1139" s="894"/>
      <c r="KI1139" s="894"/>
      <c r="KJ1139" s="894"/>
      <c r="KK1139" s="894"/>
      <c r="KL1139" s="894"/>
      <c r="KM1139" s="894"/>
      <c r="KN1139" s="894"/>
      <c r="KO1139" s="894"/>
      <c r="KP1139" s="894"/>
      <c r="KQ1139" s="894"/>
      <c r="KR1139" s="894"/>
      <c r="KS1139" s="894"/>
      <c r="KT1139" s="894"/>
      <c r="KU1139" s="894"/>
      <c r="KV1139" s="894"/>
      <c r="KW1139" s="894"/>
      <c r="KX1139" s="894"/>
      <c r="KY1139" s="894"/>
      <c r="KZ1139" s="894"/>
      <c r="LA1139" s="894"/>
      <c r="LB1139" s="894"/>
      <c r="LC1139" s="894"/>
      <c r="LD1139" s="894"/>
      <c r="LE1139" s="894"/>
      <c r="LF1139" s="894"/>
      <c r="LG1139" s="894"/>
      <c r="LH1139" s="894"/>
      <c r="LI1139" s="894"/>
      <c r="LJ1139" s="894"/>
      <c r="LK1139" s="894"/>
      <c r="LL1139" s="894"/>
      <c r="LM1139" s="894"/>
      <c r="LN1139" s="894"/>
      <c r="LO1139" s="894"/>
      <c r="LP1139" s="894"/>
      <c r="LQ1139" s="894"/>
      <c r="LR1139" s="894"/>
      <c r="LS1139" s="894"/>
      <c r="LT1139" s="894"/>
      <c r="LU1139" s="894"/>
      <c r="LV1139" s="894"/>
      <c r="LW1139" s="894"/>
      <c r="LX1139" s="894"/>
      <c r="LY1139" s="894"/>
      <c r="LZ1139" s="894"/>
      <c r="MA1139" s="894"/>
      <c r="MB1139" s="894"/>
      <c r="MC1139" s="894"/>
      <c r="MD1139" s="894"/>
      <c r="ME1139" s="894"/>
      <c r="MF1139" s="894"/>
      <c r="MG1139" s="894"/>
      <c r="MH1139" s="894"/>
      <c r="MI1139" s="894"/>
      <c r="MJ1139" s="894"/>
      <c r="MK1139" s="894"/>
      <c r="ML1139" s="894"/>
      <c r="MM1139" s="894"/>
      <c r="MN1139" s="894"/>
      <c r="MO1139" s="894"/>
      <c r="MP1139" s="894"/>
      <c r="MQ1139" s="894"/>
      <c r="MR1139" s="894"/>
      <c r="MS1139" s="894"/>
      <c r="MT1139" s="894"/>
      <c r="MU1139" s="894"/>
      <c r="MV1139" s="894"/>
      <c r="MW1139" s="894"/>
      <c r="MX1139" s="894"/>
      <c r="MY1139" s="894"/>
      <c r="MZ1139" s="894"/>
      <c r="NA1139" s="894"/>
      <c r="NB1139" s="894"/>
      <c r="NC1139" s="894"/>
      <c r="ND1139" s="894"/>
      <c r="NE1139" s="894"/>
      <c r="NF1139" s="894"/>
      <c r="NG1139" s="894"/>
      <c r="NH1139" s="894"/>
      <c r="NI1139" s="894"/>
      <c r="NJ1139" s="894"/>
      <c r="NK1139" s="894"/>
      <c r="NL1139" s="894"/>
      <c r="NM1139" s="894"/>
      <c r="NN1139" s="894"/>
      <c r="NO1139" s="894"/>
      <c r="NP1139" s="894"/>
      <c r="NQ1139" s="894"/>
      <c r="NR1139" s="894"/>
      <c r="NS1139" s="894"/>
      <c r="NT1139" s="894"/>
      <c r="NU1139" s="894"/>
      <c r="NV1139" s="894"/>
      <c r="NW1139" s="894"/>
      <c r="NX1139" s="894"/>
      <c r="NY1139" s="894"/>
      <c r="NZ1139" s="894"/>
      <c r="OA1139" s="894"/>
      <c r="OB1139" s="894"/>
      <c r="OC1139" s="894"/>
      <c r="OD1139" s="894"/>
      <c r="OE1139" s="894"/>
      <c r="OF1139" s="894"/>
      <c r="OG1139" s="894"/>
      <c r="OH1139" s="894"/>
      <c r="OI1139" s="894"/>
      <c r="OJ1139" s="894"/>
      <c r="OK1139" s="894"/>
      <c r="OL1139" s="894"/>
      <c r="OM1139" s="894"/>
      <c r="ON1139" s="894"/>
      <c r="OO1139" s="894"/>
      <c r="OP1139" s="894"/>
      <c r="OQ1139" s="894"/>
      <c r="OR1139" s="894"/>
      <c r="OS1139" s="894"/>
      <c r="OT1139" s="894"/>
      <c r="OU1139" s="894"/>
      <c r="OV1139" s="894"/>
      <c r="OW1139" s="894"/>
      <c r="OX1139" s="894"/>
      <c r="OY1139" s="894"/>
      <c r="OZ1139" s="894"/>
      <c r="PA1139" s="894"/>
      <c r="PB1139" s="894"/>
      <c r="PC1139" s="894"/>
      <c r="PD1139" s="894"/>
      <c r="PE1139" s="894"/>
      <c r="PF1139" s="894"/>
      <c r="PG1139" s="894"/>
      <c r="PH1139" s="894"/>
      <c r="PI1139" s="894"/>
      <c r="PJ1139" s="894"/>
      <c r="PK1139" s="894"/>
      <c r="PL1139" s="894"/>
      <c r="PM1139" s="894"/>
      <c r="PN1139" s="894"/>
      <c r="PO1139" s="894"/>
      <c r="PP1139" s="894"/>
      <c r="PQ1139" s="894"/>
      <c r="PR1139" s="894"/>
      <c r="PS1139" s="894"/>
      <c r="PT1139" s="894"/>
      <c r="PU1139" s="894"/>
      <c r="PV1139" s="894"/>
      <c r="PW1139" s="894"/>
      <c r="PX1139" s="894"/>
      <c r="PY1139" s="894"/>
      <c r="PZ1139" s="894"/>
      <c r="QA1139" s="894"/>
      <c r="QB1139" s="894"/>
      <c r="QC1139" s="894"/>
      <c r="QD1139" s="894"/>
      <c r="QE1139" s="894"/>
      <c r="QF1139" s="894"/>
      <c r="QG1139" s="894"/>
      <c r="QH1139" s="894"/>
      <c r="QI1139" s="894"/>
      <c r="QJ1139" s="894"/>
      <c r="QK1139" s="894"/>
      <c r="QL1139" s="894"/>
      <c r="QM1139" s="894"/>
      <c r="QN1139" s="894"/>
      <c r="QO1139" s="894"/>
      <c r="QP1139" s="894"/>
      <c r="QQ1139" s="894"/>
      <c r="QR1139" s="894"/>
      <c r="QS1139" s="894"/>
      <c r="QT1139" s="894"/>
      <c r="QU1139" s="894"/>
      <c r="QV1139" s="894"/>
      <c r="QW1139" s="894"/>
      <c r="QX1139" s="894"/>
      <c r="QY1139" s="894"/>
      <c r="QZ1139" s="894"/>
      <c r="RA1139" s="894"/>
      <c r="RB1139" s="894"/>
      <c r="RC1139" s="894"/>
      <c r="RD1139" s="894"/>
      <c r="RE1139" s="894"/>
      <c r="RF1139" s="894"/>
      <c r="RG1139" s="894"/>
      <c r="RH1139" s="894"/>
      <c r="RI1139" s="894"/>
      <c r="RJ1139" s="894"/>
      <c r="RK1139" s="894"/>
      <c r="RL1139" s="894"/>
      <c r="RM1139" s="894"/>
      <c r="RN1139" s="894"/>
      <c r="RO1139" s="894"/>
      <c r="RP1139" s="894"/>
      <c r="RQ1139" s="894"/>
      <c r="RR1139" s="894"/>
      <c r="RS1139" s="894"/>
      <c r="RT1139" s="894"/>
      <c r="RU1139" s="894"/>
      <c r="RV1139" s="894"/>
      <c r="RW1139" s="894"/>
      <c r="RX1139" s="894"/>
      <c r="RY1139" s="894"/>
      <c r="RZ1139" s="894"/>
      <c r="SA1139" s="894"/>
      <c r="SB1139" s="894"/>
      <c r="SC1139" s="894"/>
      <c r="SD1139" s="894"/>
      <c r="SE1139" s="894"/>
      <c r="SF1139" s="894"/>
      <c r="SG1139" s="894"/>
      <c r="SH1139" s="894"/>
      <c r="SI1139" s="894"/>
      <c r="SJ1139" s="894"/>
      <c r="SK1139" s="894"/>
      <c r="SL1139" s="894"/>
      <c r="SM1139" s="894"/>
      <c r="SN1139" s="894"/>
      <c r="SO1139" s="894"/>
      <c r="SP1139" s="894"/>
      <c r="SQ1139" s="894"/>
      <c r="SR1139" s="894"/>
      <c r="SS1139" s="894"/>
      <c r="ST1139" s="894"/>
      <c r="SU1139" s="894"/>
      <c r="SV1139" s="894"/>
      <c r="SW1139" s="894"/>
      <c r="SX1139" s="894"/>
      <c r="SY1139" s="894"/>
      <c r="SZ1139" s="894"/>
      <c r="TA1139" s="894"/>
      <c r="TB1139" s="894"/>
      <c r="TC1139" s="894"/>
      <c r="TD1139" s="894"/>
      <c r="TE1139" s="894"/>
      <c r="TF1139" s="894"/>
      <c r="TG1139" s="894"/>
      <c r="TH1139" s="894"/>
      <c r="TI1139" s="894"/>
      <c r="TJ1139" s="894"/>
      <c r="TK1139" s="894"/>
      <c r="TL1139" s="894"/>
      <c r="TM1139" s="894"/>
      <c r="TN1139" s="894"/>
      <c r="TO1139" s="894"/>
      <c r="TP1139" s="894"/>
      <c r="TQ1139" s="894"/>
      <c r="TR1139" s="894"/>
      <c r="TS1139" s="894"/>
      <c r="TT1139" s="894"/>
      <c r="TU1139" s="894"/>
      <c r="TV1139" s="894"/>
      <c r="TW1139" s="894"/>
      <c r="TX1139" s="894"/>
      <c r="TY1139" s="894"/>
      <c r="TZ1139" s="894"/>
      <c r="UA1139" s="894"/>
      <c r="UB1139" s="894"/>
      <c r="UC1139" s="894"/>
      <c r="UD1139" s="894"/>
      <c r="UE1139" s="894"/>
      <c r="UF1139" s="894"/>
      <c r="UG1139" s="894"/>
      <c r="UH1139" s="894"/>
      <c r="UI1139" s="894"/>
      <c r="UJ1139" s="894"/>
      <c r="UK1139" s="894"/>
      <c r="UL1139" s="894"/>
      <c r="UM1139" s="894"/>
      <c r="UN1139" s="894"/>
      <c r="UO1139" s="894"/>
      <c r="UP1139" s="894"/>
      <c r="UQ1139" s="894"/>
      <c r="UR1139" s="894"/>
      <c r="US1139" s="894"/>
      <c r="UT1139" s="894"/>
      <c r="UU1139" s="894"/>
      <c r="UV1139" s="894"/>
      <c r="UW1139" s="894"/>
      <c r="UX1139" s="894"/>
      <c r="UY1139" s="894"/>
      <c r="UZ1139" s="894"/>
      <c r="VA1139" s="894"/>
      <c r="VB1139" s="894"/>
      <c r="VC1139" s="894"/>
      <c r="VD1139" s="894"/>
      <c r="VE1139" s="894"/>
      <c r="VF1139" s="894"/>
      <c r="VG1139" s="894"/>
      <c r="VH1139" s="894"/>
      <c r="VI1139" s="894"/>
      <c r="VJ1139" s="894"/>
      <c r="VK1139" s="894"/>
      <c r="VL1139" s="894"/>
      <c r="VM1139" s="894"/>
      <c r="VN1139" s="894"/>
      <c r="VO1139" s="894"/>
      <c r="VP1139" s="894"/>
      <c r="VQ1139" s="894"/>
      <c r="VR1139" s="894"/>
      <c r="VS1139" s="894"/>
      <c r="VT1139" s="894"/>
      <c r="VU1139" s="894"/>
      <c r="VV1139" s="894"/>
      <c r="VW1139" s="894"/>
      <c r="VX1139" s="894"/>
      <c r="VY1139" s="894"/>
      <c r="VZ1139" s="894"/>
      <c r="WA1139" s="894"/>
      <c r="WB1139" s="894"/>
      <c r="WC1139" s="894"/>
      <c r="WD1139" s="894"/>
      <c r="WE1139" s="894"/>
      <c r="WF1139" s="894"/>
      <c r="WG1139" s="894"/>
      <c r="WH1139" s="894"/>
      <c r="WI1139" s="894"/>
      <c r="WJ1139" s="894"/>
      <c r="WK1139" s="894"/>
      <c r="WL1139" s="894"/>
      <c r="WM1139" s="894"/>
      <c r="WN1139" s="894"/>
      <c r="WO1139" s="894"/>
      <c r="WP1139" s="894"/>
      <c r="WQ1139" s="894"/>
      <c r="WR1139" s="894"/>
      <c r="WS1139" s="894"/>
      <c r="WT1139" s="894"/>
      <c r="WU1139" s="894"/>
      <c r="WV1139" s="894"/>
      <c r="WW1139" s="894"/>
      <c r="WX1139" s="894"/>
      <c r="WY1139" s="894"/>
      <c r="WZ1139" s="894"/>
      <c r="XA1139" s="894"/>
      <c r="XB1139" s="894"/>
      <c r="XC1139" s="894"/>
      <c r="XD1139" s="894"/>
      <c r="XE1139" s="894"/>
      <c r="XF1139" s="894"/>
      <c r="XG1139" s="894"/>
      <c r="XH1139" s="894"/>
      <c r="XI1139" s="894"/>
      <c r="XJ1139" s="894"/>
      <c r="XK1139" s="894"/>
      <c r="XL1139" s="894"/>
      <c r="XM1139" s="894"/>
      <c r="XN1139" s="894"/>
      <c r="XO1139" s="894"/>
      <c r="XP1139" s="894"/>
      <c r="XQ1139" s="894"/>
      <c r="XR1139" s="894"/>
      <c r="XS1139" s="894"/>
      <c r="XT1139" s="894"/>
      <c r="XU1139" s="894"/>
      <c r="XV1139" s="894"/>
      <c r="XW1139" s="894"/>
      <c r="XX1139" s="894"/>
      <c r="XY1139" s="894"/>
      <c r="XZ1139" s="894"/>
      <c r="YA1139" s="894"/>
      <c r="YB1139" s="894"/>
      <c r="YC1139" s="894"/>
      <c r="YD1139" s="894"/>
      <c r="YE1139" s="894"/>
      <c r="YF1139" s="894"/>
      <c r="YG1139" s="894"/>
      <c r="YH1139" s="894"/>
      <c r="YI1139" s="894"/>
      <c r="YJ1139" s="894"/>
      <c r="YK1139" s="894"/>
      <c r="YL1139" s="894"/>
      <c r="YM1139" s="894"/>
      <c r="YN1139" s="894"/>
      <c r="YO1139" s="894"/>
      <c r="YP1139" s="894"/>
      <c r="YQ1139" s="894"/>
      <c r="YR1139" s="894"/>
      <c r="YS1139" s="894"/>
      <c r="YT1139" s="894"/>
      <c r="YU1139" s="894"/>
      <c r="YV1139" s="894"/>
      <c r="YW1139" s="894"/>
      <c r="YX1139" s="894"/>
      <c r="YY1139" s="894"/>
      <c r="YZ1139" s="894"/>
      <c r="ZA1139" s="894"/>
      <c r="ZB1139" s="894"/>
      <c r="ZC1139" s="894"/>
      <c r="ZD1139" s="894"/>
      <c r="ZE1139" s="894"/>
      <c r="ZF1139" s="894"/>
      <c r="ZG1139" s="894"/>
      <c r="ZH1139" s="894"/>
      <c r="ZI1139" s="894"/>
      <c r="ZJ1139" s="894"/>
      <c r="ZK1139" s="894"/>
      <c r="ZL1139" s="894"/>
      <c r="ZM1139" s="894"/>
      <c r="ZN1139" s="894"/>
      <c r="ZO1139" s="894"/>
      <c r="ZP1139" s="894"/>
      <c r="ZQ1139" s="894"/>
      <c r="ZR1139" s="894"/>
      <c r="ZS1139" s="894"/>
      <c r="ZT1139" s="894"/>
      <c r="ZU1139" s="894"/>
      <c r="ZV1139" s="894"/>
      <c r="ZW1139" s="894"/>
      <c r="ZX1139" s="894"/>
      <c r="ZY1139" s="894"/>
      <c r="ZZ1139" s="894"/>
      <c r="AAA1139" s="894"/>
      <c r="AAB1139" s="894"/>
      <c r="AAC1139" s="894"/>
      <c r="AAD1139" s="894"/>
      <c r="AAE1139" s="894"/>
      <c r="AAF1139" s="894"/>
      <c r="AAG1139" s="894"/>
      <c r="AAH1139" s="894"/>
      <c r="AAI1139" s="894"/>
      <c r="AAJ1139" s="894"/>
      <c r="AAK1139" s="894"/>
      <c r="AAL1139" s="894"/>
      <c r="AAM1139" s="894"/>
      <c r="AAN1139" s="894"/>
      <c r="AAO1139" s="894"/>
      <c r="AAP1139" s="894"/>
      <c r="AAQ1139" s="894"/>
      <c r="AAR1139" s="894"/>
      <c r="AAS1139" s="894"/>
      <c r="AAT1139" s="894"/>
      <c r="AAU1139" s="894"/>
      <c r="AAV1139" s="894"/>
      <c r="AAW1139" s="894"/>
      <c r="AAX1139" s="894"/>
      <c r="AAY1139" s="894"/>
      <c r="AAZ1139" s="894"/>
      <c r="ABA1139" s="894"/>
      <c r="ABB1139" s="894"/>
      <c r="ABC1139" s="894"/>
      <c r="ABD1139" s="894"/>
      <c r="ABE1139" s="894"/>
      <c r="ABF1139" s="894"/>
      <c r="ABG1139" s="894"/>
      <c r="ABH1139" s="894"/>
      <c r="ABI1139" s="894"/>
      <c r="ABJ1139" s="894"/>
      <c r="ABK1139" s="894"/>
      <c r="ABL1139" s="894"/>
      <c r="ABM1139" s="894"/>
      <c r="ABN1139" s="894"/>
      <c r="ABO1139" s="894"/>
      <c r="ABP1139" s="894"/>
      <c r="ABQ1139" s="894"/>
      <c r="ABR1139" s="894"/>
      <c r="ABS1139" s="894"/>
      <c r="ABT1139" s="894"/>
      <c r="ABU1139" s="894"/>
      <c r="ABV1139" s="894"/>
      <c r="ABW1139" s="894"/>
      <c r="ABX1139" s="894"/>
      <c r="ABY1139" s="894"/>
      <c r="ABZ1139" s="894"/>
      <c r="ACA1139" s="894"/>
      <c r="ACB1139" s="894"/>
      <c r="ACC1139" s="894"/>
      <c r="ACD1139" s="894"/>
      <c r="ACE1139" s="894"/>
      <c r="ACF1139" s="894"/>
      <c r="ACG1139" s="894"/>
      <c r="ACH1139" s="894"/>
      <c r="ACI1139" s="894"/>
      <c r="ACJ1139" s="894"/>
      <c r="ACK1139" s="894"/>
      <c r="ACL1139" s="894"/>
      <c r="ACM1139" s="894"/>
      <c r="ACN1139" s="894"/>
      <c r="ACO1139" s="894"/>
      <c r="ACP1139" s="894"/>
      <c r="ACQ1139" s="894"/>
      <c r="ACR1139" s="894"/>
      <c r="ACS1139" s="894"/>
      <c r="ACT1139" s="894"/>
      <c r="ACU1139" s="894"/>
      <c r="ACV1139" s="894"/>
      <c r="ACW1139" s="894"/>
      <c r="ACX1139" s="894"/>
      <c r="ACY1139" s="894"/>
      <c r="ACZ1139" s="894"/>
      <c r="ADA1139" s="894"/>
      <c r="ADB1139" s="894"/>
      <c r="ADC1139" s="894"/>
      <c r="ADD1139" s="894"/>
      <c r="ADE1139" s="894"/>
      <c r="ADF1139" s="894"/>
      <c r="ADG1139" s="894"/>
      <c r="ADH1139" s="894"/>
      <c r="ADI1139" s="894"/>
      <c r="ADJ1139" s="894"/>
      <c r="ADK1139" s="894"/>
      <c r="ADL1139" s="894"/>
      <c r="ADM1139" s="894"/>
      <c r="ADN1139" s="894"/>
      <c r="ADO1139" s="894"/>
      <c r="ADP1139" s="894"/>
      <c r="ADQ1139" s="894"/>
      <c r="ADR1139" s="894"/>
      <c r="ADS1139" s="894"/>
      <c r="ADT1139" s="894"/>
      <c r="ADU1139" s="894"/>
      <c r="ADV1139" s="894"/>
      <c r="ADW1139" s="894"/>
      <c r="ADX1139" s="894"/>
      <c r="ADY1139" s="894"/>
      <c r="ADZ1139" s="894"/>
      <c r="AEA1139" s="894"/>
      <c r="AEB1139" s="894"/>
      <c r="AEC1139" s="894"/>
      <c r="AED1139" s="894"/>
      <c r="AEE1139" s="894"/>
      <c r="AEF1139" s="894"/>
      <c r="AEG1139" s="894"/>
      <c r="AEH1139" s="894"/>
      <c r="AEI1139" s="894"/>
      <c r="AEJ1139" s="894"/>
      <c r="AEK1139" s="894"/>
      <c r="AEL1139" s="894"/>
      <c r="AEM1139" s="894"/>
      <c r="AEN1139" s="894"/>
      <c r="AEO1139" s="894"/>
      <c r="AEP1139" s="894"/>
      <c r="AEQ1139" s="894"/>
      <c r="AER1139" s="894"/>
      <c r="AES1139" s="894"/>
      <c r="AET1139" s="894"/>
      <c r="AEU1139" s="894"/>
      <c r="AEV1139" s="894"/>
      <c r="AEW1139" s="894"/>
      <c r="AEX1139" s="894"/>
      <c r="AEY1139" s="894"/>
      <c r="AEZ1139" s="894"/>
      <c r="AFA1139" s="894"/>
      <c r="AFB1139" s="894"/>
      <c r="AFC1139" s="894"/>
      <c r="AFD1139" s="894"/>
      <c r="AFE1139" s="894"/>
      <c r="AFF1139" s="894"/>
      <c r="AFG1139" s="894"/>
      <c r="AFH1139" s="894"/>
      <c r="AFI1139" s="894"/>
      <c r="AFJ1139" s="894"/>
      <c r="AFK1139" s="894"/>
      <c r="AFL1139" s="894"/>
      <c r="AFM1139" s="894"/>
      <c r="AFN1139" s="894"/>
      <c r="AFO1139" s="894"/>
      <c r="AFP1139" s="894"/>
      <c r="AFQ1139" s="894"/>
      <c r="AFR1139" s="894"/>
      <c r="AFS1139" s="894"/>
      <c r="AFT1139" s="894"/>
      <c r="AFU1139" s="894"/>
      <c r="AFV1139" s="894"/>
      <c r="AFW1139" s="894"/>
      <c r="AFX1139" s="894"/>
      <c r="AFY1139" s="894"/>
      <c r="AFZ1139" s="894"/>
      <c r="AGA1139" s="894"/>
      <c r="AGB1139" s="894"/>
      <c r="AGC1139" s="894"/>
      <c r="AGD1139" s="894"/>
      <c r="AGE1139" s="894"/>
      <c r="AGF1139" s="894"/>
      <c r="AGG1139" s="894"/>
      <c r="AGH1139" s="894"/>
      <c r="AGI1139" s="894"/>
      <c r="AGJ1139" s="894"/>
      <c r="AGK1139" s="894"/>
      <c r="AGL1139" s="894"/>
      <c r="AGM1139" s="894"/>
      <c r="AGN1139" s="894"/>
      <c r="AGO1139" s="894"/>
      <c r="AGP1139" s="894"/>
      <c r="AGQ1139" s="894"/>
      <c r="AGR1139" s="894"/>
      <c r="AGS1139" s="894"/>
      <c r="AGT1139" s="894"/>
      <c r="AGU1139" s="894"/>
      <c r="AGV1139" s="894"/>
      <c r="AGW1139" s="894"/>
      <c r="AGX1139" s="894"/>
      <c r="AGY1139" s="894"/>
      <c r="AGZ1139" s="894"/>
      <c r="AHA1139" s="894"/>
      <c r="AHB1139" s="894"/>
      <c r="AHC1139" s="894"/>
      <c r="AHD1139" s="894"/>
      <c r="AHE1139" s="894"/>
      <c r="AHF1139" s="894"/>
      <c r="AHG1139" s="894"/>
      <c r="AHH1139" s="894"/>
      <c r="AHI1139" s="894"/>
      <c r="AHJ1139" s="894"/>
      <c r="AHK1139" s="894"/>
      <c r="AHL1139" s="894"/>
      <c r="AHM1139" s="894"/>
      <c r="AHN1139" s="894"/>
      <c r="AHO1139" s="894"/>
      <c r="AHP1139" s="894"/>
      <c r="AHQ1139" s="894"/>
      <c r="AHR1139" s="894"/>
      <c r="AHS1139" s="894"/>
      <c r="AHT1139" s="894"/>
      <c r="AHU1139" s="894"/>
      <c r="AHV1139" s="894"/>
      <c r="AHW1139" s="894"/>
      <c r="AHX1139" s="894"/>
      <c r="AHY1139" s="894"/>
      <c r="AHZ1139" s="894"/>
      <c r="AIA1139" s="894"/>
      <c r="AIB1139" s="894"/>
      <c r="AIC1139" s="894"/>
      <c r="AID1139" s="894"/>
      <c r="AIE1139" s="894"/>
      <c r="AIF1139" s="894"/>
      <c r="AIG1139" s="894"/>
      <c r="AIH1139" s="894"/>
      <c r="AII1139" s="894"/>
      <c r="AIJ1139" s="894"/>
      <c r="AIK1139" s="894"/>
      <c r="AIL1139" s="894"/>
      <c r="AIM1139" s="894"/>
      <c r="AIN1139" s="894"/>
      <c r="AIO1139" s="894"/>
      <c r="AIP1139" s="894"/>
      <c r="AIQ1139" s="894"/>
      <c r="AIR1139" s="894"/>
      <c r="AIS1139" s="894"/>
      <c r="AIT1139" s="894"/>
      <c r="AIU1139" s="894"/>
      <c r="AIV1139" s="894"/>
      <c r="AIW1139" s="894"/>
      <c r="AIX1139" s="894"/>
      <c r="AIY1139" s="894"/>
      <c r="AIZ1139" s="894"/>
      <c r="AJA1139" s="894"/>
      <c r="AJB1139" s="894"/>
      <c r="AJC1139" s="894"/>
      <c r="AJD1139" s="894"/>
      <c r="AJE1139" s="894"/>
      <c r="AJF1139" s="894"/>
      <c r="AJG1139" s="894"/>
      <c r="AJH1139" s="894"/>
      <c r="AJI1139" s="894"/>
      <c r="AJJ1139" s="894"/>
      <c r="AJK1139" s="894"/>
      <c r="AJL1139" s="894"/>
      <c r="AJM1139" s="894"/>
      <c r="AJN1139" s="894"/>
      <c r="AJO1139" s="894"/>
      <c r="AJP1139" s="894"/>
      <c r="AJQ1139" s="894"/>
      <c r="AJR1139" s="894"/>
      <c r="AJS1139" s="894"/>
      <c r="AJT1139" s="894"/>
      <c r="AJU1139" s="894"/>
      <c r="AJV1139" s="894"/>
      <c r="AJW1139" s="894"/>
      <c r="AJX1139" s="894"/>
      <c r="AJY1139" s="894"/>
      <c r="AJZ1139" s="894"/>
      <c r="AKA1139" s="894"/>
      <c r="AKB1139" s="894"/>
      <c r="AKC1139" s="894"/>
      <c r="AKD1139" s="894"/>
      <c r="AKE1139" s="894"/>
      <c r="AKF1139" s="894"/>
      <c r="AKG1139" s="894"/>
      <c r="AKH1139" s="894"/>
      <c r="AKI1139" s="894"/>
      <c r="AKJ1139" s="894"/>
      <c r="AKK1139" s="894"/>
      <c r="AKL1139" s="894"/>
      <c r="AKM1139" s="894"/>
      <c r="AKN1139" s="894"/>
      <c r="AKO1139" s="894"/>
      <c r="AKP1139" s="894"/>
      <c r="AKQ1139" s="894"/>
      <c r="AKR1139" s="894"/>
      <c r="AKS1139" s="894"/>
      <c r="AKT1139" s="894"/>
      <c r="AKU1139" s="894"/>
      <c r="AKV1139" s="894"/>
      <c r="AKW1139" s="894"/>
      <c r="AKX1139" s="894"/>
      <c r="AKY1139" s="894"/>
      <c r="AKZ1139" s="894"/>
      <c r="ALA1139" s="894"/>
      <c r="ALB1139" s="894"/>
      <c r="ALC1139" s="894"/>
      <c r="ALD1139" s="894"/>
      <c r="ALE1139" s="894"/>
      <c r="ALF1139" s="894"/>
      <c r="ALG1139" s="894"/>
      <c r="ALH1139" s="894"/>
      <c r="ALI1139" s="894"/>
      <c r="ALJ1139" s="894"/>
      <c r="ALK1139" s="894"/>
      <c r="ALL1139" s="894"/>
      <c r="ALM1139" s="894"/>
      <c r="ALN1139" s="894"/>
      <c r="ALO1139" s="894"/>
      <c r="ALP1139" s="894"/>
      <c r="ALQ1139" s="894"/>
      <c r="ALR1139" s="894"/>
      <c r="ALS1139" s="894"/>
      <c r="ALT1139" s="894"/>
      <c r="ALU1139" s="894"/>
      <c r="ALV1139" s="894"/>
      <c r="ALW1139" s="894"/>
      <c r="ALX1139" s="894"/>
      <c r="ALY1139" s="894"/>
      <c r="ALZ1139" s="894"/>
      <c r="AMA1139" s="894"/>
      <c r="AMB1139" s="894"/>
      <c r="AMC1139" s="894"/>
      <c r="AMD1139" s="894"/>
      <c r="AME1139" s="894"/>
      <c r="AMF1139" s="894"/>
      <c r="AMG1139" s="894"/>
      <c r="AMH1139" s="894"/>
      <c r="AMI1139" s="894"/>
      <c r="AMJ1139" s="894"/>
      <c r="AMK1139" s="894"/>
      <c r="AML1139" s="894"/>
      <c r="AMM1139" s="894"/>
      <c r="AMN1139" s="894"/>
      <c r="AMO1139" s="894"/>
      <c r="AMP1139" s="894"/>
      <c r="AMQ1139" s="894"/>
      <c r="AMR1139" s="894"/>
      <c r="AMS1139" s="894"/>
      <c r="AMT1139" s="894"/>
      <c r="AMU1139" s="894"/>
      <c r="AMV1139" s="894"/>
      <c r="AMW1139" s="894"/>
      <c r="AMX1139" s="894"/>
      <c r="AMY1139" s="894"/>
      <c r="AMZ1139" s="894"/>
      <c r="ANA1139" s="894"/>
      <c r="ANB1139" s="894"/>
      <c r="ANC1139" s="894"/>
      <c r="AND1139" s="894"/>
      <c r="ANE1139" s="894"/>
      <c r="ANF1139" s="894"/>
      <c r="ANG1139" s="894"/>
      <c r="ANH1139" s="894"/>
      <c r="ANI1139" s="894"/>
      <c r="ANJ1139" s="894"/>
      <c r="ANK1139" s="894"/>
      <c r="ANL1139" s="894"/>
      <c r="ANM1139" s="894"/>
      <c r="ANN1139" s="894"/>
      <c r="ANO1139" s="894"/>
      <c r="ANP1139" s="894"/>
      <c r="ANQ1139" s="894"/>
      <c r="ANR1139" s="894"/>
      <c r="ANS1139" s="894"/>
      <c r="ANT1139" s="894"/>
      <c r="ANU1139" s="894"/>
      <c r="ANV1139" s="894"/>
      <c r="ANW1139" s="894"/>
      <c r="ANX1139" s="894"/>
      <c r="ANY1139" s="894"/>
      <c r="ANZ1139" s="894"/>
      <c r="AOA1139" s="894"/>
      <c r="AOB1139" s="894"/>
      <c r="AOC1139" s="894"/>
      <c r="AOD1139" s="894"/>
      <c r="AOE1139" s="894"/>
      <c r="AOF1139" s="894"/>
      <c r="AOG1139" s="894"/>
      <c r="AOH1139" s="894"/>
      <c r="AOI1139" s="894"/>
      <c r="AOJ1139" s="894"/>
      <c r="AOK1139" s="894"/>
      <c r="AOL1139" s="894"/>
      <c r="AOM1139" s="894"/>
      <c r="AON1139" s="894"/>
      <c r="AOO1139" s="894"/>
      <c r="AOP1139" s="894"/>
      <c r="AOQ1139" s="894"/>
      <c r="AOR1139" s="894"/>
      <c r="AOS1139" s="894"/>
      <c r="AOT1139" s="894"/>
      <c r="AOU1139" s="894"/>
      <c r="AOV1139" s="894"/>
      <c r="AOW1139" s="894"/>
      <c r="AOX1139" s="894"/>
      <c r="AOY1139" s="894"/>
      <c r="AOZ1139" s="894"/>
      <c r="APA1139" s="894"/>
      <c r="APB1139" s="894"/>
      <c r="APC1139" s="894"/>
      <c r="APD1139" s="894"/>
      <c r="APE1139" s="894"/>
      <c r="APF1139" s="894"/>
      <c r="APG1139" s="894"/>
      <c r="APH1139" s="894"/>
      <c r="API1139" s="894"/>
      <c r="APJ1139" s="894"/>
      <c r="APK1139" s="894"/>
      <c r="APL1139" s="894"/>
      <c r="APM1139" s="894"/>
      <c r="APN1139" s="894"/>
      <c r="APO1139" s="894"/>
      <c r="APP1139" s="894"/>
      <c r="APQ1139" s="894"/>
      <c r="APR1139" s="894"/>
      <c r="APS1139" s="894"/>
      <c r="APT1139" s="894"/>
      <c r="APU1139" s="894"/>
      <c r="APV1139" s="894"/>
      <c r="APW1139" s="894"/>
      <c r="APX1139" s="894"/>
      <c r="APY1139" s="894"/>
      <c r="APZ1139" s="894"/>
      <c r="AQA1139" s="894"/>
      <c r="AQB1139" s="894"/>
      <c r="AQC1139" s="894"/>
      <c r="AQD1139" s="894"/>
      <c r="AQE1139" s="894"/>
      <c r="AQF1139" s="894"/>
      <c r="AQG1139" s="894"/>
      <c r="AQH1139" s="894"/>
      <c r="AQI1139" s="894"/>
      <c r="AQJ1139" s="894"/>
      <c r="AQK1139" s="894"/>
      <c r="AQL1139" s="894"/>
      <c r="AQM1139" s="894"/>
      <c r="AQN1139" s="894"/>
      <c r="AQO1139" s="894"/>
      <c r="AQP1139" s="894"/>
      <c r="AQQ1139" s="894"/>
      <c r="AQR1139" s="894"/>
      <c r="AQS1139" s="894"/>
      <c r="AQT1139" s="894"/>
      <c r="AQU1139" s="894"/>
      <c r="AQV1139" s="894"/>
      <c r="AQW1139" s="894"/>
      <c r="AQX1139" s="894"/>
      <c r="AQY1139" s="894"/>
      <c r="AQZ1139" s="894"/>
      <c r="ARA1139" s="894"/>
      <c r="ARB1139" s="894"/>
      <c r="ARC1139" s="894"/>
      <c r="ARD1139" s="894"/>
      <c r="ARE1139" s="894"/>
      <c r="ARF1139" s="894"/>
      <c r="ARG1139" s="894"/>
      <c r="ARH1139" s="894"/>
      <c r="ARI1139" s="894"/>
      <c r="ARJ1139" s="894"/>
      <c r="ARK1139" s="894"/>
      <c r="ARL1139" s="894"/>
      <c r="ARM1139" s="894"/>
      <c r="ARN1139" s="894"/>
      <c r="ARO1139" s="894"/>
      <c r="ARP1139" s="894"/>
      <c r="ARQ1139" s="894"/>
      <c r="ARR1139" s="894"/>
      <c r="ARS1139" s="894"/>
      <c r="ART1139" s="894"/>
      <c r="ARU1139" s="894"/>
      <c r="ARV1139" s="894"/>
      <c r="ARW1139" s="894"/>
      <c r="ARX1139" s="894"/>
      <c r="ARY1139" s="894"/>
      <c r="ARZ1139" s="894"/>
      <c r="ASA1139" s="894"/>
      <c r="ASB1139" s="894"/>
      <c r="ASC1139" s="894"/>
      <c r="ASD1139" s="894"/>
      <c r="ASE1139" s="894"/>
      <c r="ASF1139" s="894"/>
      <c r="ASG1139" s="894"/>
      <c r="ASH1139" s="894"/>
      <c r="ASI1139" s="894"/>
      <c r="ASJ1139" s="894"/>
      <c r="ASK1139" s="894"/>
      <c r="ASL1139" s="894"/>
      <c r="ASM1139" s="894"/>
      <c r="ASN1139" s="894"/>
      <c r="ASO1139" s="894"/>
      <c r="ASP1139" s="894"/>
      <c r="ASQ1139" s="894"/>
      <c r="ASR1139" s="894"/>
      <c r="ASS1139" s="894"/>
      <c r="AST1139" s="894"/>
      <c r="ASU1139" s="894"/>
      <c r="ASV1139" s="894"/>
      <c r="ASW1139" s="894"/>
      <c r="ASX1139" s="894"/>
      <c r="ASY1139" s="894"/>
      <c r="ASZ1139" s="894"/>
      <c r="ATA1139" s="894"/>
      <c r="ATB1139" s="894"/>
      <c r="ATC1139" s="894"/>
      <c r="ATD1139" s="894"/>
      <c r="ATE1139" s="894"/>
      <c r="ATF1139" s="894"/>
      <c r="ATG1139" s="894"/>
      <c r="ATH1139" s="894"/>
      <c r="ATI1139" s="894"/>
      <c r="ATJ1139" s="894"/>
      <c r="ATK1139" s="894"/>
      <c r="ATL1139" s="894"/>
      <c r="ATM1139" s="894"/>
      <c r="ATN1139" s="894"/>
      <c r="ATO1139" s="894"/>
      <c r="ATP1139" s="894"/>
      <c r="ATQ1139" s="894"/>
      <c r="ATR1139" s="894"/>
      <c r="ATS1139" s="894"/>
      <c r="ATT1139" s="894"/>
      <c r="ATU1139" s="894"/>
      <c r="ATV1139" s="894"/>
      <c r="ATW1139" s="894"/>
      <c r="ATX1139" s="894"/>
      <c r="ATY1139" s="894"/>
      <c r="ATZ1139" s="894"/>
      <c r="AUA1139" s="894"/>
      <c r="AUB1139" s="894"/>
      <c r="AUC1139" s="894"/>
      <c r="AUD1139" s="894"/>
      <c r="AUE1139" s="894"/>
      <c r="AUF1139" s="894"/>
      <c r="AUG1139" s="894"/>
      <c r="AUH1139" s="894"/>
      <c r="AUI1139" s="894"/>
      <c r="AUJ1139" s="894"/>
      <c r="AUK1139" s="894"/>
      <c r="AUL1139" s="894"/>
      <c r="AUM1139" s="894"/>
      <c r="AUN1139" s="894"/>
      <c r="AUO1139" s="894"/>
      <c r="AUP1139" s="894"/>
      <c r="AUQ1139" s="894"/>
      <c r="AUR1139" s="894"/>
      <c r="AUS1139" s="894"/>
      <c r="AUT1139" s="894"/>
      <c r="AUU1139" s="894"/>
      <c r="AUV1139" s="894"/>
      <c r="AUW1139" s="894"/>
      <c r="AUX1139" s="894"/>
      <c r="AUY1139" s="894"/>
      <c r="AUZ1139" s="894"/>
      <c r="AVA1139" s="894"/>
      <c r="AVB1139" s="894"/>
      <c r="AVC1139" s="894"/>
      <c r="AVD1139" s="894"/>
      <c r="AVE1139" s="894"/>
      <c r="AVF1139" s="894"/>
      <c r="AVG1139" s="894"/>
      <c r="AVH1139" s="894"/>
      <c r="AVI1139" s="894"/>
      <c r="AVJ1139" s="894"/>
      <c r="AVK1139" s="894"/>
      <c r="AVL1139" s="894"/>
      <c r="AVM1139" s="894"/>
      <c r="AVN1139" s="894"/>
      <c r="AVO1139" s="894"/>
      <c r="AVP1139" s="894"/>
      <c r="AVQ1139" s="894"/>
      <c r="AVR1139" s="894"/>
      <c r="AVS1139" s="894"/>
      <c r="AVT1139" s="894"/>
      <c r="AVU1139" s="894"/>
      <c r="AVV1139" s="894"/>
      <c r="AVW1139" s="894"/>
      <c r="AVX1139" s="894"/>
      <c r="AVY1139" s="894"/>
      <c r="AVZ1139" s="894"/>
      <c r="AWA1139" s="894"/>
      <c r="AWB1139" s="894"/>
      <c r="AWC1139" s="894"/>
      <c r="AWD1139" s="894"/>
      <c r="AWE1139" s="894"/>
      <c r="AWF1139" s="894"/>
      <c r="AWG1139" s="894"/>
      <c r="AWH1139" s="894"/>
      <c r="AWI1139" s="894"/>
      <c r="AWJ1139" s="894"/>
      <c r="AWK1139" s="894"/>
      <c r="AWL1139" s="894"/>
      <c r="AWM1139" s="894"/>
      <c r="AWN1139" s="894"/>
      <c r="AWO1139" s="894"/>
      <c r="AWP1139" s="894"/>
      <c r="AWQ1139" s="894"/>
      <c r="AWR1139" s="894"/>
      <c r="AWS1139" s="894"/>
      <c r="AWT1139" s="894"/>
      <c r="AWU1139" s="894"/>
      <c r="AWV1139" s="894"/>
      <c r="AWW1139" s="894"/>
      <c r="AWX1139" s="894"/>
      <c r="AWY1139" s="894"/>
      <c r="AWZ1139" s="894"/>
      <c r="AXA1139" s="894"/>
      <c r="AXB1139" s="894"/>
      <c r="AXC1139" s="894"/>
      <c r="AXD1139" s="894"/>
      <c r="AXE1139" s="894"/>
      <c r="AXF1139" s="894"/>
      <c r="AXG1139" s="894"/>
      <c r="AXH1139" s="894"/>
      <c r="AXI1139" s="894"/>
      <c r="AXJ1139" s="894"/>
      <c r="AXK1139" s="894"/>
      <c r="AXL1139" s="894"/>
      <c r="AXM1139" s="894"/>
      <c r="AXN1139" s="894"/>
      <c r="AXO1139" s="894"/>
      <c r="AXP1139" s="894"/>
      <c r="AXQ1139" s="894"/>
      <c r="AXR1139" s="894"/>
      <c r="AXS1139" s="894"/>
      <c r="AXT1139" s="894"/>
      <c r="AXU1139" s="894"/>
      <c r="AXV1139" s="894"/>
      <c r="AXW1139" s="894"/>
      <c r="AXX1139" s="894"/>
      <c r="AXY1139" s="894"/>
      <c r="AXZ1139" s="894"/>
      <c r="AYA1139" s="894"/>
      <c r="AYB1139" s="894"/>
      <c r="AYC1139" s="894"/>
      <c r="AYD1139" s="894"/>
      <c r="AYE1139" s="894"/>
      <c r="AYF1139" s="894"/>
      <c r="AYG1139" s="894"/>
      <c r="AYH1139" s="894"/>
      <c r="AYI1139" s="894"/>
      <c r="AYJ1139" s="894"/>
      <c r="AYK1139" s="894"/>
      <c r="AYL1139" s="894"/>
      <c r="AYM1139" s="894"/>
      <c r="AYN1139" s="894"/>
      <c r="AYO1139" s="894"/>
      <c r="AYP1139" s="894"/>
      <c r="AYQ1139" s="894"/>
      <c r="AYR1139" s="894"/>
      <c r="AYS1139" s="894"/>
      <c r="AYT1139" s="894"/>
      <c r="AYU1139" s="894"/>
      <c r="AYV1139" s="894"/>
      <c r="AYW1139" s="894"/>
      <c r="AYX1139" s="894"/>
      <c r="AYY1139" s="894"/>
      <c r="AYZ1139" s="894"/>
      <c r="AZA1139" s="894"/>
      <c r="AZB1139" s="894"/>
      <c r="AZC1139" s="894"/>
      <c r="AZD1139" s="894"/>
      <c r="AZE1139" s="894"/>
      <c r="AZF1139" s="894"/>
      <c r="AZG1139" s="894"/>
      <c r="AZH1139" s="894"/>
      <c r="AZI1139" s="894"/>
      <c r="AZJ1139" s="894"/>
      <c r="AZK1139" s="894"/>
      <c r="AZL1139" s="894"/>
      <c r="AZM1139" s="894"/>
      <c r="AZN1139" s="894"/>
      <c r="AZO1139" s="894"/>
      <c r="AZP1139" s="894"/>
      <c r="AZQ1139" s="894"/>
      <c r="AZR1139" s="894"/>
      <c r="AZS1139" s="894"/>
      <c r="AZT1139" s="894"/>
      <c r="AZU1139" s="894"/>
      <c r="AZV1139" s="894"/>
      <c r="AZW1139" s="894"/>
      <c r="AZX1139" s="894"/>
      <c r="AZY1139" s="894"/>
      <c r="AZZ1139" s="894"/>
      <c r="BAA1139" s="894"/>
      <c r="BAB1139" s="894"/>
      <c r="BAC1139" s="894"/>
      <c r="BAD1139" s="894"/>
      <c r="BAE1139" s="894"/>
      <c r="BAF1139" s="894"/>
      <c r="BAG1139" s="894"/>
      <c r="BAH1139" s="894"/>
      <c r="BAI1139" s="894"/>
      <c r="BAJ1139" s="894"/>
      <c r="BAK1139" s="894"/>
      <c r="BAL1139" s="894"/>
      <c r="BAM1139" s="894"/>
      <c r="BAN1139" s="894"/>
      <c r="BAO1139" s="894"/>
      <c r="BAP1139" s="894"/>
      <c r="BAQ1139" s="894"/>
      <c r="BAR1139" s="894"/>
      <c r="BAS1139" s="894"/>
      <c r="BAT1139" s="894"/>
      <c r="BAU1139" s="894"/>
      <c r="BAV1139" s="894"/>
      <c r="BAW1139" s="894"/>
      <c r="BAX1139" s="894"/>
      <c r="BAY1139" s="894"/>
      <c r="BAZ1139" s="894"/>
      <c r="BBA1139" s="894"/>
      <c r="BBB1139" s="894"/>
      <c r="BBC1139" s="894"/>
      <c r="BBD1139" s="894"/>
      <c r="BBE1139" s="894"/>
      <c r="BBF1139" s="894"/>
      <c r="BBG1139" s="894"/>
      <c r="BBH1139" s="894"/>
      <c r="BBI1139" s="894"/>
      <c r="BBJ1139" s="894"/>
      <c r="BBK1139" s="894"/>
      <c r="BBL1139" s="894"/>
      <c r="BBM1139" s="894"/>
      <c r="BBN1139" s="894"/>
      <c r="BBO1139" s="894"/>
      <c r="BBP1139" s="894"/>
      <c r="BBQ1139" s="894"/>
      <c r="BBR1139" s="894"/>
      <c r="BBS1139" s="894"/>
      <c r="BBT1139" s="894"/>
      <c r="BBU1139" s="894"/>
      <c r="BBV1139" s="894"/>
      <c r="BBW1139" s="894"/>
      <c r="BBX1139" s="894"/>
      <c r="BBY1139" s="894"/>
      <c r="BBZ1139" s="894"/>
      <c r="BCA1139" s="894"/>
      <c r="BCB1139" s="894"/>
      <c r="BCC1139" s="894"/>
      <c r="BCD1139" s="894"/>
      <c r="BCE1139" s="894"/>
      <c r="BCF1139" s="894"/>
      <c r="BCG1139" s="894"/>
      <c r="BCH1139" s="894"/>
      <c r="BCI1139" s="894"/>
      <c r="BCJ1139" s="894"/>
      <c r="BCK1139" s="894"/>
      <c r="BCL1139" s="894"/>
      <c r="BCM1139" s="894"/>
      <c r="BCN1139" s="894"/>
      <c r="BCO1139" s="894"/>
      <c r="BCP1139" s="894"/>
      <c r="BCQ1139" s="894"/>
      <c r="BCR1139" s="894"/>
      <c r="BCS1139" s="894"/>
      <c r="BCT1139" s="894"/>
      <c r="BCU1139" s="894"/>
      <c r="BCV1139" s="894"/>
      <c r="BCW1139" s="894"/>
      <c r="BCX1139" s="894"/>
      <c r="BCY1139" s="894"/>
      <c r="BCZ1139" s="894"/>
      <c r="BDA1139" s="894"/>
      <c r="BDB1139" s="894"/>
      <c r="BDC1139" s="894"/>
      <c r="BDD1139" s="894"/>
      <c r="BDE1139" s="894"/>
      <c r="BDF1139" s="894"/>
      <c r="BDG1139" s="894"/>
      <c r="BDH1139" s="894"/>
      <c r="BDI1139" s="894"/>
      <c r="BDJ1139" s="894"/>
      <c r="BDK1139" s="894"/>
      <c r="BDL1139" s="894"/>
      <c r="BDM1139" s="894"/>
      <c r="BDN1139" s="894"/>
      <c r="BDO1139" s="894"/>
      <c r="BDP1139" s="894"/>
      <c r="BDQ1139" s="894"/>
      <c r="BDR1139" s="894"/>
      <c r="BDS1139" s="894"/>
      <c r="BDT1139" s="894"/>
      <c r="BDU1139" s="894"/>
      <c r="BDV1139" s="894"/>
      <c r="BDW1139" s="894"/>
      <c r="BDX1139" s="894"/>
      <c r="BDY1139" s="894"/>
      <c r="BDZ1139" s="894"/>
      <c r="BEA1139" s="894"/>
      <c r="BEB1139" s="894"/>
      <c r="BEC1139" s="894"/>
      <c r="BED1139" s="894"/>
      <c r="BEE1139" s="894"/>
      <c r="BEF1139" s="894"/>
      <c r="BEG1139" s="894"/>
      <c r="BEH1139" s="894"/>
      <c r="BEI1139" s="894"/>
      <c r="BEJ1139" s="894"/>
      <c r="BEK1139" s="894"/>
      <c r="BEL1139" s="894"/>
      <c r="BEM1139" s="894"/>
      <c r="BEN1139" s="894"/>
      <c r="BEO1139" s="894"/>
      <c r="BEP1139" s="894"/>
      <c r="BEQ1139" s="894"/>
      <c r="BER1139" s="894"/>
      <c r="BES1139" s="894"/>
      <c r="BET1139" s="894"/>
      <c r="BEU1139" s="894"/>
      <c r="BEV1139" s="894"/>
      <c r="BEW1139" s="894"/>
      <c r="BEX1139" s="894"/>
      <c r="BEY1139" s="894"/>
      <c r="BEZ1139" s="894"/>
      <c r="BFA1139" s="894"/>
      <c r="BFB1139" s="894"/>
      <c r="BFC1139" s="894"/>
      <c r="BFD1139" s="894"/>
      <c r="BFE1139" s="894"/>
      <c r="BFF1139" s="894"/>
      <c r="BFG1139" s="894"/>
      <c r="BFH1139" s="894"/>
      <c r="BFI1139" s="894"/>
      <c r="BFJ1139" s="894"/>
      <c r="BFK1139" s="894"/>
      <c r="BFL1139" s="894"/>
      <c r="BFM1139" s="894"/>
      <c r="BFN1139" s="894"/>
      <c r="BFO1139" s="894"/>
      <c r="BFP1139" s="894"/>
      <c r="BFQ1139" s="894"/>
      <c r="BFR1139" s="894"/>
      <c r="BFS1139" s="894"/>
      <c r="BFT1139" s="894"/>
      <c r="BFU1139" s="894"/>
      <c r="BFV1139" s="894"/>
      <c r="BFW1139" s="894"/>
      <c r="BFX1139" s="894"/>
      <c r="BFY1139" s="894"/>
      <c r="BFZ1139" s="894"/>
      <c r="BGA1139" s="894"/>
      <c r="BGB1139" s="894"/>
      <c r="BGC1139" s="894"/>
      <c r="BGD1139" s="894"/>
      <c r="BGE1139" s="894"/>
      <c r="BGF1139" s="894"/>
      <c r="BGG1139" s="894"/>
      <c r="BGH1139" s="894"/>
      <c r="BGI1139" s="894"/>
      <c r="BGJ1139" s="894"/>
      <c r="BGK1139" s="894"/>
      <c r="BGL1139" s="894"/>
      <c r="BGM1139" s="894"/>
      <c r="BGN1139" s="894"/>
      <c r="BGO1139" s="894"/>
      <c r="BGP1139" s="894"/>
      <c r="BGQ1139" s="894"/>
      <c r="BGR1139" s="894"/>
      <c r="BGS1139" s="894"/>
      <c r="BGT1139" s="894"/>
      <c r="BGU1139" s="894"/>
      <c r="BGV1139" s="894"/>
      <c r="BGW1139" s="894"/>
      <c r="BGX1139" s="894"/>
      <c r="BGY1139" s="894"/>
      <c r="BGZ1139" s="894"/>
      <c r="BHA1139" s="894"/>
      <c r="BHB1139" s="894"/>
      <c r="BHC1139" s="894"/>
      <c r="BHD1139" s="894"/>
      <c r="BHE1139" s="894"/>
      <c r="BHF1139" s="894"/>
      <c r="BHG1139" s="894"/>
      <c r="BHH1139" s="894"/>
      <c r="BHI1139" s="894"/>
      <c r="BHJ1139" s="894"/>
      <c r="BHK1139" s="894"/>
      <c r="BHL1139" s="894"/>
      <c r="BHM1139" s="894"/>
      <c r="BHN1139" s="894"/>
      <c r="BHO1139" s="894"/>
      <c r="BHP1139" s="894"/>
      <c r="BHQ1139" s="894"/>
      <c r="BHR1139" s="894"/>
      <c r="BHS1139" s="894"/>
      <c r="BHT1139" s="894"/>
      <c r="BHU1139" s="894"/>
      <c r="BHV1139" s="894"/>
      <c r="BHW1139" s="894"/>
      <c r="BHX1139" s="894"/>
      <c r="BHY1139" s="894"/>
      <c r="BHZ1139" s="894"/>
      <c r="BIA1139" s="894"/>
      <c r="BIB1139" s="894"/>
      <c r="BIC1139" s="894"/>
      <c r="BID1139" s="894"/>
      <c r="BIE1139" s="894"/>
      <c r="BIF1139" s="894"/>
      <c r="BIG1139" s="894"/>
      <c r="BIH1139" s="894"/>
      <c r="BII1139" s="894"/>
      <c r="BIJ1139" s="894"/>
      <c r="BIK1139" s="894"/>
      <c r="BIL1139" s="894"/>
      <c r="BIM1139" s="894"/>
      <c r="BIN1139" s="894"/>
      <c r="BIO1139" s="894"/>
      <c r="BIP1139" s="894"/>
      <c r="BIQ1139" s="894"/>
      <c r="BIR1139" s="894"/>
      <c r="BIS1139" s="894"/>
      <c r="BIT1139" s="894"/>
      <c r="BIU1139" s="894"/>
      <c r="BIV1139" s="894"/>
      <c r="BIW1139" s="894"/>
      <c r="BIX1139" s="894"/>
      <c r="BIY1139" s="894"/>
      <c r="BIZ1139" s="894"/>
      <c r="BJA1139" s="894"/>
      <c r="BJB1139" s="894"/>
      <c r="BJC1139" s="894"/>
      <c r="BJD1139" s="894"/>
      <c r="BJE1139" s="894"/>
      <c r="BJF1139" s="894"/>
      <c r="BJG1139" s="894"/>
      <c r="BJH1139" s="894"/>
      <c r="BJI1139" s="894"/>
      <c r="BJJ1139" s="894"/>
      <c r="BJK1139" s="894"/>
      <c r="BJL1139" s="894"/>
      <c r="BJM1139" s="894"/>
      <c r="BJN1139" s="894"/>
      <c r="BJO1139" s="894"/>
      <c r="BJP1139" s="894"/>
      <c r="BJQ1139" s="894"/>
      <c r="BJR1139" s="894"/>
      <c r="BJS1139" s="894"/>
      <c r="BJT1139" s="894"/>
      <c r="BJU1139" s="894"/>
      <c r="BJV1139" s="894"/>
      <c r="BJW1139" s="894"/>
      <c r="BJX1139" s="894"/>
      <c r="BJY1139" s="894"/>
      <c r="BJZ1139" s="894"/>
      <c r="BKA1139" s="894"/>
      <c r="BKB1139" s="894"/>
      <c r="BKC1139" s="894"/>
      <c r="BKD1139" s="894"/>
      <c r="BKE1139" s="894"/>
      <c r="BKF1139" s="894"/>
      <c r="BKG1139" s="894"/>
      <c r="BKH1139" s="894"/>
      <c r="BKI1139" s="894"/>
      <c r="BKJ1139" s="894"/>
      <c r="BKK1139" s="894"/>
      <c r="BKL1139" s="894"/>
      <c r="BKM1139" s="894"/>
      <c r="BKN1139" s="894"/>
      <c r="BKO1139" s="894"/>
      <c r="BKP1139" s="894"/>
      <c r="BKQ1139" s="894"/>
      <c r="BKR1139" s="894"/>
      <c r="BKS1139" s="894"/>
      <c r="BKT1139" s="894"/>
      <c r="BKU1139" s="894"/>
      <c r="BKV1139" s="894"/>
      <c r="BKW1139" s="894"/>
      <c r="BKX1139" s="894"/>
      <c r="BKY1139" s="894"/>
      <c r="BKZ1139" s="894"/>
      <c r="BLA1139" s="894"/>
      <c r="BLB1139" s="894"/>
      <c r="BLC1139" s="894"/>
      <c r="BLD1139" s="894"/>
      <c r="BLE1139" s="894"/>
      <c r="BLF1139" s="894"/>
      <c r="BLG1139" s="894"/>
      <c r="BLH1139" s="894"/>
      <c r="BLI1139" s="894"/>
      <c r="BLJ1139" s="894"/>
      <c r="BLK1139" s="894"/>
      <c r="BLL1139" s="894"/>
      <c r="BLM1139" s="894"/>
      <c r="BLN1139" s="894"/>
      <c r="BLO1139" s="894"/>
      <c r="BLP1139" s="894"/>
      <c r="BLQ1139" s="894"/>
      <c r="BLR1139" s="894"/>
      <c r="BLS1139" s="894"/>
      <c r="BLT1139" s="894"/>
      <c r="BLU1139" s="894"/>
      <c r="BLV1139" s="894"/>
      <c r="BLW1139" s="894"/>
      <c r="BLX1139" s="894"/>
      <c r="BLY1139" s="894"/>
      <c r="BLZ1139" s="894"/>
      <c r="BMA1139" s="894"/>
      <c r="BMB1139" s="894"/>
      <c r="BMC1139" s="894"/>
      <c r="BMD1139" s="894"/>
      <c r="BME1139" s="894"/>
      <c r="BMF1139" s="894"/>
      <c r="BMG1139" s="894"/>
      <c r="BMH1139" s="894"/>
      <c r="BMI1139" s="894"/>
      <c r="BMJ1139" s="894"/>
      <c r="BMK1139" s="894"/>
      <c r="BML1139" s="894"/>
      <c r="BMM1139" s="894"/>
      <c r="BMN1139" s="894"/>
      <c r="BMO1139" s="894"/>
      <c r="BMP1139" s="894"/>
      <c r="BMQ1139" s="894"/>
      <c r="BMR1139" s="894"/>
      <c r="BMS1139" s="894"/>
      <c r="BMT1139" s="894"/>
      <c r="BMU1139" s="894"/>
      <c r="BMV1139" s="894"/>
      <c r="BMW1139" s="894"/>
      <c r="BMX1139" s="894"/>
      <c r="BMY1139" s="894"/>
      <c r="BMZ1139" s="894"/>
      <c r="BNA1139" s="894"/>
      <c r="BNB1139" s="894"/>
      <c r="BNC1139" s="894"/>
      <c r="BND1139" s="894"/>
      <c r="BNE1139" s="894"/>
      <c r="BNF1139" s="894"/>
      <c r="BNG1139" s="894"/>
      <c r="BNH1139" s="894"/>
      <c r="BNI1139" s="894"/>
      <c r="BNJ1139" s="894"/>
      <c r="BNK1139" s="894"/>
      <c r="BNL1139" s="894"/>
      <c r="BNM1139" s="894"/>
      <c r="BNN1139" s="894"/>
      <c r="BNO1139" s="894"/>
      <c r="BNP1139" s="894"/>
      <c r="BNQ1139" s="894"/>
      <c r="BNR1139" s="894"/>
      <c r="BNS1139" s="894"/>
      <c r="BNT1139" s="894"/>
      <c r="BNU1139" s="894"/>
      <c r="BNV1139" s="894"/>
      <c r="BNW1139" s="894"/>
      <c r="BNX1139" s="894"/>
      <c r="BNY1139" s="894"/>
      <c r="BNZ1139" s="894"/>
      <c r="BOA1139" s="894"/>
      <c r="BOB1139" s="894"/>
      <c r="BOC1139" s="894"/>
      <c r="BOD1139" s="894"/>
      <c r="BOE1139" s="894"/>
      <c r="BOF1139" s="894"/>
      <c r="BOG1139" s="894"/>
      <c r="BOH1139" s="894"/>
      <c r="BOI1139" s="894"/>
      <c r="BOJ1139" s="894"/>
      <c r="BOK1139" s="894"/>
      <c r="BOL1139" s="894"/>
      <c r="BOM1139" s="894"/>
      <c r="BON1139" s="894"/>
      <c r="BOO1139" s="894"/>
      <c r="BOP1139" s="894"/>
      <c r="BOQ1139" s="894"/>
      <c r="BOR1139" s="894"/>
      <c r="BOS1139" s="894"/>
      <c r="BOT1139" s="894"/>
      <c r="BOU1139" s="894"/>
      <c r="BOV1139" s="894"/>
      <c r="BOW1139" s="894"/>
      <c r="BOX1139" s="894"/>
      <c r="BOY1139" s="894"/>
      <c r="BOZ1139" s="894"/>
      <c r="BPA1139" s="894"/>
      <c r="BPB1139" s="894"/>
      <c r="BPC1139" s="894"/>
      <c r="BPD1139" s="894"/>
      <c r="BPE1139" s="894"/>
      <c r="BPF1139" s="894"/>
      <c r="BPG1139" s="894"/>
      <c r="BPH1139" s="894"/>
      <c r="BPI1139" s="894"/>
      <c r="BPJ1139" s="894"/>
      <c r="BPK1139" s="894"/>
      <c r="BPL1139" s="894"/>
      <c r="BPM1139" s="894"/>
      <c r="BPN1139" s="894"/>
      <c r="BPO1139" s="894"/>
      <c r="BPP1139" s="894"/>
      <c r="BPQ1139" s="894"/>
      <c r="BPR1139" s="894"/>
      <c r="BPS1139" s="894"/>
      <c r="BPT1139" s="894"/>
      <c r="BPU1139" s="894"/>
      <c r="BPV1139" s="894"/>
      <c r="BPW1139" s="894"/>
      <c r="BPX1139" s="894"/>
      <c r="BPY1139" s="894"/>
      <c r="BPZ1139" s="894"/>
      <c r="BQA1139" s="894"/>
      <c r="BQB1139" s="894"/>
      <c r="BQC1139" s="894"/>
      <c r="BQD1139" s="894"/>
      <c r="BQE1139" s="894"/>
      <c r="BQF1139" s="894"/>
      <c r="BQG1139" s="894"/>
      <c r="BQH1139" s="894"/>
      <c r="BQI1139" s="894"/>
      <c r="BQJ1139" s="894"/>
      <c r="BQK1139" s="894"/>
      <c r="BQL1139" s="894"/>
      <c r="BQM1139" s="894"/>
      <c r="BQN1139" s="894"/>
      <c r="BQO1139" s="894"/>
      <c r="BQP1139" s="894"/>
      <c r="BQQ1139" s="894"/>
      <c r="BQR1139" s="894"/>
      <c r="BQS1139" s="894"/>
      <c r="BQT1139" s="894"/>
      <c r="BQU1139" s="894"/>
      <c r="BQV1139" s="894"/>
      <c r="BQW1139" s="894"/>
      <c r="BQX1139" s="894"/>
      <c r="BQY1139" s="894"/>
      <c r="BQZ1139" s="894"/>
      <c r="BRA1139" s="894"/>
      <c r="BRB1139" s="894"/>
      <c r="BRC1139" s="894"/>
      <c r="BRD1139" s="894"/>
      <c r="BRE1139" s="894"/>
      <c r="BRF1139" s="894"/>
      <c r="BRG1139" s="894"/>
      <c r="BRH1139" s="894"/>
      <c r="BRI1139" s="894"/>
      <c r="BRJ1139" s="894"/>
      <c r="BRK1139" s="894"/>
      <c r="BRL1139" s="894"/>
      <c r="BRM1139" s="894"/>
      <c r="BRN1139" s="894"/>
      <c r="BRO1139" s="894"/>
      <c r="BRP1139" s="894"/>
      <c r="BRQ1139" s="894"/>
      <c r="BRR1139" s="894"/>
      <c r="BRS1139" s="894"/>
      <c r="BRT1139" s="894"/>
      <c r="BRU1139" s="894"/>
      <c r="BRV1139" s="894"/>
      <c r="BRW1139" s="894"/>
      <c r="BRX1139" s="894"/>
      <c r="BRY1139" s="894"/>
      <c r="BRZ1139" s="894"/>
      <c r="BSA1139" s="894"/>
      <c r="BSB1139" s="894"/>
      <c r="BSC1139" s="894"/>
      <c r="BSD1139" s="894"/>
      <c r="BSE1139" s="894"/>
      <c r="BSF1139" s="894"/>
      <c r="BSG1139" s="894"/>
      <c r="BSH1139" s="894"/>
      <c r="BSI1139" s="894"/>
      <c r="BSJ1139" s="894"/>
      <c r="BSK1139" s="894"/>
      <c r="BSL1139" s="894"/>
      <c r="BSM1139" s="894"/>
      <c r="BSN1139" s="894"/>
      <c r="BSO1139" s="894"/>
      <c r="BSP1139" s="894"/>
      <c r="BSQ1139" s="894"/>
      <c r="BSR1139" s="894"/>
      <c r="BSS1139" s="894"/>
      <c r="BST1139" s="894"/>
      <c r="BSU1139" s="894"/>
      <c r="BSV1139" s="894"/>
      <c r="BSW1139" s="894"/>
      <c r="BSX1139" s="894"/>
      <c r="BSY1139" s="894"/>
      <c r="BSZ1139" s="894"/>
      <c r="BTA1139" s="894"/>
      <c r="BTB1139" s="894"/>
      <c r="BTC1139" s="894"/>
      <c r="BTD1139" s="894"/>
      <c r="BTE1139" s="894"/>
      <c r="BTF1139" s="894"/>
      <c r="BTG1139" s="894"/>
      <c r="BTH1139" s="894"/>
      <c r="BTI1139" s="894"/>
      <c r="BTJ1139" s="894"/>
      <c r="BTK1139" s="894"/>
      <c r="BTL1139" s="894"/>
      <c r="BTM1139" s="894"/>
      <c r="BTN1139" s="894"/>
      <c r="BTO1139" s="894"/>
      <c r="BTP1139" s="894"/>
      <c r="BTQ1139" s="894"/>
      <c r="BTR1139" s="894"/>
      <c r="BTS1139" s="894"/>
      <c r="BTT1139" s="894"/>
      <c r="BTU1139" s="894"/>
      <c r="BTV1139" s="894"/>
      <c r="BTW1139" s="894"/>
      <c r="BTX1139" s="894"/>
      <c r="BTY1139" s="894"/>
      <c r="BTZ1139" s="894"/>
      <c r="BUA1139" s="894"/>
      <c r="BUB1139" s="894"/>
      <c r="BUC1139" s="894"/>
      <c r="BUD1139" s="894"/>
      <c r="BUE1139" s="894"/>
      <c r="BUF1139" s="894"/>
      <c r="BUG1139" s="894"/>
      <c r="BUH1139" s="894"/>
      <c r="BUI1139" s="894"/>
      <c r="BUJ1139" s="894"/>
      <c r="BUK1139" s="894"/>
      <c r="BUL1139" s="894"/>
      <c r="BUM1139" s="894"/>
      <c r="BUN1139" s="894"/>
      <c r="BUO1139" s="894"/>
      <c r="BUP1139" s="894"/>
      <c r="BUQ1139" s="894"/>
      <c r="BUR1139" s="894"/>
      <c r="BUS1139" s="894"/>
      <c r="BUT1139" s="894"/>
      <c r="BUU1139" s="894"/>
      <c r="BUV1139" s="894"/>
      <c r="BUW1139" s="894"/>
      <c r="BUX1139" s="894"/>
      <c r="BUY1139" s="894"/>
      <c r="BUZ1139" s="894"/>
      <c r="BVA1139" s="894"/>
      <c r="BVB1139" s="894"/>
      <c r="BVC1139" s="894"/>
      <c r="BVD1139" s="894"/>
      <c r="BVE1139" s="894"/>
      <c r="BVF1139" s="894"/>
      <c r="BVG1139" s="894"/>
      <c r="BVH1139" s="894"/>
      <c r="BVI1139" s="894"/>
      <c r="BVJ1139" s="894"/>
      <c r="BVK1139" s="894"/>
      <c r="BVL1139" s="894"/>
      <c r="BVM1139" s="894"/>
      <c r="BVN1139" s="894"/>
      <c r="BVO1139" s="894"/>
      <c r="BVP1139" s="894"/>
      <c r="BVQ1139" s="894"/>
      <c r="BVR1139" s="894"/>
      <c r="BVS1139" s="894"/>
      <c r="BVT1139" s="894"/>
      <c r="BVU1139" s="894"/>
      <c r="BVV1139" s="894"/>
      <c r="BVW1139" s="894"/>
      <c r="BVX1139" s="894"/>
      <c r="BVY1139" s="894"/>
      <c r="BVZ1139" s="894"/>
      <c r="BWA1139" s="894"/>
      <c r="BWB1139" s="894"/>
      <c r="BWC1139" s="894"/>
      <c r="BWD1139" s="894"/>
      <c r="BWE1139" s="894"/>
      <c r="BWF1139" s="894"/>
      <c r="BWG1139" s="894"/>
      <c r="BWH1139" s="894"/>
      <c r="BWI1139" s="894"/>
      <c r="BWJ1139" s="894"/>
      <c r="BWK1139" s="894"/>
      <c r="BWL1139" s="894"/>
      <c r="BWM1139" s="894"/>
      <c r="BWN1139" s="894"/>
      <c r="BWO1139" s="894"/>
      <c r="BWP1139" s="894"/>
      <c r="BWQ1139" s="894"/>
      <c r="BWR1139" s="894"/>
      <c r="BWS1139" s="894"/>
      <c r="BWT1139" s="894"/>
      <c r="BWU1139" s="894"/>
      <c r="BWV1139" s="894"/>
      <c r="BWW1139" s="894"/>
      <c r="BWX1139" s="894"/>
      <c r="BWY1139" s="894"/>
      <c r="BWZ1139" s="894"/>
      <c r="BXA1139" s="894"/>
      <c r="BXB1139" s="894"/>
      <c r="BXC1139" s="894"/>
      <c r="BXD1139" s="894"/>
      <c r="BXE1139" s="894"/>
      <c r="BXF1139" s="894"/>
      <c r="BXG1139" s="894"/>
      <c r="BXH1139" s="894"/>
      <c r="BXI1139" s="894"/>
      <c r="BXJ1139" s="894"/>
      <c r="BXK1139" s="894"/>
      <c r="BXL1139" s="894"/>
      <c r="BXM1139" s="894"/>
      <c r="BXN1139" s="894"/>
      <c r="BXO1139" s="894"/>
      <c r="BXP1139" s="894"/>
      <c r="BXQ1139" s="894"/>
      <c r="BXR1139" s="894"/>
      <c r="BXS1139" s="894"/>
      <c r="BXT1139" s="894"/>
      <c r="BXU1139" s="894"/>
      <c r="BXV1139" s="894"/>
      <c r="BXW1139" s="894"/>
      <c r="BXX1139" s="894"/>
      <c r="BXY1139" s="894"/>
      <c r="BXZ1139" s="894"/>
      <c r="BYA1139" s="894"/>
      <c r="BYB1139" s="894"/>
      <c r="BYC1139" s="894"/>
      <c r="BYD1139" s="894"/>
      <c r="BYE1139" s="894"/>
      <c r="BYF1139" s="894"/>
      <c r="BYG1139" s="894"/>
      <c r="BYH1139" s="894"/>
      <c r="BYI1139" s="894"/>
      <c r="BYJ1139" s="894"/>
      <c r="BYK1139" s="894"/>
      <c r="BYL1139" s="894"/>
      <c r="BYM1139" s="894"/>
      <c r="BYN1139" s="894"/>
      <c r="BYO1139" s="894"/>
      <c r="BYP1139" s="894"/>
      <c r="BYQ1139" s="894"/>
      <c r="BYR1139" s="894"/>
      <c r="BYS1139" s="894"/>
      <c r="BYT1139" s="894"/>
      <c r="BYU1139" s="894"/>
      <c r="BYV1139" s="894"/>
      <c r="BYW1139" s="894"/>
      <c r="BYX1139" s="894"/>
      <c r="BYY1139" s="894"/>
      <c r="BYZ1139" s="894"/>
      <c r="BZA1139" s="894"/>
      <c r="BZB1139" s="894"/>
      <c r="BZC1139" s="894"/>
      <c r="BZD1139" s="894"/>
      <c r="BZE1139" s="894"/>
      <c r="BZF1139" s="894"/>
      <c r="BZG1139" s="894"/>
      <c r="BZH1139" s="894"/>
      <c r="BZI1139" s="894"/>
      <c r="BZJ1139" s="894"/>
      <c r="BZK1139" s="894"/>
      <c r="BZL1139" s="894"/>
      <c r="BZM1139" s="894"/>
      <c r="BZN1139" s="894"/>
      <c r="BZO1139" s="894"/>
      <c r="BZP1139" s="894"/>
      <c r="BZQ1139" s="894"/>
      <c r="BZR1139" s="894"/>
      <c r="BZS1139" s="894"/>
      <c r="BZT1139" s="894"/>
      <c r="BZU1139" s="894"/>
      <c r="BZV1139" s="894"/>
      <c r="BZW1139" s="894"/>
      <c r="BZX1139" s="894"/>
      <c r="BZY1139" s="894"/>
      <c r="BZZ1139" s="894"/>
      <c r="CAA1139" s="894"/>
      <c r="CAB1139" s="894"/>
      <c r="CAC1139" s="894"/>
      <c r="CAD1139" s="894"/>
      <c r="CAE1139" s="894"/>
      <c r="CAF1139" s="894"/>
      <c r="CAG1139" s="894"/>
      <c r="CAH1139" s="894"/>
      <c r="CAI1139" s="894"/>
      <c r="CAJ1139" s="894"/>
      <c r="CAK1139" s="894"/>
      <c r="CAL1139" s="894"/>
      <c r="CAM1139" s="894"/>
      <c r="CAN1139" s="894"/>
      <c r="CAO1139" s="894"/>
      <c r="CAP1139" s="894"/>
      <c r="CAQ1139" s="894"/>
      <c r="CAR1139" s="894"/>
      <c r="CAS1139" s="894"/>
      <c r="CAT1139" s="894"/>
      <c r="CAU1139" s="894"/>
      <c r="CAV1139" s="894"/>
      <c r="CAW1139" s="894"/>
      <c r="CAX1139" s="894"/>
      <c r="CAY1139" s="894"/>
      <c r="CAZ1139" s="894"/>
      <c r="CBA1139" s="894"/>
      <c r="CBB1139" s="894"/>
      <c r="CBC1139" s="894"/>
      <c r="CBD1139" s="894"/>
      <c r="CBE1139" s="894"/>
      <c r="CBF1139" s="894"/>
      <c r="CBG1139" s="894"/>
      <c r="CBH1139" s="894"/>
      <c r="CBI1139" s="894"/>
      <c r="CBJ1139" s="894"/>
      <c r="CBK1139" s="894"/>
      <c r="CBL1139" s="894"/>
      <c r="CBM1139" s="894"/>
      <c r="CBN1139" s="894"/>
      <c r="CBO1139" s="894"/>
      <c r="CBP1139" s="894"/>
      <c r="CBQ1139" s="894"/>
      <c r="CBR1139" s="894"/>
      <c r="CBS1139" s="894"/>
      <c r="CBT1139" s="894"/>
      <c r="CBU1139" s="894"/>
      <c r="CBV1139" s="894"/>
      <c r="CBW1139" s="894"/>
      <c r="CBX1139" s="894"/>
      <c r="CBY1139" s="894"/>
      <c r="CBZ1139" s="894"/>
      <c r="CCA1139" s="894"/>
      <c r="CCB1139" s="894"/>
      <c r="CCC1139" s="894"/>
      <c r="CCD1139" s="894"/>
      <c r="CCE1139" s="894"/>
      <c r="CCF1139" s="894"/>
      <c r="CCG1139" s="894"/>
      <c r="CCH1139" s="894"/>
      <c r="CCI1139" s="894"/>
      <c r="CCJ1139" s="894"/>
      <c r="CCK1139" s="894"/>
      <c r="CCL1139" s="894"/>
      <c r="CCM1139" s="894"/>
      <c r="CCN1139" s="894"/>
      <c r="CCO1139" s="894"/>
      <c r="CCP1139" s="894"/>
      <c r="CCQ1139" s="894"/>
      <c r="CCR1139" s="894"/>
      <c r="CCS1139" s="894"/>
      <c r="CCT1139" s="894"/>
      <c r="CCU1139" s="894"/>
      <c r="CCV1139" s="894"/>
      <c r="CCW1139" s="894"/>
      <c r="CCX1139" s="894"/>
      <c r="CCY1139" s="894"/>
      <c r="CCZ1139" s="894"/>
      <c r="CDA1139" s="894"/>
      <c r="CDB1139" s="894"/>
      <c r="CDC1139" s="894"/>
      <c r="CDD1139" s="894"/>
      <c r="CDE1139" s="894"/>
      <c r="CDF1139" s="894"/>
      <c r="CDG1139" s="894"/>
      <c r="CDH1139" s="894"/>
      <c r="CDI1139" s="894"/>
      <c r="CDJ1139" s="894"/>
      <c r="CDK1139" s="894"/>
      <c r="CDL1139" s="894"/>
      <c r="CDM1139" s="894"/>
      <c r="CDN1139" s="894"/>
      <c r="CDO1139" s="894"/>
      <c r="CDP1139" s="894"/>
      <c r="CDQ1139" s="894"/>
      <c r="CDR1139" s="894"/>
      <c r="CDS1139" s="894"/>
      <c r="CDT1139" s="894"/>
      <c r="CDU1139" s="894"/>
      <c r="CDV1139" s="894"/>
      <c r="CDW1139" s="894"/>
      <c r="CDX1139" s="894"/>
      <c r="CDY1139" s="894"/>
      <c r="CDZ1139" s="894"/>
      <c r="CEA1139" s="894"/>
      <c r="CEB1139" s="894"/>
      <c r="CEC1139" s="894"/>
      <c r="CED1139" s="894"/>
      <c r="CEE1139" s="894"/>
      <c r="CEF1139" s="894"/>
      <c r="CEG1139" s="894"/>
      <c r="CEH1139" s="894"/>
      <c r="CEI1139" s="894"/>
      <c r="CEJ1139" s="894"/>
      <c r="CEK1139" s="894"/>
      <c r="CEL1139" s="894"/>
      <c r="CEM1139" s="894"/>
      <c r="CEN1139" s="894"/>
      <c r="CEO1139" s="894"/>
      <c r="CEP1139" s="894"/>
      <c r="CEQ1139" s="894"/>
      <c r="CER1139" s="894"/>
      <c r="CES1139" s="894"/>
      <c r="CET1139" s="894"/>
      <c r="CEU1139" s="894"/>
      <c r="CEV1139" s="894"/>
      <c r="CEW1139" s="894"/>
      <c r="CEX1139" s="894"/>
      <c r="CEY1139" s="894"/>
      <c r="CEZ1139" s="894"/>
      <c r="CFA1139" s="894"/>
      <c r="CFB1139" s="894"/>
      <c r="CFC1139" s="894"/>
      <c r="CFD1139" s="894"/>
      <c r="CFE1139" s="894"/>
      <c r="CFF1139" s="894"/>
      <c r="CFG1139" s="894"/>
      <c r="CFH1139" s="894"/>
      <c r="CFI1139" s="894"/>
      <c r="CFJ1139" s="894"/>
      <c r="CFK1139" s="894"/>
      <c r="CFL1139" s="894"/>
      <c r="CFM1139" s="894"/>
      <c r="CFN1139" s="894"/>
      <c r="CFO1139" s="894"/>
      <c r="CFP1139" s="894"/>
      <c r="CFQ1139" s="894"/>
      <c r="CFR1139" s="894"/>
      <c r="CFS1139" s="894"/>
      <c r="CFT1139" s="894"/>
      <c r="CFU1139" s="894"/>
      <c r="CFV1139" s="894"/>
      <c r="CFW1139" s="894"/>
      <c r="CFX1139" s="894"/>
      <c r="CFY1139" s="894"/>
      <c r="CFZ1139" s="894"/>
      <c r="CGA1139" s="894"/>
      <c r="CGB1139" s="894"/>
      <c r="CGC1139" s="894"/>
      <c r="CGD1139" s="894"/>
      <c r="CGE1139" s="894"/>
      <c r="CGF1139" s="894"/>
      <c r="CGG1139" s="894"/>
      <c r="CGH1139" s="894"/>
      <c r="CGI1139" s="894"/>
      <c r="CGJ1139" s="894"/>
      <c r="CGK1139" s="894"/>
      <c r="CGL1139" s="894"/>
      <c r="CGM1139" s="894"/>
      <c r="CGN1139" s="894"/>
      <c r="CGO1139" s="894"/>
      <c r="CGP1139" s="894"/>
      <c r="CGQ1139" s="894"/>
      <c r="CGR1139" s="894"/>
      <c r="CGS1139" s="894"/>
      <c r="CGT1139" s="894"/>
      <c r="CGU1139" s="894"/>
      <c r="CGV1139" s="894"/>
      <c r="CGW1139" s="894"/>
      <c r="CGX1139" s="894"/>
      <c r="CGY1139" s="894"/>
      <c r="CGZ1139" s="894"/>
      <c r="CHA1139" s="894"/>
      <c r="CHB1139" s="894"/>
      <c r="CHC1139" s="894"/>
      <c r="CHD1139" s="894"/>
      <c r="CHE1139" s="894"/>
      <c r="CHF1139" s="894"/>
      <c r="CHG1139" s="894"/>
      <c r="CHH1139" s="894"/>
      <c r="CHI1139" s="894"/>
      <c r="CHJ1139" s="894"/>
      <c r="CHK1139" s="894"/>
      <c r="CHL1139" s="894"/>
      <c r="CHM1139" s="894"/>
      <c r="CHN1139" s="894"/>
      <c r="CHO1139" s="894"/>
      <c r="CHP1139" s="894"/>
      <c r="CHQ1139" s="894"/>
      <c r="CHR1139" s="894"/>
      <c r="CHS1139" s="894"/>
      <c r="CHT1139" s="894"/>
      <c r="CHU1139" s="894"/>
      <c r="CHV1139" s="894"/>
      <c r="CHW1139" s="894"/>
      <c r="CHX1139" s="894"/>
      <c r="CHY1139" s="894"/>
      <c r="CHZ1139" s="894"/>
      <c r="CIA1139" s="894"/>
      <c r="CIB1139" s="894"/>
      <c r="CIC1139" s="894"/>
      <c r="CID1139" s="894"/>
      <c r="CIE1139" s="894"/>
      <c r="CIF1139" s="894"/>
      <c r="CIG1139" s="894"/>
      <c r="CIH1139" s="894"/>
      <c r="CII1139" s="894"/>
      <c r="CIJ1139" s="894"/>
      <c r="CIK1139" s="894"/>
      <c r="CIL1139" s="894"/>
      <c r="CIM1139" s="894"/>
      <c r="CIN1139" s="894"/>
      <c r="CIO1139" s="894"/>
      <c r="CIP1139" s="894"/>
      <c r="CIQ1139" s="894"/>
      <c r="CIR1139" s="894"/>
      <c r="CIS1139" s="894"/>
      <c r="CIT1139" s="894"/>
      <c r="CIU1139" s="894"/>
      <c r="CIV1139" s="894"/>
      <c r="CIW1139" s="894"/>
      <c r="CIX1139" s="894"/>
      <c r="CIY1139" s="894"/>
      <c r="CIZ1139" s="894"/>
      <c r="CJA1139" s="894"/>
      <c r="CJB1139" s="894"/>
      <c r="CJC1139" s="894"/>
      <c r="CJD1139" s="894"/>
      <c r="CJE1139" s="894"/>
      <c r="CJF1139" s="894"/>
      <c r="CJG1139" s="894"/>
      <c r="CJH1139" s="894"/>
      <c r="CJI1139" s="894"/>
      <c r="CJJ1139" s="894"/>
      <c r="CJK1139" s="894"/>
      <c r="CJL1139" s="894"/>
      <c r="CJM1139" s="894"/>
      <c r="CJN1139" s="894"/>
      <c r="CJO1139" s="894"/>
      <c r="CJP1139" s="894"/>
      <c r="CJQ1139" s="894"/>
      <c r="CJR1139" s="894"/>
      <c r="CJS1139" s="894"/>
      <c r="CJT1139" s="894"/>
      <c r="CJU1139" s="894"/>
      <c r="CJV1139" s="894"/>
      <c r="CJW1139" s="894"/>
      <c r="CJX1139" s="894"/>
      <c r="CJY1139" s="894"/>
      <c r="CJZ1139" s="894"/>
      <c r="CKA1139" s="894"/>
      <c r="CKB1139" s="894"/>
      <c r="CKC1139" s="894"/>
      <c r="CKD1139" s="894"/>
      <c r="CKE1139" s="894"/>
      <c r="CKF1139" s="894"/>
      <c r="CKG1139" s="894"/>
      <c r="CKH1139" s="894"/>
      <c r="CKI1139" s="894"/>
      <c r="CKJ1139" s="894"/>
      <c r="CKK1139" s="894"/>
      <c r="CKL1139" s="894"/>
      <c r="CKM1139" s="894"/>
      <c r="CKN1139" s="894"/>
      <c r="CKO1139" s="894"/>
      <c r="CKP1139" s="894"/>
      <c r="CKQ1139" s="894"/>
      <c r="CKR1139" s="894"/>
      <c r="CKS1139" s="894"/>
      <c r="CKT1139" s="894"/>
      <c r="CKU1139" s="894"/>
      <c r="CKV1139" s="894"/>
      <c r="CKW1139" s="894"/>
      <c r="CKX1139" s="894"/>
      <c r="CKY1139" s="894"/>
      <c r="CKZ1139" s="894"/>
      <c r="CLA1139" s="894"/>
      <c r="CLB1139" s="894"/>
      <c r="CLC1139" s="894"/>
      <c r="CLD1139" s="894"/>
      <c r="CLE1139" s="894"/>
      <c r="CLF1139" s="894"/>
      <c r="CLG1139" s="894"/>
      <c r="CLH1139" s="894"/>
      <c r="CLI1139" s="894"/>
      <c r="CLJ1139" s="894"/>
      <c r="CLK1139" s="894"/>
      <c r="CLL1139" s="894"/>
      <c r="CLM1139" s="894"/>
      <c r="CLN1139" s="894"/>
      <c r="CLO1139" s="894"/>
      <c r="CLP1139" s="894"/>
      <c r="CLQ1139" s="894"/>
      <c r="CLR1139" s="894"/>
      <c r="CLS1139" s="894"/>
      <c r="CLT1139" s="894"/>
      <c r="CLU1139" s="894"/>
      <c r="CLV1139" s="894"/>
      <c r="CLW1139" s="894"/>
      <c r="CLX1139" s="894"/>
      <c r="CLY1139" s="894"/>
      <c r="CLZ1139" s="894"/>
      <c r="CMA1139" s="894"/>
      <c r="CMB1139" s="894"/>
      <c r="CMC1139" s="894"/>
      <c r="CMD1139" s="894"/>
      <c r="CME1139" s="894"/>
      <c r="CMF1139" s="894"/>
      <c r="CMG1139" s="894"/>
      <c r="CMH1139" s="894"/>
      <c r="CMI1139" s="894"/>
      <c r="CMJ1139" s="894"/>
      <c r="CMK1139" s="894"/>
      <c r="CML1139" s="894"/>
      <c r="CMM1139" s="894"/>
      <c r="CMN1139" s="894"/>
      <c r="CMO1139" s="894"/>
      <c r="CMP1139" s="894"/>
      <c r="CMQ1139" s="894"/>
      <c r="CMR1139" s="894"/>
      <c r="CMS1139" s="894"/>
      <c r="CMT1139" s="894"/>
      <c r="CMU1139" s="894"/>
      <c r="CMV1139" s="894"/>
      <c r="CMW1139" s="894"/>
      <c r="CMX1139" s="894"/>
      <c r="CMY1139" s="894"/>
      <c r="CMZ1139" s="894"/>
      <c r="CNA1139" s="894"/>
      <c r="CNB1139" s="894"/>
      <c r="CNC1139" s="894"/>
      <c r="CND1139" s="894"/>
      <c r="CNE1139" s="894"/>
      <c r="CNF1139" s="894"/>
      <c r="CNG1139" s="894"/>
      <c r="CNH1139" s="894"/>
      <c r="CNI1139" s="894"/>
      <c r="CNJ1139" s="894"/>
      <c r="CNK1139" s="894"/>
      <c r="CNL1139" s="894"/>
      <c r="CNM1139" s="894"/>
      <c r="CNN1139" s="894"/>
      <c r="CNO1139" s="894"/>
      <c r="CNP1139" s="894"/>
      <c r="CNQ1139" s="894"/>
      <c r="CNR1139" s="894"/>
      <c r="CNS1139" s="894"/>
      <c r="CNT1139" s="894"/>
      <c r="CNU1139" s="894"/>
      <c r="CNV1139" s="894"/>
      <c r="CNW1139" s="894"/>
      <c r="CNX1139" s="894"/>
      <c r="CNY1139" s="894"/>
      <c r="CNZ1139" s="894"/>
      <c r="COA1139" s="894"/>
      <c r="COB1139" s="894"/>
      <c r="COC1139" s="894"/>
      <c r="COD1139" s="894"/>
      <c r="COE1139" s="894"/>
      <c r="COF1139" s="894"/>
      <c r="COG1139" s="894"/>
      <c r="COH1139" s="894"/>
      <c r="COI1139" s="894"/>
      <c r="COJ1139" s="894"/>
      <c r="COK1139" s="894"/>
      <c r="COL1139" s="894"/>
      <c r="COM1139" s="894"/>
      <c r="CON1139" s="894"/>
      <c r="COO1139" s="894"/>
      <c r="COP1139" s="894"/>
      <c r="COQ1139" s="894"/>
      <c r="COR1139" s="894"/>
      <c r="COS1139" s="894"/>
      <c r="COT1139" s="894"/>
      <c r="COU1139" s="894"/>
      <c r="COV1139" s="894"/>
      <c r="COW1139" s="894"/>
      <c r="COX1139" s="894"/>
      <c r="COY1139" s="894"/>
      <c r="COZ1139" s="894"/>
      <c r="CPA1139" s="894"/>
      <c r="CPB1139" s="894"/>
      <c r="CPC1139" s="894"/>
      <c r="CPD1139" s="894"/>
      <c r="CPE1139" s="894"/>
      <c r="CPF1139" s="894"/>
      <c r="CPG1139" s="894"/>
      <c r="CPH1139" s="894"/>
      <c r="CPI1139" s="894"/>
      <c r="CPJ1139" s="894"/>
      <c r="CPK1139" s="894"/>
      <c r="CPL1139" s="894"/>
      <c r="CPM1139" s="894"/>
      <c r="CPN1139" s="894"/>
      <c r="CPO1139" s="894"/>
      <c r="CPP1139" s="894"/>
      <c r="CPQ1139" s="894"/>
      <c r="CPR1139" s="894"/>
      <c r="CPS1139" s="894"/>
      <c r="CPT1139" s="894"/>
      <c r="CPU1139" s="894"/>
      <c r="CPV1139" s="894"/>
      <c r="CPW1139" s="894"/>
      <c r="CPX1139" s="894"/>
      <c r="CPY1139" s="894"/>
      <c r="CPZ1139" s="894"/>
      <c r="CQA1139" s="894"/>
      <c r="CQB1139" s="894"/>
      <c r="CQC1139" s="894"/>
      <c r="CQD1139" s="894"/>
      <c r="CQE1139" s="894"/>
      <c r="CQF1139" s="894"/>
      <c r="CQG1139" s="894"/>
      <c r="CQH1139" s="894"/>
      <c r="CQI1139" s="894"/>
      <c r="CQJ1139" s="894"/>
      <c r="CQK1139" s="894"/>
      <c r="CQL1139" s="894"/>
      <c r="CQM1139" s="894"/>
      <c r="CQN1139" s="894"/>
      <c r="CQO1139" s="894"/>
      <c r="CQP1139" s="894"/>
      <c r="CQQ1139" s="894"/>
      <c r="CQR1139" s="894"/>
      <c r="CQS1139" s="894"/>
      <c r="CQT1139" s="894"/>
      <c r="CQU1139" s="894"/>
      <c r="CQV1139" s="894"/>
      <c r="CQW1139" s="894"/>
      <c r="CQX1139" s="894"/>
      <c r="CQY1139" s="894"/>
      <c r="CQZ1139" s="894"/>
      <c r="CRA1139" s="894"/>
      <c r="CRB1139" s="894"/>
      <c r="CRC1139" s="894"/>
      <c r="CRD1139" s="894"/>
      <c r="CRE1139" s="894"/>
      <c r="CRF1139" s="894"/>
      <c r="CRG1139" s="894"/>
      <c r="CRH1139" s="894"/>
      <c r="CRI1139" s="894"/>
      <c r="CRJ1139" s="894"/>
      <c r="CRK1139" s="894"/>
      <c r="CRL1139" s="894"/>
      <c r="CRM1139" s="894"/>
      <c r="CRN1139" s="894"/>
      <c r="CRO1139" s="894"/>
      <c r="CRP1139" s="894"/>
      <c r="CRQ1139" s="894"/>
      <c r="CRR1139" s="894"/>
      <c r="CRS1139" s="894"/>
      <c r="CRT1139" s="894"/>
      <c r="CRU1139" s="894"/>
      <c r="CRV1139" s="894"/>
      <c r="CRW1139" s="894"/>
      <c r="CRX1139" s="894"/>
      <c r="CRY1139" s="894"/>
      <c r="CRZ1139" s="894"/>
      <c r="CSA1139" s="894"/>
      <c r="CSB1139" s="894"/>
      <c r="CSC1139" s="894"/>
      <c r="CSD1139" s="894"/>
      <c r="CSE1139" s="894"/>
      <c r="CSF1139" s="894"/>
      <c r="CSG1139" s="894"/>
      <c r="CSH1139" s="894"/>
      <c r="CSI1139" s="894"/>
      <c r="CSJ1139" s="894"/>
      <c r="CSK1139" s="894"/>
      <c r="CSL1139" s="894"/>
      <c r="CSM1139" s="894"/>
      <c r="CSN1139" s="894"/>
      <c r="CSO1139" s="894"/>
      <c r="CSP1139" s="894"/>
      <c r="CSQ1139" s="894"/>
      <c r="CSR1139" s="894"/>
      <c r="CSS1139" s="894"/>
      <c r="CST1139" s="894"/>
      <c r="CSU1139" s="894"/>
      <c r="CSV1139" s="894"/>
      <c r="CSW1139" s="894"/>
      <c r="CSX1139" s="894"/>
      <c r="CSY1139" s="894"/>
      <c r="CSZ1139" s="894"/>
      <c r="CTA1139" s="894"/>
      <c r="CTB1139" s="894"/>
      <c r="CTC1139" s="894"/>
      <c r="CTD1139" s="894"/>
      <c r="CTE1139" s="894"/>
      <c r="CTF1139" s="894"/>
      <c r="CTG1139" s="894"/>
      <c r="CTH1139" s="894"/>
      <c r="CTI1139" s="894"/>
      <c r="CTJ1139" s="894"/>
      <c r="CTK1139" s="894"/>
      <c r="CTL1139" s="894"/>
      <c r="CTM1139" s="894"/>
      <c r="CTN1139" s="894"/>
      <c r="CTO1139" s="894"/>
      <c r="CTP1139" s="894"/>
      <c r="CTQ1139" s="894"/>
      <c r="CTR1139" s="894"/>
      <c r="CTS1139" s="894"/>
      <c r="CTT1139" s="894"/>
      <c r="CTU1139" s="894"/>
      <c r="CTV1139" s="894"/>
      <c r="CTW1139" s="894"/>
      <c r="CTX1139" s="894"/>
      <c r="CTY1139" s="894"/>
      <c r="CTZ1139" s="894"/>
      <c r="CUA1139" s="894"/>
      <c r="CUB1139" s="894"/>
      <c r="CUC1139" s="894"/>
      <c r="CUD1139" s="894"/>
      <c r="CUE1139" s="894"/>
      <c r="CUF1139" s="894"/>
      <c r="CUG1139" s="894"/>
      <c r="CUH1139" s="894"/>
      <c r="CUI1139" s="894"/>
      <c r="CUJ1139" s="894"/>
      <c r="CUK1139" s="894"/>
      <c r="CUL1139" s="894"/>
      <c r="CUM1139" s="894"/>
      <c r="CUN1139" s="894"/>
      <c r="CUO1139" s="894"/>
      <c r="CUP1139" s="894"/>
      <c r="CUQ1139" s="894"/>
      <c r="CUR1139" s="894"/>
      <c r="CUS1139" s="894"/>
      <c r="CUT1139" s="894"/>
      <c r="CUU1139" s="894"/>
      <c r="CUV1139" s="894"/>
      <c r="CUW1139" s="894"/>
      <c r="CUX1139" s="894"/>
      <c r="CUY1139" s="894"/>
      <c r="CUZ1139" s="894"/>
      <c r="CVA1139" s="894"/>
      <c r="CVB1139" s="894"/>
      <c r="CVC1139" s="894"/>
      <c r="CVD1139" s="894"/>
      <c r="CVE1139" s="894"/>
      <c r="CVF1139" s="894"/>
      <c r="CVG1139" s="894"/>
      <c r="CVH1139" s="894"/>
      <c r="CVI1139" s="894"/>
      <c r="CVJ1139" s="894"/>
      <c r="CVK1139" s="894"/>
      <c r="CVL1139" s="894"/>
      <c r="CVM1139" s="894"/>
      <c r="CVN1139" s="894"/>
      <c r="CVO1139" s="894"/>
      <c r="CVP1139" s="894"/>
      <c r="CVQ1139" s="894"/>
      <c r="CVR1139" s="894"/>
      <c r="CVS1139" s="894"/>
      <c r="CVT1139" s="894"/>
      <c r="CVU1139" s="894"/>
      <c r="CVV1139" s="894"/>
      <c r="CVW1139" s="894"/>
      <c r="CVX1139" s="894"/>
      <c r="CVY1139" s="894"/>
      <c r="CVZ1139" s="894"/>
      <c r="CWA1139" s="894"/>
      <c r="CWB1139" s="894"/>
      <c r="CWC1139" s="894"/>
      <c r="CWD1139" s="894"/>
      <c r="CWE1139" s="894"/>
      <c r="CWF1139" s="894"/>
      <c r="CWG1139" s="894"/>
      <c r="CWH1139" s="894"/>
      <c r="CWI1139" s="894"/>
      <c r="CWJ1139" s="894"/>
      <c r="CWK1139" s="894"/>
      <c r="CWL1139" s="894"/>
      <c r="CWM1139" s="894"/>
      <c r="CWN1139" s="894"/>
      <c r="CWO1139" s="894"/>
      <c r="CWP1139" s="894"/>
      <c r="CWQ1139" s="894"/>
      <c r="CWR1139" s="894"/>
      <c r="CWS1139" s="894"/>
      <c r="CWT1139" s="894"/>
      <c r="CWU1139" s="894"/>
      <c r="CWV1139" s="894"/>
      <c r="CWW1139" s="894"/>
      <c r="CWX1139" s="894"/>
      <c r="CWY1139" s="894"/>
      <c r="CWZ1139" s="894"/>
      <c r="CXA1139" s="894"/>
      <c r="CXB1139" s="894"/>
      <c r="CXC1139" s="894"/>
      <c r="CXD1139" s="894"/>
      <c r="CXE1139" s="894"/>
      <c r="CXF1139" s="894"/>
      <c r="CXG1139" s="894"/>
      <c r="CXH1139" s="894"/>
      <c r="CXI1139" s="894"/>
      <c r="CXJ1139" s="894"/>
      <c r="CXK1139" s="894"/>
      <c r="CXL1139" s="894"/>
      <c r="CXM1139" s="894"/>
      <c r="CXN1139" s="894"/>
      <c r="CXO1139" s="894"/>
      <c r="CXP1139" s="894"/>
      <c r="CXQ1139" s="894"/>
      <c r="CXR1139" s="894"/>
      <c r="CXS1139" s="894"/>
      <c r="CXT1139" s="894"/>
      <c r="CXU1139" s="894"/>
      <c r="CXV1139" s="894"/>
      <c r="CXW1139" s="894"/>
      <c r="CXX1139" s="894"/>
      <c r="CXY1139" s="894"/>
      <c r="CXZ1139" s="894"/>
      <c r="CYA1139" s="894"/>
      <c r="CYB1139" s="894"/>
      <c r="CYC1139" s="894"/>
      <c r="CYD1139" s="894"/>
      <c r="CYE1139" s="894"/>
      <c r="CYF1139" s="894"/>
      <c r="CYG1139" s="894"/>
      <c r="CYH1139" s="894"/>
      <c r="CYI1139" s="894"/>
      <c r="CYJ1139" s="894"/>
      <c r="CYK1139" s="894"/>
      <c r="CYL1139" s="894"/>
      <c r="CYM1139" s="894"/>
      <c r="CYN1139" s="894"/>
      <c r="CYO1139" s="894"/>
      <c r="CYP1139" s="894"/>
      <c r="CYQ1139" s="894"/>
      <c r="CYR1139" s="894"/>
      <c r="CYS1139" s="894"/>
      <c r="CYT1139" s="894"/>
      <c r="CYU1139" s="894"/>
      <c r="CYV1139" s="894"/>
      <c r="CYW1139" s="894"/>
      <c r="CYX1139" s="894"/>
      <c r="CYY1139" s="894"/>
      <c r="CYZ1139" s="894"/>
      <c r="CZA1139" s="894"/>
      <c r="CZB1139" s="894"/>
      <c r="CZC1139" s="894"/>
      <c r="CZD1139" s="894"/>
      <c r="CZE1139" s="894"/>
      <c r="CZF1139" s="894"/>
      <c r="CZG1139" s="894"/>
      <c r="CZH1139" s="894"/>
      <c r="CZI1139" s="894"/>
      <c r="CZJ1139" s="894"/>
      <c r="CZK1139" s="894"/>
      <c r="CZL1139" s="894"/>
      <c r="CZM1139" s="894"/>
      <c r="CZN1139" s="894"/>
      <c r="CZO1139" s="894"/>
      <c r="CZP1139" s="894"/>
      <c r="CZQ1139" s="894"/>
      <c r="CZR1139" s="894"/>
      <c r="CZS1139" s="894"/>
      <c r="CZT1139" s="894"/>
      <c r="CZU1139" s="894"/>
      <c r="CZV1139" s="894"/>
      <c r="CZW1139" s="894"/>
      <c r="CZX1139" s="894"/>
      <c r="CZY1139" s="894"/>
      <c r="CZZ1139" s="894"/>
      <c r="DAA1139" s="894"/>
      <c r="DAB1139" s="894"/>
      <c r="DAC1139" s="894"/>
      <c r="DAD1139" s="894"/>
      <c r="DAE1139" s="894"/>
      <c r="DAF1139" s="894"/>
      <c r="DAG1139" s="894"/>
      <c r="DAH1139" s="894"/>
      <c r="DAI1139" s="894"/>
      <c r="DAJ1139" s="894"/>
      <c r="DAK1139" s="894"/>
      <c r="DAL1139" s="894"/>
      <c r="DAM1139" s="894"/>
      <c r="DAN1139" s="894"/>
      <c r="DAO1139" s="894"/>
      <c r="DAP1139" s="894"/>
      <c r="DAQ1139" s="894"/>
      <c r="DAR1139" s="894"/>
      <c r="DAS1139" s="894"/>
      <c r="DAT1139" s="894"/>
      <c r="DAU1139" s="894"/>
      <c r="DAV1139" s="894"/>
      <c r="DAW1139" s="894"/>
      <c r="DAX1139" s="894"/>
      <c r="DAY1139" s="894"/>
      <c r="DAZ1139" s="894"/>
      <c r="DBA1139" s="894"/>
      <c r="DBB1139" s="894"/>
      <c r="DBC1139" s="894"/>
      <c r="DBD1139" s="894"/>
      <c r="DBE1139" s="894"/>
      <c r="DBF1139" s="894"/>
      <c r="DBG1139" s="894"/>
      <c r="DBH1139" s="894"/>
      <c r="DBI1139" s="894"/>
      <c r="DBJ1139" s="894"/>
      <c r="DBK1139" s="894"/>
      <c r="DBL1139" s="894"/>
      <c r="DBM1139" s="894"/>
      <c r="DBN1139" s="894"/>
      <c r="DBO1139" s="894"/>
      <c r="DBP1139" s="894"/>
      <c r="DBQ1139" s="894"/>
      <c r="DBR1139" s="894"/>
      <c r="DBS1139" s="894"/>
      <c r="DBT1139" s="894"/>
      <c r="DBU1139" s="894"/>
      <c r="DBV1139" s="894"/>
      <c r="DBW1139" s="894"/>
      <c r="DBX1139" s="894"/>
      <c r="DBY1139" s="894"/>
      <c r="DBZ1139" s="894"/>
      <c r="DCA1139" s="894"/>
      <c r="DCB1139" s="894"/>
      <c r="DCC1139" s="894"/>
      <c r="DCD1139" s="894"/>
      <c r="DCE1139" s="894"/>
      <c r="DCF1139" s="894"/>
      <c r="DCG1139" s="894"/>
      <c r="DCH1139" s="894"/>
      <c r="DCI1139" s="894"/>
      <c r="DCJ1139" s="894"/>
      <c r="DCK1139" s="894"/>
      <c r="DCL1139" s="894"/>
      <c r="DCM1139" s="894"/>
      <c r="DCN1139" s="894"/>
      <c r="DCO1139" s="894"/>
      <c r="DCP1139" s="894"/>
      <c r="DCQ1139" s="894"/>
      <c r="DCR1139" s="894"/>
      <c r="DCS1139" s="894"/>
      <c r="DCT1139" s="894"/>
      <c r="DCU1139" s="894"/>
      <c r="DCV1139" s="894"/>
      <c r="DCW1139" s="894"/>
      <c r="DCX1139" s="894"/>
      <c r="DCY1139" s="894"/>
      <c r="DCZ1139" s="894"/>
      <c r="DDA1139" s="894"/>
      <c r="DDB1139" s="894"/>
      <c r="DDC1139" s="894"/>
      <c r="DDD1139" s="894"/>
      <c r="DDE1139" s="894"/>
      <c r="DDF1139" s="894"/>
      <c r="DDG1139" s="894"/>
      <c r="DDH1139" s="894"/>
      <c r="DDI1139" s="894"/>
      <c r="DDJ1139" s="894"/>
      <c r="DDK1139" s="894"/>
      <c r="DDL1139" s="894"/>
      <c r="DDM1139" s="894"/>
      <c r="DDN1139" s="894"/>
      <c r="DDO1139" s="894"/>
      <c r="DDP1139" s="894"/>
      <c r="DDQ1139" s="894"/>
      <c r="DDR1139" s="894"/>
      <c r="DDS1139" s="894"/>
      <c r="DDT1139" s="894"/>
      <c r="DDU1139" s="894"/>
      <c r="DDV1139" s="894"/>
      <c r="DDW1139" s="894"/>
      <c r="DDX1139" s="894"/>
      <c r="DDY1139" s="894"/>
      <c r="DDZ1139" s="894"/>
      <c r="DEA1139" s="894"/>
      <c r="DEB1139" s="894"/>
      <c r="DEC1139" s="894"/>
      <c r="DED1139" s="894"/>
      <c r="DEE1139" s="894"/>
      <c r="DEF1139" s="894"/>
      <c r="DEG1139" s="894"/>
      <c r="DEH1139" s="894"/>
      <c r="DEI1139" s="894"/>
      <c r="DEJ1139" s="894"/>
      <c r="DEK1139" s="894"/>
      <c r="DEL1139" s="894"/>
      <c r="DEM1139" s="894"/>
      <c r="DEN1139" s="894"/>
      <c r="DEO1139" s="894"/>
      <c r="DEP1139" s="894"/>
      <c r="DEQ1139" s="894"/>
      <c r="DER1139" s="894"/>
      <c r="DES1139" s="894"/>
      <c r="DET1139" s="894"/>
      <c r="DEU1139" s="894"/>
      <c r="DEV1139" s="894"/>
      <c r="DEW1139" s="894"/>
      <c r="DEX1139" s="894"/>
      <c r="DEY1139" s="894"/>
      <c r="DEZ1139" s="894"/>
      <c r="DFA1139" s="894"/>
      <c r="DFB1139" s="894"/>
      <c r="DFC1139" s="894"/>
      <c r="DFD1139" s="894"/>
      <c r="DFE1139" s="894"/>
      <c r="DFF1139" s="894"/>
      <c r="DFG1139" s="894"/>
      <c r="DFH1139" s="894"/>
      <c r="DFI1139" s="894"/>
      <c r="DFJ1139" s="894"/>
      <c r="DFK1139" s="894"/>
      <c r="DFL1139" s="894"/>
      <c r="DFM1139" s="894"/>
      <c r="DFN1139" s="894"/>
      <c r="DFO1139" s="894"/>
      <c r="DFP1139" s="894"/>
      <c r="DFQ1139" s="894"/>
      <c r="DFR1139" s="894"/>
      <c r="DFS1139" s="894"/>
      <c r="DFT1139" s="894"/>
      <c r="DFU1139" s="894"/>
      <c r="DFV1139" s="894"/>
      <c r="DFW1139" s="894"/>
      <c r="DFX1139" s="894"/>
      <c r="DFY1139" s="894"/>
      <c r="DFZ1139" s="894"/>
      <c r="DGA1139" s="894"/>
      <c r="DGB1139" s="894"/>
      <c r="DGC1139" s="894"/>
      <c r="DGD1139" s="894"/>
      <c r="DGE1139" s="894"/>
      <c r="DGF1139" s="894"/>
      <c r="DGG1139" s="894"/>
      <c r="DGH1139" s="894"/>
      <c r="DGI1139" s="894"/>
      <c r="DGJ1139" s="894"/>
      <c r="DGK1139" s="894"/>
      <c r="DGL1139" s="894"/>
      <c r="DGM1139" s="894"/>
      <c r="DGN1139" s="894"/>
      <c r="DGO1139" s="894"/>
      <c r="DGP1139" s="894"/>
      <c r="DGQ1139" s="894"/>
      <c r="DGR1139" s="894"/>
      <c r="DGS1139" s="894"/>
      <c r="DGT1139" s="894"/>
      <c r="DGU1139" s="894"/>
      <c r="DGV1139" s="894"/>
      <c r="DGW1139" s="894"/>
      <c r="DGX1139" s="894"/>
      <c r="DGY1139" s="894"/>
      <c r="DGZ1139" s="894"/>
      <c r="DHA1139" s="894"/>
      <c r="DHB1139" s="894"/>
      <c r="DHC1139" s="894"/>
      <c r="DHD1139" s="894"/>
      <c r="DHE1139" s="894"/>
      <c r="DHF1139" s="894"/>
      <c r="DHG1139" s="894"/>
      <c r="DHH1139" s="894"/>
      <c r="DHI1139" s="894"/>
      <c r="DHJ1139" s="894"/>
      <c r="DHK1139" s="894"/>
      <c r="DHL1139" s="894"/>
      <c r="DHM1139" s="894"/>
      <c r="DHN1139" s="894"/>
      <c r="DHO1139" s="894"/>
      <c r="DHP1139" s="894"/>
      <c r="DHQ1139" s="894"/>
      <c r="DHR1139" s="894"/>
      <c r="DHS1139" s="894"/>
      <c r="DHT1139" s="894"/>
      <c r="DHU1139" s="894"/>
      <c r="DHV1139" s="894"/>
      <c r="DHW1139" s="894"/>
      <c r="DHX1139" s="894"/>
      <c r="DHY1139" s="894"/>
      <c r="DHZ1139" s="894"/>
      <c r="DIA1139" s="894"/>
      <c r="DIB1139" s="894"/>
      <c r="DIC1139" s="894"/>
      <c r="DID1139" s="894"/>
      <c r="DIE1139" s="894"/>
      <c r="DIF1139" s="894"/>
      <c r="DIG1139" s="894"/>
      <c r="DIH1139" s="894"/>
      <c r="DII1139" s="894"/>
      <c r="DIJ1139" s="894"/>
      <c r="DIK1139" s="894"/>
      <c r="DIL1139" s="894"/>
      <c r="DIM1139" s="894"/>
      <c r="DIN1139" s="894"/>
      <c r="DIO1139" s="894"/>
      <c r="DIP1139" s="894"/>
      <c r="DIQ1139" s="894"/>
      <c r="DIR1139" s="894"/>
      <c r="DIS1139" s="894"/>
      <c r="DIT1139" s="894"/>
      <c r="DIU1139" s="894"/>
      <c r="DIV1139" s="894"/>
      <c r="DIW1139" s="894"/>
      <c r="DIX1139" s="894"/>
      <c r="DIY1139" s="894"/>
      <c r="DIZ1139" s="894"/>
      <c r="DJA1139" s="894"/>
      <c r="DJB1139" s="894"/>
      <c r="DJC1139" s="894"/>
      <c r="DJD1139" s="894"/>
      <c r="DJE1139" s="894"/>
      <c r="DJF1139" s="894"/>
      <c r="DJG1139" s="894"/>
      <c r="DJH1139" s="894"/>
      <c r="DJI1139" s="894"/>
      <c r="DJJ1139" s="894"/>
      <c r="DJK1139" s="894"/>
      <c r="DJL1139" s="894"/>
      <c r="DJM1139" s="894"/>
      <c r="DJN1139" s="894"/>
      <c r="DJO1139" s="894"/>
      <c r="DJP1139" s="894"/>
      <c r="DJQ1139" s="894"/>
      <c r="DJR1139" s="894"/>
      <c r="DJS1139" s="894"/>
      <c r="DJT1139" s="894"/>
      <c r="DJU1139" s="894"/>
      <c r="DJV1139" s="894"/>
      <c r="DJW1139" s="894"/>
      <c r="DJX1139" s="894"/>
      <c r="DJY1139" s="894"/>
      <c r="DJZ1139" s="894"/>
      <c r="DKA1139" s="894"/>
      <c r="DKB1139" s="894"/>
      <c r="DKC1139" s="894"/>
      <c r="DKD1139" s="894"/>
      <c r="DKE1139" s="894"/>
      <c r="DKF1139" s="894"/>
      <c r="DKG1139" s="894"/>
      <c r="DKH1139" s="894"/>
      <c r="DKI1139" s="894"/>
      <c r="DKJ1139" s="894"/>
      <c r="DKK1139" s="894"/>
      <c r="DKL1139" s="894"/>
      <c r="DKM1139" s="894"/>
      <c r="DKN1139" s="894"/>
      <c r="DKO1139" s="894"/>
      <c r="DKP1139" s="894"/>
      <c r="DKQ1139" s="894"/>
      <c r="DKR1139" s="894"/>
      <c r="DKS1139" s="894"/>
      <c r="DKT1139" s="894"/>
      <c r="DKU1139" s="894"/>
      <c r="DKV1139" s="894"/>
      <c r="DKW1139" s="894"/>
      <c r="DKX1139" s="894"/>
      <c r="DKY1139" s="894"/>
      <c r="DKZ1139" s="894"/>
      <c r="DLA1139" s="894"/>
      <c r="DLB1139" s="894"/>
      <c r="DLC1139" s="894"/>
      <c r="DLD1139" s="894"/>
      <c r="DLE1139" s="894"/>
      <c r="DLF1139" s="894"/>
      <c r="DLG1139" s="894"/>
      <c r="DLH1139" s="894"/>
      <c r="DLI1139" s="894"/>
      <c r="DLJ1139" s="894"/>
      <c r="DLK1139" s="894"/>
      <c r="DLL1139" s="894"/>
      <c r="DLM1139" s="894"/>
      <c r="DLN1139" s="894"/>
      <c r="DLO1139" s="894"/>
      <c r="DLP1139" s="894"/>
      <c r="DLQ1139" s="894"/>
      <c r="DLR1139" s="894"/>
      <c r="DLS1139" s="894"/>
      <c r="DLT1139" s="894"/>
      <c r="DLU1139" s="894"/>
      <c r="DLV1139" s="894"/>
      <c r="DLW1139" s="894"/>
      <c r="DLX1139" s="894"/>
      <c r="DLY1139" s="894"/>
      <c r="DLZ1139" s="894"/>
      <c r="DMA1139" s="894"/>
      <c r="DMB1139" s="894"/>
      <c r="DMC1139" s="894"/>
      <c r="DMD1139" s="894"/>
      <c r="DME1139" s="894"/>
      <c r="DMF1139" s="894"/>
      <c r="DMG1139" s="894"/>
      <c r="DMH1139" s="894"/>
      <c r="DMI1139" s="894"/>
      <c r="DMJ1139" s="894"/>
      <c r="DMK1139" s="894"/>
      <c r="DML1139" s="894"/>
      <c r="DMM1139" s="894"/>
      <c r="DMN1139" s="894"/>
      <c r="DMO1139" s="894"/>
      <c r="DMP1139" s="894"/>
      <c r="DMQ1139" s="894"/>
      <c r="DMR1139" s="894"/>
      <c r="DMS1139" s="894"/>
      <c r="DMT1139" s="894"/>
      <c r="DMU1139" s="894"/>
      <c r="DMV1139" s="894"/>
      <c r="DMW1139" s="894"/>
      <c r="DMX1139" s="894"/>
      <c r="DMY1139" s="894"/>
      <c r="DMZ1139" s="894"/>
      <c r="DNA1139" s="894"/>
      <c r="DNB1139" s="894"/>
      <c r="DNC1139" s="894"/>
      <c r="DND1139" s="894"/>
      <c r="DNE1139" s="894"/>
      <c r="DNF1139" s="894"/>
      <c r="DNG1139" s="894"/>
      <c r="DNH1139" s="894"/>
      <c r="DNI1139" s="894"/>
      <c r="DNJ1139" s="894"/>
      <c r="DNK1139" s="894"/>
      <c r="DNL1139" s="894"/>
      <c r="DNM1139" s="894"/>
      <c r="DNN1139" s="894"/>
      <c r="DNO1139" s="894"/>
      <c r="DNP1139" s="894"/>
      <c r="DNQ1139" s="894"/>
      <c r="DNR1139" s="894"/>
      <c r="DNS1139" s="894"/>
      <c r="DNT1139" s="894"/>
      <c r="DNU1139" s="894"/>
      <c r="DNV1139" s="894"/>
      <c r="DNW1139" s="894"/>
      <c r="DNX1139" s="894"/>
      <c r="DNY1139" s="894"/>
      <c r="DNZ1139" s="894"/>
      <c r="DOA1139" s="894"/>
      <c r="DOB1139" s="894"/>
      <c r="DOC1139" s="894"/>
      <c r="DOD1139" s="894"/>
      <c r="DOE1139" s="894"/>
      <c r="DOF1139" s="894"/>
      <c r="DOG1139" s="894"/>
      <c r="DOH1139" s="894"/>
      <c r="DOI1139" s="894"/>
      <c r="DOJ1139" s="894"/>
      <c r="DOK1139" s="894"/>
      <c r="DOL1139" s="894"/>
      <c r="DOM1139" s="894"/>
      <c r="DON1139" s="894"/>
      <c r="DOO1139" s="894"/>
      <c r="DOP1139" s="894"/>
      <c r="DOQ1139" s="894"/>
      <c r="DOR1139" s="894"/>
      <c r="DOS1139" s="894"/>
      <c r="DOT1139" s="894"/>
      <c r="DOU1139" s="894"/>
      <c r="DOV1139" s="894"/>
      <c r="DOW1139" s="894"/>
      <c r="DOX1139" s="894"/>
      <c r="DOY1139" s="894"/>
      <c r="DOZ1139" s="894"/>
      <c r="DPA1139" s="894"/>
      <c r="DPB1139" s="894"/>
      <c r="DPC1139" s="894"/>
      <c r="DPD1139" s="894"/>
      <c r="DPE1139" s="894"/>
      <c r="DPF1139" s="894"/>
      <c r="DPG1139" s="894"/>
      <c r="DPH1139" s="894"/>
      <c r="DPI1139" s="894"/>
      <c r="DPJ1139" s="894"/>
      <c r="DPK1139" s="894"/>
      <c r="DPL1139" s="894"/>
      <c r="DPM1139" s="894"/>
      <c r="DPN1139" s="894"/>
      <c r="DPO1139" s="894"/>
      <c r="DPP1139" s="894"/>
      <c r="DPQ1139" s="894"/>
      <c r="DPR1139" s="894"/>
      <c r="DPS1139" s="894"/>
      <c r="DPT1139" s="894"/>
      <c r="DPU1139" s="894"/>
      <c r="DPV1139" s="894"/>
      <c r="DPW1139" s="894"/>
      <c r="DPX1139" s="894"/>
      <c r="DPY1139" s="894"/>
      <c r="DPZ1139" s="894"/>
      <c r="DQA1139" s="894"/>
      <c r="DQB1139" s="894"/>
      <c r="DQC1139" s="894"/>
      <c r="DQD1139" s="894"/>
      <c r="DQE1139" s="894"/>
      <c r="DQF1139" s="894"/>
      <c r="DQG1139" s="894"/>
      <c r="DQH1139" s="894"/>
      <c r="DQI1139" s="894"/>
      <c r="DQJ1139" s="894"/>
      <c r="DQK1139" s="894"/>
      <c r="DQL1139" s="894"/>
      <c r="DQM1139" s="894"/>
      <c r="DQN1139" s="894"/>
      <c r="DQO1139" s="894"/>
      <c r="DQP1139" s="894"/>
      <c r="DQQ1139" s="894"/>
      <c r="DQR1139" s="894"/>
      <c r="DQS1139" s="894"/>
      <c r="DQT1139" s="894"/>
      <c r="DQU1139" s="894"/>
      <c r="DQV1139" s="894"/>
      <c r="DQW1139" s="894"/>
      <c r="DQX1139" s="894"/>
      <c r="DQY1139" s="894"/>
      <c r="DQZ1139" s="894"/>
      <c r="DRA1139" s="894"/>
      <c r="DRB1139" s="894"/>
      <c r="DRC1139" s="894"/>
      <c r="DRD1139" s="894"/>
      <c r="DRE1139" s="894"/>
      <c r="DRF1139" s="894"/>
      <c r="DRG1139" s="894"/>
      <c r="DRH1139" s="894"/>
      <c r="DRI1139" s="894"/>
      <c r="DRJ1139" s="894"/>
      <c r="DRK1139" s="894"/>
      <c r="DRL1139" s="894"/>
      <c r="DRM1139" s="894"/>
      <c r="DRN1139" s="894"/>
      <c r="DRO1139" s="894"/>
      <c r="DRP1139" s="894"/>
      <c r="DRQ1139" s="894"/>
      <c r="DRR1139" s="894"/>
      <c r="DRS1139" s="894"/>
      <c r="DRT1139" s="894"/>
      <c r="DRU1139" s="894"/>
      <c r="DRV1139" s="894"/>
      <c r="DRW1139" s="894"/>
      <c r="DRX1139" s="894"/>
      <c r="DRY1139" s="894"/>
      <c r="DRZ1139" s="894"/>
      <c r="DSA1139" s="894"/>
      <c r="DSB1139" s="894"/>
      <c r="DSC1139" s="894"/>
      <c r="DSD1139" s="894"/>
      <c r="DSE1139" s="894"/>
      <c r="DSF1139" s="894"/>
      <c r="DSG1139" s="894"/>
      <c r="DSH1139" s="894"/>
      <c r="DSI1139" s="894"/>
      <c r="DSJ1139" s="894"/>
      <c r="DSK1139" s="894"/>
      <c r="DSL1139" s="894"/>
      <c r="DSM1139" s="894"/>
      <c r="DSN1139" s="894"/>
      <c r="DSO1139" s="894"/>
      <c r="DSP1139" s="894"/>
      <c r="DSQ1139" s="894"/>
      <c r="DSR1139" s="894"/>
      <c r="DSS1139" s="894"/>
      <c r="DST1139" s="894"/>
      <c r="DSU1139" s="894"/>
      <c r="DSV1139" s="894"/>
      <c r="DSW1139" s="894"/>
      <c r="DSX1139" s="894"/>
      <c r="DSY1139" s="894"/>
      <c r="DSZ1139" s="894"/>
      <c r="DTA1139" s="894"/>
      <c r="DTB1139" s="894"/>
      <c r="DTC1139" s="894"/>
      <c r="DTD1139" s="894"/>
      <c r="DTE1139" s="894"/>
      <c r="DTF1139" s="894"/>
      <c r="DTG1139" s="894"/>
      <c r="DTH1139" s="894"/>
      <c r="DTI1139" s="894"/>
      <c r="DTJ1139" s="894"/>
      <c r="DTK1139" s="894"/>
      <c r="DTL1139" s="894"/>
      <c r="DTM1139" s="894"/>
      <c r="DTN1139" s="894"/>
      <c r="DTO1139" s="894"/>
      <c r="DTP1139" s="894"/>
      <c r="DTQ1139" s="894"/>
      <c r="DTR1139" s="894"/>
      <c r="DTS1139" s="894"/>
      <c r="DTT1139" s="894"/>
      <c r="DTU1139" s="894"/>
      <c r="DTV1139" s="894"/>
      <c r="DTW1139" s="894"/>
      <c r="DTX1139" s="894"/>
      <c r="DTY1139" s="894"/>
      <c r="DTZ1139" s="894"/>
      <c r="DUA1139" s="894"/>
      <c r="DUB1139" s="894"/>
      <c r="DUC1139" s="894"/>
      <c r="DUD1139" s="894"/>
      <c r="DUE1139" s="894"/>
      <c r="DUF1139" s="894"/>
      <c r="DUG1139" s="894"/>
      <c r="DUH1139" s="894"/>
      <c r="DUI1139" s="894"/>
      <c r="DUJ1139" s="894"/>
      <c r="DUK1139" s="894"/>
      <c r="DUL1139" s="894"/>
      <c r="DUM1139" s="894"/>
      <c r="DUN1139" s="894"/>
      <c r="DUO1139" s="894"/>
      <c r="DUP1139" s="894"/>
      <c r="DUQ1139" s="894"/>
      <c r="DUR1139" s="894"/>
      <c r="DUS1139" s="894"/>
      <c r="DUT1139" s="894"/>
      <c r="DUU1139" s="894"/>
      <c r="DUV1139" s="894"/>
      <c r="DUW1139" s="894"/>
      <c r="DUX1139" s="894"/>
      <c r="DUY1139" s="894"/>
      <c r="DUZ1139" s="894"/>
      <c r="DVA1139" s="894"/>
      <c r="DVB1139" s="894"/>
      <c r="DVC1139" s="894"/>
      <c r="DVD1139" s="894"/>
      <c r="DVE1139" s="894"/>
      <c r="DVF1139" s="894"/>
      <c r="DVG1139" s="894"/>
      <c r="DVH1139" s="894"/>
      <c r="DVI1139" s="894"/>
      <c r="DVJ1139" s="894"/>
      <c r="DVK1139" s="894"/>
      <c r="DVL1139" s="894"/>
      <c r="DVM1139" s="894"/>
      <c r="DVN1139" s="894"/>
      <c r="DVO1139" s="894"/>
      <c r="DVP1139" s="894"/>
      <c r="DVQ1139" s="894"/>
      <c r="DVR1139" s="894"/>
      <c r="DVS1139" s="894"/>
      <c r="DVT1139" s="894"/>
      <c r="DVU1139" s="894"/>
      <c r="DVV1139" s="894"/>
      <c r="DVW1139" s="894"/>
      <c r="DVX1139" s="894"/>
      <c r="DVY1139" s="894"/>
      <c r="DVZ1139" s="894"/>
      <c r="DWA1139" s="894"/>
      <c r="DWB1139" s="894"/>
      <c r="DWC1139" s="894"/>
      <c r="DWD1139" s="894"/>
      <c r="DWE1139" s="894"/>
      <c r="DWF1139" s="894"/>
      <c r="DWG1139" s="894"/>
      <c r="DWH1139" s="894"/>
      <c r="DWI1139" s="894"/>
      <c r="DWJ1139" s="894"/>
      <c r="DWK1139" s="894"/>
      <c r="DWL1139" s="894"/>
      <c r="DWM1139" s="894"/>
      <c r="DWN1139" s="894"/>
      <c r="DWO1139" s="894"/>
      <c r="DWP1139" s="894"/>
      <c r="DWQ1139" s="894"/>
      <c r="DWR1139" s="894"/>
      <c r="DWS1139" s="894"/>
      <c r="DWT1139" s="894"/>
      <c r="DWU1139" s="894"/>
      <c r="DWV1139" s="894"/>
      <c r="DWW1139" s="894"/>
      <c r="DWX1139" s="894"/>
      <c r="DWY1139" s="894"/>
      <c r="DWZ1139" s="894"/>
      <c r="DXA1139" s="894"/>
      <c r="DXB1139" s="894"/>
      <c r="DXC1139" s="894"/>
      <c r="DXD1139" s="894"/>
      <c r="DXE1139" s="894"/>
      <c r="DXF1139" s="894"/>
      <c r="DXG1139" s="894"/>
      <c r="DXH1139" s="894"/>
      <c r="DXI1139" s="894"/>
      <c r="DXJ1139" s="894"/>
      <c r="DXK1139" s="894"/>
      <c r="DXL1139" s="894"/>
      <c r="DXM1139" s="894"/>
      <c r="DXN1139" s="894"/>
      <c r="DXO1139" s="894"/>
      <c r="DXP1139" s="894"/>
      <c r="DXQ1139" s="894"/>
      <c r="DXR1139" s="894"/>
      <c r="DXS1139" s="894"/>
      <c r="DXT1139" s="894"/>
      <c r="DXU1139" s="894"/>
      <c r="DXV1139" s="894"/>
      <c r="DXW1139" s="894"/>
      <c r="DXX1139" s="894"/>
      <c r="DXY1139" s="894"/>
      <c r="DXZ1139" s="894"/>
      <c r="DYA1139" s="894"/>
      <c r="DYB1139" s="894"/>
      <c r="DYC1139" s="894"/>
      <c r="DYD1139" s="894"/>
      <c r="DYE1139" s="894"/>
      <c r="DYF1139" s="894"/>
      <c r="DYG1139" s="894"/>
      <c r="DYH1139" s="894"/>
      <c r="DYI1139" s="894"/>
      <c r="DYJ1139" s="894"/>
      <c r="DYK1139" s="894"/>
      <c r="DYL1139" s="894"/>
      <c r="DYM1139" s="894"/>
      <c r="DYN1139" s="894"/>
      <c r="DYO1139" s="894"/>
      <c r="DYP1139" s="894"/>
      <c r="DYQ1139" s="894"/>
      <c r="DYR1139" s="894"/>
      <c r="DYS1139" s="894"/>
      <c r="DYT1139" s="894"/>
      <c r="DYU1139" s="894"/>
      <c r="DYV1139" s="894"/>
      <c r="DYW1139" s="894"/>
      <c r="DYX1139" s="894"/>
      <c r="DYY1139" s="894"/>
      <c r="DYZ1139" s="894"/>
      <c r="DZA1139" s="894"/>
      <c r="DZB1139" s="894"/>
      <c r="DZC1139" s="894"/>
      <c r="DZD1139" s="894"/>
      <c r="DZE1139" s="894"/>
      <c r="DZF1139" s="894"/>
      <c r="DZG1139" s="894"/>
      <c r="DZH1139" s="894"/>
      <c r="DZI1139" s="894"/>
      <c r="DZJ1139" s="894"/>
      <c r="DZK1139" s="894"/>
      <c r="DZL1139" s="894"/>
      <c r="DZM1139" s="894"/>
      <c r="DZN1139" s="894"/>
      <c r="DZO1139" s="894"/>
      <c r="DZP1139" s="894"/>
      <c r="DZQ1139" s="894"/>
      <c r="DZR1139" s="894"/>
      <c r="DZS1139" s="894"/>
      <c r="DZT1139" s="894"/>
      <c r="DZU1139" s="894"/>
      <c r="DZV1139" s="894"/>
      <c r="DZW1139" s="894"/>
      <c r="DZX1139" s="894"/>
      <c r="DZY1139" s="894"/>
      <c r="DZZ1139" s="894"/>
      <c r="EAA1139" s="894"/>
      <c r="EAB1139" s="894"/>
      <c r="EAC1139" s="894"/>
      <c r="EAD1139" s="894"/>
      <c r="EAE1139" s="894"/>
      <c r="EAF1139" s="894"/>
      <c r="EAG1139" s="894"/>
      <c r="EAH1139" s="894"/>
      <c r="EAI1139" s="894"/>
      <c r="EAJ1139" s="894"/>
      <c r="EAK1139" s="894"/>
      <c r="EAL1139" s="894"/>
      <c r="EAM1139" s="894"/>
      <c r="EAN1139" s="894"/>
      <c r="EAO1139" s="894"/>
      <c r="EAP1139" s="894"/>
      <c r="EAQ1139" s="894"/>
      <c r="EAR1139" s="894"/>
      <c r="EAS1139" s="894"/>
      <c r="EAT1139" s="894"/>
      <c r="EAU1139" s="894"/>
      <c r="EAV1139" s="894"/>
      <c r="EAW1139" s="894"/>
      <c r="EAX1139" s="894"/>
      <c r="EAY1139" s="894"/>
      <c r="EAZ1139" s="894"/>
      <c r="EBA1139" s="894"/>
      <c r="EBB1139" s="894"/>
      <c r="EBC1139" s="894"/>
      <c r="EBD1139" s="894"/>
      <c r="EBE1139" s="894"/>
      <c r="EBF1139" s="894"/>
      <c r="EBG1139" s="894"/>
      <c r="EBH1139" s="894"/>
      <c r="EBI1139" s="894"/>
      <c r="EBJ1139" s="894"/>
      <c r="EBK1139" s="894"/>
      <c r="EBL1139" s="894"/>
      <c r="EBM1139" s="894"/>
      <c r="EBN1139" s="894"/>
      <c r="EBO1139" s="894"/>
      <c r="EBP1139" s="894"/>
      <c r="EBQ1139" s="894"/>
      <c r="EBR1139" s="894"/>
      <c r="EBS1139" s="894"/>
      <c r="EBT1139" s="894"/>
      <c r="EBU1139" s="894"/>
      <c r="EBV1139" s="894"/>
      <c r="EBW1139" s="894"/>
      <c r="EBX1139" s="894"/>
      <c r="EBY1139" s="894"/>
      <c r="EBZ1139" s="894"/>
      <c r="ECA1139" s="894"/>
      <c r="ECB1139" s="894"/>
      <c r="ECC1139" s="894"/>
      <c r="ECD1139" s="894"/>
      <c r="ECE1139" s="894"/>
      <c r="ECF1139" s="894"/>
      <c r="ECG1139" s="894"/>
      <c r="ECH1139" s="894"/>
      <c r="ECI1139" s="894"/>
      <c r="ECJ1139" s="894"/>
      <c r="ECK1139" s="894"/>
      <c r="ECL1139" s="894"/>
      <c r="ECM1139" s="894"/>
      <c r="ECN1139" s="894"/>
      <c r="ECO1139" s="894"/>
      <c r="ECP1139" s="894"/>
      <c r="ECQ1139" s="894"/>
      <c r="ECR1139" s="894"/>
      <c r="ECS1139" s="894"/>
      <c r="ECT1139" s="894"/>
      <c r="ECU1139" s="894"/>
      <c r="ECV1139" s="894"/>
      <c r="ECW1139" s="894"/>
      <c r="ECX1139" s="894"/>
      <c r="ECY1139" s="894"/>
      <c r="ECZ1139" s="894"/>
      <c r="EDA1139" s="894"/>
      <c r="EDB1139" s="894"/>
      <c r="EDC1139" s="894"/>
      <c r="EDD1139" s="894"/>
      <c r="EDE1139" s="894"/>
      <c r="EDF1139" s="894"/>
      <c r="EDG1139" s="894"/>
      <c r="EDH1139" s="894"/>
      <c r="EDI1139" s="894"/>
      <c r="EDJ1139" s="894"/>
      <c r="EDK1139" s="894"/>
      <c r="EDL1139" s="894"/>
      <c r="EDM1139" s="894"/>
      <c r="EDN1139" s="894"/>
      <c r="EDO1139" s="894"/>
      <c r="EDP1139" s="894"/>
      <c r="EDQ1139" s="894"/>
      <c r="EDR1139" s="894"/>
      <c r="EDS1139" s="894"/>
      <c r="EDT1139" s="894"/>
      <c r="EDU1139" s="894"/>
      <c r="EDV1139" s="894"/>
      <c r="EDW1139" s="894"/>
      <c r="EDX1139" s="894"/>
      <c r="EDY1139" s="894"/>
      <c r="EDZ1139" s="894"/>
      <c r="EEA1139" s="894"/>
      <c r="EEB1139" s="894"/>
      <c r="EEC1139" s="894"/>
      <c r="EED1139" s="894"/>
      <c r="EEE1139" s="894"/>
      <c r="EEF1139" s="894"/>
      <c r="EEG1139" s="894"/>
      <c r="EEH1139" s="894"/>
      <c r="EEI1139" s="894"/>
      <c r="EEJ1139" s="894"/>
      <c r="EEK1139" s="894"/>
      <c r="EEL1139" s="894"/>
      <c r="EEM1139" s="894"/>
      <c r="EEN1139" s="894"/>
      <c r="EEO1139" s="894"/>
      <c r="EEP1139" s="894"/>
      <c r="EEQ1139" s="894"/>
      <c r="EER1139" s="894"/>
      <c r="EES1139" s="894"/>
      <c r="EET1139" s="894"/>
      <c r="EEU1139" s="894"/>
      <c r="EEV1139" s="894"/>
      <c r="EEW1139" s="894"/>
      <c r="EEX1139" s="894"/>
      <c r="EEY1139" s="894"/>
      <c r="EEZ1139" s="894"/>
      <c r="EFA1139" s="894"/>
      <c r="EFB1139" s="894"/>
      <c r="EFC1139" s="894"/>
      <c r="EFD1139" s="894"/>
      <c r="EFE1139" s="894"/>
      <c r="EFF1139" s="894"/>
      <c r="EFG1139" s="894"/>
      <c r="EFH1139" s="894"/>
      <c r="EFI1139" s="894"/>
      <c r="EFJ1139" s="894"/>
      <c r="EFK1139" s="894"/>
      <c r="EFL1139" s="894"/>
      <c r="EFM1139" s="894"/>
      <c r="EFN1139" s="894"/>
      <c r="EFO1139" s="894"/>
      <c r="EFP1139" s="894"/>
      <c r="EFQ1139" s="894"/>
      <c r="EFR1139" s="894"/>
      <c r="EFS1139" s="894"/>
      <c r="EFT1139" s="894"/>
      <c r="EFU1139" s="894"/>
      <c r="EFV1139" s="894"/>
      <c r="EFW1139" s="894"/>
      <c r="EFX1139" s="894"/>
      <c r="EFY1139" s="894"/>
      <c r="EFZ1139" s="894"/>
      <c r="EGA1139" s="894"/>
      <c r="EGB1139" s="894"/>
      <c r="EGC1139" s="894"/>
      <c r="EGD1139" s="894"/>
      <c r="EGE1139" s="894"/>
      <c r="EGF1139" s="894"/>
      <c r="EGG1139" s="894"/>
      <c r="EGH1139" s="894"/>
      <c r="EGI1139" s="894"/>
      <c r="EGJ1139" s="894"/>
      <c r="EGK1139" s="894"/>
      <c r="EGL1139" s="894"/>
      <c r="EGM1139" s="894"/>
      <c r="EGN1139" s="894"/>
      <c r="EGO1139" s="894"/>
      <c r="EGP1139" s="894"/>
      <c r="EGQ1139" s="894"/>
      <c r="EGR1139" s="894"/>
      <c r="EGS1139" s="894"/>
      <c r="EGT1139" s="894"/>
      <c r="EGU1139" s="894"/>
      <c r="EGV1139" s="894"/>
      <c r="EGW1139" s="894"/>
      <c r="EGX1139" s="894"/>
      <c r="EGY1139" s="894"/>
      <c r="EGZ1139" s="894"/>
      <c r="EHA1139" s="894"/>
      <c r="EHB1139" s="894"/>
      <c r="EHC1139" s="894"/>
      <c r="EHD1139" s="894"/>
      <c r="EHE1139" s="894"/>
      <c r="EHF1139" s="894"/>
      <c r="EHG1139" s="894"/>
      <c r="EHH1139" s="894"/>
      <c r="EHI1139" s="894"/>
      <c r="EHJ1139" s="894"/>
      <c r="EHK1139" s="894"/>
      <c r="EHL1139" s="894"/>
      <c r="EHM1139" s="894"/>
      <c r="EHN1139" s="894"/>
      <c r="EHO1139" s="894"/>
      <c r="EHP1139" s="894"/>
      <c r="EHQ1139" s="894"/>
      <c r="EHR1139" s="894"/>
      <c r="EHS1139" s="894"/>
      <c r="EHT1139" s="894"/>
      <c r="EHU1139" s="894"/>
      <c r="EHV1139" s="894"/>
      <c r="EHW1139" s="894"/>
      <c r="EHX1139" s="894"/>
      <c r="EHY1139" s="894"/>
      <c r="EHZ1139" s="894"/>
      <c r="EIA1139" s="894"/>
      <c r="EIB1139" s="894"/>
      <c r="EIC1139" s="894"/>
      <c r="EID1139" s="894"/>
      <c r="EIE1139" s="894"/>
      <c r="EIF1139" s="894"/>
      <c r="EIG1139" s="894"/>
      <c r="EIH1139" s="894"/>
      <c r="EII1139" s="894"/>
      <c r="EIJ1139" s="894"/>
      <c r="EIK1139" s="894"/>
      <c r="EIL1139" s="894"/>
      <c r="EIM1139" s="894"/>
      <c r="EIN1139" s="894"/>
      <c r="EIO1139" s="894"/>
      <c r="EIP1139" s="894"/>
      <c r="EIQ1139" s="894"/>
      <c r="EIR1139" s="894"/>
      <c r="EIS1139" s="894"/>
      <c r="EIT1139" s="894"/>
      <c r="EIU1139" s="894"/>
      <c r="EIV1139" s="894"/>
      <c r="EIW1139" s="894"/>
      <c r="EIX1139" s="894"/>
      <c r="EIY1139" s="894"/>
      <c r="EIZ1139" s="894"/>
      <c r="EJA1139" s="894"/>
      <c r="EJB1139" s="894"/>
      <c r="EJC1139" s="894"/>
      <c r="EJD1139" s="894"/>
      <c r="EJE1139" s="894"/>
      <c r="EJF1139" s="894"/>
      <c r="EJG1139" s="894"/>
      <c r="EJH1139" s="894"/>
      <c r="EJI1139" s="894"/>
      <c r="EJJ1139" s="894"/>
      <c r="EJK1139" s="894"/>
      <c r="EJL1139" s="894"/>
      <c r="EJM1139" s="894"/>
      <c r="EJN1139" s="894"/>
      <c r="EJO1139" s="894"/>
      <c r="EJP1139" s="894"/>
      <c r="EJQ1139" s="894"/>
      <c r="EJR1139" s="894"/>
      <c r="EJS1139" s="894"/>
      <c r="EJT1139" s="894"/>
      <c r="EJU1139" s="894"/>
      <c r="EJV1139" s="894"/>
      <c r="EJW1139" s="894"/>
      <c r="EJX1139" s="894"/>
      <c r="EJY1139" s="894"/>
      <c r="EJZ1139" s="894"/>
      <c r="EKA1139" s="894"/>
      <c r="EKB1139" s="894"/>
      <c r="EKC1139" s="894"/>
      <c r="EKD1139" s="894"/>
      <c r="EKE1139" s="894"/>
      <c r="EKF1139" s="894"/>
      <c r="EKG1139" s="894"/>
      <c r="EKH1139" s="894"/>
      <c r="EKI1139" s="894"/>
      <c r="EKJ1139" s="894"/>
      <c r="EKK1139" s="894"/>
      <c r="EKL1139" s="894"/>
      <c r="EKM1139" s="894"/>
      <c r="EKN1139" s="894"/>
      <c r="EKO1139" s="894"/>
      <c r="EKP1139" s="894"/>
      <c r="EKQ1139" s="894"/>
      <c r="EKR1139" s="894"/>
      <c r="EKS1139" s="894"/>
      <c r="EKT1139" s="894"/>
      <c r="EKU1139" s="894"/>
      <c r="EKV1139" s="894"/>
      <c r="EKW1139" s="894"/>
      <c r="EKX1139" s="894"/>
      <c r="EKY1139" s="894"/>
      <c r="EKZ1139" s="894"/>
      <c r="ELA1139" s="894"/>
      <c r="ELB1139" s="894"/>
      <c r="ELC1139" s="894"/>
      <c r="ELD1139" s="894"/>
      <c r="ELE1139" s="894"/>
      <c r="ELF1139" s="894"/>
      <c r="ELG1139" s="894"/>
      <c r="ELH1139" s="894"/>
      <c r="ELI1139" s="894"/>
      <c r="ELJ1139" s="894"/>
      <c r="ELK1139" s="894"/>
      <c r="ELL1139" s="894"/>
      <c r="ELM1139" s="894"/>
      <c r="ELN1139" s="894"/>
      <c r="ELO1139" s="894"/>
      <c r="ELP1139" s="894"/>
      <c r="ELQ1139" s="894"/>
      <c r="ELR1139" s="894"/>
      <c r="ELS1139" s="894"/>
      <c r="ELT1139" s="894"/>
      <c r="ELU1139" s="894"/>
      <c r="ELV1139" s="894"/>
      <c r="ELW1139" s="894"/>
      <c r="ELX1139" s="894"/>
      <c r="ELY1139" s="894"/>
      <c r="ELZ1139" s="894"/>
      <c r="EMA1139" s="894"/>
      <c r="EMB1139" s="894"/>
      <c r="EMC1139" s="894"/>
      <c r="EMD1139" s="894"/>
      <c r="EME1139" s="894"/>
      <c r="EMF1139" s="894"/>
      <c r="EMG1139" s="894"/>
      <c r="EMH1139" s="894"/>
      <c r="EMI1139" s="894"/>
      <c r="EMJ1139" s="894"/>
      <c r="EMK1139" s="894"/>
      <c r="EML1139" s="894"/>
      <c r="EMM1139" s="894"/>
      <c r="EMN1139" s="894"/>
      <c r="EMO1139" s="894"/>
      <c r="EMP1139" s="894"/>
      <c r="EMQ1139" s="894"/>
      <c r="EMR1139" s="894"/>
      <c r="EMS1139" s="894"/>
      <c r="EMT1139" s="894"/>
      <c r="EMU1139" s="894"/>
      <c r="EMV1139" s="894"/>
      <c r="EMW1139" s="894"/>
      <c r="EMX1139" s="894"/>
      <c r="EMY1139" s="894"/>
      <c r="EMZ1139" s="894"/>
      <c r="ENA1139" s="894"/>
      <c r="ENB1139" s="894"/>
      <c r="ENC1139" s="894"/>
      <c r="END1139" s="894"/>
      <c r="ENE1139" s="894"/>
      <c r="ENF1139" s="894"/>
      <c r="ENG1139" s="894"/>
      <c r="ENH1139" s="894"/>
      <c r="ENI1139" s="894"/>
      <c r="ENJ1139" s="894"/>
      <c r="ENK1139" s="894"/>
      <c r="ENL1139" s="894"/>
      <c r="ENM1139" s="894"/>
      <c r="ENN1139" s="894"/>
      <c r="ENO1139" s="894"/>
      <c r="ENP1139" s="894"/>
      <c r="ENQ1139" s="894"/>
      <c r="ENR1139" s="894"/>
      <c r="ENS1139" s="894"/>
      <c r="ENT1139" s="894"/>
      <c r="ENU1139" s="894"/>
      <c r="ENV1139" s="894"/>
      <c r="ENW1139" s="894"/>
      <c r="ENX1139" s="894"/>
      <c r="ENY1139" s="894"/>
      <c r="ENZ1139" s="894"/>
      <c r="EOA1139" s="894"/>
      <c r="EOB1139" s="894"/>
      <c r="EOC1139" s="894"/>
      <c r="EOD1139" s="894"/>
      <c r="EOE1139" s="894"/>
      <c r="EOF1139" s="894"/>
      <c r="EOG1139" s="894"/>
      <c r="EOH1139" s="894"/>
      <c r="EOI1139" s="894"/>
      <c r="EOJ1139" s="894"/>
      <c r="EOK1139" s="894"/>
      <c r="EOL1139" s="894"/>
      <c r="EOM1139" s="894"/>
      <c r="EON1139" s="894"/>
      <c r="EOO1139" s="894"/>
      <c r="EOP1139" s="894"/>
      <c r="EOQ1139" s="894"/>
      <c r="EOR1139" s="894"/>
      <c r="EOS1139" s="894"/>
      <c r="EOT1139" s="894"/>
      <c r="EOU1139" s="894"/>
      <c r="EOV1139" s="894"/>
      <c r="EOW1139" s="894"/>
      <c r="EOX1139" s="894"/>
      <c r="EOY1139" s="894"/>
      <c r="EOZ1139" s="894"/>
      <c r="EPA1139" s="894"/>
      <c r="EPB1139" s="894"/>
      <c r="EPC1139" s="894"/>
      <c r="EPD1139" s="894"/>
      <c r="EPE1139" s="894"/>
      <c r="EPF1139" s="894"/>
      <c r="EPG1139" s="894"/>
      <c r="EPH1139" s="894"/>
      <c r="EPI1139" s="894"/>
      <c r="EPJ1139" s="894"/>
      <c r="EPK1139" s="894"/>
      <c r="EPL1139" s="894"/>
      <c r="EPM1139" s="894"/>
      <c r="EPN1139" s="894"/>
      <c r="EPO1139" s="894"/>
      <c r="EPP1139" s="894"/>
      <c r="EPQ1139" s="894"/>
      <c r="EPR1139" s="894"/>
      <c r="EPS1139" s="894"/>
      <c r="EPT1139" s="894"/>
      <c r="EPU1139" s="894"/>
      <c r="EPV1139" s="894"/>
      <c r="EPW1139" s="894"/>
      <c r="EPX1139" s="894"/>
      <c r="EPY1139" s="894"/>
      <c r="EPZ1139" s="894"/>
      <c r="EQA1139" s="894"/>
      <c r="EQB1139" s="894"/>
      <c r="EQC1139" s="894"/>
      <c r="EQD1139" s="894"/>
      <c r="EQE1139" s="894"/>
      <c r="EQF1139" s="894"/>
      <c r="EQG1139" s="894"/>
      <c r="EQH1139" s="894"/>
      <c r="EQI1139" s="894"/>
      <c r="EQJ1139" s="894"/>
      <c r="EQK1139" s="894"/>
      <c r="EQL1139" s="894"/>
      <c r="EQM1139" s="894"/>
      <c r="EQN1139" s="894"/>
      <c r="EQO1139" s="894"/>
      <c r="EQP1139" s="894"/>
      <c r="EQQ1139" s="894"/>
      <c r="EQR1139" s="894"/>
      <c r="EQS1139" s="894"/>
      <c r="EQT1139" s="894"/>
      <c r="EQU1139" s="894"/>
      <c r="EQV1139" s="894"/>
      <c r="EQW1139" s="894"/>
      <c r="EQX1139" s="894"/>
      <c r="EQY1139" s="894"/>
      <c r="EQZ1139" s="894"/>
      <c r="ERA1139" s="894"/>
      <c r="ERB1139" s="894"/>
      <c r="ERC1139" s="894"/>
      <c r="ERD1139" s="894"/>
      <c r="ERE1139" s="894"/>
      <c r="ERF1139" s="894"/>
      <c r="ERG1139" s="894"/>
      <c r="ERH1139" s="894"/>
      <c r="ERI1139" s="894"/>
      <c r="ERJ1139" s="894"/>
      <c r="ERK1139" s="894"/>
      <c r="ERL1139" s="894"/>
      <c r="ERM1139" s="894"/>
      <c r="ERN1139" s="894"/>
      <c r="ERO1139" s="894"/>
      <c r="ERP1139" s="894"/>
      <c r="ERQ1139" s="894"/>
      <c r="ERR1139" s="894"/>
      <c r="ERS1139" s="894"/>
      <c r="ERT1139" s="894"/>
      <c r="ERU1139" s="894"/>
      <c r="ERV1139" s="894"/>
      <c r="ERW1139" s="894"/>
      <c r="ERX1139" s="894"/>
      <c r="ERY1139" s="894"/>
      <c r="ERZ1139" s="894"/>
      <c r="ESA1139" s="894"/>
      <c r="ESB1139" s="894"/>
      <c r="ESC1139" s="894"/>
      <c r="ESD1139" s="894"/>
      <c r="ESE1139" s="894"/>
      <c r="ESF1139" s="894"/>
      <c r="ESG1139" s="894"/>
      <c r="ESH1139" s="894"/>
      <c r="ESI1139" s="894"/>
      <c r="ESJ1139" s="894"/>
      <c r="ESK1139" s="894"/>
      <c r="ESL1139" s="894"/>
      <c r="ESM1139" s="894"/>
      <c r="ESN1139" s="894"/>
      <c r="ESO1139" s="894"/>
      <c r="ESP1139" s="894"/>
      <c r="ESQ1139" s="894"/>
      <c r="ESR1139" s="894"/>
      <c r="ESS1139" s="894"/>
      <c r="EST1139" s="894"/>
      <c r="ESU1139" s="894"/>
      <c r="ESV1139" s="894"/>
      <c r="ESW1139" s="894"/>
      <c r="ESX1139" s="894"/>
      <c r="ESY1139" s="894"/>
      <c r="ESZ1139" s="894"/>
      <c r="ETA1139" s="894"/>
      <c r="ETB1139" s="894"/>
      <c r="ETC1139" s="894"/>
      <c r="ETD1139" s="894"/>
      <c r="ETE1139" s="894"/>
      <c r="ETF1139" s="894"/>
      <c r="ETG1139" s="894"/>
      <c r="ETH1139" s="894"/>
      <c r="ETI1139" s="894"/>
      <c r="ETJ1139" s="894"/>
      <c r="ETK1139" s="894"/>
      <c r="ETL1139" s="894"/>
      <c r="ETM1139" s="894"/>
      <c r="ETN1139" s="894"/>
      <c r="ETO1139" s="894"/>
      <c r="ETP1139" s="894"/>
      <c r="ETQ1139" s="894"/>
      <c r="ETR1139" s="894"/>
      <c r="ETS1139" s="894"/>
      <c r="ETT1139" s="894"/>
      <c r="ETU1139" s="894"/>
      <c r="ETV1139" s="894"/>
      <c r="ETW1139" s="894"/>
      <c r="ETX1139" s="894"/>
      <c r="ETY1139" s="894"/>
      <c r="ETZ1139" s="894"/>
      <c r="EUA1139" s="894"/>
      <c r="EUB1139" s="894"/>
      <c r="EUC1139" s="894"/>
      <c r="EUD1139" s="894"/>
      <c r="EUE1139" s="894"/>
      <c r="EUF1139" s="894"/>
      <c r="EUG1139" s="894"/>
      <c r="EUH1139" s="894"/>
      <c r="EUI1139" s="894"/>
      <c r="EUJ1139" s="894"/>
      <c r="EUK1139" s="894"/>
      <c r="EUL1139" s="894"/>
      <c r="EUM1139" s="894"/>
      <c r="EUN1139" s="894"/>
      <c r="EUO1139" s="894"/>
      <c r="EUP1139" s="894"/>
      <c r="EUQ1139" s="894"/>
      <c r="EUR1139" s="894"/>
      <c r="EUS1139" s="894"/>
      <c r="EUT1139" s="894"/>
      <c r="EUU1139" s="894"/>
      <c r="EUV1139" s="894"/>
      <c r="EUW1139" s="894"/>
      <c r="EUX1139" s="894"/>
      <c r="EUY1139" s="894"/>
      <c r="EUZ1139" s="894"/>
      <c r="EVA1139" s="894"/>
      <c r="EVB1139" s="894"/>
      <c r="EVC1139" s="894"/>
      <c r="EVD1139" s="894"/>
      <c r="EVE1139" s="894"/>
      <c r="EVF1139" s="894"/>
      <c r="EVG1139" s="894"/>
      <c r="EVH1139" s="894"/>
      <c r="EVI1139" s="894"/>
      <c r="EVJ1139" s="894"/>
      <c r="EVK1139" s="894"/>
      <c r="EVL1139" s="894"/>
      <c r="EVM1139" s="894"/>
      <c r="EVN1139" s="894"/>
      <c r="EVO1139" s="894"/>
      <c r="EVP1139" s="894"/>
      <c r="EVQ1139" s="894"/>
      <c r="EVR1139" s="894"/>
      <c r="EVS1139" s="894"/>
      <c r="EVT1139" s="894"/>
      <c r="EVU1139" s="894"/>
      <c r="EVV1139" s="894"/>
      <c r="EVW1139" s="894"/>
      <c r="EVX1139" s="894"/>
      <c r="EVY1139" s="894"/>
      <c r="EVZ1139" s="894"/>
      <c r="EWA1139" s="894"/>
      <c r="EWB1139" s="894"/>
      <c r="EWC1139" s="894"/>
      <c r="EWD1139" s="894"/>
      <c r="EWE1139" s="894"/>
      <c r="EWF1139" s="894"/>
      <c r="EWG1139" s="894"/>
      <c r="EWH1139" s="894"/>
      <c r="EWI1139" s="894"/>
      <c r="EWJ1139" s="894"/>
      <c r="EWK1139" s="894"/>
      <c r="EWL1139" s="894"/>
      <c r="EWM1139" s="894"/>
      <c r="EWN1139" s="894"/>
      <c r="EWO1139" s="894"/>
      <c r="EWP1139" s="894"/>
      <c r="EWQ1139" s="894"/>
      <c r="EWR1139" s="894"/>
      <c r="EWS1139" s="894"/>
      <c r="EWT1139" s="894"/>
      <c r="EWU1139" s="894"/>
      <c r="EWV1139" s="894"/>
      <c r="EWW1139" s="894"/>
      <c r="EWX1139" s="894"/>
      <c r="EWY1139" s="894"/>
      <c r="EWZ1139" s="894"/>
      <c r="EXA1139" s="894"/>
      <c r="EXB1139" s="894"/>
      <c r="EXC1139" s="894"/>
      <c r="EXD1139" s="894"/>
      <c r="EXE1139" s="894"/>
      <c r="EXF1139" s="894"/>
      <c r="EXG1139" s="894"/>
      <c r="EXH1139" s="894"/>
      <c r="EXI1139" s="894"/>
      <c r="EXJ1139" s="894"/>
      <c r="EXK1139" s="894"/>
      <c r="EXL1139" s="894"/>
      <c r="EXM1139" s="894"/>
      <c r="EXN1139" s="894"/>
      <c r="EXO1139" s="894"/>
      <c r="EXP1139" s="894"/>
      <c r="EXQ1139" s="894"/>
      <c r="EXR1139" s="894"/>
      <c r="EXS1139" s="894"/>
      <c r="EXT1139" s="894"/>
      <c r="EXU1139" s="894"/>
      <c r="EXV1139" s="894"/>
      <c r="EXW1139" s="894"/>
      <c r="EXX1139" s="894"/>
      <c r="EXY1139" s="894"/>
      <c r="EXZ1139" s="894"/>
      <c r="EYA1139" s="894"/>
      <c r="EYB1139" s="894"/>
      <c r="EYC1139" s="894"/>
      <c r="EYD1139" s="894"/>
      <c r="EYE1139" s="894"/>
      <c r="EYF1139" s="894"/>
      <c r="EYG1139" s="894"/>
      <c r="EYH1139" s="894"/>
      <c r="EYI1139" s="894"/>
      <c r="EYJ1139" s="894"/>
      <c r="EYK1139" s="894"/>
      <c r="EYL1139" s="894"/>
      <c r="EYM1139" s="894"/>
      <c r="EYN1139" s="894"/>
      <c r="EYO1139" s="894"/>
      <c r="EYP1139" s="894"/>
      <c r="EYQ1139" s="894"/>
      <c r="EYR1139" s="894"/>
      <c r="EYS1139" s="894"/>
      <c r="EYT1139" s="894"/>
      <c r="EYU1139" s="894"/>
      <c r="EYV1139" s="894"/>
      <c r="EYW1139" s="894"/>
      <c r="EYX1139" s="894"/>
      <c r="EYY1139" s="894"/>
      <c r="EYZ1139" s="894"/>
      <c r="EZA1139" s="894"/>
      <c r="EZB1139" s="894"/>
      <c r="EZC1139" s="894"/>
      <c r="EZD1139" s="894"/>
      <c r="EZE1139" s="894"/>
      <c r="EZF1139" s="894"/>
      <c r="EZG1139" s="894"/>
      <c r="EZH1139" s="894"/>
      <c r="EZI1139" s="894"/>
      <c r="EZJ1139" s="894"/>
      <c r="EZK1139" s="894"/>
      <c r="EZL1139" s="894"/>
      <c r="EZM1139" s="894"/>
      <c r="EZN1139" s="894"/>
      <c r="EZO1139" s="894"/>
      <c r="EZP1139" s="894"/>
      <c r="EZQ1139" s="894"/>
      <c r="EZR1139" s="894"/>
      <c r="EZS1139" s="894"/>
      <c r="EZT1139" s="894"/>
      <c r="EZU1139" s="894"/>
      <c r="EZV1139" s="894"/>
      <c r="EZW1139" s="894"/>
      <c r="EZX1139" s="894"/>
      <c r="EZY1139" s="894"/>
      <c r="EZZ1139" s="894"/>
      <c r="FAA1139" s="894"/>
      <c r="FAB1139" s="894"/>
      <c r="FAC1139" s="894"/>
      <c r="FAD1139" s="894"/>
      <c r="FAE1139" s="894"/>
      <c r="FAF1139" s="894"/>
      <c r="FAG1139" s="894"/>
      <c r="FAH1139" s="894"/>
      <c r="FAI1139" s="894"/>
      <c r="FAJ1139" s="894"/>
      <c r="FAK1139" s="894"/>
      <c r="FAL1139" s="894"/>
      <c r="FAM1139" s="894"/>
      <c r="FAN1139" s="894"/>
      <c r="FAO1139" s="894"/>
      <c r="FAP1139" s="894"/>
      <c r="FAQ1139" s="894"/>
      <c r="FAR1139" s="894"/>
      <c r="FAS1139" s="894"/>
      <c r="FAT1139" s="894"/>
      <c r="FAU1139" s="894"/>
      <c r="FAV1139" s="894"/>
      <c r="FAW1139" s="894"/>
      <c r="FAX1139" s="894"/>
      <c r="FAY1139" s="894"/>
      <c r="FAZ1139" s="894"/>
      <c r="FBA1139" s="894"/>
      <c r="FBB1139" s="894"/>
      <c r="FBC1139" s="894"/>
      <c r="FBD1139" s="894"/>
      <c r="FBE1139" s="894"/>
      <c r="FBF1139" s="894"/>
      <c r="FBG1139" s="894"/>
      <c r="FBH1139" s="894"/>
      <c r="FBI1139" s="894"/>
      <c r="FBJ1139" s="894"/>
      <c r="FBK1139" s="894"/>
      <c r="FBL1139" s="894"/>
      <c r="FBM1139" s="894"/>
      <c r="FBN1139" s="894"/>
      <c r="FBO1139" s="894"/>
      <c r="FBP1139" s="894"/>
      <c r="FBQ1139" s="894"/>
      <c r="FBR1139" s="894"/>
      <c r="FBS1139" s="894"/>
      <c r="FBT1139" s="894"/>
      <c r="FBU1139" s="894"/>
      <c r="FBV1139" s="894"/>
      <c r="FBW1139" s="894"/>
      <c r="FBX1139" s="894"/>
      <c r="FBY1139" s="894"/>
      <c r="FBZ1139" s="894"/>
      <c r="FCA1139" s="894"/>
      <c r="FCB1139" s="894"/>
      <c r="FCC1139" s="894"/>
      <c r="FCD1139" s="894"/>
      <c r="FCE1139" s="894"/>
      <c r="FCF1139" s="894"/>
      <c r="FCG1139" s="894"/>
      <c r="FCH1139" s="894"/>
      <c r="FCI1139" s="894"/>
      <c r="FCJ1139" s="894"/>
      <c r="FCK1139" s="894"/>
      <c r="FCL1139" s="894"/>
      <c r="FCM1139" s="894"/>
      <c r="FCN1139" s="894"/>
      <c r="FCO1139" s="894"/>
      <c r="FCP1139" s="894"/>
      <c r="FCQ1139" s="894"/>
      <c r="FCR1139" s="894"/>
      <c r="FCS1139" s="894"/>
      <c r="FCT1139" s="894"/>
      <c r="FCU1139" s="894"/>
      <c r="FCV1139" s="894"/>
      <c r="FCW1139" s="894"/>
      <c r="FCX1139" s="894"/>
      <c r="FCY1139" s="894"/>
      <c r="FCZ1139" s="894"/>
      <c r="FDA1139" s="894"/>
      <c r="FDB1139" s="894"/>
      <c r="FDC1139" s="894"/>
      <c r="FDD1139" s="894"/>
      <c r="FDE1139" s="894"/>
      <c r="FDF1139" s="894"/>
      <c r="FDG1139" s="894"/>
      <c r="FDH1139" s="894"/>
      <c r="FDI1139" s="894"/>
      <c r="FDJ1139" s="894"/>
      <c r="FDK1139" s="894"/>
      <c r="FDL1139" s="894"/>
      <c r="FDM1139" s="894"/>
      <c r="FDN1139" s="894"/>
      <c r="FDO1139" s="894"/>
      <c r="FDP1139" s="894"/>
      <c r="FDQ1139" s="894"/>
      <c r="FDR1139" s="894"/>
      <c r="FDS1139" s="894"/>
      <c r="FDT1139" s="894"/>
      <c r="FDU1139" s="894"/>
      <c r="FDV1139" s="894"/>
      <c r="FDW1139" s="894"/>
      <c r="FDX1139" s="894"/>
      <c r="FDY1139" s="894"/>
      <c r="FDZ1139" s="894"/>
      <c r="FEA1139" s="894"/>
      <c r="FEB1139" s="894"/>
      <c r="FEC1139" s="894"/>
      <c r="FED1139" s="894"/>
      <c r="FEE1139" s="894"/>
      <c r="FEF1139" s="894"/>
      <c r="FEG1139" s="894"/>
      <c r="FEH1139" s="894"/>
      <c r="FEI1139" s="894"/>
      <c r="FEJ1139" s="894"/>
      <c r="FEK1139" s="894"/>
      <c r="FEL1139" s="894"/>
      <c r="FEM1139" s="894"/>
      <c r="FEN1139" s="894"/>
      <c r="FEO1139" s="894"/>
      <c r="FEP1139" s="894"/>
      <c r="FEQ1139" s="894"/>
      <c r="FER1139" s="894"/>
      <c r="FES1139" s="894"/>
      <c r="FET1139" s="894"/>
      <c r="FEU1139" s="894"/>
      <c r="FEV1139" s="894"/>
      <c r="FEW1139" s="894"/>
      <c r="FEX1139" s="894"/>
      <c r="FEY1139" s="894"/>
      <c r="FEZ1139" s="894"/>
      <c r="FFA1139" s="894"/>
      <c r="FFB1139" s="894"/>
      <c r="FFC1139" s="894"/>
      <c r="FFD1139" s="894"/>
      <c r="FFE1139" s="894"/>
      <c r="FFF1139" s="894"/>
      <c r="FFG1139" s="894"/>
      <c r="FFH1139" s="894"/>
      <c r="FFI1139" s="894"/>
      <c r="FFJ1139" s="894"/>
      <c r="FFK1139" s="894"/>
      <c r="FFL1139" s="894"/>
      <c r="FFM1139" s="894"/>
      <c r="FFN1139" s="894"/>
      <c r="FFO1139" s="894"/>
      <c r="FFP1139" s="894"/>
      <c r="FFQ1139" s="894"/>
      <c r="FFR1139" s="894"/>
      <c r="FFS1139" s="894"/>
      <c r="FFT1139" s="894"/>
      <c r="FFU1139" s="894"/>
      <c r="FFV1139" s="894"/>
      <c r="FFW1139" s="894"/>
      <c r="FFX1139" s="894"/>
      <c r="FFY1139" s="894"/>
      <c r="FFZ1139" s="894"/>
      <c r="FGA1139" s="894"/>
      <c r="FGB1139" s="894"/>
      <c r="FGC1139" s="894"/>
      <c r="FGD1139" s="894"/>
      <c r="FGE1139" s="894"/>
      <c r="FGF1139" s="894"/>
      <c r="FGG1139" s="894"/>
      <c r="FGH1139" s="894"/>
      <c r="FGI1139" s="894"/>
      <c r="FGJ1139" s="894"/>
      <c r="FGK1139" s="894"/>
      <c r="FGL1139" s="894"/>
      <c r="FGM1139" s="894"/>
      <c r="FGN1139" s="894"/>
      <c r="FGO1139" s="894"/>
      <c r="FGP1139" s="894"/>
      <c r="FGQ1139" s="894"/>
      <c r="FGR1139" s="894"/>
      <c r="FGS1139" s="894"/>
      <c r="FGT1139" s="894"/>
      <c r="FGU1139" s="894"/>
      <c r="FGV1139" s="894"/>
      <c r="FGW1139" s="894"/>
      <c r="FGX1139" s="894"/>
      <c r="FGY1139" s="894"/>
      <c r="FGZ1139" s="894"/>
      <c r="FHA1139" s="894"/>
      <c r="FHB1139" s="894"/>
      <c r="FHC1139" s="894"/>
      <c r="FHD1139" s="894"/>
      <c r="FHE1139" s="894"/>
      <c r="FHF1139" s="894"/>
      <c r="FHG1139" s="894"/>
      <c r="FHH1139" s="894"/>
      <c r="FHI1139" s="894"/>
      <c r="FHJ1139" s="894"/>
      <c r="FHK1139" s="894"/>
      <c r="FHL1139" s="894"/>
      <c r="FHM1139" s="894"/>
      <c r="FHN1139" s="894"/>
      <c r="FHO1139" s="894"/>
      <c r="FHP1139" s="894"/>
      <c r="FHQ1139" s="894"/>
      <c r="FHR1139" s="894"/>
      <c r="FHS1139" s="894"/>
      <c r="FHT1139" s="894"/>
      <c r="FHU1139" s="894"/>
      <c r="FHV1139" s="894"/>
      <c r="FHW1139" s="894"/>
      <c r="FHX1139" s="894"/>
      <c r="FHY1139" s="894"/>
      <c r="FHZ1139" s="894"/>
      <c r="FIA1139" s="894"/>
      <c r="FIB1139" s="894"/>
      <c r="FIC1139" s="894"/>
      <c r="FID1139" s="894"/>
      <c r="FIE1139" s="894"/>
      <c r="FIF1139" s="894"/>
      <c r="FIG1139" s="894"/>
      <c r="FIH1139" s="894"/>
      <c r="FII1139" s="894"/>
      <c r="FIJ1139" s="894"/>
      <c r="FIK1139" s="894"/>
      <c r="FIL1139" s="894"/>
      <c r="FIM1139" s="894"/>
      <c r="FIN1139" s="894"/>
      <c r="FIO1139" s="894"/>
      <c r="FIP1139" s="894"/>
      <c r="FIQ1139" s="894"/>
      <c r="FIR1139" s="894"/>
      <c r="FIS1139" s="894"/>
      <c r="FIT1139" s="894"/>
      <c r="FIU1139" s="894"/>
      <c r="FIV1139" s="894"/>
      <c r="FIW1139" s="894"/>
      <c r="FIX1139" s="894"/>
      <c r="FIY1139" s="894"/>
      <c r="FIZ1139" s="894"/>
      <c r="FJA1139" s="894"/>
      <c r="FJB1139" s="894"/>
      <c r="FJC1139" s="894"/>
      <c r="FJD1139" s="894"/>
      <c r="FJE1139" s="894"/>
      <c r="FJF1139" s="894"/>
      <c r="FJG1139" s="894"/>
      <c r="FJH1139" s="894"/>
      <c r="FJI1139" s="894"/>
      <c r="FJJ1139" s="894"/>
      <c r="FJK1139" s="894"/>
      <c r="FJL1139" s="894"/>
      <c r="FJM1139" s="894"/>
      <c r="FJN1139" s="894"/>
      <c r="FJO1139" s="894"/>
      <c r="FJP1139" s="894"/>
      <c r="FJQ1139" s="894"/>
      <c r="FJR1139" s="894"/>
      <c r="FJS1139" s="894"/>
      <c r="FJT1139" s="894"/>
      <c r="FJU1139" s="894"/>
      <c r="FJV1139" s="894"/>
      <c r="FJW1139" s="894"/>
      <c r="FJX1139" s="894"/>
      <c r="FJY1139" s="894"/>
      <c r="FJZ1139" s="894"/>
      <c r="FKA1139" s="894"/>
      <c r="FKB1139" s="894"/>
      <c r="FKC1139" s="894"/>
      <c r="FKD1139" s="894"/>
      <c r="FKE1139" s="894"/>
      <c r="FKF1139" s="894"/>
      <c r="FKG1139" s="894"/>
      <c r="FKH1139" s="894"/>
      <c r="FKI1139" s="894"/>
      <c r="FKJ1139" s="894"/>
      <c r="FKK1139" s="894"/>
      <c r="FKL1139" s="894"/>
      <c r="FKM1139" s="894"/>
      <c r="FKN1139" s="894"/>
      <c r="FKO1139" s="894"/>
      <c r="FKP1139" s="894"/>
      <c r="FKQ1139" s="894"/>
      <c r="FKR1139" s="894"/>
      <c r="FKS1139" s="894"/>
      <c r="FKT1139" s="894"/>
      <c r="FKU1139" s="894"/>
      <c r="FKV1139" s="894"/>
      <c r="FKW1139" s="894"/>
      <c r="FKX1139" s="894"/>
      <c r="FKY1139" s="894"/>
      <c r="FKZ1139" s="894"/>
      <c r="FLA1139" s="894"/>
      <c r="FLB1139" s="894"/>
      <c r="FLC1139" s="894"/>
      <c r="FLD1139" s="894"/>
      <c r="FLE1139" s="894"/>
      <c r="FLF1139" s="894"/>
      <c r="FLG1139" s="894"/>
      <c r="FLH1139" s="894"/>
      <c r="FLI1139" s="894"/>
      <c r="FLJ1139" s="894"/>
      <c r="FLK1139" s="894"/>
      <c r="FLL1139" s="894"/>
      <c r="FLM1139" s="894"/>
      <c r="FLN1139" s="894"/>
      <c r="FLO1139" s="894"/>
      <c r="FLP1139" s="894"/>
      <c r="FLQ1139" s="894"/>
      <c r="FLR1139" s="894"/>
      <c r="FLS1139" s="894"/>
      <c r="FLT1139" s="894"/>
      <c r="FLU1139" s="894"/>
      <c r="FLV1139" s="894"/>
      <c r="FLW1139" s="894"/>
      <c r="FLX1139" s="894"/>
      <c r="FLY1139" s="894"/>
      <c r="FLZ1139" s="894"/>
      <c r="FMA1139" s="894"/>
      <c r="FMB1139" s="894"/>
      <c r="FMC1139" s="894"/>
      <c r="FMD1139" s="894"/>
      <c r="FME1139" s="894"/>
      <c r="FMF1139" s="894"/>
      <c r="FMG1139" s="894"/>
      <c r="FMH1139" s="894"/>
      <c r="FMI1139" s="894"/>
      <c r="FMJ1139" s="894"/>
      <c r="FMK1139" s="894"/>
      <c r="FML1139" s="894"/>
      <c r="FMM1139" s="894"/>
      <c r="FMN1139" s="894"/>
      <c r="FMO1139" s="894"/>
      <c r="FMP1139" s="894"/>
      <c r="FMQ1139" s="894"/>
      <c r="FMR1139" s="894"/>
      <c r="FMS1139" s="894"/>
      <c r="FMT1139" s="894"/>
      <c r="FMU1139" s="894"/>
      <c r="FMV1139" s="894"/>
      <c r="FMW1139" s="894"/>
      <c r="FMX1139" s="894"/>
      <c r="FMY1139" s="894"/>
      <c r="FMZ1139" s="894"/>
      <c r="FNA1139" s="894"/>
      <c r="FNB1139" s="894"/>
      <c r="FNC1139" s="894"/>
      <c r="FND1139" s="894"/>
      <c r="FNE1139" s="894"/>
      <c r="FNF1139" s="894"/>
      <c r="FNG1139" s="894"/>
      <c r="FNH1139" s="894"/>
      <c r="FNI1139" s="894"/>
      <c r="FNJ1139" s="894"/>
      <c r="FNK1139" s="894"/>
      <c r="FNL1139" s="894"/>
      <c r="FNM1139" s="894"/>
      <c r="FNN1139" s="894"/>
      <c r="FNO1139" s="894"/>
      <c r="FNP1139" s="894"/>
      <c r="FNQ1139" s="894"/>
      <c r="FNR1139" s="894"/>
      <c r="FNS1139" s="894"/>
      <c r="FNT1139" s="894"/>
      <c r="FNU1139" s="894"/>
      <c r="FNV1139" s="894"/>
      <c r="FNW1139" s="894"/>
      <c r="FNX1139" s="894"/>
      <c r="FNY1139" s="894"/>
      <c r="FNZ1139" s="894"/>
      <c r="FOA1139" s="894"/>
      <c r="FOB1139" s="894"/>
      <c r="FOC1139" s="894"/>
      <c r="FOD1139" s="894"/>
      <c r="FOE1139" s="894"/>
      <c r="FOF1139" s="894"/>
      <c r="FOG1139" s="894"/>
      <c r="FOH1139" s="894"/>
      <c r="FOI1139" s="894"/>
      <c r="FOJ1139" s="894"/>
      <c r="FOK1139" s="894"/>
      <c r="FOL1139" s="894"/>
      <c r="FOM1139" s="894"/>
      <c r="FON1139" s="894"/>
      <c r="FOO1139" s="894"/>
      <c r="FOP1139" s="894"/>
      <c r="FOQ1139" s="894"/>
      <c r="FOR1139" s="894"/>
      <c r="FOS1139" s="894"/>
      <c r="FOT1139" s="894"/>
      <c r="FOU1139" s="894"/>
      <c r="FOV1139" s="894"/>
      <c r="FOW1139" s="894"/>
      <c r="FOX1139" s="894"/>
      <c r="FOY1139" s="894"/>
      <c r="FOZ1139" s="894"/>
      <c r="FPA1139" s="894"/>
      <c r="FPB1139" s="894"/>
      <c r="FPC1139" s="894"/>
      <c r="FPD1139" s="894"/>
      <c r="FPE1139" s="894"/>
      <c r="FPF1139" s="894"/>
      <c r="FPG1139" s="894"/>
      <c r="FPH1139" s="894"/>
      <c r="FPI1139" s="894"/>
      <c r="FPJ1139" s="894"/>
      <c r="FPK1139" s="894"/>
      <c r="FPL1139" s="894"/>
      <c r="FPM1139" s="894"/>
      <c r="FPN1139" s="894"/>
      <c r="FPO1139" s="894"/>
      <c r="FPP1139" s="894"/>
      <c r="FPQ1139" s="894"/>
      <c r="FPR1139" s="894"/>
      <c r="FPS1139" s="894"/>
      <c r="FPT1139" s="894"/>
      <c r="FPU1139" s="894"/>
      <c r="FPV1139" s="894"/>
      <c r="FPW1139" s="894"/>
      <c r="FPX1139" s="894"/>
      <c r="FPY1139" s="894"/>
      <c r="FPZ1139" s="894"/>
      <c r="FQA1139" s="894"/>
      <c r="FQB1139" s="894"/>
      <c r="FQC1139" s="894"/>
      <c r="FQD1139" s="894"/>
      <c r="FQE1139" s="894"/>
      <c r="FQF1139" s="894"/>
      <c r="FQG1139" s="894"/>
      <c r="FQH1139" s="894"/>
      <c r="FQI1139" s="894"/>
      <c r="FQJ1139" s="894"/>
      <c r="FQK1139" s="894"/>
      <c r="FQL1139" s="894"/>
      <c r="FQM1139" s="894"/>
      <c r="FQN1139" s="894"/>
      <c r="FQO1139" s="894"/>
      <c r="FQP1139" s="894"/>
      <c r="FQQ1139" s="894"/>
      <c r="FQR1139" s="894"/>
      <c r="FQS1139" s="894"/>
      <c r="FQT1139" s="894"/>
      <c r="FQU1139" s="894"/>
      <c r="FQV1139" s="894"/>
      <c r="FQW1139" s="894"/>
      <c r="FQX1139" s="894"/>
      <c r="FQY1139" s="894"/>
      <c r="FQZ1139" s="894"/>
      <c r="FRA1139" s="894"/>
      <c r="FRB1139" s="894"/>
      <c r="FRC1139" s="894"/>
      <c r="FRD1139" s="894"/>
      <c r="FRE1139" s="894"/>
      <c r="FRF1139" s="894"/>
      <c r="FRG1139" s="894"/>
      <c r="FRH1139" s="894"/>
      <c r="FRI1139" s="894"/>
      <c r="FRJ1139" s="894"/>
      <c r="FRK1139" s="894"/>
      <c r="FRL1139" s="894"/>
      <c r="FRM1139" s="894"/>
      <c r="FRN1139" s="894"/>
      <c r="FRO1139" s="894"/>
      <c r="FRP1139" s="894"/>
      <c r="FRQ1139" s="894"/>
      <c r="FRR1139" s="894"/>
      <c r="FRS1139" s="894"/>
      <c r="FRT1139" s="894"/>
      <c r="FRU1139" s="894"/>
      <c r="FRV1139" s="894"/>
      <c r="FRW1139" s="894"/>
      <c r="FRX1139" s="894"/>
      <c r="FRY1139" s="894"/>
      <c r="FRZ1139" s="894"/>
      <c r="FSA1139" s="894"/>
      <c r="FSB1139" s="894"/>
      <c r="FSC1139" s="894"/>
      <c r="FSD1139" s="894"/>
      <c r="FSE1139" s="894"/>
      <c r="FSF1139" s="894"/>
      <c r="FSG1139" s="894"/>
      <c r="FSH1139" s="894"/>
      <c r="FSI1139" s="894"/>
      <c r="FSJ1139" s="894"/>
      <c r="FSK1139" s="894"/>
      <c r="FSL1139" s="894"/>
      <c r="FSM1139" s="894"/>
      <c r="FSN1139" s="894"/>
      <c r="FSO1139" s="894"/>
      <c r="FSP1139" s="894"/>
      <c r="FSQ1139" s="894"/>
      <c r="FSR1139" s="894"/>
      <c r="FSS1139" s="894"/>
      <c r="FST1139" s="894"/>
      <c r="FSU1139" s="894"/>
      <c r="FSV1139" s="894"/>
      <c r="FSW1139" s="894"/>
      <c r="FSX1139" s="894"/>
      <c r="FSY1139" s="894"/>
      <c r="FSZ1139" s="894"/>
      <c r="FTA1139" s="894"/>
      <c r="FTB1139" s="894"/>
      <c r="FTC1139" s="894"/>
      <c r="FTD1139" s="894"/>
      <c r="FTE1139" s="894"/>
      <c r="FTF1139" s="894"/>
      <c r="FTG1139" s="894"/>
      <c r="FTH1139" s="894"/>
      <c r="FTI1139" s="894"/>
      <c r="FTJ1139" s="894"/>
      <c r="FTK1139" s="894"/>
      <c r="FTL1139" s="894"/>
      <c r="FTM1139" s="894"/>
      <c r="FTN1139" s="894"/>
      <c r="FTO1139" s="894"/>
      <c r="FTP1139" s="894"/>
      <c r="FTQ1139" s="894"/>
      <c r="FTR1139" s="894"/>
      <c r="FTS1139" s="894"/>
      <c r="FTT1139" s="894"/>
      <c r="FTU1139" s="894"/>
      <c r="FTV1139" s="894"/>
      <c r="FTW1139" s="894"/>
      <c r="FTX1139" s="894"/>
      <c r="FTY1139" s="894"/>
      <c r="FTZ1139" s="894"/>
      <c r="FUA1139" s="894"/>
      <c r="FUB1139" s="894"/>
      <c r="FUC1139" s="894"/>
      <c r="FUD1139" s="894"/>
      <c r="FUE1139" s="894"/>
      <c r="FUF1139" s="894"/>
      <c r="FUG1139" s="894"/>
      <c r="FUH1139" s="894"/>
      <c r="FUI1139" s="894"/>
      <c r="FUJ1139" s="894"/>
      <c r="FUK1139" s="894"/>
      <c r="FUL1139" s="894"/>
      <c r="FUM1139" s="894"/>
      <c r="FUN1139" s="894"/>
      <c r="FUO1139" s="894"/>
      <c r="FUP1139" s="894"/>
      <c r="FUQ1139" s="894"/>
      <c r="FUR1139" s="894"/>
      <c r="FUS1139" s="894"/>
      <c r="FUT1139" s="894"/>
      <c r="FUU1139" s="894"/>
      <c r="FUV1139" s="894"/>
      <c r="FUW1139" s="894"/>
      <c r="FUX1139" s="894"/>
      <c r="FUY1139" s="894"/>
      <c r="FUZ1139" s="894"/>
      <c r="FVA1139" s="894"/>
      <c r="FVB1139" s="894"/>
      <c r="FVC1139" s="894"/>
      <c r="FVD1139" s="894"/>
      <c r="FVE1139" s="894"/>
      <c r="FVF1139" s="894"/>
      <c r="FVG1139" s="894"/>
      <c r="FVH1139" s="894"/>
      <c r="FVI1139" s="894"/>
      <c r="FVJ1139" s="894"/>
      <c r="FVK1139" s="894"/>
      <c r="FVL1139" s="894"/>
      <c r="FVM1139" s="894"/>
      <c r="FVN1139" s="894"/>
      <c r="FVO1139" s="894"/>
      <c r="FVP1139" s="894"/>
      <c r="FVQ1139" s="894"/>
      <c r="FVR1139" s="894"/>
      <c r="FVS1139" s="894"/>
      <c r="FVT1139" s="894"/>
      <c r="FVU1139" s="894"/>
      <c r="FVV1139" s="894"/>
      <c r="FVW1139" s="894"/>
      <c r="FVX1139" s="894"/>
      <c r="FVY1139" s="894"/>
      <c r="FVZ1139" s="894"/>
      <c r="FWA1139" s="894"/>
      <c r="FWB1139" s="894"/>
      <c r="FWC1139" s="894"/>
      <c r="FWD1139" s="894"/>
      <c r="FWE1139" s="894"/>
      <c r="FWF1139" s="894"/>
      <c r="FWG1139" s="894"/>
      <c r="FWH1139" s="894"/>
      <c r="FWI1139" s="894"/>
      <c r="FWJ1139" s="894"/>
      <c r="FWK1139" s="894"/>
      <c r="FWL1139" s="894"/>
      <c r="FWM1139" s="894"/>
      <c r="FWN1139" s="894"/>
      <c r="FWO1139" s="894"/>
      <c r="FWP1139" s="894"/>
      <c r="FWQ1139" s="894"/>
      <c r="FWR1139" s="894"/>
      <c r="FWS1139" s="894"/>
      <c r="FWT1139" s="894"/>
      <c r="FWU1139" s="894"/>
      <c r="FWV1139" s="894"/>
      <c r="FWW1139" s="894"/>
      <c r="FWX1139" s="894"/>
      <c r="FWY1139" s="894"/>
      <c r="FWZ1139" s="894"/>
      <c r="FXA1139" s="894"/>
      <c r="FXB1139" s="894"/>
      <c r="FXC1139" s="894"/>
      <c r="FXD1139" s="894"/>
      <c r="FXE1139" s="894"/>
      <c r="FXF1139" s="894"/>
      <c r="FXG1139" s="894"/>
      <c r="FXH1139" s="894"/>
      <c r="FXI1139" s="894"/>
      <c r="FXJ1139" s="894"/>
      <c r="FXK1139" s="894"/>
      <c r="FXL1139" s="894"/>
      <c r="FXM1139" s="894"/>
      <c r="FXN1139" s="894"/>
      <c r="FXO1139" s="894"/>
      <c r="FXP1139" s="894"/>
      <c r="FXQ1139" s="894"/>
      <c r="FXR1139" s="894"/>
      <c r="FXS1139" s="894"/>
      <c r="FXT1139" s="894"/>
      <c r="FXU1139" s="894"/>
      <c r="FXV1139" s="894"/>
      <c r="FXW1139" s="894"/>
      <c r="FXX1139" s="894"/>
      <c r="FXY1139" s="894"/>
      <c r="FXZ1139" s="894"/>
      <c r="FYA1139" s="894"/>
      <c r="FYB1139" s="894"/>
      <c r="FYC1139" s="894"/>
      <c r="FYD1139" s="894"/>
      <c r="FYE1139" s="894"/>
      <c r="FYF1139" s="894"/>
      <c r="FYG1139" s="894"/>
      <c r="FYH1139" s="894"/>
      <c r="FYI1139" s="894"/>
      <c r="FYJ1139" s="894"/>
      <c r="FYK1139" s="894"/>
      <c r="FYL1139" s="894"/>
      <c r="FYM1139" s="894"/>
      <c r="FYN1139" s="894"/>
      <c r="FYO1139" s="894"/>
      <c r="FYP1139" s="894"/>
      <c r="FYQ1139" s="894"/>
      <c r="FYR1139" s="894"/>
      <c r="FYS1139" s="894"/>
      <c r="FYT1139" s="894"/>
      <c r="FYU1139" s="894"/>
      <c r="FYV1139" s="894"/>
      <c r="FYW1139" s="894"/>
      <c r="FYX1139" s="894"/>
      <c r="FYY1139" s="894"/>
      <c r="FYZ1139" s="894"/>
      <c r="FZA1139" s="894"/>
      <c r="FZB1139" s="894"/>
      <c r="FZC1139" s="894"/>
      <c r="FZD1139" s="894"/>
      <c r="FZE1139" s="894"/>
      <c r="FZF1139" s="894"/>
      <c r="FZG1139" s="894"/>
      <c r="FZH1139" s="894"/>
      <c r="FZI1139" s="894"/>
      <c r="FZJ1139" s="894"/>
      <c r="FZK1139" s="894"/>
      <c r="FZL1139" s="894"/>
      <c r="FZM1139" s="894"/>
      <c r="FZN1139" s="894"/>
      <c r="FZO1139" s="894"/>
      <c r="FZP1139" s="894"/>
      <c r="FZQ1139" s="894"/>
      <c r="FZR1139" s="894"/>
      <c r="FZS1139" s="894"/>
      <c r="FZT1139" s="894"/>
      <c r="FZU1139" s="894"/>
      <c r="FZV1139" s="894"/>
      <c r="FZW1139" s="894"/>
      <c r="FZX1139" s="894"/>
      <c r="FZY1139" s="894"/>
      <c r="FZZ1139" s="894"/>
      <c r="GAA1139" s="894"/>
      <c r="GAB1139" s="894"/>
      <c r="GAC1139" s="894"/>
      <c r="GAD1139" s="894"/>
      <c r="GAE1139" s="894"/>
      <c r="GAF1139" s="894"/>
      <c r="GAG1139" s="894"/>
      <c r="GAH1139" s="894"/>
      <c r="GAI1139" s="894"/>
      <c r="GAJ1139" s="894"/>
      <c r="GAK1139" s="894"/>
      <c r="GAL1139" s="894"/>
      <c r="GAM1139" s="894"/>
      <c r="GAN1139" s="894"/>
      <c r="GAO1139" s="894"/>
      <c r="GAP1139" s="894"/>
      <c r="GAQ1139" s="894"/>
      <c r="GAR1139" s="894"/>
      <c r="GAS1139" s="894"/>
      <c r="GAT1139" s="894"/>
      <c r="GAU1139" s="894"/>
      <c r="GAV1139" s="894"/>
      <c r="GAW1139" s="894"/>
      <c r="GAX1139" s="894"/>
      <c r="GAY1139" s="894"/>
      <c r="GAZ1139" s="894"/>
      <c r="GBA1139" s="894"/>
      <c r="GBB1139" s="894"/>
      <c r="GBC1139" s="894"/>
      <c r="GBD1139" s="894"/>
      <c r="GBE1139" s="894"/>
      <c r="GBF1139" s="894"/>
      <c r="GBG1139" s="894"/>
      <c r="GBH1139" s="894"/>
      <c r="GBI1139" s="894"/>
      <c r="GBJ1139" s="894"/>
      <c r="GBK1139" s="894"/>
      <c r="GBL1139" s="894"/>
      <c r="GBM1139" s="894"/>
      <c r="GBN1139" s="894"/>
      <c r="GBO1139" s="894"/>
      <c r="GBP1139" s="894"/>
      <c r="GBQ1139" s="894"/>
      <c r="GBR1139" s="894"/>
      <c r="GBS1139" s="894"/>
      <c r="GBT1139" s="894"/>
      <c r="GBU1139" s="894"/>
      <c r="GBV1139" s="894"/>
      <c r="GBW1139" s="894"/>
      <c r="GBX1139" s="894"/>
      <c r="GBY1139" s="894"/>
      <c r="GBZ1139" s="894"/>
      <c r="GCA1139" s="894"/>
      <c r="GCB1139" s="894"/>
      <c r="GCC1139" s="894"/>
      <c r="GCD1139" s="894"/>
      <c r="GCE1139" s="894"/>
      <c r="GCF1139" s="894"/>
      <c r="GCG1139" s="894"/>
      <c r="GCH1139" s="894"/>
      <c r="GCI1139" s="894"/>
      <c r="GCJ1139" s="894"/>
      <c r="GCK1139" s="894"/>
      <c r="GCL1139" s="894"/>
      <c r="GCM1139" s="894"/>
      <c r="GCN1139" s="894"/>
      <c r="GCO1139" s="894"/>
      <c r="GCP1139" s="894"/>
      <c r="GCQ1139" s="894"/>
      <c r="GCR1139" s="894"/>
      <c r="GCS1139" s="894"/>
      <c r="GCT1139" s="894"/>
      <c r="GCU1139" s="894"/>
      <c r="GCV1139" s="894"/>
      <c r="GCW1139" s="894"/>
      <c r="GCX1139" s="894"/>
      <c r="GCY1139" s="894"/>
      <c r="GCZ1139" s="894"/>
      <c r="GDA1139" s="894"/>
      <c r="GDB1139" s="894"/>
      <c r="GDC1139" s="894"/>
      <c r="GDD1139" s="894"/>
      <c r="GDE1139" s="894"/>
      <c r="GDF1139" s="894"/>
      <c r="GDG1139" s="894"/>
      <c r="GDH1139" s="894"/>
      <c r="GDI1139" s="894"/>
      <c r="GDJ1139" s="894"/>
      <c r="GDK1139" s="894"/>
      <c r="GDL1139" s="894"/>
      <c r="GDM1139" s="894"/>
      <c r="GDN1139" s="894"/>
      <c r="GDO1139" s="894"/>
      <c r="GDP1139" s="894"/>
      <c r="GDQ1139" s="894"/>
      <c r="GDR1139" s="894"/>
      <c r="GDS1139" s="894"/>
      <c r="GDT1139" s="894"/>
      <c r="GDU1139" s="894"/>
      <c r="GDV1139" s="894"/>
      <c r="GDW1139" s="894"/>
      <c r="GDX1139" s="894"/>
      <c r="GDY1139" s="894"/>
      <c r="GDZ1139" s="894"/>
      <c r="GEA1139" s="894"/>
      <c r="GEB1139" s="894"/>
      <c r="GEC1139" s="894"/>
      <c r="GED1139" s="894"/>
      <c r="GEE1139" s="894"/>
      <c r="GEF1139" s="894"/>
      <c r="GEG1139" s="894"/>
      <c r="GEH1139" s="894"/>
      <c r="GEI1139" s="894"/>
      <c r="GEJ1139" s="894"/>
      <c r="GEK1139" s="894"/>
      <c r="GEL1139" s="894"/>
      <c r="GEM1139" s="894"/>
      <c r="GEN1139" s="894"/>
      <c r="GEO1139" s="894"/>
      <c r="GEP1139" s="894"/>
      <c r="GEQ1139" s="894"/>
      <c r="GER1139" s="894"/>
      <c r="GES1139" s="894"/>
      <c r="GET1139" s="894"/>
      <c r="GEU1139" s="894"/>
      <c r="GEV1139" s="894"/>
      <c r="GEW1139" s="894"/>
      <c r="GEX1139" s="894"/>
      <c r="GEY1139" s="894"/>
      <c r="GEZ1139" s="894"/>
      <c r="GFA1139" s="894"/>
      <c r="GFB1139" s="894"/>
      <c r="GFC1139" s="894"/>
      <c r="GFD1139" s="894"/>
      <c r="GFE1139" s="894"/>
      <c r="GFF1139" s="894"/>
      <c r="GFG1139" s="894"/>
      <c r="GFH1139" s="894"/>
      <c r="GFI1139" s="894"/>
      <c r="GFJ1139" s="894"/>
      <c r="GFK1139" s="894"/>
      <c r="GFL1139" s="894"/>
      <c r="GFM1139" s="894"/>
      <c r="GFN1139" s="894"/>
      <c r="GFO1139" s="894"/>
      <c r="GFP1139" s="894"/>
      <c r="GFQ1139" s="894"/>
      <c r="GFR1139" s="894"/>
      <c r="GFS1139" s="894"/>
      <c r="GFT1139" s="894"/>
      <c r="GFU1139" s="894"/>
      <c r="GFV1139" s="894"/>
      <c r="GFW1139" s="894"/>
      <c r="GFX1139" s="894"/>
      <c r="GFY1139" s="894"/>
      <c r="GFZ1139" s="894"/>
      <c r="GGA1139" s="894"/>
      <c r="GGB1139" s="894"/>
      <c r="GGC1139" s="894"/>
      <c r="GGD1139" s="894"/>
      <c r="GGE1139" s="894"/>
      <c r="GGF1139" s="894"/>
      <c r="GGG1139" s="894"/>
      <c r="GGH1139" s="894"/>
      <c r="GGI1139" s="894"/>
      <c r="GGJ1139" s="894"/>
      <c r="GGK1139" s="894"/>
      <c r="GGL1139" s="894"/>
      <c r="GGM1139" s="894"/>
      <c r="GGN1139" s="894"/>
      <c r="GGO1139" s="894"/>
      <c r="GGP1139" s="894"/>
      <c r="GGQ1139" s="894"/>
      <c r="GGR1139" s="894"/>
      <c r="GGS1139" s="894"/>
      <c r="GGT1139" s="894"/>
      <c r="GGU1139" s="894"/>
      <c r="GGV1139" s="894"/>
      <c r="GGW1139" s="894"/>
      <c r="GGX1139" s="894"/>
      <c r="GGY1139" s="894"/>
      <c r="GGZ1139" s="894"/>
      <c r="GHA1139" s="894"/>
      <c r="GHB1139" s="894"/>
      <c r="GHC1139" s="894"/>
      <c r="GHD1139" s="894"/>
      <c r="GHE1139" s="894"/>
      <c r="GHF1139" s="894"/>
      <c r="GHG1139" s="894"/>
      <c r="GHH1139" s="894"/>
      <c r="GHI1139" s="894"/>
      <c r="GHJ1139" s="894"/>
      <c r="GHK1139" s="894"/>
      <c r="GHL1139" s="894"/>
      <c r="GHM1139" s="894"/>
      <c r="GHN1139" s="894"/>
      <c r="GHO1139" s="894"/>
      <c r="GHP1139" s="894"/>
      <c r="GHQ1139" s="894"/>
      <c r="GHR1139" s="894"/>
      <c r="GHS1139" s="894"/>
      <c r="GHT1139" s="894"/>
      <c r="GHU1139" s="894"/>
      <c r="GHV1139" s="894"/>
      <c r="GHW1139" s="894"/>
      <c r="GHX1139" s="894"/>
      <c r="GHY1139" s="894"/>
      <c r="GHZ1139" s="894"/>
      <c r="GIA1139" s="894"/>
      <c r="GIB1139" s="894"/>
      <c r="GIC1139" s="894"/>
      <c r="GID1139" s="894"/>
      <c r="GIE1139" s="894"/>
      <c r="GIF1139" s="894"/>
      <c r="GIG1139" s="894"/>
      <c r="GIH1139" s="894"/>
      <c r="GII1139" s="894"/>
      <c r="GIJ1139" s="894"/>
      <c r="GIK1139" s="894"/>
      <c r="GIL1139" s="894"/>
      <c r="GIM1139" s="894"/>
      <c r="GIN1139" s="894"/>
      <c r="GIO1139" s="894"/>
      <c r="GIP1139" s="894"/>
      <c r="GIQ1139" s="894"/>
      <c r="GIR1139" s="894"/>
      <c r="GIS1139" s="894"/>
      <c r="GIT1139" s="894"/>
      <c r="GIU1139" s="894"/>
      <c r="GIV1139" s="894"/>
      <c r="GIW1139" s="894"/>
      <c r="GIX1139" s="894"/>
      <c r="GIY1139" s="894"/>
      <c r="GIZ1139" s="894"/>
      <c r="GJA1139" s="894"/>
      <c r="GJB1139" s="894"/>
      <c r="GJC1139" s="894"/>
      <c r="GJD1139" s="894"/>
      <c r="GJE1139" s="894"/>
      <c r="GJF1139" s="894"/>
      <c r="GJG1139" s="894"/>
      <c r="GJH1139" s="894"/>
      <c r="GJI1139" s="894"/>
      <c r="GJJ1139" s="894"/>
      <c r="GJK1139" s="894"/>
      <c r="GJL1139" s="894"/>
      <c r="GJM1139" s="894"/>
      <c r="GJN1139" s="894"/>
      <c r="GJO1139" s="894"/>
      <c r="GJP1139" s="894"/>
      <c r="GJQ1139" s="894"/>
      <c r="GJR1139" s="894"/>
      <c r="GJS1139" s="894"/>
      <c r="GJT1139" s="894"/>
      <c r="GJU1139" s="894"/>
      <c r="GJV1139" s="894"/>
      <c r="GJW1139" s="894"/>
      <c r="GJX1139" s="894"/>
      <c r="GJY1139" s="894"/>
      <c r="GJZ1139" s="894"/>
      <c r="GKA1139" s="894"/>
      <c r="GKB1139" s="894"/>
      <c r="GKC1139" s="894"/>
      <c r="GKD1139" s="894"/>
      <c r="GKE1139" s="894"/>
      <c r="GKF1139" s="894"/>
      <c r="GKG1139" s="894"/>
      <c r="GKH1139" s="894"/>
      <c r="GKI1139" s="894"/>
      <c r="GKJ1139" s="894"/>
      <c r="GKK1139" s="894"/>
      <c r="GKL1139" s="894"/>
      <c r="GKM1139" s="894"/>
      <c r="GKN1139" s="894"/>
      <c r="GKO1139" s="894"/>
      <c r="GKP1139" s="894"/>
      <c r="GKQ1139" s="894"/>
      <c r="GKR1139" s="894"/>
      <c r="GKS1139" s="894"/>
      <c r="GKT1139" s="894"/>
      <c r="GKU1139" s="894"/>
      <c r="GKV1139" s="894"/>
      <c r="GKW1139" s="894"/>
      <c r="GKX1139" s="894"/>
      <c r="GKY1139" s="894"/>
      <c r="GKZ1139" s="894"/>
      <c r="GLA1139" s="894"/>
      <c r="GLB1139" s="894"/>
      <c r="GLC1139" s="894"/>
      <c r="GLD1139" s="894"/>
      <c r="GLE1139" s="894"/>
      <c r="GLF1139" s="894"/>
      <c r="GLG1139" s="894"/>
      <c r="GLH1139" s="894"/>
      <c r="GLI1139" s="894"/>
      <c r="GLJ1139" s="894"/>
      <c r="GLK1139" s="894"/>
      <c r="GLL1139" s="894"/>
      <c r="GLM1139" s="894"/>
      <c r="GLN1139" s="894"/>
      <c r="GLO1139" s="894"/>
      <c r="GLP1139" s="894"/>
      <c r="GLQ1139" s="894"/>
      <c r="GLR1139" s="894"/>
      <c r="GLS1139" s="894"/>
      <c r="GLT1139" s="894"/>
      <c r="GLU1139" s="894"/>
      <c r="GLV1139" s="894"/>
      <c r="GLW1139" s="894"/>
      <c r="GLX1139" s="894"/>
      <c r="GLY1139" s="894"/>
      <c r="GLZ1139" s="894"/>
      <c r="GMA1139" s="894"/>
      <c r="GMB1139" s="894"/>
      <c r="GMC1139" s="894"/>
      <c r="GMD1139" s="894"/>
      <c r="GME1139" s="894"/>
      <c r="GMF1139" s="894"/>
      <c r="GMG1139" s="894"/>
      <c r="GMH1139" s="894"/>
      <c r="GMI1139" s="894"/>
      <c r="GMJ1139" s="894"/>
      <c r="GMK1139" s="894"/>
      <c r="GML1139" s="894"/>
      <c r="GMM1139" s="894"/>
      <c r="GMN1139" s="894"/>
      <c r="GMO1139" s="894"/>
      <c r="GMP1139" s="894"/>
      <c r="GMQ1139" s="894"/>
      <c r="GMR1139" s="894"/>
      <c r="GMS1139" s="894"/>
      <c r="GMT1139" s="894"/>
      <c r="GMU1139" s="894"/>
      <c r="GMV1139" s="894"/>
      <c r="GMW1139" s="894"/>
      <c r="GMX1139" s="894"/>
      <c r="GMY1139" s="894"/>
      <c r="GMZ1139" s="894"/>
      <c r="GNA1139" s="894"/>
      <c r="GNB1139" s="894"/>
      <c r="GNC1139" s="894"/>
      <c r="GND1139" s="894"/>
      <c r="GNE1139" s="894"/>
      <c r="GNF1139" s="894"/>
      <c r="GNG1139" s="894"/>
      <c r="GNH1139" s="894"/>
      <c r="GNI1139" s="894"/>
      <c r="GNJ1139" s="894"/>
      <c r="GNK1139" s="894"/>
      <c r="GNL1139" s="894"/>
      <c r="GNM1139" s="894"/>
      <c r="GNN1139" s="894"/>
      <c r="GNO1139" s="894"/>
      <c r="GNP1139" s="894"/>
      <c r="GNQ1139" s="894"/>
      <c r="GNR1139" s="894"/>
      <c r="GNS1139" s="894"/>
      <c r="GNT1139" s="894"/>
      <c r="GNU1139" s="894"/>
      <c r="GNV1139" s="894"/>
      <c r="GNW1139" s="894"/>
      <c r="GNX1139" s="894"/>
      <c r="GNY1139" s="894"/>
      <c r="GNZ1139" s="894"/>
      <c r="GOA1139" s="894"/>
      <c r="GOB1139" s="894"/>
      <c r="GOC1139" s="894"/>
      <c r="GOD1139" s="894"/>
      <c r="GOE1139" s="894"/>
      <c r="GOF1139" s="894"/>
      <c r="GOG1139" s="894"/>
      <c r="GOH1139" s="894"/>
      <c r="GOI1139" s="894"/>
      <c r="GOJ1139" s="894"/>
      <c r="GOK1139" s="894"/>
      <c r="GOL1139" s="894"/>
      <c r="GOM1139" s="894"/>
      <c r="GON1139" s="894"/>
      <c r="GOO1139" s="894"/>
      <c r="GOP1139" s="894"/>
      <c r="GOQ1139" s="894"/>
      <c r="GOR1139" s="894"/>
      <c r="GOS1139" s="894"/>
      <c r="GOT1139" s="894"/>
      <c r="GOU1139" s="894"/>
      <c r="GOV1139" s="894"/>
      <c r="GOW1139" s="894"/>
      <c r="GOX1139" s="894"/>
      <c r="GOY1139" s="894"/>
      <c r="GOZ1139" s="894"/>
      <c r="GPA1139" s="894"/>
      <c r="GPB1139" s="894"/>
      <c r="GPC1139" s="894"/>
      <c r="GPD1139" s="894"/>
      <c r="GPE1139" s="894"/>
      <c r="GPF1139" s="894"/>
      <c r="GPG1139" s="894"/>
      <c r="GPH1139" s="894"/>
      <c r="GPI1139" s="894"/>
      <c r="GPJ1139" s="894"/>
      <c r="GPK1139" s="894"/>
      <c r="GPL1139" s="894"/>
      <c r="GPM1139" s="894"/>
      <c r="GPN1139" s="894"/>
      <c r="GPO1139" s="894"/>
      <c r="GPP1139" s="894"/>
      <c r="GPQ1139" s="894"/>
      <c r="GPR1139" s="894"/>
      <c r="GPS1139" s="894"/>
      <c r="GPT1139" s="894"/>
      <c r="GPU1139" s="894"/>
      <c r="GPV1139" s="894"/>
      <c r="GPW1139" s="894"/>
      <c r="GPX1139" s="894"/>
      <c r="GPY1139" s="894"/>
      <c r="GPZ1139" s="894"/>
      <c r="GQA1139" s="894"/>
      <c r="GQB1139" s="894"/>
      <c r="GQC1139" s="894"/>
      <c r="GQD1139" s="894"/>
      <c r="GQE1139" s="894"/>
      <c r="GQF1139" s="894"/>
      <c r="GQG1139" s="894"/>
      <c r="GQH1139" s="894"/>
      <c r="GQI1139" s="894"/>
      <c r="GQJ1139" s="894"/>
      <c r="GQK1139" s="894"/>
      <c r="GQL1139" s="894"/>
      <c r="GQM1139" s="894"/>
      <c r="GQN1139" s="894"/>
      <c r="GQO1139" s="894"/>
      <c r="GQP1139" s="894"/>
      <c r="GQQ1139" s="894"/>
      <c r="GQR1139" s="894"/>
      <c r="GQS1139" s="894"/>
      <c r="GQT1139" s="894"/>
      <c r="GQU1139" s="894"/>
      <c r="GQV1139" s="894"/>
      <c r="GQW1139" s="894"/>
      <c r="GQX1139" s="894"/>
      <c r="GQY1139" s="894"/>
      <c r="GQZ1139" s="894"/>
      <c r="GRA1139" s="894"/>
      <c r="GRB1139" s="894"/>
      <c r="GRC1139" s="894"/>
      <c r="GRD1139" s="894"/>
      <c r="GRE1139" s="894"/>
      <c r="GRF1139" s="894"/>
      <c r="GRG1139" s="894"/>
      <c r="GRH1139" s="894"/>
      <c r="GRI1139" s="894"/>
      <c r="GRJ1139" s="894"/>
      <c r="GRK1139" s="894"/>
      <c r="GRL1139" s="894"/>
      <c r="GRM1139" s="894"/>
      <c r="GRN1139" s="894"/>
      <c r="GRO1139" s="894"/>
      <c r="GRP1139" s="894"/>
      <c r="GRQ1139" s="894"/>
      <c r="GRR1139" s="894"/>
      <c r="GRS1139" s="894"/>
      <c r="GRT1139" s="894"/>
      <c r="GRU1139" s="894"/>
      <c r="GRV1139" s="894"/>
      <c r="GRW1139" s="894"/>
      <c r="GRX1139" s="894"/>
      <c r="GRY1139" s="894"/>
      <c r="GRZ1139" s="894"/>
      <c r="GSA1139" s="894"/>
      <c r="GSB1139" s="894"/>
      <c r="GSC1139" s="894"/>
      <c r="GSD1139" s="894"/>
      <c r="GSE1139" s="894"/>
      <c r="GSF1139" s="894"/>
      <c r="GSG1139" s="894"/>
      <c r="GSH1139" s="894"/>
      <c r="GSI1139" s="894"/>
      <c r="GSJ1139" s="894"/>
      <c r="GSK1139" s="894"/>
      <c r="GSL1139" s="894"/>
      <c r="GSM1139" s="894"/>
      <c r="GSN1139" s="894"/>
      <c r="GSO1139" s="894"/>
      <c r="GSP1139" s="894"/>
      <c r="GSQ1139" s="894"/>
      <c r="GSR1139" s="894"/>
      <c r="GSS1139" s="894"/>
      <c r="GST1139" s="894"/>
      <c r="GSU1139" s="894"/>
      <c r="GSV1139" s="894"/>
      <c r="GSW1139" s="894"/>
      <c r="GSX1139" s="894"/>
      <c r="GSY1139" s="894"/>
      <c r="GSZ1139" s="894"/>
      <c r="GTA1139" s="894"/>
      <c r="GTB1139" s="894"/>
      <c r="GTC1139" s="894"/>
      <c r="GTD1139" s="894"/>
      <c r="GTE1139" s="894"/>
      <c r="GTF1139" s="894"/>
      <c r="GTG1139" s="894"/>
      <c r="GTH1139" s="894"/>
      <c r="GTI1139" s="894"/>
      <c r="GTJ1139" s="894"/>
      <c r="GTK1139" s="894"/>
      <c r="GTL1139" s="894"/>
      <c r="GTM1139" s="894"/>
      <c r="GTN1139" s="894"/>
      <c r="GTO1139" s="894"/>
      <c r="GTP1139" s="894"/>
      <c r="GTQ1139" s="894"/>
      <c r="GTR1139" s="894"/>
      <c r="GTS1139" s="894"/>
      <c r="GTT1139" s="894"/>
      <c r="GTU1139" s="894"/>
      <c r="GTV1139" s="894"/>
      <c r="GTW1139" s="894"/>
      <c r="GTX1139" s="894"/>
      <c r="GTY1139" s="894"/>
      <c r="GTZ1139" s="894"/>
      <c r="GUA1139" s="894"/>
      <c r="GUB1139" s="894"/>
      <c r="GUC1139" s="894"/>
      <c r="GUD1139" s="894"/>
      <c r="GUE1139" s="894"/>
      <c r="GUF1139" s="894"/>
      <c r="GUG1139" s="894"/>
      <c r="GUH1139" s="894"/>
      <c r="GUI1139" s="894"/>
      <c r="GUJ1139" s="894"/>
      <c r="GUK1139" s="894"/>
      <c r="GUL1139" s="894"/>
      <c r="GUM1139" s="894"/>
      <c r="GUN1139" s="894"/>
      <c r="GUO1139" s="894"/>
      <c r="GUP1139" s="894"/>
      <c r="GUQ1139" s="894"/>
      <c r="GUR1139" s="894"/>
      <c r="GUS1139" s="894"/>
      <c r="GUT1139" s="894"/>
      <c r="GUU1139" s="894"/>
      <c r="GUV1139" s="894"/>
      <c r="GUW1139" s="894"/>
      <c r="GUX1139" s="894"/>
      <c r="GUY1139" s="894"/>
      <c r="GUZ1139" s="894"/>
      <c r="GVA1139" s="894"/>
      <c r="GVB1139" s="894"/>
      <c r="GVC1139" s="894"/>
      <c r="GVD1139" s="894"/>
      <c r="GVE1139" s="894"/>
      <c r="GVF1139" s="894"/>
      <c r="GVG1139" s="894"/>
      <c r="GVH1139" s="894"/>
      <c r="GVI1139" s="894"/>
      <c r="GVJ1139" s="894"/>
      <c r="GVK1139" s="894"/>
      <c r="GVL1139" s="894"/>
      <c r="GVM1139" s="894"/>
      <c r="GVN1139" s="894"/>
      <c r="GVO1139" s="894"/>
      <c r="GVP1139" s="894"/>
      <c r="GVQ1139" s="894"/>
      <c r="GVR1139" s="894"/>
      <c r="GVS1139" s="894"/>
      <c r="GVT1139" s="894"/>
      <c r="GVU1139" s="894"/>
      <c r="GVV1139" s="894"/>
      <c r="GVW1139" s="894"/>
      <c r="GVX1139" s="894"/>
      <c r="GVY1139" s="894"/>
      <c r="GVZ1139" s="894"/>
      <c r="GWA1139" s="894"/>
      <c r="GWB1139" s="894"/>
      <c r="GWC1139" s="894"/>
      <c r="GWD1139" s="894"/>
      <c r="GWE1139" s="894"/>
      <c r="GWF1139" s="894"/>
      <c r="GWG1139" s="894"/>
      <c r="GWH1139" s="894"/>
      <c r="GWI1139" s="894"/>
      <c r="GWJ1139" s="894"/>
      <c r="GWK1139" s="894"/>
      <c r="GWL1139" s="894"/>
      <c r="GWM1139" s="894"/>
      <c r="GWN1139" s="894"/>
      <c r="GWO1139" s="894"/>
      <c r="GWP1139" s="894"/>
      <c r="GWQ1139" s="894"/>
      <c r="GWR1139" s="894"/>
      <c r="GWS1139" s="894"/>
      <c r="GWT1139" s="894"/>
      <c r="GWU1139" s="894"/>
      <c r="GWV1139" s="894"/>
      <c r="GWW1139" s="894"/>
      <c r="GWX1139" s="894"/>
      <c r="GWY1139" s="894"/>
      <c r="GWZ1139" s="894"/>
      <c r="GXA1139" s="894"/>
      <c r="GXB1139" s="894"/>
      <c r="GXC1139" s="894"/>
      <c r="GXD1139" s="894"/>
      <c r="GXE1139" s="894"/>
      <c r="GXF1139" s="894"/>
      <c r="GXG1139" s="894"/>
      <c r="GXH1139" s="894"/>
      <c r="GXI1139" s="894"/>
      <c r="GXJ1139" s="894"/>
      <c r="GXK1139" s="894"/>
      <c r="GXL1139" s="894"/>
      <c r="GXM1139" s="894"/>
      <c r="GXN1139" s="894"/>
      <c r="GXO1139" s="894"/>
      <c r="GXP1139" s="894"/>
      <c r="GXQ1139" s="894"/>
      <c r="GXR1139" s="894"/>
      <c r="GXS1139" s="894"/>
      <c r="GXT1139" s="894"/>
      <c r="GXU1139" s="894"/>
      <c r="GXV1139" s="894"/>
      <c r="GXW1139" s="894"/>
      <c r="GXX1139" s="894"/>
      <c r="GXY1139" s="894"/>
      <c r="GXZ1139" s="894"/>
      <c r="GYA1139" s="894"/>
      <c r="GYB1139" s="894"/>
      <c r="GYC1139" s="894"/>
      <c r="GYD1139" s="894"/>
      <c r="GYE1139" s="894"/>
      <c r="GYF1139" s="894"/>
      <c r="GYG1139" s="894"/>
      <c r="GYH1139" s="894"/>
      <c r="GYI1139" s="894"/>
      <c r="GYJ1139" s="894"/>
      <c r="GYK1139" s="894"/>
      <c r="GYL1139" s="894"/>
      <c r="GYM1139" s="894"/>
      <c r="GYN1139" s="894"/>
      <c r="GYO1139" s="894"/>
      <c r="GYP1139" s="894"/>
      <c r="GYQ1139" s="894"/>
      <c r="GYR1139" s="894"/>
      <c r="GYS1139" s="894"/>
      <c r="GYT1139" s="894"/>
      <c r="GYU1139" s="894"/>
      <c r="GYV1139" s="894"/>
      <c r="GYW1139" s="894"/>
      <c r="GYX1139" s="894"/>
      <c r="GYY1139" s="894"/>
      <c r="GYZ1139" s="894"/>
      <c r="GZA1139" s="894"/>
      <c r="GZB1139" s="894"/>
      <c r="GZC1139" s="894"/>
      <c r="GZD1139" s="894"/>
      <c r="GZE1139" s="894"/>
      <c r="GZF1139" s="894"/>
      <c r="GZG1139" s="894"/>
      <c r="GZH1139" s="894"/>
      <c r="GZI1139" s="894"/>
      <c r="GZJ1139" s="894"/>
      <c r="GZK1139" s="894"/>
      <c r="GZL1139" s="894"/>
      <c r="GZM1139" s="894"/>
      <c r="GZN1139" s="894"/>
      <c r="GZO1139" s="894"/>
      <c r="GZP1139" s="894"/>
      <c r="GZQ1139" s="894"/>
      <c r="GZR1139" s="894"/>
      <c r="GZS1139" s="894"/>
      <c r="GZT1139" s="894"/>
      <c r="GZU1139" s="894"/>
      <c r="GZV1139" s="894"/>
      <c r="GZW1139" s="894"/>
      <c r="GZX1139" s="894"/>
      <c r="GZY1139" s="894"/>
      <c r="GZZ1139" s="894"/>
      <c r="HAA1139" s="894"/>
      <c r="HAB1139" s="894"/>
      <c r="HAC1139" s="894"/>
      <c r="HAD1139" s="894"/>
      <c r="HAE1139" s="894"/>
      <c r="HAF1139" s="894"/>
      <c r="HAG1139" s="894"/>
      <c r="HAH1139" s="894"/>
      <c r="HAI1139" s="894"/>
      <c r="HAJ1139" s="894"/>
      <c r="HAK1139" s="894"/>
      <c r="HAL1139" s="894"/>
      <c r="HAM1139" s="894"/>
      <c r="HAN1139" s="894"/>
      <c r="HAO1139" s="894"/>
      <c r="HAP1139" s="894"/>
      <c r="HAQ1139" s="894"/>
      <c r="HAR1139" s="894"/>
      <c r="HAS1139" s="894"/>
      <c r="HAT1139" s="894"/>
      <c r="HAU1139" s="894"/>
      <c r="HAV1139" s="894"/>
      <c r="HAW1139" s="894"/>
      <c r="HAX1139" s="894"/>
      <c r="HAY1139" s="894"/>
      <c r="HAZ1139" s="894"/>
      <c r="HBA1139" s="894"/>
      <c r="HBB1139" s="894"/>
      <c r="HBC1139" s="894"/>
      <c r="HBD1139" s="894"/>
      <c r="HBE1139" s="894"/>
      <c r="HBF1139" s="894"/>
      <c r="HBG1139" s="894"/>
      <c r="HBH1139" s="894"/>
      <c r="HBI1139" s="894"/>
      <c r="HBJ1139" s="894"/>
      <c r="HBK1139" s="894"/>
      <c r="HBL1139" s="894"/>
      <c r="HBM1139" s="894"/>
      <c r="HBN1139" s="894"/>
      <c r="HBO1139" s="894"/>
      <c r="HBP1139" s="894"/>
      <c r="HBQ1139" s="894"/>
      <c r="HBR1139" s="894"/>
      <c r="HBS1139" s="894"/>
      <c r="HBT1139" s="894"/>
      <c r="HBU1139" s="894"/>
      <c r="HBV1139" s="894"/>
      <c r="HBW1139" s="894"/>
      <c r="HBX1139" s="894"/>
      <c r="HBY1139" s="894"/>
      <c r="HBZ1139" s="894"/>
      <c r="HCA1139" s="894"/>
      <c r="HCB1139" s="894"/>
      <c r="HCC1139" s="894"/>
      <c r="HCD1139" s="894"/>
      <c r="HCE1139" s="894"/>
      <c r="HCF1139" s="894"/>
      <c r="HCG1139" s="894"/>
      <c r="HCH1139" s="894"/>
      <c r="HCI1139" s="894"/>
      <c r="HCJ1139" s="894"/>
      <c r="HCK1139" s="894"/>
      <c r="HCL1139" s="894"/>
      <c r="HCM1139" s="894"/>
      <c r="HCN1139" s="894"/>
      <c r="HCO1139" s="894"/>
      <c r="HCP1139" s="894"/>
      <c r="HCQ1139" s="894"/>
      <c r="HCR1139" s="894"/>
      <c r="HCS1139" s="894"/>
      <c r="HCT1139" s="894"/>
      <c r="HCU1139" s="894"/>
      <c r="HCV1139" s="894"/>
      <c r="HCW1139" s="894"/>
      <c r="HCX1139" s="894"/>
      <c r="HCY1139" s="894"/>
      <c r="HCZ1139" s="894"/>
      <c r="HDA1139" s="894"/>
      <c r="HDB1139" s="894"/>
      <c r="HDC1139" s="894"/>
      <c r="HDD1139" s="894"/>
      <c r="HDE1139" s="894"/>
      <c r="HDF1139" s="894"/>
      <c r="HDG1139" s="894"/>
      <c r="HDH1139" s="894"/>
      <c r="HDI1139" s="894"/>
      <c r="HDJ1139" s="894"/>
      <c r="HDK1139" s="894"/>
      <c r="HDL1139" s="894"/>
      <c r="HDM1139" s="894"/>
      <c r="HDN1139" s="894"/>
      <c r="HDO1139" s="894"/>
      <c r="HDP1139" s="894"/>
      <c r="HDQ1139" s="894"/>
      <c r="HDR1139" s="894"/>
      <c r="HDS1139" s="894"/>
      <c r="HDT1139" s="894"/>
      <c r="HDU1139" s="894"/>
      <c r="HDV1139" s="894"/>
      <c r="HDW1139" s="894"/>
      <c r="HDX1139" s="894"/>
      <c r="HDY1139" s="894"/>
      <c r="HDZ1139" s="894"/>
      <c r="HEA1139" s="894"/>
      <c r="HEB1139" s="894"/>
      <c r="HEC1139" s="894"/>
      <c r="HED1139" s="894"/>
      <c r="HEE1139" s="894"/>
      <c r="HEF1139" s="894"/>
      <c r="HEG1139" s="894"/>
      <c r="HEH1139" s="894"/>
      <c r="HEI1139" s="894"/>
      <c r="HEJ1139" s="894"/>
      <c r="HEK1139" s="894"/>
      <c r="HEL1139" s="894"/>
      <c r="HEM1139" s="894"/>
      <c r="HEN1139" s="894"/>
      <c r="HEO1139" s="894"/>
      <c r="HEP1139" s="894"/>
      <c r="HEQ1139" s="894"/>
      <c r="HER1139" s="894"/>
      <c r="HES1139" s="894"/>
      <c r="HET1139" s="894"/>
      <c r="HEU1139" s="894"/>
      <c r="HEV1139" s="894"/>
      <c r="HEW1139" s="894"/>
      <c r="HEX1139" s="894"/>
      <c r="HEY1139" s="894"/>
      <c r="HEZ1139" s="894"/>
      <c r="HFA1139" s="894"/>
      <c r="HFB1139" s="894"/>
      <c r="HFC1139" s="894"/>
      <c r="HFD1139" s="894"/>
      <c r="HFE1139" s="894"/>
      <c r="HFF1139" s="894"/>
      <c r="HFG1139" s="894"/>
      <c r="HFH1139" s="894"/>
      <c r="HFI1139" s="894"/>
      <c r="HFJ1139" s="894"/>
      <c r="HFK1139" s="894"/>
      <c r="HFL1139" s="894"/>
      <c r="HFM1139" s="894"/>
      <c r="HFN1139" s="894"/>
      <c r="HFO1139" s="894"/>
      <c r="HFP1139" s="894"/>
      <c r="HFQ1139" s="894"/>
      <c r="HFR1139" s="894"/>
      <c r="HFS1139" s="894"/>
      <c r="HFT1139" s="894"/>
      <c r="HFU1139" s="894"/>
      <c r="HFV1139" s="894"/>
      <c r="HFW1139" s="894"/>
      <c r="HFX1139" s="894"/>
      <c r="HFY1139" s="894"/>
      <c r="HFZ1139" s="894"/>
      <c r="HGA1139" s="894"/>
      <c r="HGB1139" s="894"/>
      <c r="HGC1139" s="894"/>
      <c r="HGD1139" s="894"/>
      <c r="HGE1139" s="894"/>
      <c r="HGF1139" s="894"/>
      <c r="HGG1139" s="894"/>
      <c r="HGH1139" s="894"/>
      <c r="HGI1139" s="894"/>
      <c r="HGJ1139" s="894"/>
      <c r="HGK1139" s="894"/>
      <c r="HGL1139" s="894"/>
      <c r="HGM1139" s="894"/>
      <c r="HGN1139" s="894"/>
      <c r="HGO1139" s="894"/>
      <c r="HGP1139" s="894"/>
      <c r="HGQ1139" s="894"/>
      <c r="HGR1139" s="894"/>
      <c r="HGS1139" s="894"/>
      <c r="HGT1139" s="894"/>
      <c r="HGU1139" s="894"/>
      <c r="HGV1139" s="894"/>
      <c r="HGW1139" s="894"/>
      <c r="HGX1139" s="894"/>
      <c r="HGY1139" s="894"/>
      <c r="HGZ1139" s="894"/>
      <c r="HHA1139" s="894"/>
      <c r="HHB1139" s="894"/>
      <c r="HHC1139" s="894"/>
      <c r="HHD1139" s="894"/>
      <c r="HHE1139" s="894"/>
      <c r="HHF1139" s="894"/>
      <c r="HHG1139" s="894"/>
      <c r="HHH1139" s="894"/>
      <c r="HHI1139" s="894"/>
      <c r="HHJ1139" s="894"/>
      <c r="HHK1139" s="894"/>
      <c r="HHL1139" s="894"/>
      <c r="HHM1139" s="894"/>
      <c r="HHN1139" s="894"/>
      <c r="HHO1139" s="894"/>
      <c r="HHP1139" s="894"/>
      <c r="HHQ1139" s="894"/>
      <c r="HHR1139" s="894"/>
      <c r="HHS1139" s="894"/>
      <c r="HHT1139" s="894"/>
      <c r="HHU1139" s="894"/>
      <c r="HHV1139" s="894"/>
      <c r="HHW1139" s="894"/>
      <c r="HHX1139" s="894"/>
      <c r="HHY1139" s="894"/>
      <c r="HHZ1139" s="894"/>
      <c r="HIA1139" s="894"/>
      <c r="HIB1139" s="894"/>
      <c r="HIC1139" s="894"/>
      <c r="HID1139" s="894"/>
      <c r="HIE1139" s="894"/>
      <c r="HIF1139" s="894"/>
      <c r="HIG1139" s="894"/>
      <c r="HIH1139" s="894"/>
      <c r="HII1139" s="894"/>
      <c r="HIJ1139" s="894"/>
      <c r="HIK1139" s="894"/>
      <c r="HIL1139" s="894"/>
      <c r="HIM1139" s="894"/>
      <c r="HIN1139" s="894"/>
      <c r="HIO1139" s="894"/>
      <c r="HIP1139" s="894"/>
      <c r="HIQ1139" s="894"/>
      <c r="HIR1139" s="894"/>
      <c r="HIS1139" s="894"/>
      <c r="HIT1139" s="894"/>
      <c r="HIU1139" s="894"/>
      <c r="HIV1139" s="894"/>
      <c r="HIW1139" s="894"/>
      <c r="HIX1139" s="894"/>
      <c r="HIY1139" s="894"/>
      <c r="HIZ1139" s="894"/>
      <c r="HJA1139" s="894"/>
      <c r="HJB1139" s="894"/>
      <c r="HJC1139" s="894"/>
      <c r="HJD1139" s="894"/>
      <c r="HJE1139" s="894"/>
      <c r="HJF1139" s="894"/>
      <c r="HJG1139" s="894"/>
      <c r="HJH1139" s="894"/>
      <c r="HJI1139" s="894"/>
      <c r="HJJ1139" s="894"/>
      <c r="HJK1139" s="894"/>
      <c r="HJL1139" s="894"/>
      <c r="HJM1139" s="894"/>
      <c r="HJN1139" s="894"/>
      <c r="HJO1139" s="894"/>
      <c r="HJP1139" s="894"/>
      <c r="HJQ1139" s="894"/>
      <c r="HJR1139" s="894"/>
      <c r="HJS1139" s="894"/>
      <c r="HJT1139" s="894"/>
      <c r="HJU1139" s="894"/>
      <c r="HJV1139" s="894"/>
      <c r="HJW1139" s="894"/>
      <c r="HJX1139" s="894"/>
      <c r="HJY1139" s="894"/>
      <c r="HJZ1139" s="894"/>
      <c r="HKA1139" s="894"/>
      <c r="HKB1139" s="894"/>
      <c r="HKC1139" s="894"/>
      <c r="HKD1139" s="894"/>
      <c r="HKE1139" s="894"/>
      <c r="HKF1139" s="894"/>
      <c r="HKG1139" s="894"/>
      <c r="HKH1139" s="894"/>
      <c r="HKI1139" s="894"/>
      <c r="HKJ1139" s="894"/>
      <c r="HKK1139" s="894"/>
      <c r="HKL1139" s="894"/>
      <c r="HKM1139" s="894"/>
      <c r="HKN1139" s="894"/>
      <c r="HKO1139" s="894"/>
      <c r="HKP1139" s="894"/>
      <c r="HKQ1139" s="894"/>
      <c r="HKR1139" s="894"/>
      <c r="HKS1139" s="894"/>
      <c r="HKT1139" s="894"/>
      <c r="HKU1139" s="894"/>
      <c r="HKV1139" s="894"/>
      <c r="HKW1139" s="894"/>
      <c r="HKX1139" s="894"/>
      <c r="HKY1139" s="894"/>
      <c r="HKZ1139" s="894"/>
      <c r="HLA1139" s="894"/>
      <c r="HLB1139" s="894"/>
      <c r="HLC1139" s="894"/>
      <c r="HLD1139" s="894"/>
      <c r="HLE1139" s="894"/>
      <c r="HLF1139" s="894"/>
      <c r="HLG1139" s="894"/>
      <c r="HLH1139" s="894"/>
      <c r="HLI1139" s="894"/>
      <c r="HLJ1139" s="894"/>
      <c r="HLK1139" s="894"/>
      <c r="HLL1139" s="894"/>
      <c r="HLM1139" s="894"/>
      <c r="HLN1139" s="894"/>
      <c r="HLO1139" s="894"/>
      <c r="HLP1139" s="894"/>
      <c r="HLQ1139" s="894"/>
      <c r="HLR1139" s="894"/>
      <c r="HLS1139" s="894"/>
      <c r="HLT1139" s="894"/>
      <c r="HLU1139" s="894"/>
      <c r="HLV1139" s="894"/>
      <c r="HLW1139" s="894"/>
      <c r="HLX1139" s="894"/>
      <c r="HLY1139" s="894"/>
      <c r="HLZ1139" s="894"/>
      <c r="HMA1139" s="894"/>
      <c r="HMB1139" s="894"/>
      <c r="HMC1139" s="894"/>
      <c r="HMD1139" s="894"/>
      <c r="HME1139" s="894"/>
      <c r="HMF1139" s="894"/>
      <c r="HMG1139" s="894"/>
      <c r="HMH1139" s="894"/>
      <c r="HMI1139" s="894"/>
      <c r="HMJ1139" s="894"/>
      <c r="HMK1139" s="894"/>
      <c r="HML1139" s="894"/>
      <c r="HMM1139" s="894"/>
      <c r="HMN1139" s="894"/>
      <c r="HMO1139" s="894"/>
      <c r="HMP1139" s="894"/>
      <c r="HMQ1139" s="894"/>
      <c r="HMR1139" s="894"/>
      <c r="HMS1139" s="894"/>
      <c r="HMT1139" s="894"/>
      <c r="HMU1139" s="894"/>
      <c r="HMV1139" s="894"/>
      <c r="HMW1139" s="894"/>
      <c r="HMX1139" s="894"/>
      <c r="HMY1139" s="894"/>
      <c r="HMZ1139" s="894"/>
      <c r="HNA1139" s="894"/>
      <c r="HNB1139" s="894"/>
      <c r="HNC1139" s="894"/>
      <c r="HND1139" s="894"/>
      <c r="HNE1139" s="894"/>
      <c r="HNF1139" s="894"/>
      <c r="HNG1139" s="894"/>
      <c r="HNH1139" s="894"/>
      <c r="HNI1139" s="894"/>
      <c r="HNJ1139" s="894"/>
      <c r="HNK1139" s="894"/>
      <c r="HNL1139" s="894"/>
      <c r="HNM1139" s="894"/>
      <c r="HNN1139" s="894"/>
      <c r="HNO1139" s="894"/>
      <c r="HNP1139" s="894"/>
      <c r="HNQ1139" s="894"/>
      <c r="HNR1139" s="894"/>
      <c r="HNS1139" s="894"/>
      <c r="HNT1139" s="894"/>
      <c r="HNU1139" s="894"/>
      <c r="HNV1139" s="894"/>
      <c r="HNW1139" s="894"/>
      <c r="HNX1139" s="894"/>
      <c r="HNY1139" s="894"/>
      <c r="HNZ1139" s="894"/>
      <c r="HOA1139" s="894"/>
      <c r="HOB1139" s="894"/>
      <c r="HOC1139" s="894"/>
      <c r="HOD1139" s="894"/>
      <c r="HOE1139" s="894"/>
      <c r="HOF1139" s="894"/>
      <c r="HOG1139" s="894"/>
      <c r="HOH1139" s="894"/>
      <c r="HOI1139" s="894"/>
      <c r="HOJ1139" s="894"/>
      <c r="HOK1139" s="894"/>
      <c r="HOL1139" s="894"/>
      <c r="HOM1139" s="894"/>
      <c r="HON1139" s="894"/>
      <c r="HOO1139" s="894"/>
      <c r="HOP1139" s="894"/>
      <c r="HOQ1139" s="894"/>
      <c r="HOR1139" s="894"/>
      <c r="HOS1139" s="894"/>
      <c r="HOT1139" s="894"/>
      <c r="HOU1139" s="894"/>
      <c r="HOV1139" s="894"/>
      <c r="HOW1139" s="894"/>
      <c r="HOX1139" s="894"/>
      <c r="HOY1139" s="894"/>
      <c r="HOZ1139" s="894"/>
      <c r="HPA1139" s="894"/>
      <c r="HPB1139" s="894"/>
      <c r="HPC1139" s="894"/>
      <c r="HPD1139" s="894"/>
      <c r="HPE1139" s="894"/>
      <c r="HPF1139" s="894"/>
      <c r="HPG1139" s="894"/>
      <c r="HPH1139" s="894"/>
      <c r="HPI1139" s="894"/>
      <c r="HPJ1139" s="894"/>
      <c r="HPK1139" s="894"/>
      <c r="HPL1139" s="894"/>
      <c r="HPM1139" s="894"/>
      <c r="HPN1139" s="894"/>
      <c r="HPO1139" s="894"/>
      <c r="HPP1139" s="894"/>
      <c r="HPQ1139" s="894"/>
      <c r="HPR1139" s="894"/>
      <c r="HPS1139" s="894"/>
      <c r="HPT1139" s="894"/>
      <c r="HPU1139" s="894"/>
      <c r="HPV1139" s="894"/>
      <c r="HPW1139" s="894"/>
      <c r="HPX1139" s="894"/>
      <c r="HPY1139" s="894"/>
      <c r="HPZ1139" s="894"/>
      <c r="HQA1139" s="894"/>
      <c r="HQB1139" s="894"/>
      <c r="HQC1139" s="894"/>
      <c r="HQD1139" s="894"/>
      <c r="HQE1139" s="894"/>
      <c r="HQF1139" s="894"/>
      <c r="HQG1139" s="894"/>
      <c r="HQH1139" s="894"/>
      <c r="HQI1139" s="894"/>
      <c r="HQJ1139" s="894"/>
      <c r="HQK1139" s="894"/>
      <c r="HQL1139" s="894"/>
      <c r="HQM1139" s="894"/>
      <c r="HQN1139" s="894"/>
      <c r="HQO1139" s="894"/>
      <c r="HQP1139" s="894"/>
      <c r="HQQ1139" s="894"/>
      <c r="HQR1139" s="894"/>
      <c r="HQS1139" s="894"/>
      <c r="HQT1139" s="894"/>
      <c r="HQU1139" s="894"/>
      <c r="HQV1139" s="894"/>
      <c r="HQW1139" s="894"/>
      <c r="HQX1139" s="894"/>
      <c r="HQY1139" s="894"/>
      <c r="HQZ1139" s="894"/>
      <c r="HRA1139" s="894"/>
      <c r="HRB1139" s="894"/>
      <c r="HRC1139" s="894"/>
      <c r="HRD1139" s="894"/>
      <c r="HRE1139" s="894"/>
      <c r="HRF1139" s="894"/>
      <c r="HRG1139" s="894"/>
      <c r="HRH1139" s="894"/>
      <c r="HRI1139" s="894"/>
      <c r="HRJ1139" s="894"/>
      <c r="HRK1139" s="894"/>
      <c r="HRL1139" s="894"/>
      <c r="HRM1139" s="894"/>
      <c r="HRN1139" s="894"/>
      <c r="HRO1139" s="894"/>
      <c r="HRP1139" s="894"/>
      <c r="HRQ1139" s="894"/>
      <c r="HRR1139" s="894"/>
      <c r="HRS1139" s="894"/>
      <c r="HRT1139" s="894"/>
      <c r="HRU1139" s="894"/>
      <c r="HRV1139" s="894"/>
      <c r="HRW1139" s="894"/>
      <c r="HRX1139" s="894"/>
      <c r="HRY1139" s="894"/>
      <c r="HRZ1139" s="894"/>
      <c r="HSA1139" s="894"/>
      <c r="HSB1139" s="894"/>
      <c r="HSC1139" s="894"/>
      <c r="HSD1139" s="894"/>
      <c r="HSE1139" s="894"/>
      <c r="HSF1139" s="894"/>
      <c r="HSG1139" s="894"/>
      <c r="HSH1139" s="894"/>
      <c r="HSI1139" s="894"/>
      <c r="HSJ1139" s="894"/>
      <c r="HSK1139" s="894"/>
      <c r="HSL1139" s="894"/>
      <c r="HSM1139" s="894"/>
      <c r="HSN1139" s="894"/>
      <c r="HSO1139" s="894"/>
      <c r="HSP1139" s="894"/>
      <c r="HSQ1139" s="894"/>
      <c r="HSR1139" s="894"/>
      <c r="HSS1139" s="894"/>
      <c r="HST1139" s="894"/>
      <c r="HSU1139" s="894"/>
      <c r="HSV1139" s="894"/>
      <c r="HSW1139" s="894"/>
      <c r="HSX1139" s="894"/>
      <c r="HSY1139" s="894"/>
      <c r="HSZ1139" s="894"/>
      <c r="HTA1139" s="894"/>
      <c r="HTB1139" s="894"/>
      <c r="HTC1139" s="894"/>
      <c r="HTD1139" s="894"/>
      <c r="HTE1139" s="894"/>
      <c r="HTF1139" s="894"/>
      <c r="HTG1139" s="894"/>
      <c r="HTH1139" s="894"/>
      <c r="HTI1139" s="894"/>
      <c r="HTJ1139" s="894"/>
      <c r="HTK1139" s="894"/>
      <c r="HTL1139" s="894"/>
      <c r="HTM1139" s="894"/>
      <c r="HTN1139" s="894"/>
      <c r="HTO1139" s="894"/>
      <c r="HTP1139" s="894"/>
      <c r="HTQ1139" s="894"/>
      <c r="HTR1139" s="894"/>
      <c r="HTS1139" s="894"/>
      <c r="HTT1139" s="894"/>
      <c r="HTU1139" s="894"/>
      <c r="HTV1139" s="894"/>
      <c r="HTW1139" s="894"/>
      <c r="HTX1139" s="894"/>
      <c r="HTY1139" s="894"/>
      <c r="HTZ1139" s="894"/>
      <c r="HUA1139" s="894"/>
      <c r="HUB1139" s="894"/>
      <c r="HUC1139" s="894"/>
      <c r="HUD1139" s="894"/>
      <c r="HUE1139" s="894"/>
      <c r="HUF1139" s="894"/>
      <c r="HUG1139" s="894"/>
      <c r="HUH1139" s="894"/>
      <c r="HUI1139" s="894"/>
      <c r="HUJ1139" s="894"/>
      <c r="HUK1139" s="894"/>
      <c r="HUL1139" s="894"/>
      <c r="HUM1139" s="894"/>
      <c r="HUN1139" s="894"/>
      <c r="HUO1139" s="894"/>
      <c r="HUP1139" s="894"/>
      <c r="HUQ1139" s="894"/>
      <c r="HUR1139" s="894"/>
      <c r="HUS1139" s="894"/>
      <c r="HUT1139" s="894"/>
      <c r="HUU1139" s="894"/>
      <c r="HUV1139" s="894"/>
      <c r="HUW1139" s="894"/>
      <c r="HUX1139" s="894"/>
      <c r="HUY1139" s="894"/>
      <c r="HUZ1139" s="894"/>
      <c r="HVA1139" s="894"/>
      <c r="HVB1139" s="894"/>
      <c r="HVC1139" s="894"/>
      <c r="HVD1139" s="894"/>
      <c r="HVE1139" s="894"/>
      <c r="HVF1139" s="894"/>
      <c r="HVG1139" s="894"/>
      <c r="HVH1139" s="894"/>
      <c r="HVI1139" s="894"/>
      <c r="HVJ1139" s="894"/>
      <c r="HVK1139" s="894"/>
      <c r="HVL1139" s="894"/>
      <c r="HVM1139" s="894"/>
      <c r="HVN1139" s="894"/>
      <c r="HVO1139" s="894"/>
      <c r="HVP1139" s="894"/>
      <c r="HVQ1139" s="894"/>
      <c r="HVR1139" s="894"/>
      <c r="HVS1139" s="894"/>
      <c r="HVT1139" s="894"/>
      <c r="HVU1139" s="894"/>
      <c r="HVV1139" s="894"/>
      <c r="HVW1139" s="894"/>
      <c r="HVX1139" s="894"/>
      <c r="HVY1139" s="894"/>
      <c r="HVZ1139" s="894"/>
      <c r="HWA1139" s="894"/>
      <c r="HWB1139" s="894"/>
      <c r="HWC1139" s="894"/>
      <c r="HWD1139" s="894"/>
      <c r="HWE1139" s="894"/>
      <c r="HWF1139" s="894"/>
      <c r="HWG1139" s="894"/>
      <c r="HWH1139" s="894"/>
      <c r="HWI1139" s="894"/>
      <c r="HWJ1139" s="894"/>
      <c r="HWK1139" s="894"/>
      <c r="HWL1139" s="894"/>
      <c r="HWM1139" s="894"/>
      <c r="HWN1139" s="894"/>
      <c r="HWO1139" s="894"/>
      <c r="HWP1139" s="894"/>
      <c r="HWQ1139" s="894"/>
      <c r="HWR1139" s="894"/>
      <c r="HWS1139" s="894"/>
      <c r="HWT1139" s="894"/>
      <c r="HWU1139" s="894"/>
      <c r="HWV1139" s="894"/>
      <c r="HWW1139" s="894"/>
      <c r="HWX1139" s="894"/>
      <c r="HWY1139" s="894"/>
      <c r="HWZ1139" s="894"/>
      <c r="HXA1139" s="894"/>
      <c r="HXB1139" s="894"/>
      <c r="HXC1139" s="894"/>
      <c r="HXD1139" s="894"/>
      <c r="HXE1139" s="894"/>
      <c r="HXF1139" s="894"/>
      <c r="HXG1139" s="894"/>
      <c r="HXH1139" s="894"/>
      <c r="HXI1139" s="894"/>
      <c r="HXJ1139" s="894"/>
      <c r="HXK1139" s="894"/>
      <c r="HXL1139" s="894"/>
      <c r="HXM1139" s="894"/>
      <c r="HXN1139" s="894"/>
      <c r="HXO1139" s="894"/>
      <c r="HXP1139" s="894"/>
      <c r="HXQ1139" s="894"/>
      <c r="HXR1139" s="894"/>
      <c r="HXS1139" s="894"/>
      <c r="HXT1139" s="894"/>
      <c r="HXU1139" s="894"/>
      <c r="HXV1139" s="894"/>
      <c r="HXW1139" s="894"/>
      <c r="HXX1139" s="894"/>
      <c r="HXY1139" s="894"/>
      <c r="HXZ1139" s="894"/>
      <c r="HYA1139" s="894"/>
      <c r="HYB1139" s="894"/>
      <c r="HYC1139" s="894"/>
      <c r="HYD1139" s="894"/>
      <c r="HYE1139" s="894"/>
      <c r="HYF1139" s="894"/>
      <c r="HYG1139" s="894"/>
      <c r="HYH1139" s="894"/>
      <c r="HYI1139" s="894"/>
      <c r="HYJ1139" s="894"/>
      <c r="HYK1139" s="894"/>
      <c r="HYL1139" s="894"/>
      <c r="HYM1139" s="894"/>
      <c r="HYN1139" s="894"/>
      <c r="HYO1139" s="894"/>
      <c r="HYP1139" s="894"/>
      <c r="HYQ1139" s="894"/>
      <c r="HYR1139" s="894"/>
      <c r="HYS1139" s="894"/>
      <c r="HYT1139" s="894"/>
      <c r="HYU1139" s="894"/>
      <c r="HYV1139" s="894"/>
      <c r="HYW1139" s="894"/>
      <c r="HYX1139" s="894"/>
      <c r="HYY1139" s="894"/>
      <c r="HYZ1139" s="894"/>
      <c r="HZA1139" s="894"/>
      <c r="HZB1139" s="894"/>
      <c r="HZC1139" s="894"/>
      <c r="HZD1139" s="894"/>
      <c r="HZE1139" s="894"/>
      <c r="HZF1139" s="894"/>
      <c r="HZG1139" s="894"/>
      <c r="HZH1139" s="894"/>
      <c r="HZI1139" s="894"/>
      <c r="HZJ1139" s="894"/>
      <c r="HZK1139" s="894"/>
      <c r="HZL1139" s="894"/>
      <c r="HZM1139" s="894"/>
      <c r="HZN1139" s="894"/>
      <c r="HZO1139" s="894"/>
      <c r="HZP1139" s="894"/>
      <c r="HZQ1139" s="894"/>
      <c r="HZR1139" s="894"/>
      <c r="HZS1139" s="894"/>
      <c r="HZT1139" s="894"/>
      <c r="HZU1139" s="894"/>
      <c r="HZV1139" s="894"/>
      <c r="HZW1139" s="894"/>
      <c r="HZX1139" s="894"/>
      <c r="HZY1139" s="894"/>
      <c r="HZZ1139" s="894"/>
      <c r="IAA1139" s="894"/>
      <c r="IAB1139" s="894"/>
      <c r="IAC1139" s="894"/>
      <c r="IAD1139" s="894"/>
      <c r="IAE1139" s="894"/>
      <c r="IAF1139" s="894"/>
      <c r="IAG1139" s="894"/>
      <c r="IAH1139" s="894"/>
      <c r="IAI1139" s="894"/>
      <c r="IAJ1139" s="894"/>
      <c r="IAK1139" s="894"/>
      <c r="IAL1139" s="894"/>
      <c r="IAM1139" s="894"/>
      <c r="IAN1139" s="894"/>
      <c r="IAO1139" s="894"/>
      <c r="IAP1139" s="894"/>
      <c r="IAQ1139" s="894"/>
      <c r="IAR1139" s="894"/>
      <c r="IAS1139" s="894"/>
      <c r="IAT1139" s="894"/>
      <c r="IAU1139" s="894"/>
      <c r="IAV1139" s="894"/>
      <c r="IAW1139" s="894"/>
      <c r="IAX1139" s="894"/>
      <c r="IAY1139" s="894"/>
      <c r="IAZ1139" s="894"/>
      <c r="IBA1139" s="894"/>
      <c r="IBB1139" s="894"/>
      <c r="IBC1139" s="894"/>
      <c r="IBD1139" s="894"/>
      <c r="IBE1139" s="894"/>
      <c r="IBF1139" s="894"/>
      <c r="IBG1139" s="894"/>
      <c r="IBH1139" s="894"/>
      <c r="IBI1139" s="894"/>
      <c r="IBJ1139" s="894"/>
      <c r="IBK1139" s="894"/>
      <c r="IBL1139" s="894"/>
      <c r="IBM1139" s="894"/>
      <c r="IBN1139" s="894"/>
      <c r="IBO1139" s="894"/>
      <c r="IBP1139" s="894"/>
      <c r="IBQ1139" s="894"/>
      <c r="IBR1139" s="894"/>
      <c r="IBS1139" s="894"/>
      <c r="IBT1139" s="894"/>
      <c r="IBU1139" s="894"/>
      <c r="IBV1139" s="894"/>
      <c r="IBW1139" s="894"/>
      <c r="IBX1139" s="894"/>
      <c r="IBY1139" s="894"/>
      <c r="IBZ1139" s="894"/>
      <c r="ICA1139" s="894"/>
      <c r="ICB1139" s="894"/>
      <c r="ICC1139" s="894"/>
      <c r="ICD1139" s="894"/>
      <c r="ICE1139" s="894"/>
      <c r="ICF1139" s="894"/>
      <c r="ICG1139" s="894"/>
      <c r="ICH1139" s="894"/>
      <c r="ICI1139" s="894"/>
      <c r="ICJ1139" s="894"/>
      <c r="ICK1139" s="894"/>
      <c r="ICL1139" s="894"/>
      <c r="ICM1139" s="894"/>
      <c r="ICN1139" s="894"/>
      <c r="ICO1139" s="894"/>
      <c r="ICP1139" s="894"/>
      <c r="ICQ1139" s="894"/>
      <c r="ICR1139" s="894"/>
      <c r="ICS1139" s="894"/>
      <c r="ICT1139" s="894"/>
      <c r="ICU1139" s="894"/>
      <c r="ICV1139" s="894"/>
      <c r="ICW1139" s="894"/>
      <c r="ICX1139" s="894"/>
      <c r="ICY1139" s="894"/>
      <c r="ICZ1139" s="894"/>
      <c r="IDA1139" s="894"/>
      <c r="IDB1139" s="894"/>
      <c r="IDC1139" s="894"/>
      <c r="IDD1139" s="894"/>
      <c r="IDE1139" s="894"/>
      <c r="IDF1139" s="894"/>
      <c r="IDG1139" s="894"/>
      <c r="IDH1139" s="894"/>
      <c r="IDI1139" s="894"/>
      <c r="IDJ1139" s="894"/>
      <c r="IDK1139" s="894"/>
      <c r="IDL1139" s="894"/>
      <c r="IDM1139" s="894"/>
      <c r="IDN1139" s="894"/>
      <c r="IDO1139" s="894"/>
      <c r="IDP1139" s="894"/>
      <c r="IDQ1139" s="894"/>
      <c r="IDR1139" s="894"/>
      <c r="IDS1139" s="894"/>
      <c r="IDT1139" s="894"/>
      <c r="IDU1139" s="894"/>
      <c r="IDV1139" s="894"/>
      <c r="IDW1139" s="894"/>
      <c r="IDX1139" s="894"/>
      <c r="IDY1139" s="894"/>
      <c r="IDZ1139" s="894"/>
      <c r="IEA1139" s="894"/>
      <c r="IEB1139" s="894"/>
      <c r="IEC1139" s="894"/>
      <c r="IED1139" s="894"/>
      <c r="IEE1139" s="894"/>
      <c r="IEF1139" s="894"/>
      <c r="IEG1139" s="894"/>
      <c r="IEH1139" s="894"/>
      <c r="IEI1139" s="894"/>
      <c r="IEJ1139" s="894"/>
      <c r="IEK1139" s="894"/>
      <c r="IEL1139" s="894"/>
      <c r="IEM1139" s="894"/>
      <c r="IEN1139" s="894"/>
      <c r="IEO1139" s="894"/>
      <c r="IEP1139" s="894"/>
      <c r="IEQ1139" s="894"/>
      <c r="IER1139" s="894"/>
      <c r="IES1139" s="894"/>
      <c r="IET1139" s="894"/>
      <c r="IEU1139" s="894"/>
      <c r="IEV1139" s="894"/>
      <c r="IEW1139" s="894"/>
      <c r="IEX1139" s="894"/>
      <c r="IEY1139" s="894"/>
      <c r="IEZ1139" s="894"/>
      <c r="IFA1139" s="894"/>
      <c r="IFB1139" s="894"/>
      <c r="IFC1139" s="894"/>
      <c r="IFD1139" s="894"/>
      <c r="IFE1139" s="894"/>
      <c r="IFF1139" s="894"/>
      <c r="IFG1139" s="894"/>
      <c r="IFH1139" s="894"/>
      <c r="IFI1139" s="894"/>
      <c r="IFJ1139" s="894"/>
      <c r="IFK1139" s="894"/>
      <c r="IFL1139" s="894"/>
      <c r="IFM1139" s="894"/>
      <c r="IFN1139" s="894"/>
      <c r="IFO1139" s="894"/>
      <c r="IFP1139" s="894"/>
      <c r="IFQ1139" s="894"/>
      <c r="IFR1139" s="894"/>
      <c r="IFS1139" s="894"/>
      <c r="IFT1139" s="894"/>
      <c r="IFU1139" s="894"/>
      <c r="IFV1139" s="894"/>
      <c r="IFW1139" s="894"/>
      <c r="IFX1139" s="894"/>
      <c r="IFY1139" s="894"/>
      <c r="IFZ1139" s="894"/>
      <c r="IGA1139" s="894"/>
      <c r="IGB1139" s="894"/>
      <c r="IGC1139" s="894"/>
      <c r="IGD1139" s="894"/>
      <c r="IGE1139" s="894"/>
      <c r="IGF1139" s="894"/>
      <c r="IGG1139" s="894"/>
      <c r="IGH1139" s="894"/>
      <c r="IGI1139" s="894"/>
      <c r="IGJ1139" s="894"/>
      <c r="IGK1139" s="894"/>
      <c r="IGL1139" s="894"/>
      <c r="IGM1139" s="894"/>
      <c r="IGN1139" s="894"/>
      <c r="IGO1139" s="894"/>
      <c r="IGP1139" s="894"/>
      <c r="IGQ1139" s="894"/>
      <c r="IGR1139" s="894"/>
      <c r="IGS1139" s="894"/>
      <c r="IGT1139" s="894"/>
      <c r="IGU1139" s="894"/>
      <c r="IGV1139" s="894"/>
      <c r="IGW1139" s="894"/>
      <c r="IGX1139" s="894"/>
      <c r="IGY1139" s="894"/>
      <c r="IGZ1139" s="894"/>
      <c r="IHA1139" s="894"/>
      <c r="IHB1139" s="894"/>
      <c r="IHC1139" s="894"/>
      <c r="IHD1139" s="894"/>
      <c r="IHE1139" s="894"/>
      <c r="IHF1139" s="894"/>
      <c r="IHG1139" s="894"/>
      <c r="IHH1139" s="894"/>
      <c r="IHI1139" s="894"/>
      <c r="IHJ1139" s="894"/>
      <c r="IHK1139" s="894"/>
      <c r="IHL1139" s="894"/>
      <c r="IHM1139" s="894"/>
      <c r="IHN1139" s="894"/>
      <c r="IHO1139" s="894"/>
      <c r="IHP1139" s="894"/>
      <c r="IHQ1139" s="894"/>
      <c r="IHR1139" s="894"/>
      <c r="IHS1139" s="894"/>
      <c r="IHT1139" s="894"/>
      <c r="IHU1139" s="894"/>
      <c r="IHV1139" s="894"/>
      <c r="IHW1139" s="894"/>
      <c r="IHX1139" s="894"/>
      <c r="IHY1139" s="894"/>
      <c r="IHZ1139" s="894"/>
      <c r="IIA1139" s="894"/>
      <c r="IIB1139" s="894"/>
      <c r="IIC1139" s="894"/>
      <c r="IID1139" s="894"/>
      <c r="IIE1139" s="894"/>
      <c r="IIF1139" s="894"/>
      <c r="IIG1139" s="894"/>
      <c r="IIH1139" s="894"/>
      <c r="III1139" s="894"/>
      <c r="IIJ1139" s="894"/>
      <c r="IIK1139" s="894"/>
      <c r="IIL1139" s="894"/>
      <c r="IIM1139" s="894"/>
      <c r="IIN1139" s="894"/>
      <c r="IIO1139" s="894"/>
      <c r="IIP1139" s="894"/>
      <c r="IIQ1139" s="894"/>
      <c r="IIR1139" s="894"/>
      <c r="IIS1139" s="894"/>
      <c r="IIT1139" s="894"/>
      <c r="IIU1139" s="894"/>
      <c r="IIV1139" s="894"/>
      <c r="IIW1139" s="894"/>
      <c r="IIX1139" s="894"/>
      <c r="IIY1139" s="894"/>
      <c r="IIZ1139" s="894"/>
      <c r="IJA1139" s="894"/>
      <c r="IJB1139" s="894"/>
      <c r="IJC1139" s="894"/>
      <c r="IJD1139" s="894"/>
      <c r="IJE1139" s="894"/>
      <c r="IJF1139" s="894"/>
      <c r="IJG1139" s="894"/>
      <c r="IJH1139" s="894"/>
      <c r="IJI1139" s="894"/>
      <c r="IJJ1139" s="894"/>
      <c r="IJK1139" s="894"/>
      <c r="IJL1139" s="894"/>
      <c r="IJM1139" s="894"/>
      <c r="IJN1139" s="894"/>
      <c r="IJO1139" s="894"/>
      <c r="IJP1139" s="894"/>
      <c r="IJQ1139" s="894"/>
      <c r="IJR1139" s="894"/>
      <c r="IJS1139" s="894"/>
      <c r="IJT1139" s="894"/>
      <c r="IJU1139" s="894"/>
      <c r="IJV1139" s="894"/>
      <c r="IJW1139" s="894"/>
      <c r="IJX1139" s="894"/>
      <c r="IJY1139" s="894"/>
      <c r="IJZ1139" s="894"/>
      <c r="IKA1139" s="894"/>
      <c r="IKB1139" s="894"/>
      <c r="IKC1139" s="894"/>
      <c r="IKD1139" s="894"/>
      <c r="IKE1139" s="894"/>
      <c r="IKF1139" s="894"/>
      <c r="IKG1139" s="894"/>
      <c r="IKH1139" s="894"/>
      <c r="IKI1139" s="894"/>
      <c r="IKJ1139" s="894"/>
      <c r="IKK1139" s="894"/>
      <c r="IKL1139" s="894"/>
      <c r="IKM1139" s="894"/>
      <c r="IKN1139" s="894"/>
      <c r="IKO1139" s="894"/>
      <c r="IKP1139" s="894"/>
      <c r="IKQ1139" s="894"/>
      <c r="IKR1139" s="894"/>
      <c r="IKS1139" s="894"/>
      <c r="IKT1139" s="894"/>
      <c r="IKU1139" s="894"/>
      <c r="IKV1139" s="894"/>
      <c r="IKW1139" s="894"/>
      <c r="IKX1139" s="894"/>
      <c r="IKY1139" s="894"/>
      <c r="IKZ1139" s="894"/>
      <c r="ILA1139" s="894"/>
      <c r="ILB1139" s="894"/>
      <c r="ILC1139" s="894"/>
      <c r="ILD1139" s="894"/>
      <c r="ILE1139" s="894"/>
      <c r="ILF1139" s="894"/>
      <c r="ILG1139" s="894"/>
      <c r="ILH1139" s="894"/>
      <c r="ILI1139" s="894"/>
      <c r="ILJ1139" s="894"/>
      <c r="ILK1139" s="894"/>
      <c r="ILL1139" s="894"/>
      <c r="ILM1139" s="894"/>
      <c r="ILN1139" s="894"/>
      <c r="ILO1139" s="894"/>
      <c r="ILP1139" s="894"/>
      <c r="ILQ1139" s="894"/>
      <c r="ILR1139" s="894"/>
      <c r="ILS1139" s="894"/>
      <c r="ILT1139" s="894"/>
      <c r="ILU1139" s="894"/>
      <c r="ILV1139" s="894"/>
      <c r="ILW1139" s="894"/>
      <c r="ILX1139" s="894"/>
      <c r="ILY1139" s="894"/>
      <c r="ILZ1139" s="894"/>
      <c r="IMA1139" s="894"/>
      <c r="IMB1139" s="894"/>
      <c r="IMC1139" s="894"/>
      <c r="IMD1139" s="894"/>
      <c r="IME1139" s="894"/>
      <c r="IMF1139" s="894"/>
      <c r="IMG1139" s="894"/>
      <c r="IMH1139" s="894"/>
      <c r="IMI1139" s="894"/>
      <c r="IMJ1139" s="894"/>
      <c r="IMK1139" s="894"/>
      <c r="IML1139" s="894"/>
      <c r="IMM1139" s="894"/>
      <c r="IMN1139" s="894"/>
      <c r="IMO1139" s="894"/>
      <c r="IMP1139" s="894"/>
      <c r="IMQ1139" s="894"/>
      <c r="IMR1139" s="894"/>
      <c r="IMS1139" s="894"/>
      <c r="IMT1139" s="894"/>
      <c r="IMU1139" s="894"/>
      <c r="IMV1139" s="894"/>
      <c r="IMW1139" s="894"/>
      <c r="IMX1139" s="894"/>
      <c r="IMY1139" s="894"/>
      <c r="IMZ1139" s="894"/>
      <c r="INA1139" s="894"/>
      <c r="INB1139" s="894"/>
      <c r="INC1139" s="894"/>
      <c r="IND1139" s="894"/>
      <c r="INE1139" s="894"/>
      <c r="INF1139" s="894"/>
      <c r="ING1139" s="894"/>
      <c r="INH1139" s="894"/>
      <c r="INI1139" s="894"/>
      <c r="INJ1139" s="894"/>
      <c r="INK1139" s="894"/>
      <c r="INL1139" s="894"/>
      <c r="INM1139" s="894"/>
      <c r="INN1139" s="894"/>
      <c r="INO1139" s="894"/>
      <c r="INP1139" s="894"/>
      <c r="INQ1139" s="894"/>
      <c r="INR1139" s="894"/>
      <c r="INS1139" s="894"/>
      <c r="INT1139" s="894"/>
      <c r="INU1139" s="894"/>
      <c r="INV1139" s="894"/>
      <c r="INW1139" s="894"/>
      <c r="INX1139" s="894"/>
      <c r="INY1139" s="894"/>
      <c r="INZ1139" s="894"/>
      <c r="IOA1139" s="894"/>
      <c r="IOB1139" s="894"/>
      <c r="IOC1139" s="894"/>
      <c r="IOD1139" s="894"/>
      <c r="IOE1139" s="894"/>
      <c r="IOF1139" s="894"/>
      <c r="IOG1139" s="894"/>
      <c r="IOH1139" s="894"/>
      <c r="IOI1139" s="894"/>
      <c r="IOJ1139" s="894"/>
      <c r="IOK1139" s="894"/>
      <c r="IOL1139" s="894"/>
      <c r="IOM1139" s="894"/>
      <c r="ION1139" s="894"/>
      <c r="IOO1139" s="894"/>
      <c r="IOP1139" s="894"/>
      <c r="IOQ1139" s="894"/>
      <c r="IOR1139" s="894"/>
      <c r="IOS1139" s="894"/>
      <c r="IOT1139" s="894"/>
      <c r="IOU1139" s="894"/>
      <c r="IOV1139" s="894"/>
      <c r="IOW1139" s="894"/>
      <c r="IOX1139" s="894"/>
      <c r="IOY1139" s="894"/>
      <c r="IOZ1139" s="894"/>
      <c r="IPA1139" s="894"/>
      <c r="IPB1139" s="894"/>
      <c r="IPC1139" s="894"/>
      <c r="IPD1139" s="894"/>
      <c r="IPE1139" s="894"/>
      <c r="IPF1139" s="894"/>
      <c r="IPG1139" s="894"/>
      <c r="IPH1139" s="894"/>
      <c r="IPI1139" s="894"/>
      <c r="IPJ1139" s="894"/>
      <c r="IPK1139" s="894"/>
      <c r="IPL1139" s="894"/>
      <c r="IPM1139" s="894"/>
      <c r="IPN1139" s="894"/>
      <c r="IPO1139" s="894"/>
      <c r="IPP1139" s="894"/>
      <c r="IPQ1139" s="894"/>
      <c r="IPR1139" s="894"/>
      <c r="IPS1139" s="894"/>
      <c r="IPT1139" s="894"/>
      <c r="IPU1139" s="894"/>
      <c r="IPV1139" s="894"/>
      <c r="IPW1139" s="894"/>
      <c r="IPX1139" s="894"/>
      <c r="IPY1139" s="894"/>
      <c r="IPZ1139" s="894"/>
      <c r="IQA1139" s="894"/>
      <c r="IQB1139" s="894"/>
      <c r="IQC1139" s="894"/>
      <c r="IQD1139" s="894"/>
      <c r="IQE1139" s="894"/>
      <c r="IQF1139" s="894"/>
      <c r="IQG1139" s="894"/>
      <c r="IQH1139" s="894"/>
      <c r="IQI1139" s="894"/>
      <c r="IQJ1139" s="894"/>
      <c r="IQK1139" s="894"/>
      <c r="IQL1139" s="894"/>
      <c r="IQM1139" s="894"/>
      <c r="IQN1139" s="894"/>
      <c r="IQO1139" s="894"/>
      <c r="IQP1139" s="894"/>
      <c r="IQQ1139" s="894"/>
      <c r="IQR1139" s="894"/>
      <c r="IQS1139" s="894"/>
      <c r="IQT1139" s="894"/>
      <c r="IQU1139" s="894"/>
      <c r="IQV1139" s="894"/>
      <c r="IQW1139" s="894"/>
      <c r="IQX1139" s="894"/>
      <c r="IQY1139" s="894"/>
      <c r="IQZ1139" s="894"/>
      <c r="IRA1139" s="894"/>
      <c r="IRB1139" s="894"/>
      <c r="IRC1139" s="894"/>
      <c r="IRD1139" s="894"/>
      <c r="IRE1139" s="894"/>
      <c r="IRF1139" s="894"/>
      <c r="IRG1139" s="894"/>
      <c r="IRH1139" s="894"/>
      <c r="IRI1139" s="894"/>
      <c r="IRJ1139" s="894"/>
      <c r="IRK1139" s="894"/>
      <c r="IRL1139" s="894"/>
      <c r="IRM1139" s="894"/>
      <c r="IRN1139" s="894"/>
      <c r="IRO1139" s="894"/>
      <c r="IRP1139" s="894"/>
      <c r="IRQ1139" s="894"/>
      <c r="IRR1139" s="894"/>
      <c r="IRS1139" s="894"/>
      <c r="IRT1139" s="894"/>
      <c r="IRU1139" s="894"/>
      <c r="IRV1139" s="894"/>
      <c r="IRW1139" s="894"/>
      <c r="IRX1139" s="894"/>
      <c r="IRY1139" s="894"/>
      <c r="IRZ1139" s="894"/>
      <c r="ISA1139" s="894"/>
      <c r="ISB1139" s="894"/>
      <c r="ISC1139" s="894"/>
      <c r="ISD1139" s="894"/>
      <c r="ISE1139" s="894"/>
      <c r="ISF1139" s="894"/>
      <c r="ISG1139" s="894"/>
      <c r="ISH1139" s="894"/>
      <c r="ISI1139" s="894"/>
      <c r="ISJ1139" s="894"/>
      <c r="ISK1139" s="894"/>
      <c r="ISL1139" s="894"/>
      <c r="ISM1139" s="894"/>
      <c r="ISN1139" s="894"/>
      <c r="ISO1139" s="894"/>
      <c r="ISP1139" s="894"/>
      <c r="ISQ1139" s="894"/>
      <c r="ISR1139" s="894"/>
      <c r="ISS1139" s="894"/>
      <c r="IST1139" s="894"/>
      <c r="ISU1139" s="894"/>
      <c r="ISV1139" s="894"/>
      <c r="ISW1139" s="894"/>
      <c r="ISX1139" s="894"/>
      <c r="ISY1139" s="894"/>
      <c r="ISZ1139" s="894"/>
      <c r="ITA1139" s="894"/>
      <c r="ITB1139" s="894"/>
      <c r="ITC1139" s="894"/>
      <c r="ITD1139" s="894"/>
      <c r="ITE1139" s="894"/>
      <c r="ITF1139" s="894"/>
      <c r="ITG1139" s="894"/>
      <c r="ITH1139" s="894"/>
      <c r="ITI1139" s="894"/>
      <c r="ITJ1139" s="894"/>
      <c r="ITK1139" s="894"/>
      <c r="ITL1139" s="894"/>
      <c r="ITM1139" s="894"/>
      <c r="ITN1139" s="894"/>
      <c r="ITO1139" s="894"/>
      <c r="ITP1139" s="894"/>
      <c r="ITQ1139" s="894"/>
      <c r="ITR1139" s="894"/>
      <c r="ITS1139" s="894"/>
      <c r="ITT1139" s="894"/>
      <c r="ITU1139" s="894"/>
      <c r="ITV1139" s="894"/>
      <c r="ITW1139" s="894"/>
      <c r="ITX1139" s="894"/>
      <c r="ITY1139" s="894"/>
      <c r="ITZ1139" s="894"/>
      <c r="IUA1139" s="894"/>
      <c r="IUB1139" s="894"/>
      <c r="IUC1139" s="894"/>
      <c r="IUD1139" s="894"/>
      <c r="IUE1139" s="894"/>
      <c r="IUF1139" s="894"/>
      <c r="IUG1139" s="894"/>
      <c r="IUH1139" s="894"/>
      <c r="IUI1139" s="894"/>
      <c r="IUJ1139" s="894"/>
      <c r="IUK1139" s="894"/>
      <c r="IUL1139" s="894"/>
      <c r="IUM1139" s="894"/>
      <c r="IUN1139" s="894"/>
      <c r="IUO1139" s="894"/>
      <c r="IUP1139" s="894"/>
      <c r="IUQ1139" s="894"/>
      <c r="IUR1139" s="894"/>
      <c r="IUS1139" s="894"/>
      <c r="IUT1139" s="894"/>
      <c r="IUU1139" s="894"/>
      <c r="IUV1139" s="894"/>
      <c r="IUW1139" s="894"/>
      <c r="IUX1139" s="894"/>
      <c r="IUY1139" s="894"/>
      <c r="IUZ1139" s="894"/>
      <c r="IVA1139" s="894"/>
      <c r="IVB1139" s="894"/>
      <c r="IVC1139" s="894"/>
      <c r="IVD1139" s="894"/>
      <c r="IVE1139" s="894"/>
      <c r="IVF1139" s="894"/>
      <c r="IVG1139" s="894"/>
      <c r="IVH1139" s="894"/>
      <c r="IVI1139" s="894"/>
      <c r="IVJ1139" s="894"/>
      <c r="IVK1139" s="894"/>
      <c r="IVL1139" s="894"/>
      <c r="IVM1139" s="894"/>
      <c r="IVN1139" s="894"/>
      <c r="IVO1139" s="894"/>
      <c r="IVP1139" s="894"/>
      <c r="IVQ1139" s="894"/>
      <c r="IVR1139" s="894"/>
      <c r="IVS1139" s="894"/>
      <c r="IVT1139" s="894"/>
      <c r="IVU1139" s="894"/>
      <c r="IVV1139" s="894"/>
      <c r="IVW1139" s="894"/>
      <c r="IVX1139" s="894"/>
      <c r="IVY1139" s="894"/>
      <c r="IVZ1139" s="894"/>
      <c r="IWA1139" s="894"/>
      <c r="IWB1139" s="894"/>
      <c r="IWC1139" s="894"/>
      <c r="IWD1139" s="894"/>
      <c r="IWE1139" s="894"/>
      <c r="IWF1139" s="894"/>
      <c r="IWG1139" s="894"/>
      <c r="IWH1139" s="894"/>
      <c r="IWI1139" s="894"/>
      <c r="IWJ1139" s="894"/>
      <c r="IWK1139" s="894"/>
      <c r="IWL1139" s="894"/>
      <c r="IWM1139" s="894"/>
      <c r="IWN1139" s="894"/>
      <c r="IWO1139" s="894"/>
      <c r="IWP1139" s="894"/>
      <c r="IWQ1139" s="894"/>
      <c r="IWR1139" s="894"/>
      <c r="IWS1139" s="894"/>
      <c r="IWT1139" s="894"/>
      <c r="IWU1139" s="894"/>
      <c r="IWV1139" s="894"/>
      <c r="IWW1139" s="894"/>
      <c r="IWX1139" s="894"/>
      <c r="IWY1139" s="894"/>
      <c r="IWZ1139" s="894"/>
      <c r="IXA1139" s="894"/>
      <c r="IXB1139" s="894"/>
      <c r="IXC1139" s="894"/>
      <c r="IXD1139" s="894"/>
      <c r="IXE1139" s="894"/>
      <c r="IXF1139" s="894"/>
      <c r="IXG1139" s="894"/>
      <c r="IXH1139" s="894"/>
      <c r="IXI1139" s="894"/>
      <c r="IXJ1139" s="894"/>
      <c r="IXK1139" s="894"/>
      <c r="IXL1139" s="894"/>
      <c r="IXM1139" s="894"/>
      <c r="IXN1139" s="894"/>
      <c r="IXO1139" s="894"/>
      <c r="IXP1139" s="894"/>
      <c r="IXQ1139" s="894"/>
      <c r="IXR1139" s="894"/>
      <c r="IXS1139" s="894"/>
      <c r="IXT1139" s="894"/>
      <c r="IXU1139" s="894"/>
      <c r="IXV1139" s="894"/>
      <c r="IXW1139" s="894"/>
      <c r="IXX1139" s="894"/>
      <c r="IXY1139" s="894"/>
      <c r="IXZ1139" s="894"/>
      <c r="IYA1139" s="894"/>
      <c r="IYB1139" s="894"/>
      <c r="IYC1139" s="894"/>
      <c r="IYD1139" s="894"/>
      <c r="IYE1139" s="894"/>
      <c r="IYF1139" s="894"/>
      <c r="IYG1139" s="894"/>
      <c r="IYH1139" s="894"/>
      <c r="IYI1139" s="894"/>
      <c r="IYJ1139" s="894"/>
      <c r="IYK1139" s="894"/>
      <c r="IYL1139" s="894"/>
      <c r="IYM1139" s="894"/>
      <c r="IYN1139" s="894"/>
      <c r="IYO1139" s="894"/>
      <c r="IYP1139" s="894"/>
      <c r="IYQ1139" s="894"/>
      <c r="IYR1139" s="894"/>
      <c r="IYS1139" s="894"/>
      <c r="IYT1139" s="894"/>
      <c r="IYU1139" s="894"/>
      <c r="IYV1139" s="894"/>
      <c r="IYW1139" s="894"/>
      <c r="IYX1139" s="894"/>
      <c r="IYY1139" s="894"/>
      <c r="IYZ1139" s="894"/>
      <c r="IZA1139" s="894"/>
      <c r="IZB1139" s="894"/>
      <c r="IZC1139" s="894"/>
      <c r="IZD1139" s="894"/>
      <c r="IZE1139" s="894"/>
      <c r="IZF1139" s="894"/>
      <c r="IZG1139" s="894"/>
      <c r="IZH1139" s="894"/>
      <c r="IZI1139" s="894"/>
      <c r="IZJ1139" s="894"/>
      <c r="IZK1139" s="894"/>
      <c r="IZL1139" s="894"/>
      <c r="IZM1139" s="894"/>
      <c r="IZN1139" s="894"/>
      <c r="IZO1139" s="894"/>
      <c r="IZP1139" s="894"/>
      <c r="IZQ1139" s="894"/>
      <c r="IZR1139" s="894"/>
      <c r="IZS1139" s="894"/>
      <c r="IZT1139" s="894"/>
      <c r="IZU1139" s="894"/>
      <c r="IZV1139" s="894"/>
      <c r="IZW1139" s="894"/>
      <c r="IZX1139" s="894"/>
      <c r="IZY1139" s="894"/>
      <c r="IZZ1139" s="894"/>
      <c r="JAA1139" s="894"/>
      <c r="JAB1139" s="894"/>
      <c r="JAC1139" s="894"/>
      <c r="JAD1139" s="894"/>
      <c r="JAE1139" s="894"/>
      <c r="JAF1139" s="894"/>
      <c r="JAG1139" s="894"/>
      <c r="JAH1139" s="894"/>
      <c r="JAI1139" s="894"/>
      <c r="JAJ1139" s="894"/>
      <c r="JAK1139" s="894"/>
      <c r="JAL1139" s="894"/>
      <c r="JAM1139" s="894"/>
      <c r="JAN1139" s="894"/>
      <c r="JAO1139" s="894"/>
      <c r="JAP1139" s="894"/>
      <c r="JAQ1139" s="894"/>
      <c r="JAR1139" s="894"/>
      <c r="JAS1139" s="894"/>
      <c r="JAT1139" s="894"/>
      <c r="JAU1139" s="894"/>
      <c r="JAV1139" s="894"/>
      <c r="JAW1139" s="894"/>
      <c r="JAX1139" s="894"/>
      <c r="JAY1139" s="894"/>
      <c r="JAZ1139" s="894"/>
      <c r="JBA1139" s="894"/>
      <c r="JBB1139" s="894"/>
      <c r="JBC1139" s="894"/>
      <c r="JBD1139" s="894"/>
      <c r="JBE1139" s="894"/>
      <c r="JBF1139" s="894"/>
      <c r="JBG1139" s="894"/>
      <c r="JBH1139" s="894"/>
      <c r="JBI1139" s="894"/>
      <c r="JBJ1139" s="894"/>
      <c r="JBK1139" s="894"/>
      <c r="JBL1139" s="894"/>
      <c r="JBM1139" s="894"/>
      <c r="JBN1139" s="894"/>
      <c r="JBO1139" s="894"/>
      <c r="JBP1139" s="894"/>
      <c r="JBQ1139" s="894"/>
      <c r="JBR1139" s="894"/>
      <c r="JBS1139" s="894"/>
      <c r="JBT1139" s="894"/>
      <c r="JBU1139" s="894"/>
      <c r="JBV1139" s="894"/>
      <c r="JBW1139" s="894"/>
      <c r="JBX1139" s="894"/>
      <c r="JBY1139" s="894"/>
      <c r="JBZ1139" s="894"/>
      <c r="JCA1139" s="894"/>
      <c r="JCB1139" s="894"/>
      <c r="JCC1139" s="894"/>
      <c r="JCD1139" s="894"/>
      <c r="JCE1139" s="894"/>
      <c r="JCF1139" s="894"/>
      <c r="JCG1139" s="894"/>
      <c r="JCH1139" s="894"/>
      <c r="JCI1139" s="894"/>
      <c r="JCJ1139" s="894"/>
      <c r="JCK1139" s="894"/>
      <c r="JCL1139" s="894"/>
      <c r="JCM1139" s="894"/>
      <c r="JCN1139" s="894"/>
      <c r="JCO1139" s="894"/>
      <c r="JCP1139" s="894"/>
      <c r="JCQ1139" s="894"/>
      <c r="JCR1139" s="894"/>
      <c r="JCS1139" s="894"/>
      <c r="JCT1139" s="894"/>
      <c r="JCU1139" s="894"/>
      <c r="JCV1139" s="894"/>
      <c r="JCW1139" s="894"/>
      <c r="JCX1139" s="894"/>
      <c r="JCY1139" s="894"/>
      <c r="JCZ1139" s="894"/>
      <c r="JDA1139" s="894"/>
      <c r="JDB1139" s="894"/>
      <c r="JDC1139" s="894"/>
      <c r="JDD1139" s="894"/>
      <c r="JDE1139" s="894"/>
      <c r="JDF1139" s="894"/>
      <c r="JDG1139" s="894"/>
      <c r="JDH1139" s="894"/>
      <c r="JDI1139" s="894"/>
      <c r="JDJ1139" s="894"/>
      <c r="JDK1139" s="894"/>
      <c r="JDL1139" s="894"/>
      <c r="JDM1139" s="894"/>
      <c r="JDN1139" s="894"/>
      <c r="JDO1139" s="894"/>
      <c r="JDP1139" s="894"/>
      <c r="JDQ1139" s="894"/>
      <c r="JDR1139" s="894"/>
      <c r="JDS1139" s="894"/>
      <c r="JDT1139" s="894"/>
      <c r="JDU1139" s="894"/>
      <c r="JDV1139" s="894"/>
      <c r="JDW1139" s="894"/>
      <c r="JDX1139" s="894"/>
      <c r="JDY1139" s="894"/>
      <c r="JDZ1139" s="894"/>
      <c r="JEA1139" s="894"/>
      <c r="JEB1139" s="894"/>
      <c r="JEC1139" s="894"/>
      <c r="JED1139" s="894"/>
      <c r="JEE1139" s="894"/>
      <c r="JEF1139" s="894"/>
      <c r="JEG1139" s="894"/>
      <c r="JEH1139" s="894"/>
      <c r="JEI1139" s="894"/>
      <c r="JEJ1139" s="894"/>
      <c r="JEK1139" s="894"/>
      <c r="JEL1139" s="894"/>
      <c r="JEM1139" s="894"/>
      <c r="JEN1139" s="894"/>
      <c r="JEO1139" s="894"/>
      <c r="JEP1139" s="894"/>
      <c r="JEQ1139" s="894"/>
      <c r="JER1139" s="894"/>
      <c r="JES1139" s="894"/>
      <c r="JET1139" s="894"/>
      <c r="JEU1139" s="894"/>
      <c r="JEV1139" s="894"/>
      <c r="JEW1139" s="894"/>
      <c r="JEX1139" s="894"/>
      <c r="JEY1139" s="894"/>
      <c r="JEZ1139" s="894"/>
      <c r="JFA1139" s="894"/>
      <c r="JFB1139" s="894"/>
      <c r="JFC1139" s="894"/>
      <c r="JFD1139" s="894"/>
      <c r="JFE1139" s="894"/>
      <c r="JFF1139" s="894"/>
      <c r="JFG1139" s="894"/>
      <c r="JFH1139" s="894"/>
      <c r="JFI1139" s="894"/>
      <c r="JFJ1139" s="894"/>
      <c r="JFK1139" s="894"/>
      <c r="JFL1139" s="894"/>
      <c r="JFM1139" s="894"/>
      <c r="JFN1139" s="894"/>
      <c r="JFO1139" s="894"/>
      <c r="JFP1139" s="894"/>
      <c r="JFQ1139" s="894"/>
      <c r="JFR1139" s="894"/>
      <c r="JFS1139" s="894"/>
      <c r="JFT1139" s="894"/>
      <c r="JFU1139" s="894"/>
      <c r="JFV1139" s="894"/>
      <c r="JFW1139" s="894"/>
      <c r="JFX1139" s="894"/>
      <c r="JFY1139" s="894"/>
      <c r="JFZ1139" s="894"/>
      <c r="JGA1139" s="894"/>
      <c r="JGB1139" s="894"/>
      <c r="JGC1139" s="894"/>
      <c r="JGD1139" s="894"/>
      <c r="JGE1139" s="894"/>
      <c r="JGF1139" s="894"/>
      <c r="JGG1139" s="894"/>
      <c r="JGH1139" s="894"/>
      <c r="JGI1139" s="894"/>
      <c r="JGJ1139" s="894"/>
      <c r="JGK1139" s="894"/>
      <c r="JGL1139" s="894"/>
      <c r="JGM1139" s="894"/>
      <c r="JGN1139" s="894"/>
      <c r="JGO1139" s="894"/>
      <c r="JGP1139" s="894"/>
      <c r="JGQ1139" s="894"/>
      <c r="JGR1139" s="894"/>
      <c r="JGS1139" s="894"/>
      <c r="JGT1139" s="894"/>
      <c r="JGU1139" s="894"/>
      <c r="JGV1139" s="894"/>
      <c r="JGW1139" s="894"/>
      <c r="JGX1139" s="894"/>
      <c r="JGY1139" s="894"/>
      <c r="JGZ1139" s="894"/>
      <c r="JHA1139" s="894"/>
      <c r="JHB1139" s="894"/>
      <c r="JHC1139" s="894"/>
      <c r="JHD1139" s="894"/>
      <c r="JHE1139" s="894"/>
      <c r="JHF1139" s="894"/>
      <c r="JHG1139" s="894"/>
      <c r="JHH1139" s="894"/>
      <c r="JHI1139" s="894"/>
      <c r="JHJ1139" s="894"/>
      <c r="JHK1139" s="894"/>
      <c r="JHL1139" s="894"/>
      <c r="JHM1139" s="894"/>
      <c r="JHN1139" s="894"/>
      <c r="JHO1139" s="894"/>
      <c r="JHP1139" s="894"/>
      <c r="JHQ1139" s="894"/>
      <c r="JHR1139" s="894"/>
      <c r="JHS1139" s="894"/>
      <c r="JHT1139" s="894"/>
      <c r="JHU1139" s="894"/>
      <c r="JHV1139" s="894"/>
      <c r="JHW1139" s="894"/>
      <c r="JHX1139" s="894"/>
      <c r="JHY1139" s="894"/>
      <c r="JHZ1139" s="894"/>
      <c r="JIA1139" s="894"/>
      <c r="JIB1139" s="894"/>
      <c r="JIC1139" s="894"/>
      <c r="JID1139" s="894"/>
      <c r="JIE1139" s="894"/>
      <c r="JIF1139" s="894"/>
      <c r="JIG1139" s="894"/>
      <c r="JIH1139" s="894"/>
      <c r="JII1139" s="894"/>
      <c r="JIJ1139" s="894"/>
      <c r="JIK1139" s="894"/>
      <c r="JIL1139" s="894"/>
      <c r="JIM1139" s="894"/>
      <c r="JIN1139" s="894"/>
      <c r="JIO1139" s="894"/>
      <c r="JIP1139" s="894"/>
      <c r="JIQ1139" s="894"/>
      <c r="JIR1139" s="894"/>
      <c r="JIS1139" s="894"/>
      <c r="JIT1139" s="894"/>
      <c r="JIU1139" s="894"/>
      <c r="JIV1139" s="894"/>
      <c r="JIW1139" s="894"/>
      <c r="JIX1139" s="894"/>
      <c r="JIY1139" s="894"/>
      <c r="JIZ1139" s="894"/>
      <c r="JJA1139" s="894"/>
      <c r="JJB1139" s="894"/>
      <c r="JJC1139" s="894"/>
      <c r="JJD1139" s="894"/>
      <c r="JJE1139" s="894"/>
      <c r="JJF1139" s="894"/>
      <c r="JJG1139" s="894"/>
      <c r="JJH1139" s="894"/>
      <c r="JJI1139" s="894"/>
      <c r="JJJ1139" s="894"/>
      <c r="JJK1139" s="894"/>
      <c r="JJL1139" s="894"/>
      <c r="JJM1139" s="894"/>
      <c r="JJN1139" s="894"/>
      <c r="JJO1139" s="894"/>
      <c r="JJP1139" s="894"/>
      <c r="JJQ1139" s="894"/>
      <c r="JJR1139" s="894"/>
      <c r="JJS1139" s="894"/>
      <c r="JJT1139" s="894"/>
      <c r="JJU1139" s="894"/>
      <c r="JJV1139" s="894"/>
      <c r="JJW1139" s="894"/>
      <c r="JJX1139" s="894"/>
      <c r="JJY1139" s="894"/>
      <c r="JJZ1139" s="894"/>
      <c r="JKA1139" s="894"/>
      <c r="JKB1139" s="894"/>
      <c r="JKC1139" s="894"/>
      <c r="JKD1139" s="894"/>
      <c r="JKE1139" s="894"/>
      <c r="JKF1139" s="894"/>
      <c r="JKG1139" s="894"/>
      <c r="JKH1139" s="894"/>
      <c r="JKI1139" s="894"/>
      <c r="JKJ1139" s="894"/>
      <c r="JKK1139" s="894"/>
      <c r="JKL1139" s="894"/>
      <c r="JKM1139" s="894"/>
      <c r="JKN1139" s="894"/>
      <c r="JKO1139" s="894"/>
      <c r="JKP1139" s="894"/>
      <c r="JKQ1139" s="894"/>
      <c r="JKR1139" s="894"/>
      <c r="JKS1139" s="894"/>
      <c r="JKT1139" s="894"/>
      <c r="JKU1139" s="894"/>
      <c r="JKV1139" s="894"/>
      <c r="JKW1139" s="894"/>
      <c r="JKX1139" s="894"/>
      <c r="JKY1139" s="894"/>
      <c r="JKZ1139" s="894"/>
      <c r="JLA1139" s="894"/>
      <c r="JLB1139" s="894"/>
      <c r="JLC1139" s="894"/>
      <c r="JLD1139" s="894"/>
      <c r="JLE1139" s="894"/>
      <c r="JLF1139" s="894"/>
      <c r="JLG1139" s="894"/>
      <c r="JLH1139" s="894"/>
      <c r="JLI1139" s="894"/>
      <c r="JLJ1139" s="894"/>
      <c r="JLK1139" s="894"/>
      <c r="JLL1139" s="894"/>
      <c r="JLM1139" s="894"/>
      <c r="JLN1139" s="894"/>
      <c r="JLO1139" s="894"/>
      <c r="JLP1139" s="894"/>
      <c r="JLQ1139" s="894"/>
      <c r="JLR1139" s="894"/>
      <c r="JLS1139" s="894"/>
      <c r="JLT1139" s="894"/>
      <c r="JLU1139" s="894"/>
      <c r="JLV1139" s="894"/>
      <c r="JLW1139" s="894"/>
      <c r="JLX1139" s="894"/>
      <c r="JLY1139" s="894"/>
      <c r="JLZ1139" s="894"/>
      <c r="JMA1139" s="894"/>
      <c r="JMB1139" s="894"/>
      <c r="JMC1139" s="894"/>
      <c r="JMD1139" s="894"/>
      <c r="JME1139" s="894"/>
      <c r="JMF1139" s="894"/>
      <c r="JMG1139" s="894"/>
      <c r="JMH1139" s="894"/>
      <c r="JMI1139" s="894"/>
      <c r="JMJ1139" s="894"/>
      <c r="JMK1139" s="894"/>
      <c r="JML1139" s="894"/>
      <c r="JMM1139" s="894"/>
      <c r="JMN1139" s="894"/>
      <c r="JMO1139" s="894"/>
      <c r="JMP1139" s="894"/>
      <c r="JMQ1139" s="894"/>
      <c r="JMR1139" s="894"/>
      <c r="JMS1139" s="894"/>
      <c r="JMT1139" s="894"/>
      <c r="JMU1139" s="894"/>
      <c r="JMV1139" s="894"/>
      <c r="JMW1139" s="894"/>
      <c r="JMX1139" s="894"/>
      <c r="JMY1139" s="894"/>
      <c r="JMZ1139" s="894"/>
      <c r="JNA1139" s="894"/>
      <c r="JNB1139" s="894"/>
      <c r="JNC1139" s="894"/>
      <c r="JND1139" s="894"/>
      <c r="JNE1139" s="894"/>
      <c r="JNF1139" s="894"/>
      <c r="JNG1139" s="894"/>
      <c r="JNH1139" s="894"/>
      <c r="JNI1139" s="894"/>
      <c r="JNJ1139" s="894"/>
      <c r="JNK1139" s="894"/>
      <c r="JNL1139" s="894"/>
      <c r="JNM1139" s="894"/>
      <c r="JNN1139" s="894"/>
      <c r="JNO1139" s="894"/>
      <c r="JNP1139" s="894"/>
      <c r="JNQ1139" s="894"/>
      <c r="JNR1139" s="894"/>
      <c r="JNS1139" s="894"/>
      <c r="JNT1139" s="894"/>
      <c r="JNU1139" s="894"/>
      <c r="JNV1139" s="894"/>
      <c r="JNW1139" s="894"/>
      <c r="JNX1139" s="894"/>
      <c r="JNY1139" s="894"/>
      <c r="JNZ1139" s="894"/>
      <c r="JOA1139" s="894"/>
      <c r="JOB1139" s="894"/>
      <c r="JOC1139" s="894"/>
      <c r="JOD1139" s="894"/>
      <c r="JOE1139" s="894"/>
      <c r="JOF1139" s="894"/>
      <c r="JOG1139" s="894"/>
      <c r="JOH1139" s="894"/>
      <c r="JOI1139" s="894"/>
      <c r="JOJ1139" s="894"/>
      <c r="JOK1139" s="894"/>
      <c r="JOL1139" s="894"/>
      <c r="JOM1139" s="894"/>
      <c r="JON1139" s="894"/>
      <c r="JOO1139" s="894"/>
      <c r="JOP1139" s="894"/>
      <c r="JOQ1139" s="894"/>
      <c r="JOR1139" s="894"/>
      <c r="JOS1139" s="894"/>
      <c r="JOT1139" s="894"/>
      <c r="JOU1139" s="894"/>
      <c r="JOV1139" s="894"/>
      <c r="JOW1139" s="894"/>
      <c r="JOX1139" s="894"/>
      <c r="JOY1139" s="894"/>
      <c r="JOZ1139" s="894"/>
      <c r="JPA1139" s="894"/>
      <c r="JPB1139" s="894"/>
      <c r="JPC1139" s="894"/>
      <c r="JPD1139" s="894"/>
      <c r="JPE1139" s="894"/>
      <c r="JPF1139" s="894"/>
      <c r="JPG1139" s="894"/>
      <c r="JPH1139" s="894"/>
      <c r="JPI1139" s="894"/>
      <c r="JPJ1139" s="894"/>
      <c r="JPK1139" s="894"/>
      <c r="JPL1139" s="894"/>
      <c r="JPM1139" s="894"/>
      <c r="JPN1139" s="894"/>
      <c r="JPO1139" s="894"/>
      <c r="JPP1139" s="894"/>
      <c r="JPQ1139" s="894"/>
      <c r="JPR1139" s="894"/>
      <c r="JPS1139" s="894"/>
      <c r="JPT1139" s="894"/>
      <c r="JPU1139" s="894"/>
      <c r="JPV1139" s="894"/>
      <c r="JPW1139" s="894"/>
      <c r="JPX1139" s="894"/>
      <c r="JPY1139" s="894"/>
      <c r="JPZ1139" s="894"/>
      <c r="JQA1139" s="894"/>
      <c r="JQB1139" s="894"/>
      <c r="JQC1139" s="894"/>
      <c r="JQD1139" s="894"/>
      <c r="JQE1139" s="894"/>
      <c r="JQF1139" s="894"/>
      <c r="JQG1139" s="894"/>
      <c r="JQH1139" s="894"/>
      <c r="JQI1139" s="894"/>
      <c r="JQJ1139" s="894"/>
      <c r="JQK1139" s="894"/>
      <c r="JQL1139" s="894"/>
      <c r="JQM1139" s="894"/>
      <c r="JQN1139" s="894"/>
      <c r="JQO1139" s="894"/>
      <c r="JQP1139" s="894"/>
      <c r="JQQ1139" s="894"/>
      <c r="JQR1139" s="894"/>
      <c r="JQS1139" s="894"/>
      <c r="JQT1139" s="894"/>
      <c r="JQU1139" s="894"/>
      <c r="JQV1139" s="894"/>
      <c r="JQW1139" s="894"/>
      <c r="JQX1139" s="894"/>
      <c r="JQY1139" s="894"/>
      <c r="JQZ1139" s="894"/>
      <c r="JRA1139" s="894"/>
      <c r="JRB1139" s="894"/>
      <c r="JRC1139" s="894"/>
      <c r="JRD1139" s="894"/>
      <c r="JRE1139" s="894"/>
      <c r="JRF1139" s="894"/>
      <c r="JRG1139" s="894"/>
      <c r="JRH1139" s="894"/>
      <c r="JRI1139" s="894"/>
      <c r="JRJ1139" s="894"/>
      <c r="JRK1139" s="894"/>
      <c r="JRL1139" s="894"/>
      <c r="JRM1139" s="894"/>
      <c r="JRN1139" s="894"/>
      <c r="JRO1139" s="894"/>
      <c r="JRP1139" s="894"/>
      <c r="JRQ1139" s="894"/>
      <c r="JRR1139" s="894"/>
      <c r="JRS1139" s="894"/>
      <c r="JRT1139" s="894"/>
      <c r="JRU1139" s="894"/>
      <c r="JRV1139" s="894"/>
      <c r="JRW1139" s="894"/>
      <c r="JRX1139" s="894"/>
      <c r="JRY1139" s="894"/>
      <c r="JRZ1139" s="894"/>
      <c r="JSA1139" s="894"/>
      <c r="JSB1139" s="894"/>
      <c r="JSC1139" s="894"/>
      <c r="JSD1139" s="894"/>
      <c r="JSE1139" s="894"/>
      <c r="JSF1139" s="894"/>
      <c r="JSG1139" s="894"/>
      <c r="JSH1139" s="894"/>
      <c r="JSI1139" s="894"/>
      <c r="JSJ1139" s="894"/>
      <c r="JSK1139" s="894"/>
      <c r="JSL1139" s="894"/>
      <c r="JSM1139" s="894"/>
      <c r="JSN1139" s="894"/>
      <c r="JSO1139" s="894"/>
      <c r="JSP1139" s="894"/>
      <c r="JSQ1139" s="894"/>
      <c r="JSR1139" s="894"/>
      <c r="JSS1139" s="894"/>
      <c r="JST1139" s="894"/>
      <c r="JSU1139" s="894"/>
      <c r="JSV1139" s="894"/>
      <c r="JSW1139" s="894"/>
      <c r="JSX1139" s="894"/>
      <c r="JSY1139" s="894"/>
      <c r="JSZ1139" s="894"/>
      <c r="JTA1139" s="894"/>
      <c r="JTB1139" s="894"/>
      <c r="JTC1139" s="894"/>
      <c r="JTD1139" s="894"/>
      <c r="JTE1139" s="894"/>
      <c r="JTF1139" s="894"/>
      <c r="JTG1139" s="894"/>
      <c r="JTH1139" s="894"/>
      <c r="JTI1139" s="894"/>
      <c r="JTJ1139" s="894"/>
      <c r="JTK1139" s="894"/>
      <c r="JTL1139" s="894"/>
      <c r="JTM1139" s="894"/>
      <c r="JTN1139" s="894"/>
      <c r="JTO1139" s="894"/>
      <c r="JTP1139" s="894"/>
      <c r="JTQ1139" s="894"/>
      <c r="JTR1139" s="894"/>
      <c r="JTS1139" s="894"/>
      <c r="JTT1139" s="894"/>
      <c r="JTU1139" s="894"/>
      <c r="JTV1139" s="894"/>
      <c r="JTW1139" s="894"/>
      <c r="JTX1139" s="894"/>
      <c r="JTY1139" s="894"/>
      <c r="JTZ1139" s="894"/>
      <c r="JUA1139" s="894"/>
      <c r="JUB1139" s="894"/>
      <c r="JUC1139" s="894"/>
      <c r="JUD1139" s="894"/>
      <c r="JUE1139" s="894"/>
      <c r="JUF1139" s="894"/>
      <c r="JUG1139" s="894"/>
      <c r="JUH1139" s="894"/>
      <c r="JUI1139" s="894"/>
      <c r="JUJ1139" s="894"/>
      <c r="JUK1139" s="894"/>
      <c r="JUL1139" s="894"/>
      <c r="JUM1139" s="894"/>
      <c r="JUN1139" s="894"/>
      <c r="JUO1139" s="894"/>
      <c r="JUP1139" s="894"/>
      <c r="JUQ1139" s="894"/>
      <c r="JUR1139" s="894"/>
      <c r="JUS1139" s="894"/>
      <c r="JUT1139" s="894"/>
      <c r="JUU1139" s="894"/>
      <c r="JUV1139" s="894"/>
      <c r="JUW1139" s="894"/>
      <c r="JUX1139" s="894"/>
      <c r="JUY1139" s="894"/>
      <c r="JUZ1139" s="894"/>
      <c r="JVA1139" s="894"/>
      <c r="JVB1139" s="894"/>
      <c r="JVC1139" s="894"/>
      <c r="JVD1139" s="894"/>
      <c r="JVE1139" s="894"/>
      <c r="JVF1139" s="894"/>
      <c r="JVG1139" s="894"/>
      <c r="JVH1139" s="894"/>
      <c r="JVI1139" s="894"/>
      <c r="JVJ1139" s="894"/>
      <c r="JVK1139" s="894"/>
      <c r="JVL1139" s="894"/>
      <c r="JVM1139" s="894"/>
      <c r="JVN1139" s="894"/>
      <c r="JVO1139" s="894"/>
      <c r="JVP1139" s="894"/>
      <c r="JVQ1139" s="894"/>
      <c r="JVR1139" s="894"/>
      <c r="JVS1139" s="894"/>
      <c r="JVT1139" s="894"/>
      <c r="JVU1139" s="894"/>
      <c r="JVV1139" s="894"/>
      <c r="JVW1139" s="894"/>
      <c r="JVX1139" s="894"/>
      <c r="JVY1139" s="894"/>
      <c r="JVZ1139" s="894"/>
      <c r="JWA1139" s="894"/>
      <c r="JWB1139" s="894"/>
      <c r="JWC1139" s="894"/>
      <c r="JWD1139" s="894"/>
      <c r="JWE1139" s="894"/>
      <c r="JWF1139" s="894"/>
      <c r="JWG1139" s="894"/>
      <c r="JWH1139" s="894"/>
      <c r="JWI1139" s="894"/>
      <c r="JWJ1139" s="894"/>
      <c r="JWK1139" s="894"/>
      <c r="JWL1139" s="894"/>
      <c r="JWM1139" s="894"/>
      <c r="JWN1139" s="894"/>
      <c r="JWO1139" s="894"/>
      <c r="JWP1139" s="894"/>
      <c r="JWQ1139" s="894"/>
      <c r="JWR1139" s="894"/>
      <c r="JWS1139" s="894"/>
      <c r="JWT1139" s="894"/>
      <c r="JWU1139" s="894"/>
      <c r="JWV1139" s="894"/>
      <c r="JWW1139" s="894"/>
      <c r="JWX1139" s="894"/>
      <c r="JWY1139" s="894"/>
      <c r="JWZ1139" s="894"/>
      <c r="JXA1139" s="894"/>
      <c r="JXB1139" s="894"/>
      <c r="JXC1139" s="894"/>
      <c r="JXD1139" s="894"/>
      <c r="JXE1139" s="894"/>
      <c r="JXF1139" s="894"/>
      <c r="JXG1139" s="894"/>
      <c r="JXH1139" s="894"/>
      <c r="JXI1139" s="894"/>
      <c r="JXJ1139" s="894"/>
      <c r="JXK1139" s="894"/>
      <c r="JXL1139" s="894"/>
      <c r="JXM1139" s="894"/>
      <c r="JXN1139" s="894"/>
      <c r="JXO1139" s="894"/>
      <c r="JXP1139" s="894"/>
      <c r="JXQ1139" s="894"/>
      <c r="JXR1139" s="894"/>
      <c r="JXS1139" s="894"/>
      <c r="JXT1139" s="894"/>
      <c r="JXU1139" s="894"/>
      <c r="JXV1139" s="894"/>
      <c r="JXW1139" s="894"/>
      <c r="JXX1139" s="894"/>
      <c r="JXY1139" s="894"/>
      <c r="JXZ1139" s="894"/>
      <c r="JYA1139" s="894"/>
      <c r="JYB1139" s="894"/>
      <c r="JYC1139" s="894"/>
      <c r="JYD1139" s="894"/>
      <c r="JYE1139" s="894"/>
      <c r="JYF1139" s="894"/>
      <c r="JYG1139" s="894"/>
      <c r="JYH1139" s="894"/>
      <c r="JYI1139" s="894"/>
      <c r="JYJ1139" s="894"/>
      <c r="JYK1139" s="894"/>
      <c r="JYL1139" s="894"/>
      <c r="JYM1139" s="894"/>
      <c r="JYN1139" s="894"/>
      <c r="JYO1139" s="894"/>
      <c r="JYP1139" s="894"/>
      <c r="JYQ1139" s="894"/>
      <c r="JYR1139" s="894"/>
      <c r="JYS1139" s="894"/>
      <c r="JYT1139" s="894"/>
      <c r="JYU1139" s="894"/>
      <c r="JYV1139" s="894"/>
      <c r="JYW1139" s="894"/>
      <c r="JYX1139" s="894"/>
      <c r="JYY1139" s="894"/>
      <c r="JYZ1139" s="894"/>
      <c r="JZA1139" s="894"/>
      <c r="JZB1139" s="894"/>
      <c r="JZC1139" s="894"/>
      <c r="JZD1139" s="894"/>
      <c r="JZE1139" s="894"/>
      <c r="JZF1139" s="894"/>
      <c r="JZG1139" s="894"/>
      <c r="JZH1139" s="894"/>
      <c r="JZI1139" s="894"/>
      <c r="JZJ1139" s="894"/>
      <c r="JZK1139" s="894"/>
      <c r="JZL1139" s="894"/>
      <c r="JZM1139" s="894"/>
      <c r="JZN1139" s="894"/>
      <c r="JZO1139" s="894"/>
      <c r="JZP1139" s="894"/>
      <c r="JZQ1139" s="894"/>
      <c r="JZR1139" s="894"/>
      <c r="JZS1139" s="894"/>
      <c r="JZT1139" s="894"/>
      <c r="JZU1139" s="894"/>
      <c r="JZV1139" s="894"/>
      <c r="JZW1139" s="894"/>
      <c r="JZX1139" s="894"/>
      <c r="JZY1139" s="894"/>
      <c r="JZZ1139" s="894"/>
      <c r="KAA1139" s="894"/>
      <c r="KAB1139" s="894"/>
      <c r="KAC1139" s="894"/>
      <c r="KAD1139" s="894"/>
      <c r="KAE1139" s="894"/>
      <c r="KAF1139" s="894"/>
      <c r="KAG1139" s="894"/>
      <c r="KAH1139" s="894"/>
      <c r="KAI1139" s="894"/>
      <c r="KAJ1139" s="894"/>
      <c r="KAK1139" s="894"/>
      <c r="KAL1139" s="894"/>
      <c r="KAM1139" s="894"/>
      <c r="KAN1139" s="894"/>
      <c r="KAO1139" s="894"/>
      <c r="KAP1139" s="894"/>
      <c r="KAQ1139" s="894"/>
      <c r="KAR1139" s="894"/>
      <c r="KAS1139" s="894"/>
      <c r="KAT1139" s="894"/>
      <c r="KAU1139" s="894"/>
      <c r="KAV1139" s="894"/>
      <c r="KAW1139" s="894"/>
      <c r="KAX1139" s="894"/>
      <c r="KAY1139" s="894"/>
      <c r="KAZ1139" s="894"/>
      <c r="KBA1139" s="894"/>
      <c r="KBB1139" s="894"/>
      <c r="KBC1139" s="894"/>
      <c r="KBD1139" s="894"/>
      <c r="KBE1139" s="894"/>
      <c r="KBF1139" s="894"/>
      <c r="KBG1139" s="894"/>
      <c r="KBH1139" s="894"/>
      <c r="KBI1139" s="894"/>
      <c r="KBJ1139" s="894"/>
      <c r="KBK1139" s="894"/>
      <c r="KBL1139" s="894"/>
      <c r="KBM1139" s="894"/>
      <c r="KBN1139" s="894"/>
      <c r="KBO1139" s="894"/>
      <c r="KBP1139" s="894"/>
      <c r="KBQ1139" s="894"/>
      <c r="KBR1139" s="894"/>
      <c r="KBS1139" s="894"/>
      <c r="KBT1139" s="894"/>
      <c r="KBU1139" s="894"/>
      <c r="KBV1139" s="894"/>
      <c r="KBW1139" s="894"/>
      <c r="KBX1139" s="894"/>
      <c r="KBY1139" s="894"/>
      <c r="KBZ1139" s="894"/>
      <c r="KCA1139" s="894"/>
      <c r="KCB1139" s="894"/>
      <c r="KCC1139" s="894"/>
      <c r="KCD1139" s="894"/>
      <c r="KCE1139" s="894"/>
      <c r="KCF1139" s="894"/>
      <c r="KCG1139" s="894"/>
      <c r="KCH1139" s="894"/>
      <c r="KCI1139" s="894"/>
      <c r="KCJ1139" s="894"/>
      <c r="KCK1139" s="894"/>
      <c r="KCL1139" s="894"/>
      <c r="KCM1139" s="894"/>
      <c r="KCN1139" s="894"/>
      <c r="KCO1139" s="894"/>
      <c r="KCP1139" s="894"/>
      <c r="KCQ1139" s="894"/>
      <c r="KCR1139" s="894"/>
      <c r="KCS1139" s="894"/>
      <c r="KCT1139" s="894"/>
      <c r="KCU1139" s="894"/>
      <c r="KCV1139" s="894"/>
      <c r="KCW1139" s="894"/>
      <c r="KCX1139" s="894"/>
      <c r="KCY1139" s="894"/>
      <c r="KCZ1139" s="894"/>
      <c r="KDA1139" s="894"/>
      <c r="KDB1139" s="894"/>
      <c r="KDC1139" s="894"/>
      <c r="KDD1139" s="894"/>
      <c r="KDE1139" s="894"/>
      <c r="KDF1139" s="894"/>
      <c r="KDG1139" s="894"/>
      <c r="KDH1139" s="894"/>
      <c r="KDI1139" s="894"/>
      <c r="KDJ1139" s="894"/>
      <c r="KDK1139" s="894"/>
      <c r="KDL1139" s="894"/>
      <c r="KDM1139" s="894"/>
      <c r="KDN1139" s="894"/>
      <c r="KDO1139" s="894"/>
      <c r="KDP1139" s="894"/>
      <c r="KDQ1139" s="894"/>
      <c r="KDR1139" s="894"/>
      <c r="KDS1139" s="894"/>
      <c r="KDT1139" s="894"/>
      <c r="KDU1139" s="894"/>
      <c r="KDV1139" s="894"/>
      <c r="KDW1139" s="894"/>
      <c r="KDX1139" s="894"/>
      <c r="KDY1139" s="894"/>
      <c r="KDZ1139" s="894"/>
      <c r="KEA1139" s="894"/>
      <c r="KEB1139" s="894"/>
      <c r="KEC1139" s="894"/>
      <c r="KED1139" s="894"/>
      <c r="KEE1139" s="894"/>
      <c r="KEF1139" s="894"/>
      <c r="KEG1139" s="894"/>
      <c r="KEH1139" s="894"/>
      <c r="KEI1139" s="894"/>
      <c r="KEJ1139" s="894"/>
      <c r="KEK1139" s="894"/>
      <c r="KEL1139" s="894"/>
      <c r="KEM1139" s="894"/>
      <c r="KEN1139" s="894"/>
      <c r="KEO1139" s="894"/>
      <c r="KEP1139" s="894"/>
      <c r="KEQ1139" s="894"/>
      <c r="KER1139" s="894"/>
      <c r="KES1139" s="894"/>
      <c r="KET1139" s="894"/>
      <c r="KEU1139" s="894"/>
      <c r="KEV1139" s="894"/>
      <c r="KEW1139" s="894"/>
      <c r="KEX1139" s="894"/>
      <c r="KEY1139" s="894"/>
      <c r="KEZ1139" s="894"/>
      <c r="KFA1139" s="894"/>
      <c r="KFB1139" s="894"/>
      <c r="KFC1139" s="894"/>
      <c r="KFD1139" s="894"/>
      <c r="KFE1139" s="894"/>
      <c r="KFF1139" s="894"/>
      <c r="KFG1139" s="894"/>
      <c r="KFH1139" s="894"/>
      <c r="KFI1139" s="894"/>
      <c r="KFJ1139" s="894"/>
      <c r="KFK1139" s="894"/>
      <c r="KFL1139" s="894"/>
      <c r="KFM1139" s="894"/>
      <c r="KFN1139" s="894"/>
      <c r="KFO1139" s="894"/>
      <c r="KFP1139" s="894"/>
      <c r="KFQ1139" s="894"/>
      <c r="KFR1139" s="894"/>
      <c r="KFS1139" s="894"/>
      <c r="KFT1139" s="894"/>
      <c r="KFU1139" s="894"/>
      <c r="KFV1139" s="894"/>
      <c r="KFW1139" s="894"/>
      <c r="KFX1139" s="894"/>
      <c r="KFY1139" s="894"/>
      <c r="KFZ1139" s="894"/>
      <c r="KGA1139" s="894"/>
      <c r="KGB1139" s="894"/>
      <c r="KGC1139" s="894"/>
      <c r="KGD1139" s="894"/>
      <c r="KGE1139" s="894"/>
      <c r="KGF1139" s="894"/>
      <c r="KGG1139" s="894"/>
      <c r="KGH1139" s="894"/>
      <c r="KGI1139" s="894"/>
      <c r="KGJ1139" s="894"/>
      <c r="KGK1139" s="894"/>
      <c r="KGL1139" s="894"/>
      <c r="KGM1139" s="894"/>
      <c r="KGN1139" s="894"/>
      <c r="KGO1139" s="894"/>
      <c r="KGP1139" s="894"/>
      <c r="KGQ1139" s="894"/>
      <c r="KGR1139" s="894"/>
      <c r="KGS1139" s="894"/>
      <c r="KGT1139" s="894"/>
      <c r="KGU1139" s="894"/>
      <c r="KGV1139" s="894"/>
      <c r="KGW1139" s="894"/>
      <c r="KGX1139" s="894"/>
      <c r="KGY1139" s="894"/>
      <c r="KGZ1139" s="894"/>
      <c r="KHA1139" s="894"/>
      <c r="KHB1139" s="894"/>
      <c r="KHC1139" s="894"/>
      <c r="KHD1139" s="894"/>
      <c r="KHE1139" s="894"/>
      <c r="KHF1139" s="894"/>
      <c r="KHG1139" s="894"/>
      <c r="KHH1139" s="894"/>
      <c r="KHI1139" s="894"/>
      <c r="KHJ1139" s="894"/>
      <c r="KHK1139" s="894"/>
      <c r="KHL1139" s="894"/>
      <c r="KHM1139" s="894"/>
      <c r="KHN1139" s="894"/>
      <c r="KHO1139" s="894"/>
      <c r="KHP1139" s="894"/>
      <c r="KHQ1139" s="894"/>
      <c r="KHR1139" s="894"/>
      <c r="KHS1139" s="894"/>
      <c r="KHT1139" s="894"/>
      <c r="KHU1139" s="894"/>
      <c r="KHV1139" s="894"/>
      <c r="KHW1139" s="894"/>
      <c r="KHX1139" s="894"/>
      <c r="KHY1139" s="894"/>
      <c r="KHZ1139" s="894"/>
      <c r="KIA1139" s="894"/>
      <c r="KIB1139" s="894"/>
      <c r="KIC1139" s="894"/>
      <c r="KID1139" s="894"/>
      <c r="KIE1139" s="894"/>
      <c r="KIF1139" s="894"/>
      <c r="KIG1139" s="894"/>
      <c r="KIH1139" s="894"/>
      <c r="KII1139" s="894"/>
      <c r="KIJ1139" s="894"/>
      <c r="KIK1139" s="894"/>
      <c r="KIL1139" s="894"/>
      <c r="KIM1139" s="894"/>
      <c r="KIN1139" s="894"/>
      <c r="KIO1139" s="894"/>
      <c r="KIP1139" s="894"/>
      <c r="KIQ1139" s="894"/>
      <c r="KIR1139" s="894"/>
      <c r="KIS1139" s="894"/>
      <c r="KIT1139" s="894"/>
      <c r="KIU1139" s="894"/>
      <c r="KIV1139" s="894"/>
      <c r="KIW1139" s="894"/>
      <c r="KIX1139" s="894"/>
      <c r="KIY1139" s="894"/>
      <c r="KIZ1139" s="894"/>
      <c r="KJA1139" s="894"/>
      <c r="KJB1139" s="894"/>
      <c r="KJC1139" s="894"/>
      <c r="KJD1139" s="894"/>
      <c r="KJE1139" s="894"/>
      <c r="KJF1139" s="894"/>
      <c r="KJG1139" s="894"/>
      <c r="KJH1139" s="894"/>
      <c r="KJI1139" s="894"/>
      <c r="KJJ1139" s="894"/>
      <c r="KJK1139" s="894"/>
      <c r="KJL1139" s="894"/>
      <c r="KJM1139" s="894"/>
      <c r="KJN1139" s="894"/>
      <c r="KJO1139" s="894"/>
      <c r="KJP1139" s="894"/>
      <c r="KJQ1139" s="894"/>
      <c r="KJR1139" s="894"/>
      <c r="KJS1139" s="894"/>
      <c r="KJT1139" s="894"/>
      <c r="KJU1139" s="894"/>
      <c r="KJV1139" s="894"/>
      <c r="KJW1139" s="894"/>
      <c r="KJX1139" s="894"/>
      <c r="KJY1139" s="894"/>
      <c r="KJZ1139" s="894"/>
      <c r="KKA1139" s="894"/>
      <c r="KKB1139" s="894"/>
      <c r="KKC1139" s="894"/>
      <c r="KKD1139" s="894"/>
      <c r="KKE1139" s="894"/>
      <c r="KKF1139" s="894"/>
      <c r="KKG1139" s="894"/>
      <c r="KKH1139" s="894"/>
      <c r="KKI1139" s="894"/>
      <c r="KKJ1139" s="894"/>
      <c r="KKK1139" s="894"/>
      <c r="KKL1139" s="894"/>
      <c r="KKM1139" s="894"/>
      <c r="KKN1139" s="894"/>
      <c r="KKO1139" s="894"/>
      <c r="KKP1139" s="894"/>
      <c r="KKQ1139" s="894"/>
      <c r="KKR1139" s="894"/>
      <c r="KKS1139" s="894"/>
      <c r="KKT1139" s="894"/>
      <c r="KKU1139" s="894"/>
      <c r="KKV1139" s="894"/>
      <c r="KKW1139" s="894"/>
      <c r="KKX1139" s="894"/>
      <c r="KKY1139" s="894"/>
      <c r="KKZ1139" s="894"/>
      <c r="KLA1139" s="894"/>
      <c r="KLB1139" s="894"/>
      <c r="KLC1139" s="894"/>
      <c r="KLD1139" s="894"/>
      <c r="KLE1139" s="894"/>
      <c r="KLF1139" s="894"/>
      <c r="KLG1139" s="894"/>
      <c r="KLH1139" s="894"/>
      <c r="KLI1139" s="894"/>
      <c r="KLJ1139" s="894"/>
      <c r="KLK1139" s="894"/>
      <c r="KLL1139" s="894"/>
      <c r="KLM1139" s="894"/>
      <c r="KLN1139" s="894"/>
      <c r="KLO1139" s="894"/>
      <c r="KLP1139" s="894"/>
      <c r="KLQ1139" s="894"/>
      <c r="KLR1139" s="894"/>
      <c r="KLS1139" s="894"/>
      <c r="KLT1139" s="894"/>
      <c r="KLU1139" s="894"/>
      <c r="KLV1139" s="894"/>
      <c r="KLW1139" s="894"/>
      <c r="KLX1139" s="894"/>
      <c r="KLY1139" s="894"/>
      <c r="KLZ1139" s="894"/>
      <c r="KMA1139" s="894"/>
      <c r="KMB1139" s="894"/>
      <c r="KMC1139" s="894"/>
      <c r="KMD1139" s="894"/>
      <c r="KME1139" s="894"/>
      <c r="KMF1139" s="894"/>
      <c r="KMG1139" s="894"/>
      <c r="KMH1139" s="894"/>
      <c r="KMI1139" s="894"/>
      <c r="KMJ1139" s="894"/>
      <c r="KMK1139" s="894"/>
      <c r="KML1139" s="894"/>
      <c r="KMM1139" s="894"/>
      <c r="KMN1139" s="894"/>
      <c r="KMO1139" s="894"/>
      <c r="KMP1139" s="894"/>
      <c r="KMQ1139" s="894"/>
      <c r="KMR1139" s="894"/>
      <c r="KMS1139" s="894"/>
      <c r="KMT1139" s="894"/>
      <c r="KMU1139" s="894"/>
      <c r="KMV1139" s="894"/>
      <c r="KMW1139" s="894"/>
      <c r="KMX1139" s="894"/>
      <c r="KMY1139" s="894"/>
      <c r="KMZ1139" s="894"/>
      <c r="KNA1139" s="894"/>
      <c r="KNB1139" s="894"/>
      <c r="KNC1139" s="894"/>
      <c r="KND1139" s="894"/>
      <c r="KNE1139" s="894"/>
      <c r="KNF1139" s="894"/>
      <c r="KNG1139" s="894"/>
      <c r="KNH1139" s="894"/>
      <c r="KNI1139" s="894"/>
      <c r="KNJ1139" s="894"/>
      <c r="KNK1139" s="894"/>
      <c r="KNL1139" s="894"/>
      <c r="KNM1139" s="894"/>
      <c r="KNN1139" s="894"/>
      <c r="KNO1139" s="894"/>
      <c r="KNP1139" s="894"/>
      <c r="KNQ1139" s="894"/>
      <c r="KNR1139" s="894"/>
      <c r="KNS1139" s="894"/>
      <c r="KNT1139" s="894"/>
      <c r="KNU1139" s="894"/>
      <c r="KNV1139" s="894"/>
      <c r="KNW1139" s="894"/>
      <c r="KNX1139" s="894"/>
      <c r="KNY1139" s="894"/>
      <c r="KNZ1139" s="894"/>
      <c r="KOA1139" s="894"/>
      <c r="KOB1139" s="894"/>
      <c r="KOC1139" s="894"/>
      <c r="KOD1139" s="894"/>
      <c r="KOE1139" s="894"/>
      <c r="KOF1139" s="894"/>
      <c r="KOG1139" s="894"/>
      <c r="KOH1139" s="894"/>
      <c r="KOI1139" s="894"/>
      <c r="KOJ1139" s="894"/>
      <c r="KOK1139" s="894"/>
      <c r="KOL1139" s="894"/>
      <c r="KOM1139" s="894"/>
      <c r="KON1139" s="894"/>
      <c r="KOO1139" s="894"/>
      <c r="KOP1139" s="894"/>
      <c r="KOQ1139" s="894"/>
      <c r="KOR1139" s="894"/>
      <c r="KOS1139" s="894"/>
      <c r="KOT1139" s="894"/>
      <c r="KOU1139" s="894"/>
      <c r="KOV1139" s="894"/>
      <c r="KOW1139" s="894"/>
      <c r="KOX1139" s="894"/>
      <c r="KOY1139" s="894"/>
      <c r="KOZ1139" s="894"/>
      <c r="KPA1139" s="894"/>
      <c r="KPB1139" s="894"/>
      <c r="KPC1139" s="894"/>
      <c r="KPD1139" s="894"/>
      <c r="KPE1139" s="894"/>
      <c r="KPF1139" s="894"/>
      <c r="KPG1139" s="894"/>
      <c r="KPH1139" s="894"/>
      <c r="KPI1139" s="894"/>
      <c r="KPJ1139" s="894"/>
      <c r="KPK1139" s="894"/>
      <c r="KPL1139" s="894"/>
      <c r="KPM1139" s="894"/>
      <c r="KPN1139" s="894"/>
      <c r="KPO1139" s="894"/>
      <c r="KPP1139" s="894"/>
      <c r="KPQ1139" s="894"/>
      <c r="KPR1139" s="894"/>
      <c r="KPS1139" s="894"/>
      <c r="KPT1139" s="894"/>
      <c r="KPU1139" s="894"/>
      <c r="KPV1139" s="894"/>
      <c r="KPW1139" s="894"/>
      <c r="KPX1139" s="894"/>
      <c r="KPY1139" s="894"/>
      <c r="KPZ1139" s="894"/>
      <c r="KQA1139" s="894"/>
      <c r="KQB1139" s="894"/>
      <c r="KQC1139" s="894"/>
      <c r="KQD1139" s="894"/>
      <c r="KQE1139" s="894"/>
      <c r="KQF1139" s="894"/>
      <c r="KQG1139" s="894"/>
      <c r="KQH1139" s="894"/>
      <c r="KQI1139" s="894"/>
      <c r="KQJ1139" s="894"/>
      <c r="KQK1139" s="894"/>
      <c r="KQL1139" s="894"/>
      <c r="KQM1139" s="894"/>
      <c r="KQN1139" s="894"/>
      <c r="KQO1139" s="894"/>
      <c r="KQP1139" s="894"/>
      <c r="KQQ1139" s="894"/>
      <c r="KQR1139" s="894"/>
      <c r="KQS1139" s="894"/>
      <c r="KQT1139" s="894"/>
      <c r="KQU1139" s="894"/>
      <c r="KQV1139" s="894"/>
      <c r="KQW1139" s="894"/>
      <c r="KQX1139" s="894"/>
      <c r="KQY1139" s="894"/>
      <c r="KQZ1139" s="894"/>
      <c r="KRA1139" s="894"/>
      <c r="KRB1139" s="894"/>
      <c r="KRC1139" s="894"/>
      <c r="KRD1139" s="894"/>
      <c r="KRE1139" s="894"/>
      <c r="KRF1139" s="894"/>
      <c r="KRG1139" s="894"/>
      <c r="KRH1139" s="894"/>
      <c r="KRI1139" s="894"/>
      <c r="KRJ1139" s="894"/>
      <c r="KRK1139" s="894"/>
      <c r="KRL1139" s="894"/>
      <c r="KRM1139" s="894"/>
      <c r="KRN1139" s="894"/>
      <c r="KRO1139" s="894"/>
      <c r="KRP1139" s="894"/>
      <c r="KRQ1139" s="894"/>
      <c r="KRR1139" s="894"/>
      <c r="KRS1139" s="894"/>
      <c r="KRT1139" s="894"/>
      <c r="KRU1139" s="894"/>
      <c r="KRV1139" s="894"/>
      <c r="KRW1139" s="894"/>
      <c r="KRX1139" s="894"/>
      <c r="KRY1139" s="894"/>
      <c r="KRZ1139" s="894"/>
      <c r="KSA1139" s="894"/>
      <c r="KSB1139" s="894"/>
      <c r="KSC1139" s="894"/>
      <c r="KSD1139" s="894"/>
      <c r="KSE1139" s="894"/>
      <c r="KSF1139" s="894"/>
      <c r="KSG1139" s="894"/>
      <c r="KSH1139" s="894"/>
      <c r="KSI1139" s="894"/>
      <c r="KSJ1139" s="894"/>
      <c r="KSK1139" s="894"/>
      <c r="KSL1139" s="894"/>
      <c r="KSM1139" s="894"/>
      <c r="KSN1139" s="894"/>
      <c r="KSO1139" s="894"/>
      <c r="KSP1139" s="894"/>
      <c r="KSQ1139" s="894"/>
      <c r="KSR1139" s="894"/>
      <c r="KSS1139" s="894"/>
      <c r="KST1139" s="894"/>
      <c r="KSU1139" s="894"/>
      <c r="KSV1139" s="894"/>
      <c r="KSW1139" s="894"/>
      <c r="KSX1139" s="894"/>
      <c r="KSY1139" s="894"/>
      <c r="KSZ1139" s="894"/>
      <c r="KTA1139" s="894"/>
      <c r="KTB1139" s="894"/>
      <c r="KTC1139" s="894"/>
      <c r="KTD1139" s="894"/>
      <c r="KTE1139" s="894"/>
      <c r="KTF1139" s="894"/>
      <c r="KTG1139" s="894"/>
      <c r="KTH1139" s="894"/>
      <c r="KTI1139" s="894"/>
      <c r="KTJ1139" s="894"/>
      <c r="KTK1139" s="894"/>
      <c r="KTL1139" s="894"/>
      <c r="KTM1139" s="894"/>
      <c r="KTN1139" s="894"/>
      <c r="KTO1139" s="894"/>
      <c r="KTP1139" s="894"/>
      <c r="KTQ1139" s="894"/>
      <c r="KTR1139" s="894"/>
      <c r="KTS1139" s="894"/>
      <c r="KTT1139" s="894"/>
      <c r="KTU1139" s="894"/>
      <c r="KTV1139" s="894"/>
      <c r="KTW1139" s="894"/>
      <c r="KTX1139" s="894"/>
      <c r="KTY1139" s="894"/>
      <c r="KTZ1139" s="894"/>
      <c r="KUA1139" s="894"/>
      <c r="KUB1139" s="894"/>
      <c r="KUC1139" s="894"/>
      <c r="KUD1139" s="894"/>
      <c r="KUE1139" s="894"/>
      <c r="KUF1139" s="894"/>
      <c r="KUG1139" s="894"/>
      <c r="KUH1139" s="894"/>
      <c r="KUI1139" s="894"/>
      <c r="KUJ1139" s="894"/>
      <c r="KUK1139" s="894"/>
      <c r="KUL1139" s="894"/>
      <c r="KUM1139" s="894"/>
      <c r="KUN1139" s="894"/>
      <c r="KUO1139" s="894"/>
      <c r="KUP1139" s="894"/>
      <c r="KUQ1139" s="894"/>
      <c r="KUR1139" s="894"/>
      <c r="KUS1139" s="894"/>
      <c r="KUT1139" s="894"/>
      <c r="KUU1139" s="894"/>
      <c r="KUV1139" s="894"/>
      <c r="KUW1139" s="894"/>
      <c r="KUX1139" s="894"/>
      <c r="KUY1139" s="894"/>
      <c r="KUZ1139" s="894"/>
      <c r="KVA1139" s="894"/>
      <c r="KVB1139" s="894"/>
      <c r="KVC1139" s="894"/>
      <c r="KVD1139" s="894"/>
      <c r="KVE1139" s="894"/>
      <c r="KVF1139" s="894"/>
      <c r="KVG1139" s="894"/>
      <c r="KVH1139" s="894"/>
      <c r="KVI1139" s="894"/>
      <c r="KVJ1139" s="894"/>
      <c r="KVK1139" s="894"/>
      <c r="KVL1139" s="894"/>
      <c r="KVM1139" s="894"/>
      <c r="KVN1139" s="894"/>
      <c r="KVO1139" s="894"/>
      <c r="KVP1139" s="894"/>
      <c r="KVQ1139" s="894"/>
      <c r="KVR1139" s="894"/>
      <c r="KVS1139" s="894"/>
      <c r="KVT1139" s="894"/>
      <c r="KVU1139" s="894"/>
      <c r="KVV1139" s="894"/>
      <c r="KVW1139" s="894"/>
      <c r="KVX1139" s="894"/>
      <c r="KVY1139" s="894"/>
      <c r="KVZ1139" s="894"/>
      <c r="KWA1139" s="894"/>
      <c r="KWB1139" s="894"/>
      <c r="KWC1139" s="894"/>
      <c r="KWD1139" s="894"/>
      <c r="KWE1139" s="894"/>
      <c r="KWF1139" s="894"/>
      <c r="KWG1139" s="894"/>
      <c r="KWH1139" s="894"/>
      <c r="KWI1139" s="894"/>
      <c r="KWJ1139" s="894"/>
      <c r="KWK1139" s="894"/>
      <c r="KWL1139" s="894"/>
      <c r="KWM1139" s="894"/>
      <c r="KWN1139" s="894"/>
      <c r="KWO1139" s="894"/>
      <c r="KWP1139" s="894"/>
      <c r="KWQ1139" s="894"/>
      <c r="KWR1139" s="894"/>
      <c r="KWS1139" s="894"/>
      <c r="KWT1139" s="894"/>
      <c r="KWU1139" s="894"/>
      <c r="KWV1139" s="894"/>
      <c r="KWW1139" s="894"/>
      <c r="KWX1139" s="894"/>
      <c r="KWY1139" s="894"/>
      <c r="KWZ1139" s="894"/>
      <c r="KXA1139" s="894"/>
      <c r="KXB1139" s="894"/>
      <c r="KXC1139" s="894"/>
      <c r="KXD1139" s="894"/>
      <c r="KXE1139" s="894"/>
      <c r="KXF1139" s="894"/>
      <c r="KXG1139" s="894"/>
      <c r="KXH1139" s="894"/>
      <c r="KXI1139" s="894"/>
      <c r="KXJ1139" s="894"/>
      <c r="KXK1139" s="894"/>
      <c r="KXL1139" s="894"/>
      <c r="KXM1139" s="894"/>
      <c r="KXN1139" s="894"/>
      <c r="KXO1139" s="894"/>
      <c r="KXP1139" s="894"/>
      <c r="KXQ1139" s="894"/>
      <c r="KXR1139" s="894"/>
      <c r="KXS1139" s="894"/>
      <c r="KXT1139" s="894"/>
      <c r="KXU1139" s="894"/>
      <c r="KXV1139" s="894"/>
      <c r="KXW1139" s="894"/>
      <c r="KXX1139" s="894"/>
      <c r="KXY1139" s="894"/>
      <c r="KXZ1139" s="894"/>
      <c r="KYA1139" s="894"/>
      <c r="KYB1139" s="894"/>
      <c r="KYC1139" s="894"/>
      <c r="KYD1139" s="894"/>
      <c r="KYE1139" s="894"/>
      <c r="KYF1139" s="894"/>
      <c r="KYG1139" s="894"/>
      <c r="KYH1139" s="894"/>
      <c r="KYI1139" s="894"/>
      <c r="KYJ1139" s="894"/>
      <c r="KYK1139" s="894"/>
      <c r="KYL1139" s="894"/>
      <c r="KYM1139" s="894"/>
      <c r="KYN1139" s="894"/>
      <c r="KYO1139" s="894"/>
      <c r="KYP1139" s="894"/>
      <c r="KYQ1139" s="894"/>
      <c r="KYR1139" s="894"/>
      <c r="KYS1139" s="894"/>
      <c r="KYT1139" s="894"/>
      <c r="KYU1139" s="894"/>
      <c r="KYV1139" s="894"/>
      <c r="KYW1139" s="894"/>
      <c r="KYX1139" s="894"/>
      <c r="KYY1139" s="894"/>
      <c r="KYZ1139" s="894"/>
      <c r="KZA1139" s="894"/>
      <c r="KZB1139" s="894"/>
      <c r="KZC1139" s="894"/>
      <c r="KZD1139" s="894"/>
      <c r="KZE1139" s="894"/>
      <c r="KZF1139" s="894"/>
      <c r="KZG1139" s="894"/>
      <c r="KZH1139" s="894"/>
      <c r="KZI1139" s="894"/>
      <c r="KZJ1139" s="894"/>
      <c r="KZK1139" s="894"/>
      <c r="KZL1139" s="894"/>
      <c r="KZM1139" s="894"/>
      <c r="KZN1139" s="894"/>
      <c r="KZO1139" s="894"/>
      <c r="KZP1139" s="894"/>
      <c r="KZQ1139" s="894"/>
      <c r="KZR1139" s="894"/>
      <c r="KZS1139" s="894"/>
      <c r="KZT1139" s="894"/>
      <c r="KZU1139" s="894"/>
      <c r="KZV1139" s="894"/>
      <c r="KZW1139" s="894"/>
      <c r="KZX1139" s="894"/>
      <c r="KZY1139" s="894"/>
      <c r="KZZ1139" s="894"/>
      <c r="LAA1139" s="894"/>
      <c r="LAB1139" s="894"/>
      <c r="LAC1139" s="894"/>
      <c r="LAD1139" s="894"/>
      <c r="LAE1139" s="894"/>
      <c r="LAF1139" s="894"/>
      <c r="LAG1139" s="894"/>
      <c r="LAH1139" s="894"/>
      <c r="LAI1139" s="894"/>
      <c r="LAJ1139" s="894"/>
      <c r="LAK1139" s="894"/>
      <c r="LAL1139" s="894"/>
      <c r="LAM1139" s="894"/>
      <c r="LAN1139" s="894"/>
      <c r="LAO1139" s="894"/>
      <c r="LAP1139" s="894"/>
      <c r="LAQ1139" s="894"/>
      <c r="LAR1139" s="894"/>
      <c r="LAS1139" s="894"/>
      <c r="LAT1139" s="894"/>
      <c r="LAU1139" s="894"/>
      <c r="LAV1139" s="894"/>
      <c r="LAW1139" s="894"/>
      <c r="LAX1139" s="894"/>
      <c r="LAY1139" s="894"/>
      <c r="LAZ1139" s="894"/>
      <c r="LBA1139" s="894"/>
      <c r="LBB1139" s="894"/>
      <c r="LBC1139" s="894"/>
      <c r="LBD1139" s="894"/>
      <c r="LBE1139" s="894"/>
      <c r="LBF1139" s="894"/>
      <c r="LBG1139" s="894"/>
      <c r="LBH1139" s="894"/>
      <c r="LBI1139" s="894"/>
      <c r="LBJ1139" s="894"/>
      <c r="LBK1139" s="894"/>
      <c r="LBL1139" s="894"/>
      <c r="LBM1139" s="894"/>
      <c r="LBN1139" s="894"/>
      <c r="LBO1139" s="894"/>
      <c r="LBP1139" s="894"/>
      <c r="LBQ1139" s="894"/>
      <c r="LBR1139" s="894"/>
      <c r="LBS1139" s="894"/>
      <c r="LBT1139" s="894"/>
      <c r="LBU1139" s="894"/>
      <c r="LBV1139" s="894"/>
      <c r="LBW1139" s="894"/>
      <c r="LBX1139" s="894"/>
      <c r="LBY1139" s="894"/>
      <c r="LBZ1139" s="894"/>
      <c r="LCA1139" s="894"/>
      <c r="LCB1139" s="894"/>
      <c r="LCC1139" s="894"/>
      <c r="LCD1139" s="894"/>
      <c r="LCE1139" s="894"/>
      <c r="LCF1139" s="894"/>
      <c r="LCG1139" s="894"/>
      <c r="LCH1139" s="894"/>
      <c r="LCI1139" s="894"/>
      <c r="LCJ1139" s="894"/>
      <c r="LCK1139" s="894"/>
      <c r="LCL1139" s="894"/>
      <c r="LCM1139" s="894"/>
      <c r="LCN1139" s="894"/>
      <c r="LCO1139" s="894"/>
      <c r="LCP1139" s="894"/>
      <c r="LCQ1139" s="894"/>
      <c r="LCR1139" s="894"/>
      <c r="LCS1139" s="894"/>
      <c r="LCT1139" s="894"/>
      <c r="LCU1139" s="894"/>
      <c r="LCV1139" s="894"/>
      <c r="LCW1139" s="894"/>
      <c r="LCX1139" s="894"/>
      <c r="LCY1139" s="894"/>
      <c r="LCZ1139" s="894"/>
      <c r="LDA1139" s="894"/>
      <c r="LDB1139" s="894"/>
      <c r="LDC1139" s="894"/>
      <c r="LDD1139" s="894"/>
      <c r="LDE1139" s="894"/>
      <c r="LDF1139" s="894"/>
      <c r="LDG1139" s="894"/>
      <c r="LDH1139" s="894"/>
      <c r="LDI1139" s="894"/>
      <c r="LDJ1139" s="894"/>
      <c r="LDK1139" s="894"/>
      <c r="LDL1139" s="894"/>
      <c r="LDM1139" s="894"/>
      <c r="LDN1139" s="894"/>
      <c r="LDO1139" s="894"/>
      <c r="LDP1139" s="894"/>
      <c r="LDQ1139" s="894"/>
      <c r="LDR1139" s="894"/>
      <c r="LDS1139" s="894"/>
      <c r="LDT1139" s="894"/>
      <c r="LDU1139" s="894"/>
      <c r="LDV1139" s="894"/>
      <c r="LDW1139" s="894"/>
      <c r="LDX1139" s="894"/>
      <c r="LDY1139" s="894"/>
      <c r="LDZ1139" s="894"/>
      <c r="LEA1139" s="894"/>
      <c r="LEB1139" s="894"/>
      <c r="LEC1139" s="894"/>
      <c r="LED1139" s="894"/>
      <c r="LEE1139" s="894"/>
      <c r="LEF1139" s="894"/>
      <c r="LEG1139" s="894"/>
      <c r="LEH1139" s="894"/>
      <c r="LEI1139" s="894"/>
      <c r="LEJ1139" s="894"/>
      <c r="LEK1139" s="894"/>
      <c r="LEL1139" s="894"/>
      <c r="LEM1139" s="894"/>
      <c r="LEN1139" s="894"/>
      <c r="LEO1139" s="894"/>
      <c r="LEP1139" s="894"/>
      <c r="LEQ1139" s="894"/>
      <c r="LER1139" s="894"/>
      <c r="LES1139" s="894"/>
      <c r="LET1139" s="894"/>
      <c r="LEU1139" s="894"/>
      <c r="LEV1139" s="894"/>
      <c r="LEW1139" s="894"/>
      <c r="LEX1139" s="894"/>
      <c r="LEY1139" s="894"/>
      <c r="LEZ1139" s="894"/>
      <c r="LFA1139" s="894"/>
      <c r="LFB1139" s="894"/>
      <c r="LFC1139" s="894"/>
      <c r="LFD1139" s="894"/>
      <c r="LFE1139" s="894"/>
      <c r="LFF1139" s="894"/>
      <c r="LFG1139" s="894"/>
      <c r="LFH1139" s="894"/>
      <c r="LFI1139" s="894"/>
      <c r="LFJ1139" s="894"/>
      <c r="LFK1139" s="894"/>
      <c r="LFL1139" s="894"/>
      <c r="LFM1139" s="894"/>
      <c r="LFN1139" s="894"/>
      <c r="LFO1139" s="894"/>
      <c r="LFP1139" s="894"/>
      <c r="LFQ1139" s="894"/>
      <c r="LFR1139" s="894"/>
      <c r="LFS1139" s="894"/>
      <c r="LFT1139" s="894"/>
      <c r="LFU1139" s="894"/>
      <c r="LFV1139" s="894"/>
      <c r="LFW1139" s="894"/>
      <c r="LFX1139" s="894"/>
      <c r="LFY1139" s="894"/>
      <c r="LFZ1139" s="894"/>
      <c r="LGA1139" s="894"/>
      <c r="LGB1139" s="894"/>
      <c r="LGC1139" s="894"/>
      <c r="LGD1139" s="894"/>
      <c r="LGE1139" s="894"/>
      <c r="LGF1139" s="894"/>
      <c r="LGG1139" s="894"/>
      <c r="LGH1139" s="894"/>
      <c r="LGI1139" s="894"/>
      <c r="LGJ1139" s="894"/>
      <c r="LGK1139" s="894"/>
      <c r="LGL1139" s="894"/>
      <c r="LGM1139" s="894"/>
      <c r="LGN1139" s="894"/>
      <c r="LGO1139" s="894"/>
      <c r="LGP1139" s="894"/>
      <c r="LGQ1139" s="894"/>
      <c r="LGR1139" s="894"/>
      <c r="LGS1139" s="894"/>
      <c r="LGT1139" s="894"/>
      <c r="LGU1139" s="894"/>
      <c r="LGV1139" s="894"/>
      <c r="LGW1139" s="894"/>
      <c r="LGX1139" s="894"/>
      <c r="LGY1139" s="894"/>
      <c r="LGZ1139" s="894"/>
      <c r="LHA1139" s="894"/>
      <c r="LHB1139" s="894"/>
      <c r="LHC1139" s="894"/>
      <c r="LHD1139" s="894"/>
      <c r="LHE1139" s="894"/>
      <c r="LHF1139" s="894"/>
      <c r="LHG1139" s="894"/>
      <c r="LHH1139" s="894"/>
      <c r="LHI1139" s="894"/>
      <c r="LHJ1139" s="894"/>
      <c r="LHK1139" s="894"/>
      <c r="LHL1139" s="894"/>
      <c r="LHM1139" s="894"/>
      <c r="LHN1139" s="894"/>
      <c r="LHO1139" s="894"/>
      <c r="LHP1139" s="894"/>
      <c r="LHQ1139" s="894"/>
      <c r="LHR1139" s="894"/>
      <c r="LHS1139" s="894"/>
      <c r="LHT1139" s="894"/>
      <c r="LHU1139" s="894"/>
      <c r="LHV1139" s="894"/>
      <c r="LHW1139" s="894"/>
      <c r="LHX1139" s="894"/>
      <c r="LHY1139" s="894"/>
      <c r="LHZ1139" s="894"/>
      <c r="LIA1139" s="894"/>
      <c r="LIB1139" s="894"/>
      <c r="LIC1139" s="894"/>
      <c r="LID1139" s="894"/>
      <c r="LIE1139" s="894"/>
      <c r="LIF1139" s="894"/>
      <c r="LIG1139" s="894"/>
      <c r="LIH1139" s="894"/>
      <c r="LII1139" s="894"/>
      <c r="LIJ1139" s="894"/>
      <c r="LIK1139" s="894"/>
      <c r="LIL1139" s="894"/>
      <c r="LIM1139" s="894"/>
      <c r="LIN1139" s="894"/>
      <c r="LIO1139" s="894"/>
      <c r="LIP1139" s="894"/>
      <c r="LIQ1139" s="894"/>
      <c r="LIR1139" s="894"/>
      <c r="LIS1139" s="894"/>
      <c r="LIT1139" s="894"/>
      <c r="LIU1139" s="894"/>
      <c r="LIV1139" s="894"/>
      <c r="LIW1139" s="894"/>
      <c r="LIX1139" s="894"/>
      <c r="LIY1139" s="894"/>
      <c r="LIZ1139" s="894"/>
      <c r="LJA1139" s="894"/>
      <c r="LJB1139" s="894"/>
      <c r="LJC1139" s="894"/>
      <c r="LJD1139" s="894"/>
      <c r="LJE1139" s="894"/>
      <c r="LJF1139" s="894"/>
      <c r="LJG1139" s="894"/>
      <c r="LJH1139" s="894"/>
      <c r="LJI1139" s="894"/>
      <c r="LJJ1139" s="894"/>
      <c r="LJK1139" s="894"/>
      <c r="LJL1139" s="894"/>
      <c r="LJM1139" s="894"/>
      <c r="LJN1139" s="894"/>
      <c r="LJO1139" s="894"/>
      <c r="LJP1139" s="894"/>
      <c r="LJQ1139" s="894"/>
      <c r="LJR1139" s="894"/>
      <c r="LJS1139" s="894"/>
      <c r="LJT1139" s="894"/>
      <c r="LJU1139" s="894"/>
      <c r="LJV1139" s="894"/>
      <c r="LJW1139" s="894"/>
      <c r="LJX1139" s="894"/>
      <c r="LJY1139" s="894"/>
      <c r="LJZ1139" s="894"/>
      <c r="LKA1139" s="894"/>
      <c r="LKB1139" s="894"/>
      <c r="LKC1139" s="894"/>
      <c r="LKD1139" s="894"/>
      <c r="LKE1139" s="894"/>
      <c r="LKF1139" s="894"/>
      <c r="LKG1139" s="894"/>
      <c r="LKH1139" s="894"/>
      <c r="LKI1139" s="894"/>
      <c r="LKJ1139" s="894"/>
      <c r="LKK1139" s="894"/>
      <c r="LKL1139" s="894"/>
      <c r="LKM1139" s="894"/>
      <c r="LKN1139" s="894"/>
      <c r="LKO1139" s="894"/>
      <c r="LKP1139" s="894"/>
      <c r="LKQ1139" s="894"/>
      <c r="LKR1139" s="894"/>
      <c r="LKS1139" s="894"/>
      <c r="LKT1139" s="894"/>
      <c r="LKU1139" s="894"/>
      <c r="LKV1139" s="894"/>
      <c r="LKW1139" s="894"/>
      <c r="LKX1139" s="894"/>
      <c r="LKY1139" s="894"/>
      <c r="LKZ1139" s="894"/>
      <c r="LLA1139" s="894"/>
      <c r="LLB1139" s="894"/>
      <c r="LLC1139" s="894"/>
      <c r="LLD1139" s="894"/>
      <c r="LLE1139" s="894"/>
      <c r="LLF1139" s="894"/>
      <c r="LLG1139" s="894"/>
      <c r="LLH1139" s="894"/>
      <c r="LLI1139" s="894"/>
      <c r="LLJ1139" s="894"/>
      <c r="LLK1139" s="894"/>
      <c r="LLL1139" s="894"/>
      <c r="LLM1139" s="894"/>
      <c r="LLN1139" s="894"/>
      <c r="LLO1139" s="894"/>
      <c r="LLP1139" s="894"/>
      <c r="LLQ1139" s="894"/>
      <c r="LLR1139" s="894"/>
      <c r="LLS1139" s="894"/>
      <c r="LLT1139" s="894"/>
      <c r="LLU1139" s="894"/>
      <c r="LLV1139" s="894"/>
      <c r="LLW1139" s="894"/>
      <c r="LLX1139" s="894"/>
      <c r="LLY1139" s="894"/>
      <c r="LLZ1139" s="894"/>
      <c r="LMA1139" s="894"/>
      <c r="LMB1139" s="894"/>
      <c r="LMC1139" s="894"/>
      <c r="LMD1139" s="894"/>
      <c r="LME1139" s="894"/>
      <c r="LMF1139" s="894"/>
      <c r="LMG1139" s="894"/>
      <c r="LMH1139" s="894"/>
      <c r="LMI1139" s="894"/>
      <c r="LMJ1139" s="894"/>
      <c r="LMK1139" s="894"/>
      <c r="LML1139" s="894"/>
      <c r="LMM1139" s="894"/>
      <c r="LMN1139" s="894"/>
      <c r="LMO1139" s="894"/>
      <c r="LMP1139" s="894"/>
      <c r="LMQ1139" s="894"/>
      <c r="LMR1139" s="894"/>
      <c r="LMS1139" s="894"/>
      <c r="LMT1139" s="894"/>
      <c r="LMU1139" s="894"/>
      <c r="LMV1139" s="894"/>
      <c r="LMW1139" s="894"/>
      <c r="LMX1139" s="894"/>
      <c r="LMY1139" s="894"/>
      <c r="LMZ1139" s="894"/>
      <c r="LNA1139" s="894"/>
      <c r="LNB1139" s="894"/>
      <c r="LNC1139" s="894"/>
      <c r="LND1139" s="894"/>
      <c r="LNE1139" s="894"/>
      <c r="LNF1139" s="894"/>
      <c r="LNG1139" s="894"/>
      <c r="LNH1139" s="894"/>
      <c r="LNI1139" s="894"/>
      <c r="LNJ1139" s="894"/>
      <c r="LNK1139" s="894"/>
      <c r="LNL1139" s="894"/>
      <c r="LNM1139" s="894"/>
      <c r="LNN1139" s="894"/>
      <c r="LNO1139" s="894"/>
      <c r="LNP1139" s="894"/>
      <c r="LNQ1139" s="894"/>
      <c r="LNR1139" s="894"/>
      <c r="LNS1139" s="894"/>
      <c r="LNT1139" s="894"/>
      <c r="LNU1139" s="894"/>
      <c r="LNV1139" s="894"/>
      <c r="LNW1139" s="894"/>
      <c r="LNX1139" s="894"/>
      <c r="LNY1139" s="894"/>
      <c r="LNZ1139" s="894"/>
      <c r="LOA1139" s="894"/>
      <c r="LOB1139" s="894"/>
      <c r="LOC1139" s="894"/>
      <c r="LOD1139" s="894"/>
      <c r="LOE1139" s="894"/>
      <c r="LOF1139" s="894"/>
      <c r="LOG1139" s="894"/>
      <c r="LOH1139" s="894"/>
      <c r="LOI1139" s="894"/>
      <c r="LOJ1139" s="894"/>
      <c r="LOK1139" s="894"/>
      <c r="LOL1139" s="894"/>
      <c r="LOM1139" s="894"/>
      <c r="LON1139" s="894"/>
      <c r="LOO1139" s="894"/>
      <c r="LOP1139" s="894"/>
      <c r="LOQ1139" s="894"/>
      <c r="LOR1139" s="894"/>
      <c r="LOS1139" s="894"/>
      <c r="LOT1139" s="894"/>
      <c r="LOU1139" s="894"/>
      <c r="LOV1139" s="894"/>
      <c r="LOW1139" s="894"/>
      <c r="LOX1139" s="894"/>
      <c r="LOY1139" s="894"/>
      <c r="LOZ1139" s="894"/>
      <c r="LPA1139" s="894"/>
      <c r="LPB1139" s="894"/>
      <c r="LPC1139" s="894"/>
      <c r="LPD1139" s="894"/>
      <c r="LPE1139" s="894"/>
      <c r="LPF1139" s="894"/>
      <c r="LPG1139" s="894"/>
      <c r="LPH1139" s="894"/>
      <c r="LPI1139" s="894"/>
      <c r="LPJ1139" s="894"/>
      <c r="LPK1139" s="894"/>
      <c r="LPL1139" s="894"/>
      <c r="LPM1139" s="894"/>
      <c r="LPN1139" s="894"/>
      <c r="LPO1139" s="894"/>
      <c r="LPP1139" s="894"/>
      <c r="LPQ1139" s="894"/>
      <c r="LPR1139" s="894"/>
      <c r="LPS1139" s="894"/>
      <c r="LPT1139" s="894"/>
      <c r="LPU1139" s="894"/>
      <c r="LPV1139" s="894"/>
      <c r="LPW1139" s="894"/>
      <c r="LPX1139" s="894"/>
      <c r="LPY1139" s="894"/>
      <c r="LPZ1139" s="894"/>
      <c r="LQA1139" s="894"/>
      <c r="LQB1139" s="894"/>
      <c r="LQC1139" s="894"/>
      <c r="LQD1139" s="894"/>
      <c r="LQE1139" s="894"/>
      <c r="LQF1139" s="894"/>
      <c r="LQG1139" s="894"/>
      <c r="LQH1139" s="894"/>
      <c r="LQI1139" s="894"/>
      <c r="LQJ1139" s="894"/>
      <c r="LQK1139" s="894"/>
      <c r="LQL1139" s="894"/>
      <c r="LQM1139" s="894"/>
      <c r="LQN1139" s="894"/>
      <c r="LQO1139" s="894"/>
      <c r="LQP1139" s="894"/>
      <c r="LQQ1139" s="894"/>
      <c r="LQR1139" s="894"/>
      <c r="LQS1139" s="894"/>
      <c r="LQT1139" s="894"/>
      <c r="LQU1139" s="894"/>
      <c r="LQV1139" s="894"/>
      <c r="LQW1139" s="894"/>
      <c r="LQX1139" s="894"/>
      <c r="LQY1139" s="894"/>
      <c r="LQZ1139" s="894"/>
      <c r="LRA1139" s="894"/>
      <c r="LRB1139" s="894"/>
      <c r="LRC1139" s="894"/>
      <c r="LRD1139" s="894"/>
      <c r="LRE1139" s="894"/>
      <c r="LRF1139" s="894"/>
      <c r="LRG1139" s="894"/>
      <c r="LRH1139" s="894"/>
      <c r="LRI1139" s="894"/>
      <c r="LRJ1139" s="894"/>
      <c r="LRK1139" s="894"/>
      <c r="LRL1139" s="894"/>
      <c r="LRM1139" s="894"/>
      <c r="LRN1139" s="894"/>
      <c r="LRO1139" s="894"/>
      <c r="LRP1139" s="894"/>
      <c r="LRQ1139" s="894"/>
      <c r="LRR1139" s="894"/>
      <c r="LRS1139" s="894"/>
      <c r="LRT1139" s="894"/>
      <c r="LRU1139" s="894"/>
      <c r="LRV1139" s="894"/>
      <c r="LRW1139" s="894"/>
      <c r="LRX1139" s="894"/>
      <c r="LRY1139" s="894"/>
      <c r="LRZ1139" s="894"/>
      <c r="LSA1139" s="894"/>
      <c r="LSB1139" s="894"/>
      <c r="LSC1139" s="894"/>
      <c r="LSD1139" s="894"/>
      <c r="LSE1139" s="894"/>
      <c r="LSF1139" s="894"/>
      <c r="LSG1139" s="894"/>
      <c r="LSH1139" s="894"/>
      <c r="LSI1139" s="894"/>
      <c r="LSJ1139" s="894"/>
      <c r="LSK1139" s="894"/>
      <c r="LSL1139" s="894"/>
      <c r="LSM1139" s="894"/>
      <c r="LSN1139" s="894"/>
      <c r="LSO1139" s="894"/>
      <c r="LSP1139" s="894"/>
      <c r="LSQ1139" s="894"/>
      <c r="LSR1139" s="894"/>
      <c r="LSS1139" s="894"/>
      <c r="LST1139" s="894"/>
      <c r="LSU1139" s="894"/>
      <c r="LSV1139" s="894"/>
      <c r="LSW1139" s="894"/>
      <c r="LSX1139" s="894"/>
      <c r="LSY1139" s="894"/>
      <c r="LSZ1139" s="894"/>
      <c r="LTA1139" s="894"/>
      <c r="LTB1139" s="894"/>
      <c r="LTC1139" s="894"/>
      <c r="LTD1139" s="894"/>
      <c r="LTE1139" s="894"/>
      <c r="LTF1139" s="894"/>
      <c r="LTG1139" s="894"/>
      <c r="LTH1139" s="894"/>
      <c r="LTI1139" s="894"/>
      <c r="LTJ1139" s="894"/>
      <c r="LTK1139" s="894"/>
      <c r="LTL1139" s="894"/>
      <c r="LTM1139" s="894"/>
      <c r="LTN1139" s="894"/>
      <c r="LTO1139" s="894"/>
      <c r="LTP1139" s="894"/>
      <c r="LTQ1139" s="894"/>
      <c r="LTR1139" s="894"/>
      <c r="LTS1139" s="894"/>
      <c r="LTT1139" s="894"/>
      <c r="LTU1139" s="894"/>
      <c r="LTV1139" s="894"/>
      <c r="LTW1139" s="894"/>
      <c r="LTX1139" s="894"/>
      <c r="LTY1139" s="894"/>
      <c r="LTZ1139" s="894"/>
      <c r="LUA1139" s="894"/>
      <c r="LUB1139" s="894"/>
      <c r="LUC1139" s="894"/>
      <c r="LUD1139" s="894"/>
      <c r="LUE1139" s="894"/>
      <c r="LUF1139" s="894"/>
      <c r="LUG1139" s="894"/>
      <c r="LUH1139" s="894"/>
      <c r="LUI1139" s="894"/>
      <c r="LUJ1139" s="894"/>
      <c r="LUK1139" s="894"/>
      <c r="LUL1139" s="894"/>
      <c r="LUM1139" s="894"/>
      <c r="LUN1139" s="894"/>
      <c r="LUO1139" s="894"/>
      <c r="LUP1139" s="894"/>
      <c r="LUQ1139" s="894"/>
      <c r="LUR1139" s="894"/>
      <c r="LUS1139" s="894"/>
      <c r="LUT1139" s="894"/>
      <c r="LUU1139" s="894"/>
      <c r="LUV1139" s="894"/>
      <c r="LUW1139" s="894"/>
      <c r="LUX1139" s="894"/>
      <c r="LUY1139" s="894"/>
      <c r="LUZ1139" s="894"/>
      <c r="LVA1139" s="894"/>
      <c r="LVB1139" s="894"/>
      <c r="LVC1139" s="894"/>
      <c r="LVD1139" s="894"/>
      <c r="LVE1139" s="894"/>
      <c r="LVF1139" s="894"/>
      <c r="LVG1139" s="894"/>
      <c r="LVH1139" s="894"/>
      <c r="LVI1139" s="894"/>
      <c r="LVJ1139" s="894"/>
      <c r="LVK1139" s="894"/>
      <c r="LVL1139" s="894"/>
      <c r="LVM1139" s="894"/>
      <c r="LVN1139" s="894"/>
      <c r="LVO1139" s="894"/>
      <c r="LVP1139" s="894"/>
      <c r="LVQ1139" s="894"/>
      <c r="LVR1139" s="894"/>
      <c r="LVS1139" s="894"/>
      <c r="LVT1139" s="894"/>
      <c r="LVU1139" s="894"/>
      <c r="LVV1139" s="894"/>
      <c r="LVW1139" s="894"/>
      <c r="LVX1139" s="894"/>
      <c r="LVY1139" s="894"/>
      <c r="LVZ1139" s="894"/>
      <c r="LWA1139" s="894"/>
      <c r="LWB1139" s="894"/>
      <c r="LWC1139" s="894"/>
      <c r="LWD1139" s="894"/>
      <c r="LWE1139" s="894"/>
      <c r="LWF1139" s="894"/>
      <c r="LWG1139" s="894"/>
      <c r="LWH1139" s="894"/>
      <c r="LWI1139" s="894"/>
      <c r="LWJ1139" s="894"/>
      <c r="LWK1139" s="894"/>
      <c r="LWL1139" s="894"/>
      <c r="LWM1139" s="894"/>
      <c r="LWN1139" s="894"/>
      <c r="LWO1139" s="894"/>
      <c r="LWP1139" s="894"/>
      <c r="LWQ1139" s="894"/>
      <c r="LWR1139" s="894"/>
      <c r="LWS1139" s="894"/>
      <c r="LWT1139" s="894"/>
      <c r="LWU1139" s="894"/>
      <c r="LWV1139" s="894"/>
      <c r="LWW1139" s="894"/>
      <c r="LWX1139" s="894"/>
      <c r="LWY1139" s="894"/>
      <c r="LWZ1139" s="894"/>
      <c r="LXA1139" s="894"/>
      <c r="LXB1139" s="894"/>
      <c r="LXC1139" s="894"/>
      <c r="LXD1139" s="894"/>
      <c r="LXE1139" s="894"/>
      <c r="LXF1139" s="894"/>
      <c r="LXG1139" s="894"/>
      <c r="LXH1139" s="894"/>
      <c r="LXI1139" s="894"/>
      <c r="LXJ1139" s="894"/>
      <c r="LXK1139" s="894"/>
      <c r="LXL1139" s="894"/>
      <c r="LXM1139" s="894"/>
      <c r="LXN1139" s="894"/>
      <c r="LXO1139" s="894"/>
      <c r="LXP1139" s="894"/>
      <c r="LXQ1139" s="894"/>
      <c r="LXR1139" s="894"/>
      <c r="LXS1139" s="894"/>
      <c r="LXT1139" s="894"/>
      <c r="LXU1139" s="894"/>
      <c r="LXV1139" s="894"/>
      <c r="LXW1139" s="894"/>
      <c r="LXX1139" s="894"/>
      <c r="LXY1139" s="894"/>
      <c r="LXZ1139" s="894"/>
      <c r="LYA1139" s="894"/>
      <c r="LYB1139" s="894"/>
      <c r="LYC1139" s="894"/>
      <c r="LYD1139" s="894"/>
      <c r="LYE1139" s="894"/>
      <c r="LYF1139" s="894"/>
      <c r="LYG1139" s="894"/>
      <c r="LYH1139" s="894"/>
      <c r="LYI1139" s="894"/>
      <c r="LYJ1139" s="894"/>
      <c r="LYK1139" s="894"/>
      <c r="LYL1139" s="894"/>
      <c r="LYM1139" s="894"/>
      <c r="LYN1139" s="894"/>
      <c r="LYO1139" s="894"/>
      <c r="LYP1139" s="894"/>
      <c r="LYQ1139" s="894"/>
      <c r="LYR1139" s="894"/>
      <c r="LYS1139" s="894"/>
      <c r="LYT1139" s="894"/>
      <c r="LYU1139" s="894"/>
      <c r="LYV1139" s="894"/>
      <c r="LYW1139" s="894"/>
      <c r="LYX1139" s="894"/>
      <c r="LYY1139" s="894"/>
      <c r="LYZ1139" s="894"/>
      <c r="LZA1139" s="894"/>
      <c r="LZB1139" s="894"/>
      <c r="LZC1139" s="894"/>
      <c r="LZD1139" s="894"/>
      <c r="LZE1139" s="894"/>
      <c r="LZF1139" s="894"/>
      <c r="LZG1139" s="894"/>
      <c r="LZH1139" s="894"/>
      <c r="LZI1139" s="894"/>
      <c r="LZJ1139" s="894"/>
      <c r="LZK1139" s="894"/>
      <c r="LZL1139" s="894"/>
      <c r="LZM1139" s="894"/>
      <c r="LZN1139" s="894"/>
      <c r="LZO1139" s="894"/>
      <c r="LZP1139" s="894"/>
      <c r="LZQ1139" s="894"/>
      <c r="LZR1139" s="894"/>
      <c r="LZS1139" s="894"/>
      <c r="LZT1139" s="894"/>
      <c r="LZU1139" s="894"/>
      <c r="LZV1139" s="894"/>
      <c r="LZW1139" s="894"/>
      <c r="LZX1139" s="894"/>
      <c r="LZY1139" s="894"/>
      <c r="LZZ1139" s="894"/>
      <c r="MAA1139" s="894"/>
      <c r="MAB1139" s="894"/>
      <c r="MAC1139" s="894"/>
      <c r="MAD1139" s="894"/>
      <c r="MAE1139" s="894"/>
      <c r="MAF1139" s="894"/>
      <c r="MAG1139" s="894"/>
      <c r="MAH1139" s="894"/>
      <c r="MAI1139" s="894"/>
      <c r="MAJ1139" s="894"/>
      <c r="MAK1139" s="894"/>
      <c r="MAL1139" s="894"/>
      <c r="MAM1139" s="894"/>
      <c r="MAN1139" s="894"/>
      <c r="MAO1139" s="894"/>
      <c r="MAP1139" s="894"/>
      <c r="MAQ1139" s="894"/>
      <c r="MAR1139" s="894"/>
      <c r="MAS1139" s="894"/>
      <c r="MAT1139" s="894"/>
      <c r="MAU1139" s="894"/>
      <c r="MAV1139" s="894"/>
      <c r="MAW1139" s="894"/>
      <c r="MAX1139" s="894"/>
      <c r="MAY1139" s="894"/>
      <c r="MAZ1139" s="894"/>
      <c r="MBA1139" s="894"/>
      <c r="MBB1139" s="894"/>
      <c r="MBC1139" s="894"/>
      <c r="MBD1139" s="894"/>
      <c r="MBE1139" s="894"/>
      <c r="MBF1139" s="894"/>
      <c r="MBG1139" s="894"/>
      <c r="MBH1139" s="894"/>
      <c r="MBI1139" s="894"/>
      <c r="MBJ1139" s="894"/>
      <c r="MBK1139" s="894"/>
      <c r="MBL1139" s="894"/>
      <c r="MBM1139" s="894"/>
      <c r="MBN1139" s="894"/>
      <c r="MBO1139" s="894"/>
      <c r="MBP1139" s="894"/>
      <c r="MBQ1139" s="894"/>
      <c r="MBR1139" s="894"/>
      <c r="MBS1139" s="894"/>
      <c r="MBT1139" s="894"/>
      <c r="MBU1139" s="894"/>
      <c r="MBV1139" s="894"/>
      <c r="MBW1139" s="894"/>
      <c r="MBX1139" s="894"/>
      <c r="MBY1139" s="894"/>
      <c r="MBZ1139" s="894"/>
      <c r="MCA1139" s="894"/>
      <c r="MCB1139" s="894"/>
      <c r="MCC1139" s="894"/>
      <c r="MCD1139" s="894"/>
      <c r="MCE1139" s="894"/>
      <c r="MCF1139" s="894"/>
      <c r="MCG1139" s="894"/>
      <c r="MCH1139" s="894"/>
      <c r="MCI1139" s="894"/>
      <c r="MCJ1139" s="894"/>
      <c r="MCK1139" s="894"/>
      <c r="MCL1139" s="894"/>
      <c r="MCM1139" s="894"/>
      <c r="MCN1139" s="894"/>
      <c r="MCO1139" s="894"/>
      <c r="MCP1139" s="894"/>
      <c r="MCQ1139" s="894"/>
      <c r="MCR1139" s="894"/>
      <c r="MCS1139" s="894"/>
      <c r="MCT1139" s="894"/>
      <c r="MCU1139" s="894"/>
      <c r="MCV1139" s="894"/>
      <c r="MCW1139" s="894"/>
      <c r="MCX1139" s="894"/>
      <c r="MCY1139" s="894"/>
      <c r="MCZ1139" s="894"/>
      <c r="MDA1139" s="894"/>
      <c r="MDB1139" s="894"/>
      <c r="MDC1139" s="894"/>
      <c r="MDD1139" s="894"/>
      <c r="MDE1139" s="894"/>
      <c r="MDF1139" s="894"/>
      <c r="MDG1139" s="894"/>
      <c r="MDH1139" s="894"/>
      <c r="MDI1139" s="894"/>
      <c r="MDJ1139" s="894"/>
      <c r="MDK1139" s="894"/>
      <c r="MDL1139" s="894"/>
      <c r="MDM1139" s="894"/>
      <c r="MDN1139" s="894"/>
      <c r="MDO1139" s="894"/>
      <c r="MDP1139" s="894"/>
      <c r="MDQ1139" s="894"/>
      <c r="MDR1139" s="894"/>
      <c r="MDS1139" s="894"/>
      <c r="MDT1139" s="894"/>
      <c r="MDU1139" s="894"/>
      <c r="MDV1139" s="894"/>
      <c r="MDW1139" s="894"/>
      <c r="MDX1139" s="894"/>
      <c r="MDY1139" s="894"/>
      <c r="MDZ1139" s="894"/>
      <c r="MEA1139" s="894"/>
      <c r="MEB1139" s="894"/>
      <c r="MEC1139" s="894"/>
      <c r="MED1139" s="894"/>
      <c r="MEE1139" s="894"/>
      <c r="MEF1139" s="894"/>
      <c r="MEG1139" s="894"/>
      <c r="MEH1139" s="894"/>
      <c r="MEI1139" s="894"/>
      <c r="MEJ1139" s="894"/>
      <c r="MEK1139" s="894"/>
      <c r="MEL1139" s="894"/>
      <c r="MEM1139" s="894"/>
      <c r="MEN1139" s="894"/>
      <c r="MEO1139" s="894"/>
      <c r="MEP1139" s="894"/>
      <c r="MEQ1139" s="894"/>
      <c r="MER1139" s="894"/>
      <c r="MES1139" s="894"/>
      <c r="MET1139" s="894"/>
      <c r="MEU1139" s="894"/>
      <c r="MEV1139" s="894"/>
      <c r="MEW1139" s="894"/>
      <c r="MEX1139" s="894"/>
      <c r="MEY1139" s="894"/>
      <c r="MEZ1139" s="894"/>
      <c r="MFA1139" s="894"/>
      <c r="MFB1139" s="894"/>
      <c r="MFC1139" s="894"/>
      <c r="MFD1139" s="894"/>
      <c r="MFE1139" s="894"/>
      <c r="MFF1139" s="894"/>
      <c r="MFG1139" s="894"/>
      <c r="MFH1139" s="894"/>
      <c r="MFI1139" s="894"/>
      <c r="MFJ1139" s="894"/>
      <c r="MFK1139" s="894"/>
      <c r="MFL1139" s="894"/>
      <c r="MFM1139" s="894"/>
      <c r="MFN1139" s="894"/>
      <c r="MFO1139" s="894"/>
      <c r="MFP1139" s="894"/>
      <c r="MFQ1139" s="894"/>
      <c r="MFR1139" s="894"/>
      <c r="MFS1139" s="894"/>
      <c r="MFT1139" s="894"/>
      <c r="MFU1139" s="894"/>
      <c r="MFV1139" s="894"/>
      <c r="MFW1139" s="894"/>
      <c r="MFX1139" s="894"/>
      <c r="MFY1139" s="894"/>
      <c r="MFZ1139" s="894"/>
      <c r="MGA1139" s="894"/>
      <c r="MGB1139" s="894"/>
      <c r="MGC1139" s="894"/>
      <c r="MGD1139" s="894"/>
      <c r="MGE1139" s="894"/>
      <c r="MGF1139" s="894"/>
      <c r="MGG1139" s="894"/>
      <c r="MGH1139" s="894"/>
      <c r="MGI1139" s="894"/>
      <c r="MGJ1139" s="894"/>
      <c r="MGK1139" s="894"/>
      <c r="MGL1139" s="894"/>
      <c r="MGM1139" s="894"/>
      <c r="MGN1139" s="894"/>
      <c r="MGO1139" s="894"/>
      <c r="MGP1139" s="894"/>
      <c r="MGQ1139" s="894"/>
      <c r="MGR1139" s="894"/>
      <c r="MGS1139" s="894"/>
      <c r="MGT1139" s="894"/>
      <c r="MGU1139" s="894"/>
      <c r="MGV1139" s="894"/>
      <c r="MGW1139" s="894"/>
      <c r="MGX1139" s="894"/>
      <c r="MGY1139" s="894"/>
      <c r="MGZ1139" s="894"/>
      <c r="MHA1139" s="894"/>
      <c r="MHB1139" s="894"/>
      <c r="MHC1139" s="894"/>
      <c r="MHD1139" s="894"/>
      <c r="MHE1139" s="894"/>
      <c r="MHF1139" s="894"/>
      <c r="MHG1139" s="894"/>
      <c r="MHH1139" s="894"/>
      <c r="MHI1139" s="894"/>
      <c r="MHJ1139" s="894"/>
      <c r="MHK1139" s="894"/>
      <c r="MHL1139" s="894"/>
      <c r="MHM1139" s="894"/>
      <c r="MHN1139" s="894"/>
      <c r="MHO1139" s="894"/>
      <c r="MHP1139" s="894"/>
      <c r="MHQ1139" s="894"/>
      <c r="MHR1139" s="894"/>
      <c r="MHS1139" s="894"/>
      <c r="MHT1139" s="894"/>
      <c r="MHU1139" s="894"/>
      <c r="MHV1139" s="894"/>
      <c r="MHW1139" s="894"/>
      <c r="MHX1139" s="894"/>
      <c r="MHY1139" s="894"/>
      <c r="MHZ1139" s="894"/>
      <c r="MIA1139" s="894"/>
      <c r="MIB1139" s="894"/>
      <c r="MIC1139" s="894"/>
      <c r="MID1139" s="894"/>
      <c r="MIE1139" s="894"/>
      <c r="MIF1139" s="894"/>
      <c r="MIG1139" s="894"/>
      <c r="MIH1139" s="894"/>
      <c r="MII1139" s="894"/>
      <c r="MIJ1139" s="894"/>
      <c r="MIK1139" s="894"/>
      <c r="MIL1139" s="894"/>
      <c r="MIM1139" s="894"/>
      <c r="MIN1139" s="894"/>
      <c r="MIO1139" s="894"/>
      <c r="MIP1139" s="894"/>
      <c r="MIQ1139" s="894"/>
      <c r="MIR1139" s="894"/>
      <c r="MIS1139" s="894"/>
      <c r="MIT1139" s="894"/>
      <c r="MIU1139" s="894"/>
      <c r="MIV1139" s="894"/>
      <c r="MIW1139" s="894"/>
      <c r="MIX1139" s="894"/>
      <c r="MIY1139" s="894"/>
      <c r="MIZ1139" s="894"/>
      <c r="MJA1139" s="894"/>
      <c r="MJB1139" s="894"/>
      <c r="MJC1139" s="894"/>
      <c r="MJD1139" s="894"/>
      <c r="MJE1139" s="894"/>
      <c r="MJF1139" s="894"/>
      <c r="MJG1139" s="894"/>
      <c r="MJH1139" s="894"/>
      <c r="MJI1139" s="894"/>
      <c r="MJJ1139" s="894"/>
      <c r="MJK1139" s="894"/>
      <c r="MJL1139" s="894"/>
      <c r="MJM1139" s="894"/>
      <c r="MJN1139" s="894"/>
      <c r="MJO1139" s="894"/>
      <c r="MJP1139" s="894"/>
      <c r="MJQ1139" s="894"/>
      <c r="MJR1139" s="894"/>
      <c r="MJS1139" s="894"/>
      <c r="MJT1139" s="894"/>
      <c r="MJU1139" s="894"/>
      <c r="MJV1139" s="894"/>
      <c r="MJW1139" s="894"/>
      <c r="MJX1139" s="894"/>
      <c r="MJY1139" s="894"/>
      <c r="MJZ1139" s="894"/>
      <c r="MKA1139" s="894"/>
      <c r="MKB1139" s="894"/>
      <c r="MKC1139" s="894"/>
      <c r="MKD1139" s="894"/>
      <c r="MKE1139" s="894"/>
      <c r="MKF1139" s="894"/>
      <c r="MKG1139" s="894"/>
      <c r="MKH1139" s="894"/>
      <c r="MKI1139" s="894"/>
      <c r="MKJ1139" s="894"/>
      <c r="MKK1139" s="894"/>
      <c r="MKL1139" s="894"/>
      <c r="MKM1139" s="894"/>
      <c r="MKN1139" s="894"/>
      <c r="MKO1139" s="894"/>
      <c r="MKP1139" s="894"/>
      <c r="MKQ1139" s="894"/>
      <c r="MKR1139" s="894"/>
      <c r="MKS1139" s="894"/>
      <c r="MKT1139" s="894"/>
      <c r="MKU1139" s="894"/>
      <c r="MKV1139" s="894"/>
      <c r="MKW1139" s="894"/>
      <c r="MKX1139" s="894"/>
      <c r="MKY1139" s="894"/>
      <c r="MKZ1139" s="894"/>
      <c r="MLA1139" s="894"/>
      <c r="MLB1139" s="894"/>
      <c r="MLC1139" s="894"/>
      <c r="MLD1139" s="894"/>
      <c r="MLE1139" s="894"/>
      <c r="MLF1139" s="894"/>
      <c r="MLG1139" s="894"/>
      <c r="MLH1139" s="894"/>
      <c r="MLI1139" s="894"/>
      <c r="MLJ1139" s="894"/>
      <c r="MLK1139" s="894"/>
      <c r="MLL1139" s="894"/>
      <c r="MLM1139" s="894"/>
      <c r="MLN1139" s="894"/>
      <c r="MLO1139" s="894"/>
      <c r="MLP1139" s="894"/>
      <c r="MLQ1139" s="894"/>
      <c r="MLR1139" s="894"/>
      <c r="MLS1139" s="894"/>
      <c r="MLT1139" s="894"/>
      <c r="MLU1139" s="894"/>
      <c r="MLV1139" s="894"/>
      <c r="MLW1139" s="894"/>
      <c r="MLX1139" s="894"/>
      <c r="MLY1139" s="894"/>
      <c r="MLZ1139" s="894"/>
      <c r="MMA1139" s="894"/>
      <c r="MMB1139" s="894"/>
      <c r="MMC1139" s="894"/>
      <c r="MMD1139" s="894"/>
      <c r="MME1139" s="894"/>
      <c r="MMF1139" s="894"/>
      <c r="MMG1139" s="894"/>
      <c r="MMH1139" s="894"/>
      <c r="MMI1139" s="894"/>
      <c r="MMJ1139" s="894"/>
      <c r="MMK1139" s="894"/>
      <c r="MML1139" s="894"/>
      <c r="MMM1139" s="894"/>
      <c r="MMN1139" s="894"/>
      <c r="MMO1139" s="894"/>
      <c r="MMP1139" s="894"/>
      <c r="MMQ1139" s="894"/>
      <c r="MMR1139" s="894"/>
      <c r="MMS1139" s="894"/>
      <c r="MMT1139" s="894"/>
      <c r="MMU1139" s="894"/>
      <c r="MMV1139" s="894"/>
      <c r="MMW1139" s="894"/>
      <c r="MMX1139" s="894"/>
      <c r="MMY1139" s="894"/>
      <c r="MMZ1139" s="894"/>
      <c r="MNA1139" s="894"/>
      <c r="MNB1139" s="894"/>
      <c r="MNC1139" s="894"/>
      <c r="MND1139" s="894"/>
      <c r="MNE1139" s="894"/>
      <c r="MNF1139" s="894"/>
      <c r="MNG1139" s="894"/>
      <c r="MNH1139" s="894"/>
      <c r="MNI1139" s="894"/>
      <c r="MNJ1139" s="894"/>
      <c r="MNK1139" s="894"/>
      <c r="MNL1139" s="894"/>
      <c r="MNM1139" s="894"/>
      <c r="MNN1139" s="894"/>
      <c r="MNO1139" s="894"/>
      <c r="MNP1139" s="894"/>
      <c r="MNQ1139" s="894"/>
      <c r="MNR1139" s="894"/>
      <c r="MNS1139" s="894"/>
      <c r="MNT1139" s="894"/>
      <c r="MNU1139" s="894"/>
      <c r="MNV1139" s="894"/>
      <c r="MNW1139" s="894"/>
      <c r="MNX1139" s="894"/>
      <c r="MNY1139" s="894"/>
      <c r="MNZ1139" s="894"/>
      <c r="MOA1139" s="894"/>
      <c r="MOB1139" s="894"/>
      <c r="MOC1139" s="894"/>
      <c r="MOD1139" s="894"/>
      <c r="MOE1139" s="894"/>
      <c r="MOF1139" s="894"/>
      <c r="MOG1139" s="894"/>
      <c r="MOH1139" s="894"/>
      <c r="MOI1139" s="894"/>
      <c r="MOJ1139" s="894"/>
      <c r="MOK1139" s="894"/>
      <c r="MOL1139" s="894"/>
      <c r="MOM1139" s="894"/>
      <c r="MON1139" s="894"/>
      <c r="MOO1139" s="894"/>
      <c r="MOP1139" s="894"/>
      <c r="MOQ1139" s="894"/>
      <c r="MOR1139" s="894"/>
      <c r="MOS1139" s="894"/>
      <c r="MOT1139" s="894"/>
      <c r="MOU1139" s="894"/>
      <c r="MOV1139" s="894"/>
      <c r="MOW1139" s="894"/>
      <c r="MOX1139" s="894"/>
      <c r="MOY1139" s="894"/>
      <c r="MOZ1139" s="894"/>
      <c r="MPA1139" s="894"/>
      <c r="MPB1139" s="894"/>
      <c r="MPC1139" s="894"/>
      <c r="MPD1139" s="894"/>
      <c r="MPE1139" s="894"/>
      <c r="MPF1139" s="894"/>
      <c r="MPG1139" s="894"/>
      <c r="MPH1139" s="894"/>
      <c r="MPI1139" s="894"/>
      <c r="MPJ1139" s="894"/>
      <c r="MPK1139" s="894"/>
      <c r="MPL1139" s="894"/>
      <c r="MPM1139" s="894"/>
      <c r="MPN1139" s="894"/>
      <c r="MPO1139" s="894"/>
      <c r="MPP1139" s="894"/>
      <c r="MPQ1139" s="894"/>
      <c r="MPR1139" s="894"/>
      <c r="MPS1139" s="894"/>
      <c r="MPT1139" s="894"/>
      <c r="MPU1139" s="894"/>
      <c r="MPV1139" s="894"/>
      <c r="MPW1139" s="894"/>
      <c r="MPX1139" s="894"/>
      <c r="MPY1139" s="894"/>
      <c r="MPZ1139" s="894"/>
      <c r="MQA1139" s="894"/>
      <c r="MQB1139" s="894"/>
      <c r="MQC1139" s="894"/>
      <c r="MQD1139" s="894"/>
      <c r="MQE1139" s="894"/>
      <c r="MQF1139" s="894"/>
      <c r="MQG1139" s="894"/>
      <c r="MQH1139" s="894"/>
      <c r="MQI1139" s="894"/>
      <c r="MQJ1139" s="894"/>
      <c r="MQK1139" s="894"/>
      <c r="MQL1139" s="894"/>
      <c r="MQM1139" s="894"/>
      <c r="MQN1139" s="894"/>
      <c r="MQO1139" s="894"/>
      <c r="MQP1139" s="894"/>
      <c r="MQQ1139" s="894"/>
      <c r="MQR1139" s="894"/>
      <c r="MQS1139" s="894"/>
      <c r="MQT1139" s="894"/>
      <c r="MQU1139" s="894"/>
      <c r="MQV1139" s="894"/>
      <c r="MQW1139" s="894"/>
      <c r="MQX1139" s="894"/>
      <c r="MQY1139" s="894"/>
      <c r="MQZ1139" s="894"/>
      <c r="MRA1139" s="894"/>
      <c r="MRB1139" s="894"/>
      <c r="MRC1139" s="894"/>
      <c r="MRD1139" s="894"/>
      <c r="MRE1139" s="894"/>
      <c r="MRF1139" s="894"/>
      <c r="MRG1139" s="894"/>
      <c r="MRH1139" s="894"/>
      <c r="MRI1139" s="894"/>
      <c r="MRJ1139" s="894"/>
      <c r="MRK1139" s="894"/>
      <c r="MRL1139" s="894"/>
      <c r="MRM1139" s="894"/>
      <c r="MRN1139" s="894"/>
      <c r="MRO1139" s="894"/>
      <c r="MRP1139" s="894"/>
      <c r="MRQ1139" s="894"/>
      <c r="MRR1139" s="894"/>
      <c r="MRS1139" s="894"/>
      <c r="MRT1139" s="894"/>
      <c r="MRU1139" s="894"/>
      <c r="MRV1139" s="894"/>
      <c r="MRW1139" s="894"/>
      <c r="MRX1139" s="894"/>
      <c r="MRY1139" s="894"/>
      <c r="MRZ1139" s="894"/>
      <c r="MSA1139" s="894"/>
      <c r="MSB1139" s="894"/>
      <c r="MSC1139" s="894"/>
      <c r="MSD1139" s="894"/>
      <c r="MSE1139" s="894"/>
      <c r="MSF1139" s="894"/>
      <c r="MSG1139" s="894"/>
      <c r="MSH1139" s="894"/>
      <c r="MSI1139" s="894"/>
      <c r="MSJ1139" s="894"/>
      <c r="MSK1139" s="894"/>
      <c r="MSL1139" s="894"/>
      <c r="MSM1139" s="894"/>
      <c r="MSN1139" s="894"/>
      <c r="MSO1139" s="894"/>
      <c r="MSP1139" s="894"/>
      <c r="MSQ1139" s="894"/>
      <c r="MSR1139" s="894"/>
      <c r="MSS1139" s="894"/>
      <c r="MST1139" s="894"/>
      <c r="MSU1139" s="894"/>
      <c r="MSV1139" s="894"/>
      <c r="MSW1139" s="894"/>
      <c r="MSX1139" s="894"/>
      <c r="MSY1139" s="894"/>
      <c r="MSZ1139" s="894"/>
      <c r="MTA1139" s="894"/>
      <c r="MTB1139" s="894"/>
      <c r="MTC1139" s="894"/>
      <c r="MTD1139" s="894"/>
      <c r="MTE1139" s="894"/>
      <c r="MTF1139" s="894"/>
      <c r="MTG1139" s="894"/>
      <c r="MTH1139" s="894"/>
      <c r="MTI1139" s="894"/>
      <c r="MTJ1139" s="894"/>
      <c r="MTK1139" s="894"/>
      <c r="MTL1139" s="894"/>
      <c r="MTM1139" s="894"/>
      <c r="MTN1139" s="894"/>
      <c r="MTO1139" s="894"/>
      <c r="MTP1139" s="894"/>
      <c r="MTQ1139" s="894"/>
      <c r="MTR1139" s="894"/>
      <c r="MTS1139" s="894"/>
      <c r="MTT1139" s="894"/>
      <c r="MTU1139" s="894"/>
      <c r="MTV1139" s="894"/>
      <c r="MTW1139" s="894"/>
      <c r="MTX1139" s="894"/>
      <c r="MTY1139" s="894"/>
      <c r="MTZ1139" s="894"/>
      <c r="MUA1139" s="894"/>
      <c r="MUB1139" s="894"/>
      <c r="MUC1139" s="894"/>
      <c r="MUD1139" s="894"/>
      <c r="MUE1139" s="894"/>
      <c r="MUF1139" s="894"/>
      <c r="MUG1139" s="894"/>
      <c r="MUH1139" s="894"/>
      <c r="MUI1139" s="894"/>
      <c r="MUJ1139" s="894"/>
      <c r="MUK1139" s="894"/>
      <c r="MUL1139" s="894"/>
      <c r="MUM1139" s="894"/>
      <c r="MUN1139" s="894"/>
      <c r="MUO1139" s="894"/>
      <c r="MUP1139" s="894"/>
      <c r="MUQ1139" s="894"/>
      <c r="MUR1139" s="894"/>
      <c r="MUS1139" s="894"/>
      <c r="MUT1139" s="894"/>
      <c r="MUU1139" s="894"/>
      <c r="MUV1139" s="894"/>
      <c r="MUW1139" s="894"/>
      <c r="MUX1139" s="894"/>
      <c r="MUY1139" s="894"/>
      <c r="MUZ1139" s="894"/>
      <c r="MVA1139" s="894"/>
      <c r="MVB1139" s="894"/>
      <c r="MVC1139" s="894"/>
      <c r="MVD1139" s="894"/>
      <c r="MVE1139" s="894"/>
      <c r="MVF1139" s="894"/>
      <c r="MVG1139" s="894"/>
      <c r="MVH1139" s="894"/>
      <c r="MVI1139" s="894"/>
      <c r="MVJ1139" s="894"/>
      <c r="MVK1139" s="894"/>
      <c r="MVL1139" s="894"/>
      <c r="MVM1139" s="894"/>
      <c r="MVN1139" s="894"/>
      <c r="MVO1139" s="894"/>
      <c r="MVP1139" s="894"/>
      <c r="MVQ1139" s="894"/>
      <c r="MVR1139" s="894"/>
      <c r="MVS1139" s="894"/>
      <c r="MVT1139" s="894"/>
      <c r="MVU1139" s="894"/>
      <c r="MVV1139" s="894"/>
      <c r="MVW1139" s="894"/>
      <c r="MVX1139" s="894"/>
      <c r="MVY1139" s="894"/>
      <c r="MVZ1139" s="894"/>
      <c r="MWA1139" s="894"/>
      <c r="MWB1139" s="894"/>
      <c r="MWC1139" s="894"/>
      <c r="MWD1139" s="894"/>
      <c r="MWE1139" s="894"/>
      <c r="MWF1139" s="894"/>
      <c r="MWG1139" s="894"/>
      <c r="MWH1139" s="894"/>
      <c r="MWI1139" s="894"/>
      <c r="MWJ1139" s="894"/>
      <c r="MWK1139" s="894"/>
      <c r="MWL1139" s="894"/>
      <c r="MWM1139" s="894"/>
      <c r="MWN1139" s="894"/>
      <c r="MWO1139" s="894"/>
      <c r="MWP1139" s="894"/>
      <c r="MWQ1139" s="894"/>
      <c r="MWR1139" s="894"/>
      <c r="MWS1139" s="894"/>
      <c r="MWT1139" s="894"/>
      <c r="MWU1139" s="894"/>
      <c r="MWV1139" s="894"/>
      <c r="MWW1139" s="894"/>
      <c r="MWX1139" s="894"/>
      <c r="MWY1139" s="894"/>
      <c r="MWZ1139" s="894"/>
      <c r="MXA1139" s="894"/>
      <c r="MXB1139" s="894"/>
      <c r="MXC1139" s="894"/>
      <c r="MXD1139" s="894"/>
      <c r="MXE1139" s="894"/>
      <c r="MXF1139" s="894"/>
      <c r="MXG1139" s="894"/>
      <c r="MXH1139" s="894"/>
      <c r="MXI1139" s="894"/>
      <c r="MXJ1139" s="894"/>
      <c r="MXK1139" s="894"/>
      <c r="MXL1139" s="894"/>
      <c r="MXM1139" s="894"/>
      <c r="MXN1139" s="894"/>
      <c r="MXO1139" s="894"/>
      <c r="MXP1139" s="894"/>
      <c r="MXQ1139" s="894"/>
      <c r="MXR1139" s="894"/>
      <c r="MXS1139" s="894"/>
      <c r="MXT1139" s="894"/>
      <c r="MXU1139" s="894"/>
      <c r="MXV1139" s="894"/>
      <c r="MXW1139" s="894"/>
      <c r="MXX1139" s="894"/>
      <c r="MXY1139" s="894"/>
      <c r="MXZ1139" s="894"/>
      <c r="MYA1139" s="894"/>
      <c r="MYB1139" s="894"/>
      <c r="MYC1139" s="894"/>
      <c r="MYD1139" s="894"/>
      <c r="MYE1139" s="894"/>
      <c r="MYF1139" s="894"/>
      <c r="MYG1139" s="894"/>
      <c r="MYH1139" s="894"/>
      <c r="MYI1139" s="894"/>
      <c r="MYJ1139" s="894"/>
      <c r="MYK1139" s="894"/>
      <c r="MYL1139" s="894"/>
      <c r="MYM1139" s="894"/>
      <c r="MYN1139" s="894"/>
      <c r="MYO1139" s="894"/>
      <c r="MYP1139" s="894"/>
      <c r="MYQ1139" s="894"/>
      <c r="MYR1139" s="894"/>
      <c r="MYS1139" s="894"/>
      <c r="MYT1139" s="894"/>
      <c r="MYU1139" s="894"/>
      <c r="MYV1139" s="894"/>
      <c r="MYW1139" s="894"/>
      <c r="MYX1139" s="894"/>
      <c r="MYY1139" s="894"/>
      <c r="MYZ1139" s="894"/>
      <c r="MZA1139" s="894"/>
      <c r="MZB1139" s="894"/>
      <c r="MZC1139" s="894"/>
      <c r="MZD1139" s="894"/>
      <c r="MZE1139" s="894"/>
      <c r="MZF1139" s="894"/>
      <c r="MZG1139" s="894"/>
      <c r="MZH1139" s="894"/>
      <c r="MZI1139" s="894"/>
      <c r="MZJ1139" s="894"/>
      <c r="MZK1139" s="894"/>
      <c r="MZL1139" s="894"/>
      <c r="MZM1139" s="894"/>
      <c r="MZN1139" s="894"/>
      <c r="MZO1139" s="894"/>
      <c r="MZP1139" s="894"/>
      <c r="MZQ1139" s="894"/>
      <c r="MZR1139" s="894"/>
      <c r="MZS1139" s="894"/>
      <c r="MZT1139" s="894"/>
      <c r="MZU1139" s="894"/>
      <c r="MZV1139" s="894"/>
      <c r="MZW1139" s="894"/>
      <c r="MZX1139" s="894"/>
      <c r="MZY1139" s="894"/>
      <c r="MZZ1139" s="894"/>
      <c r="NAA1139" s="894"/>
      <c r="NAB1139" s="894"/>
      <c r="NAC1139" s="894"/>
      <c r="NAD1139" s="894"/>
      <c r="NAE1139" s="894"/>
      <c r="NAF1139" s="894"/>
      <c r="NAG1139" s="894"/>
      <c r="NAH1139" s="894"/>
      <c r="NAI1139" s="894"/>
      <c r="NAJ1139" s="894"/>
      <c r="NAK1139" s="894"/>
      <c r="NAL1139" s="894"/>
      <c r="NAM1139" s="894"/>
      <c r="NAN1139" s="894"/>
      <c r="NAO1139" s="894"/>
      <c r="NAP1139" s="894"/>
      <c r="NAQ1139" s="894"/>
      <c r="NAR1139" s="894"/>
      <c r="NAS1139" s="894"/>
      <c r="NAT1139" s="894"/>
      <c r="NAU1139" s="894"/>
      <c r="NAV1139" s="894"/>
      <c r="NAW1139" s="894"/>
      <c r="NAX1139" s="894"/>
      <c r="NAY1139" s="894"/>
      <c r="NAZ1139" s="894"/>
      <c r="NBA1139" s="894"/>
      <c r="NBB1139" s="894"/>
      <c r="NBC1139" s="894"/>
      <c r="NBD1139" s="894"/>
      <c r="NBE1139" s="894"/>
      <c r="NBF1139" s="894"/>
      <c r="NBG1139" s="894"/>
      <c r="NBH1139" s="894"/>
      <c r="NBI1139" s="894"/>
      <c r="NBJ1139" s="894"/>
      <c r="NBK1139" s="894"/>
      <c r="NBL1139" s="894"/>
      <c r="NBM1139" s="894"/>
      <c r="NBN1139" s="894"/>
      <c r="NBO1139" s="894"/>
      <c r="NBP1139" s="894"/>
      <c r="NBQ1139" s="894"/>
      <c r="NBR1139" s="894"/>
      <c r="NBS1139" s="894"/>
      <c r="NBT1139" s="894"/>
      <c r="NBU1139" s="894"/>
      <c r="NBV1139" s="894"/>
      <c r="NBW1139" s="894"/>
      <c r="NBX1139" s="894"/>
      <c r="NBY1139" s="894"/>
      <c r="NBZ1139" s="894"/>
      <c r="NCA1139" s="894"/>
      <c r="NCB1139" s="894"/>
      <c r="NCC1139" s="894"/>
      <c r="NCD1139" s="894"/>
      <c r="NCE1139" s="894"/>
      <c r="NCF1139" s="894"/>
      <c r="NCG1139" s="894"/>
      <c r="NCH1139" s="894"/>
      <c r="NCI1139" s="894"/>
      <c r="NCJ1139" s="894"/>
      <c r="NCK1139" s="894"/>
      <c r="NCL1139" s="894"/>
      <c r="NCM1139" s="894"/>
      <c r="NCN1139" s="894"/>
      <c r="NCO1139" s="894"/>
      <c r="NCP1139" s="894"/>
      <c r="NCQ1139" s="894"/>
      <c r="NCR1139" s="894"/>
      <c r="NCS1139" s="894"/>
      <c r="NCT1139" s="894"/>
      <c r="NCU1139" s="894"/>
      <c r="NCV1139" s="894"/>
      <c r="NCW1139" s="894"/>
      <c r="NCX1139" s="894"/>
      <c r="NCY1139" s="894"/>
      <c r="NCZ1139" s="894"/>
      <c r="NDA1139" s="894"/>
      <c r="NDB1139" s="894"/>
      <c r="NDC1139" s="894"/>
      <c r="NDD1139" s="894"/>
      <c r="NDE1139" s="894"/>
      <c r="NDF1139" s="894"/>
      <c r="NDG1139" s="894"/>
      <c r="NDH1139" s="894"/>
      <c r="NDI1139" s="894"/>
      <c r="NDJ1139" s="894"/>
      <c r="NDK1139" s="894"/>
      <c r="NDL1139" s="894"/>
      <c r="NDM1139" s="894"/>
      <c r="NDN1139" s="894"/>
      <c r="NDO1139" s="894"/>
      <c r="NDP1139" s="894"/>
      <c r="NDQ1139" s="894"/>
      <c r="NDR1139" s="894"/>
      <c r="NDS1139" s="894"/>
      <c r="NDT1139" s="894"/>
      <c r="NDU1139" s="894"/>
      <c r="NDV1139" s="894"/>
      <c r="NDW1139" s="894"/>
      <c r="NDX1139" s="894"/>
      <c r="NDY1139" s="894"/>
      <c r="NDZ1139" s="894"/>
      <c r="NEA1139" s="894"/>
      <c r="NEB1139" s="894"/>
      <c r="NEC1139" s="894"/>
      <c r="NED1139" s="894"/>
      <c r="NEE1139" s="894"/>
      <c r="NEF1139" s="894"/>
      <c r="NEG1139" s="894"/>
      <c r="NEH1139" s="894"/>
      <c r="NEI1139" s="894"/>
      <c r="NEJ1139" s="894"/>
      <c r="NEK1139" s="894"/>
      <c r="NEL1139" s="894"/>
      <c r="NEM1139" s="894"/>
      <c r="NEN1139" s="894"/>
      <c r="NEO1139" s="894"/>
      <c r="NEP1139" s="894"/>
      <c r="NEQ1139" s="894"/>
      <c r="NER1139" s="894"/>
      <c r="NES1139" s="894"/>
      <c r="NET1139" s="894"/>
      <c r="NEU1139" s="894"/>
      <c r="NEV1139" s="894"/>
      <c r="NEW1139" s="894"/>
      <c r="NEX1139" s="894"/>
      <c r="NEY1139" s="894"/>
      <c r="NEZ1139" s="894"/>
      <c r="NFA1139" s="894"/>
      <c r="NFB1139" s="894"/>
      <c r="NFC1139" s="894"/>
      <c r="NFD1139" s="894"/>
      <c r="NFE1139" s="894"/>
      <c r="NFF1139" s="894"/>
      <c r="NFG1139" s="894"/>
      <c r="NFH1139" s="894"/>
      <c r="NFI1139" s="894"/>
      <c r="NFJ1139" s="894"/>
      <c r="NFK1139" s="894"/>
      <c r="NFL1139" s="894"/>
      <c r="NFM1139" s="894"/>
      <c r="NFN1139" s="894"/>
      <c r="NFO1139" s="894"/>
      <c r="NFP1139" s="894"/>
      <c r="NFQ1139" s="894"/>
      <c r="NFR1139" s="894"/>
      <c r="NFS1139" s="894"/>
      <c r="NFT1139" s="894"/>
      <c r="NFU1139" s="894"/>
      <c r="NFV1139" s="894"/>
      <c r="NFW1139" s="894"/>
      <c r="NFX1139" s="894"/>
      <c r="NFY1139" s="894"/>
      <c r="NFZ1139" s="894"/>
      <c r="NGA1139" s="894"/>
      <c r="NGB1139" s="894"/>
      <c r="NGC1139" s="894"/>
      <c r="NGD1139" s="894"/>
      <c r="NGE1139" s="894"/>
      <c r="NGF1139" s="894"/>
      <c r="NGG1139" s="894"/>
      <c r="NGH1139" s="894"/>
      <c r="NGI1139" s="894"/>
      <c r="NGJ1139" s="894"/>
      <c r="NGK1139" s="894"/>
      <c r="NGL1139" s="894"/>
      <c r="NGM1139" s="894"/>
      <c r="NGN1139" s="894"/>
      <c r="NGO1139" s="894"/>
      <c r="NGP1139" s="894"/>
      <c r="NGQ1139" s="894"/>
      <c r="NGR1139" s="894"/>
      <c r="NGS1139" s="894"/>
      <c r="NGT1139" s="894"/>
      <c r="NGU1139" s="894"/>
      <c r="NGV1139" s="894"/>
      <c r="NGW1139" s="894"/>
      <c r="NGX1139" s="894"/>
      <c r="NGY1139" s="894"/>
      <c r="NGZ1139" s="894"/>
      <c r="NHA1139" s="894"/>
      <c r="NHB1139" s="894"/>
      <c r="NHC1139" s="894"/>
      <c r="NHD1139" s="894"/>
      <c r="NHE1139" s="894"/>
      <c r="NHF1139" s="894"/>
      <c r="NHG1139" s="894"/>
      <c r="NHH1139" s="894"/>
      <c r="NHI1139" s="894"/>
      <c r="NHJ1139" s="894"/>
      <c r="NHK1139" s="894"/>
      <c r="NHL1139" s="894"/>
      <c r="NHM1139" s="894"/>
      <c r="NHN1139" s="894"/>
      <c r="NHO1139" s="894"/>
      <c r="NHP1139" s="894"/>
      <c r="NHQ1139" s="894"/>
      <c r="NHR1139" s="894"/>
      <c r="NHS1139" s="894"/>
      <c r="NHT1139" s="894"/>
      <c r="NHU1139" s="894"/>
      <c r="NHV1139" s="894"/>
      <c r="NHW1139" s="894"/>
      <c r="NHX1139" s="894"/>
      <c r="NHY1139" s="894"/>
      <c r="NHZ1139" s="894"/>
      <c r="NIA1139" s="894"/>
      <c r="NIB1139" s="894"/>
      <c r="NIC1139" s="894"/>
      <c r="NID1139" s="894"/>
      <c r="NIE1139" s="894"/>
      <c r="NIF1139" s="894"/>
      <c r="NIG1139" s="894"/>
      <c r="NIH1139" s="894"/>
      <c r="NII1139" s="894"/>
      <c r="NIJ1139" s="894"/>
      <c r="NIK1139" s="894"/>
      <c r="NIL1139" s="894"/>
      <c r="NIM1139" s="894"/>
      <c r="NIN1139" s="894"/>
      <c r="NIO1139" s="894"/>
      <c r="NIP1139" s="894"/>
      <c r="NIQ1139" s="894"/>
      <c r="NIR1139" s="894"/>
      <c r="NIS1139" s="894"/>
      <c r="NIT1139" s="894"/>
      <c r="NIU1139" s="894"/>
      <c r="NIV1139" s="894"/>
      <c r="NIW1139" s="894"/>
      <c r="NIX1139" s="894"/>
      <c r="NIY1139" s="894"/>
      <c r="NIZ1139" s="894"/>
      <c r="NJA1139" s="894"/>
      <c r="NJB1139" s="894"/>
      <c r="NJC1139" s="894"/>
      <c r="NJD1139" s="894"/>
      <c r="NJE1139" s="894"/>
      <c r="NJF1139" s="894"/>
      <c r="NJG1139" s="894"/>
      <c r="NJH1139" s="894"/>
      <c r="NJI1139" s="894"/>
      <c r="NJJ1139" s="894"/>
      <c r="NJK1139" s="894"/>
      <c r="NJL1139" s="894"/>
      <c r="NJM1139" s="894"/>
      <c r="NJN1139" s="894"/>
      <c r="NJO1139" s="894"/>
      <c r="NJP1139" s="894"/>
      <c r="NJQ1139" s="894"/>
      <c r="NJR1139" s="894"/>
      <c r="NJS1139" s="894"/>
      <c r="NJT1139" s="894"/>
      <c r="NJU1139" s="894"/>
      <c r="NJV1139" s="894"/>
      <c r="NJW1139" s="894"/>
      <c r="NJX1139" s="894"/>
      <c r="NJY1139" s="894"/>
      <c r="NJZ1139" s="894"/>
      <c r="NKA1139" s="894"/>
      <c r="NKB1139" s="894"/>
      <c r="NKC1139" s="894"/>
      <c r="NKD1139" s="894"/>
      <c r="NKE1139" s="894"/>
      <c r="NKF1139" s="894"/>
      <c r="NKG1139" s="894"/>
      <c r="NKH1139" s="894"/>
      <c r="NKI1139" s="894"/>
      <c r="NKJ1139" s="894"/>
      <c r="NKK1139" s="894"/>
      <c r="NKL1139" s="894"/>
      <c r="NKM1139" s="894"/>
      <c r="NKN1139" s="894"/>
      <c r="NKO1139" s="894"/>
      <c r="NKP1139" s="894"/>
      <c r="NKQ1139" s="894"/>
      <c r="NKR1139" s="894"/>
      <c r="NKS1139" s="894"/>
      <c r="NKT1139" s="894"/>
      <c r="NKU1139" s="894"/>
      <c r="NKV1139" s="894"/>
      <c r="NKW1139" s="894"/>
      <c r="NKX1139" s="894"/>
      <c r="NKY1139" s="894"/>
      <c r="NKZ1139" s="894"/>
      <c r="NLA1139" s="894"/>
      <c r="NLB1139" s="894"/>
      <c r="NLC1139" s="894"/>
      <c r="NLD1139" s="894"/>
      <c r="NLE1139" s="894"/>
      <c r="NLF1139" s="894"/>
      <c r="NLG1139" s="894"/>
      <c r="NLH1139" s="894"/>
      <c r="NLI1139" s="894"/>
      <c r="NLJ1139" s="894"/>
      <c r="NLK1139" s="894"/>
      <c r="NLL1139" s="894"/>
      <c r="NLM1139" s="894"/>
      <c r="NLN1139" s="894"/>
      <c r="NLO1139" s="894"/>
      <c r="NLP1139" s="894"/>
      <c r="NLQ1139" s="894"/>
      <c r="NLR1139" s="894"/>
      <c r="NLS1139" s="894"/>
      <c r="NLT1139" s="894"/>
      <c r="NLU1139" s="894"/>
      <c r="NLV1139" s="894"/>
      <c r="NLW1139" s="894"/>
      <c r="NLX1139" s="894"/>
      <c r="NLY1139" s="894"/>
      <c r="NLZ1139" s="894"/>
      <c r="NMA1139" s="894"/>
      <c r="NMB1139" s="894"/>
      <c r="NMC1139" s="894"/>
      <c r="NMD1139" s="894"/>
      <c r="NME1139" s="894"/>
      <c r="NMF1139" s="894"/>
      <c r="NMG1139" s="894"/>
      <c r="NMH1139" s="894"/>
      <c r="NMI1139" s="894"/>
      <c r="NMJ1139" s="894"/>
      <c r="NMK1139" s="894"/>
      <c r="NML1139" s="894"/>
      <c r="NMM1139" s="894"/>
      <c r="NMN1139" s="894"/>
      <c r="NMO1139" s="894"/>
      <c r="NMP1139" s="894"/>
      <c r="NMQ1139" s="894"/>
      <c r="NMR1139" s="894"/>
      <c r="NMS1139" s="894"/>
      <c r="NMT1139" s="894"/>
      <c r="NMU1139" s="894"/>
      <c r="NMV1139" s="894"/>
      <c r="NMW1139" s="894"/>
      <c r="NMX1139" s="894"/>
      <c r="NMY1139" s="894"/>
      <c r="NMZ1139" s="894"/>
      <c r="NNA1139" s="894"/>
      <c r="NNB1139" s="894"/>
      <c r="NNC1139" s="894"/>
      <c r="NND1139" s="894"/>
      <c r="NNE1139" s="894"/>
      <c r="NNF1139" s="894"/>
      <c r="NNG1139" s="894"/>
      <c r="NNH1139" s="894"/>
      <c r="NNI1139" s="894"/>
      <c r="NNJ1139" s="894"/>
      <c r="NNK1139" s="894"/>
      <c r="NNL1139" s="894"/>
      <c r="NNM1139" s="894"/>
      <c r="NNN1139" s="894"/>
      <c r="NNO1139" s="894"/>
      <c r="NNP1139" s="894"/>
      <c r="NNQ1139" s="894"/>
      <c r="NNR1139" s="894"/>
      <c r="NNS1139" s="894"/>
      <c r="NNT1139" s="894"/>
      <c r="NNU1139" s="894"/>
      <c r="NNV1139" s="894"/>
      <c r="NNW1139" s="894"/>
      <c r="NNX1139" s="894"/>
      <c r="NNY1139" s="894"/>
      <c r="NNZ1139" s="894"/>
      <c r="NOA1139" s="894"/>
      <c r="NOB1139" s="894"/>
      <c r="NOC1139" s="894"/>
      <c r="NOD1139" s="894"/>
      <c r="NOE1139" s="894"/>
      <c r="NOF1139" s="894"/>
      <c r="NOG1139" s="894"/>
      <c r="NOH1139" s="894"/>
      <c r="NOI1139" s="894"/>
      <c r="NOJ1139" s="894"/>
      <c r="NOK1139" s="894"/>
      <c r="NOL1139" s="894"/>
      <c r="NOM1139" s="894"/>
      <c r="NON1139" s="894"/>
      <c r="NOO1139" s="894"/>
      <c r="NOP1139" s="894"/>
      <c r="NOQ1139" s="894"/>
      <c r="NOR1139" s="894"/>
      <c r="NOS1139" s="894"/>
      <c r="NOT1139" s="894"/>
      <c r="NOU1139" s="894"/>
      <c r="NOV1139" s="894"/>
      <c r="NOW1139" s="894"/>
      <c r="NOX1139" s="894"/>
      <c r="NOY1139" s="894"/>
      <c r="NOZ1139" s="894"/>
      <c r="NPA1139" s="894"/>
      <c r="NPB1139" s="894"/>
      <c r="NPC1139" s="894"/>
      <c r="NPD1139" s="894"/>
      <c r="NPE1139" s="894"/>
      <c r="NPF1139" s="894"/>
      <c r="NPG1139" s="894"/>
      <c r="NPH1139" s="894"/>
      <c r="NPI1139" s="894"/>
      <c r="NPJ1139" s="894"/>
      <c r="NPK1139" s="894"/>
      <c r="NPL1139" s="894"/>
      <c r="NPM1139" s="894"/>
      <c r="NPN1139" s="894"/>
      <c r="NPO1139" s="894"/>
      <c r="NPP1139" s="894"/>
      <c r="NPQ1139" s="894"/>
      <c r="NPR1139" s="894"/>
      <c r="NPS1139" s="894"/>
      <c r="NPT1139" s="894"/>
      <c r="NPU1139" s="894"/>
      <c r="NPV1139" s="894"/>
      <c r="NPW1139" s="894"/>
      <c r="NPX1139" s="894"/>
      <c r="NPY1139" s="894"/>
      <c r="NPZ1139" s="894"/>
      <c r="NQA1139" s="894"/>
      <c r="NQB1139" s="894"/>
      <c r="NQC1139" s="894"/>
      <c r="NQD1139" s="894"/>
      <c r="NQE1139" s="894"/>
      <c r="NQF1139" s="894"/>
      <c r="NQG1139" s="894"/>
      <c r="NQH1139" s="894"/>
      <c r="NQI1139" s="894"/>
      <c r="NQJ1139" s="894"/>
      <c r="NQK1139" s="894"/>
      <c r="NQL1139" s="894"/>
      <c r="NQM1139" s="894"/>
      <c r="NQN1139" s="894"/>
      <c r="NQO1139" s="894"/>
      <c r="NQP1139" s="894"/>
      <c r="NQQ1139" s="894"/>
      <c r="NQR1139" s="894"/>
      <c r="NQS1139" s="894"/>
      <c r="NQT1139" s="894"/>
      <c r="NQU1139" s="894"/>
      <c r="NQV1139" s="894"/>
      <c r="NQW1139" s="894"/>
      <c r="NQX1139" s="894"/>
      <c r="NQY1139" s="894"/>
      <c r="NQZ1139" s="894"/>
      <c r="NRA1139" s="894"/>
      <c r="NRB1139" s="894"/>
      <c r="NRC1139" s="894"/>
      <c r="NRD1139" s="894"/>
      <c r="NRE1139" s="894"/>
      <c r="NRF1139" s="894"/>
      <c r="NRG1139" s="894"/>
      <c r="NRH1139" s="894"/>
      <c r="NRI1139" s="894"/>
      <c r="NRJ1139" s="894"/>
      <c r="NRK1139" s="894"/>
      <c r="NRL1139" s="894"/>
      <c r="NRM1139" s="894"/>
      <c r="NRN1139" s="894"/>
      <c r="NRO1139" s="894"/>
      <c r="NRP1139" s="894"/>
      <c r="NRQ1139" s="894"/>
      <c r="NRR1139" s="894"/>
      <c r="NRS1139" s="894"/>
      <c r="NRT1139" s="894"/>
      <c r="NRU1139" s="894"/>
      <c r="NRV1139" s="894"/>
      <c r="NRW1139" s="894"/>
      <c r="NRX1139" s="894"/>
      <c r="NRY1139" s="894"/>
      <c r="NRZ1139" s="894"/>
      <c r="NSA1139" s="894"/>
      <c r="NSB1139" s="894"/>
      <c r="NSC1139" s="894"/>
      <c r="NSD1139" s="894"/>
      <c r="NSE1139" s="894"/>
      <c r="NSF1139" s="894"/>
      <c r="NSG1139" s="894"/>
      <c r="NSH1139" s="894"/>
      <c r="NSI1139" s="894"/>
      <c r="NSJ1139" s="894"/>
      <c r="NSK1139" s="894"/>
      <c r="NSL1139" s="894"/>
      <c r="NSM1139" s="894"/>
      <c r="NSN1139" s="894"/>
      <c r="NSO1139" s="894"/>
      <c r="NSP1139" s="894"/>
      <c r="NSQ1139" s="894"/>
      <c r="NSR1139" s="894"/>
      <c r="NSS1139" s="894"/>
      <c r="NST1139" s="894"/>
      <c r="NSU1139" s="894"/>
      <c r="NSV1139" s="894"/>
      <c r="NSW1139" s="894"/>
      <c r="NSX1139" s="894"/>
      <c r="NSY1139" s="894"/>
      <c r="NSZ1139" s="894"/>
      <c r="NTA1139" s="894"/>
      <c r="NTB1139" s="894"/>
      <c r="NTC1139" s="894"/>
      <c r="NTD1139" s="894"/>
      <c r="NTE1139" s="894"/>
      <c r="NTF1139" s="894"/>
      <c r="NTG1139" s="894"/>
      <c r="NTH1139" s="894"/>
      <c r="NTI1139" s="894"/>
      <c r="NTJ1139" s="894"/>
      <c r="NTK1139" s="894"/>
      <c r="NTL1139" s="894"/>
      <c r="NTM1139" s="894"/>
      <c r="NTN1139" s="894"/>
      <c r="NTO1139" s="894"/>
      <c r="NTP1139" s="894"/>
      <c r="NTQ1139" s="894"/>
      <c r="NTR1139" s="894"/>
      <c r="NTS1139" s="894"/>
      <c r="NTT1139" s="894"/>
      <c r="NTU1139" s="894"/>
      <c r="NTV1139" s="894"/>
      <c r="NTW1139" s="894"/>
      <c r="NTX1139" s="894"/>
      <c r="NTY1139" s="894"/>
      <c r="NTZ1139" s="894"/>
      <c r="NUA1139" s="894"/>
      <c r="NUB1139" s="894"/>
      <c r="NUC1139" s="894"/>
      <c r="NUD1139" s="894"/>
      <c r="NUE1139" s="894"/>
      <c r="NUF1139" s="894"/>
      <c r="NUG1139" s="894"/>
      <c r="NUH1139" s="894"/>
      <c r="NUI1139" s="894"/>
      <c r="NUJ1139" s="894"/>
      <c r="NUK1139" s="894"/>
      <c r="NUL1139" s="894"/>
      <c r="NUM1139" s="894"/>
      <c r="NUN1139" s="894"/>
      <c r="NUO1139" s="894"/>
      <c r="NUP1139" s="894"/>
      <c r="NUQ1139" s="894"/>
      <c r="NUR1139" s="894"/>
      <c r="NUS1139" s="894"/>
      <c r="NUT1139" s="894"/>
      <c r="NUU1139" s="894"/>
      <c r="NUV1139" s="894"/>
      <c r="NUW1139" s="894"/>
      <c r="NUX1139" s="894"/>
      <c r="NUY1139" s="894"/>
      <c r="NUZ1139" s="894"/>
      <c r="NVA1139" s="894"/>
      <c r="NVB1139" s="894"/>
      <c r="NVC1139" s="894"/>
      <c r="NVD1139" s="894"/>
      <c r="NVE1139" s="894"/>
      <c r="NVF1139" s="894"/>
      <c r="NVG1139" s="894"/>
      <c r="NVH1139" s="894"/>
      <c r="NVI1139" s="894"/>
      <c r="NVJ1139" s="894"/>
      <c r="NVK1139" s="894"/>
      <c r="NVL1139" s="894"/>
      <c r="NVM1139" s="894"/>
      <c r="NVN1139" s="894"/>
      <c r="NVO1139" s="894"/>
      <c r="NVP1139" s="894"/>
      <c r="NVQ1139" s="894"/>
      <c r="NVR1139" s="894"/>
      <c r="NVS1139" s="894"/>
      <c r="NVT1139" s="894"/>
      <c r="NVU1139" s="894"/>
      <c r="NVV1139" s="894"/>
      <c r="NVW1139" s="894"/>
      <c r="NVX1139" s="894"/>
      <c r="NVY1139" s="894"/>
      <c r="NVZ1139" s="894"/>
      <c r="NWA1139" s="894"/>
      <c r="NWB1139" s="894"/>
      <c r="NWC1139" s="894"/>
      <c r="NWD1139" s="894"/>
      <c r="NWE1139" s="894"/>
      <c r="NWF1139" s="894"/>
      <c r="NWG1139" s="894"/>
      <c r="NWH1139" s="894"/>
      <c r="NWI1139" s="894"/>
      <c r="NWJ1139" s="894"/>
      <c r="NWK1139" s="894"/>
      <c r="NWL1139" s="894"/>
      <c r="NWM1139" s="894"/>
      <c r="NWN1139" s="894"/>
      <c r="NWO1139" s="894"/>
      <c r="NWP1139" s="894"/>
      <c r="NWQ1139" s="894"/>
      <c r="NWR1139" s="894"/>
      <c r="NWS1139" s="894"/>
      <c r="NWT1139" s="894"/>
      <c r="NWU1139" s="894"/>
      <c r="NWV1139" s="894"/>
      <c r="NWW1139" s="894"/>
      <c r="NWX1139" s="894"/>
      <c r="NWY1139" s="894"/>
      <c r="NWZ1139" s="894"/>
      <c r="NXA1139" s="894"/>
      <c r="NXB1139" s="894"/>
      <c r="NXC1139" s="894"/>
      <c r="NXD1139" s="894"/>
      <c r="NXE1139" s="894"/>
      <c r="NXF1139" s="894"/>
      <c r="NXG1139" s="894"/>
      <c r="NXH1139" s="894"/>
      <c r="NXI1139" s="894"/>
      <c r="NXJ1139" s="894"/>
      <c r="NXK1139" s="894"/>
      <c r="NXL1139" s="894"/>
      <c r="NXM1139" s="894"/>
      <c r="NXN1139" s="894"/>
      <c r="NXO1139" s="894"/>
      <c r="NXP1139" s="894"/>
      <c r="NXQ1139" s="894"/>
      <c r="NXR1139" s="894"/>
      <c r="NXS1139" s="894"/>
      <c r="NXT1139" s="894"/>
      <c r="NXU1139" s="894"/>
      <c r="NXV1139" s="894"/>
      <c r="NXW1139" s="894"/>
      <c r="NXX1139" s="894"/>
      <c r="NXY1139" s="894"/>
      <c r="NXZ1139" s="894"/>
      <c r="NYA1139" s="894"/>
      <c r="NYB1139" s="894"/>
      <c r="NYC1139" s="894"/>
      <c r="NYD1139" s="894"/>
      <c r="NYE1139" s="894"/>
      <c r="NYF1139" s="894"/>
      <c r="NYG1139" s="894"/>
      <c r="NYH1139" s="894"/>
      <c r="NYI1139" s="894"/>
      <c r="NYJ1139" s="894"/>
      <c r="NYK1139" s="894"/>
      <c r="NYL1139" s="894"/>
      <c r="NYM1139" s="894"/>
      <c r="NYN1139" s="894"/>
      <c r="NYO1139" s="894"/>
      <c r="NYP1139" s="894"/>
      <c r="NYQ1139" s="894"/>
      <c r="NYR1139" s="894"/>
      <c r="NYS1139" s="894"/>
      <c r="NYT1139" s="894"/>
      <c r="NYU1139" s="894"/>
      <c r="NYV1139" s="894"/>
      <c r="NYW1139" s="894"/>
      <c r="NYX1139" s="894"/>
      <c r="NYY1139" s="894"/>
      <c r="NYZ1139" s="894"/>
      <c r="NZA1139" s="894"/>
      <c r="NZB1139" s="894"/>
      <c r="NZC1139" s="894"/>
      <c r="NZD1139" s="894"/>
      <c r="NZE1139" s="894"/>
      <c r="NZF1139" s="894"/>
      <c r="NZG1139" s="894"/>
      <c r="NZH1139" s="894"/>
      <c r="NZI1139" s="894"/>
      <c r="NZJ1139" s="894"/>
      <c r="NZK1139" s="894"/>
      <c r="NZL1139" s="894"/>
      <c r="NZM1139" s="894"/>
      <c r="NZN1139" s="894"/>
      <c r="NZO1139" s="894"/>
      <c r="NZP1139" s="894"/>
      <c r="NZQ1139" s="894"/>
      <c r="NZR1139" s="894"/>
      <c r="NZS1139" s="894"/>
      <c r="NZT1139" s="894"/>
      <c r="NZU1139" s="894"/>
      <c r="NZV1139" s="894"/>
      <c r="NZW1139" s="894"/>
      <c r="NZX1139" s="894"/>
      <c r="NZY1139" s="894"/>
      <c r="NZZ1139" s="894"/>
      <c r="OAA1139" s="894"/>
      <c r="OAB1139" s="894"/>
      <c r="OAC1139" s="894"/>
      <c r="OAD1139" s="894"/>
      <c r="OAE1139" s="894"/>
      <c r="OAF1139" s="894"/>
      <c r="OAG1139" s="894"/>
      <c r="OAH1139" s="894"/>
      <c r="OAI1139" s="894"/>
      <c r="OAJ1139" s="894"/>
      <c r="OAK1139" s="894"/>
      <c r="OAL1139" s="894"/>
      <c r="OAM1139" s="894"/>
      <c r="OAN1139" s="894"/>
      <c r="OAO1139" s="894"/>
      <c r="OAP1139" s="894"/>
      <c r="OAQ1139" s="894"/>
      <c r="OAR1139" s="894"/>
      <c r="OAS1139" s="894"/>
      <c r="OAT1139" s="894"/>
      <c r="OAU1139" s="894"/>
      <c r="OAV1139" s="894"/>
      <c r="OAW1139" s="894"/>
      <c r="OAX1139" s="894"/>
      <c r="OAY1139" s="894"/>
      <c r="OAZ1139" s="894"/>
      <c r="OBA1139" s="894"/>
      <c r="OBB1139" s="894"/>
      <c r="OBC1139" s="894"/>
      <c r="OBD1139" s="894"/>
      <c r="OBE1139" s="894"/>
      <c r="OBF1139" s="894"/>
      <c r="OBG1139" s="894"/>
      <c r="OBH1139" s="894"/>
      <c r="OBI1139" s="894"/>
      <c r="OBJ1139" s="894"/>
      <c r="OBK1139" s="894"/>
      <c r="OBL1139" s="894"/>
      <c r="OBM1139" s="894"/>
      <c r="OBN1139" s="894"/>
      <c r="OBO1139" s="894"/>
      <c r="OBP1139" s="894"/>
      <c r="OBQ1139" s="894"/>
      <c r="OBR1139" s="894"/>
      <c r="OBS1139" s="894"/>
      <c r="OBT1139" s="894"/>
      <c r="OBU1139" s="894"/>
      <c r="OBV1139" s="894"/>
      <c r="OBW1139" s="894"/>
      <c r="OBX1139" s="894"/>
      <c r="OBY1139" s="894"/>
      <c r="OBZ1139" s="894"/>
      <c r="OCA1139" s="894"/>
      <c r="OCB1139" s="894"/>
      <c r="OCC1139" s="894"/>
      <c r="OCD1139" s="894"/>
      <c r="OCE1139" s="894"/>
      <c r="OCF1139" s="894"/>
      <c r="OCG1139" s="894"/>
      <c r="OCH1139" s="894"/>
      <c r="OCI1139" s="894"/>
      <c r="OCJ1139" s="894"/>
      <c r="OCK1139" s="894"/>
      <c r="OCL1139" s="894"/>
      <c r="OCM1139" s="894"/>
      <c r="OCN1139" s="894"/>
      <c r="OCO1139" s="894"/>
      <c r="OCP1139" s="894"/>
      <c r="OCQ1139" s="894"/>
      <c r="OCR1139" s="894"/>
      <c r="OCS1139" s="894"/>
      <c r="OCT1139" s="894"/>
      <c r="OCU1139" s="894"/>
      <c r="OCV1139" s="894"/>
      <c r="OCW1139" s="894"/>
      <c r="OCX1139" s="894"/>
      <c r="OCY1139" s="894"/>
      <c r="OCZ1139" s="894"/>
      <c r="ODA1139" s="894"/>
      <c r="ODB1139" s="894"/>
      <c r="ODC1139" s="894"/>
      <c r="ODD1139" s="894"/>
      <c r="ODE1139" s="894"/>
      <c r="ODF1139" s="894"/>
      <c r="ODG1139" s="894"/>
      <c r="ODH1139" s="894"/>
      <c r="ODI1139" s="894"/>
      <c r="ODJ1139" s="894"/>
      <c r="ODK1139" s="894"/>
      <c r="ODL1139" s="894"/>
      <c r="ODM1139" s="894"/>
      <c r="ODN1139" s="894"/>
      <c r="ODO1139" s="894"/>
      <c r="ODP1139" s="894"/>
      <c r="ODQ1139" s="894"/>
      <c r="ODR1139" s="894"/>
      <c r="ODS1139" s="894"/>
      <c r="ODT1139" s="894"/>
      <c r="ODU1139" s="894"/>
      <c r="ODV1139" s="894"/>
      <c r="ODW1139" s="894"/>
      <c r="ODX1139" s="894"/>
      <c r="ODY1139" s="894"/>
      <c r="ODZ1139" s="894"/>
      <c r="OEA1139" s="894"/>
      <c r="OEB1139" s="894"/>
      <c r="OEC1139" s="894"/>
      <c r="OED1139" s="894"/>
      <c r="OEE1139" s="894"/>
      <c r="OEF1139" s="894"/>
      <c r="OEG1139" s="894"/>
      <c r="OEH1139" s="894"/>
      <c r="OEI1139" s="894"/>
      <c r="OEJ1139" s="894"/>
      <c r="OEK1139" s="894"/>
      <c r="OEL1139" s="894"/>
      <c r="OEM1139" s="894"/>
      <c r="OEN1139" s="894"/>
      <c r="OEO1139" s="894"/>
      <c r="OEP1139" s="894"/>
      <c r="OEQ1139" s="894"/>
      <c r="OER1139" s="894"/>
      <c r="OES1139" s="894"/>
      <c r="OET1139" s="894"/>
      <c r="OEU1139" s="894"/>
      <c r="OEV1139" s="894"/>
      <c r="OEW1139" s="894"/>
      <c r="OEX1139" s="894"/>
      <c r="OEY1139" s="894"/>
      <c r="OEZ1139" s="894"/>
      <c r="OFA1139" s="894"/>
      <c r="OFB1139" s="894"/>
      <c r="OFC1139" s="894"/>
      <c r="OFD1139" s="894"/>
      <c r="OFE1139" s="894"/>
      <c r="OFF1139" s="894"/>
      <c r="OFG1139" s="894"/>
      <c r="OFH1139" s="894"/>
      <c r="OFI1139" s="894"/>
      <c r="OFJ1139" s="894"/>
      <c r="OFK1139" s="894"/>
      <c r="OFL1139" s="894"/>
      <c r="OFM1139" s="894"/>
      <c r="OFN1139" s="894"/>
      <c r="OFO1139" s="894"/>
      <c r="OFP1139" s="894"/>
      <c r="OFQ1139" s="894"/>
      <c r="OFR1139" s="894"/>
      <c r="OFS1139" s="894"/>
      <c r="OFT1139" s="894"/>
      <c r="OFU1139" s="894"/>
      <c r="OFV1139" s="894"/>
      <c r="OFW1139" s="894"/>
      <c r="OFX1139" s="894"/>
      <c r="OFY1139" s="894"/>
      <c r="OFZ1139" s="894"/>
      <c r="OGA1139" s="894"/>
      <c r="OGB1139" s="894"/>
      <c r="OGC1139" s="894"/>
      <c r="OGD1139" s="894"/>
      <c r="OGE1139" s="894"/>
      <c r="OGF1139" s="894"/>
      <c r="OGG1139" s="894"/>
      <c r="OGH1139" s="894"/>
      <c r="OGI1139" s="894"/>
      <c r="OGJ1139" s="894"/>
      <c r="OGK1139" s="894"/>
      <c r="OGL1139" s="894"/>
      <c r="OGM1139" s="894"/>
      <c r="OGN1139" s="894"/>
      <c r="OGO1139" s="894"/>
      <c r="OGP1139" s="894"/>
      <c r="OGQ1139" s="894"/>
      <c r="OGR1139" s="894"/>
      <c r="OGS1139" s="894"/>
      <c r="OGT1139" s="894"/>
      <c r="OGU1139" s="894"/>
      <c r="OGV1139" s="894"/>
      <c r="OGW1139" s="894"/>
      <c r="OGX1139" s="894"/>
      <c r="OGY1139" s="894"/>
      <c r="OGZ1139" s="894"/>
      <c r="OHA1139" s="894"/>
      <c r="OHB1139" s="894"/>
      <c r="OHC1139" s="894"/>
      <c r="OHD1139" s="894"/>
      <c r="OHE1139" s="894"/>
      <c r="OHF1139" s="894"/>
      <c r="OHG1139" s="894"/>
      <c r="OHH1139" s="894"/>
      <c r="OHI1139" s="894"/>
      <c r="OHJ1139" s="894"/>
      <c r="OHK1139" s="894"/>
      <c r="OHL1139" s="894"/>
      <c r="OHM1139" s="894"/>
      <c r="OHN1139" s="894"/>
      <c r="OHO1139" s="894"/>
      <c r="OHP1139" s="894"/>
      <c r="OHQ1139" s="894"/>
      <c r="OHR1139" s="894"/>
      <c r="OHS1139" s="894"/>
      <c r="OHT1139" s="894"/>
      <c r="OHU1139" s="894"/>
      <c r="OHV1139" s="894"/>
      <c r="OHW1139" s="894"/>
      <c r="OHX1139" s="894"/>
      <c r="OHY1139" s="894"/>
      <c r="OHZ1139" s="894"/>
      <c r="OIA1139" s="894"/>
      <c r="OIB1139" s="894"/>
      <c r="OIC1139" s="894"/>
      <c r="OID1139" s="894"/>
      <c r="OIE1139" s="894"/>
      <c r="OIF1139" s="894"/>
      <c r="OIG1139" s="894"/>
      <c r="OIH1139" s="894"/>
      <c r="OII1139" s="894"/>
      <c r="OIJ1139" s="894"/>
      <c r="OIK1139" s="894"/>
      <c r="OIL1139" s="894"/>
      <c r="OIM1139" s="894"/>
      <c r="OIN1139" s="894"/>
      <c r="OIO1139" s="894"/>
      <c r="OIP1139" s="894"/>
      <c r="OIQ1139" s="894"/>
      <c r="OIR1139" s="894"/>
      <c r="OIS1139" s="894"/>
      <c r="OIT1139" s="894"/>
      <c r="OIU1139" s="894"/>
      <c r="OIV1139" s="894"/>
      <c r="OIW1139" s="894"/>
      <c r="OIX1139" s="894"/>
      <c r="OIY1139" s="894"/>
      <c r="OIZ1139" s="894"/>
      <c r="OJA1139" s="894"/>
      <c r="OJB1139" s="894"/>
      <c r="OJC1139" s="894"/>
      <c r="OJD1139" s="894"/>
      <c r="OJE1139" s="894"/>
      <c r="OJF1139" s="894"/>
      <c r="OJG1139" s="894"/>
      <c r="OJH1139" s="894"/>
      <c r="OJI1139" s="894"/>
      <c r="OJJ1139" s="894"/>
      <c r="OJK1139" s="894"/>
      <c r="OJL1139" s="894"/>
      <c r="OJM1139" s="894"/>
      <c r="OJN1139" s="894"/>
      <c r="OJO1139" s="894"/>
      <c r="OJP1139" s="894"/>
      <c r="OJQ1139" s="894"/>
      <c r="OJR1139" s="894"/>
      <c r="OJS1139" s="894"/>
      <c r="OJT1139" s="894"/>
      <c r="OJU1139" s="894"/>
      <c r="OJV1139" s="894"/>
      <c r="OJW1139" s="894"/>
      <c r="OJX1139" s="894"/>
      <c r="OJY1139" s="894"/>
      <c r="OJZ1139" s="894"/>
      <c r="OKA1139" s="894"/>
      <c r="OKB1139" s="894"/>
      <c r="OKC1139" s="894"/>
      <c r="OKD1139" s="894"/>
      <c r="OKE1139" s="894"/>
      <c r="OKF1139" s="894"/>
      <c r="OKG1139" s="894"/>
      <c r="OKH1139" s="894"/>
      <c r="OKI1139" s="894"/>
      <c r="OKJ1139" s="894"/>
      <c r="OKK1139" s="894"/>
      <c r="OKL1139" s="894"/>
      <c r="OKM1139" s="894"/>
      <c r="OKN1139" s="894"/>
      <c r="OKO1139" s="894"/>
      <c r="OKP1139" s="894"/>
      <c r="OKQ1139" s="894"/>
      <c r="OKR1139" s="894"/>
      <c r="OKS1139" s="894"/>
      <c r="OKT1139" s="894"/>
      <c r="OKU1139" s="894"/>
      <c r="OKV1139" s="894"/>
      <c r="OKW1139" s="894"/>
      <c r="OKX1139" s="894"/>
      <c r="OKY1139" s="894"/>
      <c r="OKZ1139" s="894"/>
      <c r="OLA1139" s="894"/>
      <c r="OLB1139" s="894"/>
      <c r="OLC1139" s="894"/>
      <c r="OLD1139" s="894"/>
      <c r="OLE1139" s="894"/>
      <c r="OLF1139" s="894"/>
      <c r="OLG1139" s="894"/>
      <c r="OLH1139" s="894"/>
      <c r="OLI1139" s="894"/>
      <c r="OLJ1139" s="894"/>
      <c r="OLK1139" s="894"/>
      <c r="OLL1139" s="894"/>
      <c r="OLM1139" s="894"/>
      <c r="OLN1139" s="894"/>
      <c r="OLO1139" s="894"/>
      <c r="OLP1139" s="894"/>
      <c r="OLQ1139" s="894"/>
      <c r="OLR1139" s="894"/>
      <c r="OLS1139" s="894"/>
      <c r="OLT1139" s="894"/>
      <c r="OLU1139" s="894"/>
      <c r="OLV1139" s="894"/>
      <c r="OLW1139" s="894"/>
      <c r="OLX1139" s="894"/>
      <c r="OLY1139" s="894"/>
      <c r="OLZ1139" s="894"/>
      <c r="OMA1139" s="894"/>
      <c r="OMB1139" s="894"/>
      <c r="OMC1139" s="894"/>
      <c r="OMD1139" s="894"/>
      <c r="OME1139" s="894"/>
      <c r="OMF1139" s="894"/>
      <c r="OMG1139" s="894"/>
      <c r="OMH1139" s="894"/>
      <c r="OMI1139" s="894"/>
      <c r="OMJ1139" s="894"/>
      <c r="OMK1139" s="894"/>
      <c r="OML1139" s="894"/>
      <c r="OMM1139" s="894"/>
      <c r="OMN1139" s="894"/>
      <c r="OMO1139" s="894"/>
      <c r="OMP1139" s="894"/>
      <c r="OMQ1139" s="894"/>
      <c r="OMR1139" s="894"/>
      <c r="OMS1139" s="894"/>
      <c r="OMT1139" s="894"/>
      <c r="OMU1139" s="894"/>
      <c r="OMV1139" s="894"/>
      <c r="OMW1139" s="894"/>
      <c r="OMX1139" s="894"/>
      <c r="OMY1139" s="894"/>
      <c r="OMZ1139" s="894"/>
      <c r="ONA1139" s="894"/>
      <c r="ONB1139" s="894"/>
      <c r="ONC1139" s="894"/>
      <c r="OND1139" s="894"/>
      <c r="ONE1139" s="894"/>
      <c r="ONF1139" s="894"/>
      <c r="ONG1139" s="894"/>
      <c r="ONH1139" s="894"/>
      <c r="ONI1139" s="894"/>
      <c r="ONJ1139" s="894"/>
      <c r="ONK1139" s="894"/>
      <c r="ONL1139" s="894"/>
      <c r="ONM1139" s="894"/>
      <c r="ONN1139" s="894"/>
      <c r="ONO1139" s="894"/>
      <c r="ONP1139" s="894"/>
      <c r="ONQ1139" s="894"/>
      <c r="ONR1139" s="894"/>
      <c r="ONS1139" s="894"/>
      <c r="ONT1139" s="894"/>
      <c r="ONU1139" s="894"/>
      <c r="ONV1139" s="894"/>
      <c r="ONW1139" s="894"/>
      <c r="ONX1139" s="894"/>
      <c r="ONY1139" s="894"/>
      <c r="ONZ1139" s="894"/>
      <c r="OOA1139" s="894"/>
      <c r="OOB1139" s="894"/>
      <c r="OOC1139" s="894"/>
      <c r="OOD1139" s="894"/>
      <c r="OOE1139" s="894"/>
      <c r="OOF1139" s="894"/>
      <c r="OOG1139" s="894"/>
      <c r="OOH1139" s="894"/>
      <c r="OOI1139" s="894"/>
      <c r="OOJ1139" s="894"/>
      <c r="OOK1139" s="894"/>
      <c r="OOL1139" s="894"/>
      <c r="OOM1139" s="894"/>
      <c r="OON1139" s="894"/>
      <c r="OOO1139" s="894"/>
      <c r="OOP1139" s="894"/>
      <c r="OOQ1139" s="894"/>
      <c r="OOR1139" s="894"/>
      <c r="OOS1139" s="894"/>
      <c r="OOT1139" s="894"/>
      <c r="OOU1139" s="894"/>
      <c r="OOV1139" s="894"/>
      <c r="OOW1139" s="894"/>
      <c r="OOX1139" s="894"/>
      <c r="OOY1139" s="894"/>
      <c r="OOZ1139" s="894"/>
      <c r="OPA1139" s="894"/>
      <c r="OPB1139" s="894"/>
      <c r="OPC1139" s="894"/>
      <c r="OPD1139" s="894"/>
      <c r="OPE1139" s="894"/>
      <c r="OPF1139" s="894"/>
      <c r="OPG1139" s="894"/>
      <c r="OPH1139" s="894"/>
      <c r="OPI1139" s="894"/>
      <c r="OPJ1139" s="894"/>
      <c r="OPK1139" s="894"/>
      <c r="OPL1139" s="894"/>
      <c r="OPM1139" s="894"/>
      <c r="OPN1139" s="894"/>
      <c r="OPO1139" s="894"/>
      <c r="OPP1139" s="894"/>
      <c r="OPQ1139" s="894"/>
      <c r="OPR1139" s="894"/>
      <c r="OPS1139" s="894"/>
      <c r="OPT1139" s="894"/>
      <c r="OPU1139" s="894"/>
      <c r="OPV1139" s="894"/>
      <c r="OPW1139" s="894"/>
      <c r="OPX1139" s="894"/>
      <c r="OPY1139" s="894"/>
      <c r="OPZ1139" s="894"/>
      <c r="OQA1139" s="894"/>
      <c r="OQB1139" s="894"/>
      <c r="OQC1139" s="894"/>
      <c r="OQD1139" s="894"/>
      <c r="OQE1139" s="894"/>
      <c r="OQF1139" s="894"/>
      <c r="OQG1139" s="894"/>
      <c r="OQH1139" s="894"/>
      <c r="OQI1139" s="894"/>
      <c r="OQJ1139" s="894"/>
      <c r="OQK1139" s="894"/>
      <c r="OQL1139" s="894"/>
      <c r="OQM1139" s="894"/>
      <c r="OQN1139" s="894"/>
      <c r="OQO1139" s="894"/>
      <c r="OQP1139" s="894"/>
      <c r="OQQ1139" s="894"/>
      <c r="OQR1139" s="894"/>
      <c r="OQS1139" s="894"/>
      <c r="OQT1139" s="894"/>
      <c r="OQU1139" s="894"/>
      <c r="OQV1139" s="894"/>
      <c r="OQW1139" s="894"/>
      <c r="OQX1139" s="894"/>
      <c r="OQY1139" s="894"/>
      <c r="OQZ1139" s="894"/>
      <c r="ORA1139" s="894"/>
      <c r="ORB1139" s="894"/>
      <c r="ORC1139" s="894"/>
      <c r="ORD1139" s="894"/>
      <c r="ORE1139" s="894"/>
      <c r="ORF1139" s="894"/>
      <c r="ORG1139" s="894"/>
      <c r="ORH1139" s="894"/>
      <c r="ORI1139" s="894"/>
      <c r="ORJ1139" s="894"/>
      <c r="ORK1139" s="894"/>
      <c r="ORL1139" s="894"/>
      <c r="ORM1139" s="894"/>
      <c r="ORN1139" s="894"/>
      <c r="ORO1139" s="894"/>
      <c r="ORP1139" s="894"/>
      <c r="ORQ1139" s="894"/>
      <c r="ORR1139" s="894"/>
      <c r="ORS1139" s="894"/>
      <c r="ORT1139" s="894"/>
      <c r="ORU1139" s="894"/>
      <c r="ORV1139" s="894"/>
      <c r="ORW1139" s="894"/>
      <c r="ORX1139" s="894"/>
      <c r="ORY1139" s="894"/>
      <c r="ORZ1139" s="894"/>
      <c r="OSA1139" s="894"/>
      <c r="OSB1139" s="894"/>
      <c r="OSC1139" s="894"/>
      <c r="OSD1139" s="894"/>
      <c r="OSE1139" s="894"/>
      <c r="OSF1139" s="894"/>
      <c r="OSG1139" s="894"/>
      <c r="OSH1139" s="894"/>
      <c r="OSI1139" s="894"/>
      <c r="OSJ1139" s="894"/>
      <c r="OSK1139" s="894"/>
      <c r="OSL1139" s="894"/>
      <c r="OSM1139" s="894"/>
      <c r="OSN1139" s="894"/>
      <c r="OSO1139" s="894"/>
      <c r="OSP1139" s="894"/>
      <c r="OSQ1139" s="894"/>
      <c r="OSR1139" s="894"/>
      <c r="OSS1139" s="894"/>
      <c r="OST1139" s="894"/>
      <c r="OSU1139" s="894"/>
      <c r="OSV1139" s="894"/>
      <c r="OSW1139" s="894"/>
      <c r="OSX1139" s="894"/>
      <c r="OSY1139" s="894"/>
      <c r="OSZ1139" s="894"/>
      <c r="OTA1139" s="894"/>
      <c r="OTB1139" s="894"/>
      <c r="OTC1139" s="894"/>
      <c r="OTD1139" s="894"/>
      <c r="OTE1139" s="894"/>
      <c r="OTF1139" s="894"/>
      <c r="OTG1139" s="894"/>
      <c r="OTH1139" s="894"/>
      <c r="OTI1139" s="894"/>
      <c r="OTJ1139" s="894"/>
      <c r="OTK1139" s="894"/>
      <c r="OTL1139" s="894"/>
      <c r="OTM1139" s="894"/>
      <c r="OTN1139" s="894"/>
      <c r="OTO1139" s="894"/>
      <c r="OTP1139" s="894"/>
      <c r="OTQ1139" s="894"/>
      <c r="OTR1139" s="894"/>
      <c r="OTS1139" s="894"/>
      <c r="OTT1139" s="894"/>
      <c r="OTU1139" s="894"/>
      <c r="OTV1139" s="894"/>
      <c r="OTW1139" s="894"/>
      <c r="OTX1139" s="894"/>
      <c r="OTY1139" s="894"/>
      <c r="OTZ1139" s="894"/>
      <c r="OUA1139" s="894"/>
      <c r="OUB1139" s="894"/>
      <c r="OUC1139" s="894"/>
      <c r="OUD1139" s="894"/>
      <c r="OUE1139" s="894"/>
      <c r="OUF1139" s="894"/>
      <c r="OUG1139" s="894"/>
      <c r="OUH1139" s="894"/>
      <c r="OUI1139" s="894"/>
      <c r="OUJ1139" s="894"/>
      <c r="OUK1139" s="894"/>
      <c r="OUL1139" s="894"/>
      <c r="OUM1139" s="894"/>
      <c r="OUN1139" s="894"/>
      <c r="OUO1139" s="894"/>
      <c r="OUP1139" s="894"/>
      <c r="OUQ1139" s="894"/>
      <c r="OUR1139" s="894"/>
      <c r="OUS1139" s="894"/>
      <c r="OUT1139" s="894"/>
      <c r="OUU1139" s="894"/>
      <c r="OUV1139" s="894"/>
      <c r="OUW1139" s="894"/>
      <c r="OUX1139" s="894"/>
      <c r="OUY1139" s="894"/>
      <c r="OUZ1139" s="894"/>
      <c r="OVA1139" s="894"/>
      <c r="OVB1139" s="894"/>
      <c r="OVC1139" s="894"/>
      <c r="OVD1139" s="894"/>
      <c r="OVE1139" s="894"/>
      <c r="OVF1139" s="894"/>
      <c r="OVG1139" s="894"/>
      <c r="OVH1139" s="894"/>
      <c r="OVI1139" s="894"/>
      <c r="OVJ1139" s="894"/>
      <c r="OVK1139" s="894"/>
      <c r="OVL1139" s="894"/>
      <c r="OVM1139" s="894"/>
      <c r="OVN1139" s="894"/>
      <c r="OVO1139" s="894"/>
      <c r="OVP1139" s="894"/>
      <c r="OVQ1139" s="894"/>
      <c r="OVR1139" s="894"/>
      <c r="OVS1139" s="894"/>
      <c r="OVT1139" s="894"/>
      <c r="OVU1139" s="894"/>
      <c r="OVV1139" s="894"/>
      <c r="OVW1139" s="894"/>
      <c r="OVX1139" s="894"/>
      <c r="OVY1139" s="894"/>
      <c r="OVZ1139" s="894"/>
      <c r="OWA1139" s="894"/>
      <c r="OWB1139" s="894"/>
      <c r="OWC1139" s="894"/>
      <c r="OWD1139" s="894"/>
      <c r="OWE1139" s="894"/>
      <c r="OWF1139" s="894"/>
      <c r="OWG1139" s="894"/>
      <c r="OWH1139" s="894"/>
      <c r="OWI1139" s="894"/>
      <c r="OWJ1139" s="894"/>
      <c r="OWK1139" s="894"/>
      <c r="OWL1139" s="894"/>
      <c r="OWM1139" s="894"/>
      <c r="OWN1139" s="894"/>
      <c r="OWO1139" s="894"/>
      <c r="OWP1139" s="894"/>
      <c r="OWQ1139" s="894"/>
      <c r="OWR1139" s="894"/>
      <c r="OWS1139" s="894"/>
      <c r="OWT1139" s="894"/>
      <c r="OWU1139" s="894"/>
      <c r="OWV1139" s="894"/>
      <c r="OWW1139" s="894"/>
      <c r="OWX1139" s="894"/>
      <c r="OWY1139" s="894"/>
      <c r="OWZ1139" s="894"/>
      <c r="OXA1139" s="894"/>
      <c r="OXB1139" s="894"/>
      <c r="OXC1139" s="894"/>
      <c r="OXD1139" s="894"/>
      <c r="OXE1139" s="894"/>
      <c r="OXF1139" s="894"/>
      <c r="OXG1139" s="894"/>
      <c r="OXH1139" s="894"/>
      <c r="OXI1139" s="894"/>
      <c r="OXJ1139" s="894"/>
      <c r="OXK1139" s="894"/>
      <c r="OXL1139" s="894"/>
      <c r="OXM1139" s="894"/>
      <c r="OXN1139" s="894"/>
      <c r="OXO1139" s="894"/>
      <c r="OXP1139" s="894"/>
      <c r="OXQ1139" s="894"/>
      <c r="OXR1139" s="894"/>
      <c r="OXS1139" s="894"/>
      <c r="OXT1139" s="894"/>
      <c r="OXU1139" s="894"/>
      <c r="OXV1139" s="894"/>
      <c r="OXW1139" s="894"/>
      <c r="OXX1139" s="894"/>
      <c r="OXY1139" s="894"/>
      <c r="OXZ1139" s="894"/>
      <c r="OYA1139" s="894"/>
      <c r="OYB1139" s="894"/>
      <c r="OYC1139" s="894"/>
      <c r="OYD1139" s="894"/>
      <c r="OYE1139" s="894"/>
      <c r="OYF1139" s="894"/>
      <c r="OYG1139" s="894"/>
      <c r="OYH1139" s="894"/>
      <c r="OYI1139" s="894"/>
      <c r="OYJ1139" s="894"/>
      <c r="OYK1139" s="894"/>
      <c r="OYL1139" s="894"/>
      <c r="OYM1139" s="894"/>
      <c r="OYN1139" s="894"/>
      <c r="OYO1139" s="894"/>
      <c r="OYP1139" s="894"/>
      <c r="OYQ1139" s="894"/>
      <c r="OYR1139" s="894"/>
      <c r="OYS1139" s="894"/>
      <c r="OYT1139" s="894"/>
      <c r="OYU1139" s="894"/>
      <c r="OYV1139" s="894"/>
      <c r="OYW1139" s="894"/>
      <c r="OYX1139" s="894"/>
      <c r="OYY1139" s="894"/>
      <c r="OYZ1139" s="894"/>
      <c r="OZA1139" s="894"/>
      <c r="OZB1139" s="894"/>
      <c r="OZC1139" s="894"/>
      <c r="OZD1139" s="894"/>
      <c r="OZE1139" s="894"/>
      <c r="OZF1139" s="894"/>
      <c r="OZG1139" s="894"/>
      <c r="OZH1139" s="894"/>
      <c r="OZI1139" s="894"/>
      <c r="OZJ1139" s="894"/>
      <c r="OZK1139" s="894"/>
      <c r="OZL1139" s="894"/>
      <c r="OZM1139" s="894"/>
      <c r="OZN1139" s="894"/>
      <c r="OZO1139" s="894"/>
      <c r="OZP1139" s="894"/>
      <c r="OZQ1139" s="894"/>
      <c r="OZR1139" s="894"/>
      <c r="OZS1139" s="894"/>
      <c r="OZT1139" s="894"/>
      <c r="OZU1139" s="894"/>
      <c r="OZV1139" s="894"/>
      <c r="OZW1139" s="894"/>
      <c r="OZX1139" s="894"/>
      <c r="OZY1139" s="894"/>
      <c r="OZZ1139" s="894"/>
      <c r="PAA1139" s="894"/>
      <c r="PAB1139" s="894"/>
      <c r="PAC1139" s="894"/>
      <c r="PAD1139" s="894"/>
      <c r="PAE1139" s="894"/>
      <c r="PAF1139" s="894"/>
      <c r="PAG1139" s="894"/>
      <c r="PAH1139" s="894"/>
      <c r="PAI1139" s="894"/>
      <c r="PAJ1139" s="894"/>
      <c r="PAK1139" s="894"/>
      <c r="PAL1139" s="894"/>
      <c r="PAM1139" s="894"/>
      <c r="PAN1139" s="894"/>
      <c r="PAO1139" s="894"/>
      <c r="PAP1139" s="894"/>
      <c r="PAQ1139" s="894"/>
      <c r="PAR1139" s="894"/>
      <c r="PAS1139" s="894"/>
      <c r="PAT1139" s="894"/>
      <c r="PAU1139" s="894"/>
      <c r="PAV1139" s="894"/>
      <c r="PAW1139" s="894"/>
      <c r="PAX1139" s="894"/>
      <c r="PAY1139" s="894"/>
      <c r="PAZ1139" s="894"/>
      <c r="PBA1139" s="894"/>
      <c r="PBB1139" s="894"/>
      <c r="PBC1139" s="894"/>
      <c r="PBD1139" s="894"/>
      <c r="PBE1139" s="894"/>
      <c r="PBF1139" s="894"/>
      <c r="PBG1139" s="894"/>
      <c r="PBH1139" s="894"/>
      <c r="PBI1139" s="894"/>
      <c r="PBJ1139" s="894"/>
      <c r="PBK1139" s="894"/>
      <c r="PBL1139" s="894"/>
      <c r="PBM1139" s="894"/>
      <c r="PBN1139" s="894"/>
      <c r="PBO1139" s="894"/>
      <c r="PBP1139" s="894"/>
      <c r="PBQ1139" s="894"/>
      <c r="PBR1139" s="894"/>
      <c r="PBS1139" s="894"/>
      <c r="PBT1139" s="894"/>
      <c r="PBU1139" s="894"/>
      <c r="PBV1139" s="894"/>
      <c r="PBW1139" s="894"/>
      <c r="PBX1139" s="894"/>
      <c r="PBY1139" s="894"/>
      <c r="PBZ1139" s="894"/>
      <c r="PCA1139" s="894"/>
      <c r="PCB1139" s="894"/>
      <c r="PCC1139" s="894"/>
      <c r="PCD1139" s="894"/>
      <c r="PCE1139" s="894"/>
      <c r="PCF1139" s="894"/>
      <c r="PCG1139" s="894"/>
      <c r="PCH1139" s="894"/>
      <c r="PCI1139" s="894"/>
      <c r="PCJ1139" s="894"/>
      <c r="PCK1139" s="894"/>
      <c r="PCL1139" s="894"/>
      <c r="PCM1139" s="894"/>
      <c r="PCN1139" s="894"/>
      <c r="PCO1139" s="894"/>
      <c r="PCP1139" s="894"/>
      <c r="PCQ1139" s="894"/>
      <c r="PCR1139" s="894"/>
      <c r="PCS1139" s="894"/>
      <c r="PCT1139" s="894"/>
      <c r="PCU1139" s="894"/>
      <c r="PCV1139" s="894"/>
      <c r="PCW1139" s="894"/>
      <c r="PCX1139" s="894"/>
      <c r="PCY1139" s="894"/>
      <c r="PCZ1139" s="894"/>
      <c r="PDA1139" s="894"/>
      <c r="PDB1139" s="894"/>
      <c r="PDC1139" s="894"/>
      <c r="PDD1139" s="894"/>
      <c r="PDE1139" s="894"/>
      <c r="PDF1139" s="894"/>
      <c r="PDG1139" s="894"/>
      <c r="PDH1139" s="894"/>
      <c r="PDI1139" s="894"/>
      <c r="PDJ1139" s="894"/>
      <c r="PDK1139" s="894"/>
      <c r="PDL1139" s="894"/>
      <c r="PDM1139" s="894"/>
      <c r="PDN1139" s="894"/>
      <c r="PDO1139" s="894"/>
      <c r="PDP1139" s="894"/>
      <c r="PDQ1139" s="894"/>
      <c r="PDR1139" s="894"/>
      <c r="PDS1139" s="894"/>
      <c r="PDT1139" s="894"/>
      <c r="PDU1139" s="894"/>
      <c r="PDV1139" s="894"/>
      <c r="PDW1139" s="894"/>
      <c r="PDX1139" s="894"/>
      <c r="PDY1139" s="894"/>
      <c r="PDZ1139" s="894"/>
      <c r="PEA1139" s="894"/>
      <c r="PEB1139" s="894"/>
      <c r="PEC1139" s="894"/>
      <c r="PED1139" s="894"/>
      <c r="PEE1139" s="894"/>
      <c r="PEF1139" s="894"/>
      <c r="PEG1139" s="894"/>
      <c r="PEH1139" s="894"/>
      <c r="PEI1139" s="894"/>
      <c r="PEJ1139" s="894"/>
      <c r="PEK1139" s="894"/>
      <c r="PEL1139" s="894"/>
      <c r="PEM1139" s="894"/>
      <c r="PEN1139" s="894"/>
      <c r="PEO1139" s="894"/>
      <c r="PEP1139" s="894"/>
      <c r="PEQ1139" s="894"/>
      <c r="PER1139" s="894"/>
      <c r="PES1139" s="894"/>
      <c r="PET1139" s="894"/>
      <c r="PEU1139" s="894"/>
      <c r="PEV1139" s="894"/>
      <c r="PEW1139" s="894"/>
      <c r="PEX1139" s="894"/>
      <c r="PEY1139" s="894"/>
      <c r="PEZ1139" s="894"/>
      <c r="PFA1139" s="894"/>
      <c r="PFB1139" s="894"/>
      <c r="PFC1139" s="894"/>
      <c r="PFD1139" s="894"/>
      <c r="PFE1139" s="894"/>
      <c r="PFF1139" s="894"/>
      <c r="PFG1139" s="894"/>
      <c r="PFH1139" s="894"/>
      <c r="PFI1139" s="894"/>
      <c r="PFJ1139" s="894"/>
      <c r="PFK1139" s="894"/>
      <c r="PFL1139" s="894"/>
      <c r="PFM1139" s="894"/>
      <c r="PFN1139" s="894"/>
      <c r="PFO1139" s="894"/>
      <c r="PFP1139" s="894"/>
      <c r="PFQ1139" s="894"/>
      <c r="PFR1139" s="894"/>
      <c r="PFS1139" s="894"/>
      <c r="PFT1139" s="894"/>
      <c r="PFU1139" s="894"/>
      <c r="PFV1139" s="894"/>
      <c r="PFW1139" s="894"/>
      <c r="PFX1139" s="894"/>
      <c r="PFY1139" s="894"/>
      <c r="PFZ1139" s="894"/>
      <c r="PGA1139" s="894"/>
      <c r="PGB1139" s="894"/>
      <c r="PGC1139" s="894"/>
      <c r="PGD1139" s="894"/>
      <c r="PGE1139" s="894"/>
      <c r="PGF1139" s="894"/>
      <c r="PGG1139" s="894"/>
      <c r="PGH1139" s="894"/>
      <c r="PGI1139" s="894"/>
      <c r="PGJ1139" s="894"/>
      <c r="PGK1139" s="894"/>
      <c r="PGL1139" s="894"/>
      <c r="PGM1139" s="894"/>
      <c r="PGN1139" s="894"/>
      <c r="PGO1139" s="894"/>
      <c r="PGP1139" s="894"/>
      <c r="PGQ1139" s="894"/>
      <c r="PGR1139" s="894"/>
      <c r="PGS1139" s="894"/>
      <c r="PGT1139" s="894"/>
      <c r="PGU1139" s="894"/>
      <c r="PGV1139" s="894"/>
      <c r="PGW1139" s="894"/>
      <c r="PGX1139" s="894"/>
      <c r="PGY1139" s="894"/>
      <c r="PGZ1139" s="894"/>
      <c r="PHA1139" s="894"/>
      <c r="PHB1139" s="894"/>
      <c r="PHC1139" s="894"/>
      <c r="PHD1139" s="894"/>
      <c r="PHE1139" s="894"/>
      <c r="PHF1139" s="894"/>
      <c r="PHG1139" s="894"/>
      <c r="PHH1139" s="894"/>
      <c r="PHI1139" s="894"/>
      <c r="PHJ1139" s="894"/>
      <c r="PHK1139" s="894"/>
      <c r="PHL1139" s="894"/>
      <c r="PHM1139" s="894"/>
      <c r="PHN1139" s="894"/>
      <c r="PHO1139" s="894"/>
      <c r="PHP1139" s="894"/>
      <c r="PHQ1139" s="894"/>
      <c r="PHR1139" s="894"/>
      <c r="PHS1139" s="894"/>
      <c r="PHT1139" s="894"/>
      <c r="PHU1139" s="894"/>
      <c r="PHV1139" s="894"/>
      <c r="PHW1139" s="894"/>
      <c r="PHX1139" s="894"/>
      <c r="PHY1139" s="894"/>
      <c r="PHZ1139" s="894"/>
      <c r="PIA1139" s="894"/>
      <c r="PIB1139" s="894"/>
      <c r="PIC1139" s="894"/>
      <c r="PID1139" s="894"/>
      <c r="PIE1139" s="894"/>
      <c r="PIF1139" s="894"/>
      <c r="PIG1139" s="894"/>
      <c r="PIH1139" s="894"/>
      <c r="PII1139" s="894"/>
      <c r="PIJ1139" s="894"/>
      <c r="PIK1139" s="894"/>
      <c r="PIL1139" s="894"/>
      <c r="PIM1139" s="894"/>
      <c r="PIN1139" s="894"/>
      <c r="PIO1139" s="894"/>
      <c r="PIP1139" s="894"/>
      <c r="PIQ1139" s="894"/>
      <c r="PIR1139" s="894"/>
      <c r="PIS1139" s="894"/>
      <c r="PIT1139" s="894"/>
      <c r="PIU1139" s="894"/>
      <c r="PIV1139" s="894"/>
      <c r="PIW1139" s="894"/>
      <c r="PIX1139" s="894"/>
      <c r="PIY1139" s="894"/>
      <c r="PIZ1139" s="894"/>
      <c r="PJA1139" s="894"/>
      <c r="PJB1139" s="894"/>
      <c r="PJC1139" s="894"/>
      <c r="PJD1139" s="894"/>
      <c r="PJE1139" s="894"/>
      <c r="PJF1139" s="894"/>
      <c r="PJG1139" s="894"/>
      <c r="PJH1139" s="894"/>
      <c r="PJI1139" s="894"/>
      <c r="PJJ1139" s="894"/>
      <c r="PJK1139" s="894"/>
      <c r="PJL1139" s="894"/>
      <c r="PJM1139" s="894"/>
      <c r="PJN1139" s="894"/>
      <c r="PJO1139" s="894"/>
      <c r="PJP1139" s="894"/>
      <c r="PJQ1139" s="894"/>
      <c r="PJR1139" s="894"/>
      <c r="PJS1139" s="894"/>
      <c r="PJT1139" s="894"/>
      <c r="PJU1139" s="894"/>
      <c r="PJV1139" s="894"/>
      <c r="PJW1139" s="894"/>
      <c r="PJX1139" s="894"/>
      <c r="PJY1139" s="894"/>
      <c r="PJZ1139" s="894"/>
      <c r="PKA1139" s="894"/>
      <c r="PKB1139" s="894"/>
      <c r="PKC1139" s="894"/>
      <c r="PKD1139" s="894"/>
      <c r="PKE1139" s="894"/>
      <c r="PKF1139" s="894"/>
      <c r="PKG1139" s="894"/>
      <c r="PKH1139" s="894"/>
      <c r="PKI1139" s="894"/>
      <c r="PKJ1139" s="894"/>
      <c r="PKK1139" s="894"/>
      <c r="PKL1139" s="894"/>
      <c r="PKM1139" s="894"/>
      <c r="PKN1139" s="894"/>
      <c r="PKO1139" s="894"/>
      <c r="PKP1139" s="894"/>
      <c r="PKQ1139" s="894"/>
      <c r="PKR1139" s="894"/>
      <c r="PKS1139" s="894"/>
      <c r="PKT1139" s="894"/>
      <c r="PKU1139" s="894"/>
      <c r="PKV1139" s="894"/>
      <c r="PKW1139" s="894"/>
      <c r="PKX1139" s="894"/>
      <c r="PKY1139" s="894"/>
      <c r="PKZ1139" s="894"/>
      <c r="PLA1139" s="894"/>
      <c r="PLB1139" s="894"/>
      <c r="PLC1139" s="894"/>
      <c r="PLD1139" s="894"/>
      <c r="PLE1139" s="894"/>
      <c r="PLF1139" s="894"/>
      <c r="PLG1139" s="894"/>
      <c r="PLH1139" s="894"/>
      <c r="PLI1139" s="894"/>
      <c r="PLJ1139" s="894"/>
      <c r="PLK1139" s="894"/>
      <c r="PLL1139" s="894"/>
      <c r="PLM1139" s="894"/>
      <c r="PLN1139" s="894"/>
      <c r="PLO1139" s="894"/>
      <c r="PLP1139" s="894"/>
      <c r="PLQ1139" s="894"/>
      <c r="PLR1139" s="894"/>
      <c r="PLS1139" s="894"/>
      <c r="PLT1139" s="894"/>
      <c r="PLU1139" s="894"/>
      <c r="PLV1139" s="894"/>
      <c r="PLW1139" s="894"/>
      <c r="PLX1139" s="894"/>
      <c r="PLY1139" s="894"/>
      <c r="PLZ1139" s="894"/>
      <c r="PMA1139" s="894"/>
      <c r="PMB1139" s="894"/>
      <c r="PMC1139" s="894"/>
      <c r="PMD1139" s="894"/>
      <c r="PME1139" s="894"/>
      <c r="PMF1139" s="894"/>
      <c r="PMG1139" s="894"/>
      <c r="PMH1139" s="894"/>
      <c r="PMI1139" s="894"/>
      <c r="PMJ1139" s="894"/>
      <c r="PMK1139" s="894"/>
      <c r="PML1139" s="894"/>
      <c r="PMM1139" s="894"/>
      <c r="PMN1139" s="894"/>
      <c r="PMO1139" s="894"/>
      <c r="PMP1139" s="894"/>
      <c r="PMQ1139" s="894"/>
      <c r="PMR1139" s="894"/>
      <c r="PMS1139" s="894"/>
      <c r="PMT1139" s="894"/>
      <c r="PMU1139" s="894"/>
      <c r="PMV1139" s="894"/>
      <c r="PMW1139" s="894"/>
      <c r="PMX1139" s="894"/>
      <c r="PMY1139" s="894"/>
      <c r="PMZ1139" s="894"/>
      <c r="PNA1139" s="894"/>
      <c r="PNB1139" s="894"/>
      <c r="PNC1139" s="894"/>
      <c r="PND1139" s="894"/>
      <c r="PNE1139" s="894"/>
      <c r="PNF1139" s="894"/>
      <c r="PNG1139" s="894"/>
      <c r="PNH1139" s="894"/>
      <c r="PNI1139" s="894"/>
      <c r="PNJ1139" s="894"/>
      <c r="PNK1139" s="894"/>
      <c r="PNL1139" s="894"/>
      <c r="PNM1139" s="894"/>
      <c r="PNN1139" s="894"/>
      <c r="PNO1139" s="894"/>
      <c r="PNP1139" s="894"/>
      <c r="PNQ1139" s="894"/>
      <c r="PNR1139" s="894"/>
      <c r="PNS1139" s="894"/>
      <c r="PNT1139" s="894"/>
      <c r="PNU1139" s="894"/>
      <c r="PNV1139" s="894"/>
      <c r="PNW1139" s="894"/>
      <c r="PNX1139" s="894"/>
      <c r="PNY1139" s="894"/>
      <c r="PNZ1139" s="894"/>
      <c r="POA1139" s="894"/>
      <c r="POB1139" s="894"/>
      <c r="POC1139" s="894"/>
      <c r="POD1139" s="894"/>
      <c r="POE1139" s="894"/>
      <c r="POF1139" s="894"/>
      <c r="POG1139" s="894"/>
      <c r="POH1139" s="894"/>
      <c r="POI1139" s="894"/>
      <c r="POJ1139" s="894"/>
      <c r="POK1139" s="894"/>
      <c r="POL1139" s="894"/>
      <c r="POM1139" s="894"/>
      <c r="PON1139" s="894"/>
      <c r="POO1139" s="894"/>
      <c r="POP1139" s="894"/>
      <c r="POQ1139" s="894"/>
      <c r="POR1139" s="894"/>
      <c r="POS1139" s="894"/>
      <c r="POT1139" s="894"/>
      <c r="POU1139" s="894"/>
      <c r="POV1139" s="894"/>
      <c r="POW1139" s="894"/>
      <c r="POX1139" s="894"/>
      <c r="POY1139" s="894"/>
      <c r="POZ1139" s="894"/>
      <c r="PPA1139" s="894"/>
      <c r="PPB1139" s="894"/>
      <c r="PPC1139" s="894"/>
      <c r="PPD1139" s="894"/>
      <c r="PPE1139" s="894"/>
      <c r="PPF1139" s="894"/>
      <c r="PPG1139" s="894"/>
      <c r="PPH1139" s="894"/>
      <c r="PPI1139" s="894"/>
      <c r="PPJ1139" s="894"/>
      <c r="PPK1139" s="894"/>
      <c r="PPL1139" s="894"/>
      <c r="PPM1139" s="894"/>
      <c r="PPN1139" s="894"/>
      <c r="PPO1139" s="894"/>
      <c r="PPP1139" s="894"/>
      <c r="PPQ1139" s="894"/>
      <c r="PPR1139" s="894"/>
      <c r="PPS1139" s="894"/>
      <c r="PPT1139" s="894"/>
      <c r="PPU1139" s="894"/>
      <c r="PPV1139" s="894"/>
      <c r="PPW1139" s="894"/>
      <c r="PPX1139" s="894"/>
      <c r="PPY1139" s="894"/>
      <c r="PPZ1139" s="894"/>
      <c r="PQA1139" s="894"/>
      <c r="PQB1139" s="894"/>
      <c r="PQC1139" s="894"/>
      <c r="PQD1139" s="894"/>
      <c r="PQE1139" s="894"/>
      <c r="PQF1139" s="894"/>
      <c r="PQG1139" s="894"/>
      <c r="PQH1139" s="894"/>
      <c r="PQI1139" s="894"/>
      <c r="PQJ1139" s="894"/>
      <c r="PQK1139" s="894"/>
      <c r="PQL1139" s="894"/>
      <c r="PQM1139" s="894"/>
      <c r="PQN1139" s="894"/>
      <c r="PQO1139" s="894"/>
      <c r="PQP1139" s="894"/>
      <c r="PQQ1139" s="894"/>
      <c r="PQR1139" s="894"/>
      <c r="PQS1139" s="894"/>
      <c r="PQT1139" s="894"/>
      <c r="PQU1139" s="894"/>
      <c r="PQV1139" s="894"/>
      <c r="PQW1139" s="894"/>
      <c r="PQX1139" s="894"/>
      <c r="PQY1139" s="894"/>
      <c r="PQZ1139" s="894"/>
      <c r="PRA1139" s="894"/>
      <c r="PRB1139" s="894"/>
      <c r="PRC1139" s="894"/>
      <c r="PRD1139" s="894"/>
      <c r="PRE1139" s="894"/>
      <c r="PRF1139" s="894"/>
      <c r="PRG1139" s="894"/>
      <c r="PRH1139" s="894"/>
      <c r="PRI1139" s="894"/>
      <c r="PRJ1139" s="894"/>
      <c r="PRK1139" s="894"/>
      <c r="PRL1139" s="894"/>
      <c r="PRM1139" s="894"/>
      <c r="PRN1139" s="894"/>
      <c r="PRO1139" s="894"/>
      <c r="PRP1139" s="894"/>
      <c r="PRQ1139" s="894"/>
      <c r="PRR1139" s="894"/>
      <c r="PRS1139" s="894"/>
      <c r="PRT1139" s="894"/>
      <c r="PRU1139" s="894"/>
      <c r="PRV1139" s="894"/>
      <c r="PRW1139" s="894"/>
      <c r="PRX1139" s="894"/>
      <c r="PRY1139" s="894"/>
      <c r="PRZ1139" s="894"/>
      <c r="PSA1139" s="894"/>
      <c r="PSB1139" s="894"/>
      <c r="PSC1139" s="894"/>
      <c r="PSD1139" s="894"/>
      <c r="PSE1139" s="894"/>
      <c r="PSF1139" s="894"/>
      <c r="PSG1139" s="894"/>
      <c r="PSH1139" s="894"/>
      <c r="PSI1139" s="894"/>
      <c r="PSJ1139" s="894"/>
      <c r="PSK1139" s="894"/>
      <c r="PSL1139" s="894"/>
      <c r="PSM1139" s="894"/>
      <c r="PSN1139" s="894"/>
      <c r="PSO1139" s="894"/>
      <c r="PSP1139" s="894"/>
      <c r="PSQ1139" s="894"/>
      <c r="PSR1139" s="894"/>
      <c r="PSS1139" s="894"/>
      <c r="PST1139" s="894"/>
      <c r="PSU1139" s="894"/>
      <c r="PSV1139" s="894"/>
      <c r="PSW1139" s="894"/>
      <c r="PSX1139" s="894"/>
      <c r="PSY1139" s="894"/>
      <c r="PSZ1139" s="894"/>
      <c r="PTA1139" s="894"/>
      <c r="PTB1139" s="894"/>
      <c r="PTC1139" s="894"/>
      <c r="PTD1139" s="894"/>
      <c r="PTE1139" s="894"/>
      <c r="PTF1139" s="894"/>
      <c r="PTG1139" s="894"/>
      <c r="PTH1139" s="894"/>
      <c r="PTI1139" s="894"/>
      <c r="PTJ1139" s="894"/>
      <c r="PTK1139" s="894"/>
      <c r="PTL1139" s="894"/>
      <c r="PTM1139" s="894"/>
      <c r="PTN1139" s="894"/>
      <c r="PTO1139" s="894"/>
      <c r="PTP1139" s="894"/>
      <c r="PTQ1139" s="894"/>
      <c r="PTR1139" s="894"/>
      <c r="PTS1139" s="894"/>
      <c r="PTT1139" s="894"/>
      <c r="PTU1139" s="894"/>
      <c r="PTV1139" s="894"/>
      <c r="PTW1139" s="894"/>
      <c r="PTX1139" s="894"/>
      <c r="PTY1139" s="894"/>
      <c r="PTZ1139" s="894"/>
      <c r="PUA1139" s="894"/>
      <c r="PUB1139" s="894"/>
      <c r="PUC1139" s="894"/>
      <c r="PUD1139" s="894"/>
      <c r="PUE1139" s="894"/>
      <c r="PUF1139" s="894"/>
      <c r="PUG1139" s="894"/>
      <c r="PUH1139" s="894"/>
      <c r="PUI1139" s="894"/>
      <c r="PUJ1139" s="894"/>
      <c r="PUK1139" s="894"/>
      <c r="PUL1139" s="894"/>
      <c r="PUM1139" s="894"/>
      <c r="PUN1139" s="894"/>
      <c r="PUO1139" s="894"/>
      <c r="PUP1139" s="894"/>
      <c r="PUQ1139" s="894"/>
      <c r="PUR1139" s="894"/>
      <c r="PUS1139" s="894"/>
      <c r="PUT1139" s="894"/>
      <c r="PUU1139" s="894"/>
      <c r="PUV1139" s="894"/>
      <c r="PUW1139" s="894"/>
      <c r="PUX1139" s="894"/>
      <c r="PUY1139" s="894"/>
      <c r="PUZ1139" s="894"/>
      <c r="PVA1139" s="894"/>
      <c r="PVB1139" s="894"/>
      <c r="PVC1139" s="894"/>
      <c r="PVD1139" s="894"/>
      <c r="PVE1139" s="894"/>
      <c r="PVF1139" s="894"/>
      <c r="PVG1139" s="894"/>
      <c r="PVH1139" s="894"/>
      <c r="PVI1139" s="894"/>
      <c r="PVJ1139" s="894"/>
      <c r="PVK1139" s="894"/>
      <c r="PVL1139" s="894"/>
      <c r="PVM1139" s="894"/>
      <c r="PVN1139" s="894"/>
      <c r="PVO1139" s="894"/>
      <c r="PVP1139" s="894"/>
      <c r="PVQ1139" s="894"/>
      <c r="PVR1139" s="894"/>
      <c r="PVS1139" s="894"/>
      <c r="PVT1139" s="894"/>
      <c r="PVU1139" s="894"/>
      <c r="PVV1139" s="894"/>
      <c r="PVW1139" s="894"/>
      <c r="PVX1139" s="894"/>
      <c r="PVY1139" s="894"/>
      <c r="PVZ1139" s="894"/>
      <c r="PWA1139" s="894"/>
      <c r="PWB1139" s="894"/>
      <c r="PWC1139" s="894"/>
      <c r="PWD1139" s="894"/>
      <c r="PWE1139" s="894"/>
      <c r="PWF1139" s="894"/>
      <c r="PWG1139" s="894"/>
      <c r="PWH1139" s="894"/>
      <c r="PWI1139" s="894"/>
      <c r="PWJ1139" s="894"/>
      <c r="PWK1139" s="894"/>
      <c r="PWL1139" s="894"/>
      <c r="PWM1139" s="894"/>
      <c r="PWN1139" s="894"/>
      <c r="PWO1139" s="894"/>
      <c r="PWP1139" s="894"/>
      <c r="PWQ1139" s="894"/>
      <c r="PWR1139" s="894"/>
      <c r="PWS1139" s="894"/>
      <c r="PWT1139" s="894"/>
      <c r="PWU1139" s="894"/>
      <c r="PWV1139" s="894"/>
      <c r="PWW1139" s="894"/>
      <c r="PWX1139" s="894"/>
      <c r="PWY1139" s="894"/>
      <c r="PWZ1139" s="894"/>
      <c r="PXA1139" s="894"/>
      <c r="PXB1139" s="894"/>
      <c r="PXC1139" s="894"/>
      <c r="PXD1139" s="894"/>
      <c r="PXE1139" s="894"/>
      <c r="PXF1139" s="894"/>
      <c r="PXG1139" s="894"/>
      <c r="PXH1139" s="894"/>
      <c r="PXI1139" s="894"/>
      <c r="PXJ1139" s="894"/>
      <c r="PXK1139" s="894"/>
      <c r="PXL1139" s="894"/>
      <c r="PXM1139" s="894"/>
      <c r="PXN1139" s="894"/>
      <c r="PXO1139" s="894"/>
      <c r="PXP1139" s="894"/>
      <c r="PXQ1139" s="894"/>
      <c r="PXR1139" s="894"/>
      <c r="PXS1139" s="894"/>
      <c r="PXT1139" s="894"/>
      <c r="PXU1139" s="894"/>
      <c r="PXV1139" s="894"/>
      <c r="PXW1139" s="894"/>
      <c r="PXX1139" s="894"/>
      <c r="PXY1139" s="894"/>
      <c r="PXZ1139" s="894"/>
      <c r="PYA1139" s="894"/>
      <c r="PYB1139" s="894"/>
      <c r="PYC1139" s="894"/>
      <c r="PYD1139" s="894"/>
      <c r="PYE1139" s="894"/>
      <c r="PYF1139" s="894"/>
      <c r="PYG1139" s="894"/>
      <c r="PYH1139" s="894"/>
      <c r="PYI1139" s="894"/>
      <c r="PYJ1139" s="894"/>
      <c r="PYK1139" s="894"/>
      <c r="PYL1139" s="894"/>
      <c r="PYM1139" s="894"/>
      <c r="PYN1139" s="894"/>
      <c r="PYO1139" s="894"/>
      <c r="PYP1139" s="894"/>
      <c r="PYQ1139" s="894"/>
      <c r="PYR1139" s="894"/>
      <c r="PYS1139" s="894"/>
      <c r="PYT1139" s="894"/>
      <c r="PYU1139" s="894"/>
      <c r="PYV1139" s="894"/>
      <c r="PYW1139" s="894"/>
      <c r="PYX1139" s="894"/>
      <c r="PYY1139" s="894"/>
      <c r="PYZ1139" s="894"/>
      <c r="PZA1139" s="894"/>
      <c r="PZB1139" s="894"/>
      <c r="PZC1139" s="894"/>
      <c r="PZD1139" s="894"/>
      <c r="PZE1139" s="894"/>
      <c r="PZF1139" s="894"/>
      <c r="PZG1139" s="894"/>
      <c r="PZH1139" s="894"/>
      <c r="PZI1139" s="894"/>
      <c r="PZJ1139" s="894"/>
      <c r="PZK1139" s="894"/>
      <c r="PZL1139" s="894"/>
      <c r="PZM1139" s="894"/>
      <c r="PZN1139" s="894"/>
      <c r="PZO1139" s="894"/>
      <c r="PZP1139" s="894"/>
      <c r="PZQ1139" s="894"/>
      <c r="PZR1139" s="894"/>
      <c r="PZS1139" s="894"/>
      <c r="PZT1139" s="894"/>
      <c r="PZU1139" s="894"/>
      <c r="PZV1139" s="894"/>
      <c r="PZW1139" s="894"/>
      <c r="PZX1139" s="894"/>
      <c r="PZY1139" s="894"/>
      <c r="PZZ1139" s="894"/>
      <c r="QAA1139" s="894"/>
      <c r="QAB1139" s="894"/>
      <c r="QAC1139" s="894"/>
      <c r="QAD1139" s="894"/>
      <c r="QAE1139" s="894"/>
      <c r="QAF1139" s="894"/>
      <c r="QAG1139" s="894"/>
      <c r="QAH1139" s="894"/>
      <c r="QAI1139" s="894"/>
      <c r="QAJ1139" s="894"/>
      <c r="QAK1139" s="894"/>
      <c r="QAL1139" s="894"/>
      <c r="QAM1139" s="894"/>
      <c r="QAN1139" s="894"/>
      <c r="QAO1139" s="894"/>
      <c r="QAP1139" s="894"/>
      <c r="QAQ1139" s="894"/>
      <c r="QAR1139" s="894"/>
      <c r="QAS1139" s="894"/>
      <c r="QAT1139" s="894"/>
      <c r="QAU1139" s="894"/>
      <c r="QAV1139" s="894"/>
      <c r="QAW1139" s="894"/>
      <c r="QAX1139" s="894"/>
      <c r="QAY1139" s="894"/>
      <c r="QAZ1139" s="894"/>
      <c r="QBA1139" s="894"/>
      <c r="QBB1139" s="894"/>
      <c r="QBC1139" s="894"/>
      <c r="QBD1139" s="894"/>
      <c r="QBE1139" s="894"/>
      <c r="QBF1139" s="894"/>
      <c r="QBG1139" s="894"/>
      <c r="QBH1139" s="894"/>
      <c r="QBI1139" s="894"/>
      <c r="QBJ1139" s="894"/>
      <c r="QBK1139" s="894"/>
      <c r="QBL1139" s="894"/>
      <c r="QBM1139" s="894"/>
      <c r="QBN1139" s="894"/>
      <c r="QBO1139" s="894"/>
      <c r="QBP1139" s="894"/>
      <c r="QBQ1139" s="894"/>
      <c r="QBR1139" s="894"/>
      <c r="QBS1139" s="894"/>
      <c r="QBT1139" s="894"/>
      <c r="QBU1139" s="894"/>
      <c r="QBV1139" s="894"/>
      <c r="QBW1139" s="894"/>
      <c r="QBX1139" s="894"/>
      <c r="QBY1139" s="894"/>
      <c r="QBZ1139" s="894"/>
      <c r="QCA1139" s="894"/>
      <c r="QCB1139" s="894"/>
      <c r="QCC1139" s="894"/>
      <c r="QCD1139" s="894"/>
      <c r="QCE1139" s="894"/>
      <c r="QCF1139" s="894"/>
      <c r="QCG1139" s="894"/>
      <c r="QCH1139" s="894"/>
      <c r="QCI1139" s="894"/>
      <c r="QCJ1139" s="894"/>
      <c r="QCK1139" s="894"/>
      <c r="QCL1139" s="894"/>
      <c r="QCM1139" s="894"/>
      <c r="QCN1139" s="894"/>
      <c r="QCO1139" s="894"/>
      <c r="QCP1139" s="894"/>
      <c r="QCQ1139" s="894"/>
      <c r="QCR1139" s="894"/>
      <c r="QCS1139" s="894"/>
      <c r="QCT1139" s="894"/>
      <c r="QCU1139" s="894"/>
      <c r="QCV1139" s="894"/>
      <c r="QCW1139" s="894"/>
      <c r="QCX1139" s="894"/>
      <c r="QCY1139" s="894"/>
      <c r="QCZ1139" s="894"/>
      <c r="QDA1139" s="894"/>
      <c r="QDB1139" s="894"/>
      <c r="QDC1139" s="894"/>
      <c r="QDD1139" s="894"/>
      <c r="QDE1139" s="894"/>
      <c r="QDF1139" s="894"/>
      <c r="QDG1139" s="894"/>
      <c r="QDH1139" s="894"/>
      <c r="QDI1139" s="894"/>
      <c r="QDJ1139" s="894"/>
      <c r="QDK1139" s="894"/>
      <c r="QDL1139" s="894"/>
      <c r="QDM1139" s="894"/>
      <c r="QDN1139" s="894"/>
      <c r="QDO1139" s="894"/>
      <c r="QDP1139" s="894"/>
      <c r="QDQ1139" s="894"/>
      <c r="QDR1139" s="894"/>
      <c r="QDS1139" s="894"/>
      <c r="QDT1139" s="894"/>
      <c r="QDU1139" s="894"/>
      <c r="QDV1139" s="894"/>
      <c r="QDW1139" s="894"/>
      <c r="QDX1139" s="894"/>
      <c r="QDY1139" s="894"/>
      <c r="QDZ1139" s="894"/>
      <c r="QEA1139" s="894"/>
      <c r="QEB1139" s="894"/>
      <c r="QEC1139" s="894"/>
      <c r="QED1139" s="894"/>
      <c r="QEE1139" s="894"/>
      <c r="QEF1139" s="894"/>
      <c r="QEG1139" s="894"/>
      <c r="QEH1139" s="894"/>
      <c r="QEI1139" s="894"/>
      <c r="QEJ1139" s="894"/>
      <c r="QEK1139" s="894"/>
      <c r="QEL1139" s="894"/>
      <c r="QEM1139" s="894"/>
      <c r="QEN1139" s="894"/>
      <c r="QEO1139" s="894"/>
      <c r="QEP1139" s="894"/>
      <c r="QEQ1139" s="894"/>
      <c r="QER1139" s="894"/>
      <c r="QES1139" s="894"/>
      <c r="QET1139" s="894"/>
      <c r="QEU1139" s="894"/>
      <c r="QEV1139" s="894"/>
      <c r="QEW1139" s="894"/>
      <c r="QEX1139" s="894"/>
      <c r="QEY1139" s="894"/>
      <c r="QEZ1139" s="894"/>
      <c r="QFA1139" s="894"/>
      <c r="QFB1139" s="894"/>
      <c r="QFC1139" s="894"/>
      <c r="QFD1139" s="894"/>
      <c r="QFE1139" s="894"/>
      <c r="QFF1139" s="894"/>
      <c r="QFG1139" s="894"/>
      <c r="QFH1139" s="894"/>
      <c r="QFI1139" s="894"/>
      <c r="QFJ1139" s="894"/>
      <c r="QFK1139" s="894"/>
      <c r="QFL1139" s="894"/>
      <c r="QFM1139" s="894"/>
      <c r="QFN1139" s="894"/>
      <c r="QFO1139" s="894"/>
      <c r="QFP1139" s="894"/>
      <c r="QFQ1139" s="894"/>
      <c r="QFR1139" s="894"/>
      <c r="QFS1139" s="894"/>
      <c r="QFT1139" s="894"/>
      <c r="QFU1139" s="894"/>
      <c r="QFV1139" s="894"/>
      <c r="QFW1139" s="894"/>
      <c r="QFX1139" s="894"/>
      <c r="QFY1139" s="894"/>
      <c r="QFZ1139" s="894"/>
      <c r="QGA1139" s="894"/>
      <c r="QGB1139" s="894"/>
      <c r="QGC1139" s="894"/>
      <c r="QGD1139" s="894"/>
      <c r="QGE1139" s="894"/>
      <c r="QGF1139" s="894"/>
      <c r="QGG1139" s="894"/>
      <c r="QGH1139" s="894"/>
      <c r="QGI1139" s="894"/>
      <c r="QGJ1139" s="894"/>
      <c r="QGK1139" s="894"/>
      <c r="QGL1139" s="894"/>
      <c r="QGM1139" s="894"/>
      <c r="QGN1139" s="894"/>
      <c r="QGO1139" s="894"/>
      <c r="QGP1139" s="894"/>
      <c r="QGQ1139" s="894"/>
      <c r="QGR1139" s="894"/>
      <c r="QGS1139" s="894"/>
      <c r="QGT1139" s="894"/>
      <c r="QGU1139" s="894"/>
      <c r="QGV1139" s="894"/>
      <c r="QGW1139" s="894"/>
      <c r="QGX1139" s="894"/>
      <c r="QGY1139" s="894"/>
      <c r="QGZ1139" s="894"/>
      <c r="QHA1139" s="894"/>
      <c r="QHB1139" s="894"/>
      <c r="QHC1139" s="894"/>
      <c r="QHD1139" s="894"/>
      <c r="QHE1139" s="894"/>
      <c r="QHF1139" s="894"/>
      <c r="QHG1139" s="894"/>
      <c r="QHH1139" s="894"/>
      <c r="QHI1139" s="894"/>
      <c r="QHJ1139" s="894"/>
      <c r="QHK1139" s="894"/>
      <c r="QHL1139" s="894"/>
      <c r="QHM1139" s="894"/>
      <c r="QHN1139" s="894"/>
      <c r="QHO1139" s="894"/>
      <c r="QHP1139" s="894"/>
      <c r="QHQ1139" s="894"/>
      <c r="QHR1139" s="894"/>
      <c r="QHS1139" s="894"/>
      <c r="QHT1139" s="894"/>
      <c r="QHU1139" s="894"/>
      <c r="QHV1139" s="894"/>
      <c r="QHW1139" s="894"/>
      <c r="QHX1139" s="894"/>
      <c r="QHY1139" s="894"/>
      <c r="QHZ1139" s="894"/>
      <c r="QIA1139" s="894"/>
      <c r="QIB1139" s="894"/>
      <c r="QIC1139" s="894"/>
      <c r="QID1139" s="894"/>
      <c r="QIE1139" s="894"/>
      <c r="QIF1139" s="894"/>
      <c r="QIG1139" s="894"/>
      <c r="QIH1139" s="894"/>
      <c r="QII1139" s="894"/>
      <c r="QIJ1139" s="894"/>
      <c r="QIK1139" s="894"/>
      <c r="QIL1139" s="894"/>
      <c r="QIM1139" s="894"/>
      <c r="QIN1139" s="894"/>
      <c r="QIO1139" s="894"/>
      <c r="QIP1139" s="894"/>
      <c r="QIQ1139" s="894"/>
      <c r="QIR1139" s="894"/>
      <c r="QIS1139" s="894"/>
      <c r="QIT1139" s="894"/>
      <c r="QIU1139" s="894"/>
      <c r="QIV1139" s="894"/>
      <c r="QIW1139" s="894"/>
      <c r="QIX1139" s="894"/>
      <c r="QIY1139" s="894"/>
      <c r="QIZ1139" s="894"/>
      <c r="QJA1139" s="894"/>
      <c r="QJB1139" s="894"/>
      <c r="QJC1139" s="894"/>
      <c r="QJD1139" s="894"/>
      <c r="QJE1139" s="894"/>
      <c r="QJF1139" s="894"/>
      <c r="QJG1139" s="894"/>
      <c r="QJH1139" s="894"/>
      <c r="QJI1139" s="894"/>
      <c r="QJJ1139" s="894"/>
      <c r="QJK1139" s="894"/>
      <c r="QJL1139" s="894"/>
      <c r="QJM1139" s="894"/>
      <c r="QJN1139" s="894"/>
      <c r="QJO1139" s="894"/>
      <c r="QJP1139" s="894"/>
      <c r="QJQ1139" s="894"/>
      <c r="QJR1139" s="894"/>
      <c r="QJS1139" s="894"/>
      <c r="QJT1139" s="894"/>
      <c r="QJU1139" s="894"/>
      <c r="QJV1139" s="894"/>
      <c r="QJW1139" s="894"/>
      <c r="QJX1139" s="894"/>
      <c r="QJY1139" s="894"/>
      <c r="QJZ1139" s="894"/>
      <c r="QKA1139" s="894"/>
      <c r="QKB1139" s="894"/>
      <c r="QKC1139" s="894"/>
      <c r="QKD1139" s="894"/>
      <c r="QKE1139" s="894"/>
      <c r="QKF1139" s="894"/>
      <c r="QKG1139" s="894"/>
      <c r="QKH1139" s="894"/>
      <c r="QKI1139" s="894"/>
      <c r="QKJ1139" s="894"/>
      <c r="QKK1139" s="894"/>
      <c r="QKL1139" s="894"/>
      <c r="QKM1139" s="894"/>
      <c r="QKN1139" s="894"/>
      <c r="QKO1139" s="894"/>
      <c r="QKP1139" s="894"/>
      <c r="QKQ1139" s="894"/>
      <c r="QKR1139" s="894"/>
      <c r="QKS1139" s="894"/>
      <c r="QKT1139" s="894"/>
      <c r="QKU1139" s="894"/>
      <c r="QKV1139" s="894"/>
      <c r="QKW1139" s="894"/>
      <c r="QKX1139" s="894"/>
      <c r="QKY1139" s="894"/>
      <c r="QKZ1139" s="894"/>
      <c r="QLA1139" s="894"/>
      <c r="QLB1139" s="894"/>
      <c r="QLC1139" s="894"/>
      <c r="QLD1139" s="894"/>
      <c r="QLE1139" s="894"/>
      <c r="QLF1139" s="894"/>
      <c r="QLG1139" s="894"/>
      <c r="QLH1139" s="894"/>
      <c r="QLI1139" s="894"/>
      <c r="QLJ1139" s="894"/>
      <c r="QLK1139" s="894"/>
      <c r="QLL1139" s="894"/>
      <c r="QLM1139" s="894"/>
      <c r="QLN1139" s="894"/>
      <c r="QLO1139" s="894"/>
      <c r="QLP1139" s="894"/>
      <c r="QLQ1139" s="894"/>
      <c r="QLR1139" s="894"/>
      <c r="QLS1139" s="894"/>
      <c r="QLT1139" s="894"/>
      <c r="QLU1139" s="894"/>
      <c r="QLV1139" s="894"/>
      <c r="QLW1139" s="894"/>
      <c r="QLX1139" s="894"/>
      <c r="QLY1139" s="894"/>
      <c r="QLZ1139" s="894"/>
      <c r="QMA1139" s="894"/>
      <c r="QMB1139" s="894"/>
      <c r="QMC1139" s="894"/>
      <c r="QMD1139" s="894"/>
      <c r="QME1139" s="894"/>
      <c r="QMF1139" s="894"/>
      <c r="QMG1139" s="894"/>
      <c r="QMH1139" s="894"/>
      <c r="QMI1139" s="894"/>
      <c r="QMJ1139" s="894"/>
      <c r="QMK1139" s="894"/>
      <c r="QML1139" s="894"/>
      <c r="QMM1139" s="894"/>
      <c r="QMN1139" s="894"/>
      <c r="QMO1139" s="894"/>
      <c r="QMP1139" s="894"/>
      <c r="QMQ1139" s="894"/>
      <c r="QMR1139" s="894"/>
      <c r="QMS1139" s="894"/>
      <c r="QMT1139" s="894"/>
      <c r="QMU1139" s="894"/>
      <c r="QMV1139" s="894"/>
      <c r="QMW1139" s="894"/>
      <c r="QMX1139" s="894"/>
      <c r="QMY1139" s="894"/>
      <c r="QMZ1139" s="894"/>
      <c r="QNA1139" s="894"/>
      <c r="QNB1139" s="894"/>
      <c r="QNC1139" s="894"/>
      <c r="QND1139" s="894"/>
      <c r="QNE1139" s="894"/>
      <c r="QNF1139" s="894"/>
      <c r="QNG1139" s="894"/>
      <c r="QNH1139" s="894"/>
      <c r="QNI1139" s="894"/>
      <c r="QNJ1139" s="894"/>
      <c r="QNK1139" s="894"/>
      <c r="QNL1139" s="894"/>
      <c r="QNM1139" s="894"/>
      <c r="QNN1139" s="894"/>
      <c r="QNO1139" s="894"/>
      <c r="QNP1139" s="894"/>
      <c r="QNQ1139" s="894"/>
      <c r="QNR1139" s="894"/>
      <c r="QNS1139" s="894"/>
      <c r="QNT1139" s="894"/>
      <c r="QNU1139" s="894"/>
      <c r="QNV1139" s="894"/>
      <c r="QNW1139" s="894"/>
      <c r="QNX1139" s="894"/>
      <c r="QNY1139" s="894"/>
      <c r="QNZ1139" s="894"/>
      <c r="QOA1139" s="894"/>
      <c r="QOB1139" s="894"/>
      <c r="QOC1139" s="894"/>
      <c r="QOD1139" s="894"/>
      <c r="QOE1139" s="894"/>
      <c r="QOF1139" s="894"/>
      <c r="QOG1139" s="894"/>
      <c r="QOH1139" s="894"/>
      <c r="QOI1139" s="894"/>
      <c r="QOJ1139" s="894"/>
      <c r="QOK1139" s="894"/>
      <c r="QOL1139" s="894"/>
      <c r="QOM1139" s="894"/>
      <c r="QON1139" s="894"/>
      <c r="QOO1139" s="894"/>
      <c r="QOP1139" s="894"/>
      <c r="QOQ1139" s="894"/>
      <c r="QOR1139" s="894"/>
      <c r="QOS1139" s="894"/>
      <c r="QOT1139" s="894"/>
      <c r="QOU1139" s="894"/>
      <c r="QOV1139" s="894"/>
      <c r="QOW1139" s="894"/>
      <c r="QOX1139" s="894"/>
      <c r="QOY1139" s="894"/>
      <c r="QOZ1139" s="894"/>
      <c r="QPA1139" s="894"/>
      <c r="QPB1139" s="894"/>
      <c r="QPC1139" s="894"/>
      <c r="QPD1139" s="894"/>
      <c r="QPE1139" s="894"/>
      <c r="QPF1139" s="894"/>
      <c r="QPG1139" s="894"/>
      <c r="QPH1139" s="894"/>
      <c r="QPI1139" s="894"/>
      <c r="QPJ1139" s="894"/>
      <c r="QPK1139" s="894"/>
      <c r="QPL1139" s="894"/>
      <c r="QPM1139" s="894"/>
      <c r="QPN1139" s="894"/>
      <c r="QPO1139" s="894"/>
      <c r="QPP1139" s="894"/>
      <c r="QPQ1139" s="894"/>
      <c r="QPR1139" s="894"/>
      <c r="QPS1139" s="894"/>
      <c r="QPT1139" s="894"/>
      <c r="QPU1139" s="894"/>
      <c r="QPV1139" s="894"/>
      <c r="QPW1139" s="894"/>
      <c r="QPX1139" s="894"/>
      <c r="QPY1139" s="894"/>
      <c r="QPZ1139" s="894"/>
      <c r="QQA1139" s="894"/>
      <c r="QQB1139" s="894"/>
      <c r="QQC1139" s="894"/>
      <c r="QQD1139" s="894"/>
      <c r="QQE1139" s="894"/>
      <c r="QQF1139" s="894"/>
      <c r="QQG1139" s="894"/>
      <c r="QQH1139" s="894"/>
      <c r="QQI1139" s="894"/>
      <c r="QQJ1139" s="894"/>
      <c r="QQK1139" s="894"/>
      <c r="QQL1139" s="894"/>
      <c r="QQM1139" s="894"/>
      <c r="QQN1139" s="894"/>
      <c r="QQO1139" s="894"/>
      <c r="QQP1139" s="894"/>
      <c r="QQQ1139" s="894"/>
      <c r="QQR1139" s="894"/>
      <c r="QQS1139" s="894"/>
      <c r="QQT1139" s="894"/>
      <c r="QQU1139" s="894"/>
      <c r="QQV1139" s="894"/>
      <c r="QQW1139" s="894"/>
      <c r="QQX1139" s="894"/>
      <c r="QQY1139" s="894"/>
      <c r="QQZ1139" s="894"/>
      <c r="QRA1139" s="894"/>
      <c r="QRB1139" s="894"/>
      <c r="QRC1139" s="894"/>
      <c r="QRD1139" s="894"/>
      <c r="QRE1139" s="894"/>
      <c r="QRF1139" s="894"/>
      <c r="QRG1139" s="894"/>
      <c r="QRH1139" s="894"/>
      <c r="QRI1139" s="894"/>
      <c r="QRJ1139" s="894"/>
      <c r="QRK1139" s="894"/>
      <c r="QRL1139" s="894"/>
      <c r="QRM1139" s="894"/>
      <c r="QRN1139" s="894"/>
      <c r="QRO1139" s="894"/>
      <c r="QRP1139" s="894"/>
      <c r="QRQ1139" s="894"/>
      <c r="QRR1139" s="894"/>
      <c r="QRS1139" s="894"/>
      <c r="QRT1139" s="894"/>
      <c r="QRU1139" s="894"/>
      <c r="QRV1139" s="894"/>
      <c r="QRW1139" s="894"/>
      <c r="QRX1139" s="894"/>
      <c r="QRY1139" s="894"/>
      <c r="QRZ1139" s="894"/>
      <c r="QSA1139" s="894"/>
      <c r="QSB1139" s="894"/>
      <c r="QSC1139" s="894"/>
      <c r="QSD1139" s="894"/>
      <c r="QSE1139" s="894"/>
      <c r="QSF1139" s="894"/>
      <c r="QSG1139" s="894"/>
      <c r="QSH1139" s="894"/>
      <c r="QSI1139" s="894"/>
      <c r="QSJ1139" s="894"/>
      <c r="QSK1139" s="894"/>
      <c r="QSL1139" s="894"/>
      <c r="QSM1139" s="894"/>
      <c r="QSN1139" s="894"/>
      <c r="QSO1139" s="894"/>
      <c r="QSP1139" s="894"/>
      <c r="QSQ1139" s="894"/>
      <c r="QSR1139" s="894"/>
      <c r="QSS1139" s="894"/>
      <c r="QST1139" s="894"/>
      <c r="QSU1139" s="894"/>
      <c r="QSV1139" s="894"/>
      <c r="QSW1139" s="894"/>
      <c r="QSX1139" s="894"/>
      <c r="QSY1139" s="894"/>
      <c r="QSZ1139" s="894"/>
      <c r="QTA1139" s="894"/>
      <c r="QTB1139" s="894"/>
      <c r="QTC1139" s="894"/>
      <c r="QTD1139" s="894"/>
      <c r="QTE1139" s="894"/>
      <c r="QTF1139" s="894"/>
      <c r="QTG1139" s="894"/>
      <c r="QTH1139" s="894"/>
      <c r="QTI1139" s="894"/>
      <c r="QTJ1139" s="894"/>
      <c r="QTK1139" s="894"/>
      <c r="QTL1139" s="894"/>
      <c r="QTM1139" s="894"/>
      <c r="QTN1139" s="894"/>
      <c r="QTO1139" s="894"/>
      <c r="QTP1139" s="894"/>
      <c r="QTQ1139" s="894"/>
      <c r="QTR1139" s="894"/>
      <c r="QTS1139" s="894"/>
      <c r="QTT1139" s="894"/>
      <c r="QTU1139" s="894"/>
      <c r="QTV1139" s="894"/>
      <c r="QTW1139" s="894"/>
      <c r="QTX1139" s="894"/>
      <c r="QTY1139" s="894"/>
      <c r="QTZ1139" s="894"/>
      <c r="QUA1139" s="894"/>
      <c r="QUB1139" s="894"/>
      <c r="QUC1139" s="894"/>
      <c r="QUD1139" s="894"/>
      <c r="QUE1139" s="894"/>
      <c r="QUF1139" s="894"/>
      <c r="QUG1139" s="894"/>
      <c r="QUH1139" s="894"/>
      <c r="QUI1139" s="894"/>
      <c r="QUJ1139" s="894"/>
      <c r="QUK1139" s="894"/>
      <c r="QUL1139" s="894"/>
      <c r="QUM1139" s="894"/>
      <c r="QUN1139" s="894"/>
      <c r="QUO1139" s="894"/>
      <c r="QUP1139" s="894"/>
      <c r="QUQ1139" s="894"/>
      <c r="QUR1139" s="894"/>
      <c r="QUS1139" s="894"/>
      <c r="QUT1139" s="894"/>
      <c r="QUU1139" s="894"/>
      <c r="QUV1139" s="894"/>
      <c r="QUW1139" s="894"/>
      <c r="QUX1139" s="894"/>
      <c r="QUY1139" s="894"/>
      <c r="QUZ1139" s="894"/>
      <c r="QVA1139" s="894"/>
      <c r="QVB1139" s="894"/>
      <c r="QVC1139" s="894"/>
      <c r="QVD1139" s="894"/>
      <c r="QVE1139" s="894"/>
      <c r="QVF1139" s="894"/>
      <c r="QVG1139" s="894"/>
      <c r="QVH1139" s="894"/>
      <c r="QVI1139" s="894"/>
      <c r="QVJ1139" s="894"/>
      <c r="QVK1139" s="894"/>
      <c r="QVL1139" s="894"/>
      <c r="QVM1139" s="894"/>
      <c r="QVN1139" s="894"/>
      <c r="QVO1139" s="894"/>
      <c r="QVP1139" s="894"/>
      <c r="QVQ1139" s="894"/>
      <c r="QVR1139" s="894"/>
      <c r="QVS1139" s="894"/>
      <c r="QVT1139" s="894"/>
      <c r="QVU1139" s="894"/>
      <c r="QVV1139" s="894"/>
      <c r="QVW1139" s="894"/>
      <c r="QVX1139" s="894"/>
      <c r="QVY1139" s="894"/>
      <c r="QVZ1139" s="894"/>
      <c r="QWA1139" s="894"/>
      <c r="QWB1139" s="894"/>
      <c r="QWC1139" s="894"/>
      <c r="QWD1139" s="894"/>
      <c r="QWE1139" s="894"/>
      <c r="QWF1139" s="894"/>
      <c r="QWG1139" s="894"/>
      <c r="QWH1139" s="894"/>
      <c r="QWI1139" s="894"/>
      <c r="QWJ1139" s="894"/>
      <c r="QWK1139" s="894"/>
      <c r="QWL1139" s="894"/>
      <c r="QWM1139" s="894"/>
      <c r="QWN1139" s="894"/>
      <c r="QWO1139" s="894"/>
      <c r="QWP1139" s="894"/>
      <c r="QWQ1139" s="894"/>
      <c r="QWR1139" s="894"/>
      <c r="QWS1139" s="894"/>
      <c r="QWT1139" s="894"/>
      <c r="QWU1139" s="894"/>
      <c r="QWV1139" s="894"/>
      <c r="QWW1139" s="894"/>
      <c r="QWX1139" s="894"/>
      <c r="QWY1139" s="894"/>
      <c r="QWZ1139" s="894"/>
      <c r="QXA1139" s="894"/>
      <c r="QXB1139" s="894"/>
      <c r="QXC1139" s="894"/>
      <c r="QXD1139" s="894"/>
      <c r="QXE1139" s="894"/>
      <c r="QXF1139" s="894"/>
      <c r="QXG1139" s="894"/>
      <c r="QXH1139" s="894"/>
      <c r="QXI1139" s="894"/>
      <c r="QXJ1139" s="894"/>
      <c r="QXK1139" s="894"/>
      <c r="QXL1139" s="894"/>
      <c r="QXM1139" s="894"/>
      <c r="QXN1139" s="894"/>
      <c r="QXO1139" s="894"/>
      <c r="QXP1139" s="894"/>
      <c r="QXQ1139" s="894"/>
      <c r="QXR1139" s="894"/>
      <c r="QXS1139" s="894"/>
      <c r="QXT1139" s="894"/>
      <c r="QXU1139" s="894"/>
      <c r="QXV1139" s="894"/>
      <c r="QXW1139" s="894"/>
      <c r="QXX1139" s="894"/>
      <c r="QXY1139" s="894"/>
      <c r="QXZ1139" s="894"/>
      <c r="QYA1139" s="894"/>
      <c r="QYB1139" s="894"/>
      <c r="QYC1139" s="894"/>
      <c r="QYD1139" s="894"/>
      <c r="QYE1139" s="894"/>
      <c r="QYF1139" s="894"/>
      <c r="QYG1139" s="894"/>
      <c r="QYH1139" s="894"/>
      <c r="QYI1139" s="894"/>
      <c r="QYJ1139" s="894"/>
      <c r="QYK1139" s="894"/>
      <c r="QYL1139" s="894"/>
      <c r="QYM1139" s="894"/>
      <c r="QYN1139" s="894"/>
      <c r="QYO1139" s="894"/>
      <c r="QYP1139" s="894"/>
      <c r="QYQ1139" s="894"/>
      <c r="QYR1139" s="894"/>
      <c r="QYS1139" s="894"/>
      <c r="QYT1139" s="894"/>
      <c r="QYU1139" s="894"/>
      <c r="QYV1139" s="894"/>
      <c r="QYW1139" s="894"/>
      <c r="QYX1139" s="894"/>
      <c r="QYY1139" s="894"/>
      <c r="QYZ1139" s="894"/>
      <c r="QZA1139" s="894"/>
      <c r="QZB1139" s="894"/>
      <c r="QZC1139" s="894"/>
      <c r="QZD1139" s="894"/>
      <c r="QZE1139" s="894"/>
      <c r="QZF1139" s="894"/>
      <c r="QZG1139" s="894"/>
      <c r="QZH1139" s="894"/>
      <c r="QZI1139" s="894"/>
      <c r="QZJ1139" s="894"/>
      <c r="QZK1139" s="894"/>
      <c r="QZL1139" s="894"/>
      <c r="QZM1139" s="894"/>
      <c r="QZN1139" s="894"/>
      <c r="QZO1139" s="894"/>
      <c r="QZP1139" s="894"/>
      <c r="QZQ1139" s="894"/>
      <c r="QZR1139" s="894"/>
      <c r="QZS1139" s="894"/>
      <c r="QZT1139" s="894"/>
      <c r="QZU1139" s="894"/>
      <c r="QZV1139" s="894"/>
      <c r="QZW1139" s="894"/>
      <c r="QZX1139" s="894"/>
      <c r="QZY1139" s="894"/>
      <c r="QZZ1139" s="894"/>
      <c r="RAA1139" s="894"/>
      <c r="RAB1139" s="894"/>
      <c r="RAC1139" s="894"/>
      <c r="RAD1139" s="894"/>
      <c r="RAE1139" s="894"/>
      <c r="RAF1139" s="894"/>
      <c r="RAG1139" s="894"/>
      <c r="RAH1139" s="894"/>
      <c r="RAI1139" s="894"/>
      <c r="RAJ1139" s="894"/>
      <c r="RAK1139" s="894"/>
      <c r="RAL1139" s="894"/>
      <c r="RAM1139" s="894"/>
      <c r="RAN1139" s="894"/>
      <c r="RAO1139" s="894"/>
      <c r="RAP1139" s="894"/>
      <c r="RAQ1139" s="894"/>
      <c r="RAR1139" s="894"/>
      <c r="RAS1139" s="894"/>
      <c r="RAT1139" s="894"/>
      <c r="RAU1139" s="894"/>
      <c r="RAV1139" s="894"/>
      <c r="RAW1139" s="894"/>
      <c r="RAX1139" s="894"/>
      <c r="RAY1139" s="894"/>
      <c r="RAZ1139" s="894"/>
      <c r="RBA1139" s="894"/>
      <c r="RBB1139" s="894"/>
      <c r="RBC1139" s="894"/>
      <c r="RBD1139" s="894"/>
      <c r="RBE1139" s="894"/>
      <c r="RBF1139" s="894"/>
      <c r="RBG1139" s="894"/>
      <c r="RBH1139" s="894"/>
      <c r="RBI1139" s="894"/>
      <c r="RBJ1139" s="894"/>
      <c r="RBK1139" s="894"/>
      <c r="RBL1139" s="894"/>
      <c r="RBM1139" s="894"/>
      <c r="RBN1139" s="894"/>
      <c r="RBO1139" s="894"/>
      <c r="RBP1139" s="894"/>
      <c r="RBQ1139" s="894"/>
      <c r="RBR1139" s="894"/>
      <c r="RBS1139" s="894"/>
      <c r="RBT1139" s="894"/>
      <c r="RBU1139" s="894"/>
      <c r="RBV1139" s="894"/>
      <c r="RBW1139" s="894"/>
      <c r="RBX1139" s="894"/>
      <c r="RBY1139" s="894"/>
      <c r="RBZ1139" s="894"/>
      <c r="RCA1139" s="894"/>
      <c r="RCB1139" s="894"/>
      <c r="RCC1139" s="894"/>
      <c r="RCD1139" s="894"/>
      <c r="RCE1139" s="894"/>
      <c r="RCF1139" s="894"/>
      <c r="RCG1139" s="894"/>
      <c r="RCH1139" s="894"/>
      <c r="RCI1139" s="894"/>
      <c r="RCJ1139" s="894"/>
      <c r="RCK1139" s="894"/>
      <c r="RCL1139" s="894"/>
      <c r="RCM1139" s="894"/>
      <c r="RCN1139" s="894"/>
      <c r="RCO1139" s="894"/>
      <c r="RCP1139" s="894"/>
      <c r="RCQ1139" s="894"/>
      <c r="RCR1139" s="894"/>
      <c r="RCS1139" s="894"/>
      <c r="RCT1139" s="894"/>
      <c r="RCU1139" s="894"/>
      <c r="RCV1139" s="894"/>
      <c r="RCW1139" s="894"/>
      <c r="RCX1139" s="894"/>
      <c r="RCY1139" s="894"/>
      <c r="RCZ1139" s="894"/>
      <c r="RDA1139" s="894"/>
      <c r="RDB1139" s="894"/>
      <c r="RDC1139" s="894"/>
      <c r="RDD1139" s="894"/>
      <c r="RDE1139" s="894"/>
      <c r="RDF1139" s="894"/>
      <c r="RDG1139" s="894"/>
      <c r="RDH1139" s="894"/>
      <c r="RDI1139" s="894"/>
      <c r="RDJ1139" s="894"/>
      <c r="RDK1139" s="894"/>
      <c r="RDL1139" s="894"/>
      <c r="RDM1139" s="894"/>
      <c r="RDN1139" s="894"/>
      <c r="RDO1139" s="894"/>
      <c r="RDP1139" s="894"/>
      <c r="RDQ1139" s="894"/>
      <c r="RDR1139" s="894"/>
      <c r="RDS1139" s="894"/>
      <c r="RDT1139" s="894"/>
      <c r="RDU1139" s="894"/>
      <c r="RDV1139" s="894"/>
      <c r="RDW1139" s="894"/>
      <c r="RDX1139" s="894"/>
      <c r="RDY1139" s="894"/>
      <c r="RDZ1139" s="894"/>
      <c r="REA1139" s="894"/>
      <c r="REB1139" s="894"/>
      <c r="REC1139" s="894"/>
      <c r="RED1139" s="894"/>
      <c r="REE1139" s="894"/>
      <c r="REF1139" s="894"/>
      <c r="REG1139" s="894"/>
      <c r="REH1139" s="894"/>
      <c r="REI1139" s="894"/>
      <c r="REJ1139" s="894"/>
      <c r="REK1139" s="894"/>
      <c r="REL1139" s="894"/>
      <c r="REM1139" s="894"/>
      <c r="REN1139" s="894"/>
      <c r="REO1139" s="894"/>
      <c r="REP1139" s="894"/>
      <c r="REQ1139" s="894"/>
      <c r="RER1139" s="894"/>
      <c r="RES1139" s="894"/>
      <c r="RET1139" s="894"/>
      <c r="REU1139" s="894"/>
      <c r="REV1139" s="894"/>
      <c r="REW1139" s="894"/>
      <c r="REX1139" s="894"/>
      <c r="REY1139" s="894"/>
      <c r="REZ1139" s="894"/>
      <c r="RFA1139" s="894"/>
      <c r="RFB1139" s="894"/>
      <c r="RFC1139" s="894"/>
      <c r="RFD1139" s="894"/>
      <c r="RFE1139" s="894"/>
      <c r="RFF1139" s="894"/>
      <c r="RFG1139" s="894"/>
      <c r="RFH1139" s="894"/>
      <c r="RFI1139" s="894"/>
      <c r="RFJ1139" s="894"/>
      <c r="RFK1139" s="894"/>
      <c r="RFL1139" s="894"/>
      <c r="RFM1139" s="894"/>
      <c r="RFN1139" s="894"/>
      <c r="RFO1139" s="894"/>
      <c r="RFP1139" s="894"/>
      <c r="RFQ1139" s="894"/>
      <c r="RFR1139" s="894"/>
      <c r="RFS1139" s="894"/>
      <c r="RFT1139" s="894"/>
      <c r="RFU1139" s="894"/>
      <c r="RFV1139" s="894"/>
      <c r="RFW1139" s="894"/>
      <c r="RFX1139" s="894"/>
      <c r="RFY1139" s="894"/>
      <c r="RFZ1139" s="894"/>
      <c r="RGA1139" s="894"/>
      <c r="RGB1139" s="894"/>
      <c r="RGC1139" s="894"/>
      <c r="RGD1139" s="894"/>
      <c r="RGE1139" s="894"/>
      <c r="RGF1139" s="894"/>
      <c r="RGG1139" s="894"/>
      <c r="RGH1139" s="894"/>
      <c r="RGI1139" s="894"/>
      <c r="RGJ1139" s="894"/>
      <c r="RGK1139" s="894"/>
      <c r="RGL1139" s="894"/>
      <c r="RGM1139" s="894"/>
      <c r="RGN1139" s="894"/>
      <c r="RGO1139" s="894"/>
      <c r="RGP1139" s="894"/>
      <c r="RGQ1139" s="894"/>
      <c r="RGR1139" s="894"/>
      <c r="RGS1139" s="894"/>
      <c r="RGT1139" s="894"/>
      <c r="RGU1139" s="894"/>
      <c r="RGV1139" s="894"/>
      <c r="RGW1139" s="894"/>
      <c r="RGX1139" s="894"/>
      <c r="RGY1139" s="894"/>
      <c r="RGZ1139" s="894"/>
      <c r="RHA1139" s="894"/>
      <c r="RHB1139" s="894"/>
      <c r="RHC1139" s="894"/>
      <c r="RHD1139" s="894"/>
      <c r="RHE1139" s="894"/>
      <c r="RHF1139" s="894"/>
      <c r="RHG1139" s="894"/>
      <c r="RHH1139" s="894"/>
      <c r="RHI1139" s="894"/>
      <c r="RHJ1139" s="894"/>
      <c r="RHK1139" s="894"/>
      <c r="RHL1139" s="894"/>
      <c r="RHM1139" s="894"/>
      <c r="RHN1139" s="894"/>
      <c r="RHO1139" s="894"/>
      <c r="RHP1139" s="894"/>
      <c r="RHQ1139" s="894"/>
      <c r="RHR1139" s="894"/>
      <c r="RHS1139" s="894"/>
      <c r="RHT1139" s="894"/>
      <c r="RHU1139" s="894"/>
      <c r="RHV1139" s="894"/>
      <c r="RHW1139" s="894"/>
      <c r="RHX1139" s="894"/>
      <c r="RHY1139" s="894"/>
      <c r="RHZ1139" s="894"/>
      <c r="RIA1139" s="894"/>
      <c r="RIB1139" s="894"/>
      <c r="RIC1139" s="894"/>
      <c r="RID1139" s="894"/>
      <c r="RIE1139" s="894"/>
      <c r="RIF1139" s="894"/>
      <c r="RIG1139" s="894"/>
      <c r="RIH1139" s="894"/>
      <c r="RII1139" s="894"/>
      <c r="RIJ1139" s="894"/>
      <c r="RIK1139" s="894"/>
      <c r="RIL1139" s="894"/>
      <c r="RIM1139" s="894"/>
      <c r="RIN1139" s="894"/>
      <c r="RIO1139" s="894"/>
      <c r="RIP1139" s="894"/>
      <c r="RIQ1139" s="894"/>
      <c r="RIR1139" s="894"/>
      <c r="RIS1139" s="894"/>
      <c r="RIT1139" s="894"/>
      <c r="RIU1139" s="894"/>
      <c r="RIV1139" s="894"/>
      <c r="RIW1139" s="894"/>
      <c r="RIX1139" s="894"/>
      <c r="RIY1139" s="894"/>
      <c r="RIZ1139" s="894"/>
      <c r="RJA1139" s="894"/>
      <c r="RJB1139" s="894"/>
      <c r="RJC1139" s="894"/>
      <c r="RJD1139" s="894"/>
      <c r="RJE1139" s="894"/>
      <c r="RJF1139" s="894"/>
      <c r="RJG1139" s="894"/>
      <c r="RJH1139" s="894"/>
      <c r="RJI1139" s="894"/>
      <c r="RJJ1139" s="894"/>
      <c r="RJK1139" s="894"/>
      <c r="RJL1139" s="894"/>
      <c r="RJM1139" s="894"/>
      <c r="RJN1139" s="894"/>
      <c r="RJO1139" s="894"/>
      <c r="RJP1139" s="894"/>
      <c r="RJQ1139" s="894"/>
      <c r="RJR1139" s="894"/>
      <c r="RJS1139" s="894"/>
      <c r="RJT1139" s="894"/>
      <c r="RJU1139" s="894"/>
      <c r="RJV1139" s="894"/>
      <c r="RJW1139" s="894"/>
      <c r="RJX1139" s="894"/>
      <c r="RJY1139" s="894"/>
      <c r="RJZ1139" s="894"/>
      <c r="RKA1139" s="894"/>
      <c r="RKB1139" s="894"/>
      <c r="RKC1139" s="894"/>
      <c r="RKD1139" s="894"/>
      <c r="RKE1139" s="894"/>
      <c r="RKF1139" s="894"/>
      <c r="RKG1139" s="894"/>
      <c r="RKH1139" s="894"/>
      <c r="RKI1139" s="894"/>
      <c r="RKJ1139" s="894"/>
      <c r="RKK1139" s="894"/>
      <c r="RKL1139" s="894"/>
      <c r="RKM1139" s="894"/>
      <c r="RKN1139" s="894"/>
      <c r="RKO1139" s="894"/>
      <c r="RKP1139" s="894"/>
      <c r="RKQ1139" s="894"/>
      <c r="RKR1139" s="894"/>
      <c r="RKS1139" s="894"/>
      <c r="RKT1139" s="894"/>
      <c r="RKU1139" s="894"/>
      <c r="RKV1139" s="894"/>
      <c r="RKW1139" s="894"/>
      <c r="RKX1139" s="894"/>
      <c r="RKY1139" s="894"/>
      <c r="RKZ1139" s="894"/>
      <c r="RLA1139" s="894"/>
      <c r="RLB1139" s="894"/>
      <c r="RLC1139" s="894"/>
      <c r="RLD1139" s="894"/>
      <c r="RLE1139" s="894"/>
      <c r="RLF1139" s="894"/>
      <c r="RLG1139" s="894"/>
      <c r="RLH1139" s="894"/>
      <c r="RLI1139" s="894"/>
      <c r="RLJ1139" s="894"/>
      <c r="RLK1139" s="894"/>
      <c r="RLL1139" s="894"/>
      <c r="RLM1139" s="894"/>
      <c r="RLN1139" s="894"/>
      <c r="RLO1139" s="894"/>
      <c r="RLP1139" s="894"/>
      <c r="RLQ1139" s="894"/>
      <c r="RLR1139" s="894"/>
      <c r="RLS1139" s="894"/>
      <c r="RLT1139" s="894"/>
      <c r="RLU1139" s="894"/>
      <c r="RLV1139" s="894"/>
      <c r="RLW1139" s="894"/>
      <c r="RLX1139" s="894"/>
      <c r="RLY1139" s="894"/>
      <c r="RLZ1139" s="894"/>
      <c r="RMA1139" s="894"/>
      <c r="RMB1139" s="894"/>
      <c r="RMC1139" s="894"/>
      <c r="RMD1139" s="894"/>
      <c r="RME1139" s="894"/>
      <c r="RMF1139" s="894"/>
      <c r="RMG1139" s="894"/>
      <c r="RMH1139" s="894"/>
      <c r="RMI1139" s="894"/>
      <c r="RMJ1139" s="894"/>
      <c r="RMK1139" s="894"/>
      <c r="RML1139" s="894"/>
      <c r="RMM1139" s="894"/>
      <c r="RMN1139" s="894"/>
      <c r="RMO1139" s="894"/>
      <c r="RMP1139" s="894"/>
      <c r="RMQ1139" s="894"/>
      <c r="RMR1139" s="894"/>
      <c r="RMS1139" s="894"/>
      <c r="RMT1139" s="894"/>
      <c r="RMU1139" s="894"/>
      <c r="RMV1139" s="894"/>
      <c r="RMW1139" s="894"/>
      <c r="RMX1139" s="894"/>
      <c r="RMY1139" s="894"/>
      <c r="RMZ1139" s="894"/>
      <c r="RNA1139" s="894"/>
      <c r="RNB1139" s="894"/>
      <c r="RNC1139" s="894"/>
      <c r="RND1139" s="894"/>
      <c r="RNE1139" s="894"/>
      <c r="RNF1139" s="894"/>
      <c r="RNG1139" s="894"/>
      <c r="RNH1139" s="894"/>
      <c r="RNI1139" s="894"/>
      <c r="RNJ1139" s="894"/>
      <c r="RNK1139" s="894"/>
      <c r="RNL1139" s="894"/>
      <c r="RNM1139" s="894"/>
      <c r="RNN1139" s="894"/>
      <c r="RNO1139" s="894"/>
      <c r="RNP1139" s="894"/>
      <c r="RNQ1139" s="894"/>
      <c r="RNR1139" s="894"/>
      <c r="RNS1139" s="894"/>
      <c r="RNT1139" s="894"/>
      <c r="RNU1139" s="894"/>
      <c r="RNV1139" s="894"/>
      <c r="RNW1139" s="894"/>
      <c r="RNX1139" s="894"/>
      <c r="RNY1139" s="894"/>
      <c r="RNZ1139" s="894"/>
      <c r="ROA1139" s="894"/>
      <c r="ROB1139" s="894"/>
      <c r="ROC1139" s="894"/>
      <c r="ROD1139" s="894"/>
      <c r="ROE1139" s="894"/>
      <c r="ROF1139" s="894"/>
      <c r="ROG1139" s="894"/>
      <c r="ROH1139" s="894"/>
      <c r="ROI1139" s="894"/>
      <c r="ROJ1139" s="894"/>
      <c r="ROK1139" s="894"/>
      <c r="ROL1139" s="894"/>
      <c r="ROM1139" s="894"/>
      <c r="RON1139" s="894"/>
      <c r="ROO1139" s="894"/>
      <c r="ROP1139" s="894"/>
      <c r="ROQ1139" s="894"/>
      <c r="ROR1139" s="894"/>
      <c r="ROS1139" s="894"/>
      <c r="ROT1139" s="894"/>
      <c r="ROU1139" s="894"/>
      <c r="ROV1139" s="894"/>
      <c r="ROW1139" s="894"/>
      <c r="ROX1139" s="894"/>
      <c r="ROY1139" s="894"/>
      <c r="ROZ1139" s="894"/>
      <c r="RPA1139" s="894"/>
      <c r="RPB1139" s="894"/>
      <c r="RPC1139" s="894"/>
      <c r="RPD1139" s="894"/>
      <c r="RPE1139" s="894"/>
      <c r="RPF1139" s="894"/>
      <c r="RPG1139" s="894"/>
      <c r="RPH1139" s="894"/>
      <c r="RPI1139" s="894"/>
      <c r="RPJ1139" s="894"/>
      <c r="RPK1139" s="894"/>
      <c r="RPL1139" s="894"/>
      <c r="RPM1139" s="894"/>
      <c r="RPN1139" s="894"/>
      <c r="RPO1139" s="894"/>
      <c r="RPP1139" s="894"/>
      <c r="RPQ1139" s="894"/>
      <c r="RPR1139" s="894"/>
      <c r="RPS1139" s="894"/>
      <c r="RPT1139" s="894"/>
      <c r="RPU1139" s="894"/>
      <c r="RPV1139" s="894"/>
      <c r="RPW1139" s="894"/>
      <c r="RPX1139" s="894"/>
      <c r="RPY1139" s="894"/>
      <c r="RPZ1139" s="894"/>
      <c r="RQA1139" s="894"/>
      <c r="RQB1139" s="894"/>
      <c r="RQC1139" s="894"/>
      <c r="RQD1139" s="894"/>
      <c r="RQE1139" s="894"/>
      <c r="RQF1139" s="894"/>
      <c r="RQG1139" s="894"/>
      <c r="RQH1139" s="894"/>
      <c r="RQI1139" s="894"/>
      <c r="RQJ1139" s="894"/>
      <c r="RQK1139" s="894"/>
      <c r="RQL1139" s="894"/>
      <c r="RQM1139" s="894"/>
      <c r="RQN1139" s="894"/>
      <c r="RQO1139" s="894"/>
      <c r="RQP1139" s="894"/>
      <c r="RQQ1139" s="894"/>
      <c r="RQR1139" s="894"/>
      <c r="RQS1139" s="894"/>
      <c r="RQT1139" s="894"/>
      <c r="RQU1139" s="894"/>
      <c r="RQV1139" s="894"/>
      <c r="RQW1139" s="894"/>
      <c r="RQX1139" s="894"/>
      <c r="RQY1139" s="894"/>
      <c r="RQZ1139" s="894"/>
      <c r="RRA1139" s="894"/>
      <c r="RRB1139" s="894"/>
      <c r="RRC1139" s="894"/>
      <c r="RRD1139" s="894"/>
      <c r="RRE1139" s="894"/>
      <c r="RRF1139" s="894"/>
      <c r="RRG1139" s="894"/>
      <c r="RRH1139" s="894"/>
      <c r="RRI1139" s="894"/>
      <c r="RRJ1139" s="894"/>
      <c r="RRK1139" s="894"/>
      <c r="RRL1139" s="894"/>
      <c r="RRM1139" s="894"/>
      <c r="RRN1139" s="894"/>
      <c r="RRO1139" s="894"/>
      <c r="RRP1139" s="894"/>
      <c r="RRQ1139" s="894"/>
      <c r="RRR1139" s="894"/>
      <c r="RRS1139" s="894"/>
      <c r="RRT1139" s="894"/>
      <c r="RRU1139" s="894"/>
      <c r="RRV1139" s="894"/>
      <c r="RRW1139" s="894"/>
      <c r="RRX1139" s="894"/>
      <c r="RRY1139" s="894"/>
      <c r="RRZ1139" s="894"/>
      <c r="RSA1139" s="894"/>
      <c r="RSB1139" s="894"/>
      <c r="RSC1139" s="894"/>
      <c r="RSD1139" s="894"/>
      <c r="RSE1139" s="894"/>
      <c r="RSF1139" s="894"/>
      <c r="RSG1139" s="894"/>
      <c r="RSH1139" s="894"/>
      <c r="RSI1139" s="894"/>
      <c r="RSJ1139" s="894"/>
      <c r="RSK1139" s="894"/>
      <c r="RSL1139" s="894"/>
      <c r="RSM1139" s="894"/>
      <c r="RSN1139" s="894"/>
      <c r="RSO1139" s="894"/>
      <c r="RSP1139" s="894"/>
      <c r="RSQ1139" s="894"/>
      <c r="RSR1139" s="894"/>
      <c r="RSS1139" s="894"/>
      <c r="RST1139" s="894"/>
      <c r="RSU1139" s="894"/>
      <c r="RSV1139" s="894"/>
      <c r="RSW1139" s="894"/>
      <c r="RSX1139" s="894"/>
      <c r="RSY1139" s="894"/>
      <c r="RSZ1139" s="894"/>
      <c r="RTA1139" s="894"/>
      <c r="RTB1139" s="894"/>
      <c r="RTC1139" s="894"/>
      <c r="RTD1139" s="894"/>
      <c r="RTE1139" s="894"/>
      <c r="RTF1139" s="894"/>
      <c r="RTG1139" s="894"/>
      <c r="RTH1139" s="894"/>
      <c r="RTI1139" s="894"/>
      <c r="RTJ1139" s="894"/>
      <c r="RTK1139" s="894"/>
      <c r="RTL1139" s="894"/>
      <c r="RTM1139" s="894"/>
      <c r="RTN1139" s="894"/>
      <c r="RTO1139" s="894"/>
      <c r="RTP1139" s="894"/>
      <c r="RTQ1139" s="894"/>
      <c r="RTR1139" s="894"/>
      <c r="RTS1139" s="894"/>
      <c r="RTT1139" s="894"/>
      <c r="RTU1139" s="894"/>
      <c r="RTV1139" s="894"/>
      <c r="RTW1139" s="894"/>
      <c r="RTX1139" s="894"/>
      <c r="RTY1139" s="894"/>
      <c r="RTZ1139" s="894"/>
      <c r="RUA1139" s="894"/>
      <c r="RUB1139" s="894"/>
      <c r="RUC1139" s="894"/>
      <c r="RUD1139" s="894"/>
      <c r="RUE1139" s="894"/>
      <c r="RUF1139" s="894"/>
      <c r="RUG1139" s="894"/>
      <c r="RUH1139" s="894"/>
      <c r="RUI1139" s="894"/>
      <c r="RUJ1139" s="894"/>
      <c r="RUK1139" s="894"/>
      <c r="RUL1139" s="894"/>
      <c r="RUM1139" s="894"/>
      <c r="RUN1139" s="894"/>
      <c r="RUO1139" s="894"/>
      <c r="RUP1139" s="894"/>
      <c r="RUQ1139" s="894"/>
      <c r="RUR1139" s="894"/>
      <c r="RUS1139" s="894"/>
      <c r="RUT1139" s="894"/>
      <c r="RUU1139" s="894"/>
      <c r="RUV1139" s="894"/>
      <c r="RUW1139" s="894"/>
      <c r="RUX1139" s="894"/>
      <c r="RUY1139" s="894"/>
      <c r="RUZ1139" s="894"/>
      <c r="RVA1139" s="894"/>
      <c r="RVB1139" s="894"/>
      <c r="RVC1139" s="894"/>
      <c r="RVD1139" s="894"/>
      <c r="RVE1139" s="894"/>
      <c r="RVF1139" s="894"/>
      <c r="RVG1139" s="894"/>
      <c r="RVH1139" s="894"/>
      <c r="RVI1139" s="894"/>
      <c r="RVJ1139" s="894"/>
      <c r="RVK1139" s="894"/>
      <c r="RVL1139" s="894"/>
      <c r="RVM1139" s="894"/>
      <c r="RVN1139" s="894"/>
      <c r="RVO1139" s="894"/>
      <c r="RVP1139" s="894"/>
      <c r="RVQ1139" s="894"/>
      <c r="RVR1139" s="894"/>
      <c r="RVS1139" s="894"/>
      <c r="RVT1139" s="894"/>
      <c r="RVU1139" s="894"/>
      <c r="RVV1139" s="894"/>
      <c r="RVW1139" s="894"/>
      <c r="RVX1139" s="894"/>
      <c r="RVY1139" s="894"/>
      <c r="RVZ1139" s="894"/>
      <c r="RWA1139" s="894"/>
      <c r="RWB1139" s="894"/>
      <c r="RWC1139" s="894"/>
      <c r="RWD1139" s="894"/>
      <c r="RWE1139" s="894"/>
      <c r="RWF1139" s="894"/>
      <c r="RWG1139" s="894"/>
      <c r="RWH1139" s="894"/>
      <c r="RWI1139" s="894"/>
      <c r="RWJ1139" s="894"/>
      <c r="RWK1139" s="894"/>
      <c r="RWL1139" s="894"/>
      <c r="RWM1139" s="894"/>
      <c r="RWN1139" s="894"/>
      <c r="RWO1139" s="894"/>
      <c r="RWP1139" s="894"/>
      <c r="RWQ1139" s="894"/>
      <c r="RWR1139" s="894"/>
      <c r="RWS1139" s="894"/>
      <c r="RWT1139" s="894"/>
      <c r="RWU1139" s="894"/>
      <c r="RWV1139" s="894"/>
      <c r="RWW1139" s="894"/>
      <c r="RWX1139" s="894"/>
      <c r="RWY1139" s="894"/>
      <c r="RWZ1139" s="894"/>
      <c r="RXA1139" s="894"/>
      <c r="RXB1139" s="894"/>
      <c r="RXC1139" s="894"/>
      <c r="RXD1139" s="894"/>
      <c r="RXE1139" s="894"/>
      <c r="RXF1139" s="894"/>
      <c r="RXG1139" s="894"/>
      <c r="RXH1139" s="894"/>
      <c r="RXI1139" s="894"/>
      <c r="RXJ1139" s="894"/>
      <c r="RXK1139" s="894"/>
      <c r="RXL1139" s="894"/>
      <c r="RXM1139" s="894"/>
      <c r="RXN1139" s="894"/>
      <c r="RXO1139" s="894"/>
      <c r="RXP1139" s="894"/>
      <c r="RXQ1139" s="894"/>
      <c r="RXR1139" s="894"/>
      <c r="RXS1139" s="894"/>
      <c r="RXT1139" s="894"/>
      <c r="RXU1139" s="894"/>
      <c r="RXV1139" s="894"/>
      <c r="RXW1139" s="894"/>
      <c r="RXX1139" s="894"/>
      <c r="RXY1139" s="894"/>
      <c r="RXZ1139" s="894"/>
      <c r="RYA1139" s="894"/>
      <c r="RYB1139" s="894"/>
      <c r="RYC1139" s="894"/>
      <c r="RYD1139" s="894"/>
      <c r="RYE1139" s="894"/>
      <c r="RYF1139" s="894"/>
      <c r="RYG1139" s="894"/>
      <c r="RYH1139" s="894"/>
      <c r="RYI1139" s="894"/>
      <c r="RYJ1139" s="894"/>
      <c r="RYK1139" s="894"/>
      <c r="RYL1139" s="894"/>
      <c r="RYM1139" s="894"/>
      <c r="RYN1139" s="894"/>
      <c r="RYO1139" s="894"/>
      <c r="RYP1139" s="894"/>
      <c r="RYQ1139" s="894"/>
      <c r="RYR1139" s="894"/>
      <c r="RYS1139" s="894"/>
      <c r="RYT1139" s="894"/>
      <c r="RYU1139" s="894"/>
      <c r="RYV1139" s="894"/>
      <c r="RYW1139" s="894"/>
      <c r="RYX1139" s="894"/>
      <c r="RYY1139" s="894"/>
      <c r="RYZ1139" s="894"/>
      <c r="RZA1139" s="894"/>
      <c r="RZB1139" s="894"/>
      <c r="RZC1139" s="894"/>
      <c r="RZD1139" s="894"/>
      <c r="RZE1139" s="894"/>
      <c r="RZF1139" s="894"/>
      <c r="RZG1139" s="894"/>
      <c r="RZH1139" s="894"/>
      <c r="RZI1139" s="894"/>
      <c r="RZJ1139" s="894"/>
      <c r="RZK1139" s="894"/>
      <c r="RZL1139" s="894"/>
      <c r="RZM1139" s="894"/>
      <c r="RZN1139" s="894"/>
      <c r="RZO1139" s="894"/>
      <c r="RZP1139" s="894"/>
      <c r="RZQ1139" s="894"/>
      <c r="RZR1139" s="894"/>
      <c r="RZS1139" s="894"/>
      <c r="RZT1139" s="894"/>
      <c r="RZU1139" s="894"/>
      <c r="RZV1139" s="894"/>
      <c r="RZW1139" s="894"/>
      <c r="RZX1139" s="894"/>
      <c r="RZY1139" s="894"/>
      <c r="RZZ1139" s="894"/>
      <c r="SAA1139" s="894"/>
      <c r="SAB1139" s="894"/>
      <c r="SAC1139" s="894"/>
      <c r="SAD1139" s="894"/>
      <c r="SAE1139" s="894"/>
      <c r="SAF1139" s="894"/>
      <c r="SAG1139" s="894"/>
      <c r="SAH1139" s="894"/>
      <c r="SAI1139" s="894"/>
      <c r="SAJ1139" s="894"/>
      <c r="SAK1139" s="894"/>
      <c r="SAL1139" s="894"/>
      <c r="SAM1139" s="894"/>
      <c r="SAN1139" s="894"/>
      <c r="SAO1139" s="894"/>
      <c r="SAP1139" s="894"/>
      <c r="SAQ1139" s="894"/>
      <c r="SAR1139" s="894"/>
      <c r="SAS1139" s="894"/>
      <c r="SAT1139" s="894"/>
      <c r="SAU1139" s="894"/>
      <c r="SAV1139" s="894"/>
      <c r="SAW1139" s="894"/>
      <c r="SAX1139" s="894"/>
      <c r="SAY1139" s="894"/>
      <c r="SAZ1139" s="894"/>
      <c r="SBA1139" s="894"/>
      <c r="SBB1139" s="894"/>
      <c r="SBC1139" s="894"/>
      <c r="SBD1139" s="894"/>
      <c r="SBE1139" s="894"/>
      <c r="SBF1139" s="894"/>
      <c r="SBG1139" s="894"/>
      <c r="SBH1139" s="894"/>
      <c r="SBI1139" s="894"/>
      <c r="SBJ1139" s="894"/>
      <c r="SBK1139" s="894"/>
      <c r="SBL1139" s="894"/>
      <c r="SBM1139" s="894"/>
      <c r="SBN1139" s="894"/>
      <c r="SBO1139" s="894"/>
      <c r="SBP1139" s="894"/>
      <c r="SBQ1139" s="894"/>
      <c r="SBR1139" s="894"/>
      <c r="SBS1139" s="894"/>
      <c r="SBT1139" s="894"/>
      <c r="SBU1139" s="894"/>
      <c r="SBV1139" s="894"/>
      <c r="SBW1139" s="894"/>
      <c r="SBX1139" s="894"/>
      <c r="SBY1139" s="894"/>
      <c r="SBZ1139" s="894"/>
      <c r="SCA1139" s="894"/>
      <c r="SCB1139" s="894"/>
      <c r="SCC1139" s="894"/>
      <c r="SCD1139" s="894"/>
      <c r="SCE1139" s="894"/>
      <c r="SCF1139" s="894"/>
      <c r="SCG1139" s="894"/>
      <c r="SCH1139" s="894"/>
      <c r="SCI1139" s="894"/>
      <c r="SCJ1139" s="894"/>
      <c r="SCK1139" s="894"/>
      <c r="SCL1139" s="894"/>
      <c r="SCM1139" s="894"/>
      <c r="SCN1139" s="894"/>
      <c r="SCO1139" s="894"/>
      <c r="SCP1139" s="894"/>
      <c r="SCQ1139" s="894"/>
      <c r="SCR1139" s="894"/>
      <c r="SCS1139" s="894"/>
      <c r="SCT1139" s="894"/>
      <c r="SCU1139" s="894"/>
      <c r="SCV1139" s="894"/>
      <c r="SCW1139" s="894"/>
      <c r="SCX1139" s="894"/>
      <c r="SCY1139" s="894"/>
      <c r="SCZ1139" s="894"/>
      <c r="SDA1139" s="894"/>
      <c r="SDB1139" s="894"/>
      <c r="SDC1139" s="894"/>
      <c r="SDD1139" s="894"/>
      <c r="SDE1139" s="894"/>
      <c r="SDF1139" s="894"/>
      <c r="SDG1139" s="894"/>
      <c r="SDH1139" s="894"/>
      <c r="SDI1139" s="894"/>
      <c r="SDJ1139" s="894"/>
      <c r="SDK1139" s="894"/>
      <c r="SDL1139" s="894"/>
      <c r="SDM1139" s="894"/>
      <c r="SDN1139" s="894"/>
      <c r="SDO1139" s="894"/>
      <c r="SDP1139" s="894"/>
      <c r="SDQ1139" s="894"/>
      <c r="SDR1139" s="894"/>
      <c r="SDS1139" s="894"/>
      <c r="SDT1139" s="894"/>
      <c r="SDU1139" s="894"/>
      <c r="SDV1139" s="894"/>
      <c r="SDW1139" s="894"/>
      <c r="SDX1139" s="894"/>
      <c r="SDY1139" s="894"/>
      <c r="SDZ1139" s="894"/>
      <c r="SEA1139" s="894"/>
      <c r="SEB1139" s="894"/>
      <c r="SEC1139" s="894"/>
      <c r="SED1139" s="894"/>
      <c r="SEE1139" s="894"/>
      <c r="SEF1139" s="894"/>
      <c r="SEG1139" s="894"/>
      <c r="SEH1139" s="894"/>
      <c r="SEI1139" s="894"/>
      <c r="SEJ1139" s="894"/>
      <c r="SEK1139" s="894"/>
      <c r="SEL1139" s="894"/>
      <c r="SEM1139" s="894"/>
      <c r="SEN1139" s="894"/>
      <c r="SEO1139" s="894"/>
      <c r="SEP1139" s="894"/>
      <c r="SEQ1139" s="894"/>
      <c r="SER1139" s="894"/>
      <c r="SES1139" s="894"/>
      <c r="SET1139" s="894"/>
      <c r="SEU1139" s="894"/>
      <c r="SEV1139" s="894"/>
      <c r="SEW1139" s="894"/>
      <c r="SEX1139" s="894"/>
      <c r="SEY1139" s="894"/>
      <c r="SEZ1139" s="894"/>
      <c r="SFA1139" s="894"/>
      <c r="SFB1139" s="894"/>
      <c r="SFC1139" s="894"/>
      <c r="SFD1139" s="894"/>
      <c r="SFE1139" s="894"/>
      <c r="SFF1139" s="894"/>
      <c r="SFG1139" s="894"/>
      <c r="SFH1139" s="894"/>
      <c r="SFI1139" s="894"/>
      <c r="SFJ1139" s="894"/>
      <c r="SFK1139" s="894"/>
      <c r="SFL1139" s="894"/>
      <c r="SFM1139" s="894"/>
      <c r="SFN1139" s="894"/>
      <c r="SFO1139" s="894"/>
      <c r="SFP1139" s="894"/>
      <c r="SFQ1139" s="894"/>
      <c r="SFR1139" s="894"/>
      <c r="SFS1139" s="894"/>
      <c r="SFT1139" s="894"/>
      <c r="SFU1139" s="894"/>
      <c r="SFV1139" s="894"/>
      <c r="SFW1139" s="894"/>
      <c r="SFX1139" s="894"/>
      <c r="SFY1139" s="894"/>
      <c r="SFZ1139" s="894"/>
      <c r="SGA1139" s="894"/>
      <c r="SGB1139" s="894"/>
      <c r="SGC1139" s="894"/>
      <c r="SGD1139" s="894"/>
      <c r="SGE1139" s="894"/>
      <c r="SGF1139" s="894"/>
      <c r="SGG1139" s="894"/>
      <c r="SGH1139" s="894"/>
      <c r="SGI1139" s="894"/>
      <c r="SGJ1139" s="894"/>
      <c r="SGK1139" s="894"/>
      <c r="SGL1139" s="894"/>
      <c r="SGM1139" s="894"/>
      <c r="SGN1139" s="894"/>
      <c r="SGO1139" s="894"/>
      <c r="SGP1139" s="894"/>
      <c r="SGQ1139" s="894"/>
      <c r="SGR1139" s="894"/>
      <c r="SGS1139" s="894"/>
      <c r="SGT1139" s="894"/>
      <c r="SGU1139" s="894"/>
      <c r="SGV1139" s="894"/>
      <c r="SGW1139" s="894"/>
      <c r="SGX1139" s="894"/>
      <c r="SGY1139" s="894"/>
      <c r="SGZ1139" s="894"/>
      <c r="SHA1139" s="894"/>
      <c r="SHB1139" s="894"/>
      <c r="SHC1139" s="894"/>
      <c r="SHD1139" s="894"/>
      <c r="SHE1139" s="894"/>
      <c r="SHF1139" s="894"/>
      <c r="SHG1139" s="894"/>
      <c r="SHH1139" s="894"/>
      <c r="SHI1139" s="894"/>
      <c r="SHJ1139" s="894"/>
      <c r="SHK1139" s="894"/>
      <c r="SHL1139" s="894"/>
      <c r="SHM1139" s="894"/>
      <c r="SHN1139" s="894"/>
      <c r="SHO1139" s="894"/>
      <c r="SHP1139" s="894"/>
      <c r="SHQ1139" s="894"/>
      <c r="SHR1139" s="894"/>
      <c r="SHS1139" s="894"/>
      <c r="SHT1139" s="894"/>
      <c r="SHU1139" s="894"/>
      <c r="SHV1139" s="894"/>
      <c r="SHW1139" s="894"/>
      <c r="SHX1139" s="894"/>
      <c r="SHY1139" s="894"/>
      <c r="SHZ1139" s="894"/>
      <c r="SIA1139" s="894"/>
      <c r="SIB1139" s="894"/>
      <c r="SIC1139" s="894"/>
      <c r="SID1139" s="894"/>
      <c r="SIE1139" s="894"/>
      <c r="SIF1139" s="894"/>
      <c r="SIG1139" s="894"/>
      <c r="SIH1139" s="894"/>
      <c r="SII1139" s="894"/>
      <c r="SIJ1139" s="894"/>
      <c r="SIK1139" s="894"/>
      <c r="SIL1139" s="894"/>
      <c r="SIM1139" s="894"/>
      <c r="SIN1139" s="894"/>
      <c r="SIO1139" s="894"/>
      <c r="SIP1139" s="894"/>
      <c r="SIQ1139" s="894"/>
      <c r="SIR1139" s="894"/>
      <c r="SIS1139" s="894"/>
      <c r="SIT1139" s="894"/>
      <c r="SIU1139" s="894"/>
      <c r="SIV1139" s="894"/>
      <c r="SIW1139" s="894"/>
      <c r="SIX1139" s="894"/>
      <c r="SIY1139" s="894"/>
      <c r="SIZ1139" s="894"/>
      <c r="SJA1139" s="894"/>
      <c r="SJB1139" s="894"/>
      <c r="SJC1139" s="894"/>
      <c r="SJD1139" s="894"/>
      <c r="SJE1139" s="894"/>
      <c r="SJF1139" s="894"/>
      <c r="SJG1139" s="894"/>
      <c r="SJH1139" s="894"/>
      <c r="SJI1139" s="894"/>
      <c r="SJJ1139" s="894"/>
      <c r="SJK1139" s="894"/>
      <c r="SJL1139" s="894"/>
      <c r="SJM1139" s="894"/>
      <c r="SJN1139" s="894"/>
      <c r="SJO1139" s="894"/>
      <c r="SJP1139" s="894"/>
      <c r="SJQ1139" s="894"/>
      <c r="SJR1139" s="894"/>
      <c r="SJS1139" s="894"/>
      <c r="SJT1139" s="894"/>
      <c r="SJU1139" s="894"/>
      <c r="SJV1139" s="894"/>
      <c r="SJW1139" s="894"/>
      <c r="SJX1139" s="894"/>
      <c r="SJY1139" s="894"/>
      <c r="SJZ1139" s="894"/>
      <c r="SKA1139" s="894"/>
      <c r="SKB1139" s="894"/>
      <c r="SKC1139" s="894"/>
      <c r="SKD1139" s="894"/>
      <c r="SKE1139" s="894"/>
      <c r="SKF1139" s="894"/>
      <c r="SKG1139" s="894"/>
      <c r="SKH1139" s="894"/>
      <c r="SKI1139" s="894"/>
      <c r="SKJ1139" s="894"/>
      <c r="SKK1139" s="894"/>
      <c r="SKL1139" s="894"/>
      <c r="SKM1139" s="894"/>
      <c r="SKN1139" s="894"/>
      <c r="SKO1139" s="894"/>
      <c r="SKP1139" s="894"/>
      <c r="SKQ1139" s="894"/>
      <c r="SKR1139" s="894"/>
      <c r="SKS1139" s="894"/>
      <c r="SKT1139" s="894"/>
      <c r="SKU1139" s="894"/>
      <c r="SKV1139" s="894"/>
      <c r="SKW1139" s="894"/>
      <c r="SKX1139" s="894"/>
      <c r="SKY1139" s="894"/>
      <c r="SKZ1139" s="894"/>
      <c r="SLA1139" s="894"/>
      <c r="SLB1139" s="894"/>
      <c r="SLC1139" s="894"/>
      <c r="SLD1139" s="894"/>
      <c r="SLE1139" s="894"/>
      <c r="SLF1139" s="894"/>
      <c r="SLG1139" s="894"/>
      <c r="SLH1139" s="894"/>
      <c r="SLI1139" s="894"/>
      <c r="SLJ1139" s="894"/>
      <c r="SLK1139" s="894"/>
      <c r="SLL1139" s="894"/>
      <c r="SLM1139" s="894"/>
      <c r="SLN1139" s="894"/>
      <c r="SLO1139" s="894"/>
      <c r="SLP1139" s="894"/>
      <c r="SLQ1139" s="894"/>
      <c r="SLR1139" s="894"/>
      <c r="SLS1139" s="894"/>
      <c r="SLT1139" s="894"/>
      <c r="SLU1139" s="894"/>
      <c r="SLV1139" s="894"/>
      <c r="SLW1139" s="894"/>
      <c r="SLX1139" s="894"/>
      <c r="SLY1139" s="894"/>
      <c r="SLZ1139" s="894"/>
      <c r="SMA1139" s="894"/>
      <c r="SMB1139" s="894"/>
      <c r="SMC1139" s="894"/>
      <c r="SMD1139" s="894"/>
      <c r="SME1139" s="894"/>
      <c r="SMF1139" s="894"/>
      <c r="SMG1139" s="894"/>
      <c r="SMH1139" s="894"/>
      <c r="SMI1139" s="894"/>
      <c r="SMJ1139" s="894"/>
      <c r="SMK1139" s="894"/>
      <c r="SML1139" s="894"/>
      <c r="SMM1139" s="894"/>
      <c r="SMN1139" s="894"/>
      <c r="SMO1139" s="894"/>
      <c r="SMP1139" s="894"/>
      <c r="SMQ1139" s="894"/>
      <c r="SMR1139" s="894"/>
      <c r="SMS1139" s="894"/>
      <c r="SMT1139" s="894"/>
      <c r="SMU1139" s="894"/>
      <c r="SMV1139" s="894"/>
      <c r="SMW1139" s="894"/>
      <c r="SMX1139" s="894"/>
      <c r="SMY1139" s="894"/>
      <c r="SMZ1139" s="894"/>
      <c r="SNA1139" s="894"/>
      <c r="SNB1139" s="894"/>
      <c r="SNC1139" s="894"/>
      <c r="SND1139" s="894"/>
      <c r="SNE1139" s="894"/>
      <c r="SNF1139" s="894"/>
      <c r="SNG1139" s="894"/>
      <c r="SNH1139" s="894"/>
      <c r="SNI1139" s="894"/>
      <c r="SNJ1139" s="894"/>
      <c r="SNK1139" s="894"/>
      <c r="SNL1139" s="894"/>
      <c r="SNM1139" s="894"/>
      <c r="SNN1139" s="894"/>
      <c r="SNO1139" s="894"/>
      <c r="SNP1139" s="894"/>
      <c r="SNQ1139" s="894"/>
      <c r="SNR1139" s="894"/>
      <c r="SNS1139" s="894"/>
      <c r="SNT1139" s="894"/>
      <c r="SNU1139" s="894"/>
      <c r="SNV1139" s="894"/>
      <c r="SNW1139" s="894"/>
      <c r="SNX1139" s="894"/>
      <c r="SNY1139" s="894"/>
      <c r="SNZ1139" s="894"/>
      <c r="SOA1139" s="894"/>
      <c r="SOB1139" s="894"/>
      <c r="SOC1139" s="894"/>
      <c r="SOD1139" s="894"/>
      <c r="SOE1139" s="894"/>
      <c r="SOF1139" s="894"/>
      <c r="SOG1139" s="894"/>
      <c r="SOH1139" s="894"/>
      <c r="SOI1139" s="894"/>
      <c r="SOJ1139" s="894"/>
      <c r="SOK1139" s="894"/>
      <c r="SOL1139" s="894"/>
      <c r="SOM1139" s="894"/>
      <c r="SON1139" s="894"/>
      <c r="SOO1139" s="894"/>
      <c r="SOP1139" s="894"/>
      <c r="SOQ1139" s="894"/>
      <c r="SOR1139" s="894"/>
      <c r="SOS1139" s="894"/>
      <c r="SOT1139" s="894"/>
      <c r="SOU1139" s="894"/>
      <c r="SOV1139" s="894"/>
      <c r="SOW1139" s="894"/>
      <c r="SOX1139" s="894"/>
      <c r="SOY1139" s="894"/>
      <c r="SOZ1139" s="894"/>
      <c r="SPA1139" s="894"/>
      <c r="SPB1139" s="894"/>
      <c r="SPC1139" s="894"/>
      <c r="SPD1139" s="894"/>
      <c r="SPE1139" s="894"/>
      <c r="SPF1139" s="894"/>
      <c r="SPG1139" s="894"/>
      <c r="SPH1139" s="894"/>
      <c r="SPI1139" s="894"/>
      <c r="SPJ1139" s="894"/>
      <c r="SPK1139" s="894"/>
      <c r="SPL1139" s="894"/>
      <c r="SPM1139" s="894"/>
      <c r="SPN1139" s="894"/>
      <c r="SPO1139" s="894"/>
      <c r="SPP1139" s="894"/>
      <c r="SPQ1139" s="894"/>
      <c r="SPR1139" s="894"/>
      <c r="SPS1139" s="894"/>
      <c r="SPT1139" s="894"/>
      <c r="SPU1139" s="894"/>
      <c r="SPV1139" s="894"/>
      <c r="SPW1139" s="894"/>
      <c r="SPX1139" s="894"/>
      <c r="SPY1139" s="894"/>
      <c r="SPZ1139" s="894"/>
      <c r="SQA1139" s="894"/>
      <c r="SQB1139" s="894"/>
      <c r="SQC1139" s="894"/>
      <c r="SQD1139" s="894"/>
      <c r="SQE1139" s="894"/>
      <c r="SQF1139" s="894"/>
      <c r="SQG1139" s="894"/>
      <c r="SQH1139" s="894"/>
      <c r="SQI1139" s="894"/>
      <c r="SQJ1139" s="894"/>
      <c r="SQK1139" s="894"/>
      <c r="SQL1139" s="894"/>
      <c r="SQM1139" s="894"/>
      <c r="SQN1139" s="894"/>
      <c r="SQO1139" s="894"/>
      <c r="SQP1139" s="894"/>
      <c r="SQQ1139" s="894"/>
      <c r="SQR1139" s="894"/>
      <c r="SQS1139" s="894"/>
      <c r="SQT1139" s="894"/>
      <c r="SQU1139" s="894"/>
      <c r="SQV1139" s="894"/>
      <c r="SQW1139" s="894"/>
      <c r="SQX1139" s="894"/>
      <c r="SQY1139" s="894"/>
      <c r="SQZ1139" s="894"/>
      <c r="SRA1139" s="894"/>
      <c r="SRB1139" s="894"/>
      <c r="SRC1139" s="894"/>
      <c r="SRD1139" s="894"/>
      <c r="SRE1139" s="894"/>
      <c r="SRF1139" s="894"/>
      <c r="SRG1139" s="894"/>
      <c r="SRH1139" s="894"/>
      <c r="SRI1139" s="894"/>
      <c r="SRJ1139" s="894"/>
      <c r="SRK1139" s="894"/>
      <c r="SRL1139" s="894"/>
      <c r="SRM1139" s="894"/>
      <c r="SRN1139" s="894"/>
      <c r="SRO1139" s="894"/>
      <c r="SRP1139" s="894"/>
      <c r="SRQ1139" s="894"/>
      <c r="SRR1139" s="894"/>
      <c r="SRS1139" s="894"/>
      <c r="SRT1139" s="894"/>
      <c r="SRU1139" s="894"/>
      <c r="SRV1139" s="894"/>
      <c r="SRW1139" s="894"/>
      <c r="SRX1139" s="894"/>
      <c r="SRY1139" s="894"/>
      <c r="SRZ1139" s="894"/>
      <c r="SSA1139" s="894"/>
      <c r="SSB1139" s="894"/>
      <c r="SSC1139" s="894"/>
      <c r="SSD1139" s="894"/>
      <c r="SSE1139" s="894"/>
      <c r="SSF1139" s="894"/>
      <c r="SSG1139" s="894"/>
      <c r="SSH1139" s="894"/>
      <c r="SSI1139" s="894"/>
      <c r="SSJ1139" s="894"/>
      <c r="SSK1139" s="894"/>
      <c r="SSL1139" s="894"/>
      <c r="SSM1139" s="894"/>
      <c r="SSN1139" s="894"/>
      <c r="SSO1139" s="894"/>
      <c r="SSP1139" s="894"/>
      <c r="SSQ1139" s="894"/>
      <c r="SSR1139" s="894"/>
      <c r="SSS1139" s="894"/>
      <c r="SST1139" s="894"/>
      <c r="SSU1139" s="894"/>
      <c r="SSV1139" s="894"/>
      <c r="SSW1139" s="894"/>
      <c r="SSX1139" s="894"/>
      <c r="SSY1139" s="894"/>
      <c r="SSZ1139" s="894"/>
      <c r="STA1139" s="894"/>
      <c r="STB1139" s="894"/>
      <c r="STC1139" s="894"/>
      <c r="STD1139" s="894"/>
      <c r="STE1139" s="894"/>
      <c r="STF1139" s="894"/>
      <c r="STG1139" s="894"/>
      <c r="STH1139" s="894"/>
      <c r="STI1139" s="894"/>
      <c r="STJ1139" s="894"/>
      <c r="STK1139" s="894"/>
      <c r="STL1139" s="894"/>
      <c r="STM1139" s="894"/>
      <c r="STN1139" s="894"/>
      <c r="STO1139" s="894"/>
      <c r="STP1139" s="894"/>
      <c r="STQ1139" s="894"/>
      <c r="STR1139" s="894"/>
      <c r="STS1139" s="894"/>
      <c r="STT1139" s="894"/>
      <c r="STU1139" s="894"/>
      <c r="STV1139" s="894"/>
      <c r="STW1139" s="894"/>
      <c r="STX1139" s="894"/>
      <c r="STY1139" s="894"/>
      <c r="STZ1139" s="894"/>
      <c r="SUA1139" s="894"/>
      <c r="SUB1139" s="894"/>
      <c r="SUC1139" s="894"/>
      <c r="SUD1139" s="894"/>
      <c r="SUE1139" s="894"/>
      <c r="SUF1139" s="894"/>
      <c r="SUG1139" s="894"/>
      <c r="SUH1139" s="894"/>
      <c r="SUI1139" s="894"/>
      <c r="SUJ1139" s="894"/>
      <c r="SUK1139" s="894"/>
      <c r="SUL1139" s="894"/>
      <c r="SUM1139" s="894"/>
      <c r="SUN1139" s="894"/>
      <c r="SUO1139" s="894"/>
      <c r="SUP1139" s="894"/>
      <c r="SUQ1139" s="894"/>
      <c r="SUR1139" s="894"/>
      <c r="SUS1139" s="894"/>
      <c r="SUT1139" s="894"/>
      <c r="SUU1139" s="894"/>
      <c r="SUV1139" s="894"/>
      <c r="SUW1139" s="894"/>
      <c r="SUX1139" s="894"/>
      <c r="SUY1139" s="894"/>
      <c r="SUZ1139" s="894"/>
      <c r="SVA1139" s="894"/>
      <c r="SVB1139" s="894"/>
      <c r="SVC1139" s="894"/>
      <c r="SVD1139" s="894"/>
      <c r="SVE1139" s="894"/>
      <c r="SVF1139" s="894"/>
      <c r="SVG1139" s="894"/>
      <c r="SVH1139" s="894"/>
      <c r="SVI1139" s="894"/>
      <c r="SVJ1139" s="894"/>
      <c r="SVK1139" s="894"/>
      <c r="SVL1139" s="894"/>
      <c r="SVM1139" s="894"/>
      <c r="SVN1139" s="894"/>
      <c r="SVO1139" s="894"/>
      <c r="SVP1139" s="894"/>
      <c r="SVQ1139" s="894"/>
      <c r="SVR1139" s="894"/>
      <c r="SVS1139" s="894"/>
      <c r="SVT1139" s="894"/>
      <c r="SVU1139" s="894"/>
      <c r="SVV1139" s="894"/>
      <c r="SVW1139" s="894"/>
      <c r="SVX1139" s="894"/>
      <c r="SVY1139" s="894"/>
      <c r="SVZ1139" s="894"/>
      <c r="SWA1139" s="894"/>
      <c r="SWB1139" s="894"/>
      <c r="SWC1139" s="894"/>
      <c r="SWD1139" s="894"/>
      <c r="SWE1139" s="894"/>
      <c r="SWF1139" s="894"/>
      <c r="SWG1139" s="894"/>
      <c r="SWH1139" s="894"/>
      <c r="SWI1139" s="894"/>
      <c r="SWJ1139" s="894"/>
      <c r="SWK1139" s="894"/>
      <c r="SWL1139" s="894"/>
      <c r="SWM1139" s="894"/>
      <c r="SWN1139" s="894"/>
      <c r="SWO1139" s="894"/>
      <c r="SWP1139" s="894"/>
      <c r="SWQ1139" s="894"/>
      <c r="SWR1139" s="894"/>
      <c r="SWS1139" s="894"/>
      <c r="SWT1139" s="894"/>
      <c r="SWU1139" s="894"/>
      <c r="SWV1139" s="894"/>
      <c r="SWW1139" s="894"/>
      <c r="SWX1139" s="894"/>
      <c r="SWY1139" s="894"/>
      <c r="SWZ1139" s="894"/>
      <c r="SXA1139" s="894"/>
      <c r="SXB1139" s="894"/>
      <c r="SXC1139" s="894"/>
      <c r="SXD1139" s="894"/>
      <c r="SXE1139" s="894"/>
      <c r="SXF1139" s="894"/>
      <c r="SXG1139" s="894"/>
      <c r="SXH1139" s="894"/>
      <c r="SXI1139" s="894"/>
      <c r="SXJ1139" s="894"/>
      <c r="SXK1139" s="894"/>
      <c r="SXL1139" s="894"/>
      <c r="SXM1139" s="894"/>
      <c r="SXN1139" s="894"/>
      <c r="SXO1139" s="894"/>
      <c r="SXP1139" s="894"/>
      <c r="SXQ1139" s="894"/>
      <c r="SXR1139" s="894"/>
      <c r="SXS1139" s="894"/>
      <c r="SXT1139" s="894"/>
      <c r="SXU1139" s="894"/>
      <c r="SXV1139" s="894"/>
      <c r="SXW1139" s="894"/>
      <c r="SXX1139" s="894"/>
      <c r="SXY1139" s="894"/>
      <c r="SXZ1139" s="894"/>
      <c r="SYA1139" s="894"/>
      <c r="SYB1139" s="894"/>
      <c r="SYC1139" s="894"/>
      <c r="SYD1139" s="894"/>
      <c r="SYE1139" s="894"/>
      <c r="SYF1139" s="894"/>
      <c r="SYG1139" s="894"/>
      <c r="SYH1139" s="894"/>
      <c r="SYI1139" s="894"/>
      <c r="SYJ1139" s="894"/>
      <c r="SYK1139" s="894"/>
      <c r="SYL1139" s="894"/>
      <c r="SYM1139" s="894"/>
      <c r="SYN1139" s="894"/>
      <c r="SYO1139" s="894"/>
      <c r="SYP1139" s="894"/>
      <c r="SYQ1139" s="894"/>
      <c r="SYR1139" s="894"/>
      <c r="SYS1139" s="894"/>
      <c r="SYT1139" s="894"/>
      <c r="SYU1139" s="894"/>
      <c r="SYV1139" s="894"/>
      <c r="SYW1139" s="894"/>
      <c r="SYX1139" s="894"/>
      <c r="SYY1139" s="894"/>
      <c r="SYZ1139" s="894"/>
      <c r="SZA1139" s="894"/>
      <c r="SZB1139" s="894"/>
      <c r="SZC1139" s="894"/>
      <c r="SZD1139" s="894"/>
      <c r="SZE1139" s="894"/>
      <c r="SZF1139" s="894"/>
      <c r="SZG1139" s="894"/>
      <c r="SZH1139" s="894"/>
      <c r="SZI1139" s="894"/>
      <c r="SZJ1139" s="894"/>
      <c r="SZK1139" s="894"/>
      <c r="SZL1139" s="894"/>
      <c r="SZM1139" s="894"/>
      <c r="SZN1139" s="894"/>
      <c r="SZO1139" s="894"/>
      <c r="SZP1139" s="894"/>
      <c r="SZQ1139" s="894"/>
      <c r="SZR1139" s="894"/>
      <c r="SZS1139" s="894"/>
      <c r="SZT1139" s="894"/>
      <c r="SZU1139" s="894"/>
      <c r="SZV1139" s="894"/>
      <c r="SZW1139" s="894"/>
      <c r="SZX1139" s="894"/>
      <c r="SZY1139" s="894"/>
      <c r="SZZ1139" s="894"/>
      <c r="TAA1139" s="894"/>
      <c r="TAB1139" s="894"/>
      <c r="TAC1139" s="894"/>
      <c r="TAD1139" s="894"/>
      <c r="TAE1139" s="894"/>
      <c r="TAF1139" s="894"/>
      <c r="TAG1139" s="894"/>
      <c r="TAH1139" s="894"/>
      <c r="TAI1139" s="894"/>
      <c r="TAJ1139" s="894"/>
      <c r="TAK1139" s="894"/>
      <c r="TAL1139" s="894"/>
      <c r="TAM1139" s="894"/>
      <c r="TAN1139" s="894"/>
      <c r="TAO1139" s="894"/>
      <c r="TAP1139" s="894"/>
      <c r="TAQ1139" s="894"/>
      <c r="TAR1139" s="894"/>
      <c r="TAS1139" s="894"/>
      <c r="TAT1139" s="894"/>
      <c r="TAU1139" s="894"/>
      <c r="TAV1139" s="894"/>
      <c r="TAW1139" s="894"/>
      <c r="TAX1139" s="894"/>
      <c r="TAY1139" s="894"/>
      <c r="TAZ1139" s="894"/>
      <c r="TBA1139" s="894"/>
      <c r="TBB1139" s="894"/>
      <c r="TBC1139" s="894"/>
      <c r="TBD1139" s="894"/>
      <c r="TBE1139" s="894"/>
      <c r="TBF1139" s="894"/>
      <c r="TBG1139" s="894"/>
      <c r="TBH1139" s="894"/>
      <c r="TBI1139" s="894"/>
      <c r="TBJ1139" s="894"/>
      <c r="TBK1139" s="894"/>
      <c r="TBL1139" s="894"/>
      <c r="TBM1139" s="894"/>
      <c r="TBN1139" s="894"/>
      <c r="TBO1139" s="894"/>
      <c r="TBP1139" s="894"/>
      <c r="TBQ1139" s="894"/>
      <c r="TBR1139" s="894"/>
      <c r="TBS1139" s="894"/>
      <c r="TBT1139" s="894"/>
      <c r="TBU1139" s="894"/>
      <c r="TBV1139" s="894"/>
      <c r="TBW1139" s="894"/>
      <c r="TBX1139" s="894"/>
      <c r="TBY1139" s="894"/>
      <c r="TBZ1139" s="894"/>
      <c r="TCA1139" s="894"/>
      <c r="TCB1139" s="894"/>
      <c r="TCC1139" s="894"/>
      <c r="TCD1139" s="894"/>
      <c r="TCE1139" s="894"/>
      <c r="TCF1139" s="894"/>
      <c r="TCG1139" s="894"/>
      <c r="TCH1139" s="894"/>
      <c r="TCI1139" s="894"/>
      <c r="TCJ1139" s="894"/>
      <c r="TCK1139" s="894"/>
      <c r="TCL1139" s="894"/>
      <c r="TCM1139" s="894"/>
      <c r="TCN1139" s="894"/>
      <c r="TCO1139" s="894"/>
      <c r="TCP1139" s="894"/>
      <c r="TCQ1139" s="894"/>
      <c r="TCR1139" s="894"/>
      <c r="TCS1139" s="894"/>
      <c r="TCT1139" s="894"/>
      <c r="TCU1139" s="894"/>
      <c r="TCV1139" s="894"/>
      <c r="TCW1139" s="894"/>
      <c r="TCX1139" s="894"/>
      <c r="TCY1139" s="894"/>
      <c r="TCZ1139" s="894"/>
      <c r="TDA1139" s="894"/>
      <c r="TDB1139" s="894"/>
      <c r="TDC1139" s="894"/>
      <c r="TDD1139" s="894"/>
      <c r="TDE1139" s="894"/>
      <c r="TDF1139" s="894"/>
      <c r="TDG1139" s="894"/>
      <c r="TDH1139" s="894"/>
      <c r="TDI1139" s="894"/>
      <c r="TDJ1139" s="894"/>
      <c r="TDK1139" s="894"/>
      <c r="TDL1139" s="894"/>
      <c r="TDM1139" s="894"/>
      <c r="TDN1139" s="894"/>
      <c r="TDO1139" s="894"/>
      <c r="TDP1139" s="894"/>
      <c r="TDQ1139" s="894"/>
      <c r="TDR1139" s="894"/>
      <c r="TDS1139" s="894"/>
      <c r="TDT1139" s="894"/>
      <c r="TDU1139" s="894"/>
      <c r="TDV1139" s="894"/>
      <c r="TDW1139" s="894"/>
      <c r="TDX1139" s="894"/>
      <c r="TDY1139" s="894"/>
      <c r="TDZ1139" s="894"/>
      <c r="TEA1139" s="894"/>
      <c r="TEB1139" s="894"/>
      <c r="TEC1139" s="894"/>
      <c r="TED1139" s="894"/>
      <c r="TEE1139" s="894"/>
      <c r="TEF1139" s="894"/>
      <c r="TEG1139" s="894"/>
      <c r="TEH1139" s="894"/>
      <c r="TEI1139" s="894"/>
      <c r="TEJ1139" s="894"/>
      <c r="TEK1139" s="894"/>
      <c r="TEL1139" s="894"/>
      <c r="TEM1139" s="894"/>
      <c r="TEN1139" s="894"/>
      <c r="TEO1139" s="894"/>
      <c r="TEP1139" s="894"/>
      <c r="TEQ1139" s="894"/>
      <c r="TER1139" s="894"/>
      <c r="TES1139" s="894"/>
      <c r="TET1139" s="894"/>
      <c r="TEU1139" s="894"/>
      <c r="TEV1139" s="894"/>
      <c r="TEW1139" s="894"/>
      <c r="TEX1139" s="894"/>
      <c r="TEY1139" s="894"/>
      <c r="TEZ1139" s="894"/>
      <c r="TFA1139" s="894"/>
      <c r="TFB1139" s="894"/>
      <c r="TFC1139" s="894"/>
      <c r="TFD1139" s="894"/>
      <c r="TFE1139" s="894"/>
      <c r="TFF1139" s="894"/>
      <c r="TFG1139" s="894"/>
      <c r="TFH1139" s="894"/>
      <c r="TFI1139" s="894"/>
      <c r="TFJ1139" s="894"/>
      <c r="TFK1139" s="894"/>
      <c r="TFL1139" s="894"/>
      <c r="TFM1139" s="894"/>
      <c r="TFN1139" s="894"/>
      <c r="TFO1139" s="894"/>
      <c r="TFP1139" s="894"/>
      <c r="TFQ1139" s="894"/>
      <c r="TFR1139" s="894"/>
      <c r="TFS1139" s="894"/>
      <c r="TFT1139" s="894"/>
      <c r="TFU1139" s="894"/>
      <c r="TFV1139" s="894"/>
      <c r="TFW1139" s="894"/>
      <c r="TFX1139" s="894"/>
      <c r="TFY1139" s="894"/>
      <c r="TFZ1139" s="894"/>
      <c r="TGA1139" s="894"/>
      <c r="TGB1139" s="894"/>
      <c r="TGC1139" s="894"/>
      <c r="TGD1139" s="894"/>
      <c r="TGE1139" s="894"/>
      <c r="TGF1139" s="894"/>
      <c r="TGG1139" s="894"/>
      <c r="TGH1139" s="894"/>
      <c r="TGI1139" s="894"/>
      <c r="TGJ1139" s="894"/>
      <c r="TGK1139" s="894"/>
      <c r="TGL1139" s="894"/>
      <c r="TGM1139" s="894"/>
      <c r="TGN1139" s="894"/>
      <c r="TGO1139" s="894"/>
      <c r="TGP1139" s="894"/>
      <c r="TGQ1139" s="894"/>
      <c r="TGR1139" s="894"/>
      <c r="TGS1139" s="894"/>
      <c r="TGT1139" s="894"/>
      <c r="TGU1139" s="894"/>
      <c r="TGV1139" s="894"/>
      <c r="TGW1139" s="894"/>
      <c r="TGX1139" s="894"/>
      <c r="TGY1139" s="894"/>
      <c r="TGZ1139" s="894"/>
      <c r="THA1139" s="894"/>
      <c r="THB1139" s="894"/>
      <c r="THC1139" s="894"/>
      <c r="THD1139" s="894"/>
      <c r="THE1139" s="894"/>
      <c r="THF1139" s="894"/>
      <c r="THG1139" s="894"/>
      <c r="THH1139" s="894"/>
      <c r="THI1139" s="894"/>
      <c r="THJ1139" s="894"/>
      <c r="THK1139" s="894"/>
      <c r="THL1139" s="894"/>
      <c r="THM1139" s="894"/>
      <c r="THN1139" s="894"/>
      <c r="THO1139" s="894"/>
      <c r="THP1139" s="894"/>
      <c r="THQ1139" s="894"/>
      <c r="THR1139" s="894"/>
      <c r="THS1139" s="894"/>
      <c r="THT1139" s="894"/>
      <c r="THU1139" s="894"/>
      <c r="THV1139" s="894"/>
      <c r="THW1139" s="894"/>
      <c r="THX1139" s="894"/>
      <c r="THY1139" s="894"/>
      <c r="THZ1139" s="894"/>
      <c r="TIA1139" s="894"/>
      <c r="TIB1139" s="894"/>
      <c r="TIC1139" s="894"/>
      <c r="TID1139" s="894"/>
      <c r="TIE1139" s="894"/>
      <c r="TIF1139" s="894"/>
      <c r="TIG1139" s="894"/>
      <c r="TIH1139" s="894"/>
      <c r="TII1139" s="894"/>
      <c r="TIJ1139" s="894"/>
      <c r="TIK1139" s="894"/>
      <c r="TIL1139" s="894"/>
      <c r="TIM1139" s="894"/>
      <c r="TIN1139" s="894"/>
      <c r="TIO1139" s="894"/>
      <c r="TIP1139" s="894"/>
      <c r="TIQ1139" s="894"/>
      <c r="TIR1139" s="894"/>
      <c r="TIS1139" s="894"/>
      <c r="TIT1139" s="894"/>
      <c r="TIU1139" s="894"/>
      <c r="TIV1139" s="894"/>
      <c r="TIW1139" s="894"/>
      <c r="TIX1139" s="894"/>
      <c r="TIY1139" s="894"/>
      <c r="TIZ1139" s="894"/>
      <c r="TJA1139" s="894"/>
      <c r="TJB1139" s="894"/>
      <c r="TJC1139" s="894"/>
      <c r="TJD1139" s="894"/>
      <c r="TJE1139" s="894"/>
      <c r="TJF1139" s="894"/>
      <c r="TJG1139" s="894"/>
      <c r="TJH1139" s="894"/>
      <c r="TJI1139" s="894"/>
      <c r="TJJ1139" s="894"/>
      <c r="TJK1139" s="894"/>
      <c r="TJL1139" s="894"/>
      <c r="TJM1139" s="894"/>
      <c r="TJN1139" s="894"/>
      <c r="TJO1139" s="894"/>
      <c r="TJP1139" s="894"/>
      <c r="TJQ1139" s="894"/>
      <c r="TJR1139" s="894"/>
      <c r="TJS1139" s="894"/>
      <c r="TJT1139" s="894"/>
      <c r="TJU1139" s="894"/>
      <c r="TJV1139" s="894"/>
      <c r="TJW1139" s="894"/>
      <c r="TJX1139" s="894"/>
      <c r="TJY1139" s="894"/>
      <c r="TJZ1139" s="894"/>
      <c r="TKA1139" s="894"/>
      <c r="TKB1139" s="894"/>
      <c r="TKC1139" s="894"/>
      <c r="TKD1139" s="894"/>
      <c r="TKE1139" s="894"/>
      <c r="TKF1139" s="894"/>
      <c r="TKG1139" s="894"/>
      <c r="TKH1139" s="894"/>
      <c r="TKI1139" s="894"/>
      <c r="TKJ1139" s="894"/>
      <c r="TKK1139" s="894"/>
      <c r="TKL1139" s="894"/>
      <c r="TKM1139" s="894"/>
      <c r="TKN1139" s="894"/>
      <c r="TKO1139" s="894"/>
      <c r="TKP1139" s="894"/>
      <c r="TKQ1139" s="894"/>
      <c r="TKR1139" s="894"/>
      <c r="TKS1139" s="894"/>
      <c r="TKT1139" s="894"/>
      <c r="TKU1139" s="894"/>
      <c r="TKV1139" s="894"/>
      <c r="TKW1139" s="894"/>
      <c r="TKX1139" s="894"/>
      <c r="TKY1139" s="894"/>
      <c r="TKZ1139" s="894"/>
      <c r="TLA1139" s="894"/>
      <c r="TLB1139" s="894"/>
      <c r="TLC1139" s="894"/>
      <c r="TLD1139" s="894"/>
      <c r="TLE1139" s="894"/>
      <c r="TLF1139" s="894"/>
      <c r="TLG1139" s="894"/>
      <c r="TLH1139" s="894"/>
      <c r="TLI1139" s="894"/>
      <c r="TLJ1139" s="894"/>
      <c r="TLK1139" s="894"/>
      <c r="TLL1139" s="894"/>
      <c r="TLM1139" s="894"/>
      <c r="TLN1139" s="894"/>
      <c r="TLO1139" s="894"/>
      <c r="TLP1139" s="894"/>
      <c r="TLQ1139" s="894"/>
      <c r="TLR1139" s="894"/>
      <c r="TLS1139" s="894"/>
      <c r="TLT1139" s="894"/>
      <c r="TLU1139" s="894"/>
      <c r="TLV1139" s="894"/>
      <c r="TLW1139" s="894"/>
      <c r="TLX1139" s="894"/>
      <c r="TLY1139" s="894"/>
      <c r="TLZ1139" s="894"/>
      <c r="TMA1139" s="894"/>
      <c r="TMB1139" s="894"/>
      <c r="TMC1139" s="894"/>
      <c r="TMD1139" s="894"/>
      <c r="TME1139" s="894"/>
      <c r="TMF1139" s="894"/>
      <c r="TMG1139" s="894"/>
      <c r="TMH1139" s="894"/>
      <c r="TMI1139" s="894"/>
      <c r="TMJ1139" s="894"/>
      <c r="TMK1139" s="894"/>
      <c r="TML1139" s="894"/>
      <c r="TMM1139" s="894"/>
      <c r="TMN1139" s="894"/>
      <c r="TMO1139" s="894"/>
      <c r="TMP1139" s="894"/>
      <c r="TMQ1139" s="894"/>
      <c r="TMR1139" s="894"/>
      <c r="TMS1139" s="894"/>
      <c r="TMT1139" s="894"/>
      <c r="TMU1139" s="894"/>
      <c r="TMV1139" s="894"/>
      <c r="TMW1139" s="894"/>
      <c r="TMX1139" s="894"/>
      <c r="TMY1139" s="894"/>
      <c r="TMZ1139" s="894"/>
      <c r="TNA1139" s="894"/>
      <c r="TNB1139" s="894"/>
      <c r="TNC1139" s="894"/>
      <c r="TND1139" s="894"/>
      <c r="TNE1139" s="894"/>
      <c r="TNF1139" s="894"/>
      <c r="TNG1139" s="894"/>
      <c r="TNH1139" s="894"/>
      <c r="TNI1139" s="894"/>
      <c r="TNJ1139" s="894"/>
      <c r="TNK1139" s="894"/>
      <c r="TNL1139" s="894"/>
      <c r="TNM1139" s="894"/>
      <c r="TNN1139" s="894"/>
      <c r="TNO1139" s="894"/>
      <c r="TNP1139" s="894"/>
      <c r="TNQ1139" s="894"/>
      <c r="TNR1139" s="894"/>
      <c r="TNS1139" s="894"/>
      <c r="TNT1139" s="894"/>
      <c r="TNU1139" s="894"/>
      <c r="TNV1139" s="894"/>
      <c r="TNW1139" s="894"/>
      <c r="TNX1139" s="894"/>
      <c r="TNY1139" s="894"/>
      <c r="TNZ1139" s="894"/>
      <c r="TOA1139" s="894"/>
      <c r="TOB1139" s="894"/>
      <c r="TOC1139" s="894"/>
      <c r="TOD1139" s="894"/>
      <c r="TOE1139" s="894"/>
      <c r="TOF1139" s="894"/>
      <c r="TOG1139" s="894"/>
      <c r="TOH1139" s="894"/>
      <c r="TOI1139" s="894"/>
      <c r="TOJ1139" s="894"/>
      <c r="TOK1139" s="894"/>
      <c r="TOL1139" s="894"/>
      <c r="TOM1139" s="894"/>
      <c r="TON1139" s="894"/>
      <c r="TOO1139" s="894"/>
      <c r="TOP1139" s="894"/>
      <c r="TOQ1139" s="894"/>
      <c r="TOR1139" s="894"/>
      <c r="TOS1139" s="894"/>
      <c r="TOT1139" s="894"/>
      <c r="TOU1139" s="894"/>
      <c r="TOV1139" s="894"/>
      <c r="TOW1139" s="894"/>
      <c r="TOX1139" s="894"/>
      <c r="TOY1139" s="894"/>
      <c r="TOZ1139" s="894"/>
      <c r="TPA1139" s="894"/>
      <c r="TPB1139" s="894"/>
      <c r="TPC1139" s="894"/>
      <c r="TPD1139" s="894"/>
      <c r="TPE1139" s="894"/>
      <c r="TPF1139" s="894"/>
      <c r="TPG1139" s="894"/>
      <c r="TPH1139" s="894"/>
      <c r="TPI1139" s="894"/>
      <c r="TPJ1139" s="894"/>
      <c r="TPK1139" s="894"/>
      <c r="TPL1139" s="894"/>
      <c r="TPM1139" s="894"/>
      <c r="TPN1139" s="894"/>
      <c r="TPO1139" s="894"/>
      <c r="TPP1139" s="894"/>
      <c r="TPQ1139" s="894"/>
      <c r="TPR1139" s="894"/>
      <c r="TPS1139" s="894"/>
      <c r="TPT1139" s="894"/>
      <c r="TPU1139" s="894"/>
      <c r="TPV1139" s="894"/>
      <c r="TPW1139" s="894"/>
      <c r="TPX1139" s="894"/>
      <c r="TPY1139" s="894"/>
      <c r="TPZ1139" s="894"/>
      <c r="TQA1139" s="894"/>
      <c r="TQB1139" s="894"/>
      <c r="TQC1139" s="894"/>
      <c r="TQD1139" s="894"/>
      <c r="TQE1139" s="894"/>
      <c r="TQF1139" s="894"/>
      <c r="TQG1139" s="894"/>
      <c r="TQH1139" s="894"/>
      <c r="TQI1139" s="894"/>
      <c r="TQJ1139" s="894"/>
      <c r="TQK1139" s="894"/>
      <c r="TQL1139" s="894"/>
      <c r="TQM1139" s="894"/>
      <c r="TQN1139" s="894"/>
      <c r="TQO1139" s="894"/>
      <c r="TQP1139" s="894"/>
      <c r="TQQ1139" s="894"/>
      <c r="TQR1139" s="894"/>
      <c r="TQS1139" s="894"/>
      <c r="TQT1139" s="894"/>
      <c r="TQU1139" s="894"/>
      <c r="TQV1139" s="894"/>
      <c r="TQW1139" s="894"/>
      <c r="TQX1139" s="894"/>
      <c r="TQY1139" s="894"/>
      <c r="TQZ1139" s="894"/>
      <c r="TRA1139" s="894"/>
      <c r="TRB1139" s="894"/>
      <c r="TRC1139" s="894"/>
      <c r="TRD1139" s="894"/>
      <c r="TRE1139" s="894"/>
      <c r="TRF1139" s="894"/>
      <c r="TRG1139" s="894"/>
      <c r="TRH1139" s="894"/>
      <c r="TRI1139" s="894"/>
      <c r="TRJ1139" s="894"/>
      <c r="TRK1139" s="894"/>
      <c r="TRL1139" s="894"/>
      <c r="TRM1139" s="894"/>
      <c r="TRN1139" s="894"/>
      <c r="TRO1139" s="894"/>
      <c r="TRP1139" s="894"/>
      <c r="TRQ1139" s="894"/>
      <c r="TRR1139" s="894"/>
      <c r="TRS1139" s="894"/>
      <c r="TRT1139" s="894"/>
      <c r="TRU1139" s="894"/>
      <c r="TRV1139" s="894"/>
      <c r="TRW1139" s="894"/>
      <c r="TRX1139" s="894"/>
      <c r="TRY1139" s="894"/>
      <c r="TRZ1139" s="894"/>
      <c r="TSA1139" s="894"/>
      <c r="TSB1139" s="894"/>
      <c r="TSC1139" s="894"/>
      <c r="TSD1139" s="894"/>
      <c r="TSE1139" s="894"/>
      <c r="TSF1139" s="894"/>
      <c r="TSG1139" s="894"/>
      <c r="TSH1139" s="894"/>
      <c r="TSI1139" s="894"/>
      <c r="TSJ1139" s="894"/>
      <c r="TSK1139" s="894"/>
      <c r="TSL1139" s="894"/>
      <c r="TSM1139" s="894"/>
      <c r="TSN1139" s="894"/>
      <c r="TSO1139" s="894"/>
      <c r="TSP1139" s="894"/>
      <c r="TSQ1139" s="894"/>
      <c r="TSR1139" s="894"/>
      <c r="TSS1139" s="894"/>
      <c r="TST1139" s="894"/>
      <c r="TSU1139" s="894"/>
      <c r="TSV1139" s="894"/>
      <c r="TSW1139" s="894"/>
      <c r="TSX1139" s="894"/>
      <c r="TSY1139" s="894"/>
      <c r="TSZ1139" s="894"/>
      <c r="TTA1139" s="894"/>
      <c r="TTB1139" s="894"/>
      <c r="TTC1139" s="894"/>
      <c r="TTD1139" s="894"/>
      <c r="TTE1139" s="894"/>
      <c r="TTF1139" s="894"/>
      <c r="TTG1139" s="894"/>
      <c r="TTH1139" s="894"/>
      <c r="TTI1139" s="894"/>
      <c r="TTJ1139" s="894"/>
      <c r="TTK1139" s="894"/>
      <c r="TTL1139" s="894"/>
      <c r="TTM1139" s="894"/>
      <c r="TTN1139" s="894"/>
      <c r="TTO1139" s="894"/>
      <c r="TTP1139" s="894"/>
      <c r="TTQ1139" s="894"/>
      <c r="TTR1139" s="894"/>
      <c r="TTS1139" s="894"/>
      <c r="TTT1139" s="894"/>
      <c r="TTU1139" s="894"/>
      <c r="TTV1139" s="894"/>
      <c r="TTW1139" s="894"/>
      <c r="TTX1139" s="894"/>
      <c r="TTY1139" s="894"/>
      <c r="TTZ1139" s="894"/>
      <c r="TUA1139" s="894"/>
      <c r="TUB1139" s="894"/>
      <c r="TUC1139" s="894"/>
      <c r="TUD1139" s="894"/>
      <c r="TUE1139" s="894"/>
      <c r="TUF1139" s="894"/>
      <c r="TUG1139" s="894"/>
      <c r="TUH1139" s="894"/>
      <c r="TUI1139" s="894"/>
      <c r="TUJ1139" s="894"/>
      <c r="TUK1139" s="894"/>
      <c r="TUL1139" s="894"/>
      <c r="TUM1139" s="894"/>
      <c r="TUN1139" s="894"/>
      <c r="TUO1139" s="894"/>
      <c r="TUP1139" s="894"/>
      <c r="TUQ1139" s="894"/>
      <c r="TUR1139" s="894"/>
      <c r="TUS1139" s="894"/>
      <c r="TUT1139" s="894"/>
      <c r="TUU1139" s="894"/>
      <c r="TUV1139" s="894"/>
      <c r="TUW1139" s="894"/>
      <c r="TUX1139" s="894"/>
      <c r="TUY1139" s="894"/>
      <c r="TUZ1139" s="894"/>
      <c r="TVA1139" s="894"/>
      <c r="TVB1139" s="894"/>
      <c r="TVC1139" s="894"/>
      <c r="TVD1139" s="894"/>
      <c r="TVE1139" s="894"/>
      <c r="TVF1139" s="894"/>
      <c r="TVG1139" s="894"/>
      <c r="TVH1139" s="894"/>
      <c r="TVI1139" s="894"/>
      <c r="TVJ1139" s="894"/>
      <c r="TVK1139" s="894"/>
      <c r="TVL1139" s="894"/>
      <c r="TVM1139" s="894"/>
      <c r="TVN1139" s="894"/>
      <c r="TVO1139" s="894"/>
      <c r="TVP1139" s="894"/>
      <c r="TVQ1139" s="894"/>
      <c r="TVR1139" s="894"/>
      <c r="TVS1139" s="894"/>
      <c r="TVT1139" s="894"/>
      <c r="TVU1139" s="894"/>
      <c r="TVV1139" s="894"/>
      <c r="TVW1139" s="894"/>
      <c r="TVX1139" s="894"/>
      <c r="TVY1139" s="894"/>
      <c r="TVZ1139" s="894"/>
      <c r="TWA1139" s="894"/>
      <c r="TWB1139" s="894"/>
      <c r="TWC1139" s="894"/>
      <c r="TWD1139" s="894"/>
      <c r="TWE1139" s="894"/>
      <c r="TWF1139" s="894"/>
      <c r="TWG1139" s="894"/>
      <c r="TWH1139" s="894"/>
      <c r="TWI1139" s="894"/>
      <c r="TWJ1139" s="894"/>
      <c r="TWK1139" s="894"/>
      <c r="TWL1139" s="894"/>
      <c r="TWM1139" s="894"/>
      <c r="TWN1139" s="894"/>
      <c r="TWO1139" s="894"/>
      <c r="TWP1139" s="894"/>
      <c r="TWQ1139" s="894"/>
      <c r="TWR1139" s="894"/>
      <c r="TWS1139" s="894"/>
      <c r="TWT1139" s="894"/>
      <c r="TWU1139" s="894"/>
      <c r="TWV1139" s="894"/>
      <c r="TWW1139" s="894"/>
      <c r="TWX1139" s="894"/>
      <c r="TWY1139" s="894"/>
      <c r="TWZ1139" s="894"/>
      <c r="TXA1139" s="894"/>
      <c r="TXB1139" s="894"/>
      <c r="TXC1139" s="894"/>
      <c r="TXD1139" s="894"/>
      <c r="TXE1139" s="894"/>
      <c r="TXF1139" s="894"/>
      <c r="TXG1139" s="894"/>
      <c r="TXH1139" s="894"/>
      <c r="TXI1139" s="894"/>
      <c r="TXJ1139" s="894"/>
      <c r="TXK1139" s="894"/>
      <c r="TXL1139" s="894"/>
      <c r="TXM1139" s="894"/>
      <c r="TXN1139" s="894"/>
      <c r="TXO1139" s="894"/>
      <c r="TXP1139" s="894"/>
      <c r="TXQ1139" s="894"/>
      <c r="TXR1139" s="894"/>
      <c r="TXS1139" s="894"/>
      <c r="TXT1139" s="894"/>
      <c r="TXU1139" s="894"/>
      <c r="TXV1139" s="894"/>
      <c r="TXW1139" s="894"/>
      <c r="TXX1139" s="894"/>
      <c r="TXY1139" s="894"/>
      <c r="TXZ1139" s="894"/>
      <c r="TYA1139" s="894"/>
      <c r="TYB1139" s="894"/>
      <c r="TYC1139" s="894"/>
      <c r="TYD1139" s="894"/>
      <c r="TYE1139" s="894"/>
      <c r="TYF1139" s="894"/>
      <c r="TYG1139" s="894"/>
      <c r="TYH1139" s="894"/>
      <c r="TYI1139" s="894"/>
      <c r="TYJ1139" s="894"/>
      <c r="TYK1139" s="894"/>
      <c r="TYL1139" s="894"/>
      <c r="TYM1139" s="894"/>
      <c r="TYN1139" s="894"/>
      <c r="TYO1139" s="894"/>
      <c r="TYP1139" s="894"/>
      <c r="TYQ1139" s="894"/>
      <c r="TYR1139" s="894"/>
      <c r="TYS1139" s="894"/>
      <c r="TYT1139" s="894"/>
      <c r="TYU1139" s="894"/>
      <c r="TYV1139" s="894"/>
      <c r="TYW1139" s="894"/>
      <c r="TYX1139" s="894"/>
      <c r="TYY1139" s="894"/>
      <c r="TYZ1139" s="894"/>
      <c r="TZA1139" s="894"/>
      <c r="TZB1139" s="894"/>
      <c r="TZC1139" s="894"/>
      <c r="TZD1139" s="894"/>
      <c r="TZE1139" s="894"/>
      <c r="TZF1139" s="894"/>
      <c r="TZG1139" s="894"/>
      <c r="TZH1139" s="894"/>
      <c r="TZI1139" s="894"/>
      <c r="TZJ1139" s="894"/>
      <c r="TZK1139" s="894"/>
      <c r="TZL1139" s="894"/>
      <c r="TZM1139" s="894"/>
      <c r="TZN1139" s="894"/>
      <c r="TZO1139" s="894"/>
      <c r="TZP1139" s="894"/>
      <c r="TZQ1139" s="894"/>
      <c r="TZR1139" s="894"/>
      <c r="TZS1139" s="894"/>
      <c r="TZT1139" s="894"/>
      <c r="TZU1139" s="894"/>
      <c r="TZV1139" s="894"/>
      <c r="TZW1139" s="894"/>
      <c r="TZX1139" s="894"/>
      <c r="TZY1139" s="894"/>
      <c r="TZZ1139" s="894"/>
      <c r="UAA1139" s="894"/>
      <c r="UAB1139" s="894"/>
      <c r="UAC1139" s="894"/>
      <c r="UAD1139" s="894"/>
      <c r="UAE1139" s="894"/>
      <c r="UAF1139" s="894"/>
      <c r="UAG1139" s="894"/>
      <c r="UAH1139" s="894"/>
      <c r="UAI1139" s="894"/>
      <c r="UAJ1139" s="894"/>
      <c r="UAK1139" s="894"/>
      <c r="UAL1139" s="894"/>
      <c r="UAM1139" s="894"/>
      <c r="UAN1139" s="894"/>
      <c r="UAO1139" s="894"/>
      <c r="UAP1139" s="894"/>
      <c r="UAQ1139" s="894"/>
      <c r="UAR1139" s="894"/>
      <c r="UAS1139" s="894"/>
      <c r="UAT1139" s="894"/>
      <c r="UAU1139" s="894"/>
      <c r="UAV1139" s="894"/>
      <c r="UAW1139" s="894"/>
      <c r="UAX1139" s="894"/>
      <c r="UAY1139" s="894"/>
      <c r="UAZ1139" s="894"/>
      <c r="UBA1139" s="894"/>
      <c r="UBB1139" s="894"/>
      <c r="UBC1139" s="894"/>
      <c r="UBD1139" s="894"/>
      <c r="UBE1139" s="894"/>
      <c r="UBF1139" s="894"/>
      <c r="UBG1139" s="894"/>
      <c r="UBH1139" s="894"/>
      <c r="UBI1139" s="894"/>
      <c r="UBJ1139" s="894"/>
      <c r="UBK1139" s="894"/>
      <c r="UBL1139" s="894"/>
      <c r="UBM1139" s="894"/>
      <c r="UBN1139" s="894"/>
      <c r="UBO1139" s="894"/>
      <c r="UBP1139" s="894"/>
      <c r="UBQ1139" s="894"/>
      <c r="UBR1139" s="894"/>
      <c r="UBS1139" s="894"/>
      <c r="UBT1139" s="894"/>
      <c r="UBU1139" s="894"/>
      <c r="UBV1139" s="894"/>
      <c r="UBW1139" s="894"/>
      <c r="UBX1139" s="894"/>
      <c r="UBY1139" s="894"/>
      <c r="UBZ1139" s="894"/>
      <c r="UCA1139" s="894"/>
      <c r="UCB1139" s="894"/>
      <c r="UCC1139" s="894"/>
      <c r="UCD1139" s="894"/>
      <c r="UCE1139" s="894"/>
      <c r="UCF1139" s="894"/>
      <c r="UCG1139" s="894"/>
      <c r="UCH1139" s="894"/>
      <c r="UCI1139" s="894"/>
      <c r="UCJ1139" s="894"/>
      <c r="UCK1139" s="894"/>
      <c r="UCL1139" s="894"/>
      <c r="UCM1139" s="894"/>
      <c r="UCN1139" s="894"/>
      <c r="UCO1139" s="894"/>
      <c r="UCP1139" s="894"/>
      <c r="UCQ1139" s="894"/>
      <c r="UCR1139" s="894"/>
      <c r="UCS1139" s="894"/>
      <c r="UCT1139" s="894"/>
      <c r="UCU1139" s="894"/>
      <c r="UCV1139" s="894"/>
      <c r="UCW1139" s="894"/>
      <c r="UCX1139" s="894"/>
      <c r="UCY1139" s="894"/>
      <c r="UCZ1139" s="894"/>
      <c r="UDA1139" s="894"/>
      <c r="UDB1139" s="894"/>
      <c r="UDC1139" s="894"/>
      <c r="UDD1139" s="894"/>
      <c r="UDE1139" s="894"/>
      <c r="UDF1139" s="894"/>
      <c r="UDG1139" s="894"/>
      <c r="UDH1139" s="894"/>
      <c r="UDI1139" s="894"/>
      <c r="UDJ1139" s="894"/>
      <c r="UDK1139" s="894"/>
      <c r="UDL1139" s="894"/>
      <c r="UDM1139" s="894"/>
      <c r="UDN1139" s="894"/>
      <c r="UDO1139" s="894"/>
      <c r="UDP1139" s="894"/>
      <c r="UDQ1139" s="894"/>
      <c r="UDR1139" s="894"/>
      <c r="UDS1139" s="894"/>
      <c r="UDT1139" s="894"/>
      <c r="UDU1139" s="894"/>
      <c r="UDV1139" s="894"/>
      <c r="UDW1139" s="894"/>
      <c r="UDX1139" s="894"/>
      <c r="UDY1139" s="894"/>
      <c r="UDZ1139" s="894"/>
      <c r="UEA1139" s="894"/>
      <c r="UEB1139" s="894"/>
      <c r="UEC1139" s="894"/>
      <c r="UED1139" s="894"/>
      <c r="UEE1139" s="894"/>
      <c r="UEF1139" s="894"/>
      <c r="UEG1139" s="894"/>
      <c r="UEH1139" s="894"/>
      <c r="UEI1139" s="894"/>
      <c r="UEJ1139" s="894"/>
      <c r="UEK1139" s="894"/>
      <c r="UEL1139" s="894"/>
      <c r="UEM1139" s="894"/>
      <c r="UEN1139" s="894"/>
      <c r="UEO1139" s="894"/>
      <c r="UEP1139" s="894"/>
      <c r="UEQ1139" s="894"/>
      <c r="UER1139" s="894"/>
      <c r="UES1139" s="894"/>
      <c r="UET1139" s="894"/>
      <c r="UEU1139" s="894"/>
      <c r="UEV1139" s="894"/>
      <c r="UEW1139" s="894"/>
      <c r="UEX1139" s="894"/>
      <c r="UEY1139" s="894"/>
      <c r="UEZ1139" s="894"/>
      <c r="UFA1139" s="894"/>
      <c r="UFB1139" s="894"/>
      <c r="UFC1139" s="894"/>
      <c r="UFD1139" s="894"/>
      <c r="UFE1139" s="894"/>
      <c r="UFF1139" s="894"/>
      <c r="UFG1139" s="894"/>
      <c r="UFH1139" s="894"/>
      <c r="UFI1139" s="894"/>
      <c r="UFJ1139" s="894"/>
      <c r="UFK1139" s="894"/>
      <c r="UFL1139" s="894"/>
      <c r="UFM1139" s="894"/>
      <c r="UFN1139" s="894"/>
      <c r="UFO1139" s="894"/>
      <c r="UFP1139" s="894"/>
      <c r="UFQ1139" s="894"/>
      <c r="UFR1139" s="894"/>
      <c r="UFS1139" s="894"/>
      <c r="UFT1139" s="894"/>
      <c r="UFU1139" s="894"/>
      <c r="UFV1139" s="894"/>
      <c r="UFW1139" s="894"/>
      <c r="UFX1139" s="894"/>
      <c r="UFY1139" s="894"/>
      <c r="UFZ1139" s="894"/>
      <c r="UGA1139" s="894"/>
      <c r="UGB1139" s="894"/>
      <c r="UGC1139" s="894"/>
      <c r="UGD1139" s="894"/>
      <c r="UGE1139" s="894"/>
      <c r="UGF1139" s="894"/>
      <c r="UGG1139" s="894"/>
      <c r="UGH1139" s="894"/>
      <c r="UGI1139" s="894"/>
      <c r="UGJ1139" s="894"/>
      <c r="UGK1139" s="894"/>
      <c r="UGL1139" s="894"/>
      <c r="UGM1139" s="894"/>
      <c r="UGN1139" s="894"/>
      <c r="UGO1139" s="894"/>
      <c r="UGP1139" s="894"/>
      <c r="UGQ1139" s="894"/>
      <c r="UGR1139" s="894"/>
      <c r="UGS1139" s="894"/>
      <c r="UGT1139" s="894"/>
      <c r="UGU1139" s="894"/>
      <c r="UGV1139" s="894"/>
      <c r="UGW1139" s="894"/>
      <c r="UGX1139" s="894"/>
      <c r="UGY1139" s="894"/>
      <c r="UGZ1139" s="894"/>
      <c r="UHA1139" s="894"/>
      <c r="UHB1139" s="894"/>
      <c r="UHC1139" s="894"/>
      <c r="UHD1139" s="894"/>
      <c r="UHE1139" s="894"/>
      <c r="UHF1139" s="894"/>
      <c r="UHG1139" s="894"/>
      <c r="UHH1139" s="894"/>
      <c r="UHI1139" s="894"/>
      <c r="UHJ1139" s="894"/>
      <c r="UHK1139" s="894"/>
      <c r="UHL1139" s="894"/>
      <c r="UHM1139" s="894"/>
      <c r="UHN1139" s="894"/>
      <c r="UHO1139" s="894"/>
      <c r="UHP1139" s="894"/>
      <c r="UHQ1139" s="894"/>
      <c r="UHR1139" s="894"/>
      <c r="UHS1139" s="894"/>
      <c r="UHT1139" s="894"/>
      <c r="UHU1139" s="894"/>
      <c r="UHV1139" s="894"/>
      <c r="UHW1139" s="894"/>
      <c r="UHX1139" s="894"/>
      <c r="UHY1139" s="894"/>
      <c r="UHZ1139" s="894"/>
      <c r="UIA1139" s="894"/>
      <c r="UIB1139" s="894"/>
      <c r="UIC1139" s="894"/>
      <c r="UID1139" s="894"/>
      <c r="UIE1139" s="894"/>
      <c r="UIF1139" s="894"/>
      <c r="UIG1139" s="894"/>
      <c r="UIH1139" s="894"/>
      <c r="UII1139" s="894"/>
      <c r="UIJ1139" s="894"/>
      <c r="UIK1139" s="894"/>
      <c r="UIL1139" s="894"/>
      <c r="UIM1139" s="894"/>
      <c r="UIN1139" s="894"/>
      <c r="UIO1139" s="894"/>
      <c r="UIP1139" s="894"/>
      <c r="UIQ1139" s="894"/>
      <c r="UIR1139" s="894"/>
      <c r="UIS1139" s="894"/>
      <c r="UIT1139" s="894"/>
      <c r="UIU1139" s="894"/>
      <c r="UIV1139" s="894"/>
      <c r="UIW1139" s="894"/>
      <c r="UIX1139" s="894"/>
      <c r="UIY1139" s="894"/>
      <c r="UIZ1139" s="894"/>
      <c r="UJA1139" s="894"/>
      <c r="UJB1139" s="894"/>
      <c r="UJC1139" s="894"/>
      <c r="UJD1139" s="894"/>
      <c r="UJE1139" s="894"/>
      <c r="UJF1139" s="894"/>
      <c r="UJG1139" s="894"/>
      <c r="UJH1139" s="894"/>
      <c r="UJI1139" s="894"/>
      <c r="UJJ1139" s="894"/>
      <c r="UJK1139" s="894"/>
      <c r="UJL1139" s="894"/>
      <c r="UJM1139" s="894"/>
      <c r="UJN1139" s="894"/>
      <c r="UJO1139" s="894"/>
      <c r="UJP1139" s="894"/>
      <c r="UJQ1139" s="894"/>
      <c r="UJR1139" s="894"/>
      <c r="UJS1139" s="894"/>
      <c r="UJT1139" s="894"/>
      <c r="UJU1139" s="894"/>
      <c r="UJV1139" s="894"/>
      <c r="UJW1139" s="894"/>
      <c r="UJX1139" s="894"/>
      <c r="UJY1139" s="894"/>
      <c r="UJZ1139" s="894"/>
      <c r="UKA1139" s="894"/>
      <c r="UKB1139" s="894"/>
      <c r="UKC1139" s="894"/>
      <c r="UKD1139" s="894"/>
      <c r="UKE1139" s="894"/>
      <c r="UKF1139" s="894"/>
      <c r="UKG1139" s="894"/>
      <c r="UKH1139" s="894"/>
      <c r="UKI1139" s="894"/>
      <c r="UKJ1139" s="894"/>
      <c r="UKK1139" s="894"/>
      <c r="UKL1139" s="894"/>
      <c r="UKM1139" s="894"/>
      <c r="UKN1139" s="894"/>
      <c r="UKO1139" s="894"/>
      <c r="UKP1139" s="894"/>
      <c r="UKQ1139" s="894"/>
      <c r="UKR1139" s="894"/>
      <c r="UKS1139" s="894"/>
      <c r="UKT1139" s="894"/>
      <c r="UKU1139" s="894"/>
      <c r="UKV1139" s="894"/>
      <c r="UKW1139" s="894"/>
      <c r="UKX1139" s="894"/>
      <c r="UKY1139" s="894"/>
      <c r="UKZ1139" s="894"/>
      <c r="ULA1139" s="894"/>
      <c r="ULB1139" s="894"/>
      <c r="ULC1139" s="894"/>
      <c r="ULD1139" s="894"/>
      <c r="ULE1139" s="894"/>
      <c r="ULF1139" s="894"/>
      <c r="ULG1139" s="894"/>
      <c r="ULH1139" s="894"/>
      <c r="ULI1139" s="894"/>
      <c r="ULJ1139" s="894"/>
      <c r="ULK1139" s="894"/>
      <c r="ULL1139" s="894"/>
      <c r="ULM1139" s="894"/>
      <c r="ULN1139" s="894"/>
      <c r="ULO1139" s="894"/>
      <c r="ULP1139" s="894"/>
      <c r="ULQ1139" s="894"/>
      <c r="ULR1139" s="894"/>
      <c r="ULS1139" s="894"/>
      <c r="ULT1139" s="894"/>
      <c r="ULU1139" s="894"/>
      <c r="ULV1139" s="894"/>
      <c r="ULW1139" s="894"/>
      <c r="ULX1139" s="894"/>
      <c r="ULY1139" s="894"/>
      <c r="ULZ1139" s="894"/>
      <c r="UMA1139" s="894"/>
      <c r="UMB1139" s="894"/>
      <c r="UMC1139" s="894"/>
      <c r="UMD1139" s="894"/>
      <c r="UME1139" s="894"/>
      <c r="UMF1139" s="894"/>
      <c r="UMG1139" s="894"/>
      <c r="UMH1139" s="894"/>
      <c r="UMI1139" s="894"/>
      <c r="UMJ1139" s="894"/>
      <c r="UMK1139" s="894"/>
      <c r="UML1139" s="894"/>
      <c r="UMM1139" s="894"/>
      <c r="UMN1139" s="894"/>
      <c r="UMO1139" s="894"/>
      <c r="UMP1139" s="894"/>
      <c r="UMQ1139" s="894"/>
      <c r="UMR1139" s="894"/>
      <c r="UMS1139" s="894"/>
      <c r="UMT1139" s="894"/>
      <c r="UMU1139" s="894"/>
      <c r="UMV1139" s="894"/>
      <c r="UMW1139" s="894"/>
      <c r="UMX1139" s="894"/>
      <c r="UMY1139" s="894"/>
      <c r="UMZ1139" s="894"/>
      <c r="UNA1139" s="894"/>
      <c r="UNB1139" s="894"/>
      <c r="UNC1139" s="894"/>
      <c r="UND1139" s="894"/>
      <c r="UNE1139" s="894"/>
      <c r="UNF1139" s="894"/>
      <c r="UNG1139" s="894"/>
      <c r="UNH1139" s="894"/>
      <c r="UNI1139" s="894"/>
      <c r="UNJ1139" s="894"/>
      <c r="UNK1139" s="894"/>
      <c r="UNL1139" s="894"/>
      <c r="UNM1139" s="894"/>
      <c r="UNN1139" s="894"/>
      <c r="UNO1139" s="894"/>
      <c r="UNP1139" s="894"/>
      <c r="UNQ1139" s="894"/>
      <c r="UNR1139" s="894"/>
      <c r="UNS1139" s="894"/>
      <c r="UNT1139" s="894"/>
      <c r="UNU1139" s="894"/>
      <c r="UNV1139" s="894"/>
      <c r="UNW1139" s="894"/>
      <c r="UNX1139" s="894"/>
      <c r="UNY1139" s="894"/>
      <c r="UNZ1139" s="894"/>
      <c r="UOA1139" s="894"/>
      <c r="UOB1139" s="894"/>
      <c r="UOC1139" s="894"/>
      <c r="UOD1139" s="894"/>
      <c r="UOE1139" s="894"/>
      <c r="UOF1139" s="894"/>
      <c r="UOG1139" s="894"/>
      <c r="UOH1139" s="894"/>
      <c r="UOI1139" s="894"/>
      <c r="UOJ1139" s="894"/>
      <c r="UOK1139" s="894"/>
      <c r="UOL1139" s="894"/>
      <c r="UOM1139" s="894"/>
      <c r="UON1139" s="894"/>
      <c r="UOO1139" s="894"/>
      <c r="UOP1139" s="894"/>
      <c r="UOQ1139" s="894"/>
      <c r="UOR1139" s="894"/>
      <c r="UOS1139" s="894"/>
      <c r="UOT1139" s="894"/>
      <c r="UOU1139" s="894"/>
      <c r="UOV1139" s="894"/>
      <c r="UOW1139" s="894"/>
      <c r="UOX1139" s="894"/>
      <c r="UOY1139" s="894"/>
      <c r="UOZ1139" s="894"/>
      <c r="UPA1139" s="894"/>
      <c r="UPB1139" s="894"/>
      <c r="UPC1139" s="894"/>
      <c r="UPD1139" s="894"/>
      <c r="UPE1139" s="894"/>
      <c r="UPF1139" s="894"/>
      <c r="UPG1139" s="894"/>
      <c r="UPH1139" s="894"/>
      <c r="UPI1139" s="894"/>
      <c r="UPJ1139" s="894"/>
      <c r="UPK1139" s="894"/>
      <c r="UPL1139" s="894"/>
      <c r="UPM1139" s="894"/>
      <c r="UPN1139" s="894"/>
      <c r="UPO1139" s="894"/>
      <c r="UPP1139" s="894"/>
      <c r="UPQ1139" s="894"/>
      <c r="UPR1139" s="894"/>
      <c r="UPS1139" s="894"/>
      <c r="UPT1139" s="894"/>
      <c r="UPU1139" s="894"/>
      <c r="UPV1139" s="894"/>
      <c r="UPW1139" s="894"/>
      <c r="UPX1139" s="894"/>
      <c r="UPY1139" s="894"/>
      <c r="UPZ1139" s="894"/>
      <c r="UQA1139" s="894"/>
      <c r="UQB1139" s="894"/>
      <c r="UQC1139" s="894"/>
      <c r="UQD1139" s="894"/>
      <c r="UQE1139" s="894"/>
      <c r="UQF1139" s="894"/>
      <c r="UQG1139" s="894"/>
      <c r="UQH1139" s="894"/>
      <c r="UQI1139" s="894"/>
      <c r="UQJ1139" s="894"/>
      <c r="UQK1139" s="894"/>
      <c r="UQL1139" s="894"/>
      <c r="UQM1139" s="894"/>
      <c r="UQN1139" s="894"/>
      <c r="UQO1139" s="894"/>
      <c r="UQP1139" s="894"/>
      <c r="UQQ1139" s="894"/>
      <c r="UQR1139" s="894"/>
      <c r="UQS1139" s="894"/>
      <c r="UQT1139" s="894"/>
      <c r="UQU1139" s="894"/>
      <c r="UQV1139" s="894"/>
      <c r="UQW1139" s="894"/>
      <c r="UQX1139" s="894"/>
      <c r="UQY1139" s="894"/>
      <c r="UQZ1139" s="894"/>
      <c r="URA1139" s="894"/>
      <c r="URB1139" s="894"/>
      <c r="URC1139" s="894"/>
      <c r="URD1139" s="894"/>
      <c r="URE1139" s="894"/>
      <c r="URF1139" s="894"/>
      <c r="URG1139" s="894"/>
      <c r="URH1139" s="894"/>
      <c r="URI1139" s="894"/>
      <c r="URJ1139" s="894"/>
      <c r="URK1139" s="894"/>
      <c r="URL1139" s="894"/>
      <c r="URM1139" s="894"/>
      <c r="URN1139" s="894"/>
      <c r="URO1139" s="894"/>
      <c r="URP1139" s="894"/>
      <c r="URQ1139" s="894"/>
      <c r="URR1139" s="894"/>
      <c r="URS1139" s="894"/>
      <c r="URT1139" s="894"/>
      <c r="URU1139" s="894"/>
      <c r="URV1139" s="894"/>
      <c r="URW1139" s="894"/>
      <c r="URX1139" s="894"/>
      <c r="URY1139" s="894"/>
      <c r="URZ1139" s="894"/>
      <c r="USA1139" s="894"/>
      <c r="USB1139" s="894"/>
      <c r="USC1139" s="894"/>
      <c r="USD1139" s="894"/>
      <c r="USE1139" s="894"/>
      <c r="USF1139" s="894"/>
      <c r="USG1139" s="894"/>
      <c r="USH1139" s="894"/>
      <c r="USI1139" s="894"/>
      <c r="USJ1139" s="894"/>
      <c r="USK1139" s="894"/>
      <c r="USL1139" s="894"/>
      <c r="USM1139" s="894"/>
      <c r="USN1139" s="894"/>
      <c r="USO1139" s="894"/>
      <c r="USP1139" s="894"/>
      <c r="USQ1139" s="894"/>
      <c r="USR1139" s="894"/>
      <c r="USS1139" s="894"/>
      <c r="UST1139" s="894"/>
      <c r="USU1139" s="894"/>
      <c r="USV1139" s="894"/>
      <c r="USW1139" s="894"/>
      <c r="USX1139" s="894"/>
      <c r="USY1139" s="894"/>
      <c r="USZ1139" s="894"/>
      <c r="UTA1139" s="894"/>
      <c r="UTB1139" s="894"/>
      <c r="UTC1139" s="894"/>
      <c r="UTD1139" s="894"/>
      <c r="UTE1139" s="894"/>
      <c r="UTF1139" s="894"/>
      <c r="UTG1139" s="894"/>
      <c r="UTH1139" s="894"/>
      <c r="UTI1139" s="894"/>
      <c r="UTJ1139" s="894"/>
      <c r="UTK1139" s="894"/>
      <c r="UTL1139" s="894"/>
      <c r="UTM1139" s="894"/>
      <c r="UTN1139" s="894"/>
      <c r="UTO1139" s="894"/>
      <c r="UTP1139" s="894"/>
      <c r="UTQ1139" s="894"/>
      <c r="UTR1139" s="894"/>
      <c r="UTS1139" s="894"/>
      <c r="UTT1139" s="894"/>
      <c r="UTU1139" s="894"/>
      <c r="UTV1139" s="894"/>
      <c r="UTW1139" s="894"/>
      <c r="UTX1139" s="894"/>
      <c r="UTY1139" s="894"/>
      <c r="UTZ1139" s="894"/>
      <c r="UUA1139" s="894"/>
      <c r="UUB1139" s="894"/>
      <c r="UUC1139" s="894"/>
      <c r="UUD1139" s="894"/>
      <c r="UUE1139" s="894"/>
      <c r="UUF1139" s="894"/>
      <c r="UUG1139" s="894"/>
      <c r="UUH1139" s="894"/>
      <c r="UUI1139" s="894"/>
      <c r="UUJ1139" s="894"/>
      <c r="UUK1139" s="894"/>
      <c r="UUL1139" s="894"/>
      <c r="UUM1139" s="894"/>
      <c r="UUN1139" s="894"/>
      <c r="UUO1139" s="894"/>
      <c r="UUP1139" s="894"/>
      <c r="UUQ1139" s="894"/>
      <c r="UUR1139" s="894"/>
      <c r="UUS1139" s="894"/>
      <c r="UUT1139" s="894"/>
      <c r="UUU1139" s="894"/>
      <c r="UUV1139" s="894"/>
      <c r="UUW1139" s="894"/>
      <c r="UUX1139" s="894"/>
      <c r="UUY1139" s="894"/>
      <c r="UUZ1139" s="894"/>
      <c r="UVA1139" s="894"/>
      <c r="UVB1139" s="894"/>
      <c r="UVC1139" s="894"/>
      <c r="UVD1139" s="894"/>
      <c r="UVE1139" s="894"/>
      <c r="UVF1139" s="894"/>
      <c r="UVG1139" s="894"/>
      <c r="UVH1139" s="894"/>
      <c r="UVI1139" s="894"/>
      <c r="UVJ1139" s="894"/>
      <c r="UVK1139" s="894"/>
      <c r="UVL1139" s="894"/>
      <c r="UVM1139" s="894"/>
      <c r="UVN1139" s="894"/>
      <c r="UVO1139" s="894"/>
      <c r="UVP1139" s="894"/>
      <c r="UVQ1139" s="894"/>
      <c r="UVR1139" s="894"/>
      <c r="UVS1139" s="894"/>
      <c r="UVT1139" s="894"/>
      <c r="UVU1139" s="894"/>
      <c r="UVV1139" s="894"/>
      <c r="UVW1139" s="894"/>
      <c r="UVX1139" s="894"/>
      <c r="UVY1139" s="894"/>
      <c r="UVZ1139" s="894"/>
      <c r="UWA1139" s="894"/>
      <c r="UWB1139" s="894"/>
      <c r="UWC1139" s="894"/>
      <c r="UWD1139" s="894"/>
      <c r="UWE1139" s="894"/>
      <c r="UWF1139" s="894"/>
      <c r="UWG1139" s="894"/>
      <c r="UWH1139" s="894"/>
      <c r="UWI1139" s="894"/>
      <c r="UWJ1139" s="894"/>
      <c r="UWK1139" s="894"/>
      <c r="UWL1139" s="894"/>
      <c r="UWM1139" s="894"/>
      <c r="UWN1139" s="894"/>
      <c r="UWO1139" s="894"/>
      <c r="UWP1139" s="894"/>
      <c r="UWQ1139" s="894"/>
      <c r="UWR1139" s="894"/>
      <c r="UWS1139" s="894"/>
      <c r="UWT1139" s="894"/>
      <c r="UWU1139" s="894"/>
      <c r="UWV1139" s="894"/>
      <c r="UWW1139" s="894"/>
      <c r="UWX1139" s="894"/>
      <c r="UWY1139" s="894"/>
      <c r="UWZ1139" s="894"/>
      <c r="UXA1139" s="894"/>
      <c r="UXB1139" s="894"/>
      <c r="UXC1139" s="894"/>
      <c r="UXD1139" s="894"/>
      <c r="UXE1139" s="894"/>
      <c r="UXF1139" s="894"/>
      <c r="UXG1139" s="894"/>
      <c r="UXH1139" s="894"/>
      <c r="UXI1139" s="894"/>
      <c r="UXJ1139" s="894"/>
      <c r="UXK1139" s="894"/>
      <c r="UXL1139" s="894"/>
      <c r="UXM1139" s="894"/>
      <c r="UXN1139" s="894"/>
      <c r="UXO1139" s="894"/>
      <c r="UXP1139" s="894"/>
      <c r="UXQ1139" s="894"/>
      <c r="UXR1139" s="894"/>
      <c r="UXS1139" s="894"/>
      <c r="UXT1139" s="894"/>
      <c r="UXU1139" s="894"/>
      <c r="UXV1139" s="894"/>
      <c r="UXW1139" s="894"/>
      <c r="UXX1139" s="894"/>
      <c r="UXY1139" s="894"/>
      <c r="UXZ1139" s="894"/>
      <c r="UYA1139" s="894"/>
      <c r="UYB1139" s="894"/>
      <c r="UYC1139" s="894"/>
      <c r="UYD1139" s="894"/>
      <c r="UYE1139" s="894"/>
      <c r="UYF1139" s="894"/>
      <c r="UYG1139" s="894"/>
      <c r="UYH1139" s="894"/>
      <c r="UYI1139" s="894"/>
      <c r="UYJ1139" s="894"/>
      <c r="UYK1139" s="894"/>
      <c r="UYL1139" s="894"/>
      <c r="UYM1139" s="894"/>
      <c r="UYN1139" s="894"/>
      <c r="UYO1139" s="894"/>
      <c r="UYP1139" s="894"/>
      <c r="UYQ1139" s="894"/>
      <c r="UYR1139" s="894"/>
      <c r="UYS1139" s="894"/>
      <c r="UYT1139" s="894"/>
      <c r="UYU1139" s="894"/>
      <c r="UYV1139" s="894"/>
      <c r="UYW1139" s="894"/>
      <c r="UYX1139" s="894"/>
      <c r="UYY1139" s="894"/>
      <c r="UYZ1139" s="894"/>
      <c r="UZA1139" s="894"/>
      <c r="UZB1139" s="894"/>
      <c r="UZC1139" s="894"/>
      <c r="UZD1139" s="894"/>
      <c r="UZE1139" s="894"/>
      <c r="UZF1139" s="894"/>
      <c r="UZG1139" s="894"/>
      <c r="UZH1139" s="894"/>
      <c r="UZI1139" s="894"/>
      <c r="UZJ1139" s="894"/>
      <c r="UZK1139" s="894"/>
      <c r="UZL1139" s="894"/>
      <c r="UZM1139" s="894"/>
      <c r="UZN1139" s="894"/>
      <c r="UZO1139" s="894"/>
      <c r="UZP1139" s="894"/>
      <c r="UZQ1139" s="894"/>
      <c r="UZR1139" s="894"/>
      <c r="UZS1139" s="894"/>
      <c r="UZT1139" s="894"/>
      <c r="UZU1139" s="894"/>
      <c r="UZV1139" s="894"/>
      <c r="UZW1139" s="894"/>
      <c r="UZX1139" s="894"/>
      <c r="UZY1139" s="894"/>
      <c r="UZZ1139" s="894"/>
      <c r="VAA1139" s="894"/>
      <c r="VAB1139" s="894"/>
      <c r="VAC1139" s="894"/>
      <c r="VAD1139" s="894"/>
      <c r="VAE1139" s="894"/>
      <c r="VAF1139" s="894"/>
      <c r="VAG1139" s="894"/>
      <c r="VAH1139" s="894"/>
      <c r="VAI1139" s="894"/>
      <c r="VAJ1139" s="894"/>
      <c r="VAK1139" s="894"/>
      <c r="VAL1139" s="894"/>
      <c r="VAM1139" s="894"/>
      <c r="VAN1139" s="894"/>
      <c r="VAO1139" s="894"/>
      <c r="VAP1139" s="894"/>
      <c r="VAQ1139" s="894"/>
      <c r="VAR1139" s="894"/>
      <c r="VAS1139" s="894"/>
      <c r="VAT1139" s="894"/>
      <c r="VAU1139" s="894"/>
      <c r="VAV1139" s="894"/>
      <c r="VAW1139" s="894"/>
      <c r="VAX1139" s="894"/>
      <c r="VAY1139" s="894"/>
      <c r="VAZ1139" s="894"/>
      <c r="VBA1139" s="894"/>
      <c r="VBB1139" s="894"/>
      <c r="VBC1139" s="894"/>
      <c r="VBD1139" s="894"/>
      <c r="VBE1139" s="894"/>
      <c r="VBF1139" s="894"/>
      <c r="VBG1139" s="894"/>
      <c r="VBH1139" s="894"/>
      <c r="VBI1139" s="894"/>
      <c r="VBJ1139" s="894"/>
      <c r="VBK1139" s="894"/>
      <c r="VBL1139" s="894"/>
      <c r="VBM1139" s="894"/>
      <c r="VBN1139" s="894"/>
      <c r="VBO1139" s="894"/>
      <c r="VBP1139" s="894"/>
      <c r="VBQ1139" s="894"/>
      <c r="VBR1139" s="894"/>
      <c r="VBS1139" s="894"/>
      <c r="VBT1139" s="894"/>
      <c r="VBU1139" s="894"/>
      <c r="VBV1139" s="894"/>
      <c r="VBW1139" s="894"/>
      <c r="VBX1139" s="894"/>
      <c r="VBY1139" s="894"/>
      <c r="VBZ1139" s="894"/>
      <c r="VCA1139" s="894"/>
      <c r="VCB1139" s="894"/>
      <c r="VCC1139" s="894"/>
      <c r="VCD1139" s="894"/>
      <c r="VCE1139" s="894"/>
      <c r="VCF1139" s="894"/>
      <c r="VCG1139" s="894"/>
      <c r="VCH1139" s="894"/>
      <c r="VCI1139" s="894"/>
      <c r="VCJ1139" s="894"/>
      <c r="VCK1139" s="894"/>
      <c r="VCL1139" s="894"/>
      <c r="VCM1139" s="894"/>
      <c r="VCN1139" s="894"/>
      <c r="VCO1139" s="894"/>
      <c r="VCP1139" s="894"/>
      <c r="VCQ1139" s="894"/>
      <c r="VCR1139" s="894"/>
      <c r="VCS1139" s="894"/>
      <c r="VCT1139" s="894"/>
      <c r="VCU1139" s="894"/>
      <c r="VCV1139" s="894"/>
      <c r="VCW1139" s="894"/>
      <c r="VCX1139" s="894"/>
      <c r="VCY1139" s="894"/>
      <c r="VCZ1139" s="894"/>
      <c r="VDA1139" s="894"/>
      <c r="VDB1139" s="894"/>
      <c r="VDC1139" s="894"/>
      <c r="VDD1139" s="894"/>
      <c r="VDE1139" s="894"/>
      <c r="VDF1139" s="894"/>
      <c r="VDG1139" s="894"/>
      <c r="VDH1139" s="894"/>
      <c r="VDI1139" s="894"/>
      <c r="VDJ1139" s="894"/>
      <c r="VDK1139" s="894"/>
      <c r="VDL1139" s="894"/>
      <c r="VDM1139" s="894"/>
      <c r="VDN1139" s="894"/>
      <c r="VDO1139" s="894"/>
      <c r="VDP1139" s="894"/>
      <c r="VDQ1139" s="894"/>
      <c r="VDR1139" s="894"/>
      <c r="VDS1139" s="894"/>
      <c r="VDT1139" s="894"/>
      <c r="VDU1139" s="894"/>
      <c r="VDV1139" s="894"/>
      <c r="VDW1139" s="894"/>
      <c r="VDX1139" s="894"/>
      <c r="VDY1139" s="894"/>
      <c r="VDZ1139" s="894"/>
      <c r="VEA1139" s="894"/>
      <c r="VEB1139" s="894"/>
      <c r="VEC1139" s="894"/>
      <c r="VED1139" s="894"/>
      <c r="VEE1139" s="894"/>
      <c r="VEF1139" s="894"/>
      <c r="VEG1139" s="894"/>
      <c r="VEH1139" s="894"/>
      <c r="VEI1139" s="894"/>
      <c r="VEJ1139" s="894"/>
      <c r="VEK1139" s="894"/>
      <c r="VEL1139" s="894"/>
      <c r="VEM1139" s="894"/>
      <c r="VEN1139" s="894"/>
      <c r="VEO1139" s="894"/>
      <c r="VEP1139" s="894"/>
      <c r="VEQ1139" s="894"/>
      <c r="VER1139" s="894"/>
      <c r="VES1139" s="894"/>
      <c r="VET1139" s="894"/>
      <c r="VEU1139" s="894"/>
      <c r="VEV1139" s="894"/>
      <c r="VEW1139" s="894"/>
      <c r="VEX1139" s="894"/>
      <c r="VEY1139" s="894"/>
      <c r="VEZ1139" s="894"/>
      <c r="VFA1139" s="894"/>
      <c r="VFB1139" s="894"/>
      <c r="VFC1139" s="894"/>
      <c r="VFD1139" s="894"/>
      <c r="VFE1139" s="894"/>
      <c r="VFF1139" s="894"/>
      <c r="VFG1139" s="894"/>
      <c r="VFH1139" s="894"/>
      <c r="VFI1139" s="894"/>
      <c r="VFJ1139" s="894"/>
      <c r="VFK1139" s="894"/>
      <c r="VFL1139" s="894"/>
      <c r="VFM1139" s="894"/>
      <c r="VFN1139" s="894"/>
      <c r="VFO1139" s="894"/>
      <c r="VFP1139" s="894"/>
      <c r="VFQ1139" s="894"/>
      <c r="VFR1139" s="894"/>
      <c r="VFS1139" s="894"/>
      <c r="VFT1139" s="894"/>
      <c r="VFU1139" s="894"/>
      <c r="VFV1139" s="894"/>
      <c r="VFW1139" s="894"/>
      <c r="VFX1139" s="894"/>
      <c r="VFY1139" s="894"/>
      <c r="VFZ1139" s="894"/>
      <c r="VGA1139" s="894"/>
      <c r="VGB1139" s="894"/>
      <c r="VGC1139" s="894"/>
      <c r="VGD1139" s="894"/>
      <c r="VGE1139" s="894"/>
      <c r="VGF1139" s="894"/>
      <c r="VGG1139" s="894"/>
      <c r="VGH1139" s="894"/>
      <c r="VGI1139" s="894"/>
      <c r="VGJ1139" s="894"/>
      <c r="VGK1139" s="894"/>
      <c r="VGL1139" s="894"/>
      <c r="VGM1139" s="894"/>
      <c r="VGN1139" s="894"/>
      <c r="VGO1139" s="894"/>
      <c r="VGP1139" s="894"/>
      <c r="VGQ1139" s="894"/>
      <c r="VGR1139" s="894"/>
      <c r="VGS1139" s="894"/>
      <c r="VGT1139" s="894"/>
      <c r="VGU1139" s="894"/>
      <c r="VGV1139" s="894"/>
      <c r="VGW1139" s="894"/>
      <c r="VGX1139" s="894"/>
      <c r="VGY1139" s="894"/>
      <c r="VGZ1139" s="894"/>
      <c r="VHA1139" s="894"/>
      <c r="VHB1139" s="894"/>
      <c r="VHC1139" s="894"/>
      <c r="VHD1139" s="894"/>
      <c r="VHE1139" s="894"/>
      <c r="VHF1139" s="894"/>
      <c r="VHG1139" s="894"/>
      <c r="VHH1139" s="894"/>
      <c r="VHI1139" s="894"/>
      <c r="VHJ1139" s="894"/>
      <c r="VHK1139" s="894"/>
      <c r="VHL1139" s="894"/>
      <c r="VHM1139" s="894"/>
      <c r="VHN1139" s="894"/>
      <c r="VHO1139" s="894"/>
      <c r="VHP1139" s="894"/>
      <c r="VHQ1139" s="894"/>
      <c r="VHR1139" s="894"/>
      <c r="VHS1139" s="894"/>
      <c r="VHT1139" s="894"/>
      <c r="VHU1139" s="894"/>
      <c r="VHV1139" s="894"/>
      <c r="VHW1139" s="894"/>
      <c r="VHX1139" s="894"/>
      <c r="VHY1139" s="894"/>
      <c r="VHZ1139" s="894"/>
      <c r="VIA1139" s="894"/>
      <c r="VIB1139" s="894"/>
      <c r="VIC1139" s="894"/>
      <c r="VID1139" s="894"/>
      <c r="VIE1139" s="894"/>
      <c r="VIF1139" s="894"/>
      <c r="VIG1139" s="894"/>
      <c r="VIH1139" s="894"/>
      <c r="VII1139" s="894"/>
      <c r="VIJ1139" s="894"/>
      <c r="VIK1139" s="894"/>
      <c r="VIL1139" s="894"/>
      <c r="VIM1139" s="894"/>
      <c r="VIN1139" s="894"/>
      <c r="VIO1139" s="894"/>
      <c r="VIP1139" s="894"/>
      <c r="VIQ1139" s="894"/>
      <c r="VIR1139" s="894"/>
      <c r="VIS1139" s="894"/>
      <c r="VIT1139" s="894"/>
      <c r="VIU1139" s="894"/>
      <c r="VIV1139" s="894"/>
      <c r="VIW1139" s="894"/>
      <c r="VIX1139" s="894"/>
      <c r="VIY1139" s="894"/>
      <c r="VIZ1139" s="894"/>
      <c r="VJA1139" s="894"/>
      <c r="VJB1139" s="894"/>
      <c r="VJC1139" s="894"/>
      <c r="VJD1139" s="894"/>
      <c r="VJE1139" s="894"/>
      <c r="VJF1139" s="894"/>
      <c r="VJG1139" s="894"/>
      <c r="VJH1139" s="894"/>
      <c r="VJI1139" s="894"/>
      <c r="VJJ1139" s="894"/>
      <c r="VJK1139" s="894"/>
      <c r="VJL1139" s="894"/>
      <c r="VJM1139" s="894"/>
      <c r="VJN1139" s="894"/>
      <c r="VJO1139" s="894"/>
      <c r="VJP1139" s="894"/>
      <c r="VJQ1139" s="894"/>
      <c r="VJR1139" s="894"/>
      <c r="VJS1139" s="894"/>
      <c r="VJT1139" s="894"/>
      <c r="VJU1139" s="894"/>
      <c r="VJV1139" s="894"/>
      <c r="VJW1139" s="894"/>
      <c r="VJX1139" s="894"/>
      <c r="VJY1139" s="894"/>
      <c r="VJZ1139" s="894"/>
      <c r="VKA1139" s="894"/>
      <c r="VKB1139" s="894"/>
      <c r="VKC1139" s="894"/>
      <c r="VKD1139" s="894"/>
      <c r="VKE1139" s="894"/>
      <c r="VKF1139" s="894"/>
      <c r="VKG1139" s="894"/>
      <c r="VKH1139" s="894"/>
      <c r="VKI1139" s="894"/>
      <c r="VKJ1139" s="894"/>
      <c r="VKK1139" s="894"/>
      <c r="VKL1139" s="894"/>
      <c r="VKM1139" s="894"/>
      <c r="VKN1139" s="894"/>
      <c r="VKO1139" s="894"/>
      <c r="VKP1139" s="894"/>
      <c r="VKQ1139" s="894"/>
      <c r="VKR1139" s="894"/>
      <c r="VKS1139" s="894"/>
      <c r="VKT1139" s="894"/>
      <c r="VKU1139" s="894"/>
      <c r="VKV1139" s="894"/>
      <c r="VKW1139" s="894"/>
      <c r="VKX1139" s="894"/>
      <c r="VKY1139" s="894"/>
      <c r="VKZ1139" s="894"/>
      <c r="VLA1139" s="894"/>
      <c r="VLB1139" s="894"/>
      <c r="VLC1139" s="894"/>
      <c r="VLD1139" s="894"/>
      <c r="VLE1139" s="894"/>
      <c r="VLF1139" s="894"/>
      <c r="VLG1139" s="894"/>
      <c r="VLH1139" s="894"/>
      <c r="VLI1139" s="894"/>
      <c r="VLJ1139" s="894"/>
      <c r="VLK1139" s="894"/>
      <c r="VLL1139" s="894"/>
      <c r="VLM1139" s="894"/>
      <c r="VLN1139" s="894"/>
      <c r="VLO1139" s="894"/>
      <c r="VLP1139" s="894"/>
      <c r="VLQ1139" s="894"/>
      <c r="VLR1139" s="894"/>
      <c r="VLS1139" s="894"/>
      <c r="VLT1139" s="894"/>
      <c r="VLU1139" s="894"/>
      <c r="VLV1139" s="894"/>
      <c r="VLW1139" s="894"/>
      <c r="VLX1139" s="894"/>
      <c r="VLY1139" s="894"/>
      <c r="VLZ1139" s="894"/>
      <c r="VMA1139" s="894"/>
      <c r="VMB1139" s="894"/>
      <c r="VMC1139" s="894"/>
      <c r="VMD1139" s="894"/>
      <c r="VME1139" s="894"/>
      <c r="VMF1139" s="894"/>
      <c r="VMG1139" s="894"/>
      <c r="VMH1139" s="894"/>
      <c r="VMI1139" s="894"/>
      <c r="VMJ1139" s="894"/>
      <c r="VMK1139" s="894"/>
      <c r="VML1139" s="894"/>
      <c r="VMM1139" s="894"/>
      <c r="VMN1139" s="894"/>
      <c r="VMO1139" s="894"/>
      <c r="VMP1139" s="894"/>
      <c r="VMQ1139" s="894"/>
      <c r="VMR1139" s="894"/>
      <c r="VMS1139" s="894"/>
      <c r="VMT1139" s="894"/>
      <c r="VMU1139" s="894"/>
      <c r="VMV1139" s="894"/>
      <c r="VMW1139" s="894"/>
      <c r="VMX1139" s="894"/>
      <c r="VMY1139" s="894"/>
      <c r="VMZ1139" s="894"/>
      <c r="VNA1139" s="894"/>
      <c r="VNB1139" s="894"/>
      <c r="VNC1139" s="894"/>
      <c r="VND1139" s="894"/>
      <c r="VNE1139" s="894"/>
      <c r="VNF1139" s="894"/>
      <c r="VNG1139" s="894"/>
      <c r="VNH1139" s="894"/>
      <c r="VNI1139" s="894"/>
      <c r="VNJ1139" s="894"/>
      <c r="VNK1139" s="894"/>
      <c r="VNL1139" s="894"/>
      <c r="VNM1139" s="894"/>
      <c r="VNN1139" s="894"/>
      <c r="VNO1139" s="894"/>
      <c r="VNP1139" s="894"/>
      <c r="VNQ1139" s="894"/>
      <c r="VNR1139" s="894"/>
      <c r="VNS1139" s="894"/>
      <c r="VNT1139" s="894"/>
      <c r="VNU1139" s="894"/>
      <c r="VNV1139" s="894"/>
      <c r="VNW1139" s="894"/>
      <c r="VNX1139" s="894"/>
      <c r="VNY1139" s="894"/>
      <c r="VNZ1139" s="894"/>
      <c r="VOA1139" s="894"/>
      <c r="VOB1139" s="894"/>
      <c r="VOC1139" s="894"/>
      <c r="VOD1139" s="894"/>
      <c r="VOE1139" s="894"/>
      <c r="VOF1139" s="894"/>
      <c r="VOG1139" s="894"/>
      <c r="VOH1139" s="894"/>
      <c r="VOI1139" s="894"/>
      <c r="VOJ1139" s="894"/>
      <c r="VOK1139" s="894"/>
      <c r="VOL1139" s="894"/>
      <c r="VOM1139" s="894"/>
      <c r="VON1139" s="894"/>
      <c r="VOO1139" s="894"/>
      <c r="VOP1139" s="894"/>
      <c r="VOQ1139" s="894"/>
      <c r="VOR1139" s="894"/>
      <c r="VOS1139" s="894"/>
      <c r="VOT1139" s="894"/>
      <c r="VOU1139" s="894"/>
      <c r="VOV1139" s="894"/>
      <c r="VOW1139" s="894"/>
      <c r="VOX1139" s="894"/>
      <c r="VOY1139" s="894"/>
      <c r="VOZ1139" s="894"/>
      <c r="VPA1139" s="894"/>
      <c r="VPB1139" s="894"/>
      <c r="VPC1139" s="894"/>
      <c r="VPD1139" s="894"/>
      <c r="VPE1139" s="894"/>
      <c r="VPF1139" s="894"/>
      <c r="VPG1139" s="894"/>
      <c r="VPH1139" s="894"/>
      <c r="VPI1139" s="894"/>
      <c r="VPJ1139" s="894"/>
      <c r="VPK1139" s="894"/>
      <c r="VPL1139" s="894"/>
      <c r="VPM1139" s="894"/>
      <c r="VPN1139" s="894"/>
      <c r="VPO1139" s="894"/>
      <c r="VPP1139" s="894"/>
      <c r="VPQ1139" s="894"/>
      <c r="VPR1139" s="894"/>
      <c r="VPS1139" s="894"/>
      <c r="VPT1139" s="894"/>
      <c r="VPU1139" s="894"/>
      <c r="VPV1139" s="894"/>
      <c r="VPW1139" s="894"/>
      <c r="VPX1139" s="894"/>
      <c r="VPY1139" s="894"/>
      <c r="VPZ1139" s="894"/>
      <c r="VQA1139" s="894"/>
      <c r="VQB1139" s="894"/>
      <c r="VQC1139" s="894"/>
      <c r="VQD1139" s="894"/>
      <c r="VQE1139" s="894"/>
      <c r="VQF1139" s="894"/>
      <c r="VQG1139" s="894"/>
      <c r="VQH1139" s="894"/>
      <c r="VQI1139" s="894"/>
      <c r="VQJ1139" s="894"/>
      <c r="VQK1139" s="894"/>
      <c r="VQL1139" s="894"/>
      <c r="VQM1139" s="894"/>
      <c r="VQN1139" s="894"/>
      <c r="VQO1139" s="894"/>
      <c r="VQP1139" s="894"/>
      <c r="VQQ1139" s="894"/>
      <c r="VQR1139" s="894"/>
      <c r="VQS1139" s="894"/>
      <c r="VQT1139" s="894"/>
      <c r="VQU1139" s="894"/>
      <c r="VQV1139" s="894"/>
      <c r="VQW1139" s="894"/>
      <c r="VQX1139" s="894"/>
      <c r="VQY1139" s="894"/>
      <c r="VQZ1139" s="894"/>
      <c r="VRA1139" s="894"/>
      <c r="VRB1139" s="894"/>
      <c r="VRC1139" s="894"/>
      <c r="VRD1139" s="894"/>
      <c r="VRE1139" s="894"/>
      <c r="VRF1139" s="894"/>
      <c r="VRG1139" s="894"/>
      <c r="VRH1139" s="894"/>
      <c r="VRI1139" s="894"/>
      <c r="VRJ1139" s="894"/>
      <c r="VRK1139" s="894"/>
      <c r="VRL1139" s="894"/>
      <c r="VRM1139" s="894"/>
      <c r="VRN1139" s="894"/>
      <c r="VRO1139" s="894"/>
      <c r="VRP1139" s="894"/>
      <c r="VRQ1139" s="894"/>
      <c r="VRR1139" s="894"/>
      <c r="VRS1139" s="894"/>
      <c r="VRT1139" s="894"/>
      <c r="VRU1139" s="894"/>
      <c r="VRV1139" s="894"/>
      <c r="VRW1139" s="894"/>
      <c r="VRX1139" s="894"/>
      <c r="VRY1139" s="894"/>
      <c r="VRZ1139" s="894"/>
      <c r="VSA1139" s="894"/>
      <c r="VSB1139" s="894"/>
      <c r="VSC1139" s="894"/>
      <c r="VSD1139" s="894"/>
      <c r="VSE1139" s="894"/>
      <c r="VSF1139" s="894"/>
      <c r="VSG1139" s="894"/>
      <c r="VSH1139" s="894"/>
      <c r="VSI1139" s="894"/>
      <c r="VSJ1139" s="894"/>
      <c r="VSK1139" s="894"/>
      <c r="VSL1139" s="894"/>
      <c r="VSM1139" s="894"/>
      <c r="VSN1139" s="894"/>
      <c r="VSO1139" s="894"/>
      <c r="VSP1139" s="894"/>
      <c r="VSQ1139" s="894"/>
      <c r="VSR1139" s="894"/>
      <c r="VSS1139" s="894"/>
      <c r="VST1139" s="894"/>
      <c r="VSU1139" s="894"/>
      <c r="VSV1139" s="894"/>
      <c r="VSW1139" s="894"/>
      <c r="VSX1139" s="894"/>
      <c r="VSY1139" s="894"/>
      <c r="VSZ1139" s="894"/>
      <c r="VTA1139" s="894"/>
      <c r="VTB1139" s="894"/>
      <c r="VTC1139" s="894"/>
      <c r="VTD1139" s="894"/>
      <c r="VTE1139" s="894"/>
      <c r="VTF1139" s="894"/>
      <c r="VTG1139" s="894"/>
      <c r="VTH1139" s="894"/>
      <c r="VTI1139" s="894"/>
      <c r="VTJ1139" s="894"/>
      <c r="VTK1139" s="894"/>
      <c r="VTL1139" s="894"/>
      <c r="VTM1139" s="894"/>
      <c r="VTN1139" s="894"/>
      <c r="VTO1139" s="894"/>
      <c r="VTP1139" s="894"/>
      <c r="VTQ1139" s="894"/>
      <c r="VTR1139" s="894"/>
      <c r="VTS1139" s="894"/>
      <c r="VTT1139" s="894"/>
      <c r="VTU1139" s="894"/>
      <c r="VTV1139" s="894"/>
      <c r="VTW1139" s="894"/>
      <c r="VTX1139" s="894"/>
      <c r="VTY1139" s="894"/>
      <c r="VTZ1139" s="894"/>
      <c r="VUA1139" s="894"/>
      <c r="VUB1139" s="894"/>
      <c r="VUC1139" s="894"/>
      <c r="VUD1139" s="894"/>
      <c r="VUE1139" s="894"/>
      <c r="VUF1139" s="894"/>
      <c r="VUG1139" s="894"/>
      <c r="VUH1139" s="894"/>
      <c r="VUI1139" s="894"/>
      <c r="VUJ1139" s="894"/>
      <c r="VUK1139" s="894"/>
      <c r="VUL1139" s="894"/>
      <c r="VUM1139" s="894"/>
      <c r="VUN1139" s="894"/>
      <c r="VUO1139" s="894"/>
      <c r="VUP1139" s="894"/>
      <c r="VUQ1139" s="894"/>
      <c r="VUR1139" s="894"/>
      <c r="VUS1139" s="894"/>
      <c r="VUT1139" s="894"/>
      <c r="VUU1139" s="894"/>
      <c r="VUV1139" s="894"/>
      <c r="VUW1139" s="894"/>
      <c r="VUX1139" s="894"/>
      <c r="VUY1139" s="894"/>
      <c r="VUZ1139" s="894"/>
      <c r="VVA1139" s="894"/>
      <c r="VVB1139" s="894"/>
      <c r="VVC1139" s="894"/>
      <c r="VVD1139" s="894"/>
      <c r="VVE1139" s="894"/>
      <c r="VVF1139" s="894"/>
      <c r="VVG1139" s="894"/>
      <c r="VVH1139" s="894"/>
      <c r="VVI1139" s="894"/>
      <c r="VVJ1139" s="894"/>
      <c r="VVK1139" s="894"/>
      <c r="VVL1139" s="894"/>
      <c r="VVM1139" s="894"/>
      <c r="VVN1139" s="894"/>
      <c r="VVO1139" s="894"/>
      <c r="VVP1139" s="894"/>
      <c r="VVQ1139" s="894"/>
      <c r="VVR1139" s="894"/>
      <c r="VVS1139" s="894"/>
      <c r="VVT1139" s="894"/>
      <c r="VVU1139" s="894"/>
      <c r="VVV1139" s="894"/>
      <c r="VVW1139" s="894"/>
      <c r="VVX1139" s="894"/>
      <c r="VVY1139" s="894"/>
      <c r="VVZ1139" s="894"/>
      <c r="VWA1139" s="894"/>
      <c r="VWB1139" s="894"/>
      <c r="VWC1139" s="894"/>
      <c r="VWD1139" s="894"/>
      <c r="VWE1139" s="894"/>
      <c r="VWF1139" s="894"/>
      <c r="VWG1139" s="894"/>
      <c r="VWH1139" s="894"/>
      <c r="VWI1139" s="894"/>
      <c r="VWJ1139" s="894"/>
      <c r="VWK1139" s="894"/>
      <c r="VWL1139" s="894"/>
      <c r="VWM1139" s="894"/>
      <c r="VWN1139" s="894"/>
      <c r="VWO1139" s="894"/>
      <c r="VWP1139" s="894"/>
      <c r="VWQ1139" s="894"/>
      <c r="VWR1139" s="894"/>
      <c r="VWS1139" s="894"/>
      <c r="VWT1139" s="894"/>
      <c r="VWU1139" s="894"/>
      <c r="VWV1139" s="894"/>
      <c r="VWW1139" s="894"/>
      <c r="VWX1139" s="894"/>
      <c r="VWY1139" s="894"/>
      <c r="VWZ1139" s="894"/>
      <c r="VXA1139" s="894"/>
      <c r="VXB1139" s="894"/>
      <c r="VXC1139" s="894"/>
      <c r="VXD1139" s="894"/>
      <c r="VXE1139" s="894"/>
      <c r="VXF1139" s="894"/>
      <c r="VXG1139" s="894"/>
      <c r="VXH1139" s="894"/>
      <c r="VXI1139" s="894"/>
      <c r="VXJ1139" s="894"/>
      <c r="VXK1139" s="894"/>
      <c r="VXL1139" s="894"/>
      <c r="VXM1139" s="894"/>
      <c r="VXN1139" s="894"/>
      <c r="VXO1139" s="894"/>
      <c r="VXP1139" s="894"/>
      <c r="VXQ1139" s="894"/>
      <c r="VXR1139" s="894"/>
      <c r="VXS1139" s="894"/>
      <c r="VXT1139" s="894"/>
      <c r="VXU1139" s="894"/>
      <c r="VXV1139" s="894"/>
      <c r="VXW1139" s="894"/>
      <c r="VXX1139" s="894"/>
      <c r="VXY1139" s="894"/>
      <c r="VXZ1139" s="894"/>
      <c r="VYA1139" s="894"/>
      <c r="VYB1139" s="894"/>
      <c r="VYC1139" s="894"/>
      <c r="VYD1139" s="894"/>
      <c r="VYE1139" s="894"/>
      <c r="VYF1139" s="894"/>
      <c r="VYG1139" s="894"/>
      <c r="VYH1139" s="894"/>
      <c r="VYI1139" s="894"/>
      <c r="VYJ1139" s="894"/>
      <c r="VYK1139" s="894"/>
      <c r="VYL1139" s="894"/>
      <c r="VYM1139" s="894"/>
      <c r="VYN1139" s="894"/>
      <c r="VYO1139" s="894"/>
      <c r="VYP1139" s="894"/>
      <c r="VYQ1139" s="894"/>
      <c r="VYR1139" s="894"/>
      <c r="VYS1139" s="894"/>
      <c r="VYT1139" s="894"/>
      <c r="VYU1139" s="894"/>
      <c r="VYV1139" s="894"/>
      <c r="VYW1139" s="894"/>
      <c r="VYX1139" s="894"/>
      <c r="VYY1139" s="894"/>
      <c r="VYZ1139" s="894"/>
      <c r="VZA1139" s="894"/>
      <c r="VZB1139" s="894"/>
      <c r="VZC1139" s="894"/>
      <c r="VZD1139" s="894"/>
      <c r="VZE1139" s="894"/>
      <c r="VZF1139" s="894"/>
      <c r="VZG1139" s="894"/>
      <c r="VZH1139" s="894"/>
      <c r="VZI1139" s="894"/>
      <c r="VZJ1139" s="894"/>
      <c r="VZK1139" s="894"/>
      <c r="VZL1139" s="894"/>
      <c r="VZM1139" s="894"/>
      <c r="VZN1139" s="894"/>
      <c r="VZO1139" s="894"/>
      <c r="VZP1139" s="894"/>
      <c r="VZQ1139" s="894"/>
      <c r="VZR1139" s="894"/>
      <c r="VZS1139" s="894"/>
      <c r="VZT1139" s="894"/>
      <c r="VZU1139" s="894"/>
      <c r="VZV1139" s="894"/>
      <c r="VZW1139" s="894"/>
      <c r="VZX1139" s="894"/>
      <c r="VZY1139" s="894"/>
      <c r="VZZ1139" s="894"/>
      <c r="WAA1139" s="894"/>
      <c r="WAB1139" s="894"/>
      <c r="WAC1139" s="894"/>
      <c r="WAD1139" s="894"/>
      <c r="WAE1139" s="894"/>
      <c r="WAF1139" s="894"/>
      <c r="WAG1139" s="894"/>
      <c r="WAH1139" s="894"/>
      <c r="WAI1139" s="894"/>
      <c r="WAJ1139" s="894"/>
      <c r="WAK1139" s="894"/>
      <c r="WAL1139" s="894"/>
      <c r="WAM1139" s="894"/>
      <c r="WAN1139" s="894"/>
      <c r="WAO1139" s="894"/>
      <c r="WAP1139" s="894"/>
      <c r="WAQ1139" s="894"/>
      <c r="WAR1139" s="894"/>
      <c r="WAS1139" s="894"/>
      <c r="WAT1139" s="894"/>
      <c r="WAU1139" s="894"/>
      <c r="WAV1139" s="894"/>
      <c r="WAW1139" s="894"/>
      <c r="WAX1139" s="894"/>
      <c r="WAY1139" s="894"/>
      <c r="WAZ1139" s="894"/>
      <c r="WBA1139" s="894"/>
      <c r="WBB1139" s="894"/>
      <c r="WBC1139" s="894"/>
      <c r="WBD1139" s="894"/>
      <c r="WBE1139" s="894"/>
      <c r="WBF1139" s="894"/>
      <c r="WBG1139" s="894"/>
      <c r="WBH1139" s="894"/>
      <c r="WBI1139" s="894"/>
      <c r="WBJ1139" s="894"/>
      <c r="WBK1139" s="894"/>
      <c r="WBL1139" s="894"/>
      <c r="WBM1139" s="894"/>
      <c r="WBN1139" s="894"/>
      <c r="WBO1139" s="894"/>
      <c r="WBP1139" s="894"/>
      <c r="WBQ1139" s="894"/>
      <c r="WBR1139" s="894"/>
      <c r="WBS1139" s="894"/>
      <c r="WBT1139" s="894"/>
      <c r="WBU1139" s="894"/>
      <c r="WBV1139" s="894"/>
      <c r="WBW1139" s="894"/>
      <c r="WBX1139" s="894"/>
      <c r="WBY1139" s="894"/>
      <c r="WBZ1139" s="894"/>
      <c r="WCA1139" s="894"/>
      <c r="WCB1139" s="894"/>
      <c r="WCC1139" s="894"/>
      <c r="WCD1139" s="894"/>
      <c r="WCE1139" s="894"/>
      <c r="WCF1139" s="894"/>
      <c r="WCG1139" s="894"/>
      <c r="WCH1139" s="894"/>
      <c r="WCI1139" s="894"/>
      <c r="WCJ1139" s="894"/>
      <c r="WCK1139" s="894"/>
      <c r="WCL1139" s="894"/>
      <c r="WCM1139" s="894"/>
      <c r="WCN1139" s="894"/>
      <c r="WCO1139" s="894"/>
      <c r="WCP1139" s="894"/>
      <c r="WCQ1139" s="894"/>
      <c r="WCR1139" s="894"/>
      <c r="WCS1139" s="894"/>
      <c r="WCT1139" s="894"/>
      <c r="WCU1139" s="894"/>
      <c r="WCV1139" s="894"/>
      <c r="WCW1139" s="894"/>
      <c r="WCX1139" s="894"/>
      <c r="WCY1139" s="894"/>
      <c r="WCZ1139" s="894"/>
      <c r="WDA1139" s="894"/>
      <c r="WDB1139" s="894"/>
      <c r="WDC1139" s="894"/>
      <c r="WDD1139" s="894"/>
      <c r="WDE1139" s="894"/>
      <c r="WDF1139" s="894"/>
      <c r="WDG1139" s="894"/>
      <c r="WDH1139" s="894"/>
      <c r="WDI1139" s="894"/>
      <c r="WDJ1139" s="894"/>
      <c r="WDK1139" s="894"/>
      <c r="WDL1139" s="894"/>
      <c r="WDM1139" s="894"/>
      <c r="WDN1139" s="894"/>
      <c r="WDO1139" s="894"/>
      <c r="WDP1139" s="894"/>
      <c r="WDQ1139" s="894"/>
      <c r="WDR1139" s="894"/>
      <c r="WDS1139" s="894"/>
      <c r="WDT1139" s="894"/>
      <c r="WDU1139" s="894"/>
      <c r="WDV1139" s="894"/>
      <c r="WDW1139" s="894"/>
      <c r="WDX1139" s="894"/>
      <c r="WDY1139" s="894"/>
      <c r="WDZ1139" s="894"/>
      <c r="WEA1139" s="894"/>
      <c r="WEB1139" s="894"/>
      <c r="WEC1139" s="894"/>
      <c r="WED1139" s="894"/>
      <c r="WEE1139" s="894"/>
      <c r="WEF1139" s="894"/>
      <c r="WEG1139" s="894"/>
      <c r="WEH1139" s="894"/>
      <c r="WEI1139" s="894"/>
      <c r="WEJ1139" s="894"/>
      <c r="WEK1139" s="894"/>
      <c r="WEL1139" s="894"/>
      <c r="WEM1139" s="894"/>
      <c r="WEN1139" s="894"/>
      <c r="WEO1139" s="894"/>
      <c r="WEP1139" s="894"/>
      <c r="WEQ1139" s="894"/>
      <c r="WER1139" s="894"/>
      <c r="WES1139" s="894"/>
      <c r="WET1139" s="894"/>
      <c r="WEU1139" s="894"/>
      <c r="WEV1139" s="894"/>
      <c r="WEW1139" s="894"/>
      <c r="WEX1139" s="894"/>
      <c r="WEY1139" s="894"/>
      <c r="WEZ1139" s="894"/>
      <c r="WFA1139" s="894"/>
      <c r="WFB1139" s="894"/>
      <c r="WFC1139" s="894"/>
      <c r="WFD1139" s="894"/>
      <c r="WFE1139" s="894"/>
      <c r="WFF1139" s="894"/>
      <c r="WFG1139" s="894"/>
      <c r="WFH1139" s="894"/>
      <c r="WFI1139" s="894"/>
      <c r="WFJ1139" s="894"/>
      <c r="WFK1139" s="894"/>
      <c r="WFL1139" s="894"/>
      <c r="WFM1139" s="894"/>
      <c r="WFN1139" s="894"/>
      <c r="WFO1139" s="894"/>
      <c r="WFP1139" s="894"/>
      <c r="WFQ1139" s="894"/>
      <c r="WFR1139" s="894"/>
      <c r="WFS1139" s="894"/>
      <c r="WFT1139" s="894"/>
      <c r="WFU1139" s="894"/>
      <c r="WFV1139" s="894"/>
      <c r="WFW1139" s="894"/>
      <c r="WFX1139" s="894"/>
      <c r="WFY1139" s="894"/>
      <c r="WFZ1139" s="894"/>
      <c r="WGA1139" s="894"/>
      <c r="WGB1139" s="894"/>
      <c r="WGC1139" s="894"/>
      <c r="WGD1139" s="894"/>
      <c r="WGE1139" s="894"/>
      <c r="WGF1139" s="894"/>
      <c r="WGG1139" s="894"/>
      <c r="WGH1139" s="894"/>
      <c r="WGI1139" s="894"/>
      <c r="WGJ1139" s="894"/>
      <c r="WGK1139" s="894"/>
      <c r="WGL1139" s="894"/>
      <c r="WGM1139" s="894"/>
      <c r="WGN1139" s="894"/>
      <c r="WGO1139" s="894"/>
      <c r="WGP1139" s="894"/>
      <c r="WGQ1139" s="894"/>
      <c r="WGR1139" s="894"/>
      <c r="WGS1139" s="894"/>
      <c r="WGT1139" s="894"/>
      <c r="WGU1139" s="894"/>
      <c r="WGV1139" s="894"/>
      <c r="WGW1139" s="894"/>
      <c r="WGX1139" s="894"/>
      <c r="WGY1139" s="894"/>
      <c r="WGZ1139" s="894"/>
      <c r="WHA1139" s="894"/>
      <c r="WHB1139" s="894"/>
      <c r="WHC1139" s="894"/>
      <c r="WHD1139" s="894"/>
      <c r="WHE1139" s="894"/>
      <c r="WHF1139" s="894"/>
      <c r="WHG1139" s="894"/>
      <c r="WHH1139" s="894"/>
      <c r="WHI1139" s="894"/>
      <c r="WHJ1139" s="894"/>
      <c r="WHK1139" s="894"/>
      <c r="WHL1139" s="894"/>
      <c r="WHM1139" s="894"/>
      <c r="WHN1139" s="894"/>
      <c r="WHO1139" s="894"/>
      <c r="WHP1139" s="894"/>
      <c r="WHQ1139" s="894"/>
      <c r="WHR1139" s="894"/>
      <c r="WHS1139" s="894"/>
      <c r="WHT1139" s="894"/>
      <c r="WHU1139" s="894"/>
      <c r="WHV1139" s="894"/>
      <c r="WHW1139" s="894"/>
      <c r="WHX1139" s="894"/>
      <c r="WHY1139" s="894"/>
      <c r="WHZ1139" s="894"/>
      <c r="WIA1139" s="894"/>
      <c r="WIB1139" s="894"/>
      <c r="WIC1139" s="894"/>
      <c r="WID1139" s="894"/>
      <c r="WIE1139" s="894"/>
      <c r="WIF1139" s="894"/>
      <c r="WIG1139" s="894"/>
      <c r="WIH1139" s="894"/>
      <c r="WII1139" s="894"/>
      <c r="WIJ1139" s="894"/>
      <c r="WIK1139" s="894"/>
      <c r="WIL1139" s="894"/>
      <c r="WIM1139" s="894"/>
      <c r="WIN1139" s="894"/>
      <c r="WIO1139" s="894"/>
      <c r="WIP1139" s="894"/>
      <c r="WIQ1139" s="894"/>
      <c r="WIR1139" s="894"/>
      <c r="WIS1139" s="894"/>
      <c r="WIT1139" s="894"/>
      <c r="WIU1139" s="894"/>
      <c r="WIV1139" s="894"/>
      <c r="WIW1139" s="894"/>
      <c r="WIX1139" s="894"/>
      <c r="WIY1139" s="894"/>
      <c r="WIZ1139" s="894"/>
      <c r="WJA1139" s="894"/>
      <c r="WJB1139" s="894"/>
      <c r="WJC1139" s="894"/>
      <c r="WJD1139" s="894"/>
      <c r="WJE1139" s="894"/>
      <c r="WJF1139" s="894"/>
      <c r="WJG1139" s="894"/>
      <c r="WJH1139" s="894"/>
      <c r="WJI1139" s="894"/>
      <c r="WJJ1139" s="894"/>
      <c r="WJK1139" s="894"/>
      <c r="WJL1139" s="894"/>
      <c r="WJM1139" s="894"/>
      <c r="WJN1139" s="894"/>
      <c r="WJO1139" s="894"/>
      <c r="WJP1139" s="894"/>
      <c r="WJQ1139" s="894"/>
      <c r="WJR1139" s="894"/>
      <c r="WJS1139" s="894"/>
      <c r="WJT1139" s="894"/>
      <c r="WJU1139" s="894"/>
      <c r="WJV1139" s="894"/>
      <c r="WJW1139" s="894"/>
      <c r="WJX1139" s="894"/>
      <c r="WJY1139" s="894"/>
      <c r="WJZ1139" s="894"/>
      <c r="WKA1139" s="894"/>
      <c r="WKB1139" s="894"/>
      <c r="WKC1139" s="894"/>
      <c r="WKD1139" s="894"/>
      <c r="WKE1139" s="894"/>
      <c r="WKF1139" s="894"/>
      <c r="WKG1139" s="894"/>
      <c r="WKH1139" s="894"/>
      <c r="WKI1139" s="894"/>
      <c r="WKJ1139" s="894"/>
      <c r="WKK1139" s="894"/>
      <c r="WKL1139" s="894"/>
      <c r="WKM1139" s="894"/>
      <c r="WKN1139" s="894"/>
      <c r="WKO1139" s="894"/>
      <c r="WKP1139" s="894"/>
      <c r="WKQ1139" s="894"/>
      <c r="WKR1139" s="894"/>
      <c r="WKS1139" s="894"/>
      <c r="WKT1139" s="894"/>
      <c r="WKU1139" s="894"/>
      <c r="WKV1139" s="894"/>
      <c r="WKW1139" s="894"/>
      <c r="WKX1139" s="894"/>
      <c r="WKY1139" s="894"/>
      <c r="WKZ1139" s="894"/>
      <c r="WLA1139" s="894"/>
      <c r="WLB1139" s="894"/>
      <c r="WLC1139" s="894"/>
      <c r="WLD1139" s="894"/>
      <c r="WLE1139" s="894"/>
      <c r="WLF1139" s="894"/>
      <c r="WLG1139" s="894"/>
      <c r="WLH1139" s="894"/>
      <c r="WLI1139" s="894"/>
      <c r="WLJ1139" s="894"/>
      <c r="WLK1139" s="894"/>
      <c r="WLL1139" s="894"/>
      <c r="WLM1139" s="894"/>
      <c r="WLN1139" s="894"/>
      <c r="WLO1139" s="894"/>
      <c r="WLP1139" s="894"/>
      <c r="WLQ1139" s="894"/>
      <c r="WLR1139" s="894"/>
      <c r="WLS1139" s="894"/>
      <c r="WLT1139" s="894"/>
      <c r="WLU1139" s="894"/>
      <c r="WLV1139" s="894"/>
      <c r="WLW1139" s="894"/>
      <c r="WLX1139" s="894"/>
      <c r="WLY1139" s="894"/>
      <c r="WLZ1139" s="894"/>
      <c r="WMA1139" s="894"/>
      <c r="WMB1139" s="894"/>
      <c r="WMC1139" s="894"/>
      <c r="WMD1139" s="894"/>
      <c r="WME1139" s="894"/>
      <c r="WMF1139" s="894"/>
      <c r="WMG1139" s="894"/>
      <c r="WMH1139" s="894"/>
      <c r="WMI1139" s="894"/>
      <c r="WMJ1139" s="894"/>
      <c r="WMK1139" s="894"/>
      <c r="WML1139" s="894"/>
      <c r="WMM1139" s="894"/>
      <c r="WMN1139" s="894"/>
      <c r="WMO1139" s="894"/>
      <c r="WMP1139" s="894"/>
      <c r="WMQ1139" s="894"/>
      <c r="WMR1139" s="894"/>
      <c r="WMS1139" s="894"/>
      <c r="WMT1139" s="894"/>
      <c r="WMU1139" s="894"/>
      <c r="WMV1139" s="894"/>
      <c r="WMW1139" s="894"/>
      <c r="WMX1139" s="894"/>
      <c r="WMY1139" s="894"/>
      <c r="WMZ1139" s="894"/>
      <c r="WNA1139" s="894"/>
      <c r="WNB1139" s="894"/>
      <c r="WNC1139" s="894"/>
      <c r="WND1139" s="894"/>
      <c r="WNE1139" s="894"/>
      <c r="WNF1139" s="894"/>
      <c r="WNG1139" s="894"/>
      <c r="WNH1139" s="894"/>
      <c r="WNI1139" s="894"/>
      <c r="WNJ1139" s="894"/>
      <c r="WNK1139" s="894"/>
      <c r="WNL1139" s="894"/>
      <c r="WNM1139" s="894"/>
      <c r="WNN1139" s="894"/>
      <c r="WNO1139" s="894"/>
      <c r="WNP1139" s="894"/>
      <c r="WNQ1139" s="894"/>
      <c r="WNR1139" s="894"/>
      <c r="WNS1139" s="894"/>
      <c r="WNT1139" s="894"/>
      <c r="WNU1139" s="894"/>
      <c r="WNV1139" s="894"/>
      <c r="WNW1139" s="894"/>
      <c r="WNX1139" s="894"/>
      <c r="WNY1139" s="894"/>
      <c r="WNZ1139" s="894"/>
      <c r="WOA1139" s="894"/>
      <c r="WOB1139" s="894"/>
      <c r="WOC1139" s="894"/>
      <c r="WOD1139" s="894"/>
      <c r="WOE1139" s="894"/>
      <c r="WOF1139" s="894"/>
      <c r="WOG1139" s="894"/>
      <c r="WOH1139" s="894"/>
      <c r="WOI1139" s="894"/>
      <c r="WOJ1139" s="894"/>
      <c r="WOK1139" s="894"/>
      <c r="WOL1139" s="894"/>
      <c r="WOM1139" s="894"/>
      <c r="WON1139" s="894"/>
      <c r="WOO1139" s="894"/>
      <c r="WOP1139" s="894"/>
      <c r="WOQ1139" s="894"/>
      <c r="WOR1139" s="894"/>
      <c r="WOS1139" s="894"/>
      <c r="WOT1139" s="894"/>
      <c r="WOU1139" s="894"/>
      <c r="WOV1139" s="894"/>
      <c r="WOW1139" s="894"/>
      <c r="WOX1139" s="894"/>
      <c r="WOY1139" s="894"/>
      <c r="WOZ1139" s="894"/>
      <c r="WPA1139" s="894"/>
      <c r="WPB1139" s="894"/>
      <c r="WPC1139" s="894"/>
      <c r="WPD1139" s="894"/>
      <c r="WPE1139" s="894"/>
      <c r="WPF1139" s="894"/>
      <c r="WPG1139" s="894"/>
      <c r="WPH1139" s="894"/>
      <c r="WPI1139" s="894"/>
      <c r="WPJ1139" s="894"/>
      <c r="WPK1139" s="894"/>
      <c r="WPL1139" s="894"/>
      <c r="WPM1139" s="894"/>
      <c r="WPN1139" s="894"/>
      <c r="WPO1139" s="894"/>
      <c r="WPP1139" s="894"/>
      <c r="WPQ1139" s="894"/>
      <c r="WPR1139" s="894"/>
      <c r="WPS1139" s="894"/>
      <c r="WPT1139" s="894"/>
      <c r="WPU1139" s="894"/>
      <c r="WPV1139" s="894"/>
      <c r="WPW1139" s="894"/>
      <c r="WPX1139" s="894"/>
      <c r="WPY1139" s="894"/>
      <c r="WPZ1139" s="894"/>
      <c r="WQA1139" s="894"/>
      <c r="WQB1139" s="894"/>
      <c r="WQC1139" s="894"/>
      <c r="WQD1139" s="894"/>
      <c r="WQE1139" s="894"/>
      <c r="WQF1139" s="894"/>
      <c r="WQG1139" s="894"/>
      <c r="WQH1139" s="894"/>
      <c r="WQI1139" s="894"/>
      <c r="WQJ1139" s="894"/>
      <c r="WQK1139" s="894"/>
      <c r="WQL1139" s="894"/>
      <c r="WQM1139" s="894"/>
      <c r="WQN1139" s="894"/>
      <c r="WQO1139" s="894"/>
      <c r="WQP1139" s="894"/>
      <c r="WQQ1139" s="894"/>
      <c r="WQR1139" s="894"/>
      <c r="WQS1139" s="894"/>
      <c r="WQT1139" s="894"/>
      <c r="WQU1139" s="894"/>
      <c r="WQV1139" s="894"/>
      <c r="WQW1139" s="894"/>
      <c r="WQX1139" s="894"/>
      <c r="WQY1139" s="894"/>
      <c r="WQZ1139" s="894"/>
      <c r="WRA1139" s="894"/>
      <c r="WRB1139" s="894"/>
      <c r="WRC1139" s="894"/>
      <c r="WRD1139" s="894"/>
      <c r="WRE1139" s="894"/>
      <c r="WRF1139" s="894"/>
      <c r="WRG1139" s="894"/>
      <c r="WRH1139" s="894"/>
      <c r="WRI1139" s="894"/>
      <c r="WRJ1139" s="894"/>
      <c r="WRK1139" s="894"/>
      <c r="WRL1139" s="894"/>
      <c r="WRM1139" s="894"/>
      <c r="WRN1139" s="894"/>
      <c r="WRO1139" s="894"/>
      <c r="WRP1139" s="894"/>
      <c r="WRQ1139" s="894"/>
      <c r="WRR1139" s="894"/>
      <c r="WRS1139" s="894"/>
      <c r="WRT1139" s="894"/>
      <c r="WRU1139" s="894"/>
      <c r="WRV1139" s="894"/>
      <c r="WRW1139" s="894"/>
      <c r="WRX1139" s="894"/>
      <c r="WRY1139" s="894"/>
      <c r="WRZ1139" s="894"/>
      <c r="WSA1139" s="894"/>
      <c r="WSB1139" s="894"/>
      <c r="WSC1139" s="894"/>
      <c r="WSD1139" s="894"/>
      <c r="WSE1139" s="894"/>
      <c r="WSF1139" s="894"/>
      <c r="WSG1139" s="894"/>
      <c r="WSH1139" s="894"/>
      <c r="WSI1139" s="894"/>
      <c r="WSJ1139" s="894"/>
      <c r="WSK1139" s="894"/>
      <c r="WSL1139" s="894"/>
      <c r="WSM1139" s="894"/>
      <c r="WSN1139" s="894"/>
      <c r="WSO1139" s="894"/>
      <c r="WSP1139" s="894"/>
      <c r="WSQ1139" s="894"/>
      <c r="WSR1139" s="894"/>
      <c r="WSS1139" s="894"/>
      <c r="WST1139" s="894"/>
      <c r="WSU1139" s="894"/>
      <c r="WSV1139" s="894"/>
      <c r="WSW1139" s="894"/>
      <c r="WSX1139" s="894"/>
      <c r="WSY1139" s="894"/>
      <c r="WSZ1139" s="894"/>
      <c r="WTA1139" s="894"/>
      <c r="WTB1139" s="894"/>
      <c r="WTC1139" s="894"/>
      <c r="WTD1139" s="894"/>
      <c r="WTE1139" s="894"/>
      <c r="WTF1139" s="894"/>
      <c r="WTG1139" s="894"/>
      <c r="WTH1139" s="894"/>
      <c r="WTI1139" s="894"/>
      <c r="WTJ1139" s="894"/>
      <c r="WTK1139" s="894"/>
      <c r="WTL1139" s="894"/>
      <c r="WTM1139" s="894"/>
      <c r="WTN1139" s="894"/>
      <c r="WTO1139" s="894"/>
      <c r="WTP1139" s="894"/>
      <c r="WTQ1139" s="894"/>
      <c r="WTR1139" s="894"/>
      <c r="WTS1139" s="894"/>
      <c r="WTT1139" s="894"/>
      <c r="WTU1139" s="894"/>
      <c r="WTV1139" s="894"/>
      <c r="WTW1139" s="894"/>
      <c r="WTX1139" s="894"/>
      <c r="WTY1139" s="894"/>
      <c r="WTZ1139" s="894"/>
      <c r="WUA1139" s="894"/>
      <c r="WUB1139" s="894"/>
      <c r="WUC1139" s="894"/>
      <c r="WUD1139" s="894"/>
      <c r="WUE1139" s="894"/>
      <c r="WUF1139" s="894"/>
      <c r="WUG1139" s="894"/>
      <c r="WUH1139" s="894"/>
      <c r="WUI1139" s="894"/>
      <c r="WUJ1139" s="894"/>
      <c r="WUK1139" s="894"/>
      <c r="WUL1139" s="894"/>
      <c r="WUM1139" s="894"/>
      <c r="WUN1139" s="894"/>
      <c r="WUO1139" s="894"/>
      <c r="WUP1139" s="894"/>
      <c r="WUQ1139" s="894"/>
      <c r="WUR1139" s="894"/>
      <c r="WUS1139" s="894"/>
      <c r="WUT1139" s="894"/>
      <c r="WUU1139" s="894"/>
      <c r="WUV1139" s="894"/>
      <c r="WUW1139" s="894"/>
      <c r="WUX1139" s="894"/>
      <c r="WUY1139" s="894"/>
      <c r="WUZ1139" s="894"/>
      <c r="WVA1139" s="894"/>
      <c r="WVB1139" s="894"/>
      <c r="WVC1139" s="894"/>
      <c r="WVD1139" s="894"/>
      <c r="WVE1139" s="894"/>
      <c r="WVF1139" s="894"/>
      <c r="WVG1139" s="894"/>
      <c r="WVH1139" s="894"/>
      <c r="WVI1139" s="894"/>
      <c r="WVJ1139" s="894"/>
      <c r="WVK1139" s="894"/>
      <c r="WVL1139" s="894"/>
      <c r="WVM1139" s="894"/>
      <c r="WVN1139" s="894"/>
      <c r="WVO1139" s="894"/>
      <c r="WVP1139" s="894"/>
      <c r="WVQ1139" s="894"/>
      <c r="WVR1139" s="894"/>
      <c r="WVS1139" s="894"/>
      <c r="WVT1139" s="894"/>
      <c r="WVU1139" s="894"/>
      <c r="WVV1139" s="894"/>
      <c r="WVW1139" s="894"/>
      <c r="WVX1139" s="894"/>
      <c r="WVY1139" s="894"/>
      <c r="WVZ1139" s="894"/>
      <c r="WWA1139" s="894"/>
      <c r="WWB1139" s="894"/>
      <c r="WWC1139" s="894"/>
      <c r="WWD1139" s="894"/>
      <c r="WWE1139" s="894"/>
      <c r="WWF1139" s="894"/>
      <c r="WWG1139" s="894"/>
      <c r="WWH1139" s="894"/>
      <c r="WWI1139" s="894"/>
      <c r="WWJ1139" s="894"/>
      <c r="WWK1139" s="894"/>
      <c r="WWL1139" s="894"/>
      <c r="WWM1139" s="894"/>
      <c r="WWN1139" s="894"/>
      <c r="WWO1139" s="894"/>
      <c r="WWP1139" s="894"/>
      <c r="WWQ1139" s="894"/>
      <c r="WWR1139" s="894"/>
      <c r="WWS1139" s="894"/>
      <c r="WWT1139" s="894"/>
      <c r="WWU1139" s="894"/>
      <c r="WWV1139" s="894"/>
      <c r="WWW1139" s="894"/>
      <c r="WWX1139" s="894"/>
      <c r="WWY1139" s="894"/>
      <c r="WWZ1139" s="894"/>
      <c r="WXA1139" s="894"/>
      <c r="WXB1139" s="894"/>
      <c r="WXC1139" s="894"/>
      <c r="WXD1139" s="894"/>
      <c r="WXE1139" s="894"/>
      <c r="WXF1139" s="894"/>
      <c r="WXG1139" s="894"/>
      <c r="WXH1139" s="894"/>
      <c r="WXI1139" s="894"/>
      <c r="WXJ1139" s="894"/>
      <c r="WXK1139" s="894"/>
      <c r="WXL1139" s="894"/>
      <c r="WXM1139" s="894"/>
      <c r="WXN1139" s="894"/>
      <c r="WXO1139" s="894"/>
      <c r="WXP1139" s="894"/>
      <c r="WXQ1139" s="894"/>
      <c r="WXR1139" s="894"/>
      <c r="WXS1139" s="894"/>
      <c r="WXT1139" s="894"/>
      <c r="WXU1139" s="894"/>
      <c r="WXV1139" s="894"/>
      <c r="WXW1139" s="894"/>
      <c r="WXX1139" s="894"/>
      <c r="WXY1139" s="894"/>
      <c r="WXZ1139" s="894"/>
      <c r="WYA1139" s="894"/>
      <c r="WYB1139" s="894"/>
      <c r="WYC1139" s="894"/>
      <c r="WYD1139" s="894"/>
      <c r="WYE1139" s="894"/>
      <c r="WYF1139" s="894"/>
      <c r="WYG1139" s="894"/>
      <c r="WYH1139" s="894"/>
      <c r="WYI1139" s="894"/>
      <c r="WYJ1139" s="894"/>
      <c r="WYK1139" s="894"/>
      <c r="WYL1139" s="894"/>
      <c r="WYM1139" s="894"/>
      <c r="WYN1139" s="894"/>
      <c r="WYO1139" s="894"/>
      <c r="WYP1139" s="894"/>
      <c r="WYQ1139" s="894"/>
      <c r="WYR1139" s="894"/>
      <c r="WYS1139" s="894"/>
      <c r="WYT1139" s="894"/>
      <c r="WYU1139" s="894"/>
      <c r="WYV1139" s="894"/>
      <c r="WYW1139" s="894"/>
      <c r="WYX1139" s="894"/>
      <c r="WYY1139" s="894"/>
      <c r="WYZ1139" s="894"/>
      <c r="WZA1139" s="894"/>
      <c r="WZB1139" s="894"/>
      <c r="WZC1139" s="894"/>
      <c r="WZD1139" s="894"/>
      <c r="WZE1139" s="894"/>
      <c r="WZF1139" s="894"/>
      <c r="WZG1139" s="894"/>
      <c r="WZH1139" s="894"/>
      <c r="WZI1139" s="894"/>
      <c r="WZJ1139" s="894"/>
      <c r="WZK1139" s="894"/>
      <c r="WZL1139" s="894"/>
      <c r="WZM1139" s="894"/>
      <c r="WZN1139" s="894"/>
      <c r="WZO1139" s="894"/>
      <c r="WZP1139" s="894"/>
      <c r="WZQ1139" s="894"/>
      <c r="WZR1139" s="894"/>
      <c r="WZS1139" s="894"/>
      <c r="WZT1139" s="894"/>
      <c r="WZU1139" s="894"/>
      <c r="WZV1139" s="894"/>
      <c r="WZW1139" s="894"/>
      <c r="WZX1139" s="894"/>
      <c r="WZY1139" s="894"/>
      <c r="WZZ1139" s="894"/>
      <c r="XAA1139" s="894"/>
      <c r="XAB1139" s="894"/>
      <c r="XAC1139" s="894"/>
      <c r="XAD1139" s="894"/>
      <c r="XAE1139" s="894"/>
      <c r="XAF1139" s="894"/>
      <c r="XAG1139" s="894"/>
      <c r="XAH1139" s="894"/>
      <c r="XAI1139" s="894"/>
      <c r="XAJ1139" s="894"/>
      <c r="XAK1139" s="894"/>
      <c r="XAL1139" s="894"/>
      <c r="XAM1139" s="894"/>
      <c r="XAN1139" s="894"/>
      <c r="XAO1139" s="894"/>
      <c r="XAP1139" s="894"/>
      <c r="XAQ1139" s="894"/>
      <c r="XAR1139" s="894"/>
      <c r="XAS1139" s="894"/>
      <c r="XAT1139" s="894"/>
      <c r="XAU1139" s="894"/>
      <c r="XAV1139" s="894"/>
      <c r="XAW1139" s="894"/>
      <c r="XAX1139" s="894"/>
      <c r="XAY1139" s="894"/>
      <c r="XAZ1139" s="894"/>
      <c r="XBA1139" s="894"/>
      <c r="XBB1139" s="894"/>
      <c r="XBC1139" s="894"/>
      <c r="XBD1139" s="894"/>
      <c r="XBE1139" s="894"/>
      <c r="XBF1139" s="894"/>
      <c r="XBG1139" s="894"/>
      <c r="XBH1139" s="894"/>
      <c r="XBI1139" s="894"/>
      <c r="XBJ1139" s="894"/>
      <c r="XBK1139" s="894"/>
      <c r="XBL1139" s="894"/>
      <c r="XBM1139" s="894"/>
      <c r="XBN1139" s="894"/>
      <c r="XBO1139" s="894"/>
      <c r="XBP1139" s="894"/>
      <c r="XBQ1139" s="894"/>
      <c r="XBR1139" s="894"/>
      <c r="XBS1139" s="894"/>
      <c r="XBT1139" s="894"/>
      <c r="XBU1139" s="894"/>
      <c r="XBV1139" s="894"/>
      <c r="XBW1139" s="894"/>
      <c r="XBX1139" s="894"/>
      <c r="XBY1139" s="894"/>
      <c r="XBZ1139" s="894"/>
      <c r="XCA1139" s="894"/>
      <c r="XCB1139" s="894"/>
      <c r="XCC1139" s="894"/>
      <c r="XCD1139" s="894"/>
      <c r="XCE1139" s="894"/>
      <c r="XCF1139" s="894"/>
      <c r="XCG1139" s="894"/>
      <c r="XCH1139" s="894"/>
      <c r="XCI1139" s="894"/>
      <c r="XCJ1139" s="894"/>
      <c r="XCK1139" s="894"/>
      <c r="XCL1139" s="894"/>
      <c r="XCM1139" s="894"/>
      <c r="XCN1139" s="894"/>
      <c r="XCO1139" s="894"/>
      <c r="XCP1139" s="894"/>
      <c r="XCQ1139" s="894"/>
      <c r="XCR1139" s="894"/>
      <c r="XCS1139" s="894"/>
      <c r="XCT1139" s="894"/>
      <c r="XCU1139" s="894"/>
      <c r="XCV1139" s="894"/>
      <c r="XCW1139" s="894"/>
      <c r="XCX1139" s="894"/>
      <c r="XCY1139" s="894"/>
      <c r="XCZ1139" s="894"/>
      <c r="XDA1139" s="894"/>
      <c r="XDB1139" s="894"/>
      <c r="XDC1139" s="894"/>
      <c r="XDD1139" s="894"/>
      <c r="XDE1139" s="894"/>
      <c r="XDF1139" s="894"/>
      <c r="XDG1139" s="894"/>
      <c r="XDH1139" s="894"/>
      <c r="XDI1139" s="894"/>
      <c r="XDJ1139" s="894"/>
      <c r="XDK1139" s="894"/>
      <c r="XDL1139" s="894"/>
      <c r="XDM1139" s="894"/>
      <c r="XDN1139" s="894"/>
      <c r="XDO1139" s="894"/>
      <c r="XDP1139" s="894"/>
      <c r="XDQ1139" s="894"/>
      <c r="XDR1139" s="894"/>
      <c r="XDS1139" s="894"/>
      <c r="XDT1139" s="894"/>
      <c r="XDU1139" s="894"/>
      <c r="XDV1139" s="894"/>
      <c r="XDW1139" s="894"/>
      <c r="XDX1139" s="894"/>
      <c r="XDY1139" s="894"/>
      <c r="XDZ1139" s="894"/>
      <c r="XEA1139" s="894"/>
      <c r="XEB1139" s="894"/>
      <c r="XEC1139" s="894"/>
      <c r="XED1139" s="894"/>
      <c r="XEE1139" s="894"/>
      <c r="XEF1139" s="894"/>
      <c r="XEG1139" s="894"/>
      <c r="XEH1139" s="894"/>
      <c r="XEI1139" s="894"/>
      <c r="XEJ1139" s="894"/>
      <c r="XEK1139" s="894"/>
      <c r="XEL1139" s="894"/>
      <c r="XEM1139" s="894"/>
      <c r="XEN1139" s="894"/>
      <c r="XEO1139" s="894"/>
      <c r="XEP1139" s="894"/>
      <c r="XEQ1139" s="894"/>
      <c r="XER1139" s="894"/>
      <c r="XES1139" s="894"/>
      <c r="XET1139" s="894"/>
      <c r="XEU1139" s="894"/>
      <c r="XEV1139" s="894"/>
      <c r="XEW1139" s="894"/>
      <c r="XEX1139" s="894"/>
      <c r="XEY1139" s="894"/>
      <c r="XEZ1139" s="894"/>
      <c r="XFA1139" s="894"/>
      <c r="XFB1139" s="894"/>
      <c r="XFC1139" s="894"/>
      <c r="XFD1139" s="894"/>
    </row>
    <row r="1140" spans="1:16384" ht="12.6" customHeight="1" x14ac:dyDescent="0.25">
      <c r="A1140" s="760"/>
      <c r="B1140" s="678"/>
      <c r="C1140" s="678"/>
      <c r="D1140" s="678"/>
      <c r="E1140" s="678"/>
      <c r="F1140" s="678"/>
      <c r="G1140" s="678"/>
      <c r="H1140" s="678"/>
      <c r="I1140" s="678"/>
      <c r="J1140" s="678"/>
      <c r="K1140" s="678"/>
      <c r="L1140" s="678"/>
      <c r="M1140" s="678"/>
      <c r="N1140" s="678"/>
      <c r="O1140" s="678"/>
      <c r="P1140" s="678"/>
      <c r="Q1140" s="678"/>
      <c r="R1140" s="678"/>
      <c r="S1140" s="678"/>
      <c r="T1140" s="678"/>
      <c r="U1140" s="678"/>
      <c r="V1140" s="678"/>
      <c r="W1140" s="678"/>
      <c r="X1140" s="678"/>
      <c r="Y1140" s="678"/>
      <c r="Z1140" s="678"/>
      <c r="AA1140" s="678"/>
      <c r="AB1140" s="678"/>
      <c r="AC1140" s="678"/>
      <c r="AD1140" s="678"/>
      <c r="AE1140" s="678"/>
      <c r="AF1140" s="678"/>
      <c r="AG1140" s="678"/>
      <c r="AH1140" s="678"/>
      <c r="AI1140" s="678"/>
      <c r="AJ1140" s="678"/>
      <c r="AK1140" s="678"/>
      <c r="AL1140" s="678"/>
      <c r="AM1140" s="678"/>
      <c r="AN1140" s="678"/>
      <c r="AO1140" s="678"/>
      <c r="AP1140" s="678"/>
      <c r="AQ1140" s="678"/>
      <c r="AR1140" s="678"/>
      <c r="AS1140" s="678"/>
      <c r="AT1140" s="678"/>
      <c r="AU1140" s="678"/>
      <c r="AV1140" s="678"/>
      <c r="AW1140" s="678"/>
      <c r="AX1140" s="678"/>
      <c r="AY1140" s="678"/>
      <c r="AZ1140" s="678"/>
      <c r="BA1140" s="678"/>
      <c r="BB1140" s="761"/>
    </row>
    <row r="1141" spans="1:16384" ht="12.6" customHeight="1" x14ac:dyDescent="0.25">
      <c r="A1141" s="636" t="s">
        <v>2908</v>
      </c>
      <c r="B1141" s="637"/>
      <c r="C1141" s="637"/>
      <c r="D1141" s="637"/>
      <c r="E1141" s="637"/>
      <c r="F1141" s="637"/>
      <c r="G1141" s="637"/>
      <c r="H1141" s="637"/>
      <c r="I1141" s="637"/>
      <c r="J1141" s="637"/>
      <c r="K1141" s="637"/>
      <c r="L1141" s="637"/>
      <c r="M1141" s="637"/>
      <c r="N1141" s="637"/>
      <c r="O1141" s="637"/>
      <c r="P1141" s="637"/>
      <c r="Q1141" s="637"/>
      <c r="R1141" s="637"/>
      <c r="S1141" s="637"/>
      <c r="T1141" s="637"/>
      <c r="U1141" s="637"/>
      <c r="V1141" s="637"/>
      <c r="W1141" s="637"/>
      <c r="X1141" s="637"/>
      <c r="Y1141" s="637"/>
      <c r="Z1141" s="637"/>
      <c r="AA1141" s="637"/>
      <c r="AB1141" s="637"/>
      <c r="AC1141" s="637"/>
      <c r="AD1141" s="637"/>
      <c r="AE1141" s="637"/>
      <c r="AF1141" s="637"/>
      <c r="AG1141" s="637"/>
      <c r="AH1141" s="637"/>
      <c r="AI1141" s="637"/>
      <c r="AJ1141" s="637"/>
      <c r="AK1141" s="637"/>
      <c r="AL1141" s="637"/>
      <c r="AM1141" s="637"/>
      <c r="AN1141" s="637"/>
      <c r="AO1141" s="637"/>
      <c r="AP1141" s="637"/>
      <c r="AQ1141" s="637"/>
      <c r="AR1141" s="637"/>
      <c r="AS1141" s="637"/>
      <c r="AT1141" s="637"/>
      <c r="AU1141" s="637"/>
      <c r="AV1141" s="637"/>
      <c r="AW1141" s="637"/>
      <c r="AX1141" s="637"/>
      <c r="AY1141" s="637"/>
      <c r="AZ1141" s="637"/>
      <c r="BA1141" s="637"/>
      <c r="BB1141" s="637"/>
    </row>
    <row r="1142" spans="1:16384" ht="12.6" customHeight="1" x14ac:dyDescent="0.25">
      <c r="A1142" s="894" t="s">
        <v>2909</v>
      </c>
      <c r="B1142" s="894"/>
      <c r="C1142" s="894"/>
      <c r="D1142" s="894"/>
      <c r="E1142" s="894"/>
      <c r="F1142" s="894"/>
      <c r="G1142" s="894"/>
      <c r="H1142" s="894"/>
      <c r="I1142" s="894"/>
      <c r="J1142" s="894"/>
      <c r="K1142" s="894"/>
      <c r="L1142" s="894"/>
      <c r="M1142" s="894"/>
      <c r="N1142" s="894"/>
      <c r="O1142" s="894"/>
      <c r="P1142" s="894"/>
      <c r="Q1142" s="894"/>
      <c r="R1142" s="894"/>
      <c r="S1142" s="894"/>
      <c r="T1142" s="894"/>
      <c r="U1142" s="894"/>
      <c r="V1142" s="894"/>
      <c r="W1142" s="894"/>
      <c r="X1142" s="894"/>
      <c r="Y1142" s="894"/>
      <c r="Z1142" s="894"/>
      <c r="AA1142" s="894"/>
      <c r="AB1142" s="894"/>
      <c r="AC1142" s="894"/>
      <c r="AD1142" s="894"/>
      <c r="AE1142" s="894"/>
      <c r="AF1142" s="894"/>
      <c r="AG1142" s="894"/>
      <c r="AH1142" s="894"/>
      <c r="AI1142" s="894"/>
      <c r="AJ1142" s="894"/>
      <c r="AK1142" s="894"/>
      <c r="AL1142" s="894"/>
      <c r="AM1142" s="894"/>
      <c r="AN1142" s="894"/>
      <c r="AO1142" s="894"/>
      <c r="AP1142" s="894"/>
      <c r="AQ1142" s="894"/>
      <c r="AR1142" s="894"/>
      <c r="AS1142" s="894"/>
      <c r="AT1142" s="894"/>
      <c r="AU1142" s="894"/>
      <c r="AV1142" s="894"/>
      <c r="AW1142" s="894"/>
      <c r="AX1142" s="894"/>
      <c r="AY1142" s="894"/>
      <c r="AZ1142" s="894"/>
      <c r="BA1142" s="894"/>
      <c r="BB1142" s="894"/>
      <c r="BC1142" s="894"/>
      <c r="BD1142" s="894"/>
      <c r="BE1142" s="894"/>
      <c r="BF1142" s="894"/>
      <c r="BG1142" s="894"/>
      <c r="BH1142" s="894"/>
      <c r="BI1142" s="894"/>
      <c r="BJ1142" s="894"/>
      <c r="BK1142" s="894"/>
      <c r="BL1142" s="894"/>
      <c r="BM1142" s="894"/>
      <c r="BN1142" s="894"/>
      <c r="BO1142" s="894"/>
      <c r="BP1142" s="894"/>
      <c r="BQ1142" s="894"/>
      <c r="BR1142" s="894"/>
      <c r="BS1142" s="894"/>
      <c r="BT1142" s="894"/>
      <c r="BU1142" s="894"/>
      <c r="BV1142" s="894"/>
      <c r="BW1142" s="894"/>
      <c r="BX1142" s="894"/>
      <c r="BY1142" s="894"/>
      <c r="BZ1142" s="894"/>
      <c r="CA1142" s="894"/>
      <c r="CB1142" s="894"/>
      <c r="CC1142" s="894"/>
      <c r="CD1142" s="894"/>
      <c r="CE1142" s="894"/>
      <c r="CF1142" s="894"/>
      <c r="CG1142" s="894"/>
      <c r="CH1142" s="894"/>
      <c r="CI1142" s="894"/>
      <c r="CJ1142" s="894"/>
      <c r="CK1142" s="894"/>
      <c r="CL1142" s="894"/>
      <c r="CM1142" s="894"/>
      <c r="CN1142" s="894"/>
      <c r="CO1142" s="894"/>
      <c r="CP1142" s="894"/>
      <c r="CQ1142" s="894"/>
      <c r="CR1142" s="894"/>
      <c r="CS1142" s="894"/>
      <c r="CT1142" s="894"/>
      <c r="CU1142" s="894"/>
      <c r="CV1142" s="894"/>
      <c r="CW1142" s="894"/>
      <c r="CX1142" s="894"/>
      <c r="CY1142" s="894"/>
      <c r="CZ1142" s="894"/>
      <c r="DA1142" s="894"/>
      <c r="DB1142" s="894"/>
      <c r="DC1142" s="894"/>
      <c r="DD1142" s="894"/>
      <c r="DE1142" s="894"/>
      <c r="DF1142" s="894"/>
      <c r="DG1142" s="894"/>
      <c r="DH1142" s="894"/>
      <c r="DI1142" s="894"/>
      <c r="DJ1142" s="894"/>
      <c r="DK1142" s="894"/>
      <c r="DL1142" s="894"/>
      <c r="DM1142" s="894"/>
      <c r="DN1142" s="894"/>
      <c r="DO1142" s="894"/>
      <c r="DP1142" s="894"/>
      <c r="DQ1142" s="894"/>
      <c r="DR1142" s="894"/>
      <c r="DS1142" s="894"/>
      <c r="DT1142" s="894"/>
      <c r="DU1142" s="894"/>
      <c r="DV1142" s="894"/>
      <c r="DW1142" s="894"/>
      <c r="DX1142" s="894"/>
      <c r="DY1142" s="894"/>
      <c r="DZ1142" s="894"/>
      <c r="EA1142" s="894"/>
      <c r="EB1142" s="894"/>
      <c r="EC1142" s="894"/>
      <c r="ED1142" s="894"/>
      <c r="EE1142" s="894"/>
      <c r="EF1142" s="894"/>
      <c r="EG1142" s="894"/>
      <c r="EH1142" s="894"/>
      <c r="EI1142" s="894"/>
      <c r="EJ1142" s="894"/>
      <c r="EK1142" s="894"/>
      <c r="EL1142" s="894"/>
      <c r="EM1142" s="894"/>
      <c r="EN1142" s="894"/>
      <c r="EO1142" s="894"/>
      <c r="EP1142" s="894"/>
      <c r="EQ1142" s="894"/>
      <c r="ER1142" s="894"/>
      <c r="ES1142" s="894"/>
      <c r="ET1142" s="894"/>
      <c r="EU1142" s="894"/>
      <c r="EV1142" s="894"/>
      <c r="EW1142" s="894"/>
      <c r="EX1142" s="894"/>
      <c r="EY1142" s="894"/>
      <c r="EZ1142" s="894"/>
      <c r="FA1142" s="894"/>
      <c r="FB1142" s="894"/>
      <c r="FC1142" s="894"/>
      <c r="FD1142" s="894"/>
      <c r="FE1142" s="894"/>
      <c r="FF1142" s="894"/>
      <c r="FG1142" s="894"/>
      <c r="FH1142" s="894"/>
      <c r="FI1142" s="894"/>
      <c r="FJ1142" s="894"/>
      <c r="FK1142" s="894"/>
      <c r="FL1142" s="894"/>
      <c r="FM1142" s="894"/>
      <c r="FN1142" s="894"/>
      <c r="FO1142" s="894"/>
      <c r="FP1142" s="894"/>
      <c r="FQ1142" s="894"/>
      <c r="FR1142" s="894"/>
      <c r="FS1142" s="894"/>
      <c r="FT1142" s="894"/>
      <c r="FU1142" s="894"/>
      <c r="FV1142" s="894"/>
      <c r="FW1142" s="894"/>
      <c r="FX1142" s="894"/>
      <c r="FY1142" s="894"/>
      <c r="FZ1142" s="894"/>
      <c r="GA1142" s="894"/>
      <c r="GB1142" s="894"/>
      <c r="GC1142" s="894"/>
      <c r="GD1142" s="894"/>
      <c r="GE1142" s="894"/>
      <c r="GF1142" s="894"/>
      <c r="GG1142" s="894"/>
      <c r="GH1142" s="894"/>
      <c r="GI1142" s="894"/>
      <c r="GJ1142" s="894"/>
      <c r="GK1142" s="894"/>
      <c r="GL1142" s="894"/>
      <c r="GM1142" s="894"/>
      <c r="GN1142" s="894"/>
      <c r="GO1142" s="894"/>
      <c r="GP1142" s="894"/>
      <c r="GQ1142" s="894"/>
      <c r="GR1142" s="894"/>
      <c r="GS1142" s="894"/>
      <c r="GT1142" s="894"/>
      <c r="GU1142" s="894"/>
      <c r="GV1142" s="894"/>
      <c r="GW1142" s="894"/>
      <c r="GX1142" s="894"/>
      <c r="GY1142" s="894"/>
      <c r="GZ1142" s="894"/>
      <c r="HA1142" s="894"/>
      <c r="HB1142" s="894"/>
      <c r="HC1142" s="894"/>
      <c r="HD1142" s="894"/>
      <c r="HE1142" s="894"/>
      <c r="HF1142" s="894"/>
      <c r="HG1142" s="894"/>
      <c r="HH1142" s="894"/>
      <c r="HI1142" s="894"/>
      <c r="HJ1142" s="894"/>
      <c r="HK1142" s="894"/>
      <c r="HL1142" s="894"/>
      <c r="HM1142" s="894"/>
      <c r="HN1142" s="894"/>
      <c r="HO1142" s="894"/>
      <c r="HP1142" s="894"/>
      <c r="HQ1142" s="894"/>
      <c r="HR1142" s="894"/>
      <c r="HS1142" s="894"/>
      <c r="HT1142" s="894"/>
      <c r="HU1142" s="894"/>
      <c r="HV1142" s="894"/>
      <c r="HW1142" s="894"/>
      <c r="HX1142" s="894"/>
      <c r="HY1142" s="894"/>
      <c r="HZ1142" s="894"/>
      <c r="IA1142" s="894"/>
      <c r="IB1142" s="894"/>
      <c r="IC1142" s="894"/>
      <c r="ID1142" s="894"/>
      <c r="IE1142" s="894"/>
      <c r="IF1142" s="894"/>
      <c r="IG1142" s="894"/>
      <c r="IH1142" s="894"/>
      <c r="II1142" s="894"/>
      <c r="IJ1142" s="894"/>
      <c r="IK1142" s="894"/>
      <c r="IL1142" s="894"/>
      <c r="IM1142" s="894"/>
      <c r="IN1142" s="894"/>
      <c r="IO1142" s="894"/>
      <c r="IP1142" s="894"/>
      <c r="IQ1142" s="894"/>
      <c r="IR1142" s="894"/>
      <c r="IS1142" s="894"/>
      <c r="IT1142" s="894"/>
      <c r="IU1142" s="894"/>
      <c r="IV1142" s="894"/>
      <c r="IW1142" s="894"/>
      <c r="IX1142" s="894"/>
      <c r="IY1142" s="894"/>
      <c r="IZ1142" s="894"/>
      <c r="JA1142" s="894"/>
      <c r="JB1142" s="894"/>
      <c r="JC1142" s="894"/>
      <c r="JD1142" s="894"/>
      <c r="JE1142" s="894"/>
      <c r="JF1142" s="894"/>
      <c r="JG1142" s="894"/>
      <c r="JH1142" s="894"/>
      <c r="JI1142" s="894"/>
      <c r="JJ1142" s="894"/>
      <c r="JK1142" s="894"/>
      <c r="JL1142" s="894"/>
      <c r="JM1142" s="894"/>
      <c r="JN1142" s="894"/>
      <c r="JO1142" s="894"/>
      <c r="JP1142" s="894"/>
      <c r="JQ1142" s="894"/>
      <c r="JR1142" s="894"/>
      <c r="JS1142" s="894"/>
      <c r="JT1142" s="894"/>
      <c r="JU1142" s="894"/>
      <c r="JV1142" s="894"/>
      <c r="JW1142" s="894"/>
      <c r="JX1142" s="894"/>
      <c r="JY1142" s="894"/>
      <c r="JZ1142" s="894"/>
      <c r="KA1142" s="894"/>
      <c r="KB1142" s="894"/>
      <c r="KC1142" s="894"/>
      <c r="KD1142" s="894"/>
      <c r="KE1142" s="894"/>
      <c r="KF1142" s="894"/>
      <c r="KG1142" s="894"/>
      <c r="KH1142" s="894"/>
      <c r="KI1142" s="894"/>
      <c r="KJ1142" s="894"/>
      <c r="KK1142" s="894"/>
      <c r="KL1142" s="894"/>
      <c r="KM1142" s="894"/>
      <c r="KN1142" s="894"/>
      <c r="KO1142" s="894"/>
      <c r="KP1142" s="894"/>
      <c r="KQ1142" s="894"/>
      <c r="KR1142" s="894"/>
      <c r="KS1142" s="894"/>
      <c r="KT1142" s="894"/>
      <c r="KU1142" s="894"/>
      <c r="KV1142" s="894"/>
      <c r="KW1142" s="894"/>
      <c r="KX1142" s="894"/>
      <c r="KY1142" s="894"/>
      <c r="KZ1142" s="894"/>
      <c r="LA1142" s="894"/>
      <c r="LB1142" s="894"/>
      <c r="LC1142" s="894"/>
      <c r="LD1142" s="894"/>
      <c r="LE1142" s="894"/>
      <c r="LF1142" s="894"/>
      <c r="LG1142" s="894"/>
      <c r="LH1142" s="894"/>
      <c r="LI1142" s="894"/>
      <c r="LJ1142" s="894"/>
      <c r="LK1142" s="894"/>
      <c r="LL1142" s="894"/>
      <c r="LM1142" s="894"/>
      <c r="LN1142" s="894"/>
      <c r="LO1142" s="894"/>
      <c r="LP1142" s="894"/>
      <c r="LQ1142" s="894"/>
      <c r="LR1142" s="894"/>
      <c r="LS1142" s="894"/>
      <c r="LT1142" s="894"/>
      <c r="LU1142" s="894"/>
      <c r="LV1142" s="894"/>
      <c r="LW1142" s="894"/>
      <c r="LX1142" s="894"/>
      <c r="LY1142" s="894"/>
      <c r="LZ1142" s="894"/>
      <c r="MA1142" s="894"/>
      <c r="MB1142" s="894"/>
      <c r="MC1142" s="894"/>
      <c r="MD1142" s="894"/>
      <c r="ME1142" s="894"/>
      <c r="MF1142" s="894"/>
      <c r="MG1142" s="894"/>
      <c r="MH1142" s="894"/>
      <c r="MI1142" s="894"/>
      <c r="MJ1142" s="894"/>
      <c r="MK1142" s="894"/>
      <c r="ML1142" s="894"/>
      <c r="MM1142" s="894"/>
      <c r="MN1142" s="894"/>
      <c r="MO1142" s="894"/>
      <c r="MP1142" s="894"/>
      <c r="MQ1142" s="894"/>
      <c r="MR1142" s="894"/>
      <c r="MS1142" s="894"/>
      <c r="MT1142" s="894"/>
      <c r="MU1142" s="894"/>
      <c r="MV1142" s="894"/>
      <c r="MW1142" s="894"/>
      <c r="MX1142" s="894"/>
      <c r="MY1142" s="894"/>
      <c r="MZ1142" s="894"/>
      <c r="NA1142" s="894"/>
      <c r="NB1142" s="894"/>
      <c r="NC1142" s="894"/>
      <c r="ND1142" s="894"/>
      <c r="NE1142" s="894"/>
      <c r="NF1142" s="894"/>
      <c r="NG1142" s="894"/>
      <c r="NH1142" s="894"/>
      <c r="NI1142" s="894"/>
      <c r="NJ1142" s="894"/>
      <c r="NK1142" s="894"/>
      <c r="NL1142" s="894"/>
      <c r="NM1142" s="894"/>
      <c r="NN1142" s="894"/>
      <c r="NO1142" s="894"/>
      <c r="NP1142" s="894"/>
      <c r="NQ1142" s="894"/>
      <c r="NR1142" s="894"/>
      <c r="NS1142" s="894"/>
      <c r="NT1142" s="894"/>
      <c r="NU1142" s="894"/>
      <c r="NV1142" s="894"/>
      <c r="NW1142" s="894"/>
      <c r="NX1142" s="894"/>
      <c r="NY1142" s="894"/>
      <c r="NZ1142" s="894"/>
      <c r="OA1142" s="894"/>
      <c r="OB1142" s="894"/>
      <c r="OC1142" s="894"/>
      <c r="OD1142" s="894"/>
      <c r="OE1142" s="894"/>
      <c r="OF1142" s="894"/>
      <c r="OG1142" s="894"/>
      <c r="OH1142" s="894"/>
      <c r="OI1142" s="894"/>
      <c r="OJ1142" s="894"/>
      <c r="OK1142" s="894"/>
      <c r="OL1142" s="894"/>
      <c r="OM1142" s="894"/>
      <c r="ON1142" s="894"/>
      <c r="OO1142" s="894"/>
      <c r="OP1142" s="894"/>
      <c r="OQ1142" s="894"/>
      <c r="OR1142" s="894"/>
      <c r="OS1142" s="894"/>
      <c r="OT1142" s="894"/>
      <c r="OU1142" s="894"/>
      <c r="OV1142" s="894"/>
      <c r="OW1142" s="894"/>
      <c r="OX1142" s="894"/>
      <c r="OY1142" s="894"/>
      <c r="OZ1142" s="894"/>
      <c r="PA1142" s="894"/>
      <c r="PB1142" s="894"/>
      <c r="PC1142" s="894"/>
      <c r="PD1142" s="894"/>
      <c r="PE1142" s="894"/>
      <c r="PF1142" s="894"/>
      <c r="PG1142" s="894"/>
      <c r="PH1142" s="894"/>
      <c r="PI1142" s="894"/>
      <c r="PJ1142" s="894"/>
      <c r="PK1142" s="894"/>
      <c r="PL1142" s="894"/>
      <c r="PM1142" s="894"/>
      <c r="PN1142" s="894"/>
      <c r="PO1142" s="894"/>
      <c r="PP1142" s="894"/>
      <c r="PQ1142" s="894"/>
      <c r="PR1142" s="894"/>
      <c r="PS1142" s="894"/>
      <c r="PT1142" s="894"/>
      <c r="PU1142" s="894"/>
      <c r="PV1142" s="894"/>
      <c r="PW1142" s="894"/>
      <c r="PX1142" s="894"/>
      <c r="PY1142" s="894"/>
      <c r="PZ1142" s="894"/>
      <c r="QA1142" s="894"/>
      <c r="QB1142" s="894"/>
      <c r="QC1142" s="894"/>
      <c r="QD1142" s="894"/>
      <c r="QE1142" s="894"/>
      <c r="QF1142" s="894"/>
      <c r="QG1142" s="894"/>
      <c r="QH1142" s="894"/>
      <c r="QI1142" s="894"/>
      <c r="QJ1142" s="894"/>
      <c r="QK1142" s="894"/>
      <c r="QL1142" s="894"/>
      <c r="QM1142" s="894"/>
      <c r="QN1142" s="894"/>
      <c r="QO1142" s="894"/>
      <c r="QP1142" s="894"/>
      <c r="QQ1142" s="894"/>
      <c r="QR1142" s="894"/>
      <c r="QS1142" s="894"/>
      <c r="QT1142" s="894"/>
      <c r="QU1142" s="894"/>
      <c r="QV1142" s="894"/>
      <c r="QW1142" s="894"/>
      <c r="QX1142" s="894"/>
      <c r="QY1142" s="894"/>
      <c r="QZ1142" s="894"/>
      <c r="RA1142" s="894"/>
      <c r="RB1142" s="894"/>
      <c r="RC1142" s="894"/>
      <c r="RD1142" s="894"/>
      <c r="RE1142" s="894"/>
      <c r="RF1142" s="894"/>
      <c r="RG1142" s="894"/>
      <c r="RH1142" s="894"/>
      <c r="RI1142" s="894"/>
      <c r="RJ1142" s="894"/>
      <c r="RK1142" s="894"/>
      <c r="RL1142" s="894"/>
      <c r="RM1142" s="894"/>
      <c r="RN1142" s="894"/>
      <c r="RO1142" s="894"/>
      <c r="RP1142" s="894"/>
      <c r="RQ1142" s="894"/>
      <c r="RR1142" s="894"/>
      <c r="RS1142" s="894"/>
      <c r="RT1142" s="894"/>
      <c r="RU1142" s="894"/>
      <c r="RV1142" s="894"/>
      <c r="RW1142" s="894"/>
      <c r="RX1142" s="894"/>
      <c r="RY1142" s="894"/>
      <c r="RZ1142" s="894"/>
      <c r="SA1142" s="894"/>
      <c r="SB1142" s="894"/>
      <c r="SC1142" s="894"/>
      <c r="SD1142" s="894"/>
      <c r="SE1142" s="894"/>
      <c r="SF1142" s="894"/>
      <c r="SG1142" s="894"/>
      <c r="SH1142" s="894"/>
      <c r="SI1142" s="894"/>
      <c r="SJ1142" s="894"/>
      <c r="SK1142" s="894"/>
      <c r="SL1142" s="894"/>
      <c r="SM1142" s="894"/>
      <c r="SN1142" s="894"/>
      <c r="SO1142" s="894"/>
      <c r="SP1142" s="894"/>
      <c r="SQ1142" s="894"/>
      <c r="SR1142" s="894"/>
      <c r="SS1142" s="894"/>
      <c r="ST1142" s="894"/>
      <c r="SU1142" s="894"/>
      <c r="SV1142" s="894"/>
      <c r="SW1142" s="894"/>
      <c r="SX1142" s="894"/>
      <c r="SY1142" s="894"/>
      <c r="SZ1142" s="894"/>
      <c r="TA1142" s="894"/>
      <c r="TB1142" s="894"/>
      <c r="TC1142" s="894"/>
      <c r="TD1142" s="894"/>
      <c r="TE1142" s="894"/>
      <c r="TF1142" s="894"/>
      <c r="TG1142" s="894"/>
      <c r="TH1142" s="894"/>
      <c r="TI1142" s="894"/>
      <c r="TJ1142" s="894"/>
      <c r="TK1142" s="894"/>
      <c r="TL1142" s="894"/>
      <c r="TM1142" s="894"/>
      <c r="TN1142" s="894"/>
      <c r="TO1142" s="894"/>
      <c r="TP1142" s="894"/>
      <c r="TQ1142" s="894"/>
      <c r="TR1142" s="894"/>
      <c r="TS1142" s="894"/>
      <c r="TT1142" s="894"/>
      <c r="TU1142" s="894"/>
      <c r="TV1142" s="894"/>
      <c r="TW1142" s="894"/>
      <c r="TX1142" s="894"/>
      <c r="TY1142" s="894"/>
      <c r="TZ1142" s="894"/>
      <c r="UA1142" s="894"/>
      <c r="UB1142" s="894"/>
      <c r="UC1142" s="894"/>
      <c r="UD1142" s="894"/>
      <c r="UE1142" s="894"/>
      <c r="UF1142" s="894"/>
      <c r="UG1142" s="894"/>
      <c r="UH1142" s="894"/>
      <c r="UI1142" s="894"/>
      <c r="UJ1142" s="894"/>
      <c r="UK1142" s="894"/>
      <c r="UL1142" s="894"/>
      <c r="UM1142" s="894"/>
      <c r="UN1142" s="894"/>
      <c r="UO1142" s="894"/>
      <c r="UP1142" s="894"/>
      <c r="UQ1142" s="894"/>
      <c r="UR1142" s="894"/>
      <c r="US1142" s="894"/>
      <c r="UT1142" s="894"/>
      <c r="UU1142" s="894"/>
      <c r="UV1142" s="894"/>
      <c r="UW1142" s="894"/>
      <c r="UX1142" s="894"/>
      <c r="UY1142" s="894"/>
      <c r="UZ1142" s="894"/>
      <c r="VA1142" s="894"/>
      <c r="VB1142" s="894"/>
      <c r="VC1142" s="894"/>
      <c r="VD1142" s="894"/>
      <c r="VE1142" s="894"/>
      <c r="VF1142" s="894"/>
      <c r="VG1142" s="894"/>
      <c r="VH1142" s="894"/>
      <c r="VI1142" s="894"/>
      <c r="VJ1142" s="894"/>
      <c r="VK1142" s="894"/>
      <c r="VL1142" s="894"/>
      <c r="VM1142" s="894"/>
      <c r="VN1142" s="894"/>
      <c r="VO1142" s="894"/>
      <c r="VP1142" s="894"/>
      <c r="VQ1142" s="894"/>
      <c r="VR1142" s="894"/>
      <c r="VS1142" s="894"/>
      <c r="VT1142" s="894"/>
      <c r="VU1142" s="894"/>
      <c r="VV1142" s="894"/>
      <c r="VW1142" s="894"/>
      <c r="VX1142" s="894"/>
      <c r="VY1142" s="894"/>
      <c r="VZ1142" s="894"/>
      <c r="WA1142" s="894"/>
      <c r="WB1142" s="894"/>
      <c r="WC1142" s="894"/>
      <c r="WD1142" s="894"/>
      <c r="WE1142" s="894"/>
      <c r="WF1142" s="894"/>
      <c r="WG1142" s="894"/>
      <c r="WH1142" s="894"/>
      <c r="WI1142" s="894"/>
      <c r="WJ1142" s="894"/>
      <c r="WK1142" s="894"/>
      <c r="WL1142" s="894"/>
      <c r="WM1142" s="894"/>
      <c r="WN1142" s="894"/>
      <c r="WO1142" s="894"/>
      <c r="WP1142" s="894"/>
      <c r="WQ1142" s="894"/>
      <c r="WR1142" s="894"/>
      <c r="WS1142" s="894"/>
      <c r="WT1142" s="894"/>
      <c r="WU1142" s="894"/>
      <c r="WV1142" s="894"/>
      <c r="WW1142" s="894"/>
      <c r="WX1142" s="894"/>
      <c r="WY1142" s="894"/>
      <c r="WZ1142" s="894"/>
      <c r="XA1142" s="894"/>
      <c r="XB1142" s="894"/>
      <c r="XC1142" s="894"/>
      <c r="XD1142" s="894"/>
      <c r="XE1142" s="894"/>
      <c r="XF1142" s="894"/>
      <c r="XG1142" s="894"/>
      <c r="XH1142" s="894"/>
      <c r="XI1142" s="894"/>
      <c r="XJ1142" s="894"/>
      <c r="XK1142" s="894"/>
      <c r="XL1142" s="894"/>
      <c r="XM1142" s="894"/>
      <c r="XN1142" s="894"/>
      <c r="XO1142" s="894"/>
      <c r="XP1142" s="894"/>
      <c r="XQ1142" s="894"/>
      <c r="XR1142" s="894"/>
      <c r="XS1142" s="894"/>
      <c r="XT1142" s="894"/>
      <c r="XU1142" s="894"/>
      <c r="XV1142" s="894"/>
      <c r="XW1142" s="894"/>
      <c r="XX1142" s="894"/>
      <c r="XY1142" s="894"/>
      <c r="XZ1142" s="894"/>
      <c r="YA1142" s="894"/>
      <c r="YB1142" s="894"/>
      <c r="YC1142" s="894"/>
      <c r="YD1142" s="894"/>
      <c r="YE1142" s="894"/>
      <c r="YF1142" s="894"/>
      <c r="YG1142" s="894"/>
      <c r="YH1142" s="894"/>
      <c r="YI1142" s="894"/>
      <c r="YJ1142" s="894"/>
      <c r="YK1142" s="894"/>
      <c r="YL1142" s="894"/>
      <c r="YM1142" s="894"/>
      <c r="YN1142" s="894"/>
      <c r="YO1142" s="894"/>
      <c r="YP1142" s="894"/>
      <c r="YQ1142" s="894"/>
      <c r="YR1142" s="894"/>
      <c r="YS1142" s="894"/>
      <c r="YT1142" s="894"/>
      <c r="YU1142" s="894"/>
      <c r="YV1142" s="894"/>
      <c r="YW1142" s="894"/>
      <c r="YX1142" s="894"/>
      <c r="YY1142" s="894"/>
      <c r="YZ1142" s="894"/>
      <c r="ZA1142" s="894"/>
      <c r="ZB1142" s="894"/>
      <c r="ZC1142" s="894"/>
      <c r="ZD1142" s="894"/>
      <c r="ZE1142" s="894"/>
      <c r="ZF1142" s="894"/>
      <c r="ZG1142" s="894"/>
      <c r="ZH1142" s="894"/>
      <c r="ZI1142" s="894"/>
      <c r="ZJ1142" s="894"/>
      <c r="ZK1142" s="894"/>
      <c r="ZL1142" s="894"/>
      <c r="ZM1142" s="894"/>
      <c r="ZN1142" s="894"/>
      <c r="ZO1142" s="894"/>
      <c r="ZP1142" s="894"/>
      <c r="ZQ1142" s="894"/>
      <c r="ZR1142" s="894"/>
      <c r="ZS1142" s="894"/>
      <c r="ZT1142" s="894"/>
      <c r="ZU1142" s="894"/>
      <c r="ZV1142" s="894"/>
      <c r="ZW1142" s="894"/>
      <c r="ZX1142" s="894"/>
      <c r="ZY1142" s="894"/>
      <c r="ZZ1142" s="894"/>
      <c r="AAA1142" s="894"/>
      <c r="AAB1142" s="894"/>
      <c r="AAC1142" s="894"/>
      <c r="AAD1142" s="894"/>
      <c r="AAE1142" s="894"/>
      <c r="AAF1142" s="894"/>
      <c r="AAG1142" s="894"/>
      <c r="AAH1142" s="894"/>
      <c r="AAI1142" s="894"/>
      <c r="AAJ1142" s="894"/>
      <c r="AAK1142" s="894"/>
      <c r="AAL1142" s="894"/>
      <c r="AAM1142" s="894"/>
      <c r="AAN1142" s="894"/>
      <c r="AAO1142" s="894"/>
      <c r="AAP1142" s="894"/>
      <c r="AAQ1142" s="894"/>
      <c r="AAR1142" s="894"/>
      <c r="AAS1142" s="894"/>
      <c r="AAT1142" s="894"/>
      <c r="AAU1142" s="894"/>
      <c r="AAV1142" s="894"/>
      <c r="AAW1142" s="894"/>
      <c r="AAX1142" s="894"/>
      <c r="AAY1142" s="894"/>
      <c r="AAZ1142" s="894"/>
      <c r="ABA1142" s="894"/>
      <c r="ABB1142" s="894"/>
      <c r="ABC1142" s="894"/>
      <c r="ABD1142" s="894"/>
      <c r="ABE1142" s="894"/>
      <c r="ABF1142" s="894"/>
      <c r="ABG1142" s="894"/>
      <c r="ABH1142" s="894"/>
      <c r="ABI1142" s="894"/>
      <c r="ABJ1142" s="894"/>
      <c r="ABK1142" s="894"/>
      <c r="ABL1142" s="894"/>
      <c r="ABM1142" s="894"/>
      <c r="ABN1142" s="894"/>
      <c r="ABO1142" s="894"/>
      <c r="ABP1142" s="894"/>
      <c r="ABQ1142" s="894"/>
      <c r="ABR1142" s="894"/>
      <c r="ABS1142" s="894"/>
      <c r="ABT1142" s="894"/>
      <c r="ABU1142" s="894"/>
      <c r="ABV1142" s="894"/>
      <c r="ABW1142" s="894"/>
      <c r="ABX1142" s="894"/>
      <c r="ABY1142" s="894"/>
      <c r="ABZ1142" s="894"/>
      <c r="ACA1142" s="894"/>
      <c r="ACB1142" s="894"/>
      <c r="ACC1142" s="894"/>
      <c r="ACD1142" s="894"/>
      <c r="ACE1142" s="894"/>
      <c r="ACF1142" s="894"/>
      <c r="ACG1142" s="894"/>
      <c r="ACH1142" s="894"/>
      <c r="ACI1142" s="894"/>
      <c r="ACJ1142" s="894"/>
      <c r="ACK1142" s="894"/>
      <c r="ACL1142" s="894"/>
      <c r="ACM1142" s="894"/>
      <c r="ACN1142" s="894"/>
      <c r="ACO1142" s="894"/>
      <c r="ACP1142" s="894"/>
      <c r="ACQ1142" s="894"/>
      <c r="ACR1142" s="894"/>
      <c r="ACS1142" s="894"/>
      <c r="ACT1142" s="894"/>
      <c r="ACU1142" s="894"/>
      <c r="ACV1142" s="894"/>
      <c r="ACW1142" s="894"/>
      <c r="ACX1142" s="894"/>
      <c r="ACY1142" s="894"/>
      <c r="ACZ1142" s="894"/>
      <c r="ADA1142" s="894"/>
      <c r="ADB1142" s="894"/>
      <c r="ADC1142" s="894"/>
      <c r="ADD1142" s="894"/>
      <c r="ADE1142" s="894"/>
      <c r="ADF1142" s="894"/>
      <c r="ADG1142" s="894"/>
      <c r="ADH1142" s="894"/>
      <c r="ADI1142" s="894"/>
      <c r="ADJ1142" s="894"/>
      <c r="ADK1142" s="894"/>
      <c r="ADL1142" s="894"/>
      <c r="ADM1142" s="894"/>
      <c r="ADN1142" s="894"/>
      <c r="ADO1142" s="894"/>
      <c r="ADP1142" s="894"/>
      <c r="ADQ1142" s="894"/>
      <c r="ADR1142" s="894"/>
      <c r="ADS1142" s="894"/>
      <c r="ADT1142" s="894"/>
      <c r="ADU1142" s="894"/>
      <c r="ADV1142" s="894"/>
      <c r="ADW1142" s="894"/>
      <c r="ADX1142" s="894"/>
      <c r="ADY1142" s="894"/>
      <c r="ADZ1142" s="894"/>
      <c r="AEA1142" s="894"/>
      <c r="AEB1142" s="894"/>
      <c r="AEC1142" s="894"/>
      <c r="AED1142" s="894"/>
      <c r="AEE1142" s="894"/>
      <c r="AEF1142" s="894"/>
      <c r="AEG1142" s="894"/>
      <c r="AEH1142" s="894"/>
      <c r="AEI1142" s="894"/>
      <c r="AEJ1142" s="894"/>
      <c r="AEK1142" s="894"/>
      <c r="AEL1142" s="894"/>
      <c r="AEM1142" s="894"/>
      <c r="AEN1142" s="894"/>
      <c r="AEO1142" s="894"/>
      <c r="AEP1142" s="894"/>
      <c r="AEQ1142" s="894"/>
      <c r="AER1142" s="894"/>
      <c r="AES1142" s="894"/>
      <c r="AET1142" s="894"/>
      <c r="AEU1142" s="894"/>
      <c r="AEV1142" s="894"/>
      <c r="AEW1142" s="894"/>
      <c r="AEX1142" s="894"/>
      <c r="AEY1142" s="894"/>
      <c r="AEZ1142" s="894"/>
      <c r="AFA1142" s="894"/>
      <c r="AFB1142" s="894"/>
      <c r="AFC1142" s="894"/>
      <c r="AFD1142" s="894"/>
      <c r="AFE1142" s="894"/>
      <c r="AFF1142" s="894"/>
      <c r="AFG1142" s="894"/>
      <c r="AFH1142" s="894"/>
      <c r="AFI1142" s="894"/>
      <c r="AFJ1142" s="894"/>
      <c r="AFK1142" s="894"/>
      <c r="AFL1142" s="894"/>
      <c r="AFM1142" s="894"/>
      <c r="AFN1142" s="894"/>
      <c r="AFO1142" s="894"/>
      <c r="AFP1142" s="894"/>
      <c r="AFQ1142" s="894"/>
      <c r="AFR1142" s="894"/>
      <c r="AFS1142" s="894"/>
      <c r="AFT1142" s="894"/>
      <c r="AFU1142" s="894"/>
      <c r="AFV1142" s="894"/>
      <c r="AFW1142" s="894"/>
      <c r="AFX1142" s="894"/>
      <c r="AFY1142" s="894"/>
      <c r="AFZ1142" s="894"/>
      <c r="AGA1142" s="894"/>
      <c r="AGB1142" s="894"/>
      <c r="AGC1142" s="894"/>
      <c r="AGD1142" s="894"/>
      <c r="AGE1142" s="894"/>
      <c r="AGF1142" s="894"/>
      <c r="AGG1142" s="894"/>
      <c r="AGH1142" s="894"/>
      <c r="AGI1142" s="894"/>
      <c r="AGJ1142" s="894"/>
      <c r="AGK1142" s="894"/>
      <c r="AGL1142" s="894"/>
      <c r="AGM1142" s="894"/>
      <c r="AGN1142" s="894"/>
      <c r="AGO1142" s="894"/>
      <c r="AGP1142" s="894"/>
      <c r="AGQ1142" s="894"/>
      <c r="AGR1142" s="894"/>
      <c r="AGS1142" s="894"/>
      <c r="AGT1142" s="894"/>
      <c r="AGU1142" s="894"/>
      <c r="AGV1142" s="894"/>
      <c r="AGW1142" s="894"/>
      <c r="AGX1142" s="894"/>
      <c r="AGY1142" s="894"/>
      <c r="AGZ1142" s="894"/>
      <c r="AHA1142" s="894"/>
      <c r="AHB1142" s="894"/>
      <c r="AHC1142" s="894"/>
      <c r="AHD1142" s="894"/>
      <c r="AHE1142" s="894"/>
      <c r="AHF1142" s="894"/>
      <c r="AHG1142" s="894"/>
      <c r="AHH1142" s="894"/>
      <c r="AHI1142" s="894"/>
      <c r="AHJ1142" s="894"/>
      <c r="AHK1142" s="894"/>
      <c r="AHL1142" s="894"/>
      <c r="AHM1142" s="894"/>
      <c r="AHN1142" s="894"/>
      <c r="AHO1142" s="894"/>
      <c r="AHP1142" s="894"/>
      <c r="AHQ1142" s="894"/>
      <c r="AHR1142" s="894"/>
      <c r="AHS1142" s="894"/>
      <c r="AHT1142" s="894"/>
      <c r="AHU1142" s="894"/>
      <c r="AHV1142" s="894"/>
      <c r="AHW1142" s="894"/>
      <c r="AHX1142" s="894"/>
      <c r="AHY1142" s="894"/>
      <c r="AHZ1142" s="894"/>
      <c r="AIA1142" s="894"/>
      <c r="AIB1142" s="894"/>
      <c r="AIC1142" s="894"/>
      <c r="AID1142" s="894"/>
      <c r="AIE1142" s="894"/>
      <c r="AIF1142" s="894"/>
      <c r="AIG1142" s="894"/>
      <c r="AIH1142" s="894"/>
      <c r="AII1142" s="894"/>
      <c r="AIJ1142" s="894"/>
      <c r="AIK1142" s="894"/>
      <c r="AIL1142" s="894"/>
      <c r="AIM1142" s="894"/>
      <c r="AIN1142" s="894"/>
      <c r="AIO1142" s="894"/>
      <c r="AIP1142" s="894"/>
      <c r="AIQ1142" s="894"/>
      <c r="AIR1142" s="894"/>
      <c r="AIS1142" s="894"/>
      <c r="AIT1142" s="894"/>
      <c r="AIU1142" s="894"/>
      <c r="AIV1142" s="894"/>
      <c r="AIW1142" s="894"/>
      <c r="AIX1142" s="894"/>
      <c r="AIY1142" s="894"/>
      <c r="AIZ1142" s="894"/>
      <c r="AJA1142" s="894"/>
      <c r="AJB1142" s="894"/>
      <c r="AJC1142" s="894"/>
      <c r="AJD1142" s="894"/>
      <c r="AJE1142" s="894"/>
      <c r="AJF1142" s="894"/>
      <c r="AJG1142" s="894"/>
      <c r="AJH1142" s="894"/>
      <c r="AJI1142" s="894"/>
      <c r="AJJ1142" s="894"/>
      <c r="AJK1142" s="894"/>
      <c r="AJL1142" s="894"/>
      <c r="AJM1142" s="894"/>
      <c r="AJN1142" s="894"/>
      <c r="AJO1142" s="894"/>
      <c r="AJP1142" s="894"/>
      <c r="AJQ1142" s="894"/>
      <c r="AJR1142" s="894"/>
      <c r="AJS1142" s="894"/>
      <c r="AJT1142" s="894"/>
      <c r="AJU1142" s="894"/>
      <c r="AJV1142" s="894"/>
      <c r="AJW1142" s="894"/>
      <c r="AJX1142" s="894"/>
      <c r="AJY1142" s="894"/>
      <c r="AJZ1142" s="894"/>
      <c r="AKA1142" s="894"/>
      <c r="AKB1142" s="894"/>
      <c r="AKC1142" s="894"/>
      <c r="AKD1142" s="894"/>
      <c r="AKE1142" s="894"/>
      <c r="AKF1142" s="894"/>
      <c r="AKG1142" s="894"/>
      <c r="AKH1142" s="894"/>
      <c r="AKI1142" s="894"/>
      <c r="AKJ1142" s="894"/>
      <c r="AKK1142" s="894"/>
      <c r="AKL1142" s="894"/>
      <c r="AKM1142" s="894"/>
      <c r="AKN1142" s="894"/>
      <c r="AKO1142" s="894"/>
      <c r="AKP1142" s="894"/>
      <c r="AKQ1142" s="894"/>
      <c r="AKR1142" s="894"/>
      <c r="AKS1142" s="894"/>
      <c r="AKT1142" s="894"/>
      <c r="AKU1142" s="894"/>
      <c r="AKV1142" s="894"/>
      <c r="AKW1142" s="894"/>
      <c r="AKX1142" s="894"/>
      <c r="AKY1142" s="894"/>
      <c r="AKZ1142" s="894"/>
      <c r="ALA1142" s="894"/>
      <c r="ALB1142" s="894"/>
      <c r="ALC1142" s="894"/>
      <c r="ALD1142" s="894"/>
      <c r="ALE1142" s="894"/>
      <c r="ALF1142" s="894"/>
      <c r="ALG1142" s="894"/>
      <c r="ALH1142" s="894"/>
      <c r="ALI1142" s="894"/>
      <c r="ALJ1142" s="894"/>
      <c r="ALK1142" s="894"/>
      <c r="ALL1142" s="894"/>
      <c r="ALM1142" s="894"/>
      <c r="ALN1142" s="894"/>
      <c r="ALO1142" s="894"/>
      <c r="ALP1142" s="894"/>
      <c r="ALQ1142" s="894"/>
      <c r="ALR1142" s="894"/>
      <c r="ALS1142" s="894"/>
      <c r="ALT1142" s="894"/>
      <c r="ALU1142" s="894"/>
      <c r="ALV1142" s="894"/>
      <c r="ALW1142" s="894"/>
      <c r="ALX1142" s="894"/>
      <c r="ALY1142" s="894"/>
      <c r="ALZ1142" s="894"/>
      <c r="AMA1142" s="894"/>
      <c r="AMB1142" s="894"/>
      <c r="AMC1142" s="894"/>
      <c r="AMD1142" s="894"/>
      <c r="AME1142" s="894"/>
      <c r="AMF1142" s="894"/>
      <c r="AMG1142" s="894"/>
      <c r="AMH1142" s="894"/>
      <c r="AMI1142" s="894"/>
      <c r="AMJ1142" s="894"/>
      <c r="AMK1142" s="894"/>
      <c r="AML1142" s="894"/>
      <c r="AMM1142" s="894"/>
      <c r="AMN1142" s="894"/>
      <c r="AMO1142" s="894"/>
      <c r="AMP1142" s="894"/>
      <c r="AMQ1142" s="894"/>
      <c r="AMR1142" s="894"/>
      <c r="AMS1142" s="894"/>
      <c r="AMT1142" s="894"/>
      <c r="AMU1142" s="894"/>
      <c r="AMV1142" s="894"/>
      <c r="AMW1142" s="894"/>
      <c r="AMX1142" s="894"/>
      <c r="AMY1142" s="894"/>
      <c r="AMZ1142" s="894"/>
      <c r="ANA1142" s="894"/>
      <c r="ANB1142" s="894"/>
      <c r="ANC1142" s="894"/>
      <c r="AND1142" s="894"/>
      <c r="ANE1142" s="894"/>
      <c r="ANF1142" s="894"/>
      <c r="ANG1142" s="894"/>
      <c r="ANH1142" s="894"/>
      <c r="ANI1142" s="894"/>
      <c r="ANJ1142" s="894"/>
      <c r="ANK1142" s="894"/>
      <c r="ANL1142" s="894"/>
      <c r="ANM1142" s="894"/>
      <c r="ANN1142" s="894"/>
      <c r="ANO1142" s="894"/>
      <c r="ANP1142" s="894"/>
      <c r="ANQ1142" s="894"/>
      <c r="ANR1142" s="894"/>
      <c r="ANS1142" s="894"/>
      <c r="ANT1142" s="894"/>
      <c r="ANU1142" s="894"/>
      <c r="ANV1142" s="894"/>
      <c r="ANW1142" s="894"/>
      <c r="ANX1142" s="894"/>
      <c r="ANY1142" s="894"/>
      <c r="ANZ1142" s="894"/>
      <c r="AOA1142" s="894"/>
      <c r="AOB1142" s="894"/>
      <c r="AOC1142" s="894"/>
      <c r="AOD1142" s="894"/>
      <c r="AOE1142" s="894"/>
      <c r="AOF1142" s="894"/>
      <c r="AOG1142" s="894"/>
      <c r="AOH1142" s="894"/>
      <c r="AOI1142" s="894"/>
      <c r="AOJ1142" s="894"/>
      <c r="AOK1142" s="894"/>
      <c r="AOL1142" s="894"/>
      <c r="AOM1142" s="894"/>
      <c r="AON1142" s="894"/>
      <c r="AOO1142" s="894"/>
      <c r="AOP1142" s="894"/>
      <c r="AOQ1142" s="894"/>
      <c r="AOR1142" s="894"/>
      <c r="AOS1142" s="894"/>
      <c r="AOT1142" s="894"/>
      <c r="AOU1142" s="894"/>
      <c r="AOV1142" s="894"/>
      <c r="AOW1142" s="894"/>
      <c r="AOX1142" s="894"/>
      <c r="AOY1142" s="894"/>
      <c r="AOZ1142" s="894"/>
      <c r="APA1142" s="894"/>
      <c r="APB1142" s="894"/>
      <c r="APC1142" s="894"/>
      <c r="APD1142" s="894"/>
      <c r="APE1142" s="894"/>
      <c r="APF1142" s="894"/>
      <c r="APG1142" s="894"/>
      <c r="APH1142" s="894"/>
      <c r="API1142" s="894"/>
      <c r="APJ1142" s="894"/>
      <c r="APK1142" s="894"/>
      <c r="APL1142" s="894"/>
      <c r="APM1142" s="894"/>
      <c r="APN1142" s="894"/>
      <c r="APO1142" s="894"/>
      <c r="APP1142" s="894"/>
      <c r="APQ1142" s="894"/>
      <c r="APR1142" s="894"/>
      <c r="APS1142" s="894"/>
      <c r="APT1142" s="894"/>
      <c r="APU1142" s="894"/>
      <c r="APV1142" s="894"/>
      <c r="APW1142" s="894"/>
      <c r="APX1142" s="894"/>
      <c r="APY1142" s="894"/>
      <c r="APZ1142" s="894"/>
      <c r="AQA1142" s="894"/>
      <c r="AQB1142" s="894"/>
      <c r="AQC1142" s="894"/>
      <c r="AQD1142" s="894"/>
      <c r="AQE1142" s="894"/>
      <c r="AQF1142" s="894"/>
      <c r="AQG1142" s="894"/>
      <c r="AQH1142" s="894"/>
      <c r="AQI1142" s="894"/>
      <c r="AQJ1142" s="894"/>
      <c r="AQK1142" s="894"/>
      <c r="AQL1142" s="894"/>
      <c r="AQM1142" s="894"/>
      <c r="AQN1142" s="894"/>
      <c r="AQO1142" s="894"/>
      <c r="AQP1142" s="894"/>
      <c r="AQQ1142" s="894"/>
      <c r="AQR1142" s="894"/>
      <c r="AQS1142" s="894"/>
      <c r="AQT1142" s="894"/>
      <c r="AQU1142" s="894"/>
      <c r="AQV1142" s="894"/>
      <c r="AQW1142" s="894"/>
      <c r="AQX1142" s="894"/>
      <c r="AQY1142" s="894"/>
      <c r="AQZ1142" s="894"/>
      <c r="ARA1142" s="894"/>
      <c r="ARB1142" s="894"/>
      <c r="ARC1142" s="894"/>
      <c r="ARD1142" s="894"/>
      <c r="ARE1142" s="894"/>
      <c r="ARF1142" s="894"/>
      <c r="ARG1142" s="894"/>
      <c r="ARH1142" s="894"/>
      <c r="ARI1142" s="894"/>
      <c r="ARJ1142" s="894"/>
      <c r="ARK1142" s="894"/>
      <c r="ARL1142" s="894"/>
      <c r="ARM1142" s="894"/>
      <c r="ARN1142" s="894"/>
      <c r="ARO1142" s="894"/>
      <c r="ARP1142" s="894"/>
      <c r="ARQ1142" s="894"/>
      <c r="ARR1142" s="894"/>
      <c r="ARS1142" s="894"/>
      <c r="ART1142" s="894"/>
      <c r="ARU1142" s="894"/>
      <c r="ARV1142" s="894"/>
      <c r="ARW1142" s="894"/>
      <c r="ARX1142" s="894"/>
      <c r="ARY1142" s="894"/>
      <c r="ARZ1142" s="894"/>
      <c r="ASA1142" s="894"/>
      <c r="ASB1142" s="894"/>
      <c r="ASC1142" s="894"/>
      <c r="ASD1142" s="894"/>
      <c r="ASE1142" s="894"/>
      <c r="ASF1142" s="894"/>
      <c r="ASG1142" s="894"/>
      <c r="ASH1142" s="894"/>
      <c r="ASI1142" s="894"/>
      <c r="ASJ1142" s="894"/>
      <c r="ASK1142" s="894"/>
      <c r="ASL1142" s="894"/>
      <c r="ASM1142" s="894"/>
      <c r="ASN1142" s="894"/>
      <c r="ASO1142" s="894"/>
      <c r="ASP1142" s="894"/>
      <c r="ASQ1142" s="894"/>
      <c r="ASR1142" s="894"/>
      <c r="ASS1142" s="894"/>
      <c r="AST1142" s="894"/>
      <c r="ASU1142" s="894"/>
      <c r="ASV1142" s="894"/>
      <c r="ASW1142" s="894"/>
      <c r="ASX1142" s="894"/>
      <c r="ASY1142" s="894"/>
      <c r="ASZ1142" s="894"/>
      <c r="ATA1142" s="894"/>
      <c r="ATB1142" s="894"/>
      <c r="ATC1142" s="894"/>
      <c r="ATD1142" s="894"/>
      <c r="ATE1142" s="894"/>
      <c r="ATF1142" s="894"/>
      <c r="ATG1142" s="894"/>
      <c r="ATH1142" s="894"/>
      <c r="ATI1142" s="894"/>
      <c r="ATJ1142" s="894"/>
      <c r="ATK1142" s="894"/>
      <c r="ATL1142" s="894"/>
      <c r="ATM1142" s="894"/>
      <c r="ATN1142" s="894"/>
      <c r="ATO1142" s="894"/>
      <c r="ATP1142" s="894"/>
      <c r="ATQ1142" s="894"/>
      <c r="ATR1142" s="894"/>
      <c r="ATS1142" s="894"/>
      <c r="ATT1142" s="894"/>
      <c r="ATU1142" s="894"/>
      <c r="ATV1142" s="894"/>
      <c r="ATW1142" s="894"/>
      <c r="ATX1142" s="894"/>
      <c r="ATY1142" s="894"/>
      <c r="ATZ1142" s="894"/>
      <c r="AUA1142" s="894"/>
      <c r="AUB1142" s="894"/>
      <c r="AUC1142" s="894"/>
      <c r="AUD1142" s="894"/>
      <c r="AUE1142" s="894"/>
      <c r="AUF1142" s="894"/>
      <c r="AUG1142" s="894"/>
      <c r="AUH1142" s="894"/>
      <c r="AUI1142" s="894"/>
      <c r="AUJ1142" s="894"/>
      <c r="AUK1142" s="894"/>
      <c r="AUL1142" s="894"/>
      <c r="AUM1142" s="894"/>
      <c r="AUN1142" s="894"/>
      <c r="AUO1142" s="894"/>
      <c r="AUP1142" s="894"/>
      <c r="AUQ1142" s="894"/>
      <c r="AUR1142" s="894"/>
      <c r="AUS1142" s="894"/>
      <c r="AUT1142" s="894"/>
      <c r="AUU1142" s="894"/>
      <c r="AUV1142" s="894"/>
      <c r="AUW1142" s="894"/>
      <c r="AUX1142" s="894"/>
      <c r="AUY1142" s="894"/>
      <c r="AUZ1142" s="894"/>
      <c r="AVA1142" s="894"/>
      <c r="AVB1142" s="894"/>
      <c r="AVC1142" s="894"/>
      <c r="AVD1142" s="894"/>
      <c r="AVE1142" s="894"/>
      <c r="AVF1142" s="894"/>
      <c r="AVG1142" s="894"/>
      <c r="AVH1142" s="894"/>
      <c r="AVI1142" s="894"/>
      <c r="AVJ1142" s="894"/>
      <c r="AVK1142" s="894"/>
      <c r="AVL1142" s="894"/>
      <c r="AVM1142" s="894"/>
      <c r="AVN1142" s="894"/>
      <c r="AVO1142" s="894"/>
      <c r="AVP1142" s="894"/>
      <c r="AVQ1142" s="894"/>
      <c r="AVR1142" s="894"/>
      <c r="AVS1142" s="894"/>
      <c r="AVT1142" s="894"/>
      <c r="AVU1142" s="894"/>
      <c r="AVV1142" s="894"/>
      <c r="AVW1142" s="894"/>
      <c r="AVX1142" s="894"/>
      <c r="AVY1142" s="894"/>
      <c r="AVZ1142" s="894"/>
      <c r="AWA1142" s="894"/>
      <c r="AWB1142" s="894"/>
      <c r="AWC1142" s="894"/>
      <c r="AWD1142" s="894"/>
      <c r="AWE1142" s="894"/>
      <c r="AWF1142" s="894"/>
      <c r="AWG1142" s="894"/>
      <c r="AWH1142" s="894"/>
      <c r="AWI1142" s="894"/>
      <c r="AWJ1142" s="894"/>
      <c r="AWK1142" s="894"/>
      <c r="AWL1142" s="894"/>
      <c r="AWM1142" s="894"/>
      <c r="AWN1142" s="894"/>
      <c r="AWO1142" s="894"/>
      <c r="AWP1142" s="894"/>
      <c r="AWQ1142" s="894"/>
      <c r="AWR1142" s="894"/>
      <c r="AWS1142" s="894"/>
      <c r="AWT1142" s="894"/>
      <c r="AWU1142" s="894"/>
      <c r="AWV1142" s="894"/>
      <c r="AWW1142" s="894"/>
      <c r="AWX1142" s="894"/>
      <c r="AWY1142" s="894"/>
      <c r="AWZ1142" s="894"/>
      <c r="AXA1142" s="894"/>
      <c r="AXB1142" s="894"/>
      <c r="AXC1142" s="894"/>
      <c r="AXD1142" s="894"/>
      <c r="AXE1142" s="894"/>
      <c r="AXF1142" s="894"/>
      <c r="AXG1142" s="894"/>
      <c r="AXH1142" s="894"/>
      <c r="AXI1142" s="894"/>
      <c r="AXJ1142" s="894"/>
      <c r="AXK1142" s="894"/>
      <c r="AXL1142" s="894"/>
      <c r="AXM1142" s="894"/>
      <c r="AXN1142" s="894"/>
      <c r="AXO1142" s="894"/>
      <c r="AXP1142" s="894"/>
      <c r="AXQ1142" s="894"/>
      <c r="AXR1142" s="894"/>
      <c r="AXS1142" s="894"/>
      <c r="AXT1142" s="894"/>
      <c r="AXU1142" s="894"/>
      <c r="AXV1142" s="894"/>
      <c r="AXW1142" s="894"/>
      <c r="AXX1142" s="894"/>
      <c r="AXY1142" s="894"/>
      <c r="AXZ1142" s="894"/>
      <c r="AYA1142" s="894"/>
      <c r="AYB1142" s="894"/>
      <c r="AYC1142" s="894"/>
      <c r="AYD1142" s="894"/>
      <c r="AYE1142" s="894"/>
      <c r="AYF1142" s="894"/>
      <c r="AYG1142" s="894"/>
      <c r="AYH1142" s="894"/>
      <c r="AYI1142" s="894"/>
      <c r="AYJ1142" s="894"/>
      <c r="AYK1142" s="894"/>
      <c r="AYL1142" s="894"/>
      <c r="AYM1142" s="894"/>
      <c r="AYN1142" s="894"/>
      <c r="AYO1142" s="894"/>
      <c r="AYP1142" s="894"/>
      <c r="AYQ1142" s="894"/>
      <c r="AYR1142" s="894"/>
      <c r="AYS1142" s="894"/>
      <c r="AYT1142" s="894"/>
      <c r="AYU1142" s="894"/>
      <c r="AYV1142" s="894"/>
      <c r="AYW1142" s="894"/>
      <c r="AYX1142" s="894"/>
      <c r="AYY1142" s="894"/>
      <c r="AYZ1142" s="894"/>
      <c r="AZA1142" s="894"/>
      <c r="AZB1142" s="894"/>
      <c r="AZC1142" s="894"/>
      <c r="AZD1142" s="894"/>
      <c r="AZE1142" s="894"/>
      <c r="AZF1142" s="894"/>
      <c r="AZG1142" s="894"/>
      <c r="AZH1142" s="894"/>
      <c r="AZI1142" s="894"/>
      <c r="AZJ1142" s="894"/>
      <c r="AZK1142" s="894"/>
      <c r="AZL1142" s="894"/>
      <c r="AZM1142" s="894"/>
      <c r="AZN1142" s="894"/>
      <c r="AZO1142" s="894"/>
      <c r="AZP1142" s="894"/>
      <c r="AZQ1142" s="894"/>
      <c r="AZR1142" s="894"/>
      <c r="AZS1142" s="894"/>
      <c r="AZT1142" s="894"/>
      <c r="AZU1142" s="894"/>
      <c r="AZV1142" s="894"/>
      <c r="AZW1142" s="894"/>
      <c r="AZX1142" s="894"/>
      <c r="AZY1142" s="894"/>
      <c r="AZZ1142" s="894"/>
      <c r="BAA1142" s="894"/>
      <c r="BAB1142" s="894"/>
      <c r="BAC1142" s="894"/>
      <c r="BAD1142" s="894"/>
      <c r="BAE1142" s="894"/>
      <c r="BAF1142" s="894"/>
      <c r="BAG1142" s="894"/>
      <c r="BAH1142" s="894"/>
      <c r="BAI1142" s="894"/>
      <c r="BAJ1142" s="894"/>
      <c r="BAK1142" s="894"/>
      <c r="BAL1142" s="894"/>
      <c r="BAM1142" s="894"/>
      <c r="BAN1142" s="894"/>
      <c r="BAO1142" s="894"/>
      <c r="BAP1142" s="894"/>
      <c r="BAQ1142" s="894"/>
      <c r="BAR1142" s="894"/>
      <c r="BAS1142" s="894"/>
      <c r="BAT1142" s="894"/>
      <c r="BAU1142" s="894"/>
      <c r="BAV1142" s="894"/>
      <c r="BAW1142" s="894"/>
      <c r="BAX1142" s="894"/>
      <c r="BAY1142" s="894"/>
      <c r="BAZ1142" s="894"/>
      <c r="BBA1142" s="894"/>
      <c r="BBB1142" s="894"/>
      <c r="BBC1142" s="894"/>
      <c r="BBD1142" s="894"/>
      <c r="BBE1142" s="894"/>
      <c r="BBF1142" s="894"/>
      <c r="BBG1142" s="894"/>
      <c r="BBH1142" s="894"/>
      <c r="BBI1142" s="894"/>
      <c r="BBJ1142" s="894"/>
      <c r="BBK1142" s="894"/>
      <c r="BBL1142" s="894"/>
      <c r="BBM1142" s="894"/>
      <c r="BBN1142" s="894"/>
      <c r="BBO1142" s="894"/>
      <c r="BBP1142" s="894"/>
      <c r="BBQ1142" s="894"/>
      <c r="BBR1142" s="894"/>
      <c r="BBS1142" s="894"/>
      <c r="BBT1142" s="894"/>
      <c r="BBU1142" s="894"/>
      <c r="BBV1142" s="894"/>
      <c r="BBW1142" s="894"/>
      <c r="BBX1142" s="894"/>
      <c r="BBY1142" s="894"/>
      <c r="BBZ1142" s="894"/>
      <c r="BCA1142" s="894"/>
      <c r="BCB1142" s="894"/>
      <c r="BCC1142" s="894"/>
      <c r="BCD1142" s="894"/>
      <c r="BCE1142" s="894"/>
      <c r="BCF1142" s="894"/>
      <c r="BCG1142" s="894"/>
      <c r="BCH1142" s="894"/>
      <c r="BCI1142" s="894"/>
      <c r="BCJ1142" s="894"/>
      <c r="BCK1142" s="894"/>
      <c r="BCL1142" s="894"/>
      <c r="BCM1142" s="894"/>
      <c r="BCN1142" s="894"/>
      <c r="BCO1142" s="894"/>
      <c r="BCP1142" s="894"/>
      <c r="BCQ1142" s="894"/>
      <c r="BCR1142" s="894"/>
      <c r="BCS1142" s="894"/>
      <c r="BCT1142" s="894"/>
      <c r="BCU1142" s="894"/>
      <c r="BCV1142" s="894"/>
      <c r="BCW1142" s="894"/>
      <c r="BCX1142" s="894"/>
      <c r="BCY1142" s="894"/>
      <c r="BCZ1142" s="894"/>
      <c r="BDA1142" s="894"/>
      <c r="BDB1142" s="894"/>
      <c r="BDC1142" s="894"/>
      <c r="BDD1142" s="894"/>
      <c r="BDE1142" s="894"/>
      <c r="BDF1142" s="894"/>
      <c r="BDG1142" s="894"/>
      <c r="BDH1142" s="894"/>
      <c r="BDI1142" s="894"/>
      <c r="BDJ1142" s="894"/>
      <c r="BDK1142" s="894"/>
      <c r="BDL1142" s="894"/>
      <c r="BDM1142" s="894"/>
      <c r="BDN1142" s="894"/>
      <c r="BDO1142" s="894"/>
      <c r="BDP1142" s="894"/>
      <c r="BDQ1142" s="894"/>
      <c r="BDR1142" s="894"/>
      <c r="BDS1142" s="894"/>
      <c r="BDT1142" s="894"/>
      <c r="BDU1142" s="894"/>
      <c r="BDV1142" s="894"/>
      <c r="BDW1142" s="894"/>
      <c r="BDX1142" s="894"/>
      <c r="BDY1142" s="894"/>
      <c r="BDZ1142" s="894"/>
      <c r="BEA1142" s="894"/>
      <c r="BEB1142" s="894"/>
      <c r="BEC1142" s="894"/>
      <c r="BED1142" s="894"/>
      <c r="BEE1142" s="894"/>
      <c r="BEF1142" s="894"/>
      <c r="BEG1142" s="894"/>
      <c r="BEH1142" s="894"/>
      <c r="BEI1142" s="894"/>
      <c r="BEJ1142" s="894"/>
      <c r="BEK1142" s="894"/>
      <c r="BEL1142" s="894"/>
      <c r="BEM1142" s="894"/>
      <c r="BEN1142" s="894"/>
      <c r="BEO1142" s="894"/>
      <c r="BEP1142" s="894"/>
      <c r="BEQ1142" s="894"/>
      <c r="BER1142" s="894"/>
      <c r="BES1142" s="894"/>
      <c r="BET1142" s="894"/>
      <c r="BEU1142" s="894"/>
      <c r="BEV1142" s="894"/>
      <c r="BEW1142" s="894"/>
      <c r="BEX1142" s="894"/>
      <c r="BEY1142" s="894"/>
      <c r="BEZ1142" s="894"/>
      <c r="BFA1142" s="894"/>
      <c r="BFB1142" s="894"/>
      <c r="BFC1142" s="894"/>
      <c r="BFD1142" s="894"/>
      <c r="BFE1142" s="894"/>
      <c r="BFF1142" s="894"/>
      <c r="BFG1142" s="894"/>
      <c r="BFH1142" s="894"/>
      <c r="BFI1142" s="894"/>
      <c r="BFJ1142" s="894"/>
      <c r="BFK1142" s="894"/>
      <c r="BFL1142" s="894"/>
      <c r="BFM1142" s="894"/>
      <c r="BFN1142" s="894"/>
      <c r="BFO1142" s="894"/>
      <c r="BFP1142" s="894"/>
      <c r="BFQ1142" s="894"/>
      <c r="BFR1142" s="894"/>
      <c r="BFS1142" s="894"/>
      <c r="BFT1142" s="894"/>
      <c r="BFU1142" s="894"/>
      <c r="BFV1142" s="894"/>
      <c r="BFW1142" s="894"/>
      <c r="BFX1142" s="894"/>
      <c r="BFY1142" s="894"/>
      <c r="BFZ1142" s="894"/>
      <c r="BGA1142" s="894"/>
      <c r="BGB1142" s="894"/>
      <c r="BGC1142" s="894"/>
      <c r="BGD1142" s="894"/>
      <c r="BGE1142" s="894"/>
      <c r="BGF1142" s="894"/>
      <c r="BGG1142" s="894"/>
      <c r="BGH1142" s="894"/>
      <c r="BGI1142" s="894"/>
      <c r="BGJ1142" s="894"/>
      <c r="BGK1142" s="894"/>
      <c r="BGL1142" s="894"/>
      <c r="BGM1142" s="894"/>
      <c r="BGN1142" s="894"/>
      <c r="BGO1142" s="894"/>
      <c r="BGP1142" s="894"/>
      <c r="BGQ1142" s="894"/>
      <c r="BGR1142" s="894"/>
      <c r="BGS1142" s="894"/>
      <c r="BGT1142" s="894"/>
      <c r="BGU1142" s="894"/>
      <c r="BGV1142" s="894"/>
      <c r="BGW1142" s="894"/>
      <c r="BGX1142" s="894"/>
      <c r="BGY1142" s="894"/>
      <c r="BGZ1142" s="894"/>
      <c r="BHA1142" s="894"/>
      <c r="BHB1142" s="894"/>
      <c r="BHC1142" s="894"/>
      <c r="BHD1142" s="894"/>
      <c r="BHE1142" s="894"/>
      <c r="BHF1142" s="894"/>
      <c r="BHG1142" s="894"/>
      <c r="BHH1142" s="894"/>
      <c r="BHI1142" s="894"/>
      <c r="BHJ1142" s="894"/>
      <c r="BHK1142" s="894"/>
      <c r="BHL1142" s="894"/>
      <c r="BHM1142" s="894"/>
      <c r="BHN1142" s="894"/>
      <c r="BHO1142" s="894"/>
      <c r="BHP1142" s="894"/>
      <c r="BHQ1142" s="894"/>
      <c r="BHR1142" s="894"/>
      <c r="BHS1142" s="894"/>
      <c r="BHT1142" s="894"/>
      <c r="BHU1142" s="894"/>
      <c r="BHV1142" s="894"/>
      <c r="BHW1142" s="894"/>
      <c r="BHX1142" s="894"/>
      <c r="BHY1142" s="894"/>
      <c r="BHZ1142" s="894"/>
      <c r="BIA1142" s="894"/>
      <c r="BIB1142" s="894"/>
      <c r="BIC1142" s="894"/>
      <c r="BID1142" s="894"/>
      <c r="BIE1142" s="894"/>
      <c r="BIF1142" s="894"/>
      <c r="BIG1142" s="894"/>
      <c r="BIH1142" s="894"/>
      <c r="BII1142" s="894"/>
      <c r="BIJ1142" s="894"/>
      <c r="BIK1142" s="894"/>
      <c r="BIL1142" s="894"/>
      <c r="BIM1142" s="894"/>
      <c r="BIN1142" s="894"/>
      <c r="BIO1142" s="894"/>
      <c r="BIP1142" s="894"/>
      <c r="BIQ1142" s="894"/>
      <c r="BIR1142" s="894"/>
      <c r="BIS1142" s="894"/>
      <c r="BIT1142" s="894"/>
      <c r="BIU1142" s="894"/>
      <c r="BIV1142" s="894"/>
      <c r="BIW1142" s="894"/>
      <c r="BIX1142" s="894"/>
      <c r="BIY1142" s="894"/>
      <c r="BIZ1142" s="894"/>
      <c r="BJA1142" s="894"/>
      <c r="BJB1142" s="894"/>
      <c r="BJC1142" s="894"/>
      <c r="BJD1142" s="894"/>
      <c r="BJE1142" s="894"/>
      <c r="BJF1142" s="894"/>
      <c r="BJG1142" s="894"/>
      <c r="BJH1142" s="894"/>
      <c r="BJI1142" s="894"/>
      <c r="BJJ1142" s="894"/>
      <c r="BJK1142" s="894"/>
      <c r="BJL1142" s="894"/>
      <c r="BJM1142" s="894"/>
      <c r="BJN1142" s="894"/>
      <c r="BJO1142" s="894"/>
      <c r="BJP1142" s="894"/>
      <c r="BJQ1142" s="894"/>
      <c r="BJR1142" s="894"/>
      <c r="BJS1142" s="894"/>
      <c r="BJT1142" s="894"/>
      <c r="BJU1142" s="894"/>
      <c r="BJV1142" s="894"/>
      <c r="BJW1142" s="894"/>
      <c r="BJX1142" s="894"/>
      <c r="BJY1142" s="894"/>
      <c r="BJZ1142" s="894"/>
      <c r="BKA1142" s="894"/>
      <c r="BKB1142" s="894"/>
      <c r="BKC1142" s="894"/>
      <c r="BKD1142" s="894"/>
      <c r="BKE1142" s="894"/>
      <c r="BKF1142" s="894"/>
      <c r="BKG1142" s="894"/>
      <c r="BKH1142" s="894"/>
      <c r="BKI1142" s="894"/>
      <c r="BKJ1142" s="894"/>
      <c r="BKK1142" s="894"/>
      <c r="BKL1142" s="894"/>
      <c r="BKM1142" s="894"/>
      <c r="BKN1142" s="894"/>
      <c r="BKO1142" s="894"/>
      <c r="BKP1142" s="894"/>
      <c r="BKQ1142" s="894"/>
      <c r="BKR1142" s="894"/>
      <c r="BKS1142" s="894"/>
      <c r="BKT1142" s="894"/>
      <c r="BKU1142" s="894"/>
      <c r="BKV1142" s="894"/>
      <c r="BKW1142" s="894"/>
      <c r="BKX1142" s="894"/>
      <c r="BKY1142" s="894"/>
      <c r="BKZ1142" s="894"/>
      <c r="BLA1142" s="894"/>
      <c r="BLB1142" s="894"/>
      <c r="BLC1142" s="894"/>
      <c r="BLD1142" s="894"/>
      <c r="BLE1142" s="894"/>
      <c r="BLF1142" s="894"/>
      <c r="BLG1142" s="894"/>
      <c r="BLH1142" s="894"/>
      <c r="BLI1142" s="894"/>
      <c r="BLJ1142" s="894"/>
      <c r="BLK1142" s="894"/>
      <c r="BLL1142" s="894"/>
      <c r="BLM1142" s="894"/>
      <c r="BLN1142" s="894"/>
      <c r="BLO1142" s="894"/>
      <c r="BLP1142" s="894"/>
      <c r="BLQ1142" s="894"/>
      <c r="BLR1142" s="894"/>
      <c r="BLS1142" s="894"/>
      <c r="BLT1142" s="894"/>
      <c r="BLU1142" s="894"/>
      <c r="BLV1142" s="894"/>
      <c r="BLW1142" s="894"/>
      <c r="BLX1142" s="894"/>
      <c r="BLY1142" s="894"/>
      <c r="BLZ1142" s="894"/>
      <c r="BMA1142" s="894"/>
      <c r="BMB1142" s="894"/>
      <c r="BMC1142" s="894"/>
      <c r="BMD1142" s="894"/>
      <c r="BME1142" s="894"/>
      <c r="BMF1142" s="894"/>
      <c r="BMG1142" s="894"/>
      <c r="BMH1142" s="894"/>
      <c r="BMI1142" s="894"/>
      <c r="BMJ1142" s="894"/>
      <c r="BMK1142" s="894"/>
      <c r="BML1142" s="894"/>
      <c r="BMM1142" s="894"/>
      <c r="BMN1142" s="894"/>
      <c r="BMO1142" s="894"/>
      <c r="BMP1142" s="894"/>
      <c r="BMQ1142" s="894"/>
      <c r="BMR1142" s="894"/>
      <c r="BMS1142" s="894"/>
      <c r="BMT1142" s="894"/>
      <c r="BMU1142" s="894"/>
      <c r="BMV1142" s="894"/>
      <c r="BMW1142" s="894"/>
      <c r="BMX1142" s="894"/>
      <c r="BMY1142" s="894"/>
      <c r="BMZ1142" s="894"/>
      <c r="BNA1142" s="894"/>
      <c r="BNB1142" s="894"/>
      <c r="BNC1142" s="894"/>
      <c r="BND1142" s="894"/>
      <c r="BNE1142" s="894"/>
      <c r="BNF1142" s="894"/>
      <c r="BNG1142" s="894"/>
      <c r="BNH1142" s="894"/>
      <c r="BNI1142" s="894"/>
      <c r="BNJ1142" s="894"/>
      <c r="BNK1142" s="894"/>
      <c r="BNL1142" s="894"/>
      <c r="BNM1142" s="894"/>
      <c r="BNN1142" s="894"/>
      <c r="BNO1142" s="894"/>
      <c r="BNP1142" s="894"/>
      <c r="BNQ1142" s="894"/>
      <c r="BNR1142" s="894"/>
      <c r="BNS1142" s="894"/>
      <c r="BNT1142" s="894"/>
      <c r="BNU1142" s="894"/>
      <c r="BNV1142" s="894"/>
      <c r="BNW1142" s="894"/>
      <c r="BNX1142" s="894"/>
      <c r="BNY1142" s="894"/>
      <c r="BNZ1142" s="894"/>
      <c r="BOA1142" s="894"/>
      <c r="BOB1142" s="894"/>
      <c r="BOC1142" s="894"/>
      <c r="BOD1142" s="894"/>
      <c r="BOE1142" s="894"/>
      <c r="BOF1142" s="894"/>
      <c r="BOG1142" s="894"/>
      <c r="BOH1142" s="894"/>
      <c r="BOI1142" s="894"/>
      <c r="BOJ1142" s="894"/>
      <c r="BOK1142" s="894"/>
      <c r="BOL1142" s="894"/>
      <c r="BOM1142" s="894"/>
      <c r="BON1142" s="894"/>
      <c r="BOO1142" s="894"/>
      <c r="BOP1142" s="894"/>
      <c r="BOQ1142" s="894"/>
      <c r="BOR1142" s="894"/>
      <c r="BOS1142" s="894"/>
      <c r="BOT1142" s="894"/>
      <c r="BOU1142" s="894"/>
      <c r="BOV1142" s="894"/>
      <c r="BOW1142" s="894"/>
      <c r="BOX1142" s="894"/>
      <c r="BOY1142" s="894"/>
      <c r="BOZ1142" s="894"/>
      <c r="BPA1142" s="894"/>
      <c r="BPB1142" s="894"/>
      <c r="BPC1142" s="894"/>
      <c r="BPD1142" s="894"/>
      <c r="BPE1142" s="894"/>
      <c r="BPF1142" s="894"/>
      <c r="BPG1142" s="894"/>
      <c r="BPH1142" s="894"/>
      <c r="BPI1142" s="894"/>
      <c r="BPJ1142" s="894"/>
      <c r="BPK1142" s="894"/>
      <c r="BPL1142" s="894"/>
      <c r="BPM1142" s="894"/>
      <c r="BPN1142" s="894"/>
      <c r="BPO1142" s="894"/>
      <c r="BPP1142" s="894"/>
      <c r="BPQ1142" s="894"/>
      <c r="BPR1142" s="894"/>
      <c r="BPS1142" s="894"/>
      <c r="BPT1142" s="894"/>
      <c r="BPU1142" s="894"/>
      <c r="BPV1142" s="894"/>
      <c r="BPW1142" s="894"/>
      <c r="BPX1142" s="894"/>
      <c r="BPY1142" s="894"/>
      <c r="BPZ1142" s="894"/>
      <c r="BQA1142" s="894"/>
      <c r="BQB1142" s="894"/>
      <c r="BQC1142" s="894"/>
      <c r="BQD1142" s="894"/>
      <c r="BQE1142" s="894"/>
      <c r="BQF1142" s="894"/>
      <c r="BQG1142" s="894"/>
      <c r="BQH1142" s="894"/>
      <c r="BQI1142" s="894"/>
      <c r="BQJ1142" s="894"/>
      <c r="BQK1142" s="894"/>
      <c r="BQL1142" s="894"/>
      <c r="BQM1142" s="894"/>
      <c r="BQN1142" s="894"/>
      <c r="BQO1142" s="894"/>
      <c r="BQP1142" s="894"/>
      <c r="BQQ1142" s="894"/>
      <c r="BQR1142" s="894"/>
      <c r="BQS1142" s="894"/>
      <c r="BQT1142" s="894"/>
      <c r="BQU1142" s="894"/>
      <c r="BQV1142" s="894"/>
      <c r="BQW1142" s="894"/>
      <c r="BQX1142" s="894"/>
      <c r="BQY1142" s="894"/>
      <c r="BQZ1142" s="894"/>
      <c r="BRA1142" s="894"/>
      <c r="BRB1142" s="894"/>
      <c r="BRC1142" s="894"/>
      <c r="BRD1142" s="894"/>
      <c r="BRE1142" s="894"/>
      <c r="BRF1142" s="894"/>
      <c r="BRG1142" s="894"/>
      <c r="BRH1142" s="894"/>
      <c r="BRI1142" s="894"/>
      <c r="BRJ1142" s="894"/>
      <c r="BRK1142" s="894"/>
      <c r="BRL1142" s="894"/>
      <c r="BRM1142" s="894"/>
      <c r="BRN1142" s="894"/>
      <c r="BRO1142" s="894"/>
      <c r="BRP1142" s="894"/>
      <c r="BRQ1142" s="894"/>
      <c r="BRR1142" s="894"/>
      <c r="BRS1142" s="894"/>
      <c r="BRT1142" s="894"/>
      <c r="BRU1142" s="894"/>
      <c r="BRV1142" s="894"/>
      <c r="BRW1142" s="894"/>
      <c r="BRX1142" s="894"/>
      <c r="BRY1142" s="894"/>
      <c r="BRZ1142" s="894"/>
      <c r="BSA1142" s="894"/>
      <c r="BSB1142" s="894"/>
      <c r="BSC1142" s="894"/>
      <c r="BSD1142" s="894"/>
      <c r="BSE1142" s="894"/>
      <c r="BSF1142" s="894"/>
      <c r="BSG1142" s="894"/>
      <c r="BSH1142" s="894"/>
      <c r="BSI1142" s="894"/>
      <c r="BSJ1142" s="894"/>
      <c r="BSK1142" s="894"/>
      <c r="BSL1142" s="894"/>
      <c r="BSM1142" s="894"/>
      <c r="BSN1142" s="894"/>
      <c r="BSO1142" s="894"/>
      <c r="BSP1142" s="894"/>
      <c r="BSQ1142" s="894"/>
      <c r="BSR1142" s="894"/>
      <c r="BSS1142" s="894"/>
      <c r="BST1142" s="894"/>
      <c r="BSU1142" s="894"/>
      <c r="BSV1142" s="894"/>
      <c r="BSW1142" s="894"/>
      <c r="BSX1142" s="894"/>
      <c r="BSY1142" s="894"/>
      <c r="BSZ1142" s="894"/>
      <c r="BTA1142" s="894"/>
      <c r="BTB1142" s="894"/>
      <c r="BTC1142" s="894"/>
      <c r="BTD1142" s="894"/>
      <c r="BTE1142" s="894"/>
      <c r="BTF1142" s="894"/>
      <c r="BTG1142" s="894"/>
      <c r="BTH1142" s="894"/>
      <c r="BTI1142" s="894"/>
      <c r="BTJ1142" s="894"/>
      <c r="BTK1142" s="894"/>
      <c r="BTL1142" s="894"/>
      <c r="BTM1142" s="894"/>
      <c r="BTN1142" s="894"/>
      <c r="BTO1142" s="894"/>
      <c r="BTP1142" s="894"/>
      <c r="BTQ1142" s="894"/>
      <c r="BTR1142" s="894"/>
      <c r="BTS1142" s="894"/>
      <c r="BTT1142" s="894"/>
      <c r="BTU1142" s="894"/>
      <c r="BTV1142" s="894"/>
      <c r="BTW1142" s="894"/>
      <c r="BTX1142" s="894"/>
      <c r="BTY1142" s="894"/>
      <c r="BTZ1142" s="894"/>
      <c r="BUA1142" s="894"/>
      <c r="BUB1142" s="894"/>
      <c r="BUC1142" s="894"/>
      <c r="BUD1142" s="894"/>
      <c r="BUE1142" s="894"/>
      <c r="BUF1142" s="894"/>
      <c r="BUG1142" s="894"/>
      <c r="BUH1142" s="894"/>
      <c r="BUI1142" s="894"/>
      <c r="BUJ1142" s="894"/>
      <c r="BUK1142" s="894"/>
      <c r="BUL1142" s="894"/>
      <c r="BUM1142" s="894"/>
      <c r="BUN1142" s="894"/>
      <c r="BUO1142" s="894"/>
      <c r="BUP1142" s="894"/>
      <c r="BUQ1142" s="894"/>
      <c r="BUR1142" s="894"/>
      <c r="BUS1142" s="894"/>
      <c r="BUT1142" s="894"/>
      <c r="BUU1142" s="894"/>
      <c r="BUV1142" s="894"/>
      <c r="BUW1142" s="894"/>
      <c r="BUX1142" s="894"/>
      <c r="BUY1142" s="894"/>
      <c r="BUZ1142" s="894"/>
      <c r="BVA1142" s="894"/>
      <c r="BVB1142" s="894"/>
      <c r="BVC1142" s="894"/>
      <c r="BVD1142" s="894"/>
      <c r="BVE1142" s="894"/>
      <c r="BVF1142" s="894"/>
      <c r="BVG1142" s="894"/>
      <c r="BVH1142" s="894"/>
      <c r="BVI1142" s="894"/>
      <c r="BVJ1142" s="894"/>
      <c r="BVK1142" s="894"/>
      <c r="BVL1142" s="894"/>
      <c r="BVM1142" s="894"/>
      <c r="BVN1142" s="894"/>
      <c r="BVO1142" s="894"/>
      <c r="BVP1142" s="894"/>
      <c r="BVQ1142" s="894"/>
      <c r="BVR1142" s="894"/>
      <c r="BVS1142" s="894"/>
      <c r="BVT1142" s="894"/>
      <c r="BVU1142" s="894"/>
      <c r="BVV1142" s="894"/>
      <c r="BVW1142" s="894"/>
      <c r="BVX1142" s="894"/>
      <c r="BVY1142" s="894"/>
      <c r="BVZ1142" s="894"/>
      <c r="BWA1142" s="894"/>
      <c r="BWB1142" s="894"/>
      <c r="BWC1142" s="894"/>
      <c r="BWD1142" s="894"/>
      <c r="BWE1142" s="894"/>
      <c r="BWF1142" s="894"/>
      <c r="BWG1142" s="894"/>
      <c r="BWH1142" s="894"/>
      <c r="BWI1142" s="894"/>
      <c r="BWJ1142" s="894"/>
      <c r="BWK1142" s="894"/>
      <c r="BWL1142" s="894"/>
      <c r="BWM1142" s="894"/>
      <c r="BWN1142" s="894"/>
      <c r="BWO1142" s="894"/>
      <c r="BWP1142" s="894"/>
      <c r="BWQ1142" s="894"/>
      <c r="BWR1142" s="894"/>
      <c r="BWS1142" s="894"/>
      <c r="BWT1142" s="894"/>
      <c r="BWU1142" s="894"/>
      <c r="BWV1142" s="894"/>
      <c r="BWW1142" s="894"/>
      <c r="BWX1142" s="894"/>
      <c r="BWY1142" s="894"/>
      <c r="BWZ1142" s="894"/>
      <c r="BXA1142" s="894"/>
      <c r="BXB1142" s="894"/>
      <c r="BXC1142" s="894"/>
      <c r="BXD1142" s="894"/>
      <c r="BXE1142" s="894"/>
      <c r="BXF1142" s="894"/>
      <c r="BXG1142" s="894"/>
      <c r="BXH1142" s="894"/>
      <c r="BXI1142" s="894"/>
      <c r="BXJ1142" s="894"/>
      <c r="BXK1142" s="894"/>
      <c r="BXL1142" s="894"/>
      <c r="BXM1142" s="894"/>
      <c r="BXN1142" s="894"/>
      <c r="BXO1142" s="894"/>
      <c r="BXP1142" s="894"/>
      <c r="BXQ1142" s="894"/>
      <c r="BXR1142" s="894"/>
      <c r="BXS1142" s="894"/>
      <c r="BXT1142" s="894"/>
      <c r="BXU1142" s="894"/>
      <c r="BXV1142" s="894"/>
      <c r="BXW1142" s="894"/>
      <c r="BXX1142" s="894"/>
      <c r="BXY1142" s="894"/>
      <c r="BXZ1142" s="894"/>
      <c r="BYA1142" s="894"/>
      <c r="BYB1142" s="894"/>
      <c r="BYC1142" s="894"/>
      <c r="BYD1142" s="894"/>
      <c r="BYE1142" s="894"/>
      <c r="BYF1142" s="894"/>
      <c r="BYG1142" s="894"/>
      <c r="BYH1142" s="894"/>
      <c r="BYI1142" s="894"/>
      <c r="BYJ1142" s="894"/>
      <c r="BYK1142" s="894"/>
      <c r="BYL1142" s="894"/>
      <c r="BYM1142" s="894"/>
      <c r="BYN1142" s="894"/>
      <c r="BYO1142" s="894"/>
      <c r="BYP1142" s="894"/>
      <c r="BYQ1142" s="894"/>
      <c r="BYR1142" s="894"/>
      <c r="BYS1142" s="894"/>
      <c r="BYT1142" s="894"/>
      <c r="BYU1142" s="894"/>
      <c r="BYV1142" s="894"/>
      <c r="BYW1142" s="894"/>
      <c r="BYX1142" s="894"/>
      <c r="BYY1142" s="894"/>
      <c r="BYZ1142" s="894"/>
      <c r="BZA1142" s="894"/>
      <c r="BZB1142" s="894"/>
      <c r="BZC1142" s="894"/>
      <c r="BZD1142" s="894"/>
      <c r="BZE1142" s="894"/>
      <c r="BZF1142" s="894"/>
      <c r="BZG1142" s="894"/>
      <c r="BZH1142" s="894"/>
      <c r="BZI1142" s="894"/>
      <c r="BZJ1142" s="894"/>
      <c r="BZK1142" s="894"/>
      <c r="BZL1142" s="894"/>
      <c r="BZM1142" s="894"/>
      <c r="BZN1142" s="894"/>
      <c r="BZO1142" s="894"/>
      <c r="BZP1142" s="894"/>
      <c r="BZQ1142" s="894"/>
      <c r="BZR1142" s="894"/>
      <c r="BZS1142" s="894"/>
      <c r="BZT1142" s="894"/>
      <c r="BZU1142" s="894"/>
      <c r="BZV1142" s="894"/>
      <c r="BZW1142" s="894"/>
      <c r="BZX1142" s="894"/>
      <c r="BZY1142" s="894"/>
      <c r="BZZ1142" s="894"/>
      <c r="CAA1142" s="894"/>
      <c r="CAB1142" s="894"/>
      <c r="CAC1142" s="894"/>
      <c r="CAD1142" s="894"/>
      <c r="CAE1142" s="894"/>
      <c r="CAF1142" s="894"/>
      <c r="CAG1142" s="894"/>
      <c r="CAH1142" s="894"/>
      <c r="CAI1142" s="894"/>
      <c r="CAJ1142" s="894"/>
      <c r="CAK1142" s="894"/>
      <c r="CAL1142" s="894"/>
      <c r="CAM1142" s="894"/>
      <c r="CAN1142" s="894"/>
      <c r="CAO1142" s="894"/>
      <c r="CAP1142" s="894"/>
      <c r="CAQ1142" s="894"/>
      <c r="CAR1142" s="894"/>
      <c r="CAS1142" s="894"/>
      <c r="CAT1142" s="894"/>
      <c r="CAU1142" s="894"/>
      <c r="CAV1142" s="894"/>
      <c r="CAW1142" s="894"/>
      <c r="CAX1142" s="894"/>
      <c r="CAY1142" s="894"/>
      <c r="CAZ1142" s="894"/>
      <c r="CBA1142" s="894"/>
      <c r="CBB1142" s="894"/>
      <c r="CBC1142" s="894"/>
      <c r="CBD1142" s="894"/>
      <c r="CBE1142" s="894"/>
      <c r="CBF1142" s="894"/>
      <c r="CBG1142" s="894"/>
      <c r="CBH1142" s="894"/>
      <c r="CBI1142" s="894"/>
      <c r="CBJ1142" s="894"/>
      <c r="CBK1142" s="894"/>
      <c r="CBL1142" s="894"/>
      <c r="CBM1142" s="894"/>
      <c r="CBN1142" s="894"/>
      <c r="CBO1142" s="894"/>
      <c r="CBP1142" s="894"/>
      <c r="CBQ1142" s="894"/>
      <c r="CBR1142" s="894"/>
      <c r="CBS1142" s="894"/>
      <c r="CBT1142" s="894"/>
      <c r="CBU1142" s="894"/>
      <c r="CBV1142" s="894"/>
      <c r="CBW1142" s="894"/>
      <c r="CBX1142" s="894"/>
      <c r="CBY1142" s="894"/>
      <c r="CBZ1142" s="894"/>
      <c r="CCA1142" s="894"/>
      <c r="CCB1142" s="894"/>
      <c r="CCC1142" s="894"/>
      <c r="CCD1142" s="894"/>
      <c r="CCE1142" s="894"/>
      <c r="CCF1142" s="894"/>
      <c r="CCG1142" s="894"/>
      <c r="CCH1142" s="894"/>
      <c r="CCI1142" s="894"/>
      <c r="CCJ1142" s="894"/>
      <c r="CCK1142" s="894"/>
      <c r="CCL1142" s="894"/>
      <c r="CCM1142" s="894"/>
      <c r="CCN1142" s="894"/>
      <c r="CCO1142" s="894"/>
      <c r="CCP1142" s="894"/>
      <c r="CCQ1142" s="894"/>
      <c r="CCR1142" s="894"/>
      <c r="CCS1142" s="894"/>
      <c r="CCT1142" s="894"/>
      <c r="CCU1142" s="894"/>
      <c r="CCV1142" s="894"/>
      <c r="CCW1142" s="894"/>
      <c r="CCX1142" s="894"/>
      <c r="CCY1142" s="894"/>
      <c r="CCZ1142" s="894"/>
      <c r="CDA1142" s="894"/>
      <c r="CDB1142" s="894"/>
      <c r="CDC1142" s="894"/>
      <c r="CDD1142" s="894"/>
      <c r="CDE1142" s="894"/>
      <c r="CDF1142" s="894"/>
      <c r="CDG1142" s="894"/>
      <c r="CDH1142" s="894"/>
      <c r="CDI1142" s="894"/>
      <c r="CDJ1142" s="894"/>
      <c r="CDK1142" s="894"/>
      <c r="CDL1142" s="894"/>
      <c r="CDM1142" s="894"/>
      <c r="CDN1142" s="894"/>
      <c r="CDO1142" s="894"/>
      <c r="CDP1142" s="894"/>
      <c r="CDQ1142" s="894"/>
      <c r="CDR1142" s="894"/>
      <c r="CDS1142" s="894"/>
      <c r="CDT1142" s="894"/>
      <c r="CDU1142" s="894"/>
      <c r="CDV1142" s="894"/>
      <c r="CDW1142" s="894"/>
      <c r="CDX1142" s="894"/>
      <c r="CDY1142" s="894"/>
      <c r="CDZ1142" s="894"/>
      <c r="CEA1142" s="894"/>
      <c r="CEB1142" s="894"/>
      <c r="CEC1142" s="894"/>
      <c r="CED1142" s="894"/>
      <c r="CEE1142" s="894"/>
      <c r="CEF1142" s="894"/>
      <c r="CEG1142" s="894"/>
      <c r="CEH1142" s="894"/>
      <c r="CEI1142" s="894"/>
      <c r="CEJ1142" s="894"/>
      <c r="CEK1142" s="894"/>
      <c r="CEL1142" s="894"/>
      <c r="CEM1142" s="894"/>
      <c r="CEN1142" s="894"/>
      <c r="CEO1142" s="894"/>
      <c r="CEP1142" s="894"/>
      <c r="CEQ1142" s="894"/>
      <c r="CER1142" s="894"/>
      <c r="CES1142" s="894"/>
      <c r="CET1142" s="894"/>
      <c r="CEU1142" s="894"/>
      <c r="CEV1142" s="894"/>
      <c r="CEW1142" s="894"/>
      <c r="CEX1142" s="894"/>
      <c r="CEY1142" s="894"/>
      <c r="CEZ1142" s="894"/>
      <c r="CFA1142" s="894"/>
      <c r="CFB1142" s="894"/>
      <c r="CFC1142" s="894"/>
      <c r="CFD1142" s="894"/>
      <c r="CFE1142" s="894"/>
      <c r="CFF1142" s="894"/>
      <c r="CFG1142" s="894"/>
      <c r="CFH1142" s="894"/>
      <c r="CFI1142" s="894"/>
      <c r="CFJ1142" s="894"/>
      <c r="CFK1142" s="894"/>
      <c r="CFL1142" s="894"/>
      <c r="CFM1142" s="894"/>
      <c r="CFN1142" s="894"/>
      <c r="CFO1142" s="894"/>
      <c r="CFP1142" s="894"/>
      <c r="CFQ1142" s="894"/>
      <c r="CFR1142" s="894"/>
      <c r="CFS1142" s="894"/>
      <c r="CFT1142" s="894"/>
      <c r="CFU1142" s="894"/>
      <c r="CFV1142" s="894"/>
      <c r="CFW1142" s="894"/>
      <c r="CFX1142" s="894"/>
      <c r="CFY1142" s="894"/>
      <c r="CFZ1142" s="894"/>
      <c r="CGA1142" s="894"/>
      <c r="CGB1142" s="894"/>
      <c r="CGC1142" s="894"/>
      <c r="CGD1142" s="894"/>
      <c r="CGE1142" s="894"/>
      <c r="CGF1142" s="894"/>
      <c r="CGG1142" s="894"/>
      <c r="CGH1142" s="894"/>
      <c r="CGI1142" s="894"/>
      <c r="CGJ1142" s="894"/>
      <c r="CGK1142" s="894"/>
      <c r="CGL1142" s="894"/>
      <c r="CGM1142" s="894"/>
      <c r="CGN1142" s="894"/>
      <c r="CGO1142" s="894"/>
      <c r="CGP1142" s="894"/>
      <c r="CGQ1142" s="894"/>
      <c r="CGR1142" s="894"/>
      <c r="CGS1142" s="894"/>
      <c r="CGT1142" s="894"/>
      <c r="CGU1142" s="894"/>
      <c r="CGV1142" s="894"/>
      <c r="CGW1142" s="894"/>
      <c r="CGX1142" s="894"/>
      <c r="CGY1142" s="894"/>
      <c r="CGZ1142" s="894"/>
      <c r="CHA1142" s="894"/>
      <c r="CHB1142" s="894"/>
      <c r="CHC1142" s="894"/>
      <c r="CHD1142" s="894"/>
      <c r="CHE1142" s="894"/>
      <c r="CHF1142" s="894"/>
      <c r="CHG1142" s="894"/>
      <c r="CHH1142" s="894"/>
      <c r="CHI1142" s="894"/>
      <c r="CHJ1142" s="894"/>
      <c r="CHK1142" s="894"/>
      <c r="CHL1142" s="894"/>
      <c r="CHM1142" s="894"/>
      <c r="CHN1142" s="894"/>
      <c r="CHO1142" s="894"/>
      <c r="CHP1142" s="894"/>
      <c r="CHQ1142" s="894"/>
      <c r="CHR1142" s="894"/>
      <c r="CHS1142" s="894"/>
      <c r="CHT1142" s="894"/>
      <c r="CHU1142" s="894"/>
      <c r="CHV1142" s="894"/>
      <c r="CHW1142" s="894"/>
      <c r="CHX1142" s="894"/>
      <c r="CHY1142" s="894"/>
      <c r="CHZ1142" s="894"/>
      <c r="CIA1142" s="894"/>
      <c r="CIB1142" s="894"/>
      <c r="CIC1142" s="894"/>
      <c r="CID1142" s="894"/>
      <c r="CIE1142" s="894"/>
      <c r="CIF1142" s="894"/>
      <c r="CIG1142" s="894"/>
      <c r="CIH1142" s="894"/>
      <c r="CII1142" s="894"/>
      <c r="CIJ1142" s="894"/>
      <c r="CIK1142" s="894"/>
      <c r="CIL1142" s="894"/>
      <c r="CIM1142" s="894"/>
      <c r="CIN1142" s="894"/>
      <c r="CIO1142" s="894"/>
      <c r="CIP1142" s="894"/>
      <c r="CIQ1142" s="894"/>
      <c r="CIR1142" s="894"/>
      <c r="CIS1142" s="894"/>
      <c r="CIT1142" s="894"/>
      <c r="CIU1142" s="894"/>
      <c r="CIV1142" s="894"/>
      <c r="CIW1142" s="894"/>
      <c r="CIX1142" s="894"/>
      <c r="CIY1142" s="894"/>
      <c r="CIZ1142" s="894"/>
      <c r="CJA1142" s="894"/>
      <c r="CJB1142" s="894"/>
      <c r="CJC1142" s="894"/>
      <c r="CJD1142" s="894"/>
      <c r="CJE1142" s="894"/>
      <c r="CJF1142" s="894"/>
      <c r="CJG1142" s="894"/>
      <c r="CJH1142" s="894"/>
      <c r="CJI1142" s="894"/>
      <c r="CJJ1142" s="894"/>
      <c r="CJK1142" s="894"/>
      <c r="CJL1142" s="894"/>
      <c r="CJM1142" s="894"/>
      <c r="CJN1142" s="894"/>
      <c r="CJO1142" s="894"/>
      <c r="CJP1142" s="894"/>
      <c r="CJQ1142" s="894"/>
      <c r="CJR1142" s="894"/>
      <c r="CJS1142" s="894"/>
      <c r="CJT1142" s="894"/>
      <c r="CJU1142" s="894"/>
      <c r="CJV1142" s="894"/>
      <c r="CJW1142" s="894"/>
      <c r="CJX1142" s="894"/>
      <c r="CJY1142" s="894"/>
      <c r="CJZ1142" s="894"/>
      <c r="CKA1142" s="894"/>
      <c r="CKB1142" s="894"/>
      <c r="CKC1142" s="894"/>
      <c r="CKD1142" s="894"/>
      <c r="CKE1142" s="894"/>
      <c r="CKF1142" s="894"/>
      <c r="CKG1142" s="894"/>
      <c r="CKH1142" s="894"/>
      <c r="CKI1142" s="894"/>
      <c r="CKJ1142" s="894"/>
      <c r="CKK1142" s="894"/>
      <c r="CKL1142" s="894"/>
      <c r="CKM1142" s="894"/>
      <c r="CKN1142" s="894"/>
      <c r="CKO1142" s="894"/>
      <c r="CKP1142" s="894"/>
      <c r="CKQ1142" s="894"/>
      <c r="CKR1142" s="894"/>
      <c r="CKS1142" s="894"/>
      <c r="CKT1142" s="894"/>
      <c r="CKU1142" s="894"/>
      <c r="CKV1142" s="894"/>
      <c r="CKW1142" s="894"/>
      <c r="CKX1142" s="894"/>
      <c r="CKY1142" s="894"/>
      <c r="CKZ1142" s="894"/>
      <c r="CLA1142" s="894"/>
      <c r="CLB1142" s="894"/>
      <c r="CLC1142" s="894"/>
      <c r="CLD1142" s="894"/>
      <c r="CLE1142" s="894"/>
      <c r="CLF1142" s="894"/>
      <c r="CLG1142" s="894"/>
      <c r="CLH1142" s="894"/>
      <c r="CLI1142" s="894"/>
      <c r="CLJ1142" s="894"/>
      <c r="CLK1142" s="894"/>
      <c r="CLL1142" s="894"/>
      <c r="CLM1142" s="894"/>
      <c r="CLN1142" s="894"/>
      <c r="CLO1142" s="894"/>
      <c r="CLP1142" s="894"/>
      <c r="CLQ1142" s="894"/>
      <c r="CLR1142" s="894"/>
      <c r="CLS1142" s="894"/>
      <c r="CLT1142" s="894"/>
      <c r="CLU1142" s="894"/>
      <c r="CLV1142" s="894"/>
      <c r="CLW1142" s="894"/>
      <c r="CLX1142" s="894"/>
      <c r="CLY1142" s="894"/>
      <c r="CLZ1142" s="894"/>
      <c r="CMA1142" s="894"/>
      <c r="CMB1142" s="894"/>
      <c r="CMC1142" s="894"/>
      <c r="CMD1142" s="894"/>
      <c r="CME1142" s="894"/>
      <c r="CMF1142" s="894"/>
      <c r="CMG1142" s="894"/>
      <c r="CMH1142" s="894"/>
      <c r="CMI1142" s="894"/>
      <c r="CMJ1142" s="894"/>
      <c r="CMK1142" s="894"/>
      <c r="CML1142" s="894"/>
      <c r="CMM1142" s="894"/>
      <c r="CMN1142" s="894"/>
      <c r="CMO1142" s="894"/>
      <c r="CMP1142" s="894"/>
      <c r="CMQ1142" s="894"/>
      <c r="CMR1142" s="894"/>
      <c r="CMS1142" s="894"/>
      <c r="CMT1142" s="894"/>
      <c r="CMU1142" s="894"/>
      <c r="CMV1142" s="894"/>
      <c r="CMW1142" s="894"/>
      <c r="CMX1142" s="894"/>
      <c r="CMY1142" s="894"/>
      <c r="CMZ1142" s="894"/>
      <c r="CNA1142" s="894"/>
      <c r="CNB1142" s="894"/>
      <c r="CNC1142" s="894"/>
      <c r="CND1142" s="894"/>
      <c r="CNE1142" s="894"/>
      <c r="CNF1142" s="894"/>
      <c r="CNG1142" s="894"/>
      <c r="CNH1142" s="894"/>
      <c r="CNI1142" s="894"/>
      <c r="CNJ1142" s="894"/>
      <c r="CNK1142" s="894"/>
      <c r="CNL1142" s="894"/>
      <c r="CNM1142" s="894"/>
      <c r="CNN1142" s="894"/>
      <c r="CNO1142" s="894"/>
      <c r="CNP1142" s="894"/>
      <c r="CNQ1142" s="894"/>
      <c r="CNR1142" s="894"/>
      <c r="CNS1142" s="894"/>
      <c r="CNT1142" s="894"/>
      <c r="CNU1142" s="894"/>
      <c r="CNV1142" s="894"/>
      <c r="CNW1142" s="894"/>
      <c r="CNX1142" s="894"/>
      <c r="CNY1142" s="894"/>
      <c r="CNZ1142" s="894"/>
      <c r="COA1142" s="894"/>
      <c r="COB1142" s="894"/>
      <c r="COC1142" s="894"/>
      <c r="COD1142" s="894"/>
      <c r="COE1142" s="894"/>
      <c r="COF1142" s="894"/>
      <c r="COG1142" s="894"/>
      <c r="COH1142" s="894"/>
      <c r="COI1142" s="894"/>
      <c r="COJ1142" s="894"/>
      <c r="COK1142" s="894"/>
      <c r="COL1142" s="894"/>
      <c r="COM1142" s="894"/>
      <c r="CON1142" s="894"/>
      <c r="COO1142" s="894"/>
      <c r="COP1142" s="894"/>
      <c r="COQ1142" s="894"/>
      <c r="COR1142" s="894"/>
      <c r="COS1142" s="894"/>
      <c r="COT1142" s="894"/>
      <c r="COU1142" s="894"/>
      <c r="COV1142" s="894"/>
      <c r="COW1142" s="894"/>
      <c r="COX1142" s="894"/>
      <c r="COY1142" s="894"/>
      <c r="COZ1142" s="894"/>
      <c r="CPA1142" s="894"/>
      <c r="CPB1142" s="894"/>
      <c r="CPC1142" s="894"/>
      <c r="CPD1142" s="894"/>
      <c r="CPE1142" s="894"/>
      <c r="CPF1142" s="894"/>
      <c r="CPG1142" s="894"/>
      <c r="CPH1142" s="894"/>
      <c r="CPI1142" s="894"/>
      <c r="CPJ1142" s="894"/>
      <c r="CPK1142" s="894"/>
      <c r="CPL1142" s="894"/>
      <c r="CPM1142" s="894"/>
      <c r="CPN1142" s="894"/>
      <c r="CPO1142" s="894"/>
      <c r="CPP1142" s="894"/>
      <c r="CPQ1142" s="894"/>
      <c r="CPR1142" s="894"/>
      <c r="CPS1142" s="894"/>
      <c r="CPT1142" s="894"/>
      <c r="CPU1142" s="894"/>
      <c r="CPV1142" s="894"/>
      <c r="CPW1142" s="894"/>
      <c r="CPX1142" s="894"/>
      <c r="CPY1142" s="894"/>
      <c r="CPZ1142" s="894"/>
      <c r="CQA1142" s="894"/>
      <c r="CQB1142" s="894"/>
      <c r="CQC1142" s="894"/>
      <c r="CQD1142" s="894"/>
      <c r="CQE1142" s="894"/>
      <c r="CQF1142" s="894"/>
      <c r="CQG1142" s="894"/>
      <c r="CQH1142" s="894"/>
      <c r="CQI1142" s="894"/>
      <c r="CQJ1142" s="894"/>
      <c r="CQK1142" s="894"/>
      <c r="CQL1142" s="894"/>
      <c r="CQM1142" s="894"/>
      <c r="CQN1142" s="894"/>
      <c r="CQO1142" s="894"/>
      <c r="CQP1142" s="894"/>
      <c r="CQQ1142" s="894"/>
      <c r="CQR1142" s="894"/>
      <c r="CQS1142" s="894"/>
      <c r="CQT1142" s="894"/>
      <c r="CQU1142" s="894"/>
      <c r="CQV1142" s="894"/>
      <c r="CQW1142" s="894"/>
      <c r="CQX1142" s="894"/>
      <c r="CQY1142" s="894"/>
      <c r="CQZ1142" s="894"/>
      <c r="CRA1142" s="894"/>
      <c r="CRB1142" s="894"/>
      <c r="CRC1142" s="894"/>
      <c r="CRD1142" s="894"/>
      <c r="CRE1142" s="894"/>
      <c r="CRF1142" s="894"/>
      <c r="CRG1142" s="894"/>
      <c r="CRH1142" s="894"/>
      <c r="CRI1142" s="894"/>
      <c r="CRJ1142" s="894"/>
      <c r="CRK1142" s="894"/>
      <c r="CRL1142" s="894"/>
      <c r="CRM1142" s="894"/>
      <c r="CRN1142" s="894"/>
      <c r="CRO1142" s="894"/>
      <c r="CRP1142" s="894"/>
      <c r="CRQ1142" s="894"/>
      <c r="CRR1142" s="894"/>
      <c r="CRS1142" s="894"/>
      <c r="CRT1142" s="894"/>
      <c r="CRU1142" s="894"/>
      <c r="CRV1142" s="894"/>
      <c r="CRW1142" s="894"/>
      <c r="CRX1142" s="894"/>
      <c r="CRY1142" s="894"/>
      <c r="CRZ1142" s="894"/>
      <c r="CSA1142" s="894"/>
      <c r="CSB1142" s="894"/>
      <c r="CSC1142" s="894"/>
      <c r="CSD1142" s="894"/>
      <c r="CSE1142" s="894"/>
      <c r="CSF1142" s="894"/>
      <c r="CSG1142" s="894"/>
      <c r="CSH1142" s="894"/>
      <c r="CSI1142" s="894"/>
      <c r="CSJ1142" s="894"/>
      <c r="CSK1142" s="894"/>
      <c r="CSL1142" s="894"/>
      <c r="CSM1142" s="894"/>
      <c r="CSN1142" s="894"/>
      <c r="CSO1142" s="894"/>
      <c r="CSP1142" s="894"/>
      <c r="CSQ1142" s="894"/>
      <c r="CSR1142" s="894"/>
      <c r="CSS1142" s="894"/>
      <c r="CST1142" s="894"/>
      <c r="CSU1142" s="894"/>
      <c r="CSV1142" s="894"/>
      <c r="CSW1142" s="894"/>
      <c r="CSX1142" s="894"/>
      <c r="CSY1142" s="894"/>
      <c r="CSZ1142" s="894"/>
      <c r="CTA1142" s="894"/>
      <c r="CTB1142" s="894"/>
      <c r="CTC1142" s="894"/>
      <c r="CTD1142" s="894"/>
      <c r="CTE1142" s="894"/>
      <c r="CTF1142" s="894"/>
      <c r="CTG1142" s="894"/>
      <c r="CTH1142" s="894"/>
      <c r="CTI1142" s="894"/>
      <c r="CTJ1142" s="894"/>
      <c r="CTK1142" s="894"/>
      <c r="CTL1142" s="894"/>
      <c r="CTM1142" s="894"/>
      <c r="CTN1142" s="894"/>
      <c r="CTO1142" s="894"/>
      <c r="CTP1142" s="894"/>
      <c r="CTQ1142" s="894"/>
      <c r="CTR1142" s="894"/>
      <c r="CTS1142" s="894"/>
      <c r="CTT1142" s="894"/>
      <c r="CTU1142" s="894"/>
      <c r="CTV1142" s="894"/>
      <c r="CTW1142" s="894"/>
      <c r="CTX1142" s="894"/>
      <c r="CTY1142" s="894"/>
      <c r="CTZ1142" s="894"/>
      <c r="CUA1142" s="894"/>
      <c r="CUB1142" s="894"/>
      <c r="CUC1142" s="894"/>
      <c r="CUD1142" s="894"/>
      <c r="CUE1142" s="894"/>
      <c r="CUF1142" s="894"/>
      <c r="CUG1142" s="894"/>
      <c r="CUH1142" s="894"/>
      <c r="CUI1142" s="894"/>
      <c r="CUJ1142" s="894"/>
      <c r="CUK1142" s="894"/>
      <c r="CUL1142" s="894"/>
      <c r="CUM1142" s="894"/>
      <c r="CUN1142" s="894"/>
      <c r="CUO1142" s="894"/>
      <c r="CUP1142" s="894"/>
      <c r="CUQ1142" s="894"/>
      <c r="CUR1142" s="894"/>
      <c r="CUS1142" s="894"/>
      <c r="CUT1142" s="894"/>
      <c r="CUU1142" s="894"/>
      <c r="CUV1142" s="894"/>
      <c r="CUW1142" s="894"/>
      <c r="CUX1142" s="894"/>
      <c r="CUY1142" s="894"/>
      <c r="CUZ1142" s="894"/>
      <c r="CVA1142" s="894"/>
      <c r="CVB1142" s="894"/>
      <c r="CVC1142" s="894"/>
      <c r="CVD1142" s="894"/>
      <c r="CVE1142" s="894"/>
      <c r="CVF1142" s="894"/>
      <c r="CVG1142" s="894"/>
      <c r="CVH1142" s="894"/>
      <c r="CVI1142" s="894"/>
      <c r="CVJ1142" s="894"/>
      <c r="CVK1142" s="894"/>
      <c r="CVL1142" s="894"/>
      <c r="CVM1142" s="894"/>
      <c r="CVN1142" s="894"/>
      <c r="CVO1142" s="894"/>
      <c r="CVP1142" s="894"/>
      <c r="CVQ1142" s="894"/>
      <c r="CVR1142" s="894"/>
      <c r="CVS1142" s="894"/>
      <c r="CVT1142" s="894"/>
      <c r="CVU1142" s="894"/>
      <c r="CVV1142" s="894"/>
      <c r="CVW1142" s="894"/>
      <c r="CVX1142" s="894"/>
      <c r="CVY1142" s="894"/>
      <c r="CVZ1142" s="894"/>
      <c r="CWA1142" s="894"/>
      <c r="CWB1142" s="894"/>
      <c r="CWC1142" s="894"/>
      <c r="CWD1142" s="894"/>
      <c r="CWE1142" s="894"/>
      <c r="CWF1142" s="894"/>
      <c r="CWG1142" s="894"/>
      <c r="CWH1142" s="894"/>
      <c r="CWI1142" s="894"/>
      <c r="CWJ1142" s="894"/>
      <c r="CWK1142" s="894"/>
      <c r="CWL1142" s="894"/>
      <c r="CWM1142" s="894"/>
      <c r="CWN1142" s="894"/>
      <c r="CWO1142" s="894"/>
      <c r="CWP1142" s="894"/>
      <c r="CWQ1142" s="894"/>
      <c r="CWR1142" s="894"/>
      <c r="CWS1142" s="894"/>
      <c r="CWT1142" s="894"/>
      <c r="CWU1142" s="894"/>
      <c r="CWV1142" s="894"/>
      <c r="CWW1142" s="894"/>
      <c r="CWX1142" s="894"/>
      <c r="CWY1142" s="894"/>
      <c r="CWZ1142" s="894"/>
      <c r="CXA1142" s="894"/>
      <c r="CXB1142" s="894"/>
      <c r="CXC1142" s="894"/>
      <c r="CXD1142" s="894"/>
      <c r="CXE1142" s="894"/>
      <c r="CXF1142" s="894"/>
      <c r="CXG1142" s="894"/>
      <c r="CXH1142" s="894"/>
      <c r="CXI1142" s="894"/>
      <c r="CXJ1142" s="894"/>
      <c r="CXK1142" s="894"/>
      <c r="CXL1142" s="894"/>
      <c r="CXM1142" s="894"/>
      <c r="CXN1142" s="894"/>
      <c r="CXO1142" s="894"/>
      <c r="CXP1142" s="894"/>
      <c r="CXQ1142" s="894"/>
      <c r="CXR1142" s="894"/>
      <c r="CXS1142" s="894"/>
      <c r="CXT1142" s="894"/>
      <c r="CXU1142" s="894"/>
      <c r="CXV1142" s="894"/>
      <c r="CXW1142" s="894"/>
      <c r="CXX1142" s="894"/>
      <c r="CXY1142" s="894"/>
      <c r="CXZ1142" s="894"/>
      <c r="CYA1142" s="894"/>
      <c r="CYB1142" s="894"/>
      <c r="CYC1142" s="894"/>
      <c r="CYD1142" s="894"/>
      <c r="CYE1142" s="894"/>
      <c r="CYF1142" s="894"/>
      <c r="CYG1142" s="894"/>
      <c r="CYH1142" s="894"/>
      <c r="CYI1142" s="894"/>
      <c r="CYJ1142" s="894"/>
      <c r="CYK1142" s="894"/>
      <c r="CYL1142" s="894"/>
      <c r="CYM1142" s="894"/>
      <c r="CYN1142" s="894"/>
      <c r="CYO1142" s="894"/>
      <c r="CYP1142" s="894"/>
      <c r="CYQ1142" s="894"/>
      <c r="CYR1142" s="894"/>
      <c r="CYS1142" s="894"/>
      <c r="CYT1142" s="894"/>
      <c r="CYU1142" s="894"/>
      <c r="CYV1142" s="894"/>
      <c r="CYW1142" s="894"/>
      <c r="CYX1142" s="894"/>
      <c r="CYY1142" s="894"/>
      <c r="CYZ1142" s="894"/>
      <c r="CZA1142" s="894"/>
      <c r="CZB1142" s="894"/>
      <c r="CZC1142" s="894"/>
      <c r="CZD1142" s="894"/>
      <c r="CZE1142" s="894"/>
      <c r="CZF1142" s="894"/>
      <c r="CZG1142" s="894"/>
      <c r="CZH1142" s="894"/>
      <c r="CZI1142" s="894"/>
      <c r="CZJ1142" s="894"/>
      <c r="CZK1142" s="894"/>
      <c r="CZL1142" s="894"/>
      <c r="CZM1142" s="894"/>
      <c r="CZN1142" s="894"/>
      <c r="CZO1142" s="894"/>
      <c r="CZP1142" s="894"/>
      <c r="CZQ1142" s="894"/>
      <c r="CZR1142" s="894"/>
      <c r="CZS1142" s="894"/>
      <c r="CZT1142" s="894"/>
      <c r="CZU1142" s="894"/>
      <c r="CZV1142" s="894"/>
      <c r="CZW1142" s="894"/>
      <c r="CZX1142" s="894"/>
      <c r="CZY1142" s="894"/>
      <c r="CZZ1142" s="894"/>
      <c r="DAA1142" s="894"/>
      <c r="DAB1142" s="894"/>
      <c r="DAC1142" s="894"/>
      <c r="DAD1142" s="894"/>
      <c r="DAE1142" s="894"/>
      <c r="DAF1142" s="894"/>
      <c r="DAG1142" s="894"/>
      <c r="DAH1142" s="894"/>
      <c r="DAI1142" s="894"/>
      <c r="DAJ1142" s="894"/>
      <c r="DAK1142" s="894"/>
      <c r="DAL1142" s="894"/>
      <c r="DAM1142" s="894"/>
      <c r="DAN1142" s="894"/>
      <c r="DAO1142" s="894"/>
      <c r="DAP1142" s="894"/>
      <c r="DAQ1142" s="894"/>
      <c r="DAR1142" s="894"/>
      <c r="DAS1142" s="894"/>
      <c r="DAT1142" s="894"/>
      <c r="DAU1142" s="894"/>
      <c r="DAV1142" s="894"/>
      <c r="DAW1142" s="894"/>
      <c r="DAX1142" s="894"/>
      <c r="DAY1142" s="894"/>
      <c r="DAZ1142" s="894"/>
      <c r="DBA1142" s="894"/>
      <c r="DBB1142" s="894"/>
      <c r="DBC1142" s="894"/>
      <c r="DBD1142" s="894"/>
      <c r="DBE1142" s="894"/>
      <c r="DBF1142" s="894"/>
      <c r="DBG1142" s="894"/>
      <c r="DBH1142" s="894"/>
      <c r="DBI1142" s="894"/>
      <c r="DBJ1142" s="894"/>
      <c r="DBK1142" s="894"/>
      <c r="DBL1142" s="894"/>
      <c r="DBM1142" s="894"/>
      <c r="DBN1142" s="894"/>
      <c r="DBO1142" s="894"/>
      <c r="DBP1142" s="894"/>
      <c r="DBQ1142" s="894"/>
      <c r="DBR1142" s="894"/>
      <c r="DBS1142" s="894"/>
      <c r="DBT1142" s="894"/>
      <c r="DBU1142" s="894"/>
      <c r="DBV1142" s="894"/>
      <c r="DBW1142" s="894"/>
      <c r="DBX1142" s="894"/>
      <c r="DBY1142" s="894"/>
      <c r="DBZ1142" s="894"/>
      <c r="DCA1142" s="894"/>
      <c r="DCB1142" s="894"/>
      <c r="DCC1142" s="894"/>
      <c r="DCD1142" s="894"/>
      <c r="DCE1142" s="894"/>
      <c r="DCF1142" s="894"/>
      <c r="DCG1142" s="894"/>
      <c r="DCH1142" s="894"/>
      <c r="DCI1142" s="894"/>
      <c r="DCJ1142" s="894"/>
      <c r="DCK1142" s="894"/>
      <c r="DCL1142" s="894"/>
      <c r="DCM1142" s="894"/>
      <c r="DCN1142" s="894"/>
      <c r="DCO1142" s="894"/>
      <c r="DCP1142" s="894"/>
      <c r="DCQ1142" s="894"/>
      <c r="DCR1142" s="894"/>
      <c r="DCS1142" s="894"/>
      <c r="DCT1142" s="894"/>
      <c r="DCU1142" s="894"/>
      <c r="DCV1142" s="894"/>
      <c r="DCW1142" s="894"/>
      <c r="DCX1142" s="894"/>
      <c r="DCY1142" s="894"/>
      <c r="DCZ1142" s="894"/>
      <c r="DDA1142" s="894"/>
      <c r="DDB1142" s="894"/>
      <c r="DDC1142" s="894"/>
      <c r="DDD1142" s="894"/>
      <c r="DDE1142" s="894"/>
      <c r="DDF1142" s="894"/>
      <c r="DDG1142" s="894"/>
      <c r="DDH1142" s="894"/>
      <c r="DDI1142" s="894"/>
      <c r="DDJ1142" s="894"/>
      <c r="DDK1142" s="894"/>
      <c r="DDL1142" s="894"/>
      <c r="DDM1142" s="894"/>
      <c r="DDN1142" s="894"/>
      <c r="DDO1142" s="894"/>
      <c r="DDP1142" s="894"/>
      <c r="DDQ1142" s="894"/>
      <c r="DDR1142" s="894"/>
      <c r="DDS1142" s="894"/>
      <c r="DDT1142" s="894"/>
      <c r="DDU1142" s="894"/>
      <c r="DDV1142" s="894"/>
      <c r="DDW1142" s="894"/>
      <c r="DDX1142" s="894"/>
      <c r="DDY1142" s="894"/>
      <c r="DDZ1142" s="894"/>
      <c r="DEA1142" s="894"/>
      <c r="DEB1142" s="894"/>
      <c r="DEC1142" s="894"/>
      <c r="DED1142" s="894"/>
      <c r="DEE1142" s="894"/>
      <c r="DEF1142" s="894"/>
      <c r="DEG1142" s="894"/>
      <c r="DEH1142" s="894"/>
      <c r="DEI1142" s="894"/>
      <c r="DEJ1142" s="894"/>
      <c r="DEK1142" s="894"/>
      <c r="DEL1142" s="894"/>
      <c r="DEM1142" s="894"/>
      <c r="DEN1142" s="894"/>
      <c r="DEO1142" s="894"/>
      <c r="DEP1142" s="894"/>
      <c r="DEQ1142" s="894"/>
      <c r="DER1142" s="894"/>
      <c r="DES1142" s="894"/>
      <c r="DET1142" s="894"/>
      <c r="DEU1142" s="894"/>
      <c r="DEV1142" s="894"/>
      <c r="DEW1142" s="894"/>
      <c r="DEX1142" s="894"/>
      <c r="DEY1142" s="894"/>
      <c r="DEZ1142" s="894"/>
      <c r="DFA1142" s="894"/>
      <c r="DFB1142" s="894"/>
      <c r="DFC1142" s="894"/>
      <c r="DFD1142" s="894"/>
      <c r="DFE1142" s="894"/>
      <c r="DFF1142" s="894"/>
      <c r="DFG1142" s="894"/>
      <c r="DFH1142" s="894"/>
      <c r="DFI1142" s="894"/>
      <c r="DFJ1142" s="894"/>
      <c r="DFK1142" s="894"/>
      <c r="DFL1142" s="894"/>
      <c r="DFM1142" s="894"/>
      <c r="DFN1142" s="894"/>
      <c r="DFO1142" s="894"/>
      <c r="DFP1142" s="894"/>
      <c r="DFQ1142" s="894"/>
      <c r="DFR1142" s="894"/>
      <c r="DFS1142" s="894"/>
      <c r="DFT1142" s="894"/>
      <c r="DFU1142" s="894"/>
      <c r="DFV1142" s="894"/>
      <c r="DFW1142" s="894"/>
      <c r="DFX1142" s="894"/>
      <c r="DFY1142" s="894"/>
      <c r="DFZ1142" s="894"/>
      <c r="DGA1142" s="894"/>
      <c r="DGB1142" s="894"/>
      <c r="DGC1142" s="894"/>
      <c r="DGD1142" s="894"/>
      <c r="DGE1142" s="894"/>
      <c r="DGF1142" s="894"/>
      <c r="DGG1142" s="894"/>
      <c r="DGH1142" s="894"/>
      <c r="DGI1142" s="894"/>
      <c r="DGJ1142" s="894"/>
      <c r="DGK1142" s="894"/>
      <c r="DGL1142" s="894"/>
      <c r="DGM1142" s="894"/>
      <c r="DGN1142" s="894"/>
      <c r="DGO1142" s="894"/>
      <c r="DGP1142" s="894"/>
      <c r="DGQ1142" s="894"/>
      <c r="DGR1142" s="894"/>
      <c r="DGS1142" s="894"/>
      <c r="DGT1142" s="894"/>
      <c r="DGU1142" s="894"/>
      <c r="DGV1142" s="894"/>
      <c r="DGW1142" s="894"/>
      <c r="DGX1142" s="894"/>
      <c r="DGY1142" s="894"/>
      <c r="DGZ1142" s="894"/>
      <c r="DHA1142" s="894"/>
      <c r="DHB1142" s="894"/>
      <c r="DHC1142" s="894"/>
      <c r="DHD1142" s="894"/>
      <c r="DHE1142" s="894"/>
      <c r="DHF1142" s="894"/>
      <c r="DHG1142" s="894"/>
      <c r="DHH1142" s="894"/>
      <c r="DHI1142" s="894"/>
      <c r="DHJ1142" s="894"/>
      <c r="DHK1142" s="894"/>
      <c r="DHL1142" s="894"/>
      <c r="DHM1142" s="894"/>
      <c r="DHN1142" s="894"/>
      <c r="DHO1142" s="894"/>
      <c r="DHP1142" s="894"/>
      <c r="DHQ1142" s="894"/>
      <c r="DHR1142" s="894"/>
      <c r="DHS1142" s="894"/>
      <c r="DHT1142" s="894"/>
      <c r="DHU1142" s="894"/>
      <c r="DHV1142" s="894"/>
      <c r="DHW1142" s="894"/>
      <c r="DHX1142" s="894"/>
      <c r="DHY1142" s="894"/>
      <c r="DHZ1142" s="894"/>
      <c r="DIA1142" s="894"/>
      <c r="DIB1142" s="894"/>
      <c r="DIC1142" s="894"/>
      <c r="DID1142" s="894"/>
      <c r="DIE1142" s="894"/>
      <c r="DIF1142" s="894"/>
      <c r="DIG1142" s="894"/>
      <c r="DIH1142" s="894"/>
      <c r="DII1142" s="894"/>
      <c r="DIJ1142" s="894"/>
      <c r="DIK1142" s="894"/>
      <c r="DIL1142" s="894"/>
      <c r="DIM1142" s="894"/>
      <c r="DIN1142" s="894"/>
      <c r="DIO1142" s="894"/>
      <c r="DIP1142" s="894"/>
      <c r="DIQ1142" s="894"/>
      <c r="DIR1142" s="894"/>
      <c r="DIS1142" s="894"/>
      <c r="DIT1142" s="894"/>
      <c r="DIU1142" s="894"/>
      <c r="DIV1142" s="894"/>
      <c r="DIW1142" s="894"/>
      <c r="DIX1142" s="894"/>
      <c r="DIY1142" s="894"/>
      <c r="DIZ1142" s="894"/>
      <c r="DJA1142" s="894"/>
      <c r="DJB1142" s="894"/>
      <c r="DJC1142" s="894"/>
      <c r="DJD1142" s="894"/>
      <c r="DJE1142" s="894"/>
      <c r="DJF1142" s="894"/>
      <c r="DJG1142" s="894"/>
      <c r="DJH1142" s="894"/>
      <c r="DJI1142" s="894"/>
      <c r="DJJ1142" s="894"/>
      <c r="DJK1142" s="894"/>
      <c r="DJL1142" s="894"/>
      <c r="DJM1142" s="894"/>
      <c r="DJN1142" s="894"/>
      <c r="DJO1142" s="894"/>
      <c r="DJP1142" s="894"/>
      <c r="DJQ1142" s="894"/>
      <c r="DJR1142" s="894"/>
      <c r="DJS1142" s="894"/>
      <c r="DJT1142" s="894"/>
      <c r="DJU1142" s="894"/>
      <c r="DJV1142" s="894"/>
      <c r="DJW1142" s="894"/>
      <c r="DJX1142" s="894"/>
      <c r="DJY1142" s="894"/>
      <c r="DJZ1142" s="894"/>
      <c r="DKA1142" s="894"/>
      <c r="DKB1142" s="894"/>
      <c r="DKC1142" s="894"/>
      <c r="DKD1142" s="894"/>
      <c r="DKE1142" s="894"/>
      <c r="DKF1142" s="894"/>
      <c r="DKG1142" s="894"/>
      <c r="DKH1142" s="894"/>
      <c r="DKI1142" s="894"/>
      <c r="DKJ1142" s="894"/>
      <c r="DKK1142" s="894"/>
      <c r="DKL1142" s="894"/>
      <c r="DKM1142" s="894"/>
      <c r="DKN1142" s="894"/>
      <c r="DKO1142" s="894"/>
      <c r="DKP1142" s="894"/>
      <c r="DKQ1142" s="894"/>
      <c r="DKR1142" s="894"/>
      <c r="DKS1142" s="894"/>
      <c r="DKT1142" s="894"/>
      <c r="DKU1142" s="894"/>
      <c r="DKV1142" s="894"/>
      <c r="DKW1142" s="894"/>
      <c r="DKX1142" s="894"/>
      <c r="DKY1142" s="894"/>
      <c r="DKZ1142" s="894"/>
      <c r="DLA1142" s="894"/>
      <c r="DLB1142" s="894"/>
      <c r="DLC1142" s="894"/>
      <c r="DLD1142" s="894"/>
      <c r="DLE1142" s="894"/>
      <c r="DLF1142" s="894"/>
      <c r="DLG1142" s="894"/>
      <c r="DLH1142" s="894"/>
      <c r="DLI1142" s="894"/>
      <c r="DLJ1142" s="894"/>
      <c r="DLK1142" s="894"/>
      <c r="DLL1142" s="894"/>
      <c r="DLM1142" s="894"/>
      <c r="DLN1142" s="894"/>
      <c r="DLO1142" s="894"/>
      <c r="DLP1142" s="894"/>
      <c r="DLQ1142" s="894"/>
      <c r="DLR1142" s="894"/>
      <c r="DLS1142" s="894"/>
      <c r="DLT1142" s="894"/>
      <c r="DLU1142" s="894"/>
      <c r="DLV1142" s="894"/>
      <c r="DLW1142" s="894"/>
      <c r="DLX1142" s="894"/>
      <c r="DLY1142" s="894"/>
      <c r="DLZ1142" s="894"/>
      <c r="DMA1142" s="894"/>
      <c r="DMB1142" s="894"/>
      <c r="DMC1142" s="894"/>
      <c r="DMD1142" s="894"/>
      <c r="DME1142" s="894"/>
      <c r="DMF1142" s="894"/>
      <c r="DMG1142" s="894"/>
      <c r="DMH1142" s="894"/>
      <c r="DMI1142" s="894"/>
      <c r="DMJ1142" s="894"/>
      <c r="DMK1142" s="894"/>
      <c r="DML1142" s="894"/>
      <c r="DMM1142" s="894"/>
      <c r="DMN1142" s="894"/>
      <c r="DMO1142" s="894"/>
      <c r="DMP1142" s="894"/>
      <c r="DMQ1142" s="894"/>
      <c r="DMR1142" s="894"/>
      <c r="DMS1142" s="894"/>
      <c r="DMT1142" s="894"/>
      <c r="DMU1142" s="894"/>
      <c r="DMV1142" s="894"/>
      <c r="DMW1142" s="894"/>
      <c r="DMX1142" s="894"/>
      <c r="DMY1142" s="894"/>
      <c r="DMZ1142" s="894"/>
      <c r="DNA1142" s="894"/>
      <c r="DNB1142" s="894"/>
      <c r="DNC1142" s="894"/>
      <c r="DND1142" s="894"/>
      <c r="DNE1142" s="894"/>
      <c r="DNF1142" s="894"/>
      <c r="DNG1142" s="894"/>
      <c r="DNH1142" s="894"/>
      <c r="DNI1142" s="894"/>
      <c r="DNJ1142" s="894"/>
      <c r="DNK1142" s="894"/>
      <c r="DNL1142" s="894"/>
      <c r="DNM1142" s="894"/>
      <c r="DNN1142" s="894"/>
      <c r="DNO1142" s="894"/>
      <c r="DNP1142" s="894"/>
      <c r="DNQ1142" s="894"/>
      <c r="DNR1142" s="894"/>
      <c r="DNS1142" s="894"/>
      <c r="DNT1142" s="894"/>
      <c r="DNU1142" s="894"/>
      <c r="DNV1142" s="894"/>
      <c r="DNW1142" s="894"/>
      <c r="DNX1142" s="894"/>
      <c r="DNY1142" s="894"/>
      <c r="DNZ1142" s="894"/>
      <c r="DOA1142" s="894"/>
      <c r="DOB1142" s="894"/>
      <c r="DOC1142" s="894"/>
      <c r="DOD1142" s="894"/>
      <c r="DOE1142" s="894"/>
      <c r="DOF1142" s="894"/>
      <c r="DOG1142" s="894"/>
      <c r="DOH1142" s="894"/>
      <c r="DOI1142" s="894"/>
      <c r="DOJ1142" s="894"/>
      <c r="DOK1142" s="894"/>
      <c r="DOL1142" s="894"/>
      <c r="DOM1142" s="894"/>
      <c r="DON1142" s="894"/>
      <c r="DOO1142" s="894"/>
      <c r="DOP1142" s="894"/>
      <c r="DOQ1142" s="894"/>
      <c r="DOR1142" s="894"/>
      <c r="DOS1142" s="894"/>
      <c r="DOT1142" s="894"/>
      <c r="DOU1142" s="894"/>
      <c r="DOV1142" s="894"/>
      <c r="DOW1142" s="894"/>
      <c r="DOX1142" s="894"/>
      <c r="DOY1142" s="894"/>
      <c r="DOZ1142" s="894"/>
      <c r="DPA1142" s="894"/>
      <c r="DPB1142" s="894"/>
      <c r="DPC1142" s="894"/>
      <c r="DPD1142" s="894"/>
      <c r="DPE1142" s="894"/>
      <c r="DPF1142" s="894"/>
      <c r="DPG1142" s="894"/>
      <c r="DPH1142" s="894"/>
      <c r="DPI1142" s="894"/>
      <c r="DPJ1142" s="894"/>
      <c r="DPK1142" s="894"/>
      <c r="DPL1142" s="894"/>
      <c r="DPM1142" s="894"/>
      <c r="DPN1142" s="894"/>
      <c r="DPO1142" s="894"/>
      <c r="DPP1142" s="894"/>
      <c r="DPQ1142" s="894"/>
      <c r="DPR1142" s="894"/>
      <c r="DPS1142" s="894"/>
      <c r="DPT1142" s="894"/>
      <c r="DPU1142" s="894"/>
      <c r="DPV1142" s="894"/>
      <c r="DPW1142" s="894"/>
      <c r="DPX1142" s="894"/>
      <c r="DPY1142" s="894"/>
      <c r="DPZ1142" s="894"/>
      <c r="DQA1142" s="894"/>
      <c r="DQB1142" s="894"/>
      <c r="DQC1142" s="894"/>
      <c r="DQD1142" s="894"/>
      <c r="DQE1142" s="894"/>
      <c r="DQF1142" s="894"/>
      <c r="DQG1142" s="894"/>
      <c r="DQH1142" s="894"/>
      <c r="DQI1142" s="894"/>
      <c r="DQJ1142" s="894"/>
      <c r="DQK1142" s="894"/>
      <c r="DQL1142" s="894"/>
      <c r="DQM1142" s="894"/>
      <c r="DQN1142" s="894"/>
      <c r="DQO1142" s="894"/>
      <c r="DQP1142" s="894"/>
      <c r="DQQ1142" s="894"/>
      <c r="DQR1142" s="894"/>
      <c r="DQS1142" s="894"/>
      <c r="DQT1142" s="894"/>
      <c r="DQU1142" s="894"/>
      <c r="DQV1142" s="894"/>
      <c r="DQW1142" s="894"/>
      <c r="DQX1142" s="894"/>
      <c r="DQY1142" s="894"/>
      <c r="DQZ1142" s="894"/>
      <c r="DRA1142" s="894"/>
      <c r="DRB1142" s="894"/>
      <c r="DRC1142" s="894"/>
      <c r="DRD1142" s="894"/>
      <c r="DRE1142" s="894"/>
      <c r="DRF1142" s="894"/>
      <c r="DRG1142" s="894"/>
      <c r="DRH1142" s="894"/>
      <c r="DRI1142" s="894"/>
      <c r="DRJ1142" s="894"/>
      <c r="DRK1142" s="894"/>
      <c r="DRL1142" s="894"/>
      <c r="DRM1142" s="894"/>
      <c r="DRN1142" s="894"/>
      <c r="DRO1142" s="894"/>
      <c r="DRP1142" s="894"/>
      <c r="DRQ1142" s="894"/>
      <c r="DRR1142" s="894"/>
      <c r="DRS1142" s="894"/>
      <c r="DRT1142" s="894"/>
      <c r="DRU1142" s="894"/>
      <c r="DRV1142" s="894"/>
      <c r="DRW1142" s="894"/>
      <c r="DRX1142" s="894"/>
      <c r="DRY1142" s="894"/>
      <c r="DRZ1142" s="894"/>
      <c r="DSA1142" s="894"/>
      <c r="DSB1142" s="894"/>
      <c r="DSC1142" s="894"/>
      <c r="DSD1142" s="894"/>
      <c r="DSE1142" s="894"/>
      <c r="DSF1142" s="894"/>
      <c r="DSG1142" s="894"/>
      <c r="DSH1142" s="894"/>
      <c r="DSI1142" s="894"/>
      <c r="DSJ1142" s="894"/>
      <c r="DSK1142" s="894"/>
      <c r="DSL1142" s="894"/>
      <c r="DSM1142" s="894"/>
      <c r="DSN1142" s="894"/>
      <c r="DSO1142" s="894"/>
      <c r="DSP1142" s="894"/>
      <c r="DSQ1142" s="894"/>
      <c r="DSR1142" s="894"/>
      <c r="DSS1142" s="894"/>
      <c r="DST1142" s="894"/>
      <c r="DSU1142" s="894"/>
      <c r="DSV1142" s="894"/>
      <c r="DSW1142" s="894"/>
      <c r="DSX1142" s="894"/>
      <c r="DSY1142" s="894"/>
      <c r="DSZ1142" s="894"/>
      <c r="DTA1142" s="894"/>
      <c r="DTB1142" s="894"/>
      <c r="DTC1142" s="894"/>
      <c r="DTD1142" s="894"/>
      <c r="DTE1142" s="894"/>
      <c r="DTF1142" s="894"/>
      <c r="DTG1142" s="894"/>
      <c r="DTH1142" s="894"/>
      <c r="DTI1142" s="894"/>
      <c r="DTJ1142" s="894"/>
      <c r="DTK1142" s="894"/>
      <c r="DTL1142" s="894"/>
      <c r="DTM1142" s="894"/>
      <c r="DTN1142" s="894"/>
      <c r="DTO1142" s="894"/>
      <c r="DTP1142" s="894"/>
      <c r="DTQ1142" s="894"/>
      <c r="DTR1142" s="894"/>
      <c r="DTS1142" s="894"/>
      <c r="DTT1142" s="894"/>
      <c r="DTU1142" s="894"/>
      <c r="DTV1142" s="894"/>
      <c r="DTW1142" s="894"/>
      <c r="DTX1142" s="894"/>
      <c r="DTY1142" s="894"/>
      <c r="DTZ1142" s="894"/>
      <c r="DUA1142" s="894"/>
      <c r="DUB1142" s="894"/>
      <c r="DUC1142" s="894"/>
      <c r="DUD1142" s="894"/>
      <c r="DUE1142" s="894"/>
      <c r="DUF1142" s="894"/>
      <c r="DUG1142" s="894"/>
      <c r="DUH1142" s="894"/>
      <c r="DUI1142" s="894"/>
      <c r="DUJ1142" s="894"/>
      <c r="DUK1142" s="894"/>
      <c r="DUL1142" s="894"/>
      <c r="DUM1142" s="894"/>
      <c r="DUN1142" s="894"/>
      <c r="DUO1142" s="894"/>
      <c r="DUP1142" s="894"/>
      <c r="DUQ1142" s="894"/>
      <c r="DUR1142" s="894"/>
      <c r="DUS1142" s="894"/>
      <c r="DUT1142" s="894"/>
      <c r="DUU1142" s="894"/>
      <c r="DUV1142" s="894"/>
      <c r="DUW1142" s="894"/>
      <c r="DUX1142" s="894"/>
      <c r="DUY1142" s="894"/>
      <c r="DUZ1142" s="894"/>
      <c r="DVA1142" s="894"/>
      <c r="DVB1142" s="894"/>
      <c r="DVC1142" s="894"/>
      <c r="DVD1142" s="894"/>
      <c r="DVE1142" s="894"/>
      <c r="DVF1142" s="894"/>
      <c r="DVG1142" s="894"/>
      <c r="DVH1142" s="894"/>
      <c r="DVI1142" s="894"/>
      <c r="DVJ1142" s="894"/>
      <c r="DVK1142" s="894"/>
      <c r="DVL1142" s="894"/>
      <c r="DVM1142" s="894"/>
      <c r="DVN1142" s="894"/>
      <c r="DVO1142" s="894"/>
      <c r="DVP1142" s="894"/>
      <c r="DVQ1142" s="894"/>
      <c r="DVR1142" s="894"/>
      <c r="DVS1142" s="894"/>
      <c r="DVT1142" s="894"/>
      <c r="DVU1142" s="894"/>
      <c r="DVV1142" s="894"/>
      <c r="DVW1142" s="894"/>
      <c r="DVX1142" s="894"/>
      <c r="DVY1142" s="894"/>
      <c r="DVZ1142" s="894"/>
      <c r="DWA1142" s="894"/>
      <c r="DWB1142" s="894"/>
      <c r="DWC1142" s="894"/>
      <c r="DWD1142" s="894"/>
      <c r="DWE1142" s="894"/>
      <c r="DWF1142" s="894"/>
      <c r="DWG1142" s="894"/>
      <c r="DWH1142" s="894"/>
      <c r="DWI1142" s="894"/>
      <c r="DWJ1142" s="894"/>
      <c r="DWK1142" s="894"/>
      <c r="DWL1142" s="894"/>
      <c r="DWM1142" s="894"/>
      <c r="DWN1142" s="894"/>
      <c r="DWO1142" s="894"/>
      <c r="DWP1142" s="894"/>
      <c r="DWQ1142" s="894"/>
      <c r="DWR1142" s="894"/>
      <c r="DWS1142" s="894"/>
      <c r="DWT1142" s="894"/>
      <c r="DWU1142" s="894"/>
      <c r="DWV1142" s="894"/>
      <c r="DWW1142" s="894"/>
      <c r="DWX1142" s="894"/>
      <c r="DWY1142" s="894"/>
      <c r="DWZ1142" s="894"/>
      <c r="DXA1142" s="894"/>
      <c r="DXB1142" s="894"/>
      <c r="DXC1142" s="894"/>
      <c r="DXD1142" s="894"/>
      <c r="DXE1142" s="894"/>
      <c r="DXF1142" s="894"/>
      <c r="DXG1142" s="894"/>
      <c r="DXH1142" s="894"/>
      <c r="DXI1142" s="894"/>
      <c r="DXJ1142" s="894"/>
      <c r="DXK1142" s="894"/>
      <c r="DXL1142" s="894"/>
      <c r="DXM1142" s="894"/>
      <c r="DXN1142" s="894"/>
      <c r="DXO1142" s="894"/>
      <c r="DXP1142" s="894"/>
      <c r="DXQ1142" s="894"/>
      <c r="DXR1142" s="894"/>
      <c r="DXS1142" s="894"/>
      <c r="DXT1142" s="894"/>
      <c r="DXU1142" s="894"/>
      <c r="DXV1142" s="894"/>
      <c r="DXW1142" s="894"/>
      <c r="DXX1142" s="894"/>
      <c r="DXY1142" s="894"/>
      <c r="DXZ1142" s="894"/>
      <c r="DYA1142" s="894"/>
      <c r="DYB1142" s="894"/>
      <c r="DYC1142" s="894"/>
      <c r="DYD1142" s="894"/>
      <c r="DYE1142" s="894"/>
      <c r="DYF1142" s="894"/>
      <c r="DYG1142" s="894"/>
      <c r="DYH1142" s="894"/>
      <c r="DYI1142" s="894"/>
      <c r="DYJ1142" s="894"/>
      <c r="DYK1142" s="894"/>
      <c r="DYL1142" s="894"/>
      <c r="DYM1142" s="894"/>
      <c r="DYN1142" s="894"/>
      <c r="DYO1142" s="894"/>
      <c r="DYP1142" s="894"/>
      <c r="DYQ1142" s="894"/>
      <c r="DYR1142" s="894"/>
      <c r="DYS1142" s="894"/>
      <c r="DYT1142" s="894"/>
      <c r="DYU1142" s="894"/>
      <c r="DYV1142" s="894"/>
      <c r="DYW1142" s="894"/>
      <c r="DYX1142" s="894"/>
      <c r="DYY1142" s="894"/>
      <c r="DYZ1142" s="894"/>
      <c r="DZA1142" s="894"/>
      <c r="DZB1142" s="894"/>
      <c r="DZC1142" s="894"/>
      <c r="DZD1142" s="894"/>
      <c r="DZE1142" s="894"/>
      <c r="DZF1142" s="894"/>
      <c r="DZG1142" s="894"/>
      <c r="DZH1142" s="894"/>
      <c r="DZI1142" s="894"/>
      <c r="DZJ1142" s="894"/>
      <c r="DZK1142" s="894"/>
      <c r="DZL1142" s="894"/>
      <c r="DZM1142" s="894"/>
      <c r="DZN1142" s="894"/>
      <c r="DZO1142" s="894"/>
      <c r="DZP1142" s="894"/>
      <c r="DZQ1142" s="894"/>
      <c r="DZR1142" s="894"/>
      <c r="DZS1142" s="894"/>
      <c r="DZT1142" s="894"/>
      <c r="DZU1142" s="894"/>
      <c r="DZV1142" s="894"/>
      <c r="DZW1142" s="894"/>
      <c r="DZX1142" s="894"/>
      <c r="DZY1142" s="894"/>
      <c r="DZZ1142" s="894"/>
      <c r="EAA1142" s="894"/>
      <c r="EAB1142" s="894"/>
      <c r="EAC1142" s="894"/>
      <c r="EAD1142" s="894"/>
      <c r="EAE1142" s="894"/>
      <c r="EAF1142" s="894"/>
      <c r="EAG1142" s="894"/>
      <c r="EAH1142" s="894"/>
      <c r="EAI1142" s="894"/>
      <c r="EAJ1142" s="894"/>
      <c r="EAK1142" s="894"/>
      <c r="EAL1142" s="894"/>
      <c r="EAM1142" s="894"/>
      <c r="EAN1142" s="894"/>
      <c r="EAO1142" s="894"/>
      <c r="EAP1142" s="894"/>
      <c r="EAQ1142" s="894"/>
      <c r="EAR1142" s="894"/>
      <c r="EAS1142" s="894"/>
      <c r="EAT1142" s="894"/>
      <c r="EAU1142" s="894"/>
      <c r="EAV1142" s="894"/>
      <c r="EAW1142" s="894"/>
      <c r="EAX1142" s="894"/>
      <c r="EAY1142" s="894"/>
      <c r="EAZ1142" s="894"/>
      <c r="EBA1142" s="894"/>
      <c r="EBB1142" s="894"/>
      <c r="EBC1142" s="894"/>
      <c r="EBD1142" s="894"/>
      <c r="EBE1142" s="894"/>
      <c r="EBF1142" s="894"/>
      <c r="EBG1142" s="894"/>
      <c r="EBH1142" s="894"/>
      <c r="EBI1142" s="894"/>
      <c r="EBJ1142" s="894"/>
      <c r="EBK1142" s="894"/>
      <c r="EBL1142" s="894"/>
      <c r="EBM1142" s="894"/>
      <c r="EBN1142" s="894"/>
      <c r="EBO1142" s="894"/>
      <c r="EBP1142" s="894"/>
      <c r="EBQ1142" s="894"/>
      <c r="EBR1142" s="894"/>
      <c r="EBS1142" s="894"/>
      <c r="EBT1142" s="894"/>
      <c r="EBU1142" s="894"/>
      <c r="EBV1142" s="894"/>
      <c r="EBW1142" s="894"/>
      <c r="EBX1142" s="894"/>
      <c r="EBY1142" s="894"/>
      <c r="EBZ1142" s="894"/>
      <c r="ECA1142" s="894"/>
      <c r="ECB1142" s="894"/>
      <c r="ECC1142" s="894"/>
      <c r="ECD1142" s="894"/>
      <c r="ECE1142" s="894"/>
      <c r="ECF1142" s="894"/>
      <c r="ECG1142" s="894"/>
      <c r="ECH1142" s="894"/>
      <c r="ECI1142" s="894"/>
      <c r="ECJ1142" s="894"/>
      <c r="ECK1142" s="894"/>
      <c r="ECL1142" s="894"/>
      <c r="ECM1142" s="894"/>
      <c r="ECN1142" s="894"/>
      <c r="ECO1142" s="894"/>
      <c r="ECP1142" s="894"/>
      <c r="ECQ1142" s="894"/>
      <c r="ECR1142" s="894"/>
      <c r="ECS1142" s="894"/>
      <c r="ECT1142" s="894"/>
      <c r="ECU1142" s="894"/>
      <c r="ECV1142" s="894"/>
      <c r="ECW1142" s="894"/>
      <c r="ECX1142" s="894"/>
      <c r="ECY1142" s="894"/>
      <c r="ECZ1142" s="894"/>
      <c r="EDA1142" s="894"/>
      <c r="EDB1142" s="894"/>
      <c r="EDC1142" s="894"/>
      <c r="EDD1142" s="894"/>
      <c r="EDE1142" s="894"/>
      <c r="EDF1142" s="894"/>
      <c r="EDG1142" s="894"/>
      <c r="EDH1142" s="894"/>
      <c r="EDI1142" s="894"/>
      <c r="EDJ1142" s="894"/>
      <c r="EDK1142" s="894"/>
      <c r="EDL1142" s="894"/>
      <c r="EDM1142" s="894"/>
      <c r="EDN1142" s="894"/>
      <c r="EDO1142" s="894"/>
      <c r="EDP1142" s="894"/>
      <c r="EDQ1142" s="894"/>
      <c r="EDR1142" s="894"/>
      <c r="EDS1142" s="894"/>
      <c r="EDT1142" s="894"/>
      <c r="EDU1142" s="894"/>
      <c r="EDV1142" s="894"/>
      <c r="EDW1142" s="894"/>
      <c r="EDX1142" s="894"/>
      <c r="EDY1142" s="894"/>
      <c r="EDZ1142" s="894"/>
      <c r="EEA1142" s="894"/>
      <c r="EEB1142" s="894"/>
      <c r="EEC1142" s="894"/>
      <c r="EED1142" s="894"/>
      <c r="EEE1142" s="894"/>
      <c r="EEF1142" s="894"/>
      <c r="EEG1142" s="894"/>
      <c r="EEH1142" s="894"/>
      <c r="EEI1142" s="894"/>
      <c r="EEJ1142" s="894"/>
      <c r="EEK1142" s="894"/>
      <c r="EEL1142" s="894"/>
      <c r="EEM1142" s="894"/>
      <c r="EEN1142" s="894"/>
      <c r="EEO1142" s="894"/>
      <c r="EEP1142" s="894"/>
      <c r="EEQ1142" s="894"/>
      <c r="EER1142" s="894"/>
      <c r="EES1142" s="894"/>
      <c r="EET1142" s="894"/>
      <c r="EEU1142" s="894"/>
      <c r="EEV1142" s="894"/>
      <c r="EEW1142" s="894"/>
      <c r="EEX1142" s="894"/>
      <c r="EEY1142" s="894"/>
      <c r="EEZ1142" s="894"/>
      <c r="EFA1142" s="894"/>
      <c r="EFB1142" s="894"/>
      <c r="EFC1142" s="894"/>
      <c r="EFD1142" s="894"/>
      <c r="EFE1142" s="894"/>
      <c r="EFF1142" s="894"/>
      <c r="EFG1142" s="894"/>
      <c r="EFH1142" s="894"/>
      <c r="EFI1142" s="894"/>
      <c r="EFJ1142" s="894"/>
      <c r="EFK1142" s="894"/>
      <c r="EFL1142" s="894"/>
      <c r="EFM1142" s="894"/>
      <c r="EFN1142" s="894"/>
      <c r="EFO1142" s="894"/>
      <c r="EFP1142" s="894"/>
      <c r="EFQ1142" s="894"/>
      <c r="EFR1142" s="894"/>
      <c r="EFS1142" s="894"/>
      <c r="EFT1142" s="894"/>
      <c r="EFU1142" s="894"/>
      <c r="EFV1142" s="894"/>
      <c r="EFW1142" s="894"/>
      <c r="EFX1142" s="894"/>
      <c r="EFY1142" s="894"/>
      <c r="EFZ1142" s="894"/>
      <c r="EGA1142" s="894"/>
      <c r="EGB1142" s="894"/>
      <c r="EGC1142" s="894"/>
      <c r="EGD1142" s="894"/>
      <c r="EGE1142" s="894"/>
      <c r="EGF1142" s="894"/>
      <c r="EGG1142" s="894"/>
      <c r="EGH1142" s="894"/>
      <c r="EGI1142" s="894"/>
      <c r="EGJ1142" s="894"/>
      <c r="EGK1142" s="894"/>
      <c r="EGL1142" s="894"/>
      <c r="EGM1142" s="894"/>
      <c r="EGN1142" s="894"/>
      <c r="EGO1142" s="894"/>
      <c r="EGP1142" s="894"/>
      <c r="EGQ1142" s="894"/>
      <c r="EGR1142" s="894"/>
      <c r="EGS1142" s="894"/>
      <c r="EGT1142" s="894"/>
      <c r="EGU1142" s="894"/>
      <c r="EGV1142" s="894"/>
      <c r="EGW1142" s="894"/>
      <c r="EGX1142" s="894"/>
      <c r="EGY1142" s="894"/>
      <c r="EGZ1142" s="894"/>
      <c r="EHA1142" s="894"/>
      <c r="EHB1142" s="894"/>
      <c r="EHC1142" s="894"/>
      <c r="EHD1142" s="894"/>
      <c r="EHE1142" s="894"/>
      <c r="EHF1142" s="894"/>
      <c r="EHG1142" s="894"/>
      <c r="EHH1142" s="894"/>
      <c r="EHI1142" s="894"/>
      <c r="EHJ1142" s="894"/>
      <c r="EHK1142" s="894"/>
      <c r="EHL1142" s="894"/>
      <c r="EHM1142" s="894"/>
      <c r="EHN1142" s="894"/>
      <c r="EHO1142" s="894"/>
      <c r="EHP1142" s="894"/>
      <c r="EHQ1142" s="894"/>
      <c r="EHR1142" s="894"/>
      <c r="EHS1142" s="894"/>
      <c r="EHT1142" s="894"/>
      <c r="EHU1142" s="894"/>
      <c r="EHV1142" s="894"/>
      <c r="EHW1142" s="894"/>
      <c r="EHX1142" s="894"/>
      <c r="EHY1142" s="894"/>
      <c r="EHZ1142" s="894"/>
      <c r="EIA1142" s="894"/>
      <c r="EIB1142" s="894"/>
      <c r="EIC1142" s="894"/>
      <c r="EID1142" s="894"/>
      <c r="EIE1142" s="894"/>
      <c r="EIF1142" s="894"/>
      <c r="EIG1142" s="894"/>
      <c r="EIH1142" s="894"/>
      <c r="EII1142" s="894"/>
      <c r="EIJ1142" s="894"/>
      <c r="EIK1142" s="894"/>
      <c r="EIL1142" s="894"/>
      <c r="EIM1142" s="894"/>
      <c r="EIN1142" s="894"/>
      <c r="EIO1142" s="894"/>
      <c r="EIP1142" s="894"/>
      <c r="EIQ1142" s="894"/>
      <c r="EIR1142" s="894"/>
      <c r="EIS1142" s="894"/>
      <c r="EIT1142" s="894"/>
      <c r="EIU1142" s="894"/>
      <c r="EIV1142" s="894"/>
      <c r="EIW1142" s="894"/>
      <c r="EIX1142" s="894"/>
      <c r="EIY1142" s="894"/>
      <c r="EIZ1142" s="894"/>
      <c r="EJA1142" s="894"/>
      <c r="EJB1142" s="894"/>
      <c r="EJC1142" s="894"/>
      <c r="EJD1142" s="894"/>
      <c r="EJE1142" s="894"/>
      <c r="EJF1142" s="894"/>
      <c r="EJG1142" s="894"/>
      <c r="EJH1142" s="894"/>
      <c r="EJI1142" s="894"/>
      <c r="EJJ1142" s="894"/>
      <c r="EJK1142" s="894"/>
      <c r="EJL1142" s="894"/>
      <c r="EJM1142" s="894"/>
      <c r="EJN1142" s="894"/>
      <c r="EJO1142" s="894"/>
      <c r="EJP1142" s="894"/>
      <c r="EJQ1142" s="894"/>
      <c r="EJR1142" s="894"/>
      <c r="EJS1142" s="894"/>
      <c r="EJT1142" s="894"/>
      <c r="EJU1142" s="894"/>
      <c r="EJV1142" s="894"/>
      <c r="EJW1142" s="894"/>
      <c r="EJX1142" s="894"/>
      <c r="EJY1142" s="894"/>
      <c r="EJZ1142" s="894"/>
      <c r="EKA1142" s="894"/>
      <c r="EKB1142" s="894"/>
      <c r="EKC1142" s="894"/>
      <c r="EKD1142" s="894"/>
      <c r="EKE1142" s="894"/>
      <c r="EKF1142" s="894"/>
      <c r="EKG1142" s="894"/>
      <c r="EKH1142" s="894"/>
      <c r="EKI1142" s="894"/>
      <c r="EKJ1142" s="894"/>
      <c r="EKK1142" s="894"/>
      <c r="EKL1142" s="894"/>
      <c r="EKM1142" s="894"/>
      <c r="EKN1142" s="894"/>
      <c r="EKO1142" s="894"/>
      <c r="EKP1142" s="894"/>
      <c r="EKQ1142" s="894"/>
      <c r="EKR1142" s="894"/>
      <c r="EKS1142" s="894"/>
      <c r="EKT1142" s="894"/>
      <c r="EKU1142" s="894"/>
      <c r="EKV1142" s="894"/>
      <c r="EKW1142" s="894"/>
      <c r="EKX1142" s="894"/>
      <c r="EKY1142" s="894"/>
      <c r="EKZ1142" s="894"/>
      <c r="ELA1142" s="894"/>
      <c r="ELB1142" s="894"/>
      <c r="ELC1142" s="894"/>
      <c r="ELD1142" s="894"/>
      <c r="ELE1142" s="894"/>
      <c r="ELF1142" s="894"/>
      <c r="ELG1142" s="894"/>
      <c r="ELH1142" s="894"/>
      <c r="ELI1142" s="894"/>
      <c r="ELJ1142" s="894"/>
      <c r="ELK1142" s="894"/>
      <c r="ELL1142" s="894"/>
      <c r="ELM1142" s="894"/>
      <c r="ELN1142" s="894"/>
      <c r="ELO1142" s="894"/>
      <c r="ELP1142" s="894"/>
      <c r="ELQ1142" s="894"/>
      <c r="ELR1142" s="894"/>
      <c r="ELS1142" s="894"/>
      <c r="ELT1142" s="894"/>
      <c r="ELU1142" s="894"/>
      <c r="ELV1142" s="894"/>
      <c r="ELW1142" s="894"/>
      <c r="ELX1142" s="894"/>
      <c r="ELY1142" s="894"/>
      <c r="ELZ1142" s="894"/>
      <c r="EMA1142" s="894"/>
      <c r="EMB1142" s="894"/>
      <c r="EMC1142" s="894"/>
      <c r="EMD1142" s="894"/>
      <c r="EME1142" s="894"/>
      <c r="EMF1142" s="894"/>
      <c r="EMG1142" s="894"/>
      <c r="EMH1142" s="894"/>
      <c r="EMI1142" s="894"/>
      <c r="EMJ1142" s="894"/>
      <c r="EMK1142" s="894"/>
      <c r="EML1142" s="894"/>
      <c r="EMM1142" s="894"/>
      <c r="EMN1142" s="894"/>
      <c r="EMO1142" s="894"/>
      <c r="EMP1142" s="894"/>
      <c r="EMQ1142" s="894"/>
      <c r="EMR1142" s="894"/>
      <c r="EMS1142" s="894"/>
      <c r="EMT1142" s="894"/>
      <c r="EMU1142" s="894"/>
      <c r="EMV1142" s="894"/>
      <c r="EMW1142" s="894"/>
      <c r="EMX1142" s="894"/>
      <c r="EMY1142" s="894"/>
      <c r="EMZ1142" s="894"/>
      <c r="ENA1142" s="894"/>
      <c r="ENB1142" s="894"/>
      <c r="ENC1142" s="894"/>
      <c r="END1142" s="894"/>
      <c r="ENE1142" s="894"/>
      <c r="ENF1142" s="894"/>
      <c r="ENG1142" s="894"/>
      <c r="ENH1142" s="894"/>
      <c r="ENI1142" s="894"/>
      <c r="ENJ1142" s="894"/>
      <c r="ENK1142" s="894"/>
      <c r="ENL1142" s="894"/>
      <c r="ENM1142" s="894"/>
      <c r="ENN1142" s="894"/>
      <c r="ENO1142" s="894"/>
      <c r="ENP1142" s="894"/>
      <c r="ENQ1142" s="894"/>
      <c r="ENR1142" s="894"/>
      <c r="ENS1142" s="894"/>
      <c r="ENT1142" s="894"/>
      <c r="ENU1142" s="894"/>
      <c r="ENV1142" s="894"/>
      <c r="ENW1142" s="894"/>
      <c r="ENX1142" s="894"/>
      <c r="ENY1142" s="894"/>
      <c r="ENZ1142" s="894"/>
      <c r="EOA1142" s="894"/>
      <c r="EOB1142" s="894"/>
      <c r="EOC1142" s="894"/>
      <c r="EOD1142" s="894"/>
      <c r="EOE1142" s="894"/>
      <c r="EOF1142" s="894"/>
      <c r="EOG1142" s="894"/>
      <c r="EOH1142" s="894"/>
      <c r="EOI1142" s="894"/>
      <c r="EOJ1142" s="894"/>
      <c r="EOK1142" s="894"/>
      <c r="EOL1142" s="894"/>
      <c r="EOM1142" s="894"/>
      <c r="EON1142" s="894"/>
      <c r="EOO1142" s="894"/>
      <c r="EOP1142" s="894"/>
      <c r="EOQ1142" s="894"/>
      <c r="EOR1142" s="894"/>
      <c r="EOS1142" s="894"/>
      <c r="EOT1142" s="894"/>
      <c r="EOU1142" s="894"/>
      <c r="EOV1142" s="894"/>
      <c r="EOW1142" s="894"/>
      <c r="EOX1142" s="894"/>
      <c r="EOY1142" s="894"/>
      <c r="EOZ1142" s="894"/>
      <c r="EPA1142" s="894"/>
      <c r="EPB1142" s="894"/>
      <c r="EPC1142" s="894"/>
      <c r="EPD1142" s="894"/>
      <c r="EPE1142" s="894"/>
      <c r="EPF1142" s="894"/>
      <c r="EPG1142" s="894"/>
      <c r="EPH1142" s="894"/>
      <c r="EPI1142" s="894"/>
      <c r="EPJ1142" s="894"/>
      <c r="EPK1142" s="894"/>
      <c r="EPL1142" s="894"/>
      <c r="EPM1142" s="894"/>
      <c r="EPN1142" s="894"/>
      <c r="EPO1142" s="894"/>
      <c r="EPP1142" s="894"/>
      <c r="EPQ1142" s="894"/>
      <c r="EPR1142" s="894"/>
      <c r="EPS1142" s="894"/>
      <c r="EPT1142" s="894"/>
      <c r="EPU1142" s="894"/>
      <c r="EPV1142" s="894"/>
      <c r="EPW1142" s="894"/>
      <c r="EPX1142" s="894"/>
      <c r="EPY1142" s="894"/>
      <c r="EPZ1142" s="894"/>
      <c r="EQA1142" s="894"/>
      <c r="EQB1142" s="894"/>
      <c r="EQC1142" s="894"/>
      <c r="EQD1142" s="894"/>
      <c r="EQE1142" s="894"/>
      <c r="EQF1142" s="894"/>
      <c r="EQG1142" s="894"/>
      <c r="EQH1142" s="894"/>
      <c r="EQI1142" s="894"/>
      <c r="EQJ1142" s="894"/>
      <c r="EQK1142" s="894"/>
      <c r="EQL1142" s="894"/>
      <c r="EQM1142" s="894"/>
      <c r="EQN1142" s="894"/>
      <c r="EQO1142" s="894"/>
      <c r="EQP1142" s="894"/>
      <c r="EQQ1142" s="894"/>
      <c r="EQR1142" s="894"/>
      <c r="EQS1142" s="894"/>
      <c r="EQT1142" s="894"/>
      <c r="EQU1142" s="894"/>
      <c r="EQV1142" s="894"/>
      <c r="EQW1142" s="894"/>
      <c r="EQX1142" s="894"/>
      <c r="EQY1142" s="894"/>
      <c r="EQZ1142" s="894"/>
      <c r="ERA1142" s="894"/>
      <c r="ERB1142" s="894"/>
      <c r="ERC1142" s="894"/>
      <c r="ERD1142" s="894"/>
      <c r="ERE1142" s="894"/>
      <c r="ERF1142" s="894"/>
      <c r="ERG1142" s="894"/>
      <c r="ERH1142" s="894"/>
      <c r="ERI1142" s="894"/>
      <c r="ERJ1142" s="894"/>
      <c r="ERK1142" s="894"/>
      <c r="ERL1142" s="894"/>
      <c r="ERM1142" s="894"/>
      <c r="ERN1142" s="894"/>
      <c r="ERO1142" s="894"/>
      <c r="ERP1142" s="894"/>
      <c r="ERQ1142" s="894"/>
      <c r="ERR1142" s="894"/>
      <c r="ERS1142" s="894"/>
      <c r="ERT1142" s="894"/>
      <c r="ERU1142" s="894"/>
      <c r="ERV1142" s="894"/>
      <c r="ERW1142" s="894"/>
      <c r="ERX1142" s="894"/>
      <c r="ERY1142" s="894"/>
      <c r="ERZ1142" s="894"/>
      <c r="ESA1142" s="894"/>
      <c r="ESB1142" s="894"/>
      <c r="ESC1142" s="894"/>
      <c r="ESD1142" s="894"/>
      <c r="ESE1142" s="894"/>
      <c r="ESF1142" s="894"/>
      <c r="ESG1142" s="894"/>
      <c r="ESH1142" s="894"/>
      <c r="ESI1142" s="894"/>
      <c r="ESJ1142" s="894"/>
      <c r="ESK1142" s="894"/>
      <c r="ESL1142" s="894"/>
      <c r="ESM1142" s="894"/>
      <c r="ESN1142" s="894"/>
      <c r="ESO1142" s="894"/>
      <c r="ESP1142" s="894"/>
      <c r="ESQ1142" s="894"/>
      <c r="ESR1142" s="894"/>
      <c r="ESS1142" s="894"/>
      <c r="EST1142" s="894"/>
      <c r="ESU1142" s="894"/>
      <c r="ESV1142" s="894"/>
      <c r="ESW1142" s="894"/>
      <c r="ESX1142" s="894"/>
      <c r="ESY1142" s="894"/>
      <c r="ESZ1142" s="894"/>
      <c r="ETA1142" s="894"/>
      <c r="ETB1142" s="894"/>
      <c r="ETC1142" s="894"/>
      <c r="ETD1142" s="894"/>
      <c r="ETE1142" s="894"/>
      <c r="ETF1142" s="894"/>
      <c r="ETG1142" s="894"/>
      <c r="ETH1142" s="894"/>
      <c r="ETI1142" s="894"/>
      <c r="ETJ1142" s="894"/>
      <c r="ETK1142" s="894"/>
      <c r="ETL1142" s="894"/>
      <c r="ETM1142" s="894"/>
      <c r="ETN1142" s="894"/>
      <c r="ETO1142" s="894"/>
      <c r="ETP1142" s="894"/>
      <c r="ETQ1142" s="894"/>
      <c r="ETR1142" s="894"/>
      <c r="ETS1142" s="894"/>
      <c r="ETT1142" s="894"/>
      <c r="ETU1142" s="894"/>
      <c r="ETV1142" s="894"/>
      <c r="ETW1142" s="894"/>
      <c r="ETX1142" s="894"/>
      <c r="ETY1142" s="894"/>
      <c r="ETZ1142" s="894"/>
      <c r="EUA1142" s="894"/>
      <c r="EUB1142" s="894"/>
      <c r="EUC1142" s="894"/>
      <c r="EUD1142" s="894"/>
      <c r="EUE1142" s="894"/>
      <c r="EUF1142" s="894"/>
      <c r="EUG1142" s="894"/>
      <c r="EUH1142" s="894"/>
      <c r="EUI1142" s="894"/>
      <c r="EUJ1142" s="894"/>
      <c r="EUK1142" s="894"/>
      <c r="EUL1142" s="894"/>
      <c r="EUM1142" s="894"/>
      <c r="EUN1142" s="894"/>
      <c r="EUO1142" s="894"/>
      <c r="EUP1142" s="894"/>
      <c r="EUQ1142" s="894"/>
      <c r="EUR1142" s="894"/>
      <c r="EUS1142" s="894"/>
      <c r="EUT1142" s="894"/>
      <c r="EUU1142" s="894"/>
      <c r="EUV1142" s="894"/>
      <c r="EUW1142" s="894"/>
      <c r="EUX1142" s="894"/>
      <c r="EUY1142" s="894"/>
      <c r="EUZ1142" s="894"/>
      <c r="EVA1142" s="894"/>
      <c r="EVB1142" s="894"/>
      <c r="EVC1142" s="894"/>
      <c r="EVD1142" s="894"/>
      <c r="EVE1142" s="894"/>
      <c r="EVF1142" s="894"/>
      <c r="EVG1142" s="894"/>
      <c r="EVH1142" s="894"/>
      <c r="EVI1142" s="894"/>
      <c r="EVJ1142" s="894"/>
      <c r="EVK1142" s="894"/>
      <c r="EVL1142" s="894"/>
      <c r="EVM1142" s="894"/>
      <c r="EVN1142" s="894"/>
      <c r="EVO1142" s="894"/>
      <c r="EVP1142" s="894"/>
      <c r="EVQ1142" s="894"/>
      <c r="EVR1142" s="894"/>
      <c r="EVS1142" s="894"/>
      <c r="EVT1142" s="894"/>
      <c r="EVU1142" s="894"/>
      <c r="EVV1142" s="894"/>
      <c r="EVW1142" s="894"/>
      <c r="EVX1142" s="894"/>
      <c r="EVY1142" s="894"/>
      <c r="EVZ1142" s="894"/>
      <c r="EWA1142" s="894"/>
      <c r="EWB1142" s="894"/>
      <c r="EWC1142" s="894"/>
      <c r="EWD1142" s="894"/>
      <c r="EWE1142" s="894"/>
      <c r="EWF1142" s="894"/>
      <c r="EWG1142" s="894"/>
      <c r="EWH1142" s="894"/>
      <c r="EWI1142" s="894"/>
      <c r="EWJ1142" s="894"/>
      <c r="EWK1142" s="894"/>
      <c r="EWL1142" s="894"/>
      <c r="EWM1142" s="894"/>
      <c r="EWN1142" s="894"/>
      <c r="EWO1142" s="894"/>
      <c r="EWP1142" s="894"/>
      <c r="EWQ1142" s="894"/>
      <c r="EWR1142" s="894"/>
      <c r="EWS1142" s="894"/>
      <c r="EWT1142" s="894"/>
      <c r="EWU1142" s="894"/>
      <c r="EWV1142" s="894"/>
      <c r="EWW1142" s="894"/>
      <c r="EWX1142" s="894"/>
      <c r="EWY1142" s="894"/>
      <c r="EWZ1142" s="894"/>
      <c r="EXA1142" s="894"/>
      <c r="EXB1142" s="894"/>
      <c r="EXC1142" s="894"/>
      <c r="EXD1142" s="894"/>
      <c r="EXE1142" s="894"/>
      <c r="EXF1142" s="894"/>
      <c r="EXG1142" s="894"/>
      <c r="EXH1142" s="894"/>
      <c r="EXI1142" s="894"/>
      <c r="EXJ1142" s="894"/>
      <c r="EXK1142" s="894"/>
      <c r="EXL1142" s="894"/>
      <c r="EXM1142" s="894"/>
      <c r="EXN1142" s="894"/>
      <c r="EXO1142" s="894"/>
      <c r="EXP1142" s="894"/>
      <c r="EXQ1142" s="894"/>
      <c r="EXR1142" s="894"/>
      <c r="EXS1142" s="894"/>
      <c r="EXT1142" s="894"/>
      <c r="EXU1142" s="894"/>
      <c r="EXV1142" s="894"/>
      <c r="EXW1142" s="894"/>
      <c r="EXX1142" s="894"/>
      <c r="EXY1142" s="894"/>
      <c r="EXZ1142" s="894"/>
      <c r="EYA1142" s="894"/>
      <c r="EYB1142" s="894"/>
      <c r="EYC1142" s="894"/>
      <c r="EYD1142" s="894"/>
      <c r="EYE1142" s="894"/>
      <c r="EYF1142" s="894"/>
      <c r="EYG1142" s="894"/>
      <c r="EYH1142" s="894"/>
      <c r="EYI1142" s="894"/>
      <c r="EYJ1142" s="894"/>
      <c r="EYK1142" s="894"/>
      <c r="EYL1142" s="894"/>
      <c r="EYM1142" s="894"/>
      <c r="EYN1142" s="894"/>
      <c r="EYO1142" s="894"/>
      <c r="EYP1142" s="894"/>
      <c r="EYQ1142" s="894"/>
      <c r="EYR1142" s="894"/>
      <c r="EYS1142" s="894"/>
      <c r="EYT1142" s="894"/>
      <c r="EYU1142" s="894"/>
      <c r="EYV1142" s="894"/>
      <c r="EYW1142" s="894"/>
      <c r="EYX1142" s="894"/>
      <c r="EYY1142" s="894"/>
      <c r="EYZ1142" s="894"/>
      <c r="EZA1142" s="894"/>
      <c r="EZB1142" s="894"/>
      <c r="EZC1142" s="894"/>
      <c r="EZD1142" s="894"/>
      <c r="EZE1142" s="894"/>
      <c r="EZF1142" s="894"/>
      <c r="EZG1142" s="894"/>
      <c r="EZH1142" s="894"/>
      <c r="EZI1142" s="894"/>
      <c r="EZJ1142" s="894"/>
      <c r="EZK1142" s="894"/>
      <c r="EZL1142" s="894"/>
      <c r="EZM1142" s="894"/>
      <c r="EZN1142" s="894"/>
      <c r="EZO1142" s="894"/>
      <c r="EZP1142" s="894"/>
      <c r="EZQ1142" s="894"/>
      <c r="EZR1142" s="894"/>
      <c r="EZS1142" s="894"/>
      <c r="EZT1142" s="894"/>
      <c r="EZU1142" s="894"/>
      <c r="EZV1142" s="894"/>
      <c r="EZW1142" s="894"/>
      <c r="EZX1142" s="894"/>
      <c r="EZY1142" s="894"/>
      <c r="EZZ1142" s="894"/>
      <c r="FAA1142" s="894"/>
      <c r="FAB1142" s="894"/>
      <c r="FAC1142" s="894"/>
      <c r="FAD1142" s="894"/>
      <c r="FAE1142" s="894"/>
      <c r="FAF1142" s="894"/>
      <c r="FAG1142" s="894"/>
      <c r="FAH1142" s="894"/>
      <c r="FAI1142" s="894"/>
      <c r="FAJ1142" s="894"/>
      <c r="FAK1142" s="894"/>
      <c r="FAL1142" s="894"/>
      <c r="FAM1142" s="894"/>
      <c r="FAN1142" s="894"/>
      <c r="FAO1142" s="894"/>
      <c r="FAP1142" s="894"/>
      <c r="FAQ1142" s="894"/>
      <c r="FAR1142" s="894"/>
      <c r="FAS1142" s="894"/>
      <c r="FAT1142" s="894"/>
      <c r="FAU1142" s="894"/>
      <c r="FAV1142" s="894"/>
      <c r="FAW1142" s="894"/>
      <c r="FAX1142" s="894"/>
      <c r="FAY1142" s="894"/>
      <c r="FAZ1142" s="894"/>
      <c r="FBA1142" s="894"/>
      <c r="FBB1142" s="894"/>
      <c r="FBC1142" s="894"/>
      <c r="FBD1142" s="894"/>
      <c r="FBE1142" s="894"/>
      <c r="FBF1142" s="894"/>
      <c r="FBG1142" s="894"/>
      <c r="FBH1142" s="894"/>
      <c r="FBI1142" s="894"/>
      <c r="FBJ1142" s="894"/>
      <c r="FBK1142" s="894"/>
      <c r="FBL1142" s="894"/>
      <c r="FBM1142" s="894"/>
      <c r="FBN1142" s="894"/>
      <c r="FBO1142" s="894"/>
      <c r="FBP1142" s="894"/>
      <c r="FBQ1142" s="894"/>
      <c r="FBR1142" s="894"/>
      <c r="FBS1142" s="894"/>
      <c r="FBT1142" s="894"/>
      <c r="FBU1142" s="894"/>
      <c r="FBV1142" s="894"/>
      <c r="FBW1142" s="894"/>
      <c r="FBX1142" s="894"/>
      <c r="FBY1142" s="894"/>
      <c r="FBZ1142" s="894"/>
      <c r="FCA1142" s="894"/>
      <c r="FCB1142" s="894"/>
      <c r="FCC1142" s="894"/>
      <c r="FCD1142" s="894"/>
      <c r="FCE1142" s="894"/>
      <c r="FCF1142" s="894"/>
      <c r="FCG1142" s="894"/>
      <c r="FCH1142" s="894"/>
      <c r="FCI1142" s="894"/>
      <c r="FCJ1142" s="894"/>
      <c r="FCK1142" s="894"/>
      <c r="FCL1142" s="894"/>
      <c r="FCM1142" s="894"/>
      <c r="FCN1142" s="894"/>
      <c r="FCO1142" s="894"/>
      <c r="FCP1142" s="894"/>
      <c r="FCQ1142" s="894"/>
      <c r="FCR1142" s="894"/>
      <c r="FCS1142" s="894"/>
      <c r="FCT1142" s="894"/>
      <c r="FCU1142" s="894"/>
      <c r="FCV1142" s="894"/>
      <c r="FCW1142" s="894"/>
      <c r="FCX1142" s="894"/>
      <c r="FCY1142" s="894"/>
      <c r="FCZ1142" s="894"/>
      <c r="FDA1142" s="894"/>
      <c r="FDB1142" s="894"/>
      <c r="FDC1142" s="894"/>
      <c r="FDD1142" s="894"/>
      <c r="FDE1142" s="894"/>
      <c r="FDF1142" s="894"/>
      <c r="FDG1142" s="894"/>
      <c r="FDH1142" s="894"/>
      <c r="FDI1142" s="894"/>
      <c r="FDJ1142" s="894"/>
      <c r="FDK1142" s="894"/>
      <c r="FDL1142" s="894"/>
      <c r="FDM1142" s="894"/>
      <c r="FDN1142" s="894"/>
      <c r="FDO1142" s="894"/>
      <c r="FDP1142" s="894"/>
      <c r="FDQ1142" s="894"/>
      <c r="FDR1142" s="894"/>
      <c r="FDS1142" s="894"/>
      <c r="FDT1142" s="894"/>
      <c r="FDU1142" s="894"/>
      <c r="FDV1142" s="894"/>
      <c r="FDW1142" s="894"/>
      <c r="FDX1142" s="894"/>
      <c r="FDY1142" s="894"/>
      <c r="FDZ1142" s="894"/>
      <c r="FEA1142" s="894"/>
      <c r="FEB1142" s="894"/>
      <c r="FEC1142" s="894"/>
      <c r="FED1142" s="894"/>
      <c r="FEE1142" s="894"/>
      <c r="FEF1142" s="894"/>
      <c r="FEG1142" s="894"/>
      <c r="FEH1142" s="894"/>
      <c r="FEI1142" s="894"/>
      <c r="FEJ1142" s="894"/>
      <c r="FEK1142" s="894"/>
      <c r="FEL1142" s="894"/>
      <c r="FEM1142" s="894"/>
      <c r="FEN1142" s="894"/>
      <c r="FEO1142" s="894"/>
      <c r="FEP1142" s="894"/>
      <c r="FEQ1142" s="894"/>
      <c r="FER1142" s="894"/>
      <c r="FES1142" s="894"/>
      <c r="FET1142" s="894"/>
      <c r="FEU1142" s="894"/>
      <c r="FEV1142" s="894"/>
      <c r="FEW1142" s="894"/>
      <c r="FEX1142" s="894"/>
      <c r="FEY1142" s="894"/>
      <c r="FEZ1142" s="894"/>
      <c r="FFA1142" s="894"/>
      <c r="FFB1142" s="894"/>
      <c r="FFC1142" s="894"/>
      <c r="FFD1142" s="894"/>
      <c r="FFE1142" s="894"/>
      <c r="FFF1142" s="894"/>
      <c r="FFG1142" s="894"/>
      <c r="FFH1142" s="894"/>
      <c r="FFI1142" s="894"/>
      <c r="FFJ1142" s="894"/>
      <c r="FFK1142" s="894"/>
      <c r="FFL1142" s="894"/>
      <c r="FFM1142" s="894"/>
      <c r="FFN1142" s="894"/>
      <c r="FFO1142" s="894"/>
      <c r="FFP1142" s="894"/>
      <c r="FFQ1142" s="894"/>
      <c r="FFR1142" s="894"/>
      <c r="FFS1142" s="894"/>
      <c r="FFT1142" s="894"/>
      <c r="FFU1142" s="894"/>
      <c r="FFV1142" s="894"/>
      <c r="FFW1142" s="894"/>
      <c r="FFX1142" s="894"/>
      <c r="FFY1142" s="894"/>
      <c r="FFZ1142" s="894"/>
      <c r="FGA1142" s="894"/>
      <c r="FGB1142" s="894"/>
      <c r="FGC1142" s="894"/>
      <c r="FGD1142" s="894"/>
      <c r="FGE1142" s="894"/>
      <c r="FGF1142" s="894"/>
      <c r="FGG1142" s="894"/>
      <c r="FGH1142" s="894"/>
      <c r="FGI1142" s="894"/>
      <c r="FGJ1142" s="894"/>
      <c r="FGK1142" s="894"/>
      <c r="FGL1142" s="894"/>
      <c r="FGM1142" s="894"/>
      <c r="FGN1142" s="894"/>
      <c r="FGO1142" s="894"/>
      <c r="FGP1142" s="894"/>
      <c r="FGQ1142" s="894"/>
      <c r="FGR1142" s="894"/>
      <c r="FGS1142" s="894"/>
      <c r="FGT1142" s="894"/>
      <c r="FGU1142" s="894"/>
      <c r="FGV1142" s="894"/>
      <c r="FGW1142" s="894"/>
      <c r="FGX1142" s="894"/>
      <c r="FGY1142" s="894"/>
      <c r="FGZ1142" s="894"/>
      <c r="FHA1142" s="894"/>
      <c r="FHB1142" s="894"/>
      <c r="FHC1142" s="894"/>
      <c r="FHD1142" s="894"/>
      <c r="FHE1142" s="894"/>
      <c r="FHF1142" s="894"/>
      <c r="FHG1142" s="894"/>
      <c r="FHH1142" s="894"/>
      <c r="FHI1142" s="894"/>
      <c r="FHJ1142" s="894"/>
      <c r="FHK1142" s="894"/>
      <c r="FHL1142" s="894"/>
      <c r="FHM1142" s="894"/>
      <c r="FHN1142" s="894"/>
      <c r="FHO1142" s="894"/>
      <c r="FHP1142" s="894"/>
      <c r="FHQ1142" s="894"/>
      <c r="FHR1142" s="894"/>
      <c r="FHS1142" s="894"/>
      <c r="FHT1142" s="894"/>
      <c r="FHU1142" s="894"/>
      <c r="FHV1142" s="894"/>
      <c r="FHW1142" s="894"/>
      <c r="FHX1142" s="894"/>
      <c r="FHY1142" s="894"/>
      <c r="FHZ1142" s="894"/>
      <c r="FIA1142" s="894"/>
      <c r="FIB1142" s="894"/>
      <c r="FIC1142" s="894"/>
      <c r="FID1142" s="894"/>
      <c r="FIE1142" s="894"/>
      <c r="FIF1142" s="894"/>
      <c r="FIG1142" s="894"/>
      <c r="FIH1142" s="894"/>
      <c r="FII1142" s="894"/>
      <c r="FIJ1142" s="894"/>
      <c r="FIK1142" s="894"/>
      <c r="FIL1142" s="894"/>
      <c r="FIM1142" s="894"/>
      <c r="FIN1142" s="894"/>
      <c r="FIO1142" s="894"/>
      <c r="FIP1142" s="894"/>
      <c r="FIQ1142" s="894"/>
      <c r="FIR1142" s="894"/>
      <c r="FIS1142" s="894"/>
      <c r="FIT1142" s="894"/>
      <c r="FIU1142" s="894"/>
      <c r="FIV1142" s="894"/>
      <c r="FIW1142" s="894"/>
      <c r="FIX1142" s="894"/>
      <c r="FIY1142" s="894"/>
      <c r="FIZ1142" s="894"/>
      <c r="FJA1142" s="894"/>
      <c r="FJB1142" s="894"/>
      <c r="FJC1142" s="894"/>
      <c r="FJD1142" s="894"/>
      <c r="FJE1142" s="894"/>
      <c r="FJF1142" s="894"/>
      <c r="FJG1142" s="894"/>
      <c r="FJH1142" s="894"/>
      <c r="FJI1142" s="894"/>
      <c r="FJJ1142" s="894"/>
      <c r="FJK1142" s="894"/>
      <c r="FJL1142" s="894"/>
      <c r="FJM1142" s="894"/>
      <c r="FJN1142" s="894"/>
      <c r="FJO1142" s="894"/>
      <c r="FJP1142" s="894"/>
      <c r="FJQ1142" s="894"/>
      <c r="FJR1142" s="894"/>
      <c r="FJS1142" s="894"/>
      <c r="FJT1142" s="894"/>
      <c r="FJU1142" s="894"/>
      <c r="FJV1142" s="894"/>
      <c r="FJW1142" s="894"/>
      <c r="FJX1142" s="894"/>
      <c r="FJY1142" s="894"/>
      <c r="FJZ1142" s="894"/>
      <c r="FKA1142" s="894"/>
      <c r="FKB1142" s="894"/>
      <c r="FKC1142" s="894"/>
      <c r="FKD1142" s="894"/>
      <c r="FKE1142" s="894"/>
      <c r="FKF1142" s="894"/>
      <c r="FKG1142" s="894"/>
      <c r="FKH1142" s="894"/>
      <c r="FKI1142" s="894"/>
      <c r="FKJ1142" s="894"/>
      <c r="FKK1142" s="894"/>
      <c r="FKL1142" s="894"/>
      <c r="FKM1142" s="894"/>
      <c r="FKN1142" s="894"/>
      <c r="FKO1142" s="894"/>
      <c r="FKP1142" s="894"/>
      <c r="FKQ1142" s="894"/>
      <c r="FKR1142" s="894"/>
      <c r="FKS1142" s="894"/>
      <c r="FKT1142" s="894"/>
      <c r="FKU1142" s="894"/>
      <c r="FKV1142" s="894"/>
      <c r="FKW1142" s="894"/>
      <c r="FKX1142" s="894"/>
      <c r="FKY1142" s="894"/>
      <c r="FKZ1142" s="894"/>
      <c r="FLA1142" s="894"/>
      <c r="FLB1142" s="894"/>
      <c r="FLC1142" s="894"/>
      <c r="FLD1142" s="894"/>
      <c r="FLE1142" s="894"/>
      <c r="FLF1142" s="894"/>
      <c r="FLG1142" s="894"/>
      <c r="FLH1142" s="894"/>
      <c r="FLI1142" s="894"/>
      <c r="FLJ1142" s="894"/>
      <c r="FLK1142" s="894"/>
      <c r="FLL1142" s="894"/>
      <c r="FLM1142" s="894"/>
      <c r="FLN1142" s="894"/>
      <c r="FLO1142" s="894"/>
      <c r="FLP1142" s="894"/>
      <c r="FLQ1142" s="894"/>
      <c r="FLR1142" s="894"/>
      <c r="FLS1142" s="894"/>
      <c r="FLT1142" s="894"/>
      <c r="FLU1142" s="894"/>
      <c r="FLV1142" s="894"/>
      <c r="FLW1142" s="894"/>
      <c r="FLX1142" s="894"/>
      <c r="FLY1142" s="894"/>
      <c r="FLZ1142" s="894"/>
      <c r="FMA1142" s="894"/>
      <c r="FMB1142" s="894"/>
      <c r="FMC1142" s="894"/>
      <c r="FMD1142" s="894"/>
      <c r="FME1142" s="894"/>
      <c r="FMF1142" s="894"/>
      <c r="FMG1142" s="894"/>
      <c r="FMH1142" s="894"/>
      <c r="FMI1142" s="894"/>
      <c r="FMJ1142" s="894"/>
      <c r="FMK1142" s="894"/>
      <c r="FML1142" s="894"/>
      <c r="FMM1142" s="894"/>
      <c r="FMN1142" s="894"/>
      <c r="FMO1142" s="894"/>
      <c r="FMP1142" s="894"/>
      <c r="FMQ1142" s="894"/>
      <c r="FMR1142" s="894"/>
      <c r="FMS1142" s="894"/>
      <c r="FMT1142" s="894"/>
      <c r="FMU1142" s="894"/>
      <c r="FMV1142" s="894"/>
      <c r="FMW1142" s="894"/>
      <c r="FMX1142" s="894"/>
      <c r="FMY1142" s="894"/>
      <c r="FMZ1142" s="894"/>
      <c r="FNA1142" s="894"/>
      <c r="FNB1142" s="894"/>
      <c r="FNC1142" s="894"/>
      <c r="FND1142" s="894"/>
      <c r="FNE1142" s="894"/>
      <c r="FNF1142" s="894"/>
      <c r="FNG1142" s="894"/>
      <c r="FNH1142" s="894"/>
      <c r="FNI1142" s="894"/>
      <c r="FNJ1142" s="894"/>
      <c r="FNK1142" s="894"/>
      <c r="FNL1142" s="894"/>
      <c r="FNM1142" s="894"/>
      <c r="FNN1142" s="894"/>
      <c r="FNO1142" s="894"/>
      <c r="FNP1142" s="894"/>
      <c r="FNQ1142" s="894"/>
      <c r="FNR1142" s="894"/>
      <c r="FNS1142" s="894"/>
      <c r="FNT1142" s="894"/>
      <c r="FNU1142" s="894"/>
      <c r="FNV1142" s="894"/>
      <c r="FNW1142" s="894"/>
      <c r="FNX1142" s="894"/>
      <c r="FNY1142" s="894"/>
      <c r="FNZ1142" s="894"/>
      <c r="FOA1142" s="894"/>
      <c r="FOB1142" s="894"/>
      <c r="FOC1142" s="894"/>
      <c r="FOD1142" s="894"/>
      <c r="FOE1142" s="894"/>
      <c r="FOF1142" s="894"/>
      <c r="FOG1142" s="894"/>
      <c r="FOH1142" s="894"/>
      <c r="FOI1142" s="894"/>
      <c r="FOJ1142" s="894"/>
      <c r="FOK1142" s="894"/>
      <c r="FOL1142" s="894"/>
      <c r="FOM1142" s="894"/>
      <c r="FON1142" s="894"/>
      <c r="FOO1142" s="894"/>
      <c r="FOP1142" s="894"/>
      <c r="FOQ1142" s="894"/>
      <c r="FOR1142" s="894"/>
      <c r="FOS1142" s="894"/>
      <c r="FOT1142" s="894"/>
      <c r="FOU1142" s="894"/>
      <c r="FOV1142" s="894"/>
      <c r="FOW1142" s="894"/>
      <c r="FOX1142" s="894"/>
      <c r="FOY1142" s="894"/>
      <c r="FOZ1142" s="894"/>
      <c r="FPA1142" s="894"/>
      <c r="FPB1142" s="894"/>
      <c r="FPC1142" s="894"/>
      <c r="FPD1142" s="894"/>
      <c r="FPE1142" s="894"/>
      <c r="FPF1142" s="894"/>
      <c r="FPG1142" s="894"/>
      <c r="FPH1142" s="894"/>
      <c r="FPI1142" s="894"/>
      <c r="FPJ1142" s="894"/>
      <c r="FPK1142" s="894"/>
      <c r="FPL1142" s="894"/>
      <c r="FPM1142" s="894"/>
      <c r="FPN1142" s="894"/>
      <c r="FPO1142" s="894"/>
      <c r="FPP1142" s="894"/>
      <c r="FPQ1142" s="894"/>
      <c r="FPR1142" s="894"/>
      <c r="FPS1142" s="894"/>
      <c r="FPT1142" s="894"/>
      <c r="FPU1142" s="894"/>
      <c r="FPV1142" s="894"/>
      <c r="FPW1142" s="894"/>
      <c r="FPX1142" s="894"/>
      <c r="FPY1142" s="894"/>
      <c r="FPZ1142" s="894"/>
      <c r="FQA1142" s="894"/>
      <c r="FQB1142" s="894"/>
      <c r="FQC1142" s="894"/>
      <c r="FQD1142" s="894"/>
      <c r="FQE1142" s="894"/>
      <c r="FQF1142" s="894"/>
      <c r="FQG1142" s="894"/>
      <c r="FQH1142" s="894"/>
      <c r="FQI1142" s="894"/>
      <c r="FQJ1142" s="894"/>
      <c r="FQK1142" s="894"/>
      <c r="FQL1142" s="894"/>
      <c r="FQM1142" s="894"/>
      <c r="FQN1142" s="894"/>
      <c r="FQO1142" s="894"/>
      <c r="FQP1142" s="894"/>
      <c r="FQQ1142" s="894"/>
      <c r="FQR1142" s="894"/>
      <c r="FQS1142" s="894"/>
      <c r="FQT1142" s="894"/>
      <c r="FQU1142" s="894"/>
      <c r="FQV1142" s="894"/>
      <c r="FQW1142" s="894"/>
      <c r="FQX1142" s="894"/>
      <c r="FQY1142" s="894"/>
      <c r="FQZ1142" s="894"/>
      <c r="FRA1142" s="894"/>
      <c r="FRB1142" s="894"/>
      <c r="FRC1142" s="894"/>
      <c r="FRD1142" s="894"/>
      <c r="FRE1142" s="894"/>
      <c r="FRF1142" s="894"/>
      <c r="FRG1142" s="894"/>
      <c r="FRH1142" s="894"/>
      <c r="FRI1142" s="894"/>
      <c r="FRJ1142" s="894"/>
      <c r="FRK1142" s="894"/>
      <c r="FRL1142" s="894"/>
      <c r="FRM1142" s="894"/>
      <c r="FRN1142" s="894"/>
      <c r="FRO1142" s="894"/>
      <c r="FRP1142" s="894"/>
      <c r="FRQ1142" s="894"/>
      <c r="FRR1142" s="894"/>
      <c r="FRS1142" s="894"/>
      <c r="FRT1142" s="894"/>
      <c r="FRU1142" s="894"/>
      <c r="FRV1142" s="894"/>
      <c r="FRW1142" s="894"/>
      <c r="FRX1142" s="894"/>
      <c r="FRY1142" s="894"/>
      <c r="FRZ1142" s="894"/>
      <c r="FSA1142" s="894"/>
      <c r="FSB1142" s="894"/>
      <c r="FSC1142" s="894"/>
      <c r="FSD1142" s="894"/>
      <c r="FSE1142" s="894"/>
      <c r="FSF1142" s="894"/>
      <c r="FSG1142" s="894"/>
      <c r="FSH1142" s="894"/>
      <c r="FSI1142" s="894"/>
      <c r="FSJ1142" s="894"/>
      <c r="FSK1142" s="894"/>
      <c r="FSL1142" s="894"/>
      <c r="FSM1142" s="894"/>
      <c r="FSN1142" s="894"/>
      <c r="FSO1142" s="894"/>
      <c r="FSP1142" s="894"/>
      <c r="FSQ1142" s="894"/>
      <c r="FSR1142" s="894"/>
      <c r="FSS1142" s="894"/>
      <c r="FST1142" s="894"/>
      <c r="FSU1142" s="894"/>
      <c r="FSV1142" s="894"/>
      <c r="FSW1142" s="894"/>
      <c r="FSX1142" s="894"/>
      <c r="FSY1142" s="894"/>
      <c r="FSZ1142" s="894"/>
      <c r="FTA1142" s="894"/>
      <c r="FTB1142" s="894"/>
      <c r="FTC1142" s="894"/>
      <c r="FTD1142" s="894"/>
      <c r="FTE1142" s="894"/>
      <c r="FTF1142" s="894"/>
      <c r="FTG1142" s="894"/>
      <c r="FTH1142" s="894"/>
      <c r="FTI1142" s="894"/>
      <c r="FTJ1142" s="894"/>
      <c r="FTK1142" s="894"/>
      <c r="FTL1142" s="894"/>
      <c r="FTM1142" s="894"/>
      <c r="FTN1142" s="894"/>
      <c r="FTO1142" s="894"/>
      <c r="FTP1142" s="894"/>
      <c r="FTQ1142" s="894"/>
      <c r="FTR1142" s="894"/>
      <c r="FTS1142" s="894"/>
      <c r="FTT1142" s="894"/>
      <c r="FTU1142" s="894"/>
      <c r="FTV1142" s="894"/>
      <c r="FTW1142" s="894"/>
      <c r="FTX1142" s="894"/>
      <c r="FTY1142" s="894"/>
      <c r="FTZ1142" s="894"/>
      <c r="FUA1142" s="894"/>
      <c r="FUB1142" s="894"/>
      <c r="FUC1142" s="894"/>
      <c r="FUD1142" s="894"/>
      <c r="FUE1142" s="894"/>
      <c r="FUF1142" s="894"/>
      <c r="FUG1142" s="894"/>
      <c r="FUH1142" s="894"/>
      <c r="FUI1142" s="894"/>
      <c r="FUJ1142" s="894"/>
      <c r="FUK1142" s="894"/>
      <c r="FUL1142" s="894"/>
      <c r="FUM1142" s="894"/>
      <c r="FUN1142" s="894"/>
      <c r="FUO1142" s="894"/>
      <c r="FUP1142" s="894"/>
      <c r="FUQ1142" s="894"/>
      <c r="FUR1142" s="894"/>
      <c r="FUS1142" s="894"/>
      <c r="FUT1142" s="894"/>
      <c r="FUU1142" s="894"/>
      <c r="FUV1142" s="894"/>
      <c r="FUW1142" s="894"/>
      <c r="FUX1142" s="894"/>
      <c r="FUY1142" s="894"/>
      <c r="FUZ1142" s="894"/>
      <c r="FVA1142" s="894"/>
      <c r="FVB1142" s="894"/>
      <c r="FVC1142" s="894"/>
      <c r="FVD1142" s="894"/>
      <c r="FVE1142" s="894"/>
      <c r="FVF1142" s="894"/>
      <c r="FVG1142" s="894"/>
      <c r="FVH1142" s="894"/>
      <c r="FVI1142" s="894"/>
      <c r="FVJ1142" s="894"/>
      <c r="FVK1142" s="894"/>
      <c r="FVL1142" s="894"/>
      <c r="FVM1142" s="894"/>
      <c r="FVN1142" s="894"/>
      <c r="FVO1142" s="894"/>
      <c r="FVP1142" s="894"/>
      <c r="FVQ1142" s="894"/>
      <c r="FVR1142" s="894"/>
      <c r="FVS1142" s="894"/>
      <c r="FVT1142" s="894"/>
      <c r="FVU1142" s="894"/>
      <c r="FVV1142" s="894"/>
      <c r="FVW1142" s="894"/>
      <c r="FVX1142" s="894"/>
      <c r="FVY1142" s="894"/>
      <c r="FVZ1142" s="894"/>
      <c r="FWA1142" s="894"/>
      <c r="FWB1142" s="894"/>
      <c r="FWC1142" s="894"/>
      <c r="FWD1142" s="894"/>
      <c r="FWE1142" s="894"/>
      <c r="FWF1142" s="894"/>
      <c r="FWG1142" s="894"/>
      <c r="FWH1142" s="894"/>
      <c r="FWI1142" s="894"/>
      <c r="FWJ1142" s="894"/>
      <c r="FWK1142" s="894"/>
      <c r="FWL1142" s="894"/>
      <c r="FWM1142" s="894"/>
      <c r="FWN1142" s="894"/>
      <c r="FWO1142" s="894"/>
      <c r="FWP1142" s="894"/>
      <c r="FWQ1142" s="894"/>
      <c r="FWR1142" s="894"/>
      <c r="FWS1142" s="894"/>
      <c r="FWT1142" s="894"/>
      <c r="FWU1142" s="894"/>
      <c r="FWV1142" s="894"/>
      <c r="FWW1142" s="894"/>
      <c r="FWX1142" s="894"/>
      <c r="FWY1142" s="894"/>
      <c r="FWZ1142" s="894"/>
      <c r="FXA1142" s="894"/>
      <c r="FXB1142" s="894"/>
      <c r="FXC1142" s="894"/>
      <c r="FXD1142" s="894"/>
      <c r="FXE1142" s="894"/>
      <c r="FXF1142" s="894"/>
      <c r="FXG1142" s="894"/>
      <c r="FXH1142" s="894"/>
      <c r="FXI1142" s="894"/>
      <c r="FXJ1142" s="894"/>
      <c r="FXK1142" s="894"/>
      <c r="FXL1142" s="894"/>
      <c r="FXM1142" s="894"/>
      <c r="FXN1142" s="894"/>
      <c r="FXO1142" s="894"/>
      <c r="FXP1142" s="894"/>
      <c r="FXQ1142" s="894"/>
      <c r="FXR1142" s="894"/>
      <c r="FXS1142" s="894"/>
      <c r="FXT1142" s="894"/>
      <c r="FXU1142" s="894"/>
      <c r="FXV1142" s="894"/>
      <c r="FXW1142" s="894"/>
      <c r="FXX1142" s="894"/>
      <c r="FXY1142" s="894"/>
      <c r="FXZ1142" s="894"/>
      <c r="FYA1142" s="894"/>
      <c r="FYB1142" s="894"/>
      <c r="FYC1142" s="894"/>
      <c r="FYD1142" s="894"/>
      <c r="FYE1142" s="894"/>
      <c r="FYF1142" s="894"/>
      <c r="FYG1142" s="894"/>
      <c r="FYH1142" s="894"/>
      <c r="FYI1142" s="894"/>
      <c r="FYJ1142" s="894"/>
      <c r="FYK1142" s="894"/>
      <c r="FYL1142" s="894"/>
      <c r="FYM1142" s="894"/>
      <c r="FYN1142" s="894"/>
      <c r="FYO1142" s="894"/>
      <c r="FYP1142" s="894"/>
      <c r="FYQ1142" s="894"/>
      <c r="FYR1142" s="894"/>
      <c r="FYS1142" s="894"/>
      <c r="FYT1142" s="894"/>
      <c r="FYU1142" s="894"/>
      <c r="FYV1142" s="894"/>
      <c r="FYW1142" s="894"/>
      <c r="FYX1142" s="894"/>
      <c r="FYY1142" s="894"/>
      <c r="FYZ1142" s="894"/>
      <c r="FZA1142" s="894"/>
      <c r="FZB1142" s="894"/>
      <c r="FZC1142" s="894"/>
      <c r="FZD1142" s="894"/>
      <c r="FZE1142" s="894"/>
      <c r="FZF1142" s="894"/>
      <c r="FZG1142" s="894"/>
      <c r="FZH1142" s="894"/>
      <c r="FZI1142" s="894"/>
      <c r="FZJ1142" s="894"/>
      <c r="FZK1142" s="894"/>
      <c r="FZL1142" s="894"/>
      <c r="FZM1142" s="894"/>
      <c r="FZN1142" s="894"/>
      <c r="FZO1142" s="894"/>
      <c r="FZP1142" s="894"/>
      <c r="FZQ1142" s="894"/>
      <c r="FZR1142" s="894"/>
      <c r="FZS1142" s="894"/>
      <c r="FZT1142" s="894"/>
      <c r="FZU1142" s="894"/>
      <c r="FZV1142" s="894"/>
      <c r="FZW1142" s="894"/>
      <c r="FZX1142" s="894"/>
      <c r="FZY1142" s="894"/>
      <c r="FZZ1142" s="894"/>
      <c r="GAA1142" s="894"/>
      <c r="GAB1142" s="894"/>
      <c r="GAC1142" s="894"/>
      <c r="GAD1142" s="894"/>
      <c r="GAE1142" s="894"/>
      <c r="GAF1142" s="894"/>
      <c r="GAG1142" s="894"/>
      <c r="GAH1142" s="894"/>
      <c r="GAI1142" s="894"/>
      <c r="GAJ1142" s="894"/>
      <c r="GAK1142" s="894"/>
      <c r="GAL1142" s="894"/>
      <c r="GAM1142" s="894"/>
      <c r="GAN1142" s="894"/>
      <c r="GAO1142" s="894"/>
      <c r="GAP1142" s="894"/>
      <c r="GAQ1142" s="894"/>
      <c r="GAR1142" s="894"/>
      <c r="GAS1142" s="894"/>
      <c r="GAT1142" s="894"/>
      <c r="GAU1142" s="894"/>
      <c r="GAV1142" s="894"/>
      <c r="GAW1142" s="894"/>
      <c r="GAX1142" s="894"/>
      <c r="GAY1142" s="894"/>
      <c r="GAZ1142" s="894"/>
      <c r="GBA1142" s="894"/>
      <c r="GBB1142" s="894"/>
      <c r="GBC1142" s="894"/>
      <c r="GBD1142" s="894"/>
      <c r="GBE1142" s="894"/>
      <c r="GBF1142" s="894"/>
      <c r="GBG1142" s="894"/>
      <c r="GBH1142" s="894"/>
      <c r="GBI1142" s="894"/>
      <c r="GBJ1142" s="894"/>
      <c r="GBK1142" s="894"/>
      <c r="GBL1142" s="894"/>
      <c r="GBM1142" s="894"/>
      <c r="GBN1142" s="894"/>
      <c r="GBO1142" s="894"/>
      <c r="GBP1142" s="894"/>
      <c r="GBQ1142" s="894"/>
      <c r="GBR1142" s="894"/>
      <c r="GBS1142" s="894"/>
      <c r="GBT1142" s="894"/>
      <c r="GBU1142" s="894"/>
      <c r="GBV1142" s="894"/>
      <c r="GBW1142" s="894"/>
      <c r="GBX1142" s="894"/>
      <c r="GBY1142" s="894"/>
      <c r="GBZ1142" s="894"/>
      <c r="GCA1142" s="894"/>
      <c r="GCB1142" s="894"/>
      <c r="GCC1142" s="894"/>
      <c r="GCD1142" s="894"/>
      <c r="GCE1142" s="894"/>
      <c r="GCF1142" s="894"/>
      <c r="GCG1142" s="894"/>
      <c r="GCH1142" s="894"/>
      <c r="GCI1142" s="894"/>
      <c r="GCJ1142" s="894"/>
      <c r="GCK1142" s="894"/>
      <c r="GCL1142" s="894"/>
      <c r="GCM1142" s="894"/>
      <c r="GCN1142" s="894"/>
      <c r="GCO1142" s="894"/>
      <c r="GCP1142" s="894"/>
      <c r="GCQ1142" s="894"/>
      <c r="GCR1142" s="894"/>
      <c r="GCS1142" s="894"/>
      <c r="GCT1142" s="894"/>
      <c r="GCU1142" s="894"/>
      <c r="GCV1142" s="894"/>
      <c r="GCW1142" s="894"/>
      <c r="GCX1142" s="894"/>
      <c r="GCY1142" s="894"/>
      <c r="GCZ1142" s="894"/>
      <c r="GDA1142" s="894"/>
      <c r="GDB1142" s="894"/>
      <c r="GDC1142" s="894"/>
      <c r="GDD1142" s="894"/>
      <c r="GDE1142" s="894"/>
      <c r="GDF1142" s="894"/>
      <c r="GDG1142" s="894"/>
      <c r="GDH1142" s="894"/>
      <c r="GDI1142" s="894"/>
      <c r="GDJ1142" s="894"/>
      <c r="GDK1142" s="894"/>
      <c r="GDL1142" s="894"/>
      <c r="GDM1142" s="894"/>
      <c r="GDN1142" s="894"/>
      <c r="GDO1142" s="894"/>
      <c r="GDP1142" s="894"/>
      <c r="GDQ1142" s="894"/>
      <c r="GDR1142" s="894"/>
      <c r="GDS1142" s="894"/>
      <c r="GDT1142" s="894"/>
      <c r="GDU1142" s="894"/>
      <c r="GDV1142" s="894"/>
      <c r="GDW1142" s="894"/>
      <c r="GDX1142" s="894"/>
      <c r="GDY1142" s="894"/>
      <c r="GDZ1142" s="894"/>
      <c r="GEA1142" s="894"/>
      <c r="GEB1142" s="894"/>
      <c r="GEC1142" s="894"/>
      <c r="GED1142" s="894"/>
      <c r="GEE1142" s="894"/>
      <c r="GEF1142" s="894"/>
      <c r="GEG1142" s="894"/>
      <c r="GEH1142" s="894"/>
      <c r="GEI1142" s="894"/>
      <c r="GEJ1142" s="894"/>
      <c r="GEK1142" s="894"/>
      <c r="GEL1142" s="894"/>
      <c r="GEM1142" s="894"/>
      <c r="GEN1142" s="894"/>
      <c r="GEO1142" s="894"/>
      <c r="GEP1142" s="894"/>
      <c r="GEQ1142" s="894"/>
      <c r="GER1142" s="894"/>
      <c r="GES1142" s="894"/>
      <c r="GET1142" s="894"/>
      <c r="GEU1142" s="894"/>
      <c r="GEV1142" s="894"/>
      <c r="GEW1142" s="894"/>
      <c r="GEX1142" s="894"/>
      <c r="GEY1142" s="894"/>
      <c r="GEZ1142" s="894"/>
      <c r="GFA1142" s="894"/>
      <c r="GFB1142" s="894"/>
      <c r="GFC1142" s="894"/>
      <c r="GFD1142" s="894"/>
      <c r="GFE1142" s="894"/>
      <c r="GFF1142" s="894"/>
      <c r="GFG1142" s="894"/>
      <c r="GFH1142" s="894"/>
      <c r="GFI1142" s="894"/>
      <c r="GFJ1142" s="894"/>
      <c r="GFK1142" s="894"/>
      <c r="GFL1142" s="894"/>
      <c r="GFM1142" s="894"/>
      <c r="GFN1142" s="894"/>
      <c r="GFO1142" s="894"/>
      <c r="GFP1142" s="894"/>
      <c r="GFQ1142" s="894"/>
      <c r="GFR1142" s="894"/>
      <c r="GFS1142" s="894"/>
      <c r="GFT1142" s="894"/>
      <c r="GFU1142" s="894"/>
      <c r="GFV1142" s="894"/>
      <c r="GFW1142" s="894"/>
      <c r="GFX1142" s="894"/>
      <c r="GFY1142" s="894"/>
      <c r="GFZ1142" s="894"/>
      <c r="GGA1142" s="894"/>
      <c r="GGB1142" s="894"/>
      <c r="GGC1142" s="894"/>
      <c r="GGD1142" s="894"/>
      <c r="GGE1142" s="894"/>
      <c r="GGF1142" s="894"/>
      <c r="GGG1142" s="894"/>
      <c r="GGH1142" s="894"/>
      <c r="GGI1142" s="894"/>
      <c r="GGJ1142" s="894"/>
      <c r="GGK1142" s="894"/>
      <c r="GGL1142" s="894"/>
      <c r="GGM1142" s="894"/>
      <c r="GGN1142" s="894"/>
      <c r="GGO1142" s="894"/>
      <c r="GGP1142" s="894"/>
      <c r="GGQ1142" s="894"/>
      <c r="GGR1142" s="894"/>
      <c r="GGS1142" s="894"/>
      <c r="GGT1142" s="894"/>
      <c r="GGU1142" s="894"/>
      <c r="GGV1142" s="894"/>
      <c r="GGW1142" s="894"/>
      <c r="GGX1142" s="894"/>
      <c r="GGY1142" s="894"/>
      <c r="GGZ1142" s="894"/>
      <c r="GHA1142" s="894"/>
      <c r="GHB1142" s="894"/>
      <c r="GHC1142" s="894"/>
      <c r="GHD1142" s="894"/>
      <c r="GHE1142" s="894"/>
      <c r="GHF1142" s="894"/>
      <c r="GHG1142" s="894"/>
      <c r="GHH1142" s="894"/>
      <c r="GHI1142" s="894"/>
      <c r="GHJ1142" s="894"/>
      <c r="GHK1142" s="894"/>
      <c r="GHL1142" s="894"/>
      <c r="GHM1142" s="894"/>
      <c r="GHN1142" s="894"/>
      <c r="GHO1142" s="894"/>
      <c r="GHP1142" s="894"/>
      <c r="GHQ1142" s="894"/>
      <c r="GHR1142" s="894"/>
      <c r="GHS1142" s="894"/>
      <c r="GHT1142" s="894"/>
      <c r="GHU1142" s="894"/>
      <c r="GHV1142" s="894"/>
      <c r="GHW1142" s="894"/>
      <c r="GHX1142" s="894"/>
      <c r="GHY1142" s="894"/>
      <c r="GHZ1142" s="894"/>
      <c r="GIA1142" s="894"/>
      <c r="GIB1142" s="894"/>
      <c r="GIC1142" s="894"/>
      <c r="GID1142" s="894"/>
      <c r="GIE1142" s="894"/>
      <c r="GIF1142" s="894"/>
      <c r="GIG1142" s="894"/>
      <c r="GIH1142" s="894"/>
      <c r="GII1142" s="894"/>
      <c r="GIJ1142" s="894"/>
      <c r="GIK1142" s="894"/>
      <c r="GIL1142" s="894"/>
      <c r="GIM1142" s="894"/>
      <c r="GIN1142" s="894"/>
      <c r="GIO1142" s="894"/>
      <c r="GIP1142" s="894"/>
      <c r="GIQ1142" s="894"/>
      <c r="GIR1142" s="894"/>
      <c r="GIS1142" s="894"/>
      <c r="GIT1142" s="894"/>
      <c r="GIU1142" s="894"/>
      <c r="GIV1142" s="894"/>
      <c r="GIW1142" s="894"/>
      <c r="GIX1142" s="894"/>
      <c r="GIY1142" s="894"/>
      <c r="GIZ1142" s="894"/>
      <c r="GJA1142" s="894"/>
      <c r="GJB1142" s="894"/>
      <c r="GJC1142" s="894"/>
      <c r="GJD1142" s="894"/>
      <c r="GJE1142" s="894"/>
      <c r="GJF1142" s="894"/>
      <c r="GJG1142" s="894"/>
      <c r="GJH1142" s="894"/>
      <c r="GJI1142" s="894"/>
      <c r="GJJ1142" s="894"/>
      <c r="GJK1142" s="894"/>
      <c r="GJL1142" s="894"/>
      <c r="GJM1142" s="894"/>
      <c r="GJN1142" s="894"/>
      <c r="GJO1142" s="894"/>
      <c r="GJP1142" s="894"/>
      <c r="GJQ1142" s="894"/>
      <c r="GJR1142" s="894"/>
      <c r="GJS1142" s="894"/>
      <c r="GJT1142" s="894"/>
      <c r="GJU1142" s="894"/>
      <c r="GJV1142" s="894"/>
      <c r="GJW1142" s="894"/>
      <c r="GJX1142" s="894"/>
      <c r="GJY1142" s="894"/>
      <c r="GJZ1142" s="894"/>
      <c r="GKA1142" s="894"/>
      <c r="GKB1142" s="894"/>
      <c r="GKC1142" s="894"/>
      <c r="GKD1142" s="894"/>
      <c r="GKE1142" s="894"/>
      <c r="GKF1142" s="894"/>
      <c r="GKG1142" s="894"/>
      <c r="GKH1142" s="894"/>
      <c r="GKI1142" s="894"/>
      <c r="GKJ1142" s="894"/>
      <c r="GKK1142" s="894"/>
      <c r="GKL1142" s="894"/>
      <c r="GKM1142" s="894"/>
      <c r="GKN1142" s="894"/>
      <c r="GKO1142" s="894"/>
      <c r="GKP1142" s="894"/>
      <c r="GKQ1142" s="894"/>
      <c r="GKR1142" s="894"/>
      <c r="GKS1142" s="894"/>
      <c r="GKT1142" s="894"/>
      <c r="GKU1142" s="894"/>
      <c r="GKV1142" s="894"/>
      <c r="GKW1142" s="894"/>
      <c r="GKX1142" s="894"/>
      <c r="GKY1142" s="894"/>
      <c r="GKZ1142" s="894"/>
      <c r="GLA1142" s="894"/>
      <c r="GLB1142" s="894"/>
      <c r="GLC1142" s="894"/>
      <c r="GLD1142" s="894"/>
      <c r="GLE1142" s="894"/>
      <c r="GLF1142" s="894"/>
      <c r="GLG1142" s="894"/>
      <c r="GLH1142" s="894"/>
      <c r="GLI1142" s="894"/>
      <c r="GLJ1142" s="894"/>
      <c r="GLK1142" s="894"/>
      <c r="GLL1142" s="894"/>
      <c r="GLM1142" s="894"/>
      <c r="GLN1142" s="894"/>
      <c r="GLO1142" s="894"/>
      <c r="GLP1142" s="894"/>
      <c r="GLQ1142" s="894"/>
      <c r="GLR1142" s="894"/>
      <c r="GLS1142" s="894"/>
      <c r="GLT1142" s="894"/>
      <c r="GLU1142" s="894"/>
      <c r="GLV1142" s="894"/>
      <c r="GLW1142" s="894"/>
      <c r="GLX1142" s="894"/>
      <c r="GLY1142" s="894"/>
      <c r="GLZ1142" s="894"/>
      <c r="GMA1142" s="894"/>
      <c r="GMB1142" s="894"/>
      <c r="GMC1142" s="894"/>
      <c r="GMD1142" s="894"/>
      <c r="GME1142" s="894"/>
      <c r="GMF1142" s="894"/>
      <c r="GMG1142" s="894"/>
      <c r="GMH1142" s="894"/>
      <c r="GMI1142" s="894"/>
      <c r="GMJ1142" s="894"/>
      <c r="GMK1142" s="894"/>
      <c r="GML1142" s="894"/>
      <c r="GMM1142" s="894"/>
      <c r="GMN1142" s="894"/>
      <c r="GMO1142" s="894"/>
      <c r="GMP1142" s="894"/>
      <c r="GMQ1142" s="894"/>
      <c r="GMR1142" s="894"/>
      <c r="GMS1142" s="894"/>
      <c r="GMT1142" s="894"/>
      <c r="GMU1142" s="894"/>
      <c r="GMV1142" s="894"/>
      <c r="GMW1142" s="894"/>
      <c r="GMX1142" s="894"/>
      <c r="GMY1142" s="894"/>
      <c r="GMZ1142" s="894"/>
      <c r="GNA1142" s="894"/>
      <c r="GNB1142" s="894"/>
      <c r="GNC1142" s="894"/>
      <c r="GND1142" s="894"/>
      <c r="GNE1142" s="894"/>
      <c r="GNF1142" s="894"/>
      <c r="GNG1142" s="894"/>
      <c r="GNH1142" s="894"/>
      <c r="GNI1142" s="894"/>
      <c r="GNJ1142" s="894"/>
      <c r="GNK1142" s="894"/>
      <c r="GNL1142" s="894"/>
      <c r="GNM1142" s="894"/>
      <c r="GNN1142" s="894"/>
      <c r="GNO1142" s="894"/>
      <c r="GNP1142" s="894"/>
      <c r="GNQ1142" s="894"/>
      <c r="GNR1142" s="894"/>
      <c r="GNS1142" s="894"/>
      <c r="GNT1142" s="894"/>
      <c r="GNU1142" s="894"/>
      <c r="GNV1142" s="894"/>
      <c r="GNW1142" s="894"/>
      <c r="GNX1142" s="894"/>
      <c r="GNY1142" s="894"/>
      <c r="GNZ1142" s="894"/>
      <c r="GOA1142" s="894"/>
      <c r="GOB1142" s="894"/>
      <c r="GOC1142" s="894"/>
      <c r="GOD1142" s="894"/>
      <c r="GOE1142" s="894"/>
      <c r="GOF1142" s="894"/>
      <c r="GOG1142" s="894"/>
      <c r="GOH1142" s="894"/>
      <c r="GOI1142" s="894"/>
      <c r="GOJ1142" s="894"/>
      <c r="GOK1142" s="894"/>
      <c r="GOL1142" s="894"/>
      <c r="GOM1142" s="894"/>
      <c r="GON1142" s="894"/>
      <c r="GOO1142" s="894"/>
      <c r="GOP1142" s="894"/>
      <c r="GOQ1142" s="894"/>
      <c r="GOR1142" s="894"/>
      <c r="GOS1142" s="894"/>
      <c r="GOT1142" s="894"/>
      <c r="GOU1142" s="894"/>
      <c r="GOV1142" s="894"/>
      <c r="GOW1142" s="894"/>
      <c r="GOX1142" s="894"/>
      <c r="GOY1142" s="894"/>
      <c r="GOZ1142" s="894"/>
      <c r="GPA1142" s="894"/>
      <c r="GPB1142" s="894"/>
      <c r="GPC1142" s="894"/>
      <c r="GPD1142" s="894"/>
      <c r="GPE1142" s="894"/>
      <c r="GPF1142" s="894"/>
      <c r="GPG1142" s="894"/>
      <c r="GPH1142" s="894"/>
      <c r="GPI1142" s="894"/>
      <c r="GPJ1142" s="894"/>
      <c r="GPK1142" s="894"/>
      <c r="GPL1142" s="894"/>
      <c r="GPM1142" s="894"/>
      <c r="GPN1142" s="894"/>
      <c r="GPO1142" s="894"/>
      <c r="GPP1142" s="894"/>
      <c r="GPQ1142" s="894"/>
      <c r="GPR1142" s="894"/>
      <c r="GPS1142" s="894"/>
      <c r="GPT1142" s="894"/>
      <c r="GPU1142" s="894"/>
      <c r="GPV1142" s="894"/>
      <c r="GPW1142" s="894"/>
      <c r="GPX1142" s="894"/>
      <c r="GPY1142" s="894"/>
      <c r="GPZ1142" s="894"/>
      <c r="GQA1142" s="894"/>
      <c r="GQB1142" s="894"/>
      <c r="GQC1142" s="894"/>
      <c r="GQD1142" s="894"/>
      <c r="GQE1142" s="894"/>
      <c r="GQF1142" s="894"/>
      <c r="GQG1142" s="894"/>
      <c r="GQH1142" s="894"/>
      <c r="GQI1142" s="894"/>
      <c r="GQJ1142" s="894"/>
      <c r="GQK1142" s="894"/>
      <c r="GQL1142" s="894"/>
      <c r="GQM1142" s="894"/>
      <c r="GQN1142" s="894"/>
      <c r="GQO1142" s="894"/>
      <c r="GQP1142" s="894"/>
      <c r="GQQ1142" s="894"/>
      <c r="GQR1142" s="894"/>
      <c r="GQS1142" s="894"/>
      <c r="GQT1142" s="894"/>
      <c r="GQU1142" s="894"/>
      <c r="GQV1142" s="894"/>
      <c r="GQW1142" s="894"/>
      <c r="GQX1142" s="894"/>
      <c r="GQY1142" s="894"/>
      <c r="GQZ1142" s="894"/>
      <c r="GRA1142" s="894"/>
      <c r="GRB1142" s="894"/>
      <c r="GRC1142" s="894"/>
      <c r="GRD1142" s="894"/>
      <c r="GRE1142" s="894"/>
      <c r="GRF1142" s="894"/>
      <c r="GRG1142" s="894"/>
      <c r="GRH1142" s="894"/>
      <c r="GRI1142" s="894"/>
      <c r="GRJ1142" s="894"/>
      <c r="GRK1142" s="894"/>
      <c r="GRL1142" s="894"/>
      <c r="GRM1142" s="894"/>
      <c r="GRN1142" s="894"/>
      <c r="GRO1142" s="894"/>
      <c r="GRP1142" s="894"/>
      <c r="GRQ1142" s="894"/>
      <c r="GRR1142" s="894"/>
      <c r="GRS1142" s="894"/>
      <c r="GRT1142" s="894"/>
      <c r="GRU1142" s="894"/>
      <c r="GRV1142" s="894"/>
      <c r="GRW1142" s="894"/>
      <c r="GRX1142" s="894"/>
      <c r="GRY1142" s="894"/>
      <c r="GRZ1142" s="894"/>
      <c r="GSA1142" s="894"/>
      <c r="GSB1142" s="894"/>
      <c r="GSC1142" s="894"/>
      <c r="GSD1142" s="894"/>
      <c r="GSE1142" s="894"/>
      <c r="GSF1142" s="894"/>
      <c r="GSG1142" s="894"/>
      <c r="GSH1142" s="894"/>
      <c r="GSI1142" s="894"/>
      <c r="GSJ1142" s="894"/>
      <c r="GSK1142" s="894"/>
      <c r="GSL1142" s="894"/>
      <c r="GSM1142" s="894"/>
      <c r="GSN1142" s="894"/>
      <c r="GSO1142" s="894"/>
      <c r="GSP1142" s="894"/>
      <c r="GSQ1142" s="894"/>
      <c r="GSR1142" s="894"/>
      <c r="GSS1142" s="894"/>
      <c r="GST1142" s="894"/>
      <c r="GSU1142" s="894"/>
      <c r="GSV1142" s="894"/>
      <c r="GSW1142" s="894"/>
      <c r="GSX1142" s="894"/>
      <c r="GSY1142" s="894"/>
      <c r="GSZ1142" s="894"/>
      <c r="GTA1142" s="894"/>
      <c r="GTB1142" s="894"/>
      <c r="GTC1142" s="894"/>
      <c r="GTD1142" s="894"/>
      <c r="GTE1142" s="894"/>
      <c r="GTF1142" s="894"/>
      <c r="GTG1142" s="894"/>
      <c r="GTH1142" s="894"/>
      <c r="GTI1142" s="894"/>
      <c r="GTJ1142" s="894"/>
      <c r="GTK1142" s="894"/>
      <c r="GTL1142" s="894"/>
      <c r="GTM1142" s="894"/>
      <c r="GTN1142" s="894"/>
      <c r="GTO1142" s="894"/>
      <c r="GTP1142" s="894"/>
      <c r="GTQ1142" s="894"/>
      <c r="GTR1142" s="894"/>
      <c r="GTS1142" s="894"/>
      <c r="GTT1142" s="894"/>
      <c r="GTU1142" s="894"/>
      <c r="GTV1142" s="894"/>
      <c r="GTW1142" s="894"/>
      <c r="GTX1142" s="894"/>
      <c r="GTY1142" s="894"/>
      <c r="GTZ1142" s="894"/>
      <c r="GUA1142" s="894"/>
      <c r="GUB1142" s="894"/>
      <c r="GUC1142" s="894"/>
      <c r="GUD1142" s="894"/>
      <c r="GUE1142" s="894"/>
      <c r="GUF1142" s="894"/>
      <c r="GUG1142" s="894"/>
      <c r="GUH1142" s="894"/>
      <c r="GUI1142" s="894"/>
      <c r="GUJ1142" s="894"/>
      <c r="GUK1142" s="894"/>
      <c r="GUL1142" s="894"/>
      <c r="GUM1142" s="894"/>
      <c r="GUN1142" s="894"/>
      <c r="GUO1142" s="894"/>
      <c r="GUP1142" s="894"/>
      <c r="GUQ1142" s="894"/>
      <c r="GUR1142" s="894"/>
      <c r="GUS1142" s="894"/>
      <c r="GUT1142" s="894"/>
      <c r="GUU1142" s="894"/>
      <c r="GUV1142" s="894"/>
      <c r="GUW1142" s="894"/>
      <c r="GUX1142" s="894"/>
      <c r="GUY1142" s="894"/>
      <c r="GUZ1142" s="894"/>
      <c r="GVA1142" s="894"/>
      <c r="GVB1142" s="894"/>
      <c r="GVC1142" s="894"/>
      <c r="GVD1142" s="894"/>
      <c r="GVE1142" s="894"/>
      <c r="GVF1142" s="894"/>
      <c r="GVG1142" s="894"/>
      <c r="GVH1142" s="894"/>
      <c r="GVI1142" s="894"/>
      <c r="GVJ1142" s="894"/>
      <c r="GVK1142" s="894"/>
      <c r="GVL1142" s="894"/>
      <c r="GVM1142" s="894"/>
      <c r="GVN1142" s="894"/>
      <c r="GVO1142" s="894"/>
      <c r="GVP1142" s="894"/>
      <c r="GVQ1142" s="894"/>
      <c r="GVR1142" s="894"/>
      <c r="GVS1142" s="894"/>
      <c r="GVT1142" s="894"/>
      <c r="GVU1142" s="894"/>
      <c r="GVV1142" s="894"/>
      <c r="GVW1142" s="894"/>
      <c r="GVX1142" s="894"/>
      <c r="GVY1142" s="894"/>
      <c r="GVZ1142" s="894"/>
      <c r="GWA1142" s="894"/>
      <c r="GWB1142" s="894"/>
      <c r="GWC1142" s="894"/>
      <c r="GWD1142" s="894"/>
      <c r="GWE1142" s="894"/>
      <c r="GWF1142" s="894"/>
      <c r="GWG1142" s="894"/>
      <c r="GWH1142" s="894"/>
      <c r="GWI1142" s="894"/>
      <c r="GWJ1142" s="894"/>
      <c r="GWK1142" s="894"/>
      <c r="GWL1142" s="894"/>
      <c r="GWM1142" s="894"/>
      <c r="GWN1142" s="894"/>
      <c r="GWO1142" s="894"/>
      <c r="GWP1142" s="894"/>
      <c r="GWQ1142" s="894"/>
      <c r="GWR1142" s="894"/>
      <c r="GWS1142" s="894"/>
      <c r="GWT1142" s="894"/>
      <c r="GWU1142" s="894"/>
      <c r="GWV1142" s="894"/>
      <c r="GWW1142" s="894"/>
      <c r="GWX1142" s="894"/>
      <c r="GWY1142" s="894"/>
      <c r="GWZ1142" s="894"/>
      <c r="GXA1142" s="894"/>
      <c r="GXB1142" s="894"/>
      <c r="GXC1142" s="894"/>
      <c r="GXD1142" s="894"/>
      <c r="GXE1142" s="894"/>
      <c r="GXF1142" s="894"/>
      <c r="GXG1142" s="894"/>
      <c r="GXH1142" s="894"/>
      <c r="GXI1142" s="894"/>
      <c r="GXJ1142" s="894"/>
      <c r="GXK1142" s="894"/>
      <c r="GXL1142" s="894"/>
      <c r="GXM1142" s="894"/>
      <c r="GXN1142" s="894"/>
      <c r="GXO1142" s="894"/>
      <c r="GXP1142" s="894"/>
      <c r="GXQ1142" s="894"/>
      <c r="GXR1142" s="894"/>
      <c r="GXS1142" s="894"/>
      <c r="GXT1142" s="894"/>
      <c r="GXU1142" s="894"/>
      <c r="GXV1142" s="894"/>
      <c r="GXW1142" s="894"/>
      <c r="GXX1142" s="894"/>
      <c r="GXY1142" s="894"/>
      <c r="GXZ1142" s="894"/>
      <c r="GYA1142" s="894"/>
      <c r="GYB1142" s="894"/>
      <c r="GYC1142" s="894"/>
      <c r="GYD1142" s="894"/>
      <c r="GYE1142" s="894"/>
      <c r="GYF1142" s="894"/>
      <c r="GYG1142" s="894"/>
      <c r="GYH1142" s="894"/>
      <c r="GYI1142" s="894"/>
      <c r="GYJ1142" s="894"/>
      <c r="GYK1142" s="894"/>
      <c r="GYL1142" s="894"/>
      <c r="GYM1142" s="894"/>
      <c r="GYN1142" s="894"/>
      <c r="GYO1142" s="894"/>
      <c r="GYP1142" s="894"/>
      <c r="GYQ1142" s="894"/>
      <c r="GYR1142" s="894"/>
      <c r="GYS1142" s="894"/>
      <c r="GYT1142" s="894"/>
      <c r="GYU1142" s="894"/>
      <c r="GYV1142" s="894"/>
      <c r="GYW1142" s="894"/>
      <c r="GYX1142" s="894"/>
      <c r="GYY1142" s="894"/>
      <c r="GYZ1142" s="894"/>
      <c r="GZA1142" s="894"/>
      <c r="GZB1142" s="894"/>
      <c r="GZC1142" s="894"/>
      <c r="GZD1142" s="894"/>
      <c r="GZE1142" s="894"/>
      <c r="GZF1142" s="894"/>
      <c r="GZG1142" s="894"/>
      <c r="GZH1142" s="894"/>
      <c r="GZI1142" s="894"/>
      <c r="GZJ1142" s="894"/>
      <c r="GZK1142" s="894"/>
      <c r="GZL1142" s="894"/>
      <c r="GZM1142" s="894"/>
      <c r="GZN1142" s="894"/>
      <c r="GZO1142" s="894"/>
      <c r="GZP1142" s="894"/>
      <c r="GZQ1142" s="894"/>
      <c r="GZR1142" s="894"/>
      <c r="GZS1142" s="894"/>
      <c r="GZT1142" s="894"/>
      <c r="GZU1142" s="894"/>
      <c r="GZV1142" s="894"/>
      <c r="GZW1142" s="894"/>
      <c r="GZX1142" s="894"/>
      <c r="GZY1142" s="894"/>
      <c r="GZZ1142" s="894"/>
      <c r="HAA1142" s="894"/>
      <c r="HAB1142" s="894"/>
      <c r="HAC1142" s="894"/>
      <c r="HAD1142" s="894"/>
      <c r="HAE1142" s="894"/>
      <c r="HAF1142" s="894"/>
      <c r="HAG1142" s="894"/>
      <c r="HAH1142" s="894"/>
      <c r="HAI1142" s="894"/>
      <c r="HAJ1142" s="894"/>
      <c r="HAK1142" s="894"/>
      <c r="HAL1142" s="894"/>
      <c r="HAM1142" s="894"/>
      <c r="HAN1142" s="894"/>
      <c r="HAO1142" s="894"/>
      <c r="HAP1142" s="894"/>
      <c r="HAQ1142" s="894"/>
      <c r="HAR1142" s="894"/>
      <c r="HAS1142" s="894"/>
      <c r="HAT1142" s="894"/>
      <c r="HAU1142" s="894"/>
      <c r="HAV1142" s="894"/>
      <c r="HAW1142" s="894"/>
      <c r="HAX1142" s="894"/>
      <c r="HAY1142" s="894"/>
      <c r="HAZ1142" s="894"/>
      <c r="HBA1142" s="894"/>
      <c r="HBB1142" s="894"/>
      <c r="HBC1142" s="894"/>
      <c r="HBD1142" s="894"/>
      <c r="HBE1142" s="894"/>
      <c r="HBF1142" s="894"/>
      <c r="HBG1142" s="894"/>
      <c r="HBH1142" s="894"/>
      <c r="HBI1142" s="894"/>
      <c r="HBJ1142" s="894"/>
      <c r="HBK1142" s="894"/>
      <c r="HBL1142" s="894"/>
      <c r="HBM1142" s="894"/>
      <c r="HBN1142" s="894"/>
      <c r="HBO1142" s="894"/>
      <c r="HBP1142" s="894"/>
      <c r="HBQ1142" s="894"/>
      <c r="HBR1142" s="894"/>
      <c r="HBS1142" s="894"/>
      <c r="HBT1142" s="894"/>
      <c r="HBU1142" s="894"/>
      <c r="HBV1142" s="894"/>
      <c r="HBW1142" s="894"/>
      <c r="HBX1142" s="894"/>
      <c r="HBY1142" s="894"/>
      <c r="HBZ1142" s="894"/>
      <c r="HCA1142" s="894"/>
      <c r="HCB1142" s="894"/>
      <c r="HCC1142" s="894"/>
      <c r="HCD1142" s="894"/>
      <c r="HCE1142" s="894"/>
      <c r="HCF1142" s="894"/>
      <c r="HCG1142" s="894"/>
      <c r="HCH1142" s="894"/>
      <c r="HCI1142" s="894"/>
      <c r="HCJ1142" s="894"/>
      <c r="HCK1142" s="894"/>
      <c r="HCL1142" s="894"/>
      <c r="HCM1142" s="894"/>
      <c r="HCN1142" s="894"/>
      <c r="HCO1142" s="894"/>
      <c r="HCP1142" s="894"/>
      <c r="HCQ1142" s="894"/>
      <c r="HCR1142" s="894"/>
      <c r="HCS1142" s="894"/>
      <c r="HCT1142" s="894"/>
      <c r="HCU1142" s="894"/>
      <c r="HCV1142" s="894"/>
      <c r="HCW1142" s="894"/>
      <c r="HCX1142" s="894"/>
      <c r="HCY1142" s="894"/>
      <c r="HCZ1142" s="894"/>
      <c r="HDA1142" s="894"/>
      <c r="HDB1142" s="894"/>
      <c r="HDC1142" s="894"/>
      <c r="HDD1142" s="894"/>
      <c r="HDE1142" s="894"/>
      <c r="HDF1142" s="894"/>
      <c r="HDG1142" s="894"/>
      <c r="HDH1142" s="894"/>
      <c r="HDI1142" s="894"/>
      <c r="HDJ1142" s="894"/>
      <c r="HDK1142" s="894"/>
      <c r="HDL1142" s="894"/>
      <c r="HDM1142" s="894"/>
      <c r="HDN1142" s="894"/>
      <c r="HDO1142" s="894"/>
      <c r="HDP1142" s="894"/>
      <c r="HDQ1142" s="894"/>
      <c r="HDR1142" s="894"/>
      <c r="HDS1142" s="894"/>
      <c r="HDT1142" s="894"/>
      <c r="HDU1142" s="894"/>
      <c r="HDV1142" s="894"/>
      <c r="HDW1142" s="894"/>
      <c r="HDX1142" s="894"/>
      <c r="HDY1142" s="894"/>
      <c r="HDZ1142" s="894"/>
      <c r="HEA1142" s="894"/>
      <c r="HEB1142" s="894"/>
      <c r="HEC1142" s="894"/>
      <c r="HED1142" s="894"/>
      <c r="HEE1142" s="894"/>
      <c r="HEF1142" s="894"/>
      <c r="HEG1142" s="894"/>
      <c r="HEH1142" s="894"/>
      <c r="HEI1142" s="894"/>
      <c r="HEJ1142" s="894"/>
      <c r="HEK1142" s="894"/>
      <c r="HEL1142" s="894"/>
      <c r="HEM1142" s="894"/>
      <c r="HEN1142" s="894"/>
      <c r="HEO1142" s="894"/>
      <c r="HEP1142" s="894"/>
      <c r="HEQ1142" s="894"/>
      <c r="HER1142" s="894"/>
      <c r="HES1142" s="894"/>
      <c r="HET1142" s="894"/>
      <c r="HEU1142" s="894"/>
      <c r="HEV1142" s="894"/>
      <c r="HEW1142" s="894"/>
      <c r="HEX1142" s="894"/>
      <c r="HEY1142" s="894"/>
      <c r="HEZ1142" s="894"/>
      <c r="HFA1142" s="894"/>
      <c r="HFB1142" s="894"/>
      <c r="HFC1142" s="894"/>
      <c r="HFD1142" s="894"/>
      <c r="HFE1142" s="894"/>
      <c r="HFF1142" s="894"/>
      <c r="HFG1142" s="894"/>
      <c r="HFH1142" s="894"/>
      <c r="HFI1142" s="894"/>
      <c r="HFJ1142" s="894"/>
      <c r="HFK1142" s="894"/>
      <c r="HFL1142" s="894"/>
      <c r="HFM1142" s="894"/>
      <c r="HFN1142" s="894"/>
      <c r="HFO1142" s="894"/>
      <c r="HFP1142" s="894"/>
      <c r="HFQ1142" s="894"/>
      <c r="HFR1142" s="894"/>
      <c r="HFS1142" s="894"/>
      <c r="HFT1142" s="894"/>
      <c r="HFU1142" s="894"/>
      <c r="HFV1142" s="894"/>
      <c r="HFW1142" s="894"/>
      <c r="HFX1142" s="894"/>
      <c r="HFY1142" s="894"/>
      <c r="HFZ1142" s="894"/>
      <c r="HGA1142" s="894"/>
      <c r="HGB1142" s="894"/>
      <c r="HGC1142" s="894"/>
      <c r="HGD1142" s="894"/>
      <c r="HGE1142" s="894"/>
      <c r="HGF1142" s="894"/>
      <c r="HGG1142" s="894"/>
      <c r="HGH1142" s="894"/>
      <c r="HGI1142" s="894"/>
      <c r="HGJ1142" s="894"/>
      <c r="HGK1142" s="894"/>
      <c r="HGL1142" s="894"/>
      <c r="HGM1142" s="894"/>
      <c r="HGN1142" s="894"/>
      <c r="HGO1142" s="894"/>
      <c r="HGP1142" s="894"/>
      <c r="HGQ1142" s="894"/>
      <c r="HGR1142" s="894"/>
      <c r="HGS1142" s="894"/>
      <c r="HGT1142" s="894"/>
      <c r="HGU1142" s="894"/>
      <c r="HGV1142" s="894"/>
      <c r="HGW1142" s="894"/>
      <c r="HGX1142" s="894"/>
      <c r="HGY1142" s="894"/>
      <c r="HGZ1142" s="894"/>
      <c r="HHA1142" s="894"/>
      <c r="HHB1142" s="894"/>
      <c r="HHC1142" s="894"/>
      <c r="HHD1142" s="894"/>
      <c r="HHE1142" s="894"/>
      <c r="HHF1142" s="894"/>
      <c r="HHG1142" s="894"/>
      <c r="HHH1142" s="894"/>
      <c r="HHI1142" s="894"/>
      <c r="HHJ1142" s="894"/>
      <c r="HHK1142" s="894"/>
      <c r="HHL1142" s="894"/>
      <c r="HHM1142" s="894"/>
      <c r="HHN1142" s="894"/>
      <c r="HHO1142" s="894"/>
      <c r="HHP1142" s="894"/>
      <c r="HHQ1142" s="894"/>
      <c r="HHR1142" s="894"/>
      <c r="HHS1142" s="894"/>
      <c r="HHT1142" s="894"/>
      <c r="HHU1142" s="894"/>
      <c r="HHV1142" s="894"/>
      <c r="HHW1142" s="894"/>
      <c r="HHX1142" s="894"/>
      <c r="HHY1142" s="894"/>
      <c r="HHZ1142" s="894"/>
      <c r="HIA1142" s="894"/>
      <c r="HIB1142" s="894"/>
      <c r="HIC1142" s="894"/>
      <c r="HID1142" s="894"/>
      <c r="HIE1142" s="894"/>
      <c r="HIF1142" s="894"/>
      <c r="HIG1142" s="894"/>
      <c r="HIH1142" s="894"/>
      <c r="HII1142" s="894"/>
      <c r="HIJ1142" s="894"/>
      <c r="HIK1142" s="894"/>
      <c r="HIL1142" s="894"/>
      <c r="HIM1142" s="894"/>
      <c r="HIN1142" s="894"/>
      <c r="HIO1142" s="894"/>
      <c r="HIP1142" s="894"/>
      <c r="HIQ1142" s="894"/>
      <c r="HIR1142" s="894"/>
      <c r="HIS1142" s="894"/>
      <c r="HIT1142" s="894"/>
      <c r="HIU1142" s="894"/>
      <c r="HIV1142" s="894"/>
      <c r="HIW1142" s="894"/>
      <c r="HIX1142" s="894"/>
      <c r="HIY1142" s="894"/>
      <c r="HIZ1142" s="894"/>
      <c r="HJA1142" s="894"/>
      <c r="HJB1142" s="894"/>
      <c r="HJC1142" s="894"/>
      <c r="HJD1142" s="894"/>
      <c r="HJE1142" s="894"/>
      <c r="HJF1142" s="894"/>
      <c r="HJG1142" s="894"/>
      <c r="HJH1142" s="894"/>
      <c r="HJI1142" s="894"/>
      <c r="HJJ1142" s="894"/>
      <c r="HJK1142" s="894"/>
      <c r="HJL1142" s="894"/>
      <c r="HJM1142" s="894"/>
      <c r="HJN1142" s="894"/>
      <c r="HJO1142" s="894"/>
      <c r="HJP1142" s="894"/>
      <c r="HJQ1142" s="894"/>
      <c r="HJR1142" s="894"/>
      <c r="HJS1142" s="894"/>
      <c r="HJT1142" s="894"/>
      <c r="HJU1142" s="894"/>
      <c r="HJV1142" s="894"/>
      <c r="HJW1142" s="894"/>
      <c r="HJX1142" s="894"/>
      <c r="HJY1142" s="894"/>
      <c r="HJZ1142" s="894"/>
      <c r="HKA1142" s="894"/>
      <c r="HKB1142" s="894"/>
      <c r="HKC1142" s="894"/>
      <c r="HKD1142" s="894"/>
      <c r="HKE1142" s="894"/>
      <c r="HKF1142" s="894"/>
      <c r="HKG1142" s="894"/>
      <c r="HKH1142" s="894"/>
      <c r="HKI1142" s="894"/>
      <c r="HKJ1142" s="894"/>
      <c r="HKK1142" s="894"/>
      <c r="HKL1142" s="894"/>
      <c r="HKM1142" s="894"/>
      <c r="HKN1142" s="894"/>
      <c r="HKO1142" s="894"/>
      <c r="HKP1142" s="894"/>
      <c r="HKQ1142" s="894"/>
      <c r="HKR1142" s="894"/>
      <c r="HKS1142" s="894"/>
      <c r="HKT1142" s="894"/>
      <c r="HKU1142" s="894"/>
      <c r="HKV1142" s="894"/>
      <c r="HKW1142" s="894"/>
      <c r="HKX1142" s="894"/>
      <c r="HKY1142" s="894"/>
      <c r="HKZ1142" s="894"/>
      <c r="HLA1142" s="894"/>
      <c r="HLB1142" s="894"/>
      <c r="HLC1142" s="894"/>
      <c r="HLD1142" s="894"/>
      <c r="HLE1142" s="894"/>
      <c r="HLF1142" s="894"/>
      <c r="HLG1142" s="894"/>
      <c r="HLH1142" s="894"/>
      <c r="HLI1142" s="894"/>
      <c r="HLJ1142" s="894"/>
      <c r="HLK1142" s="894"/>
      <c r="HLL1142" s="894"/>
      <c r="HLM1142" s="894"/>
      <c r="HLN1142" s="894"/>
      <c r="HLO1142" s="894"/>
      <c r="HLP1142" s="894"/>
      <c r="HLQ1142" s="894"/>
      <c r="HLR1142" s="894"/>
      <c r="HLS1142" s="894"/>
      <c r="HLT1142" s="894"/>
      <c r="HLU1142" s="894"/>
      <c r="HLV1142" s="894"/>
      <c r="HLW1142" s="894"/>
      <c r="HLX1142" s="894"/>
      <c r="HLY1142" s="894"/>
      <c r="HLZ1142" s="894"/>
      <c r="HMA1142" s="894"/>
      <c r="HMB1142" s="894"/>
      <c r="HMC1142" s="894"/>
      <c r="HMD1142" s="894"/>
      <c r="HME1142" s="894"/>
      <c r="HMF1142" s="894"/>
      <c r="HMG1142" s="894"/>
      <c r="HMH1142" s="894"/>
      <c r="HMI1142" s="894"/>
      <c r="HMJ1142" s="894"/>
      <c r="HMK1142" s="894"/>
      <c r="HML1142" s="894"/>
      <c r="HMM1142" s="894"/>
      <c r="HMN1142" s="894"/>
      <c r="HMO1142" s="894"/>
      <c r="HMP1142" s="894"/>
      <c r="HMQ1142" s="894"/>
      <c r="HMR1142" s="894"/>
      <c r="HMS1142" s="894"/>
      <c r="HMT1142" s="894"/>
      <c r="HMU1142" s="894"/>
      <c r="HMV1142" s="894"/>
      <c r="HMW1142" s="894"/>
      <c r="HMX1142" s="894"/>
      <c r="HMY1142" s="894"/>
      <c r="HMZ1142" s="894"/>
      <c r="HNA1142" s="894"/>
      <c r="HNB1142" s="894"/>
      <c r="HNC1142" s="894"/>
      <c r="HND1142" s="894"/>
      <c r="HNE1142" s="894"/>
      <c r="HNF1142" s="894"/>
      <c r="HNG1142" s="894"/>
      <c r="HNH1142" s="894"/>
      <c r="HNI1142" s="894"/>
      <c r="HNJ1142" s="894"/>
      <c r="HNK1142" s="894"/>
      <c r="HNL1142" s="894"/>
      <c r="HNM1142" s="894"/>
      <c r="HNN1142" s="894"/>
      <c r="HNO1142" s="894"/>
      <c r="HNP1142" s="894"/>
      <c r="HNQ1142" s="894"/>
      <c r="HNR1142" s="894"/>
      <c r="HNS1142" s="894"/>
      <c r="HNT1142" s="894"/>
      <c r="HNU1142" s="894"/>
      <c r="HNV1142" s="894"/>
      <c r="HNW1142" s="894"/>
      <c r="HNX1142" s="894"/>
      <c r="HNY1142" s="894"/>
      <c r="HNZ1142" s="894"/>
      <c r="HOA1142" s="894"/>
      <c r="HOB1142" s="894"/>
      <c r="HOC1142" s="894"/>
      <c r="HOD1142" s="894"/>
      <c r="HOE1142" s="894"/>
      <c r="HOF1142" s="894"/>
      <c r="HOG1142" s="894"/>
      <c r="HOH1142" s="894"/>
      <c r="HOI1142" s="894"/>
      <c r="HOJ1142" s="894"/>
      <c r="HOK1142" s="894"/>
      <c r="HOL1142" s="894"/>
      <c r="HOM1142" s="894"/>
      <c r="HON1142" s="894"/>
      <c r="HOO1142" s="894"/>
      <c r="HOP1142" s="894"/>
      <c r="HOQ1142" s="894"/>
      <c r="HOR1142" s="894"/>
      <c r="HOS1142" s="894"/>
      <c r="HOT1142" s="894"/>
      <c r="HOU1142" s="894"/>
      <c r="HOV1142" s="894"/>
      <c r="HOW1142" s="894"/>
      <c r="HOX1142" s="894"/>
      <c r="HOY1142" s="894"/>
      <c r="HOZ1142" s="894"/>
      <c r="HPA1142" s="894"/>
      <c r="HPB1142" s="894"/>
      <c r="HPC1142" s="894"/>
      <c r="HPD1142" s="894"/>
      <c r="HPE1142" s="894"/>
      <c r="HPF1142" s="894"/>
      <c r="HPG1142" s="894"/>
      <c r="HPH1142" s="894"/>
      <c r="HPI1142" s="894"/>
      <c r="HPJ1142" s="894"/>
      <c r="HPK1142" s="894"/>
      <c r="HPL1142" s="894"/>
      <c r="HPM1142" s="894"/>
      <c r="HPN1142" s="894"/>
      <c r="HPO1142" s="894"/>
      <c r="HPP1142" s="894"/>
      <c r="HPQ1142" s="894"/>
      <c r="HPR1142" s="894"/>
      <c r="HPS1142" s="894"/>
      <c r="HPT1142" s="894"/>
      <c r="HPU1142" s="894"/>
      <c r="HPV1142" s="894"/>
      <c r="HPW1142" s="894"/>
      <c r="HPX1142" s="894"/>
      <c r="HPY1142" s="894"/>
      <c r="HPZ1142" s="894"/>
      <c r="HQA1142" s="894"/>
      <c r="HQB1142" s="894"/>
      <c r="HQC1142" s="894"/>
      <c r="HQD1142" s="894"/>
      <c r="HQE1142" s="894"/>
      <c r="HQF1142" s="894"/>
      <c r="HQG1142" s="894"/>
      <c r="HQH1142" s="894"/>
      <c r="HQI1142" s="894"/>
      <c r="HQJ1142" s="894"/>
      <c r="HQK1142" s="894"/>
      <c r="HQL1142" s="894"/>
      <c r="HQM1142" s="894"/>
      <c r="HQN1142" s="894"/>
      <c r="HQO1142" s="894"/>
      <c r="HQP1142" s="894"/>
      <c r="HQQ1142" s="894"/>
      <c r="HQR1142" s="894"/>
      <c r="HQS1142" s="894"/>
      <c r="HQT1142" s="894"/>
      <c r="HQU1142" s="894"/>
      <c r="HQV1142" s="894"/>
      <c r="HQW1142" s="894"/>
      <c r="HQX1142" s="894"/>
      <c r="HQY1142" s="894"/>
      <c r="HQZ1142" s="894"/>
      <c r="HRA1142" s="894"/>
      <c r="HRB1142" s="894"/>
      <c r="HRC1142" s="894"/>
      <c r="HRD1142" s="894"/>
      <c r="HRE1142" s="894"/>
      <c r="HRF1142" s="894"/>
      <c r="HRG1142" s="894"/>
      <c r="HRH1142" s="894"/>
      <c r="HRI1142" s="894"/>
      <c r="HRJ1142" s="894"/>
      <c r="HRK1142" s="894"/>
      <c r="HRL1142" s="894"/>
      <c r="HRM1142" s="894"/>
      <c r="HRN1142" s="894"/>
      <c r="HRO1142" s="894"/>
      <c r="HRP1142" s="894"/>
      <c r="HRQ1142" s="894"/>
      <c r="HRR1142" s="894"/>
      <c r="HRS1142" s="894"/>
      <c r="HRT1142" s="894"/>
      <c r="HRU1142" s="894"/>
      <c r="HRV1142" s="894"/>
      <c r="HRW1142" s="894"/>
      <c r="HRX1142" s="894"/>
      <c r="HRY1142" s="894"/>
      <c r="HRZ1142" s="894"/>
      <c r="HSA1142" s="894"/>
      <c r="HSB1142" s="894"/>
      <c r="HSC1142" s="894"/>
      <c r="HSD1142" s="894"/>
      <c r="HSE1142" s="894"/>
      <c r="HSF1142" s="894"/>
      <c r="HSG1142" s="894"/>
      <c r="HSH1142" s="894"/>
      <c r="HSI1142" s="894"/>
      <c r="HSJ1142" s="894"/>
      <c r="HSK1142" s="894"/>
      <c r="HSL1142" s="894"/>
      <c r="HSM1142" s="894"/>
      <c r="HSN1142" s="894"/>
      <c r="HSO1142" s="894"/>
      <c r="HSP1142" s="894"/>
      <c r="HSQ1142" s="894"/>
      <c r="HSR1142" s="894"/>
      <c r="HSS1142" s="894"/>
      <c r="HST1142" s="894"/>
      <c r="HSU1142" s="894"/>
      <c r="HSV1142" s="894"/>
      <c r="HSW1142" s="894"/>
      <c r="HSX1142" s="894"/>
      <c r="HSY1142" s="894"/>
      <c r="HSZ1142" s="894"/>
      <c r="HTA1142" s="894"/>
      <c r="HTB1142" s="894"/>
      <c r="HTC1142" s="894"/>
      <c r="HTD1142" s="894"/>
      <c r="HTE1142" s="894"/>
      <c r="HTF1142" s="894"/>
      <c r="HTG1142" s="894"/>
      <c r="HTH1142" s="894"/>
      <c r="HTI1142" s="894"/>
      <c r="HTJ1142" s="894"/>
      <c r="HTK1142" s="894"/>
      <c r="HTL1142" s="894"/>
      <c r="HTM1142" s="894"/>
      <c r="HTN1142" s="894"/>
      <c r="HTO1142" s="894"/>
      <c r="HTP1142" s="894"/>
      <c r="HTQ1142" s="894"/>
      <c r="HTR1142" s="894"/>
      <c r="HTS1142" s="894"/>
      <c r="HTT1142" s="894"/>
      <c r="HTU1142" s="894"/>
      <c r="HTV1142" s="894"/>
      <c r="HTW1142" s="894"/>
      <c r="HTX1142" s="894"/>
      <c r="HTY1142" s="894"/>
      <c r="HTZ1142" s="894"/>
      <c r="HUA1142" s="894"/>
      <c r="HUB1142" s="894"/>
      <c r="HUC1142" s="894"/>
      <c r="HUD1142" s="894"/>
      <c r="HUE1142" s="894"/>
      <c r="HUF1142" s="894"/>
      <c r="HUG1142" s="894"/>
      <c r="HUH1142" s="894"/>
      <c r="HUI1142" s="894"/>
      <c r="HUJ1142" s="894"/>
      <c r="HUK1142" s="894"/>
      <c r="HUL1142" s="894"/>
      <c r="HUM1142" s="894"/>
      <c r="HUN1142" s="894"/>
      <c r="HUO1142" s="894"/>
      <c r="HUP1142" s="894"/>
      <c r="HUQ1142" s="894"/>
      <c r="HUR1142" s="894"/>
      <c r="HUS1142" s="894"/>
      <c r="HUT1142" s="894"/>
      <c r="HUU1142" s="894"/>
      <c r="HUV1142" s="894"/>
      <c r="HUW1142" s="894"/>
      <c r="HUX1142" s="894"/>
      <c r="HUY1142" s="894"/>
      <c r="HUZ1142" s="894"/>
      <c r="HVA1142" s="894"/>
      <c r="HVB1142" s="894"/>
      <c r="HVC1142" s="894"/>
      <c r="HVD1142" s="894"/>
      <c r="HVE1142" s="894"/>
      <c r="HVF1142" s="894"/>
      <c r="HVG1142" s="894"/>
      <c r="HVH1142" s="894"/>
      <c r="HVI1142" s="894"/>
      <c r="HVJ1142" s="894"/>
      <c r="HVK1142" s="894"/>
      <c r="HVL1142" s="894"/>
      <c r="HVM1142" s="894"/>
      <c r="HVN1142" s="894"/>
      <c r="HVO1142" s="894"/>
      <c r="HVP1142" s="894"/>
      <c r="HVQ1142" s="894"/>
      <c r="HVR1142" s="894"/>
      <c r="HVS1142" s="894"/>
      <c r="HVT1142" s="894"/>
      <c r="HVU1142" s="894"/>
      <c r="HVV1142" s="894"/>
      <c r="HVW1142" s="894"/>
      <c r="HVX1142" s="894"/>
      <c r="HVY1142" s="894"/>
      <c r="HVZ1142" s="894"/>
      <c r="HWA1142" s="894"/>
      <c r="HWB1142" s="894"/>
      <c r="HWC1142" s="894"/>
      <c r="HWD1142" s="894"/>
      <c r="HWE1142" s="894"/>
      <c r="HWF1142" s="894"/>
      <c r="HWG1142" s="894"/>
      <c r="HWH1142" s="894"/>
      <c r="HWI1142" s="894"/>
      <c r="HWJ1142" s="894"/>
      <c r="HWK1142" s="894"/>
      <c r="HWL1142" s="894"/>
      <c r="HWM1142" s="894"/>
      <c r="HWN1142" s="894"/>
      <c r="HWO1142" s="894"/>
      <c r="HWP1142" s="894"/>
      <c r="HWQ1142" s="894"/>
      <c r="HWR1142" s="894"/>
      <c r="HWS1142" s="894"/>
      <c r="HWT1142" s="894"/>
      <c r="HWU1142" s="894"/>
      <c r="HWV1142" s="894"/>
      <c r="HWW1142" s="894"/>
      <c r="HWX1142" s="894"/>
      <c r="HWY1142" s="894"/>
      <c r="HWZ1142" s="894"/>
      <c r="HXA1142" s="894"/>
      <c r="HXB1142" s="894"/>
      <c r="HXC1142" s="894"/>
      <c r="HXD1142" s="894"/>
      <c r="HXE1142" s="894"/>
      <c r="HXF1142" s="894"/>
      <c r="HXG1142" s="894"/>
      <c r="HXH1142" s="894"/>
      <c r="HXI1142" s="894"/>
      <c r="HXJ1142" s="894"/>
      <c r="HXK1142" s="894"/>
      <c r="HXL1142" s="894"/>
      <c r="HXM1142" s="894"/>
      <c r="HXN1142" s="894"/>
      <c r="HXO1142" s="894"/>
      <c r="HXP1142" s="894"/>
      <c r="HXQ1142" s="894"/>
      <c r="HXR1142" s="894"/>
      <c r="HXS1142" s="894"/>
      <c r="HXT1142" s="894"/>
      <c r="HXU1142" s="894"/>
      <c r="HXV1142" s="894"/>
      <c r="HXW1142" s="894"/>
      <c r="HXX1142" s="894"/>
      <c r="HXY1142" s="894"/>
      <c r="HXZ1142" s="894"/>
      <c r="HYA1142" s="894"/>
      <c r="HYB1142" s="894"/>
      <c r="HYC1142" s="894"/>
      <c r="HYD1142" s="894"/>
      <c r="HYE1142" s="894"/>
      <c r="HYF1142" s="894"/>
      <c r="HYG1142" s="894"/>
      <c r="HYH1142" s="894"/>
      <c r="HYI1142" s="894"/>
      <c r="HYJ1142" s="894"/>
      <c r="HYK1142" s="894"/>
      <c r="HYL1142" s="894"/>
      <c r="HYM1142" s="894"/>
      <c r="HYN1142" s="894"/>
      <c r="HYO1142" s="894"/>
      <c r="HYP1142" s="894"/>
      <c r="HYQ1142" s="894"/>
      <c r="HYR1142" s="894"/>
      <c r="HYS1142" s="894"/>
      <c r="HYT1142" s="894"/>
      <c r="HYU1142" s="894"/>
      <c r="HYV1142" s="894"/>
      <c r="HYW1142" s="894"/>
      <c r="HYX1142" s="894"/>
      <c r="HYY1142" s="894"/>
      <c r="HYZ1142" s="894"/>
      <c r="HZA1142" s="894"/>
      <c r="HZB1142" s="894"/>
      <c r="HZC1142" s="894"/>
      <c r="HZD1142" s="894"/>
      <c r="HZE1142" s="894"/>
      <c r="HZF1142" s="894"/>
      <c r="HZG1142" s="894"/>
      <c r="HZH1142" s="894"/>
      <c r="HZI1142" s="894"/>
      <c r="HZJ1142" s="894"/>
      <c r="HZK1142" s="894"/>
      <c r="HZL1142" s="894"/>
      <c r="HZM1142" s="894"/>
      <c r="HZN1142" s="894"/>
      <c r="HZO1142" s="894"/>
      <c r="HZP1142" s="894"/>
      <c r="HZQ1142" s="894"/>
      <c r="HZR1142" s="894"/>
      <c r="HZS1142" s="894"/>
      <c r="HZT1142" s="894"/>
      <c r="HZU1142" s="894"/>
      <c r="HZV1142" s="894"/>
      <c r="HZW1142" s="894"/>
      <c r="HZX1142" s="894"/>
      <c r="HZY1142" s="894"/>
      <c r="HZZ1142" s="894"/>
      <c r="IAA1142" s="894"/>
      <c r="IAB1142" s="894"/>
      <c r="IAC1142" s="894"/>
      <c r="IAD1142" s="894"/>
      <c r="IAE1142" s="894"/>
      <c r="IAF1142" s="894"/>
      <c r="IAG1142" s="894"/>
      <c r="IAH1142" s="894"/>
      <c r="IAI1142" s="894"/>
      <c r="IAJ1142" s="894"/>
      <c r="IAK1142" s="894"/>
      <c r="IAL1142" s="894"/>
      <c r="IAM1142" s="894"/>
      <c r="IAN1142" s="894"/>
      <c r="IAO1142" s="894"/>
      <c r="IAP1142" s="894"/>
      <c r="IAQ1142" s="894"/>
      <c r="IAR1142" s="894"/>
      <c r="IAS1142" s="894"/>
      <c r="IAT1142" s="894"/>
      <c r="IAU1142" s="894"/>
      <c r="IAV1142" s="894"/>
      <c r="IAW1142" s="894"/>
      <c r="IAX1142" s="894"/>
      <c r="IAY1142" s="894"/>
      <c r="IAZ1142" s="894"/>
      <c r="IBA1142" s="894"/>
      <c r="IBB1142" s="894"/>
      <c r="IBC1142" s="894"/>
      <c r="IBD1142" s="894"/>
      <c r="IBE1142" s="894"/>
      <c r="IBF1142" s="894"/>
      <c r="IBG1142" s="894"/>
      <c r="IBH1142" s="894"/>
      <c r="IBI1142" s="894"/>
      <c r="IBJ1142" s="894"/>
      <c r="IBK1142" s="894"/>
      <c r="IBL1142" s="894"/>
      <c r="IBM1142" s="894"/>
      <c r="IBN1142" s="894"/>
      <c r="IBO1142" s="894"/>
      <c r="IBP1142" s="894"/>
      <c r="IBQ1142" s="894"/>
      <c r="IBR1142" s="894"/>
      <c r="IBS1142" s="894"/>
      <c r="IBT1142" s="894"/>
      <c r="IBU1142" s="894"/>
      <c r="IBV1142" s="894"/>
      <c r="IBW1142" s="894"/>
      <c r="IBX1142" s="894"/>
      <c r="IBY1142" s="894"/>
      <c r="IBZ1142" s="894"/>
      <c r="ICA1142" s="894"/>
      <c r="ICB1142" s="894"/>
      <c r="ICC1142" s="894"/>
      <c r="ICD1142" s="894"/>
      <c r="ICE1142" s="894"/>
      <c r="ICF1142" s="894"/>
      <c r="ICG1142" s="894"/>
      <c r="ICH1142" s="894"/>
      <c r="ICI1142" s="894"/>
      <c r="ICJ1142" s="894"/>
      <c r="ICK1142" s="894"/>
      <c r="ICL1142" s="894"/>
      <c r="ICM1142" s="894"/>
      <c r="ICN1142" s="894"/>
      <c r="ICO1142" s="894"/>
      <c r="ICP1142" s="894"/>
      <c r="ICQ1142" s="894"/>
      <c r="ICR1142" s="894"/>
      <c r="ICS1142" s="894"/>
      <c r="ICT1142" s="894"/>
      <c r="ICU1142" s="894"/>
      <c r="ICV1142" s="894"/>
      <c r="ICW1142" s="894"/>
      <c r="ICX1142" s="894"/>
      <c r="ICY1142" s="894"/>
      <c r="ICZ1142" s="894"/>
      <c r="IDA1142" s="894"/>
      <c r="IDB1142" s="894"/>
      <c r="IDC1142" s="894"/>
      <c r="IDD1142" s="894"/>
      <c r="IDE1142" s="894"/>
      <c r="IDF1142" s="894"/>
      <c r="IDG1142" s="894"/>
      <c r="IDH1142" s="894"/>
      <c r="IDI1142" s="894"/>
      <c r="IDJ1142" s="894"/>
      <c r="IDK1142" s="894"/>
      <c r="IDL1142" s="894"/>
      <c r="IDM1142" s="894"/>
      <c r="IDN1142" s="894"/>
      <c r="IDO1142" s="894"/>
      <c r="IDP1142" s="894"/>
      <c r="IDQ1142" s="894"/>
      <c r="IDR1142" s="894"/>
      <c r="IDS1142" s="894"/>
      <c r="IDT1142" s="894"/>
      <c r="IDU1142" s="894"/>
      <c r="IDV1142" s="894"/>
      <c r="IDW1142" s="894"/>
      <c r="IDX1142" s="894"/>
      <c r="IDY1142" s="894"/>
      <c r="IDZ1142" s="894"/>
      <c r="IEA1142" s="894"/>
      <c r="IEB1142" s="894"/>
      <c r="IEC1142" s="894"/>
      <c r="IED1142" s="894"/>
      <c r="IEE1142" s="894"/>
      <c r="IEF1142" s="894"/>
      <c r="IEG1142" s="894"/>
      <c r="IEH1142" s="894"/>
      <c r="IEI1142" s="894"/>
      <c r="IEJ1142" s="894"/>
      <c r="IEK1142" s="894"/>
      <c r="IEL1142" s="894"/>
      <c r="IEM1142" s="894"/>
      <c r="IEN1142" s="894"/>
      <c r="IEO1142" s="894"/>
      <c r="IEP1142" s="894"/>
      <c r="IEQ1142" s="894"/>
      <c r="IER1142" s="894"/>
      <c r="IES1142" s="894"/>
      <c r="IET1142" s="894"/>
      <c r="IEU1142" s="894"/>
      <c r="IEV1142" s="894"/>
      <c r="IEW1142" s="894"/>
      <c r="IEX1142" s="894"/>
      <c r="IEY1142" s="894"/>
      <c r="IEZ1142" s="894"/>
      <c r="IFA1142" s="894"/>
      <c r="IFB1142" s="894"/>
      <c r="IFC1142" s="894"/>
      <c r="IFD1142" s="894"/>
      <c r="IFE1142" s="894"/>
      <c r="IFF1142" s="894"/>
      <c r="IFG1142" s="894"/>
      <c r="IFH1142" s="894"/>
      <c r="IFI1142" s="894"/>
      <c r="IFJ1142" s="894"/>
      <c r="IFK1142" s="894"/>
      <c r="IFL1142" s="894"/>
      <c r="IFM1142" s="894"/>
      <c r="IFN1142" s="894"/>
      <c r="IFO1142" s="894"/>
      <c r="IFP1142" s="894"/>
      <c r="IFQ1142" s="894"/>
      <c r="IFR1142" s="894"/>
      <c r="IFS1142" s="894"/>
      <c r="IFT1142" s="894"/>
      <c r="IFU1142" s="894"/>
      <c r="IFV1142" s="894"/>
      <c r="IFW1142" s="894"/>
      <c r="IFX1142" s="894"/>
      <c r="IFY1142" s="894"/>
      <c r="IFZ1142" s="894"/>
      <c r="IGA1142" s="894"/>
      <c r="IGB1142" s="894"/>
      <c r="IGC1142" s="894"/>
      <c r="IGD1142" s="894"/>
      <c r="IGE1142" s="894"/>
      <c r="IGF1142" s="894"/>
      <c r="IGG1142" s="894"/>
      <c r="IGH1142" s="894"/>
      <c r="IGI1142" s="894"/>
      <c r="IGJ1142" s="894"/>
      <c r="IGK1142" s="894"/>
      <c r="IGL1142" s="894"/>
      <c r="IGM1142" s="894"/>
      <c r="IGN1142" s="894"/>
      <c r="IGO1142" s="894"/>
      <c r="IGP1142" s="894"/>
      <c r="IGQ1142" s="894"/>
      <c r="IGR1142" s="894"/>
      <c r="IGS1142" s="894"/>
      <c r="IGT1142" s="894"/>
      <c r="IGU1142" s="894"/>
      <c r="IGV1142" s="894"/>
      <c r="IGW1142" s="894"/>
      <c r="IGX1142" s="894"/>
      <c r="IGY1142" s="894"/>
      <c r="IGZ1142" s="894"/>
      <c r="IHA1142" s="894"/>
      <c r="IHB1142" s="894"/>
      <c r="IHC1142" s="894"/>
      <c r="IHD1142" s="894"/>
      <c r="IHE1142" s="894"/>
      <c r="IHF1142" s="894"/>
      <c r="IHG1142" s="894"/>
      <c r="IHH1142" s="894"/>
      <c r="IHI1142" s="894"/>
      <c r="IHJ1142" s="894"/>
      <c r="IHK1142" s="894"/>
      <c r="IHL1142" s="894"/>
      <c r="IHM1142" s="894"/>
      <c r="IHN1142" s="894"/>
      <c r="IHO1142" s="894"/>
      <c r="IHP1142" s="894"/>
      <c r="IHQ1142" s="894"/>
      <c r="IHR1142" s="894"/>
      <c r="IHS1142" s="894"/>
      <c r="IHT1142" s="894"/>
      <c r="IHU1142" s="894"/>
      <c r="IHV1142" s="894"/>
      <c r="IHW1142" s="894"/>
      <c r="IHX1142" s="894"/>
      <c r="IHY1142" s="894"/>
      <c r="IHZ1142" s="894"/>
      <c r="IIA1142" s="894"/>
      <c r="IIB1142" s="894"/>
      <c r="IIC1142" s="894"/>
      <c r="IID1142" s="894"/>
      <c r="IIE1142" s="894"/>
      <c r="IIF1142" s="894"/>
      <c r="IIG1142" s="894"/>
      <c r="IIH1142" s="894"/>
      <c r="III1142" s="894"/>
      <c r="IIJ1142" s="894"/>
      <c r="IIK1142" s="894"/>
      <c r="IIL1142" s="894"/>
      <c r="IIM1142" s="894"/>
      <c r="IIN1142" s="894"/>
      <c r="IIO1142" s="894"/>
      <c r="IIP1142" s="894"/>
      <c r="IIQ1142" s="894"/>
      <c r="IIR1142" s="894"/>
      <c r="IIS1142" s="894"/>
      <c r="IIT1142" s="894"/>
      <c r="IIU1142" s="894"/>
      <c r="IIV1142" s="894"/>
      <c r="IIW1142" s="894"/>
      <c r="IIX1142" s="894"/>
      <c r="IIY1142" s="894"/>
      <c r="IIZ1142" s="894"/>
      <c r="IJA1142" s="894"/>
      <c r="IJB1142" s="894"/>
      <c r="IJC1142" s="894"/>
      <c r="IJD1142" s="894"/>
      <c r="IJE1142" s="894"/>
      <c r="IJF1142" s="894"/>
      <c r="IJG1142" s="894"/>
      <c r="IJH1142" s="894"/>
      <c r="IJI1142" s="894"/>
      <c r="IJJ1142" s="894"/>
      <c r="IJK1142" s="894"/>
      <c r="IJL1142" s="894"/>
      <c r="IJM1142" s="894"/>
      <c r="IJN1142" s="894"/>
      <c r="IJO1142" s="894"/>
      <c r="IJP1142" s="894"/>
      <c r="IJQ1142" s="894"/>
      <c r="IJR1142" s="894"/>
      <c r="IJS1142" s="894"/>
      <c r="IJT1142" s="894"/>
      <c r="IJU1142" s="894"/>
      <c r="IJV1142" s="894"/>
      <c r="IJW1142" s="894"/>
      <c r="IJX1142" s="894"/>
      <c r="IJY1142" s="894"/>
      <c r="IJZ1142" s="894"/>
      <c r="IKA1142" s="894"/>
      <c r="IKB1142" s="894"/>
      <c r="IKC1142" s="894"/>
      <c r="IKD1142" s="894"/>
      <c r="IKE1142" s="894"/>
      <c r="IKF1142" s="894"/>
      <c r="IKG1142" s="894"/>
      <c r="IKH1142" s="894"/>
      <c r="IKI1142" s="894"/>
      <c r="IKJ1142" s="894"/>
      <c r="IKK1142" s="894"/>
      <c r="IKL1142" s="894"/>
      <c r="IKM1142" s="894"/>
      <c r="IKN1142" s="894"/>
      <c r="IKO1142" s="894"/>
      <c r="IKP1142" s="894"/>
      <c r="IKQ1142" s="894"/>
      <c r="IKR1142" s="894"/>
      <c r="IKS1142" s="894"/>
      <c r="IKT1142" s="894"/>
      <c r="IKU1142" s="894"/>
      <c r="IKV1142" s="894"/>
      <c r="IKW1142" s="894"/>
      <c r="IKX1142" s="894"/>
      <c r="IKY1142" s="894"/>
      <c r="IKZ1142" s="894"/>
      <c r="ILA1142" s="894"/>
      <c r="ILB1142" s="894"/>
      <c r="ILC1142" s="894"/>
      <c r="ILD1142" s="894"/>
      <c r="ILE1142" s="894"/>
      <c r="ILF1142" s="894"/>
      <c r="ILG1142" s="894"/>
      <c r="ILH1142" s="894"/>
      <c r="ILI1142" s="894"/>
      <c r="ILJ1142" s="894"/>
      <c r="ILK1142" s="894"/>
      <c r="ILL1142" s="894"/>
      <c r="ILM1142" s="894"/>
      <c r="ILN1142" s="894"/>
      <c r="ILO1142" s="894"/>
      <c r="ILP1142" s="894"/>
      <c r="ILQ1142" s="894"/>
      <c r="ILR1142" s="894"/>
      <c r="ILS1142" s="894"/>
      <c r="ILT1142" s="894"/>
      <c r="ILU1142" s="894"/>
      <c r="ILV1142" s="894"/>
      <c r="ILW1142" s="894"/>
      <c r="ILX1142" s="894"/>
      <c r="ILY1142" s="894"/>
      <c r="ILZ1142" s="894"/>
      <c r="IMA1142" s="894"/>
      <c r="IMB1142" s="894"/>
      <c r="IMC1142" s="894"/>
      <c r="IMD1142" s="894"/>
      <c r="IME1142" s="894"/>
      <c r="IMF1142" s="894"/>
      <c r="IMG1142" s="894"/>
      <c r="IMH1142" s="894"/>
      <c r="IMI1142" s="894"/>
      <c r="IMJ1142" s="894"/>
      <c r="IMK1142" s="894"/>
      <c r="IML1142" s="894"/>
      <c r="IMM1142" s="894"/>
      <c r="IMN1142" s="894"/>
      <c r="IMO1142" s="894"/>
      <c r="IMP1142" s="894"/>
      <c r="IMQ1142" s="894"/>
      <c r="IMR1142" s="894"/>
      <c r="IMS1142" s="894"/>
      <c r="IMT1142" s="894"/>
      <c r="IMU1142" s="894"/>
      <c r="IMV1142" s="894"/>
      <c r="IMW1142" s="894"/>
      <c r="IMX1142" s="894"/>
      <c r="IMY1142" s="894"/>
      <c r="IMZ1142" s="894"/>
      <c r="INA1142" s="894"/>
      <c r="INB1142" s="894"/>
      <c r="INC1142" s="894"/>
      <c r="IND1142" s="894"/>
      <c r="INE1142" s="894"/>
      <c r="INF1142" s="894"/>
      <c r="ING1142" s="894"/>
      <c r="INH1142" s="894"/>
      <c r="INI1142" s="894"/>
      <c r="INJ1142" s="894"/>
      <c r="INK1142" s="894"/>
      <c r="INL1142" s="894"/>
      <c r="INM1142" s="894"/>
      <c r="INN1142" s="894"/>
      <c r="INO1142" s="894"/>
      <c r="INP1142" s="894"/>
      <c r="INQ1142" s="894"/>
      <c r="INR1142" s="894"/>
      <c r="INS1142" s="894"/>
      <c r="INT1142" s="894"/>
      <c r="INU1142" s="894"/>
      <c r="INV1142" s="894"/>
      <c r="INW1142" s="894"/>
      <c r="INX1142" s="894"/>
      <c r="INY1142" s="894"/>
      <c r="INZ1142" s="894"/>
      <c r="IOA1142" s="894"/>
      <c r="IOB1142" s="894"/>
      <c r="IOC1142" s="894"/>
      <c r="IOD1142" s="894"/>
      <c r="IOE1142" s="894"/>
      <c r="IOF1142" s="894"/>
      <c r="IOG1142" s="894"/>
      <c r="IOH1142" s="894"/>
      <c r="IOI1142" s="894"/>
      <c r="IOJ1142" s="894"/>
      <c r="IOK1142" s="894"/>
      <c r="IOL1142" s="894"/>
      <c r="IOM1142" s="894"/>
      <c r="ION1142" s="894"/>
      <c r="IOO1142" s="894"/>
      <c r="IOP1142" s="894"/>
      <c r="IOQ1142" s="894"/>
      <c r="IOR1142" s="894"/>
      <c r="IOS1142" s="894"/>
      <c r="IOT1142" s="894"/>
      <c r="IOU1142" s="894"/>
      <c r="IOV1142" s="894"/>
      <c r="IOW1142" s="894"/>
      <c r="IOX1142" s="894"/>
      <c r="IOY1142" s="894"/>
      <c r="IOZ1142" s="894"/>
      <c r="IPA1142" s="894"/>
      <c r="IPB1142" s="894"/>
      <c r="IPC1142" s="894"/>
      <c r="IPD1142" s="894"/>
      <c r="IPE1142" s="894"/>
      <c r="IPF1142" s="894"/>
      <c r="IPG1142" s="894"/>
      <c r="IPH1142" s="894"/>
      <c r="IPI1142" s="894"/>
      <c r="IPJ1142" s="894"/>
      <c r="IPK1142" s="894"/>
      <c r="IPL1142" s="894"/>
      <c r="IPM1142" s="894"/>
      <c r="IPN1142" s="894"/>
      <c r="IPO1142" s="894"/>
      <c r="IPP1142" s="894"/>
      <c r="IPQ1142" s="894"/>
      <c r="IPR1142" s="894"/>
      <c r="IPS1142" s="894"/>
      <c r="IPT1142" s="894"/>
      <c r="IPU1142" s="894"/>
      <c r="IPV1142" s="894"/>
      <c r="IPW1142" s="894"/>
      <c r="IPX1142" s="894"/>
      <c r="IPY1142" s="894"/>
      <c r="IPZ1142" s="894"/>
      <c r="IQA1142" s="894"/>
      <c r="IQB1142" s="894"/>
      <c r="IQC1142" s="894"/>
      <c r="IQD1142" s="894"/>
      <c r="IQE1142" s="894"/>
      <c r="IQF1142" s="894"/>
      <c r="IQG1142" s="894"/>
      <c r="IQH1142" s="894"/>
      <c r="IQI1142" s="894"/>
      <c r="IQJ1142" s="894"/>
      <c r="IQK1142" s="894"/>
      <c r="IQL1142" s="894"/>
      <c r="IQM1142" s="894"/>
      <c r="IQN1142" s="894"/>
      <c r="IQO1142" s="894"/>
      <c r="IQP1142" s="894"/>
      <c r="IQQ1142" s="894"/>
      <c r="IQR1142" s="894"/>
      <c r="IQS1142" s="894"/>
      <c r="IQT1142" s="894"/>
      <c r="IQU1142" s="894"/>
      <c r="IQV1142" s="894"/>
      <c r="IQW1142" s="894"/>
      <c r="IQX1142" s="894"/>
      <c r="IQY1142" s="894"/>
      <c r="IQZ1142" s="894"/>
      <c r="IRA1142" s="894"/>
      <c r="IRB1142" s="894"/>
      <c r="IRC1142" s="894"/>
      <c r="IRD1142" s="894"/>
      <c r="IRE1142" s="894"/>
      <c r="IRF1142" s="894"/>
      <c r="IRG1142" s="894"/>
      <c r="IRH1142" s="894"/>
      <c r="IRI1142" s="894"/>
      <c r="IRJ1142" s="894"/>
      <c r="IRK1142" s="894"/>
      <c r="IRL1142" s="894"/>
      <c r="IRM1142" s="894"/>
      <c r="IRN1142" s="894"/>
      <c r="IRO1142" s="894"/>
      <c r="IRP1142" s="894"/>
      <c r="IRQ1142" s="894"/>
      <c r="IRR1142" s="894"/>
      <c r="IRS1142" s="894"/>
      <c r="IRT1142" s="894"/>
      <c r="IRU1142" s="894"/>
      <c r="IRV1142" s="894"/>
      <c r="IRW1142" s="894"/>
      <c r="IRX1142" s="894"/>
      <c r="IRY1142" s="894"/>
      <c r="IRZ1142" s="894"/>
      <c r="ISA1142" s="894"/>
      <c r="ISB1142" s="894"/>
      <c r="ISC1142" s="894"/>
      <c r="ISD1142" s="894"/>
      <c r="ISE1142" s="894"/>
      <c r="ISF1142" s="894"/>
      <c r="ISG1142" s="894"/>
      <c r="ISH1142" s="894"/>
      <c r="ISI1142" s="894"/>
      <c r="ISJ1142" s="894"/>
      <c r="ISK1142" s="894"/>
      <c r="ISL1142" s="894"/>
      <c r="ISM1142" s="894"/>
      <c r="ISN1142" s="894"/>
      <c r="ISO1142" s="894"/>
      <c r="ISP1142" s="894"/>
      <c r="ISQ1142" s="894"/>
      <c r="ISR1142" s="894"/>
      <c r="ISS1142" s="894"/>
      <c r="IST1142" s="894"/>
      <c r="ISU1142" s="894"/>
      <c r="ISV1142" s="894"/>
      <c r="ISW1142" s="894"/>
      <c r="ISX1142" s="894"/>
      <c r="ISY1142" s="894"/>
      <c r="ISZ1142" s="894"/>
      <c r="ITA1142" s="894"/>
      <c r="ITB1142" s="894"/>
      <c r="ITC1142" s="894"/>
      <c r="ITD1142" s="894"/>
      <c r="ITE1142" s="894"/>
      <c r="ITF1142" s="894"/>
      <c r="ITG1142" s="894"/>
      <c r="ITH1142" s="894"/>
      <c r="ITI1142" s="894"/>
      <c r="ITJ1142" s="894"/>
      <c r="ITK1142" s="894"/>
      <c r="ITL1142" s="894"/>
      <c r="ITM1142" s="894"/>
      <c r="ITN1142" s="894"/>
      <c r="ITO1142" s="894"/>
      <c r="ITP1142" s="894"/>
      <c r="ITQ1142" s="894"/>
      <c r="ITR1142" s="894"/>
      <c r="ITS1142" s="894"/>
      <c r="ITT1142" s="894"/>
      <c r="ITU1142" s="894"/>
      <c r="ITV1142" s="894"/>
      <c r="ITW1142" s="894"/>
      <c r="ITX1142" s="894"/>
      <c r="ITY1142" s="894"/>
      <c r="ITZ1142" s="894"/>
      <c r="IUA1142" s="894"/>
      <c r="IUB1142" s="894"/>
      <c r="IUC1142" s="894"/>
      <c r="IUD1142" s="894"/>
      <c r="IUE1142" s="894"/>
      <c r="IUF1142" s="894"/>
      <c r="IUG1142" s="894"/>
      <c r="IUH1142" s="894"/>
      <c r="IUI1142" s="894"/>
      <c r="IUJ1142" s="894"/>
      <c r="IUK1142" s="894"/>
      <c r="IUL1142" s="894"/>
      <c r="IUM1142" s="894"/>
      <c r="IUN1142" s="894"/>
      <c r="IUO1142" s="894"/>
      <c r="IUP1142" s="894"/>
      <c r="IUQ1142" s="894"/>
      <c r="IUR1142" s="894"/>
      <c r="IUS1142" s="894"/>
      <c r="IUT1142" s="894"/>
      <c r="IUU1142" s="894"/>
      <c r="IUV1142" s="894"/>
      <c r="IUW1142" s="894"/>
      <c r="IUX1142" s="894"/>
      <c r="IUY1142" s="894"/>
      <c r="IUZ1142" s="894"/>
      <c r="IVA1142" s="894"/>
      <c r="IVB1142" s="894"/>
      <c r="IVC1142" s="894"/>
      <c r="IVD1142" s="894"/>
      <c r="IVE1142" s="894"/>
      <c r="IVF1142" s="894"/>
      <c r="IVG1142" s="894"/>
      <c r="IVH1142" s="894"/>
      <c r="IVI1142" s="894"/>
      <c r="IVJ1142" s="894"/>
      <c r="IVK1142" s="894"/>
      <c r="IVL1142" s="894"/>
      <c r="IVM1142" s="894"/>
      <c r="IVN1142" s="894"/>
      <c r="IVO1142" s="894"/>
      <c r="IVP1142" s="894"/>
      <c r="IVQ1142" s="894"/>
      <c r="IVR1142" s="894"/>
      <c r="IVS1142" s="894"/>
      <c r="IVT1142" s="894"/>
      <c r="IVU1142" s="894"/>
      <c r="IVV1142" s="894"/>
      <c r="IVW1142" s="894"/>
      <c r="IVX1142" s="894"/>
      <c r="IVY1142" s="894"/>
      <c r="IVZ1142" s="894"/>
      <c r="IWA1142" s="894"/>
      <c r="IWB1142" s="894"/>
      <c r="IWC1142" s="894"/>
      <c r="IWD1142" s="894"/>
      <c r="IWE1142" s="894"/>
      <c r="IWF1142" s="894"/>
      <c r="IWG1142" s="894"/>
      <c r="IWH1142" s="894"/>
      <c r="IWI1142" s="894"/>
      <c r="IWJ1142" s="894"/>
      <c r="IWK1142" s="894"/>
      <c r="IWL1142" s="894"/>
      <c r="IWM1142" s="894"/>
      <c r="IWN1142" s="894"/>
      <c r="IWO1142" s="894"/>
      <c r="IWP1142" s="894"/>
      <c r="IWQ1142" s="894"/>
      <c r="IWR1142" s="894"/>
      <c r="IWS1142" s="894"/>
      <c r="IWT1142" s="894"/>
      <c r="IWU1142" s="894"/>
      <c r="IWV1142" s="894"/>
      <c r="IWW1142" s="894"/>
      <c r="IWX1142" s="894"/>
      <c r="IWY1142" s="894"/>
      <c r="IWZ1142" s="894"/>
      <c r="IXA1142" s="894"/>
      <c r="IXB1142" s="894"/>
      <c r="IXC1142" s="894"/>
      <c r="IXD1142" s="894"/>
      <c r="IXE1142" s="894"/>
      <c r="IXF1142" s="894"/>
      <c r="IXG1142" s="894"/>
      <c r="IXH1142" s="894"/>
      <c r="IXI1142" s="894"/>
      <c r="IXJ1142" s="894"/>
      <c r="IXK1142" s="894"/>
      <c r="IXL1142" s="894"/>
      <c r="IXM1142" s="894"/>
      <c r="IXN1142" s="894"/>
      <c r="IXO1142" s="894"/>
      <c r="IXP1142" s="894"/>
      <c r="IXQ1142" s="894"/>
      <c r="IXR1142" s="894"/>
      <c r="IXS1142" s="894"/>
      <c r="IXT1142" s="894"/>
      <c r="IXU1142" s="894"/>
      <c r="IXV1142" s="894"/>
      <c r="IXW1142" s="894"/>
      <c r="IXX1142" s="894"/>
      <c r="IXY1142" s="894"/>
      <c r="IXZ1142" s="894"/>
      <c r="IYA1142" s="894"/>
      <c r="IYB1142" s="894"/>
      <c r="IYC1142" s="894"/>
      <c r="IYD1142" s="894"/>
      <c r="IYE1142" s="894"/>
      <c r="IYF1142" s="894"/>
      <c r="IYG1142" s="894"/>
      <c r="IYH1142" s="894"/>
      <c r="IYI1142" s="894"/>
      <c r="IYJ1142" s="894"/>
      <c r="IYK1142" s="894"/>
      <c r="IYL1142" s="894"/>
      <c r="IYM1142" s="894"/>
      <c r="IYN1142" s="894"/>
      <c r="IYO1142" s="894"/>
      <c r="IYP1142" s="894"/>
      <c r="IYQ1142" s="894"/>
      <c r="IYR1142" s="894"/>
      <c r="IYS1142" s="894"/>
      <c r="IYT1142" s="894"/>
      <c r="IYU1142" s="894"/>
      <c r="IYV1142" s="894"/>
      <c r="IYW1142" s="894"/>
      <c r="IYX1142" s="894"/>
      <c r="IYY1142" s="894"/>
      <c r="IYZ1142" s="894"/>
      <c r="IZA1142" s="894"/>
      <c r="IZB1142" s="894"/>
      <c r="IZC1142" s="894"/>
      <c r="IZD1142" s="894"/>
      <c r="IZE1142" s="894"/>
      <c r="IZF1142" s="894"/>
      <c r="IZG1142" s="894"/>
      <c r="IZH1142" s="894"/>
      <c r="IZI1142" s="894"/>
      <c r="IZJ1142" s="894"/>
      <c r="IZK1142" s="894"/>
      <c r="IZL1142" s="894"/>
      <c r="IZM1142" s="894"/>
      <c r="IZN1142" s="894"/>
      <c r="IZO1142" s="894"/>
      <c r="IZP1142" s="894"/>
      <c r="IZQ1142" s="894"/>
      <c r="IZR1142" s="894"/>
      <c r="IZS1142" s="894"/>
      <c r="IZT1142" s="894"/>
      <c r="IZU1142" s="894"/>
      <c r="IZV1142" s="894"/>
      <c r="IZW1142" s="894"/>
      <c r="IZX1142" s="894"/>
      <c r="IZY1142" s="894"/>
      <c r="IZZ1142" s="894"/>
      <c r="JAA1142" s="894"/>
      <c r="JAB1142" s="894"/>
      <c r="JAC1142" s="894"/>
      <c r="JAD1142" s="894"/>
      <c r="JAE1142" s="894"/>
      <c r="JAF1142" s="894"/>
      <c r="JAG1142" s="894"/>
      <c r="JAH1142" s="894"/>
      <c r="JAI1142" s="894"/>
      <c r="JAJ1142" s="894"/>
      <c r="JAK1142" s="894"/>
      <c r="JAL1142" s="894"/>
      <c r="JAM1142" s="894"/>
      <c r="JAN1142" s="894"/>
      <c r="JAO1142" s="894"/>
      <c r="JAP1142" s="894"/>
      <c r="JAQ1142" s="894"/>
      <c r="JAR1142" s="894"/>
      <c r="JAS1142" s="894"/>
      <c r="JAT1142" s="894"/>
      <c r="JAU1142" s="894"/>
      <c r="JAV1142" s="894"/>
      <c r="JAW1142" s="894"/>
      <c r="JAX1142" s="894"/>
      <c r="JAY1142" s="894"/>
      <c r="JAZ1142" s="894"/>
      <c r="JBA1142" s="894"/>
      <c r="JBB1142" s="894"/>
      <c r="JBC1142" s="894"/>
      <c r="JBD1142" s="894"/>
      <c r="JBE1142" s="894"/>
      <c r="JBF1142" s="894"/>
      <c r="JBG1142" s="894"/>
      <c r="JBH1142" s="894"/>
      <c r="JBI1142" s="894"/>
      <c r="JBJ1142" s="894"/>
      <c r="JBK1142" s="894"/>
      <c r="JBL1142" s="894"/>
      <c r="JBM1142" s="894"/>
      <c r="JBN1142" s="894"/>
      <c r="JBO1142" s="894"/>
      <c r="JBP1142" s="894"/>
      <c r="JBQ1142" s="894"/>
      <c r="JBR1142" s="894"/>
      <c r="JBS1142" s="894"/>
      <c r="JBT1142" s="894"/>
      <c r="JBU1142" s="894"/>
      <c r="JBV1142" s="894"/>
      <c r="JBW1142" s="894"/>
      <c r="JBX1142" s="894"/>
      <c r="JBY1142" s="894"/>
      <c r="JBZ1142" s="894"/>
      <c r="JCA1142" s="894"/>
      <c r="JCB1142" s="894"/>
      <c r="JCC1142" s="894"/>
      <c r="JCD1142" s="894"/>
      <c r="JCE1142" s="894"/>
      <c r="JCF1142" s="894"/>
      <c r="JCG1142" s="894"/>
      <c r="JCH1142" s="894"/>
      <c r="JCI1142" s="894"/>
      <c r="JCJ1142" s="894"/>
      <c r="JCK1142" s="894"/>
      <c r="JCL1142" s="894"/>
      <c r="JCM1142" s="894"/>
      <c r="JCN1142" s="894"/>
      <c r="JCO1142" s="894"/>
      <c r="JCP1142" s="894"/>
      <c r="JCQ1142" s="894"/>
      <c r="JCR1142" s="894"/>
      <c r="JCS1142" s="894"/>
      <c r="JCT1142" s="894"/>
      <c r="JCU1142" s="894"/>
      <c r="JCV1142" s="894"/>
      <c r="JCW1142" s="894"/>
      <c r="JCX1142" s="894"/>
      <c r="JCY1142" s="894"/>
      <c r="JCZ1142" s="894"/>
      <c r="JDA1142" s="894"/>
      <c r="JDB1142" s="894"/>
      <c r="JDC1142" s="894"/>
      <c r="JDD1142" s="894"/>
      <c r="JDE1142" s="894"/>
      <c r="JDF1142" s="894"/>
      <c r="JDG1142" s="894"/>
      <c r="JDH1142" s="894"/>
      <c r="JDI1142" s="894"/>
      <c r="JDJ1142" s="894"/>
      <c r="JDK1142" s="894"/>
      <c r="JDL1142" s="894"/>
      <c r="JDM1142" s="894"/>
      <c r="JDN1142" s="894"/>
      <c r="JDO1142" s="894"/>
      <c r="JDP1142" s="894"/>
      <c r="JDQ1142" s="894"/>
      <c r="JDR1142" s="894"/>
      <c r="JDS1142" s="894"/>
      <c r="JDT1142" s="894"/>
      <c r="JDU1142" s="894"/>
      <c r="JDV1142" s="894"/>
      <c r="JDW1142" s="894"/>
      <c r="JDX1142" s="894"/>
      <c r="JDY1142" s="894"/>
      <c r="JDZ1142" s="894"/>
      <c r="JEA1142" s="894"/>
      <c r="JEB1142" s="894"/>
      <c r="JEC1142" s="894"/>
      <c r="JED1142" s="894"/>
      <c r="JEE1142" s="894"/>
      <c r="JEF1142" s="894"/>
      <c r="JEG1142" s="894"/>
      <c r="JEH1142" s="894"/>
      <c r="JEI1142" s="894"/>
      <c r="JEJ1142" s="894"/>
      <c r="JEK1142" s="894"/>
      <c r="JEL1142" s="894"/>
      <c r="JEM1142" s="894"/>
      <c r="JEN1142" s="894"/>
      <c r="JEO1142" s="894"/>
      <c r="JEP1142" s="894"/>
      <c r="JEQ1142" s="894"/>
      <c r="JER1142" s="894"/>
      <c r="JES1142" s="894"/>
      <c r="JET1142" s="894"/>
      <c r="JEU1142" s="894"/>
      <c r="JEV1142" s="894"/>
      <c r="JEW1142" s="894"/>
      <c r="JEX1142" s="894"/>
      <c r="JEY1142" s="894"/>
      <c r="JEZ1142" s="894"/>
      <c r="JFA1142" s="894"/>
      <c r="JFB1142" s="894"/>
      <c r="JFC1142" s="894"/>
      <c r="JFD1142" s="894"/>
      <c r="JFE1142" s="894"/>
      <c r="JFF1142" s="894"/>
      <c r="JFG1142" s="894"/>
      <c r="JFH1142" s="894"/>
      <c r="JFI1142" s="894"/>
      <c r="JFJ1142" s="894"/>
      <c r="JFK1142" s="894"/>
      <c r="JFL1142" s="894"/>
      <c r="JFM1142" s="894"/>
      <c r="JFN1142" s="894"/>
      <c r="JFO1142" s="894"/>
      <c r="JFP1142" s="894"/>
      <c r="JFQ1142" s="894"/>
      <c r="JFR1142" s="894"/>
      <c r="JFS1142" s="894"/>
      <c r="JFT1142" s="894"/>
      <c r="JFU1142" s="894"/>
      <c r="JFV1142" s="894"/>
      <c r="JFW1142" s="894"/>
      <c r="JFX1142" s="894"/>
      <c r="JFY1142" s="894"/>
      <c r="JFZ1142" s="894"/>
      <c r="JGA1142" s="894"/>
      <c r="JGB1142" s="894"/>
      <c r="JGC1142" s="894"/>
      <c r="JGD1142" s="894"/>
      <c r="JGE1142" s="894"/>
      <c r="JGF1142" s="894"/>
      <c r="JGG1142" s="894"/>
      <c r="JGH1142" s="894"/>
      <c r="JGI1142" s="894"/>
      <c r="JGJ1142" s="894"/>
      <c r="JGK1142" s="894"/>
      <c r="JGL1142" s="894"/>
      <c r="JGM1142" s="894"/>
      <c r="JGN1142" s="894"/>
      <c r="JGO1142" s="894"/>
      <c r="JGP1142" s="894"/>
      <c r="JGQ1142" s="894"/>
      <c r="JGR1142" s="894"/>
      <c r="JGS1142" s="894"/>
      <c r="JGT1142" s="894"/>
      <c r="JGU1142" s="894"/>
      <c r="JGV1142" s="894"/>
      <c r="JGW1142" s="894"/>
      <c r="JGX1142" s="894"/>
      <c r="JGY1142" s="894"/>
      <c r="JGZ1142" s="894"/>
      <c r="JHA1142" s="894"/>
      <c r="JHB1142" s="894"/>
      <c r="JHC1142" s="894"/>
      <c r="JHD1142" s="894"/>
      <c r="JHE1142" s="894"/>
      <c r="JHF1142" s="894"/>
      <c r="JHG1142" s="894"/>
      <c r="JHH1142" s="894"/>
      <c r="JHI1142" s="894"/>
      <c r="JHJ1142" s="894"/>
      <c r="JHK1142" s="894"/>
      <c r="JHL1142" s="894"/>
      <c r="JHM1142" s="894"/>
      <c r="JHN1142" s="894"/>
      <c r="JHO1142" s="894"/>
      <c r="JHP1142" s="894"/>
      <c r="JHQ1142" s="894"/>
      <c r="JHR1142" s="894"/>
      <c r="JHS1142" s="894"/>
      <c r="JHT1142" s="894"/>
      <c r="JHU1142" s="894"/>
      <c r="JHV1142" s="894"/>
      <c r="JHW1142" s="894"/>
      <c r="JHX1142" s="894"/>
      <c r="JHY1142" s="894"/>
      <c r="JHZ1142" s="894"/>
      <c r="JIA1142" s="894"/>
      <c r="JIB1142" s="894"/>
      <c r="JIC1142" s="894"/>
      <c r="JID1142" s="894"/>
      <c r="JIE1142" s="894"/>
      <c r="JIF1142" s="894"/>
      <c r="JIG1142" s="894"/>
      <c r="JIH1142" s="894"/>
      <c r="JII1142" s="894"/>
      <c r="JIJ1142" s="894"/>
      <c r="JIK1142" s="894"/>
      <c r="JIL1142" s="894"/>
      <c r="JIM1142" s="894"/>
      <c r="JIN1142" s="894"/>
      <c r="JIO1142" s="894"/>
      <c r="JIP1142" s="894"/>
      <c r="JIQ1142" s="894"/>
      <c r="JIR1142" s="894"/>
      <c r="JIS1142" s="894"/>
      <c r="JIT1142" s="894"/>
      <c r="JIU1142" s="894"/>
      <c r="JIV1142" s="894"/>
      <c r="JIW1142" s="894"/>
      <c r="JIX1142" s="894"/>
      <c r="JIY1142" s="894"/>
      <c r="JIZ1142" s="894"/>
      <c r="JJA1142" s="894"/>
      <c r="JJB1142" s="894"/>
      <c r="JJC1142" s="894"/>
      <c r="JJD1142" s="894"/>
      <c r="JJE1142" s="894"/>
      <c r="JJF1142" s="894"/>
      <c r="JJG1142" s="894"/>
      <c r="JJH1142" s="894"/>
      <c r="JJI1142" s="894"/>
      <c r="JJJ1142" s="894"/>
      <c r="JJK1142" s="894"/>
      <c r="JJL1142" s="894"/>
      <c r="JJM1142" s="894"/>
      <c r="JJN1142" s="894"/>
      <c r="JJO1142" s="894"/>
      <c r="JJP1142" s="894"/>
      <c r="JJQ1142" s="894"/>
      <c r="JJR1142" s="894"/>
      <c r="JJS1142" s="894"/>
      <c r="JJT1142" s="894"/>
      <c r="JJU1142" s="894"/>
      <c r="JJV1142" s="894"/>
      <c r="JJW1142" s="894"/>
      <c r="JJX1142" s="894"/>
      <c r="JJY1142" s="894"/>
      <c r="JJZ1142" s="894"/>
      <c r="JKA1142" s="894"/>
      <c r="JKB1142" s="894"/>
      <c r="JKC1142" s="894"/>
      <c r="JKD1142" s="894"/>
      <c r="JKE1142" s="894"/>
      <c r="JKF1142" s="894"/>
      <c r="JKG1142" s="894"/>
      <c r="JKH1142" s="894"/>
      <c r="JKI1142" s="894"/>
      <c r="JKJ1142" s="894"/>
      <c r="JKK1142" s="894"/>
      <c r="JKL1142" s="894"/>
      <c r="JKM1142" s="894"/>
      <c r="JKN1142" s="894"/>
      <c r="JKO1142" s="894"/>
      <c r="JKP1142" s="894"/>
      <c r="JKQ1142" s="894"/>
      <c r="JKR1142" s="894"/>
      <c r="JKS1142" s="894"/>
      <c r="JKT1142" s="894"/>
      <c r="JKU1142" s="894"/>
      <c r="JKV1142" s="894"/>
      <c r="JKW1142" s="894"/>
      <c r="JKX1142" s="894"/>
      <c r="JKY1142" s="894"/>
      <c r="JKZ1142" s="894"/>
      <c r="JLA1142" s="894"/>
      <c r="JLB1142" s="894"/>
      <c r="JLC1142" s="894"/>
      <c r="JLD1142" s="894"/>
      <c r="JLE1142" s="894"/>
      <c r="JLF1142" s="894"/>
      <c r="JLG1142" s="894"/>
      <c r="JLH1142" s="894"/>
      <c r="JLI1142" s="894"/>
      <c r="JLJ1142" s="894"/>
      <c r="JLK1142" s="894"/>
      <c r="JLL1142" s="894"/>
      <c r="JLM1142" s="894"/>
      <c r="JLN1142" s="894"/>
      <c r="JLO1142" s="894"/>
      <c r="JLP1142" s="894"/>
      <c r="JLQ1142" s="894"/>
      <c r="JLR1142" s="894"/>
      <c r="JLS1142" s="894"/>
      <c r="JLT1142" s="894"/>
      <c r="JLU1142" s="894"/>
      <c r="JLV1142" s="894"/>
      <c r="JLW1142" s="894"/>
      <c r="JLX1142" s="894"/>
      <c r="JLY1142" s="894"/>
      <c r="JLZ1142" s="894"/>
      <c r="JMA1142" s="894"/>
      <c r="JMB1142" s="894"/>
      <c r="JMC1142" s="894"/>
      <c r="JMD1142" s="894"/>
      <c r="JME1142" s="894"/>
      <c r="JMF1142" s="894"/>
      <c r="JMG1142" s="894"/>
      <c r="JMH1142" s="894"/>
      <c r="JMI1142" s="894"/>
      <c r="JMJ1142" s="894"/>
      <c r="JMK1142" s="894"/>
      <c r="JML1142" s="894"/>
      <c r="JMM1142" s="894"/>
      <c r="JMN1142" s="894"/>
      <c r="JMO1142" s="894"/>
      <c r="JMP1142" s="894"/>
      <c r="JMQ1142" s="894"/>
      <c r="JMR1142" s="894"/>
      <c r="JMS1142" s="894"/>
      <c r="JMT1142" s="894"/>
      <c r="JMU1142" s="894"/>
      <c r="JMV1142" s="894"/>
      <c r="JMW1142" s="894"/>
      <c r="JMX1142" s="894"/>
      <c r="JMY1142" s="894"/>
      <c r="JMZ1142" s="894"/>
      <c r="JNA1142" s="894"/>
      <c r="JNB1142" s="894"/>
      <c r="JNC1142" s="894"/>
      <c r="JND1142" s="894"/>
      <c r="JNE1142" s="894"/>
      <c r="JNF1142" s="894"/>
      <c r="JNG1142" s="894"/>
      <c r="JNH1142" s="894"/>
      <c r="JNI1142" s="894"/>
      <c r="JNJ1142" s="894"/>
      <c r="JNK1142" s="894"/>
      <c r="JNL1142" s="894"/>
      <c r="JNM1142" s="894"/>
      <c r="JNN1142" s="894"/>
      <c r="JNO1142" s="894"/>
      <c r="JNP1142" s="894"/>
      <c r="JNQ1142" s="894"/>
      <c r="JNR1142" s="894"/>
      <c r="JNS1142" s="894"/>
      <c r="JNT1142" s="894"/>
      <c r="JNU1142" s="894"/>
      <c r="JNV1142" s="894"/>
      <c r="JNW1142" s="894"/>
      <c r="JNX1142" s="894"/>
      <c r="JNY1142" s="894"/>
      <c r="JNZ1142" s="894"/>
      <c r="JOA1142" s="894"/>
      <c r="JOB1142" s="894"/>
      <c r="JOC1142" s="894"/>
      <c r="JOD1142" s="894"/>
      <c r="JOE1142" s="894"/>
      <c r="JOF1142" s="894"/>
      <c r="JOG1142" s="894"/>
      <c r="JOH1142" s="894"/>
      <c r="JOI1142" s="894"/>
      <c r="JOJ1142" s="894"/>
      <c r="JOK1142" s="894"/>
      <c r="JOL1142" s="894"/>
      <c r="JOM1142" s="894"/>
      <c r="JON1142" s="894"/>
      <c r="JOO1142" s="894"/>
      <c r="JOP1142" s="894"/>
      <c r="JOQ1142" s="894"/>
      <c r="JOR1142" s="894"/>
      <c r="JOS1142" s="894"/>
      <c r="JOT1142" s="894"/>
      <c r="JOU1142" s="894"/>
      <c r="JOV1142" s="894"/>
      <c r="JOW1142" s="894"/>
      <c r="JOX1142" s="894"/>
      <c r="JOY1142" s="894"/>
      <c r="JOZ1142" s="894"/>
      <c r="JPA1142" s="894"/>
      <c r="JPB1142" s="894"/>
      <c r="JPC1142" s="894"/>
      <c r="JPD1142" s="894"/>
      <c r="JPE1142" s="894"/>
      <c r="JPF1142" s="894"/>
      <c r="JPG1142" s="894"/>
      <c r="JPH1142" s="894"/>
      <c r="JPI1142" s="894"/>
      <c r="JPJ1142" s="894"/>
      <c r="JPK1142" s="894"/>
      <c r="JPL1142" s="894"/>
      <c r="JPM1142" s="894"/>
      <c r="JPN1142" s="894"/>
      <c r="JPO1142" s="894"/>
      <c r="JPP1142" s="894"/>
      <c r="JPQ1142" s="894"/>
      <c r="JPR1142" s="894"/>
      <c r="JPS1142" s="894"/>
      <c r="JPT1142" s="894"/>
      <c r="JPU1142" s="894"/>
      <c r="JPV1142" s="894"/>
      <c r="JPW1142" s="894"/>
      <c r="JPX1142" s="894"/>
      <c r="JPY1142" s="894"/>
      <c r="JPZ1142" s="894"/>
      <c r="JQA1142" s="894"/>
      <c r="JQB1142" s="894"/>
      <c r="JQC1142" s="894"/>
      <c r="JQD1142" s="894"/>
      <c r="JQE1142" s="894"/>
      <c r="JQF1142" s="894"/>
      <c r="JQG1142" s="894"/>
      <c r="JQH1142" s="894"/>
      <c r="JQI1142" s="894"/>
      <c r="JQJ1142" s="894"/>
      <c r="JQK1142" s="894"/>
      <c r="JQL1142" s="894"/>
      <c r="JQM1142" s="894"/>
      <c r="JQN1142" s="894"/>
      <c r="JQO1142" s="894"/>
      <c r="JQP1142" s="894"/>
      <c r="JQQ1142" s="894"/>
      <c r="JQR1142" s="894"/>
      <c r="JQS1142" s="894"/>
      <c r="JQT1142" s="894"/>
      <c r="JQU1142" s="894"/>
      <c r="JQV1142" s="894"/>
      <c r="JQW1142" s="894"/>
      <c r="JQX1142" s="894"/>
      <c r="JQY1142" s="894"/>
      <c r="JQZ1142" s="894"/>
      <c r="JRA1142" s="894"/>
      <c r="JRB1142" s="894"/>
      <c r="JRC1142" s="894"/>
      <c r="JRD1142" s="894"/>
      <c r="JRE1142" s="894"/>
      <c r="JRF1142" s="894"/>
      <c r="JRG1142" s="894"/>
      <c r="JRH1142" s="894"/>
      <c r="JRI1142" s="894"/>
      <c r="JRJ1142" s="894"/>
      <c r="JRK1142" s="894"/>
      <c r="JRL1142" s="894"/>
      <c r="JRM1142" s="894"/>
      <c r="JRN1142" s="894"/>
      <c r="JRO1142" s="894"/>
      <c r="JRP1142" s="894"/>
      <c r="JRQ1142" s="894"/>
      <c r="JRR1142" s="894"/>
      <c r="JRS1142" s="894"/>
      <c r="JRT1142" s="894"/>
      <c r="JRU1142" s="894"/>
      <c r="JRV1142" s="894"/>
      <c r="JRW1142" s="894"/>
      <c r="JRX1142" s="894"/>
      <c r="JRY1142" s="894"/>
      <c r="JRZ1142" s="894"/>
      <c r="JSA1142" s="894"/>
      <c r="JSB1142" s="894"/>
      <c r="JSC1142" s="894"/>
      <c r="JSD1142" s="894"/>
      <c r="JSE1142" s="894"/>
      <c r="JSF1142" s="894"/>
      <c r="JSG1142" s="894"/>
      <c r="JSH1142" s="894"/>
      <c r="JSI1142" s="894"/>
      <c r="JSJ1142" s="894"/>
      <c r="JSK1142" s="894"/>
      <c r="JSL1142" s="894"/>
      <c r="JSM1142" s="894"/>
      <c r="JSN1142" s="894"/>
      <c r="JSO1142" s="894"/>
      <c r="JSP1142" s="894"/>
      <c r="JSQ1142" s="894"/>
      <c r="JSR1142" s="894"/>
      <c r="JSS1142" s="894"/>
      <c r="JST1142" s="894"/>
      <c r="JSU1142" s="894"/>
      <c r="JSV1142" s="894"/>
      <c r="JSW1142" s="894"/>
      <c r="JSX1142" s="894"/>
      <c r="JSY1142" s="894"/>
      <c r="JSZ1142" s="894"/>
      <c r="JTA1142" s="894"/>
      <c r="JTB1142" s="894"/>
      <c r="JTC1142" s="894"/>
      <c r="JTD1142" s="894"/>
      <c r="JTE1142" s="894"/>
      <c r="JTF1142" s="894"/>
      <c r="JTG1142" s="894"/>
      <c r="JTH1142" s="894"/>
      <c r="JTI1142" s="894"/>
      <c r="JTJ1142" s="894"/>
      <c r="JTK1142" s="894"/>
      <c r="JTL1142" s="894"/>
      <c r="JTM1142" s="894"/>
      <c r="JTN1142" s="894"/>
      <c r="JTO1142" s="894"/>
      <c r="JTP1142" s="894"/>
      <c r="JTQ1142" s="894"/>
      <c r="JTR1142" s="894"/>
      <c r="JTS1142" s="894"/>
      <c r="JTT1142" s="894"/>
      <c r="JTU1142" s="894"/>
      <c r="JTV1142" s="894"/>
      <c r="JTW1142" s="894"/>
      <c r="JTX1142" s="894"/>
      <c r="JTY1142" s="894"/>
      <c r="JTZ1142" s="894"/>
      <c r="JUA1142" s="894"/>
      <c r="JUB1142" s="894"/>
      <c r="JUC1142" s="894"/>
      <c r="JUD1142" s="894"/>
      <c r="JUE1142" s="894"/>
      <c r="JUF1142" s="894"/>
      <c r="JUG1142" s="894"/>
      <c r="JUH1142" s="894"/>
      <c r="JUI1142" s="894"/>
      <c r="JUJ1142" s="894"/>
      <c r="JUK1142" s="894"/>
      <c r="JUL1142" s="894"/>
      <c r="JUM1142" s="894"/>
      <c r="JUN1142" s="894"/>
      <c r="JUO1142" s="894"/>
      <c r="JUP1142" s="894"/>
      <c r="JUQ1142" s="894"/>
      <c r="JUR1142" s="894"/>
      <c r="JUS1142" s="894"/>
      <c r="JUT1142" s="894"/>
      <c r="JUU1142" s="894"/>
      <c r="JUV1142" s="894"/>
      <c r="JUW1142" s="894"/>
      <c r="JUX1142" s="894"/>
      <c r="JUY1142" s="894"/>
      <c r="JUZ1142" s="894"/>
      <c r="JVA1142" s="894"/>
      <c r="JVB1142" s="894"/>
      <c r="JVC1142" s="894"/>
      <c r="JVD1142" s="894"/>
      <c r="JVE1142" s="894"/>
      <c r="JVF1142" s="894"/>
      <c r="JVG1142" s="894"/>
      <c r="JVH1142" s="894"/>
      <c r="JVI1142" s="894"/>
      <c r="JVJ1142" s="894"/>
      <c r="JVK1142" s="894"/>
      <c r="JVL1142" s="894"/>
      <c r="JVM1142" s="894"/>
      <c r="JVN1142" s="894"/>
      <c r="JVO1142" s="894"/>
      <c r="JVP1142" s="894"/>
      <c r="JVQ1142" s="894"/>
      <c r="JVR1142" s="894"/>
      <c r="JVS1142" s="894"/>
      <c r="JVT1142" s="894"/>
      <c r="JVU1142" s="894"/>
      <c r="JVV1142" s="894"/>
      <c r="JVW1142" s="894"/>
      <c r="JVX1142" s="894"/>
      <c r="JVY1142" s="894"/>
      <c r="JVZ1142" s="894"/>
      <c r="JWA1142" s="894"/>
      <c r="JWB1142" s="894"/>
      <c r="JWC1142" s="894"/>
      <c r="JWD1142" s="894"/>
      <c r="JWE1142" s="894"/>
      <c r="JWF1142" s="894"/>
      <c r="JWG1142" s="894"/>
      <c r="JWH1142" s="894"/>
      <c r="JWI1142" s="894"/>
      <c r="JWJ1142" s="894"/>
      <c r="JWK1142" s="894"/>
      <c r="JWL1142" s="894"/>
      <c r="JWM1142" s="894"/>
      <c r="JWN1142" s="894"/>
      <c r="JWO1142" s="894"/>
      <c r="JWP1142" s="894"/>
      <c r="JWQ1142" s="894"/>
      <c r="JWR1142" s="894"/>
      <c r="JWS1142" s="894"/>
      <c r="JWT1142" s="894"/>
      <c r="JWU1142" s="894"/>
      <c r="JWV1142" s="894"/>
      <c r="JWW1142" s="894"/>
      <c r="JWX1142" s="894"/>
      <c r="JWY1142" s="894"/>
      <c r="JWZ1142" s="894"/>
      <c r="JXA1142" s="894"/>
      <c r="JXB1142" s="894"/>
      <c r="JXC1142" s="894"/>
      <c r="JXD1142" s="894"/>
      <c r="JXE1142" s="894"/>
      <c r="JXF1142" s="894"/>
      <c r="JXG1142" s="894"/>
      <c r="JXH1142" s="894"/>
      <c r="JXI1142" s="894"/>
      <c r="JXJ1142" s="894"/>
      <c r="JXK1142" s="894"/>
      <c r="JXL1142" s="894"/>
      <c r="JXM1142" s="894"/>
      <c r="JXN1142" s="894"/>
      <c r="JXO1142" s="894"/>
      <c r="JXP1142" s="894"/>
      <c r="JXQ1142" s="894"/>
      <c r="JXR1142" s="894"/>
      <c r="JXS1142" s="894"/>
      <c r="JXT1142" s="894"/>
      <c r="JXU1142" s="894"/>
      <c r="JXV1142" s="894"/>
      <c r="JXW1142" s="894"/>
      <c r="JXX1142" s="894"/>
      <c r="JXY1142" s="894"/>
      <c r="JXZ1142" s="894"/>
      <c r="JYA1142" s="894"/>
      <c r="JYB1142" s="894"/>
      <c r="JYC1142" s="894"/>
      <c r="JYD1142" s="894"/>
      <c r="JYE1142" s="894"/>
      <c r="JYF1142" s="894"/>
      <c r="JYG1142" s="894"/>
      <c r="JYH1142" s="894"/>
      <c r="JYI1142" s="894"/>
      <c r="JYJ1142" s="894"/>
      <c r="JYK1142" s="894"/>
      <c r="JYL1142" s="894"/>
      <c r="JYM1142" s="894"/>
      <c r="JYN1142" s="894"/>
      <c r="JYO1142" s="894"/>
      <c r="JYP1142" s="894"/>
      <c r="JYQ1142" s="894"/>
      <c r="JYR1142" s="894"/>
      <c r="JYS1142" s="894"/>
      <c r="JYT1142" s="894"/>
      <c r="JYU1142" s="894"/>
      <c r="JYV1142" s="894"/>
      <c r="JYW1142" s="894"/>
      <c r="JYX1142" s="894"/>
      <c r="JYY1142" s="894"/>
      <c r="JYZ1142" s="894"/>
      <c r="JZA1142" s="894"/>
      <c r="JZB1142" s="894"/>
      <c r="JZC1142" s="894"/>
      <c r="JZD1142" s="894"/>
      <c r="JZE1142" s="894"/>
      <c r="JZF1142" s="894"/>
      <c r="JZG1142" s="894"/>
      <c r="JZH1142" s="894"/>
      <c r="JZI1142" s="894"/>
      <c r="JZJ1142" s="894"/>
      <c r="JZK1142" s="894"/>
      <c r="JZL1142" s="894"/>
      <c r="JZM1142" s="894"/>
      <c r="JZN1142" s="894"/>
      <c r="JZO1142" s="894"/>
      <c r="JZP1142" s="894"/>
      <c r="JZQ1142" s="894"/>
      <c r="JZR1142" s="894"/>
      <c r="JZS1142" s="894"/>
      <c r="JZT1142" s="894"/>
      <c r="JZU1142" s="894"/>
      <c r="JZV1142" s="894"/>
      <c r="JZW1142" s="894"/>
      <c r="JZX1142" s="894"/>
      <c r="JZY1142" s="894"/>
      <c r="JZZ1142" s="894"/>
      <c r="KAA1142" s="894"/>
      <c r="KAB1142" s="894"/>
      <c r="KAC1142" s="894"/>
      <c r="KAD1142" s="894"/>
      <c r="KAE1142" s="894"/>
      <c r="KAF1142" s="894"/>
      <c r="KAG1142" s="894"/>
      <c r="KAH1142" s="894"/>
      <c r="KAI1142" s="894"/>
      <c r="KAJ1142" s="894"/>
      <c r="KAK1142" s="894"/>
      <c r="KAL1142" s="894"/>
      <c r="KAM1142" s="894"/>
      <c r="KAN1142" s="894"/>
      <c r="KAO1142" s="894"/>
      <c r="KAP1142" s="894"/>
      <c r="KAQ1142" s="894"/>
      <c r="KAR1142" s="894"/>
      <c r="KAS1142" s="894"/>
      <c r="KAT1142" s="894"/>
      <c r="KAU1142" s="894"/>
      <c r="KAV1142" s="894"/>
      <c r="KAW1142" s="894"/>
      <c r="KAX1142" s="894"/>
      <c r="KAY1142" s="894"/>
      <c r="KAZ1142" s="894"/>
      <c r="KBA1142" s="894"/>
      <c r="KBB1142" s="894"/>
      <c r="KBC1142" s="894"/>
      <c r="KBD1142" s="894"/>
      <c r="KBE1142" s="894"/>
      <c r="KBF1142" s="894"/>
      <c r="KBG1142" s="894"/>
      <c r="KBH1142" s="894"/>
      <c r="KBI1142" s="894"/>
      <c r="KBJ1142" s="894"/>
      <c r="KBK1142" s="894"/>
      <c r="KBL1142" s="894"/>
      <c r="KBM1142" s="894"/>
      <c r="KBN1142" s="894"/>
      <c r="KBO1142" s="894"/>
      <c r="KBP1142" s="894"/>
      <c r="KBQ1142" s="894"/>
      <c r="KBR1142" s="894"/>
      <c r="KBS1142" s="894"/>
      <c r="KBT1142" s="894"/>
      <c r="KBU1142" s="894"/>
      <c r="KBV1142" s="894"/>
      <c r="KBW1142" s="894"/>
      <c r="KBX1142" s="894"/>
      <c r="KBY1142" s="894"/>
      <c r="KBZ1142" s="894"/>
      <c r="KCA1142" s="894"/>
      <c r="KCB1142" s="894"/>
      <c r="KCC1142" s="894"/>
      <c r="KCD1142" s="894"/>
      <c r="KCE1142" s="894"/>
      <c r="KCF1142" s="894"/>
      <c r="KCG1142" s="894"/>
      <c r="KCH1142" s="894"/>
      <c r="KCI1142" s="894"/>
      <c r="KCJ1142" s="894"/>
      <c r="KCK1142" s="894"/>
      <c r="KCL1142" s="894"/>
      <c r="KCM1142" s="894"/>
      <c r="KCN1142" s="894"/>
      <c r="KCO1142" s="894"/>
      <c r="KCP1142" s="894"/>
      <c r="KCQ1142" s="894"/>
      <c r="KCR1142" s="894"/>
      <c r="KCS1142" s="894"/>
      <c r="KCT1142" s="894"/>
      <c r="KCU1142" s="894"/>
      <c r="KCV1142" s="894"/>
      <c r="KCW1142" s="894"/>
      <c r="KCX1142" s="894"/>
      <c r="KCY1142" s="894"/>
      <c r="KCZ1142" s="894"/>
      <c r="KDA1142" s="894"/>
      <c r="KDB1142" s="894"/>
      <c r="KDC1142" s="894"/>
      <c r="KDD1142" s="894"/>
      <c r="KDE1142" s="894"/>
      <c r="KDF1142" s="894"/>
      <c r="KDG1142" s="894"/>
      <c r="KDH1142" s="894"/>
      <c r="KDI1142" s="894"/>
      <c r="KDJ1142" s="894"/>
      <c r="KDK1142" s="894"/>
      <c r="KDL1142" s="894"/>
      <c r="KDM1142" s="894"/>
      <c r="KDN1142" s="894"/>
      <c r="KDO1142" s="894"/>
      <c r="KDP1142" s="894"/>
      <c r="KDQ1142" s="894"/>
      <c r="KDR1142" s="894"/>
      <c r="KDS1142" s="894"/>
      <c r="KDT1142" s="894"/>
      <c r="KDU1142" s="894"/>
      <c r="KDV1142" s="894"/>
      <c r="KDW1142" s="894"/>
      <c r="KDX1142" s="894"/>
      <c r="KDY1142" s="894"/>
      <c r="KDZ1142" s="894"/>
      <c r="KEA1142" s="894"/>
      <c r="KEB1142" s="894"/>
      <c r="KEC1142" s="894"/>
      <c r="KED1142" s="894"/>
      <c r="KEE1142" s="894"/>
      <c r="KEF1142" s="894"/>
      <c r="KEG1142" s="894"/>
      <c r="KEH1142" s="894"/>
      <c r="KEI1142" s="894"/>
      <c r="KEJ1142" s="894"/>
      <c r="KEK1142" s="894"/>
      <c r="KEL1142" s="894"/>
      <c r="KEM1142" s="894"/>
      <c r="KEN1142" s="894"/>
      <c r="KEO1142" s="894"/>
      <c r="KEP1142" s="894"/>
      <c r="KEQ1142" s="894"/>
      <c r="KER1142" s="894"/>
      <c r="KES1142" s="894"/>
      <c r="KET1142" s="894"/>
      <c r="KEU1142" s="894"/>
      <c r="KEV1142" s="894"/>
      <c r="KEW1142" s="894"/>
      <c r="KEX1142" s="894"/>
      <c r="KEY1142" s="894"/>
      <c r="KEZ1142" s="894"/>
      <c r="KFA1142" s="894"/>
      <c r="KFB1142" s="894"/>
      <c r="KFC1142" s="894"/>
      <c r="KFD1142" s="894"/>
      <c r="KFE1142" s="894"/>
      <c r="KFF1142" s="894"/>
      <c r="KFG1142" s="894"/>
      <c r="KFH1142" s="894"/>
      <c r="KFI1142" s="894"/>
      <c r="KFJ1142" s="894"/>
      <c r="KFK1142" s="894"/>
      <c r="KFL1142" s="894"/>
      <c r="KFM1142" s="894"/>
      <c r="KFN1142" s="894"/>
      <c r="KFO1142" s="894"/>
      <c r="KFP1142" s="894"/>
      <c r="KFQ1142" s="894"/>
      <c r="KFR1142" s="894"/>
      <c r="KFS1142" s="894"/>
      <c r="KFT1142" s="894"/>
      <c r="KFU1142" s="894"/>
      <c r="KFV1142" s="894"/>
      <c r="KFW1142" s="894"/>
      <c r="KFX1142" s="894"/>
      <c r="KFY1142" s="894"/>
      <c r="KFZ1142" s="894"/>
      <c r="KGA1142" s="894"/>
      <c r="KGB1142" s="894"/>
      <c r="KGC1142" s="894"/>
      <c r="KGD1142" s="894"/>
      <c r="KGE1142" s="894"/>
      <c r="KGF1142" s="894"/>
      <c r="KGG1142" s="894"/>
      <c r="KGH1142" s="894"/>
      <c r="KGI1142" s="894"/>
      <c r="KGJ1142" s="894"/>
      <c r="KGK1142" s="894"/>
      <c r="KGL1142" s="894"/>
      <c r="KGM1142" s="894"/>
      <c r="KGN1142" s="894"/>
      <c r="KGO1142" s="894"/>
      <c r="KGP1142" s="894"/>
      <c r="KGQ1142" s="894"/>
      <c r="KGR1142" s="894"/>
      <c r="KGS1142" s="894"/>
      <c r="KGT1142" s="894"/>
      <c r="KGU1142" s="894"/>
      <c r="KGV1142" s="894"/>
      <c r="KGW1142" s="894"/>
      <c r="KGX1142" s="894"/>
      <c r="KGY1142" s="894"/>
      <c r="KGZ1142" s="894"/>
      <c r="KHA1142" s="894"/>
      <c r="KHB1142" s="894"/>
      <c r="KHC1142" s="894"/>
      <c r="KHD1142" s="894"/>
      <c r="KHE1142" s="894"/>
      <c r="KHF1142" s="894"/>
      <c r="KHG1142" s="894"/>
      <c r="KHH1142" s="894"/>
      <c r="KHI1142" s="894"/>
      <c r="KHJ1142" s="894"/>
      <c r="KHK1142" s="894"/>
      <c r="KHL1142" s="894"/>
      <c r="KHM1142" s="894"/>
      <c r="KHN1142" s="894"/>
      <c r="KHO1142" s="894"/>
      <c r="KHP1142" s="894"/>
      <c r="KHQ1142" s="894"/>
      <c r="KHR1142" s="894"/>
      <c r="KHS1142" s="894"/>
      <c r="KHT1142" s="894"/>
      <c r="KHU1142" s="894"/>
      <c r="KHV1142" s="894"/>
      <c r="KHW1142" s="894"/>
      <c r="KHX1142" s="894"/>
      <c r="KHY1142" s="894"/>
      <c r="KHZ1142" s="894"/>
      <c r="KIA1142" s="894"/>
      <c r="KIB1142" s="894"/>
      <c r="KIC1142" s="894"/>
      <c r="KID1142" s="894"/>
      <c r="KIE1142" s="894"/>
      <c r="KIF1142" s="894"/>
      <c r="KIG1142" s="894"/>
      <c r="KIH1142" s="894"/>
      <c r="KII1142" s="894"/>
      <c r="KIJ1142" s="894"/>
      <c r="KIK1142" s="894"/>
      <c r="KIL1142" s="894"/>
      <c r="KIM1142" s="894"/>
      <c r="KIN1142" s="894"/>
      <c r="KIO1142" s="894"/>
      <c r="KIP1142" s="894"/>
      <c r="KIQ1142" s="894"/>
      <c r="KIR1142" s="894"/>
      <c r="KIS1142" s="894"/>
      <c r="KIT1142" s="894"/>
      <c r="KIU1142" s="894"/>
      <c r="KIV1142" s="894"/>
      <c r="KIW1142" s="894"/>
      <c r="KIX1142" s="894"/>
      <c r="KIY1142" s="894"/>
      <c r="KIZ1142" s="894"/>
      <c r="KJA1142" s="894"/>
      <c r="KJB1142" s="894"/>
      <c r="KJC1142" s="894"/>
      <c r="KJD1142" s="894"/>
      <c r="KJE1142" s="894"/>
      <c r="KJF1142" s="894"/>
      <c r="KJG1142" s="894"/>
      <c r="KJH1142" s="894"/>
      <c r="KJI1142" s="894"/>
      <c r="KJJ1142" s="894"/>
      <c r="KJK1142" s="894"/>
      <c r="KJL1142" s="894"/>
      <c r="KJM1142" s="894"/>
      <c r="KJN1142" s="894"/>
      <c r="KJO1142" s="894"/>
      <c r="KJP1142" s="894"/>
      <c r="KJQ1142" s="894"/>
      <c r="KJR1142" s="894"/>
      <c r="KJS1142" s="894"/>
      <c r="KJT1142" s="894"/>
      <c r="KJU1142" s="894"/>
      <c r="KJV1142" s="894"/>
      <c r="KJW1142" s="894"/>
      <c r="KJX1142" s="894"/>
      <c r="KJY1142" s="894"/>
      <c r="KJZ1142" s="894"/>
      <c r="KKA1142" s="894"/>
      <c r="KKB1142" s="894"/>
      <c r="KKC1142" s="894"/>
      <c r="KKD1142" s="894"/>
      <c r="KKE1142" s="894"/>
      <c r="KKF1142" s="894"/>
      <c r="KKG1142" s="894"/>
      <c r="KKH1142" s="894"/>
      <c r="KKI1142" s="894"/>
      <c r="KKJ1142" s="894"/>
      <c r="KKK1142" s="894"/>
      <c r="KKL1142" s="894"/>
      <c r="KKM1142" s="894"/>
      <c r="KKN1142" s="894"/>
      <c r="KKO1142" s="894"/>
      <c r="KKP1142" s="894"/>
      <c r="KKQ1142" s="894"/>
      <c r="KKR1142" s="894"/>
      <c r="KKS1142" s="894"/>
      <c r="KKT1142" s="894"/>
      <c r="KKU1142" s="894"/>
      <c r="KKV1142" s="894"/>
      <c r="KKW1142" s="894"/>
      <c r="KKX1142" s="894"/>
      <c r="KKY1142" s="894"/>
      <c r="KKZ1142" s="894"/>
      <c r="KLA1142" s="894"/>
      <c r="KLB1142" s="894"/>
      <c r="KLC1142" s="894"/>
      <c r="KLD1142" s="894"/>
      <c r="KLE1142" s="894"/>
      <c r="KLF1142" s="894"/>
      <c r="KLG1142" s="894"/>
      <c r="KLH1142" s="894"/>
      <c r="KLI1142" s="894"/>
      <c r="KLJ1142" s="894"/>
      <c r="KLK1142" s="894"/>
      <c r="KLL1142" s="894"/>
      <c r="KLM1142" s="894"/>
      <c r="KLN1142" s="894"/>
      <c r="KLO1142" s="894"/>
      <c r="KLP1142" s="894"/>
      <c r="KLQ1142" s="894"/>
      <c r="KLR1142" s="894"/>
      <c r="KLS1142" s="894"/>
      <c r="KLT1142" s="894"/>
      <c r="KLU1142" s="894"/>
      <c r="KLV1142" s="894"/>
      <c r="KLW1142" s="894"/>
      <c r="KLX1142" s="894"/>
      <c r="KLY1142" s="894"/>
      <c r="KLZ1142" s="894"/>
      <c r="KMA1142" s="894"/>
      <c r="KMB1142" s="894"/>
      <c r="KMC1142" s="894"/>
      <c r="KMD1142" s="894"/>
      <c r="KME1142" s="894"/>
      <c r="KMF1142" s="894"/>
      <c r="KMG1142" s="894"/>
      <c r="KMH1142" s="894"/>
      <c r="KMI1142" s="894"/>
      <c r="KMJ1142" s="894"/>
      <c r="KMK1142" s="894"/>
      <c r="KML1142" s="894"/>
      <c r="KMM1142" s="894"/>
      <c r="KMN1142" s="894"/>
      <c r="KMO1142" s="894"/>
      <c r="KMP1142" s="894"/>
      <c r="KMQ1142" s="894"/>
      <c r="KMR1142" s="894"/>
      <c r="KMS1142" s="894"/>
      <c r="KMT1142" s="894"/>
      <c r="KMU1142" s="894"/>
      <c r="KMV1142" s="894"/>
      <c r="KMW1142" s="894"/>
      <c r="KMX1142" s="894"/>
      <c r="KMY1142" s="894"/>
      <c r="KMZ1142" s="894"/>
      <c r="KNA1142" s="894"/>
      <c r="KNB1142" s="894"/>
      <c r="KNC1142" s="894"/>
      <c r="KND1142" s="894"/>
      <c r="KNE1142" s="894"/>
      <c r="KNF1142" s="894"/>
      <c r="KNG1142" s="894"/>
      <c r="KNH1142" s="894"/>
      <c r="KNI1142" s="894"/>
      <c r="KNJ1142" s="894"/>
      <c r="KNK1142" s="894"/>
      <c r="KNL1142" s="894"/>
      <c r="KNM1142" s="894"/>
      <c r="KNN1142" s="894"/>
      <c r="KNO1142" s="894"/>
      <c r="KNP1142" s="894"/>
      <c r="KNQ1142" s="894"/>
      <c r="KNR1142" s="894"/>
      <c r="KNS1142" s="894"/>
      <c r="KNT1142" s="894"/>
      <c r="KNU1142" s="894"/>
      <c r="KNV1142" s="894"/>
      <c r="KNW1142" s="894"/>
      <c r="KNX1142" s="894"/>
      <c r="KNY1142" s="894"/>
      <c r="KNZ1142" s="894"/>
      <c r="KOA1142" s="894"/>
      <c r="KOB1142" s="894"/>
      <c r="KOC1142" s="894"/>
      <c r="KOD1142" s="894"/>
      <c r="KOE1142" s="894"/>
      <c r="KOF1142" s="894"/>
      <c r="KOG1142" s="894"/>
      <c r="KOH1142" s="894"/>
      <c r="KOI1142" s="894"/>
      <c r="KOJ1142" s="894"/>
      <c r="KOK1142" s="894"/>
      <c r="KOL1142" s="894"/>
      <c r="KOM1142" s="894"/>
      <c r="KON1142" s="894"/>
      <c r="KOO1142" s="894"/>
      <c r="KOP1142" s="894"/>
      <c r="KOQ1142" s="894"/>
      <c r="KOR1142" s="894"/>
      <c r="KOS1142" s="894"/>
      <c r="KOT1142" s="894"/>
      <c r="KOU1142" s="894"/>
      <c r="KOV1142" s="894"/>
      <c r="KOW1142" s="894"/>
      <c r="KOX1142" s="894"/>
      <c r="KOY1142" s="894"/>
      <c r="KOZ1142" s="894"/>
      <c r="KPA1142" s="894"/>
      <c r="KPB1142" s="894"/>
      <c r="KPC1142" s="894"/>
      <c r="KPD1142" s="894"/>
      <c r="KPE1142" s="894"/>
      <c r="KPF1142" s="894"/>
      <c r="KPG1142" s="894"/>
      <c r="KPH1142" s="894"/>
      <c r="KPI1142" s="894"/>
      <c r="KPJ1142" s="894"/>
      <c r="KPK1142" s="894"/>
      <c r="KPL1142" s="894"/>
      <c r="KPM1142" s="894"/>
      <c r="KPN1142" s="894"/>
      <c r="KPO1142" s="894"/>
      <c r="KPP1142" s="894"/>
      <c r="KPQ1142" s="894"/>
      <c r="KPR1142" s="894"/>
      <c r="KPS1142" s="894"/>
      <c r="KPT1142" s="894"/>
      <c r="KPU1142" s="894"/>
      <c r="KPV1142" s="894"/>
      <c r="KPW1142" s="894"/>
      <c r="KPX1142" s="894"/>
      <c r="KPY1142" s="894"/>
      <c r="KPZ1142" s="894"/>
      <c r="KQA1142" s="894"/>
      <c r="KQB1142" s="894"/>
      <c r="KQC1142" s="894"/>
      <c r="KQD1142" s="894"/>
      <c r="KQE1142" s="894"/>
      <c r="KQF1142" s="894"/>
      <c r="KQG1142" s="894"/>
      <c r="KQH1142" s="894"/>
      <c r="KQI1142" s="894"/>
      <c r="KQJ1142" s="894"/>
      <c r="KQK1142" s="894"/>
      <c r="KQL1142" s="894"/>
      <c r="KQM1142" s="894"/>
      <c r="KQN1142" s="894"/>
      <c r="KQO1142" s="894"/>
      <c r="KQP1142" s="894"/>
      <c r="KQQ1142" s="894"/>
      <c r="KQR1142" s="894"/>
      <c r="KQS1142" s="894"/>
      <c r="KQT1142" s="894"/>
      <c r="KQU1142" s="894"/>
      <c r="KQV1142" s="894"/>
      <c r="KQW1142" s="894"/>
      <c r="KQX1142" s="894"/>
      <c r="KQY1142" s="894"/>
      <c r="KQZ1142" s="894"/>
      <c r="KRA1142" s="894"/>
      <c r="KRB1142" s="894"/>
      <c r="KRC1142" s="894"/>
      <c r="KRD1142" s="894"/>
      <c r="KRE1142" s="894"/>
      <c r="KRF1142" s="894"/>
      <c r="KRG1142" s="894"/>
      <c r="KRH1142" s="894"/>
      <c r="KRI1142" s="894"/>
      <c r="KRJ1142" s="894"/>
      <c r="KRK1142" s="894"/>
      <c r="KRL1142" s="894"/>
      <c r="KRM1142" s="894"/>
      <c r="KRN1142" s="894"/>
      <c r="KRO1142" s="894"/>
      <c r="KRP1142" s="894"/>
      <c r="KRQ1142" s="894"/>
      <c r="KRR1142" s="894"/>
      <c r="KRS1142" s="894"/>
      <c r="KRT1142" s="894"/>
      <c r="KRU1142" s="894"/>
      <c r="KRV1142" s="894"/>
      <c r="KRW1142" s="894"/>
      <c r="KRX1142" s="894"/>
      <c r="KRY1142" s="894"/>
      <c r="KRZ1142" s="894"/>
      <c r="KSA1142" s="894"/>
      <c r="KSB1142" s="894"/>
      <c r="KSC1142" s="894"/>
      <c r="KSD1142" s="894"/>
      <c r="KSE1142" s="894"/>
      <c r="KSF1142" s="894"/>
      <c r="KSG1142" s="894"/>
      <c r="KSH1142" s="894"/>
      <c r="KSI1142" s="894"/>
      <c r="KSJ1142" s="894"/>
      <c r="KSK1142" s="894"/>
      <c r="KSL1142" s="894"/>
      <c r="KSM1142" s="894"/>
      <c r="KSN1142" s="894"/>
      <c r="KSO1142" s="894"/>
      <c r="KSP1142" s="894"/>
      <c r="KSQ1142" s="894"/>
      <c r="KSR1142" s="894"/>
      <c r="KSS1142" s="894"/>
      <c r="KST1142" s="894"/>
      <c r="KSU1142" s="894"/>
      <c r="KSV1142" s="894"/>
      <c r="KSW1142" s="894"/>
      <c r="KSX1142" s="894"/>
      <c r="KSY1142" s="894"/>
      <c r="KSZ1142" s="894"/>
      <c r="KTA1142" s="894"/>
      <c r="KTB1142" s="894"/>
      <c r="KTC1142" s="894"/>
      <c r="KTD1142" s="894"/>
      <c r="KTE1142" s="894"/>
      <c r="KTF1142" s="894"/>
      <c r="KTG1142" s="894"/>
      <c r="KTH1142" s="894"/>
      <c r="KTI1142" s="894"/>
      <c r="KTJ1142" s="894"/>
      <c r="KTK1142" s="894"/>
      <c r="KTL1142" s="894"/>
      <c r="KTM1142" s="894"/>
      <c r="KTN1142" s="894"/>
      <c r="KTO1142" s="894"/>
      <c r="KTP1142" s="894"/>
      <c r="KTQ1142" s="894"/>
      <c r="KTR1142" s="894"/>
      <c r="KTS1142" s="894"/>
      <c r="KTT1142" s="894"/>
      <c r="KTU1142" s="894"/>
      <c r="KTV1142" s="894"/>
      <c r="KTW1142" s="894"/>
      <c r="KTX1142" s="894"/>
      <c r="KTY1142" s="894"/>
      <c r="KTZ1142" s="894"/>
      <c r="KUA1142" s="894"/>
      <c r="KUB1142" s="894"/>
      <c r="KUC1142" s="894"/>
      <c r="KUD1142" s="894"/>
      <c r="KUE1142" s="894"/>
      <c r="KUF1142" s="894"/>
      <c r="KUG1142" s="894"/>
      <c r="KUH1142" s="894"/>
      <c r="KUI1142" s="894"/>
      <c r="KUJ1142" s="894"/>
      <c r="KUK1142" s="894"/>
      <c r="KUL1142" s="894"/>
      <c r="KUM1142" s="894"/>
      <c r="KUN1142" s="894"/>
      <c r="KUO1142" s="894"/>
      <c r="KUP1142" s="894"/>
      <c r="KUQ1142" s="894"/>
      <c r="KUR1142" s="894"/>
      <c r="KUS1142" s="894"/>
      <c r="KUT1142" s="894"/>
      <c r="KUU1142" s="894"/>
      <c r="KUV1142" s="894"/>
      <c r="KUW1142" s="894"/>
      <c r="KUX1142" s="894"/>
      <c r="KUY1142" s="894"/>
      <c r="KUZ1142" s="894"/>
      <c r="KVA1142" s="894"/>
      <c r="KVB1142" s="894"/>
      <c r="KVC1142" s="894"/>
      <c r="KVD1142" s="894"/>
      <c r="KVE1142" s="894"/>
      <c r="KVF1142" s="894"/>
      <c r="KVG1142" s="894"/>
      <c r="KVH1142" s="894"/>
      <c r="KVI1142" s="894"/>
      <c r="KVJ1142" s="894"/>
      <c r="KVK1142" s="894"/>
      <c r="KVL1142" s="894"/>
      <c r="KVM1142" s="894"/>
      <c r="KVN1142" s="894"/>
      <c r="KVO1142" s="894"/>
      <c r="KVP1142" s="894"/>
      <c r="KVQ1142" s="894"/>
      <c r="KVR1142" s="894"/>
      <c r="KVS1142" s="894"/>
      <c r="KVT1142" s="894"/>
      <c r="KVU1142" s="894"/>
      <c r="KVV1142" s="894"/>
      <c r="KVW1142" s="894"/>
      <c r="KVX1142" s="894"/>
      <c r="KVY1142" s="894"/>
      <c r="KVZ1142" s="894"/>
      <c r="KWA1142" s="894"/>
      <c r="KWB1142" s="894"/>
      <c r="KWC1142" s="894"/>
      <c r="KWD1142" s="894"/>
      <c r="KWE1142" s="894"/>
      <c r="KWF1142" s="894"/>
      <c r="KWG1142" s="894"/>
      <c r="KWH1142" s="894"/>
      <c r="KWI1142" s="894"/>
      <c r="KWJ1142" s="894"/>
      <c r="KWK1142" s="894"/>
      <c r="KWL1142" s="894"/>
      <c r="KWM1142" s="894"/>
      <c r="KWN1142" s="894"/>
      <c r="KWO1142" s="894"/>
      <c r="KWP1142" s="894"/>
      <c r="KWQ1142" s="894"/>
      <c r="KWR1142" s="894"/>
      <c r="KWS1142" s="894"/>
      <c r="KWT1142" s="894"/>
      <c r="KWU1142" s="894"/>
      <c r="KWV1142" s="894"/>
      <c r="KWW1142" s="894"/>
      <c r="KWX1142" s="894"/>
      <c r="KWY1142" s="894"/>
      <c r="KWZ1142" s="894"/>
      <c r="KXA1142" s="894"/>
      <c r="KXB1142" s="894"/>
      <c r="KXC1142" s="894"/>
      <c r="KXD1142" s="894"/>
      <c r="KXE1142" s="894"/>
      <c r="KXF1142" s="894"/>
      <c r="KXG1142" s="894"/>
      <c r="KXH1142" s="894"/>
      <c r="KXI1142" s="894"/>
      <c r="KXJ1142" s="894"/>
      <c r="KXK1142" s="894"/>
      <c r="KXL1142" s="894"/>
      <c r="KXM1142" s="894"/>
      <c r="KXN1142" s="894"/>
      <c r="KXO1142" s="894"/>
      <c r="KXP1142" s="894"/>
      <c r="KXQ1142" s="894"/>
      <c r="KXR1142" s="894"/>
      <c r="KXS1142" s="894"/>
      <c r="KXT1142" s="894"/>
      <c r="KXU1142" s="894"/>
      <c r="KXV1142" s="894"/>
      <c r="KXW1142" s="894"/>
      <c r="KXX1142" s="894"/>
      <c r="KXY1142" s="894"/>
      <c r="KXZ1142" s="894"/>
      <c r="KYA1142" s="894"/>
      <c r="KYB1142" s="894"/>
      <c r="KYC1142" s="894"/>
      <c r="KYD1142" s="894"/>
      <c r="KYE1142" s="894"/>
      <c r="KYF1142" s="894"/>
      <c r="KYG1142" s="894"/>
      <c r="KYH1142" s="894"/>
      <c r="KYI1142" s="894"/>
      <c r="KYJ1142" s="894"/>
      <c r="KYK1142" s="894"/>
      <c r="KYL1142" s="894"/>
      <c r="KYM1142" s="894"/>
      <c r="KYN1142" s="894"/>
      <c r="KYO1142" s="894"/>
      <c r="KYP1142" s="894"/>
      <c r="KYQ1142" s="894"/>
      <c r="KYR1142" s="894"/>
      <c r="KYS1142" s="894"/>
      <c r="KYT1142" s="894"/>
      <c r="KYU1142" s="894"/>
      <c r="KYV1142" s="894"/>
      <c r="KYW1142" s="894"/>
      <c r="KYX1142" s="894"/>
      <c r="KYY1142" s="894"/>
      <c r="KYZ1142" s="894"/>
      <c r="KZA1142" s="894"/>
      <c r="KZB1142" s="894"/>
      <c r="KZC1142" s="894"/>
      <c r="KZD1142" s="894"/>
      <c r="KZE1142" s="894"/>
      <c r="KZF1142" s="894"/>
      <c r="KZG1142" s="894"/>
      <c r="KZH1142" s="894"/>
      <c r="KZI1142" s="894"/>
      <c r="KZJ1142" s="894"/>
      <c r="KZK1142" s="894"/>
      <c r="KZL1142" s="894"/>
      <c r="KZM1142" s="894"/>
      <c r="KZN1142" s="894"/>
      <c r="KZO1142" s="894"/>
      <c r="KZP1142" s="894"/>
      <c r="KZQ1142" s="894"/>
      <c r="KZR1142" s="894"/>
      <c r="KZS1142" s="894"/>
      <c r="KZT1142" s="894"/>
      <c r="KZU1142" s="894"/>
      <c r="KZV1142" s="894"/>
      <c r="KZW1142" s="894"/>
      <c r="KZX1142" s="894"/>
      <c r="KZY1142" s="894"/>
      <c r="KZZ1142" s="894"/>
      <c r="LAA1142" s="894"/>
      <c r="LAB1142" s="894"/>
      <c r="LAC1142" s="894"/>
      <c r="LAD1142" s="894"/>
      <c r="LAE1142" s="894"/>
      <c r="LAF1142" s="894"/>
      <c r="LAG1142" s="894"/>
      <c r="LAH1142" s="894"/>
      <c r="LAI1142" s="894"/>
      <c r="LAJ1142" s="894"/>
      <c r="LAK1142" s="894"/>
      <c r="LAL1142" s="894"/>
      <c r="LAM1142" s="894"/>
      <c r="LAN1142" s="894"/>
      <c r="LAO1142" s="894"/>
      <c r="LAP1142" s="894"/>
      <c r="LAQ1142" s="894"/>
      <c r="LAR1142" s="894"/>
      <c r="LAS1142" s="894"/>
      <c r="LAT1142" s="894"/>
      <c r="LAU1142" s="894"/>
      <c r="LAV1142" s="894"/>
      <c r="LAW1142" s="894"/>
      <c r="LAX1142" s="894"/>
      <c r="LAY1142" s="894"/>
      <c r="LAZ1142" s="894"/>
      <c r="LBA1142" s="894"/>
      <c r="LBB1142" s="894"/>
      <c r="LBC1142" s="894"/>
      <c r="LBD1142" s="894"/>
      <c r="LBE1142" s="894"/>
      <c r="LBF1142" s="894"/>
      <c r="LBG1142" s="894"/>
      <c r="LBH1142" s="894"/>
      <c r="LBI1142" s="894"/>
      <c r="LBJ1142" s="894"/>
      <c r="LBK1142" s="894"/>
      <c r="LBL1142" s="894"/>
      <c r="LBM1142" s="894"/>
      <c r="LBN1142" s="894"/>
      <c r="LBO1142" s="894"/>
      <c r="LBP1142" s="894"/>
      <c r="LBQ1142" s="894"/>
      <c r="LBR1142" s="894"/>
      <c r="LBS1142" s="894"/>
      <c r="LBT1142" s="894"/>
      <c r="LBU1142" s="894"/>
      <c r="LBV1142" s="894"/>
      <c r="LBW1142" s="894"/>
      <c r="LBX1142" s="894"/>
      <c r="LBY1142" s="894"/>
      <c r="LBZ1142" s="894"/>
      <c r="LCA1142" s="894"/>
      <c r="LCB1142" s="894"/>
      <c r="LCC1142" s="894"/>
      <c r="LCD1142" s="894"/>
      <c r="LCE1142" s="894"/>
      <c r="LCF1142" s="894"/>
      <c r="LCG1142" s="894"/>
      <c r="LCH1142" s="894"/>
      <c r="LCI1142" s="894"/>
      <c r="LCJ1142" s="894"/>
      <c r="LCK1142" s="894"/>
      <c r="LCL1142" s="894"/>
      <c r="LCM1142" s="894"/>
      <c r="LCN1142" s="894"/>
      <c r="LCO1142" s="894"/>
      <c r="LCP1142" s="894"/>
      <c r="LCQ1142" s="894"/>
      <c r="LCR1142" s="894"/>
      <c r="LCS1142" s="894"/>
      <c r="LCT1142" s="894"/>
      <c r="LCU1142" s="894"/>
      <c r="LCV1142" s="894"/>
      <c r="LCW1142" s="894"/>
      <c r="LCX1142" s="894"/>
      <c r="LCY1142" s="894"/>
      <c r="LCZ1142" s="894"/>
      <c r="LDA1142" s="894"/>
      <c r="LDB1142" s="894"/>
      <c r="LDC1142" s="894"/>
      <c r="LDD1142" s="894"/>
      <c r="LDE1142" s="894"/>
      <c r="LDF1142" s="894"/>
      <c r="LDG1142" s="894"/>
      <c r="LDH1142" s="894"/>
      <c r="LDI1142" s="894"/>
      <c r="LDJ1142" s="894"/>
      <c r="LDK1142" s="894"/>
      <c r="LDL1142" s="894"/>
      <c r="LDM1142" s="894"/>
      <c r="LDN1142" s="894"/>
      <c r="LDO1142" s="894"/>
      <c r="LDP1142" s="894"/>
      <c r="LDQ1142" s="894"/>
      <c r="LDR1142" s="894"/>
      <c r="LDS1142" s="894"/>
      <c r="LDT1142" s="894"/>
      <c r="LDU1142" s="894"/>
      <c r="LDV1142" s="894"/>
      <c r="LDW1142" s="894"/>
      <c r="LDX1142" s="894"/>
      <c r="LDY1142" s="894"/>
      <c r="LDZ1142" s="894"/>
      <c r="LEA1142" s="894"/>
      <c r="LEB1142" s="894"/>
      <c r="LEC1142" s="894"/>
      <c r="LED1142" s="894"/>
      <c r="LEE1142" s="894"/>
      <c r="LEF1142" s="894"/>
      <c r="LEG1142" s="894"/>
      <c r="LEH1142" s="894"/>
      <c r="LEI1142" s="894"/>
      <c r="LEJ1142" s="894"/>
      <c r="LEK1142" s="894"/>
      <c r="LEL1142" s="894"/>
      <c r="LEM1142" s="894"/>
      <c r="LEN1142" s="894"/>
      <c r="LEO1142" s="894"/>
      <c r="LEP1142" s="894"/>
      <c r="LEQ1142" s="894"/>
      <c r="LER1142" s="894"/>
      <c r="LES1142" s="894"/>
      <c r="LET1142" s="894"/>
      <c r="LEU1142" s="894"/>
      <c r="LEV1142" s="894"/>
      <c r="LEW1142" s="894"/>
      <c r="LEX1142" s="894"/>
      <c r="LEY1142" s="894"/>
      <c r="LEZ1142" s="894"/>
      <c r="LFA1142" s="894"/>
      <c r="LFB1142" s="894"/>
      <c r="LFC1142" s="894"/>
      <c r="LFD1142" s="894"/>
      <c r="LFE1142" s="894"/>
      <c r="LFF1142" s="894"/>
      <c r="LFG1142" s="894"/>
      <c r="LFH1142" s="894"/>
      <c r="LFI1142" s="894"/>
      <c r="LFJ1142" s="894"/>
      <c r="LFK1142" s="894"/>
      <c r="LFL1142" s="894"/>
      <c r="LFM1142" s="894"/>
      <c r="LFN1142" s="894"/>
      <c r="LFO1142" s="894"/>
      <c r="LFP1142" s="894"/>
      <c r="LFQ1142" s="894"/>
      <c r="LFR1142" s="894"/>
      <c r="LFS1142" s="894"/>
      <c r="LFT1142" s="894"/>
      <c r="LFU1142" s="894"/>
      <c r="LFV1142" s="894"/>
      <c r="LFW1142" s="894"/>
      <c r="LFX1142" s="894"/>
      <c r="LFY1142" s="894"/>
      <c r="LFZ1142" s="894"/>
      <c r="LGA1142" s="894"/>
      <c r="LGB1142" s="894"/>
      <c r="LGC1142" s="894"/>
      <c r="LGD1142" s="894"/>
      <c r="LGE1142" s="894"/>
      <c r="LGF1142" s="894"/>
      <c r="LGG1142" s="894"/>
      <c r="LGH1142" s="894"/>
      <c r="LGI1142" s="894"/>
      <c r="LGJ1142" s="894"/>
      <c r="LGK1142" s="894"/>
      <c r="LGL1142" s="894"/>
      <c r="LGM1142" s="894"/>
      <c r="LGN1142" s="894"/>
      <c r="LGO1142" s="894"/>
      <c r="LGP1142" s="894"/>
      <c r="LGQ1142" s="894"/>
      <c r="LGR1142" s="894"/>
      <c r="LGS1142" s="894"/>
      <c r="LGT1142" s="894"/>
      <c r="LGU1142" s="894"/>
      <c r="LGV1142" s="894"/>
      <c r="LGW1142" s="894"/>
      <c r="LGX1142" s="894"/>
      <c r="LGY1142" s="894"/>
      <c r="LGZ1142" s="894"/>
      <c r="LHA1142" s="894"/>
      <c r="LHB1142" s="894"/>
      <c r="LHC1142" s="894"/>
      <c r="LHD1142" s="894"/>
      <c r="LHE1142" s="894"/>
      <c r="LHF1142" s="894"/>
      <c r="LHG1142" s="894"/>
      <c r="LHH1142" s="894"/>
      <c r="LHI1142" s="894"/>
      <c r="LHJ1142" s="894"/>
      <c r="LHK1142" s="894"/>
      <c r="LHL1142" s="894"/>
      <c r="LHM1142" s="894"/>
      <c r="LHN1142" s="894"/>
      <c r="LHO1142" s="894"/>
      <c r="LHP1142" s="894"/>
      <c r="LHQ1142" s="894"/>
      <c r="LHR1142" s="894"/>
      <c r="LHS1142" s="894"/>
      <c r="LHT1142" s="894"/>
      <c r="LHU1142" s="894"/>
      <c r="LHV1142" s="894"/>
      <c r="LHW1142" s="894"/>
      <c r="LHX1142" s="894"/>
      <c r="LHY1142" s="894"/>
      <c r="LHZ1142" s="894"/>
      <c r="LIA1142" s="894"/>
      <c r="LIB1142" s="894"/>
      <c r="LIC1142" s="894"/>
      <c r="LID1142" s="894"/>
      <c r="LIE1142" s="894"/>
      <c r="LIF1142" s="894"/>
      <c r="LIG1142" s="894"/>
      <c r="LIH1142" s="894"/>
      <c r="LII1142" s="894"/>
      <c r="LIJ1142" s="894"/>
      <c r="LIK1142" s="894"/>
      <c r="LIL1142" s="894"/>
      <c r="LIM1142" s="894"/>
      <c r="LIN1142" s="894"/>
      <c r="LIO1142" s="894"/>
      <c r="LIP1142" s="894"/>
      <c r="LIQ1142" s="894"/>
      <c r="LIR1142" s="894"/>
      <c r="LIS1142" s="894"/>
      <c r="LIT1142" s="894"/>
      <c r="LIU1142" s="894"/>
      <c r="LIV1142" s="894"/>
      <c r="LIW1142" s="894"/>
      <c r="LIX1142" s="894"/>
      <c r="LIY1142" s="894"/>
      <c r="LIZ1142" s="894"/>
      <c r="LJA1142" s="894"/>
      <c r="LJB1142" s="894"/>
      <c r="LJC1142" s="894"/>
      <c r="LJD1142" s="894"/>
      <c r="LJE1142" s="894"/>
      <c r="LJF1142" s="894"/>
      <c r="LJG1142" s="894"/>
      <c r="LJH1142" s="894"/>
      <c r="LJI1142" s="894"/>
      <c r="LJJ1142" s="894"/>
      <c r="LJK1142" s="894"/>
      <c r="LJL1142" s="894"/>
      <c r="LJM1142" s="894"/>
      <c r="LJN1142" s="894"/>
      <c r="LJO1142" s="894"/>
      <c r="LJP1142" s="894"/>
      <c r="LJQ1142" s="894"/>
      <c r="LJR1142" s="894"/>
      <c r="LJS1142" s="894"/>
      <c r="LJT1142" s="894"/>
      <c r="LJU1142" s="894"/>
      <c r="LJV1142" s="894"/>
      <c r="LJW1142" s="894"/>
      <c r="LJX1142" s="894"/>
      <c r="LJY1142" s="894"/>
      <c r="LJZ1142" s="894"/>
      <c r="LKA1142" s="894"/>
      <c r="LKB1142" s="894"/>
      <c r="LKC1142" s="894"/>
      <c r="LKD1142" s="894"/>
      <c r="LKE1142" s="894"/>
      <c r="LKF1142" s="894"/>
      <c r="LKG1142" s="894"/>
      <c r="LKH1142" s="894"/>
      <c r="LKI1142" s="894"/>
      <c r="LKJ1142" s="894"/>
      <c r="LKK1142" s="894"/>
      <c r="LKL1142" s="894"/>
      <c r="LKM1142" s="894"/>
      <c r="LKN1142" s="894"/>
      <c r="LKO1142" s="894"/>
      <c r="LKP1142" s="894"/>
      <c r="LKQ1142" s="894"/>
      <c r="LKR1142" s="894"/>
      <c r="LKS1142" s="894"/>
      <c r="LKT1142" s="894"/>
      <c r="LKU1142" s="894"/>
      <c r="LKV1142" s="894"/>
      <c r="LKW1142" s="894"/>
      <c r="LKX1142" s="894"/>
      <c r="LKY1142" s="894"/>
      <c r="LKZ1142" s="894"/>
      <c r="LLA1142" s="894"/>
      <c r="LLB1142" s="894"/>
      <c r="LLC1142" s="894"/>
      <c r="LLD1142" s="894"/>
      <c r="LLE1142" s="894"/>
      <c r="LLF1142" s="894"/>
      <c r="LLG1142" s="894"/>
      <c r="LLH1142" s="894"/>
      <c r="LLI1142" s="894"/>
      <c r="LLJ1142" s="894"/>
      <c r="LLK1142" s="894"/>
      <c r="LLL1142" s="894"/>
      <c r="LLM1142" s="894"/>
      <c r="LLN1142" s="894"/>
      <c r="LLO1142" s="894"/>
      <c r="LLP1142" s="894"/>
      <c r="LLQ1142" s="894"/>
      <c r="LLR1142" s="894"/>
      <c r="LLS1142" s="894"/>
      <c r="LLT1142" s="894"/>
      <c r="LLU1142" s="894"/>
      <c r="LLV1142" s="894"/>
      <c r="LLW1142" s="894"/>
      <c r="LLX1142" s="894"/>
      <c r="LLY1142" s="894"/>
      <c r="LLZ1142" s="894"/>
      <c r="LMA1142" s="894"/>
      <c r="LMB1142" s="894"/>
      <c r="LMC1142" s="894"/>
      <c r="LMD1142" s="894"/>
      <c r="LME1142" s="894"/>
      <c r="LMF1142" s="894"/>
      <c r="LMG1142" s="894"/>
      <c r="LMH1142" s="894"/>
      <c r="LMI1142" s="894"/>
      <c r="LMJ1142" s="894"/>
      <c r="LMK1142" s="894"/>
      <c r="LML1142" s="894"/>
      <c r="LMM1142" s="894"/>
      <c r="LMN1142" s="894"/>
      <c r="LMO1142" s="894"/>
      <c r="LMP1142" s="894"/>
      <c r="LMQ1142" s="894"/>
      <c r="LMR1142" s="894"/>
      <c r="LMS1142" s="894"/>
      <c r="LMT1142" s="894"/>
      <c r="LMU1142" s="894"/>
      <c r="LMV1142" s="894"/>
      <c r="LMW1142" s="894"/>
      <c r="LMX1142" s="894"/>
      <c r="LMY1142" s="894"/>
      <c r="LMZ1142" s="894"/>
      <c r="LNA1142" s="894"/>
      <c r="LNB1142" s="894"/>
      <c r="LNC1142" s="894"/>
      <c r="LND1142" s="894"/>
      <c r="LNE1142" s="894"/>
      <c r="LNF1142" s="894"/>
      <c r="LNG1142" s="894"/>
      <c r="LNH1142" s="894"/>
      <c r="LNI1142" s="894"/>
      <c r="LNJ1142" s="894"/>
      <c r="LNK1142" s="894"/>
      <c r="LNL1142" s="894"/>
      <c r="LNM1142" s="894"/>
      <c r="LNN1142" s="894"/>
      <c r="LNO1142" s="894"/>
      <c r="LNP1142" s="894"/>
      <c r="LNQ1142" s="894"/>
      <c r="LNR1142" s="894"/>
      <c r="LNS1142" s="894"/>
      <c r="LNT1142" s="894"/>
      <c r="LNU1142" s="894"/>
      <c r="LNV1142" s="894"/>
      <c r="LNW1142" s="894"/>
      <c r="LNX1142" s="894"/>
      <c r="LNY1142" s="894"/>
      <c r="LNZ1142" s="894"/>
      <c r="LOA1142" s="894"/>
      <c r="LOB1142" s="894"/>
      <c r="LOC1142" s="894"/>
      <c r="LOD1142" s="894"/>
      <c r="LOE1142" s="894"/>
      <c r="LOF1142" s="894"/>
      <c r="LOG1142" s="894"/>
      <c r="LOH1142" s="894"/>
      <c r="LOI1142" s="894"/>
      <c r="LOJ1142" s="894"/>
      <c r="LOK1142" s="894"/>
      <c r="LOL1142" s="894"/>
      <c r="LOM1142" s="894"/>
      <c r="LON1142" s="894"/>
      <c r="LOO1142" s="894"/>
      <c r="LOP1142" s="894"/>
      <c r="LOQ1142" s="894"/>
      <c r="LOR1142" s="894"/>
      <c r="LOS1142" s="894"/>
      <c r="LOT1142" s="894"/>
      <c r="LOU1142" s="894"/>
      <c r="LOV1142" s="894"/>
      <c r="LOW1142" s="894"/>
      <c r="LOX1142" s="894"/>
      <c r="LOY1142" s="894"/>
      <c r="LOZ1142" s="894"/>
      <c r="LPA1142" s="894"/>
      <c r="LPB1142" s="894"/>
      <c r="LPC1142" s="894"/>
      <c r="LPD1142" s="894"/>
      <c r="LPE1142" s="894"/>
      <c r="LPF1142" s="894"/>
      <c r="LPG1142" s="894"/>
      <c r="LPH1142" s="894"/>
      <c r="LPI1142" s="894"/>
      <c r="LPJ1142" s="894"/>
      <c r="LPK1142" s="894"/>
      <c r="LPL1142" s="894"/>
      <c r="LPM1142" s="894"/>
      <c r="LPN1142" s="894"/>
      <c r="LPO1142" s="894"/>
      <c r="LPP1142" s="894"/>
      <c r="LPQ1142" s="894"/>
      <c r="LPR1142" s="894"/>
      <c r="LPS1142" s="894"/>
      <c r="LPT1142" s="894"/>
      <c r="LPU1142" s="894"/>
      <c r="LPV1142" s="894"/>
      <c r="LPW1142" s="894"/>
      <c r="LPX1142" s="894"/>
      <c r="LPY1142" s="894"/>
      <c r="LPZ1142" s="894"/>
      <c r="LQA1142" s="894"/>
      <c r="LQB1142" s="894"/>
      <c r="LQC1142" s="894"/>
      <c r="LQD1142" s="894"/>
      <c r="LQE1142" s="894"/>
      <c r="LQF1142" s="894"/>
      <c r="LQG1142" s="894"/>
      <c r="LQH1142" s="894"/>
      <c r="LQI1142" s="894"/>
      <c r="LQJ1142" s="894"/>
      <c r="LQK1142" s="894"/>
      <c r="LQL1142" s="894"/>
      <c r="LQM1142" s="894"/>
      <c r="LQN1142" s="894"/>
      <c r="LQO1142" s="894"/>
      <c r="LQP1142" s="894"/>
      <c r="LQQ1142" s="894"/>
      <c r="LQR1142" s="894"/>
      <c r="LQS1142" s="894"/>
      <c r="LQT1142" s="894"/>
      <c r="LQU1142" s="894"/>
      <c r="LQV1142" s="894"/>
      <c r="LQW1142" s="894"/>
      <c r="LQX1142" s="894"/>
      <c r="LQY1142" s="894"/>
      <c r="LQZ1142" s="894"/>
      <c r="LRA1142" s="894"/>
      <c r="LRB1142" s="894"/>
      <c r="LRC1142" s="894"/>
      <c r="LRD1142" s="894"/>
      <c r="LRE1142" s="894"/>
      <c r="LRF1142" s="894"/>
      <c r="LRG1142" s="894"/>
      <c r="LRH1142" s="894"/>
      <c r="LRI1142" s="894"/>
      <c r="LRJ1142" s="894"/>
      <c r="LRK1142" s="894"/>
      <c r="LRL1142" s="894"/>
      <c r="LRM1142" s="894"/>
      <c r="LRN1142" s="894"/>
      <c r="LRO1142" s="894"/>
      <c r="LRP1142" s="894"/>
      <c r="LRQ1142" s="894"/>
      <c r="LRR1142" s="894"/>
      <c r="LRS1142" s="894"/>
      <c r="LRT1142" s="894"/>
      <c r="LRU1142" s="894"/>
      <c r="LRV1142" s="894"/>
      <c r="LRW1142" s="894"/>
      <c r="LRX1142" s="894"/>
      <c r="LRY1142" s="894"/>
      <c r="LRZ1142" s="894"/>
      <c r="LSA1142" s="894"/>
      <c r="LSB1142" s="894"/>
      <c r="LSC1142" s="894"/>
      <c r="LSD1142" s="894"/>
      <c r="LSE1142" s="894"/>
      <c r="LSF1142" s="894"/>
      <c r="LSG1142" s="894"/>
      <c r="LSH1142" s="894"/>
      <c r="LSI1142" s="894"/>
      <c r="LSJ1142" s="894"/>
      <c r="LSK1142" s="894"/>
      <c r="LSL1142" s="894"/>
      <c r="LSM1142" s="894"/>
      <c r="LSN1142" s="894"/>
      <c r="LSO1142" s="894"/>
      <c r="LSP1142" s="894"/>
      <c r="LSQ1142" s="894"/>
      <c r="LSR1142" s="894"/>
      <c r="LSS1142" s="894"/>
      <c r="LST1142" s="894"/>
      <c r="LSU1142" s="894"/>
      <c r="LSV1142" s="894"/>
      <c r="LSW1142" s="894"/>
      <c r="LSX1142" s="894"/>
      <c r="LSY1142" s="894"/>
      <c r="LSZ1142" s="894"/>
      <c r="LTA1142" s="894"/>
      <c r="LTB1142" s="894"/>
      <c r="LTC1142" s="894"/>
      <c r="LTD1142" s="894"/>
      <c r="LTE1142" s="894"/>
      <c r="LTF1142" s="894"/>
      <c r="LTG1142" s="894"/>
      <c r="LTH1142" s="894"/>
      <c r="LTI1142" s="894"/>
      <c r="LTJ1142" s="894"/>
      <c r="LTK1142" s="894"/>
      <c r="LTL1142" s="894"/>
      <c r="LTM1142" s="894"/>
      <c r="LTN1142" s="894"/>
      <c r="LTO1142" s="894"/>
      <c r="LTP1142" s="894"/>
      <c r="LTQ1142" s="894"/>
      <c r="LTR1142" s="894"/>
      <c r="LTS1142" s="894"/>
      <c r="LTT1142" s="894"/>
      <c r="LTU1142" s="894"/>
      <c r="LTV1142" s="894"/>
      <c r="LTW1142" s="894"/>
      <c r="LTX1142" s="894"/>
      <c r="LTY1142" s="894"/>
      <c r="LTZ1142" s="894"/>
      <c r="LUA1142" s="894"/>
      <c r="LUB1142" s="894"/>
      <c r="LUC1142" s="894"/>
      <c r="LUD1142" s="894"/>
      <c r="LUE1142" s="894"/>
      <c r="LUF1142" s="894"/>
      <c r="LUG1142" s="894"/>
      <c r="LUH1142" s="894"/>
      <c r="LUI1142" s="894"/>
      <c r="LUJ1142" s="894"/>
      <c r="LUK1142" s="894"/>
      <c r="LUL1142" s="894"/>
      <c r="LUM1142" s="894"/>
      <c r="LUN1142" s="894"/>
      <c r="LUO1142" s="894"/>
      <c r="LUP1142" s="894"/>
      <c r="LUQ1142" s="894"/>
      <c r="LUR1142" s="894"/>
      <c r="LUS1142" s="894"/>
      <c r="LUT1142" s="894"/>
      <c r="LUU1142" s="894"/>
      <c r="LUV1142" s="894"/>
      <c r="LUW1142" s="894"/>
      <c r="LUX1142" s="894"/>
      <c r="LUY1142" s="894"/>
      <c r="LUZ1142" s="894"/>
      <c r="LVA1142" s="894"/>
      <c r="LVB1142" s="894"/>
      <c r="LVC1142" s="894"/>
      <c r="LVD1142" s="894"/>
      <c r="LVE1142" s="894"/>
      <c r="LVF1142" s="894"/>
      <c r="LVG1142" s="894"/>
      <c r="LVH1142" s="894"/>
      <c r="LVI1142" s="894"/>
      <c r="LVJ1142" s="894"/>
      <c r="LVK1142" s="894"/>
      <c r="LVL1142" s="894"/>
      <c r="LVM1142" s="894"/>
      <c r="LVN1142" s="894"/>
      <c r="LVO1142" s="894"/>
      <c r="LVP1142" s="894"/>
      <c r="LVQ1142" s="894"/>
      <c r="LVR1142" s="894"/>
      <c r="LVS1142" s="894"/>
      <c r="LVT1142" s="894"/>
      <c r="LVU1142" s="894"/>
      <c r="LVV1142" s="894"/>
      <c r="LVW1142" s="894"/>
      <c r="LVX1142" s="894"/>
      <c r="LVY1142" s="894"/>
      <c r="LVZ1142" s="894"/>
      <c r="LWA1142" s="894"/>
      <c r="LWB1142" s="894"/>
      <c r="LWC1142" s="894"/>
      <c r="LWD1142" s="894"/>
      <c r="LWE1142" s="894"/>
      <c r="LWF1142" s="894"/>
      <c r="LWG1142" s="894"/>
      <c r="LWH1142" s="894"/>
      <c r="LWI1142" s="894"/>
      <c r="LWJ1142" s="894"/>
      <c r="LWK1142" s="894"/>
      <c r="LWL1142" s="894"/>
      <c r="LWM1142" s="894"/>
      <c r="LWN1142" s="894"/>
      <c r="LWO1142" s="894"/>
      <c r="LWP1142" s="894"/>
      <c r="LWQ1142" s="894"/>
      <c r="LWR1142" s="894"/>
      <c r="LWS1142" s="894"/>
      <c r="LWT1142" s="894"/>
      <c r="LWU1142" s="894"/>
      <c r="LWV1142" s="894"/>
      <c r="LWW1142" s="894"/>
      <c r="LWX1142" s="894"/>
      <c r="LWY1142" s="894"/>
      <c r="LWZ1142" s="894"/>
      <c r="LXA1142" s="894"/>
      <c r="LXB1142" s="894"/>
      <c r="LXC1142" s="894"/>
      <c r="LXD1142" s="894"/>
      <c r="LXE1142" s="894"/>
      <c r="LXF1142" s="894"/>
      <c r="LXG1142" s="894"/>
      <c r="LXH1142" s="894"/>
      <c r="LXI1142" s="894"/>
      <c r="LXJ1142" s="894"/>
      <c r="LXK1142" s="894"/>
      <c r="LXL1142" s="894"/>
      <c r="LXM1142" s="894"/>
      <c r="LXN1142" s="894"/>
      <c r="LXO1142" s="894"/>
      <c r="LXP1142" s="894"/>
      <c r="LXQ1142" s="894"/>
      <c r="LXR1142" s="894"/>
      <c r="LXS1142" s="894"/>
      <c r="LXT1142" s="894"/>
      <c r="LXU1142" s="894"/>
      <c r="LXV1142" s="894"/>
      <c r="LXW1142" s="894"/>
      <c r="LXX1142" s="894"/>
      <c r="LXY1142" s="894"/>
      <c r="LXZ1142" s="894"/>
      <c r="LYA1142" s="894"/>
      <c r="LYB1142" s="894"/>
      <c r="LYC1142" s="894"/>
      <c r="LYD1142" s="894"/>
      <c r="LYE1142" s="894"/>
      <c r="LYF1142" s="894"/>
      <c r="LYG1142" s="894"/>
      <c r="LYH1142" s="894"/>
      <c r="LYI1142" s="894"/>
      <c r="LYJ1142" s="894"/>
      <c r="LYK1142" s="894"/>
      <c r="LYL1142" s="894"/>
      <c r="LYM1142" s="894"/>
      <c r="LYN1142" s="894"/>
      <c r="LYO1142" s="894"/>
      <c r="LYP1142" s="894"/>
      <c r="LYQ1142" s="894"/>
      <c r="LYR1142" s="894"/>
      <c r="LYS1142" s="894"/>
      <c r="LYT1142" s="894"/>
      <c r="LYU1142" s="894"/>
      <c r="LYV1142" s="894"/>
      <c r="LYW1142" s="894"/>
      <c r="LYX1142" s="894"/>
      <c r="LYY1142" s="894"/>
      <c r="LYZ1142" s="894"/>
      <c r="LZA1142" s="894"/>
      <c r="LZB1142" s="894"/>
      <c r="LZC1142" s="894"/>
      <c r="LZD1142" s="894"/>
      <c r="LZE1142" s="894"/>
      <c r="LZF1142" s="894"/>
      <c r="LZG1142" s="894"/>
      <c r="LZH1142" s="894"/>
      <c r="LZI1142" s="894"/>
      <c r="LZJ1142" s="894"/>
      <c r="LZK1142" s="894"/>
      <c r="LZL1142" s="894"/>
      <c r="LZM1142" s="894"/>
      <c r="LZN1142" s="894"/>
      <c r="LZO1142" s="894"/>
      <c r="LZP1142" s="894"/>
      <c r="LZQ1142" s="894"/>
      <c r="LZR1142" s="894"/>
      <c r="LZS1142" s="894"/>
      <c r="LZT1142" s="894"/>
      <c r="LZU1142" s="894"/>
      <c r="LZV1142" s="894"/>
      <c r="LZW1142" s="894"/>
      <c r="LZX1142" s="894"/>
      <c r="LZY1142" s="894"/>
      <c r="LZZ1142" s="894"/>
      <c r="MAA1142" s="894"/>
      <c r="MAB1142" s="894"/>
      <c r="MAC1142" s="894"/>
      <c r="MAD1142" s="894"/>
      <c r="MAE1142" s="894"/>
      <c r="MAF1142" s="894"/>
      <c r="MAG1142" s="894"/>
      <c r="MAH1142" s="894"/>
      <c r="MAI1142" s="894"/>
      <c r="MAJ1142" s="894"/>
      <c r="MAK1142" s="894"/>
      <c r="MAL1142" s="894"/>
      <c r="MAM1142" s="894"/>
      <c r="MAN1142" s="894"/>
      <c r="MAO1142" s="894"/>
      <c r="MAP1142" s="894"/>
      <c r="MAQ1142" s="894"/>
      <c r="MAR1142" s="894"/>
      <c r="MAS1142" s="894"/>
      <c r="MAT1142" s="894"/>
      <c r="MAU1142" s="894"/>
      <c r="MAV1142" s="894"/>
      <c r="MAW1142" s="894"/>
      <c r="MAX1142" s="894"/>
      <c r="MAY1142" s="894"/>
      <c r="MAZ1142" s="894"/>
      <c r="MBA1142" s="894"/>
      <c r="MBB1142" s="894"/>
      <c r="MBC1142" s="894"/>
      <c r="MBD1142" s="894"/>
      <c r="MBE1142" s="894"/>
      <c r="MBF1142" s="894"/>
      <c r="MBG1142" s="894"/>
      <c r="MBH1142" s="894"/>
      <c r="MBI1142" s="894"/>
      <c r="MBJ1142" s="894"/>
      <c r="MBK1142" s="894"/>
      <c r="MBL1142" s="894"/>
      <c r="MBM1142" s="894"/>
      <c r="MBN1142" s="894"/>
      <c r="MBO1142" s="894"/>
      <c r="MBP1142" s="894"/>
      <c r="MBQ1142" s="894"/>
      <c r="MBR1142" s="894"/>
      <c r="MBS1142" s="894"/>
      <c r="MBT1142" s="894"/>
      <c r="MBU1142" s="894"/>
      <c r="MBV1142" s="894"/>
      <c r="MBW1142" s="894"/>
      <c r="MBX1142" s="894"/>
      <c r="MBY1142" s="894"/>
      <c r="MBZ1142" s="894"/>
      <c r="MCA1142" s="894"/>
      <c r="MCB1142" s="894"/>
      <c r="MCC1142" s="894"/>
      <c r="MCD1142" s="894"/>
      <c r="MCE1142" s="894"/>
      <c r="MCF1142" s="894"/>
      <c r="MCG1142" s="894"/>
      <c r="MCH1142" s="894"/>
      <c r="MCI1142" s="894"/>
      <c r="MCJ1142" s="894"/>
      <c r="MCK1142" s="894"/>
      <c r="MCL1142" s="894"/>
      <c r="MCM1142" s="894"/>
      <c r="MCN1142" s="894"/>
      <c r="MCO1142" s="894"/>
      <c r="MCP1142" s="894"/>
      <c r="MCQ1142" s="894"/>
      <c r="MCR1142" s="894"/>
      <c r="MCS1142" s="894"/>
      <c r="MCT1142" s="894"/>
      <c r="MCU1142" s="894"/>
      <c r="MCV1142" s="894"/>
      <c r="MCW1142" s="894"/>
      <c r="MCX1142" s="894"/>
      <c r="MCY1142" s="894"/>
      <c r="MCZ1142" s="894"/>
      <c r="MDA1142" s="894"/>
      <c r="MDB1142" s="894"/>
      <c r="MDC1142" s="894"/>
      <c r="MDD1142" s="894"/>
      <c r="MDE1142" s="894"/>
      <c r="MDF1142" s="894"/>
      <c r="MDG1142" s="894"/>
      <c r="MDH1142" s="894"/>
      <c r="MDI1142" s="894"/>
      <c r="MDJ1142" s="894"/>
      <c r="MDK1142" s="894"/>
      <c r="MDL1142" s="894"/>
      <c r="MDM1142" s="894"/>
      <c r="MDN1142" s="894"/>
      <c r="MDO1142" s="894"/>
      <c r="MDP1142" s="894"/>
      <c r="MDQ1142" s="894"/>
      <c r="MDR1142" s="894"/>
      <c r="MDS1142" s="894"/>
      <c r="MDT1142" s="894"/>
      <c r="MDU1142" s="894"/>
      <c r="MDV1142" s="894"/>
      <c r="MDW1142" s="894"/>
      <c r="MDX1142" s="894"/>
      <c r="MDY1142" s="894"/>
      <c r="MDZ1142" s="894"/>
      <c r="MEA1142" s="894"/>
      <c r="MEB1142" s="894"/>
      <c r="MEC1142" s="894"/>
      <c r="MED1142" s="894"/>
      <c r="MEE1142" s="894"/>
      <c r="MEF1142" s="894"/>
      <c r="MEG1142" s="894"/>
      <c r="MEH1142" s="894"/>
      <c r="MEI1142" s="894"/>
      <c r="MEJ1142" s="894"/>
      <c r="MEK1142" s="894"/>
      <c r="MEL1142" s="894"/>
      <c r="MEM1142" s="894"/>
      <c r="MEN1142" s="894"/>
      <c r="MEO1142" s="894"/>
      <c r="MEP1142" s="894"/>
      <c r="MEQ1142" s="894"/>
      <c r="MER1142" s="894"/>
      <c r="MES1142" s="894"/>
      <c r="MET1142" s="894"/>
      <c r="MEU1142" s="894"/>
      <c r="MEV1142" s="894"/>
      <c r="MEW1142" s="894"/>
      <c r="MEX1142" s="894"/>
      <c r="MEY1142" s="894"/>
      <c r="MEZ1142" s="894"/>
      <c r="MFA1142" s="894"/>
      <c r="MFB1142" s="894"/>
      <c r="MFC1142" s="894"/>
      <c r="MFD1142" s="894"/>
      <c r="MFE1142" s="894"/>
      <c r="MFF1142" s="894"/>
      <c r="MFG1142" s="894"/>
      <c r="MFH1142" s="894"/>
      <c r="MFI1142" s="894"/>
      <c r="MFJ1142" s="894"/>
      <c r="MFK1142" s="894"/>
      <c r="MFL1142" s="894"/>
      <c r="MFM1142" s="894"/>
      <c r="MFN1142" s="894"/>
      <c r="MFO1142" s="894"/>
      <c r="MFP1142" s="894"/>
      <c r="MFQ1142" s="894"/>
      <c r="MFR1142" s="894"/>
      <c r="MFS1142" s="894"/>
      <c r="MFT1142" s="894"/>
      <c r="MFU1142" s="894"/>
      <c r="MFV1142" s="894"/>
      <c r="MFW1142" s="894"/>
      <c r="MFX1142" s="894"/>
      <c r="MFY1142" s="894"/>
      <c r="MFZ1142" s="894"/>
      <c r="MGA1142" s="894"/>
      <c r="MGB1142" s="894"/>
      <c r="MGC1142" s="894"/>
      <c r="MGD1142" s="894"/>
      <c r="MGE1142" s="894"/>
      <c r="MGF1142" s="894"/>
      <c r="MGG1142" s="894"/>
      <c r="MGH1142" s="894"/>
      <c r="MGI1142" s="894"/>
      <c r="MGJ1142" s="894"/>
      <c r="MGK1142" s="894"/>
      <c r="MGL1142" s="894"/>
      <c r="MGM1142" s="894"/>
      <c r="MGN1142" s="894"/>
      <c r="MGO1142" s="894"/>
      <c r="MGP1142" s="894"/>
      <c r="MGQ1142" s="894"/>
      <c r="MGR1142" s="894"/>
      <c r="MGS1142" s="894"/>
      <c r="MGT1142" s="894"/>
      <c r="MGU1142" s="894"/>
      <c r="MGV1142" s="894"/>
      <c r="MGW1142" s="894"/>
      <c r="MGX1142" s="894"/>
      <c r="MGY1142" s="894"/>
      <c r="MGZ1142" s="894"/>
      <c r="MHA1142" s="894"/>
      <c r="MHB1142" s="894"/>
      <c r="MHC1142" s="894"/>
      <c r="MHD1142" s="894"/>
      <c r="MHE1142" s="894"/>
      <c r="MHF1142" s="894"/>
      <c r="MHG1142" s="894"/>
      <c r="MHH1142" s="894"/>
      <c r="MHI1142" s="894"/>
      <c r="MHJ1142" s="894"/>
      <c r="MHK1142" s="894"/>
      <c r="MHL1142" s="894"/>
      <c r="MHM1142" s="894"/>
      <c r="MHN1142" s="894"/>
      <c r="MHO1142" s="894"/>
      <c r="MHP1142" s="894"/>
      <c r="MHQ1142" s="894"/>
      <c r="MHR1142" s="894"/>
      <c r="MHS1142" s="894"/>
      <c r="MHT1142" s="894"/>
      <c r="MHU1142" s="894"/>
      <c r="MHV1142" s="894"/>
      <c r="MHW1142" s="894"/>
      <c r="MHX1142" s="894"/>
      <c r="MHY1142" s="894"/>
      <c r="MHZ1142" s="894"/>
      <c r="MIA1142" s="894"/>
      <c r="MIB1142" s="894"/>
      <c r="MIC1142" s="894"/>
      <c r="MID1142" s="894"/>
      <c r="MIE1142" s="894"/>
      <c r="MIF1142" s="894"/>
      <c r="MIG1142" s="894"/>
      <c r="MIH1142" s="894"/>
      <c r="MII1142" s="894"/>
      <c r="MIJ1142" s="894"/>
      <c r="MIK1142" s="894"/>
      <c r="MIL1142" s="894"/>
      <c r="MIM1142" s="894"/>
      <c r="MIN1142" s="894"/>
      <c r="MIO1142" s="894"/>
      <c r="MIP1142" s="894"/>
      <c r="MIQ1142" s="894"/>
      <c r="MIR1142" s="894"/>
      <c r="MIS1142" s="894"/>
      <c r="MIT1142" s="894"/>
      <c r="MIU1142" s="894"/>
      <c r="MIV1142" s="894"/>
      <c r="MIW1142" s="894"/>
      <c r="MIX1142" s="894"/>
      <c r="MIY1142" s="894"/>
      <c r="MIZ1142" s="894"/>
      <c r="MJA1142" s="894"/>
      <c r="MJB1142" s="894"/>
      <c r="MJC1142" s="894"/>
      <c r="MJD1142" s="894"/>
      <c r="MJE1142" s="894"/>
      <c r="MJF1142" s="894"/>
      <c r="MJG1142" s="894"/>
      <c r="MJH1142" s="894"/>
      <c r="MJI1142" s="894"/>
      <c r="MJJ1142" s="894"/>
      <c r="MJK1142" s="894"/>
      <c r="MJL1142" s="894"/>
      <c r="MJM1142" s="894"/>
      <c r="MJN1142" s="894"/>
      <c r="MJO1142" s="894"/>
      <c r="MJP1142" s="894"/>
      <c r="MJQ1142" s="894"/>
      <c r="MJR1142" s="894"/>
      <c r="MJS1142" s="894"/>
      <c r="MJT1142" s="894"/>
      <c r="MJU1142" s="894"/>
      <c r="MJV1142" s="894"/>
      <c r="MJW1142" s="894"/>
      <c r="MJX1142" s="894"/>
      <c r="MJY1142" s="894"/>
      <c r="MJZ1142" s="894"/>
      <c r="MKA1142" s="894"/>
      <c r="MKB1142" s="894"/>
      <c r="MKC1142" s="894"/>
      <c r="MKD1142" s="894"/>
      <c r="MKE1142" s="894"/>
      <c r="MKF1142" s="894"/>
      <c r="MKG1142" s="894"/>
      <c r="MKH1142" s="894"/>
      <c r="MKI1142" s="894"/>
      <c r="MKJ1142" s="894"/>
      <c r="MKK1142" s="894"/>
      <c r="MKL1142" s="894"/>
      <c r="MKM1142" s="894"/>
      <c r="MKN1142" s="894"/>
      <c r="MKO1142" s="894"/>
      <c r="MKP1142" s="894"/>
      <c r="MKQ1142" s="894"/>
      <c r="MKR1142" s="894"/>
      <c r="MKS1142" s="894"/>
      <c r="MKT1142" s="894"/>
      <c r="MKU1142" s="894"/>
      <c r="MKV1142" s="894"/>
      <c r="MKW1142" s="894"/>
      <c r="MKX1142" s="894"/>
      <c r="MKY1142" s="894"/>
      <c r="MKZ1142" s="894"/>
      <c r="MLA1142" s="894"/>
      <c r="MLB1142" s="894"/>
      <c r="MLC1142" s="894"/>
      <c r="MLD1142" s="894"/>
      <c r="MLE1142" s="894"/>
      <c r="MLF1142" s="894"/>
      <c r="MLG1142" s="894"/>
      <c r="MLH1142" s="894"/>
      <c r="MLI1142" s="894"/>
      <c r="MLJ1142" s="894"/>
      <c r="MLK1142" s="894"/>
      <c r="MLL1142" s="894"/>
      <c r="MLM1142" s="894"/>
      <c r="MLN1142" s="894"/>
      <c r="MLO1142" s="894"/>
      <c r="MLP1142" s="894"/>
      <c r="MLQ1142" s="894"/>
      <c r="MLR1142" s="894"/>
      <c r="MLS1142" s="894"/>
      <c r="MLT1142" s="894"/>
      <c r="MLU1142" s="894"/>
      <c r="MLV1142" s="894"/>
      <c r="MLW1142" s="894"/>
      <c r="MLX1142" s="894"/>
      <c r="MLY1142" s="894"/>
      <c r="MLZ1142" s="894"/>
      <c r="MMA1142" s="894"/>
      <c r="MMB1142" s="894"/>
      <c r="MMC1142" s="894"/>
      <c r="MMD1142" s="894"/>
      <c r="MME1142" s="894"/>
      <c r="MMF1142" s="894"/>
      <c r="MMG1142" s="894"/>
      <c r="MMH1142" s="894"/>
      <c r="MMI1142" s="894"/>
      <c r="MMJ1142" s="894"/>
      <c r="MMK1142" s="894"/>
      <c r="MML1142" s="894"/>
      <c r="MMM1142" s="894"/>
      <c r="MMN1142" s="894"/>
      <c r="MMO1142" s="894"/>
      <c r="MMP1142" s="894"/>
      <c r="MMQ1142" s="894"/>
      <c r="MMR1142" s="894"/>
      <c r="MMS1142" s="894"/>
      <c r="MMT1142" s="894"/>
      <c r="MMU1142" s="894"/>
      <c r="MMV1142" s="894"/>
      <c r="MMW1142" s="894"/>
      <c r="MMX1142" s="894"/>
      <c r="MMY1142" s="894"/>
      <c r="MMZ1142" s="894"/>
      <c r="MNA1142" s="894"/>
      <c r="MNB1142" s="894"/>
      <c r="MNC1142" s="894"/>
      <c r="MND1142" s="894"/>
      <c r="MNE1142" s="894"/>
      <c r="MNF1142" s="894"/>
      <c r="MNG1142" s="894"/>
      <c r="MNH1142" s="894"/>
      <c r="MNI1142" s="894"/>
      <c r="MNJ1142" s="894"/>
      <c r="MNK1142" s="894"/>
      <c r="MNL1142" s="894"/>
      <c r="MNM1142" s="894"/>
      <c r="MNN1142" s="894"/>
      <c r="MNO1142" s="894"/>
      <c r="MNP1142" s="894"/>
      <c r="MNQ1142" s="894"/>
      <c r="MNR1142" s="894"/>
      <c r="MNS1142" s="894"/>
      <c r="MNT1142" s="894"/>
      <c r="MNU1142" s="894"/>
      <c r="MNV1142" s="894"/>
      <c r="MNW1142" s="894"/>
      <c r="MNX1142" s="894"/>
      <c r="MNY1142" s="894"/>
      <c r="MNZ1142" s="894"/>
      <c r="MOA1142" s="894"/>
      <c r="MOB1142" s="894"/>
      <c r="MOC1142" s="894"/>
      <c r="MOD1142" s="894"/>
      <c r="MOE1142" s="894"/>
      <c r="MOF1142" s="894"/>
      <c r="MOG1142" s="894"/>
      <c r="MOH1142" s="894"/>
      <c r="MOI1142" s="894"/>
      <c r="MOJ1142" s="894"/>
      <c r="MOK1142" s="894"/>
      <c r="MOL1142" s="894"/>
      <c r="MOM1142" s="894"/>
      <c r="MON1142" s="894"/>
      <c r="MOO1142" s="894"/>
      <c r="MOP1142" s="894"/>
      <c r="MOQ1142" s="894"/>
      <c r="MOR1142" s="894"/>
      <c r="MOS1142" s="894"/>
      <c r="MOT1142" s="894"/>
      <c r="MOU1142" s="894"/>
      <c r="MOV1142" s="894"/>
      <c r="MOW1142" s="894"/>
      <c r="MOX1142" s="894"/>
      <c r="MOY1142" s="894"/>
      <c r="MOZ1142" s="894"/>
      <c r="MPA1142" s="894"/>
      <c r="MPB1142" s="894"/>
      <c r="MPC1142" s="894"/>
      <c r="MPD1142" s="894"/>
      <c r="MPE1142" s="894"/>
      <c r="MPF1142" s="894"/>
      <c r="MPG1142" s="894"/>
      <c r="MPH1142" s="894"/>
      <c r="MPI1142" s="894"/>
      <c r="MPJ1142" s="894"/>
      <c r="MPK1142" s="894"/>
      <c r="MPL1142" s="894"/>
      <c r="MPM1142" s="894"/>
      <c r="MPN1142" s="894"/>
      <c r="MPO1142" s="894"/>
      <c r="MPP1142" s="894"/>
      <c r="MPQ1142" s="894"/>
      <c r="MPR1142" s="894"/>
      <c r="MPS1142" s="894"/>
      <c r="MPT1142" s="894"/>
      <c r="MPU1142" s="894"/>
      <c r="MPV1142" s="894"/>
      <c r="MPW1142" s="894"/>
      <c r="MPX1142" s="894"/>
      <c r="MPY1142" s="894"/>
      <c r="MPZ1142" s="894"/>
      <c r="MQA1142" s="894"/>
      <c r="MQB1142" s="894"/>
      <c r="MQC1142" s="894"/>
      <c r="MQD1142" s="894"/>
      <c r="MQE1142" s="894"/>
      <c r="MQF1142" s="894"/>
      <c r="MQG1142" s="894"/>
      <c r="MQH1142" s="894"/>
      <c r="MQI1142" s="894"/>
      <c r="MQJ1142" s="894"/>
      <c r="MQK1142" s="894"/>
      <c r="MQL1142" s="894"/>
      <c r="MQM1142" s="894"/>
      <c r="MQN1142" s="894"/>
      <c r="MQO1142" s="894"/>
      <c r="MQP1142" s="894"/>
      <c r="MQQ1142" s="894"/>
      <c r="MQR1142" s="894"/>
      <c r="MQS1142" s="894"/>
      <c r="MQT1142" s="894"/>
      <c r="MQU1142" s="894"/>
      <c r="MQV1142" s="894"/>
      <c r="MQW1142" s="894"/>
      <c r="MQX1142" s="894"/>
      <c r="MQY1142" s="894"/>
      <c r="MQZ1142" s="894"/>
      <c r="MRA1142" s="894"/>
      <c r="MRB1142" s="894"/>
      <c r="MRC1142" s="894"/>
      <c r="MRD1142" s="894"/>
      <c r="MRE1142" s="894"/>
      <c r="MRF1142" s="894"/>
      <c r="MRG1142" s="894"/>
      <c r="MRH1142" s="894"/>
      <c r="MRI1142" s="894"/>
      <c r="MRJ1142" s="894"/>
      <c r="MRK1142" s="894"/>
      <c r="MRL1142" s="894"/>
      <c r="MRM1142" s="894"/>
      <c r="MRN1142" s="894"/>
      <c r="MRO1142" s="894"/>
      <c r="MRP1142" s="894"/>
      <c r="MRQ1142" s="894"/>
      <c r="MRR1142" s="894"/>
      <c r="MRS1142" s="894"/>
      <c r="MRT1142" s="894"/>
      <c r="MRU1142" s="894"/>
      <c r="MRV1142" s="894"/>
      <c r="MRW1142" s="894"/>
      <c r="MRX1142" s="894"/>
      <c r="MRY1142" s="894"/>
      <c r="MRZ1142" s="894"/>
      <c r="MSA1142" s="894"/>
      <c r="MSB1142" s="894"/>
      <c r="MSC1142" s="894"/>
      <c r="MSD1142" s="894"/>
      <c r="MSE1142" s="894"/>
      <c r="MSF1142" s="894"/>
      <c r="MSG1142" s="894"/>
      <c r="MSH1142" s="894"/>
      <c r="MSI1142" s="894"/>
      <c r="MSJ1142" s="894"/>
      <c r="MSK1142" s="894"/>
      <c r="MSL1142" s="894"/>
      <c r="MSM1142" s="894"/>
      <c r="MSN1142" s="894"/>
      <c r="MSO1142" s="894"/>
      <c r="MSP1142" s="894"/>
      <c r="MSQ1142" s="894"/>
      <c r="MSR1142" s="894"/>
      <c r="MSS1142" s="894"/>
      <c r="MST1142" s="894"/>
      <c r="MSU1142" s="894"/>
      <c r="MSV1142" s="894"/>
      <c r="MSW1142" s="894"/>
      <c r="MSX1142" s="894"/>
      <c r="MSY1142" s="894"/>
      <c r="MSZ1142" s="894"/>
      <c r="MTA1142" s="894"/>
      <c r="MTB1142" s="894"/>
      <c r="MTC1142" s="894"/>
      <c r="MTD1142" s="894"/>
      <c r="MTE1142" s="894"/>
      <c r="MTF1142" s="894"/>
      <c r="MTG1142" s="894"/>
      <c r="MTH1142" s="894"/>
      <c r="MTI1142" s="894"/>
      <c r="MTJ1142" s="894"/>
      <c r="MTK1142" s="894"/>
      <c r="MTL1142" s="894"/>
      <c r="MTM1142" s="894"/>
      <c r="MTN1142" s="894"/>
      <c r="MTO1142" s="894"/>
      <c r="MTP1142" s="894"/>
      <c r="MTQ1142" s="894"/>
      <c r="MTR1142" s="894"/>
      <c r="MTS1142" s="894"/>
      <c r="MTT1142" s="894"/>
      <c r="MTU1142" s="894"/>
      <c r="MTV1142" s="894"/>
      <c r="MTW1142" s="894"/>
      <c r="MTX1142" s="894"/>
      <c r="MTY1142" s="894"/>
      <c r="MTZ1142" s="894"/>
      <c r="MUA1142" s="894"/>
      <c r="MUB1142" s="894"/>
      <c r="MUC1142" s="894"/>
      <c r="MUD1142" s="894"/>
      <c r="MUE1142" s="894"/>
      <c r="MUF1142" s="894"/>
      <c r="MUG1142" s="894"/>
      <c r="MUH1142" s="894"/>
      <c r="MUI1142" s="894"/>
      <c r="MUJ1142" s="894"/>
      <c r="MUK1142" s="894"/>
      <c r="MUL1142" s="894"/>
      <c r="MUM1142" s="894"/>
      <c r="MUN1142" s="894"/>
      <c r="MUO1142" s="894"/>
      <c r="MUP1142" s="894"/>
      <c r="MUQ1142" s="894"/>
      <c r="MUR1142" s="894"/>
      <c r="MUS1142" s="894"/>
      <c r="MUT1142" s="894"/>
      <c r="MUU1142" s="894"/>
      <c r="MUV1142" s="894"/>
      <c r="MUW1142" s="894"/>
      <c r="MUX1142" s="894"/>
      <c r="MUY1142" s="894"/>
      <c r="MUZ1142" s="894"/>
      <c r="MVA1142" s="894"/>
      <c r="MVB1142" s="894"/>
      <c r="MVC1142" s="894"/>
      <c r="MVD1142" s="894"/>
      <c r="MVE1142" s="894"/>
      <c r="MVF1142" s="894"/>
      <c r="MVG1142" s="894"/>
      <c r="MVH1142" s="894"/>
      <c r="MVI1142" s="894"/>
      <c r="MVJ1142" s="894"/>
      <c r="MVK1142" s="894"/>
      <c r="MVL1142" s="894"/>
      <c r="MVM1142" s="894"/>
      <c r="MVN1142" s="894"/>
      <c r="MVO1142" s="894"/>
      <c r="MVP1142" s="894"/>
      <c r="MVQ1142" s="894"/>
      <c r="MVR1142" s="894"/>
      <c r="MVS1142" s="894"/>
      <c r="MVT1142" s="894"/>
      <c r="MVU1142" s="894"/>
      <c r="MVV1142" s="894"/>
      <c r="MVW1142" s="894"/>
      <c r="MVX1142" s="894"/>
      <c r="MVY1142" s="894"/>
      <c r="MVZ1142" s="894"/>
      <c r="MWA1142" s="894"/>
      <c r="MWB1142" s="894"/>
      <c r="MWC1142" s="894"/>
      <c r="MWD1142" s="894"/>
      <c r="MWE1142" s="894"/>
      <c r="MWF1142" s="894"/>
      <c r="MWG1142" s="894"/>
      <c r="MWH1142" s="894"/>
      <c r="MWI1142" s="894"/>
      <c r="MWJ1142" s="894"/>
      <c r="MWK1142" s="894"/>
      <c r="MWL1142" s="894"/>
      <c r="MWM1142" s="894"/>
      <c r="MWN1142" s="894"/>
      <c r="MWO1142" s="894"/>
      <c r="MWP1142" s="894"/>
      <c r="MWQ1142" s="894"/>
      <c r="MWR1142" s="894"/>
      <c r="MWS1142" s="894"/>
      <c r="MWT1142" s="894"/>
      <c r="MWU1142" s="894"/>
      <c r="MWV1142" s="894"/>
      <c r="MWW1142" s="894"/>
      <c r="MWX1142" s="894"/>
      <c r="MWY1142" s="894"/>
      <c r="MWZ1142" s="894"/>
      <c r="MXA1142" s="894"/>
      <c r="MXB1142" s="894"/>
      <c r="MXC1142" s="894"/>
      <c r="MXD1142" s="894"/>
      <c r="MXE1142" s="894"/>
      <c r="MXF1142" s="894"/>
      <c r="MXG1142" s="894"/>
      <c r="MXH1142" s="894"/>
      <c r="MXI1142" s="894"/>
      <c r="MXJ1142" s="894"/>
      <c r="MXK1142" s="894"/>
      <c r="MXL1142" s="894"/>
      <c r="MXM1142" s="894"/>
      <c r="MXN1142" s="894"/>
      <c r="MXO1142" s="894"/>
      <c r="MXP1142" s="894"/>
      <c r="MXQ1142" s="894"/>
      <c r="MXR1142" s="894"/>
      <c r="MXS1142" s="894"/>
      <c r="MXT1142" s="894"/>
      <c r="MXU1142" s="894"/>
      <c r="MXV1142" s="894"/>
      <c r="MXW1142" s="894"/>
      <c r="MXX1142" s="894"/>
      <c r="MXY1142" s="894"/>
      <c r="MXZ1142" s="894"/>
      <c r="MYA1142" s="894"/>
      <c r="MYB1142" s="894"/>
      <c r="MYC1142" s="894"/>
      <c r="MYD1142" s="894"/>
      <c r="MYE1142" s="894"/>
      <c r="MYF1142" s="894"/>
      <c r="MYG1142" s="894"/>
      <c r="MYH1142" s="894"/>
      <c r="MYI1142" s="894"/>
      <c r="MYJ1142" s="894"/>
      <c r="MYK1142" s="894"/>
      <c r="MYL1142" s="894"/>
      <c r="MYM1142" s="894"/>
      <c r="MYN1142" s="894"/>
      <c r="MYO1142" s="894"/>
      <c r="MYP1142" s="894"/>
      <c r="MYQ1142" s="894"/>
      <c r="MYR1142" s="894"/>
      <c r="MYS1142" s="894"/>
      <c r="MYT1142" s="894"/>
      <c r="MYU1142" s="894"/>
      <c r="MYV1142" s="894"/>
      <c r="MYW1142" s="894"/>
      <c r="MYX1142" s="894"/>
      <c r="MYY1142" s="894"/>
      <c r="MYZ1142" s="894"/>
      <c r="MZA1142" s="894"/>
      <c r="MZB1142" s="894"/>
      <c r="MZC1142" s="894"/>
      <c r="MZD1142" s="894"/>
      <c r="MZE1142" s="894"/>
      <c r="MZF1142" s="894"/>
      <c r="MZG1142" s="894"/>
      <c r="MZH1142" s="894"/>
      <c r="MZI1142" s="894"/>
      <c r="MZJ1142" s="894"/>
      <c r="MZK1142" s="894"/>
      <c r="MZL1142" s="894"/>
      <c r="MZM1142" s="894"/>
      <c r="MZN1142" s="894"/>
      <c r="MZO1142" s="894"/>
      <c r="MZP1142" s="894"/>
      <c r="MZQ1142" s="894"/>
      <c r="MZR1142" s="894"/>
      <c r="MZS1142" s="894"/>
      <c r="MZT1142" s="894"/>
      <c r="MZU1142" s="894"/>
      <c r="MZV1142" s="894"/>
      <c r="MZW1142" s="894"/>
      <c r="MZX1142" s="894"/>
      <c r="MZY1142" s="894"/>
      <c r="MZZ1142" s="894"/>
      <c r="NAA1142" s="894"/>
      <c r="NAB1142" s="894"/>
      <c r="NAC1142" s="894"/>
      <c r="NAD1142" s="894"/>
      <c r="NAE1142" s="894"/>
      <c r="NAF1142" s="894"/>
      <c r="NAG1142" s="894"/>
      <c r="NAH1142" s="894"/>
      <c r="NAI1142" s="894"/>
      <c r="NAJ1142" s="894"/>
      <c r="NAK1142" s="894"/>
      <c r="NAL1142" s="894"/>
      <c r="NAM1142" s="894"/>
      <c r="NAN1142" s="894"/>
      <c r="NAO1142" s="894"/>
      <c r="NAP1142" s="894"/>
      <c r="NAQ1142" s="894"/>
      <c r="NAR1142" s="894"/>
      <c r="NAS1142" s="894"/>
      <c r="NAT1142" s="894"/>
      <c r="NAU1142" s="894"/>
      <c r="NAV1142" s="894"/>
      <c r="NAW1142" s="894"/>
      <c r="NAX1142" s="894"/>
      <c r="NAY1142" s="894"/>
      <c r="NAZ1142" s="894"/>
      <c r="NBA1142" s="894"/>
      <c r="NBB1142" s="894"/>
      <c r="NBC1142" s="894"/>
      <c r="NBD1142" s="894"/>
      <c r="NBE1142" s="894"/>
      <c r="NBF1142" s="894"/>
      <c r="NBG1142" s="894"/>
      <c r="NBH1142" s="894"/>
      <c r="NBI1142" s="894"/>
      <c r="NBJ1142" s="894"/>
      <c r="NBK1142" s="894"/>
      <c r="NBL1142" s="894"/>
      <c r="NBM1142" s="894"/>
      <c r="NBN1142" s="894"/>
      <c r="NBO1142" s="894"/>
      <c r="NBP1142" s="894"/>
      <c r="NBQ1142" s="894"/>
      <c r="NBR1142" s="894"/>
      <c r="NBS1142" s="894"/>
      <c r="NBT1142" s="894"/>
      <c r="NBU1142" s="894"/>
      <c r="NBV1142" s="894"/>
      <c r="NBW1142" s="894"/>
      <c r="NBX1142" s="894"/>
      <c r="NBY1142" s="894"/>
      <c r="NBZ1142" s="894"/>
      <c r="NCA1142" s="894"/>
      <c r="NCB1142" s="894"/>
      <c r="NCC1142" s="894"/>
      <c r="NCD1142" s="894"/>
      <c r="NCE1142" s="894"/>
      <c r="NCF1142" s="894"/>
      <c r="NCG1142" s="894"/>
      <c r="NCH1142" s="894"/>
      <c r="NCI1142" s="894"/>
      <c r="NCJ1142" s="894"/>
      <c r="NCK1142" s="894"/>
      <c r="NCL1142" s="894"/>
      <c r="NCM1142" s="894"/>
      <c r="NCN1142" s="894"/>
      <c r="NCO1142" s="894"/>
      <c r="NCP1142" s="894"/>
      <c r="NCQ1142" s="894"/>
      <c r="NCR1142" s="894"/>
      <c r="NCS1142" s="894"/>
      <c r="NCT1142" s="894"/>
      <c r="NCU1142" s="894"/>
      <c r="NCV1142" s="894"/>
      <c r="NCW1142" s="894"/>
      <c r="NCX1142" s="894"/>
      <c r="NCY1142" s="894"/>
      <c r="NCZ1142" s="894"/>
      <c r="NDA1142" s="894"/>
      <c r="NDB1142" s="894"/>
      <c r="NDC1142" s="894"/>
      <c r="NDD1142" s="894"/>
      <c r="NDE1142" s="894"/>
      <c r="NDF1142" s="894"/>
      <c r="NDG1142" s="894"/>
      <c r="NDH1142" s="894"/>
      <c r="NDI1142" s="894"/>
      <c r="NDJ1142" s="894"/>
      <c r="NDK1142" s="894"/>
      <c r="NDL1142" s="894"/>
      <c r="NDM1142" s="894"/>
      <c r="NDN1142" s="894"/>
      <c r="NDO1142" s="894"/>
      <c r="NDP1142" s="894"/>
      <c r="NDQ1142" s="894"/>
      <c r="NDR1142" s="894"/>
      <c r="NDS1142" s="894"/>
      <c r="NDT1142" s="894"/>
      <c r="NDU1142" s="894"/>
      <c r="NDV1142" s="894"/>
      <c r="NDW1142" s="894"/>
      <c r="NDX1142" s="894"/>
      <c r="NDY1142" s="894"/>
      <c r="NDZ1142" s="894"/>
      <c r="NEA1142" s="894"/>
      <c r="NEB1142" s="894"/>
      <c r="NEC1142" s="894"/>
      <c r="NED1142" s="894"/>
      <c r="NEE1142" s="894"/>
      <c r="NEF1142" s="894"/>
      <c r="NEG1142" s="894"/>
      <c r="NEH1142" s="894"/>
      <c r="NEI1142" s="894"/>
      <c r="NEJ1142" s="894"/>
      <c r="NEK1142" s="894"/>
      <c r="NEL1142" s="894"/>
      <c r="NEM1142" s="894"/>
      <c r="NEN1142" s="894"/>
      <c r="NEO1142" s="894"/>
      <c r="NEP1142" s="894"/>
      <c r="NEQ1142" s="894"/>
      <c r="NER1142" s="894"/>
      <c r="NES1142" s="894"/>
      <c r="NET1142" s="894"/>
      <c r="NEU1142" s="894"/>
      <c r="NEV1142" s="894"/>
      <c r="NEW1142" s="894"/>
      <c r="NEX1142" s="894"/>
      <c r="NEY1142" s="894"/>
      <c r="NEZ1142" s="894"/>
      <c r="NFA1142" s="894"/>
      <c r="NFB1142" s="894"/>
      <c r="NFC1142" s="894"/>
      <c r="NFD1142" s="894"/>
      <c r="NFE1142" s="894"/>
      <c r="NFF1142" s="894"/>
      <c r="NFG1142" s="894"/>
      <c r="NFH1142" s="894"/>
      <c r="NFI1142" s="894"/>
      <c r="NFJ1142" s="894"/>
      <c r="NFK1142" s="894"/>
      <c r="NFL1142" s="894"/>
      <c r="NFM1142" s="894"/>
      <c r="NFN1142" s="894"/>
      <c r="NFO1142" s="894"/>
      <c r="NFP1142" s="894"/>
      <c r="NFQ1142" s="894"/>
      <c r="NFR1142" s="894"/>
      <c r="NFS1142" s="894"/>
      <c r="NFT1142" s="894"/>
      <c r="NFU1142" s="894"/>
      <c r="NFV1142" s="894"/>
      <c r="NFW1142" s="894"/>
      <c r="NFX1142" s="894"/>
      <c r="NFY1142" s="894"/>
      <c r="NFZ1142" s="894"/>
      <c r="NGA1142" s="894"/>
      <c r="NGB1142" s="894"/>
      <c r="NGC1142" s="894"/>
      <c r="NGD1142" s="894"/>
      <c r="NGE1142" s="894"/>
      <c r="NGF1142" s="894"/>
      <c r="NGG1142" s="894"/>
      <c r="NGH1142" s="894"/>
      <c r="NGI1142" s="894"/>
      <c r="NGJ1142" s="894"/>
      <c r="NGK1142" s="894"/>
      <c r="NGL1142" s="894"/>
      <c r="NGM1142" s="894"/>
      <c r="NGN1142" s="894"/>
      <c r="NGO1142" s="894"/>
      <c r="NGP1142" s="894"/>
      <c r="NGQ1142" s="894"/>
      <c r="NGR1142" s="894"/>
      <c r="NGS1142" s="894"/>
      <c r="NGT1142" s="894"/>
      <c r="NGU1142" s="894"/>
      <c r="NGV1142" s="894"/>
      <c r="NGW1142" s="894"/>
      <c r="NGX1142" s="894"/>
      <c r="NGY1142" s="894"/>
      <c r="NGZ1142" s="894"/>
      <c r="NHA1142" s="894"/>
      <c r="NHB1142" s="894"/>
      <c r="NHC1142" s="894"/>
      <c r="NHD1142" s="894"/>
      <c r="NHE1142" s="894"/>
      <c r="NHF1142" s="894"/>
      <c r="NHG1142" s="894"/>
      <c r="NHH1142" s="894"/>
      <c r="NHI1142" s="894"/>
      <c r="NHJ1142" s="894"/>
      <c r="NHK1142" s="894"/>
      <c r="NHL1142" s="894"/>
      <c r="NHM1142" s="894"/>
      <c r="NHN1142" s="894"/>
      <c r="NHO1142" s="894"/>
      <c r="NHP1142" s="894"/>
      <c r="NHQ1142" s="894"/>
      <c r="NHR1142" s="894"/>
      <c r="NHS1142" s="894"/>
      <c r="NHT1142" s="894"/>
      <c r="NHU1142" s="894"/>
      <c r="NHV1142" s="894"/>
      <c r="NHW1142" s="894"/>
      <c r="NHX1142" s="894"/>
      <c r="NHY1142" s="894"/>
      <c r="NHZ1142" s="894"/>
      <c r="NIA1142" s="894"/>
      <c r="NIB1142" s="894"/>
      <c r="NIC1142" s="894"/>
      <c r="NID1142" s="894"/>
      <c r="NIE1142" s="894"/>
      <c r="NIF1142" s="894"/>
      <c r="NIG1142" s="894"/>
      <c r="NIH1142" s="894"/>
      <c r="NII1142" s="894"/>
      <c r="NIJ1142" s="894"/>
      <c r="NIK1142" s="894"/>
      <c r="NIL1142" s="894"/>
      <c r="NIM1142" s="894"/>
      <c r="NIN1142" s="894"/>
      <c r="NIO1142" s="894"/>
      <c r="NIP1142" s="894"/>
      <c r="NIQ1142" s="894"/>
      <c r="NIR1142" s="894"/>
      <c r="NIS1142" s="894"/>
      <c r="NIT1142" s="894"/>
      <c r="NIU1142" s="894"/>
      <c r="NIV1142" s="894"/>
      <c r="NIW1142" s="894"/>
      <c r="NIX1142" s="894"/>
      <c r="NIY1142" s="894"/>
      <c r="NIZ1142" s="894"/>
      <c r="NJA1142" s="894"/>
      <c r="NJB1142" s="894"/>
      <c r="NJC1142" s="894"/>
      <c r="NJD1142" s="894"/>
      <c r="NJE1142" s="894"/>
      <c r="NJF1142" s="894"/>
      <c r="NJG1142" s="894"/>
      <c r="NJH1142" s="894"/>
      <c r="NJI1142" s="894"/>
      <c r="NJJ1142" s="894"/>
      <c r="NJK1142" s="894"/>
      <c r="NJL1142" s="894"/>
      <c r="NJM1142" s="894"/>
      <c r="NJN1142" s="894"/>
      <c r="NJO1142" s="894"/>
      <c r="NJP1142" s="894"/>
      <c r="NJQ1142" s="894"/>
      <c r="NJR1142" s="894"/>
      <c r="NJS1142" s="894"/>
      <c r="NJT1142" s="894"/>
      <c r="NJU1142" s="894"/>
      <c r="NJV1142" s="894"/>
      <c r="NJW1142" s="894"/>
      <c r="NJX1142" s="894"/>
      <c r="NJY1142" s="894"/>
      <c r="NJZ1142" s="894"/>
      <c r="NKA1142" s="894"/>
      <c r="NKB1142" s="894"/>
      <c r="NKC1142" s="894"/>
      <c r="NKD1142" s="894"/>
      <c r="NKE1142" s="894"/>
      <c r="NKF1142" s="894"/>
      <c r="NKG1142" s="894"/>
      <c r="NKH1142" s="894"/>
      <c r="NKI1142" s="894"/>
      <c r="NKJ1142" s="894"/>
      <c r="NKK1142" s="894"/>
      <c r="NKL1142" s="894"/>
      <c r="NKM1142" s="894"/>
      <c r="NKN1142" s="894"/>
      <c r="NKO1142" s="894"/>
      <c r="NKP1142" s="894"/>
      <c r="NKQ1142" s="894"/>
      <c r="NKR1142" s="894"/>
      <c r="NKS1142" s="894"/>
      <c r="NKT1142" s="894"/>
      <c r="NKU1142" s="894"/>
      <c r="NKV1142" s="894"/>
      <c r="NKW1142" s="894"/>
      <c r="NKX1142" s="894"/>
      <c r="NKY1142" s="894"/>
      <c r="NKZ1142" s="894"/>
      <c r="NLA1142" s="894"/>
      <c r="NLB1142" s="894"/>
      <c r="NLC1142" s="894"/>
      <c r="NLD1142" s="894"/>
      <c r="NLE1142" s="894"/>
      <c r="NLF1142" s="894"/>
      <c r="NLG1142" s="894"/>
      <c r="NLH1142" s="894"/>
      <c r="NLI1142" s="894"/>
      <c r="NLJ1142" s="894"/>
      <c r="NLK1142" s="894"/>
      <c r="NLL1142" s="894"/>
      <c r="NLM1142" s="894"/>
      <c r="NLN1142" s="894"/>
      <c r="NLO1142" s="894"/>
      <c r="NLP1142" s="894"/>
      <c r="NLQ1142" s="894"/>
      <c r="NLR1142" s="894"/>
      <c r="NLS1142" s="894"/>
      <c r="NLT1142" s="894"/>
      <c r="NLU1142" s="894"/>
      <c r="NLV1142" s="894"/>
      <c r="NLW1142" s="894"/>
      <c r="NLX1142" s="894"/>
      <c r="NLY1142" s="894"/>
      <c r="NLZ1142" s="894"/>
      <c r="NMA1142" s="894"/>
      <c r="NMB1142" s="894"/>
      <c r="NMC1142" s="894"/>
      <c r="NMD1142" s="894"/>
      <c r="NME1142" s="894"/>
      <c r="NMF1142" s="894"/>
      <c r="NMG1142" s="894"/>
      <c r="NMH1142" s="894"/>
      <c r="NMI1142" s="894"/>
      <c r="NMJ1142" s="894"/>
      <c r="NMK1142" s="894"/>
      <c r="NML1142" s="894"/>
      <c r="NMM1142" s="894"/>
      <c r="NMN1142" s="894"/>
      <c r="NMO1142" s="894"/>
      <c r="NMP1142" s="894"/>
      <c r="NMQ1142" s="894"/>
      <c r="NMR1142" s="894"/>
      <c r="NMS1142" s="894"/>
      <c r="NMT1142" s="894"/>
      <c r="NMU1142" s="894"/>
      <c r="NMV1142" s="894"/>
      <c r="NMW1142" s="894"/>
      <c r="NMX1142" s="894"/>
      <c r="NMY1142" s="894"/>
      <c r="NMZ1142" s="894"/>
      <c r="NNA1142" s="894"/>
      <c r="NNB1142" s="894"/>
      <c r="NNC1142" s="894"/>
      <c r="NND1142" s="894"/>
      <c r="NNE1142" s="894"/>
      <c r="NNF1142" s="894"/>
      <c r="NNG1142" s="894"/>
      <c r="NNH1142" s="894"/>
      <c r="NNI1142" s="894"/>
      <c r="NNJ1142" s="894"/>
      <c r="NNK1142" s="894"/>
      <c r="NNL1142" s="894"/>
      <c r="NNM1142" s="894"/>
      <c r="NNN1142" s="894"/>
      <c r="NNO1142" s="894"/>
      <c r="NNP1142" s="894"/>
      <c r="NNQ1142" s="894"/>
      <c r="NNR1142" s="894"/>
      <c r="NNS1142" s="894"/>
      <c r="NNT1142" s="894"/>
      <c r="NNU1142" s="894"/>
      <c r="NNV1142" s="894"/>
      <c r="NNW1142" s="894"/>
      <c r="NNX1142" s="894"/>
      <c r="NNY1142" s="894"/>
      <c r="NNZ1142" s="894"/>
      <c r="NOA1142" s="894"/>
      <c r="NOB1142" s="894"/>
      <c r="NOC1142" s="894"/>
      <c r="NOD1142" s="894"/>
      <c r="NOE1142" s="894"/>
      <c r="NOF1142" s="894"/>
      <c r="NOG1142" s="894"/>
      <c r="NOH1142" s="894"/>
      <c r="NOI1142" s="894"/>
      <c r="NOJ1142" s="894"/>
      <c r="NOK1142" s="894"/>
      <c r="NOL1142" s="894"/>
      <c r="NOM1142" s="894"/>
      <c r="NON1142" s="894"/>
      <c r="NOO1142" s="894"/>
      <c r="NOP1142" s="894"/>
      <c r="NOQ1142" s="894"/>
      <c r="NOR1142" s="894"/>
      <c r="NOS1142" s="894"/>
      <c r="NOT1142" s="894"/>
      <c r="NOU1142" s="894"/>
      <c r="NOV1142" s="894"/>
      <c r="NOW1142" s="894"/>
      <c r="NOX1142" s="894"/>
      <c r="NOY1142" s="894"/>
      <c r="NOZ1142" s="894"/>
      <c r="NPA1142" s="894"/>
      <c r="NPB1142" s="894"/>
      <c r="NPC1142" s="894"/>
      <c r="NPD1142" s="894"/>
      <c r="NPE1142" s="894"/>
      <c r="NPF1142" s="894"/>
      <c r="NPG1142" s="894"/>
      <c r="NPH1142" s="894"/>
      <c r="NPI1142" s="894"/>
      <c r="NPJ1142" s="894"/>
      <c r="NPK1142" s="894"/>
      <c r="NPL1142" s="894"/>
      <c r="NPM1142" s="894"/>
      <c r="NPN1142" s="894"/>
      <c r="NPO1142" s="894"/>
      <c r="NPP1142" s="894"/>
      <c r="NPQ1142" s="894"/>
      <c r="NPR1142" s="894"/>
      <c r="NPS1142" s="894"/>
      <c r="NPT1142" s="894"/>
      <c r="NPU1142" s="894"/>
      <c r="NPV1142" s="894"/>
      <c r="NPW1142" s="894"/>
      <c r="NPX1142" s="894"/>
      <c r="NPY1142" s="894"/>
      <c r="NPZ1142" s="894"/>
      <c r="NQA1142" s="894"/>
      <c r="NQB1142" s="894"/>
      <c r="NQC1142" s="894"/>
      <c r="NQD1142" s="894"/>
      <c r="NQE1142" s="894"/>
      <c r="NQF1142" s="894"/>
      <c r="NQG1142" s="894"/>
      <c r="NQH1142" s="894"/>
      <c r="NQI1142" s="894"/>
      <c r="NQJ1142" s="894"/>
      <c r="NQK1142" s="894"/>
      <c r="NQL1142" s="894"/>
      <c r="NQM1142" s="894"/>
      <c r="NQN1142" s="894"/>
      <c r="NQO1142" s="894"/>
      <c r="NQP1142" s="894"/>
      <c r="NQQ1142" s="894"/>
      <c r="NQR1142" s="894"/>
      <c r="NQS1142" s="894"/>
      <c r="NQT1142" s="894"/>
      <c r="NQU1142" s="894"/>
      <c r="NQV1142" s="894"/>
      <c r="NQW1142" s="894"/>
      <c r="NQX1142" s="894"/>
      <c r="NQY1142" s="894"/>
      <c r="NQZ1142" s="894"/>
      <c r="NRA1142" s="894"/>
      <c r="NRB1142" s="894"/>
      <c r="NRC1142" s="894"/>
      <c r="NRD1142" s="894"/>
      <c r="NRE1142" s="894"/>
      <c r="NRF1142" s="894"/>
      <c r="NRG1142" s="894"/>
      <c r="NRH1142" s="894"/>
      <c r="NRI1142" s="894"/>
      <c r="NRJ1142" s="894"/>
      <c r="NRK1142" s="894"/>
      <c r="NRL1142" s="894"/>
      <c r="NRM1142" s="894"/>
      <c r="NRN1142" s="894"/>
      <c r="NRO1142" s="894"/>
      <c r="NRP1142" s="894"/>
      <c r="NRQ1142" s="894"/>
      <c r="NRR1142" s="894"/>
      <c r="NRS1142" s="894"/>
      <c r="NRT1142" s="894"/>
      <c r="NRU1142" s="894"/>
      <c r="NRV1142" s="894"/>
      <c r="NRW1142" s="894"/>
      <c r="NRX1142" s="894"/>
      <c r="NRY1142" s="894"/>
      <c r="NRZ1142" s="894"/>
      <c r="NSA1142" s="894"/>
      <c r="NSB1142" s="894"/>
      <c r="NSC1142" s="894"/>
      <c r="NSD1142" s="894"/>
      <c r="NSE1142" s="894"/>
      <c r="NSF1142" s="894"/>
      <c r="NSG1142" s="894"/>
      <c r="NSH1142" s="894"/>
      <c r="NSI1142" s="894"/>
      <c r="NSJ1142" s="894"/>
      <c r="NSK1142" s="894"/>
      <c r="NSL1142" s="894"/>
      <c r="NSM1142" s="894"/>
      <c r="NSN1142" s="894"/>
      <c r="NSO1142" s="894"/>
      <c r="NSP1142" s="894"/>
      <c r="NSQ1142" s="894"/>
      <c r="NSR1142" s="894"/>
      <c r="NSS1142" s="894"/>
      <c r="NST1142" s="894"/>
      <c r="NSU1142" s="894"/>
      <c r="NSV1142" s="894"/>
      <c r="NSW1142" s="894"/>
      <c r="NSX1142" s="894"/>
      <c r="NSY1142" s="894"/>
      <c r="NSZ1142" s="894"/>
      <c r="NTA1142" s="894"/>
      <c r="NTB1142" s="894"/>
      <c r="NTC1142" s="894"/>
      <c r="NTD1142" s="894"/>
      <c r="NTE1142" s="894"/>
      <c r="NTF1142" s="894"/>
      <c r="NTG1142" s="894"/>
      <c r="NTH1142" s="894"/>
      <c r="NTI1142" s="894"/>
      <c r="NTJ1142" s="894"/>
      <c r="NTK1142" s="894"/>
      <c r="NTL1142" s="894"/>
      <c r="NTM1142" s="894"/>
      <c r="NTN1142" s="894"/>
      <c r="NTO1142" s="894"/>
      <c r="NTP1142" s="894"/>
      <c r="NTQ1142" s="894"/>
      <c r="NTR1142" s="894"/>
      <c r="NTS1142" s="894"/>
      <c r="NTT1142" s="894"/>
      <c r="NTU1142" s="894"/>
      <c r="NTV1142" s="894"/>
      <c r="NTW1142" s="894"/>
      <c r="NTX1142" s="894"/>
      <c r="NTY1142" s="894"/>
      <c r="NTZ1142" s="894"/>
      <c r="NUA1142" s="894"/>
      <c r="NUB1142" s="894"/>
      <c r="NUC1142" s="894"/>
      <c r="NUD1142" s="894"/>
      <c r="NUE1142" s="894"/>
      <c r="NUF1142" s="894"/>
      <c r="NUG1142" s="894"/>
      <c r="NUH1142" s="894"/>
      <c r="NUI1142" s="894"/>
      <c r="NUJ1142" s="894"/>
      <c r="NUK1142" s="894"/>
      <c r="NUL1142" s="894"/>
      <c r="NUM1142" s="894"/>
      <c r="NUN1142" s="894"/>
      <c r="NUO1142" s="894"/>
      <c r="NUP1142" s="894"/>
      <c r="NUQ1142" s="894"/>
      <c r="NUR1142" s="894"/>
      <c r="NUS1142" s="894"/>
      <c r="NUT1142" s="894"/>
      <c r="NUU1142" s="894"/>
      <c r="NUV1142" s="894"/>
      <c r="NUW1142" s="894"/>
      <c r="NUX1142" s="894"/>
      <c r="NUY1142" s="894"/>
      <c r="NUZ1142" s="894"/>
      <c r="NVA1142" s="894"/>
      <c r="NVB1142" s="894"/>
      <c r="NVC1142" s="894"/>
      <c r="NVD1142" s="894"/>
      <c r="NVE1142" s="894"/>
      <c r="NVF1142" s="894"/>
      <c r="NVG1142" s="894"/>
      <c r="NVH1142" s="894"/>
      <c r="NVI1142" s="894"/>
      <c r="NVJ1142" s="894"/>
      <c r="NVK1142" s="894"/>
      <c r="NVL1142" s="894"/>
      <c r="NVM1142" s="894"/>
      <c r="NVN1142" s="894"/>
      <c r="NVO1142" s="894"/>
      <c r="NVP1142" s="894"/>
      <c r="NVQ1142" s="894"/>
      <c r="NVR1142" s="894"/>
      <c r="NVS1142" s="894"/>
      <c r="NVT1142" s="894"/>
      <c r="NVU1142" s="894"/>
      <c r="NVV1142" s="894"/>
      <c r="NVW1142" s="894"/>
      <c r="NVX1142" s="894"/>
      <c r="NVY1142" s="894"/>
      <c r="NVZ1142" s="894"/>
      <c r="NWA1142" s="894"/>
      <c r="NWB1142" s="894"/>
      <c r="NWC1142" s="894"/>
      <c r="NWD1142" s="894"/>
      <c r="NWE1142" s="894"/>
      <c r="NWF1142" s="894"/>
      <c r="NWG1142" s="894"/>
      <c r="NWH1142" s="894"/>
      <c r="NWI1142" s="894"/>
      <c r="NWJ1142" s="894"/>
      <c r="NWK1142" s="894"/>
      <c r="NWL1142" s="894"/>
      <c r="NWM1142" s="894"/>
      <c r="NWN1142" s="894"/>
      <c r="NWO1142" s="894"/>
      <c r="NWP1142" s="894"/>
      <c r="NWQ1142" s="894"/>
      <c r="NWR1142" s="894"/>
      <c r="NWS1142" s="894"/>
      <c r="NWT1142" s="894"/>
      <c r="NWU1142" s="894"/>
      <c r="NWV1142" s="894"/>
      <c r="NWW1142" s="894"/>
      <c r="NWX1142" s="894"/>
      <c r="NWY1142" s="894"/>
      <c r="NWZ1142" s="894"/>
      <c r="NXA1142" s="894"/>
      <c r="NXB1142" s="894"/>
      <c r="NXC1142" s="894"/>
      <c r="NXD1142" s="894"/>
      <c r="NXE1142" s="894"/>
      <c r="NXF1142" s="894"/>
      <c r="NXG1142" s="894"/>
      <c r="NXH1142" s="894"/>
      <c r="NXI1142" s="894"/>
      <c r="NXJ1142" s="894"/>
      <c r="NXK1142" s="894"/>
      <c r="NXL1142" s="894"/>
      <c r="NXM1142" s="894"/>
      <c r="NXN1142" s="894"/>
      <c r="NXO1142" s="894"/>
      <c r="NXP1142" s="894"/>
      <c r="NXQ1142" s="894"/>
      <c r="NXR1142" s="894"/>
      <c r="NXS1142" s="894"/>
      <c r="NXT1142" s="894"/>
      <c r="NXU1142" s="894"/>
      <c r="NXV1142" s="894"/>
      <c r="NXW1142" s="894"/>
      <c r="NXX1142" s="894"/>
      <c r="NXY1142" s="894"/>
      <c r="NXZ1142" s="894"/>
      <c r="NYA1142" s="894"/>
      <c r="NYB1142" s="894"/>
      <c r="NYC1142" s="894"/>
      <c r="NYD1142" s="894"/>
      <c r="NYE1142" s="894"/>
      <c r="NYF1142" s="894"/>
      <c r="NYG1142" s="894"/>
      <c r="NYH1142" s="894"/>
      <c r="NYI1142" s="894"/>
      <c r="NYJ1142" s="894"/>
      <c r="NYK1142" s="894"/>
      <c r="NYL1142" s="894"/>
      <c r="NYM1142" s="894"/>
      <c r="NYN1142" s="894"/>
      <c r="NYO1142" s="894"/>
      <c r="NYP1142" s="894"/>
      <c r="NYQ1142" s="894"/>
      <c r="NYR1142" s="894"/>
      <c r="NYS1142" s="894"/>
      <c r="NYT1142" s="894"/>
      <c r="NYU1142" s="894"/>
      <c r="NYV1142" s="894"/>
      <c r="NYW1142" s="894"/>
      <c r="NYX1142" s="894"/>
      <c r="NYY1142" s="894"/>
      <c r="NYZ1142" s="894"/>
      <c r="NZA1142" s="894"/>
      <c r="NZB1142" s="894"/>
      <c r="NZC1142" s="894"/>
      <c r="NZD1142" s="894"/>
      <c r="NZE1142" s="894"/>
      <c r="NZF1142" s="894"/>
      <c r="NZG1142" s="894"/>
      <c r="NZH1142" s="894"/>
      <c r="NZI1142" s="894"/>
      <c r="NZJ1142" s="894"/>
      <c r="NZK1142" s="894"/>
      <c r="NZL1142" s="894"/>
      <c r="NZM1142" s="894"/>
      <c r="NZN1142" s="894"/>
      <c r="NZO1142" s="894"/>
      <c r="NZP1142" s="894"/>
      <c r="NZQ1142" s="894"/>
      <c r="NZR1142" s="894"/>
      <c r="NZS1142" s="894"/>
      <c r="NZT1142" s="894"/>
      <c r="NZU1142" s="894"/>
      <c r="NZV1142" s="894"/>
      <c r="NZW1142" s="894"/>
      <c r="NZX1142" s="894"/>
      <c r="NZY1142" s="894"/>
      <c r="NZZ1142" s="894"/>
      <c r="OAA1142" s="894"/>
      <c r="OAB1142" s="894"/>
      <c r="OAC1142" s="894"/>
      <c r="OAD1142" s="894"/>
      <c r="OAE1142" s="894"/>
      <c r="OAF1142" s="894"/>
      <c r="OAG1142" s="894"/>
      <c r="OAH1142" s="894"/>
      <c r="OAI1142" s="894"/>
      <c r="OAJ1142" s="894"/>
      <c r="OAK1142" s="894"/>
      <c r="OAL1142" s="894"/>
      <c r="OAM1142" s="894"/>
      <c r="OAN1142" s="894"/>
      <c r="OAO1142" s="894"/>
      <c r="OAP1142" s="894"/>
      <c r="OAQ1142" s="894"/>
      <c r="OAR1142" s="894"/>
      <c r="OAS1142" s="894"/>
      <c r="OAT1142" s="894"/>
      <c r="OAU1142" s="894"/>
      <c r="OAV1142" s="894"/>
      <c r="OAW1142" s="894"/>
      <c r="OAX1142" s="894"/>
      <c r="OAY1142" s="894"/>
      <c r="OAZ1142" s="894"/>
      <c r="OBA1142" s="894"/>
      <c r="OBB1142" s="894"/>
      <c r="OBC1142" s="894"/>
      <c r="OBD1142" s="894"/>
      <c r="OBE1142" s="894"/>
      <c r="OBF1142" s="894"/>
      <c r="OBG1142" s="894"/>
      <c r="OBH1142" s="894"/>
      <c r="OBI1142" s="894"/>
      <c r="OBJ1142" s="894"/>
      <c r="OBK1142" s="894"/>
      <c r="OBL1142" s="894"/>
      <c r="OBM1142" s="894"/>
      <c r="OBN1142" s="894"/>
      <c r="OBO1142" s="894"/>
      <c r="OBP1142" s="894"/>
      <c r="OBQ1142" s="894"/>
      <c r="OBR1142" s="894"/>
      <c r="OBS1142" s="894"/>
      <c r="OBT1142" s="894"/>
      <c r="OBU1142" s="894"/>
      <c r="OBV1142" s="894"/>
      <c r="OBW1142" s="894"/>
      <c r="OBX1142" s="894"/>
      <c r="OBY1142" s="894"/>
      <c r="OBZ1142" s="894"/>
      <c r="OCA1142" s="894"/>
      <c r="OCB1142" s="894"/>
      <c r="OCC1142" s="894"/>
      <c r="OCD1142" s="894"/>
      <c r="OCE1142" s="894"/>
      <c r="OCF1142" s="894"/>
      <c r="OCG1142" s="894"/>
      <c r="OCH1142" s="894"/>
      <c r="OCI1142" s="894"/>
      <c r="OCJ1142" s="894"/>
      <c r="OCK1142" s="894"/>
      <c r="OCL1142" s="894"/>
      <c r="OCM1142" s="894"/>
      <c r="OCN1142" s="894"/>
      <c r="OCO1142" s="894"/>
      <c r="OCP1142" s="894"/>
      <c r="OCQ1142" s="894"/>
      <c r="OCR1142" s="894"/>
      <c r="OCS1142" s="894"/>
      <c r="OCT1142" s="894"/>
      <c r="OCU1142" s="894"/>
      <c r="OCV1142" s="894"/>
      <c r="OCW1142" s="894"/>
      <c r="OCX1142" s="894"/>
      <c r="OCY1142" s="894"/>
      <c r="OCZ1142" s="894"/>
      <c r="ODA1142" s="894"/>
      <c r="ODB1142" s="894"/>
      <c r="ODC1142" s="894"/>
      <c r="ODD1142" s="894"/>
      <c r="ODE1142" s="894"/>
      <c r="ODF1142" s="894"/>
      <c r="ODG1142" s="894"/>
      <c r="ODH1142" s="894"/>
      <c r="ODI1142" s="894"/>
      <c r="ODJ1142" s="894"/>
      <c r="ODK1142" s="894"/>
      <c r="ODL1142" s="894"/>
      <c r="ODM1142" s="894"/>
      <c r="ODN1142" s="894"/>
      <c r="ODO1142" s="894"/>
      <c r="ODP1142" s="894"/>
      <c r="ODQ1142" s="894"/>
      <c r="ODR1142" s="894"/>
      <c r="ODS1142" s="894"/>
      <c r="ODT1142" s="894"/>
      <c r="ODU1142" s="894"/>
      <c r="ODV1142" s="894"/>
      <c r="ODW1142" s="894"/>
      <c r="ODX1142" s="894"/>
      <c r="ODY1142" s="894"/>
      <c r="ODZ1142" s="894"/>
      <c r="OEA1142" s="894"/>
      <c r="OEB1142" s="894"/>
      <c r="OEC1142" s="894"/>
      <c r="OED1142" s="894"/>
      <c r="OEE1142" s="894"/>
      <c r="OEF1142" s="894"/>
      <c r="OEG1142" s="894"/>
      <c r="OEH1142" s="894"/>
      <c r="OEI1142" s="894"/>
      <c r="OEJ1142" s="894"/>
      <c r="OEK1142" s="894"/>
      <c r="OEL1142" s="894"/>
      <c r="OEM1142" s="894"/>
      <c r="OEN1142" s="894"/>
      <c r="OEO1142" s="894"/>
      <c r="OEP1142" s="894"/>
      <c r="OEQ1142" s="894"/>
      <c r="OER1142" s="894"/>
      <c r="OES1142" s="894"/>
      <c r="OET1142" s="894"/>
      <c r="OEU1142" s="894"/>
      <c r="OEV1142" s="894"/>
      <c r="OEW1142" s="894"/>
      <c r="OEX1142" s="894"/>
      <c r="OEY1142" s="894"/>
      <c r="OEZ1142" s="894"/>
      <c r="OFA1142" s="894"/>
      <c r="OFB1142" s="894"/>
      <c r="OFC1142" s="894"/>
      <c r="OFD1142" s="894"/>
      <c r="OFE1142" s="894"/>
      <c r="OFF1142" s="894"/>
      <c r="OFG1142" s="894"/>
      <c r="OFH1142" s="894"/>
      <c r="OFI1142" s="894"/>
      <c r="OFJ1142" s="894"/>
      <c r="OFK1142" s="894"/>
      <c r="OFL1142" s="894"/>
      <c r="OFM1142" s="894"/>
      <c r="OFN1142" s="894"/>
      <c r="OFO1142" s="894"/>
      <c r="OFP1142" s="894"/>
      <c r="OFQ1142" s="894"/>
      <c r="OFR1142" s="894"/>
      <c r="OFS1142" s="894"/>
      <c r="OFT1142" s="894"/>
      <c r="OFU1142" s="894"/>
      <c r="OFV1142" s="894"/>
      <c r="OFW1142" s="894"/>
      <c r="OFX1142" s="894"/>
      <c r="OFY1142" s="894"/>
      <c r="OFZ1142" s="894"/>
      <c r="OGA1142" s="894"/>
      <c r="OGB1142" s="894"/>
      <c r="OGC1142" s="894"/>
      <c r="OGD1142" s="894"/>
      <c r="OGE1142" s="894"/>
      <c r="OGF1142" s="894"/>
      <c r="OGG1142" s="894"/>
      <c r="OGH1142" s="894"/>
      <c r="OGI1142" s="894"/>
      <c r="OGJ1142" s="894"/>
      <c r="OGK1142" s="894"/>
      <c r="OGL1142" s="894"/>
      <c r="OGM1142" s="894"/>
      <c r="OGN1142" s="894"/>
      <c r="OGO1142" s="894"/>
      <c r="OGP1142" s="894"/>
      <c r="OGQ1142" s="894"/>
      <c r="OGR1142" s="894"/>
      <c r="OGS1142" s="894"/>
      <c r="OGT1142" s="894"/>
      <c r="OGU1142" s="894"/>
      <c r="OGV1142" s="894"/>
      <c r="OGW1142" s="894"/>
      <c r="OGX1142" s="894"/>
      <c r="OGY1142" s="894"/>
      <c r="OGZ1142" s="894"/>
      <c r="OHA1142" s="894"/>
      <c r="OHB1142" s="894"/>
      <c r="OHC1142" s="894"/>
      <c r="OHD1142" s="894"/>
      <c r="OHE1142" s="894"/>
      <c r="OHF1142" s="894"/>
      <c r="OHG1142" s="894"/>
      <c r="OHH1142" s="894"/>
      <c r="OHI1142" s="894"/>
      <c r="OHJ1142" s="894"/>
      <c r="OHK1142" s="894"/>
      <c r="OHL1142" s="894"/>
      <c r="OHM1142" s="894"/>
      <c r="OHN1142" s="894"/>
      <c r="OHO1142" s="894"/>
      <c r="OHP1142" s="894"/>
      <c r="OHQ1142" s="894"/>
      <c r="OHR1142" s="894"/>
      <c r="OHS1142" s="894"/>
      <c r="OHT1142" s="894"/>
      <c r="OHU1142" s="894"/>
      <c r="OHV1142" s="894"/>
      <c r="OHW1142" s="894"/>
      <c r="OHX1142" s="894"/>
      <c r="OHY1142" s="894"/>
      <c r="OHZ1142" s="894"/>
      <c r="OIA1142" s="894"/>
      <c r="OIB1142" s="894"/>
      <c r="OIC1142" s="894"/>
      <c r="OID1142" s="894"/>
      <c r="OIE1142" s="894"/>
      <c r="OIF1142" s="894"/>
      <c r="OIG1142" s="894"/>
      <c r="OIH1142" s="894"/>
      <c r="OII1142" s="894"/>
      <c r="OIJ1142" s="894"/>
      <c r="OIK1142" s="894"/>
      <c r="OIL1142" s="894"/>
      <c r="OIM1142" s="894"/>
      <c r="OIN1142" s="894"/>
      <c r="OIO1142" s="894"/>
      <c r="OIP1142" s="894"/>
      <c r="OIQ1142" s="894"/>
      <c r="OIR1142" s="894"/>
      <c r="OIS1142" s="894"/>
      <c r="OIT1142" s="894"/>
      <c r="OIU1142" s="894"/>
      <c r="OIV1142" s="894"/>
      <c r="OIW1142" s="894"/>
      <c r="OIX1142" s="894"/>
      <c r="OIY1142" s="894"/>
      <c r="OIZ1142" s="894"/>
      <c r="OJA1142" s="894"/>
      <c r="OJB1142" s="894"/>
      <c r="OJC1142" s="894"/>
      <c r="OJD1142" s="894"/>
      <c r="OJE1142" s="894"/>
      <c r="OJF1142" s="894"/>
      <c r="OJG1142" s="894"/>
      <c r="OJH1142" s="894"/>
      <c r="OJI1142" s="894"/>
      <c r="OJJ1142" s="894"/>
      <c r="OJK1142" s="894"/>
      <c r="OJL1142" s="894"/>
      <c r="OJM1142" s="894"/>
      <c r="OJN1142" s="894"/>
      <c r="OJO1142" s="894"/>
      <c r="OJP1142" s="894"/>
      <c r="OJQ1142" s="894"/>
      <c r="OJR1142" s="894"/>
      <c r="OJS1142" s="894"/>
      <c r="OJT1142" s="894"/>
      <c r="OJU1142" s="894"/>
      <c r="OJV1142" s="894"/>
      <c r="OJW1142" s="894"/>
      <c r="OJX1142" s="894"/>
      <c r="OJY1142" s="894"/>
      <c r="OJZ1142" s="894"/>
      <c r="OKA1142" s="894"/>
      <c r="OKB1142" s="894"/>
      <c r="OKC1142" s="894"/>
      <c r="OKD1142" s="894"/>
      <c r="OKE1142" s="894"/>
      <c r="OKF1142" s="894"/>
      <c r="OKG1142" s="894"/>
      <c r="OKH1142" s="894"/>
      <c r="OKI1142" s="894"/>
      <c r="OKJ1142" s="894"/>
      <c r="OKK1142" s="894"/>
      <c r="OKL1142" s="894"/>
      <c r="OKM1142" s="894"/>
      <c r="OKN1142" s="894"/>
      <c r="OKO1142" s="894"/>
      <c r="OKP1142" s="894"/>
      <c r="OKQ1142" s="894"/>
      <c r="OKR1142" s="894"/>
      <c r="OKS1142" s="894"/>
      <c r="OKT1142" s="894"/>
      <c r="OKU1142" s="894"/>
      <c r="OKV1142" s="894"/>
      <c r="OKW1142" s="894"/>
      <c r="OKX1142" s="894"/>
      <c r="OKY1142" s="894"/>
      <c r="OKZ1142" s="894"/>
      <c r="OLA1142" s="894"/>
      <c r="OLB1142" s="894"/>
      <c r="OLC1142" s="894"/>
      <c r="OLD1142" s="894"/>
      <c r="OLE1142" s="894"/>
      <c r="OLF1142" s="894"/>
      <c r="OLG1142" s="894"/>
      <c r="OLH1142" s="894"/>
      <c r="OLI1142" s="894"/>
      <c r="OLJ1142" s="894"/>
      <c r="OLK1142" s="894"/>
      <c r="OLL1142" s="894"/>
      <c r="OLM1142" s="894"/>
      <c r="OLN1142" s="894"/>
      <c r="OLO1142" s="894"/>
      <c r="OLP1142" s="894"/>
      <c r="OLQ1142" s="894"/>
      <c r="OLR1142" s="894"/>
      <c r="OLS1142" s="894"/>
      <c r="OLT1142" s="894"/>
      <c r="OLU1142" s="894"/>
      <c r="OLV1142" s="894"/>
      <c r="OLW1142" s="894"/>
      <c r="OLX1142" s="894"/>
      <c r="OLY1142" s="894"/>
      <c r="OLZ1142" s="894"/>
      <c r="OMA1142" s="894"/>
      <c r="OMB1142" s="894"/>
      <c r="OMC1142" s="894"/>
      <c r="OMD1142" s="894"/>
      <c r="OME1142" s="894"/>
      <c r="OMF1142" s="894"/>
      <c r="OMG1142" s="894"/>
      <c r="OMH1142" s="894"/>
      <c r="OMI1142" s="894"/>
      <c r="OMJ1142" s="894"/>
      <c r="OMK1142" s="894"/>
      <c r="OML1142" s="894"/>
      <c r="OMM1142" s="894"/>
      <c r="OMN1142" s="894"/>
      <c r="OMO1142" s="894"/>
      <c r="OMP1142" s="894"/>
      <c r="OMQ1142" s="894"/>
      <c r="OMR1142" s="894"/>
      <c r="OMS1142" s="894"/>
      <c r="OMT1142" s="894"/>
      <c r="OMU1142" s="894"/>
      <c r="OMV1142" s="894"/>
      <c r="OMW1142" s="894"/>
      <c r="OMX1142" s="894"/>
      <c r="OMY1142" s="894"/>
      <c r="OMZ1142" s="894"/>
      <c r="ONA1142" s="894"/>
      <c r="ONB1142" s="894"/>
      <c r="ONC1142" s="894"/>
      <c r="OND1142" s="894"/>
      <c r="ONE1142" s="894"/>
      <c r="ONF1142" s="894"/>
      <c r="ONG1142" s="894"/>
      <c r="ONH1142" s="894"/>
      <c r="ONI1142" s="894"/>
      <c r="ONJ1142" s="894"/>
      <c r="ONK1142" s="894"/>
      <c r="ONL1142" s="894"/>
      <c r="ONM1142" s="894"/>
      <c r="ONN1142" s="894"/>
      <c r="ONO1142" s="894"/>
      <c r="ONP1142" s="894"/>
      <c r="ONQ1142" s="894"/>
      <c r="ONR1142" s="894"/>
      <c r="ONS1142" s="894"/>
      <c r="ONT1142" s="894"/>
      <c r="ONU1142" s="894"/>
      <c r="ONV1142" s="894"/>
      <c r="ONW1142" s="894"/>
      <c r="ONX1142" s="894"/>
      <c r="ONY1142" s="894"/>
      <c r="ONZ1142" s="894"/>
      <c r="OOA1142" s="894"/>
      <c r="OOB1142" s="894"/>
      <c r="OOC1142" s="894"/>
      <c r="OOD1142" s="894"/>
      <c r="OOE1142" s="894"/>
      <c r="OOF1142" s="894"/>
      <c r="OOG1142" s="894"/>
      <c r="OOH1142" s="894"/>
      <c r="OOI1142" s="894"/>
      <c r="OOJ1142" s="894"/>
      <c r="OOK1142" s="894"/>
      <c r="OOL1142" s="894"/>
      <c r="OOM1142" s="894"/>
      <c r="OON1142" s="894"/>
      <c r="OOO1142" s="894"/>
      <c r="OOP1142" s="894"/>
      <c r="OOQ1142" s="894"/>
      <c r="OOR1142" s="894"/>
      <c r="OOS1142" s="894"/>
      <c r="OOT1142" s="894"/>
      <c r="OOU1142" s="894"/>
      <c r="OOV1142" s="894"/>
      <c r="OOW1142" s="894"/>
      <c r="OOX1142" s="894"/>
      <c r="OOY1142" s="894"/>
      <c r="OOZ1142" s="894"/>
      <c r="OPA1142" s="894"/>
      <c r="OPB1142" s="894"/>
      <c r="OPC1142" s="894"/>
      <c r="OPD1142" s="894"/>
      <c r="OPE1142" s="894"/>
      <c r="OPF1142" s="894"/>
      <c r="OPG1142" s="894"/>
      <c r="OPH1142" s="894"/>
      <c r="OPI1142" s="894"/>
      <c r="OPJ1142" s="894"/>
      <c r="OPK1142" s="894"/>
      <c r="OPL1142" s="894"/>
      <c r="OPM1142" s="894"/>
      <c r="OPN1142" s="894"/>
      <c r="OPO1142" s="894"/>
      <c r="OPP1142" s="894"/>
      <c r="OPQ1142" s="894"/>
      <c r="OPR1142" s="894"/>
      <c r="OPS1142" s="894"/>
      <c r="OPT1142" s="894"/>
      <c r="OPU1142" s="894"/>
      <c r="OPV1142" s="894"/>
      <c r="OPW1142" s="894"/>
      <c r="OPX1142" s="894"/>
      <c r="OPY1142" s="894"/>
      <c r="OPZ1142" s="894"/>
      <c r="OQA1142" s="894"/>
      <c r="OQB1142" s="894"/>
      <c r="OQC1142" s="894"/>
      <c r="OQD1142" s="894"/>
      <c r="OQE1142" s="894"/>
      <c r="OQF1142" s="894"/>
      <c r="OQG1142" s="894"/>
      <c r="OQH1142" s="894"/>
      <c r="OQI1142" s="894"/>
      <c r="OQJ1142" s="894"/>
      <c r="OQK1142" s="894"/>
      <c r="OQL1142" s="894"/>
      <c r="OQM1142" s="894"/>
      <c r="OQN1142" s="894"/>
      <c r="OQO1142" s="894"/>
      <c r="OQP1142" s="894"/>
      <c r="OQQ1142" s="894"/>
      <c r="OQR1142" s="894"/>
      <c r="OQS1142" s="894"/>
      <c r="OQT1142" s="894"/>
      <c r="OQU1142" s="894"/>
      <c r="OQV1142" s="894"/>
      <c r="OQW1142" s="894"/>
      <c r="OQX1142" s="894"/>
      <c r="OQY1142" s="894"/>
      <c r="OQZ1142" s="894"/>
      <c r="ORA1142" s="894"/>
      <c r="ORB1142" s="894"/>
      <c r="ORC1142" s="894"/>
      <c r="ORD1142" s="894"/>
      <c r="ORE1142" s="894"/>
      <c r="ORF1142" s="894"/>
      <c r="ORG1142" s="894"/>
      <c r="ORH1142" s="894"/>
      <c r="ORI1142" s="894"/>
      <c r="ORJ1142" s="894"/>
      <c r="ORK1142" s="894"/>
      <c r="ORL1142" s="894"/>
      <c r="ORM1142" s="894"/>
      <c r="ORN1142" s="894"/>
      <c r="ORO1142" s="894"/>
      <c r="ORP1142" s="894"/>
      <c r="ORQ1142" s="894"/>
      <c r="ORR1142" s="894"/>
      <c r="ORS1142" s="894"/>
      <c r="ORT1142" s="894"/>
      <c r="ORU1142" s="894"/>
      <c r="ORV1142" s="894"/>
      <c r="ORW1142" s="894"/>
      <c r="ORX1142" s="894"/>
      <c r="ORY1142" s="894"/>
      <c r="ORZ1142" s="894"/>
      <c r="OSA1142" s="894"/>
      <c r="OSB1142" s="894"/>
      <c r="OSC1142" s="894"/>
      <c r="OSD1142" s="894"/>
      <c r="OSE1142" s="894"/>
      <c r="OSF1142" s="894"/>
      <c r="OSG1142" s="894"/>
      <c r="OSH1142" s="894"/>
      <c r="OSI1142" s="894"/>
      <c r="OSJ1142" s="894"/>
      <c r="OSK1142" s="894"/>
      <c r="OSL1142" s="894"/>
      <c r="OSM1142" s="894"/>
      <c r="OSN1142" s="894"/>
      <c r="OSO1142" s="894"/>
      <c r="OSP1142" s="894"/>
      <c r="OSQ1142" s="894"/>
      <c r="OSR1142" s="894"/>
      <c r="OSS1142" s="894"/>
      <c r="OST1142" s="894"/>
      <c r="OSU1142" s="894"/>
      <c r="OSV1142" s="894"/>
      <c r="OSW1142" s="894"/>
      <c r="OSX1142" s="894"/>
      <c r="OSY1142" s="894"/>
      <c r="OSZ1142" s="894"/>
      <c r="OTA1142" s="894"/>
      <c r="OTB1142" s="894"/>
      <c r="OTC1142" s="894"/>
      <c r="OTD1142" s="894"/>
      <c r="OTE1142" s="894"/>
      <c r="OTF1142" s="894"/>
      <c r="OTG1142" s="894"/>
      <c r="OTH1142" s="894"/>
      <c r="OTI1142" s="894"/>
      <c r="OTJ1142" s="894"/>
      <c r="OTK1142" s="894"/>
      <c r="OTL1142" s="894"/>
      <c r="OTM1142" s="894"/>
      <c r="OTN1142" s="894"/>
      <c r="OTO1142" s="894"/>
      <c r="OTP1142" s="894"/>
      <c r="OTQ1142" s="894"/>
      <c r="OTR1142" s="894"/>
      <c r="OTS1142" s="894"/>
      <c r="OTT1142" s="894"/>
      <c r="OTU1142" s="894"/>
      <c r="OTV1142" s="894"/>
      <c r="OTW1142" s="894"/>
      <c r="OTX1142" s="894"/>
      <c r="OTY1142" s="894"/>
      <c r="OTZ1142" s="894"/>
      <c r="OUA1142" s="894"/>
      <c r="OUB1142" s="894"/>
      <c r="OUC1142" s="894"/>
      <c r="OUD1142" s="894"/>
      <c r="OUE1142" s="894"/>
      <c r="OUF1142" s="894"/>
      <c r="OUG1142" s="894"/>
      <c r="OUH1142" s="894"/>
      <c r="OUI1142" s="894"/>
      <c r="OUJ1142" s="894"/>
      <c r="OUK1142" s="894"/>
      <c r="OUL1142" s="894"/>
      <c r="OUM1142" s="894"/>
      <c r="OUN1142" s="894"/>
      <c r="OUO1142" s="894"/>
      <c r="OUP1142" s="894"/>
      <c r="OUQ1142" s="894"/>
      <c r="OUR1142" s="894"/>
      <c r="OUS1142" s="894"/>
      <c r="OUT1142" s="894"/>
      <c r="OUU1142" s="894"/>
      <c r="OUV1142" s="894"/>
      <c r="OUW1142" s="894"/>
      <c r="OUX1142" s="894"/>
      <c r="OUY1142" s="894"/>
      <c r="OUZ1142" s="894"/>
      <c r="OVA1142" s="894"/>
      <c r="OVB1142" s="894"/>
      <c r="OVC1142" s="894"/>
      <c r="OVD1142" s="894"/>
      <c r="OVE1142" s="894"/>
      <c r="OVF1142" s="894"/>
      <c r="OVG1142" s="894"/>
      <c r="OVH1142" s="894"/>
      <c r="OVI1142" s="894"/>
      <c r="OVJ1142" s="894"/>
      <c r="OVK1142" s="894"/>
      <c r="OVL1142" s="894"/>
      <c r="OVM1142" s="894"/>
      <c r="OVN1142" s="894"/>
      <c r="OVO1142" s="894"/>
      <c r="OVP1142" s="894"/>
      <c r="OVQ1142" s="894"/>
      <c r="OVR1142" s="894"/>
      <c r="OVS1142" s="894"/>
      <c r="OVT1142" s="894"/>
      <c r="OVU1142" s="894"/>
      <c r="OVV1142" s="894"/>
      <c r="OVW1142" s="894"/>
      <c r="OVX1142" s="894"/>
      <c r="OVY1142" s="894"/>
      <c r="OVZ1142" s="894"/>
      <c r="OWA1142" s="894"/>
      <c r="OWB1142" s="894"/>
      <c r="OWC1142" s="894"/>
      <c r="OWD1142" s="894"/>
      <c r="OWE1142" s="894"/>
      <c r="OWF1142" s="894"/>
      <c r="OWG1142" s="894"/>
      <c r="OWH1142" s="894"/>
      <c r="OWI1142" s="894"/>
      <c r="OWJ1142" s="894"/>
      <c r="OWK1142" s="894"/>
      <c r="OWL1142" s="894"/>
      <c r="OWM1142" s="894"/>
      <c r="OWN1142" s="894"/>
      <c r="OWO1142" s="894"/>
      <c r="OWP1142" s="894"/>
      <c r="OWQ1142" s="894"/>
      <c r="OWR1142" s="894"/>
      <c r="OWS1142" s="894"/>
      <c r="OWT1142" s="894"/>
      <c r="OWU1142" s="894"/>
      <c r="OWV1142" s="894"/>
      <c r="OWW1142" s="894"/>
      <c r="OWX1142" s="894"/>
      <c r="OWY1142" s="894"/>
      <c r="OWZ1142" s="894"/>
      <c r="OXA1142" s="894"/>
      <c r="OXB1142" s="894"/>
      <c r="OXC1142" s="894"/>
      <c r="OXD1142" s="894"/>
      <c r="OXE1142" s="894"/>
      <c r="OXF1142" s="894"/>
      <c r="OXG1142" s="894"/>
      <c r="OXH1142" s="894"/>
      <c r="OXI1142" s="894"/>
      <c r="OXJ1142" s="894"/>
      <c r="OXK1142" s="894"/>
      <c r="OXL1142" s="894"/>
      <c r="OXM1142" s="894"/>
      <c r="OXN1142" s="894"/>
      <c r="OXO1142" s="894"/>
      <c r="OXP1142" s="894"/>
      <c r="OXQ1142" s="894"/>
      <c r="OXR1142" s="894"/>
      <c r="OXS1142" s="894"/>
      <c r="OXT1142" s="894"/>
      <c r="OXU1142" s="894"/>
      <c r="OXV1142" s="894"/>
      <c r="OXW1142" s="894"/>
      <c r="OXX1142" s="894"/>
      <c r="OXY1142" s="894"/>
      <c r="OXZ1142" s="894"/>
      <c r="OYA1142" s="894"/>
      <c r="OYB1142" s="894"/>
      <c r="OYC1142" s="894"/>
      <c r="OYD1142" s="894"/>
      <c r="OYE1142" s="894"/>
      <c r="OYF1142" s="894"/>
      <c r="OYG1142" s="894"/>
      <c r="OYH1142" s="894"/>
      <c r="OYI1142" s="894"/>
      <c r="OYJ1142" s="894"/>
      <c r="OYK1142" s="894"/>
      <c r="OYL1142" s="894"/>
      <c r="OYM1142" s="894"/>
      <c r="OYN1142" s="894"/>
      <c r="OYO1142" s="894"/>
      <c r="OYP1142" s="894"/>
      <c r="OYQ1142" s="894"/>
      <c r="OYR1142" s="894"/>
      <c r="OYS1142" s="894"/>
      <c r="OYT1142" s="894"/>
      <c r="OYU1142" s="894"/>
      <c r="OYV1142" s="894"/>
      <c r="OYW1142" s="894"/>
      <c r="OYX1142" s="894"/>
      <c r="OYY1142" s="894"/>
      <c r="OYZ1142" s="894"/>
      <c r="OZA1142" s="894"/>
      <c r="OZB1142" s="894"/>
      <c r="OZC1142" s="894"/>
      <c r="OZD1142" s="894"/>
      <c r="OZE1142" s="894"/>
      <c r="OZF1142" s="894"/>
      <c r="OZG1142" s="894"/>
      <c r="OZH1142" s="894"/>
      <c r="OZI1142" s="894"/>
      <c r="OZJ1142" s="894"/>
      <c r="OZK1142" s="894"/>
      <c r="OZL1142" s="894"/>
      <c r="OZM1142" s="894"/>
      <c r="OZN1142" s="894"/>
      <c r="OZO1142" s="894"/>
      <c r="OZP1142" s="894"/>
      <c r="OZQ1142" s="894"/>
      <c r="OZR1142" s="894"/>
      <c r="OZS1142" s="894"/>
      <c r="OZT1142" s="894"/>
      <c r="OZU1142" s="894"/>
      <c r="OZV1142" s="894"/>
      <c r="OZW1142" s="894"/>
      <c r="OZX1142" s="894"/>
      <c r="OZY1142" s="894"/>
      <c r="OZZ1142" s="894"/>
      <c r="PAA1142" s="894"/>
      <c r="PAB1142" s="894"/>
      <c r="PAC1142" s="894"/>
      <c r="PAD1142" s="894"/>
      <c r="PAE1142" s="894"/>
      <c r="PAF1142" s="894"/>
      <c r="PAG1142" s="894"/>
      <c r="PAH1142" s="894"/>
      <c r="PAI1142" s="894"/>
      <c r="PAJ1142" s="894"/>
      <c r="PAK1142" s="894"/>
      <c r="PAL1142" s="894"/>
      <c r="PAM1142" s="894"/>
      <c r="PAN1142" s="894"/>
      <c r="PAO1142" s="894"/>
      <c r="PAP1142" s="894"/>
      <c r="PAQ1142" s="894"/>
      <c r="PAR1142" s="894"/>
      <c r="PAS1142" s="894"/>
      <c r="PAT1142" s="894"/>
      <c r="PAU1142" s="894"/>
      <c r="PAV1142" s="894"/>
      <c r="PAW1142" s="894"/>
      <c r="PAX1142" s="894"/>
      <c r="PAY1142" s="894"/>
      <c r="PAZ1142" s="894"/>
      <c r="PBA1142" s="894"/>
      <c r="PBB1142" s="894"/>
      <c r="PBC1142" s="894"/>
      <c r="PBD1142" s="894"/>
      <c r="PBE1142" s="894"/>
      <c r="PBF1142" s="894"/>
      <c r="PBG1142" s="894"/>
      <c r="PBH1142" s="894"/>
      <c r="PBI1142" s="894"/>
      <c r="PBJ1142" s="894"/>
      <c r="PBK1142" s="894"/>
      <c r="PBL1142" s="894"/>
      <c r="PBM1142" s="894"/>
      <c r="PBN1142" s="894"/>
      <c r="PBO1142" s="894"/>
      <c r="PBP1142" s="894"/>
      <c r="PBQ1142" s="894"/>
      <c r="PBR1142" s="894"/>
      <c r="PBS1142" s="894"/>
      <c r="PBT1142" s="894"/>
      <c r="PBU1142" s="894"/>
      <c r="PBV1142" s="894"/>
      <c r="PBW1142" s="894"/>
      <c r="PBX1142" s="894"/>
      <c r="PBY1142" s="894"/>
      <c r="PBZ1142" s="894"/>
      <c r="PCA1142" s="894"/>
      <c r="PCB1142" s="894"/>
      <c r="PCC1142" s="894"/>
      <c r="PCD1142" s="894"/>
      <c r="PCE1142" s="894"/>
      <c r="PCF1142" s="894"/>
      <c r="PCG1142" s="894"/>
      <c r="PCH1142" s="894"/>
      <c r="PCI1142" s="894"/>
      <c r="PCJ1142" s="894"/>
      <c r="PCK1142" s="894"/>
      <c r="PCL1142" s="894"/>
      <c r="PCM1142" s="894"/>
      <c r="PCN1142" s="894"/>
      <c r="PCO1142" s="894"/>
      <c r="PCP1142" s="894"/>
      <c r="PCQ1142" s="894"/>
      <c r="PCR1142" s="894"/>
      <c r="PCS1142" s="894"/>
      <c r="PCT1142" s="894"/>
      <c r="PCU1142" s="894"/>
      <c r="PCV1142" s="894"/>
      <c r="PCW1142" s="894"/>
      <c r="PCX1142" s="894"/>
      <c r="PCY1142" s="894"/>
      <c r="PCZ1142" s="894"/>
      <c r="PDA1142" s="894"/>
      <c r="PDB1142" s="894"/>
      <c r="PDC1142" s="894"/>
      <c r="PDD1142" s="894"/>
      <c r="PDE1142" s="894"/>
      <c r="PDF1142" s="894"/>
      <c r="PDG1142" s="894"/>
      <c r="PDH1142" s="894"/>
      <c r="PDI1142" s="894"/>
      <c r="PDJ1142" s="894"/>
      <c r="PDK1142" s="894"/>
      <c r="PDL1142" s="894"/>
      <c r="PDM1142" s="894"/>
      <c r="PDN1142" s="894"/>
      <c r="PDO1142" s="894"/>
      <c r="PDP1142" s="894"/>
      <c r="PDQ1142" s="894"/>
      <c r="PDR1142" s="894"/>
      <c r="PDS1142" s="894"/>
      <c r="PDT1142" s="894"/>
      <c r="PDU1142" s="894"/>
      <c r="PDV1142" s="894"/>
      <c r="PDW1142" s="894"/>
      <c r="PDX1142" s="894"/>
      <c r="PDY1142" s="894"/>
      <c r="PDZ1142" s="894"/>
      <c r="PEA1142" s="894"/>
      <c r="PEB1142" s="894"/>
      <c r="PEC1142" s="894"/>
      <c r="PED1142" s="894"/>
      <c r="PEE1142" s="894"/>
      <c r="PEF1142" s="894"/>
      <c r="PEG1142" s="894"/>
      <c r="PEH1142" s="894"/>
      <c r="PEI1142" s="894"/>
      <c r="PEJ1142" s="894"/>
      <c r="PEK1142" s="894"/>
      <c r="PEL1142" s="894"/>
      <c r="PEM1142" s="894"/>
      <c r="PEN1142" s="894"/>
      <c r="PEO1142" s="894"/>
      <c r="PEP1142" s="894"/>
      <c r="PEQ1142" s="894"/>
      <c r="PER1142" s="894"/>
      <c r="PES1142" s="894"/>
      <c r="PET1142" s="894"/>
      <c r="PEU1142" s="894"/>
      <c r="PEV1142" s="894"/>
      <c r="PEW1142" s="894"/>
      <c r="PEX1142" s="894"/>
      <c r="PEY1142" s="894"/>
      <c r="PEZ1142" s="894"/>
      <c r="PFA1142" s="894"/>
      <c r="PFB1142" s="894"/>
      <c r="PFC1142" s="894"/>
      <c r="PFD1142" s="894"/>
      <c r="PFE1142" s="894"/>
      <c r="PFF1142" s="894"/>
      <c r="PFG1142" s="894"/>
      <c r="PFH1142" s="894"/>
      <c r="PFI1142" s="894"/>
      <c r="PFJ1142" s="894"/>
      <c r="PFK1142" s="894"/>
      <c r="PFL1142" s="894"/>
      <c r="PFM1142" s="894"/>
      <c r="PFN1142" s="894"/>
      <c r="PFO1142" s="894"/>
      <c r="PFP1142" s="894"/>
      <c r="PFQ1142" s="894"/>
      <c r="PFR1142" s="894"/>
      <c r="PFS1142" s="894"/>
      <c r="PFT1142" s="894"/>
      <c r="PFU1142" s="894"/>
      <c r="PFV1142" s="894"/>
      <c r="PFW1142" s="894"/>
      <c r="PFX1142" s="894"/>
      <c r="PFY1142" s="894"/>
      <c r="PFZ1142" s="894"/>
      <c r="PGA1142" s="894"/>
      <c r="PGB1142" s="894"/>
      <c r="PGC1142" s="894"/>
      <c r="PGD1142" s="894"/>
      <c r="PGE1142" s="894"/>
      <c r="PGF1142" s="894"/>
      <c r="PGG1142" s="894"/>
      <c r="PGH1142" s="894"/>
      <c r="PGI1142" s="894"/>
      <c r="PGJ1142" s="894"/>
      <c r="PGK1142" s="894"/>
      <c r="PGL1142" s="894"/>
      <c r="PGM1142" s="894"/>
      <c r="PGN1142" s="894"/>
      <c r="PGO1142" s="894"/>
      <c r="PGP1142" s="894"/>
      <c r="PGQ1142" s="894"/>
      <c r="PGR1142" s="894"/>
      <c r="PGS1142" s="894"/>
      <c r="PGT1142" s="894"/>
      <c r="PGU1142" s="894"/>
      <c r="PGV1142" s="894"/>
      <c r="PGW1142" s="894"/>
      <c r="PGX1142" s="894"/>
      <c r="PGY1142" s="894"/>
      <c r="PGZ1142" s="894"/>
      <c r="PHA1142" s="894"/>
      <c r="PHB1142" s="894"/>
      <c r="PHC1142" s="894"/>
      <c r="PHD1142" s="894"/>
      <c r="PHE1142" s="894"/>
      <c r="PHF1142" s="894"/>
      <c r="PHG1142" s="894"/>
      <c r="PHH1142" s="894"/>
      <c r="PHI1142" s="894"/>
      <c r="PHJ1142" s="894"/>
      <c r="PHK1142" s="894"/>
      <c r="PHL1142" s="894"/>
      <c r="PHM1142" s="894"/>
      <c r="PHN1142" s="894"/>
      <c r="PHO1142" s="894"/>
      <c r="PHP1142" s="894"/>
      <c r="PHQ1142" s="894"/>
      <c r="PHR1142" s="894"/>
      <c r="PHS1142" s="894"/>
      <c r="PHT1142" s="894"/>
      <c r="PHU1142" s="894"/>
      <c r="PHV1142" s="894"/>
      <c r="PHW1142" s="894"/>
      <c r="PHX1142" s="894"/>
      <c r="PHY1142" s="894"/>
      <c r="PHZ1142" s="894"/>
      <c r="PIA1142" s="894"/>
      <c r="PIB1142" s="894"/>
      <c r="PIC1142" s="894"/>
      <c r="PID1142" s="894"/>
      <c r="PIE1142" s="894"/>
      <c r="PIF1142" s="894"/>
      <c r="PIG1142" s="894"/>
      <c r="PIH1142" s="894"/>
      <c r="PII1142" s="894"/>
      <c r="PIJ1142" s="894"/>
      <c r="PIK1142" s="894"/>
      <c r="PIL1142" s="894"/>
      <c r="PIM1142" s="894"/>
      <c r="PIN1142" s="894"/>
      <c r="PIO1142" s="894"/>
      <c r="PIP1142" s="894"/>
      <c r="PIQ1142" s="894"/>
      <c r="PIR1142" s="894"/>
      <c r="PIS1142" s="894"/>
      <c r="PIT1142" s="894"/>
      <c r="PIU1142" s="894"/>
      <c r="PIV1142" s="894"/>
      <c r="PIW1142" s="894"/>
      <c r="PIX1142" s="894"/>
      <c r="PIY1142" s="894"/>
      <c r="PIZ1142" s="894"/>
      <c r="PJA1142" s="894"/>
      <c r="PJB1142" s="894"/>
      <c r="PJC1142" s="894"/>
      <c r="PJD1142" s="894"/>
      <c r="PJE1142" s="894"/>
      <c r="PJF1142" s="894"/>
      <c r="PJG1142" s="894"/>
      <c r="PJH1142" s="894"/>
      <c r="PJI1142" s="894"/>
      <c r="PJJ1142" s="894"/>
      <c r="PJK1142" s="894"/>
      <c r="PJL1142" s="894"/>
      <c r="PJM1142" s="894"/>
      <c r="PJN1142" s="894"/>
      <c r="PJO1142" s="894"/>
      <c r="PJP1142" s="894"/>
      <c r="PJQ1142" s="894"/>
      <c r="PJR1142" s="894"/>
      <c r="PJS1142" s="894"/>
      <c r="PJT1142" s="894"/>
      <c r="PJU1142" s="894"/>
      <c r="PJV1142" s="894"/>
      <c r="PJW1142" s="894"/>
      <c r="PJX1142" s="894"/>
      <c r="PJY1142" s="894"/>
      <c r="PJZ1142" s="894"/>
      <c r="PKA1142" s="894"/>
      <c r="PKB1142" s="894"/>
      <c r="PKC1142" s="894"/>
      <c r="PKD1142" s="894"/>
      <c r="PKE1142" s="894"/>
      <c r="PKF1142" s="894"/>
      <c r="PKG1142" s="894"/>
      <c r="PKH1142" s="894"/>
      <c r="PKI1142" s="894"/>
      <c r="PKJ1142" s="894"/>
      <c r="PKK1142" s="894"/>
      <c r="PKL1142" s="894"/>
      <c r="PKM1142" s="894"/>
      <c r="PKN1142" s="894"/>
      <c r="PKO1142" s="894"/>
      <c r="PKP1142" s="894"/>
      <c r="PKQ1142" s="894"/>
      <c r="PKR1142" s="894"/>
      <c r="PKS1142" s="894"/>
      <c r="PKT1142" s="894"/>
      <c r="PKU1142" s="894"/>
      <c r="PKV1142" s="894"/>
      <c r="PKW1142" s="894"/>
      <c r="PKX1142" s="894"/>
      <c r="PKY1142" s="894"/>
      <c r="PKZ1142" s="894"/>
      <c r="PLA1142" s="894"/>
      <c r="PLB1142" s="894"/>
      <c r="PLC1142" s="894"/>
      <c r="PLD1142" s="894"/>
      <c r="PLE1142" s="894"/>
      <c r="PLF1142" s="894"/>
      <c r="PLG1142" s="894"/>
      <c r="PLH1142" s="894"/>
      <c r="PLI1142" s="894"/>
      <c r="PLJ1142" s="894"/>
      <c r="PLK1142" s="894"/>
      <c r="PLL1142" s="894"/>
      <c r="PLM1142" s="894"/>
      <c r="PLN1142" s="894"/>
      <c r="PLO1142" s="894"/>
      <c r="PLP1142" s="894"/>
      <c r="PLQ1142" s="894"/>
      <c r="PLR1142" s="894"/>
      <c r="PLS1142" s="894"/>
      <c r="PLT1142" s="894"/>
      <c r="PLU1142" s="894"/>
      <c r="PLV1142" s="894"/>
      <c r="PLW1142" s="894"/>
      <c r="PLX1142" s="894"/>
      <c r="PLY1142" s="894"/>
      <c r="PLZ1142" s="894"/>
      <c r="PMA1142" s="894"/>
      <c r="PMB1142" s="894"/>
      <c r="PMC1142" s="894"/>
      <c r="PMD1142" s="894"/>
      <c r="PME1142" s="894"/>
      <c r="PMF1142" s="894"/>
      <c r="PMG1142" s="894"/>
      <c r="PMH1142" s="894"/>
      <c r="PMI1142" s="894"/>
      <c r="PMJ1142" s="894"/>
      <c r="PMK1142" s="894"/>
      <c r="PML1142" s="894"/>
      <c r="PMM1142" s="894"/>
      <c r="PMN1142" s="894"/>
      <c r="PMO1142" s="894"/>
      <c r="PMP1142" s="894"/>
      <c r="PMQ1142" s="894"/>
      <c r="PMR1142" s="894"/>
      <c r="PMS1142" s="894"/>
      <c r="PMT1142" s="894"/>
      <c r="PMU1142" s="894"/>
      <c r="PMV1142" s="894"/>
      <c r="PMW1142" s="894"/>
      <c r="PMX1142" s="894"/>
      <c r="PMY1142" s="894"/>
      <c r="PMZ1142" s="894"/>
      <c r="PNA1142" s="894"/>
      <c r="PNB1142" s="894"/>
      <c r="PNC1142" s="894"/>
      <c r="PND1142" s="894"/>
      <c r="PNE1142" s="894"/>
      <c r="PNF1142" s="894"/>
      <c r="PNG1142" s="894"/>
      <c r="PNH1142" s="894"/>
      <c r="PNI1142" s="894"/>
      <c r="PNJ1142" s="894"/>
      <c r="PNK1142" s="894"/>
      <c r="PNL1142" s="894"/>
      <c r="PNM1142" s="894"/>
      <c r="PNN1142" s="894"/>
      <c r="PNO1142" s="894"/>
      <c r="PNP1142" s="894"/>
      <c r="PNQ1142" s="894"/>
      <c r="PNR1142" s="894"/>
      <c r="PNS1142" s="894"/>
      <c r="PNT1142" s="894"/>
      <c r="PNU1142" s="894"/>
      <c r="PNV1142" s="894"/>
      <c r="PNW1142" s="894"/>
      <c r="PNX1142" s="894"/>
      <c r="PNY1142" s="894"/>
      <c r="PNZ1142" s="894"/>
      <c r="POA1142" s="894"/>
      <c r="POB1142" s="894"/>
      <c r="POC1142" s="894"/>
      <c r="POD1142" s="894"/>
      <c r="POE1142" s="894"/>
      <c r="POF1142" s="894"/>
      <c r="POG1142" s="894"/>
      <c r="POH1142" s="894"/>
      <c r="POI1142" s="894"/>
      <c r="POJ1142" s="894"/>
      <c r="POK1142" s="894"/>
      <c r="POL1142" s="894"/>
      <c r="POM1142" s="894"/>
      <c r="PON1142" s="894"/>
      <c r="POO1142" s="894"/>
      <c r="POP1142" s="894"/>
      <c r="POQ1142" s="894"/>
      <c r="POR1142" s="894"/>
      <c r="POS1142" s="894"/>
      <c r="POT1142" s="894"/>
      <c r="POU1142" s="894"/>
      <c r="POV1142" s="894"/>
      <c r="POW1142" s="894"/>
      <c r="POX1142" s="894"/>
      <c r="POY1142" s="894"/>
      <c r="POZ1142" s="894"/>
      <c r="PPA1142" s="894"/>
      <c r="PPB1142" s="894"/>
      <c r="PPC1142" s="894"/>
      <c r="PPD1142" s="894"/>
      <c r="PPE1142" s="894"/>
      <c r="PPF1142" s="894"/>
      <c r="PPG1142" s="894"/>
      <c r="PPH1142" s="894"/>
      <c r="PPI1142" s="894"/>
      <c r="PPJ1142" s="894"/>
      <c r="PPK1142" s="894"/>
      <c r="PPL1142" s="894"/>
      <c r="PPM1142" s="894"/>
      <c r="PPN1142" s="894"/>
      <c r="PPO1142" s="894"/>
      <c r="PPP1142" s="894"/>
      <c r="PPQ1142" s="894"/>
      <c r="PPR1142" s="894"/>
      <c r="PPS1142" s="894"/>
      <c r="PPT1142" s="894"/>
      <c r="PPU1142" s="894"/>
      <c r="PPV1142" s="894"/>
      <c r="PPW1142" s="894"/>
      <c r="PPX1142" s="894"/>
      <c r="PPY1142" s="894"/>
      <c r="PPZ1142" s="894"/>
      <c r="PQA1142" s="894"/>
      <c r="PQB1142" s="894"/>
      <c r="PQC1142" s="894"/>
      <c r="PQD1142" s="894"/>
      <c r="PQE1142" s="894"/>
      <c r="PQF1142" s="894"/>
      <c r="PQG1142" s="894"/>
      <c r="PQH1142" s="894"/>
      <c r="PQI1142" s="894"/>
      <c r="PQJ1142" s="894"/>
      <c r="PQK1142" s="894"/>
      <c r="PQL1142" s="894"/>
      <c r="PQM1142" s="894"/>
      <c r="PQN1142" s="894"/>
      <c r="PQO1142" s="894"/>
      <c r="PQP1142" s="894"/>
      <c r="PQQ1142" s="894"/>
      <c r="PQR1142" s="894"/>
      <c r="PQS1142" s="894"/>
      <c r="PQT1142" s="894"/>
      <c r="PQU1142" s="894"/>
      <c r="PQV1142" s="894"/>
      <c r="PQW1142" s="894"/>
      <c r="PQX1142" s="894"/>
      <c r="PQY1142" s="894"/>
      <c r="PQZ1142" s="894"/>
      <c r="PRA1142" s="894"/>
      <c r="PRB1142" s="894"/>
      <c r="PRC1142" s="894"/>
      <c r="PRD1142" s="894"/>
      <c r="PRE1142" s="894"/>
      <c r="PRF1142" s="894"/>
      <c r="PRG1142" s="894"/>
      <c r="PRH1142" s="894"/>
      <c r="PRI1142" s="894"/>
      <c r="PRJ1142" s="894"/>
      <c r="PRK1142" s="894"/>
      <c r="PRL1142" s="894"/>
      <c r="PRM1142" s="894"/>
      <c r="PRN1142" s="894"/>
      <c r="PRO1142" s="894"/>
      <c r="PRP1142" s="894"/>
      <c r="PRQ1142" s="894"/>
      <c r="PRR1142" s="894"/>
      <c r="PRS1142" s="894"/>
      <c r="PRT1142" s="894"/>
      <c r="PRU1142" s="894"/>
      <c r="PRV1142" s="894"/>
      <c r="PRW1142" s="894"/>
      <c r="PRX1142" s="894"/>
      <c r="PRY1142" s="894"/>
      <c r="PRZ1142" s="894"/>
      <c r="PSA1142" s="894"/>
      <c r="PSB1142" s="894"/>
      <c r="PSC1142" s="894"/>
      <c r="PSD1142" s="894"/>
      <c r="PSE1142" s="894"/>
      <c r="PSF1142" s="894"/>
      <c r="PSG1142" s="894"/>
      <c r="PSH1142" s="894"/>
      <c r="PSI1142" s="894"/>
      <c r="PSJ1142" s="894"/>
      <c r="PSK1142" s="894"/>
      <c r="PSL1142" s="894"/>
      <c r="PSM1142" s="894"/>
      <c r="PSN1142" s="894"/>
      <c r="PSO1142" s="894"/>
      <c r="PSP1142" s="894"/>
      <c r="PSQ1142" s="894"/>
      <c r="PSR1142" s="894"/>
      <c r="PSS1142" s="894"/>
      <c r="PST1142" s="894"/>
      <c r="PSU1142" s="894"/>
      <c r="PSV1142" s="894"/>
      <c r="PSW1142" s="894"/>
      <c r="PSX1142" s="894"/>
      <c r="PSY1142" s="894"/>
      <c r="PSZ1142" s="894"/>
      <c r="PTA1142" s="894"/>
      <c r="PTB1142" s="894"/>
      <c r="PTC1142" s="894"/>
      <c r="PTD1142" s="894"/>
      <c r="PTE1142" s="894"/>
      <c r="PTF1142" s="894"/>
      <c r="PTG1142" s="894"/>
      <c r="PTH1142" s="894"/>
      <c r="PTI1142" s="894"/>
      <c r="PTJ1142" s="894"/>
      <c r="PTK1142" s="894"/>
      <c r="PTL1142" s="894"/>
      <c r="PTM1142" s="894"/>
      <c r="PTN1142" s="894"/>
      <c r="PTO1142" s="894"/>
      <c r="PTP1142" s="894"/>
      <c r="PTQ1142" s="894"/>
      <c r="PTR1142" s="894"/>
      <c r="PTS1142" s="894"/>
      <c r="PTT1142" s="894"/>
      <c r="PTU1142" s="894"/>
      <c r="PTV1142" s="894"/>
      <c r="PTW1142" s="894"/>
      <c r="PTX1142" s="894"/>
      <c r="PTY1142" s="894"/>
      <c r="PTZ1142" s="894"/>
      <c r="PUA1142" s="894"/>
      <c r="PUB1142" s="894"/>
      <c r="PUC1142" s="894"/>
      <c r="PUD1142" s="894"/>
      <c r="PUE1142" s="894"/>
      <c r="PUF1142" s="894"/>
      <c r="PUG1142" s="894"/>
      <c r="PUH1142" s="894"/>
      <c r="PUI1142" s="894"/>
      <c r="PUJ1142" s="894"/>
      <c r="PUK1142" s="894"/>
      <c r="PUL1142" s="894"/>
      <c r="PUM1142" s="894"/>
      <c r="PUN1142" s="894"/>
      <c r="PUO1142" s="894"/>
      <c r="PUP1142" s="894"/>
      <c r="PUQ1142" s="894"/>
      <c r="PUR1142" s="894"/>
      <c r="PUS1142" s="894"/>
      <c r="PUT1142" s="894"/>
      <c r="PUU1142" s="894"/>
      <c r="PUV1142" s="894"/>
      <c r="PUW1142" s="894"/>
      <c r="PUX1142" s="894"/>
      <c r="PUY1142" s="894"/>
      <c r="PUZ1142" s="894"/>
      <c r="PVA1142" s="894"/>
      <c r="PVB1142" s="894"/>
      <c r="PVC1142" s="894"/>
      <c r="PVD1142" s="894"/>
      <c r="PVE1142" s="894"/>
      <c r="PVF1142" s="894"/>
      <c r="PVG1142" s="894"/>
      <c r="PVH1142" s="894"/>
      <c r="PVI1142" s="894"/>
      <c r="PVJ1142" s="894"/>
      <c r="PVK1142" s="894"/>
      <c r="PVL1142" s="894"/>
      <c r="PVM1142" s="894"/>
      <c r="PVN1142" s="894"/>
      <c r="PVO1142" s="894"/>
      <c r="PVP1142" s="894"/>
      <c r="PVQ1142" s="894"/>
      <c r="PVR1142" s="894"/>
      <c r="PVS1142" s="894"/>
      <c r="PVT1142" s="894"/>
      <c r="PVU1142" s="894"/>
      <c r="PVV1142" s="894"/>
      <c r="PVW1142" s="894"/>
      <c r="PVX1142" s="894"/>
      <c r="PVY1142" s="894"/>
      <c r="PVZ1142" s="894"/>
      <c r="PWA1142" s="894"/>
      <c r="PWB1142" s="894"/>
      <c r="PWC1142" s="894"/>
      <c r="PWD1142" s="894"/>
      <c r="PWE1142" s="894"/>
      <c r="PWF1142" s="894"/>
      <c r="PWG1142" s="894"/>
      <c r="PWH1142" s="894"/>
      <c r="PWI1142" s="894"/>
      <c r="PWJ1142" s="894"/>
      <c r="PWK1142" s="894"/>
      <c r="PWL1142" s="894"/>
      <c r="PWM1142" s="894"/>
      <c r="PWN1142" s="894"/>
      <c r="PWO1142" s="894"/>
      <c r="PWP1142" s="894"/>
      <c r="PWQ1142" s="894"/>
      <c r="PWR1142" s="894"/>
      <c r="PWS1142" s="894"/>
      <c r="PWT1142" s="894"/>
      <c r="PWU1142" s="894"/>
      <c r="PWV1142" s="894"/>
      <c r="PWW1142" s="894"/>
      <c r="PWX1142" s="894"/>
      <c r="PWY1142" s="894"/>
      <c r="PWZ1142" s="894"/>
      <c r="PXA1142" s="894"/>
      <c r="PXB1142" s="894"/>
      <c r="PXC1142" s="894"/>
      <c r="PXD1142" s="894"/>
      <c r="PXE1142" s="894"/>
      <c r="PXF1142" s="894"/>
      <c r="PXG1142" s="894"/>
      <c r="PXH1142" s="894"/>
      <c r="PXI1142" s="894"/>
      <c r="PXJ1142" s="894"/>
      <c r="PXK1142" s="894"/>
      <c r="PXL1142" s="894"/>
      <c r="PXM1142" s="894"/>
      <c r="PXN1142" s="894"/>
      <c r="PXO1142" s="894"/>
      <c r="PXP1142" s="894"/>
      <c r="PXQ1142" s="894"/>
      <c r="PXR1142" s="894"/>
      <c r="PXS1142" s="894"/>
      <c r="PXT1142" s="894"/>
      <c r="PXU1142" s="894"/>
      <c r="PXV1142" s="894"/>
      <c r="PXW1142" s="894"/>
      <c r="PXX1142" s="894"/>
      <c r="PXY1142" s="894"/>
      <c r="PXZ1142" s="894"/>
      <c r="PYA1142" s="894"/>
      <c r="PYB1142" s="894"/>
      <c r="PYC1142" s="894"/>
      <c r="PYD1142" s="894"/>
      <c r="PYE1142" s="894"/>
      <c r="PYF1142" s="894"/>
      <c r="PYG1142" s="894"/>
      <c r="PYH1142" s="894"/>
      <c r="PYI1142" s="894"/>
      <c r="PYJ1142" s="894"/>
      <c r="PYK1142" s="894"/>
      <c r="PYL1142" s="894"/>
      <c r="PYM1142" s="894"/>
      <c r="PYN1142" s="894"/>
      <c r="PYO1142" s="894"/>
      <c r="PYP1142" s="894"/>
      <c r="PYQ1142" s="894"/>
      <c r="PYR1142" s="894"/>
      <c r="PYS1142" s="894"/>
      <c r="PYT1142" s="894"/>
      <c r="PYU1142" s="894"/>
      <c r="PYV1142" s="894"/>
      <c r="PYW1142" s="894"/>
      <c r="PYX1142" s="894"/>
      <c r="PYY1142" s="894"/>
      <c r="PYZ1142" s="894"/>
      <c r="PZA1142" s="894"/>
      <c r="PZB1142" s="894"/>
      <c r="PZC1142" s="894"/>
      <c r="PZD1142" s="894"/>
      <c r="PZE1142" s="894"/>
      <c r="PZF1142" s="894"/>
      <c r="PZG1142" s="894"/>
      <c r="PZH1142" s="894"/>
      <c r="PZI1142" s="894"/>
      <c r="PZJ1142" s="894"/>
      <c r="PZK1142" s="894"/>
      <c r="PZL1142" s="894"/>
      <c r="PZM1142" s="894"/>
      <c r="PZN1142" s="894"/>
      <c r="PZO1142" s="894"/>
      <c r="PZP1142" s="894"/>
      <c r="PZQ1142" s="894"/>
      <c r="PZR1142" s="894"/>
      <c r="PZS1142" s="894"/>
      <c r="PZT1142" s="894"/>
      <c r="PZU1142" s="894"/>
      <c r="PZV1142" s="894"/>
      <c r="PZW1142" s="894"/>
      <c r="PZX1142" s="894"/>
      <c r="PZY1142" s="894"/>
      <c r="PZZ1142" s="894"/>
      <c r="QAA1142" s="894"/>
      <c r="QAB1142" s="894"/>
      <c r="QAC1142" s="894"/>
      <c r="QAD1142" s="894"/>
      <c r="QAE1142" s="894"/>
      <c r="QAF1142" s="894"/>
      <c r="QAG1142" s="894"/>
      <c r="QAH1142" s="894"/>
      <c r="QAI1142" s="894"/>
      <c r="QAJ1142" s="894"/>
      <c r="QAK1142" s="894"/>
      <c r="QAL1142" s="894"/>
      <c r="QAM1142" s="894"/>
      <c r="QAN1142" s="894"/>
      <c r="QAO1142" s="894"/>
      <c r="QAP1142" s="894"/>
      <c r="QAQ1142" s="894"/>
      <c r="QAR1142" s="894"/>
      <c r="QAS1142" s="894"/>
      <c r="QAT1142" s="894"/>
      <c r="QAU1142" s="894"/>
      <c r="QAV1142" s="894"/>
      <c r="QAW1142" s="894"/>
      <c r="QAX1142" s="894"/>
      <c r="QAY1142" s="894"/>
      <c r="QAZ1142" s="894"/>
      <c r="QBA1142" s="894"/>
      <c r="QBB1142" s="894"/>
      <c r="QBC1142" s="894"/>
      <c r="QBD1142" s="894"/>
      <c r="QBE1142" s="894"/>
      <c r="QBF1142" s="894"/>
      <c r="QBG1142" s="894"/>
      <c r="QBH1142" s="894"/>
      <c r="QBI1142" s="894"/>
      <c r="QBJ1142" s="894"/>
      <c r="QBK1142" s="894"/>
      <c r="QBL1142" s="894"/>
      <c r="QBM1142" s="894"/>
      <c r="QBN1142" s="894"/>
      <c r="QBO1142" s="894"/>
      <c r="QBP1142" s="894"/>
      <c r="QBQ1142" s="894"/>
      <c r="QBR1142" s="894"/>
      <c r="QBS1142" s="894"/>
      <c r="QBT1142" s="894"/>
      <c r="QBU1142" s="894"/>
      <c r="QBV1142" s="894"/>
      <c r="QBW1142" s="894"/>
      <c r="QBX1142" s="894"/>
      <c r="QBY1142" s="894"/>
      <c r="QBZ1142" s="894"/>
      <c r="QCA1142" s="894"/>
      <c r="QCB1142" s="894"/>
      <c r="QCC1142" s="894"/>
      <c r="QCD1142" s="894"/>
      <c r="QCE1142" s="894"/>
      <c r="QCF1142" s="894"/>
      <c r="QCG1142" s="894"/>
      <c r="QCH1142" s="894"/>
      <c r="QCI1142" s="894"/>
      <c r="QCJ1142" s="894"/>
      <c r="QCK1142" s="894"/>
      <c r="QCL1142" s="894"/>
      <c r="QCM1142" s="894"/>
      <c r="QCN1142" s="894"/>
      <c r="QCO1142" s="894"/>
      <c r="QCP1142" s="894"/>
      <c r="QCQ1142" s="894"/>
      <c r="QCR1142" s="894"/>
      <c r="QCS1142" s="894"/>
      <c r="QCT1142" s="894"/>
      <c r="QCU1142" s="894"/>
      <c r="QCV1142" s="894"/>
      <c r="QCW1142" s="894"/>
      <c r="QCX1142" s="894"/>
      <c r="QCY1142" s="894"/>
      <c r="QCZ1142" s="894"/>
      <c r="QDA1142" s="894"/>
      <c r="QDB1142" s="894"/>
      <c r="QDC1142" s="894"/>
      <c r="QDD1142" s="894"/>
      <c r="QDE1142" s="894"/>
      <c r="QDF1142" s="894"/>
      <c r="QDG1142" s="894"/>
      <c r="QDH1142" s="894"/>
      <c r="QDI1142" s="894"/>
      <c r="QDJ1142" s="894"/>
      <c r="QDK1142" s="894"/>
      <c r="QDL1142" s="894"/>
      <c r="QDM1142" s="894"/>
      <c r="QDN1142" s="894"/>
      <c r="QDO1142" s="894"/>
      <c r="QDP1142" s="894"/>
      <c r="QDQ1142" s="894"/>
      <c r="QDR1142" s="894"/>
      <c r="QDS1142" s="894"/>
      <c r="QDT1142" s="894"/>
      <c r="QDU1142" s="894"/>
      <c r="QDV1142" s="894"/>
      <c r="QDW1142" s="894"/>
      <c r="QDX1142" s="894"/>
      <c r="QDY1142" s="894"/>
      <c r="QDZ1142" s="894"/>
      <c r="QEA1142" s="894"/>
      <c r="QEB1142" s="894"/>
      <c r="QEC1142" s="894"/>
      <c r="QED1142" s="894"/>
      <c r="QEE1142" s="894"/>
      <c r="QEF1142" s="894"/>
      <c r="QEG1142" s="894"/>
      <c r="QEH1142" s="894"/>
      <c r="QEI1142" s="894"/>
      <c r="QEJ1142" s="894"/>
      <c r="QEK1142" s="894"/>
      <c r="QEL1142" s="894"/>
      <c r="QEM1142" s="894"/>
      <c r="QEN1142" s="894"/>
      <c r="QEO1142" s="894"/>
      <c r="QEP1142" s="894"/>
      <c r="QEQ1142" s="894"/>
      <c r="QER1142" s="894"/>
      <c r="QES1142" s="894"/>
      <c r="QET1142" s="894"/>
      <c r="QEU1142" s="894"/>
      <c r="QEV1142" s="894"/>
      <c r="QEW1142" s="894"/>
      <c r="QEX1142" s="894"/>
      <c r="QEY1142" s="894"/>
      <c r="QEZ1142" s="894"/>
      <c r="QFA1142" s="894"/>
      <c r="QFB1142" s="894"/>
      <c r="QFC1142" s="894"/>
      <c r="QFD1142" s="894"/>
      <c r="QFE1142" s="894"/>
      <c r="QFF1142" s="894"/>
      <c r="QFG1142" s="894"/>
      <c r="QFH1142" s="894"/>
      <c r="QFI1142" s="894"/>
      <c r="QFJ1142" s="894"/>
      <c r="QFK1142" s="894"/>
      <c r="QFL1142" s="894"/>
      <c r="QFM1142" s="894"/>
      <c r="QFN1142" s="894"/>
      <c r="QFO1142" s="894"/>
      <c r="QFP1142" s="894"/>
      <c r="QFQ1142" s="894"/>
      <c r="QFR1142" s="894"/>
      <c r="QFS1142" s="894"/>
      <c r="QFT1142" s="894"/>
      <c r="QFU1142" s="894"/>
      <c r="QFV1142" s="894"/>
      <c r="QFW1142" s="894"/>
      <c r="QFX1142" s="894"/>
      <c r="QFY1142" s="894"/>
      <c r="QFZ1142" s="894"/>
      <c r="QGA1142" s="894"/>
      <c r="QGB1142" s="894"/>
      <c r="QGC1142" s="894"/>
      <c r="QGD1142" s="894"/>
      <c r="QGE1142" s="894"/>
      <c r="QGF1142" s="894"/>
      <c r="QGG1142" s="894"/>
      <c r="QGH1142" s="894"/>
      <c r="QGI1142" s="894"/>
      <c r="QGJ1142" s="894"/>
      <c r="QGK1142" s="894"/>
      <c r="QGL1142" s="894"/>
      <c r="QGM1142" s="894"/>
      <c r="QGN1142" s="894"/>
      <c r="QGO1142" s="894"/>
      <c r="QGP1142" s="894"/>
      <c r="QGQ1142" s="894"/>
      <c r="QGR1142" s="894"/>
      <c r="QGS1142" s="894"/>
      <c r="QGT1142" s="894"/>
      <c r="QGU1142" s="894"/>
      <c r="QGV1142" s="894"/>
      <c r="QGW1142" s="894"/>
      <c r="QGX1142" s="894"/>
      <c r="QGY1142" s="894"/>
      <c r="QGZ1142" s="894"/>
      <c r="QHA1142" s="894"/>
      <c r="QHB1142" s="894"/>
      <c r="QHC1142" s="894"/>
      <c r="QHD1142" s="894"/>
      <c r="QHE1142" s="894"/>
      <c r="QHF1142" s="894"/>
      <c r="QHG1142" s="894"/>
      <c r="QHH1142" s="894"/>
      <c r="QHI1142" s="894"/>
      <c r="QHJ1142" s="894"/>
      <c r="QHK1142" s="894"/>
      <c r="QHL1142" s="894"/>
      <c r="QHM1142" s="894"/>
      <c r="QHN1142" s="894"/>
      <c r="QHO1142" s="894"/>
      <c r="QHP1142" s="894"/>
      <c r="QHQ1142" s="894"/>
      <c r="QHR1142" s="894"/>
      <c r="QHS1142" s="894"/>
      <c r="QHT1142" s="894"/>
      <c r="QHU1142" s="894"/>
      <c r="QHV1142" s="894"/>
      <c r="QHW1142" s="894"/>
      <c r="QHX1142" s="894"/>
      <c r="QHY1142" s="894"/>
      <c r="QHZ1142" s="894"/>
      <c r="QIA1142" s="894"/>
      <c r="QIB1142" s="894"/>
      <c r="QIC1142" s="894"/>
      <c r="QID1142" s="894"/>
      <c r="QIE1142" s="894"/>
      <c r="QIF1142" s="894"/>
      <c r="QIG1142" s="894"/>
      <c r="QIH1142" s="894"/>
      <c r="QII1142" s="894"/>
      <c r="QIJ1142" s="894"/>
      <c r="QIK1142" s="894"/>
      <c r="QIL1142" s="894"/>
      <c r="QIM1142" s="894"/>
      <c r="QIN1142" s="894"/>
      <c r="QIO1142" s="894"/>
      <c r="QIP1142" s="894"/>
      <c r="QIQ1142" s="894"/>
      <c r="QIR1142" s="894"/>
      <c r="QIS1142" s="894"/>
      <c r="QIT1142" s="894"/>
      <c r="QIU1142" s="894"/>
      <c r="QIV1142" s="894"/>
      <c r="QIW1142" s="894"/>
      <c r="QIX1142" s="894"/>
      <c r="QIY1142" s="894"/>
      <c r="QIZ1142" s="894"/>
      <c r="QJA1142" s="894"/>
      <c r="QJB1142" s="894"/>
      <c r="QJC1142" s="894"/>
      <c r="QJD1142" s="894"/>
      <c r="QJE1142" s="894"/>
      <c r="QJF1142" s="894"/>
      <c r="QJG1142" s="894"/>
      <c r="QJH1142" s="894"/>
      <c r="QJI1142" s="894"/>
      <c r="QJJ1142" s="894"/>
      <c r="QJK1142" s="894"/>
      <c r="QJL1142" s="894"/>
      <c r="QJM1142" s="894"/>
      <c r="QJN1142" s="894"/>
      <c r="QJO1142" s="894"/>
      <c r="QJP1142" s="894"/>
      <c r="QJQ1142" s="894"/>
      <c r="QJR1142" s="894"/>
      <c r="QJS1142" s="894"/>
      <c r="QJT1142" s="894"/>
      <c r="QJU1142" s="894"/>
      <c r="QJV1142" s="894"/>
      <c r="QJW1142" s="894"/>
      <c r="QJX1142" s="894"/>
      <c r="QJY1142" s="894"/>
      <c r="QJZ1142" s="894"/>
      <c r="QKA1142" s="894"/>
      <c r="QKB1142" s="894"/>
      <c r="QKC1142" s="894"/>
      <c r="QKD1142" s="894"/>
      <c r="QKE1142" s="894"/>
      <c r="QKF1142" s="894"/>
      <c r="QKG1142" s="894"/>
      <c r="QKH1142" s="894"/>
      <c r="QKI1142" s="894"/>
      <c r="QKJ1142" s="894"/>
      <c r="QKK1142" s="894"/>
      <c r="QKL1142" s="894"/>
      <c r="QKM1142" s="894"/>
      <c r="QKN1142" s="894"/>
      <c r="QKO1142" s="894"/>
      <c r="QKP1142" s="894"/>
      <c r="QKQ1142" s="894"/>
      <c r="QKR1142" s="894"/>
      <c r="QKS1142" s="894"/>
      <c r="QKT1142" s="894"/>
      <c r="QKU1142" s="894"/>
      <c r="QKV1142" s="894"/>
      <c r="QKW1142" s="894"/>
      <c r="QKX1142" s="894"/>
      <c r="QKY1142" s="894"/>
      <c r="QKZ1142" s="894"/>
      <c r="QLA1142" s="894"/>
      <c r="QLB1142" s="894"/>
      <c r="QLC1142" s="894"/>
      <c r="QLD1142" s="894"/>
      <c r="QLE1142" s="894"/>
      <c r="QLF1142" s="894"/>
      <c r="QLG1142" s="894"/>
      <c r="QLH1142" s="894"/>
      <c r="QLI1142" s="894"/>
      <c r="QLJ1142" s="894"/>
      <c r="QLK1142" s="894"/>
      <c r="QLL1142" s="894"/>
      <c r="QLM1142" s="894"/>
      <c r="QLN1142" s="894"/>
      <c r="QLO1142" s="894"/>
      <c r="QLP1142" s="894"/>
      <c r="QLQ1142" s="894"/>
      <c r="QLR1142" s="894"/>
      <c r="QLS1142" s="894"/>
      <c r="QLT1142" s="894"/>
      <c r="QLU1142" s="894"/>
      <c r="QLV1142" s="894"/>
      <c r="QLW1142" s="894"/>
      <c r="QLX1142" s="894"/>
      <c r="QLY1142" s="894"/>
      <c r="QLZ1142" s="894"/>
      <c r="QMA1142" s="894"/>
      <c r="QMB1142" s="894"/>
      <c r="QMC1142" s="894"/>
      <c r="QMD1142" s="894"/>
      <c r="QME1142" s="894"/>
      <c r="QMF1142" s="894"/>
      <c r="QMG1142" s="894"/>
      <c r="QMH1142" s="894"/>
      <c r="QMI1142" s="894"/>
      <c r="QMJ1142" s="894"/>
      <c r="QMK1142" s="894"/>
      <c r="QML1142" s="894"/>
      <c r="QMM1142" s="894"/>
      <c r="QMN1142" s="894"/>
      <c r="QMO1142" s="894"/>
      <c r="QMP1142" s="894"/>
      <c r="QMQ1142" s="894"/>
      <c r="QMR1142" s="894"/>
      <c r="QMS1142" s="894"/>
      <c r="QMT1142" s="894"/>
      <c r="QMU1142" s="894"/>
      <c r="QMV1142" s="894"/>
      <c r="QMW1142" s="894"/>
      <c r="QMX1142" s="894"/>
      <c r="QMY1142" s="894"/>
      <c r="QMZ1142" s="894"/>
      <c r="QNA1142" s="894"/>
      <c r="QNB1142" s="894"/>
      <c r="QNC1142" s="894"/>
      <c r="QND1142" s="894"/>
      <c r="QNE1142" s="894"/>
      <c r="QNF1142" s="894"/>
      <c r="QNG1142" s="894"/>
      <c r="QNH1142" s="894"/>
      <c r="QNI1142" s="894"/>
      <c r="QNJ1142" s="894"/>
      <c r="QNK1142" s="894"/>
      <c r="QNL1142" s="894"/>
      <c r="QNM1142" s="894"/>
      <c r="QNN1142" s="894"/>
      <c r="QNO1142" s="894"/>
      <c r="QNP1142" s="894"/>
      <c r="QNQ1142" s="894"/>
      <c r="QNR1142" s="894"/>
      <c r="QNS1142" s="894"/>
      <c r="QNT1142" s="894"/>
      <c r="QNU1142" s="894"/>
      <c r="QNV1142" s="894"/>
      <c r="QNW1142" s="894"/>
      <c r="QNX1142" s="894"/>
      <c r="QNY1142" s="894"/>
      <c r="QNZ1142" s="894"/>
      <c r="QOA1142" s="894"/>
      <c r="QOB1142" s="894"/>
      <c r="QOC1142" s="894"/>
      <c r="QOD1142" s="894"/>
      <c r="QOE1142" s="894"/>
      <c r="QOF1142" s="894"/>
      <c r="QOG1142" s="894"/>
      <c r="QOH1142" s="894"/>
      <c r="QOI1142" s="894"/>
      <c r="QOJ1142" s="894"/>
      <c r="QOK1142" s="894"/>
      <c r="QOL1142" s="894"/>
      <c r="QOM1142" s="894"/>
      <c r="QON1142" s="894"/>
      <c r="QOO1142" s="894"/>
      <c r="QOP1142" s="894"/>
      <c r="QOQ1142" s="894"/>
      <c r="QOR1142" s="894"/>
      <c r="QOS1142" s="894"/>
      <c r="QOT1142" s="894"/>
      <c r="QOU1142" s="894"/>
      <c r="QOV1142" s="894"/>
      <c r="QOW1142" s="894"/>
      <c r="QOX1142" s="894"/>
      <c r="QOY1142" s="894"/>
      <c r="QOZ1142" s="894"/>
      <c r="QPA1142" s="894"/>
      <c r="QPB1142" s="894"/>
      <c r="QPC1142" s="894"/>
      <c r="QPD1142" s="894"/>
      <c r="QPE1142" s="894"/>
      <c r="QPF1142" s="894"/>
      <c r="QPG1142" s="894"/>
      <c r="QPH1142" s="894"/>
      <c r="QPI1142" s="894"/>
      <c r="QPJ1142" s="894"/>
      <c r="QPK1142" s="894"/>
      <c r="QPL1142" s="894"/>
      <c r="QPM1142" s="894"/>
      <c r="QPN1142" s="894"/>
      <c r="QPO1142" s="894"/>
      <c r="QPP1142" s="894"/>
      <c r="QPQ1142" s="894"/>
      <c r="QPR1142" s="894"/>
      <c r="QPS1142" s="894"/>
      <c r="QPT1142" s="894"/>
      <c r="QPU1142" s="894"/>
      <c r="QPV1142" s="894"/>
      <c r="QPW1142" s="894"/>
      <c r="QPX1142" s="894"/>
      <c r="QPY1142" s="894"/>
      <c r="QPZ1142" s="894"/>
      <c r="QQA1142" s="894"/>
      <c r="QQB1142" s="894"/>
      <c r="QQC1142" s="894"/>
      <c r="QQD1142" s="894"/>
      <c r="QQE1142" s="894"/>
      <c r="QQF1142" s="894"/>
      <c r="QQG1142" s="894"/>
      <c r="QQH1142" s="894"/>
      <c r="QQI1142" s="894"/>
      <c r="QQJ1142" s="894"/>
      <c r="QQK1142" s="894"/>
      <c r="QQL1142" s="894"/>
      <c r="QQM1142" s="894"/>
      <c r="QQN1142" s="894"/>
      <c r="QQO1142" s="894"/>
      <c r="QQP1142" s="894"/>
      <c r="QQQ1142" s="894"/>
      <c r="QQR1142" s="894"/>
      <c r="QQS1142" s="894"/>
      <c r="QQT1142" s="894"/>
      <c r="QQU1142" s="894"/>
      <c r="QQV1142" s="894"/>
      <c r="QQW1142" s="894"/>
      <c r="QQX1142" s="894"/>
      <c r="QQY1142" s="894"/>
      <c r="QQZ1142" s="894"/>
      <c r="QRA1142" s="894"/>
      <c r="QRB1142" s="894"/>
      <c r="QRC1142" s="894"/>
      <c r="QRD1142" s="894"/>
      <c r="QRE1142" s="894"/>
      <c r="QRF1142" s="894"/>
      <c r="QRG1142" s="894"/>
      <c r="QRH1142" s="894"/>
      <c r="QRI1142" s="894"/>
      <c r="QRJ1142" s="894"/>
      <c r="QRK1142" s="894"/>
      <c r="QRL1142" s="894"/>
      <c r="QRM1142" s="894"/>
      <c r="QRN1142" s="894"/>
      <c r="QRO1142" s="894"/>
      <c r="QRP1142" s="894"/>
      <c r="QRQ1142" s="894"/>
      <c r="QRR1142" s="894"/>
      <c r="QRS1142" s="894"/>
      <c r="QRT1142" s="894"/>
      <c r="QRU1142" s="894"/>
      <c r="QRV1142" s="894"/>
      <c r="QRW1142" s="894"/>
      <c r="QRX1142" s="894"/>
      <c r="QRY1142" s="894"/>
      <c r="QRZ1142" s="894"/>
      <c r="QSA1142" s="894"/>
      <c r="QSB1142" s="894"/>
      <c r="QSC1142" s="894"/>
      <c r="QSD1142" s="894"/>
      <c r="QSE1142" s="894"/>
      <c r="QSF1142" s="894"/>
      <c r="QSG1142" s="894"/>
      <c r="QSH1142" s="894"/>
      <c r="QSI1142" s="894"/>
      <c r="QSJ1142" s="894"/>
      <c r="QSK1142" s="894"/>
      <c r="QSL1142" s="894"/>
      <c r="QSM1142" s="894"/>
      <c r="QSN1142" s="894"/>
      <c r="QSO1142" s="894"/>
      <c r="QSP1142" s="894"/>
      <c r="QSQ1142" s="894"/>
      <c r="QSR1142" s="894"/>
      <c r="QSS1142" s="894"/>
      <c r="QST1142" s="894"/>
      <c r="QSU1142" s="894"/>
      <c r="QSV1142" s="894"/>
      <c r="QSW1142" s="894"/>
      <c r="QSX1142" s="894"/>
      <c r="QSY1142" s="894"/>
      <c r="QSZ1142" s="894"/>
      <c r="QTA1142" s="894"/>
      <c r="QTB1142" s="894"/>
      <c r="QTC1142" s="894"/>
      <c r="QTD1142" s="894"/>
      <c r="QTE1142" s="894"/>
      <c r="QTF1142" s="894"/>
      <c r="QTG1142" s="894"/>
      <c r="QTH1142" s="894"/>
      <c r="QTI1142" s="894"/>
      <c r="QTJ1142" s="894"/>
      <c r="QTK1142" s="894"/>
      <c r="QTL1142" s="894"/>
      <c r="QTM1142" s="894"/>
      <c r="QTN1142" s="894"/>
      <c r="QTO1142" s="894"/>
      <c r="QTP1142" s="894"/>
      <c r="QTQ1142" s="894"/>
      <c r="QTR1142" s="894"/>
      <c r="QTS1142" s="894"/>
      <c r="QTT1142" s="894"/>
      <c r="QTU1142" s="894"/>
      <c r="QTV1142" s="894"/>
      <c r="QTW1142" s="894"/>
      <c r="QTX1142" s="894"/>
      <c r="QTY1142" s="894"/>
      <c r="QTZ1142" s="894"/>
      <c r="QUA1142" s="894"/>
      <c r="QUB1142" s="894"/>
      <c r="QUC1142" s="894"/>
      <c r="QUD1142" s="894"/>
      <c r="QUE1142" s="894"/>
      <c r="QUF1142" s="894"/>
      <c r="QUG1142" s="894"/>
      <c r="QUH1142" s="894"/>
      <c r="QUI1142" s="894"/>
      <c r="QUJ1142" s="894"/>
      <c r="QUK1142" s="894"/>
      <c r="QUL1142" s="894"/>
      <c r="QUM1142" s="894"/>
      <c r="QUN1142" s="894"/>
      <c r="QUO1142" s="894"/>
      <c r="QUP1142" s="894"/>
      <c r="QUQ1142" s="894"/>
      <c r="QUR1142" s="894"/>
      <c r="QUS1142" s="894"/>
      <c r="QUT1142" s="894"/>
      <c r="QUU1142" s="894"/>
      <c r="QUV1142" s="894"/>
      <c r="QUW1142" s="894"/>
      <c r="QUX1142" s="894"/>
      <c r="QUY1142" s="894"/>
      <c r="QUZ1142" s="894"/>
      <c r="QVA1142" s="894"/>
      <c r="QVB1142" s="894"/>
      <c r="QVC1142" s="894"/>
      <c r="QVD1142" s="894"/>
      <c r="QVE1142" s="894"/>
      <c r="QVF1142" s="894"/>
      <c r="QVG1142" s="894"/>
      <c r="QVH1142" s="894"/>
      <c r="QVI1142" s="894"/>
      <c r="QVJ1142" s="894"/>
      <c r="QVK1142" s="894"/>
      <c r="QVL1142" s="894"/>
      <c r="QVM1142" s="894"/>
      <c r="QVN1142" s="894"/>
      <c r="QVO1142" s="894"/>
      <c r="QVP1142" s="894"/>
      <c r="QVQ1142" s="894"/>
      <c r="QVR1142" s="894"/>
      <c r="QVS1142" s="894"/>
      <c r="QVT1142" s="894"/>
      <c r="QVU1142" s="894"/>
      <c r="QVV1142" s="894"/>
      <c r="QVW1142" s="894"/>
      <c r="QVX1142" s="894"/>
      <c r="QVY1142" s="894"/>
      <c r="QVZ1142" s="894"/>
      <c r="QWA1142" s="894"/>
      <c r="QWB1142" s="894"/>
      <c r="QWC1142" s="894"/>
      <c r="QWD1142" s="894"/>
      <c r="QWE1142" s="894"/>
      <c r="QWF1142" s="894"/>
      <c r="QWG1142" s="894"/>
      <c r="QWH1142" s="894"/>
      <c r="QWI1142" s="894"/>
      <c r="QWJ1142" s="894"/>
      <c r="QWK1142" s="894"/>
      <c r="QWL1142" s="894"/>
      <c r="QWM1142" s="894"/>
      <c r="QWN1142" s="894"/>
      <c r="QWO1142" s="894"/>
      <c r="QWP1142" s="894"/>
      <c r="QWQ1142" s="894"/>
      <c r="QWR1142" s="894"/>
      <c r="QWS1142" s="894"/>
      <c r="QWT1142" s="894"/>
      <c r="QWU1142" s="894"/>
      <c r="QWV1142" s="894"/>
      <c r="QWW1142" s="894"/>
      <c r="QWX1142" s="894"/>
      <c r="QWY1142" s="894"/>
      <c r="QWZ1142" s="894"/>
      <c r="QXA1142" s="894"/>
      <c r="QXB1142" s="894"/>
      <c r="QXC1142" s="894"/>
      <c r="QXD1142" s="894"/>
      <c r="QXE1142" s="894"/>
      <c r="QXF1142" s="894"/>
      <c r="QXG1142" s="894"/>
      <c r="QXH1142" s="894"/>
      <c r="QXI1142" s="894"/>
      <c r="QXJ1142" s="894"/>
      <c r="QXK1142" s="894"/>
      <c r="QXL1142" s="894"/>
      <c r="QXM1142" s="894"/>
      <c r="QXN1142" s="894"/>
      <c r="QXO1142" s="894"/>
      <c r="QXP1142" s="894"/>
      <c r="QXQ1142" s="894"/>
      <c r="QXR1142" s="894"/>
      <c r="QXS1142" s="894"/>
      <c r="QXT1142" s="894"/>
      <c r="QXU1142" s="894"/>
      <c r="QXV1142" s="894"/>
      <c r="QXW1142" s="894"/>
      <c r="QXX1142" s="894"/>
      <c r="QXY1142" s="894"/>
      <c r="QXZ1142" s="894"/>
      <c r="QYA1142" s="894"/>
      <c r="QYB1142" s="894"/>
      <c r="QYC1142" s="894"/>
      <c r="QYD1142" s="894"/>
      <c r="QYE1142" s="894"/>
      <c r="QYF1142" s="894"/>
      <c r="QYG1142" s="894"/>
      <c r="QYH1142" s="894"/>
      <c r="QYI1142" s="894"/>
      <c r="QYJ1142" s="894"/>
      <c r="QYK1142" s="894"/>
      <c r="QYL1142" s="894"/>
      <c r="QYM1142" s="894"/>
      <c r="QYN1142" s="894"/>
      <c r="QYO1142" s="894"/>
      <c r="QYP1142" s="894"/>
      <c r="QYQ1142" s="894"/>
      <c r="QYR1142" s="894"/>
      <c r="QYS1142" s="894"/>
      <c r="QYT1142" s="894"/>
      <c r="QYU1142" s="894"/>
      <c r="QYV1142" s="894"/>
      <c r="QYW1142" s="894"/>
      <c r="QYX1142" s="894"/>
      <c r="QYY1142" s="894"/>
      <c r="QYZ1142" s="894"/>
      <c r="QZA1142" s="894"/>
      <c r="QZB1142" s="894"/>
      <c r="QZC1142" s="894"/>
      <c r="QZD1142" s="894"/>
      <c r="QZE1142" s="894"/>
      <c r="QZF1142" s="894"/>
      <c r="QZG1142" s="894"/>
      <c r="QZH1142" s="894"/>
      <c r="QZI1142" s="894"/>
      <c r="QZJ1142" s="894"/>
      <c r="QZK1142" s="894"/>
      <c r="QZL1142" s="894"/>
      <c r="QZM1142" s="894"/>
      <c r="QZN1142" s="894"/>
      <c r="QZO1142" s="894"/>
      <c r="QZP1142" s="894"/>
      <c r="QZQ1142" s="894"/>
      <c r="QZR1142" s="894"/>
      <c r="QZS1142" s="894"/>
      <c r="QZT1142" s="894"/>
      <c r="QZU1142" s="894"/>
      <c r="QZV1142" s="894"/>
      <c r="QZW1142" s="894"/>
      <c r="QZX1142" s="894"/>
      <c r="QZY1142" s="894"/>
      <c r="QZZ1142" s="894"/>
      <c r="RAA1142" s="894"/>
      <c r="RAB1142" s="894"/>
      <c r="RAC1142" s="894"/>
      <c r="RAD1142" s="894"/>
      <c r="RAE1142" s="894"/>
      <c r="RAF1142" s="894"/>
      <c r="RAG1142" s="894"/>
      <c r="RAH1142" s="894"/>
      <c r="RAI1142" s="894"/>
      <c r="RAJ1142" s="894"/>
      <c r="RAK1142" s="894"/>
      <c r="RAL1142" s="894"/>
      <c r="RAM1142" s="894"/>
      <c r="RAN1142" s="894"/>
      <c r="RAO1142" s="894"/>
      <c r="RAP1142" s="894"/>
      <c r="RAQ1142" s="894"/>
      <c r="RAR1142" s="894"/>
      <c r="RAS1142" s="894"/>
      <c r="RAT1142" s="894"/>
      <c r="RAU1142" s="894"/>
      <c r="RAV1142" s="894"/>
      <c r="RAW1142" s="894"/>
      <c r="RAX1142" s="894"/>
      <c r="RAY1142" s="894"/>
      <c r="RAZ1142" s="894"/>
      <c r="RBA1142" s="894"/>
      <c r="RBB1142" s="894"/>
      <c r="RBC1142" s="894"/>
      <c r="RBD1142" s="894"/>
      <c r="RBE1142" s="894"/>
      <c r="RBF1142" s="894"/>
      <c r="RBG1142" s="894"/>
      <c r="RBH1142" s="894"/>
      <c r="RBI1142" s="894"/>
      <c r="RBJ1142" s="894"/>
      <c r="RBK1142" s="894"/>
      <c r="RBL1142" s="894"/>
      <c r="RBM1142" s="894"/>
      <c r="RBN1142" s="894"/>
      <c r="RBO1142" s="894"/>
      <c r="RBP1142" s="894"/>
      <c r="RBQ1142" s="894"/>
      <c r="RBR1142" s="894"/>
      <c r="RBS1142" s="894"/>
      <c r="RBT1142" s="894"/>
      <c r="RBU1142" s="894"/>
      <c r="RBV1142" s="894"/>
      <c r="RBW1142" s="894"/>
      <c r="RBX1142" s="894"/>
      <c r="RBY1142" s="894"/>
      <c r="RBZ1142" s="894"/>
      <c r="RCA1142" s="894"/>
      <c r="RCB1142" s="894"/>
      <c r="RCC1142" s="894"/>
      <c r="RCD1142" s="894"/>
      <c r="RCE1142" s="894"/>
      <c r="RCF1142" s="894"/>
      <c r="RCG1142" s="894"/>
      <c r="RCH1142" s="894"/>
      <c r="RCI1142" s="894"/>
      <c r="RCJ1142" s="894"/>
      <c r="RCK1142" s="894"/>
      <c r="RCL1142" s="894"/>
      <c r="RCM1142" s="894"/>
      <c r="RCN1142" s="894"/>
      <c r="RCO1142" s="894"/>
      <c r="RCP1142" s="894"/>
      <c r="RCQ1142" s="894"/>
      <c r="RCR1142" s="894"/>
      <c r="RCS1142" s="894"/>
      <c r="RCT1142" s="894"/>
      <c r="RCU1142" s="894"/>
      <c r="RCV1142" s="894"/>
      <c r="RCW1142" s="894"/>
      <c r="RCX1142" s="894"/>
      <c r="RCY1142" s="894"/>
      <c r="RCZ1142" s="894"/>
      <c r="RDA1142" s="894"/>
      <c r="RDB1142" s="894"/>
      <c r="RDC1142" s="894"/>
      <c r="RDD1142" s="894"/>
      <c r="RDE1142" s="894"/>
      <c r="RDF1142" s="894"/>
      <c r="RDG1142" s="894"/>
      <c r="RDH1142" s="894"/>
      <c r="RDI1142" s="894"/>
      <c r="RDJ1142" s="894"/>
      <c r="RDK1142" s="894"/>
      <c r="RDL1142" s="894"/>
      <c r="RDM1142" s="894"/>
      <c r="RDN1142" s="894"/>
      <c r="RDO1142" s="894"/>
      <c r="RDP1142" s="894"/>
      <c r="RDQ1142" s="894"/>
      <c r="RDR1142" s="894"/>
      <c r="RDS1142" s="894"/>
      <c r="RDT1142" s="894"/>
      <c r="RDU1142" s="894"/>
      <c r="RDV1142" s="894"/>
      <c r="RDW1142" s="894"/>
      <c r="RDX1142" s="894"/>
      <c r="RDY1142" s="894"/>
      <c r="RDZ1142" s="894"/>
      <c r="REA1142" s="894"/>
      <c r="REB1142" s="894"/>
      <c r="REC1142" s="894"/>
      <c r="RED1142" s="894"/>
      <c r="REE1142" s="894"/>
      <c r="REF1142" s="894"/>
      <c r="REG1142" s="894"/>
      <c r="REH1142" s="894"/>
      <c r="REI1142" s="894"/>
      <c r="REJ1142" s="894"/>
      <c r="REK1142" s="894"/>
      <c r="REL1142" s="894"/>
      <c r="REM1142" s="894"/>
      <c r="REN1142" s="894"/>
      <c r="REO1142" s="894"/>
      <c r="REP1142" s="894"/>
      <c r="REQ1142" s="894"/>
      <c r="RER1142" s="894"/>
      <c r="RES1142" s="894"/>
      <c r="RET1142" s="894"/>
      <c r="REU1142" s="894"/>
      <c r="REV1142" s="894"/>
      <c r="REW1142" s="894"/>
      <c r="REX1142" s="894"/>
      <c r="REY1142" s="894"/>
      <c r="REZ1142" s="894"/>
      <c r="RFA1142" s="894"/>
      <c r="RFB1142" s="894"/>
      <c r="RFC1142" s="894"/>
      <c r="RFD1142" s="894"/>
      <c r="RFE1142" s="894"/>
      <c r="RFF1142" s="894"/>
      <c r="RFG1142" s="894"/>
      <c r="RFH1142" s="894"/>
      <c r="RFI1142" s="894"/>
      <c r="RFJ1142" s="894"/>
      <c r="RFK1142" s="894"/>
      <c r="RFL1142" s="894"/>
      <c r="RFM1142" s="894"/>
      <c r="RFN1142" s="894"/>
      <c r="RFO1142" s="894"/>
      <c r="RFP1142" s="894"/>
      <c r="RFQ1142" s="894"/>
      <c r="RFR1142" s="894"/>
      <c r="RFS1142" s="894"/>
      <c r="RFT1142" s="894"/>
      <c r="RFU1142" s="894"/>
      <c r="RFV1142" s="894"/>
      <c r="RFW1142" s="894"/>
      <c r="RFX1142" s="894"/>
      <c r="RFY1142" s="894"/>
      <c r="RFZ1142" s="894"/>
      <c r="RGA1142" s="894"/>
      <c r="RGB1142" s="894"/>
      <c r="RGC1142" s="894"/>
      <c r="RGD1142" s="894"/>
      <c r="RGE1142" s="894"/>
      <c r="RGF1142" s="894"/>
      <c r="RGG1142" s="894"/>
      <c r="RGH1142" s="894"/>
      <c r="RGI1142" s="894"/>
      <c r="RGJ1142" s="894"/>
      <c r="RGK1142" s="894"/>
      <c r="RGL1142" s="894"/>
      <c r="RGM1142" s="894"/>
      <c r="RGN1142" s="894"/>
      <c r="RGO1142" s="894"/>
      <c r="RGP1142" s="894"/>
      <c r="RGQ1142" s="894"/>
      <c r="RGR1142" s="894"/>
      <c r="RGS1142" s="894"/>
      <c r="RGT1142" s="894"/>
      <c r="RGU1142" s="894"/>
      <c r="RGV1142" s="894"/>
      <c r="RGW1142" s="894"/>
      <c r="RGX1142" s="894"/>
      <c r="RGY1142" s="894"/>
      <c r="RGZ1142" s="894"/>
      <c r="RHA1142" s="894"/>
      <c r="RHB1142" s="894"/>
      <c r="RHC1142" s="894"/>
      <c r="RHD1142" s="894"/>
      <c r="RHE1142" s="894"/>
      <c r="RHF1142" s="894"/>
      <c r="RHG1142" s="894"/>
      <c r="RHH1142" s="894"/>
      <c r="RHI1142" s="894"/>
      <c r="RHJ1142" s="894"/>
      <c r="RHK1142" s="894"/>
      <c r="RHL1142" s="894"/>
      <c r="RHM1142" s="894"/>
      <c r="RHN1142" s="894"/>
      <c r="RHO1142" s="894"/>
      <c r="RHP1142" s="894"/>
      <c r="RHQ1142" s="894"/>
      <c r="RHR1142" s="894"/>
      <c r="RHS1142" s="894"/>
      <c r="RHT1142" s="894"/>
      <c r="RHU1142" s="894"/>
      <c r="RHV1142" s="894"/>
      <c r="RHW1142" s="894"/>
      <c r="RHX1142" s="894"/>
      <c r="RHY1142" s="894"/>
      <c r="RHZ1142" s="894"/>
      <c r="RIA1142" s="894"/>
      <c r="RIB1142" s="894"/>
      <c r="RIC1142" s="894"/>
      <c r="RID1142" s="894"/>
      <c r="RIE1142" s="894"/>
      <c r="RIF1142" s="894"/>
      <c r="RIG1142" s="894"/>
      <c r="RIH1142" s="894"/>
      <c r="RII1142" s="894"/>
      <c r="RIJ1142" s="894"/>
      <c r="RIK1142" s="894"/>
      <c r="RIL1142" s="894"/>
      <c r="RIM1142" s="894"/>
      <c r="RIN1142" s="894"/>
      <c r="RIO1142" s="894"/>
      <c r="RIP1142" s="894"/>
      <c r="RIQ1142" s="894"/>
      <c r="RIR1142" s="894"/>
      <c r="RIS1142" s="894"/>
      <c r="RIT1142" s="894"/>
      <c r="RIU1142" s="894"/>
      <c r="RIV1142" s="894"/>
      <c r="RIW1142" s="894"/>
      <c r="RIX1142" s="894"/>
      <c r="RIY1142" s="894"/>
      <c r="RIZ1142" s="894"/>
      <c r="RJA1142" s="894"/>
      <c r="RJB1142" s="894"/>
      <c r="RJC1142" s="894"/>
      <c r="RJD1142" s="894"/>
      <c r="RJE1142" s="894"/>
      <c r="RJF1142" s="894"/>
      <c r="RJG1142" s="894"/>
      <c r="RJH1142" s="894"/>
      <c r="RJI1142" s="894"/>
      <c r="RJJ1142" s="894"/>
      <c r="RJK1142" s="894"/>
      <c r="RJL1142" s="894"/>
      <c r="RJM1142" s="894"/>
      <c r="RJN1142" s="894"/>
      <c r="RJO1142" s="894"/>
      <c r="RJP1142" s="894"/>
      <c r="RJQ1142" s="894"/>
      <c r="RJR1142" s="894"/>
      <c r="RJS1142" s="894"/>
      <c r="RJT1142" s="894"/>
      <c r="RJU1142" s="894"/>
      <c r="RJV1142" s="894"/>
      <c r="RJW1142" s="894"/>
      <c r="RJX1142" s="894"/>
      <c r="RJY1142" s="894"/>
      <c r="RJZ1142" s="894"/>
      <c r="RKA1142" s="894"/>
      <c r="RKB1142" s="894"/>
      <c r="RKC1142" s="894"/>
      <c r="RKD1142" s="894"/>
      <c r="RKE1142" s="894"/>
      <c r="RKF1142" s="894"/>
      <c r="RKG1142" s="894"/>
      <c r="RKH1142" s="894"/>
      <c r="RKI1142" s="894"/>
      <c r="RKJ1142" s="894"/>
      <c r="RKK1142" s="894"/>
      <c r="RKL1142" s="894"/>
      <c r="RKM1142" s="894"/>
      <c r="RKN1142" s="894"/>
      <c r="RKO1142" s="894"/>
      <c r="RKP1142" s="894"/>
      <c r="RKQ1142" s="894"/>
      <c r="RKR1142" s="894"/>
      <c r="RKS1142" s="894"/>
      <c r="RKT1142" s="894"/>
      <c r="RKU1142" s="894"/>
      <c r="RKV1142" s="894"/>
      <c r="RKW1142" s="894"/>
      <c r="RKX1142" s="894"/>
      <c r="RKY1142" s="894"/>
      <c r="RKZ1142" s="894"/>
      <c r="RLA1142" s="894"/>
      <c r="RLB1142" s="894"/>
      <c r="RLC1142" s="894"/>
      <c r="RLD1142" s="894"/>
      <c r="RLE1142" s="894"/>
      <c r="RLF1142" s="894"/>
      <c r="RLG1142" s="894"/>
      <c r="RLH1142" s="894"/>
      <c r="RLI1142" s="894"/>
      <c r="RLJ1142" s="894"/>
      <c r="RLK1142" s="894"/>
      <c r="RLL1142" s="894"/>
      <c r="RLM1142" s="894"/>
      <c r="RLN1142" s="894"/>
      <c r="RLO1142" s="894"/>
      <c r="RLP1142" s="894"/>
      <c r="RLQ1142" s="894"/>
      <c r="RLR1142" s="894"/>
      <c r="RLS1142" s="894"/>
      <c r="RLT1142" s="894"/>
      <c r="RLU1142" s="894"/>
      <c r="RLV1142" s="894"/>
      <c r="RLW1142" s="894"/>
      <c r="RLX1142" s="894"/>
      <c r="RLY1142" s="894"/>
      <c r="RLZ1142" s="894"/>
      <c r="RMA1142" s="894"/>
      <c r="RMB1142" s="894"/>
      <c r="RMC1142" s="894"/>
      <c r="RMD1142" s="894"/>
      <c r="RME1142" s="894"/>
      <c r="RMF1142" s="894"/>
      <c r="RMG1142" s="894"/>
      <c r="RMH1142" s="894"/>
      <c r="RMI1142" s="894"/>
      <c r="RMJ1142" s="894"/>
      <c r="RMK1142" s="894"/>
      <c r="RML1142" s="894"/>
      <c r="RMM1142" s="894"/>
      <c r="RMN1142" s="894"/>
      <c r="RMO1142" s="894"/>
      <c r="RMP1142" s="894"/>
      <c r="RMQ1142" s="894"/>
      <c r="RMR1142" s="894"/>
      <c r="RMS1142" s="894"/>
      <c r="RMT1142" s="894"/>
      <c r="RMU1142" s="894"/>
      <c r="RMV1142" s="894"/>
      <c r="RMW1142" s="894"/>
      <c r="RMX1142" s="894"/>
      <c r="RMY1142" s="894"/>
      <c r="RMZ1142" s="894"/>
      <c r="RNA1142" s="894"/>
      <c r="RNB1142" s="894"/>
      <c r="RNC1142" s="894"/>
      <c r="RND1142" s="894"/>
      <c r="RNE1142" s="894"/>
      <c r="RNF1142" s="894"/>
      <c r="RNG1142" s="894"/>
      <c r="RNH1142" s="894"/>
      <c r="RNI1142" s="894"/>
      <c r="RNJ1142" s="894"/>
      <c r="RNK1142" s="894"/>
      <c r="RNL1142" s="894"/>
      <c r="RNM1142" s="894"/>
      <c r="RNN1142" s="894"/>
      <c r="RNO1142" s="894"/>
      <c r="RNP1142" s="894"/>
      <c r="RNQ1142" s="894"/>
      <c r="RNR1142" s="894"/>
      <c r="RNS1142" s="894"/>
      <c r="RNT1142" s="894"/>
      <c r="RNU1142" s="894"/>
      <c r="RNV1142" s="894"/>
      <c r="RNW1142" s="894"/>
      <c r="RNX1142" s="894"/>
      <c r="RNY1142" s="894"/>
      <c r="RNZ1142" s="894"/>
      <c r="ROA1142" s="894"/>
      <c r="ROB1142" s="894"/>
      <c r="ROC1142" s="894"/>
      <c r="ROD1142" s="894"/>
      <c r="ROE1142" s="894"/>
      <c r="ROF1142" s="894"/>
      <c r="ROG1142" s="894"/>
      <c r="ROH1142" s="894"/>
      <c r="ROI1142" s="894"/>
      <c r="ROJ1142" s="894"/>
      <c r="ROK1142" s="894"/>
      <c r="ROL1142" s="894"/>
      <c r="ROM1142" s="894"/>
      <c r="RON1142" s="894"/>
      <c r="ROO1142" s="894"/>
      <c r="ROP1142" s="894"/>
      <c r="ROQ1142" s="894"/>
      <c r="ROR1142" s="894"/>
      <c r="ROS1142" s="894"/>
      <c r="ROT1142" s="894"/>
      <c r="ROU1142" s="894"/>
      <c r="ROV1142" s="894"/>
      <c r="ROW1142" s="894"/>
      <c r="ROX1142" s="894"/>
      <c r="ROY1142" s="894"/>
      <c r="ROZ1142" s="894"/>
      <c r="RPA1142" s="894"/>
      <c r="RPB1142" s="894"/>
      <c r="RPC1142" s="894"/>
      <c r="RPD1142" s="894"/>
      <c r="RPE1142" s="894"/>
      <c r="RPF1142" s="894"/>
      <c r="RPG1142" s="894"/>
      <c r="RPH1142" s="894"/>
      <c r="RPI1142" s="894"/>
      <c r="RPJ1142" s="894"/>
      <c r="RPK1142" s="894"/>
      <c r="RPL1142" s="894"/>
      <c r="RPM1142" s="894"/>
      <c r="RPN1142" s="894"/>
      <c r="RPO1142" s="894"/>
      <c r="RPP1142" s="894"/>
      <c r="RPQ1142" s="894"/>
      <c r="RPR1142" s="894"/>
      <c r="RPS1142" s="894"/>
      <c r="RPT1142" s="894"/>
      <c r="RPU1142" s="894"/>
      <c r="RPV1142" s="894"/>
      <c r="RPW1142" s="894"/>
      <c r="RPX1142" s="894"/>
      <c r="RPY1142" s="894"/>
      <c r="RPZ1142" s="894"/>
      <c r="RQA1142" s="894"/>
      <c r="RQB1142" s="894"/>
      <c r="RQC1142" s="894"/>
      <c r="RQD1142" s="894"/>
      <c r="RQE1142" s="894"/>
      <c r="RQF1142" s="894"/>
      <c r="RQG1142" s="894"/>
      <c r="RQH1142" s="894"/>
      <c r="RQI1142" s="894"/>
      <c r="RQJ1142" s="894"/>
      <c r="RQK1142" s="894"/>
      <c r="RQL1142" s="894"/>
      <c r="RQM1142" s="894"/>
      <c r="RQN1142" s="894"/>
      <c r="RQO1142" s="894"/>
      <c r="RQP1142" s="894"/>
      <c r="RQQ1142" s="894"/>
      <c r="RQR1142" s="894"/>
      <c r="RQS1142" s="894"/>
      <c r="RQT1142" s="894"/>
      <c r="RQU1142" s="894"/>
      <c r="RQV1142" s="894"/>
      <c r="RQW1142" s="894"/>
      <c r="RQX1142" s="894"/>
      <c r="RQY1142" s="894"/>
      <c r="RQZ1142" s="894"/>
      <c r="RRA1142" s="894"/>
      <c r="RRB1142" s="894"/>
      <c r="RRC1142" s="894"/>
      <c r="RRD1142" s="894"/>
      <c r="RRE1142" s="894"/>
      <c r="RRF1142" s="894"/>
      <c r="RRG1142" s="894"/>
      <c r="RRH1142" s="894"/>
      <c r="RRI1142" s="894"/>
      <c r="RRJ1142" s="894"/>
      <c r="RRK1142" s="894"/>
      <c r="RRL1142" s="894"/>
      <c r="RRM1142" s="894"/>
      <c r="RRN1142" s="894"/>
      <c r="RRO1142" s="894"/>
      <c r="RRP1142" s="894"/>
      <c r="RRQ1142" s="894"/>
      <c r="RRR1142" s="894"/>
      <c r="RRS1142" s="894"/>
      <c r="RRT1142" s="894"/>
      <c r="RRU1142" s="894"/>
      <c r="RRV1142" s="894"/>
      <c r="RRW1142" s="894"/>
      <c r="RRX1142" s="894"/>
      <c r="RRY1142" s="894"/>
      <c r="RRZ1142" s="894"/>
      <c r="RSA1142" s="894"/>
      <c r="RSB1142" s="894"/>
      <c r="RSC1142" s="894"/>
      <c r="RSD1142" s="894"/>
      <c r="RSE1142" s="894"/>
      <c r="RSF1142" s="894"/>
      <c r="RSG1142" s="894"/>
      <c r="RSH1142" s="894"/>
      <c r="RSI1142" s="894"/>
      <c r="RSJ1142" s="894"/>
      <c r="RSK1142" s="894"/>
      <c r="RSL1142" s="894"/>
      <c r="RSM1142" s="894"/>
      <c r="RSN1142" s="894"/>
      <c r="RSO1142" s="894"/>
      <c r="RSP1142" s="894"/>
      <c r="RSQ1142" s="894"/>
      <c r="RSR1142" s="894"/>
      <c r="RSS1142" s="894"/>
      <c r="RST1142" s="894"/>
      <c r="RSU1142" s="894"/>
      <c r="RSV1142" s="894"/>
      <c r="RSW1142" s="894"/>
      <c r="RSX1142" s="894"/>
      <c r="RSY1142" s="894"/>
      <c r="RSZ1142" s="894"/>
      <c r="RTA1142" s="894"/>
      <c r="RTB1142" s="894"/>
      <c r="RTC1142" s="894"/>
      <c r="RTD1142" s="894"/>
      <c r="RTE1142" s="894"/>
      <c r="RTF1142" s="894"/>
      <c r="RTG1142" s="894"/>
      <c r="RTH1142" s="894"/>
      <c r="RTI1142" s="894"/>
      <c r="RTJ1142" s="894"/>
      <c r="RTK1142" s="894"/>
      <c r="RTL1142" s="894"/>
      <c r="RTM1142" s="894"/>
      <c r="RTN1142" s="894"/>
      <c r="RTO1142" s="894"/>
      <c r="RTP1142" s="894"/>
      <c r="RTQ1142" s="894"/>
      <c r="RTR1142" s="894"/>
      <c r="RTS1142" s="894"/>
      <c r="RTT1142" s="894"/>
      <c r="RTU1142" s="894"/>
      <c r="RTV1142" s="894"/>
      <c r="RTW1142" s="894"/>
      <c r="RTX1142" s="894"/>
      <c r="RTY1142" s="894"/>
      <c r="RTZ1142" s="894"/>
      <c r="RUA1142" s="894"/>
      <c r="RUB1142" s="894"/>
      <c r="RUC1142" s="894"/>
      <c r="RUD1142" s="894"/>
      <c r="RUE1142" s="894"/>
      <c r="RUF1142" s="894"/>
      <c r="RUG1142" s="894"/>
      <c r="RUH1142" s="894"/>
      <c r="RUI1142" s="894"/>
      <c r="RUJ1142" s="894"/>
      <c r="RUK1142" s="894"/>
      <c r="RUL1142" s="894"/>
      <c r="RUM1142" s="894"/>
      <c r="RUN1142" s="894"/>
      <c r="RUO1142" s="894"/>
      <c r="RUP1142" s="894"/>
      <c r="RUQ1142" s="894"/>
      <c r="RUR1142" s="894"/>
      <c r="RUS1142" s="894"/>
      <c r="RUT1142" s="894"/>
      <c r="RUU1142" s="894"/>
      <c r="RUV1142" s="894"/>
      <c r="RUW1142" s="894"/>
      <c r="RUX1142" s="894"/>
      <c r="RUY1142" s="894"/>
      <c r="RUZ1142" s="894"/>
      <c r="RVA1142" s="894"/>
      <c r="RVB1142" s="894"/>
      <c r="RVC1142" s="894"/>
      <c r="RVD1142" s="894"/>
      <c r="RVE1142" s="894"/>
      <c r="RVF1142" s="894"/>
      <c r="RVG1142" s="894"/>
      <c r="RVH1142" s="894"/>
      <c r="RVI1142" s="894"/>
      <c r="RVJ1142" s="894"/>
      <c r="RVK1142" s="894"/>
      <c r="RVL1142" s="894"/>
      <c r="RVM1142" s="894"/>
      <c r="RVN1142" s="894"/>
      <c r="RVO1142" s="894"/>
      <c r="RVP1142" s="894"/>
      <c r="RVQ1142" s="894"/>
      <c r="RVR1142" s="894"/>
      <c r="RVS1142" s="894"/>
      <c r="RVT1142" s="894"/>
      <c r="RVU1142" s="894"/>
      <c r="RVV1142" s="894"/>
      <c r="RVW1142" s="894"/>
      <c r="RVX1142" s="894"/>
      <c r="RVY1142" s="894"/>
      <c r="RVZ1142" s="894"/>
      <c r="RWA1142" s="894"/>
      <c r="RWB1142" s="894"/>
      <c r="RWC1142" s="894"/>
      <c r="RWD1142" s="894"/>
      <c r="RWE1142" s="894"/>
      <c r="RWF1142" s="894"/>
      <c r="RWG1142" s="894"/>
      <c r="RWH1142" s="894"/>
      <c r="RWI1142" s="894"/>
      <c r="RWJ1142" s="894"/>
      <c r="RWK1142" s="894"/>
      <c r="RWL1142" s="894"/>
      <c r="RWM1142" s="894"/>
      <c r="RWN1142" s="894"/>
      <c r="RWO1142" s="894"/>
      <c r="RWP1142" s="894"/>
      <c r="RWQ1142" s="894"/>
      <c r="RWR1142" s="894"/>
      <c r="RWS1142" s="894"/>
      <c r="RWT1142" s="894"/>
      <c r="RWU1142" s="894"/>
      <c r="RWV1142" s="894"/>
      <c r="RWW1142" s="894"/>
      <c r="RWX1142" s="894"/>
      <c r="RWY1142" s="894"/>
      <c r="RWZ1142" s="894"/>
      <c r="RXA1142" s="894"/>
      <c r="RXB1142" s="894"/>
      <c r="RXC1142" s="894"/>
      <c r="RXD1142" s="894"/>
      <c r="RXE1142" s="894"/>
      <c r="RXF1142" s="894"/>
      <c r="RXG1142" s="894"/>
      <c r="RXH1142" s="894"/>
      <c r="RXI1142" s="894"/>
      <c r="RXJ1142" s="894"/>
      <c r="RXK1142" s="894"/>
      <c r="RXL1142" s="894"/>
      <c r="RXM1142" s="894"/>
      <c r="RXN1142" s="894"/>
      <c r="RXO1142" s="894"/>
      <c r="RXP1142" s="894"/>
      <c r="RXQ1142" s="894"/>
      <c r="RXR1142" s="894"/>
      <c r="RXS1142" s="894"/>
      <c r="RXT1142" s="894"/>
      <c r="RXU1142" s="894"/>
      <c r="RXV1142" s="894"/>
      <c r="RXW1142" s="894"/>
      <c r="RXX1142" s="894"/>
      <c r="RXY1142" s="894"/>
      <c r="RXZ1142" s="894"/>
      <c r="RYA1142" s="894"/>
      <c r="RYB1142" s="894"/>
      <c r="RYC1142" s="894"/>
      <c r="RYD1142" s="894"/>
      <c r="RYE1142" s="894"/>
      <c r="RYF1142" s="894"/>
      <c r="RYG1142" s="894"/>
      <c r="RYH1142" s="894"/>
      <c r="RYI1142" s="894"/>
      <c r="RYJ1142" s="894"/>
      <c r="RYK1142" s="894"/>
      <c r="RYL1142" s="894"/>
      <c r="RYM1142" s="894"/>
      <c r="RYN1142" s="894"/>
      <c r="RYO1142" s="894"/>
      <c r="RYP1142" s="894"/>
      <c r="RYQ1142" s="894"/>
      <c r="RYR1142" s="894"/>
      <c r="RYS1142" s="894"/>
      <c r="RYT1142" s="894"/>
      <c r="RYU1142" s="894"/>
      <c r="RYV1142" s="894"/>
      <c r="RYW1142" s="894"/>
      <c r="RYX1142" s="894"/>
      <c r="RYY1142" s="894"/>
      <c r="RYZ1142" s="894"/>
      <c r="RZA1142" s="894"/>
      <c r="RZB1142" s="894"/>
      <c r="RZC1142" s="894"/>
      <c r="RZD1142" s="894"/>
      <c r="RZE1142" s="894"/>
      <c r="RZF1142" s="894"/>
      <c r="RZG1142" s="894"/>
      <c r="RZH1142" s="894"/>
      <c r="RZI1142" s="894"/>
      <c r="RZJ1142" s="894"/>
      <c r="RZK1142" s="894"/>
      <c r="RZL1142" s="894"/>
      <c r="RZM1142" s="894"/>
      <c r="RZN1142" s="894"/>
      <c r="RZO1142" s="894"/>
      <c r="RZP1142" s="894"/>
      <c r="RZQ1142" s="894"/>
      <c r="RZR1142" s="894"/>
      <c r="RZS1142" s="894"/>
      <c r="RZT1142" s="894"/>
      <c r="RZU1142" s="894"/>
      <c r="RZV1142" s="894"/>
      <c r="RZW1142" s="894"/>
      <c r="RZX1142" s="894"/>
      <c r="RZY1142" s="894"/>
      <c r="RZZ1142" s="894"/>
      <c r="SAA1142" s="894"/>
      <c r="SAB1142" s="894"/>
      <c r="SAC1142" s="894"/>
      <c r="SAD1142" s="894"/>
      <c r="SAE1142" s="894"/>
      <c r="SAF1142" s="894"/>
      <c r="SAG1142" s="894"/>
      <c r="SAH1142" s="894"/>
      <c r="SAI1142" s="894"/>
      <c r="SAJ1142" s="894"/>
      <c r="SAK1142" s="894"/>
      <c r="SAL1142" s="894"/>
      <c r="SAM1142" s="894"/>
      <c r="SAN1142" s="894"/>
      <c r="SAO1142" s="894"/>
      <c r="SAP1142" s="894"/>
      <c r="SAQ1142" s="894"/>
      <c r="SAR1142" s="894"/>
      <c r="SAS1142" s="894"/>
      <c r="SAT1142" s="894"/>
      <c r="SAU1142" s="894"/>
      <c r="SAV1142" s="894"/>
      <c r="SAW1142" s="894"/>
      <c r="SAX1142" s="894"/>
      <c r="SAY1142" s="894"/>
      <c r="SAZ1142" s="894"/>
      <c r="SBA1142" s="894"/>
      <c r="SBB1142" s="894"/>
      <c r="SBC1142" s="894"/>
      <c r="SBD1142" s="894"/>
      <c r="SBE1142" s="894"/>
      <c r="SBF1142" s="894"/>
      <c r="SBG1142" s="894"/>
      <c r="SBH1142" s="894"/>
      <c r="SBI1142" s="894"/>
      <c r="SBJ1142" s="894"/>
      <c r="SBK1142" s="894"/>
      <c r="SBL1142" s="894"/>
      <c r="SBM1142" s="894"/>
      <c r="SBN1142" s="894"/>
      <c r="SBO1142" s="894"/>
      <c r="SBP1142" s="894"/>
      <c r="SBQ1142" s="894"/>
      <c r="SBR1142" s="894"/>
      <c r="SBS1142" s="894"/>
      <c r="SBT1142" s="894"/>
      <c r="SBU1142" s="894"/>
      <c r="SBV1142" s="894"/>
      <c r="SBW1142" s="894"/>
      <c r="SBX1142" s="894"/>
      <c r="SBY1142" s="894"/>
      <c r="SBZ1142" s="894"/>
      <c r="SCA1142" s="894"/>
      <c r="SCB1142" s="894"/>
      <c r="SCC1142" s="894"/>
      <c r="SCD1142" s="894"/>
      <c r="SCE1142" s="894"/>
      <c r="SCF1142" s="894"/>
      <c r="SCG1142" s="894"/>
      <c r="SCH1142" s="894"/>
      <c r="SCI1142" s="894"/>
      <c r="SCJ1142" s="894"/>
      <c r="SCK1142" s="894"/>
      <c r="SCL1142" s="894"/>
      <c r="SCM1142" s="894"/>
      <c r="SCN1142" s="894"/>
      <c r="SCO1142" s="894"/>
      <c r="SCP1142" s="894"/>
      <c r="SCQ1142" s="894"/>
      <c r="SCR1142" s="894"/>
      <c r="SCS1142" s="894"/>
      <c r="SCT1142" s="894"/>
      <c r="SCU1142" s="894"/>
      <c r="SCV1142" s="894"/>
      <c r="SCW1142" s="894"/>
      <c r="SCX1142" s="894"/>
      <c r="SCY1142" s="894"/>
      <c r="SCZ1142" s="894"/>
      <c r="SDA1142" s="894"/>
      <c r="SDB1142" s="894"/>
      <c r="SDC1142" s="894"/>
      <c r="SDD1142" s="894"/>
      <c r="SDE1142" s="894"/>
      <c r="SDF1142" s="894"/>
      <c r="SDG1142" s="894"/>
      <c r="SDH1142" s="894"/>
      <c r="SDI1142" s="894"/>
      <c r="SDJ1142" s="894"/>
      <c r="SDK1142" s="894"/>
      <c r="SDL1142" s="894"/>
      <c r="SDM1142" s="894"/>
      <c r="SDN1142" s="894"/>
      <c r="SDO1142" s="894"/>
      <c r="SDP1142" s="894"/>
      <c r="SDQ1142" s="894"/>
      <c r="SDR1142" s="894"/>
      <c r="SDS1142" s="894"/>
      <c r="SDT1142" s="894"/>
      <c r="SDU1142" s="894"/>
      <c r="SDV1142" s="894"/>
      <c r="SDW1142" s="894"/>
      <c r="SDX1142" s="894"/>
      <c r="SDY1142" s="894"/>
      <c r="SDZ1142" s="894"/>
      <c r="SEA1142" s="894"/>
      <c r="SEB1142" s="894"/>
      <c r="SEC1142" s="894"/>
      <c r="SED1142" s="894"/>
      <c r="SEE1142" s="894"/>
      <c r="SEF1142" s="894"/>
      <c r="SEG1142" s="894"/>
      <c r="SEH1142" s="894"/>
      <c r="SEI1142" s="894"/>
      <c r="SEJ1142" s="894"/>
      <c r="SEK1142" s="894"/>
      <c r="SEL1142" s="894"/>
      <c r="SEM1142" s="894"/>
      <c r="SEN1142" s="894"/>
      <c r="SEO1142" s="894"/>
      <c r="SEP1142" s="894"/>
      <c r="SEQ1142" s="894"/>
      <c r="SER1142" s="894"/>
      <c r="SES1142" s="894"/>
      <c r="SET1142" s="894"/>
      <c r="SEU1142" s="894"/>
      <c r="SEV1142" s="894"/>
      <c r="SEW1142" s="894"/>
      <c r="SEX1142" s="894"/>
      <c r="SEY1142" s="894"/>
      <c r="SEZ1142" s="894"/>
      <c r="SFA1142" s="894"/>
      <c r="SFB1142" s="894"/>
      <c r="SFC1142" s="894"/>
      <c r="SFD1142" s="894"/>
      <c r="SFE1142" s="894"/>
      <c r="SFF1142" s="894"/>
      <c r="SFG1142" s="894"/>
      <c r="SFH1142" s="894"/>
      <c r="SFI1142" s="894"/>
      <c r="SFJ1142" s="894"/>
      <c r="SFK1142" s="894"/>
      <c r="SFL1142" s="894"/>
      <c r="SFM1142" s="894"/>
      <c r="SFN1142" s="894"/>
      <c r="SFO1142" s="894"/>
      <c r="SFP1142" s="894"/>
      <c r="SFQ1142" s="894"/>
      <c r="SFR1142" s="894"/>
      <c r="SFS1142" s="894"/>
      <c r="SFT1142" s="894"/>
      <c r="SFU1142" s="894"/>
      <c r="SFV1142" s="894"/>
      <c r="SFW1142" s="894"/>
      <c r="SFX1142" s="894"/>
      <c r="SFY1142" s="894"/>
      <c r="SFZ1142" s="894"/>
      <c r="SGA1142" s="894"/>
      <c r="SGB1142" s="894"/>
      <c r="SGC1142" s="894"/>
      <c r="SGD1142" s="894"/>
      <c r="SGE1142" s="894"/>
      <c r="SGF1142" s="894"/>
      <c r="SGG1142" s="894"/>
      <c r="SGH1142" s="894"/>
      <c r="SGI1142" s="894"/>
      <c r="SGJ1142" s="894"/>
      <c r="SGK1142" s="894"/>
      <c r="SGL1142" s="894"/>
      <c r="SGM1142" s="894"/>
      <c r="SGN1142" s="894"/>
      <c r="SGO1142" s="894"/>
      <c r="SGP1142" s="894"/>
      <c r="SGQ1142" s="894"/>
      <c r="SGR1142" s="894"/>
      <c r="SGS1142" s="894"/>
      <c r="SGT1142" s="894"/>
      <c r="SGU1142" s="894"/>
      <c r="SGV1142" s="894"/>
      <c r="SGW1142" s="894"/>
      <c r="SGX1142" s="894"/>
      <c r="SGY1142" s="894"/>
      <c r="SGZ1142" s="894"/>
      <c r="SHA1142" s="894"/>
      <c r="SHB1142" s="894"/>
      <c r="SHC1142" s="894"/>
      <c r="SHD1142" s="894"/>
      <c r="SHE1142" s="894"/>
      <c r="SHF1142" s="894"/>
      <c r="SHG1142" s="894"/>
      <c r="SHH1142" s="894"/>
      <c r="SHI1142" s="894"/>
      <c r="SHJ1142" s="894"/>
      <c r="SHK1142" s="894"/>
      <c r="SHL1142" s="894"/>
      <c r="SHM1142" s="894"/>
      <c r="SHN1142" s="894"/>
      <c r="SHO1142" s="894"/>
      <c r="SHP1142" s="894"/>
      <c r="SHQ1142" s="894"/>
      <c r="SHR1142" s="894"/>
      <c r="SHS1142" s="894"/>
      <c r="SHT1142" s="894"/>
      <c r="SHU1142" s="894"/>
      <c r="SHV1142" s="894"/>
      <c r="SHW1142" s="894"/>
      <c r="SHX1142" s="894"/>
      <c r="SHY1142" s="894"/>
      <c r="SHZ1142" s="894"/>
      <c r="SIA1142" s="894"/>
      <c r="SIB1142" s="894"/>
      <c r="SIC1142" s="894"/>
      <c r="SID1142" s="894"/>
      <c r="SIE1142" s="894"/>
      <c r="SIF1142" s="894"/>
      <c r="SIG1142" s="894"/>
      <c r="SIH1142" s="894"/>
      <c r="SII1142" s="894"/>
      <c r="SIJ1142" s="894"/>
      <c r="SIK1142" s="894"/>
      <c r="SIL1142" s="894"/>
      <c r="SIM1142" s="894"/>
      <c r="SIN1142" s="894"/>
      <c r="SIO1142" s="894"/>
      <c r="SIP1142" s="894"/>
      <c r="SIQ1142" s="894"/>
      <c r="SIR1142" s="894"/>
      <c r="SIS1142" s="894"/>
      <c r="SIT1142" s="894"/>
      <c r="SIU1142" s="894"/>
      <c r="SIV1142" s="894"/>
      <c r="SIW1142" s="894"/>
      <c r="SIX1142" s="894"/>
      <c r="SIY1142" s="894"/>
      <c r="SIZ1142" s="894"/>
      <c r="SJA1142" s="894"/>
      <c r="SJB1142" s="894"/>
      <c r="SJC1142" s="894"/>
      <c r="SJD1142" s="894"/>
      <c r="SJE1142" s="894"/>
      <c r="SJF1142" s="894"/>
      <c r="SJG1142" s="894"/>
      <c r="SJH1142" s="894"/>
      <c r="SJI1142" s="894"/>
      <c r="SJJ1142" s="894"/>
      <c r="SJK1142" s="894"/>
      <c r="SJL1142" s="894"/>
      <c r="SJM1142" s="894"/>
      <c r="SJN1142" s="894"/>
      <c r="SJO1142" s="894"/>
      <c r="SJP1142" s="894"/>
      <c r="SJQ1142" s="894"/>
      <c r="SJR1142" s="894"/>
      <c r="SJS1142" s="894"/>
      <c r="SJT1142" s="894"/>
      <c r="SJU1142" s="894"/>
      <c r="SJV1142" s="894"/>
      <c r="SJW1142" s="894"/>
      <c r="SJX1142" s="894"/>
      <c r="SJY1142" s="894"/>
      <c r="SJZ1142" s="894"/>
      <c r="SKA1142" s="894"/>
      <c r="SKB1142" s="894"/>
      <c r="SKC1142" s="894"/>
      <c r="SKD1142" s="894"/>
      <c r="SKE1142" s="894"/>
      <c r="SKF1142" s="894"/>
      <c r="SKG1142" s="894"/>
      <c r="SKH1142" s="894"/>
      <c r="SKI1142" s="894"/>
      <c r="SKJ1142" s="894"/>
      <c r="SKK1142" s="894"/>
      <c r="SKL1142" s="894"/>
      <c r="SKM1142" s="894"/>
      <c r="SKN1142" s="894"/>
      <c r="SKO1142" s="894"/>
      <c r="SKP1142" s="894"/>
      <c r="SKQ1142" s="894"/>
      <c r="SKR1142" s="894"/>
      <c r="SKS1142" s="894"/>
      <c r="SKT1142" s="894"/>
      <c r="SKU1142" s="894"/>
      <c r="SKV1142" s="894"/>
      <c r="SKW1142" s="894"/>
      <c r="SKX1142" s="894"/>
      <c r="SKY1142" s="894"/>
      <c r="SKZ1142" s="894"/>
      <c r="SLA1142" s="894"/>
      <c r="SLB1142" s="894"/>
      <c r="SLC1142" s="894"/>
      <c r="SLD1142" s="894"/>
      <c r="SLE1142" s="894"/>
      <c r="SLF1142" s="894"/>
      <c r="SLG1142" s="894"/>
      <c r="SLH1142" s="894"/>
      <c r="SLI1142" s="894"/>
      <c r="SLJ1142" s="894"/>
      <c r="SLK1142" s="894"/>
      <c r="SLL1142" s="894"/>
      <c r="SLM1142" s="894"/>
      <c r="SLN1142" s="894"/>
      <c r="SLO1142" s="894"/>
      <c r="SLP1142" s="894"/>
      <c r="SLQ1142" s="894"/>
      <c r="SLR1142" s="894"/>
      <c r="SLS1142" s="894"/>
      <c r="SLT1142" s="894"/>
      <c r="SLU1142" s="894"/>
      <c r="SLV1142" s="894"/>
      <c r="SLW1142" s="894"/>
      <c r="SLX1142" s="894"/>
      <c r="SLY1142" s="894"/>
      <c r="SLZ1142" s="894"/>
      <c r="SMA1142" s="894"/>
      <c r="SMB1142" s="894"/>
      <c r="SMC1142" s="894"/>
      <c r="SMD1142" s="894"/>
      <c r="SME1142" s="894"/>
      <c r="SMF1142" s="894"/>
      <c r="SMG1142" s="894"/>
      <c r="SMH1142" s="894"/>
      <c r="SMI1142" s="894"/>
      <c r="SMJ1142" s="894"/>
      <c r="SMK1142" s="894"/>
      <c r="SML1142" s="894"/>
      <c r="SMM1142" s="894"/>
      <c r="SMN1142" s="894"/>
      <c r="SMO1142" s="894"/>
      <c r="SMP1142" s="894"/>
      <c r="SMQ1142" s="894"/>
      <c r="SMR1142" s="894"/>
      <c r="SMS1142" s="894"/>
      <c r="SMT1142" s="894"/>
      <c r="SMU1142" s="894"/>
      <c r="SMV1142" s="894"/>
      <c r="SMW1142" s="894"/>
      <c r="SMX1142" s="894"/>
      <c r="SMY1142" s="894"/>
      <c r="SMZ1142" s="894"/>
      <c r="SNA1142" s="894"/>
      <c r="SNB1142" s="894"/>
      <c r="SNC1142" s="894"/>
      <c r="SND1142" s="894"/>
      <c r="SNE1142" s="894"/>
      <c r="SNF1142" s="894"/>
      <c r="SNG1142" s="894"/>
      <c r="SNH1142" s="894"/>
      <c r="SNI1142" s="894"/>
      <c r="SNJ1142" s="894"/>
      <c r="SNK1142" s="894"/>
      <c r="SNL1142" s="894"/>
      <c r="SNM1142" s="894"/>
      <c r="SNN1142" s="894"/>
      <c r="SNO1142" s="894"/>
      <c r="SNP1142" s="894"/>
      <c r="SNQ1142" s="894"/>
      <c r="SNR1142" s="894"/>
      <c r="SNS1142" s="894"/>
      <c r="SNT1142" s="894"/>
      <c r="SNU1142" s="894"/>
      <c r="SNV1142" s="894"/>
      <c r="SNW1142" s="894"/>
      <c r="SNX1142" s="894"/>
      <c r="SNY1142" s="894"/>
      <c r="SNZ1142" s="894"/>
      <c r="SOA1142" s="894"/>
      <c r="SOB1142" s="894"/>
      <c r="SOC1142" s="894"/>
      <c r="SOD1142" s="894"/>
      <c r="SOE1142" s="894"/>
      <c r="SOF1142" s="894"/>
      <c r="SOG1142" s="894"/>
      <c r="SOH1142" s="894"/>
      <c r="SOI1142" s="894"/>
      <c r="SOJ1142" s="894"/>
      <c r="SOK1142" s="894"/>
      <c r="SOL1142" s="894"/>
      <c r="SOM1142" s="894"/>
      <c r="SON1142" s="894"/>
      <c r="SOO1142" s="894"/>
      <c r="SOP1142" s="894"/>
      <c r="SOQ1142" s="894"/>
      <c r="SOR1142" s="894"/>
      <c r="SOS1142" s="894"/>
      <c r="SOT1142" s="894"/>
      <c r="SOU1142" s="894"/>
      <c r="SOV1142" s="894"/>
      <c r="SOW1142" s="894"/>
      <c r="SOX1142" s="894"/>
      <c r="SOY1142" s="894"/>
      <c r="SOZ1142" s="894"/>
      <c r="SPA1142" s="894"/>
      <c r="SPB1142" s="894"/>
      <c r="SPC1142" s="894"/>
      <c r="SPD1142" s="894"/>
      <c r="SPE1142" s="894"/>
      <c r="SPF1142" s="894"/>
      <c r="SPG1142" s="894"/>
      <c r="SPH1142" s="894"/>
      <c r="SPI1142" s="894"/>
      <c r="SPJ1142" s="894"/>
      <c r="SPK1142" s="894"/>
      <c r="SPL1142" s="894"/>
      <c r="SPM1142" s="894"/>
      <c r="SPN1142" s="894"/>
      <c r="SPO1142" s="894"/>
      <c r="SPP1142" s="894"/>
      <c r="SPQ1142" s="894"/>
      <c r="SPR1142" s="894"/>
      <c r="SPS1142" s="894"/>
      <c r="SPT1142" s="894"/>
      <c r="SPU1142" s="894"/>
      <c r="SPV1142" s="894"/>
      <c r="SPW1142" s="894"/>
      <c r="SPX1142" s="894"/>
      <c r="SPY1142" s="894"/>
      <c r="SPZ1142" s="894"/>
      <c r="SQA1142" s="894"/>
      <c r="SQB1142" s="894"/>
      <c r="SQC1142" s="894"/>
      <c r="SQD1142" s="894"/>
      <c r="SQE1142" s="894"/>
      <c r="SQF1142" s="894"/>
      <c r="SQG1142" s="894"/>
      <c r="SQH1142" s="894"/>
      <c r="SQI1142" s="894"/>
      <c r="SQJ1142" s="894"/>
      <c r="SQK1142" s="894"/>
      <c r="SQL1142" s="894"/>
      <c r="SQM1142" s="894"/>
      <c r="SQN1142" s="894"/>
      <c r="SQO1142" s="894"/>
      <c r="SQP1142" s="894"/>
      <c r="SQQ1142" s="894"/>
      <c r="SQR1142" s="894"/>
      <c r="SQS1142" s="894"/>
      <c r="SQT1142" s="894"/>
      <c r="SQU1142" s="894"/>
      <c r="SQV1142" s="894"/>
      <c r="SQW1142" s="894"/>
      <c r="SQX1142" s="894"/>
      <c r="SQY1142" s="894"/>
      <c r="SQZ1142" s="894"/>
      <c r="SRA1142" s="894"/>
      <c r="SRB1142" s="894"/>
      <c r="SRC1142" s="894"/>
      <c r="SRD1142" s="894"/>
      <c r="SRE1142" s="894"/>
      <c r="SRF1142" s="894"/>
      <c r="SRG1142" s="894"/>
      <c r="SRH1142" s="894"/>
      <c r="SRI1142" s="894"/>
      <c r="SRJ1142" s="894"/>
      <c r="SRK1142" s="894"/>
      <c r="SRL1142" s="894"/>
      <c r="SRM1142" s="894"/>
      <c r="SRN1142" s="894"/>
      <c r="SRO1142" s="894"/>
      <c r="SRP1142" s="894"/>
      <c r="SRQ1142" s="894"/>
      <c r="SRR1142" s="894"/>
      <c r="SRS1142" s="894"/>
      <c r="SRT1142" s="894"/>
      <c r="SRU1142" s="894"/>
      <c r="SRV1142" s="894"/>
      <c r="SRW1142" s="894"/>
      <c r="SRX1142" s="894"/>
      <c r="SRY1142" s="894"/>
      <c r="SRZ1142" s="894"/>
      <c r="SSA1142" s="894"/>
      <c r="SSB1142" s="894"/>
      <c r="SSC1142" s="894"/>
      <c r="SSD1142" s="894"/>
      <c r="SSE1142" s="894"/>
      <c r="SSF1142" s="894"/>
      <c r="SSG1142" s="894"/>
      <c r="SSH1142" s="894"/>
      <c r="SSI1142" s="894"/>
      <c r="SSJ1142" s="894"/>
      <c r="SSK1142" s="894"/>
      <c r="SSL1142" s="894"/>
      <c r="SSM1142" s="894"/>
      <c r="SSN1142" s="894"/>
      <c r="SSO1142" s="894"/>
      <c r="SSP1142" s="894"/>
      <c r="SSQ1142" s="894"/>
      <c r="SSR1142" s="894"/>
      <c r="SSS1142" s="894"/>
      <c r="SST1142" s="894"/>
      <c r="SSU1142" s="894"/>
      <c r="SSV1142" s="894"/>
      <c r="SSW1142" s="894"/>
      <c r="SSX1142" s="894"/>
      <c r="SSY1142" s="894"/>
      <c r="SSZ1142" s="894"/>
      <c r="STA1142" s="894"/>
      <c r="STB1142" s="894"/>
      <c r="STC1142" s="894"/>
      <c r="STD1142" s="894"/>
      <c r="STE1142" s="894"/>
      <c r="STF1142" s="894"/>
      <c r="STG1142" s="894"/>
      <c r="STH1142" s="894"/>
      <c r="STI1142" s="894"/>
      <c r="STJ1142" s="894"/>
      <c r="STK1142" s="894"/>
      <c r="STL1142" s="894"/>
      <c r="STM1142" s="894"/>
      <c r="STN1142" s="894"/>
      <c r="STO1142" s="894"/>
      <c r="STP1142" s="894"/>
      <c r="STQ1142" s="894"/>
      <c r="STR1142" s="894"/>
      <c r="STS1142" s="894"/>
      <c r="STT1142" s="894"/>
      <c r="STU1142" s="894"/>
      <c r="STV1142" s="894"/>
      <c r="STW1142" s="894"/>
      <c r="STX1142" s="894"/>
      <c r="STY1142" s="894"/>
      <c r="STZ1142" s="894"/>
      <c r="SUA1142" s="894"/>
      <c r="SUB1142" s="894"/>
      <c r="SUC1142" s="894"/>
      <c r="SUD1142" s="894"/>
      <c r="SUE1142" s="894"/>
      <c r="SUF1142" s="894"/>
      <c r="SUG1142" s="894"/>
      <c r="SUH1142" s="894"/>
      <c r="SUI1142" s="894"/>
      <c r="SUJ1142" s="894"/>
      <c r="SUK1142" s="894"/>
      <c r="SUL1142" s="894"/>
      <c r="SUM1142" s="894"/>
      <c r="SUN1142" s="894"/>
      <c r="SUO1142" s="894"/>
      <c r="SUP1142" s="894"/>
      <c r="SUQ1142" s="894"/>
      <c r="SUR1142" s="894"/>
      <c r="SUS1142" s="894"/>
      <c r="SUT1142" s="894"/>
      <c r="SUU1142" s="894"/>
      <c r="SUV1142" s="894"/>
      <c r="SUW1142" s="894"/>
      <c r="SUX1142" s="894"/>
      <c r="SUY1142" s="894"/>
      <c r="SUZ1142" s="894"/>
      <c r="SVA1142" s="894"/>
      <c r="SVB1142" s="894"/>
      <c r="SVC1142" s="894"/>
      <c r="SVD1142" s="894"/>
      <c r="SVE1142" s="894"/>
      <c r="SVF1142" s="894"/>
      <c r="SVG1142" s="894"/>
      <c r="SVH1142" s="894"/>
      <c r="SVI1142" s="894"/>
      <c r="SVJ1142" s="894"/>
      <c r="SVK1142" s="894"/>
      <c r="SVL1142" s="894"/>
      <c r="SVM1142" s="894"/>
      <c r="SVN1142" s="894"/>
      <c r="SVO1142" s="894"/>
      <c r="SVP1142" s="894"/>
      <c r="SVQ1142" s="894"/>
      <c r="SVR1142" s="894"/>
      <c r="SVS1142" s="894"/>
      <c r="SVT1142" s="894"/>
      <c r="SVU1142" s="894"/>
      <c r="SVV1142" s="894"/>
      <c r="SVW1142" s="894"/>
      <c r="SVX1142" s="894"/>
      <c r="SVY1142" s="894"/>
      <c r="SVZ1142" s="894"/>
      <c r="SWA1142" s="894"/>
      <c r="SWB1142" s="894"/>
      <c r="SWC1142" s="894"/>
      <c r="SWD1142" s="894"/>
      <c r="SWE1142" s="894"/>
      <c r="SWF1142" s="894"/>
      <c r="SWG1142" s="894"/>
      <c r="SWH1142" s="894"/>
      <c r="SWI1142" s="894"/>
      <c r="SWJ1142" s="894"/>
      <c r="SWK1142" s="894"/>
      <c r="SWL1142" s="894"/>
      <c r="SWM1142" s="894"/>
      <c r="SWN1142" s="894"/>
      <c r="SWO1142" s="894"/>
      <c r="SWP1142" s="894"/>
      <c r="SWQ1142" s="894"/>
      <c r="SWR1142" s="894"/>
      <c r="SWS1142" s="894"/>
      <c r="SWT1142" s="894"/>
      <c r="SWU1142" s="894"/>
      <c r="SWV1142" s="894"/>
      <c r="SWW1142" s="894"/>
      <c r="SWX1142" s="894"/>
      <c r="SWY1142" s="894"/>
      <c r="SWZ1142" s="894"/>
      <c r="SXA1142" s="894"/>
      <c r="SXB1142" s="894"/>
      <c r="SXC1142" s="894"/>
      <c r="SXD1142" s="894"/>
      <c r="SXE1142" s="894"/>
      <c r="SXF1142" s="894"/>
      <c r="SXG1142" s="894"/>
      <c r="SXH1142" s="894"/>
      <c r="SXI1142" s="894"/>
      <c r="SXJ1142" s="894"/>
      <c r="SXK1142" s="894"/>
      <c r="SXL1142" s="894"/>
      <c r="SXM1142" s="894"/>
      <c r="SXN1142" s="894"/>
      <c r="SXO1142" s="894"/>
      <c r="SXP1142" s="894"/>
      <c r="SXQ1142" s="894"/>
      <c r="SXR1142" s="894"/>
      <c r="SXS1142" s="894"/>
      <c r="SXT1142" s="894"/>
      <c r="SXU1142" s="894"/>
      <c r="SXV1142" s="894"/>
      <c r="SXW1142" s="894"/>
      <c r="SXX1142" s="894"/>
      <c r="SXY1142" s="894"/>
      <c r="SXZ1142" s="894"/>
      <c r="SYA1142" s="894"/>
      <c r="SYB1142" s="894"/>
      <c r="SYC1142" s="894"/>
      <c r="SYD1142" s="894"/>
      <c r="SYE1142" s="894"/>
      <c r="SYF1142" s="894"/>
      <c r="SYG1142" s="894"/>
      <c r="SYH1142" s="894"/>
      <c r="SYI1142" s="894"/>
      <c r="SYJ1142" s="894"/>
      <c r="SYK1142" s="894"/>
      <c r="SYL1142" s="894"/>
      <c r="SYM1142" s="894"/>
      <c r="SYN1142" s="894"/>
      <c r="SYO1142" s="894"/>
      <c r="SYP1142" s="894"/>
      <c r="SYQ1142" s="894"/>
      <c r="SYR1142" s="894"/>
      <c r="SYS1142" s="894"/>
      <c r="SYT1142" s="894"/>
      <c r="SYU1142" s="894"/>
      <c r="SYV1142" s="894"/>
      <c r="SYW1142" s="894"/>
      <c r="SYX1142" s="894"/>
      <c r="SYY1142" s="894"/>
      <c r="SYZ1142" s="894"/>
      <c r="SZA1142" s="894"/>
      <c r="SZB1142" s="894"/>
      <c r="SZC1142" s="894"/>
      <c r="SZD1142" s="894"/>
      <c r="SZE1142" s="894"/>
      <c r="SZF1142" s="894"/>
      <c r="SZG1142" s="894"/>
      <c r="SZH1142" s="894"/>
      <c r="SZI1142" s="894"/>
      <c r="SZJ1142" s="894"/>
      <c r="SZK1142" s="894"/>
      <c r="SZL1142" s="894"/>
      <c r="SZM1142" s="894"/>
      <c r="SZN1142" s="894"/>
      <c r="SZO1142" s="894"/>
      <c r="SZP1142" s="894"/>
      <c r="SZQ1142" s="894"/>
      <c r="SZR1142" s="894"/>
      <c r="SZS1142" s="894"/>
      <c r="SZT1142" s="894"/>
      <c r="SZU1142" s="894"/>
      <c r="SZV1142" s="894"/>
      <c r="SZW1142" s="894"/>
      <c r="SZX1142" s="894"/>
      <c r="SZY1142" s="894"/>
      <c r="SZZ1142" s="894"/>
      <c r="TAA1142" s="894"/>
      <c r="TAB1142" s="894"/>
      <c r="TAC1142" s="894"/>
      <c r="TAD1142" s="894"/>
      <c r="TAE1142" s="894"/>
      <c r="TAF1142" s="894"/>
      <c r="TAG1142" s="894"/>
      <c r="TAH1142" s="894"/>
      <c r="TAI1142" s="894"/>
      <c r="TAJ1142" s="894"/>
      <c r="TAK1142" s="894"/>
      <c r="TAL1142" s="894"/>
      <c r="TAM1142" s="894"/>
      <c r="TAN1142" s="894"/>
      <c r="TAO1142" s="894"/>
      <c r="TAP1142" s="894"/>
      <c r="TAQ1142" s="894"/>
      <c r="TAR1142" s="894"/>
      <c r="TAS1142" s="894"/>
      <c r="TAT1142" s="894"/>
      <c r="TAU1142" s="894"/>
      <c r="TAV1142" s="894"/>
      <c r="TAW1142" s="894"/>
      <c r="TAX1142" s="894"/>
      <c r="TAY1142" s="894"/>
      <c r="TAZ1142" s="894"/>
      <c r="TBA1142" s="894"/>
      <c r="TBB1142" s="894"/>
      <c r="TBC1142" s="894"/>
      <c r="TBD1142" s="894"/>
      <c r="TBE1142" s="894"/>
      <c r="TBF1142" s="894"/>
      <c r="TBG1142" s="894"/>
      <c r="TBH1142" s="894"/>
      <c r="TBI1142" s="894"/>
      <c r="TBJ1142" s="894"/>
      <c r="TBK1142" s="894"/>
      <c r="TBL1142" s="894"/>
      <c r="TBM1142" s="894"/>
      <c r="TBN1142" s="894"/>
      <c r="TBO1142" s="894"/>
      <c r="TBP1142" s="894"/>
      <c r="TBQ1142" s="894"/>
      <c r="TBR1142" s="894"/>
      <c r="TBS1142" s="894"/>
      <c r="TBT1142" s="894"/>
      <c r="TBU1142" s="894"/>
      <c r="TBV1142" s="894"/>
      <c r="TBW1142" s="894"/>
      <c r="TBX1142" s="894"/>
      <c r="TBY1142" s="894"/>
      <c r="TBZ1142" s="894"/>
      <c r="TCA1142" s="894"/>
      <c r="TCB1142" s="894"/>
      <c r="TCC1142" s="894"/>
      <c r="TCD1142" s="894"/>
      <c r="TCE1142" s="894"/>
      <c r="TCF1142" s="894"/>
      <c r="TCG1142" s="894"/>
      <c r="TCH1142" s="894"/>
      <c r="TCI1142" s="894"/>
      <c r="TCJ1142" s="894"/>
      <c r="TCK1142" s="894"/>
      <c r="TCL1142" s="894"/>
      <c r="TCM1142" s="894"/>
      <c r="TCN1142" s="894"/>
      <c r="TCO1142" s="894"/>
      <c r="TCP1142" s="894"/>
      <c r="TCQ1142" s="894"/>
      <c r="TCR1142" s="894"/>
      <c r="TCS1142" s="894"/>
      <c r="TCT1142" s="894"/>
      <c r="TCU1142" s="894"/>
      <c r="TCV1142" s="894"/>
      <c r="TCW1142" s="894"/>
      <c r="TCX1142" s="894"/>
      <c r="TCY1142" s="894"/>
      <c r="TCZ1142" s="894"/>
      <c r="TDA1142" s="894"/>
      <c r="TDB1142" s="894"/>
      <c r="TDC1142" s="894"/>
      <c r="TDD1142" s="894"/>
      <c r="TDE1142" s="894"/>
      <c r="TDF1142" s="894"/>
      <c r="TDG1142" s="894"/>
      <c r="TDH1142" s="894"/>
      <c r="TDI1142" s="894"/>
      <c r="TDJ1142" s="894"/>
      <c r="TDK1142" s="894"/>
      <c r="TDL1142" s="894"/>
      <c r="TDM1142" s="894"/>
      <c r="TDN1142" s="894"/>
      <c r="TDO1142" s="894"/>
      <c r="TDP1142" s="894"/>
      <c r="TDQ1142" s="894"/>
      <c r="TDR1142" s="894"/>
      <c r="TDS1142" s="894"/>
      <c r="TDT1142" s="894"/>
      <c r="TDU1142" s="894"/>
      <c r="TDV1142" s="894"/>
      <c r="TDW1142" s="894"/>
      <c r="TDX1142" s="894"/>
      <c r="TDY1142" s="894"/>
      <c r="TDZ1142" s="894"/>
      <c r="TEA1142" s="894"/>
      <c r="TEB1142" s="894"/>
      <c r="TEC1142" s="894"/>
      <c r="TED1142" s="894"/>
      <c r="TEE1142" s="894"/>
      <c r="TEF1142" s="894"/>
      <c r="TEG1142" s="894"/>
      <c r="TEH1142" s="894"/>
      <c r="TEI1142" s="894"/>
      <c r="TEJ1142" s="894"/>
      <c r="TEK1142" s="894"/>
      <c r="TEL1142" s="894"/>
      <c r="TEM1142" s="894"/>
      <c r="TEN1142" s="894"/>
      <c r="TEO1142" s="894"/>
      <c r="TEP1142" s="894"/>
      <c r="TEQ1142" s="894"/>
      <c r="TER1142" s="894"/>
      <c r="TES1142" s="894"/>
      <c r="TET1142" s="894"/>
      <c r="TEU1142" s="894"/>
      <c r="TEV1142" s="894"/>
      <c r="TEW1142" s="894"/>
      <c r="TEX1142" s="894"/>
      <c r="TEY1142" s="894"/>
      <c r="TEZ1142" s="894"/>
      <c r="TFA1142" s="894"/>
      <c r="TFB1142" s="894"/>
      <c r="TFC1142" s="894"/>
      <c r="TFD1142" s="894"/>
      <c r="TFE1142" s="894"/>
      <c r="TFF1142" s="894"/>
      <c r="TFG1142" s="894"/>
      <c r="TFH1142" s="894"/>
      <c r="TFI1142" s="894"/>
      <c r="TFJ1142" s="894"/>
      <c r="TFK1142" s="894"/>
      <c r="TFL1142" s="894"/>
      <c r="TFM1142" s="894"/>
      <c r="TFN1142" s="894"/>
      <c r="TFO1142" s="894"/>
      <c r="TFP1142" s="894"/>
      <c r="TFQ1142" s="894"/>
      <c r="TFR1142" s="894"/>
      <c r="TFS1142" s="894"/>
      <c r="TFT1142" s="894"/>
      <c r="TFU1142" s="894"/>
      <c r="TFV1142" s="894"/>
      <c r="TFW1142" s="894"/>
      <c r="TFX1142" s="894"/>
      <c r="TFY1142" s="894"/>
      <c r="TFZ1142" s="894"/>
      <c r="TGA1142" s="894"/>
      <c r="TGB1142" s="894"/>
      <c r="TGC1142" s="894"/>
      <c r="TGD1142" s="894"/>
      <c r="TGE1142" s="894"/>
      <c r="TGF1142" s="894"/>
      <c r="TGG1142" s="894"/>
      <c r="TGH1142" s="894"/>
      <c r="TGI1142" s="894"/>
      <c r="TGJ1142" s="894"/>
      <c r="TGK1142" s="894"/>
      <c r="TGL1142" s="894"/>
      <c r="TGM1142" s="894"/>
      <c r="TGN1142" s="894"/>
      <c r="TGO1142" s="894"/>
      <c r="TGP1142" s="894"/>
      <c r="TGQ1142" s="894"/>
      <c r="TGR1142" s="894"/>
      <c r="TGS1142" s="894"/>
      <c r="TGT1142" s="894"/>
      <c r="TGU1142" s="894"/>
      <c r="TGV1142" s="894"/>
      <c r="TGW1142" s="894"/>
      <c r="TGX1142" s="894"/>
      <c r="TGY1142" s="894"/>
      <c r="TGZ1142" s="894"/>
      <c r="THA1142" s="894"/>
      <c r="THB1142" s="894"/>
      <c r="THC1142" s="894"/>
      <c r="THD1142" s="894"/>
      <c r="THE1142" s="894"/>
      <c r="THF1142" s="894"/>
      <c r="THG1142" s="894"/>
      <c r="THH1142" s="894"/>
      <c r="THI1142" s="894"/>
      <c r="THJ1142" s="894"/>
      <c r="THK1142" s="894"/>
      <c r="THL1142" s="894"/>
      <c r="THM1142" s="894"/>
      <c r="THN1142" s="894"/>
      <c r="THO1142" s="894"/>
      <c r="THP1142" s="894"/>
      <c r="THQ1142" s="894"/>
      <c r="THR1142" s="894"/>
      <c r="THS1142" s="894"/>
      <c r="THT1142" s="894"/>
      <c r="THU1142" s="894"/>
      <c r="THV1142" s="894"/>
      <c r="THW1142" s="894"/>
      <c r="THX1142" s="894"/>
      <c r="THY1142" s="894"/>
      <c r="THZ1142" s="894"/>
      <c r="TIA1142" s="894"/>
      <c r="TIB1142" s="894"/>
      <c r="TIC1142" s="894"/>
      <c r="TID1142" s="894"/>
      <c r="TIE1142" s="894"/>
      <c r="TIF1142" s="894"/>
      <c r="TIG1142" s="894"/>
      <c r="TIH1142" s="894"/>
      <c r="TII1142" s="894"/>
      <c r="TIJ1142" s="894"/>
      <c r="TIK1142" s="894"/>
      <c r="TIL1142" s="894"/>
      <c r="TIM1142" s="894"/>
      <c r="TIN1142" s="894"/>
      <c r="TIO1142" s="894"/>
      <c r="TIP1142" s="894"/>
      <c r="TIQ1142" s="894"/>
      <c r="TIR1142" s="894"/>
      <c r="TIS1142" s="894"/>
      <c r="TIT1142" s="894"/>
      <c r="TIU1142" s="894"/>
      <c r="TIV1142" s="894"/>
      <c r="TIW1142" s="894"/>
      <c r="TIX1142" s="894"/>
      <c r="TIY1142" s="894"/>
      <c r="TIZ1142" s="894"/>
      <c r="TJA1142" s="894"/>
      <c r="TJB1142" s="894"/>
      <c r="TJC1142" s="894"/>
      <c r="TJD1142" s="894"/>
      <c r="TJE1142" s="894"/>
      <c r="TJF1142" s="894"/>
      <c r="TJG1142" s="894"/>
      <c r="TJH1142" s="894"/>
      <c r="TJI1142" s="894"/>
      <c r="TJJ1142" s="894"/>
      <c r="TJK1142" s="894"/>
      <c r="TJL1142" s="894"/>
      <c r="TJM1142" s="894"/>
      <c r="TJN1142" s="894"/>
      <c r="TJO1142" s="894"/>
      <c r="TJP1142" s="894"/>
      <c r="TJQ1142" s="894"/>
      <c r="TJR1142" s="894"/>
      <c r="TJS1142" s="894"/>
      <c r="TJT1142" s="894"/>
      <c r="TJU1142" s="894"/>
      <c r="TJV1142" s="894"/>
      <c r="TJW1142" s="894"/>
      <c r="TJX1142" s="894"/>
      <c r="TJY1142" s="894"/>
      <c r="TJZ1142" s="894"/>
      <c r="TKA1142" s="894"/>
      <c r="TKB1142" s="894"/>
      <c r="TKC1142" s="894"/>
      <c r="TKD1142" s="894"/>
      <c r="TKE1142" s="894"/>
      <c r="TKF1142" s="894"/>
      <c r="TKG1142" s="894"/>
      <c r="TKH1142" s="894"/>
      <c r="TKI1142" s="894"/>
      <c r="TKJ1142" s="894"/>
      <c r="TKK1142" s="894"/>
      <c r="TKL1142" s="894"/>
      <c r="TKM1142" s="894"/>
      <c r="TKN1142" s="894"/>
      <c r="TKO1142" s="894"/>
      <c r="TKP1142" s="894"/>
      <c r="TKQ1142" s="894"/>
      <c r="TKR1142" s="894"/>
      <c r="TKS1142" s="894"/>
      <c r="TKT1142" s="894"/>
      <c r="TKU1142" s="894"/>
      <c r="TKV1142" s="894"/>
      <c r="TKW1142" s="894"/>
      <c r="TKX1142" s="894"/>
      <c r="TKY1142" s="894"/>
      <c r="TKZ1142" s="894"/>
      <c r="TLA1142" s="894"/>
      <c r="TLB1142" s="894"/>
      <c r="TLC1142" s="894"/>
      <c r="TLD1142" s="894"/>
      <c r="TLE1142" s="894"/>
      <c r="TLF1142" s="894"/>
      <c r="TLG1142" s="894"/>
      <c r="TLH1142" s="894"/>
      <c r="TLI1142" s="894"/>
      <c r="TLJ1142" s="894"/>
      <c r="TLK1142" s="894"/>
      <c r="TLL1142" s="894"/>
      <c r="TLM1142" s="894"/>
      <c r="TLN1142" s="894"/>
      <c r="TLO1142" s="894"/>
      <c r="TLP1142" s="894"/>
      <c r="TLQ1142" s="894"/>
      <c r="TLR1142" s="894"/>
      <c r="TLS1142" s="894"/>
      <c r="TLT1142" s="894"/>
      <c r="TLU1142" s="894"/>
      <c r="TLV1142" s="894"/>
      <c r="TLW1142" s="894"/>
      <c r="TLX1142" s="894"/>
      <c r="TLY1142" s="894"/>
      <c r="TLZ1142" s="894"/>
      <c r="TMA1142" s="894"/>
      <c r="TMB1142" s="894"/>
      <c r="TMC1142" s="894"/>
      <c r="TMD1142" s="894"/>
      <c r="TME1142" s="894"/>
      <c r="TMF1142" s="894"/>
      <c r="TMG1142" s="894"/>
      <c r="TMH1142" s="894"/>
      <c r="TMI1142" s="894"/>
      <c r="TMJ1142" s="894"/>
      <c r="TMK1142" s="894"/>
      <c r="TML1142" s="894"/>
      <c r="TMM1142" s="894"/>
      <c r="TMN1142" s="894"/>
      <c r="TMO1142" s="894"/>
      <c r="TMP1142" s="894"/>
      <c r="TMQ1142" s="894"/>
      <c r="TMR1142" s="894"/>
      <c r="TMS1142" s="894"/>
      <c r="TMT1142" s="894"/>
      <c r="TMU1142" s="894"/>
      <c r="TMV1142" s="894"/>
      <c r="TMW1142" s="894"/>
      <c r="TMX1142" s="894"/>
      <c r="TMY1142" s="894"/>
      <c r="TMZ1142" s="894"/>
      <c r="TNA1142" s="894"/>
      <c r="TNB1142" s="894"/>
      <c r="TNC1142" s="894"/>
      <c r="TND1142" s="894"/>
      <c r="TNE1142" s="894"/>
      <c r="TNF1142" s="894"/>
      <c r="TNG1142" s="894"/>
      <c r="TNH1142" s="894"/>
      <c r="TNI1142" s="894"/>
      <c r="TNJ1142" s="894"/>
      <c r="TNK1142" s="894"/>
      <c r="TNL1142" s="894"/>
      <c r="TNM1142" s="894"/>
      <c r="TNN1142" s="894"/>
      <c r="TNO1142" s="894"/>
      <c r="TNP1142" s="894"/>
      <c r="TNQ1142" s="894"/>
      <c r="TNR1142" s="894"/>
      <c r="TNS1142" s="894"/>
      <c r="TNT1142" s="894"/>
      <c r="TNU1142" s="894"/>
      <c r="TNV1142" s="894"/>
      <c r="TNW1142" s="894"/>
      <c r="TNX1142" s="894"/>
      <c r="TNY1142" s="894"/>
      <c r="TNZ1142" s="894"/>
      <c r="TOA1142" s="894"/>
      <c r="TOB1142" s="894"/>
      <c r="TOC1142" s="894"/>
      <c r="TOD1142" s="894"/>
      <c r="TOE1142" s="894"/>
      <c r="TOF1142" s="894"/>
      <c r="TOG1142" s="894"/>
      <c r="TOH1142" s="894"/>
      <c r="TOI1142" s="894"/>
      <c r="TOJ1142" s="894"/>
      <c r="TOK1142" s="894"/>
      <c r="TOL1142" s="894"/>
      <c r="TOM1142" s="894"/>
      <c r="TON1142" s="894"/>
      <c r="TOO1142" s="894"/>
      <c r="TOP1142" s="894"/>
      <c r="TOQ1142" s="894"/>
      <c r="TOR1142" s="894"/>
      <c r="TOS1142" s="894"/>
      <c r="TOT1142" s="894"/>
      <c r="TOU1142" s="894"/>
      <c r="TOV1142" s="894"/>
      <c r="TOW1142" s="894"/>
      <c r="TOX1142" s="894"/>
      <c r="TOY1142" s="894"/>
      <c r="TOZ1142" s="894"/>
      <c r="TPA1142" s="894"/>
      <c r="TPB1142" s="894"/>
      <c r="TPC1142" s="894"/>
      <c r="TPD1142" s="894"/>
      <c r="TPE1142" s="894"/>
      <c r="TPF1142" s="894"/>
      <c r="TPG1142" s="894"/>
      <c r="TPH1142" s="894"/>
      <c r="TPI1142" s="894"/>
      <c r="TPJ1142" s="894"/>
      <c r="TPK1142" s="894"/>
      <c r="TPL1142" s="894"/>
      <c r="TPM1142" s="894"/>
      <c r="TPN1142" s="894"/>
      <c r="TPO1142" s="894"/>
      <c r="TPP1142" s="894"/>
      <c r="TPQ1142" s="894"/>
      <c r="TPR1142" s="894"/>
      <c r="TPS1142" s="894"/>
      <c r="TPT1142" s="894"/>
      <c r="TPU1142" s="894"/>
      <c r="TPV1142" s="894"/>
      <c r="TPW1142" s="894"/>
      <c r="TPX1142" s="894"/>
      <c r="TPY1142" s="894"/>
      <c r="TPZ1142" s="894"/>
      <c r="TQA1142" s="894"/>
      <c r="TQB1142" s="894"/>
      <c r="TQC1142" s="894"/>
      <c r="TQD1142" s="894"/>
      <c r="TQE1142" s="894"/>
      <c r="TQF1142" s="894"/>
      <c r="TQG1142" s="894"/>
      <c r="TQH1142" s="894"/>
      <c r="TQI1142" s="894"/>
      <c r="TQJ1142" s="894"/>
      <c r="TQK1142" s="894"/>
      <c r="TQL1142" s="894"/>
      <c r="TQM1142" s="894"/>
      <c r="TQN1142" s="894"/>
      <c r="TQO1142" s="894"/>
      <c r="TQP1142" s="894"/>
      <c r="TQQ1142" s="894"/>
      <c r="TQR1142" s="894"/>
      <c r="TQS1142" s="894"/>
      <c r="TQT1142" s="894"/>
      <c r="TQU1142" s="894"/>
      <c r="TQV1142" s="894"/>
      <c r="TQW1142" s="894"/>
      <c r="TQX1142" s="894"/>
      <c r="TQY1142" s="894"/>
      <c r="TQZ1142" s="894"/>
      <c r="TRA1142" s="894"/>
      <c r="TRB1142" s="894"/>
      <c r="TRC1142" s="894"/>
      <c r="TRD1142" s="894"/>
      <c r="TRE1142" s="894"/>
      <c r="TRF1142" s="894"/>
      <c r="TRG1142" s="894"/>
      <c r="TRH1142" s="894"/>
      <c r="TRI1142" s="894"/>
      <c r="TRJ1142" s="894"/>
      <c r="TRK1142" s="894"/>
      <c r="TRL1142" s="894"/>
      <c r="TRM1142" s="894"/>
      <c r="TRN1142" s="894"/>
      <c r="TRO1142" s="894"/>
      <c r="TRP1142" s="894"/>
      <c r="TRQ1142" s="894"/>
      <c r="TRR1142" s="894"/>
      <c r="TRS1142" s="894"/>
      <c r="TRT1142" s="894"/>
      <c r="TRU1142" s="894"/>
      <c r="TRV1142" s="894"/>
      <c r="TRW1142" s="894"/>
      <c r="TRX1142" s="894"/>
      <c r="TRY1142" s="894"/>
      <c r="TRZ1142" s="894"/>
      <c r="TSA1142" s="894"/>
      <c r="TSB1142" s="894"/>
      <c r="TSC1142" s="894"/>
      <c r="TSD1142" s="894"/>
      <c r="TSE1142" s="894"/>
      <c r="TSF1142" s="894"/>
      <c r="TSG1142" s="894"/>
      <c r="TSH1142" s="894"/>
      <c r="TSI1142" s="894"/>
      <c r="TSJ1142" s="894"/>
      <c r="TSK1142" s="894"/>
      <c r="TSL1142" s="894"/>
      <c r="TSM1142" s="894"/>
      <c r="TSN1142" s="894"/>
      <c r="TSO1142" s="894"/>
      <c r="TSP1142" s="894"/>
      <c r="TSQ1142" s="894"/>
      <c r="TSR1142" s="894"/>
      <c r="TSS1142" s="894"/>
      <c r="TST1142" s="894"/>
      <c r="TSU1142" s="894"/>
      <c r="TSV1142" s="894"/>
      <c r="TSW1142" s="894"/>
      <c r="TSX1142" s="894"/>
      <c r="TSY1142" s="894"/>
      <c r="TSZ1142" s="894"/>
      <c r="TTA1142" s="894"/>
      <c r="TTB1142" s="894"/>
      <c r="TTC1142" s="894"/>
      <c r="TTD1142" s="894"/>
      <c r="TTE1142" s="894"/>
      <c r="TTF1142" s="894"/>
      <c r="TTG1142" s="894"/>
      <c r="TTH1142" s="894"/>
      <c r="TTI1142" s="894"/>
      <c r="TTJ1142" s="894"/>
      <c r="TTK1142" s="894"/>
      <c r="TTL1142" s="894"/>
      <c r="TTM1142" s="894"/>
      <c r="TTN1142" s="894"/>
      <c r="TTO1142" s="894"/>
      <c r="TTP1142" s="894"/>
      <c r="TTQ1142" s="894"/>
      <c r="TTR1142" s="894"/>
      <c r="TTS1142" s="894"/>
      <c r="TTT1142" s="894"/>
      <c r="TTU1142" s="894"/>
      <c r="TTV1142" s="894"/>
      <c r="TTW1142" s="894"/>
      <c r="TTX1142" s="894"/>
      <c r="TTY1142" s="894"/>
      <c r="TTZ1142" s="894"/>
      <c r="TUA1142" s="894"/>
      <c r="TUB1142" s="894"/>
      <c r="TUC1142" s="894"/>
      <c r="TUD1142" s="894"/>
      <c r="TUE1142" s="894"/>
      <c r="TUF1142" s="894"/>
      <c r="TUG1142" s="894"/>
      <c r="TUH1142" s="894"/>
      <c r="TUI1142" s="894"/>
      <c r="TUJ1142" s="894"/>
      <c r="TUK1142" s="894"/>
      <c r="TUL1142" s="894"/>
      <c r="TUM1142" s="894"/>
      <c r="TUN1142" s="894"/>
      <c r="TUO1142" s="894"/>
      <c r="TUP1142" s="894"/>
      <c r="TUQ1142" s="894"/>
      <c r="TUR1142" s="894"/>
      <c r="TUS1142" s="894"/>
      <c r="TUT1142" s="894"/>
      <c r="TUU1142" s="894"/>
      <c r="TUV1142" s="894"/>
      <c r="TUW1142" s="894"/>
      <c r="TUX1142" s="894"/>
      <c r="TUY1142" s="894"/>
      <c r="TUZ1142" s="894"/>
      <c r="TVA1142" s="894"/>
      <c r="TVB1142" s="894"/>
      <c r="TVC1142" s="894"/>
      <c r="TVD1142" s="894"/>
      <c r="TVE1142" s="894"/>
      <c r="TVF1142" s="894"/>
      <c r="TVG1142" s="894"/>
      <c r="TVH1142" s="894"/>
      <c r="TVI1142" s="894"/>
      <c r="TVJ1142" s="894"/>
      <c r="TVK1142" s="894"/>
      <c r="TVL1142" s="894"/>
      <c r="TVM1142" s="894"/>
      <c r="TVN1142" s="894"/>
      <c r="TVO1142" s="894"/>
      <c r="TVP1142" s="894"/>
      <c r="TVQ1142" s="894"/>
      <c r="TVR1142" s="894"/>
      <c r="TVS1142" s="894"/>
      <c r="TVT1142" s="894"/>
      <c r="TVU1142" s="894"/>
      <c r="TVV1142" s="894"/>
      <c r="TVW1142" s="894"/>
      <c r="TVX1142" s="894"/>
      <c r="TVY1142" s="894"/>
      <c r="TVZ1142" s="894"/>
      <c r="TWA1142" s="894"/>
      <c r="TWB1142" s="894"/>
      <c r="TWC1142" s="894"/>
      <c r="TWD1142" s="894"/>
      <c r="TWE1142" s="894"/>
      <c r="TWF1142" s="894"/>
      <c r="TWG1142" s="894"/>
      <c r="TWH1142" s="894"/>
      <c r="TWI1142" s="894"/>
      <c r="TWJ1142" s="894"/>
      <c r="TWK1142" s="894"/>
      <c r="TWL1142" s="894"/>
      <c r="TWM1142" s="894"/>
      <c r="TWN1142" s="894"/>
      <c r="TWO1142" s="894"/>
      <c r="TWP1142" s="894"/>
      <c r="TWQ1142" s="894"/>
      <c r="TWR1142" s="894"/>
      <c r="TWS1142" s="894"/>
      <c r="TWT1142" s="894"/>
      <c r="TWU1142" s="894"/>
      <c r="TWV1142" s="894"/>
      <c r="TWW1142" s="894"/>
      <c r="TWX1142" s="894"/>
      <c r="TWY1142" s="894"/>
      <c r="TWZ1142" s="894"/>
      <c r="TXA1142" s="894"/>
      <c r="TXB1142" s="894"/>
      <c r="TXC1142" s="894"/>
      <c r="TXD1142" s="894"/>
      <c r="TXE1142" s="894"/>
      <c r="TXF1142" s="894"/>
      <c r="TXG1142" s="894"/>
      <c r="TXH1142" s="894"/>
      <c r="TXI1142" s="894"/>
      <c r="TXJ1142" s="894"/>
      <c r="TXK1142" s="894"/>
      <c r="TXL1142" s="894"/>
      <c r="TXM1142" s="894"/>
      <c r="TXN1142" s="894"/>
      <c r="TXO1142" s="894"/>
      <c r="TXP1142" s="894"/>
      <c r="TXQ1142" s="894"/>
      <c r="TXR1142" s="894"/>
      <c r="TXS1142" s="894"/>
      <c r="TXT1142" s="894"/>
      <c r="TXU1142" s="894"/>
      <c r="TXV1142" s="894"/>
      <c r="TXW1142" s="894"/>
      <c r="TXX1142" s="894"/>
      <c r="TXY1142" s="894"/>
      <c r="TXZ1142" s="894"/>
      <c r="TYA1142" s="894"/>
      <c r="TYB1142" s="894"/>
      <c r="TYC1142" s="894"/>
      <c r="TYD1142" s="894"/>
      <c r="TYE1142" s="894"/>
      <c r="TYF1142" s="894"/>
      <c r="TYG1142" s="894"/>
      <c r="TYH1142" s="894"/>
      <c r="TYI1142" s="894"/>
      <c r="TYJ1142" s="894"/>
      <c r="TYK1142" s="894"/>
      <c r="TYL1142" s="894"/>
      <c r="TYM1142" s="894"/>
      <c r="TYN1142" s="894"/>
      <c r="TYO1142" s="894"/>
      <c r="TYP1142" s="894"/>
      <c r="TYQ1142" s="894"/>
      <c r="TYR1142" s="894"/>
      <c r="TYS1142" s="894"/>
      <c r="TYT1142" s="894"/>
      <c r="TYU1142" s="894"/>
      <c r="TYV1142" s="894"/>
      <c r="TYW1142" s="894"/>
      <c r="TYX1142" s="894"/>
      <c r="TYY1142" s="894"/>
      <c r="TYZ1142" s="894"/>
      <c r="TZA1142" s="894"/>
      <c r="TZB1142" s="894"/>
      <c r="TZC1142" s="894"/>
      <c r="TZD1142" s="894"/>
      <c r="TZE1142" s="894"/>
      <c r="TZF1142" s="894"/>
      <c r="TZG1142" s="894"/>
      <c r="TZH1142" s="894"/>
      <c r="TZI1142" s="894"/>
      <c r="TZJ1142" s="894"/>
      <c r="TZK1142" s="894"/>
      <c r="TZL1142" s="894"/>
      <c r="TZM1142" s="894"/>
      <c r="TZN1142" s="894"/>
      <c r="TZO1142" s="894"/>
      <c r="TZP1142" s="894"/>
      <c r="TZQ1142" s="894"/>
      <c r="TZR1142" s="894"/>
      <c r="TZS1142" s="894"/>
      <c r="TZT1142" s="894"/>
      <c r="TZU1142" s="894"/>
      <c r="TZV1142" s="894"/>
      <c r="TZW1142" s="894"/>
      <c r="TZX1142" s="894"/>
      <c r="TZY1142" s="894"/>
      <c r="TZZ1142" s="894"/>
      <c r="UAA1142" s="894"/>
      <c r="UAB1142" s="894"/>
      <c r="UAC1142" s="894"/>
      <c r="UAD1142" s="894"/>
      <c r="UAE1142" s="894"/>
      <c r="UAF1142" s="894"/>
      <c r="UAG1142" s="894"/>
      <c r="UAH1142" s="894"/>
      <c r="UAI1142" s="894"/>
      <c r="UAJ1142" s="894"/>
      <c r="UAK1142" s="894"/>
      <c r="UAL1142" s="894"/>
      <c r="UAM1142" s="894"/>
      <c r="UAN1142" s="894"/>
      <c r="UAO1142" s="894"/>
      <c r="UAP1142" s="894"/>
      <c r="UAQ1142" s="894"/>
      <c r="UAR1142" s="894"/>
      <c r="UAS1142" s="894"/>
      <c r="UAT1142" s="894"/>
      <c r="UAU1142" s="894"/>
      <c r="UAV1142" s="894"/>
      <c r="UAW1142" s="894"/>
      <c r="UAX1142" s="894"/>
      <c r="UAY1142" s="894"/>
      <c r="UAZ1142" s="894"/>
      <c r="UBA1142" s="894"/>
      <c r="UBB1142" s="894"/>
      <c r="UBC1142" s="894"/>
      <c r="UBD1142" s="894"/>
      <c r="UBE1142" s="894"/>
      <c r="UBF1142" s="894"/>
      <c r="UBG1142" s="894"/>
      <c r="UBH1142" s="894"/>
      <c r="UBI1142" s="894"/>
      <c r="UBJ1142" s="894"/>
      <c r="UBK1142" s="894"/>
      <c r="UBL1142" s="894"/>
      <c r="UBM1142" s="894"/>
      <c r="UBN1142" s="894"/>
      <c r="UBO1142" s="894"/>
      <c r="UBP1142" s="894"/>
      <c r="UBQ1142" s="894"/>
      <c r="UBR1142" s="894"/>
      <c r="UBS1142" s="894"/>
      <c r="UBT1142" s="894"/>
      <c r="UBU1142" s="894"/>
      <c r="UBV1142" s="894"/>
      <c r="UBW1142" s="894"/>
      <c r="UBX1142" s="894"/>
      <c r="UBY1142" s="894"/>
      <c r="UBZ1142" s="894"/>
      <c r="UCA1142" s="894"/>
      <c r="UCB1142" s="894"/>
      <c r="UCC1142" s="894"/>
      <c r="UCD1142" s="894"/>
      <c r="UCE1142" s="894"/>
      <c r="UCF1142" s="894"/>
      <c r="UCG1142" s="894"/>
      <c r="UCH1142" s="894"/>
      <c r="UCI1142" s="894"/>
      <c r="UCJ1142" s="894"/>
      <c r="UCK1142" s="894"/>
      <c r="UCL1142" s="894"/>
      <c r="UCM1142" s="894"/>
      <c r="UCN1142" s="894"/>
      <c r="UCO1142" s="894"/>
      <c r="UCP1142" s="894"/>
      <c r="UCQ1142" s="894"/>
      <c r="UCR1142" s="894"/>
      <c r="UCS1142" s="894"/>
      <c r="UCT1142" s="894"/>
      <c r="UCU1142" s="894"/>
      <c r="UCV1142" s="894"/>
      <c r="UCW1142" s="894"/>
      <c r="UCX1142" s="894"/>
      <c r="UCY1142" s="894"/>
      <c r="UCZ1142" s="894"/>
      <c r="UDA1142" s="894"/>
      <c r="UDB1142" s="894"/>
      <c r="UDC1142" s="894"/>
      <c r="UDD1142" s="894"/>
      <c r="UDE1142" s="894"/>
      <c r="UDF1142" s="894"/>
      <c r="UDG1142" s="894"/>
      <c r="UDH1142" s="894"/>
      <c r="UDI1142" s="894"/>
      <c r="UDJ1142" s="894"/>
      <c r="UDK1142" s="894"/>
      <c r="UDL1142" s="894"/>
      <c r="UDM1142" s="894"/>
      <c r="UDN1142" s="894"/>
      <c r="UDO1142" s="894"/>
      <c r="UDP1142" s="894"/>
      <c r="UDQ1142" s="894"/>
      <c r="UDR1142" s="894"/>
      <c r="UDS1142" s="894"/>
      <c r="UDT1142" s="894"/>
      <c r="UDU1142" s="894"/>
      <c r="UDV1142" s="894"/>
      <c r="UDW1142" s="894"/>
      <c r="UDX1142" s="894"/>
      <c r="UDY1142" s="894"/>
      <c r="UDZ1142" s="894"/>
      <c r="UEA1142" s="894"/>
      <c r="UEB1142" s="894"/>
      <c r="UEC1142" s="894"/>
      <c r="UED1142" s="894"/>
      <c r="UEE1142" s="894"/>
      <c r="UEF1142" s="894"/>
      <c r="UEG1142" s="894"/>
      <c r="UEH1142" s="894"/>
      <c r="UEI1142" s="894"/>
      <c r="UEJ1142" s="894"/>
      <c r="UEK1142" s="894"/>
      <c r="UEL1142" s="894"/>
      <c r="UEM1142" s="894"/>
      <c r="UEN1142" s="894"/>
      <c r="UEO1142" s="894"/>
      <c r="UEP1142" s="894"/>
      <c r="UEQ1142" s="894"/>
      <c r="UER1142" s="894"/>
      <c r="UES1142" s="894"/>
      <c r="UET1142" s="894"/>
      <c r="UEU1142" s="894"/>
      <c r="UEV1142" s="894"/>
      <c r="UEW1142" s="894"/>
      <c r="UEX1142" s="894"/>
      <c r="UEY1142" s="894"/>
      <c r="UEZ1142" s="894"/>
      <c r="UFA1142" s="894"/>
      <c r="UFB1142" s="894"/>
      <c r="UFC1142" s="894"/>
      <c r="UFD1142" s="894"/>
      <c r="UFE1142" s="894"/>
      <c r="UFF1142" s="894"/>
      <c r="UFG1142" s="894"/>
      <c r="UFH1142" s="894"/>
      <c r="UFI1142" s="894"/>
      <c r="UFJ1142" s="894"/>
      <c r="UFK1142" s="894"/>
      <c r="UFL1142" s="894"/>
      <c r="UFM1142" s="894"/>
      <c r="UFN1142" s="894"/>
      <c r="UFO1142" s="894"/>
      <c r="UFP1142" s="894"/>
      <c r="UFQ1142" s="894"/>
      <c r="UFR1142" s="894"/>
      <c r="UFS1142" s="894"/>
      <c r="UFT1142" s="894"/>
      <c r="UFU1142" s="894"/>
      <c r="UFV1142" s="894"/>
      <c r="UFW1142" s="894"/>
      <c r="UFX1142" s="894"/>
      <c r="UFY1142" s="894"/>
      <c r="UFZ1142" s="894"/>
      <c r="UGA1142" s="894"/>
      <c r="UGB1142" s="894"/>
      <c r="UGC1142" s="894"/>
      <c r="UGD1142" s="894"/>
      <c r="UGE1142" s="894"/>
      <c r="UGF1142" s="894"/>
      <c r="UGG1142" s="894"/>
      <c r="UGH1142" s="894"/>
      <c r="UGI1142" s="894"/>
      <c r="UGJ1142" s="894"/>
      <c r="UGK1142" s="894"/>
      <c r="UGL1142" s="894"/>
      <c r="UGM1142" s="894"/>
      <c r="UGN1142" s="894"/>
      <c r="UGO1142" s="894"/>
      <c r="UGP1142" s="894"/>
      <c r="UGQ1142" s="894"/>
      <c r="UGR1142" s="894"/>
      <c r="UGS1142" s="894"/>
      <c r="UGT1142" s="894"/>
      <c r="UGU1142" s="894"/>
      <c r="UGV1142" s="894"/>
      <c r="UGW1142" s="894"/>
      <c r="UGX1142" s="894"/>
      <c r="UGY1142" s="894"/>
      <c r="UGZ1142" s="894"/>
      <c r="UHA1142" s="894"/>
      <c r="UHB1142" s="894"/>
      <c r="UHC1142" s="894"/>
      <c r="UHD1142" s="894"/>
      <c r="UHE1142" s="894"/>
      <c r="UHF1142" s="894"/>
      <c r="UHG1142" s="894"/>
      <c r="UHH1142" s="894"/>
      <c r="UHI1142" s="894"/>
      <c r="UHJ1142" s="894"/>
      <c r="UHK1142" s="894"/>
      <c r="UHL1142" s="894"/>
      <c r="UHM1142" s="894"/>
      <c r="UHN1142" s="894"/>
      <c r="UHO1142" s="894"/>
      <c r="UHP1142" s="894"/>
      <c r="UHQ1142" s="894"/>
      <c r="UHR1142" s="894"/>
      <c r="UHS1142" s="894"/>
      <c r="UHT1142" s="894"/>
      <c r="UHU1142" s="894"/>
      <c r="UHV1142" s="894"/>
      <c r="UHW1142" s="894"/>
      <c r="UHX1142" s="894"/>
      <c r="UHY1142" s="894"/>
      <c r="UHZ1142" s="894"/>
      <c r="UIA1142" s="894"/>
      <c r="UIB1142" s="894"/>
      <c r="UIC1142" s="894"/>
      <c r="UID1142" s="894"/>
      <c r="UIE1142" s="894"/>
      <c r="UIF1142" s="894"/>
      <c r="UIG1142" s="894"/>
      <c r="UIH1142" s="894"/>
      <c r="UII1142" s="894"/>
      <c r="UIJ1142" s="894"/>
      <c r="UIK1142" s="894"/>
      <c r="UIL1142" s="894"/>
      <c r="UIM1142" s="894"/>
      <c r="UIN1142" s="894"/>
      <c r="UIO1142" s="894"/>
      <c r="UIP1142" s="894"/>
      <c r="UIQ1142" s="894"/>
      <c r="UIR1142" s="894"/>
      <c r="UIS1142" s="894"/>
      <c r="UIT1142" s="894"/>
      <c r="UIU1142" s="894"/>
      <c r="UIV1142" s="894"/>
      <c r="UIW1142" s="894"/>
      <c r="UIX1142" s="894"/>
      <c r="UIY1142" s="894"/>
      <c r="UIZ1142" s="894"/>
      <c r="UJA1142" s="894"/>
      <c r="UJB1142" s="894"/>
      <c r="UJC1142" s="894"/>
      <c r="UJD1142" s="894"/>
      <c r="UJE1142" s="894"/>
      <c r="UJF1142" s="894"/>
      <c r="UJG1142" s="894"/>
      <c r="UJH1142" s="894"/>
      <c r="UJI1142" s="894"/>
      <c r="UJJ1142" s="894"/>
      <c r="UJK1142" s="894"/>
      <c r="UJL1142" s="894"/>
      <c r="UJM1142" s="894"/>
      <c r="UJN1142" s="894"/>
      <c r="UJO1142" s="894"/>
      <c r="UJP1142" s="894"/>
      <c r="UJQ1142" s="894"/>
      <c r="UJR1142" s="894"/>
      <c r="UJS1142" s="894"/>
      <c r="UJT1142" s="894"/>
      <c r="UJU1142" s="894"/>
      <c r="UJV1142" s="894"/>
      <c r="UJW1142" s="894"/>
      <c r="UJX1142" s="894"/>
      <c r="UJY1142" s="894"/>
      <c r="UJZ1142" s="894"/>
      <c r="UKA1142" s="894"/>
      <c r="UKB1142" s="894"/>
      <c r="UKC1142" s="894"/>
      <c r="UKD1142" s="894"/>
      <c r="UKE1142" s="894"/>
      <c r="UKF1142" s="894"/>
      <c r="UKG1142" s="894"/>
      <c r="UKH1142" s="894"/>
      <c r="UKI1142" s="894"/>
      <c r="UKJ1142" s="894"/>
      <c r="UKK1142" s="894"/>
      <c r="UKL1142" s="894"/>
      <c r="UKM1142" s="894"/>
      <c r="UKN1142" s="894"/>
      <c r="UKO1142" s="894"/>
      <c r="UKP1142" s="894"/>
      <c r="UKQ1142" s="894"/>
      <c r="UKR1142" s="894"/>
      <c r="UKS1142" s="894"/>
      <c r="UKT1142" s="894"/>
      <c r="UKU1142" s="894"/>
      <c r="UKV1142" s="894"/>
      <c r="UKW1142" s="894"/>
      <c r="UKX1142" s="894"/>
      <c r="UKY1142" s="894"/>
      <c r="UKZ1142" s="894"/>
      <c r="ULA1142" s="894"/>
      <c r="ULB1142" s="894"/>
      <c r="ULC1142" s="894"/>
      <c r="ULD1142" s="894"/>
      <c r="ULE1142" s="894"/>
      <c r="ULF1142" s="894"/>
      <c r="ULG1142" s="894"/>
      <c r="ULH1142" s="894"/>
      <c r="ULI1142" s="894"/>
      <c r="ULJ1142" s="894"/>
      <c r="ULK1142" s="894"/>
      <c r="ULL1142" s="894"/>
      <c r="ULM1142" s="894"/>
      <c r="ULN1142" s="894"/>
      <c r="ULO1142" s="894"/>
      <c r="ULP1142" s="894"/>
      <c r="ULQ1142" s="894"/>
      <c r="ULR1142" s="894"/>
      <c r="ULS1142" s="894"/>
      <c r="ULT1142" s="894"/>
      <c r="ULU1142" s="894"/>
      <c r="ULV1142" s="894"/>
      <c r="ULW1142" s="894"/>
      <c r="ULX1142" s="894"/>
      <c r="ULY1142" s="894"/>
      <c r="ULZ1142" s="894"/>
      <c r="UMA1142" s="894"/>
      <c r="UMB1142" s="894"/>
      <c r="UMC1142" s="894"/>
      <c r="UMD1142" s="894"/>
      <c r="UME1142" s="894"/>
      <c r="UMF1142" s="894"/>
      <c r="UMG1142" s="894"/>
      <c r="UMH1142" s="894"/>
      <c r="UMI1142" s="894"/>
      <c r="UMJ1142" s="894"/>
      <c r="UMK1142" s="894"/>
      <c r="UML1142" s="894"/>
      <c r="UMM1142" s="894"/>
      <c r="UMN1142" s="894"/>
      <c r="UMO1142" s="894"/>
      <c r="UMP1142" s="894"/>
      <c r="UMQ1142" s="894"/>
      <c r="UMR1142" s="894"/>
      <c r="UMS1142" s="894"/>
      <c r="UMT1142" s="894"/>
      <c r="UMU1142" s="894"/>
      <c r="UMV1142" s="894"/>
      <c r="UMW1142" s="894"/>
      <c r="UMX1142" s="894"/>
      <c r="UMY1142" s="894"/>
      <c r="UMZ1142" s="894"/>
      <c r="UNA1142" s="894"/>
      <c r="UNB1142" s="894"/>
      <c r="UNC1142" s="894"/>
      <c r="UND1142" s="894"/>
      <c r="UNE1142" s="894"/>
      <c r="UNF1142" s="894"/>
      <c r="UNG1142" s="894"/>
      <c r="UNH1142" s="894"/>
      <c r="UNI1142" s="894"/>
      <c r="UNJ1142" s="894"/>
      <c r="UNK1142" s="894"/>
      <c r="UNL1142" s="894"/>
      <c r="UNM1142" s="894"/>
      <c r="UNN1142" s="894"/>
      <c r="UNO1142" s="894"/>
      <c r="UNP1142" s="894"/>
      <c r="UNQ1142" s="894"/>
      <c r="UNR1142" s="894"/>
      <c r="UNS1142" s="894"/>
      <c r="UNT1142" s="894"/>
      <c r="UNU1142" s="894"/>
      <c r="UNV1142" s="894"/>
      <c r="UNW1142" s="894"/>
      <c r="UNX1142" s="894"/>
      <c r="UNY1142" s="894"/>
      <c r="UNZ1142" s="894"/>
      <c r="UOA1142" s="894"/>
      <c r="UOB1142" s="894"/>
      <c r="UOC1142" s="894"/>
      <c r="UOD1142" s="894"/>
      <c r="UOE1142" s="894"/>
      <c r="UOF1142" s="894"/>
      <c r="UOG1142" s="894"/>
      <c r="UOH1142" s="894"/>
      <c r="UOI1142" s="894"/>
      <c r="UOJ1142" s="894"/>
      <c r="UOK1142" s="894"/>
      <c r="UOL1142" s="894"/>
      <c r="UOM1142" s="894"/>
      <c r="UON1142" s="894"/>
      <c r="UOO1142" s="894"/>
      <c r="UOP1142" s="894"/>
      <c r="UOQ1142" s="894"/>
      <c r="UOR1142" s="894"/>
      <c r="UOS1142" s="894"/>
      <c r="UOT1142" s="894"/>
      <c r="UOU1142" s="894"/>
      <c r="UOV1142" s="894"/>
      <c r="UOW1142" s="894"/>
      <c r="UOX1142" s="894"/>
      <c r="UOY1142" s="894"/>
      <c r="UOZ1142" s="894"/>
      <c r="UPA1142" s="894"/>
      <c r="UPB1142" s="894"/>
      <c r="UPC1142" s="894"/>
      <c r="UPD1142" s="894"/>
      <c r="UPE1142" s="894"/>
      <c r="UPF1142" s="894"/>
      <c r="UPG1142" s="894"/>
      <c r="UPH1142" s="894"/>
      <c r="UPI1142" s="894"/>
      <c r="UPJ1142" s="894"/>
      <c r="UPK1142" s="894"/>
      <c r="UPL1142" s="894"/>
      <c r="UPM1142" s="894"/>
      <c r="UPN1142" s="894"/>
      <c r="UPO1142" s="894"/>
      <c r="UPP1142" s="894"/>
      <c r="UPQ1142" s="894"/>
      <c r="UPR1142" s="894"/>
      <c r="UPS1142" s="894"/>
      <c r="UPT1142" s="894"/>
      <c r="UPU1142" s="894"/>
      <c r="UPV1142" s="894"/>
      <c r="UPW1142" s="894"/>
      <c r="UPX1142" s="894"/>
      <c r="UPY1142" s="894"/>
      <c r="UPZ1142" s="894"/>
      <c r="UQA1142" s="894"/>
      <c r="UQB1142" s="894"/>
      <c r="UQC1142" s="894"/>
      <c r="UQD1142" s="894"/>
      <c r="UQE1142" s="894"/>
      <c r="UQF1142" s="894"/>
      <c r="UQG1142" s="894"/>
      <c r="UQH1142" s="894"/>
      <c r="UQI1142" s="894"/>
      <c r="UQJ1142" s="894"/>
      <c r="UQK1142" s="894"/>
      <c r="UQL1142" s="894"/>
      <c r="UQM1142" s="894"/>
      <c r="UQN1142" s="894"/>
      <c r="UQO1142" s="894"/>
      <c r="UQP1142" s="894"/>
      <c r="UQQ1142" s="894"/>
      <c r="UQR1142" s="894"/>
      <c r="UQS1142" s="894"/>
      <c r="UQT1142" s="894"/>
      <c r="UQU1142" s="894"/>
      <c r="UQV1142" s="894"/>
      <c r="UQW1142" s="894"/>
      <c r="UQX1142" s="894"/>
      <c r="UQY1142" s="894"/>
      <c r="UQZ1142" s="894"/>
      <c r="URA1142" s="894"/>
      <c r="URB1142" s="894"/>
      <c r="URC1142" s="894"/>
      <c r="URD1142" s="894"/>
      <c r="URE1142" s="894"/>
      <c r="URF1142" s="894"/>
      <c r="URG1142" s="894"/>
      <c r="URH1142" s="894"/>
      <c r="URI1142" s="894"/>
      <c r="URJ1142" s="894"/>
      <c r="URK1142" s="894"/>
      <c r="URL1142" s="894"/>
      <c r="URM1142" s="894"/>
      <c r="URN1142" s="894"/>
      <c r="URO1142" s="894"/>
      <c r="URP1142" s="894"/>
      <c r="URQ1142" s="894"/>
      <c r="URR1142" s="894"/>
      <c r="URS1142" s="894"/>
      <c r="URT1142" s="894"/>
      <c r="URU1142" s="894"/>
      <c r="URV1142" s="894"/>
      <c r="URW1142" s="894"/>
      <c r="URX1142" s="894"/>
      <c r="URY1142" s="894"/>
      <c r="URZ1142" s="894"/>
      <c r="USA1142" s="894"/>
      <c r="USB1142" s="894"/>
      <c r="USC1142" s="894"/>
      <c r="USD1142" s="894"/>
      <c r="USE1142" s="894"/>
      <c r="USF1142" s="894"/>
      <c r="USG1142" s="894"/>
      <c r="USH1142" s="894"/>
      <c r="USI1142" s="894"/>
      <c r="USJ1142" s="894"/>
      <c r="USK1142" s="894"/>
      <c r="USL1142" s="894"/>
      <c r="USM1142" s="894"/>
      <c r="USN1142" s="894"/>
      <c r="USO1142" s="894"/>
      <c r="USP1142" s="894"/>
      <c r="USQ1142" s="894"/>
      <c r="USR1142" s="894"/>
      <c r="USS1142" s="894"/>
      <c r="UST1142" s="894"/>
      <c r="USU1142" s="894"/>
      <c r="USV1142" s="894"/>
      <c r="USW1142" s="894"/>
      <c r="USX1142" s="894"/>
      <c r="USY1142" s="894"/>
      <c r="USZ1142" s="894"/>
      <c r="UTA1142" s="894"/>
      <c r="UTB1142" s="894"/>
      <c r="UTC1142" s="894"/>
      <c r="UTD1142" s="894"/>
      <c r="UTE1142" s="894"/>
      <c r="UTF1142" s="894"/>
      <c r="UTG1142" s="894"/>
      <c r="UTH1142" s="894"/>
      <c r="UTI1142" s="894"/>
      <c r="UTJ1142" s="894"/>
      <c r="UTK1142" s="894"/>
      <c r="UTL1142" s="894"/>
      <c r="UTM1142" s="894"/>
      <c r="UTN1142" s="894"/>
      <c r="UTO1142" s="894"/>
      <c r="UTP1142" s="894"/>
      <c r="UTQ1142" s="894"/>
      <c r="UTR1142" s="894"/>
      <c r="UTS1142" s="894"/>
      <c r="UTT1142" s="894"/>
      <c r="UTU1142" s="894"/>
      <c r="UTV1142" s="894"/>
      <c r="UTW1142" s="894"/>
      <c r="UTX1142" s="894"/>
      <c r="UTY1142" s="894"/>
      <c r="UTZ1142" s="894"/>
      <c r="UUA1142" s="894"/>
      <c r="UUB1142" s="894"/>
      <c r="UUC1142" s="894"/>
      <c r="UUD1142" s="894"/>
      <c r="UUE1142" s="894"/>
      <c r="UUF1142" s="894"/>
      <c r="UUG1142" s="894"/>
      <c r="UUH1142" s="894"/>
      <c r="UUI1142" s="894"/>
      <c r="UUJ1142" s="894"/>
      <c r="UUK1142" s="894"/>
      <c r="UUL1142" s="894"/>
      <c r="UUM1142" s="894"/>
      <c r="UUN1142" s="894"/>
      <c r="UUO1142" s="894"/>
      <c r="UUP1142" s="894"/>
      <c r="UUQ1142" s="894"/>
      <c r="UUR1142" s="894"/>
      <c r="UUS1142" s="894"/>
      <c r="UUT1142" s="894"/>
      <c r="UUU1142" s="894"/>
      <c r="UUV1142" s="894"/>
      <c r="UUW1142" s="894"/>
      <c r="UUX1142" s="894"/>
      <c r="UUY1142" s="894"/>
      <c r="UUZ1142" s="894"/>
      <c r="UVA1142" s="894"/>
      <c r="UVB1142" s="894"/>
      <c r="UVC1142" s="894"/>
      <c r="UVD1142" s="894"/>
      <c r="UVE1142" s="894"/>
      <c r="UVF1142" s="894"/>
      <c r="UVG1142" s="894"/>
      <c r="UVH1142" s="894"/>
      <c r="UVI1142" s="894"/>
      <c r="UVJ1142" s="894"/>
      <c r="UVK1142" s="894"/>
      <c r="UVL1142" s="894"/>
      <c r="UVM1142" s="894"/>
      <c r="UVN1142" s="894"/>
      <c r="UVO1142" s="894"/>
      <c r="UVP1142" s="894"/>
      <c r="UVQ1142" s="894"/>
      <c r="UVR1142" s="894"/>
      <c r="UVS1142" s="894"/>
      <c r="UVT1142" s="894"/>
      <c r="UVU1142" s="894"/>
      <c r="UVV1142" s="894"/>
      <c r="UVW1142" s="894"/>
      <c r="UVX1142" s="894"/>
      <c r="UVY1142" s="894"/>
      <c r="UVZ1142" s="894"/>
      <c r="UWA1142" s="894"/>
      <c r="UWB1142" s="894"/>
      <c r="UWC1142" s="894"/>
      <c r="UWD1142" s="894"/>
      <c r="UWE1142" s="894"/>
      <c r="UWF1142" s="894"/>
      <c r="UWG1142" s="894"/>
      <c r="UWH1142" s="894"/>
      <c r="UWI1142" s="894"/>
      <c r="UWJ1142" s="894"/>
      <c r="UWK1142" s="894"/>
      <c r="UWL1142" s="894"/>
      <c r="UWM1142" s="894"/>
      <c r="UWN1142" s="894"/>
      <c r="UWO1142" s="894"/>
      <c r="UWP1142" s="894"/>
      <c r="UWQ1142" s="894"/>
      <c r="UWR1142" s="894"/>
      <c r="UWS1142" s="894"/>
      <c r="UWT1142" s="894"/>
      <c r="UWU1142" s="894"/>
      <c r="UWV1142" s="894"/>
      <c r="UWW1142" s="894"/>
      <c r="UWX1142" s="894"/>
      <c r="UWY1142" s="894"/>
      <c r="UWZ1142" s="894"/>
      <c r="UXA1142" s="894"/>
      <c r="UXB1142" s="894"/>
      <c r="UXC1142" s="894"/>
      <c r="UXD1142" s="894"/>
      <c r="UXE1142" s="894"/>
      <c r="UXF1142" s="894"/>
      <c r="UXG1142" s="894"/>
      <c r="UXH1142" s="894"/>
      <c r="UXI1142" s="894"/>
      <c r="UXJ1142" s="894"/>
      <c r="UXK1142" s="894"/>
      <c r="UXL1142" s="894"/>
      <c r="UXM1142" s="894"/>
      <c r="UXN1142" s="894"/>
      <c r="UXO1142" s="894"/>
      <c r="UXP1142" s="894"/>
      <c r="UXQ1142" s="894"/>
      <c r="UXR1142" s="894"/>
      <c r="UXS1142" s="894"/>
      <c r="UXT1142" s="894"/>
      <c r="UXU1142" s="894"/>
      <c r="UXV1142" s="894"/>
      <c r="UXW1142" s="894"/>
      <c r="UXX1142" s="894"/>
      <c r="UXY1142" s="894"/>
      <c r="UXZ1142" s="894"/>
      <c r="UYA1142" s="894"/>
      <c r="UYB1142" s="894"/>
      <c r="UYC1142" s="894"/>
      <c r="UYD1142" s="894"/>
      <c r="UYE1142" s="894"/>
      <c r="UYF1142" s="894"/>
      <c r="UYG1142" s="894"/>
      <c r="UYH1142" s="894"/>
      <c r="UYI1142" s="894"/>
      <c r="UYJ1142" s="894"/>
      <c r="UYK1142" s="894"/>
      <c r="UYL1142" s="894"/>
      <c r="UYM1142" s="894"/>
      <c r="UYN1142" s="894"/>
      <c r="UYO1142" s="894"/>
      <c r="UYP1142" s="894"/>
      <c r="UYQ1142" s="894"/>
      <c r="UYR1142" s="894"/>
      <c r="UYS1142" s="894"/>
      <c r="UYT1142" s="894"/>
      <c r="UYU1142" s="894"/>
      <c r="UYV1142" s="894"/>
      <c r="UYW1142" s="894"/>
      <c r="UYX1142" s="894"/>
      <c r="UYY1142" s="894"/>
      <c r="UYZ1142" s="894"/>
      <c r="UZA1142" s="894"/>
      <c r="UZB1142" s="894"/>
      <c r="UZC1142" s="894"/>
      <c r="UZD1142" s="894"/>
      <c r="UZE1142" s="894"/>
      <c r="UZF1142" s="894"/>
      <c r="UZG1142" s="894"/>
      <c r="UZH1142" s="894"/>
      <c r="UZI1142" s="894"/>
      <c r="UZJ1142" s="894"/>
      <c r="UZK1142" s="894"/>
      <c r="UZL1142" s="894"/>
      <c r="UZM1142" s="894"/>
      <c r="UZN1142" s="894"/>
      <c r="UZO1142" s="894"/>
      <c r="UZP1142" s="894"/>
      <c r="UZQ1142" s="894"/>
      <c r="UZR1142" s="894"/>
      <c r="UZS1142" s="894"/>
      <c r="UZT1142" s="894"/>
      <c r="UZU1142" s="894"/>
      <c r="UZV1142" s="894"/>
      <c r="UZW1142" s="894"/>
      <c r="UZX1142" s="894"/>
      <c r="UZY1142" s="894"/>
      <c r="UZZ1142" s="894"/>
      <c r="VAA1142" s="894"/>
      <c r="VAB1142" s="894"/>
      <c r="VAC1142" s="894"/>
      <c r="VAD1142" s="894"/>
      <c r="VAE1142" s="894"/>
      <c r="VAF1142" s="894"/>
      <c r="VAG1142" s="894"/>
      <c r="VAH1142" s="894"/>
      <c r="VAI1142" s="894"/>
      <c r="VAJ1142" s="894"/>
      <c r="VAK1142" s="894"/>
      <c r="VAL1142" s="894"/>
      <c r="VAM1142" s="894"/>
      <c r="VAN1142" s="894"/>
      <c r="VAO1142" s="894"/>
      <c r="VAP1142" s="894"/>
      <c r="VAQ1142" s="894"/>
      <c r="VAR1142" s="894"/>
      <c r="VAS1142" s="894"/>
      <c r="VAT1142" s="894"/>
      <c r="VAU1142" s="894"/>
      <c r="VAV1142" s="894"/>
      <c r="VAW1142" s="894"/>
      <c r="VAX1142" s="894"/>
      <c r="VAY1142" s="894"/>
      <c r="VAZ1142" s="894"/>
      <c r="VBA1142" s="894"/>
      <c r="VBB1142" s="894"/>
      <c r="VBC1142" s="894"/>
      <c r="VBD1142" s="894"/>
      <c r="VBE1142" s="894"/>
      <c r="VBF1142" s="894"/>
      <c r="VBG1142" s="894"/>
      <c r="VBH1142" s="894"/>
      <c r="VBI1142" s="894"/>
      <c r="VBJ1142" s="894"/>
      <c r="VBK1142" s="894"/>
      <c r="VBL1142" s="894"/>
      <c r="VBM1142" s="894"/>
      <c r="VBN1142" s="894"/>
      <c r="VBO1142" s="894"/>
      <c r="VBP1142" s="894"/>
      <c r="VBQ1142" s="894"/>
      <c r="VBR1142" s="894"/>
      <c r="VBS1142" s="894"/>
      <c r="VBT1142" s="894"/>
      <c r="VBU1142" s="894"/>
      <c r="VBV1142" s="894"/>
      <c r="VBW1142" s="894"/>
      <c r="VBX1142" s="894"/>
      <c r="VBY1142" s="894"/>
      <c r="VBZ1142" s="894"/>
      <c r="VCA1142" s="894"/>
      <c r="VCB1142" s="894"/>
      <c r="VCC1142" s="894"/>
      <c r="VCD1142" s="894"/>
      <c r="VCE1142" s="894"/>
      <c r="VCF1142" s="894"/>
      <c r="VCG1142" s="894"/>
      <c r="VCH1142" s="894"/>
      <c r="VCI1142" s="894"/>
      <c r="VCJ1142" s="894"/>
      <c r="VCK1142" s="894"/>
      <c r="VCL1142" s="894"/>
      <c r="VCM1142" s="894"/>
      <c r="VCN1142" s="894"/>
      <c r="VCO1142" s="894"/>
      <c r="VCP1142" s="894"/>
      <c r="VCQ1142" s="894"/>
      <c r="VCR1142" s="894"/>
      <c r="VCS1142" s="894"/>
      <c r="VCT1142" s="894"/>
      <c r="VCU1142" s="894"/>
      <c r="VCV1142" s="894"/>
      <c r="VCW1142" s="894"/>
      <c r="VCX1142" s="894"/>
      <c r="VCY1142" s="894"/>
      <c r="VCZ1142" s="894"/>
      <c r="VDA1142" s="894"/>
      <c r="VDB1142" s="894"/>
      <c r="VDC1142" s="894"/>
      <c r="VDD1142" s="894"/>
      <c r="VDE1142" s="894"/>
      <c r="VDF1142" s="894"/>
      <c r="VDG1142" s="894"/>
      <c r="VDH1142" s="894"/>
      <c r="VDI1142" s="894"/>
      <c r="VDJ1142" s="894"/>
      <c r="VDK1142" s="894"/>
      <c r="VDL1142" s="894"/>
      <c r="VDM1142" s="894"/>
      <c r="VDN1142" s="894"/>
      <c r="VDO1142" s="894"/>
      <c r="VDP1142" s="894"/>
      <c r="VDQ1142" s="894"/>
      <c r="VDR1142" s="894"/>
      <c r="VDS1142" s="894"/>
      <c r="VDT1142" s="894"/>
      <c r="VDU1142" s="894"/>
      <c r="VDV1142" s="894"/>
      <c r="VDW1142" s="894"/>
      <c r="VDX1142" s="894"/>
      <c r="VDY1142" s="894"/>
      <c r="VDZ1142" s="894"/>
      <c r="VEA1142" s="894"/>
      <c r="VEB1142" s="894"/>
      <c r="VEC1142" s="894"/>
      <c r="VED1142" s="894"/>
      <c r="VEE1142" s="894"/>
      <c r="VEF1142" s="894"/>
      <c r="VEG1142" s="894"/>
      <c r="VEH1142" s="894"/>
      <c r="VEI1142" s="894"/>
      <c r="VEJ1142" s="894"/>
      <c r="VEK1142" s="894"/>
      <c r="VEL1142" s="894"/>
      <c r="VEM1142" s="894"/>
      <c r="VEN1142" s="894"/>
      <c r="VEO1142" s="894"/>
      <c r="VEP1142" s="894"/>
      <c r="VEQ1142" s="894"/>
      <c r="VER1142" s="894"/>
      <c r="VES1142" s="894"/>
      <c r="VET1142" s="894"/>
      <c r="VEU1142" s="894"/>
      <c r="VEV1142" s="894"/>
      <c r="VEW1142" s="894"/>
      <c r="VEX1142" s="894"/>
      <c r="VEY1142" s="894"/>
      <c r="VEZ1142" s="894"/>
      <c r="VFA1142" s="894"/>
      <c r="VFB1142" s="894"/>
      <c r="VFC1142" s="894"/>
      <c r="VFD1142" s="894"/>
      <c r="VFE1142" s="894"/>
      <c r="VFF1142" s="894"/>
      <c r="VFG1142" s="894"/>
      <c r="VFH1142" s="894"/>
      <c r="VFI1142" s="894"/>
      <c r="VFJ1142" s="894"/>
      <c r="VFK1142" s="894"/>
      <c r="VFL1142" s="894"/>
      <c r="VFM1142" s="894"/>
      <c r="VFN1142" s="894"/>
      <c r="VFO1142" s="894"/>
      <c r="VFP1142" s="894"/>
      <c r="VFQ1142" s="894"/>
      <c r="VFR1142" s="894"/>
      <c r="VFS1142" s="894"/>
      <c r="VFT1142" s="894"/>
      <c r="VFU1142" s="894"/>
      <c r="VFV1142" s="894"/>
      <c r="VFW1142" s="894"/>
      <c r="VFX1142" s="894"/>
      <c r="VFY1142" s="894"/>
      <c r="VFZ1142" s="894"/>
      <c r="VGA1142" s="894"/>
      <c r="VGB1142" s="894"/>
      <c r="VGC1142" s="894"/>
      <c r="VGD1142" s="894"/>
      <c r="VGE1142" s="894"/>
      <c r="VGF1142" s="894"/>
      <c r="VGG1142" s="894"/>
      <c r="VGH1142" s="894"/>
      <c r="VGI1142" s="894"/>
      <c r="VGJ1142" s="894"/>
      <c r="VGK1142" s="894"/>
      <c r="VGL1142" s="894"/>
      <c r="VGM1142" s="894"/>
      <c r="VGN1142" s="894"/>
      <c r="VGO1142" s="894"/>
      <c r="VGP1142" s="894"/>
      <c r="VGQ1142" s="894"/>
      <c r="VGR1142" s="894"/>
      <c r="VGS1142" s="894"/>
      <c r="VGT1142" s="894"/>
      <c r="VGU1142" s="894"/>
      <c r="VGV1142" s="894"/>
      <c r="VGW1142" s="894"/>
      <c r="VGX1142" s="894"/>
      <c r="VGY1142" s="894"/>
      <c r="VGZ1142" s="894"/>
      <c r="VHA1142" s="894"/>
      <c r="VHB1142" s="894"/>
      <c r="VHC1142" s="894"/>
      <c r="VHD1142" s="894"/>
      <c r="VHE1142" s="894"/>
      <c r="VHF1142" s="894"/>
      <c r="VHG1142" s="894"/>
      <c r="VHH1142" s="894"/>
      <c r="VHI1142" s="894"/>
      <c r="VHJ1142" s="894"/>
      <c r="VHK1142" s="894"/>
      <c r="VHL1142" s="894"/>
      <c r="VHM1142" s="894"/>
      <c r="VHN1142" s="894"/>
      <c r="VHO1142" s="894"/>
      <c r="VHP1142" s="894"/>
      <c r="VHQ1142" s="894"/>
      <c r="VHR1142" s="894"/>
      <c r="VHS1142" s="894"/>
      <c r="VHT1142" s="894"/>
      <c r="VHU1142" s="894"/>
      <c r="VHV1142" s="894"/>
      <c r="VHW1142" s="894"/>
      <c r="VHX1142" s="894"/>
      <c r="VHY1142" s="894"/>
      <c r="VHZ1142" s="894"/>
      <c r="VIA1142" s="894"/>
      <c r="VIB1142" s="894"/>
      <c r="VIC1142" s="894"/>
      <c r="VID1142" s="894"/>
      <c r="VIE1142" s="894"/>
      <c r="VIF1142" s="894"/>
      <c r="VIG1142" s="894"/>
      <c r="VIH1142" s="894"/>
      <c r="VII1142" s="894"/>
      <c r="VIJ1142" s="894"/>
      <c r="VIK1142" s="894"/>
      <c r="VIL1142" s="894"/>
      <c r="VIM1142" s="894"/>
      <c r="VIN1142" s="894"/>
      <c r="VIO1142" s="894"/>
      <c r="VIP1142" s="894"/>
      <c r="VIQ1142" s="894"/>
      <c r="VIR1142" s="894"/>
      <c r="VIS1142" s="894"/>
      <c r="VIT1142" s="894"/>
      <c r="VIU1142" s="894"/>
      <c r="VIV1142" s="894"/>
      <c r="VIW1142" s="894"/>
      <c r="VIX1142" s="894"/>
      <c r="VIY1142" s="894"/>
      <c r="VIZ1142" s="894"/>
      <c r="VJA1142" s="894"/>
      <c r="VJB1142" s="894"/>
      <c r="VJC1142" s="894"/>
      <c r="VJD1142" s="894"/>
      <c r="VJE1142" s="894"/>
      <c r="VJF1142" s="894"/>
      <c r="VJG1142" s="894"/>
      <c r="VJH1142" s="894"/>
      <c r="VJI1142" s="894"/>
      <c r="VJJ1142" s="894"/>
      <c r="VJK1142" s="894"/>
      <c r="VJL1142" s="894"/>
      <c r="VJM1142" s="894"/>
      <c r="VJN1142" s="894"/>
      <c r="VJO1142" s="894"/>
      <c r="VJP1142" s="894"/>
      <c r="VJQ1142" s="894"/>
      <c r="VJR1142" s="894"/>
      <c r="VJS1142" s="894"/>
      <c r="VJT1142" s="894"/>
      <c r="VJU1142" s="894"/>
      <c r="VJV1142" s="894"/>
      <c r="VJW1142" s="894"/>
      <c r="VJX1142" s="894"/>
      <c r="VJY1142" s="894"/>
      <c r="VJZ1142" s="894"/>
      <c r="VKA1142" s="894"/>
      <c r="VKB1142" s="894"/>
      <c r="VKC1142" s="894"/>
      <c r="VKD1142" s="894"/>
      <c r="VKE1142" s="894"/>
      <c r="VKF1142" s="894"/>
      <c r="VKG1142" s="894"/>
      <c r="VKH1142" s="894"/>
      <c r="VKI1142" s="894"/>
      <c r="VKJ1142" s="894"/>
      <c r="VKK1142" s="894"/>
      <c r="VKL1142" s="894"/>
      <c r="VKM1142" s="894"/>
      <c r="VKN1142" s="894"/>
      <c r="VKO1142" s="894"/>
      <c r="VKP1142" s="894"/>
      <c r="VKQ1142" s="894"/>
      <c r="VKR1142" s="894"/>
      <c r="VKS1142" s="894"/>
      <c r="VKT1142" s="894"/>
      <c r="VKU1142" s="894"/>
      <c r="VKV1142" s="894"/>
      <c r="VKW1142" s="894"/>
      <c r="VKX1142" s="894"/>
      <c r="VKY1142" s="894"/>
      <c r="VKZ1142" s="894"/>
      <c r="VLA1142" s="894"/>
      <c r="VLB1142" s="894"/>
      <c r="VLC1142" s="894"/>
      <c r="VLD1142" s="894"/>
      <c r="VLE1142" s="894"/>
      <c r="VLF1142" s="894"/>
      <c r="VLG1142" s="894"/>
      <c r="VLH1142" s="894"/>
      <c r="VLI1142" s="894"/>
      <c r="VLJ1142" s="894"/>
      <c r="VLK1142" s="894"/>
      <c r="VLL1142" s="894"/>
      <c r="VLM1142" s="894"/>
      <c r="VLN1142" s="894"/>
      <c r="VLO1142" s="894"/>
      <c r="VLP1142" s="894"/>
      <c r="VLQ1142" s="894"/>
      <c r="VLR1142" s="894"/>
      <c r="VLS1142" s="894"/>
      <c r="VLT1142" s="894"/>
      <c r="VLU1142" s="894"/>
      <c r="VLV1142" s="894"/>
      <c r="VLW1142" s="894"/>
      <c r="VLX1142" s="894"/>
      <c r="VLY1142" s="894"/>
      <c r="VLZ1142" s="894"/>
      <c r="VMA1142" s="894"/>
      <c r="VMB1142" s="894"/>
      <c r="VMC1142" s="894"/>
      <c r="VMD1142" s="894"/>
      <c r="VME1142" s="894"/>
      <c r="VMF1142" s="894"/>
      <c r="VMG1142" s="894"/>
      <c r="VMH1142" s="894"/>
      <c r="VMI1142" s="894"/>
      <c r="VMJ1142" s="894"/>
      <c r="VMK1142" s="894"/>
      <c r="VML1142" s="894"/>
      <c r="VMM1142" s="894"/>
      <c r="VMN1142" s="894"/>
      <c r="VMO1142" s="894"/>
      <c r="VMP1142" s="894"/>
      <c r="VMQ1142" s="894"/>
      <c r="VMR1142" s="894"/>
      <c r="VMS1142" s="894"/>
      <c r="VMT1142" s="894"/>
      <c r="VMU1142" s="894"/>
      <c r="VMV1142" s="894"/>
      <c r="VMW1142" s="894"/>
      <c r="VMX1142" s="894"/>
      <c r="VMY1142" s="894"/>
      <c r="VMZ1142" s="894"/>
      <c r="VNA1142" s="894"/>
      <c r="VNB1142" s="894"/>
      <c r="VNC1142" s="894"/>
      <c r="VND1142" s="894"/>
      <c r="VNE1142" s="894"/>
      <c r="VNF1142" s="894"/>
      <c r="VNG1142" s="894"/>
      <c r="VNH1142" s="894"/>
      <c r="VNI1142" s="894"/>
      <c r="VNJ1142" s="894"/>
      <c r="VNK1142" s="894"/>
      <c r="VNL1142" s="894"/>
      <c r="VNM1142" s="894"/>
      <c r="VNN1142" s="894"/>
      <c r="VNO1142" s="894"/>
      <c r="VNP1142" s="894"/>
      <c r="VNQ1142" s="894"/>
      <c r="VNR1142" s="894"/>
      <c r="VNS1142" s="894"/>
      <c r="VNT1142" s="894"/>
      <c r="VNU1142" s="894"/>
      <c r="VNV1142" s="894"/>
      <c r="VNW1142" s="894"/>
      <c r="VNX1142" s="894"/>
      <c r="VNY1142" s="894"/>
      <c r="VNZ1142" s="894"/>
      <c r="VOA1142" s="894"/>
      <c r="VOB1142" s="894"/>
      <c r="VOC1142" s="894"/>
      <c r="VOD1142" s="894"/>
      <c r="VOE1142" s="894"/>
      <c r="VOF1142" s="894"/>
      <c r="VOG1142" s="894"/>
      <c r="VOH1142" s="894"/>
      <c r="VOI1142" s="894"/>
      <c r="VOJ1142" s="894"/>
      <c r="VOK1142" s="894"/>
      <c r="VOL1142" s="894"/>
      <c r="VOM1142" s="894"/>
      <c r="VON1142" s="894"/>
      <c r="VOO1142" s="894"/>
      <c r="VOP1142" s="894"/>
      <c r="VOQ1142" s="894"/>
      <c r="VOR1142" s="894"/>
      <c r="VOS1142" s="894"/>
      <c r="VOT1142" s="894"/>
      <c r="VOU1142" s="894"/>
      <c r="VOV1142" s="894"/>
      <c r="VOW1142" s="894"/>
      <c r="VOX1142" s="894"/>
      <c r="VOY1142" s="894"/>
      <c r="VOZ1142" s="894"/>
      <c r="VPA1142" s="894"/>
      <c r="VPB1142" s="894"/>
      <c r="VPC1142" s="894"/>
      <c r="VPD1142" s="894"/>
      <c r="VPE1142" s="894"/>
      <c r="VPF1142" s="894"/>
      <c r="VPG1142" s="894"/>
      <c r="VPH1142" s="894"/>
      <c r="VPI1142" s="894"/>
      <c r="VPJ1142" s="894"/>
      <c r="VPK1142" s="894"/>
      <c r="VPL1142" s="894"/>
      <c r="VPM1142" s="894"/>
      <c r="VPN1142" s="894"/>
      <c r="VPO1142" s="894"/>
      <c r="VPP1142" s="894"/>
      <c r="VPQ1142" s="894"/>
      <c r="VPR1142" s="894"/>
      <c r="VPS1142" s="894"/>
      <c r="VPT1142" s="894"/>
      <c r="VPU1142" s="894"/>
      <c r="VPV1142" s="894"/>
      <c r="VPW1142" s="894"/>
      <c r="VPX1142" s="894"/>
      <c r="VPY1142" s="894"/>
      <c r="VPZ1142" s="894"/>
      <c r="VQA1142" s="894"/>
      <c r="VQB1142" s="894"/>
      <c r="VQC1142" s="894"/>
      <c r="VQD1142" s="894"/>
      <c r="VQE1142" s="894"/>
      <c r="VQF1142" s="894"/>
      <c r="VQG1142" s="894"/>
      <c r="VQH1142" s="894"/>
      <c r="VQI1142" s="894"/>
      <c r="VQJ1142" s="894"/>
      <c r="VQK1142" s="894"/>
      <c r="VQL1142" s="894"/>
      <c r="VQM1142" s="894"/>
      <c r="VQN1142" s="894"/>
      <c r="VQO1142" s="894"/>
      <c r="VQP1142" s="894"/>
      <c r="VQQ1142" s="894"/>
      <c r="VQR1142" s="894"/>
      <c r="VQS1142" s="894"/>
      <c r="VQT1142" s="894"/>
      <c r="VQU1142" s="894"/>
      <c r="VQV1142" s="894"/>
      <c r="VQW1142" s="894"/>
      <c r="VQX1142" s="894"/>
      <c r="VQY1142" s="894"/>
      <c r="VQZ1142" s="894"/>
      <c r="VRA1142" s="894"/>
      <c r="VRB1142" s="894"/>
      <c r="VRC1142" s="894"/>
      <c r="VRD1142" s="894"/>
      <c r="VRE1142" s="894"/>
      <c r="VRF1142" s="894"/>
      <c r="VRG1142" s="894"/>
      <c r="VRH1142" s="894"/>
      <c r="VRI1142" s="894"/>
      <c r="VRJ1142" s="894"/>
      <c r="VRK1142" s="894"/>
      <c r="VRL1142" s="894"/>
      <c r="VRM1142" s="894"/>
      <c r="VRN1142" s="894"/>
      <c r="VRO1142" s="894"/>
      <c r="VRP1142" s="894"/>
      <c r="VRQ1142" s="894"/>
      <c r="VRR1142" s="894"/>
      <c r="VRS1142" s="894"/>
      <c r="VRT1142" s="894"/>
      <c r="VRU1142" s="894"/>
      <c r="VRV1142" s="894"/>
      <c r="VRW1142" s="894"/>
      <c r="VRX1142" s="894"/>
      <c r="VRY1142" s="894"/>
      <c r="VRZ1142" s="894"/>
      <c r="VSA1142" s="894"/>
      <c r="VSB1142" s="894"/>
      <c r="VSC1142" s="894"/>
      <c r="VSD1142" s="894"/>
      <c r="VSE1142" s="894"/>
      <c r="VSF1142" s="894"/>
      <c r="VSG1142" s="894"/>
      <c r="VSH1142" s="894"/>
      <c r="VSI1142" s="894"/>
      <c r="VSJ1142" s="894"/>
      <c r="VSK1142" s="894"/>
      <c r="VSL1142" s="894"/>
      <c r="VSM1142" s="894"/>
      <c r="VSN1142" s="894"/>
      <c r="VSO1142" s="894"/>
      <c r="VSP1142" s="894"/>
      <c r="VSQ1142" s="894"/>
      <c r="VSR1142" s="894"/>
      <c r="VSS1142" s="894"/>
      <c r="VST1142" s="894"/>
      <c r="VSU1142" s="894"/>
      <c r="VSV1142" s="894"/>
      <c r="VSW1142" s="894"/>
      <c r="VSX1142" s="894"/>
      <c r="VSY1142" s="894"/>
      <c r="VSZ1142" s="894"/>
      <c r="VTA1142" s="894"/>
      <c r="VTB1142" s="894"/>
      <c r="VTC1142" s="894"/>
      <c r="VTD1142" s="894"/>
      <c r="VTE1142" s="894"/>
      <c r="VTF1142" s="894"/>
      <c r="VTG1142" s="894"/>
      <c r="VTH1142" s="894"/>
      <c r="VTI1142" s="894"/>
      <c r="VTJ1142" s="894"/>
      <c r="VTK1142" s="894"/>
      <c r="VTL1142" s="894"/>
      <c r="VTM1142" s="894"/>
      <c r="VTN1142" s="894"/>
      <c r="VTO1142" s="894"/>
      <c r="VTP1142" s="894"/>
      <c r="VTQ1142" s="894"/>
      <c r="VTR1142" s="894"/>
      <c r="VTS1142" s="894"/>
      <c r="VTT1142" s="894"/>
      <c r="VTU1142" s="894"/>
      <c r="VTV1142" s="894"/>
      <c r="VTW1142" s="894"/>
      <c r="VTX1142" s="894"/>
      <c r="VTY1142" s="894"/>
      <c r="VTZ1142" s="894"/>
      <c r="VUA1142" s="894"/>
      <c r="VUB1142" s="894"/>
      <c r="VUC1142" s="894"/>
      <c r="VUD1142" s="894"/>
      <c r="VUE1142" s="894"/>
      <c r="VUF1142" s="894"/>
      <c r="VUG1142" s="894"/>
      <c r="VUH1142" s="894"/>
      <c r="VUI1142" s="894"/>
      <c r="VUJ1142" s="894"/>
      <c r="VUK1142" s="894"/>
      <c r="VUL1142" s="894"/>
      <c r="VUM1142" s="894"/>
      <c r="VUN1142" s="894"/>
      <c r="VUO1142" s="894"/>
      <c r="VUP1142" s="894"/>
      <c r="VUQ1142" s="894"/>
      <c r="VUR1142" s="894"/>
      <c r="VUS1142" s="894"/>
      <c r="VUT1142" s="894"/>
      <c r="VUU1142" s="894"/>
      <c r="VUV1142" s="894"/>
      <c r="VUW1142" s="894"/>
      <c r="VUX1142" s="894"/>
      <c r="VUY1142" s="894"/>
      <c r="VUZ1142" s="894"/>
      <c r="VVA1142" s="894"/>
      <c r="VVB1142" s="894"/>
      <c r="VVC1142" s="894"/>
      <c r="VVD1142" s="894"/>
      <c r="VVE1142" s="894"/>
      <c r="VVF1142" s="894"/>
      <c r="VVG1142" s="894"/>
      <c r="VVH1142" s="894"/>
      <c r="VVI1142" s="894"/>
      <c r="VVJ1142" s="894"/>
      <c r="VVK1142" s="894"/>
      <c r="VVL1142" s="894"/>
      <c r="VVM1142" s="894"/>
      <c r="VVN1142" s="894"/>
      <c r="VVO1142" s="894"/>
      <c r="VVP1142" s="894"/>
      <c r="VVQ1142" s="894"/>
      <c r="VVR1142" s="894"/>
      <c r="VVS1142" s="894"/>
      <c r="VVT1142" s="894"/>
      <c r="VVU1142" s="894"/>
      <c r="VVV1142" s="894"/>
      <c r="VVW1142" s="894"/>
      <c r="VVX1142" s="894"/>
      <c r="VVY1142" s="894"/>
      <c r="VVZ1142" s="894"/>
      <c r="VWA1142" s="894"/>
      <c r="VWB1142" s="894"/>
      <c r="VWC1142" s="894"/>
      <c r="VWD1142" s="894"/>
      <c r="VWE1142" s="894"/>
      <c r="VWF1142" s="894"/>
      <c r="VWG1142" s="894"/>
      <c r="VWH1142" s="894"/>
      <c r="VWI1142" s="894"/>
      <c r="VWJ1142" s="894"/>
      <c r="VWK1142" s="894"/>
      <c r="VWL1142" s="894"/>
      <c r="VWM1142" s="894"/>
      <c r="VWN1142" s="894"/>
      <c r="VWO1142" s="894"/>
      <c r="VWP1142" s="894"/>
      <c r="VWQ1142" s="894"/>
      <c r="VWR1142" s="894"/>
      <c r="VWS1142" s="894"/>
      <c r="VWT1142" s="894"/>
      <c r="VWU1142" s="894"/>
      <c r="VWV1142" s="894"/>
      <c r="VWW1142" s="894"/>
      <c r="VWX1142" s="894"/>
      <c r="VWY1142" s="894"/>
      <c r="VWZ1142" s="894"/>
      <c r="VXA1142" s="894"/>
      <c r="VXB1142" s="894"/>
      <c r="VXC1142" s="894"/>
      <c r="VXD1142" s="894"/>
      <c r="VXE1142" s="894"/>
      <c r="VXF1142" s="894"/>
      <c r="VXG1142" s="894"/>
      <c r="VXH1142" s="894"/>
      <c r="VXI1142" s="894"/>
      <c r="VXJ1142" s="894"/>
      <c r="VXK1142" s="894"/>
      <c r="VXL1142" s="894"/>
      <c r="VXM1142" s="894"/>
      <c r="VXN1142" s="894"/>
      <c r="VXO1142" s="894"/>
      <c r="VXP1142" s="894"/>
      <c r="VXQ1142" s="894"/>
      <c r="VXR1142" s="894"/>
      <c r="VXS1142" s="894"/>
      <c r="VXT1142" s="894"/>
      <c r="VXU1142" s="894"/>
      <c r="VXV1142" s="894"/>
      <c r="VXW1142" s="894"/>
      <c r="VXX1142" s="894"/>
      <c r="VXY1142" s="894"/>
      <c r="VXZ1142" s="894"/>
      <c r="VYA1142" s="894"/>
      <c r="VYB1142" s="894"/>
      <c r="VYC1142" s="894"/>
      <c r="VYD1142" s="894"/>
      <c r="VYE1142" s="894"/>
      <c r="VYF1142" s="894"/>
      <c r="VYG1142" s="894"/>
      <c r="VYH1142" s="894"/>
      <c r="VYI1142" s="894"/>
      <c r="VYJ1142" s="894"/>
      <c r="VYK1142" s="894"/>
      <c r="VYL1142" s="894"/>
      <c r="VYM1142" s="894"/>
      <c r="VYN1142" s="894"/>
      <c r="VYO1142" s="894"/>
      <c r="VYP1142" s="894"/>
      <c r="VYQ1142" s="894"/>
      <c r="VYR1142" s="894"/>
      <c r="VYS1142" s="894"/>
      <c r="VYT1142" s="894"/>
      <c r="VYU1142" s="894"/>
      <c r="VYV1142" s="894"/>
      <c r="VYW1142" s="894"/>
      <c r="VYX1142" s="894"/>
      <c r="VYY1142" s="894"/>
      <c r="VYZ1142" s="894"/>
      <c r="VZA1142" s="894"/>
      <c r="VZB1142" s="894"/>
      <c r="VZC1142" s="894"/>
      <c r="VZD1142" s="894"/>
      <c r="VZE1142" s="894"/>
      <c r="VZF1142" s="894"/>
      <c r="VZG1142" s="894"/>
      <c r="VZH1142" s="894"/>
      <c r="VZI1142" s="894"/>
      <c r="VZJ1142" s="894"/>
      <c r="VZK1142" s="894"/>
      <c r="VZL1142" s="894"/>
      <c r="VZM1142" s="894"/>
      <c r="VZN1142" s="894"/>
      <c r="VZO1142" s="894"/>
      <c r="VZP1142" s="894"/>
      <c r="VZQ1142" s="894"/>
      <c r="VZR1142" s="894"/>
      <c r="VZS1142" s="894"/>
      <c r="VZT1142" s="894"/>
      <c r="VZU1142" s="894"/>
      <c r="VZV1142" s="894"/>
      <c r="VZW1142" s="894"/>
      <c r="VZX1142" s="894"/>
      <c r="VZY1142" s="894"/>
      <c r="VZZ1142" s="894"/>
      <c r="WAA1142" s="894"/>
      <c r="WAB1142" s="894"/>
      <c r="WAC1142" s="894"/>
      <c r="WAD1142" s="894"/>
      <c r="WAE1142" s="894"/>
      <c r="WAF1142" s="894"/>
      <c r="WAG1142" s="894"/>
      <c r="WAH1142" s="894"/>
      <c r="WAI1142" s="894"/>
      <c r="WAJ1142" s="894"/>
      <c r="WAK1142" s="894"/>
      <c r="WAL1142" s="894"/>
      <c r="WAM1142" s="894"/>
      <c r="WAN1142" s="894"/>
      <c r="WAO1142" s="894"/>
      <c r="WAP1142" s="894"/>
      <c r="WAQ1142" s="894"/>
      <c r="WAR1142" s="894"/>
      <c r="WAS1142" s="894"/>
      <c r="WAT1142" s="894"/>
      <c r="WAU1142" s="894"/>
      <c r="WAV1142" s="894"/>
      <c r="WAW1142" s="894"/>
      <c r="WAX1142" s="894"/>
      <c r="WAY1142" s="894"/>
      <c r="WAZ1142" s="894"/>
      <c r="WBA1142" s="894"/>
      <c r="WBB1142" s="894"/>
      <c r="WBC1142" s="894"/>
      <c r="WBD1142" s="894"/>
      <c r="WBE1142" s="894"/>
      <c r="WBF1142" s="894"/>
      <c r="WBG1142" s="894"/>
      <c r="WBH1142" s="894"/>
      <c r="WBI1142" s="894"/>
      <c r="WBJ1142" s="894"/>
      <c r="WBK1142" s="894"/>
      <c r="WBL1142" s="894"/>
      <c r="WBM1142" s="894"/>
      <c r="WBN1142" s="894"/>
      <c r="WBO1142" s="894"/>
      <c r="WBP1142" s="894"/>
      <c r="WBQ1142" s="894"/>
      <c r="WBR1142" s="894"/>
      <c r="WBS1142" s="894"/>
      <c r="WBT1142" s="894"/>
      <c r="WBU1142" s="894"/>
      <c r="WBV1142" s="894"/>
      <c r="WBW1142" s="894"/>
      <c r="WBX1142" s="894"/>
      <c r="WBY1142" s="894"/>
      <c r="WBZ1142" s="894"/>
      <c r="WCA1142" s="894"/>
      <c r="WCB1142" s="894"/>
      <c r="WCC1142" s="894"/>
      <c r="WCD1142" s="894"/>
      <c r="WCE1142" s="894"/>
      <c r="WCF1142" s="894"/>
      <c r="WCG1142" s="894"/>
      <c r="WCH1142" s="894"/>
      <c r="WCI1142" s="894"/>
      <c r="WCJ1142" s="894"/>
      <c r="WCK1142" s="894"/>
      <c r="WCL1142" s="894"/>
      <c r="WCM1142" s="894"/>
      <c r="WCN1142" s="894"/>
      <c r="WCO1142" s="894"/>
      <c r="WCP1142" s="894"/>
      <c r="WCQ1142" s="894"/>
      <c r="WCR1142" s="894"/>
      <c r="WCS1142" s="894"/>
      <c r="WCT1142" s="894"/>
      <c r="WCU1142" s="894"/>
      <c r="WCV1142" s="894"/>
      <c r="WCW1142" s="894"/>
      <c r="WCX1142" s="894"/>
      <c r="WCY1142" s="894"/>
      <c r="WCZ1142" s="894"/>
      <c r="WDA1142" s="894"/>
      <c r="WDB1142" s="894"/>
      <c r="WDC1142" s="894"/>
      <c r="WDD1142" s="894"/>
      <c r="WDE1142" s="894"/>
      <c r="WDF1142" s="894"/>
      <c r="WDG1142" s="894"/>
      <c r="WDH1142" s="894"/>
      <c r="WDI1142" s="894"/>
      <c r="WDJ1142" s="894"/>
      <c r="WDK1142" s="894"/>
      <c r="WDL1142" s="894"/>
      <c r="WDM1142" s="894"/>
      <c r="WDN1142" s="894"/>
      <c r="WDO1142" s="894"/>
      <c r="WDP1142" s="894"/>
      <c r="WDQ1142" s="894"/>
      <c r="WDR1142" s="894"/>
      <c r="WDS1142" s="894"/>
      <c r="WDT1142" s="894"/>
      <c r="WDU1142" s="894"/>
      <c r="WDV1142" s="894"/>
      <c r="WDW1142" s="894"/>
      <c r="WDX1142" s="894"/>
      <c r="WDY1142" s="894"/>
      <c r="WDZ1142" s="894"/>
      <c r="WEA1142" s="894"/>
      <c r="WEB1142" s="894"/>
      <c r="WEC1142" s="894"/>
      <c r="WED1142" s="894"/>
      <c r="WEE1142" s="894"/>
      <c r="WEF1142" s="894"/>
      <c r="WEG1142" s="894"/>
      <c r="WEH1142" s="894"/>
      <c r="WEI1142" s="894"/>
      <c r="WEJ1142" s="894"/>
      <c r="WEK1142" s="894"/>
      <c r="WEL1142" s="894"/>
      <c r="WEM1142" s="894"/>
      <c r="WEN1142" s="894"/>
      <c r="WEO1142" s="894"/>
      <c r="WEP1142" s="894"/>
      <c r="WEQ1142" s="894"/>
      <c r="WER1142" s="894"/>
      <c r="WES1142" s="894"/>
      <c r="WET1142" s="894"/>
      <c r="WEU1142" s="894"/>
      <c r="WEV1142" s="894"/>
      <c r="WEW1142" s="894"/>
      <c r="WEX1142" s="894"/>
      <c r="WEY1142" s="894"/>
      <c r="WEZ1142" s="894"/>
      <c r="WFA1142" s="894"/>
      <c r="WFB1142" s="894"/>
      <c r="WFC1142" s="894"/>
      <c r="WFD1142" s="894"/>
      <c r="WFE1142" s="894"/>
      <c r="WFF1142" s="894"/>
      <c r="WFG1142" s="894"/>
      <c r="WFH1142" s="894"/>
      <c r="WFI1142" s="894"/>
      <c r="WFJ1142" s="894"/>
      <c r="WFK1142" s="894"/>
      <c r="WFL1142" s="894"/>
      <c r="WFM1142" s="894"/>
      <c r="WFN1142" s="894"/>
      <c r="WFO1142" s="894"/>
      <c r="WFP1142" s="894"/>
      <c r="WFQ1142" s="894"/>
      <c r="WFR1142" s="894"/>
      <c r="WFS1142" s="894"/>
      <c r="WFT1142" s="894"/>
      <c r="WFU1142" s="894"/>
      <c r="WFV1142" s="894"/>
      <c r="WFW1142" s="894"/>
      <c r="WFX1142" s="894"/>
      <c r="WFY1142" s="894"/>
      <c r="WFZ1142" s="894"/>
      <c r="WGA1142" s="894"/>
      <c r="WGB1142" s="894"/>
      <c r="WGC1142" s="894"/>
      <c r="WGD1142" s="894"/>
      <c r="WGE1142" s="894"/>
      <c r="WGF1142" s="894"/>
      <c r="WGG1142" s="894"/>
      <c r="WGH1142" s="894"/>
      <c r="WGI1142" s="894"/>
      <c r="WGJ1142" s="894"/>
      <c r="WGK1142" s="894"/>
      <c r="WGL1142" s="894"/>
      <c r="WGM1142" s="894"/>
      <c r="WGN1142" s="894"/>
      <c r="WGO1142" s="894"/>
      <c r="WGP1142" s="894"/>
      <c r="WGQ1142" s="894"/>
      <c r="WGR1142" s="894"/>
      <c r="WGS1142" s="894"/>
      <c r="WGT1142" s="894"/>
      <c r="WGU1142" s="894"/>
      <c r="WGV1142" s="894"/>
      <c r="WGW1142" s="894"/>
      <c r="WGX1142" s="894"/>
      <c r="WGY1142" s="894"/>
      <c r="WGZ1142" s="894"/>
      <c r="WHA1142" s="894"/>
      <c r="WHB1142" s="894"/>
      <c r="WHC1142" s="894"/>
      <c r="WHD1142" s="894"/>
      <c r="WHE1142" s="894"/>
      <c r="WHF1142" s="894"/>
      <c r="WHG1142" s="894"/>
      <c r="WHH1142" s="894"/>
      <c r="WHI1142" s="894"/>
      <c r="WHJ1142" s="894"/>
      <c r="WHK1142" s="894"/>
      <c r="WHL1142" s="894"/>
      <c r="WHM1142" s="894"/>
      <c r="WHN1142" s="894"/>
      <c r="WHO1142" s="894"/>
      <c r="WHP1142" s="894"/>
      <c r="WHQ1142" s="894"/>
      <c r="WHR1142" s="894"/>
      <c r="WHS1142" s="894"/>
      <c r="WHT1142" s="894"/>
      <c r="WHU1142" s="894"/>
      <c r="WHV1142" s="894"/>
      <c r="WHW1142" s="894"/>
      <c r="WHX1142" s="894"/>
      <c r="WHY1142" s="894"/>
      <c r="WHZ1142" s="894"/>
      <c r="WIA1142" s="894"/>
      <c r="WIB1142" s="894"/>
      <c r="WIC1142" s="894"/>
      <c r="WID1142" s="894"/>
      <c r="WIE1142" s="894"/>
      <c r="WIF1142" s="894"/>
      <c r="WIG1142" s="894"/>
      <c r="WIH1142" s="894"/>
      <c r="WII1142" s="894"/>
      <c r="WIJ1142" s="894"/>
      <c r="WIK1142" s="894"/>
      <c r="WIL1142" s="894"/>
      <c r="WIM1142" s="894"/>
      <c r="WIN1142" s="894"/>
      <c r="WIO1142" s="894"/>
      <c r="WIP1142" s="894"/>
      <c r="WIQ1142" s="894"/>
      <c r="WIR1142" s="894"/>
      <c r="WIS1142" s="894"/>
      <c r="WIT1142" s="894"/>
      <c r="WIU1142" s="894"/>
      <c r="WIV1142" s="894"/>
      <c r="WIW1142" s="894"/>
      <c r="WIX1142" s="894"/>
      <c r="WIY1142" s="894"/>
      <c r="WIZ1142" s="894"/>
      <c r="WJA1142" s="894"/>
      <c r="WJB1142" s="894"/>
      <c r="WJC1142" s="894"/>
      <c r="WJD1142" s="894"/>
      <c r="WJE1142" s="894"/>
      <c r="WJF1142" s="894"/>
      <c r="WJG1142" s="894"/>
      <c r="WJH1142" s="894"/>
      <c r="WJI1142" s="894"/>
      <c r="WJJ1142" s="894"/>
      <c r="WJK1142" s="894"/>
      <c r="WJL1142" s="894"/>
      <c r="WJM1142" s="894"/>
      <c r="WJN1142" s="894"/>
      <c r="WJO1142" s="894"/>
      <c r="WJP1142" s="894"/>
      <c r="WJQ1142" s="894"/>
      <c r="WJR1142" s="894"/>
      <c r="WJS1142" s="894"/>
      <c r="WJT1142" s="894"/>
      <c r="WJU1142" s="894"/>
      <c r="WJV1142" s="894"/>
      <c r="WJW1142" s="894"/>
      <c r="WJX1142" s="894"/>
      <c r="WJY1142" s="894"/>
      <c r="WJZ1142" s="894"/>
      <c r="WKA1142" s="894"/>
      <c r="WKB1142" s="894"/>
      <c r="WKC1142" s="894"/>
      <c r="WKD1142" s="894"/>
      <c r="WKE1142" s="894"/>
      <c r="WKF1142" s="894"/>
      <c r="WKG1142" s="894"/>
      <c r="WKH1142" s="894"/>
      <c r="WKI1142" s="894"/>
      <c r="WKJ1142" s="894"/>
      <c r="WKK1142" s="894"/>
      <c r="WKL1142" s="894"/>
      <c r="WKM1142" s="894"/>
      <c r="WKN1142" s="894"/>
      <c r="WKO1142" s="894"/>
      <c r="WKP1142" s="894"/>
      <c r="WKQ1142" s="894"/>
      <c r="WKR1142" s="894"/>
      <c r="WKS1142" s="894"/>
      <c r="WKT1142" s="894"/>
      <c r="WKU1142" s="894"/>
      <c r="WKV1142" s="894"/>
      <c r="WKW1142" s="894"/>
      <c r="WKX1142" s="894"/>
      <c r="WKY1142" s="894"/>
      <c r="WKZ1142" s="894"/>
      <c r="WLA1142" s="894"/>
      <c r="WLB1142" s="894"/>
      <c r="WLC1142" s="894"/>
      <c r="WLD1142" s="894"/>
      <c r="WLE1142" s="894"/>
      <c r="WLF1142" s="894"/>
      <c r="WLG1142" s="894"/>
      <c r="WLH1142" s="894"/>
      <c r="WLI1142" s="894"/>
      <c r="WLJ1142" s="894"/>
      <c r="WLK1142" s="894"/>
      <c r="WLL1142" s="894"/>
      <c r="WLM1142" s="894"/>
      <c r="WLN1142" s="894"/>
      <c r="WLO1142" s="894"/>
      <c r="WLP1142" s="894"/>
      <c r="WLQ1142" s="894"/>
      <c r="WLR1142" s="894"/>
      <c r="WLS1142" s="894"/>
      <c r="WLT1142" s="894"/>
      <c r="WLU1142" s="894"/>
      <c r="WLV1142" s="894"/>
      <c r="WLW1142" s="894"/>
      <c r="WLX1142" s="894"/>
      <c r="WLY1142" s="894"/>
      <c r="WLZ1142" s="894"/>
      <c r="WMA1142" s="894"/>
      <c r="WMB1142" s="894"/>
      <c r="WMC1142" s="894"/>
      <c r="WMD1142" s="894"/>
      <c r="WME1142" s="894"/>
      <c r="WMF1142" s="894"/>
      <c r="WMG1142" s="894"/>
      <c r="WMH1142" s="894"/>
      <c r="WMI1142" s="894"/>
      <c r="WMJ1142" s="894"/>
      <c r="WMK1142" s="894"/>
      <c r="WML1142" s="894"/>
      <c r="WMM1142" s="894"/>
      <c r="WMN1142" s="894"/>
      <c r="WMO1142" s="894"/>
      <c r="WMP1142" s="894"/>
      <c r="WMQ1142" s="894"/>
      <c r="WMR1142" s="894"/>
      <c r="WMS1142" s="894"/>
      <c r="WMT1142" s="894"/>
      <c r="WMU1142" s="894"/>
      <c r="WMV1142" s="894"/>
      <c r="WMW1142" s="894"/>
      <c r="WMX1142" s="894"/>
      <c r="WMY1142" s="894"/>
      <c r="WMZ1142" s="894"/>
      <c r="WNA1142" s="894"/>
      <c r="WNB1142" s="894"/>
      <c r="WNC1142" s="894"/>
      <c r="WND1142" s="894"/>
      <c r="WNE1142" s="894"/>
      <c r="WNF1142" s="894"/>
      <c r="WNG1142" s="894"/>
      <c r="WNH1142" s="894"/>
      <c r="WNI1142" s="894"/>
      <c r="WNJ1142" s="894"/>
      <c r="WNK1142" s="894"/>
      <c r="WNL1142" s="894"/>
      <c r="WNM1142" s="894"/>
      <c r="WNN1142" s="894"/>
      <c r="WNO1142" s="894"/>
      <c r="WNP1142" s="894"/>
      <c r="WNQ1142" s="894"/>
      <c r="WNR1142" s="894"/>
      <c r="WNS1142" s="894"/>
      <c r="WNT1142" s="894"/>
      <c r="WNU1142" s="894"/>
      <c r="WNV1142" s="894"/>
      <c r="WNW1142" s="894"/>
      <c r="WNX1142" s="894"/>
      <c r="WNY1142" s="894"/>
      <c r="WNZ1142" s="894"/>
      <c r="WOA1142" s="894"/>
      <c r="WOB1142" s="894"/>
      <c r="WOC1142" s="894"/>
      <c r="WOD1142" s="894"/>
      <c r="WOE1142" s="894"/>
      <c r="WOF1142" s="894"/>
      <c r="WOG1142" s="894"/>
      <c r="WOH1142" s="894"/>
      <c r="WOI1142" s="894"/>
      <c r="WOJ1142" s="894"/>
      <c r="WOK1142" s="894"/>
      <c r="WOL1142" s="894"/>
      <c r="WOM1142" s="894"/>
      <c r="WON1142" s="894"/>
      <c r="WOO1142" s="894"/>
      <c r="WOP1142" s="894"/>
      <c r="WOQ1142" s="894"/>
      <c r="WOR1142" s="894"/>
      <c r="WOS1142" s="894"/>
      <c r="WOT1142" s="894"/>
      <c r="WOU1142" s="894"/>
      <c r="WOV1142" s="894"/>
      <c r="WOW1142" s="894"/>
      <c r="WOX1142" s="894"/>
      <c r="WOY1142" s="894"/>
      <c r="WOZ1142" s="894"/>
      <c r="WPA1142" s="894"/>
      <c r="WPB1142" s="894"/>
      <c r="WPC1142" s="894"/>
      <c r="WPD1142" s="894"/>
      <c r="WPE1142" s="894"/>
      <c r="WPF1142" s="894"/>
      <c r="WPG1142" s="894"/>
      <c r="WPH1142" s="894"/>
      <c r="WPI1142" s="894"/>
      <c r="WPJ1142" s="894"/>
      <c r="WPK1142" s="894"/>
      <c r="WPL1142" s="894"/>
      <c r="WPM1142" s="894"/>
      <c r="WPN1142" s="894"/>
      <c r="WPO1142" s="894"/>
      <c r="WPP1142" s="894"/>
      <c r="WPQ1142" s="894"/>
      <c r="WPR1142" s="894"/>
      <c r="WPS1142" s="894"/>
      <c r="WPT1142" s="894"/>
      <c r="WPU1142" s="894"/>
      <c r="WPV1142" s="894"/>
      <c r="WPW1142" s="894"/>
      <c r="WPX1142" s="894"/>
      <c r="WPY1142" s="894"/>
      <c r="WPZ1142" s="894"/>
      <c r="WQA1142" s="894"/>
      <c r="WQB1142" s="894"/>
      <c r="WQC1142" s="894"/>
      <c r="WQD1142" s="894"/>
      <c r="WQE1142" s="894"/>
      <c r="WQF1142" s="894"/>
      <c r="WQG1142" s="894"/>
      <c r="WQH1142" s="894"/>
      <c r="WQI1142" s="894"/>
      <c r="WQJ1142" s="894"/>
      <c r="WQK1142" s="894"/>
      <c r="WQL1142" s="894"/>
      <c r="WQM1142" s="894"/>
      <c r="WQN1142" s="894"/>
      <c r="WQO1142" s="894"/>
      <c r="WQP1142" s="894"/>
      <c r="WQQ1142" s="894"/>
      <c r="WQR1142" s="894"/>
      <c r="WQS1142" s="894"/>
      <c r="WQT1142" s="894"/>
      <c r="WQU1142" s="894"/>
      <c r="WQV1142" s="894"/>
      <c r="WQW1142" s="894"/>
      <c r="WQX1142" s="894"/>
      <c r="WQY1142" s="894"/>
      <c r="WQZ1142" s="894"/>
      <c r="WRA1142" s="894"/>
      <c r="WRB1142" s="894"/>
      <c r="WRC1142" s="894"/>
      <c r="WRD1142" s="894"/>
      <c r="WRE1142" s="894"/>
      <c r="WRF1142" s="894"/>
      <c r="WRG1142" s="894"/>
      <c r="WRH1142" s="894"/>
      <c r="WRI1142" s="894"/>
      <c r="WRJ1142" s="894"/>
      <c r="WRK1142" s="894"/>
      <c r="WRL1142" s="894"/>
      <c r="WRM1142" s="894"/>
      <c r="WRN1142" s="894"/>
      <c r="WRO1142" s="894"/>
      <c r="WRP1142" s="894"/>
      <c r="WRQ1142" s="894"/>
      <c r="WRR1142" s="894"/>
      <c r="WRS1142" s="894"/>
      <c r="WRT1142" s="894"/>
      <c r="WRU1142" s="894"/>
      <c r="WRV1142" s="894"/>
      <c r="WRW1142" s="894"/>
      <c r="WRX1142" s="894"/>
      <c r="WRY1142" s="894"/>
      <c r="WRZ1142" s="894"/>
      <c r="WSA1142" s="894"/>
      <c r="WSB1142" s="894"/>
      <c r="WSC1142" s="894"/>
      <c r="WSD1142" s="894"/>
      <c r="WSE1142" s="894"/>
      <c r="WSF1142" s="894"/>
      <c r="WSG1142" s="894"/>
      <c r="WSH1142" s="894"/>
      <c r="WSI1142" s="894"/>
      <c r="WSJ1142" s="894"/>
      <c r="WSK1142" s="894"/>
      <c r="WSL1142" s="894"/>
      <c r="WSM1142" s="894"/>
      <c r="WSN1142" s="894"/>
      <c r="WSO1142" s="894"/>
      <c r="WSP1142" s="894"/>
      <c r="WSQ1142" s="894"/>
      <c r="WSR1142" s="894"/>
      <c r="WSS1142" s="894"/>
      <c r="WST1142" s="894"/>
      <c r="WSU1142" s="894"/>
      <c r="WSV1142" s="894"/>
      <c r="WSW1142" s="894"/>
      <c r="WSX1142" s="894"/>
      <c r="WSY1142" s="894"/>
      <c r="WSZ1142" s="894"/>
      <c r="WTA1142" s="894"/>
      <c r="WTB1142" s="894"/>
      <c r="WTC1142" s="894"/>
      <c r="WTD1142" s="894"/>
      <c r="WTE1142" s="894"/>
      <c r="WTF1142" s="894"/>
      <c r="WTG1142" s="894"/>
      <c r="WTH1142" s="894"/>
      <c r="WTI1142" s="894"/>
      <c r="WTJ1142" s="894"/>
      <c r="WTK1142" s="894"/>
      <c r="WTL1142" s="894"/>
      <c r="WTM1142" s="894"/>
      <c r="WTN1142" s="894"/>
      <c r="WTO1142" s="894"/>
      <c r="WTP1142" s="894"/>
      <c r="WTQ1142" s="894"/>
      <c r="WTR1142" s="894"/>
      <c r="WTS1142" s="894"/>
      <c r="WTT1142" s="894"/>
      <c r="WTU1142" s="894"/>
      <c r="WTV1142" s="894"/>
      <c r="WTW1142" s="894"/>
      <c r="WTX1142" s="894"/>
      <c r="WTY1142" s="894"/>
      <c r="WTZ1142" s="894"/>
      <c r="WUA1142" s="894"/>
      <c r="WUB1142" s="894"/>
      <c r="WUC1142" s="894"/>
      <c r="WUD1142" s="894"/>
      <c r="WUE1142" s="894"/>
      <c r="WUF1142" s="894"/>
      <c r="WUG1142" s="894"/>
      <c r="WUH1142" s="894"/>
      <c r="WUI1142" s="894"/>
      <c r="WUJ1142" s="894"/>
      <c r="WUK1142" s="894"/>
      <c r="WUL1142" s="894"/>
      <c r="WUM1142" s="894"/>
      <c r="WUN1142" s="894"/>
      <c r="WUO1142" s="894"/>
      <c r="WUP1142" s="894"/>
      <c r="WUQ1142" s="894"/>
      <c r="WUR1142" s="894"/>
      <c r="WUS1142" s="894"/>
      <c r="WUT1142" s="894"/>
      <c r="WUU1142" s="894"/>
      <c r="WUV1142" s="894"/>
      <c r="WUW1142" s="894"/>
      <c r="WUX1142" s="894"/>
      <c r="WUY1142" s="894"/>
      <c r="WUZ1142" s="894"/>
      <c r="WVA1142" s="894"/>
      <c r="WVB1142" s="894"/>
      <c r="WVC1142" s="894"/>
      <c r="WVD1142" s="894"/>
      <c r="WVE1142" s="894"/>
      <c r="WVF1142" s="894"/>
      <c r="WVG1142" s="894"/>
      <c r="WVH1142" s="894"/>
      <c r="WVI1142" s="894"/>
      <c r="WVJ1142" s="894"/>
      <c r="WVK1142" s="894"/>
      <c r="WVL1142" s="894"/>
      <c r="WVM1142" s="894"/>
      <c r="WVN1142" s="894"/>
      <c r="WVO1142" s="894"/>
      <c r="WVP1142" s="894"/>
      <c r="WVQ1142" s="894"/>
      <c r="WVR1142" s="894"/>
      <c r="WVS1142" s="894"/>
      <c r="WVT1142" s="894"/>
      <c r="WVU1142" s="894"/>
      <c r="WVV1142" s="894"/>
      <c r="WVW1142" s="894"/>
      <c r="WVX1142" s="894"/>
      <c r="WVY1142" s="894"/>
      <c r="WVZ1142" s="894"/>
      <c r="WWA1142" s="894"/>
      <c r="WWB1142" s="894"/>
      <c r="WWC1142" s="894"/>
      <c r="WWD1142" s="894"/>
      <c r="WWE1142" s="894"/>
      <c r="WWF1142" s="894"/>
      <c r="WWG1142" s="894"/>
      <c r="WWH1142" s="894"/>
      <c r="WWI1142" s="894"/>
      <c r="WWJ1142" s="894"/>
      <c r="WWK1142" s="894"/>
      <c r="WWL1142" s="894"/>
      <c r="WWM1142" s="894"/>
      <c r="WWN1142" s="894"/>
      <c r="WWO1142" s="894"/>
      <c r="WWP1142" s="894"/>
      <c r="WWQ1142" s="894"/>
      <c r="WWR1142" s="894"/>
      <c r="WWS1142" s="894"/>
      <c r="WWT1142" s="894"/>
      <c r="WWU1142" s="894"/>
      <c r="WWV1142" s="894"/>
      <c r="WWW1142" s="894"/>
      <c r="WWX1142" s="894"/>
      <c r="WWY1142" s="894"/>
      <c r="WWZ1142" s="894"/>
      <c r="WXA1142" s="894"/>
      <c r="WXB1142" s="894"/>
      <c r="WXC1142" s="894"/>
      <c r="WXD1142" s="894"/>
      <c r="WXE1142" s="894"/>
      <c r="WXF1142" s="894"/>
      <c r="WXG1142" s="894"/>
      <c r="WXH1142" s="894"/>
      <c r="WXI1142" s="894"/>
      <c r="WXJ1142" s="894"/>
      <c r="WXK1142" s="894"/>
      <c r="WXL1142" s="894"/>
      <c r="WXM1142" s="894"/>
      <c r="WXN1142" s="894"/>
      <c r="WXO1142" s="894"/>
      <c r="WXP1142" s="894"/>
      <c r="WXQ1142" s="894"/>
      <c r="WXR1142" s="894"/>
      <c r="WXS1142" s="894"/>
      <c r="WXT1142" s="894"/>
      <c r="WXU1142" s="894"/>
      <c r="WXV1142" s="894"/>
      <c r="WXW1142" s="894"/>
      <c r="WXX1142" s="894"/>
      <c r="WXY1142" s="894"/>
      <c r="WXZ1142" s="894"/>
      <c r="WYA1142" s="894"/>
      <c r="WYB1142" s="894"/>
      <c r="WYC1142" s="894"/>
      <c r="WYD1142" s="894"/>
      <c r="WYE1142" s="894"/>
      <c r="WYF1142" s="894"/>
      <c r="WYG1142" s="894"/>
      <c r="WYH1142" s="894"/>
      <c r="WYI1142" s="894"/>
      <c r="WYJ1142" s="894"/>
      <c r="WYK1142" s="894"/>
      <c r="WYL1142" s="894"/>
      <c r="WYM1142" s="894"/>
      <c r="WYN1142" s="894"/>
      <c r="WYO1142" s="894"/>
      <c r="WYP1142" s="894"/>
      <c r="WYQ1142" s="894"/>
      <c r="WYR1142" s="894"/>
      <c r="WYS1142" s="894"/>
      <c r="WYT1142" s="894"/>
      <c r="WYU1142" s="894"/>
      <c r="WYV1142" s="894"/>
      <c r="WYW1142" s="894"/>
      <c r="WYX1142" s="894"/>
      <c r="WYY1142" s="894"/>
      <c r="WYZ1142" s="894"/>
      <c r="WZA1142" s="894"/>
      <c r="WZB1142" s="894"/>
      <c r="WZC1142" s="894"/>
      <c r="WZD1142" s="894"/>
      <c r="WZE1142" s="894"/>
      <c r="WZF1142" s="894"/>
      <c r="WZG1142" s="894"/>
      <c r="WZH1142" s="894"/>
      <c r="WZI1142" s="894"/>
      <c r="WZJ1142" s="894"/>
      <c r="WZK1142" s="894"/>
      <c r="WZL1142" s="894"/>
      <c r="WZM1142" s="894"/>
      <c r="WZN1142" s="894"/>
      <c r="WZO1142" s="894"/>
      <c r="WZP1142" s="894"/>
      <c r="WZQ1142" s="894"/>
      <c r="WZR1142" s="894"/>
      <c r="WZS1142" s="894"/>
      <c r="WZT1142" s="894"/>
      <c r="WZU1142" s="894"/>
      <c r="WZV1142" s="894"/>
      <c r="WZW1142" s="894"/>
      <c r="WZX1142" s="894"/>
      <c r="WZY1142" s="894"/>
      <c r="WZZ1142" s="894"/>
      <c r="XAA1142" s="894"/>
      <c r="XAB1142" s="894"/>
      <c r="XAC1142" s="894"/>
      <c r="XAD1142" s="894"/>
      <c r="XAE1142" s="894"/>
      <c r="XAF1142" s="894"/>
      <c r="XAG1142" s="894"/>
      <c r="XAH1142" s="894"/>
      <c r="XAI1142" s="894"/>
      <c r="XAJ1142" s="894"/>
      <c r="XAK1142" s="894"/>
      <c r="XAL1142" s="894"/>
      <c r="XAM1142" s="894"/>
      <c r="XAN1142" s="894"/>
      <c r="XAO1142" s="894"/>
      <c r="XAP1142" s="894"/>
      <c r="XAQ1142" s="894"/>
      <c r="XAR1142" s="894"/>
      <c r="XAS1142" s="894"/>
      <c r="XAT1142" s="894"/>
      <c r="XAU1142" s="894"/>
      <c r="XAV1142" s="894"/>
      <c r="XAW1142" s="894"/>
      <c r="XAX1142" s="894"/>
      <c r="XAY1142" s="894"/>
      <c r="XAZ1142" s="894"/>
      <c r="XBA1142" s="894"/>
      <c r="XBB1142" s="894"/>
      <c r="XBC1142" s="894"/>
      <c r="XBD1142" s="894"/>
      <c r="XBE1142" s="894"/>
      <c r="XBF1142" s="894"/>
      <c r="XBG1142" s="894"/>
      <c r="XBH1142" s="894"/>
      <c r="XBI1142" s="894"/>
      <c r="XBJ1142" s="894"/>
      <c r="XBK1142" s="894"/>
      <c r="XBL1142" s="894"/>
      <c r="XBM1142" s="894"/>
      <c r="XBN1142" s="894"/>
      <c r="XBO1142" s="894"/>
      <c r="XBP1142" s="894"/>
      <c r="XBQ1142" s="894"/>
      <c r="XBR1142" s="894"/>
      <c r="XBS1142" s="894"/>
      <c r="XBT1142" s="894"/>
      <c r="XBU1142" s="894"/>
      <c r="XBV1142" s="894"/>
      <c r="XBW1142" s="894"/>
      <c r="XBX1142" s="894"/>
      <c r="XBY1142" s="894"/>
      <c r="XBZ1142" s="894"/>
      <c r="XCA1142" s="894"/>
      <c r="XCB1142" s="894"/>
      <c r="XCC1142" s="894"/>
      <c r="XCD1142" s="894"/>
      <c r="XCE1142" s="894"/>
      <c r="XCF1142" s="894"/>
      <c r="XCG1142" s="894"/>
      <c r="XCH1142" s="894"/>
      <c r="XCI1142" s="894"/>
      <c r="XCJ1142" s="894"/>
      <c r="XCK1142" s="894"/>
      <c r="XCL1142" s="894"/>
      <c r="XCM1142" s="894"/>
      <c r="XCN1142" s="894"/>
      <c r="XCO1142" s="894"/>
      <c r="XCP1142" s="894"/>
      <c r="XCQ1142" s="894"/>
      <c r="XCR1142" s="894"/>
      <c r="XCS1142" s="894"/>
      <c r="XCT1142" s="894"/>
      <c r="XCU1142" s="894"/>
      <c r="XCV1142" s="894"/>
      <c r="XCW1142" s="894"/>
      <c r="XCX1142" s="894"/>
      <c r="XCY1142" s="894"/>
      <c r="XCZ1142" s="894"/>
      <c r="XDA1142" s="894"/>
      <c r="XDB1142" s="894"/>
      <c r="XDC1142" s="894"/>
      <c r="XDD1142" s="894"/>
      <c r="XDE1142" s="894"/>
      <c r="XDF1142" s="894"/>
      <c r="XDG1142" s="894"/>
      <c r="XDH1142" s="894"/>
      <c r="XDI1142" s="894"/>
      <c r="XDJ1142" s="894"/>
      <c r="XDK1142" s="894"/>
      <c r="XDL1142" s="894"/>
      <c r="XDM1142" s="894"/>
      <c r="XDN1142" s="894"/>
      <c r="XDO1142" s="894"/>
      <c r="XDP1142" s="894"/>
      <c r="XDQ1142" s="894"/>
      <c r="XDR1142" s="894"/>
      <c r="XDS1142" s="894"/>
      <c r="XDT1142" s="894"/>
      <c r="XDU1142" s="894"/>
      <c r="XDV1142" s="894"/>
      <c r="XDW1142" s="894"/>
      <c r="XDX1142" s="894"/>
      <c r="XDY1142" s="894"/>
      <c r="XDZ1142" s="894"/>
      <c r="XEA1142" s="894"/>
      <c r="XEB1142" s="894"/>
      <c r="XEC1142" s="894"/>
      <c r="XED1142" s="894"/>
      <c r="XEE1142" s="894"/>
      <c r="XEF1142" s="894"/>
      <c r="XEG1142" s="894"/>
      <c r="XEH1142" s="894"/>
      <c r="XEI1142" s="894"/>
      <c r="XEJ1142" s="894"/>
      <c r="XEK1142" s="894"/>
      <c r="XEL1142" s="894"/>
      <c r="XEM1142" s="894"/>
      <c r="XEN1142" s="894"/>
      <c r="XEO1142" s="894"/>
      <c r="XEP1142" s="894"/>
      <c r="XEQ1142" s="894"/>
      <c r="XER1142" s="894"/>
      <c r="XES1142" s="894"/>
      <c r="XET1142" s="894"/>
      <c r="XEU1142" s="894"/>
      <c r="XEV1142" s="894"/>
      <c r="XEW1142" s="894"/>
      <c r="XEX1142" s="894"/>
      <c r="XEY1142" s="894"/>
      <c r="XEZ1142" s="894"/>
      <c r="XFA1142" s="894"/>
      <c r="XFB1142" s="894"/>
      <c r="XFC1142" s="894"/>
      <c r="XFD1142" s="894"/>
    </row>
    <row r="1143" spans="1:16384" ht="12.6" customHeight="1" x14ac:dyDescent="0.25">
      <c r="A1143" s="760"/>
      <c r="B1143" s="678"/>
      <c r="C1143" s="678"/>
      <c r="D1143" s="678"/>
      <c r="E1143" s="678"/>
      <c r="F1143" s="678"/>
      <c r="G1143" s="678"/>
      <c r="H1143" s="678"/>
      <c r="I1143" s="678"/>
      <c r="J1143" s="678"/>
      <c r="K1143" s="678"/>
      <c r="L1143" s="678"/>
      <c r="M1143" s="678"/>
      <c r="N1143" s="678"/>
      <c r="O1143" s="678"/>
      <c r="P1143" s="678"/>
      <c r="Q1143" s="678"/>
      <c r="R1143" s="678"/>
      <c r="S1143" s="678"/>
      <c r="T1143" s="678"/>
      <c r="U1143" s="678"/>
      <c r="V1143" s="678"/>
      <c r="W1143" s="678"/>
      <c r="X1143" s="678"/>
      <c r="Y1143" s="678"/>
      <c r="Z1143" s="678"/>
      <c r="AA1143" s="678"/>
      <c r="AB1143" s="678"/>
      <c r="AC1143" s="678"/>
      <c r="AD1143" s="678"/>
      <c r="AE1143" s="678"/>
      <c r="AF1143" s="678"/>
      <c r="AG1143" s="678"/>
      <c r="AH1143" s="678"/>
      <c r="AI1143" s="678"/>
      <c r="AJ1143" s="678"/>
      <c r="AK1143" s="678"/>
      <c r="AL1143" s="678"/>
      <c r="AM1143" s="678"/>
      <c r="AN1143" s="678"/>
      <c r="AO1143" s="678"/>
      <c r="AP1143" s="678"/>
      <c r="AQ1143" s="678"/>
      <c r="AR1143" s="678"/>
      <c r="AS1143" s="678"/>
      <c r="AT1143" s="678"/>
      <c r="AU1143" s="678"/>
      <c r="AV1143" s="678"/>
      <c r="AW1143" s="678"/>
      <c r="AX1143" s="678"/>
      <c r="AY1143" s="678"/>
      <c r="AZ1143" s="678"/>
      <c r="BA1143" s="678"/>
      <c r="BB1143" s="761"/>
    </row>
    <row r="1144" spans="1:16384" ht="13.5" x14ac:dyDescent="0.25">
      <c r="A1144" s="991" t="s">
        <v>2910</v>
      </c>
      <c r="B1144" s="991"/>
      <c r="C1144" s="991"/>
      <c r="D1144" s="991"/>
      <c r="E1144" s="991"/>
      <c r="F1144" s="991"/>
      <c r="G1144" s="991"/>
      <c r="H1144" s="991"/>
      <c r="I1144" s="991"/>
      <c r="J1144" s="991"/>
      <c r="K1144" s="991"/>
      <c r="L1144" s="991"/>
      <c r="M1144" s="991"/>
      <c r="N1144" s="991"/>
      <c r="O1144" s="991"/>
      <c r="P1144" s="991"/>
      <c r="Q1144" s="991"/>
      <c r="R1144" s="991"/>
      <c r="S1144" s="991"/>
      <c r="T1144" s="991"/>
      <c r="U1144" s="991"/>
      <c r="V1144" s="991"/>
      <c r="W1144" s="991"/>
      <c r="X1144" s="991"/>
      <c r="Y1144" s="991"/>
      <c r="Z1144" s="991"/>
      <c r="AA1144" s="991"/>
      <c r="AB1144" s="991"/>
      <c r="AC1144" s="991"/>
      <c r="AD1144" s="991"/>
      <c r="AE1144" s="991"/>
      <c r="AF1144" s="991"/>
      <c r="AG1144" s="991"/>
      <c r="AH1144" s="991"/>
      <c r="AI1144" s="991"/>
      <c r="AJ1144" s="991"/>
      <c r="AK1144" s="991"/>
      <c r="AL1144" s="991"/>
      <c r="AM1144" s="991"/>
      <c r="AN1144" s="991"/>
      <c r="AO1144" s="991"/>
      <c r="AP1144" s="991"/>
      <c r="AQ1144" s="991"/>
      <c r="AR1144" s="991"/>
      <c r="AS1144" s="991"/>
      <c r="AT1144" s="991"/>
      <c r="AU1144" s="991"/>
      <c r="AV1144" s="991"/>
      <c r="AW1144" s="991"/>
      <c r="AX1144" s="991"/>
      <c r="AY1144" s="991"/>
      <c r="AZ1144" s="991"/>
      <c r="BA1144" s="991"/>
      <c r="BB1144" s="637"/>
    </row>
    <row r="1145" spans="1:16384" ht="12.6" customHeight="1" x14ac:dyDescent="0.25">
      <c r="A1145" s="894" t="s">
        <v>2911</v>
      </c>
      <c r="B1145" s="894"/>
      <c r="C1145" s="894"/>
      <c r="D1145" s="894"/>
      <c r="E1145" s="894"/>
      <c r="F1145" s="894"/>
      <c r="G1145" s="894"/>
      <c r="H1145" s="894"/>
      <c r="I1145" s="894"/>
      <c r="J1145" s="894"/>
      <c r="K1145" s="894"/>
      <c r="L1145" s="894"/>
      <c r="M1145" s="894"/>
      <c r="N1145" s="894"/>
      <c r="O1145" s="894"/>
      <c r="P1145" s="894"/>
      <c r="Q1145" s="894"/>
      <c r="R1145" s="894"/>
      <c r="S1145" s="894"/>
      <c r="T1145" s="894"/>
      <c r="U1145" s="894"/>
      <c r="V1145" s="894"/>
      <c r="W1145" s="894"/>
      <c r="X1145" s="894"/>
      <c r="Y1145" s="894"/>
      <c r="Z1145" s="894"/>
      <c r="AA1145" s="894"/>
      <c r="AB1145" s="894"/>
      <c r="AC1145" s="894"/>
      <c r="AD1145" s="894"/>
      <c r="AE1145" s="894"/>
      <c r="AF1145" s="894"/>
      <c r="AG1145" s="894"/>
      <c r="AH1145" s="894"/>
      <c r="AI1145" s="894"/>
      <c r="AJ1145" s="894"/>
      <c r="AK1145" s="894"/>
      <c r="AL1145" s="894"/>
      <c r="AM1145" s="894"/>
      <c r="AN1145" s="894"/>
      <c r="AO1145" s="894"/>
      <c r="AP1145" s="894"/>
      <c r="AQ1145" s="894"/>
      <c r="AR1145" s="894"/>
      <c r="AS1145" s="894"/>
      <c r="AT1145" s="894"/>
      <c r="AU1145" s="894"/>
      <c r="AV1145" s="894"/>
      <c r="AW1145" s="894"/>
      <c r="AX1145" s="894"/>
      <c r="AY1145" s="894"/>
      <c r="AZ1145" s="894"/>
      <c r="BA1145" s="894"/>
      <c r="BB1145" s="894"/>
      <c r="BC1145" s="894"/>
      <c r="BD1145" s="894"/>
      <c r="BE1145" s="894"/>
      <c r="BF1145" s="894"/>
      <c r="BG1145" s="894"/>
      <c r="BH1145" s="894"/>
      <c r="BI1145" s="894"/>
      <c r="BJ1145" s="894"/>
      <c r="BK1145" s="894"/>
      <c r="BL1145" s="894"/>
      <c r="BM1145" s="894"/>
      <c r="BN1145" s="894"/>
      <c r="BO1145" s="894"/>
      <c r="BP1145" s="894"/>
      <c r="BQ1145" s="894"/>
      <c r="BR1145" s="894"/>
      <c r="BS1145" s="894"/>
      <c r="BT1145" s="894"/>
      <c r="BU1145" s="894"/>
      <c r="BV1145" s="894"/>
      <c r="BW1145" s="894"/>
      <c r="BX1145" s="894"/>
      <c r="BY1145" s="894"/>
      <c r="BZ1145" s="894"/>
      <c r="CA1145" s="894"/>
      <c r="CB1145" s="894"/>
      <c r="CC1145" s="894"/>
      <c r="CD1145" s="894"/>
      <c r="CE1145" s="894"/>
      <c r="CF1145" s="894"/>
      <c r="CG1145" s="894"/>
      <c r="CH1145" s="894"/>
      <c r="CI1145" s="894"/>
      <c r="CJ1145" s="894"/>
      <c r="CK1145" s="894"/>
      <c r="CL1145" s="894"/>
      <c r="CM1145" s="894"/>
      <c r="CN1145" s="894"/>
      <c r="CO1145" s="894"/>
      <c r="CP1145" s="894"/>
      <c r="CQ1145" s="894"/>
      <c r="CR1145" s="894"/>
      <c r="CS1145" s="894"/>
      <c r="CT1145" s="894"/>
      <c r="CU1145" s="894"/>
      <c r="CV1145" s="894"/>
      <c r="CW1145" s="894"/>
      <c r="CX1145" s="894"/>
      <c r="CY1145" s="894"/>
      <c r="CZ1145" s="894"/>
      <c r="DA1145" s="894"/>
      <c r="DB1145" s="894"/>
      <c r="DC1145" s="894"/>
      <c r="DD1145" s="894"/>
      <c r="DE1145" s="894"/>
      <c r="DF1145" s="894"/>
      <c r="DG1145" s="894"/>
      <c r="DH1145" s="894"/>
      <c r="DI1145" s="894"/>
      <c r="DJ1145" s="894"/>
      <c r="DK1145" s="894"/>
      <c r="DL1145" s="894"/>
      <c r="DM1145" s="894"/>
      <c r="DN1145" s="894"/>
      <c r="DO1145" s="894"/>
      <c r="DP1145" s="894"/>
      <c r="DQ1145" s="894"/>
      <c r="DR1145" s="894"/>
      <c r="DS1145" s="894"/>
      <c r="DT1145" s="894"/>
      <c r="DU1145" s="894"/>
      <c r="DV1145" s="894"/>
      <c r="DW1145" s="894"/>
      <c r="DX1145" s="894"/>
      <c r="DY1145" s="894"/>
      <c r="DZ1145" s="894"/>
      <c r="EA1145" s="894"/>
      <c r="EB1145" s="894"/>
      <c r="EC1145" s="894"/>
      <c r="ED1145" s="894"/>
      <c r="EE1145" s="894"/>
      <c r="EF1145" s="894"/>
      <c r="EG1145" s="894"/>
      <c r="EH1145" s="894"/>
      <c r="EI1145" s="894"/>
      <c r="EJ1145" s="894"/>
      <c r="EK1145" s="894"/>
      <c r="EL1145" s="894"/>
      <c r="EM1145" s="894"/>
      <c r="EN1145" s="894"/>
      <c r="EO1145" s="894"/>
      <c r="EP1145" s="894"/>
      <c r="EQ1145" s="894"/>
      <c r="ER1145" s="894"/>
      <c r="ES1145" s="894"/>
      <c r="ET1145" s="894"/>
      <c r="EU1145" s="894"/>
      <c r="EV1145" s="894"/>
      <c r="EW1145" s="894"/>
      <c r="EX1145" s="894"/>
      <c r="EY1145" s="894"/>
      <c r="EZ1145" s="894"/>
      <c r="FA1145" s="894"/>
      <c r="FB1145" s="894"/>
      <c r="FC1145" s="894"/>
      <c r="FD1145" s="894"/>
      <c r="FE1145" s="894"/>
      <c r="FF1145" s="894"/>
      <c r="FG1145" s="894"/>
      <c r="FH1145" s="894"/>
      <c r="FI1145" s="894"/>
      <c r="FJ1145" s="894"/>
      <c r="FK1145" s="894"/>
      <c r="FL1145" s="894"/>
      <c r="FM1145" s="894"/>
      <c r="FN1145" s="894"/>
      <c r="FO1145" s="894"/>
      <c r="FP1145" s="894"/>
      <c r="FQ1145" s="894"/>
      <c r="FR1145" s="894"/>
      <c r="FS1145" s="894"/>
      <c r="FT1145" s="894"/>
      <c r="FU1145" s="894"/>
      <c r="FV1145" s="894"/>
      <c r="FW1145" s="894"/>
      <c r="FX1145" s="894"/>
      <c r="FY1145" s="894"/>
      <c r="FZ1145" s="894"/>
      <c r="GA1145" s="894"/>
      <c r="GB1145" s="894"/>
      <c r="GC1145" s="894"/>
      <c r="GD1145" s="894"/>
      <c r="GE1145" s="894"/>
      <c r="GF1145" s="894"/>
      <c r="GG1145" s="894"/>
      <c r="GH1145" s="894"/>
      <c r="GI1145" s="894"/>
      <c r="GJ1145" s="894"/>
      <c r="GK1145" s="894"/>
      <c r="GL1145" s="894"/>
      <c r="GM1145" s="894"/>
      <c r="GN1145" s="894"/>
      <c r="GO1145" s="894"/>
      <c r="GP1145" s="894"/>
      <c r="GQ1145" s="894"/>
      <c r="GR1145" s="894"/>
      <c r="GS1145" s="894"/>
      <c r="GT1145" s="894"/>
      <c r="GU1145" s="894"/>
      <c r="GV1145" s="894"/>
      <c r="GW1145" s="894"/>
      <c r="GX1145" s="894"/>
      <c r="GY1145" s="894"/>
      <c r="GZ1145" s="894"/>
      <c r="HA1145" s="894"/>
      <c r="HB1145" s="894"/>
      <c r="HC1145" s="894"/>
      <c r="HD1145" s="894"/>
      <c r="HE1145" s="894"/>
      <c r="HF1145" s="894"/>
      <c r="HG1145" s="894"/>
      <c r="HH1145" s="894"/>
      <c r="HI1145" s="894"/>
      <c r="HJ1145" s="894"/>
      <c r="HK1145" s="894"/>
      <c r="HL1145" s="894"/>
      <c r="HM1145" s="894"/>
      <c r="HN1145" s="894"/>
      <c r="HO1145" s="894"/>
      <c r="HP1145" s="894"/>
      <c r="HQ1145" s="894"/>
      <c r="HR1145" s="894"/>
      <c r="HS1145" s="894"/>
      <c r="HT1145" s="894"/>
      <c r="HU1145" s="894"/>
      <c r="HV1145" s="894"/>
      <c r="HW1145" s="894"/>
      <c r="HX1145" s="894"/>
      <c r="HY1145" s="894"/>
      <c r="HZ1145" s="894"/>
      <c r="IA1145" s="894"/>
      <c r="IB1145" s="894"/>
      <c r="IC1145" s="894"/>
      <c r="ID1145" s="894"/>
      <c r="IE1145" s="894"/>
      <c r="IF1145" s="894"/>
      <c r="IG1145" s="894"/>
      <c r="IH1145" s="894"/>
      <c r="II1145" s="894"/>
      <c r="IJ1145" s="894"/>
      <c r="IK1145" s="894"/>
      <c r="IL1145" s="894"/>
      <c r="IM1145" s="894"/>
      <c r="IN1145" s="894"/>
      <c r="IO1145" s="894"/>
      <c r="IP1145" s="894"/>
      <c r="IQ1145" s="894"/>
      <c r="IR1145" s="894"/>
      <c r="IS1145" s="894"/>
      <c r="IT1145" s="894"/>
      <c r="IU1145" s="894"/>
      <c r="IV1145" s="894"/>
      <c r="IW1145" s="894"/>
      <c r="IX1145" s="894"/>
      <c r="IY1145" s="894"/>
      <c r="IZ1145" s="894"/>
      <c r="JA1145" s="894"/>
      <c r="JB1145" s="894"/>
      <c r="JC1145" s="894"/>
      <c r="JD1145" s="894"/>
      <c r="JE1145" s="894"/>
      <c r="JF1145" s="894"/>
      <c r="JG1145" s="894"/>
      <c r="JH1145" s="894"/>
      <c r="JI1145" s="894"/>
      <c r="JJ1145" s="894"/>
      <c r="JK1145" s="894"/>
      <c r="JL1145" s="894"/>
      <c r="JM1145" s="894"/>
      <c r="JN1145" s="894"/>
      <c r="JO1145" s="894"/>
      <c r="JP1145" s="894"/>
      <c r="JQ1145" s="894"/>
      <c r="JR1145" s="894"/>
      <c r="JS1145" s="894"/>
      <c r="JT1145" s="894"/>
      <c r="JU1145" s="894"/>
      <c r="JV1145" s="894"/>
      <c r="JW1145" s="894"/>
      <c r="JX1145" s="894"/>
      <c r="JY1145" s="894"/>
      <c r="JZ1145" s="894"/>
      <c r="KA1145" s="894"/>
      <c r="KB1145" s="894"/>
      <c r="KC1145" s="894"/>
      <c r="KD1145" s="894"/>
      <c r="KE1145" s="894"/>
      <c r="KF1145" s="894"/>
      <c r="KG1145" s="894"/>
      <c r="KH1145" s="894"/>
      <c r="KI1145" s="894"/>
      <c r="KJ1145" s="894"/>
      <c r="KK1145" s="894"/>
      <c r="KL1145" s="894"/>
      <c r="KM1145" s="894"/>
      <c r="KN1145" s="894"/>
      <c r="KO1145" s="894"/>
      <c r="KP1145" s="894"/>
      <c r="KQ1145" s="894"/>
      <c r="KR1145" s="894"/>
      <c r="KS1145" s="894"/>
      <c r="KT1145" s="894"/>
      <c r="KU1145" s="894"/>
      <c r="KV1145" s="894"/>
      <c r="KW1145" s="894"/>
      <c r="KX1145" s="894"/>
      <c r="KY1145" s="894"/>
      <c r="KZ1145" s="894"/>
      <c r="LA1145" s="894"/>
      <c r="LB1145" s="894"/>
      <c r="LC1145" s="894"/>
      <c r="LD1145" s="894"/>
      <c r="LE1145" s="894"/>
      <c r="LF1145" s="894"/>
      <c r="LG1145" s="894"/>
      <c r="LH1145" s="894"/>
      <c r="LI1145" s="894"/>
      <c r="LJ1145" s="894"/>
      <c r="LK1145" s="894"/>
      <c r="LL1145" s="894"/>
      <c r="LM1145" s="894"/>
      <c r="LN1145" s="894"/>
      <c r="LO1145" s="894"/>
      <c r="LP1145" s="894"/>
      <c r="LQ1145" s="894"/>
      <c r="LR1145" s="894"/>
      <c r="LS1145" s="894"/>
      <c r="LT1145" s="894"/>
      <c r="LU1145" s="894"/>
      <c r="LV1145" s="894"/>
      <c r="LW1145" s="894"/>
      <c r="LX1145" s="894"/>
      <c r="LY1145" s="894"/>
      <c r="LZ1145" s="894"/>
      <c r="MA1145" s="894"/>
      <c r="MB1145" s="894"/>
      <c r="MC1145" s="894"/>
      <c r="MD1145" s="894"/>
      <c r="ME1145" s="894"/>
      <c r="MF1145" s="894"/>
      <c r="MG1145" s="894"/>
      <c r="MH1145" s="894"/>
      <c r="MI1145" s="894"/>
      <c r="MJ1145" s="894"/>
      <c r="MK1145" s="894"/>
      <c r="ML1145" s="894"/>
      <c r="MM1145" s="894"/>
      <c r="MN1145" s="894"/>
      <c r="MO1145" s="894"/>
      <c r="MP1145" s="894"/>
      <c r="MQ1145" s="894"/>
      <c r="MR1145" s="894"/>
      <c r="MS1145" s="894"/>
      <c r="MT1145" s="894"/>
      <c r="MU1145" s="894"/>
      <c r="MV1145" s="894"/>
      <c r="MW1145" s="894"/>
      <c r="MX1145" s="894"/>
      <c r="MY1145" s="894"/>
      <c r="MZ1145" s="894"/>
      <c r="NA1145" s="894"/>
      <c r="NB1145" s="894"/>
      <c r="NC1145" s="894"/>
      <c r="ND1145" s="894"/>
      <c r="NE1145" s="894"/>
      <c r="NF1145" s="894"/>
      <c r="NG1145" s="894"/>
      <c r="NH1145" s="894"/>
      <c r="NI1145" s="894"/>
      <c r="NJ1145" s="894"/>
      <c r="NK1145" s="894"/>
      <c r="NL1145" s="894"/>
      <c r="NM1145" s="894"/>
      <c r="NN1145" s="894"/>
      <c r="NO1145" s="894"/>
      <c r="NP1145" s="894"/>
      <c r="NQ1145" s="894"/>
      <c r="NR1145" s="894"/>
      <c r="NS1145" s="894"/>
      <c r="NT1145" s="894"/>
      <c r="NU1145" s="894"/>
      <c r="NV1145" s="894"/>
      <c r="NW1145" s="894"/>
      <c r="NX1145" s="894"/>
      <c r="NY1145" s="894"/>
      <c r="NZ1145" s="894"/>
      <c r="OA1145" s="894"/>
      <c r="OB1145" s="894"/>
      <c r="OC1145" s="894"/>
      <c r="OD1145" s="894"/>
      <c r="OE1145" s="894"/>
      <c r="OF1145" s="894"/>
      <c r="OG1145" s="894"/>
      <c r="OH1145" s="894"/>
      <c r="OI1145" s="894"/>
      <c r="OJ1145" s="894"/>
      <c r="OK1145" s="894"/>
      <c r="OL1145" s="894"/>
      <c r="OM1145" s="894"/>
      <c r="ON1145" s="894"/>
      <c r="OO1145" s="894"/>
      <c r="OP1145" s="894"/>
      <c r="OQ1145" s="894"/>
      <c r="OR1145" s="894"/>
      <c r="OS1145" s="894"/>
      <c r="OT1145" s="894"/>
      <c r="OU1145" s="894"/>
      <c r="OV1145" s="894"/>
      <c r="OW1145" s="894"/>
      <c r="OX1145" s="894"/>
      <c r="OY1145" s="894"/>
      <c r="OZ1145" s="894"/>
      <c r="PA1145" s="894"/>
      <c r="PB1145" s="894"/>
      <c r="PC1145" s="894"/>
      <c r="PD1145" s="894"/>
      <c r="PE1145" s="894"/>
      <c r="PF1145" s="894"/>
      <c r="PG1145" s="894"/>
      <c r="PH1145" s="894"/>
      <c r="PI1145" s="894"/>
      <c r="PJ1145" s="894"/>
      <c r="PK1145" s="894"/>
      <c r="PL1145" s="894"/>
      <c r="PM1145" s="894"/>
      <c r="PN1145" s="894"/>
      <c r="PO1145" s="894"/>
      <c r="PP1145" s="894"/>
      <c r="PQ1145" s="894"/>
      <c r="PR1145" s="894"/>
      <c r="PS1145" s="894"/>
      <c r="PT1145" s="894"/>
      <c r="PU1145" s="894"/>
      <c r="PV1145" s="894"/>
      <c r="PW1145" s="894"/>
      <c r="PX1145" s="894"/>
      <c r="PY1145" s="894"/>
      <c r="PZ1145" s="894"/>
      <c r="QA1145" s="894"/>
      <c r="QB1145" s="894"/>
      <c r="QC1145" s="894"/>
      <c r="QD1145" s="894"/>
      <c r="QE1145" s="894"/>
      <c r="QF1145" s="894"/>
      <c r="QG1145" s="894"/>
      <c r="QH1145" s="894"/>
      <c r="QI1145" s="894"/>
      <c r="QJ1145" s="894"/>
      <c r="QK1145" s="894"/>
      <c r="QL1145" s="894"/>
      <c r="QM1145" s="894"/>
      <c r="QN1145" s="894"/>
      <c r="QO1145" s="894"/>
      <c r="QP1145" s="894"/>
      <c r="QQ1145" s="894"/>
      <c r="QR1145" s="894"/>
      <c r="QS1145" s="894"/>
      <c r="QT1145" s="894"/>
      <c r="QU1145" s="894"/>
      <c r="QV1145" s="894"/>
      <c r="QW1145" s="894"/>
      <c r="QX1145" s="894"/>
      <c r="QY1145" s="894"/>
      <c r="QZ1145" s="894"/>
      <c r="RA1145" s="894"/>
      <c r="RB1145" s="894"/>
      <c r="RC1145" s="894"/>
      <c r="RD1145" s="894"/>
      <c r="RE1145" s="894"/>
      <c r="RF1145" s="894"/>
      <c r="RG1145" s="894"/>
      <c r="RH1145" s="894"/>
      <c r="RI1145" s="894"/>
      <c r="RJ1145" s="894"/>
      <c r="RK1145" s="894"/>
      <c r="RL1145" s="894"/>
      <c r="RM1145" s="894"/>
      <c r="RN1145" s="894"/>
      <c r="RO1145" s="894"/>
      <c r="RP1145" s="894"/>
      <c r="RQ1145" s="894"/>
      <c r="RR1145" s="894"/>
      <c r="RS1145" s="894"/>
      <c r="RT1145" s="894"/>
      <c r="RU1145" s="894"/>
      <c r="RV1145" s="894"/>
      <c r="RW1145" s="894"/>
      <c r="RX1145" s="894"/>
      <c r="RY1145" s="894"/>
      <c r="RZ1145" s="894"/>
      <c r="SA1145" s="894"/>
      <c r="SB1145" s="894"/>
      <c r="SC1145" s="894"/>
      <c r="SD1145" s="894"/>
      <c r="SE1145" s="894"/>
      <c r="SF1145" s="894"/>
      <c r="SG1145" s="894"/>
      <c r="SH1145" s="894"/>
      <c r="SI1145" s="894"/>
      <c r="SJ1145" s="894"/>
      <c r="SK1145" s="894"/>
      <c r="SL1145" s="894"/>
      <c r="SM1145" s="894"/>
      <c r="SN1145" s="894"/>
      <c r="SO1145" s="894"/>
      <c r="SP1145" s="894"/>
      <c r="SQ1145" s="894"/>
      <c r="SR1145" s="894"/>
      <c r="SS1145" s="894"/>
      <c r="ST1145" s="894"/>
      <c r="SU1145" s="894"/>
      <c r="SV1145" s="894"/>
      <c r="SW1145" s="894"/>
      <c r="SX1145" s="894"/>
      <c r="SY1145" s="894"/>
      <c r="SZ1145" s="894"/>
      <c r="TA1145" s="894"/>
      <c r="TB1145" s="894"/>
      <c r="TC1145" s="894"/>
      <c r="TD1145" s="894"/>
      <c r="TE1145" s="894"/>
      <c r="TF1145" s="894"/>
      <c r="TG1145" s="894"/>
      <c r="TH1145" s="894"/>
      <c r="TI1145" s="894"/>
      <c r="TJ1145" s="894"/>
      <c r="TK1145" s="894"/>
      <c r="TL1145" s="894"/>
      <c r="TM1145" s="894"/>
      <c r="TN1145" s="894"/>
      <c r="TO1145" s="894"/>
      <c r="TP1145" s="894"/>
      <c r="TQ1145" s="894"/>
      <c r="TR1145" s="894"/>
      <c r="TS1145" s="894"/>
      <c r="TT1145" s="894"/>
      <c r="TU1145" s="894"/>
      <c r="TV1145" s="894"/>
      <c r="TW1145" s="894"/>
      <c r="TX1145" s="894"/>
      <c r="TY1145" s="894"/>
      <c r="TZ1145" s="894"/>
      <c r="UA1145" s="894"/>
      <c r="UB1145" s="894"/>
      <c r="UC1145" s="894"/>
      <c r="UD1145" s="894"/>
      <c r="UE1145" s="894"/>
      <c r="UF1145" s="894"/>
      <c r="UG1145" s="894"/>
      <c r="UH1145" s="894"/>
      <c r="UI1145" s="894"/>
      <c r="UJ1145" s="894"/>
      <c r="UK1145" s="894"/>
      <c r="UL1145" s="894"/>
      <c r="UM1145" s="894"/>
      <c r="UN1145" s="894"/>
      <c r="UO1145" s="894"/>
      <c r="UP1145" s="894"/>
      <c r="UQ1145" s="894"/>
      <c r="UR1145" s="894"/>
      <c r="US1145" s="894"/>
      <c r="UT1145" s="894"/>
      <c r="UU1145" s="894"/>
      <c r="UV1145" s="894"/>
      <c r="UW1145" s="894"/>
      <c r="UX1145" s="894"/>
      <c r="UY1145" s="894"/>
      <c r="UZ1145" s="894"/>
      <c r="VA1145" s="894"/>
      <c r="VB1145" s="894"/>
      <c r="VC1145" s="894"/>
      <c r="VD1145" s="894"/>
      <c r="VE1145" s="894"/>
      <c r="VF1145" s="894"/>
      <c r="VG1145" s="894"/>
      <c r="VH1145" s="894"/>
      <c r="VI1145" s="894"/>
      <c r="VJ1145" s="894"/>
      <c r="VK1145" s="894"/>
      <c r="VL1145" s="894"/>
      <c r="VM1145" s="894"/>
      <c r="VN1145" s="894"/>
      <c r="VO1145" s="894"/>
      <c r="VP1145" s="894"/>
      <c r="VQ1145" s="894"/>
      <c r="VR1145" s="894"/>
      <c r="VS1145" s="894"/>
      <c r="VT1145" s="894"/>
      <c r="VU1145" s="894"/>
      <c r="VV1145" s="894"/>
      <c r="VW1145" s="894"/>
      <c r="VX1145" s="894"/>
      <c r="VY1145" s="894"/>
      <c r="VZ1145" s="894"/>
      <c r="WA1145" s="894"/>
      <c r="WB1145" s="894"/>
      <c r="WC1145" s="894"/>
      <c r="WD1145" s="894"/>
      <c r="WE1145" s="894"/>
      <c r="WF1145" s="894"/>
      <c r="WG1145" s="894"/>
      <c r="WH1145" s="894"/>
      <c r="WI1145" s="894"/>
      <c r="WJ1145" s="894"/>
      <c r="WK1145" s="894"/>
      <c r="WL1145" s="894"/>
      <c r="WM1145" s="894"/>
      <c r="WN1145" s="894"/>
      <c r="WO1145" s="894"/>
      <c r="WP1145" s="894"/>
      <c r="WQ1145" s="894"/>
      <c r="WR1145" s="894"/>
      <c r="WS1145" s="894"/>
      <c r="WT1145" s="894"/>
      <c r="WU1145" s="894"/>
      <c r="WV1145" s="894"/>
      <c r="WW1145" s="894"/>
      <c r="WX1145" s="894"/>
      <c r="WY1145" s="894"/>
      <c r="WZ1145" s="894"/>
      <c r="XA1145" s="894"/>
      <c r="XB1145" s="894"/>
      <c r="XC1145" s="894"/>
      <c r="XD1145" s="894"/>
      <c r="XE1145" s="894"/>
      <c r="XF1145" s="894"/>
      <c r="XG1145" s="894"/>
      <c r="XH1145" s="894"/>
      <c r="XI1145" s="894"/>
      <c r="XJ1145" s="894"/>
      <c r="XK1145" s="894"/>
      <c r="XL1145" s="894"/>
      <c r="XM1145" s="894"/>
      <c r="XN1145" s="894"/>
      <c r="XO1145" s="894"/>
      <c r="XP1145" s="894"/>
      <c r="XQ1145" s="894"/>
      <c r="XR1145" s="894"/>
      <c r="XS1145" s="894"/>
      <c r="XT1145" s="894"/>
      <c r="XU1145" s="894"/>
      <c r="XV1145" s="894"/>
      <c r="XW1145" s="894"/>
      <c r="XX1145" s="894"/>
      <c r="XY1145" s="894"/>
      <c r="XZ1145" s="894"/>
      <c r="YA1145" s="894"/>
      <c r="YB1145" s="894"/>
      <c r="YC1145" s="894"/>
      <c r="YD1145" s="894"/>
      <c r="YE1145" s="894"/>
      <c r="YF1145" s="894"/>
      <c r="YG1145" s="894"/>
      <c r="YH1145" s="894"/>
      <c r="YI1145" s="894"/>
      <c r="YJ1145" s="894"/>
      <c r="YK1145" s="894"/>
      <c r="YL1145" s="894"/>
      <c r="YM1145" s="894"/>
      <c r="YN1145" s="894"/>
      <c r="YO1145" s="894"/>
      <c r="YP1145" s="894"/>
      <c r="YQ1145" s="894"/>
      <c r="YR1145" s="894"/>
      <c r="YS1145" s="894"/>
      <c r="YT1145" s="894"/>
      <c r="YU1145" s="894"/>
      <c r="YV1145" s="894"/>
      <c r="YW1145" s="894"/>
      <c r="YX1145" s="894"/>
      <c r="YY1145" s="894"/>
      <c r="YZ1145" s="894"/>
      <c r="ZA1145" s="894"/>
      <c r="ZB1145" s="894"/>
      <c r="ZC1145" s="894"/>
      <c r="ZD1145" s="894"/>
      <c r="ZE1145" s="894"/>
      <c r="ZF1145" s="894"/>
      <c r="ZG1145" s="894"/>
      <c r="ZH1145" s="894"/>
      <c r="ZI1145" s="894"/>
      <c r="ZJ1145" s="894"/>
      <c r="ZK1145" s="894"/>
      <c r="ZL1145" s="894"/>
      <c r="ZM1145" s="894"/>
      <c r="ZN1145" s="894"/>
      <c r="ZO1145" s="894"/>
      <c r="ZP1145" s="894"/>
      <c r="ZQ1145" s="894"/>
      <c r="ZR1145" s="894"/>
      <c r="ZS1145" s="894"/>
      <c r="ZT1145" s="894"/>
      <c r="ZU1145" s="894"/>
      <c r="ZV1145" s="894"/>
      <c r="ZW1145" s="894"/>
      <c r="ZX1145" s="894"/>
      <c r="ZY1145" s="894"/>
      <c r="ZZ1145" s="894"/>
      <c r="AAA1145" s="894"/>
      <c r="AAB1145" s="894"/>
      <c r="AAC1145" s="894"/>
      <c r="AAD1145" s="894"/>
      <c r="AAE1145" s="894"/>
      <c r="AAF1145" s="894"/>
      <c r="AAG1145" s="894"/>
      <c r="AAH1145" s="894"/>
      <c r="AAI1145" s="894"/>
      <c r="AAJ1145" s="894"/>
      <c r="AAK1145" s="894"/>
      <c r="AAL1145" s="894"/>
      <c r="AAM1145" s="894"/>
      <c r="AAN1145" s="894"/>
      <c r="AAO1145" s="894"/>
      <c r="AAP1145" s="894"/>
      <c r="AAQ1145" s="894"/>
      <c r="AAR1145" s="894"/>
      <c r="AAS1145" s="894"/>
      <c r="AAT1145" s="894"/>
      <c r="AAU1145" s="894"/>
      <c r="AAV1145" s="894"/>
      <c r="AAW1145" s="894"/>
      <c r="AAX1145" s="894"/>
      <c r="AAY1145" s="894"/>
      <c r="AAZ1145" s="894"/>
      <c r="ABA1145" s="894"/>
      <c r="ABB1145" s="894"/>
      <c r="ABC1145" s="894"/>
      <c r="ABD1145" s="894"/>
      <c r="ABE1145" s="894"/>
      <c r="ABF1145" s="894"/>
      <c r="ABG1145" s="894"/>
      <c r="ABH1145" s="894"/>
      <c r="ABI1145" s="894"/>
      <c r="ABJ1145" s="894"/>
      <c r="ABK1145" s="894"/>
      <c r="ABL1145" s="894"/>
      <c r="ABM1145" s="894"/>
      <c r="ABN1145" s="894"/>
      <c r="ABO1145" s="894"/>
      <c r="ABP1145" s="894"/>
      <c r="ABQ1145" s="894"/>
      <c r="ABR1145" s="894"/>
      <c r="ABS1145" s="894"/>
      <c r="ABT1145" s="894"/>
      <c r="ABU1145" s="894"/>
      <c r="ABV1145" s="894"/>
      <c r="ABW1145" s="894"/>
      <c r="ABX1145" s="894"/>
      <c r="ABY1145" s="894"/>
      <c r="ABZ1145" s="894"/>
      <c r="ACA1145" s="894"/>
      <c r="ACB1145" s="894"/>
      <c r="ACC1145" s="894"/>
      <c r="ACD1145" s="894"/>
      <c r="ACE1145" s="894"/>
      <c r="ACF1145" s="894"/>
      <c r="ACG1145" s="894"/>
      <c r="ACH1145" s="894"/>
      <c r="ACI1145" s="894"/>
      <c r="ACJ1145" s="894"/>
      <c r="ACK1145" s="894"/>
      <c r="ACL1145" s="894"/>
      <c r="ACM1145" s="894"/>
      <c r="ACN1145" s="894"/>
      <c r="ACO1145" s="894"/>
      <c r="ACP1145" s="894"/>
      <c r="ACQ1145" s="894"/>
      <c r="ACR1145" s="894"/>
      <c r="ACS1145" s="894"/>
      <c r="ACT1145" s="894"/>
      <c r="ACU1145" s="894"/>
      <c r="ACV1145" s="894"/>
      <c r="ACW1145" s="894"/>
      <c r="ACX1145" s="894"/>
      <c r="ACY1145" s="894"/>
      <c r="ACZ1145" s="894"/>
      <c r="ADA1145" s="894"/>
      <c r="ADB1145" s="894"/>
      <c r="ADC1145" s="894"/>
      <c r="ADD1145" s="894"/>
      <c r="ADE1145" s="894"/>
      <c r="ADF1145" s="894"/>
      <c r="ADG1145" s="894"/>
      <c r="ADH1145" s="894"/>
      <c r="ADI1145" s="894"/>
      <c r="ADJ1145" s="894"/>
      <c r="ADK1145" s="894"/>
      <c r="ADL1145" s="894"/>
      <c r="ADM1145" s="894"/>
      <c r="ADN1145" s="894"/>
      <c r="ADO1145" s="894"/>
      <c r="ADP1145" s="894"/>
      <c r="ADQ1145" s="894"/>
      <c r="ADR1145" s="894"/>
      <c r="ADS1145" s="894"/>
      <c r="ADT1145" s="894"/>
      <c r="ADU1145" s="894"/>
      <c r="ADV1145" s="894"/>
      <c r="ADW1145" s="894"/>
      <c r="ADX1145" s="894"/>
      <c r="ADY1145" s="894"/>
      <c r="ADZ1145" s="894"/>
      <c r="AEA1145" s="894"/>
      <c r="AEB1145" s="894"/>
      <c r="AEC1145" s="894"/>
      <c r="AED1145" s="894"/>
      <c r="AEE1145" s="894"/>
      <c r="AEF1145" s="894"/>
      <c r="AEG1145" s="894"/>
      <c r="AEH1145" s="894"/>
      <c r="AEI1145" s="894"/>
      <c r="AEJ1145" s="894"/>
      <c r="AEK1145" s="894"/>
      <c r="AEL1145" s="894"/>
      <c r="AEM1145" s="894"/>
      <c r="AEN1145" s="894"/>
      <c r="AEO1145" s="894"/>
      <c r="AEP1145" s="894"/>
      <c r="AEQ1145" s="894"/>
      <c r="AER1145" s="894"/>
      <c r="AES1145" s="894"/>
      <c r="AET1145" s="894"/>
      <c r="AEU1145" s="894"/>
      <c r="AEV1145" s="894"/>
      <c r="AEW1145" s="894"/>
      <c r="AEX1145" s="894"/>
      <c r="AEY1145" s="894"/>
      <c r="AEZ1145" s="894"/>
      <c r="AFA1145" s="894"/>
      <c r="AFB1145" s="894"/>
      <c r="AFC1145" s="894"/>
      <c r="AFD1145" s="894"/>
      <c r="AFE1145" s="894"/>
      <c r="AFF1145" s="894"/>
      <c r="AFG1145" s="894"/>
      <c r="AFH1145" s="894"/>
      <c r="AFI1145" s="894"/>
      <c r="AFJ1145" s="894"/>
      <c r="AFK1145" s="894"/>
      <c r="AFL1145" s="894"/>
      <c r="AFM1145" s="894"/>
      <c r="AFN1145" s="894"/>
      <c r="AFO1145" s="894"/>
      <c r="AFP1145" s="894"/>
      <c r="AFQ1145" s="894"/>
      <c r="AFR1145" s="894"/>
      <c r="AFS1145" s="894"/>
      <c r="AFT1145" s="894"/>
      <c r="AFU1145" s="894"/>
      <c r="AFV1145" s="894"/>
      <c r="AFW1145" s="894"/>
      <c r="AFX1145" s="894"/>
      <c r="AFY1145" s="894"/>
      <c r="AFZ1145" s="894"/>
      <c r="AGA1145" s="894"/>
      <c r="AGB1145" s="894"/>
      <c r="AGC1145" s="894"/>
      <c r="AGD1145" s="894"/>
      <c r="AGE1145" s="894"/>
      <c r="AGF1145" s="894"/>
      <c r="AGG1145" s="894"/>
      <c r="AGH1145" s="894"/>
      <c r="AGI1145" s="894"/>
      <c r="AGJ1145" s="894"/>
      <c r="AGK1145" s="894"/>
      <c r="AGL1145" s="894"/>
      <c r="AGM1145" s="894"/>
      <c r="AGN1145" s="894"/>
      <c r="AGO1145" s="894"/>
      <c r="AGP1145" s="894"/>
      <c r="AGQ1145" s="894"/>
      <c r="AGR1145" s="894"/>
      <c r="AGS1145" s="894"/>
      <c r="AGT1145" s="894"/>
      <c r="AGU1145" s="894"/>
      <c r="AGV1145" s="894"/>
      <c r="AGW1145" s="894"/>
      <c r="AGX1145" s="894"/>
      <c r="AGY1145" s="894"/>
      <c r="AGZ1145" s="894"/>
      <c r="AHA1145" s="894"/>
      <c r="AHB1145" s="894"/>
      <c r="AHC1145" s="894"/>
      <c r="AHD1145" s="894"/>
      <c r="AHE1145" s="894"/>
      <c r="AHF1145" s="894"/>
      <c r="AHG1145" s="894"/>
      <c r="AHH1145" s="894"/>
      <c r="AHI1145" s="894"/>
      <c r="AHJ1145" s="894"/>
      <c r="AHK1145" s="894"/>
      <c r="AHL1145" s="894"/>
      <c r="AHM1145" s="894"/>
      <c r="AHN1145" s="894"/>
      <c r="AHO1145" s="894"/>
      <c r="AHP1145" s="894"/>
      <c r="AHQ1145" s="894"/>
      <c r="AHR1145" s="894"/>
      <c r="AHS1145" s="894"/>
      <c r="AHT1145" s="894"/>
      <c r="AHU1145" s="894"/>
      <c r="AHV1145" s="894"/>
      <c r="AHW1145" s="894"/>
      <c r="AHX1145" s="894"/>
      <c r="AHY1145" s="894"/>
      <c r="AHZ1145" s="894"/>
      <c r="AIA1145" s="894"/>
      <c r="AIB1145" s="894"/>
      <c r="AIC1145" s="894"/>
      <c r="AID1145" s="894"/>
      <c r="AIE1145" s="894"/>
      <c r="AIF1145" s="894"/>
      <c r="AIG1145" s="894"/>
      <c r="AIH1145" s="894"/>
      <c r="AII1145" s="894"/>
      <c r="AIJ1145" s="894"/>
      <c r="AIK1145" s="894"/>
      <c r="AIL1145" s="894"/>
      <c r="AIM1145" s="894"/>
      <c r="AIN1145" s="894"/>
      <c r="AIO1145" s="894"/>
      <c r="AIP1145" s="894"/>
      <c r="AIQ1145" s="894"/>
      <c r="AIR1145" s="894"/>
      <c r="AIS1145" s="894"/>
      <c r="AIT1145" s="894"/>
      <c r="AIU1145" s="894"/>
      <c r="AIV1145" s="894"/>
      <c r="AIW1145" s="894"/>
      <c r="AIX1145" s="894"/>
      <c r="AIY1145" s="894"/>
      <c r="AIZ1145" s="894"/>
      <c r="AJA1145" s="894"/>
      <c r="AJB1145" s="894"/>
      <c r="AJC1145" s="894"/>
      <c r="AJD1145" s="894"/>
      <c r="AJE1145" s="894"/>
      <c r="AJF1145" s="894"/>
      <c r="AJG1145" s="894"/>
      <c r="AJH1145" s="894"/>
      <c r="AJI1145" s="894"/>
      <c r="AJJ1145" s="894"/>
      <c r="AJK1145" s="894"/>
      <c r="AJL1145" s="894"/>
      <c r="AJM1145" s="894"/>
      <c r="AJN1145" s="894"/>
      <c r="AJO1145" s="894"/>
      <c r="AJP1145" s="894"/>
      <c r="AJQ1145" s="894"/>
      <c r="AJR1145" s="894"/>
      <c r="AJS1145" s="894"/>
      <c r="AJT1145" s="894"/>
      <c r="AJU1145" s="894"/>
      <c r="AJV1145" s="894"/>
      <c r="AJW1145" s="894"/>
      <c r="AJX1145" s="894"/>
      <c r="AJY1145" s="894"/>
      <c r="AJZ1145" s="894"/>
      <c r="AKA1145" s="894"/>
      <c r="AKB1145" s="894"/>
      <c r="AKC1145" s="894"/>
      <c r="AKD1145" s="894"/>
      <c r="AKE1145" s="894"/>
      <c r="AKF1145" s="894"/>
      <c r="AKG1145" s="894"/>
      <c r="AKH1145" s="894"/>
      <c r="AKI1145" s="894"/>
      <c r="AKJ1145" s="894"/>
      <c r="AKK1145" s="894"/>
      <c r="AKL1145" s="894"/>
      <c r="AKM1145" s="894"/>
      <c r="AKN1145" s="894"/>
      <c r="AKO1145" s="894"/>
      <c r="AKP1145" s="894"/>
      <c r="AKQ1145" s="894"/>
      <c r="AKR1145" s="894"/>
      <c r="AKS1145" s="894"/>
      <c r="AKT1145" s="894"/>
      <c r="AKU1145" s="894"/>
      <c r="AKV1145" s="894"/>
      <c r="AKW1145" s="894"/>
      <c r="AKX1145" s="894"/>
      <c r="AKY1145" s="894"/>
      <c r="AKZ1145" s="894"/>
      <c r="ALA1145" s="894"/>
      <c r="ALB1145" s="894"/>
      <c r="ALC1145" s="894"/>
      <c r="ALD1145" s="894"/>
      <c r="ALE1145" s="894"/>
      <c r="ALF1145" s="894"/>
      <c r="ALG1145" s="894"/>
      <c r="ALH1145" s="894"/>
      <c r="ALI1145" s="894"/>
      <c r="ALJ1145" s="894"/>
      <c r="ALK1145" s="894"/>
      <c r="ALL1145" s="894"/>
      <c r="ALM1145" s="894"/>
      <c r="ALN1145" s="894"/>
      <c r="ALO1145" s="894"/>
      <c r="ALP1145" s="894"/>
      <c r="ALQ1145" s="894"/>
      <c r="ALR1145" s="894"/>
      <c r="ALS1145" s="894"/>
      <c r="ALT1145" s="894"/>
      <c r="ALU1145" s="894"/>
      <c r="ALV1145" s="894"/>
      <c r="ALW1145" s="894"/>
      <c r="ALX1145" s="894"/>
      <c r="ALY1145" s="894"/>
      <c r="ALZ1145" s="894"/>
      <c r="AMA1145" s="894"/>
      <c r="AMB1145" s="894"/>
      <c r="AMC1145" s="894"/>
      <c r="AMD1145" s="894"/>
      <c r="AME1145" s="894"/>
      <c r="AMF1145" s="894"/>
      <c r="AMG1145" s="894"/>
      <c r="AMH1145" s="894"/>
      <c r="AMI1145" s="894"/>
      <c r="AMJ1145" s="894"/>
      <c r="AMK1145" s="894"/>
      <c r="AML1145" s="894"/>
      <c r="AMM1145" s="894"/>
      <c r="AMN1145" s="894"/>
      <c r="AMO1145" s="894"/>
      <c r="AMP1145" s="894"/>
      <c r="AMQ1145" s="894"/>
      <c r="AMR1145" s="894"/>
      <c r="AMS1145" s="894"/>
      <c r="AMT1145" s="894"/>
      <c r="AMU1145" s="894"/>
      <c r="AMV1145" s="894"/>
      <c r="AMW1145" s="894"/>
      <c r="AMX1145" s="894"/>
      <c r="AMY1145" s="894"/>
      <c r="AMZ1145" s="894"/>
      <c r="ANA1145" s="894"/>
      <c r="ANB1145" s="894"/>
      <c r="ANC1145" s="894"/>
      <c r="AND1145" s="894"/>
      <c r="ANE1145" s="894"/>
      <c r="ANF1145" s="894"/>
      <c r="ANG1145" s="894"/>
      <c r="ANH1145" s="894"/>
      <c r="ANI1145" s="894"/>
      <c r="ANJ1145" s="894"/>
      <c r="ANK1145" s="894"/>
      <c r="ANL1145" s="894"/>
      <c r="ANM1145" s="894"/>
      <c r="ANN1145" s="894"/>
      <c r="ANO1145" s="894"/>
      <c r="ANP1145" s="894"/>
      <c r="ANQ1145" s="894"/>
      <c r="ANR1145" s="894"/>
      <c r="ANS1145" s="894"/>
      <c r="ANT1145" s="894"/>
      <c r="ANU1145" s="894"/>
      <c r="ANV1145" s="894"/>
      <c r="ANW1145" s="894"/>
      <c r="ANX1145" s="894"/>
      <c r="ANY1145" s="894"/>
      <c r="ANZ1145" s="894"/>
      <c r="AOA1145" s="894"/>
      <c r="AOB1145" s="894"/>
      <c r="AOC1145" s="894"/>
      <c r="AOD1145" s="894"/>
      <c r="AOE1145" s="894"/>
      <c r="AOF1145" s="894"/>
      <c r="AOG1145" s="894"/>
      <c r="AOH1145" s="894"/>
      <c r="AOI1145" s="894"/>
      <c r="AOJ1145" s="894"/>
      <c r="AOK1145" s="894"/>
      <c r="AOL1145" s="894"/>
      <c r="AOM1145" s="894"/>
      <c r="AON1145" s="894"/>
      <c r="AOO1145" s="894"/>
      <c r="AOP1145" s="894"/>
      <c r="AOQ1145" s="894"/>
      <c r="AOR1145" s="894"/>
      <c r="AOS1145" s="894"/>
      <c r="AOT1145" s="894"/>
      <c r="AOU1145" s="894"/>
      <c r="AOV1145" s="894"/>
      <c r="AOW1145" s="894"/>
      <c r="AOX1145" s="894"/>
      <c r="AOY1145" s="894"/>
      <c r="AOZ1145" s="894"/>
      <c r="APA1145" s="894"/>
      <c r="APB1145" s="894"/>
      <c r="APC1145" s="894"/>
      <c r="APD1145" s="894"/>
      <c r="APE1145" s="894"/>
      <c r="APF1145" s="894"/>
      <c r="APG1145" s="894"/>
      <c r="APH1145" s="894"/>
      <c r="API1145" s="894"/>
      <c r="APJ1145" s="894"/>
      <c r="APK1145" s="894"/>
      <c r="APL1145" s="894"/>
      <c r="APM1145" s="894"/>
      <c r="APN1145" s="894"/>
      <c r="APO1145" s="894"/>
      <c r="APP1145" s="894"/>
      <c r="APQ1145" s="894"/>
      <c r="APR1145" s="894"/>
      <c r="APS1145" s="894"/>
      <c r="APT1145" s="894"/>
      <c r="APU1145" s="894"/>
      <c r="APV1145" s="894"/>
      <c r="APW1145" s="894"/>
      <c r="APX1145" s="894"/>
      <c r="APY1145" s="894"/>
      <c r="APZ1145" s="894"/>
      <c r="AQA1145" s="894"/>
      <c r="AQB1145" s="894"/>
      <c r="AQC1145" s="894"/>
      <c r="AQD1145" s="894"/>
      <c r="AQE1145" s="894"/>
      <c r="AQF1145" s="894"/>
      <c r="AQG1145" s="894"/>
      <c r="AQH1145" s="894"/>
      <c r="AQI1145" s="894"/>
      <c r="AQJ1145" s="894"/>
      <c r="AQK1145" s="894"/>
      <c r="AQL1145" s="894"/>
      <c r="AQM1145" s="894"/>
      <c r="AQN1145" s="894"/>
      <c r="AQO1145" s="894"/>
      <c r="AQP1145" s="894"/>
      <c r="AQQ1145" s="894"/>
      <c r="AQR1145" s="894"/>
      <c r="AQS1145" s="894"/>
      <c r="AQT1145" s="894"/>
      <c r="AQU1145" s="894"/>
      <c r="AQV1145" s="894"/>
      <c r="AQW1145" s="894"/>
      <c r="AQX1145" s="894"/>
      <c r="AQY1145" s="894"/>
      <c r="AQZ1145" s="894"/>
      <c r="ARA1145" s="894"/>
      <c r="ARB1145" s="894"/>
      <c r="ARC1145" s="894"/>
      <c r="ARD1145" s="894"/>
      <c r="ARE1145" s="894"/>
      <c r="ARF1145" s="894"/>
      <c r="ARG1145" s="894"/>
      <c r="ARH1145" s="894"/>
      <c r="ARI1145" s="894"/>
      <c r="ARJ1145" s="894"/>
      <c r="ARK1145" s="894"/>
      <c r="ARL1145" s="894"/>
      <c r="ARM1145" s="894"/>
      <c r="ARN1145" s="894"/>
      <c r="ARO1145" s="894"/>
      <c r="ARP1145" s="894"/>
      <c r="ARQ1145" s="894"/>
      <c r="ARR1145" s="894"/>
      <c r="ARS1145" s="894"/>
      <c r="ART1145" s="894"/>
      <c r="ARU1145" s="894"/>
      <c r="ARV1145" s="894"/>
      <c r="ARW1145" s="894"/>
      <c r="ARX1145" s="894"/>
      <c r="ARY1145" s="894"/>
      <c r="ARZ1145" s="894"/>
      <c r="ASA1145" s="894"/>
      <c r="ASB1145" s="894"/>
      <c r="ASC1145" s="894"/>
      <c r="ASD1145" s="894"/>
      <c r="ASE1145" s="894"/>
      <c r="ASF1145" s="894"/>
      <c r="ASG1145" s="894"/>
      <c r="ASH1145" s="894"/>
      <c r="ASI1145" s="894"/>
      <c r="ASJ1145" s="894"/>
      <c r="ASK1145" s="894"/>
      <c r="ASL1145" s="894"/>
      <c r="ASM1145" s="894"/>
      <c r="ASN1145" s="894"/>
      <c r="ASO1145" s="894"/>
      <c r="ASP1145" s="894"/>
      <c r="ASQ1145" s="894"/>
      <c r="ASR1145" s="894"/>
      <c r="ASS1145" s="894"/>
      <c r="AST1145" s="894"/>
      <c r="ASU1145" s="894"/>
      <c r="ASV1145" s="894"/>
      <c r="ASW1145" s="894"/>
      <c r="ASX1145" s="894"/>
      <c r="ASY1145" s="894"/>
      <c r="ASZ1145" s="894"/>
      <c r="ATA1145" s="894"/>
      <c r="ATB1145" s="894"/>
      <c r="ATC1145" s="894"/>
      <c r="ATD1145" s="894"/>
      <c r="ATE1145" s="894"/>
      <c r="ATF1145" s="894"/>
      <c r="ATG1145" s="894"/>
      <c r="ATH1145" s="894"/>
      <c r="ATI1145" s="894"/>
      <c r="ATJ1145" s="894"/>
      <c r="ATK1145" s="894"/>
      <c r="ATL1145" s="894"/>
      <c r="ATM1145" s="894"/>
      <c r="ATN1145" s="894"/>
      <c r="ATO1145" s="894"/>
      <c r="ATP1145" s="894"/>
      <c r="ATQ1145" s="894"/>
      <c r="ATR1145" s="894"/>
      <c r="ATS1145" s="894"/>
      <c r="ATT1145" s="894"/>
      <c r="ATU1145" s="894"/>
      <c r="ATV1145" s="894"/>
      <c r="ATW1145" s="894"/>
      <c r="ATX1145" s="894"/>
      <c r="ATY1145" s="894"/>
      <c r="ATZ1145" s="894"/>
      <c r="AUA1145" s="894"/>
      <c r="AUB1145" s="894"/>
      <c r="AUC1145" s="894"/>
      <c r="AUD1145" s="894"/>
      <c r="AUE1145" s="894"/>
      <c r="AUF1145" s="894"/>
      <c r="AUG1145" s="894"/>
      <c r="AUH1145" s="894"/>
      <c r="AUI1145" s="894"/>
      <c r="AUJ1145" s="894"/>
      <c r="AUK1145" s="894"/>
      <c r="AUL1145" s="894"/>
      <c r="AUM1145" s="894"/>
      <c r="AUN1145" s="894"/>
      <c r="AUO1145" s="894"/>
      <c r="AUP1145" s="894"/>
      <c r="AUQ1145" s="894"/>
      <c r="AUR1145" s="894"/>
      <c r="AUS1145" s="894"/>
      <c r="AUT1145" s="894"/>
      <c r="AUU1145" s="894"/>
      <c r="AUV1145" s="894"/>
      <c r="AUW1145" s="894"/>
      <c r="AUX1145" s="894"/>
      <c r="AUY1145" s="894"/>
      <c r="AUZ1145" s="894"/>
      <c r="AVA1145" s="894"/>
      <c r="AVB1145" s="894"/>
      <c r="AVC1145" s="894"/>
      <c r="AVD1145" s="894"/>
      <c r="AVE1145" s="894"/>
      <c r="AVF1145" s="894"/>
      <c r="AVG1145" s="894"/>
      <c r="AVH1145" s="894"/>
      <c r="AVI1145" s="894"/>
      <c r="AVJ1145" s="894"/>
      <c r="AVK1145" s="894"/>
      <c r="AVL1145" s="894"/>
      <c r="AVM1145" s="894"/>
      <c r="AVN1145" s="894"/>
      <c r="AVO1145" s="894"/>
      <c r="AVP1145" s="894"/>
      <c r="AVQ1145" s="894"/>
      <c r="AVR1145" s="894"/>
      <c r="AVS1145" s="894"/>
      <c r="AVT1145" s="894"/>
      <c r="AVU1145" s="894"/>
      <c r="AVV1145" s="894"/>
      <c r="AVW1145" s="894"/>
      <c r="AVX1145" s="894"/>
      <c r="AVY1145" s="894"/>
      <c r="AVZ1145" s="894"/>
      <c r="AWA1145" s="894"/>
      <c r="AWB1145" s="894"/>
      <c r="AWC1145" s="894"/>
      <c r="AWD1145" s="894"/>
      <c r="AWE1145" s="894"/>
      <c r="AWF1145" s="894"/>
      <c r="AWG1145" s="894"/>
      <c r="AWH1145" s="894"/>
      <c r="AWI1145" s="894"/>
      <c r="AWJ1145" s="894"/>
      <c r="AWK1145" s="894"/>
      <c r="AWL1145" s="894"/>
      <c r="AWM1145" s="894"/>
      <c r="AWN1145" s="894"/>
      <c r="AWO1145" s="894"/>
      <c r="AWP1145" s="894"/>
      <c r="AWQ1145" s="894"/>
      <c r="AWR1145" s="894"/>
      <c r="AWS1145" s="894"/>
      <c r="AWT1145" s="894"/>
      <c r="AWU1145" s="894"/>
      <c r="AWV1145" s="894"/>
      <c r="AWW1145" s="894"/>
      <c r="AWX1145" s="894"/>
      <c r="AWY1145" s="894"/>
      <c r="AWZ1145" s="894"/>
      <c r="AXA1145" s="894"/>
      <c r="AXB1145" s="894"/>
      <c r="AXC1145" s="894"/>
      <c r="AXD1145" s="894"/>
      <c r="AXE1145" s="894"/>
      <c r="AXF1145" s="894"/>
      <c r="AXG1145" s="894"/>
      <c r="AXH1145" s="894"/>
      <c r="AXI1145" s="894"/>
      <c r="AXJ1145" s="894"/>
      <c r="AXK1145" s="894"/>
      <c r="AXL1145" s="894"/>
      <c r="AXM1145" s="894"/>
      <c r="AXN1145" s="894"/>
      <c r="AXO1145" s="894"/>
      <c r="AXP1145" s="894"/>
      <c r="AXQ1145" s="894"/>
      <c r="AXR1145" s="894"/>
      <c r="AXS1145" s="894"/>
      <c r="AXT1145" s="894"/>
      <c r="AXU1145" s="894"/>
      <c r="AXV1145" s="894"/>
      <c r="AXW1145" s="894"/>
      <c r="AXX1145" s="894"/>
      <c r="AXY1145" s="894"/>
      <c r="AXZ1145" s="894"/>
      <c r="AYA1145" s="894"/>
      <c r="AYB1145" s="894"/>
      <c r="AYC1145" s="894"/>
      <c r="AYD1145" s="894"/>
      <c r="AYE1145" s="894"/>
      <c r="AYF1145" s="894"/>
      <c r="AYG1145" s="894"/>
      <c r="AYH1145" s="894"/>
      <c r="AYI1145" s="894"/>
      <c r="AYJ1145" s="894"/>
      <c r="AYK1145" s="894"/>
      <c r="AYL1145" s="894"/>
      <c r="AYM1145" s="894"/>
      <c r="AYN1145" s="894"/>
      <c r="AYO1145" s="894"/>
      <c r="AYP1145" s="894"/>
      <c r="AYQ1145" s="894"/>
      <c r="AYR1145" s="894"/>
      <c r="AYS1145" s="894"/>
      <c r="AYT1145" s="894"/>
      <c r="AYU1145" s="894"/>
      <c r="AYV1145" s="894"/>
      <c r="AYW1145" s="894"/>
      <c r="AYX1145" s="894"/>
      <c r="AYY1145" s="894"/>
      <c r="AYZ1145" s="894"/>
      <c r="AZA1145" s="894"/>
      <c r="AZB1145" s="894"/>
      <c r="AZC1145" s="894"/>
      <c r="AZD1145" s="894"/>
      <c r="AZE1145" s="894"/>
      <c r="AZF1145" s="894"/>
      <c r="AZG1145" s="894"/>
      <c r="AZH1145" s="894"/>
      <c r="AZI1145" s="894"/>
      <c r="AZJ1145" s="894"/>
      <c r="AZK1145" s="894"/>
      <c r="AZL1145" s="894"/>
      <c r="AZM1145" s="894"/>
      <c r="AZN1145" s="894"/>
      <c r="AZO1145" s="894"/>
      <c r="AZP1145" s="894"/>
      <c r="AZQ1145" s="894"/>
      <c r="AZR1145" s="894"/>
      <c r="AZS1145" s="894"/>
      <c r="AZT1145" s="894"/>
      <c r="AZU1145" s="894"/>
      <c r="AZV1145" s="894"/>
      <c r="AZW1145" s="894"/>
      <c r="AZX1145" s="894"/>
      <c r="AZY1145" s="894"/>
      <c r="AZZ1145" s="894"/>
      <c r="BAA1145" s="894"/>
      <c r="BAB1145" s="894"/>
      <c r="BAC1145" s="894"/>
      <c r="BAD1145" s="894"/>
      <c r="BAE1145" s="894"/>
      <c r="BAF1145" s="894"/>
      <c r="BAG1145" s="894"/>
      <c r="BAH1145" s="894"/>
      <c r="BAI1145" s="894"/>
      <c r="BAJ1145" s="894"/>
      <c r="BAK1145" s="894"/>
      <c r="BAL1145" s="894"/>
      <c r="BAM1145" s="894"/>
      <c r="BAN1145" s="894"/>
      <c r="BAO1145" s="894"/>
      <c r="BAP1145" s="894"/>
      <c r="BAQ1145" s="894"/>
      <c r="BAR1145" s="894"/>
      <c r="BAS1145" s="894"/>
      <c r="BAT1145" s="894"/>
      <c r="BAU1145" s="894"/>
      <c r="BAV1145" s="894"/>
      <c r="BAW1145" s="894"/>
      <c r="BAX1145" s="894"/>
      <c r="BAY1145" s="894"/>
      <c r="BAZ1145" s="894"/>
      <c r="BBA1145" s="894"/>
      <c r="BBB1145" s="894"/>
      <c r="BBC1145" s="894"/>
      <c r="BBD1145" s="894"/>
      <c r="BBE1145" s="894"/>
      <c r="BBF1145" s="894"/>
      <c r="BBG1145" s="894"/>
      <c r="BBH1145" s="894"/>
      <c r="BBI1145" s="894"/>
      <c r="BBJ1145" s="894"/>
      <c r="BBK1145" s="894"/>
      <c r="BBL1145" s="894"/>
      <c r="BBM1145" s="894"/>
      <c r="BBN1145" s="894"/>
      <c r="BBO1145" s="894"/>
      <c r="BBP1145" s="894"/>
      <c r="BBQ1145" s="894"/>
      <c r="BBR1145" s="894"/>
      <c r="BBS1145" s="894"/>
      <c r="BBT1145" s="894"/>
      <c r="BBU1145" s="894"/>
      <c r="BBV1145" s="894"/>
      <c r="BBW1145" s="894"/>
      <c r="BBX1145" s="894"/>
      <c r="BBY1145" s="894"/>
      <c r="BBZ1145" s="894"/>
      <c r="BCA1145" s="894"/>
      <c r="BCB1145" s="894"/>
      <c r="BCC1145" s="894"/>
      <c r="BCD1145" s="894"/>
      <c r="BCE1145" s="894"/>
      <c r="BCF1145" s="894"/>
      <c r="BCG1145" s="894"/>
      <c r="BCH1145" s="894"/>
      <c r="BCI1145" s="894"/>
      <c r="BCJ1145" s="894"/>
      <c r="BCK1145" s="894"/>
      <c r="BCL1145" s="894"/>
      <c r="BCM1145" s="894"/>
      <c r="BCN1145" s="894"/>
      <c r="BCO1145" s="894"/>
      <c r="BCP1145" s="894"/>
      <c r="BCQ1145" s="894"/>
      <c r="BCR1145" s="894"/>
      <c r="BCS1145" s="894"/>
      <c r="BCT1145" s="894"/>
      <c r="BCU1145" s="894"/>
      <c r="BCV1145" s="894"/>
      <c r="BCW1145" s="894"/>
      <c r="BCX1145" s="894"/>
      <c r="BCY1145" s="894"/>
      <c r="BCZ1145" s="894"/>
      <c r="BDA1145" s="894"/>
      <c r="BDB1145" s="894"/>
      <c r="BDC1145" s="894"/>
      <c r="BDD1145" s="894"/>
      <c r="BDE1145" s="894"/>
      <c r="BDF1145" s="894"/>
      <c r="BDG1145" s="894"/>
      <c r="BDH1145" s="894"/>
      <c r="BDI1145" s="894"/>
      <c r="BDJ1145" s="894"/>
      <c r="BDK1145" s="894"/>
      <c r="BDL1145" s="894"/>
      <c r="BDM1145" s="894"/>
      <c r="BDN1145" s="894"/>
      <c r="BDO1145" s="894"/>
      <c r="BDP1145" s="894"/>
      <c r="BDQ1145" s="894"/>
      <c r="BDR1145" s="894"/>
      <c r="BDS1145" s="894"/>
      <c r="BDT1145" s="894"/>
      <c r="BDU1145" s="894"/>
      <c r="BDV1145" s="894"/>
      <c r="BDW1145" s="894"/>
      <c r="BDX1145" s="894"/>
      <c r="BDY1145" s="894"/>
      <c r="BDZ1145" s="894"/>
      <c r="BEA1145" s="894"/>
      <c r="BEB1145" s="894"/>
      <c r="BEC1145" s="894"/>
      <c r="BED1145" s="894"/>
      <c r="BEE1145" s="894"/>
      <c r="BEF1145" s="894"/>
      <c r="BEG1145" s="894"/>
      <c r="BEH1145" s="894"/>
      <c r="BEI1145" s="894"/>
      <c r="BEJ1145" s="894"/>
      <c r="BEK1145" s="894"/>
      <c r="BEL1145" s="894"/>
      <c r="BEM1145" s="894"/>
      <c r="BEN1145" s="894"/>
      <c r="BEO1145" s="894"/>
      <c r="BEP1145" s="894"/>
      <c r="BEQ1145" s="894"/>
      <c r="BER1145" s="894"/>
      <c r="BES1145" s="894"/>
      <c r="BET1145" s="894"/>
      <c r="BEU1145" s="894"/>
      <c r="BEV1145" s="894"/>
      <c r="BEW1145" s="894"/>
      <c r="BEX1145" s="894"/>
      <c r="BEY1145" s="894"/>
      <c r="BEZ1145" s="894"/>
      <c r="BFA1145" s="894"/>
      <c r="BFB1145" s="894"/>
      <c r="BFC1145" s="894"/>
      <c r="BFD1145" s="894"/>
      <c r="BFE1145" s="894"/>
      <c r="BFF1145" s="894"/>
      <c r="BFG1145" s="894"/>
      <c r="BFH1145" s="894"/>
      <c r="BFI1145" s="894"/>
      <c r="BFJ1145" s="894"/>
      <c r="BFK1145" s="894"/>
      <c r="BFL1145" s="894"/>
      <c r="BFM1145" s="894"/>
      <c r="BFN1145" s="894"/>
      <c r="BFO1145" s="894"/>
      <c r="BFP1145" s="894"/>
      <c r="BFQ1145" s="894"/>
      <c r="BFR1145" s="894"/>
      <c r="BFS1145" s="894"/>
      <c r="BFT1145" s="894"/>
      <c r="BFU1145" s="894"/>
      <c r="BFV1145" s="894"/>
      <c r="BFW1145" s="894"/>
      <c r="BFX1145" s="894"/>
      <c r="BFY1145" s="894"/>
      <c r="BFZ1145" s="894"/>
      <c r="BGA1145" s="894"/>
      <c r="BGB1145" s="894"/>
      <c r="BGC1145" s="894"/>
      <c r="BGD1145" s="894"/>
      <c r="BGE1145" s="894"/>
      <c r="BGF1145" s="894"/>
      <c r="BGG1145" s="894"/>
      <c r="BGH1145" s="894"/>
      <c r="BGI1145" s="894"/>
      <c r="BGJ1145" s="894"/>
      <c r="BGK1145" s="894"/>
      <c r="BGL1145" s="894"/>
      <c r="BGM1145" s="894"/>
      <c r="BGN1145" s="894"/>
      <c r="BGO1145" s="894"/>
      <c r="BGP1145" s="894"/>
      <c r="BGQ1145" s="894"/>
      <c r="BGR1145" s="894"/>
      <c r="BGS1145" s="894"/>
      <c r="BGT1145" s="894"/>
      <c r="BGU1145" s="894"/>
      <c r="BGV1145" s="894"/>
      <c r="BGW1145" s="894"/>
      <c r="BGX1145" s="894"/>
      <c r="BGY1145" s="894"/>
      <c r="BGZ1145" s="894"/>
      <c r="BHA1145" s="894"/>
      <c r="BHB1145" s="894"/>
      <c r="BHC1145" s="894"/>
      <c r="BHD1145" s="894"/>
      <c r="BHE1145" s="894"/>
      <c r="BHF1145" s="894"/>
      <c r="BHG1145" s="894"/>
      <c r="BHH1145" s="894"/>
      <c r="BHI1145" s="894"/>
      <c r="BHJ1145" s="894"/>
      <c r="BHK1145" s="894"/>
      <c r="BHL1145" s="894"/>
      <c r="BHM1145" s="894"/>
      <c r="BHN1145" s="894"/>
      <c r="BHO1145" s="894"/>
      <c r="BHP1145" s="894"/>
      <c r="BHQ1145" s="894"/>
      <c r="BHR1145" s="894"/>
      <c r="BHS1145" s="894"/>
      <c r="BHT1145" s="894"/>
      <c r="BHU1145" s="894"/>
      <c r="BHV1145" s="894"/>
      <c r="BHW1145" s="894"/>
      <c r="BHX1145" s="894"/>
      <c r="BHY1145" s="894"/>
      <c r="BHZ1145" s="894"/>
      <c r="BIA1145" s="894"/>
      <c r="BIB1145" s="894"/>
      <c r="BIC1145" s="894"/>
      <c r="BID1145" s="894"/>
      <c r="BIE1145" s="894"/>
      <c r="BIF1145" s="894"/>
      <c r="BIG1145" s="894"/>
      <c r="BIH1145" s="894"/>
      <c r="BII1145" s="894"/>
      <c r="BIJ1145" s="894"/>
      <c r="BIK1145" s="894"/>
      <c r="BIL1145" s="894"/>
      <c r="BIM1145" s="894"/>
      <c r="BIN1145" s="894"/>
      <c r="BIO1145" s="894"/>
      <c r="BIP1145" s="894"/>
      <c r="BIQ1145" s="894"/>
      <c r="BIR1145" s="894"/>
      <c r="BIS1145" s="894"/>
      <c r="BIT1145" s="894"/>
      <c r="BIU1145" s="894"/>
      <c r="BIV1145" s="894"/>
      <c r="BIW1145" s="894"/>
      <c r="BIX1145" s="894"/>
      <c r="BIY1145" s="894"/>
      <c r="BIZ1145" s="894"/>
      <c r="BJA1145" s="894"/>
      <c r="BJB1145" s="894"/>
      <c r="BJC1145" s="894"/>
      <c r="BJD1145" s="894"/>
      <c r="BJE1145" s="894"/>
      <c r="BJF1145" s="894"/>
      <c r="BJG1145" s="894"/>
      <c r="BJH1145" s="894"/>
      <c r="BJI1145" s="894"/>
      <c r="BJJ1145" s="894"/>
      <c r="BJK1145" s="894"/>
      <c r="BJL1145" s="894"/>
      <c r="BJM1145" s="894"/>
      <c r="BJN1145" s="894"/>
      <c r="BJO1145" s="894"/>
      <c r="BJP1145" s="894"/>
      <c r="BJQ1145" s="894"/>
      <c r="BJR1145" s="894"/>
      <c r="BJS1145" s="894"/>
      <c r="BJT1145" s="894"/>
      <c r="BJU1145" s="894"/>
      <c r="BJV1145" s="894"/>
      <c r="BJW1145" s="894"/>
      <c r="BJX1145" s="894"/>
      <c r="BJY1145" s="894"/>
      <c r="BJZ1145" s="894"/>
      <c r="BKA1145" s="894"/>
      <c r="BKB1145" s="894"/>
      <c r="BKC1145" s="894"/>
      <c r="BKD1145" s="894"/>
      <c r="BKE1145" s="894"/>
      <c r="BKF1145" s="894"/>
      <c r="BKG1145" s="894"/>
      <c r="BKH1145" s="894"/>
      <c r="BKI1145" s="894"/>
      <c r="BKJ1145" s="894"/>
      <c r="BKK1145" s="894"/>
      <c r="BKL1145" s="894"/>
      <c r="BKM1145" s="894"/>
      <c r="BKN1145" s="894"/>
      <c r="BKO1145" s="894"/>
      <c r="BKP1145" s="894"/>
      <c r="BKQ1145" s="894"/>
      <c r="BKR1145" s="894"/>
      <c r="BKS1145" s="894"/>
      <c r="BKT1145" s="894"/>
      <c r="BKU1145" s="894"/>
      <c r="BKV1145" s="894"/>
      <c r="BKW1145" s="894"/>
      <c r="BKX1145" s="894"/>
      <c r="BKY1145" s="894"/>
      <c r="BKZ1145" s="894"/>
      <c r="BLA1145" s="894"/>
      <c r="BLB1145" s="894"/>
      <c r="BLC1145" s="894"/>
      <c r="BLD1145" s="894"/>
      <c r="BLE1145" s="894"/>
      <c r="BLF1145" s="894"/>
      <c r="BLG1145" s="894"/>
      <c r="BLH1145" s="894"/>
      <c r="BLI1145" s="894"/>
      <c r="BLJ1145" s="894"/>
      <c r="BLK1145" s="894"/>
      <c r="BLL1145" s="894"/>
      <c r="BLM1145" s="894"/>
      <c r="BLN1145" s="894"/>
      <c r="BLO1145" s="894"/>
      <c r="BLP1145" s="894"/>
      <c r="BLQ1145" s="894"/>
      <c r="BLR1145" s="894"/>
      <c r="BLS1145" s="894"/>
      <c r="BLT1145" s="894"/>
      <c r="BLU1145" s="894"/>
      <c r="BLV1145" s="894"/>
      <c r="BLW1145" s="894"/>
      <c r="BLX1145" s="894"/>
      <c r="BLY1145" s="894"/>
      <c r="BLZ1145" s="894"/>
      <c r="BMA1145" s="894"/>
      <c r="BMB1145" s="894"/>
      <c r="BMC1145" s="894"/>
      <c r="BMD1145" s="894"/>
      <c r="BME1145" s="894"/>
      <c r="BMF1145" s="894"/>
      <c r="BMG1145" s="894"/>
      <c r="BMH1145" s="894"/>
      <c r="BMI1145" s="894"/>
      <c r="BMJ1145" s="894"/>
      <c r="BMK1145" s="894"/>
      <c r="BML1145" s="894"/>
      <c r="BMM1145" s="894"/>
      <c r="BMN1145" s="894"/>
      <c r="BMO1145" s="894"/>
      <c r="BMP1145" s="894"/>
      <c r="BMQ1145" s="894"/>
      <c r="BMR1145" s="894"/>
      <c r="BMS1145" s="894"/>
      <c r="BMT1145" s="894"/>
      <c r="BMU1145" s="894"/>
      <c r="BMV1145" s="894"/>
      <c r="BMW1145" s="894"/>
      <c r="BMX1145" s="894"/>
      <c r="BMY1145" s="894"/>
      <c r="BMZ1145" s="894"/>
      <c r="BNA1145" s="894"/>
      <c r="BNB1145" s="894"/>
      <c r="BNC1145" s="894"/>
      <c r="BND1145" s="894"/>
      <c r="BNE1145" s="894"/>
      <c r="BNF1145" s="894"/>
      <c r="BNG1145" s="894"/>
      <c r="BNH1145" s="894"/>
      <c r="BNI1145" s="894"/>
      <c r="BNJ1145" s="894"/>
      <c r="BNK1145" s="894"/>
      <c r="BNL1145" s="894"/>
      <c r="BNM1145" s="894"/>
      <c r="BNN1145" s="894"/>
      <c r="BNO1145" s="894"/>
      <c r="BNP1145" s="894"/>
      <c r="BNQ1145" s="894"/>
      <c r="BNR1145" s="894"/>
      <c r="BNS1145" s="894"/>
      <c r="BNT1145" s="894"/>
      <c r="BNU1145" s="894"/>
      <c r="BNV1145" s="894"/>
      <c r="BNW1145" s="894"/>
      <c r="BNX1145" s="894"/>
      <c r="BNY1145" s="894"/>
      <c r="BNZ1145" s="894"/>
      <c r="BOA1145" s="894"/>
      <c r="BOB1145" s="894"/>
      <c r="BOC1145" s="894"/>
      <c r="BOD1145" s="894"/>
      <c r="BOE1145" s="894"/>
      <c r="BOF1145" s="894"/>
      <c r="BOG1145" s="894"/>
      <c r="BOH1145" s="894"/>
      <c r="BOI1145" s="894"/>
      <c r="BOJ1145" s="894"/>
      <c r="BOK1145" s="894"/>
      <c r="BOL1145" s="894"/>
      <c r="BOM1145" s="894"/>
      <c r="BON1145" s="894"/>
      <c r="BOO1145" s="894"/>
      <c r="BOP1145" s="894"/>
      <c r="BOQ1145" s="894"/>
      <c r="BOR1145" s="894"/>
      <c r="BOS1145" s="894"/>
      <c r="BOT1145" s="894"/>
      <c r="BOU1145" s="894"/>
      <c r="BOV1145" s="894"/>
      <c r="BOW1145" s="894"/>
      <c r="BOX1145" s="894"/>
      <c r="BOY1145" s="894"/>
      <c r="BOZ1145" s="894"/>
      <c r="BPA1145" s="894"/>
      <c r="BPB1145" s="894"/>
      <c r="BPC1145" s="894"/>
      <c r="BPD1145" s="894"/>
      <c r="BPE1145" s="894"/>
      <c r="BPF1145" s="894"/>
      <c r="BPG1145" s="894"/>
      <c r="BPH1145" s="894"/>
      <c r="BPI1145" s="894"/>
      <c r="BPJ1145" s="894"/>
      <c r="BPK1145" s="894"/>
      <c r="BPL1145" s="894"/>
      <c r="BPM1145" s="894"/>
      <c r="BPN1145" s="894"/>
      <c r="BPO1145" s="894"/>
      <c r="BPP1145" s="894"/>
      <c r="BPQ1145" s="894"/>
      <c r="BPR1145" s="894"/>
      <c r="BPS1145" s="894"/>
      <c r="BPT1145" s="894"/>
      <c r="BPU1145" s="894"/>
      <c r="BPV1145" s="894"/>
      <c r="BPW1145" s="894"/>
      <c r="BPX1145" s="894"/>
      <c r="BPY1145" s="894"/>
      <c r="BPZ1145" s="894"/>
      <c r="BQA1145" s="894"/>
      <c r="BQB1145" s="894"/>
      <c r="BQC1145" s="894"/>
      <c r="BQD1145" s="894"/>
      <c r="BQE1145" s="894"/>
      <c r="BQF1145" s="894"/>
      <c r="BQG1145" s="894"/>
      <c r="BQH1145" s="894"/>
      <c r="BQI1145" s="894"/>
      <c r="BQJ1145" s="894"/>
      <c r="BQK1145" s="894"/>
      <c r="BQL1145" s="894"/>
      <c r="BQM1145" s="894"/>
      <c r="BQN1145" s="894"/>
      <c r="BQO1145" s="894"/>
      <c r="BQP1145" s="894"/>
      <c r="BQQ1145" s="894"/>
      <c r="BQR1145" s="894"/>
      <c r="BQS1145" s="894"/>
      <c r="BQT1145" s="894"/>
      <c r="BQU1145" s="894"/>
      <c r="BQV1145" s="894"/>
      <c r="BQW1145" s="894"/>
      <c r="BQX1145" s="894"/>
      <c r="BQY1145" s="894"/>
      <c r="BQZ1145" s="894"/>
      <c r="BRA1145" s="894"/>
      <c r="BRB1145" s="894"/>
      <c r="BRC1145" s="894"/>
      <c r="BRD1145" s="894"/>
      <c r="BRE1145" s="894"/>
      <c r="BRF1145" s="894"/>
      <c r="BRG1145" s="894"/>
      <c r="BRH1145" s="894"/>
      <c r="BRI1145" s="894"/>
      <c r="BRJ1145" s="894"/>
      <c r="BRK1145" s="894"/>
      <c r="BRL1145" s="894"/>
      <c r="BRM1145" s="894"/>
      <c r="BRN1145" s="894"/>
      <c r="BRO1145" s="894"/>
      <c r="BRP1145" s="894"/>
      <c r="BRQ1145" s="894"/>
      <c r="BRR1145" s="894"/>
      <c r="BRS1145" s="894"/>
      <c r="BRT1145" s="894"/>
      <c r="BRU1145" s="894"/>
      <c r="BRV1145" s="894"/>
      <c r="BRW1145" s="894"/>
      <c r="BRX1145" s="894"/>
      <c r="BRY1145" s="894"/>
      <c r="BRZ1145" s="894"/>
      <c r="BSA1145" s="894"/>
      <c r="BSB1145" s="894"/>
      <c r="BSC1145" s="894"/>
      <c r="BSD1145" s="894"/>
      <c r="BSE1145" s="894"/>
      <c r="BSF1145" s="894"/>
      <c r="BSG1145" s="894"/>
      <c r="BSH1145" s="894"/>
      <c r="BSI1145" s="894"/>
      <c r="BSJ1145" s="894"/>
      <c r="BSK1145" s="894"/>
      <c r="BSL1145" s="894"/>
      <c r="BSM1145" s="894"/>
      <c r="BSN1145" s="894"/>
      <c r="BSO1145" s="894"/>
      <c r="BSP1145" s="894"/>
      <c r="BSQ1145" s="894"/>
      <c r="BSR1145" s="894"/>
      <c r="BSS1145" s="894"/>
      <c r="BST1145" s="894"/>
      <c r="BSU1145" s="894"/>
      <c r="BSV1145" s="894"/>
      <c r="BSW1145" s="894"/>
      <c r="BSX1145" s="894"/>
      <c r="BSY1145" s="894"/>
      <c r="BSZ1145" s="894"/>
      <c r="BTA1145" s="894"/>
      <c r="BTB1145" s="894"/>
      <c r="BTC1145" s="894"/>
      <c r="BTD1145" s="894"/>
      <c r="BTE1145" s="894"/>
      <c r="BTF1145" s="894"/>
      <c r="BTG1145" s="894"/>
      <c r="BTH1145" s="894"/>
      <c r="BTI1145" s="894"/>
      <c r="BTJ1145" s="894"/>
      <c r="BTK1145" s="894"/>
      <c r="BTL1145" s="894"/>
      <c r="BTM1145" s="894"/>
      <c r="BTN1145" s="894"/>
      <c r="BTO1145" s="894"/>
      <c r="BTP1145" s="894"/>
      <c r="BTQ1145" s="894"/>
      <c r="BTR1145" s="894"/>
      <c r="BTS1145" s="894"/>
      <c r="BTT1145" s="894"/>
      <c r="BTU1145" s="894"/>
      <c r="BTV1145" s="894"/>
      <c r="BTW1145" s="894"/>
      <c r="BTX1145" s="894"/>
      <c r="BTY1145" s="894"/>
      <c r="BTZ1145" s="894"/>
      <c r="BUA1145" s="894"/>
      <c r="BUB1145" s="894"/>
      <c r="BUC1145" s="894"/>
      <c r="BUD1145" s="894"/>
      <c r="BUE1145" s="894"/>
      <c r="BUF1145" s="894"/>
      <c r="BUG1145" s="894"/>
      <c r="BUH1145" s="894"/>
      <c r="BUI1145" s="894"/>
      <c r="BUJ1145" s="894"/>
      <c r="BUK1145" s="894"/>
      <c r="BUL1145" s="894"/>
      <c r="BUM1145" s="894"/>
      <c r="BUN1145" s="894"/>
      <c r="BUO1145" s="894"/>
      <c r="BUP1145" s="894"/>
      <c r="BUQ1145" s="894"/>
      <c r="BUR1145" s="894"/>
      <c r="BUS1145" s="894"/>
      <c r="BUT1145" s="894"/>
      <c r="BUU1145" s="894"/>
      <c r="BUV1145" s="894"/>
      <c r="BUW1145" s="894"/>
      <c r="BUX1145" s="894"/>
      <c r="BUY1145" s="894"/>
      <c r="BUZ1145" s="894"/>
      <c r="BVA1145" s="894"/>
      <c r="BVB1145" s="894"/>
      <c r="BVC1145" s="894"/>
      <c r="BVD1145" s="894"/>
      <c r="BVE1145" s="894"/>
      <c r="BVF1145" s="894"/>
      <c r="BVG1145" s="894"/>
      <c r="BVH1145" s="894"/>
      <c r="BVI1145" s="894"/>
      <c r="BVJ1145" s="894"/>
      <c r="BVK1145" s="894"/>
      <c r="BVL1145" s="894"/>
      <c r="BVM1145" s="894"/>
      <c r="BVN1145" s="894"/>
      <c r="BVO1145" s="894"/>
      <c r="BVP1145" s="894"/>
      <c r="BVQ1145" s="894"/>
      <c r="BVR1145" s="894"/>
      <c r="BVS1145" s="894"/>
      <c r="BVT1145" s="894"/>
      <c r="BVU1145" s="894"/>
      <c r="BVV1145" s="894"/>
      <c r="BVW1145" s="894"/>
      <c r="BVX1145" s="894"/>
      <c r="BVY1145" s="894"/>
      <c r="BVZ1145" s="894"/>
      <c r="BWA1145" s="894"/>
      <c r="BWB1145" s="894"/>
      <c r="BWC1145" s="894"/>
      <c r="BWD1145" s="894"/>
      <c r="BWE1145" s="894"/>
      <c r="BWF1145" s="894"/>
      <c r="BWG1145" s="894"/>
      <c r="BWH1145" s="894"/>
      <c r="BWI1145" s="894"/>
      <c r="BWJ1145" s="894"/>
      <c r="BWK1145" s="894"/>
      <c r="BWL1145" s="894"/>
      <c r="BWM1145" s="894"/>
      <c r="BWN1145" s="894"/>
      <c r="BWO1145" s="894"/>
      <c r="BWP1145" s="894"/>
      <c r="BWQ1145" s="894"/>
      <c r="BWR1145" s="894"/>
      <c r="BWS1145" s="894"/>
      <c r="BWT1145" s="894"/>
      <c r="BWU1145" s="894"/>
      <c r="BWV1145" s="894"/>
      <c r="BWW1145" s="894"/>
      <c r="BWX1145" s="894"/>
      <c r="BWY1145" s="894"/>
      <c r="BWZ1145" s="894"/>
      <c r="BXA1145" s="894"/>
      <c r="BXB1145" s="894"/>
      <c r="BXC1145" s="894"/>
      <c r="BXD1145" s="894"/>
      <c r="BXE1145" s="894"/>
      <c r="BXF1145" s="894"/>
      <c r="BXG1145" s="894"/>
      <c r="BXH1145" s="894"/>
      <c r="BXI1145" s="894"/>
      <c r="BXJ1145" s="894"/>
      <c r="BXK1145" s="894"/>
      <c r="BXL1145" s="894"/>
      <c r="BXM1145" s="894"/>
      <c r="BXN1145" s="894"/>
      <c r="BXO1145" s="894"/>
      <c r="BXP1145" s="894"/>
      <c r="BXQ1145" s="894"/>
      <c r="BXR1145" s="894"/>
      <c r="BXS1145" s="894"/>
      <c r="BXT1145" s="894"/>
      <c r="BXU1145" s="894"/>
      <c r="BXV1145" s="894"/>
      <c r="BXW1145" s="894"/>
      <c r="BXX1145" s="894"/>
      <c r="BXY1145" s="894"/>
      <c r="BXZ1145" s="894"/>
      <c r="BYA1145" s="894"/>
      <c r="BYB1145" s="894"/>
      <c r="BYC1145" s="894"/>
      <c r="BYD1145" s="894"/>
      <c r="BYE1145" s="894"/>
      <c r="BYF1145" s="894"/>
      <c r="BYG1145" s="894"/>
      <c r="BYH1145" s="894"/>
      <c r="BYI1145" s="894"/>
      <c r="BYJ1145" s="894"/>
      <c r="BYK1145" s="894"/>
      <c r="BYL1145" s="894"/>
      <c r="BYM1145" s="894"/>
      <c r="BYN1145" s="894"/>
      <c r="BYO1145" s="894"/>
      <c r="BYP1145" s="894"/>
      <c r="BYQ1145" s="894"/>
      <c r="BYR1145" s="894"/>
      <c r="BYS1145" s="894"/>
      <c r="BYT1145" s="894"/>
      <c r="BYU1145" s="894"/>
      <c r="BYV1145" s="894"/>
      <c r="BYW1145" s="894"/>
      <c r="BYX1145" s="894"/>
      <c r="BYY1145" s="894"/>
      <c r="BYZ1145" s="894"/>
      <c r="BZA1145" s="894"/>
      <c r="BZB1145" s="894"/>
      <c r="BZC1145" s="894"/>
      <c r="BZD1145" s="894"/>
      <c r="BZE1145" s="894"/>
      <c r="BZF1145" s="894"/>
      <c r="BZG1145" s="894"/>
      <c r="BZH1145" s="894"/>
      <c r="BZI1145" s="894"/>
      <c r="BZJ1145" s="894"/>
      <c r="BZK1145" s="894"/>
      <c r="BZL1145" s="894"/>
      <c r="BZM1145" s="894"/>
      <c r="BZN1145" s="894"/>
      <c r="BZO1145" s="894"/>
      <c r="BZP1145" s="894"/>
      <c r="BZQ1145" s="894"/>
      <c r="BZR1145" s="894"/>
      <c r="BZS1145" s="894"/>
      <c r="BZT1145" s="894"/>
      <c r="BZU1145" s="894"/>
      <c r="BZV1145" s="894"/>
      <c r="BZW1145" s="894"/>
      <c r="BZX1145" s="894"/>
      <c r="BZY1145" s="894"/>
      <c r="BZZ1145" s="894"/>
      <c r="CAA1145" s="894"/>
      <c r="CAB1145" s="894"/>
      <c r="CAC1145" s="894"/>
      <c r="CAD1145" s="894"/>
      <c r="CAE1145" s="894"/>
      <c r="CAF1145" s="894"/>
      <c r="CAG1145" s="894"/>
      <c r="CAH1145" s="894"/>
      <c r="CAI1145" s="894"/>
      <c r="CAJ1145" s="894"/>
      <c r="CAK1145" s="894"/>
      <c r="CAL1145" s="894"/>
      <c r="CAM1145" s="894"/>
      <c r="CAN1145" s="894"/>
      <c r="CAO1145" s="894"/>
      <c r="CAP1145" s="894"/>
      <c r="CAQ1145" s="894"/>
      <c r="CAR1145" s="894"/>
      <c r="CAS1145" s="894"/>
      <c r="CAT1145" s="894"/>
      <c r="CAU1145" s="894"/>
      <c r="CAV1145" s="894"/>
      <c r="CAW1145" s="894"/>
      <c r="CAX1145" s="894"/>
      <c r="CAY1145" s="894"/>
      <c r="CAZ1145" s="894"/>
      <c r="CBA1145" s="894"/>
      <c r="CBB1145" s="894"/>
      <c r="CBC1145" s="894"/>
      <c r="CBD1145" s="894"/>
      <c r="CBE1145" s="894"/>
      <c r="CBF1145" s="894"/>
      <c r="CBG1145" s="894"/>
      <c r="CBH1145" s="894"/>
      <c r="CBI1145" s="894"/>
      <c r="CBJ1145" s="894"/>
      <c r="CBK1145" s="894"/>
      <c r="CBL1145" s="894"/>
      <c r="CBM1145" s="894"/>
      <c r="CBN1145" s="894"/>
      <c r="CBO1145" s="894"/>
      <c r="CBP1145" s="894"/>
      <c r="CBQ1145" s="894"/>
      <c r="CBR1145" s="894"/>
      <c r="CBS1145" s="894"/>
      <c r="CBT1145" s="894"/>
      <c r="CBU1145" s="894"/>
      <c r="CBV1145" s="894"/>
      <c r="CBW1145" s="894"/>
      <c r="CBX1145" s="894"/>
      <c r="CBY1145" s="894"/>
      <c r="CBZ1145" s="894"/>
      <c r="CCA1145" s="894"/>
      <c r="CCB1145" s="894"/>
      <c r="CCC1145" s="894"/>
      <c r="CCD1145" s="894"/>
      <c r="CCE1145" s="894"/>
      <c r="CCF1145" s="894"/>
      <c r="CCG1145" s="894"/>
      <c r="CCH1145" s="894"/>
      <c r="CCI1145" s="894"/>
      <c r="CCJ1145" s="894"/>
      <c r="CCK1145" s="894"/>
      <c r="CCL1145" s="894"/>
      <c r="CCM1145" s="894"/>
      <c r="CCN1145" s="894"/>
      <c r="CCO1145" s="894"/>
      <c r="CCP1145" s="894"/>
      <c r="CCQ1145" s="894"/>
      <c r="CCR1145" s="894"/>
      <c r="CCS1145" s="894"/>
      <c r="CCT1145" s="894"/>
      <c r="CCU1145" s="894"/>
      <c r="CCV1145" s="894"/>
      <c r="CCW1145" s="894"/>
      <c r="CCX1145" s="894"/>
      <c r="CCY1145" s="894"/>
      <c r="CCZ1145" s="894"/>
      <c r="CDA1145" s="894"/>
      <c r="CDB1145" s="894"/>
      <c r="CDC1145" s="894"/>
      <c r="CDD1145" s="894"/>
      <c r="CDE1145" s="894"/>
      <c r="CDF1145" s="894"/>
      <c r="CDG1145" s="894"/>
      <c r="CDH1145" s="894"/>
      <c r="CDI1145" s="894"/>
      <c r="CDJ1145" s="894"/>
      <c r="CDK1145" s="894"/>
      <c r="CDL1145" s="894"/>
      <c r="CDM1145" s="894"/>
      <c r="CDN1145" s="894"/>
      <c r="CDO1145" s="894"/>
      <c r="CDP1145" s="894"/>
      <c r="CDQ1145" s="894"/>
      <c r="CDR1145" s="894"/>
      <c r="CDS1145" s="894"/>
      <c r="CDT1145" s="894"/>
      <c r="CDU1145" s="894"/>
      <c r="CDV1145" s="894"/>
      <c r="CDW1145" s="894"/>
      <c r="CDX1145" s="894"/>
      <c r="CDY1145" s="894"/>
      <c r="CDZ1145" s="894"/>
      <c r="CEA1145" s="894"/>
      <c r="CEB1145" s="894"/>
      <c r="CEC1145" s="894"/>
      <c r="CED1145" s="894"/>
      <c r="CEE1145" s="894"/>
      <c r="CEF1145" s="894"/>
      <c r="CEG1145" s="894"/>
      <c r="CEH1145" s="894"/>
      <c r="CEI1145" s="894"/>
      <c r="CEJ1145" s="894"/>
      <c r="CEK1145" s="894"/>
      <c r="CEL1145" s="894"/>
      <c r="CEM1145" s="894"/>
      <c r="CEN1145" s="894"/>
      <c r="CEO1145" s="894"/>
      <c r="CEP1145" s="894"/>
      <c r="CEQ1145" s="894"/>
      <c r="CER1145" s="894"/>
      <c r="CES1145" s="894"/>
      <c r="CET1145" s="894"/>
      <c r="CEU1145" s="894"/>
      <c r="CEV1145" s="894"/>
      <c r="CEW1145" s="894"/>
      <c r="CEX1145" s="894"/>
      <c r="CEY1145" s="894"/>
      <c r="CEZ1145" s="894"/>
      <c r="CFA1145" s="894"/>
      <c r="CFB1145" s="894"/>
      <c r="CFC1145" s="894"/>
      <c r="CFD1145" s="894"/>
      <c r="CFE1145" s="894"/>
      <c r="CFF1145" s="894"/>
      <c r="CFG1145" s="894"/>
      <c r="CFH1145" s="894"/>
      <c r="CFI1145" s="894"/>
      <c r="CFJ1145" s="894"/>
      <c r="CFK1145" s="894"/>
      <c r="CFL1145" s="894"/>
      <c r="CFM1145" s="894"/>
      <c r="CFN1145" s="894"/>
      <c r="CFO1145" s="894"/>
      <c r="CFP1145" s="894"/>
      <c r="CFQ1145" s="894"/>
      <c r="CFR1145" s="894"/>
      <c r="CFS1145" s="894"/>
      <c r="CFT1145" s="894"/>
      <c r="CFU1145" s="894"/>
      <c r="CFV1145" s="894"/>
      <c r="CFW1145" s="894"/>
      <c r="CFX1145" s="894"/>
      <c r="CFY1145" s="894"/>
      <c r="CFZ1145" s="894"/>
      <c r="CGA1145" s="894"/>
      <c r="CGB1145" s="894"/>
      <c r="CGC1145" s="894"/>
      <c r="CGD1145" s="894"/>
      <c r="CGE1145" s="894"/>
      <c r="CGF1145" s="894"/>
      <c r="CGG1145" s="894"/>
      <c r="CGH1145" s="894"/>
      <c r="CGI1145" s="894"/>
      <c r="CGJ1145" s="894"/>
      <c r="CGK1145" s="894"/>
      <c r="CGL1145" s="894"/>
      <c r="CGM1145" s="894"/>
      <c r="CGN1145" s="894"/>
      <c r="CGO1145" s="894"/>
      <c r="CGP1145" s="894"/>
      <c r="CGQ1145" s="894"/>
      <c r="CGR1145" s="894"/>
      <c r="CGS1145" s="894"/>
      <c r="CGT1145" s="894"/>
      <c r="CGU1145" s="894"/>
      <c r="CGV1145" s="894"/>
      <c r="CGW1145" s="894"/>
      <c r="CGX1145" s="894"/>
      <c r="CGY1145" s="894"/>
      <c r="CGZ1145" s="894"/>
      <c r="CHA1145" s="894"/>
      <c r="CHB1145" s="894"/>
      <c r="CHC1145" s="894"/>
      <c r="CHD1145" s="894"/>
      <c r="CHE1145" s="894"/>
      <c r="CHF1145" s="894"/>
      <c r="CHG1145" s="894"/>
      <c r="CHH1145" s="894"/>
      <c r="CHI1145" s="894"/>
      <c r="CHJ1145" s="894"/>
      <c r="CHK1145" s="894"/>
      <c r="CHL1145" s="894"/>
      <c r="CHM1145" s="894"/>
      <c r="CHN1145" s="894"/>
      <c r="CHO1145" s="894"/>
      <c r="CHP1145" s="894"/>
      <c r="CHQ1145" s="894"/>
      <c r="CHR1145" s="894"/>
      <c r="CHS1145" s="894"/>
      <c r="CHT1145" s="894"/>
      <c r="CHU1145" s="894"/>
      <c r="CHV1145" s="894"/>
      <c r="CHW1145" s="894"/>
      <c r="CHX1145" s="894"/>
      <c r="CHY1145" s="894"/>
      <c r="CHZ1145" s="894"/>
      <c r="CIA1145" s="894"/>
      <c r="CIB1145" s="894"/>
      <c r="CIC1145" s="894"/>
      <c r="CID1145" s="894"/>
      <c r="CIE1145" s="894"/>
      <c r="CIF1145" s="894"/>
      <c r="CIG1145" s="894"/>
      <c r="CIH1145" s="894"/>
      <c r="CII1145" s="894"/>
      <c r="CIJ1145" s="894"/>
      <c r="CIK1145" s="894"/>
      <c r="CIL1145" s="894"/>
      <c r="CIM1145" s="894"/>
      <c r="CIN1145" s="894"/>
      <c r="CIO1145" s="894"/>
      <c r="CIP1145" s="894"/>
      <c r="CIQ1145" s="894"/>
      <c r="CIR1145" s="894"/>
      <c r="CIS1145" s="894"/>
      <c r="CIT1145" s="894"/>
      <c r="CIU1145" s="894"/>
      <c r="CIV1145" s="894"/>
      <c r="CIW1145" s="894"/>
      <c r="CIX1145" s="894"/>
      <c r="CIY1145" s="894"/>
      <c r="CIZ1145" s="894"/>
      <c r="CJA1145" s="894"/>
      <c r="CJB1145" s="894"/>
      <c r="CJC1145" s="894"/>
      <c r="CJD1145" s="894"/>
      <c r="CJE1145" s="894"/>
      <c r="CJF1145" s="894"/>
      <c r="CJG1145" s="894"/>
      <c r="CJH1145" s="894"/>
      <c r="CJI1145" s="894"/>
      <c r="CJJ1145" s="894"/>
      <c r="CJK1145" s="894"/>
      <c r="CJL1145" s="894"/>
      <c r="CJM1145" s="894"/>
      <c r="CJN1145" s="894"/>
      <c r="CJO1145" s="894"/>
      <c r="CJP1145" s="894"/>
      <c r="CJQ1145" s="894"/>
      <c r="CJR1145" s="894"/>
      <c r="CJS1145" s="894"/>
      <c r="CJT1145" s="894"/>
      <c r="CJU1145" s="894"/>
      <c r="CJV1145" s="894"/>
      <c r="CJW1145" s="894"/>
      <c r="CJX1145" s="894"/>
      <c r="CJY1145" s="894"/>
      <c r="CJZ1145" s="894"/>
      <c r="CKA1145" s="894"/>
      <c r="CKB1145" s="894"/>
      <c r="CKC1145" s="894"/>
      <c r="CKD1145" s="894"/>
      <c r="CKE1145" s="894"/>
      <c r="CKF1145" s="894"/>
      <c r="CKG1145" s="894"/>
      <c r="CKH1145" s="894"/>
      <c r="CKI1145" s="894"/>
      <c r="CKJ1145" s="894"/>
      <c r="CKK1145" s="894"/>
      <c r="CKL1145" s="894"/>
      <c r="CKM1145" s="894"/>
      <c r="CKN1145" s="894"/>
      <c r="CKO1145" s="894"/>
      <c r="CKP1145" s="894"/>
      <c r="CKQ1145" s="894"/>
      <c r="CKR1145" s="894"/>
      <c r="CKS1145" s="894"/>
      <c r="CKT1145" s="894"/>
      <c r="CKU1145" s="894"/>
      <c r="CKV1145" s="894"/>
      <c r="CKW1145" s="894"/>
      <c r="CKX1145" s="894"/>
      <c r="CKY1145" s="894"/>
      <c r="CKZ1145" s="894"/>
      <c r="CLA1145" s="894"/>
      <c r="CLB1145" s="894"/>
      <c r="CLC1145" s="894"/>
      <c r="CLD1145" s="894"/>
      <c r="CLE1145" s="894"/>
      <c r="CLF1145" s="894"/>
      <c r="CLG1145" s="894"/>
      <c r="CLH1145" s="894"/>
      <c r="CLI1145" s="894"/>
      <c r="CLJ1145" s="894"/>
      <c r="CLK1145" s="894"/>
      <c r="CLL1145" s="894"/>
      <c r="CLM1145" s="894"/>
      <c r="CLN1145" s="894"/>
      <c r="CLO1145" s="894"/>
      <c r="CLP1145" s="894"/>
      <c r="CLQ1145" s="894"/>
      <c r="CLR1145" s="894"/>
      <c r="CLS1145" s="894"/>
      <c r="CLT1145" s="894"/>
      <c r="CLU1145" s="894"/>
      <c r="CLV1145" s="894"/>
      <c r="CLW1145" s="894"/>
      <c r="CLX1145" s="894"/>
      <c r="CLY1145" s="894"/>
      <c r="CLZ1145" s="894"/>
      <c r="CMA1145" s="894"/>
      <c r="CMB1145" s="894"/>
      <c r="CMC1145" s="894"/>
      <c r="CMD1145" s="894"/>
      <c r="CME1145" s="894"/>
      <c r="CMF1145" s="894"/>
      <c r="CMG1145" s="894"/>
      <c r="CMH1145" s="894"/>
      <c r="CMI1145" s="894"/>
      <c r="CMJ1145" s="894"/>
      <c r="CMK1145" s="894"/>
      <c r="CML1145" s="894"/>
      <c r="CMM1145" s="894"/>
      <c r="CMN1145" s="894"/>
      <c r="CMO1145" s="894"/>
      <c r="CMP1145" s="894"/>
      <c r="CMQ1145" s="894"/>
      <c r="CMR1145" s="894"/>
      <c r="CMS1145" s="894"/>
      <c r="CMT1145" s="894"/>
      <c r="CMU1145" s="894"/>
      <c r="CMV1145" s="894"/>
      <c r="CMW1145" s="894"/>
      <c r="CMX1145" s="894"/>
      <c r="CMY1145" s="894"/>
      <c r="CMZ1145" s="894"/>
      <c r="CNA1145" s="894"/>
      <c r="CNB1145" s="894"/>
      <c r="CNC1145" s="894"/>
      <c r="CND1145" s="894"/>
      <c r="CNE1145" s="894"/>
      <c r="CNF1145" s="894"/>
      <c r="CNG1145" s="894"/>
      <c r="CNH1145" s="894"/>
      <c r="CNI1145" s="894"/>
      <c r="CNJ1145" s="894"/>
      <c r="CNK1145" s="894"/>
      <c r="CNL1145" s="894"/>
      <c r="CNM1145" s="894"/>
      <c r="CNN1145" s="894"/>
      <c r="CNO1145" s="894"/>
      <c r="CNP1145" s="894"/>
      <c r="CNQ1145" s="894"/>
      <c r="CNR1145" s="894"/>
      <c r="CNS1145" s="894"/>
      <c r="CNT1145" s="894"/>
      <c r="CNU1145" s="894"/>
      <c r="CNV1145" s="894"/>
      <c r="CNW1145" s="894"/>
      <c r="CNX1145" s="894"/>
      <c r="CNY1145" s="894"/>
      <c r="CNZ1145" s="894"/>
      <c r="COA1145" s="894"/>
      <c r="COB1145" s="894"/>
      <c r="COC1145" s="894"/>
      <c r="COD1145" s="894"/>
      <c r="COE1145" s="894"/>
      <c r="COF1145" s="894"/>
      <c r="COG1145" s="894"/>
      <c r="COH1145" s="894"/>
      <c r="COI1145" s="894"/>
      <c r="COJ1145" s="894"/>
      <c r="COK1145" s="894"/>
      <c r="COL1145" s="894"/>
      <c r="COM1145" s="894"/>
      <c r="CON1145" s="894"/>
      <c r="COO1145" s="894"/>
      <c r="COP1145" s="894"/>
      <c r="COQ1145" s="894"/>
      <c r="COR1145" s="894"/>
      <c r="COS1145" s="894"/>
      <c r="COT1145" s="894"/>
      <c r="COU1145" s="894"/>
      <c r="COV1145" s="894"/>
      <c r="COW1145" s="894"/>
      <c r="COX1145" s="894"/>
      <c r="COY1145" s="894"/>
      <c r="COZ1145" s="894"/>
      <c r="CPA1145" s="894"/>
      <c r="CPB1145" s="894"/>
      <c r="CPC1145" s="894"/>
      <c r="CPD1145" s="894"/>
      <c r="CPE1145" s="894"/>
      <c r="CPF1145" s="894"/>
      <c r="CPG1145" s="894"/>
      <c r="CPH1145" s="894"/>
      <c r="CPI1145" s="894"/>
      <c r="CPJ1145" s="894"/>
      <c r="CPK1145" s="894"/>
      <c r="CPL1145" s="894"/>
      <c r="CPM1145" s="894"/>
      <c r="CPN1145" s="894"/>
      <c r="CPO1145" s="894"/>
      <c r="CPP1145" s="894"/>
      <c r="CPQ1145" s="894"/>
      <c r="CPR1145" s="894"/>
      <c r="CPS1145" s="894"/>
      <c r="CPT1145" s="894"/>
      <c r="CPU1145" s="894"/>
      <c r="CPV1145" s="894"/>
      <c r="CPW1145" s="894"/>
      <c r="CPX1145" s="894"/>
      <c r="CPY1145" s="894"/>
      <c r="CPZ1145" s="894"/>
      <c r="CQA1145" s="894"/>
      <c r="CQB1145" s="894"/>
      <c r="CQC1145" s="894"/>
      <c r="CQD1145" s="894"/>
      <c r="CQE1145" s="894"/>
      <c r="CQF1145" s="894"/>
      <c r="CQG1145" s="894"/>
      <c r="CQH1145" s="894"/>
      <c r="CQI1145" s="894"/>
      <c r="CQJ1145" s="894"/>
      <c r="CQK1145" s="894"/>
      <c r="CQL1145" s="894"/>
      <c r="CQM1145" s="894"/>
      <c r="CQN1145" s="894"/>
      <c r="CQO1145" s="894"/>
      <c r="CQP1145" s="894"/>
      <c r="CQQ1145" s="894"/>
      <c r="CQR1145" s="894"/>
      <c r="CQS1145" s="894"/>
      <c r="CQT1145" s="894"/>
      <c r="CQU1145" s="894"/>
      <c r="CQV1145" s="894"/>
      <c r="CQW1145" s="894"/>
      <c r="CQX1145" s="894"/>
      <c r="CQY1145" s="894"/>
      <c r="CQZ1145" s="894"/>
      <c r="CRA1145" s="894"/>
      <c r="CRB1145" s="894"/>
      <c r="CRC1145" s="894"/>
      <c r="CRD1145" s="894"/>
      <c r="CRE1145" s="894"/>
      <c r="CRF1145" s="894"/>
      <c r="CRG1145" s="894"/>
      <c r="CRH1145" s="894"/>
      <c r="CRI1145" s="894"/>
      <c r="CRJ1145" s="894"/>
      <c r="CRK1145" s="894"/>
      <c r="CRL1145" s="894"/>
      <c r="CRM1145" s="894"/>
      <c r="CRN1145" s="894"/>
      <c r="CRO1145" s="894"/>
      <c r="CRP1145" s="894"/>
      <c r="CRQ1145" s="894"/>
      <c r="CRR1145" s="894"/>
      <c r="CRS1145" s="894"/>
      <c r="CRT1145" s="894"/>
      <c r="CRU1145" s="894"/>
      <c r="CRV1145" s="894"/>
      <c r="CRW1145" s="894"/>
      <c r="CRX1145" s="894"/>
      <c r="CRY1145" s="894"/>
      <c r="CRZ1145" s="894"/>
      <c r="CSA1145" s="894"/>
      <c r="CSB1145" s="894"/>
      <c r="CSC1145" s="894"/>
      <c r="CSD1145" s="894"/>
      <c r="CSE1145" s="894"/>
      <c r="CSF1145" s="894"/>
      <c r="CSG1145" s="894"/>
      <c r="CSH1145" s="894"/>
      <c r="CSI1145" s="894"/>
      <c r="CSJ1145" s="894"/>
      <c r="CSK1145" s="894"/>
      <c r="CSL1145" s="894"/>
      <c r="CSM1145" s="894"/>
      <c r="CSN1145" s="894"/>
      <c r="CSO1145" s="894"/>
      <c r="CSP1145" s="894"/>
      <c r="CSQ1145" s="894"/>
      <c r="CSR1145" s="894"/>
      <c r="CSS1145" s="894"/>
      <c r="CST1145" s="894"/>
      <c r="CSU1145" s="894"/>
      <c r="CSV1145" s="894"/>
      <c r="CSW1145" s="894"/>
      <c r="CSX1145" s="894"/>
      <c r="CSY1145" s="894"/>
      <c r="CSZ1145" s="894"/>
      <c r="CTA1145" s="894"/>
      <c r="CTB1145" s="894"/>
      <c r="CTC1145" s="894"/>
      <c r="CTD1145" s="894"/>
      <c r="CTE1145" s="894"/>
      <c r="CTF1145" s="894"/>
      <c r="CTG1145" s="894"/>
      <c r="CTH1145" s="894"/>
      <c r="CTI1145" s="894"/>
      <c r="CTJ1145" s="894"/>
      <c r="CTK1145" s="894"/>
      <c r="CTL1145" s="894"/>
      <c r="CTM1145" s="894"/>
      <c r="CTN1145" s="894"/>
      <c r="CTO1145" s="894"/>
      <c r="CTP1145" s="894"/>
      <c r="CTQ1145" s="894"/>
      <c r="CTR1145" s="894"/>
      <c r="CTS1145" s="894"/>
      <c r="CTT1145" s="894"/>
      <c r="CTU1145" s="894"/>
      <c r="CTV1145" s="894"/>
      <c r="CTW1145" s="894"/>
      <c r="CTX1145" s="894"/>
      <c r="CTY1145" s="894"/>
      <c r="CTZ1145" s="894"/>
      <c r="CUA1145" s="894"/>
      <c r="CUB1145" s="894"/>
      <c r="CUC1145" s="894"/>
      <c r="CUD1145" s="894"/>
      <c r="CUE1145" s="894"/>
      <c r="CUF1145" s="894"/>
      <c r="CUG1145" s="894"/>
      <c r="CUH1145" s="894"/>
      <c r="CUI1145" s="894"/>
      <c r="CUJ1145" s="894"/>
      <c r="CUK1145" s="894"/>
      <c r="CUL1145" s="894"/>
      <c r="CUM1145" s="894"/>
      <c r="CUN1145" s="894"/>
      <c r="CUO1145" s="894"/>
      <c r="CUP1145" s="894"/>
      <c r="CUQ1145" s="894"/>
      <c r="CUR1145" s="894"/>
      <c r="CUS1145" s="894"/>
      <c r="CUT1145" s="894"/>
      <c r="CUU1145" s="894"/>
      <c r="CUV1145" s="894"/>
      <c r="CUW1145" s="894"/>
      <c r="CUX1145" s="894"/>
      <c r="CUY1145" s="894"/>
      <c r="CUZ1145" s="894"/>
      <c r="CVA1145" s="894"/>
      <c r="CVB1145" s="894"/>
      <c r="CVC1145" s="894"/>
      <c r="CVD1145" s="894"/>
      <c r="CVE1145" s="894"/>
      <c r="CVF1145" s="894"/>
      <c r="CVG1145" s="894"/>
      <c r="CVH1145" s="894"/>
      <c r="CVI1145" s="894"/>
      <c r="CVJ1145" s="894"/>
      <c r="CVK1145" s="894"/>
      <c r="CVL1145" s="894"/>
      <c r="CVM1145" s="894"/>
      <c r="CVN1145" s="894"/>
      <c r="CVO1145" s="894"/>
      <c r="CVP1145" s="894"/>
      <c r="CVQ1145" s="894"/>
      <c r="CVR1145" s="894"/>
      <c r="CVS1145" s="894"/>
      <c r="CVT1145" s="894"/>
      <c r="CVU1145" s="894"/>
      <c r="CVV1145" s="894"/>
      <c r="CVW1145" s="894"/>
      <c r="CVX1145" s="894"/>
      <c r="CVY1145" s="894"/>
      <c r="CVZ1145" s="894"/>
      <c r="CWA1145" s="894"/>
      <c r="CWB1145" s="894"/>
      <c r="CWC1145" s="894"/>
      <c r="CWD1145" s="894"/>
      <c r="CWE1145" s="894"/>
      <c r="CWF1145" s="894"/>
      <c r="CWG1145" s="894"/>
      <c r="CWH1145" s="894"/>
      <c r="CWI1145" s="894"/>
      <c r="CWJ1145" s="894"/>
      <c r="CWK1145" s="894"/>
      <c r="CWL1145" s="894"/>
      <c r="CWM1145" s="894"/>
      <c r="CWN1145" s="894"/>
      <c r="CWO1145" s="894"/>
      <c r="CWP1145" s="894"/>
      <c r="CWQ1145" s="894"/>
      <c r="CWR1145" s="894"/>
      <c r="CWS1145" s="894"/>
      <c r="CWT1145" s="894"/>
      <c r="CWU1145" s="894"/>
      <c r="CWV1145" s="894"/>
      <c r="CWW1145" s="894"/>
      <c r="CWX1145" s="894"/>
      <c r="CWY1145" s="894"/>
      <c r="CWZ1145" s="894"/>
      <c r="CXA1145" s="894"/>
      <c r="CXB1145" s="894"/>
      <c r="CXC1145" s="894"/>
      <c r="CXD1145" s="894"/>
      <c r="CXE1145" s="894"/>
      <c r="CXF1145" s="894"/>
      <c r="CXG1145" s="894"/>
      <c r="CXH1145" s="894"/>
      <c r="CXI1145" s="894"/>
      <c r="CXJ1145" s="894"/>
      <c r="CXK1145" s="894"/>
      <c r="CXL1145" s="894"/>
      <c r="CXM1145" s="894"/>
      <c r="CXN1145" s="894"/>
      <c r="CXO1145" s="894"/>
      <c r="CXP1145" s="894"/>
      <c r="CXQ1145" s="894"/>
      <c r="CXR1145" s="894"/>
      <c r="CXS1145" s="894"/>
      <c r="CXT1145" s="894"/>
      <c r="CXU1145" s="894"/>
      <c r="CXV1145" s="894"/>
      <c r="CXW1145" s="894"/>
      <c r="CXX1145" s="894"/>
      <c r="CXY1145" s="894"/>
      <c r="CXZ1145" s="894"/>
      <c r="CYA1145" s="894"/>
      <c r="CYB1145" s="894"/>
      <c r="CYC1145" s="894"/>
      <c r="CYD1145" s="894"/>
      <c r="CYE1145" s="894"/>
      <c r="CYF1145" s="894"/>
      <c r="CYG1145" s="894"/>
      <c r="CYH1145" s="894"/>
      <c r="CYI1145" s="894"/>
      <c r="CYJ1145" s="894"/>
      <c r="CYK1145" s="894"/>
      <c r="CYL1145" s="894"/>
      <c r="CYM1145" s="894"/>
      <c r="CYN1145" s="894"/>
      <c r="CYO1145" s="894"/>
      <c r="CYP1145" s="894"/>
      <c r="CYQ1145" s="894"/>
      <c r="CYR1145" s="894"/>
      <c r="CYS1145" s="894"/>
      <c r="CYT1145" s="894"/>
      <c r="CYU1145" s="894"/>
      <c r="CYV1145" s="894"/>
      <c r="CYW1145" s="894"/>
      <c r="CYX1145" s="894"/>
      <c r="CYY1145" s="894"/>
      <c r="CYZ1145" s="894"/>
      <c r="CZA1145" s="894"/>
      <c r="CZB1145" s="894"/>
      <c r="CZC1145" s="894"/>
      <c r="CZD1145" s="894"/>
      <c r="CZE1145" s="894"/>
      <c r="CZF1145" s="894"/>
      <c r="CZG1145" s="894"/>
      <c r="CZH1145" s="894"/>
      <c r="CZI1145" s="894"/>
      <c r="CZJ1145" s="894"/>
      <c r="CZK1145" s="894"/>
      <c r="CZL1145" s="894"/>
      <c r="CZM1145" s="894"/>
      <c r="CZN1145" s="894"/>
      <c r="CZO1145" s="894"/>
      <c r="CZP1145" s="894"/>
      <c r="CZQ1145" s="894"/>
      <c r="CZR1145" s="894"/>
      <c r="CZS1145" s="894"/>
      <c r="CZT1145" s="894"/>
      <c r="CZU1145" s="894"/>
      <c r="CZV1145" s="894"/>
      <c r="CZW1145" s="894"/>
      <c r="CZX1145" s="894"/>
      <c r="CZY1145" s="894"/>
      <c r="CZZ1145" s="894"/>
      <c r="DAA1145" s="894"/>
      <c r="DAB1145" s="894"/>
      <c r="DAC1145" s="894"/>
      <c r="DAD1145" s="894"/>
      <c r="DAE1145" s="894"/>
      <c r="DAF1145" s="894"/>
      <c r="DAG1145" s="894"/>
      <c r="DAH1145" s="894"/>
      <c r="DAI1145" s="894"/>
      <c r="DAJ1145" s="894"/>
      <c r="DAK1145" s="894"/>
      <c r="DAL1145" s="894"/>
      <c r="DAM1145" s="894"/>
      <c r="DAN1145" s="894"/>
      <c r="DAO1145" s="894"/>
      <c r="DAP1145" s="894"/>
      <c r="DAQ1145" s="894"/>
      <c r="DAR1145" s="894"/>
      <c r="DAS1145" s="894"/>
      <c r="DAT1145" s="894"/>
      <c r="DAU1145" s="894"/>
      <c r="DAV1145" s="894"/>
      <c r="DAW1145" s="894"/>
      <c r="DAX1145" s="894"/>
      <c r="DAY1145" s="894"/>
      <c r="DAZ1145" s="894"/>
      <c r="DBA1145" s="894"/>
      <c r="DBB1145" s="894"/>
      <c r="DBC1145" s="894"/>
      <c r="DBD1145" s="894"/>
      <c r="DBE1145" s="894"/>
      <c r="DBF1145" s="894"/>
      <c r="DBG1145" s="894"/>
      <c r="DBH1145" s="894"/>
      <c r="DBI1145" s="894"/>
      <c r="DBJ1145" s="894"/>
      <c r="DBK1145" s="894"/>
      <c r="DBL1145" s="894"/>
      <c r="DBM1145" s="894"/>
      <c r="DBN1145" s="894"/>
      <c r="DBO1145" s="894"/>
      <c r="DBP1145" s="894"/>
      <c r="DBQ1145" s="894"/>
      <c r="DBR1145" s="894"/>
      <c r="DBS1145" s="894"/>
      <c r="DBT1145" s="894"/>
      <c r="DBU1145" s="894"/>
      <c r="DBV1145" s="894"/>
      <c r="DBW1145" s="894"/>
      <c r="DBX1145" s="894"/>
      <c r="DBY1145" s="894"/>
      <c r="DBZ1145" s="894"/>
      <c r="DCA1145" s="894"/>
      <c r="DCB1145" s="894"/>
      <c r="DCC1145" s="894"/>
      <c r="DCD1145" s="894"/>
      <c r="DCE1145" s="894"/>
      <c r="DCF1145" s="894"/>
      <c r="DCG1145" s="894"/>
      <c r="DCH1145" s="894"/>
      <c r="DCI1145" s="894"/>
      <c r="DCJ1145" s="894"/>
      <c r="DCK1145" s="894"/>
      <c r="DCL1145" s="894"/>
      <c r="DCM1145" s="894"/>
      <c r="DCN1145" s="894"/>
      <c r="DCO1145" s="894"/>
      <c r="DCP1145" s="894"/>
      <c r="DCQ1145" s="894"/>
      <c r="DCR1145" s="894"/>
      <c r="DCS1145" s="894"/>
      <c r="DCT1145" s="894"/>
      <c r="DCU1145" s="894"/>
      <c r="DCV1145" s="894"/>
      <c r="DCW1145" s="894"/>
      <c r="DCX1145" s="894"/>
      <c r="DCY1145" s="894"/>
      <c r="DCZ1145" s="894"/>
      <c r="DDA1145" s="894"/>
      <c r="DDB1145" s="894"/>
      <c r="DDC1145" s="894"/>
      <c r="DDD1145" s="894"/>
      <c r="DDE1145" s="894"/>
      <c r="DDF1145" s="894"/>
      <c r="DDG1145" s="894"/>
      <c r="DDH1145" s="894"/>
      <c r="DDI1145" s="894"/>
      <c r="DDJ1145" s="894"/>
      <c r="DDK1145" s="894"/>
      <c r="DDL1145" s="894"/>
      <c r="DDM1145" s="894"/>
      <c r="DDN1145" s="894"/>
      <c r="DDO1145" s="894"/>
      <c r="DDP1145" s="894"/>
      <c r="DDQ1145" s="894"/>
      <c r="DDR1145" s="894"/>
      <c r="DDS1145" s="894"/>
      <c r="DDT1145" s="894"/>
      <c r="DDU1145" s="894"/>
      <c r="DDV1145" s="894"/>
      <c r="DDW1145" s="894"/>
      <c r="DDX1145" s="894"/>
      <c r="DDY1145" s="894"/>
      <c r="DDZ1145" s="894"/>
      <c r="DEA1145" s="894"/>
      <c r="DEB1145" s="894"/>
      <c r="DEC1145" s="894"/>
      <c r="DED1145" s="894"/>
      <c r="DEE1145" s="894"/>
      <c r="DEF1145" s="894"/>
      <c r="DEG1145" s="894"/>
      <c r="DEH1145" s="894"/>
      <c r="DEI1145" s="894"/>
      <c r="DEJ1145" s="894"/>
      <c r="DEK1145" s="894"/>
      <c r="DEL1145" s="894"/>
      <c r="DEM1145" s="894"/>
      <c r="DEN1145" s="894"/>
      <c r="DEO1145" s="894"/>
      <c r="DEP1145" s="894"/>
      <c r="DEQ1145" s="894"/>
      <c r="DER1145" s="894"/>
      <c r="DES1145" s="894"/>
      <c r="DET1145" s="894"/>
      <c r="DEU1145" s="894"/>
      <c r="DEV1145" s="894"/>
      <c r="DEW1145" s="894"/>
      <c r="DEX1145" s="894"/>
      <c r="DEY1145" s="894"/>
      <c r="DEZ1145" s="894"/>
      <c r="DFA1145" s="894"/>
      <c r="DFB1145" s="894"/>
      <c r="DFC1145" s="894"/>
      <c r="DFD1145" s="894"/>
      <c r="DFE1145" s="894"/>
      <c r="DFF1145" s="894"/>
      <c r="DFG1145" s="894"/>
      <c r="DFH1145" s="894"/>
      <c r="DFI1145" s="894"/>
      <c r="DFJ1145" s="894"/>
      <c r="DFK1145" s="894"/>
      <c r="DFL1145" s="894"/>
      <c r="DFM1145" s="894"/>
      <c r="DFN1145" s="894"/>
      <c r="DFO1145" s="894"/>
      <c r="DFP1145" s="894"/>
      <c r="DFQ1145" s="894"/>
      <c r="DFR1145" s="894"/>
      <c r="DFS1145" s="894"/>
      <c r="DFT1145" s="894"/>
      <c r="DFU1145" s="894"/>
      <c r="DFV1145" s="894"/>
      <c r="DFW1145" s="894"/>
      <c r="DFX1145" s="894"/>
      <c r="DFY1145" s="894"/>
      <c r="DFZ1145" s="894"/>
      <c r="DGA1145" s="894"/>
      <c r="DGB1145" s="894"/>
      <c r="DGC1145" s="894"/>
      <c r="DGD1145" s="894"/>
      <c r="DGE1145" s="894"/>
      <c r="DGF1145" s="894"/>
      <c r="DGG1145" s="894"/>
      <c r="DGH1145" s="894"/>
      <c r="DGI1145" s="894"/>
      <c r="DGJ1145" s="894"/>
      <c r="DGK1145" s="894"/>
      <c r="DGL1145" s="894"/>
      <c r="DGM1145" s="894"/>
      <c r="DGN1145" s="894"/>
      <c r="DGO1145" s="894"/>
      <c r="DGP1145" s="894"/>
      <c r="DGQ1145" s="894"/>
      <c r="DGR1145" s="894"/>
      <c r="DGS1145" s="894"/>
      <c r="DGT1145" s="894"/>
      <c r="DGU1145" s="894"/>
      <c r="DGV1145" s="894"/>
      <c r="DGW1145" s="894"/>
      <c r="DGX1145" s="894"/>
      <c r="DGY1145" s="894"/>
      <c r="DGZ1145" s="894"/>
      <c r="DHA1145" s="894"/>
      <c r="DHB1145" s="894"/>
      <c r="DHC1145" s="894"/>
      <c r="DHD1145" s="894"/>
      <c r="DHE1145" s="894"/>
      <c r="DHF1145" s="894"/>
      <c r="DHG1145" s="894"/>
      <c r="DHH1145" s="894"/>
      <c r="DHI1145" s="894"/>
      <c r="DHJ1145" s="894"/>
      <c r="DHK1145" s="894"/>
      <c r="DHL1145" s="894"/>
      <c r="DHM1145" s="894"/>
      <c r="DHN1145" s="894"/>
      <c r="DHO1145" s="894"/>
      <c r="DHP1145" s="894"/>
      <c r="DHQ1145" s="894"/>
      <c r="DHR1145" s="894"/>
      <c r="DHS1145" s="894"/>
      <c r="DHT1145" s="894"/>
      <c r="DHU1145" s="894"/>
      <c r="DHV1145" s="894"/>
      <c r="DHW1145" s="894"/>
      <c r="DHX1145" s="894"/>
      <c r="DHY1145" s="894"/>
      <c r="DHZ1145" s="894"/>
      <c r="DIA1145" s="894"/>
      <c r="DIB1145" s="894"/>
      <c r="DIC1145" s="894"/>
      <c r="DID1145" s="894"/>
      <c r="DIE1145" s="894"/>
      <c r="DIF1145" s="894"/>
      <c r="DIG1145" s="894"/>
      <c r="DIH1145" s="894"/>
      <c r="DII1145" s="894"/>
      <c r="DIJ1145" s="894"/>
      <c r="DIK1145" s="894"/>
      <c r="DIL1145" s="894"/>
      <c r="DIM1145" s="894"/>
      <c r="DIN1145" s="894"/>
      <c r="DIO1145" s="894"/>
      <c r="DIP1145" s="894"/>
      <c r="DIQ1145" s="894"/>
      <c r="DIR1145" s="894"/>
      <c r="DIS1145" s="894"/>
      <c r="DIT1145" s="894"/>
      <c r="DIU1145" s="894"/>
      <c r="DIV1145" s="894"/>
      <c r="DIW1145" s="894"/>
      <c r="DIX1145" s="894"/>
      <c r="DIY1145" s="894"/>
      <c r="DIZ1145" s="894"/>
      <c r="DJA1145" s="894"/>
      <c r="DJB1145" s="894"/>
      <c r="DJC1145" s="894"/>
      <c r="DJD1145" s="894"/>
      <c r="DJE1145" s="894"/>
      <c r="DJF1145" s="894"/>
      <c r="DJG1145" s="894"/>
      <c r="DJH1145" s="894"/>
      <c r="DJI1145" s="894"/>
      <c r="DJJ1145" s="894"/>
      <c r="DJK1145" s="894"/>
      <c r="DJL1145" s="894"/>
      <c r="DJM1145" s="894"/>
      <c r="DJN1145" s="894"/>
      <c r="DJO1145" s="894"/>
      <c r="DJP1145" s="894"/>
      <c r="DJQ1145" s="894"/>
      <c r="DJR1145" s="894"/>
      <c r="DJS1145" s="894"/>
      <c r="DJT1145" s="894"/>
      <c r="DJU1145" s="894"/>
      <c r="DJV1145" s="894"/>
      <c r="DJW1145" s="894"/>
      <c r="DJX1145" s="894"/>
      <c r="DJY1145" s="894"/>
      <c r="DJZ1145" s="894"/>
      <c r="DKA1145" s="894"/>
      <c r="DKB1145" s="894"/>
      <c r="DKC1145" s="894"/>
      <c r="DKD1145" s="894"/>
      <c r="DKE1145" s="894"/>
      <c r="DKF1145" s="894"/>
      <c r="DKG1145" s="894"/>
      <c r="DKH1145" s="894"/>
      <c r="DKI1145" s="894"/>
      <c r="DKJ1145" s="894"/>
      <c r="DKK1145" s="894"/>
      <c r="DKL1145" s="894"/>
      <c r="DKM1145" s="894"/>
      <c r="DKN1145" s="894"/>
      <c r="DKO1145" s="894"/>
      <c r="DKP1145" s="894"/>
      <c r="DKQ1145" s="894"/>
      <c r="DKR1145" s="894"/>
      <c r="DKS1145" s="894"/>
      <c r="DKT1145" s="894"/>
      <c r="DKU1145" s="894"/>
      <c r="DKV1145" s="894"/>
      <c r="DKW1145" s="894"/>
      <c r="DKX1145" s="894"/>
      <c r="DKY1145" s="894"/>
      <c r="DKZ1145" s="894"/>
      <c r="DLA1145" s="894"/>
      <c r="DLB1145" s="894"/>
      <c r="DLC1145" s="894"/>
      <c r="DLD1145" s="894"/>
      <c r="DLE1145" s="894"/>
      <c r="DLF1145" s="894"/>
      <c r="DLG1145" s="894"/>
      <c r="DLH1145" s="894"/>
      <c r="DLI1145" s="894"/>
      <c r="DLJ1145" s="894"/>
      <c r="DLK1145" s="894"/>
      <c r="DLL1145" s="894"/>
      <c r="DLM1145" s="894"/>
      <c r="DLN1145" s="894"/>
      <c r="DLO1145" s="894"/>
      <c r="DLP1145" s="894"/>
      <c r="DLQ1145" s="894"/>
      <c r="DLR1145" s="894"/>
      <c r="DLS1145" s="894"/>
      <c r="DLT1145" s="894"/>
      <c r="DLU1145" s="894"/>
      <c r="DLV1145" s="894"/>
      <c r="DLW1145" s="894"/>
      <c r="DLX1145" s="894"/>
      <c r="DLY1145" s="894"/>
      <c r="DLZ1145" s="894"/>
      <c r="DMA1145" s="894"/>
      <c r="DMB1145" s="894"/>
      <c r="DMC1145" s="894"/>
      <c r="DMD1145" s="894"/>
      <c r="DME1145" s="894"/>
      <c r="DMF1145" s="894"/>
      <c r="DMG1145" s="894"/>
      <c r="DMH1145" s="894"/>
      <c r="DMI1145" s="894"/>
      <c r="DMJ1145" s="894"/>
      <c r="DMK1145" s="894"/>
      <c r="DML1145" s="894"/>
      <c r="DMM1145" s="894"/>
      <c r="DMN1145" s="894"/>
      <c r="DMO1145" s="894"/>
      <c r="DMP1145" s="894"/>
      <c r="DMQ1145" s="894"/>
      <c r="DMR1145" s="894"/>
      <c r="DMS1145" s="894"/>
      <c r="DMT1145" s="894"/>
      <c r="DMU1145" s="894"/>
      <c r="DMV1145" s="894"/>
      <c r="DMW1145" s="894"/>
      <c r="DMX1145" s="894"/>
      <c r="DMY1145" s="894"/>
      <c r="DMZ1145" s="894"/>
      <c r="DNA1145" s="894"/>
      <c r="DNB1145" s="894"/>
      <c r="DNC1145" s="894"/>
      <c r="DND1145" s="894"/>
      <c r="DNE1145" s="894"/>
      <c r="DNF1145" s="894"/>
      <c r="DNG1145" s="894"/>
      <c r="DNH1145" s="894"/>
      <c r="DNI1145" s="894"/>
      <c r="DNJ1145" s="894"/>
      <c r="DNK1145" s="894"/>
      <c r="DNL1145" s="894"/>
      <c r="DNM1145" s="894"/>
      <c r="DNN1145" s="894"/>
      <c r="DNO1145" s="894"/>
      <c r="DNP1145" s="894"/>
      <c r="DNQ1145" s="894"/>
      <c r="DNR1145" s="894"/>
      <c r="DNS1145" s="894"/>
      <c r="DNT1145" s="894"/>
      <c r="DNU1145" s="894"/>
      <c r="DNV1145" s="894"/>
      <c r="DNW1145" s="894"/>
      <c r="DNX1145" s="894"/>
      <c r="DNY1145" s="894"/>
      <c r="DNZ1145" s="894"/>
      <c r="DOA1145" s="894"/>
      <c r="DOB1145" s="894"/>
      <c r="DOC1145" s="894"/>
      <c r="DOD1145" s="894"/>
      <c r="DOE1145" s="894"/>
      <c r="DOF1145" s="894"/>
      <c r="DOG1145" s="894"/>
      <c r="DOH1145" s="894"/>
      <c r="DOI1145" s="894"/>
      <c r="DOJ1145" s="894"/>
      <c r="DOK1145" s="894"/>
      <c r="DOL1145" s="894"/>
      <c r="DOM1145" s="894"/>
      <c r="DON1145" s="894"/>
      <c r="DOO1145" s="894"/>
      <c r="DOP1145" s="894"/>
      <c r="DOQ1145" s="894"/>
      <c r="DOR1145" s="894"/>
      <c r="DOS1145" s="894"/>
      <c r="DOT1145" s="894"/>
      <c r="DOU1145" s="894"/>
      <c r="DOV1145" s="894"/>
      <c r="DOW1145" s="894"/>
      <c r="DOX1145" s="894"/>
      <c r="DOY1145" s="894"/>
      <c r="DOZ1145" s="894"/>
      <c r="DPA1145" s="894"/>
      <c r="DPB1145" s="894"/>
      <c r="DPC1145" s="894"/>
      <c r="DPD1145" s="894"/>
      <c r="DPE1145" s="894"/>
      <c r="DPF1145" s="894"/>
      <c r="DPG1145" s="894"/>
      <c r="DPH1145" s="894"/>
      <c r="DPI1145" s="894"/>
      <c r="DPJ1145" s="894"/>
      <c r="DPK1145" s="894"/>
      <c r="DPL1145" s="894"/>
      <c r="DPM1145" s="894"/>
      <c r="DPN1145" s="894"/>
      <c r="DPO1145" s="894"/>
      <c r="DPP1145" s="894"/>
      <c r="DPQ1145" s="894"/>
      <c r="DPR1145" s="894"/>
      <c r="DPS1145" s="894"/>
      <c r="DPT1145" s="894"/>
      <c r="DPU1145" s="894"/>
      <c r="DPV1145" s="894"/>
      <c r="DPW1145" s="894"/>
      <c r="DPX1145" s="894"/>
      <c r="DPY1145" s="894"/>
      <c r="DPZ1145" s="894"/>
      <c r="DQA1145" s="894"/>
      <c r="DQB1145" s="894"/>
      <c r="DQC1145" s="894"/>
      <c r="DQD1145" s="894"/>
      <c r="DQE1145" s="894"/>
      <c r="DQF1145" s="894"/>
      <c r="DQG1145" s="894"/>
      <c r="DQH1145" s="894"/>
      <c r="DQI1145" s="894"/>
      <c r="DQJ1145" s="894"/>
      <c r="DQK1145" s="894"/>
      <c r="DQL1145" s="894"/>
      <c r="DQM1145" s="894"/>
      <c r="DQN1145" s="894"/>
      <c r="DQO1145" s="894"/>
      <c r="DQP1145" s="894"/>
      <c r="DQQ1145" s="894"/>
      <c r="DQR1145" s="894"/>
      <c r="DQS1145" s="894"/>
      <c r="DQT1145" s="894"/>
      <c r="DQU1145" s="894"/>
      <c r="DQV1145" s="894"/>
      <c r="DQW1145" s="894"/>
      <c r="DQX1145" s="894"/>
      <c r="DQY1145" s="894"/>
      <c r="DQZ1145" s="894"/>
      <c r="DRA1145" s="894"/>
      <c r="DRB1145" s="894"/>
      <c r="DRC1145" s="894"/>
      <c r="DRD1145" s="894"/>
      <c r="DRE1145" s="894"/>
      <c r="DRF1145" s="894"/>
      <c r="DRG1145" s="894"/>
      <c r="DRH1145" s="894"/>
      <c r="DRI1145" s="894"/>
      <c r="DRJ1145" s="894"/>
      <c r="DRK1145" s="894"/>
      <c r="DRL1145" s="894"/>
      <c r="DRM1145" s="894"/>
      <c r="DRN1145" s="894"/>
      <c r="DRO1145" s="894"/>
      <c r="DRP1145" s="894"/>
      <c r="DRQ1145" s="894"/>
      <c r="DRR1145" s="894"/>
      <c r="DRS1145" s="894"/>
      <c r="DRT1145" s="894"/>
      <c r="DRU1145" s="894"/>
      <c r="DRV1145" s="894"/>
      <c r="DRW1145" s="894"/>
      <c r="DRX1145" s="894"/>
      <c r="DRY1145" s="894"/>
      <c r="DRZ1145" s="894"/>
      <c r="DSA1145" s="894"/>
      <c r="DSB1145" s="894"/>
      <c r="DSC1145" s="894"/>
      <c r="DSD1145" s="894"/>
      <c r="DSE1145" s="894"/>
      <c r="DSF1145" s="894"/>
      <c r="DSG1145" s="894"/>
      <c r="DSH1145" s="894"/>
      <c r="DSI1145" s="894"/>
      <c r="DSJ1145" s="894"/>
      <c r="DSK1145" s="894"/>
      <c r="DSL1145" s="894"/>
      <c r="DSM1145" s="894"/>
      <c r="DSN1145" s="894"/>
      <c r="DSO1145" s="894"/>
      <c r="DSP1145" s="894"/>
      <c r="DSQ1145" s="894"/>
      <c r="DSR1145" s="894"/>
      <c r="DSS1145" s="894"/>
      <c r="DST1145" s="894"/>
      <c r="DSU1145" s="894"/>
      <c r="DSV1145" s="894"/>
      <c r="DSW1145" s="894"/>
      <c r="DSX1145" s="894"/>
      <c r="DSY1145" s="894"/>
      <c r="DSZ1145" s="894"/>
      <c r="DTA1145" s="894"/>
      <c r="DTB1145" s="894"/>
      <c r="DTC1145" s="894"/>
      <c r="DTD1145" s="894"/>
      <c r="DTE1145" s="894"/>
      <c r="DTF1145" s="894"/>
      <c r="DTG1145" s="894"/>
      <c r="DTH1145" s="894"/>
      <c r="DTI1145" s="894"/>
      <c r="DTJ1145" s="894"/>
      <c r="DTK1145" s="894"/>
      <c r="DTL1145" s="894"/>
      <c r="DTM1145" s="894"/>
      <c r="DTN1145" s="894"/>
      <c r="DTO1145" s="894"/>
      <c r="DTP1145" s="894"/>
      <c r="DTQ1145" s="894"/>
      <c r="DTR1145" s="894"/>
      <c r="DTS1145" s="894"/>
      <c r="DTT1145" s="894"/>
      <c r="DTU1145" s="894"/>
      <c r="DTV1145" s="894"/>
      <c r="DTW1145" s="894"/>
      <c r="DTX1145" s="894"/>
      <c r="DTY1145" s="894"/>
      <c r="DTZ1145" s="894"/>
      <c r="DUA1145" s="894"/>
      <c r="DUB1145" s="894"/>
      <c r="DUC1145" s="894"/>
      <c r="DUD1145" s="894"/>
      <c r="DUE1145" s="894"/>
      <c r="DUF1145" s="894"/>
      <c r="DUG1145" s="894"/>
      <c r="DUH1145" s="894"/>
      <c r="DUI1145" s="894"/>
      <c r="DUJ1145" s="894"/>
      <c r="DUK1145" s="894"/>
      <c r="DUL1145" s="894"/>
      <c r="DUM1145" s="894"/>
      <c r="DUN1145" s="894"/>
      <c r="DUO1145" s="894"/>
      <c r="DUP1145" s="894"/>
      <c r="DUQ1145" s="894"/>
      <c r="DUR1145" s="894"/>
      <c r="DUS1145" s="894"/>
      <c r="DUT1145" s="894"/>
      <c r="DUU1145" s="894"/>
      <c r="DUV1145" s="894"/>
      <c r="DUW1145" s="894"/>
      <c r="DUX1145" s="894"/>
      <c r="DUY1145" s="894"/>
      <c r="DUZ1145" s="894"/>
      <c r="DVA1145" s="894"/>
      <c r="DVB1145" s="894"/>
      <c r="DVC1145" s="894"/>
      <c r="DVD1145" s="894"/>
      <c r="DVE1145" s="894"/>
      <c r="DVF1145" s="894"/>
      <c r="DVG1145" s="894"/>
      <c r="DVH1145" s="894"/>
      <c r="DVI1145" s="894"/>
      <c r="DVJ1145" s="894"/>
      <c r="DVK1145" s="894"/>
      <c r="DVL1145" s="894"/>
      <c r="DVM1145" s="894"/>
      <c r="DVN1145" s="894"/>
      <c r="DVO1145" s="894"/>
      <c r="DVP1145" s="894"/>
      <c r="DVQ1145" s="894"/>
      <c r="DVR1145" s="894"/>
      <c r="DVS1145" s="894"/>
      <c r="DVT1145" s="894"/>
      <c r="DVU1145" s="894"/>
      <c r="DVV1145" s="894"/>
      <c r="DVW1145" s="894"/>
      <c r="DVX1145" s="894"/>
      <c r="DVY1145" s="894"/>
      <c r="DVZ1145" s="894"/>
      <c r="DWA1145" s="894"/>
      <c r="DWB1145" s="894"/>
      <c r="DWC1145" s="894"/>
      <c r="DWD1145" s="894"/>
      <c r="DWE1145" s="894"/>
      <c r="DWF1145" s="894"/>
      <c r="DWG1145" s="894"/>
      <c r="DWH1145" s="894"/>
      <c r="DWI1145" s="894"/>
      <c r="DWJ1145" s="894"/>
      <c r="DWK1145" s="894"/>
      <c r="DWL1145" s="894"/>
      <c r="DWM1145" s="894"/>
      <c r="DWN1145" s="894"/>
      <c r="DWO1145" s="894"/>
      <c r="DWP1145" s="894"/>
      <c r="DWQ1145" s="894"/>
      <c r="DWR1145" s="894"/>
      <c r="DWS1145" s="894"/>
      <c r="DWT1145" s="894"/>
      <c r="DWU1145" s="894"/>
      <c r="DWV1145" s="894"/>
      <c r="DWW1145" s="894"/>
      <c r="DWX1145" s="894"/>
      <c r="DWY1145" s="894"/>
      <c r="DWZ1145" s="894"/>
      <c r="DXA1145" s="894"/>
      <c r="DXB1145" s="894"/>
      <c r="DXC1145" s="894"/>
      <c r="DXD1145" s="894"/>
      <c r="DXE1145" s="894"/>
      <c r="DXF1145" s="894"/>
      <c r="DXG1145" s="894"/>
      <c r="DXH1145" s="894"/>
      <c r="DXI1145" s="894"/>
      <c r="DXJ1145" s="894"/>
      <c r="DXK1145" s="894"/>
      <c r="DXL1145" s="894"/>
      <c r="DXM1145" s="894"/>
      <c r="DXN1145" s="894"/>
      <c r="DXO1145" s="894"/>
      <c r="DXP1145" s="894"/>
      <c r="DXQ1145" s="894"/>
      <c r="DXR1145" s="894"/>
      <c r="DXS1145" s="894"/>
      <c r="DXT1145" s="894"/>
      <c r="DXU1145" s="894"/>
      <c r="DXV1145" s="894"/>
      <c r="DXW1145" s="894"/>
      <c r="DXX1145" s="894"/>
      <c r="DXY1145" s="894"/>
      <c r="DXZ1145" s="894"/>
      <c r="DYA1145" s="894"/>
      <c r="DYB1145" s="894"/>
      <c r="DYC1145" s="894"/>
      <c r="DYD1145" s="894"/>
      <c r="DYE1145" s="894"/>
      <c r="DYF1145" s="894"/>
      <c r="DYG1145" s="894"/>
      <c r="DYH1145" s="894"/>
      <c r="DYI1145" s="894"/>
      <c r="DYJ1145" s="894"/>
      <c r="DYK1145" s="894"/>
      <c r="DYL1145" s="894"/>
      <c r="DYM1145" s="894"/>
      <c r="DYN1145" s="894"/>
      <c r="DYO1145" s="894"/>
      <c r="DYP1145" s="894"/>
      <c r="DYQ1145" s="894"/>
      <c r="DYR1145" s="894"/>
      <c r="DYS1145" s="894"/>
      <c r="DYT1145" s="894"/>
      <c r="DYU1145" s="894"/>
      <c r="DYV1145" s="894"/>
      <c r="DYW1145" s="894"/>
      <c r="DYX1145" s="894"/>
      <c r="DYY1145" s="894"/>
      <c r="DYZ1145" s="894"/>
      <c r="DZA1145" s="894"/>
      <c r="DZB1145" s="894"/>
      <c r="DZC1145" s="894"/>
      <c r="DZD1145" s="894"/>
      <c r="DZE1145" s="894"/>
      <c r="DZF1145" s="894"/>
      <c r="DZG1145" s="894"/>
      <c r="DZH1145" s="894"/>
      <c r="DZI1145" s="894"/>
      <c r="DZJ1145" s="894"/>
      <c r="DZK1145" s="894"/>
      <c r="DZL1145" s="894"/>
      <c r="DZM1145" s="894"/>
      <c r="DZN1145" s="894"/>
      <c r="DZO1145" s="894"/>
      <c r="DZP1145" s="894"/>
      <c r="DZQ1145" s="894"/>
      <c r="DZR1145" s="894"/>
      <c r="DZS1145" s="894"/>
      <c r="DZT1145" s="894"/>
      <c r="DZU1145" s="894"/>
      <c r="DZV1145" s="894"/>
      <c r="DZW1145" s="894"/>
      <c r="DZX1145" s="894"/>
      <c r="DZY1145" s="894"/>
      <c r="DZZ1145" s="894"/>
      <c r="EAA1145" s="894"/>
      <c r="EAB1145" s="894"/>
      <c r="EAC1145" s="894"/>
      <c r="EAD1145" s="894"/>
      <c r="EAE1145" s="894"/>
      <c r="EAF1145" s="894"/>
      <c r="EAG1145" s="894"/>
      <c r="EAH1145" s="894"/>
      <c r="EAI1145" s="894"/>
      <c r="EAJ1145" s="894"/>
      <c r="EAK1145" s="894"/>
      <c r="EAL1145" s="894"/>
      <c r="EAM1145" s="894"/>
      <c r="EAN1145" s="894"/>
      <c r="EAO1145" s="894"/>
      <c r="EAP1145" s="894"/>
      <c r="EAQ1145" s="894"/>
      <c r="EAR1145" s="894"/>
      <c r="EAS1145" s="894"/>
      <c r="EAT1145" s="894"/>
      <c r="EAU1145" s="894"/>
      <c r="EAV1145" s="894"/>
      <c r="EAW1145" s="894"/>
      <c r="EAX1145" s="894"/>
      <c r="EAY1145" s="894"/>
      <c r="EAZ1145" s="894"/>
      <c r="EBA1145" s="894"/>
      <c r="EBB1145" s="894"/>
      <c r="EBC1145" s="894"/>
      <c r="EBD1145" s="894"/>
      <c r="EBE1145" s="894"/>
      <c r="EBF1145" s="894"/>
      <c r="EBG1145" s="894"/>
      <c r="EBH1145" s="894"/>
      <c r="EBI1145" s="894"/>
      <c r="EBJ1145" s="894"/>
      <c r="EBK1145" s="894"/>
      <c r="EBL1145" s="894"/>
      <c r="EBM1145" s="894"/>
      <c r="EBN1145" s="894"/>
      <c r="EBO1145" s="894"/>
      <c r="EBP1145" s="894"/>
      <c r="EBQ1145" s="894"/>
      <c r="EBR1145" s="894"/>
      <c r="EBS1145" s="894"/>
      <c r="EBT1145" s="894"/>
      <c r="EBU1145" s="894"/>
      <c r="EBV1145" s="894"/>
      <c r="EBW1145" s="894"/>
      <c r="EBX1145" s="894"/>
      <c r="EBY1145" s="894"/>
      <c r="EBZ1145" s="894"/>
      <c r="ECA1145" s="894"/>
      <c r="ECB1145" s="894"/>
      <c r="ECC1145" s="894"/>
      <c r="ECD1145" s="894"/>
      <c r="ECE1145" s="894"/>
      <c r="ECF1145" s="894"/>
      <c r="ECG1145" s="894"/>
      <c r="ECH1145" s="894"/>
      <c r="ECI1145" s="894"/>
      <c r="ECJ1145" s="894"/>
      <c r="ECK1145" s="894"/>
      <c r="ECL1145" s="894"/>
      <c r="ECM1145" s="894"/>
      <c r="ECN1145" s="894"/>
      <c r="ECO1145" s="894"/>
      <c r="ECP1145" s="894"/>
      <c r="ECQ1145" s="894"/>
      <c r="ECR1145" s="894"/>
      <c r="ECS1145" s="894"/>
      <c r="ECT1145" s="894"/>
      <c r="ECU1145" s="894"/>
      <c r="ECV1145" s="894"/>
      <c r="ECW1145" s="894"/>
      <c r="ECX1145" s="894"/>
      <c r="ECY1145" s="894"/>
      <c r="ECZ1145" s="894"/>
      <c r="EDA1145" s="894"/>
      <c r="EDB1145" s="894"/>
      <c r="EDC1145" s="894"/>
      <c r="EDD1145" s="894"/>
      <c r="EDE1145" s="894"/>
      <c r="EDF1145" s="894"/>
      <c r="EDG1145" s="894"/>
      <c r="EDH1145" s="894"/>
      <c r="EDI1145" s="894"/>
      <c r="EDJ1145" s="894"/>
      <c r="EDK1145" s="894"/>
      <c r="EDL1145" s="894"/>
      <c r="EDM1145" s="894"/>
      <c r="EDN1145" s="894"/>
      <c r="EDO1145" s="894"/>
      <c r="EDP1145" s="894"/>
      <c r="EDQ1145" s="894"/>
      <c r="EDR1145" s="894"/>
      <c r="EDS1145" s="894"/>
      <c r="EDT1145" s="894"/>
      <c r="EDU1145" s="894"/>
      <c r="EDV1145" s="894"/>
      <c r="EDW1145" s="894"/>
      <c r="EDX1145" s="894"/>
      <c r="EDY1145" s="894"/>
      <c r="EDZ1145" s="894"/>
      <c r="EEA1145" s="894"/>
      <c r="EEB1145" s="894"/>
      <c r="EEC1145" s="894"/>
      <c r="EED1145" s="894"/>
      <c r="EEE1145" s="894"/>
      <c r="EEF1145" s="894"/>
      <c r="EEG1145" s="894"/>
      <c r="EEH1145" s="894"/>
      <c r="EEI1145" s="894"/>
      <c r="EEJ1145" s="894"/>
      <c r="EEK1145" s="894"/>
      <c r="EEL1145" s="894"/>
      <c r="EEM1145" s="894"/>
      <c r="EEN1145" s="894"/>
      <c r="EEO1145" s="894"/>
      <c r="EEP1145" s="894"/>
      <c r="EEQ1145" s="894"/>
      <c r="EER1145" s="894"/>
      <c r="EES1145" s="894"/>
      <c r="EET1145" s="894"/>
      <c r="EEU1145" s="894"/>
      <c r="EEV1145" s="894"/>
      <c r="EEW1145" s="894"/>
      <c r="EEX1145" s="894"/>
      <c r="EEY1145" s="894"/>
      <c r="EEZ1145" s="894"/>
      <c r="EFA1145" s="894"/>
      <c r="EFB1145" s="894"/>
      <c r="EFC1145" s="894"/>
      <c r="EFD1145" s="894"/>
      <c r="EFE1145" s="894"/>
      <c r="EFF1145" s="894"/>
      <c r="EFG1145" s="894"/>
      <c r="EFH1145" s="894"/>
      <c r="EFI1145" s="894"/>
      <c r="EFJ1145" s="894"/>
      <c r="EFK1145" s="894"/>
      <c r="EFL1145" s="894"/>
      <c r="EFM1145" s="894"/>
      <c r="EFN1145" s="894"/>
      <c r="EFO1145" s="894"/>
      <c r="EFP1145" s="894"/>
      <c r="EFQ1145" s="894"/>
      <c r="EFR1145" s="894"/>
      <c r="EFS1145" s="894"/>
      <c r="EFT1145" s="894"/>
      <c r="EFU1145" s="894"/>
      <c r="EFV1145" s="894"/>
      <c r="EFW1145" s="894"/>
      <c r="EFX1145" s="894"/>
      <c r="EFY1145" s="894"/>
      <c r="EFZ1145" s="894"/>
      <c r="EGA1145" s="894"/>
      <c r="EGB1145" s="894"/>
      <c r="EGC1145" s="894"/>
      <c r="EGD1145" s="894"/>
      <c r="EGE1145" s="894"/>
      <c r="EGF1145" s="894"/>
      <c r="EGG1145" s="894"/>
      <c r="EGH1145" s="894"/>
      <c r="EGI1145" s="894"/>
      <c r="EGJ1145" s="894"/>
      <c r="EGK1145" s="894"/>
      <c r="EGL1145" s="894"/>
      <c r="EGM1145" s="894"/>
      <c r="EGN1145" s="894"/>
      <c r="EGO1145" s="894"/>
      <c r="EGP1145" s="894"/>
      <c r="EGQ1145" s="894"/>
      <c r="EGR1145" s="894"/>
      <c r="EGS1145" s="894"/>
      <c r="EGT1145" s="894"/>
      <c r="EGU1145" s="894"/>
      <c r="EGV1145" s="894"/>
      <c r="EGW1145" s="894"/>
      <c r="EGX1145" s="894"/>
      <c r="EGY1145" s="894"/>
      <c r="EGZ1145" s="894"/>
      <c r="EHA1145" s="894"/>
      <c r="EHB1145" s="894"/>
      <c r="EHC1145" s="894"/>
      <c r="EHD1145" s="894"/>
      <c r="EHE1145" s="894"/>
      <c r="EHF1145" s="894"/>
      <c r="EHG1145" s="894"/>
      <c r="EHH1145" s="894"/>
      <c r="EHI1145" s="894"/>
      <c r="EHJ1145" s="894"/>
      <c r="EHK1145" s="894"/>
      <c r="EHL1145" s="894"/>
      <c r="EHM1145" s="894"/>
      <c r="EHN1145" s="894"/>
      <c r="EHO1145" s="894"/>
      <c r="EHP1145" s="894"/>
      <c r="EHQ1145" s="894"/>
      <c r="EHR1145" s="894"/>
      <c r="EHS1145" s="894"/>
      <c r="EHT1145" s="894"/>
      <c r="EHU1145" s="894"/>
      <c r="EHV1145" s="894"/>
      <c r="EHW1145" s="894"/>
      <c r="EHX1145" s="894"/>
      <c r="EHY1145" s="894"/>
      <c r="EHZ1145" s="894"/>
      <c r="EIA1145" s="894"/>
      <c r="EIB1145" s="894"/>
      <c r="EIC1145" s="894"/>
      <c r="EID1145" s="894"/>
      <c r="EIE1145" s="894"/>
      <c r="EIF1145" s="894"/>
      <c r="EIG1145" s="894"/>
      <c r="EIH1145" s="894"/>
      <c r="EII1145" s="894"/>
      <c r="EIJ1145" s="894"/>
      <c r="EIK1145" s="894"/>
      <c r="EIL1145" s="894"/>
      <c r="EIM1145" s="894"/>
      <c r="EIN1145" s="894"/>
      <c r="EIO1145" s="894"/>
      <c r="EIP1145" s="894"/>
      <c r="EIQ1145" s="894"/>
      <c r="EIR1145" s="894"/>
      <c r="EIS1145" s="894"/>
      <c r="EIT1145" s="894"/>
      <c r="EIU1145" s="894"/>
      <c r="EIV1145" s="894"/>
      <c r="EIW1145" s="894"/>
      <c r="EIX1145" s="894"/>
      <c r="EIY1145" s="894"/>
      <c r="EIZ1145" s="894"/>
      <c r="EJA1145" s="894"/>
      <c r="EJB1145" s="894"/>
      <c r="EJC1145" s="894"/>
      <c r="EJD1145" s="894"/>
      <c r="EJE1145" s="894"/>
      <c r="EJF1145" s="894"/>
      <c r="EJG1145" s="894"/>
      <c r="EJH1145" s="894"/>
      <c r="EJI1145" s="894"/>
      <c r="EJJ1145" s="894"/>
      <c r="EJK1145" s="894"/>
      <c r="EJL1145" s="894"/>
      <c r="EJM1145" s="894"/>
      <c r="EJN1145" s="894"/>
      <c r="EJO1145" s="894"/>
      <c r="EJP1145" s="894"/>
      <c r="EJQ1145" s="894"/>
      <c r="EJR1145" s="894"/>
      <c r="EJS1145" s="894"/>
      <c r="EJT1145" s="894"/>
      <c r="EJU1145" s="894"/>
      <c r="EJV1145" s="894"/>
      <c r="EJW1145" s="894"/>
      <c r="EJX1145" s="894"/>
      <c r="EJY1145" s="894"/>
      <c r="EJZ1145" s="894"/>
      <c r="EKA1145" s="894"/>
      <c r="EKB1145" s="894"/>
      <c r="EKC1145" s="894"/>
      <c r="EKD1145" s="894"/>
      <c r="EKE1145" s="894"/>
      <c r="EKF1145" s="894"/>
      <c r="EKG1145" s="894"/>
      <c r="EKH1145" s="894"/>
      <c r="EKI1145" s="894"/>
      <c r="EKJ1145" s="894"/>
      <c r="EKK1145" s="894"/>
      <c r="EKL1145" s="894"/>
      <c r="EKM1145" s="894"/>
      <c r="EKN1145" s="894"/>
      <c r="EKO1145" s="894"/>
      <c r="EKP1145" s="894"/>
      <c r="EKQ1145" s="894"/>
      <c r="EKR1145" s="894"/>
      <c r="EKS1145" s="894"/>
      <c r="EKT1145" s="894"/>
      <c r="EKU1145" s="894"/>
      <c r="EKV1145" s="894"/>
      <c r="EKW1145" s="894"/>
      <c r="EKX1145" s="894"/>
      <c r="EKY1145" s="894"/>
      <c r="EKZ1145" s="894"/>
      <c r="ELA1145" s="894"/>
      <c r="ELB1145" s="894"/>
      <c r="ELC1145" s="894"/>
      <c r="ELD1145" s="894"/>
      <c r="ELE1145" s="894"/>
      <c r="ELF1145" s="894"/>
      <c r="ELG1145" s="894"/>
      <c r="ELH1145" s="894"/>
      <c r="ELI1145" s="894"/>
      <c r="ELJ1145" s="894"/>
      <c r="ELK1145" s="894"/>
      <c r="ELL1145" s="894"/>
      <c r="ELM1145" s="894"/>
      <c r="ELN1145" s="894"/>
      <c r="ELO1145" s="894"/>
      <c r="ELP1145" s="894"/>
      <c r="ELQ1145" s="894"/>
      <c r="ELR1145" s="894"/>
      <c r="ELS1145" s="894"/>
      <c r="ELT1145" s="894"/>
      <c r="ELU1145" s="894"/>
      <c r="ELV1145" s="894"/>
      <c r="ELW1145" s="894"/>
      <c r="ELX1145" s="894"/>
      <c r="ELY1145" s="894"/>
      <c r="ELZ1145" s="894"/>
      <c r="EMA1145" s="894"/>
      <c r="EMB1145" s="894"/>
      <c r="EMC1145" s="894"/>
      <c r="EMD1145" s="894"/>
      <c r="EME1145" s="894"/>
      <c r="EMF1145" s="894"/>
      <c r="EMG1145" s="894"/>
      <c r="EMH1145" s="894"/>
      <c r="EMI1145" s="894"/>
      <c r="EMJ1145" s="894"/>
      <c r="EMK1145" s="894"/>
      <c r="EML1145" s="894"/>
      <c r="EMM1145" s="894"/>
      <c r="EMN1145" s="894"/>
      <c r="EMO1145" s="894"/>
      <c r="EMP1145" s="894"/>
      <c r="EMQ1145" s="894"/>
      <c r="EMR1145" s="894"/>
      <c r="EMS1145" s="894"/>
      <c r="EMT1145" s="894"/>
      <c r="EMU1145" s="894"/>
      <c r="EMV1145" s="894"/>
      <c r="EMW1145" s="894"/>
      <c r="EMX1145" s="894"/>
      <c r="EMY1145" s="894"/>
      <c r="EMZ1145" s="894"/>
      <c r="ENA1145" s="894"/>
      <c r="ENB1145" s="894"/>
      <c r="ENC1145" s="894"/>
      <c r="END1145" s="894"/>
      <c r="ENE1145" s="894"/>
      <c r="ENF1145" s="894"/>
      <c r="ENG1145" s="894"/>
      <c r="ENH1145" s="894"/>
      <c r="ENI1145" s="894"/>
      <c r="ENJ1145" s="894"/>
      <c r="ENK1145" s="894"/>
      <c r="ENL1145" s="894"/>
      <c r="ENM1145" s="894"/>
      <c r="ENN1145" s="894"/>
      <c r="ENO1145" s="894"/>
      <c r="ENP1145" s="894"/>
      <c r="ENQ1145" s="894"/>
      <c r="ENR1145" s="894"/>
      <c r="ENS1145" s="894"/>
      <c r="ENT1145" s="894"/>
      <c r="ENU1145" s="894"/>
      <c r="ENV1145" s="894"/>
      <c r="ENW1145" s="894"/>
      <c r="ENX1145" s="894"/>
      <c r="ENY1145" s="894"/>
      <c r="ENZ1145" s="894"/>
      <c r="EOA1145" s="894"/>
      <c r="EOB1145" s="894"/>
      <c r="EOC1145" s="894"/>
      <c r="EOD1145" s="894"/>
      <c r="EOE1145" s="894"/>
      <c r="EOF1145" s="894"/>
      <c r="EOG1145" s="894"/>
      <c r="EOH1145" s="894"/>
      <c r="EOI1145" s="894"/>
      <c r="EOJ1145" s="894"/>
      <c r="EOK1145" s="894"/>
      <c r="EOL1145" s="894"/>
      <c r="EOM1145" s="894"/>
      <c r="EON1145" s="894"/>
      <c r="EOO1145" s="894"/>
      <c r="EOP1145" s="894"/>
      <c r="EOQ1145" s="894"/>
      <c r="EOR1145" s="894"/>
      <c r="EOS1145" s="894"/>
      <c r="EOT1145" s="894"/>
      <c r="EOU1145" s="894"/>
      <c r="EOV1145" s="894"/>
      <c r="EOW1145" s="894"/>
      <c r="EOX1145" s="894"/>
      <c r="EOY1145" s="894"/>
      <c r="EOZ1145" s="894"/>
      <c r="EPA1145" s="894"/>
      <c r="EPB1145" s="894"/>
      <c r="EPC1145" s="894"/>
      <c r="EPD1145" s="894"/>
      <c r="EPE1145" s="894"/>
      <c r="EPF1145" s="894"/>
      <c r="EPG1145" s="894"/>
      <c r="EPH1145" s="894"/>
      <c r="EPI1145" s="894"/>
      <c r="EPJ1145" s="894"/>
      <c r="EPK1145" s="894"/>
      <c r="EPL1145" s="894"/>
      <c r="EPM1145" s="894"/>
      <c r="EPN1145" s="894"/>
      <c r="EPO1145" s="894"/>
      <c r="EPP1145" s="894"/>
      <c r="EPQ1145" s="894"/>
      <c r="EPR1145" s="894"/>
      <c r="EPS1145" s="894"/>
      <c r="EPT1145" s="894"/>
      <c r="EPU1145" s="894"/>
      <c r="EPV1145" s="894"/>
      <c r="EPW1145" s="894"/>
      <c r="EPX1145" s="894"/>
      <c r="EPY1145" s="894"/>
      <c r="EPZ1145" s="894"/>
      <c r="EQA1145" s="894"/>
      <c r="EQB1145" s="894"/>
      <c r="EQC1145" s="894"/>
      <c r="EQD1145" s="894"/>
      <c r="EQE1145" s="894"/>
      <c r="EQF1145" s="894"/>
      <c r="EQG1145" s="894"/>
      <c r="EQH1145" s="894"/>
      <c r="EQI1145" s="894"/>
      <c r="EQJ1145" s="894"/>
      <c r="EQK1145" s="894"/>
      <c r="EQL1145" s="894"/>
      <c r="EQM1145" s="894"/>
      <c r="EQN1145" s="894"/>
      <c r="EQO1145" s="894"/>
      <c r="EQP1145" s="894"/>
      <c r="EQQ1145" s="894"/>
      <c r="EQR1145" s="894"/>
      <c r="EQS1145" s="894"/>
      <c r="EQT1145" s="894"/>
      <c r="EQU1145" s="894"/>
      <c r="EQV1145" s="894"/>
      <c r="EQW1145" s="894"/>
      <c r="EQX1145" s="894"/>
      <c r="EQY1145" s="894"/>
      <c r="EQZ1145" s="894"/>
      <c r="ERA1145" s="894"/>
      <c r="ERB1145" s="894"/>
      <c r="ERC1145" s="894"/>
      <c r="ERD1145" s="894"/>
      <c r="ERE1145" s="894"/>
      <c r="ERF1145" s="894"/>
      <c r="ERG1145" s="894"/>
      <c r="ERH1145" s="894"/>
      <c r="ERI1145" s="894"/>
      <c r="ERJ1145" s="894"/>
      <c r="ERK1145" s="894"/>
      <c r="ERL1145" s="894"/>
      <c r="ERM1145" s="894"/>
      <c r="ERN1145" s="894"/>
      <c r="ERO1145" s="894"/>
      <c r="ERP1145" s="894"/>
      <c r="ERQ1145" s="894"/>
      <c r="ERR1145" s="894"/>
      <c r="ERS1145" s="894"/>
      <c r="ERT1145" s="894"/>
      <c r="ERU1145" s="894"/>
      <c r="ERV1145" s="894"/>
      <c r="ERW1145" s="894"/>
      <c r="ERX1145" s="894"/>
      <c r="ERY1145" s="894"/>
      <c r="ERZ1145" s="894"/>
      <c r="ESA1145" s="894"/>
      <c r="ESB1145" s="894"/>
      <c r="ESC1145" s="894"/>
      <c r="ESD1145" s="894"/>
      <c r="ESE1145" s="894"/>
      <c r="ESF1145" s="894"/>
      <c r="ESG1145" s="894"/>
      <c r="ESH1145" s="894"/>
      <c r="ESI1145" s="894"/>
      <c r="ESJ1145" s="894"/>
      <c r="ESK1145" s="894"/>
      <c r="ESL1145" s="894"/>
      <c r="ESM1145" s="894"/>
      <c r="ESN1145" s="894"/>
      <c r="ESO1145" s="894"/>
      <c r="ESP1145" s="894"/>
      <c r="ESQ1145" s="894"/>
      <c r="ESR1145" s="894"/>
      <c r="ESS1145" s="894"/>
      <c r="EST1145" s="894"/>
      <c r="ESU1145" s="894"/>
      <c r="ESV1145" s="894"/>
      <c r="ESW1145" s="894"/>
      <c r="ESX1145" s="894"/>
      <c r="ESY1145" s="894"/>
      <c r="ESZ1145" s="894"/>
      <c r="ETA1145" s="894"/>
      <c r="ETB1145" s="894"/>
      <c r="ETC1145" s="894"/>
      <c r="ETD1145" s="894"/>
      <c r="ETE1145" s="894"/>
      <c r="ETF1145" s="894"/>
      <c r="ETG1145" s="894"/>
      <c r="ETH1145" s="894"/>
      <c r="ETI1145" s="894"/>
      <c r="ETJ1145" s="894"/>
      <c r="ETK1145" s="894"/>
      <c r="ETL1145" s="894"/>
      <c r="ETM1145" s="894"/>
      <c r="ETN1145" s="894"/>
      <c r="ETO1145" s="894"/>
      <c r="ETP1145" s="894"/>
      <c r="ETQ1145" s="894"/>
      <c r="ETR1145" s="894"/>
      <c r="ETS1145" s="894"/>
      <c r="ETT1145" s="894"/>
      <c r="ETU1145" s="894"/>
      <c r="ETV1145" s="894"/>
      <c r="ETW1145" s="894"/>
      <c r="ETX1145" s="894"/>
      <c r="ETY1145" s="894"/>
      <c r="ETZ1145" s="894"/>
      <c r="EUA1145" s="894"/>
      <c r="EUB1145" s="894"/>
      <c r="EUC1145" s="894"/>
      <c r="EUD1145" s="894"/>
      <c r="EUE1145" s="894"/>
      <c r="EUF1145" s="894"/>
      <c r="EUG1145" s="894"/>
      <c r="EUH1145" s="894"/>
      <c r="EUI1145" s="894"/>
      <c r="EUJ1145" s="894"/>
      <c r="EUK1145" s="894"/>
      <c r="EUL1145" s="894"/>
      <c r="EUM1145" s="894"/>
      <c r="EUN1145" s="894"/>
      <c r="EUO1145" s="894"/>
      <c r="EUP1145" s="894"/>
      <c r="EUQ1145" s="894"/>
      <c r="EUR1145" s="894"/>
      <c r="EUS1145" s="894"/>
      <c r="EUT1145" s="894"/>
      <c r="EUU1145" s="894"/>
      <c r="EUV1145" s="894"/>
      <c r="EUW1145" s="894"/>
      <c r="EUX1145" s="894"/>
      <c r="EUY1145" s="894"/>
      <c r="EUZ1145" s="894"/>
      <c r="EVA1145" s="894"/>
      <c r="EVB1145" s="894"/>
      <c r="EVC1145" s="894"/>
      <c r="EVD1145" s="894"/>
      <c r="EVE1145" s="894"/>
      <c r="EVF1145" s="894"/>
      <c r="EVG1145" s="894"/>
      <c r="EVH1145" s="894"/>
      <c r="EVI1145" s="894"/>
      <c r="EVJ1145" s="894"/>
      <c r="EVK1145" s="894"/>
      <c r="EVL1145" s="894"/>
      <c r="EVM1145" s="894"/>
      <c r="EVN1145" s="894"/>
      <c r="EVO1145" s="894"/>
      <c r="EVP1145" s="894"/>
      <c r="EVQ1145" s="894"/>
      <c r="EVR1145" s="894"/>
      <c r="EVS1145" s="894"/>
      <c r="EVT1145" s="894"/>
      <c r="EVU1145" s="894"/>
      <c r="EVV1145" s="894"/>
      <c r="EVW1145" s="894"/>
      <c r="EVX1145" s="894"/>
      <c r="EVY1145" s="894"/>
      <c r="EVZ1145" s="894"/>
      <c r="EWA1145" s="894"/>
      <c r="EWB1145" s="894"/>
      <c r="EWC1145" s="894"/>
      <c r="EWD1145" s="894"/>
      <c r="EWE1145" s="894"/>
      <c r="EWF1145" s="894"/>
      <c r="EWG1145" s="894"/>
      <c r="EWH1145" s="894"/>
      <c r="EWI1145" s="894"/>
      <c r="EWJ1145" s="894"/>
      <c r="EWK1145" s="894"/>
      <c r="EWL1145" s="894"/>
      <c r="EWM1145" s="894"/>
      <c r="EWN1145" s="894"/>
      <c r="EWO1145" s="894"/>
      <c r="EWP1145" s="894"/>
      <c r="EWQ1145" s="894"/>
      <c r="EWR1145" s="894"/>
      <c r="EWS1145" s="894"/>
      <c r="EWT1145" s="894"/>
      <c r="EWU1145" s="894"/>
      <c r="EWV1145" s="894"/>
      <c r="EWW1145" s="894"/>
      <c r="EWX1145" s="894"/>
      <c r="EWY1145" s="894"/>
      <c r="EWZ1145" s="894"/>
      <c r="EXA1145" s="894"/>
      <c r="EXB1145" s="894"/>
      <c r="EXC1145" s="894"/>
      <c r="EXD1145" s="894"/>
      <c r="EXE1145" s="894"/>
      <c r="EXF1145" s="894"/>
      <c r="EXG1145" s="894"/>
      <c r="EXH1145" s="894"/>
      <c r="EXI1145" s="894"/>
      <c r="EXJ1145" s="894"/>
      <c r="EXK1145" s="894"/>
      <c r="EXL1145" s="894"/>
      <c r="EXM1145" s="894"/>
      <c r="EXN1145" s="894"/>
      <c r="EXO1145" s="894"/>
      <c r="EXP1145" s="894"/>
      <c r="EXQ1145" s="894"/>
      <c r="EXR1145" s="894"/>
      <c r="EXS1145" s="894"/>
      <c r="EXT1145" s="894"/>
      <c r="EXU1145" s="894"/>
      <c r="EXV1145" s="894"/>
      <c r="EXW1145" s="894"/>
      <c r="EXX1145" s="894"/>
      <c r="EXY1145" s="894"/>
      <c r="EXZ1145" s="894"/>
      <c r="EYA1145" s="894"/>
      <c r="EYB1145" s="894"/>
      <c r="EYC1145" s="894"/>
      <c r="EYD1145" s="894"/>
      <c r="EYE1145" s="894"/>
      <c r="EYF1145" s="894"/>
      <c r="EYG1145" s="894"/>
      <c r="EYH1145" s="894"/>
      <c r="EYI1145" s="894"/>
      <c r="EYJ1145" s="894"/>
      <c r="EYK1145" s="894"/>
      <c r="EYL1145" s="894"/>
      <c r="EYM1145" s="894"/>
      <c r="EYN1145" s="894"/>
      <c r="EYO1145" s="894"/>
      <c r="EYP1145" s="894"/>
      <c r="EYQ1145" s="894"/>
      <c r="EYR1145" s="894"/>
      <c r="EYS1145" s="894"/>
      <c r="EYT1145" s="894"/>
      <c r="EYU1145" s="894"/>
      <c r="EYV1145" s="894"/>
      <c r="EYW1145" s="894"/>
      <c r="EYX1145" s="894"/>
      <c r="EYY1145" s="894"/>
      <c r="EYZ1145" s="894"/>
      <c r="EZA1145" s="894"/>
      <c r="EZB1145" s="894"/>
      <c r="EZC1145" s="894"/>
      <c r="EZD1145" s="894"/>
      <c r="EZE1145" s="894"/>
      <c r="EZF1145" s="894"/>
      <c r="EZG1145" s="894"/>
      <c r="EZH1145" s="894"/>
      <c r="EZI1145" s="894"/>
      <c r="EZJ1145" s="894"/>
      <c r="EZK1145" s="894"/>
      <c r="EZL1145" s="894"/>
      <c r="EZM1145" s="894"/>
      <c r="EZN1145" s="894"/>
      <c r="EZO1145" s="894"/>
      <c r="EZP1145" s="894"/>
      <c r="EZQ1145" s="894"/>
      <c r="EZR1145" s="894"/>
      <c r="EZS1145" s="894"/>
      <c r="EZT1145" s="894"/>
      <c r="EZU1145" s="894"/>
      <c r="EZV1145" s="894"/>
      <c r="EZW1145" s="894"/>
      <c r="EZX1145" s="894"/>
      <c r="EZY1145" s="894"/>
      <c r="EZZ1145" s="894"/>
      <c r="FAA1145" s="894"/>
      <c r="FAB1145" s="894"/>
      <c r="FAC1145" s="894"/>
      <c r="FAD1145" s="894"/>
      <c r="FAE1145" s="894"/>
      <c r="FAF1145" s="894"/>
      <c r="FAG1145" s="894"/>
      <c r="FAH1145" s="894"/>
      <c r="FAI1145" s="894"/>
      <c r="FAJ1145" s="894"/>
      <c r="FAK1145" s="894"/>
      <c r="FAL1145" s="894"/>
      <c r="FAM1145" s="894"/>
      <c r="FAN1145" s="894"/>
      <c r="FAO1145" s="894"/>
      <c r="FAP1145" s="894"/>
      <c r="FAQ1145" s="894"/>
      <c r="FAR1145" s="894"/>
      <c r="FAS1145" s="894"/>
      <c r="FAT1145" s="894"/>
      <c r="FAU1145" s="894"/>
      <c r="FAV1145" s="894"/>
      <c r="FAW1145" s="894"/>
      <c r="FAX1145" s="894"/>
      <c r="FAY1145" s="894"/>
      <c r="FAZ1145" s="894"/>
      <c r="FBA1145" s="894"/>
      <c r="FBB1145" s="894"/>
      <c r="FBC1145" s="894"/>
      <c r="FBD1145" s="894"/>
      <c r="FBE1145" s="894"/>
      <c r="FBF1145" s="894"/>
      <c r="FBG1145" s="894"/>
      <c r="FBH1145" s="894"/>
      <c r="FBI1145" s="894"/>
      <c r="FBJ1145" s="894"/>
      <c r="FBK1145" s="894"/>
      <c r="FBL1145" s="894"/>
      <c r="FBM1145" s="894"/>
      <c r="FBN1145" s="894"/>
      <c r="FBO1145" s="894"/>
      <c r="FBP1145" s="894"/>
      <c r="FBQ1145" s="894"/>
      <c r="FBR1145" s="894"/>
      <c r="FBS1145" s="894"/>
      <c r="FBT1145" s="894"/>
      <c r="FBU1145" s="894"/>
      <c r="FBV1145" s="894"/>
      <c r="FBW1145" s="894"/>
      <c r="FBX1145" s="894"/>
      <c r="FBY1145" s="894"/>
      <c r="FBZ1145" s="894"/>
      <c r="FCA1145" s="894"/>
      <c r="FCB1145" s="894"/>
      <c r="FCC1145" s="894"/>
      <c r="FCD1145" s="894"/>
      <c r="FCE1145" s="894"/>
      <c r="FCF1145" s="894"/>
      <c r="FCG1145" s="894"/>
      <c r="FCH1145" s="894"/>
      <c r="FCI1145" s="894"/>
      <c r="FCJ1145" s="894"/>
      <c r="FCK1145" s="894"/>
      <c r="FCL1145" s="894"/>
      <c r="FCM1145" s="894"/>
      <c r="FCN1145" s="894"/>
      <c r="FCO1145" s="894"/>
      <c r="FCP1145" s="894"/>
      <c r="FCQ1145" s="894"/>
      <c r="FCR1145" s="894"/>
      <c r="FCS1145" s="894"/>
      <c r="FCT1145" s="894"/>
      <c r="FCU1145" s="894"/>
      <c r="FCV1145" s="894"/>
      <c r="FCW1145" s="894"/>
      <c r="FCX1145" s="894"/>
      <c r="FCY1145" s="894"/>
      <c r="FCZ1145" s="894"/>
      <c r="FDA1145" s="894"/>
      <c r="FDB1145" s="894"/>
      <c r="FDC1145" s="894"/>
      <c r="FDD1145" s="894"/>
      <c r="FDE1145" s="894"/>
      <c r="FDF1145" s="894"/>
      <c r="FDG1145" s="894"/>
      <c r="FDH1145" s="894"/>
      <c r="FDI1145" s="894"/>
      <c r="FDJ1145" s="894"/>
      <c r="FDK1145" s="894"/>
      <c r="FDL1145" s="894"/>
      <c r="FDM1145" s="894"/>
      <c r="FDN1145" s="894"/>
      <c r="FDO1145" s="894"/>
      <c r="FDP1145" s="894"/>
      <c r="FDQ1145" s="894"/>
      <c r="FDR1145" s="894"/>
      <c r="FDS1145" s="894"/>
      <c r="FDT1145" s="894"/>
      <c r="FDU1145" s="894"/>
      <c r="FDV1145" s="894"/>
      <c r="FDW1145" s="894"/>
      <c r="FDX1145" s="894"/>
      <c r="FDY1145" s="894"/>
      <c r="FDZ1145" s="894"/>
      <c r="FEA1145" s="894"/>
      <c r="FEB1145" s="894"/>
      <c r="FEC1145" s="894"/>
      <c r="FED1145" s="894"/>
      <c r="FEE1145" s="894"/>
      <c r="FEF1145" s="894"/>
      <c r="FEG1145" s="894"/>
      <c r="FEH1145" s="894"/>
      <c r="FEI1145" s="894"/>
      <c r="FEJ1145" s="894"/>
      <c r="FEK1145" s="894"/>
      <c r="FEL1145" s="894"/>
      <c r="FEM1145" s="894"/>
      <c r="FEN1145" s="894"/>
      <c r="FEO1145" s="894"/>
      <c r="FEP1145" s="894"/>
      <c r="FEQ1145" s="894"/>
      <c r="FER1145" s="894"/>
      <c r="FES1145" s="894"/>
      <c r="FET1145" s="894"/>
      <c r="FEU1145" s="894"/>
      <c r="FEV1145" s="894"/>
      <c r="FEW1145" s="894"/>
      <c r="FEX1145" s="894"/>
      <c r="FEY1145" s="894"/>
      <c r="FEZ1145" s="894"/>
      <c r="FFA1145" s="894"/>
      <c r="FFB1145" s="894"/>
      <c r="FFC1145" s="894"/>
      <c r="FFD1145" s="894"/>
      <c r="FFE1145" s="894"/>
      <c r="FFF1145" s="894"/>
      <c r="FFG1145" s="894"/>
      <c r="FFH1145" s="894"/>
      <c r="FFI1145" s="894"/>
      <c r="FFJ1145" s="894"/>
      <c r="FFK1145" s="894"/>
      <c r="FFL1145" s="894"/>
      <c r="FFM1145" s="894"/>
      <c r="FFN1145" s="894"/>
      <c r="FFO1145" s="894"/>
      <c r="FFP1145" s="894"/>
      <c r="FFQ1145" s="894"/>
      <c r="FFR1145" s="894"/>
      <c r="FFS1145" s="894"/>
      <c r="FFT1145" s="894"/>
      <c r="FFU1145" s="894"/>
      <c r="FFV1145" s="894"/>
      <c r="FFW1145" s="894"/>
      <c r="FFX1145" s="894"/>
      <c r="FFY1145" s="894"/>
      <c r="FFZ1145" s="894"/>
      <c r="FGA1145" s="894"/>
      <c r="FGB1145" s="894"/>
      <c r="FGC1145" s="894"/>
      <c r="FGD1145" s="894"/>
      <c r="FGE1145" s="894"/>
      <c r="FGF1145" s="894"/>
      <c r="FGG1145" s="894"/>
      <c r="FGH1145" s="894"/>
      <c r="FGI1145" s="894"/>
      <c r="FGJ1145" s="894"/>
      <c r="FGK1145" s="894"/>
      <c r="FGL1145" s="894"/>
      <c r="FGM1145" s="894"/>
      <c r="FGN1145" s="894"/>
      <c r="FGO1145" s="894"/>
      <c r="FGP1145" s="894"/>
      <c r="FGQ1145" s="894"/>
      <c r="FGR1145" s="894"/>
      <c r="FGS1145" s="894"/>
      <c r="FGT1145" s="894"/>
      <c r="FGU1145" s="894"/>
      <c r="FGV1145" s="894"/>
      <c r="FGW1145" s="894"/>
      <c r="FGX1145" s="894"/>
      <c r="FGY1145" s="894"/>
      <c r="FGZ1145" s="894"/>
      <c r="FHA1145" s="894"/>
      <c r="FHB1145" s="894"/>
      <c r="FHC1145" s="894"/>
      <c r="FHD1145" s="894"/>
      <c r="FHE1145" s="894"/>
      <c r="FHF1145" s="894"/>
      <c r="FHG1145" s="894"/>
      <c r="FHH1145" s="894"/>
      <c r="FHI1145" s="894"/>
      <c r="FHJ1145" s="894"/>
      <c r="FHK1145" s="894"/>
      <c r="FHL1145" s="894"/>
      <c r="FHM1145" s="894"/>
      <c r="FHN1145" s="894"/>
      <c r="FHO1145" s="894"/>
      <c r="FHP1145" s="894"/>
      <c r="FHQ1145" s="894"/>
      <c r="FHR1145" s="894"/>
      <c r="FHS1145" s="894"/>
      <c r="FHT1145" s="894"/>
      <c r="FHU1145" s="894"/>
      <c r="FHV1145" s="894"/>
      <c r="FHW1145" s="894"/>
      <c r="FHX1145" s="894"/>
      <c r="FHY1145" s="894"/>
      <c r="FHZ1145" s="894"/>
      <c r="FIA1145" s="894"/>
      <c r="FIB1145" s="894"/>
      <c r="FIC1145" s="894"/>
      <c r="FID1145" s="894"/>
      <c r="FIE1145" s="894"/>
      <c r="FIF1145" s="894"/>
      <c r="FIG1145" s="894"/>
      <c r="FIH1145" s="894"/>
      <c r="FII1145" s="894"/>
      <c r="FIJ1145" s="894"/>
      <c r="FIK1145" s="894"/>
      <c r="FIL1145" s="894"/>
      <c r="FIM1145" s="894"/>
      <c r="FIN1145" s="894"/>
      <c r="FIO1145" s="894"/>
      <c r="FIP1145" s="894"/>
      <c r="FIQ1145" s="894"/>
      <c r="FIR1145" s="894"/>
      <c r="FIS1145" s="894"/>
      <c r="FIT1145" s="894"/>
      <c r="FIU1145" s="894"/>
      <c r="FIV1145" s="894"/>
      <c r="FIW1145" s="894"/>
      <c r="FIX1145" s="894"/>
      <c r="FIY1145" s="894"/>
      <c r="FIZ1145" s="894"/>
      <c r="FJA1145" s="894"/>
      <c r="FJB1145" s="894"/>
      <c r="FJC1145" s="894"/>
      <c r="FJD1145" s="894"/>
      <c r="FJE1145" s="894"/>
      <c r="FJF1145" s="894"/>
      <c r="FJG1145" s="894"/>
      <c r="FJH1145" s="894"/>
      <c r="FJI1145" s="894"/>
      <c r="FJJ1145" s="894"/>
      <c r="FJK1145" s="894"/>
      <c r="FJL1145" s="894"/>
      <c r="FJM1145" s="894"/>
      <c r="FJN1145" s="894"/>
      <c r="FJO1145" s="894"/>
      <c r="FJP1145" s="894"/>
      <c r="FJQ1145" s="894"/>
      <c r="FJR1145" s="894"/>
      <c r="FJS1145" s="894"/>
      <c r="FJT1145" s="894"/>
      <c r="FJU1145" s="894"/>
      <c r="FJV1145" s="894"/>
      <c r="FJW1145" s="894"/>
      <c r="FJX1145" s="894"/>
      <c r="FJY1145" s="894"/>
      <c r="FJZ1145" s="894"/>
      <c r="FKA1145" s="894"/>
      <c r="FKB1145" s="894"/>
      <c r="FKC1145" s="894"/>
      <c r="FKD1145" s="894"/>
      <c r="FKE1145" s="894"/>
      <c r="FKF1145" s="894"/>
      <c r="FKG1145" s="894"/>
      <c r="FKH1145" s="894"/>
      <c r="FKI1145" s="894"/>
      <c r="FKJ1145" s="894"/>
      <c r="FKK1145" s="894"/>
      <c r="FKL1145" s="894"/>
      <c r="FKM1145" s="894"/>
      <c r="FKN1145" s="894"/>
      <c r="FKO1145" s="894"/>
      <c r="FKP1145" s="894"/>
      <c r="FKQ1145" s="894"/>
      <c r="FKR1145" s="894"/>
      <c r="FKS1145" s="894"/>
      <c r="FKT1145" s="894"/>
      <c r="FKU1145" s="894"/>
      <c r="FKV1145" s="894"/>
      <c r="FKW1145" s="894"/>
      <c r="FKX1145" s="894"/>
      <c r="FKY1145" s="894"/>
      <c r="FKZ1145" s="894"/>
      <c r="FLA1145" s="894"/>
      <c r="FLB1145" s="894"/>
      <c r="FLC1145" s="894"/>
      <c r="FLD1145" s="894"/>
      <c r="FLE1145" s="894"/>
      <c r="FLF1145" s="894"/>
      <c r="FLG1145" s="894"/>
      <c r="FLH1145" s="894"/>
      <c r="FLI1145" s="894"/>
      <c r="FLJ1145" s="894"/>
      <c r="FLK1145" s="894"/>
      <c r="FLL1145" s="894"/>
      <c r="FLM1145" s="894"/>
      <c r="FLN1145" s="894"/>
      <c r="FLO1145" s="894"/>
      <c r="FLP1145" s="894"/>
      <c r="FLQ1145" s="894"/>
      <c r="FLR1145" s="894"/>
      <c r="FLS1145" s="894"/>
      <c r="FLT1145" s="894"/>
      <c r="FLU1145" s="894"/>
      <c r="FLV1145" s="894"/>
      <c r="FLW1145" s="894"/>
      <c r="FLX1145" s="894"/>
      <c r="FLY1145" s="894"/>
      <c r="FLZ1145" s="894"/>
      <c r="FMA1145" s="894"/>
      <c r="FMB1145" s="894"/>
      <c r="FMC1145" s="894"/>
      <c r="FMD1145" s="894"/>
      <c r="FME1145" s="894"/>
      <c r="FMF1145" s="894"/>
      <c r="FMG1145" s="894"/>
      <c r="FMH1145" s="894"/>
      <c r="FMI1145" s="894"/>
      <c r="FMJ1145" s="894"/>
      <c r="FMK1145" s="894"/>
      <c r="FML1145" s="894"/>
      <c r="FMM1145" s="894"/>
      <c r="FMN1145" s="894"/>
      <c r="FMO1145" s="894"/>
      <c r="FMP1145" s="894"/>
      <c r="FMQ1145" s="894"/>
      <c r="FMR1145" s="894"/>
      <c r="FMS1145" s="894"/>
      <c r="FMT1145" s="894"/>
      <c r="FMU1145" s="894"/>
      <c r="FMV1145" s="894"/>
      <c r="FMW1145" s="894"/>
      <c r="FMX1145" s="894"/>
      <c r="FMY1145" s="894"/>
      <c r="FMZ1145" s="894"/>
      <c r="FNA1145" s="894"/>
      <c r="FNB1145" s="894"/>
      <c r="FNC1145" s="894"/>
      <c r="FND1145" s="894"/>
      <c r="FNE1145" s="894"/>
      <c r="FNF1145" s="894"/>
      <c r="FNG1145" s="894"/>
      <c r="FNH1145" s="894"/>
      <c r="FNI1145" s="894"/>
      <c r="FNJ1145" s="894"/>
      <c r="FNK1145" s="894"/>
      <c r="FNL1145" s="894"/>
      <c r="FNM1145" s="894"/>
      <c r="FNN1145" s="894"/>
      <c r="FNO1145" s="894"/>
      <c r="FNP1145" s="894"/>
      <c r="FNQ1145" s="894"/>
      <c r="FNR1145" s="894"/>
      <c r="FNS1145" s="894"/>
      <c r="FNT1145" s="894"/>
      <c r="FNU1145" s="894"/>
      <c r="FNV1145" s="894"/>
      <c r="FNW1145" s="894"/>
      <c r="FNX1145" s="894"/>
      <c r="FNY1145" s="894"/>
      <c r="FNZ1145" s="894"/>
      <c r="FOA1145" s="894"/>
      <c r="FOB1145" s="894"/>
      <c r="FOC1145" s="894"/>
      <c r="FOD1145" s="894"/>
      <c r="FOE1145" s="894"/>
      <c r="FOF1145" s="894"/>
      <c r="FOG1145" s="894"/>
      <c r="FOH1145" s="894"/>
      <c r="FOI1145" s="894"/>
      <c r="FOJ1145" s="894"/>
      <c r="FOK1145" s="894"/>
      <c r="FOL1145" s="894"/>
      <c r="FOM1145" s="894"/>
      <c r="FON1145" s="894"/>
      <c r="FOO1145" s="894"/>
      <c r="FOP1145" s="894"/>
      <c r="FOQ1145" s="894"/>
      <c r="FOR1145" s="894"/>
      <c r="FOS1145" s="894"/>
      <c r="FOT1145" s="894"/>
      <c r="FOU1145" s="894"/>
      <c r="FOV1145" s="894"/>
      <c r="FOW1145" s="894"/>
      <c r="FOX1145" s="894"/>
      <c r="FOY1145" s="894"/>
      <c r="FOZ1145" s="894"/>
      <c r="FPA1145" s="894"/>
      <c r="FPB1145" s="894"/>
      <c r="FPC1145" s="894"/>
      <c r="FPD1145" s="894"/>
      <c r="FPE1145" s="894"/>
      <c r="FPF1145" s="894"/>
      <c r="FPG1145" s="894"/>
      <c r="FPH1145" s="894"/>
      <c r="FPI1145" s="894"/>
      <c r="FPJ1145" s="894"/>
      <c r="FPK1145" s="894"/>
      <c r="FPL1145" s="894"/>
      <c r="FPM1145" s="894"/>
      <c r="FPN1145" s="894"/>
      <c r="FPO1145" s="894"/>
      <c r="FPP1145" s="894"/>
      <c r="FPQ1145" s="894"/>
      <c r="FPR1145" s="894"/>
      <c r="FPS1145" s="894"/>
      <c r="FPT1145" s="894"/>
      <c r="FPU1145" s="894"/>
      <c r="FPV1145" s="894"/>
      <c r="FPW1145" s="894"/>
      <c r="FPX1145" s="894"/>
      <c r="FPY1145" s="894"/>
      <c r="FPZ1145" s="894"/>
      <c r="FQA1145" s="894"/>
      <c r="FQB1145" s="894"/>
      <c r="FQC1145" s="894"/>
      <c r="FQD1145" s="894"/>
      <c r="FQE1145" s="894"/>
      <c r="FQF1145" s="894"/>
      <c r="FQG1145" s="894"/>
      <c r="FQH1145" s="894"/>
      <c r="FQI1145" s="894"/>
      <c r="FQJ1145" s="894"/>
      <c r="FQK1145" s="894"/>
      <c r="FQL1145" s="894"/>
      <c r="FQM1145" s="894"/>
      <c r="FQN1145" s="894"/>
      <c r="FQO1145" s="894"/>
      <c r="FQP1145" s="894"/>
      <c r="FQQ1145" s="894"/>
      <c r="FQR1145" s="894"/>
      <c r="FQS1145" s="894"/>
      <c r="FQT1145" s="894"/>
      <c r="FQU1145" s="894"/>
      <c r="FQV1145" s="894"/>
      <c r="FQW1145" s="894"/>
      <c r="FQX1145" s="894"/>
      <c r="FQY1145" s="894"/>
      <c r="FQZ1145" s="894"/>
      <c r="FRA1145" s="894"/>
      <c r="FRB1145" s="894"/>
      <c r="FRC1145" s="894"/>
      <c r="FRD1145" s="894"/>
      <c r="FRE1145" s="894"/>
      <c r="FRF1145" s="894"/>
      <c r="FRG1145" s="894"/>
      <c r="FRH1145" s="894"/>
      <c r="FRI1145" s="894"/>
      <c r="FRJ1145" s="894"/>
      <c r="FRK1145" s="894"/>
      <c r="FRL1145" s="894"/>
      <c r="FRM1145" s="894"/>
      <c r="FRN1145" s="894"/>
      <c r="FRO1145" s="894"/>
      <c r="FRP1145" s="894"/>
      <c r="FRQ1145" s="894"/>
      <c r="FRR1145" s="894"/>
      <c r="FRS1145" s="894"/>
      <c r="FRT1145" s="894"/>
      <c r="FRU1145" s="894"/>
      <c r="FRV1145" s="894"/>
      <c r="FRW1145" s="894"/>
      <c r="FRX1145" s="894"/>
      <c r="FRY1145" s="894"/>
      <c r="FRZ1145" s="894"/>
      <c r="FSA1145" s="894"/>
      <c r="FSB1145" s="894"/>
      <c r="FSC1145" s="894"/>
      <c r="FSD1145" s="894"/>
      <c r="FSE1145" s="894"/>
      <c r="FSF1145" s="894"/>
      <c r="FSG1145" s="894"/>
      <c r="FSH1145" s="894"/>
      <c r="FSI1145" s="894"/>
      <c r="FSJ1145" s="894"/>
      <c r="FSK1145" s="894"/>
      <c r="FSL1145" s="894"/>
      <c r="FSM1145" s="894"/>
      <c r="FSN1145" s="894"/>
      <c r="FSO1145" s="894"/>
      <c r="FSP1145" s="894"/>
      <c r="FSQ1145" s="894"/>
      <c r="FSR1145" s="894"/>
      <c r="FSS1145" s="894"/>
      <c r="FST1145" s="894"/>
      <c r="FSU1145" s="894"/>
      <c r="FSV1145" s="894"/>
      <c r="FSW1145" s="894"/>
      <c r="FSX1145" s="894"/>
      <c r="FSY1145" s="894"/>
      <c r="FSZ1145" s="894"/>
      <c r="FTA1145" s="894"/>
      <c r="FTB1145" s="894"/>
      <c r="FTC1145" s="894"/>
      <c r="FTD1145" s="894"/>
      <c r="FTE1145" s="894"/>
      <c r="FTF1145" s="894"/>
      <c r="FTG1145" s="894"/>
      <c r="FTH1145" s="894"/>
      <c r="FTI1145" s="894"/>
      <c r="FTJ1145" s="894"/>
      <c r="FTK1145" s="894"/>
      <c r="FTL1145" s="894"/>
      <c r="FTM1145" s="894"/>
      <c r="FTN1145" s="894"/>
      <c r="FTO1145" s="894"/>
      <c r="FTP1145" s="894"/>
      <c r="FTQ1145" s="894"/>
      <c r="FTR1145" s="894"/>
      <c r="FTS1145" s="894"/>
      <c r="FTT1145" s="894"/>
      <c r="FTU1145" s="894"/>
      <c r="FTV1145" s="894"/>
      <c r="FTW1145" s="894"/>
      <c r="FTX1145" s="894"/>
      <c r="FTY1145" s="894"/>
      <c r="FTZ1145" s="894"/>
      <c r="FUA1145" s="894"/>
      <c r="FUB1145" s="894"/>
      <c r="FUC1145" s="894"/>
      <c r="FUD1145" s="894"/>
      <c r="FUE1145" s="894"/>
      <c r="FUF1145" s="894"/>
      <c r="FUG1145" s="894"/>
      <c r="FUH1145" s="894"/>
      <c r="FUI1145" s="894"/>
      <c r="FUJ1145" s="894"/>
      <c r="FUK1145" s="894"/>
      <c r="FUL1145" s="894"/>
      <c r="FUM1145" s="894"/>
      <c r="FUN1145" s="894"/>
      <c r="FUO1145" s="894"/>
      <c r="FUP1145" s="894"/>
      <c r="FUQ1145" s="894"/>
      <c r="FUR1145" s="894"/>
      <c r="FUS1145" s="894"/>
      <c r="FUT1145" s="894"/>
      <c r="FUU1145" s="894"/>
      <c r="FUV1145" s="894"/>
      <c r="FUW1145" s="894"/>
      <c r="FUX1145" s="894"/>
      <c r="FUY1145" s="894"/>
      <c r="FUZ1145" s="894"/>
      <c r="FVA1145" s="894"/>
      <c r="FVB1145" s="894"/>
      <c r="FVC1145" s="894"/>
      <c r="FVD1145" s="894"/>
      <c r="FVE1145" s="894"/>
      <c r="FVF1145" s="894"/>
      <c r="FVG1145" s="894"/>
      <c r="FVH1145" s="894"/>
      <c r="FVI1145" s="894"/>
      <c r="FVJ1145" s="894"/>
      <c r="FVK1145" s="894"/>
      <c r="FVL1145" s="894"/>
      <c r="FVM1145" s="894"/>
      <c r="FVN1145" s="894"/>
      <c r="FVO1145" s="894"/>
      <c r="FVP1145" s="894"/>
      <c r="FVQ1145" s="894"/>
      <c r="FVR1145" s="894"/>
      <c r="FVS1145" s="894"/>
      <c r="FVT1145" s="894"/>
      <c r="FVU1145" s="894"/>
      <c r="FVV1145" s="894"/>
      <c r="FVW1145" s="894"/>
      <c r="FVX1145" s="894"/>
      <c r="FVY1145" s="894"/>
      <c r="FVZ1145" s="894"/>
      <c r="FWA1145" s="894"/>
      <c r="FWB1145" s="894"/>
      <c r="FWC1145" s="894"/>
      <c r="FWD1145" s="894"/>
      <c r="FWE1145" s="894"/>
      <c r="FWF1145" s="894"/>
      <c r="FWG1145" s="894"/>
      <c r="FWH1145" s="894"/>
      <c r="FWI1145" s="894"/>
      <c r="FWJ1145" s="894"/>
      <c r="FWK1145" s="894"/>
      <c r="FWL1145" s="894"/>
      <c r="FWM1145" s="894"/>
      <c r="FWN1145" s="894"/>
      <c r="FWO1145" s="894"/>
      <c r="FWP1145" s="894"/>
      <c r="FWQ1145" s="894"/>
      <c r="FWR1145" s="894"/>
      <c r="FWS1145" s="894"/>
      <c r="FWT1145" s="894"/>
      <c r="FWU1145" s="894"/>
      <c r="FWV1145" s="894"/>
      <c r="FWW1145" s="894"/>
      <c r="FWX1145" s="894"/>
      <c r="FWY1145" s="894"/>
      <c r="FWZ1145" s="894"/>
      <c r="FXA1145" s="894"/>
      <c r="FXB1145" s="894"/>
      <c r="FXC1145" s="894"/>
      <c r="FXD1145" s="894"/>
      <c r="FXE1145" s="894"/>
      <c r="FXF1145" s="894"/>
      <c r="FXG1145" s="894"/>
      <c r="FXH1145" s="894"/>
      <c r="FXI1145" s="894"/>
      <c r="FXJ1145" s="894"/>
      <c r="FXK1145" s="894"/>
      <c r="FXL1145" s="894"/>
      <c r="FXM1145" s="894"/>
      <c r="FXN1145" s="894"/>
      <c r="FXO1145" s="894"/>
      <c r="FXP1145" s="894"/>
      <c r="FXQ1145" s="894"/>
      <c r="FXR1145" s="894"/>
      <c r="FXS1145" s="894"/>
      <c r="FXT1145" s="894"/>
      <c r="FXU1145" s="894"/>
      <c r="FXV1145" s="894"/>
      <c r="FXW1145" s="894"/>
      <c r="FXX1145" s="894"/>
      <c r="FXY1145" s="894"/>
      <c r="FXZ1145" s="894"/>
      <c r="FYA1145" s="894"/>
      <c r="FYB1145" s="894"/>
      <c r="FYC1145" s="894"/>
      <c r="FYD1145" s="894"/>
      <c r="FYE1145" s="894"/>
      <c r="FYF1145" s="894"/>
      <c r="FYG1145" s="894"/>
      <c r="FYH1145" s="894"/>
      <c r="FYI1145" s="894"/>
      <c r="FYJ1145" s="894"/>
      <c r="FYK1145" s="894"/>
      <c r="FYL1145" s="894"/>
      <c r="FYM1145" s="894"/>
      <c r="FYN1145" s="894"/>
      <c r="FYO1145" s="894"/>
      <c r="FYP1145" s="894"/>
      <c r="FYQ1145" s="894"/>
      <c r="FYR1145" s="894"/>
      <c r="FYS1145" s="894"/>
      <c r="FYT1145" s="894"/>
      <c r="FYU1145" s="894"/>
      <c r="FYV1145" s="894"/>
      <c r="FYW1145" s="894"/>
      <c r="FYX1145" s="894"/>
      <c r="FYY1145" s="894"/>
      <c r="FYZ1145" s="894"/>
      <c r="FZA1145" s="894"/>
      <c r="FZB1145" s="894"/>
      <c r="FZC1145" s="894"/>
      <c r="FZD1145" s="894"/>
      <c r="FZE1145" s="894"/>
      <c r="FZF1145" s="894"/>
      <c r="FZG1145" s="894"/>
      <c r="FZH1145" s="894"/>
      <c r="FZI1145" s="894"/>
      <c r="FZJ1145" s="894"/>
      <c r="FZK1145" s="894"/>
      <c r="FZL1145" s="894"/>
      <c r="FZM1145" s="894"/>
      <c r="FZN1145" s="894"/>
      <c r="FZO1145" s="894"/>
      <c r="FZP1145" s="894"/>
      <c r="FZQ1145" s="894"/>
      <c r="FZR1145" s="894"/>
      <c r="FZS1145" s="894"/>
      <c r="FZT1145" s="894"/>
      <c r="FZU1145" s="894"/>
      <c r="FZV1145" s="894"/>
      <c r="FZW1145" s="894"/>
      <c r="FZX1145" s="894"/>
      <c r="FZY1145" s="894"/>
      <c r="FZZ1145" s="894"/>
      <c r="GAA1145" s="894"/>
      <c r="GAB1145" s="894"/>
      <c r="GAC1145" s="894"/>
      <c r="GAD1145" s="894"/>
      <c r="GAE1145" s="894"/>
      <c r="GAF1145" s="894"/>
      <c r="GAG1145" s="894"/>
      <c r="GAH1145" s="894"/>
      <c r="GAI1145" s="894"/>
      <c r="GAJ1145" s="894"/>
      <c r="GAK1145" s="894"/>
      <c r="GAL1145" s="894"/>
      <c r="GAM1145" s="894"/>
      <c r="GAN1145" s="894"/>
      <c r="GAO1145" s="894"/>
      <c r="GAP1145" s="894"/>
      <c r="GAQ1145" s="894"/>
      <c r="GAR1145" s="894"/>
      <c r="GAS1145" s="894"/>
      <c r="GAT1145" s="894"/>
      <c r="GAU1145" s="894"/>
      <c r="GAV1145" s="894"/>
      <c r="GAW1145" s="894"/>
      <c r="GAX1145" s="894"/>
      <c r="GAY1145" s="894"/>
      <c r="GAZ1145" s="894"/>
      <c r="GBA1145" s="894"/>
      <c r="GBB1145" s="894"/>
      <c r="GBC1145" s="894"/>
      <c r="GBD1145" s="894"/>
      <c r="GBE1145" s="894"/>
      <c r="GBF1145" s="894"/>
      <c r="GBG1145" s="894"/>
      <c r="GBH1145" s="894"/>
      <c r="GBI1145" s="894"/>
      <c r="GBJ1145" s="894"/>
      <c r="GBK1145" s="894"/>
      <c r="GBL1145" s="894"/>
      <c r="GBM1145" s="894"/>
      <c r="GBN1145" s="894"/>
      <c r="GBO1145" s="894"/>
      <c r="GBP1145" s="894"/>
      <c r="GBQ1145" s="894"/>
      <c r="GBR1145" s="894"/>
      <c r="GBS1145" s="894"/>
      <c r="GBT1145" s="894"/>
      <c r="GBU1145" s="894"/>
      <c r="GBV1145" s="894"/>
      <c r="GBW1145" s="894"/>
      <c r="GBX1145" s="894"/>
      <c r="GBY1145" s="894"/>
      <c r="GBZ1145" s="894"/>
      <c r="GCA1145" s="894"/>
      <c r="GCB1145" s="894"/>
      <c r="GCC1145" s="894"/>
      <c r="GCD1145" s="894"/>
      <c r="GCE1145" s="894"/>
      <c r="GCF1145" s="894"/>
      <c r="GCG1145" s="894"/>
      <c r="GCH1145" s="894"/>
      <c r="GCI1145" s="894"/>
      <c r="GCJ1145" s="894"/>
      <c r="GCK1145" s="894"/>
      <c r="GCL1145" s="894"/>
      <c r="GCM1145" s="894"/>
      <c r="GCN1145" s="894"/>
      <c r="GCO1145" s="894"/>
      <c r="GCP1145" s="894"/>
      <c r="GCQ1145" s="894"/>
      <c r="GCR1145" s="894"/>
      <c r="GCS1145" s="894"/>
      <c r="GCT1145" s="894"/>
      <c r="GCU1145" s="894"/>
      <c r="GCV1145" s="894"/>
      <c r="GCW1145" s="894"/>
      <c r="GCX1145" s="894"/>
      <c r="GCY1145" s="894"/>
      <c r="GCZ1145" s="894"/>
      <c r="GDA1145" s="894"/>
      <c r="GDB1145" s="894"/>
      <c r="GDC1145" s="894"/>
      <c r="GDD1145" s="894"/>
      <c r="GDE1145" s="894"/>
      <c r="GDF1145" s="894"/>
      <c r="GDG1145" s="894"/>
      <c r="GDH1145" s="894"/>
      <c r="GDI1145" s="894"/>
      <c r="GDJ1145" s="894"/>
      <c r="GDK1145" s="894"/>
      <c r="GDL1145" s="894"/>
      <c r="GDM1145" s="894"/>
      <c r="GDN1145" s="894"/>
      <c r="GDO1145" s="894"/>
      <c r="GDP1145" s="894"/>
      <c r="GDQ1145" s="894"/>
      <c r="GDR1145" s="894"/>
      <c r="GDS1145" s="894"/>
      <c r="GDT1145" s="894"/>
      <c r="GDU1145" s="894"/>
      <c r="GDV1145" s="894"/>
      <c r="GDW1145" s="894"/>
      <c r="GDX1145" s="894"/>
      <c r="GDY1145" s="894"/>
      <c r="GDZ1145" s="894"/>
      <c r="GEA1145" s="894"/>
      <c r="GEB1145" s="894"/>
      <c r="GEC1145" s="894"/>
      <c r="GED1145" s="894"/>
      <c r="GEE1145" s="894"/>
      <c r="GEF1145" s="894"/>
      <c r="GEG1145" s="894"/>
      <c r="GEH1145" s="894"/>
      <c r="GEI1145" s="894"/>
      <c r="GEJ1145" s="894"/>
      <c r="GEK1145" s="894"/>
      <c r="GEL1145" s="894"/>
      <c r="GEM1145" s="894"/>
      <c r="GEN1145" s="894"/>
      <c r="GEO1145" s="894"/>
      <c r="GEP1145" s="894"/>
      <c r="GEQ1145" s="894"/>
      <c r="GER1145" s="894"/>
      <c r="GES1145" s="894"/>
      <c r="GET1145" s="894"/>
      <c r="GEU1145" s="894"/>
      <c r="GEV1145" s="894"/>
      <c r="GEW1145" s="894"/>
      <c r="GEX1145" s="894"/>
      <c r="GEY1145" s="894"/>
      <c r="GEZ1145" s="894"/>
      <c r="GFA1145" s="894"/>
      <c r="GFB1145" s="894"/>
      <c r="GFC1145" s="894"/>
      <c r="GFD1145" s="894"/>
      <c r="GFE1145" s="894"/>
      <c r="GFF1145" s="894"/>
      <c r="GFG1145" s="894"/>
      <c r="GFH1145" s="894"/>
      <c r="GFI1145" s="894"/>
      <c r="GFJ1145" s="894"/>
      <c r="GFK1145" s="894"/>
      <c r="GFL1145" s="894"/>
      <c r="GFM1145" s="894"/>
      <c r="GFN1145" s="894"/>
      <c r="GFO1145" s="894"/>
      <c r="GFP1145" s="894"/>
      <c r="GFQ1145" s="894"/>
      <c r="GFR1145" s="894"/>
      <c r="GFS1145" s="894"/>
      <c r="GFT1145" s="894"/>
      <c r="GFU1145" s="894"/>
      <c r="GFV1145" s="894"/>
      <c r="GFW1145" s="894"/>
      <c r="GFX1145" s="894"/>
      <c r="GFY1145" s="894"/>
      <c r="GFZ1145" s="894"/>
      <c r="GGA1145" s="894"/>
      <c r="GGB1145" s="894"/>
      <c r="GGC1145" s="894"/>
      <c r="GGD1145" s="894"/>
      <c r="GGE1145" s="894"/>
      <c r="GGF1145" s="894"/>
      <c r="GGG1145" s="894"/>
      <c r="GGH1145" s="894"/>
      <c r="GGI1145" s="894"/>
      <c r="GGJ1145" s="894"/>
      <c r="GGK1145" s="894"/>
      <c r="GGL1145" s="894"/>
      <c r="GGM1145" s="894"/>
      <c r="GGN1145" s="894"/>
      <c r="GGO1145" s="894"/>
      <c r="GGP1145" s="894"/>
      <c r="GGQ1145" s="894"/>
      <c r="GGR1145" s="894"/>
      <c r="GGS1145" s="894"/>
      <c r="GGT1145" s="894"/>
      <c r="GGU1145" s="894"/>
      <c r="GGV1145" s="894"/>
      <c r="GGW1145" s="894"/>
      <c r="GGX1145" s="894"/>
      <c r="GGY1145" s="894"/>
      <c r="GGZ1145" s="894"/>
      <c r="GHA1145" s="894"/>
      <c r="GHB1145" s="894"/>
      <c r="GHC1145" s="894"/>
      <c r="GHD1145" s="894"/>
      <c r="GHE1145" s="894"/>
      <c r="GHF1145" s="894"/>
      <c r="GHG1145" s="894"/>
      <c r="GHH1145" s="894"/>
      <c r="GHI1145" s="894"/>
      <c r="GHJ1145" s="894"/>
      <c r="GHK1145" s="894"/>
      <c r="GHL1145" s="894"/>
      <c r="GHM1145" s="894"/>
      <c r="GHN1145" s="894"/>
      <c r="GHO1145" s="894"/>
      <c r="GHP1145" s="894"/>
      <c r="GHQ1145" s="894"/>
      <c r="GHR1145" s="894"/>
      <c r="GHS1145" s="894"/>
      <c r="GHT1145" s="894"/>
      <c r="GHU1145" s="894"/>
      <c r="GHV1145" s="894"/>
      <c r="GHW1145" s="894"/>
      <c r="GHX1145" s="894"/>
      <c r="GHY1145" s="894"/>
      <c r="GHZ1145" s="894"/>
      <c r="GIA1145" s="894"/>
      <c r="GIB1145" s="894"/>
      <c r="GIC1145" s="894"/>
      <c r="GID1145" s="894"/>
      <c r="GIE1145" s="894"/>
      <c r="GIF1145" s="894"/>
      <c r="GIG1145" s="894"/>
      <c r="GIH1145" s="894"/>
      <c r="GII1145" s="894"/>
      <c r="GIJ1145" s="894"/>
      <c r="GIK1145" s="894"/>
      <c r="GIL1145" s="894"/>
      <c r="GIM1145" s="894"/>
      <c r="GIN1145" s="894"/>
      <c r="GIO1145" s="894"/>
      <c r="GIP1145" s="894"/>
      <c r="GIQ1145" s="894"/>
      <c r="GIR1145" s="894"/>
      <c r="GIS1145" s="894"/>
      <c r="GIT1145" s="894"/>
      <c r="GIU1145" s="894"/>
      <c r="GIV1145" s="894"/>
      <c r="GIW1145" s="894"/>
      <c r="GIX1145" s="894"/>
      <c r="GIY1145" s="894"/>
      <c r="GIZ1145" s="894"/>
      <c r="GJA1145" s="894"/>
      <c r="GJB1145" s="894"/>
      <c r="GJC1145" s="894"/>
      <c r="GJD1145" s="894"/>
      <c r="GJE1145" s="894"/>
      <c r="GJF1145" s="894"/>
      <c r="GJG1145" s="894"/>
      <c r="GJH1145" s="894"/>
      <c r="GJI1145" s="894"/>
      <c r="GJJ1145" s="894"/>
      <c r="GJK1145" s="894"/>
      <c r="GJL1145" s="894"/>
      <c r="GJM1145" s="894"/>
      <c r="GJN1145" s="894"/>
      <c r="GJO1145" s="894"/>
      <c r="GJP1145" s="894"/>
      <c r="GJQ1145" s="894"/>
      <c r="GJR1145" s="894"/>
      <c r="GJS1145" s="894"/>
      <c r="GJT1145" s="894"/>
      <c r="GJU1145" s="894"/>
      <c r="GJV1145" s="894"/>
      <c r="GJW1145" s="894"/>
      <c r="GJX1145" s="894"/>
      <c r="GJY1145" s="894"/>
      <c r="GJZ1145" s="894"/>
      <c r="GKA1145" s="894"/>
      <c r="GKB1145" s="894"/>
      <c r="GKC1145" s="894"/>
      <c r="GKD1145" s="894"/>
      <c r="GKE1145" s="894"/>
      <c r="GKF1145" s="894"/>
      <c r="GKG1145" s="894"/>
      <c r="GKH1145" s="894"/>
      <c r="GKI1145" s="894"/>
      <c r="GKJ1145" s="894"/>
      <c r="GKK1145" s="894"/>
      <c r="GKL1145" s="894"/>
      <c r="GKM1145" s="894"/>
      <c r="GKN1145" s="894"/>
      <c r="GKO1145" s="894"/>
      <c r="GKP1145" s="894"/>
      <c r="GKQ1145" s="894"/>
      <c r="GKR1145" s="894"/>
      <c r="GKS1145" s="894"/>
      <c r="GKT1145" s="894"/>
      <c r="GKU1145" s="894"/>
      <c r="GKV1145" s="894"/>
      <c r="GKW1145" s="894"/>
      <c r="GKX1145" s="894"/>
      <c r="GKY1145" s="894"/>
      <c r="GKZ1145" s="894"/>
      <c r="GLA1145" s="894"/>
      <c r="GLB1145" s="894"/>
      <c r="GLC1145" s="894"/>
      <c r="GLD1145" s="894"/>
      <c r="GLE1145" s="894"/>
      <c r="GLF1145" s="894"/>
      <c r="GLG1145" s="894"/>
      <c r="GLH1145" s="894"/>
      <c r="GLI1145" s="894"/>
      <c r="GLJ1145" s="894"/>
      <c r="GLK1145" s="894"/>
      <c r="GLL1145" s="894"/>
      <c r="GLM1145" s="894"/>
      <c r="GLN1145" s="894"/>
      <c r="GLO1145" s="894"/>
      <c r="GLP1145" s="894"/>
      <c r="GLQ1145" s="894"/>
      <c r="GLR1145" s="894"/>
      <c r="GLS1145" s="894"/>
      <c r="GLT1145" s="894"/>
      <c r="GLU1145" s="894"/>
      <c r="GLV1145" s="894"/>
      <c r="GLW1145" s="894"/>
      <c r="GLX1145" s="894"/>
      <c r="GLY1145" s="894"/>
      <c r="GLZ1145" s="894"/>
      <c r="GMA1145" s="894"/>
      <c r="GMB1145" s="894"/>
      <c r="GMC1145" s="894"/>
      <c r="GMD1145" s="894"/>
      <c r="GME1145" s="894"/>
      <c r="GMF1145" s="894"/>
      <c r="GMG1145" s="894"/>
      <c r="GMH1145" s="894"/>
      <c r="GMI1145" s="894"/>
      <c r="GMJ1145" s="894"/>
      <c r="GMK1145" s="894"/>
      <c r="GML1145" s="894"/>
      <c r="GMM1145" s="894"/>
      <c r="GMN1145" s="894"/>
      <c r="GMO1145" s="894"/>
      <c r="GMP1145" s="894"/>
      <c r="GMQ1145" s="894"/>
      <c r="GMR1145" s="894"/>
      <c r="GMS1145" s="894"/>
      <c r="GMT1145" s="894"/>
      <c r="GMU1145" s="894"/>
      <c r="GMV1145" s="894"/>
      <c r="GMW1145" s="894"/>
      <c r="GMX1145" s="894"/>
      <c r="GMY1145" s="894"/>
      <c r="GMZ1145" s="894"/>
      <c r="GNA1145" s="894"/>
      <c r="GNB1145" s="894"/>
      <c r="GNC1145" s="894"/>
      <c r="GND1145" s="894"/>
      <c r="GNE1145" s="894"/>
      <c r="GNF1145" s="894"/>
      <c r="GNG1145" s="894"/>
      <c r="GNH1145" s="894"/>
      <c r="GNI1145" s="894"/>
      <c r="GNJ1145" s="894"/>
      <c r="GNK1145" s="894"/>
      <c r="GNL1145" s="894"/>
      <c r="GNM1145" s="894"/>
      <c r="GNN1145" s="894"/>
      <c r="GNO1145" s="894"/>
      <c r="GNP1145" s="894"/>
      <c r="GNQ1145" s="894"/>
      <c r="GNR1145" s="894"/>
      <c r="GNS1145" s="894"/>
      <c r="GNT1145" s="894"/>
      <c r="GNU1145" s="894"/>
      <c r="GNV1145" s="894"/>
      <c r="GNW1145" s="894"/>
      <c r="GNX1145" s="894"/>
      <c r="GNY1145" s="894"/>
      <c r="GNZ1145" s="894"/>
      <c r="GOA1145" s="894"/>
      <c r="GOB1145" s="894"/>
      <c r="GOC1145" s="894"/>
      <c r="GOD1145" s="894"/>
      <c r="GOE1145" s="894"/>
      <c r="GOF1145" s="894"/>
      <c r="GOG1145" s="894"/>
      <c r="GOH1145" s="894"/>
      <c r="GOI1145" s="894"/>
      <c r="GOJ1145" s="894"/>
      <c r="GOK1145" s="894"/>
      <c r="GOL1145" s="894"/>
      <c r="GOM1145" s="894"/>
      <c r="GON1145" s="894"/>
      <c r="GOO1145" s="894"/>
      <c r="GOP1145" s="894"/>
      <c r="GOQ1145" s="894"/>
      <c r="GOR1145" s="894"/>
      <c r="GOS1145" s="894"/>
      <c r="GOT1145" s="894"/>
      <c r="GOU1145" s="894"/>
      <c r="GOV1145" s="894"/>
      <c r="GOW1145" s="894"/>
      <c r="GOX1145" s="894"/>
      <c r="GOY1145" s="894"/>
      <c r="GOZ1145" s="894"/>
      <c r="GPA1145" s="894"/>
      <c r="GPB1145" s="894"/>
      <c r="GPC1145" s="894"/>
      <c r="GPD1145" s="894"/>
      <c r="GPE1145" s="894"/>
      <c r="GPF1145" s="894"/>
      <c r="GPG1145" s="894"/>
      <c r="GPH1145" s="894"/>
      <c r="GPI1145" s="894"/>
      <c r="GPJ1145" s="894"/>
      <c r="GPK1145" s="894"/>
      <c r="GPL1145" s="894"/>
      <c r="GPM1145" s="894"/>
      <c r="GPN1145" s="894"/>
      <c r="GPO1145" s="894"/>
      <c r="GPP1145" s="894"/>
      <c r="GPQ1145" s="894"/>
      <c r="GPR1145" s="894"/>
      <c r="GPS1145" s="894"/>
      <c r="GPT1145" s="894"/>
      <c r="GPU1145" s="894"/>
      <c r="GPV1145" s="894"/>
      <c r="GPW1145" s="894"/>
      <c r="GPX1145" s="894"/>
      <c r="GPY1145" s="894"/>
      <c r="GPZ1145" s="894"/>
      <c r="GQA1145" s="894"/>
      <c r="GQB1145" s="894"/>
      <c r="GQC1145" s="894"/>
      <c r="GQD1145" s="894"/>
      <c r="GQE1145" s="894"/>
      <c r="GQF1145" s="894"/>
      <c r="GQG1145" s="894"/>
      <c r="GQH1145" s="894"/>
      <c r="GQI1145" s="894"/>
      <c r="GQJ1145" s="894"/>
      <c r="GQK1145" s="894"/>
      <c r="GQL1145" s="894"/>
      <c r="GQM1145" s="894"/>
      <c r="GQN1145" s="894"/>
      <c r="GQO1145" s="894"/>
      <c r="GQP1145" s="894"/>
      <c r="GQQ1145" s="894"/>
      <c r="GQR1145" s="894"/>
      <c r="GQS1145" s="894"/>
      <c r="GQT1145" s="894"/>
      <c r="GQU1145" s="894"/>
      <c r="GQV1145" s="894"/>
      <c r="GQW1145" s="894"/>
      <c r="GQX1145" s="894"/>
      <c r="GQY1145" s="894"/>
      <c r="GQZ1145" s="894"/>
      <c r="GRA1145" s="894"/>
      <c r="GRB1145" s="894"/>
      <c r="GRC1145" s="894"/>
      <c r="GRD1145" s="894"/>
      <c r="GRE1145" s="894"/>
      <c r="GRF1145" s="894"/>
      <c r="GRG1145" s="894"/>
      <c r="GRH1145" s="894"/>
      <c r="GRI1145" s="894"/>
      <c r="GRJ1145" s="894"/>
      <c r="GRK1145" s="894"/>
      <c r="GRL1145" s="894"/>
      <c r="GRM1145" s="894"/>
      <c r="GRN1145" s="894"/>
      <c r="GRO1145" s="894"/>
      <c r="GRP1145" s="894"/>
      <c r="GRQ1145" s="894"/>
      <c r="GRR1145" s="894"/>
      <c r="GRS1145" s="894"/>
      <c r="GRT1145" s="894"/>
      <c r="GRU1145" s="894"/>
      <c r="GRV1145" s="894"/>
      <c r="GRW1145" s="894"/>
      <c r="GRX1145" s="894"/>
      <c r="GRY1145" s="894"/>
      <c r="GRZ1145" s="894"/>
      <c r="GSA1145" s="894"/>
      <c r="GSB1145" s="894"/>
      <c r="GSC1145" s="894"/>
      <c r="GSD1145" s="894"/>
      <c r="GSE1145" s="894"/>
      <c r="GSF1145" s="894"/>
      <c r="GSG1145" s="894"/>
      <c r="GSH1145" s="894"/>
      <c r="GSI1145" s="894"/>
      <c r="GSJ1145" s="894"/>
      <c r="GSK1145" s="894"/>
      <c r="GSL1145" s="894"/>
      <c r="GSM1145" s="894"/>
      <c r="GSN1145" s="894"/>
      <c r="GSO1145" s="894"/>
      <c r="GSP1145" s="894"/>
      <c r="GSQ1145" s="894"/>
      <c r="GSR1145" s="894"/>
      <c r="GSS1145" s="894"/>
      <c r="GST1145" s="894"/>
      <c r="GSU1145" s="894"/>
      <c r="GSV1145" s="894"/>
      <c r="GSW1145" s="894"/>
      <c r="GSX1145" s="894"/>
      <c r="GSY1145" s="894"/>
      <c r="GSZ1145" s="894"/>
      <c r="GTA1145" s="894"/>
      <c r="GTB1145" s="894"/>
      <c r="GTC1145" s="894"/>
      <c r="GTD1145" s="894"/>
      <c r="GTE1145" s="894"/>
      <c r="GTF1145" s="894"/>
      <c r="GTG1145" s="894"/>
      <c r="GTH1145" s="894"/>
      <c r="GTI1145" s="894"/>
      <c r="GTJ1145" s="894"/>
      <c r="GTK1145" s="894"/>
      <c r="GTL1145" s="894"/>
      <c r="GTM1145" s="894"/>
      <c r="GTN1145" s="894"/>
      <c r="GTO1145" s="894"/>
      <c r="GTP1145" s="894"/>
      <c r="GTQ1145" s="894"/>
      <c r="GTR1145" s="894"/>
      <c r="GTS1145" s="894"/>
      <c r="GTT1145" s="894"/>
      <c r="GTU1145" s="894"/>
      <c r="GTV1145" s="894"/>
      <c r="GTW1145" s="894"/>
      <c r="GTX1145" s="894"/>
      <c r="GTY1145" s="894"/>
      <c r="GTZ1145" s="894"/>
      <c r="GUA1145" s="894"/>
      <c r="GUB1145" s="894"/>
      <c r="GUC1145" s="894"/>
      <c r="GUD1145" s="894"/>
      <c r="GUE1145" s="894"/>
      <c r="GUF1145" s="894"/>
      <c r="GUG1145" s="894"/>
      <c r="GUH1145" s="894"/>
      <c r="GUI1145" s="894"/>
      <c r="GUJ1145" s="894"/>
      <c r="GUK1145" s="894"/>
      <c r="GUL1145" s="894"/>
      <c r="GUM1145" s="894"/>
      <c r="GUN1145" s="894"/>
      <c r="GUO1145" s="894"/>
      <c r="GUP1145" s="894"/>
      <c r="GUQ1145" s="894"/>
      <c r="GUR1145" s="894"/>
      <c r="GUS1145" s="894"/>
      <c r="GUT1145" s="894"/>
      <c r="GUU1145" s="894"/>
      <c r="GUV1145" s="894"/>
      <c r="GUW1145" s="894"/>
      <c r="GUX1145" s="894"/>
      <c r="GUY1145" s="894"/>
      <c r="GUZ1145" s="894"/>
      <c r="GVA1145" s="894"/>
      <c r="GVB1145" s="894"/>
      <c r="GVC1145" s="894"/>
      <c r="GVD1145" s="894"/>
      <c r="GVE1145" s="894"/>
      <c r="GVF1145" s="894"/>
      <c r="GVG1145" s="894"/>
      <c r="GVH1145" s="894"/>
      <c r="GVI1145" s="894"/>
      <c r="GVJ1145" s="894"/>
      <c r="GVK1145" s="894"/>
      <c r="GVL1145" s="894"/>
      <c r="GVM1145" s="894"/>
      <c r="GVN1145" s="894"/>
      <c r="GVO1145" s="894"/>
      <c r="GVP1145" s="894"/>
      <c r="GVQ1145" s="894"/>
      <c r="GVR1145" s="894"/>
      <c r="GVS1145" s="894"/>
      <c r="GVT1145" s="894"/>
      <c r="GVU1145" s="894"/>
      <c r="GVV1145" s="894"/>
      <c r="GVW1145" s="894"/>
      <c r="GVX1145" s="894"/>
      <c r="GVY1145" s="894"/>
      <c r="GVZ1145" s="894"/>
      <c r="GWA1145" s="894"/>
      <c r="GWB1145" s="894"/>
      <c r="GWC1145" s="894"/>
      <c r="GWD1145" s="894"/>
      <c r="GWE1145" s="894"/>
      <c r="GWF1145" s="894"/>
      <c r="GWG1145" s="894"/>
      <c r="GWH1145" s="894"/>
      <c r="GWI1145" s="894"/>
      <c r="GWJ1145" s="894"/>
      <c r="GWK1145" s="894"/>
      <c r="GWL1145" s="894"/>
      <c r="GWM1145" s="894"/>
      <c r="GWN1145" s="894"/>
      <c r="GWO1145" s="894"/>
      <c r="GWP1145" s="894"/>
      <c r="GWQ1145" s="894"/>
      <c r="GWR1145" s="894"/>
      <c r="GWS1145" s="894"/>
      <c r="GWT1145" s="894"/>
      <c r="GWU1145" s="894"/>
      <c r="GWV1145" s="894"/>
      <c r="GWW1145" s="894"/>
      <c r="GWX1145" s="894"/>
      <c r="GWY1145" s="894"/>
      <c r="GWZ1145" s="894"/>
      <c r="GXA1145" s="894"/>
      <c r="GXB1145" s="894"/>
      <c r="GXC1145" s="894"/>
      <c r="GXD1145" s="894"/>
      <c r="GXE1145" s="894"/>
      <c r="GXF1145" s="894"/>
      <c r="GXG1145" s="894"/>
      <c r="GXH1145" s="894"/>
      <c r="GXI1145" s="894"/>
      <c r="GXJ1145" s="894"/>
      <c r="GXK1145" s="894"/>
      <c r="GXL1145" s="894"/>
      <c r="GXM1145" s="894"/>
      <c r="GXN1145" s="894"/>
      <c r="GXO1145" s="894"/>
      <c r="GXP1145" s="894"/>
      <c r="GXQ1145" s="894"/>
      <c r="GXR1145" s="894"/>
      <c r="GXS1145" s="894"/>
      <c r="GXT1145" s="894"/>
      <c r="GXU1145" s="894"/>
      <c r="GXV1145" s="894"/>
      <c r="GXW1145" s="894"/>
      <c r="GXX1145" s="894"/>
      <c r="GXY1145" s="894"/>
      <c r="GXZ1145" s="894"/>
      <c r="GYA1145" s="894"/>
      <c r="GYB1145" s="894"/>
      <c r="GYC1145" s="894"/>
      <c r="GYD1145" s="894"/>
      <c r="GYE1145" s="894"/>
      <c r="GYF1145" s="894"/>
      <c r="GYG1145" s="894"/>
      <c r="GYH1145" s="894"/>
      <c r="GYI1145" s="894"/>
      <c r="GYJ1145" s="894"/>
      <c r="GYK1145" s="894"/>
      <c r="GYL1145" s="894"/>
      <c r="GYM1145" s="894"/>
      <c r="GYN1145" s="894"/>
      <c r="GYO1145" s="894"/>
      <c r="GYP1145" s="894"/>
      <c r="GYQ1145" s="894"/>
      <c r="GYR1145" s="894"/>
      <c r="GYS1145" s="894"/>
      <c r="GYT1145" s="894"/>
      <c r="GYU1145" s="894"/>
      <c r="GYV1145" s="894"/>
      <c r="GYW1145" s="894"/>
      <c r="GYX1145" s="894"/>
      <c r="GYY1145" s="894"/>
      <c r="GYZ1145" s="894"/>
      <c r="GZA1145" s="894"/>
      <c r="GZB1145" s="894"/>
      <c r="GZC1145" s="894"/>
      <c r="GZD1145" s="894"/>
      <c r="GZE1145" s="894"/>
      <c r="GZF1145" s="894"/>
      <c r="GZG1145" s="894"/>
      <c r="GZH1145" s="894"/>
      <c r="GZI1145" s="894"/>
      <c r="GZJ1145" s="894"/>
      <c r="GZK1145" s="894"/>
      <c r="GZL1145" s="894"/>
      <c r="GZM1145" s="894"/>
      <c r="GZN1145" s="894"/>
      <c r="GZO1145" s="894"/>
      <c r="GZP1145" s="894"/>
      <c r="GZQ1145" s="894"/>
      <c r="GZR1145" s="894"/>
      <c r="GZS1145" s="894"/>
      <c r="GZT1145" s="894"/>
      <c r="GZU1145" s="894"/>
      <c r="GZV1145" s="894"/>
      <c r="GZW1145" s="894"/>
      <c r="GZX1145" s="894"/>
      <c r="GZY1145" s="894"/>
      <c r="GZZ1145" s="894"/>
      <c r="HAA1145" s="894"/>
      <c r="HAB1145" s="894"/>
      <c r="HAC1145" s="894"/>
      <c r="HAD1145" s="894"/>
      <c r="HAE1145" s="894"/>
      <c r="HAF1145" s="894"/>
      <c r="HAG1145" s="894"/>
      <c r="HAH1145" s="894"/>
      <c r="HAI1145" s="894"/>
      <c r="HAJ1145" s="894"/>
      <c r="HAK1145" s="894"/>
      <c r="HAL1145" s="894"/>
      <c r="HAM1145" s="894"/>
      <c r="HAN1145" s="894"/>
      <c r="HAO1145" s="894"/>
      <c r="HAP1145" s="894"/>
      <c r="HAQ1145" s="894"/>
      <c r="HAR1145" s="894"/>
      <c r="HAS1145" s="894"/>
      <c r="HAT1145" s="894"/>
      <c r="HAU1145" s="894"/>
      <c r="HAV1145" s="894"/>
      <c r="HAW1145" s="894"/>
      <c r="HAX1145" s="894"/>
      <c r="HAY1145" s="894"/>
      <c r="HAZ1145" s="894"/>
      <c r="HBA1145" s="894"/>
      <c r="HBB1145" s="894"/>
      <c r="HBC1145" s="894"/>
      <c r="HBD1145" s="894"/>
      <c r="HBE1145" s="894"/>
      <c r="HBF1145" s="894"/>
      <c r="HBG1145" s="894"/>
      <c r="HBH1145" s="894"/>
      <c r="HBI1145" s="894"/>
      <c r="HBJ1145" s="894"/>
      <c r="HBK1145" s="894"/>
      <c r="HBL1145" s="894"/>
      <c r="HBM1145" s="894"/>
      <c r="HBN1145" s="894"/>
      <c r="HBO1145" s="894"/>
      <c r="HBP1145" s="894"/>
      <c r="HBQ1145" s="894"/>
      <c r="HBR1145" s="894"/>
      <c r="HBS1145" s="894"/>
      <c r="HBT1145" s="894"/>
      <c r="HBU1145" s="894"/>
      <c r="HBV1145" s="894"/>
      <c r="HBW1145" s="894"/>
      <c r="HBX1145" s="894"/>
      <c r="HBY1145" s="894"/>
      <c r="HBZ1145" s="894"/>
      <c r="HCA1145" s="894"/>
      <c r="HCB1145" s="894"/>
      <c r="HCC1145" s="894"/>
      <c r="HCD1145" s="894"/>
      <c r="HCE1145" s="894"/>
      <c r="HCF1145" s="894"/>
      <c r="HCG1145" s="894"/>
      <c r="HCH1145" s="894"/>
      <c r="HCI1145" s="894"/>
      <c r="HCJ1145" s="894"/>
      <c r="HCK1145" s="894"/>
      <c r="HCL1145" s="894"/>
      <c r="HCM1145" s="894"/>
      <c r="HCN1145" s="894"/>
      <c r="HCO1145" s="894"/>
      <c r="HCP1145" s="894"/>
      <c r="HCQ1145" s="894"/>
      <c r="HCR1145" s="894"/>
      <c r="HCS1145" s="894"/>
      <c r="HCT1145" s="894"/>
      <c r="HCU1145" s="894"/>
      <c r="HCV1145" s="894"/>
      <c r="HCW1145" s="894"/>
      <c r="HCX1145" s="894"/>
      <c r="HCY1145" s="894"/>
      <c r="HCZ1145" s="894"/>
      <c r="HDA1145" s="894"/>
      <c r="HDB1145" s="894"/>
      <c r="HDC1145" s="894"/>
      <c r="HDD1145" s="894"/>
      <c r="HDE1145" s="894"/>
      <c r="HDF1145" s="894"/>
      <c r="HDG1145" s="894"/>
      <c r="HDH1145" s="894"/>
      <c r="HDI1145" s="894"/>
      <c r="HDJ1145" s="894"/>
      <c r="HDK1145" s="894"/>
      <c r="HDL1145" s="894"/>
      <c r="HDM1145" s="894"/>
      <c r="HDN1145" s="894"/>
      <c r="HDO1145" s="894"/>
      <c r="HDP1145" s="894"/>
      <c r="HDQ1145" s="894"/>
      <c r="HDR1145" s="894"/>
      <c r="HDS1145" s="894"/>
      <c r="HDT1145" s="894"/>
      <c r="HDU1145" s="894"/>
      <c r="HDV1145" s="894"/>
      <c r="HDW1145" s="894"/>
      <c r="HDX1145" s="894"/>
      <c r="HDY1145" s="894"/>
      <c r="HDZ1145" s="894"/>
      <c r="HEA1145" s="894"/>
      <c r="HEB1145" s="894"/>
      <c r="HEC1145" s="894"/>
      <c r="HED1145" s="894"/>
      <c r="HEE1145" s="894"/>
      <c r="HEF1145" s="894"/>
      <c r="HEG1145" s="894"/>
      <c r="HEH1145" s="894"/>
      <c r="HEI1145" s="894"/>
      <c r="HEJ1145" s="894"/>
      <c r="HEK1145" s="894"/>
      <c r="HEL1145" s="894"/>
      <c r="HEM1145" s="894"/>
      <c r="HEN1145" s="894"/>
      <c r="HEO1145" s="894"/>
      <c r="HEP1145" s="894"/>
      <c r="HEQ1145" s="894"/>
      <c r="HER1145" s="894"/>
      <c r="HES1145" s="894"/>
      <c r="HET1145" s="894"/>
      <c r="HEU1145" s="894"/>
      <c r="HEV1145" s="894"/>
      <c r="HEW1145" s="894"/>
      <c r="HEX1145" s="894"/>
      <c r="HEY1145" s="894"/>
      <c r="HEZ1145" s="894"/>
      <c r="HFA1145" s="894"/>
      <c r="HFB1145" s="894"/>
      <c r="HFC1145" s="894"/>
      <c r="HFD1145" s="894"/>
      <c r="HFE1145" s="894"/>
      <c r="HFF1145" s="894"/>
      <c r="HFG1145" s="894"/>
      <c r="HFH1145" s="894"/>
      <c r="HFI1145" s="894"/>
      <c r="HFJ1145" s="894"/>
      <c r="HFK1145" s="894"/>
      <c r="HFL1145" s="894"/>
      <c r="HFM1145" s="894"/>
      <c r="HFN1145" s="894"/>
      <c r="HFO1145" s="894"/>
      <c r="HFP1145" s="894"/>
      <c r="HFQ1145" s="894"/>
      <c r="HFR1145" s="894"/>
      <c r="HFS1145" s="894"/>
      <c r="HFT1145" s="894"/>
      <c r="HFU1145" s="894"/>
      <c r="HFV1145" s="894"/>
      <c r="HFW1145" s="894"/>
      <c r="HFX1145" s="894"/>
      <c r="HFY1145" s="894"/>
      <c r="HFZ1145" s="894"/>
      <c r="HGA1145" s="894"/>
      <c r="HGB1145" s="894"/>
      <c r="HGC1145" s="894"/>
      <c r="HGD1145" s="894"/>
      <c r="HGE1145" s="894"/>
      <c r="HGF1145" s="894"/>
      <c r="HGG1145" s="894"/>
      <c r="HGH1145" s="894"/>
      <c r="HGI1145" s="894"/>
      <c r="HGJ1145" s="894"/>
      <c r="HGK1145" s="894"/>
      <c r="HGL1145" s="894"/>
      <c r="HGM1145" s="894"/>
      <c r="HGN1145" s="894"/>
      <c r="HGO1145" s="894"/>
      <c r="HGP1145" s="894"/>
      <c r="HGQ1145" s="894"/>
      <c r="HGR1145" s="894"/>
      <c r="HGS1145" s="894"/>
      <c r="HGT1145" s="894"/>
      <c r="HGU1145" s="894"/>
      <c r="HGV1145" s="894"/>
      <c r="HGW1145" s="894"/>
      <c r="HGX1145" s="894"/>
      <c r="HGY1145" s="894"/>
      <c r="HGZ1145" s="894"/>
      <c r="HHA1145" s="894"/>
      <c r="HHB1145" s="894"/>
      <c r="HHC1145" s="894"/>
      <c r="HHD1145" s="894"/>
      <c r="HHE1145" s="894"/>
      <c r="HHF1145" s="894"/>
      <c r="HHG1145" s="894"/>
      <c r="HHH1145" s="894"/>
      <c r="HHI1145" s="894"/>
      <c r="HHJ1145" s="894"/>
      <c r="HHK1145" s="894"/>
      <c r="HHL1145" s="894"/>
      <c r="HHM1145" s="894"/>
      <c r="HHN1145" s="894"/>
      <c r="HHO1145" s="894"/>
      <c r="HHP1145" s="894"/>
      <c r="HHQ1145" s="894"/>
      <c r="HHR1145" s="894"/>
      <c r="HHS1145" s="894"/>
      <c r="HHT1145" s="894"/>
      <c r="HHU1145" s="894"/>
      <c r="HHV1145" s="894"/>
      <c r="HHW1145" s="894"/>
      <c r="HHX1145" s="894"/>
      <c r="HHY1145" s="894"/>
      <c r="HHZ1145" s="894"/>
      <c r="HIA1145" s="894"/>
      <c r="HIB1145" s="894"/>
      <c r="HIC1145" s="894"/>
      <c r="HID1145" s="894"/>
      <c r="HIE1145" s="894"/>
      <c r="HIF1145" s="894"/>
      <c r="HIG1145" s="894"/>
      <c r="HIH1145" s="894"/>
      <c r="HII1145" s="894"/>
      <c r="HIJ1145" s="894"/>
      <c r="HIK1145" s="894"/>
      <c r="HIL1145" s="894"/>
      <c r="HIM1145" s="894"/>
      <c r="HIN1145" s="894"/>
      <c r="HIO1145" s="894"/>
      <c r="HIP1145" s="894"/>
      <c r="HIQ1145" s="894"/>
      <c r="HIR1145" s="894"/>
      <c r="HIS1145" s="894"/>
      <c r="HIT1145" s="894"/>
      <c r="HIU1145" s="894"/>
      <c r="HIV1145" s="894"/>
      <c r="HIW1145" s="894"/>
      <c r="HIX1145" s="894"/>
      <c r="HIY1145" s="894"/>
      <c r="HIZ1145" s="894"/>
      <c r="HJA1145" s="894"/>
      <c r="HJB1145" s="894"/>
      <c r="HJC1145" s="894"/>
      <c r="HJD1145" s="894"/>
      <c r="HJE1145" s="894"/>
      <c r="HJF1145" s="894"/>
      <c r="HJG1145" s="894"/>
      <c r="HJH1145" s="894"/>
      <c r="HJI1145" s="894"/>
      <c r="HJJ1145" s="894"/>
      <c r="HJK1145" s="894"/>
      <c r="HJL1145" s="894"/>
      <c r="HJM1145" s="894"/>
      <c r="HJN1145" s="894"/>
      <c r="HJO1145" s="894"/>
      <c r="HJP1145" s="894"/>
      <c r="HJQ1145" s="894"/>
      <c r="HJR1145" s="894"/>
      <c r="HJS1145" s="894"/>
      <c r="HJT1145" s="894"/>
      <c r="HJU1145" s="894"/>
      <c r="HJV1145" s="894"/>
      <c r="HJW1145" s="894"/>
      <c r="HJX1145" s="894"/>
      <c r="HJY1145" s="894"/>
      <c r="HJZ1145" s="894"/>
      <c r="HKA1145" s="894"/>
      <c r="HKB1145" s="894"/>
      <c r="HKC1145" s="894"/>
      <c r="HKD1145" s="894"/>
      <c r="HKE1145" s="894"/>
      <c r="HKF1145" s="894"/>
      <c r="HKG1145" s="894"/>
      <c r="HKH1145" s="894"/>
      <c r="HKI1145" s="894"/>
      <c r="HKJ1145" s="894"/>
      <c r="HKK1145" s="894"/>
      <c r="HKL1145" s="894"/>
      <c r="HKM1145" s="894"/>
      <c r="HKN1145" s="894"/>
      <c r="HKO1145" s="894"/>
      <c r="HKP1145" s="894"/>
      <c r="HKQ1145" s="894"/>
      <c r="HKR1145" s="894"/>
      <c r="HKS1145" s="894"/>
      <c r="HKT1145" s="894"/>
      <c r="HKU1145" s="894"/>
      <c r="HKV1145" s="894"/>
      <c r="HKW1145" s="894"/>
      <c r="HKX1145" s="894"/>
      <c r="HKY1145" s="894"/>
      <c r="HKZ1145" s="894"/>
      <c r="HLA1145" s="894"/>
      <c r="HLB1145" s="894"/>
      <c r="HLC1145" s="894"/>
      <c r="HLD1145" s="894"/>
      <c r="HLE1145" s="894"/>
      <c r="HLF1145" s="894"/>
      <c r="HLG1145" s="894"/>
      <c r="HLH1145" s="894"/>
      <c r="HLI1145" s="894"/>
      <c r="HLJ1145" s="894"/>
      <c r="HLK1145" s="894"/>
      <c r="HLL1145" s="894"/>
      <c r="HLM1145" s="894"/>
      <c r="HLN1145" s="894"/>
      <c r="HLO1145" s="894"/>
      <c r="HLP1145" s="894"/>
      <c r="HLQ1145" s="894"/>
      <c r="HLR1145" s="894"/>
      <c r="HLS1145" s="894"/>
      <c r="HLT1145" s="894"/>
      <c r="HLU1145" s="894"/>
      <c r="HLV1145" s="894"/>
      <c r="HLW1145" s="894"/>
      <c r="HLX1145" s="894"/>
      <c r="HLY1145" s="894"/>
      <c r="HLZ1145" s="894"/>
      <c r="HMA1145" s="894"/>
      <c r="HMB1145" s="894"/>
      <c r="HMC1145" s="894"/>
      <c r="HMD1145" s="894"/>
      <c r="HME1145" s="894"/>
      <c r="HMF1145" s="894"/>
      <c r="HMG1145" s="894"/>
      <c r="HMH1145" s="894"/>
      <c r="HMI1145" s="894"/>
      <c r="HMJ1145" s="894"/>
      <c r="HMK1145" s="894"/>
      <c r="HML1145" s="894"/>
      <c r="HMM1145" s="894"/>
      <c r="HMN1145" s="894"/>
      <c r="HMO1145" s="894"/>
      <c r="HMP1145" s="894"/>
      <c r="HMQ1145" s="894"/>
      <c r="HMR1145" s="894"/>
      <c r="HMS1145" s="894"/>
      <c r="HMT1145" s="894"/>
      <c r="HMU1145" s="894"/>
      <c r="HMV1145" s="894"/>
      <c r="HMW1145" s="894"/>
      <c r="HMX1145" s="894"/>
      <c r="HMY1145" s="894"/>
      <c r="HMZ1145" s="894"/>
      <c r="HNA1145" s="894"/>
      <c r="HNB1145" s="894"/>
      <c r="HNC1145" s="894"/>
      <c r="HND1145" s="894"/>
      <c r="HNE1145" s="894"/>
      <c r="HNF1145" s="894"/>
      <c r="HNG1145" s="894"/>
      <c r="HNH1145" s="894"/>
      <c r="HNI1145" s="894"/>
      <c r="HNJ1145" s="894"/>
      <c r="HNK1145" s="894"/>
      <c r="HNL1145" s="894"/>
      <c r="HNM1145" s="894"/>
      <c r="HNN1145" s="894"/>
      <c r="HNO1145" s="894"/>
      <c r="HNP1145" s="894"/>
      <c r="HNQ1145" s="894"/>
      <c r="HNR1145" s="894"/>
      <c r="HNS1145" s="894"/>
      <c r="HNT1145" s="894"/>
      <c r="HNU1145" s="894"/>
      <c r="HNV1145" s="894"/>
      <c r="HNW1145" s="894"/>
      <c r="HNX1145" s="894"/>
      <c r="HNY1145" s="894"/>
      <c r="HNZ1145" s="894"/>
      <c r="HOA1145" s="894"/>
      <c r="HOB1145" s="894"/>
      <c r="HOC1145" s="894"/>
      <c r="HOD1145" s="894"/>
      <c r="HOE1145" s="894"/>
      <c r="HOF1145" s="894"/>
      <c r="HOG1145" s="894"/>
      <c r="HOH1145" s="894"/>
      <c r="HOI1145" s="894"/>
      <c r="HOJ1145" s="894"/>
      <c r="HOK1145" s="894"/>
      <c r="HOL1145" s="894"/>
      <c r="HOM1145" s="894"/>
      <c r="HON1145" s="894"/>
      <c r="HOO1145" s="894"/>
      <c r="HOP1145" s="894"/>
      <c r="HOQ1145" s="894"/>
      <c r="HOR1145" s="894"/>
      <c r="HOS1145" s="894"/>
      <c r="HOT1145" s="894"/>
      <c r="HOU1145" s="894"/>
      <c r="HOV1145" s="894"/>
      <c r="HOW1145" s="894"/>
      <c r="HOX1145" s="894"/>
      <c r="HOY1145" s="894"/>
      <c r="HOZ1145" s="894"/>
      <c r="HPA1145" s="894"/>
      <c r="HPB1145" s="894"/>
      <c r="HPC1145" s="894"/>
      <c r="HPD1145" s="894"/>
      <c r="HPE1145" s="894"/>
      <c r="HPF1145" s="894"/>
      <c r="HPG1145" s="894"/>
      <c r="HPH1145" s="894"/>
      <c r="HPI1145" s="894"/>
      <c r="HPJ1145" s="894"/>
      <c r="HPK1145" s="894"/>
      <c r="HPL1145" s="894"/>
      <c r="HPM1145" s="894"/>
      <c r="HPN1145" s="894"/>
      <c r="HPO1145" s="894"/>
      <c r="HPP1145" s="894"/>
      <c r="HPQ1145" s="894"/>
      <c r="HPR1145" s="894"/>
      <c r="HPS1145" s="894"/>
      <c r="HPT1145" s="894"/>
      <c r="HPU1145" s="894"/>
      <c r="HPV1145" s="894"/>
      <c r="HPW1145" s="894"/>
      <c r="HPX1145" s="894"/>
      <c r="HPY1145" s="894"/>
      <c r="HPZ1145" s="894"/>
      <c r="HQA1145" s="894"/>
      <c r="HQB1145" s="894"/>
      <c r="HQC1145" s="894"/>
      <c r="HQD1145" s="894"/>
      <c r="HQE1145" s="894"/>
      <c r="HQF1145" s="894"/>
      <c r="HQG1145" s="894"/>
      <c r="HQH1145" s="894"/>
      <c r="HQI1145" s="894"/>
      <c r="HQJ1145" s="894"/>
      <c r="HQK1145" s="894"/>
      <c r="HQL1145" s="894"/>
      <c r="HQM1145" s="894"/>
      <c r="HQN1145" s="894"/>
      <c r="HQO1145" s="894"/>
      <c r="HQP1145" s="894"/>
      <c r="HQQ1145" s="894"/>
      <c r="HQR1145" s="894"/>
      <c r="HQS1145" s="894"/>
      <c r="HQT1145" s="894"/>
      <c r="HQU1145" s="894"/>
      <c r="HQV1145" s="894"/>
      <c r="HQW1145" s="894"/>
      <c r="HQX1145" s="894"/>
      <c r="HQY1145" s="894"/>
      <c r="HQZ1145" s="894"/>
      <c r="HRA1145" s="894"/>
      <c r="HRB1145" s="894"/>
      <c r="HRC1145" s="894"/>
      <c r="HRD1145" s="894"/>
      <c r="HRE1145" s="894"/>
      <c r="HRF1145" s="894"/>
      <c r="HRG1145" s="894"/>
      <c r="HRH1145" s="894"/>
      <c r="HRI1145" s="894"/>
      <c r="HRJ1145" s="894"/>
      <c r="HRK1145" s="894"/>
      <c r="HRL1145" s="894"/>
      <c r="HRM1145" s="894"/>
      <c r="HRN1145" s="894"/>
      <c r="HRO1145" s="894"/>
      <c r="HRP1145" s="894"/>
      <c r="HRQ1145" s="894"/>
      <c r="HRR1145" s="894"/>
      <c r="HRS1145" s="894"/>
      <c r="HRT1145" s="894"/>
      <c r="HRU1145" s="894"/>
      <c r="HRV1145" s="894"/>
      <c r="HRW1145" s="894"/>
      <c r="HRX1145" s="894"/>
      <c r="HRY1145" s="894"/>
      <c r="HRZ1145" s="894"/>
      <c r="HSA1145" s="894"/>
      <c r="HSB1145" s="894"/>
      <c r="HSC1145" s="894"/>
      <c r="HSD1145" s="894"/>
      <c r="HSE1145" s="894"/>
      <c r="HSF1145" s="894"/>
      <c r="HSG1145" s="894"/>
      <c r="HSH1145" s="894"/>
      <c r="HSI1145" s="894"/>
      <c r="HSJ1145" s="894"/>
      <c r="HSK1145" s="894"/>
      <c r="HSL1145" s="894"/>
      <c r="HSM1145" s="894"/>
      <c r="HSN1145" s="894"/>
      <c r="HSO1145" s="894"/>
      <c r="HSP1145" s="894"/>
      <c r="HSQ1145" s="894"/>
      <c r="HSR1145" s="894"/>
      <c r="HSS1145" s="894"/>
      <c r="HST1145" s="894"/>
      <c r="HSU1145" s="894"/>
      <c r="HSV1145" s="894"/>
      <c r="HSW1145" s="894"/>
      <c r="HSX1145" s="894"/>
      <c r="HSY1145" s="894"/>
      <c r="HSZ1145" s="894"/>
      <c r="HTA1145" s="894"/>
      <c r="HTB1145" s="894"/>
      <c r="HTC1145" s="894"/>
      <c r="HTD1145" s="894"/>
      <c r="HTE1145" s="894"/>
      <c r="HTF1145" s="894"/>
      <c r="HTG1145" s="894"/>
      <c r="HTH1145" s="894"/>
      <c r="HTI1145" s="894"/>
      <c r="HTJ1145" s="894"/>
      <c r="HTK1145" s="894"/>
      <c r="HTL1145" s="894"/>
      <c r="HTM1145" s="894"/>
      <c r="HTN1145" s="894"/>
      <c r="HTO1145" s="894"/>
      <c r="HTP1145" s="894"/>
      <c r="HTQ1145" s="894"/>
      <c r="HTR1145" s="894"/>
      <c r="HTS1145" s="894"/>
      <c r="HTT1145" s="894"/>
      <c r="HTU1145" s="894"/>
      <c r="HTV1145" s="894"/>
      <c r="HTW1145" s="894"/>
      <c r="HTX1145" s="894"/>
      <c r="HTY1145" s="894"/>
      <c r="HTZ1145" s="894"/>
      <c r="HUA1145" s="894"/>
      <c r="HUB1145" s="894"/>
      <c r="HUC1145" s="894"/>
      <c r="HUD1145" s="894"/>
      <c r="HUE1145" s="894"/>
      <c r="HUF1145" s="894"/>
      <c r="HUG1145" s="894"/>
      <c r="HUH1145" s="894"/>
      <c r="HUI1145" s="894"/>
      <c r="HUJ1145" s="894"/>
      <c r="HUK1145" s="894"/>
      <c r="HUL1145" s="894"/>
      <c r="HUM1145" s="894"/>
      <c r="HUN1145" s="894"/>
      <c r="HUO1145" s="894"/>
      <c r="HUP1145" s="894"/>
      <c r="HUQ1145" s="894"/>
      <c r="HUR1145" s="894"/>
      <c r="HUS1145" s="894"/>
      <c r="HUT1145" s="894"/>
      <c r="HUU1145" s="894"/>
      <c r="HUV1145" s="894"/>
      <c r="HUW1145" s="894"/>
      <c r="HUX1145" s="894"/>
      <c r="HUY1145" s="894"/>
      <c r="HUZ1145" s="894"/>
      <c r="HVA1145" s="894"/>
      <c r="HVB1145" s="894"/>
      <c r="HVC1145" s="894"/>
      <c r="HVD1145" s="894"/>
      <c r="HVE1145" s="894"/>
      <c r="HVF1145" s="894"/>
      <c r="HVG1145" s="894"/>
      <c r="HVH1145" s="894"/>
      <c r="HVI1145" s="894"/>
      <c r="HVJ1145" s="894"/>
      <c r="HVK1145" s="894"/>
      <c r="HVL1145" s="894"/>
      <c r="HVM1145" s="894"/>
      <c r="HVN1145" s="894"/>
      <c r="HVO1145" s="894"/>
      <c r="HVP1145" s="894"/>
      <c r="HVQ1145" s="894"/>
      <c r="HVR1145" s="894"/>
      <c r="HVS1145" s="894"/>
      <c r="HVT1145" s="894"/>
      <c r="HVU1145" s="894"/>
      <c r="HVV1145" s="894"/>
      <c r="HVW1145" s="894"/>
      <c r="HVX1145" s="894"/>
      <c r="HVY1145" s="894"/>
      <c r="HVZ1145" s="894"/>
      <c r="HWA1145" s="894"/>
      <c r="HWB1145" s="894"/>
      <c r="HWC1145" s="894"/>
      <c r="HWD1145" s="894"/>
      <c r="HWE1145" s="894"/>
      <c r="HWF1145" s="894"/>
      <c r="HWG1145" s="894"/>
      <c r="HWH1145" s="894"/>
      <c r="HWI1145" s="894"/>
      <c r="HWJ1145" s="894"/>
      <c r="HWK1145" s="894"/>
      <c r="HWL1145" s="894"/>
      <c r="HWM1145" s="894"/>
      <c r="HWN1145" s="894"/>
      <c r="HWO1145" s="894"/>
      <c r="HWP1145" s="894"/>
      <c r="HWQ1145" s="894"/>
      <c r="HWR1145" s="894"/>
      <c r="HWS1145" s="894"/>
      <c r="HWT1145" s="894"/>
      <c r="HWU1145" s="894"/>
      <c r="HWV1145" s="894"/>
      <c r="HWW1145" s="894"/>
      <c r="HWX1145" s="894"/>
      <c r="HWY1145" s="894"/>
      <c r="HWZ1145" s="894"/>
      <c r="HXA1145" s="894"/>
      <c r="HXB1145" s="894"/>
      <c r="HXC1145" s="894"/>
      <c r="HXD1145" s="894"/>
      <c r="HXE1145" s="894"/>
      <c r="HXF1145" s="894"/>
      <c r="HXG1145" s="894"/>
      <c r="HXH1145" s="894"/>
      <c r="HXI1145" s="894"/>
      <c r="HXJ1145" s="894"/>
      <c r="HXK1145" s="894"/>
      <c r="HXL1145" s="894"/>
      <c r="HXM1145" s="894"/>
      <c r="HXN1145" s="894"/>
      <c r="HXO1145" s="894"/>
      <c r="HXP1145" s="894"/>
      <c r="HXQ1145" s="894"/>
      <c r="HXR1145" s="894"/>
      <c r="HXS1145" s="894"/>
      <c r="HXT1145" s="894"/>
      <c r="HXU1145" s="894"/>
      <c r="HXV1145" s="894"/>
      <c r="HXW1145" s="894"/>
      <c r="HXX1145" s="894"/>
      <c r="HXY1145" s="894"/>
      <c r="HXZ1145" s="894"/>
      <c r="HYA1145" s="894"/>
      <c r="HYB1145" s="894"/>
      <c r="HYC1145" s="894"/>
      <c r="HYD1145" s="894"/>
      <c r="HYE1145" s="894"/>
      <c r="HYF1145" s="894"/>
      <c r="HYG1145" s="894"/>
      <c r="HYH1145" s="894"/>
      <c r="HYI1145" s="894"/>
      <c r="HYJ1145" s="894"/>
      <c r="HYK1145" s="894"/>
      <c r="HYL1145" s="894"/>
      <c r="HYM1145" s="894"/>
      <c r="HYN1145" s="894"/>
      <c r="HYO1145" s="894"/>
      <c r="HYP1145" s="894"/>
      <c r="HYQ1145" s="894"/>
      <c r="HYR1145" s="894"/>
      <c r="HYS1145" s="894"/>
      <c r="HYT1145" s="894"/>
      <c r="HYU1145" s="894"/>
      <c r="HYV1145" s="894"/>
      <c r="HYW1145" s="894"/>
      <c r="HYX1145" s="894"/>
      <c r="HYY1145" s="894"/>
      <c r="HYZ1145" s="894"/>
      <c r="HZA1145" s="894"/>
      <c r="HZB1145" s="894"/>
      <c r="HZC1145" s="894"/>
      <c r="HZD1145" s="894"/>
      <c r="HZE1145" s="894"/>
      <c r="HZF1145" s="894"/>
      <c r="HZG1145" s="894"/>
      <c r="HZH1145" s="894"/>
      <c r="HZI1145" s="894"/>
      <c r="HZJ1145" s="894"/>
      <c r="HZK1145" s="894"/>
      <c r="HZL1145" s="894"/>
      <c r="HZM1145" s="894"/>
      <c r="HZN1145" s="894"/>
      <c r="HZO1145" s="894"/>
      <c r="HZP1145" s="894"/>
      <c r="HZQ1145" s="894"/>
      <c r="HZR1145" s="894"/>
      <c r="HZS1145" s="894"/>
      <c r="HZT1145" s="894"/>
      <c r="HZU1145" s="894"/>
      <c r="HZV1145" s="894"/>
      <c r="HZW1145" s="894"/>
      <c r="HZX1145" s="894"/>
      <c r="HZY1145" s="894"/>
      <c r="HZZ1145" s="894"/>
      <c r="IAA1145" s="894"/>
      <c r="IAB1145" s="894"/>
      <c r="IAC1145" s="894"/>
      <c r="IAD1145" s="894"/>
      <c r="IAE1145" s="894"/>
      <c r="IAF1145" s="894"/>
      <c r="IAG1145" s="894"/>
      <c r="IAH1145" s="894"/>
      <c r="IAI1145" s="894"/>
      <c r="IAJ1145" s="894"/>
      <c r="IAK1145" s="894"/>
      <c r="IAL1145" s="894"/>
      <c r="IAM1145" s="894"/>
      <c r="IAN1145" s="894"/>
      <c r="IAO1145" s="894"/>
      <c r="IAP1145" s="894"/>
      <c r="IAQ1145" s="894"/>
      <c r="IAR1145" s="894"/>
      <c r="IAS1145" s="894"/>
      <c r="IAT1145" s="894"/>
      <c r="IAU1145" s="894"/>
      <c r="IAV1145" s="894"/>
      <c r="IAW1145" s="894"/>
      <c r="IAX1145" s="894"/>
      <c r="IAY1145" s="894"/>
      <c r="IAZ1145" s="894"/>
      <c r="IBA1145" s="894"/>
      <c r="IBB1145" s="894"/>
      <c r="IBC1145" s="894"/>
      <c r="IBD1145" s="894"/>
      <c r="IBE1145" s="894"/>
      <c r="IBF1145" s="894"/>
      <c r="IBG1145" s="894"/>
      <c r="IBH1145" s="894"/>
      <c r="IBI1145" s="894"/>
      <c r="IBJ1145" s="894"/>
      <c r="IBK1145" s="894"/>
      <c r="IBL1145" s="894"/>
      <c r="IBM1145" s="894"/>
      <c r="IBN1145" s="894"/>
      <c r="IBO1145" s="894"/>
      <c r="IBP1145" s="894"/>
      <c r="IBQ1145" s="894"/>
      <c r="IBR1145" s="894"/>
      <c r="IBS1145" s="894"/>
      <c r="IBT1145" s="894"/>
      <c r="IBU1145" s="894"/>
      <c r="IBV1145" s="894"/>
      <c r="IBW1145" s="894"/>
      <c r="IBX1145" s="894"/>
      <c r="IBY1145" s="894"/>
      <c r="IBZ1145" s="894"/>
      <c r="ICA1145" s="894"/>
      <c r="ICB1145" s="894"/>
      <c r="ICC1145" s="894"/>
      <c r="ICD1145" s="894"/>
      <c r="ICE1145" s="894"/>
      <c r="ICF1145" s="894"/>
      <c r="ICG1145" s="894"/>
      <c r="ICH1145" s="894"/>
      <c r="ICI1145" s="894"/>
      <c r="ICJ1145" s="894"/>
      <c r="ICK1145" s="894"/>
      <c r="ICL1145" s="894"/>
      <c r="ICM1145" s="894"/>
      <c r="ICN1145" s="894"/>
      <c r="ICO1145" s="894"/>
      <c r="ICP1145" s="894"/>
      <c r="ICQ1145" s="894"/>
      <c r="ICR1145" s="894"/>
      <c r="ICS1145" s="894"/>
      <c r="ICT1145" s="894"/>
      <c r="ICU1145" s="894"/>
      <c r="ICV1145" s="894"/>
      <c r="ICW1145" s="894"/>
      <c r="ICX1145" s="894"/>
      <c r="ICY1145" s="894"/>
      <c r="ICZ1145" s="894"/>
      <c r="IDA1145" s="894"/>
      <c r="IDB1145" s="894"/>
      <c r="IDC1145" s="894"/>
      <c r="IDD1145" s="894"/>
      <c r="IDE1145" s="894"/>
      <c r="IDF1145" s="894"/>
      <c r="IDG1145" s="894"/>
      <c r="IDH1145" s="894"/>
      <c r="IDI1145" s="894"/>
      <c r="IDJ1145" s="894"/>
      <c r="IDK1145" s="894"/>
      <c r="IDL1145" s="894"/>
      <c r="IDM1145" s="894"/>
      <c r="IDN1145" s="894"/>
      <c r="IDO1145" s="894"/>
      <c r="IDP1145" s="894"/>
      <c r="IDQ1145" s="894"/>
      <c r="IDR1145" s="894"/>
      <c r="IDS1145" s="894"/>
      <c r="IDT1145" s="894"/>
      <c r="IDU1145" s="894"/>
      <c r="IDV1145" s="894"/>
      <c r="IDW1145" s="894"/>
      <c r="IDX1145" s="894"/>
      <c r="IDY1145" s="894"/>
      <c r="IDZ1145" s="894"/>
      <c r="IEA1145" s="894"/>
      <c r="IEB1145" s="894"/>
      <c r="IEC1145" s="894"/>
      <c r="IED1145" s="894"/>
      <c r="IEE1145" s="894"/>
      <c r="IEF1145" s="894"/>
      <c r="IEG1145" s="894"/>
      <c r="IEH1145" s="894"/>
      <c r="IEI1145" s="894"/>
      <c r="IEJ1145" s="894"/>
      <c r="IEK1145" s="894"/>
      <c r="IEL1145" s="894"/>
      <c r="IEM1145" s="894"/>
      <c r="IEN1145" s="894"/>
      <c r="IEO1145" s="894"/>
      <c r="IEP1145" s="894"/>
      <c r="IEQ1145" s="894"/>
      <c r="IER1145" s="894"/>
      <c r="IES1145" s="894"/>
      <c r="IET1145" s="894"/>
      <c r="IEU1145" s="894"/>
      <c r="IEV1145" s="894"/>
      <c r="IEW1145" s="894"/>
      <c r="IEX1145" s="894"/>
      <c r="IEY1145" s="894"/>
      <c r="IEZ1145" s="894"/>
      <c r="IFA1145" s="894"/>
      <c r="IFB1145" s="894"/>
      <c r="IFC1145" s="894"/>
      <c r="IFD1145" s="894"/>
      <c r="IFE1145" s="894"/>
      <c r="IFF1145" s="894"/>
      <c r="IFG1145" s="894"/>
      <c r="IFH1145" s="894"/>
      <c r="IFI1145" s="894"/>
      <c r="IFJ1145" s="894"/>
      <c r="IFK1145" s="894"/>
      <c r="IFL1145" s="894"/>
      <c r="IFM1145" s="894"/>
      <c r="IFN1145" s="894"/>
      <c r="IFO1145" s="894"/>
      <c r="IFP1145" s="894"/>
      <c r="IFQ1145" s="894"/>
      <c r="IFR1145" s="894"/>
      <c r="IFS1145" s="894"/>
      <c r="IFT1145" s="894"/>
      <c r="IFU1145" s="894"/>
      <c r="IFV1145" s="894"/>
      <c r="IFW1145" s="894"/>
      <c r="IFX1145" s="894"/>
      <c r="IFY1145" s="894"/>
      <c r="IFZ1145" s="894"/>
      <c r="IGA1145" s="894"/>
      <c r="IGB1145" s="894"/>
      <c r="IGC1145" s="894"/>
      <c r="IGD1145" s="894"/>
      <c r="IGE1145" s="894"/>
      <c r="IGF1145" s="894"/>
      <c r="IGG1145" s="894"/>
      <c r="IGH1145" s="894"/>
      <c r="IGI1145" s="894"/>
      <c r="IGJ1145" s="894"/>
      <c r="IGK1145" s="894"/>
      <c r="IGL1145" s="894"/>
      <c r="IGM1145" s="894"/>
      <c r="IGN1145" s="894"/>
      <c r="IGO1145" s="894"/>
      <c r="IGP1145" s="894"/>
      <c r="IGQ1145" s="894"/>
      <c r="IGR1145" s="894"/>
      <c r="IGS1145" s="894"/>
      <c r="IGT1145" s="894"/>
      <c r="IGU1145" s="894"/>
      <c r="IGV1145" s="894"/>
      <c r="IGW1145" s="894"/>
      <c r="IGX1145" s="894"/>
      <c r="IGY1145" s="894"/>
      <c r="IGZ1145" s="894"/>
      <c r="IHA1145" s="894"/>
      <c r="IHB1145" s="894"/>
      <c r="IHC1145" s="894"/>
      <c r="IHD1145" s="894"/>
      <c r="IHE1145" s="894"/>
      <c r="IHF1145" s="894"/>
      <c r="IHG1145" s="894"/>
      <c r="IHH1145" s="894"/>
      <c r="IHI1145" s="894"/>
      <c r="IHJ1145" s="894"/>
      <c r="IHK1145" s="894"/>
      <c r="IHL1145" s="894"/>
      <c r="IHM1145" s="894"/>
      <c r="IHN1145" s="894"/>
      <c r="IHO1145" s="894"/>
      <c r="IHP1145" s="894"/>
      <c r="IHQ1145" s="894"/>
      <c r="IHR1145" s="894"/>
      <c r="IHS1145" s="894"/>
      <c r="IHT1145" s="894"/>
      <c r="IHU1145" s="894"/>
      <c r="IHV1145" s="894"/>
      <c r="IHW1145" s="894"/>
      <c r="IHX1145" s="894"/>
      <c r="IHY1145" s="894"/>
      <c r="IHZ1145" s="894"/>
      <c r="IIA1145" s="894"/>
      <c r="IIB1145" s="894"/>
      <c r="IIC1145" s="894"/>
      <c r="IID1145" s="894"/>
      <c r="IIE1145" s="894"/>
      <c r="IIF1145" s="894"/>
      <c r="IIG1145" s="894"/>
      <c r="IIH1145" s="894"/>
      <c r="III1145" s="894"/>
      <c r="IIJ1145" s="894"/>
      <c r="IIK1145" s="894"/>
      <c r="IIL1145" s="894"/>
      <c r="IIM1145" s="894"/>
      <c r="IIN1145" s="894"/>
      <c r="IIO1145" s="894"/>
      <c r="IIP1145" s="894"/>
      <c r="IIQ1145" s="894"/>
      <c r="IIR1145" s="894"/>
      <c r="IIS1145" s="894"/>
      <c r="IIT1145" s="894"/>
      <c r="IIU1145" s="894"/>
      <c r="IIV1145" s="894"/>
      <c r="IIW1145" s="894"/>
      <c r="IIX1145" s="894"/>
      <c r="IIY1145" s="894"/>
      <c r="IIZ1145" s="894"/>
      <c r="IJA1145" s="894"/>
      <c r="IJB1145" s="894"/>
      <c r="IJC1145" s="894"/>
      <c r="IJD1145" s="894"/>
      <c r="IJE1145" s="894"/>
      <c r="IJF1145" s="894"/>
      <c r="IJG1145" s="894"/>
      <c r="IJH1145" s="894"/>
      <c r="IJI1145" s="894"/>
      <c r="IJJ1145" s="894"/>
      <c r="IJK1145" s="894"/>
      <c r="IJL1145" s="894"/>
      <c r="IJM1145" s="894"/>
      <c r="IJN1145" s="894"/>
      <c r="IJO1145" s="894"/>
      <c r="IJP1145" s="894"/>
      <c r="IJQ1145" s="894"/>
      <c r="IJR1145" s="894"/>
      <c r="IJS1145" s="894"/>
      <c r="IJT1145" s="894"/>
      <c r="IJU1145" s="894"/>
      <c r="IJV1145" s="894"/>
      <c r="IJW1145" s="894"/>
      <c r="IJX1145" s="894"/>
      <c r="IJY1145" s="894"/>
      <c r="IJZ1145" s="894"/>
      <c r="IKA1145" s="894"/>
      <c r="IKB1145" s="894"/>
      <c r="IKC1145" s="894"/>
      <c r="IKD1145" s="894"/>
      <c r="IKE1145" s="894"/>
      <c r="IKF1145" s="894"/>
      <c r="IKG1145" s="894"/>
      <c r="IKH1145" s="894"/>
      <c r="IKI1145" s="894"/>
      <c r="IKJ1145" s="894"/>
      <c r="IKK1145" s="894"/>
      <c r="IKL1145" s="894"/>
      <c r="IKM1145" s="894"/>
      <c r="IKN1145" s="894"/>
      <c r="IKO1145" s="894"/>
      <c r="IKP1145" s="894"/>
      <c r="IKQ1145" s="894"/>
      <c r="IKR1145" s="894"/>
      <c r="IKS1145" s="894"/>
      <c r="IKT1145" s="894"/>
      <c r="IKU1145" s="894"/>
      <c r="IKV1145" s="894"/>
      <c r="IKW1145" s="894"/>
      <c r="IKX1145" s="894"/>
      <c r="IKY1145" s="894"/>
      <c r="IKZ1145" s="894"/>
      <c r="ILA1145" s="894"/>
      <c r="ILB1145" s="894"/>
      <c r="ILC1145" s="894"/>
      <c r="ILD1145" s="894"/>
      <c r="ILE1145" s="894"/>
      <c r="ILF1145" s="894"/>
      <c r="ILG1145" s="894"/>
      <c r="ILH1145" s="894"/>
      <c r="ILI1145" s="894"/>
      <c r="ILJ1145" s="894"/>
      <c r="ILK1145" s="894"/>
      <c r="ILL1145" s="894"/>
      <c r="ILM1145" s="894"/>
      <c r="ILN1145" s="894"/>
      <c r="ILO1145" s="894"/>
      <c r="ILP1145" s="894"/>
      <c r="ILQ1145" s="894"/>
      <c r="ILR1145" s="894"/>
      <c r="ILS1145" s="894"/>
      <c r="ILT1145" s="894"/>
      <c r="ILU1145" s="894"/>
      <c r="ILV1145" s="894"/>
      <c r="ILW1145" s="894"/>
      <c r="ILX1145" s="894"/>
      <c r="ILY1145" s="894"/>
      <c r="ILZ1145" s="894"/>
      <c r="IMA1145" s="894"/>
      <c r="IMB1145" s="894"/>
      <c r="IMC1145" s="894"/>
      <c r="IMD1145" s="894"/>
      <c r="IME1145" s="894"/>
      <c r="IMF1145" s="894"/>
      <c r="IMG1145" s="894"/>
      <c r="IMH1145" s="894"/>
      <c r="IMI1145" s="894"/>
      <c r="IMJ1145" s="894"/>
      <c r="IMK1145" s="894"/>
      <c r="IML1145" s="894"/>
      <c r="IMM1145" s="894"/>
      <c r="IMN1145" s="894"/>
      <c r="IMO1145" s="894"/>
      <c r="IMP1145" s="894"/>
      <c r="IMQ1145" s="894"/>
      <c r="IMR1145" s="894"/>
      <c r="IMS1145" s="894"/>
      <c r="IMT1145" s="894"/>
      <c r="IMU1145" s="894"/>
      <c r="IMV1145" s="894"/>
      <c r="IMW1145" s="894"/>
      <c r="IMX1145" s="894"/>
      <c r="IMY1145" s="894"/>
      <c r="IMZ1145" s="894"/>
      <c r="INA1145" s="894"/>
      <c r="INB1145" s="894"/>
      <c r="INC1145" s="894"/>
      <c r="IND1145" s="894"/>
      <c r="INE1145" s="894"/>
      <c r="INF1145" s="894"/>
      <c r="ING1145" s="894"/>
      <c r="INH1145" s="894"/>
      <c r="INI1145" s="894"/>
      <c r="INJ1145" s="894"/>
      <c r="INK1145" s="894"/>
      <c r="INL1145" s="894"/>
      <c r="INM1145" s="894"/>
      <c r="INN1145" s="894"/>
      <c r="INO1145" s="894"/>
      <c r="INP1145" s="894"/>
      <c r="INQ1145" s="894"/>
      <c r="INR1145" s="894"/>
      <c r="INS1145" s="894"/>
      <c r="INT1145" s="894"/>
      <c r="INU1145" s="894"/>
      <c r="INV1145" s="894"/>
      <c r="INW1145" s="894"/>
      <c r="INX1145" s="894"/>
      <c r="INY1145" s="894"/>
      <c r="INZ1145" s="894"/>
      <c r="IOA1145" s="894"/>
      <c r="IOB1145" s="894"/>
      <c r="IOC1145" s="894"/>
      <c r="IOD1145" s="894"/>
      <c r="IOE1145" s="894"/>
      <c r="IOF1145" s="894"/>
      <c r="IOG1145" s="894"/>
      <c r="IOH1145" s="894"/>
      <c r="IOI1145" s="894"/>
      <c r="IOJ1145" s="894"/>
      <c r="IOK1145" s="894"/>
      <c r="IOL1145" s="894"/>
      <c r="IOM1145" s="894"/>
      <c r="ION1145" s="894"/>
      <c r="IOO1145" s="894"/>
      <c r="IOP1145" s="894"/>
      <c r="IOQ1145" s="894"/>
      <c r="IOR1145" s="894"/>
      <c r="IOS1145" s="894"/>
      <c r="IOT1145" s="894"/>
      <c r="IOU1145" s="894"/>
      <c r="IOV1145" s="894"/>
      <c r="IOW1145" s="894"/>
      <c r="IOX1145" s="894"/>
      <c r="IOY1145" s="894"/>
      <c r="IOZ1145" s="894"/>
      <c r="IPA1145" s="894"/>
      <c r="IPB1145" s="894"/>
      <c r="IPC1145" s="894"/>
      <c r="IPD1145" s="894"/>
      <c r="IPE1145" s="894"/>
      <c r="IPF1145" s="894"/>
      <c r="IPG1145" s="894"/>
      <c r="IPH1145" s="894"/>
      <c r="IPI1145" s="894"/>
      <c r="IPJ1145" s="894"/>
      <c r="IPK1145" s="894"/>
      <c r="IPL1145" s="894"/>
      <c r="IPM1145" s="894"/>
      <c r="IPN1145" s="894"/>
      <c r="IPO1145" s="894"/>
      <c r="IPP1145" s="894"/>
      <c r="IPQ1145" s="894"/>
      <c r="IPR1145" s="894"/>
      <c r="IPS1145" s="894"/>
      <c r="IPT1145" s="894"/>
      <c r="IPU1145" s="894"/>
      <c r="IPV1145" s="894"/>
      <c r="IPW1145" s="894"/>
      <c r="IPX1145" s="894"/>
      <c r="IPY1145" s="894"/>
      <c r="IPZ1145" s="894"/>
      <c r="IQA1145" s="894"/>
      <c r="IQB1145" s="894"/>
      <c r="IQC1145" s="894"/>
      <c r="IQD1145" s="894"/>
      <c r="IQE1145" s="894"/>
      <c r="IQF1145" s="894"/>
      <c r="IQG1145" s="894"/>
      <c r="IQH1145" s="894"/>
      <c r="IQI1145" s="894"/>
      <c r="IQJ1145" s="894"/>
      <c r="IQK1145" s="894"/>
      <c r="IQL1145" s="894"/>
      <c r="IQM1145" s="894"/>
      <c r="IQN1145" s="894"/>
      <c r="IQO1145" s="894"/>
      <c r="IQP1145" s="894"/>
      <c r="IQQ1145" s="894"/>
      <c r="IQR1145" s="894"/>
      <c r="IQS1145" s="894"/>
      <c r="IQT1145" s="894"/>
      <c r="IQU1145" s="894"/>
      <c r="IQV1145" s="894"/>
      <c r="IQW1145" s="894"/>
      <c r="IQX1145" s="894"/>
      <c r="IQY1145" s="894"/>
      <c r="IQZ1145" s="894"/>
      <c r="IRA1145" s="894"/>
      <c r="IRB1145" s="894"/>
      <c r="IRC1145" s="894"/>
      <c r="IRD1145" s="894"/>
      <c r="IRE1145" s="894"/>
      <c r="IRF1145" s="894"/>
      <c r="IRG1145" s="894"/>
      <c r="IRH1145" s="894"/>
      <c r="IRI1145" s="894"/>
      <c r="IRJ1145" s="894"/>
      <c r="IRK1145" s="894"/>
      <c r="IRL1145" s="894"/>
      <c r="IRM1145" s="894"/>
      <c r="IRN1145" s="894"/>
      <c r="IRO1145" s="894"/>
      <c r="IRP1145" s="894"/>
      <c r="IRQ1145" s="894"/>
      <c r="IRR1145" s="894"/>
      <c r="IRS1145" s="894"/>
      <c r="IRT1145" s="894"/>
      <c r="IRU1145" s="894"/>
      <c r="IRV1145" s="894"/>
      <c r="IRW1145" s="894"/>
      <c r="IRX1145" s="894"/>
      <c r="IRY1145" s="894"/>
      <c r="IRZ1145" s="894"/>
      <c r="ISA1145" s="894"/>
      <c r="ISB1145" s="894"/>
      <c r="ISC1145" s="894"/>
      <c r="ISD1145" s="894"/>
      <c r="ISE1145" s="894"/>
      <c r="ISF1145" s="894"/>
      <c r="ISG1145" s="894"/>
      <c r="ISH1145" s="894"/>
      <c r="ISI1145" s="894"/>
      <c r="ISJ1145" s="894"/>
      <c r="ISK1145" s="894"/>
      <c r="ISL1145" s="894"/>
      <c r="ISM1145" s="894"/>
      <c r="ISN1145" s="894"/>
      <c r="ISO1145" s="894"/>
      <c r="ISP1145" s="894"/>
      <c r="ISQ1145" s="894"/>
      <c r="ISR1145" s="894"/>
      <c r="ISS1145" s="894"/>
      <c r="IST1145" s="894"/>
      <c r="ISU1145" s="894"/>
      <c r="ISV1145" s="894"/>
      <c r="ISW1145" s="894"/>
      <c r="ISX1145" s="894"/>
      <c r="ISY1145" s="894"/>
      <c r="ISZ1145" s="894"/>
      <c r="ITA1145" s="894"/>
      <c r="ITB1145" s="894"/>
      <c r="ITC1145" s="894"/>
      <c r="ITD1145" s="894"/>
      <c r="ITE1145" s="894"/>
      <c r="ITF1145" s="894"/>
      <c r="ITG1145" s="894"/>
      <c r="ITH1145" s="894"/>
      <c r="ITI1145" s="894"/>
      <c r="ITJ1145" s="894"/>
      <c r="ITK1145" s="894"/>
      <c r="ITL1145" s="894"/>
      <c r="ITM1145" s="894"/>
      <c r="ITN1145" s="894"/>
      <c r="ITO1145" s="894"/>
      <c r="ITP1145" s="894"/>
      <c r="ITQ1145" s="894"/>
      <c r="ITR1145" s="894"/>
      <c r="ITS1145" s="894"/>
      <c r="ITT1145" s="894"/>
      <c r="ITU1145" s="894"/>
      <c r="ITV1145" s="894"/>
      <c r="ITW1145" s="894"/>
      <c r="ITX1145" s="894"/>
      <c r="ITY1145" s="894"/>
      <c r="ITZ1145" s="894"/>
      <c r="IUA1145" s="894"/>
      <c r="IUB1145" s="894"/>
      <c r="IUC1145" s="894"/>
      <c r="IUD1145" s="894"/>
      <c r="IUE1145" s="894"/>
      <c r="IUF1145" s="894"/>
      <c r="IUG1145" s="894"/>
      <c r="IUH1145" s="894"/>
      <c r="IUI1145" s="894"/>
      <c r="IUJ1145" s="894"/>
      <c r="IUK1145" s="894"/>
      <c r="IUL1145" s="894"/>
      <c r="IUM1145" s="894"/>
      <c r="IUN1145" s="894"/>
      <c r="IUO1145" s="894"/>
      <c r="IUP1145" s="894"/>
      <c r="IUQ1145" s="894"/>
      <c r="IUR1145" s="894"/>
      <c r="IUS1145" s="894"/>
      <c r="IUT1145" s="894"/>
      <c r="IUU1145" s="894"/>
      <c r="IUV1145" s="894"/>
      <c r="IUW1145" s="894"/>
      <c r="IUX1145" s="894"/>
      <c r="IUY1145" s="894"/>
      <c r="IUZ1145" s="894"/>
      <c r="IVA1145" s="894"/>
      <c r="IVB1145" s="894"/>
      <c r="IVC1145" s="894"/>
      <c r="IVD1145" s="894"/>
      <c r="IVE1145" s="894"/>
      <c r="IVF1145" s="894"/>
      <c r="IVG1145" s="894"/>
      <c r="IVH1145" s="894"/>
      <c r="IVI1145" s="894"/>
      <c r="IVJ1145" s="894"/>
      <c r="IVK1145" s="894"/>
      <c r="IVL1145" s="894"/>
      <c r="IVM1145" s="894"/>
      <c r="IVN1145" s="894"/>
      <c r="IVO1145" s="894"/>
      <c r="IVP1145" s="894"/>
      <c r="IVQ1145" s="894"/>
      <c r="IVR1145" s="894"/>
      <c r="IVS1145" s="894"/>
      <c r="IVT1145" s="894"/>
      <c r="IVU1145" s="894"/>
      <c r="IVV1145" s="894"/>
      <c r="IVW1145" s="894"/>
      <c r="IVX1145" s="894"/>
      <c r="IVY1145" s="894"/>
      <c r="IVZ1145" s="894"/>
      <c r="IWA1145" s="894"/>
      <c r="IWB1145" s="894"/>
      <c r="IWC1145" s="894"/>
      <c r="IWD1145" s="894"/>
      <c r="IWE1145" s="894"/>
      <c r="IWF1145" s="894"/>
      <c r="IWG1145" s="894"/>
      <c r="IWH1145" s="894"/>
      <c r="IWI1145" s="894"/>
      <c r="IWJ1145" s="894"/>
      <c r="IWK1145" s="894"/>
      <c r="IWL1145" s="894"/>
      <c r="IWM1145" s="894"/>
      <c r="IWN1145" s="894"/>
      <c r="IWO1145" s="894"/>
      <c r="IWP1145" s="894"/>
      <c r="IWQ1145" s="894"/>
      <c r="IWR1145" s="894"/>
      <c r="IWS1145" s="894"/>
      <c r="IWT1145" s="894"/>
      <c r="IWU1145" s="894"/>
      <c r="IWV1145" s="894"/>
      <c r="IWW1145" s="894"/>
      <c r="IWX1145" s="894"/>
      <c r="IWY1145" s="894"/>
      <c r="IWZ1145" s="894"/>
      <c r="IXA1145" s="894"/>
      <c r="IXB1145" s="894"/>
      <c r="IXC1145" s="894"/>
      <c r="IXD1145" s="894"/>
      <c r="IXE1145" s="894"/>
      <c r="IXF1145" s="894"/>
      <c r="IXG1145" s="894"/>
      <c r="IXH1145" s="894"/>
      <c r="IXI1145" s="894"/>
      <c r="IXJ1145" s="894"/>
      <c r="IXK1145" s="894"/>
      <c r="IXL1145" s="894"/>
      <c r="IXM1145" s="894"/>
      <c r="IXN1145" s="894"/>
      <c r="IXO1145" s="894"/>
      <c r="IXP1145" s="894"/>
      <c r="IXQ1145" s="894"/>
      <c r="IXR1145" s="894"/>
      <c r="IXS1145" s="894"/>
      <c r="IXT1145" s="894"/>
      <c r="IXU1145" s="894"/>
      <c r="IXV1145" s="894"/>
      <c r="IXW1145" s="894"/>
      <c r="IXX1145" s="894"/>
      <c r="IXY1145" s="894"/>
      <c r="IXZ1145" s="894"/>
      <c r="IYA1145" s="894"/>
      <c r="IYB1145" s="894"/>
      <c r="IYC1145" s="894"/>
      <c r="IYD1145" s="894"/>
      <c r="IYE1145" s="894"/>
      <c r="IYF1145" s="894"/>
      <c r="IYG1145" s="894"/>
      <c r="IYH1145" s="894"/>
      <c r="IYI1145" s="894"/>
      <c r="IYJ1145" s="894"/>
      <c r="IYK1145" s="894"/>
      <c r="IYL1145" s="894"/>
      <c r="IYM1145" s="894"/>
      <c r="IYN1145" s="894"/>
      <c r="IYO1145" s="894"/>
      <c r="IYP1145" s="894"/>
      <c r="IYQ1145" s="894"/>
      <c r="IYR1145" s="894"/>
      <c r="IYS1145" s="894"/>
      <c r="IYT1145" s="894"/>
      <c r="IYU1145" s="894"/>
      <c r="IYV1145" s="894"/>
      <c r="IYW1145" s="894"/>
      <c r="IYX1145" s="894"/>
      <c r="IYY1145" s="894"/>
      <c r="IYZ1145" s="894"/>
      <c r="IZA1145" s="894"/>
      <c r="IZB1145" s="894"/>
      <c r="IZC1145" s="894"/>
      <c r="IZD1145" s="894"/>
      <c r="IZE1145" s="894"/>
      <c r="IZF1145" s="894"/>
      <c r="IZG1145" s="894"/>
      <c r="IZH1145" s="894"/>
      <c r="IZI1145" s="894"/>
      <c r="IZJ1145" s="894"/>
      <c r="IZK1145" s="894"/>
      <c r="IZL1145" s="894"/>
      <c r="IZM1145" s="894"/>
      <c r="IZN1145" s="894"/>
      <c r="IZO1145" s="894"/>
      <c r="IZP1145" s="894"/>
      <c r="IZQ1145" s="894"/>
      <c r="IZR1145" s="894"/>
      <c r="IZS1145" s="894"/>
      <c r="IZT1145" s="894"/>
      <c r="IZU1145" s="894"/>
      <c r="IZV1145" s="894"/>
      <c r="IZW1145" s="894"/>
      <c r="IZX1145" s="894"/>
      <c r="IZY1145" s="894"/>
      <c r="IZZ1145" s="894"/>
      <c r="JAA1145" s="894"/>
      <c r="JAB1145" s="894"/>
      <c r="JAC1145" s="894"/>
      <c r="JAD1145" s="894"/>
      <c r="JAE1145" s="894"/>
      <c r="JAF1145" s="894"/>
      <c r="JAG1145" s="894"/>
      <c r="JAH1145" s="894"/>
      <c r="JAI1145" s="894"/>
      <c r="JAJ1145" s="894"/>
      <c r="JAK1145" s="894"/>
      <c r="JAL1145" s="894"/>
      <c r="JAM1145" s="894"/>
      <c r="JAN1145" s="894"/>
      <c r="JAO1145" s="894"/>
      <c r="JAP1145" s="894"/>
      <c r="JAQ1145" s="894"/>
      <c r="JAR1145" s="894"/>
      <c r="JAS1145" s="894"/>
      <c r="JAT1145" s="894"/>
      <c r="JAU1145" s="894"/>
      <c r="JAV1145" s="894"/>
      <c r="JAW1145" s="894"/>
      <c r="JAX1145" s="894"/>
      <c r="JAY1145" s="894"/>
      <c r="JAZ1145" s="894"/>
      <c r="JBA1145" s="894"/>
      <c r="JBB1145" s="894"/>
      <c r="JBC1145" s="894"/>
      <c r="JBD1145" s="894"/>
      <c r="JBE1145" s="894"/>
      <c r="JBF1145" s="894"/>
      <c r="JBG1145" s="894"/>
      <c r="JBH1145" s="894"/>
      <c r="JBI1145" s="894"/>
      <c r="JBJ1145" s="894"/>
      <c r="JBK1145" s="894"/>
      <c r="JBL1145" s="894"/>
      <c r="JBM1145" s="894"/>
      <c r="JBN1145" s="894"/>
      <c r="JBO1145" s="894"/>
      <c r="JBP1145" s="894"/>
      <c r="JBQ1145" s="894"/>
      <c r="JBR1145" s="894"/>
      <c r="JBS1145" s="894"/>
      <c r="JBT1145" s="894"/>
      <c r="JBU1145" s="894"/>
      <c r="JBV1145" s="894"/>
      <c r="JBW1145" s="894"/>
      <c r="JBX1145" s="894"/>
      <c r="JBY1145" s="894"/>
      <c r="JBZ1145" s="894"/>
      <c r="JCA1145" s="894"/>
      <c r="JCB1145" s="894"/>
      <c r="JCC1145" s="894"/>
      <c r="JCD1145" s="894"/>
      <c r="JCE1145" s="894"/>
      <c r="JCF1145" s="894"/>
      <c r="JCG1145" s="894"/>
      <c r="JCH1145" s="894"/>
      <c r="JCI1145" s="894"/>
      <c r="JCJ1145" s="894"/>
      <c r="JCK1145" s="894"/>
      <c r="JCL1145" s="894"/>
      <c r="JCM1145" s="894"/>
      <c r="JCN1145" s="894"/>
      <c r="JCO1145" s="894"/>
      <c r="JCP1145" s="894"/>
      <c r="JCQ1145" s="894"/>
      <c r="JCR1145" s="894"/>
      <c r="JCS1145" s="894"/>
      <c r="JCT1145" s="894"/>
      <c r="JCU1145" s="894"/>
      <c r="JCV1145" s="894"/>
      <c r="JCW1145" s="894"/>
      <c r="JCX1145" s="894"/>
      <c r="JCY1145" s="894"/>
      <c r="JCZ1145" s="894"/>
      <c r="JDA1145" s="894"/>
      <c r="JDB1145" s="894"/>
      <c r="JDC1145" s="894"/>
      <c r="JDD1145" s="894"/>
      <c r="JDE1145" s="894"/>
      <c r="JDF1145" s="894"/>
      <c r="JDG1145" s="894"/>
      <c r="JDH1145" s="894"/>
      <c r="JDI1145" s="894"/>
      <c r="JDJ1145" s="894"/>
      <c r="JDK1145" s="894"/>
      <c r="JDL1145" s="894"/>
      <c r="JDM1145" s="894"/>
      <c r="JDN1145" s="894"/>
      <c r="JDO1145" s="894"/>
      <c r="JDP1145" s="894"/>
      <c r="JDQ1145" s="894"/>
      <c r="JDR1145" s="894"/>
      <c r="JDS1145" s="894"/>
      <c r="JDT1145" s="894"/>
      <c r="JDU1145" s="894"/>
      <c r="JDV1145" s="894"/>
      <c r="JDW1145" s="894"/>
      <c r="JDX1145" s="894"/>
      <c r="JDY1145" s="894"/>
      <c r="JDZ1145" s="894"/>
      <c r="JEA1145" s="894"/>
      <c r="JEB1145" s="894"/>
      <c r="JEC1145" s="894"/>
      <c r="JED1145" s="894"/>
      <c r="JEE1145" s="894"/>
      <c r="JEF1145" s="894"/>
      <c r="JEG1145" s="894"/>
      <c r="JEH1145" s="894"/>
      <c r="JEI1145" s="894"/>
      <c r="JEJ1145" s="894"/>
      <c r="JEK1145" s="894"/>
      <c r="JEL1145" s="894"/>
      <c r="JEM1145" s="894"/>
      <c r="JEN1145" s="894"/>
      <c r="JEO1145" s="894"/>
      <c r="JEP1145" s="894"/>
      <c r="JEQ1145" s="894"/>
      <c r="JER1145" s="894"/>
      <c r="JES1145" s="894"/>
      <c r="JET1145" s="894"/>
      <c r="JEU1145" s="894"/>
      <c r="JEV1145" s="894"/>
      <c r="JEW1145" s="894"/>
      <c r="JEX1145" s="894"/>
      <c r="JEY1145" s="894"/>
      <c r="JEZ1145" s="894"/>
      <c r="JFA1145" s="894"/>
      <c r="JFB1145" s="894"/>
      <c r="JFC1145" s="894"/>
      <c r="JFD1145" s="894"/>
      <c r="JFE1145" s="894"/>
      <c r="JFF1145" s="894"/>
      <c r="JFG1145" s="894"/>
      <c r="JFH1145" s="894"/>
      <c r="JFI1145" s="894"/>
      <c r="JFJ1145" s="894"/>
      <c r="JFK1145" s="894"/>
      <c r="JFL1145" s="894"/>
      <c r="JFM1145" s="894"/>
      <c r="JFN1145" s="894"/>
      <c r="JFO1145" s="894"/>
      <c r="JFP1145" s="894"/>
      <c r="JFQ1145" s="894"/>
      <c r="JFR1145" s="894"/>
      <c r="JFS1145" s="894"/>
      <c r="JFT1145" s="894"/>
      <c r="JFU1145" s="894"/>
      <c r="JFV1145" s="894"/>
      <c r="JFW1145" s="894"/>
      <c r="JFX1145" s="894"/>
      <c r="JFY1145" s="894"/>
      <c r="JFZ1145" s="894"/>
      <c r="JGA1145" s="894"/>
      <c r="JGB1145" s="894"/>
      <c r="JGC1145" s="894"/>
      <c r="JGD1145" s="894"/>
      <c r="JGE1145" s="894"/>
      <c r="JGF1145" s="894"/>
      <c r="JGG1145" s="894"/>
      <c r="JGH1145" s="894"/>
      <c r="JGI1145" s="894"/>
      <c r="JGJ1145" s="894"/>
      <c r="JGK1145" s="894"/>
      <c r="JGL1145" s="894"/>
      <c r="JGM1145" s="894"/>
      <c r="JGN1145" s="894"/>
      <c r="JGO1145" s="894"/>
      <c r="JGP1145" s="894"/>
      <c r="JGQ1145" s="894"/>
      <c r="JGR1145" s="894"/>
      <c r="JGS1145" s="894"/>
      <c r="JGT1145" s="894"/>
      <c r="JGU1145" s="894"/>
      <c r="JGV1145" s="894"/>
      <c r="JGW1145" s="894"/>
      <c r="JGX1145" s="894"/>
      <c r="JGY1145" s="894"/>
      <c r="JGZ1145" s="894"/>
      <c r="JHA1145" s="894"/>
      <c r="JHB1145" s="894"/>
      <c r="JHC1145" s="894"/>
      <c r="JHD1145" s="894"/>
      <c r="JHE1145" s="894"/>
      <c r="JHF1145" s="894"/>
      <c r="JHG1145" s="894"/>
      <c r="JHH1145" s="894"/>
      <c r="JHI1145" s="894"/>
      <c r="JHJ1145" s="894"/>
      <c r="JHK1145" s="894"/>
      <c r="JHL1145" s="894"/>
      <c r="JHM1145" s="894"/>
      <c r="JHN1145" s="894"/>
      <c r="JHO1145" s="894"/>
      <c r="JHP1145" s="894"/>
      <c r="JHQ1145" s="894"/>
      <c r="JHR1145" s="894"/>
      <c r="JHS1145" s="894"/>
      <c r="JHT1145" s="894"/>
      <c r="JHU1145" s="894"/>
      <c r="JHV1145" s="894"/>
      <c r="JHW1145" s="894"/>
      <c r="JHX1145" s="894"/>
      <c r="JHY1145" s="894"/>
      <c r="JHZ1145" s="894"/>
      <c r="JIA1145" s="894"/>
      <c r="JIB1145" s="894"/>
      <c r="JIC1145" s="894"/>
      <c r="JID1145" s="894"/>
      <c r="JIE1145" s="894"/>
      <c r="JIF1145" s="894"/>
      <c r="JIG1145" s="894"/>
      <c r="JIH1145" s="894"/>
      <c r="JII1145" s="894"/>
      <c r="JIJ1145" s="894"/>
      <c r="JIK1145" s="894"/>
      <c r="JIL1145" s="894"/>
      <c r="JIM1145" s="894"/>
      <c r="JIN1145" s="894"/>
      <c r="JIO1145" s="894"/>
      <c r="JIP1145" s="894"/>
      <c r="JIQ1145" s="894"/>
      <c r="JIR1145" s="894"/>
      <c r="JIS1145" s="894"/>
      <c r="JIT1145" s="894"/>
      <c r="JIU1145" s="894"/>
      <c r="JIV1145" s="894"/>
      <c r="JIW1145" s="894"/>
      <c r="JIX1145" s="894"/>
      <c r="JIY1145" s="894"/>
      <c r="JIZ1145" s="894"/>
      <c r="JJA1145" s="894"/>
      <c r="JJB1145" s="894"/>
      <c r="JJC1145" s="894"/>
      <c r="JJD1145" s="894"/>
      <c r="JJE1145" s="894"/>
      <c r="JJF1145" s="894"/>
      <c r="JJG1145" s="894"/>
      <c r="JJH1145" s="894"/>
      <c r="JJI1145" s="894"/>
      <c r="JJJ1145" s="894"/>
      <c r="JJK1145" s="894"/>
      <c r="JJL1145" s="894"/>
      <c r="JJM1145" s="894"/>
      <c r="JJN1145" s="894"/>
      <c r="JJO1145" s="894"/>
      <c r="JJP1145" s="894"/>
      <c r="JJQ1145" s="894"/>
      <c r="JJR1145" s="894"/>
      <c r="JJS1145" s="894"/>
      <c r="JJT1145" s="894"/>
      <c r="JJU1145" s="894"/>
      <c r="JJV1145" s="894"/>
      <c r="JJW1145" s="894"/>
      <c r="JJX1145" s="894"/>
      <c r="JJY1145" s="894"/>
      <c r="JJZ1145" s="894"/>
      <c r="JKA1145" s="894"/>
      <c r="JKB1145" s="894"/>
      <c r="JKC1145" s="894"/>
      <c r="JKD1145" s="894"/>
      <c r="JKE1145" s="894"/>
      <c r="JKF1145" s="894"/>
      <c r="JKG1145" s="894"/>
      <c r="JKH1145" s="894"/>
      <c r="JKI1145" s="894"/>
      <c r="JKJ1145" s="894"/>
      <c r="JKK1145" s="894"/>
      <c r="JKL1145" s="894"/>
      <c r="JKM1145" s="894"/>
      <c r="JKN1145" s="894"/>
      <c r="JKO1145" s="894"/>
      <c r="JKP1145" s="894"/>
      <c r="JKQ1145" s="894"/>
      <c r="JKR1145" s="894"/>
      <c r="JKS1145" s="894"/>
      <c r="JKT1145" s="894"/>
      <c r="JKU1145" s="894"/>
      <c r="JKV1145" s="894"/>
      <c r="JKW1145" s="894"/>
      <c r="JKX1145" s="894"/>
      <c r="JKY1145" s="894"/>
      <c r="JKZ1145" s="894"/>
      <c r="JLA1145" s="894"/>
      <c r="JLB1145" s="894"/>
      <c r="JLC1145" s="894"/>
      <c r="JLD1145" s="894"/>
      <c r="JLE1145" s="894"/>
      <c r="JLF1145" s="894"/>
      <c r="JLG1145" s="894"/>
      <c r="JLH1145" s="894"/>
      <c r="JLI1145" s="894"/>
      <c r="JLJ1145" s="894"/>
      <c r="JLK1145" s="894"/>
      <c r="JLL1145" s="894"/>
      <c r="JLM1145" s="894"/>
      <c r="JLN1145" s="894"/>
      <c r="JLO1145" s="894"/>
      <c r="JLP1145" s="894"/>
      <c r="JLQ1145" s="894"/>
      <c r="JLR1145" s="894"/>
      <c r="JLS1145" s="894"/>
      <c r="JLT1145" s="894"/>
      <c r="JLU1145" s="894"/>
      <c r="JLV1145" s="894"/>
      <c r="JLW1145" s="894"/>
      <c r="JLX1145" s="894"/>
      <c r="JLY1145" s="894"/>
      <c r="JLZ1145" s="894"/>
      <c r="JMA1145" s="894"/>
      <c r="JMB1145" s="894"/>
      <c r="JMC1145" s="894"/>
      <c r="JMD1145" s="894"/>
      <c r="JME1145" s="894"/>
      <c r="JMF1145" s="894"/>
      <c r="JMG1145" s="894"/>
      <c r="JMH1145" s="894"/>
      <c r="JMI1145" s="894"/>
      <c r="JMJ1145" s="894"/>
      <c r="JMK1145" s="894"/>
      <c r="JML1145" s="894"/>
      <c r="JMM1145" s="894"/>
      <c r="JMN1145" s="894"/>
      <c r="JMO1145" s="894"/>
      <c r="JMP1145" s="894"/>
      <c r="JMQ1145" s="894"/>
      <c r="JMR1145" s="894"/>
      <c r="JMS1145" s="894"/>
      <c r="JMT1145" s="894"/>
      <c r="JMU1145" s="894"/>
      <c r="JMV1145" s="894"/>
      <c r="JMW1145" s="894"/>
      <c r="JMX1145" s="894"/>
      <c r="JMY1145" s="894"/>
      <c r="JMZ1145" s="894"/>
      <c r="JNA1145" s="894"/>
      <c r="JNB1145" s="894"/>
      <c r="JNC1145" s="894"/>
      <c r="JND1145" s="894"/>
      <c r="JNE1145" s="894"/>
      <c r="JNF1145" s="894"/>
      <c r="JNG1145" s="894"/>
      <c r="JNH1145" s="894"/>
      <c r="JNI1145" s="894"/>
      <c r="JNJ1145" s="894"/>
      <c r="JNK1145" s="894"/>
      <c r="JNL1145" s="894"/>
      <c r="JNM1145" s="894"/>
      <c r="JNN1145" s="894"/>
      <c r="JNO1145" s="894"/>
      <c r="JNP1145" s="894"/>
      <c r="JNQ1145" s="894"/>
      <c r="JNR1145" s="894"/>
      <c r="JNS1145" s="894"/>
      <c r="JNT1145" s="894"/>
      <c r="JNU1145" s="894"/>
      <c r="JNV1145" s="894"/>
      <c r="JNW1145" s="894"/>
      <c r="JNX1145" s="894"/>
      <c r="JNY1145" s="894"/>
      <c r="JNZ1145" s="894"/>
      <c r="JOA1145" s="894"/>
      <c r="JOB1145" s="894"/>
      <c r="JOC1145" s="894"/>
      <c r="JOD1145" s="894"/>
      <c r="JOE1145" s="894"/>
      <c r="JOF1145" s="894"/>
      <c r="JOG1145" s="894"/>
      <c r="JOH1145" s="894"/>
      <c r="JOI1145" s="894"/>
      <c r="JOJ1145" s="894"/>
      <c r="JOK1145" s="894"/>
      <c r="JOL1145" s="894"/>
      <c r="JOM1145" s="894"/>
      <c r="JON1145" s="894"/>
      <c r="JOO1145" s="894"/>
      <c r="JOP1145" s="894"/>
      <c r="JOQ1145" s="894"/>
      <c r="JOR1145" s="894"/>
      <c r="JOS1145" s="894"/>
      <c r="JOT1145" s="894"/>
      <c r="JOU1145" s="894"/>
      <c r="JOV1145" s="894"/>
      <c r="JOW1145" s="894"/>
      <c r="JOX1145" s="894"/>
      <c r="JOY1145" s="894"/>
      <c r="JOZ1145" s="894"/>
      <c r="JPA1145" s="894"/>
      <c r="JPB1145" s="894"/>
      <c r="JPC1145" s="894"/>
      <c r="JPD1145" s="894"/>
      <c r="JPE1145" s="894"/>
      <c r="JPF1145" s="894"/>
      <c r="JPG1145" s="894"/>
      <c r="JPH1145" s="894"/>
      <c r="JPI1145" s="894"/>
      <c r="JPJ1145" s="894"/>
      <c r="JPK1145" s="894"/>
      <c r="JPL1145" s="894"/>
      <c r="JPM1145" s="894"/>
      <c r="JPN1145" s="894"/>
      <c r="JPO1145" s="894"/>
      <c r="JPP1145" s="894"/>
      <c r="JPQ1145" s="894"/>
      <c r="JPR1145" s="894"/>
      <c r="JPS1145" s="894"/>
      <c r="JPT1145" s="894"/>
      <c r="JPU1145" s="894"/>
      <c r="JPV1145" s="894"/>
      <c r="JPW1145" s="894"/>
      <c r="JPX1145" s="894"/>
      <c r="JPY1145" s="894"/>
      <c r="JPZ1145" s="894"/>
      <c r="JQA1145" s="894"/>
      <c r="JQB1145" s="894"/>
      <c r="JQC1145" s="894"/>
      <c r="JQD1145" s="894"/>
      <c r="JQE1145" s="894"/>
      <c r="JQF1145" s="894"/>
      <c r="JQG1145" s="894"/>
      <c r="JQH1145" s="894"/>
      <c r="JQI1145" s="894"/>
      <c r="JQJ1145" s="894"/>
      <c r="JQK1145" s="894"/>
      <c r="JQL1145" s="894"/>
      <c r="JQM1145" s="894"/>
      <c r="JQN1145" s="894"/>
      <c r="JQO1145" s="894"/>
      <c r="JQP1145" s="894"/>
      <c r="JQQ1145" s="894"/>
      <c r="JQR1145" s="894"/>
      <c r="JQS1145" s="894"/>
      <c r="JQT1145" s="894"/>
      <c r="JQU1145" s="894"/>
      <c r="JQV1145" s="894"/>
      <c r="JQW1145" s="894"/>
      <c r="JQX1145" s="894"/>
      <c r="JQY1145" s="894"/>
      <c r="JQZ1145" s="894"/>
      <c r="JRA1145" s="894"/>
      <c r="JRB1145" s="894"/>
      <c r="JRC1145" s="894"/>
      <c r="JRD1145" s="894"/>
      <c r="JRE1145" s="894"/>
      <c r="JRF1145" s="894"/>
      <c r="JRG1145" s="894"/>
      <c r="JRH1145" s="894"/>
      <c r="JRI1145" s="894"/>
      <c r="JRJ1145" s="894"/>
      <c r="JRK1145" s="894"/>
      <c r="JRL1145" s="894"/>
      <c r="JRM1145" s="894"/>
      <c r="JRN1145" s="894"/>
      <c r="JRO1145" s="894"/>
      <c r="JRP1145" s="894"/>
      <c r="JRQ1145" s="894"/>
      <c r="JRR1145" s="894"/>
      <c r="JRS1145" s="894"/>
      <c r="JRT1145" s="894"/>
      <c r="JRU1145" s="894"/>
      <c r="JRV1145" s="894"/>
      <c r="JRW1145" s="894"/>
      <c r="JRX1145" s="894"/>
      <c r="JRY1145" s="894"/>
      <c r="JRZ1145" s="894"/>
      <c r="JSA1145" s="894"/>
      <c r="JSB1145" s="894"/>
      <c r="JSC1145" s="894"/>
      <c r="JSD1145" s="894"/>
      <c r="JSE1145" s="894"/>
      <c r="JSF1145" s="894"/>
      <c r="JSG1145" s="894"/>
      <c r="JSH1145" s="894"/>
      <c r="JSI1145" s="894"/>
      <c r="JSJ1145" s="894"/>
      <c r="JSK1145" s="894"/>
      <c r="JSL1145" s="894"/>
      <c r="JSM1145" s="894"/>
      <c r="JSN1145" s="894"/>
      <c r="JSO1145" s="894"/>
      <c r="JSP1145" s="894"/>
      <c r="JSQ1145" s="894"/>
      <c r="JSR1145" s="894"/>
      <c r="JSS1145" s="894"/>
      <c r="JST1145" s="894"/>
      <c r="JSU1145" s="894"/>
      <c r="JSV1145" s="894"/>
      <c r="JSW1145" s="894"/>
      <c r="JSX1145" s="894"/>
      <c r="JSY1145" s="894"/>
      <c r="JSZ1145" s="894"/>
      <c r="JTA1145" s="894"/>
      <c r="JTB1145" s="894"/>
      <c r="JTC1145" s="894"/>
      <c r="JTD1145" s="894"/>
      <c r="JTE1145" s="894"/>
      <c r="JTF1145" s="894"/>
      <c r="JTG1145" s="894"/>
      <c r="JTH1145" s="894"/>
      <c r="JTI1145" s="894"/>
      <c r="JTJ1145" s="894"/>
      <c r="JTK1145" s="894"/>
      <c r="JTL1145" s="894"/>
      <c r="JTM1145" s="894"/>
      <c r="JTN1145" s="894"/>
      <c r="JTO1145" s="894"/>
      <c r="JTP1145" s="894"/>
      <c r="JTQ1145" s="894"/>
      <c r="JTR1145" s="894"/>
      <c r="JTS1145" s="894"/>
      <c r="JTT1145" s="894"/>
      <c r="JTU1145" s="894"/>
      <c r="JTV1145" s="894"/>
      <c r="JTW1145" s="894"/>
      <c r="JTX1145" s="894"/>
      <c r="JTY1145" s="894"/>
      <c r="JTZ1145" s="894"/>
      <c r="JUA1145" s="894"/>
      <c r="JUB1145" s="894"/>
      <c r="JUC1145" s="894"/>
      <c r="JUD1145" s="894"/>
      <c r="JUE1145" s="894"/>
      <c r="JUF1145" s="894"/>
      <c r="JUG1145" s="894"/>
      <c r="JUH1145" s="894"/>
      <c r="JUI1145" s="894"/>
      <c r="JUJ1145" s="894"/>
      <c r="JUK1145" s="894"/>
      <c r="JUL1145" s="894"/>
      <c r="JUM1145" s="894"/>
      <c r="JUN1145" s="894"/>
      <c r="JUO1145" s="894"/>
      <c r="JUP1145" s="894"/>
      <c r="JUQ1145" s="894"/>
      <c r="JUR1145" s="894"/>
      <c r="JUS1145" s="894"/>
      <c r="JUT1145" s="894"/>
      <c r="JUU1145" s="894"/>
      <c r="JUV1145" s="894"/>
      <c r="JUW1145" s="894"/>
      <c r="JUX1145" s="894"/>
      <c r="JUY1145" s="894"/>
      <c r="JUZ1145" s="894"/>
      <c r="JVA1145" s="894"/>
      <c r="JVB1145" s="894"/>
      <c r="JVC1145" s="894"/>
      <c r="JVD1145" s="894"/>
      <c r="JVE1145" s="894"/>
      <c r="JVF1145" s="894"/>
      <c r="JVG1145" s="894"/>
      <c r="JVH1145" s="894"/>
      <c r="JVI1145" s="894"/>
      <c r="JVJ1145" s="894"/>
      <c r="JVK1145" s="894"/>
      <c r="JVL1145" s="894"/>
      <c r="JVM1145" s="894"/>
      <c r="JVN1145" s="894"/>
      <c r="JVO1145" s="894"/>
      <c r="JVP1145" s="894"/>
      <c r="JVQ1145" s="894"/>
      <c r="JVR1145" s="894"/>
      <c r="JVS1145" s="894"/>
      <c r="JVT1145" s="894"/>
      <c r="JVU1145" s="894"/>
      <c r="JVV1145" s="894"/>
      <c r="JVW1145" s="894"/>
      <c r="JVX1145" s="894"/>
      <c r="JVY1145" s="894"/>
      <c r="JVZ1145" s="894"/>
      <c r="JWA1145" s="894"/>
      <c r="JWB1145" s="894"/>
      <c r="JWC1145" s="894"/>
      <c r="JWD1145" s="894"/>
      <c r="JWE1145" s="894"/>
      <c r="JWF1145" s="894"/>
      <c r="JWG1145" s="894"/>
      <c r="JWH1145" s="894"/>
      <c r="JWI1145" s="894"/>
      <c r="JWJ1145" s="894"/>
      <c r="JWK1145" s="894"/>
      <c r="JWL1145" s="894"/>
      <c r="JWM1145" s="894"/>
      <c r="JWN1145" s="894"/>
      <c r="JWO1145" s="894"/>
      <c r="JWP1145" s="894"/>
      <c r="JWQ1145" s="894"/>
      <c r="JWR1145" s="894"/>
      <c r="JWS1145" s="894"/>
      <c r="JWT1145" s="894"/>
      <c r="JWU1145" s="894"/>
      <c r="JWV1145" s="894"/>
      <c r="JWW1145" s="894"/>
      <c r="JWX1145" s="894"/>
      <c r="JWY1145" s="894"/>
      <c r="JWZ1145" s="894"/>
      <c r="JXA1145" s="894"/>
      <c r="JXB1145" s="894"/>
      <c r="JXC1145" s="894"/>
      <c r="JXD1145" s="894"/>
      <c r="JXE1145" s="894"/>
      <c r="JXF1145" s="894"/>
      <c r="JXG1145" s="894"/>
      <c r="JXH1145" s="894"/>
      <c r="JXI1145" s="894"/>
      <c r="JXJ1145" s="894"/>
      <c r="JXK1145" s="894"/>
      <c r="JXL1145" s="894"/>
      <c r="JXM1145" s="894"/>
      <c r="JXN1145" s="894"/>
      <c r="JXO1145" s="894"/>
      <c r="JXP1145" s="894"/>
      <c r="JXQ1145" s="894"/>
      <c r="JXR1145" s="894"/>
      <c r="JXS1145" s="894"/>
      <c r="JXT1145" s="894"/>
      <c r="JXU1145" s="894"/>
      <c r="JXV1145" s="894"/>
      <c r="JXW1145" s="894"/>
      <c r="JXX1145" s="894"/>
      <c r="JXY1145" s="894"/>
      <c r="JXZ1145" s="894"/>
      <c r="JYA1145" s="894"/>
      <c r="JYB1145" s="894"/>
      <c r="JYC1145" s="894"/>
      <c r="JYD1145" s="894"/>
      <c r="JYE1145" s="894"/>
      <c r="JYF1145" s="894"/>
      <c r="JYG1145" s="894"/>
      <c r="JYH1145" s="894"/>
      <c r="JYI1145" s="894"/>
      <c r="JYJ1145" s="894"/>
      <c r="JYK1145" s="894"/>
      <c r="JYL1145" s="894"/>
      <c r="JYM1145" s="894"/>
      <c r="JYN1145" s="894"/>
      <c r="JYO1145" s="894"/>
      <c r="JYP1145" s="894"/>
      <c r="JYQ1145" s="894"/>
      <c r="JYR1145" s="894"/>
      <c r="JYS1145" s="894"/>
      <c r="JYT1145" s="894"/>
      <c r="JYU1145" s="894"/>
      <c r="JYV1145" s="894"/>
      <c r="JYW1145" s="894"/>
      <c r="JYX1145" s="894"/>
      <c r="JYY1145" s="894"/>
      <c r="JYZ1145" s="894"/>
      <c r="JZA1145" s="894"/>
      <c r="JZB1145" s="894"/>
      <c r="JZC1145" s="894"/>
      <c r="JZD1145" s="894"/>
      <c r="JZE1145" s="894"/>
      <c r="JZF1145" s="894"/>
      <c r="JZG1145" s="894"/>
      <c r="JZH1145" s="894"/>
      <c r="JZI1145" s="894"/>
      <c r="JZJ1145" s="894"/>
      <c r="JZK1145" s="894"/>
      <c r="JZL1145" s="894"/>
      <c r="JZM1145" s="894"/>
      <c r="JZN1145" s="894"/>
      <c r="JZO1145" s="894"/>
      <c r="JZP1145" s="894"/>
      <c r="JZQ1145" s="894"/>
      <c r="JZR1145" s="894"/>
      <c r="JZS1145" s="894"/>
      <c r="JZT1145" s="894"/>
      <c r="JZU1145" s="894"/>
      <c r="JZV1145" s="894"/>
      <c r="JZW1145" s="894"/>
      <c r="JZX1145" s="894"/>
      <c r="JZY1145" s="894"/>
      <c r="JZZ1145" s="894"/>
      <c r="KAA1145" s="894"/>
      <c r="KAB1145" s="894"/>
      <c r="KAC1145" s="894"/>
      <c r="KAD1145" s="894"/>
      <c r="KAE1145" s="894"/>
      <c r="KAF1145" s="894"/>
      <c r="KAG1145" s="894"/>
      <c r="KAH1145" s="894"/>
      <c r="KAI1145" s="894"/>
      <c r="KAJ1145" s="894"/>
      <c r="KAK1145" s="894"/>
      <c r="KAL1145" s="894"/>
      <c r="KAM1145" s="894"/>
      <c r="KAN1145" s="894"/>
      <c r="KAO1145" s="894"/>
      <c r="KAP1145" s="894"/>
      <c r="KAQ1145" s="894"/>
      <c r="KAR1145" s="894"/>
      <c r="KAS1145" s="894"/>
      <c r="KAT1145" s="894"/>
      <c r="KAU1145" s="894"/>
      <c r="KAV1145" s="894"/>
      <c r="KAW1145" s="894"/>
      <c r="KAX1145" s="894"/>
      <c r="KAY1145" s="894"/>
      <c r="KAZ1145" s="894"/>
      <c r="KBA1145" s="894"/>
      <c r="KBB1145" s="894"/>
      <c r="KBC1145" s="894"/>
      <c r="KBD1145" s="894"/>
      <c r="KBE1145" s="894"/>
      <c r="KBF1145" s="894"/>
      <c r="KBG1145" s="894"/>
      <c r="KBH1145" s="894"/>
      <c r="KBI1145" s="894"/>
      <c r="KBJ1145" s="894"/>
      <c r="KBK1145" s="894"/>
      <c r="KBL1145" s="894"/>
      <c r="KBM1145" s="894"/>
      <c r="KBN1145" s="894"/>
      <c r="KBO1145" s="894"/>
      <c r="KBP1145" s="894"/>
      <c r="KBQ1145" s="894"/>
      <c r="KBR1145" s="894"/>
      <c r="KBS1145" s="894"/>
      <c r="KBT1145" s="894"/>
      <c r="KBU1145" s="894"/>
      <c r="KBV1145" s="894"/>
      <c r="KBW1145" s="894"/>
      <c r="KBX1145" s="894"/>
      <c r="KBY1145" s="894"/>
      <c r="KBZ1145" s="894"/>
      <c r="KCA1145" s="894"/>
      <c r="KCB1145" s="894"/>
      <c r="KCC1145" s="894"/>
      <c r="KCD1145" s="894"/>
      <c r="KCE1145" s="894"/>
      <c r="KCF1145" s="894"/>
      <c r="KCG1145" s="894"/>
      <c r="KCH1145" s="894"/>
      <c r="KCI1145" s="894"/>
      <c r="KCJ1145" s="894"/>
      <c r="KCK1145" s="894"/>
      <c r="KCL1145" s="894"/>
      <c r="KCM1145" s="894"/>
      <c r="KCN1145" s="894"/>
      <c r="KCO1145" s="894"/>
      <c r="KCP1145" s="894"/>
      <c r="KCQ1145" s="894"/>
      <c r="KCR1145" s="894"/>
      <c r="KCS1145" s="894"/>
      <c r="KCT1145" s="894"/>
      <c r="KCU1145" s="894"/>
      <c r="KCV1145" s="894"/>
      <c r="KCW1145" s="894"/>
      <c r="KCX1145" s="894"/>
      <c r="KCY1145" s="894"/>
      <c r="KCZ1145" s="894"/>
      <c r="KDA1145" s="894"/>
      <c r="KDB1145" s="894"/>
      <c r="KDC1145" s="894"/>
      <c r="KDD1145" s="894"/>
      <c r="KDE1145" s="894"/>
      <c r="KDF1145" s="894"/>
      <c r="KDG1145" s="894"/>
      <c r="KDH1145" s="894"/>
      <c r="KDI1145" s="894"/>
      <c r="KDJ1145" s="894"/>
      <c r="KDK1145" s="894"/>
      <c r="KDL1145" s="894"/>
      <c r="KDM1145" s="894"/>
      <c r="KDN1145" s="894"/>
      <c r="KDO1145" s="894"/>
      <c r="KDP1145" s="894"/>
      <c r="KDQ1145" s="894"/>
      <c r="KDR1145" s="894"/>
      <c r="KDS1145" s="894"/>
      <c r="KDT1145" s="894"/>
      <c r="KDU1145" s="894"/>
      <c r="KDV1145" s="894"/>
      <c r="KDW1145" s="894"/>
      <c r="KDX1145" s="894"/>
      <c r="KDY1145" s="894"/>
      <c r="KDZ1145" s="894"/>
      <c r="KEA1145" s="894"/>
      <c r="KEB1145" s="894"/>
      <c r="KEC1145" s="894"/>
      <c r="KED1145" s="894"/>
      <c r="KEE1145" s="894"/>
      <c r="KEF1145" s="894"/>
      <c r="KEG1145" s="894"/>
      <c r="KEH1145" s="894"/>
      <c r="KEI1145" s="894"/>
      <c r="KEJ1145" s="894"/>
      <c r="KEK1145" s="894"/>
      <c r="KEL1145" s="894"/>
      <c r="KEM1145" s="894"/>
      <c r="KEN1145" s="894"/>
      <c r="KEO1145" s="894"/>
      <c r="KEP1145" s="894"/>
      <c r="KEQ1145" s="894"/>
      <c r="KER1145" s="894"/>
      <c r="KES1145" s="894"/>
      <c r="KET1145" s="894"/>
      <c r="KEU1145" s="894"/>
      <c r="KEV1145" s="894"/>
      <c r="KEW1145" s="894"/>
      <c r="KEX1145" s="894"/>
      <c r="KEY1145" s="894"/>
      <c r="KEZ1145" s="894"/>
      <c r="KFA1145" s="894"/>
      <c r="KFB1145" s="894"/>
      <c r="KFC1145" s="894"/>
      <c r="KFD1145" s="894"/>
      <c r="KFE1145" s="894"/>
      <c r="KFF1145" s="894"/>
      <c r="KFG1145" s="894"/>
      <c r="KFH1145" s="894"/>
      <c r="KFI1145" s="894"/>
      <c r="KFJ1145" s="894"/>
      <c r="KFK1145" s="894"/>
      <c r="KFL1145" s="894"/>
      <c r="KFM1145" s="894"/>
      <c r="KFN1145" s="894"/>
      <c r="KFO1145" s="894"/>
      <c r="KFP1145" s="894"/>
      <c r="KFQ1145" s="894"/>
      <c r="KFR1145" s="894"/>
      <c r="KFS1145" s="894"/>
      <c r="KFT1145" s="894"/>
      <c r="KFU1145" s="894"/>
      <c r="KFV1145" s="894"/>
      <c r="KFW1145" s="894"/>
      <c r="KFX1145" s="894"/>
      <c r="KFY1145" s="894"/>
      <c r="KFZ1145" s="894"/>
      <c r="KGA1145" s="894"/>
      <c r="KGB1145" s="894"/>
      <c r="KGC1145" s="894"/>
      <c r="KGD1145" s="894"/>
      <c r="KGE1145" s="894"/>
      <c r="KGF1145" s="894"/>
      <c r="KGG1145" s="894"/>
      <c r="KGH1145" s="894"/>
      <c r="KGI1145" s="894"/>
      <c r="KGJ1145" s="894"/>
      <c r="KGK1145" s="894"/>
      <c r="KGL1145" s="894"/>
      <c r="KGM1145" s="894"/>
      <c r="KGN1145" s="894"/>
      <c r="KGO1145" s="894"/>
      <c r="KGP1145" s="894"/>
      <c r="KGQ1145" s="894"/>
      <c r="KGR1145" s="894"/>
      <c r="KGS1145" s="894"/>
      <c r="KGT1145" s="894"/>
      <c r="KGU1145" s="894"/>
      <c r="KGV1145" s="894"/>
      <c r="KGW1145" s="894"/>
      <c r="KGX1145" s="894"/>
      <c r="KGY1145" s="894"/>
      <c r="KGZ1145" s="894"/>
      <c r="KHA1145" s="894"/>
      <c r="KHB1145" s="894"/>
      <c r="KHC1145" s="894"/>
      <c r="KHD1145" s="894"/>
      <c r="KHE1145" s="894"/>
      <c r="KHF1145" s="894"/>
      <c r="KHG1145" s="894"/>
      <c r="KHH1145" s="894"/>
      <c r="KHI1145" s="894"/>
      <c r="KHJ1145" s="894"/>
      <c r="KHK1145" s="894"/>
      <c r="KHL1145" s="894"/>
      <c r="KHM1145" s="894"/>
      <c r="KHN1145" s="894"/>
      <c r="KHO1145" s="894"/>
      <c r="KHP1145" s="894"/>
      <c r="KHQ1145" s="894"/>
      <c r="KHR1145" s="894"/>
      <c r="KHS1145" s="894"/>
      <c r="KHT1145" s="894"/>
      <c r="KHU1145" s="894"/>
      <c r="KHV1145" s="894"/>
      <c r="KHW1145" s="894"/>
      <c r="KHX1145" s="894"/>
      <c r="KHY1145" s="894"/>
      <c r="KHZ1145" s="894"/>
      <c r="KIA1145" s="894"/>
      <c r="KIB1145" s="894"/>
      <c r="KIC1145" s="894"/>
      <c r="KID1145" s="894"/>
      <c r="KIE1145" s="894"/>
      <c r="KIF1145" s="894"/>
      <c r="KIG1145" s="894"/>
      <c r="KIH1145" s="894"/>
      <c r="KII1145" s="894"/>
      <c r="KIJ1145" s="894"/>
      <c r="KIK1145" s="894"/>
      <c r="KIL1145" s="894"/>
      <c r="KIM1145" s="894"/>
      <c r="KIN1145" s="894"/>
      <c r="KIO1145" s="894"/>
      <c r="KIP1145" s="894"/>
      <c r="KIQ1145" s="894"/>
      <c r="KIR1145" s="894"/>
      <c r="KIS1145" s="894"/>
      <c r="KIT1145" s="894"/>
      <c r="KIU1145" s="894"/>
      <c r="KIV1145" s="894"/>
      <c r="KIW1145" s="894"/>
      <c r="KIX1145" s="894"/>
      <c r="KIY1145" s="894"/>
      <c r="KIZ1145" s="894"/>
      <c r="KJA1145" s="894"/>
      <c r="KJB1145" s="894"/>
      <c r="KJC1145" s="894"/>
      <c r="KJD1145" s="894"/>
      <c r="KJE1145" s="894"/>
      <c r="KJF1145" s="894"/>
      <c r="KJG1145" s="894"/>
      <c r="KJH1145" s="894"/>
      <c r="KJI1145" s="894"/>
      <c r="KJJ1145" s="894"/>
      <c r="KJK1145" s="894"/>
      <c r="KJL1145" s="894"/>
      <c r="KJM1145" s="894"/>
      <c r="KJN1145" s="894"/>
      <c r="KJO1145" s="894"/>
      <c r="KJP1145" s="894"/>
      <c r="KJQ1145" s="894"/>
      <c r="KJR1145" s="894"/>
      <c r="KJS1145" s="894"/>
      <c r="KJT1145" s="894"/>
      <c r="KJU1145" s="894"/>
      <c r="KJV1145" s="894"/>
      <c r="KJW1145" s="894"/>
      <c r="KJX1145" s="894"/>
      <c r="KJY1145" s="894"/>
      <c r="KJZ1145" s="894"/>
      <c r="KKA1145" s="894"/>
      <c r="KKB1145" s="894"/>
      <c r="KKC1145" s="894"/>
      <c r="KKD1145" s="894"/>
      <c r="KKE1145" s="894"/>
      <c r="KKF1145" s="894"/>
      <c r="KKG1145" s="894"/>
      <c r="KKH1145" s="894"/>
      <c r="KKI1145" s="894"/>
      <c r="KKJ1145" s="894"/>
      <c r="KKK1145" s="894"/>
      <c r="KKL1145" s="894"/>
      <c r="KKM1145" s="894"/>
      <c r="KKN1145" s="894"/>
      <c r="KKO1145" s="894"/>
      <c r="KKP1145" s="894"/>
      <c r="KKQ1145" s="894"/>
      <c r="KKR1145" s="894"/>
      <c r="KKS1145" s="894"/>
      <c r="KKT1145" s="894"/>
      <c r="KKU1145" s="894"/>
      <c r="KKV1145" s="894"/>
      <c r="KKW1145" s="894"/>
      <c r="KKX1145" s="894"/>
      <c r="KKY1145" s="894"/>
      <c r="KKZ1145" s="894"/>
      <c r="KLA1145" s="894"/>
      <c r="KLB1145" s="894"/>
      <c r="KLC1145" s="894"/>
      <c r="KLD1145" s="894"/>
      <c r="KLE1145" s="894"/>
      <c r="KLF1145" s="894"/>
      <c r="KLG1145" s="894"/>
      <c r="KLH1145" s="894"/>
      <c r="KLI1145" s="894"/>
      <c r="KLJ1145" s="894"/>
      <c r="KLK1145" s="894"/>
      <c r="KLL1145" s="894"/>
      <c r="KLM1145" s="894"/>
      <c r="KLN1145" s="894"/>
      <c r="KLO1145" s="894"/>
      <c r="KLP1145" s="894"/>
      <c r="KLQ1145" s="894"/>
      <c r="KLR1145" s="894"/>
      <c r="KLS1145" s="894"/>
      <c r="KLT1145" s="894"/>
      <c r="KLU1145" s="894"/>
      <c r="KLV1145" s="894"/>
      <c r="KLW1145" s="894"/>
      <c r="KLX1145" s="894"/>
      <c r="KLY1145" s="894"/>
      <c r="KLZ1145" s="894"/>
      <c r="KMA1145" s="894"/>
      <c r="KMB1145" s="894"/>
      <c r="KMC1145" s="894"/>
      <c r="KMD1145" s="894"/>
      <c r="KME1145" s="894"/>
      <c r="KMF1145" s="894"/>
      <c r="KMG1145" s="894"/>
      <c r="KMH1145" s="894"/>
      <c r="KMI1145" s="894"/>
      <c r="KMJ1145" s="894"/>
      <c r="KMK1145" s="894"/>
      <c r="KML1145" s="894"/>
      <c r="KMM1145" s="894"/>
      <c r="KMN1145" s="894"/>
      <c r="KMO1145" s="894"/>
      <c r="KMP1145" s="894"/>
      <c r="KMQ1145" s="894"/>
      <c r="KMR1145" s="894"/>
      <c r="KMS1145" s="894"/>
      <c r="KMT1145" s="894"/>
      <c r="KMU1145" s="894"/>
      <c r="KMV1145" s="894"/>
      <c r="KMW1145" s="894"/>
      <c r="KMX1145" s="894"/>
      <c r="KMY1145" s="894"/>
      <c r="KMZ1145" s="894"/>
      <c r="KNA1145" s="894"/>
      <c r="KNB1145" s="894"/>
      <c r="KNC1145" s="894"/>
      <c r="KND1145" s="894"/>
      <c r="KNE1145" s="894"/>
      <c r="KNF1145" s="894"/>
      <c r="KNG1145" s="894"/>
      <c r="KNH1145" s="894"/>
      <c r="KNI1145" s="894"/>
      <c r="KNJ1145" s="894"/>
      <c r="KNK1145" s="894"/>
      <c r="KNL1145" s="894"/>
      <c r="KNM1145" s="894"/>
      <c r="KNN1145" s="894"/>
      <c r="KNO1145" s="894"/>
      <c r="KNP1145" s="894"/>
      <c r="KNQ1145" s="894"/>
      <c r="KNR1145" s="894"/>
      <c r="KNS1145" s="894"/>
      <c r="KNT1145" s="894"/>
      <c r="KNU1145" s="894"/>
      <c r="KNV1145" s="894"/>
      <c r="KNW1145" s="894"/>
      <c r="KNX1145" s="894"/>
      <c r="KNY1145" s="894"/>
      <c r="KNZ1145" s="894"/>
      <c r="KOA1145" s="894"/>
      <c r="KOB1145" s="894"/>
      <c r="KOC1145" s="894"/>
      <c r="KOD1145" s="894"/>
      <c r="KOE1145" s="894"/>
      <c r="KOF1145" s="894"/>
      <c r="KOG1145" s="894"/>
      <c r="KOH1145" s="894"/>
      <c r="KOI1145" s="894"/>
      <c r="KOJ1145" s="894"/>
      <c r="KOK1145" s="894"/>
      <c r="KOL1145" s="894"/>
      <c r="KOM1145" s="894"/>
      <c r="KON1145" s="894"/>
      <c r="KOO1145" s="894"/>
      <c r="KOP1145" s="894"/>
      <c r="KOQ1145" s="894"/>
      <c r="KOR1145" s="894"/>
      <c r="KOS1145" s="894"/>
      <c r="KOT1145" s="894"/>
      <c r="KOU1145" s="894"/>
      <c r="KOV1145" s="894"/>
      <c r="KOW1145" s="894"/>
      <c r="KOX1145" s="894"/>
      <c r="KOY1145" s="894"/>
      <c r="KOZ1145" s="894"/>
      <c r="KPA1145" s="894"/>
      <c r="KPB1145" s="894"/>
      <c r="KPC1145" s="894"/>
      <c r="KPD1145" s="894"/>
      <c r="KPE1145" s="894"/>
      <c r="KPF1145" s="894"/>
      <c r="KPG1145" s="894"/>
      <c r="KPH1145" s="894"/>
      <c r="KPI1145" s="894"/>
      <c r="KPJ1145" s="894"/>
      <c r="KPK1145" s="894"/>
      <c r="KPL1145" s="894"/>
      <c r="KPM1145" s="894"/>
      <c r="KPN1145" s="894"/>
      <c r="KPO1145" s="894"/>
      <c r="KPP1145" s="894"/>
      <c r="KPQ1145" s="894"/>
      <c r="KPR1145" s="894"/>
      <c r="KPS1145" s="894"/>
      <c r="KPT1145" s="894"/>
      <c r="KPU1145" s="894"/>
      <c r="KPV1145" s="894"/>
      <c r="KPW1145" s="894"/>
      <c r="KPX1145" s="894"/>
      <c r="KPY1145" s="894"/>
      <c r="KPZ1145" s="894"/>
      <c r="KQA1145" s="894"/>
      <c r="KQB1145" s="894"/>
      <c r="KQC1145" s="894"/>
      <c r="KQD1145" s="894"/>
      <c r="KQE1145" s="894"/>
      <c r="KQF1145" s="894"/>
      <c r="KQG1145" s="894"/>
      <c r="KQH1145" s="894"/>
      <c r="KQI1145" s="894"/>
      <c r="KQJ1145" s="894"/>
      <c r="KQK1145" s="894"/>
      <c r="KQL1145" s="894"/>
      <c r="KQM1145" s="894"/>
      <c r="KQN1145" s="894"/>
      <c r="KQO1145" s="894"/>
      <c r="KQP1145" s="894"/>
      <c r="KQQ1145" s="894"/>
      <c r="KQR1145" s="894"/>
      <c r="KQS1145" s="894"/>
      <c r="KQT1145" s="894"/>
      <c r="KQU1145" s="894"/>
      <c r="KQV1145" s="894"/>
      <c r="KQW1145" s="894"/>
      <c r="KQX1145" s="894"/>
      <c r="KQY1145" s="894"/>
      <c r="KQZ1145" s="894"/>
      <c r="KRA1145" s="894"/>
      <c r="KRB1145" s="894"/>
      <c r="KRC1145" s="894"/>
      <c r="KRD1145" s="894"/>
      <c r="KRE1145" s="894"/>
      <c r="KRF1145" s="894"/>
      <c r="KRG1145" s="894"/>
      <c r="KRH1145" s="894"/>
      <c r="KRI1145" s="894"/>
      <c r="KRJ1145" s="894"/>
      <c r="KRK1145" s="894"/>
      <c r="KRL1145" s="894"/>
      <c r="KRM1145" s="894"/>
      <c r="KRN1145" s="894"/>
      <c r="KRO1145" s="894"/>
      <c r="KRP1145" s="894"/>
      <c r="KRQ1145" s="894"/>
      <c r="KRR1145" s="894"/>
      <c r="KRS1145" s="894"/>
      <c r="KRT1145" s="894"/>
      <c r="KRU1145" s="894"/>
      <c r="KRV1145" s="894"/>
      <c r="KRW1145" s="894"/>
      <c r="KRX1145" s="894"/>
      <c r="KRY1145" s="894"/>
      <c r="KRZ1145" s="894"/>
      <c r="KSA1145" s="894"/>
      <c r="KSB1145" s="894"/>
      <c r="KSC1145" s="894"/>
      <c r="KSD1145" s="894"/>
      <c r="KSE1145" s="894"/>
      <c r="KSF1145" s="894"/>
      <c r="KSG1145" s="894"/>
      <c r="KSH1145" s="894"/>
      <c r="KSI1145" s="894"/>
      <c r="KSJ1145" s="894"/>
      <c r="KSK1145" s="894"/>
      <c r="KSL1145" s="894"/>
      <c r="KSM1145" s="894"/>
      <c r="KSN1145" s="894"/>
      <c r="KSO1145" s="894"/>
      <c r="KSP1145" s="894"/>
      <c r="KSQ1145" s="894"/>
      <c r="KSR1145" s="894"/>
      <c r="KSS1145" s="894"/>
      <c r="KST1145" s="894"/>
      <c r="KSU1145" s="894"/>
      <c r="KSV1145" s="894"/>
      <c r="KSW1145" s="894"/>
      <c r="KSX1145" s="894"/>
      <c r="KSY1145" s="894"/>
      <c r="KSZ1145" s="894"/>
      <c r="KTA1145" s="894"/>
      <c r="KTB1145" s="894"/>
      <c r="KTC1145" s="894"/>
      <c r="KTD1145" s="894"/>
      <c r="KTE1145" s="894"/>
      <c r="KTF1145" s="894"/>
      <c r="KTG1145" s="894"/>
      <c r="KTH1145" s="894"/>
      <c r="KTI1145" s="894"/>
      <c r="KTJ1145" s="894"/>
      <c r="KTK1145" s="894"/>
      <c r="KTL1145" s="894"/>
      <c r="KTM1145" s="894"/>
      <c r="KTN1145" s="894"/>
      <c r="KTO1145" s="894"/>
      <c r="KTP1145" s="894"/>
      <c r="KTQ1145" s="894"/>
      <c r="KTR1145" s="894"/>
      <c r="KTS1145" s="894"/>
      <c r="KTT1145" s="894"/>
      <c r="KTU1145" s="894"/>
      <c r="KTV1145" s="894"/>
      <c r="KTW1145" s="894"/>
      <c r="KTX1145" s="894"/>
      <c r="KTY1145" s="894"/>
      <c r="KTZ1145" s="894"/>
      <c r="KUA1145" s="894"/>
      <c r="KUB1145" s="894"/>
      <c r="KUC1145" s="894"/>
      <c r="KUD1145" s="894"/>
      <c r="KUE1145" s="894"/>
      <c r="KUF1145" s="894"/>
      <c r="KUG1145" s="894"/>
      <c r="KUH1145" s="894"/>
      <c r="KUI1145" s="894"/>
      <c r="KUJ1145" s="894"/>
      <c r="KUK1145" s="894"/>
      <c r="KUL1145" s="894"/>
      <c r="KUM1145" s="894"/>
      <c r="KUN1145" s="894"/>
      <c r="KUO1145" s="894"/>
      <c r="KUP1145" s="894"/>
      <c r="KUQ1145" s="894"/>
      <c r="KUR1145" s="894"/>
      <c r="KUS1145" s="894"/>
      <c r="KUT1145" s="894"/>
      <c r="KUU1145" s="894"/>
      <c r="KUV1145" s="894"/>
      <c r="KUW1145" s="894"/>
      <c r="KUX1145" s="894"/>
      <c r="KUY1145" s="894"/>
      <c r="KUZ1145" s="894"/>
      <c r="KVA1145" s="894"/>
      <c r="KVB1145" s="894"/>
      <c r="KVC1145" s="894"/>
      <c r="KVD1145" s="894"/>
      <c r="KVE1145" s="894"/>
      <c r="KVF1145" s="894"/>
      <c r="KVG1145" s="894"/>
      <c r="KVH1145" s="894"/>
      <c r="KVI1145" s="894"/>
      <c r="KVJ1145" s="894"/>
      <c r="KVK1145" s="894"/>
      <c r="KVL1145" s="894"/>
      <c r="KVM1145" s="894"/>
      <c r="KVN1145" s="894"/>
      <c r="KVO1145" s="894"/>
      <c r="KVP1145" s="894"/>
      <c r="KVQ1145" s="894"/>
      <c r="KVR1145" s="894"/>
      <c r="KVS1145" s="894"/>
      <c r="KVT1145" s="894"/>
      <c r="KVU1145" s="894"/>
      <c r="KVV1145" s="894"/>
      <c r="KVW1145" s="894"/>
      <c r="KVX1145" s="894"/>
      <c r="KVY1145" s="894"/>
      <c r="KVZ1145" s="894"/>
      <c r="KWA1145" s="894"/>
      <c r="KWB1145" s="894"/>
      <c r="KWC1145" s="894"/>
      <c r="KWD1145" s="894"/>
      <c r="KWE1145" s="894"/>
      <c r="KWF1145" s="894"/>
      <c r="KWG1145" s="894"/>
      <c r="KWH1145" s="894"/>
      <c r="KWI1145" s="894"/>
      <c r="KWJ1145" s="894"/>
      <c r="KWK1145" s="894"/>
      <c r="KWL1145" s="894"/>
      <c r="KWM1145" s="894"/>
      <c r="KWN1145" s="894"/>
      <c r="KWO1145" s="894"/>
      <c r="KWP1145" s="894"/>
      <c r="KWQ1145" s="894"/>
      <c r="KWR1145" s="894"/>
      <c r="KWS1145" s="894"/>
      <c r="KWT1145" s="894"/>
      <c r="KWU1145" s="894"/>
      <c r="KWV1145" s="894"/>
      <c r="KWW1145" s="894"/>
      <c r="KWX1145" s="894"/>
      <c r="KWY1145" s="894"/>
      <c r="KWZ1145" s="894"/>
      <c r="KXA1145" s="894"/>
      <c r="KXB1145" s="894"/>
      <c r="KXC1145" s="894"/>
      <c r="KXD1145" s="894"/>
      <c r="KXE1145" s="894"/>
      <c r="KXF1145" s="894"/>
      <c r="KXG1145" s="894"/>
      <c r="KXH1145" s="894"/>
      <c r="KXI1145" s="894"/>
      <c r="KXJ1145" s="894"/>
      <c r="KXK1145" s="894"/>
      <c r="KXL1145" s="894"/>
      <c r="KXM1145" s="894"/>
      <c r="KXN1145" s="894"/>
      <c r="KXO1145" s="894"/>
      <c r="KXP1145" s="894"/>
      <c r="KXQ1145" s="894"/>
      <c r="KXR1145" s="894"/>
      <c r="KXS1145" s="894"/>
      <c r="KXT1145" s="894"/>
      <c r="KXU1145" s="894"/>
      <c r="KXV1145" s="894"/>
      <c r="KXW1145" s="894"/>
      <c r="KXX1145" s="894"/>
      <c r="KXY1145" s="894"/>
      <c r="KXZ1145" s="894"/>
      <c r="KYA1145" s="894"/>
      <c r="KYB1145" s="894"/>
      <c r="KYC1145" s="894"/>
      <c r="KYD1145" s="894"/>
      <c r="KYE1145" s="894"/>
      <c r="KYF1145" s="894"/>
      <c r="KYG1145" s="894"/>
      <c r="KYH1145" s="894"/>
      <c r="KYI1145" s="894"/>
      <c r="KYJ1145" s="894"/>
      <c r="KYK1145" s="894"/>
      <c r="KYL1145" s="894"/>
      <c r="KYM1145" s="894"/>
      <c r="KYN1145" s="894"/>
      <c r="KYO1145" s="894"/>
      <c r="KYP1145" s="894"/>
      <c r="KYQ1145" s="894"/>
      <c r="KYR1145" s="894"/>
      <c r="KYS1145" s="894"/>
      <c r="KYT1145" s="894"/>
      <c r="KYU1145" s="894"/>
      <c r="KYV1145" s="894"/>
      <c r="KYW1145" s="894"/>
      <c r="KYX1145" s="894"/>
      <c r="KYY1145" s="894"/>
      <c r="KYZ1145" s="894"/>
      <c r="KZA1145" s="894"/>
      <c r="KZB1145" s="894"/>
      <c r="KZC1145" s="894"/>
      <c r="KZD1145" s="894"/>
      <c r="KZE1145" s="894"/>
      <c r="KZF1145" s="894"/>
      <c r="KZG1145" s="894"/>
      <c r="KZH1145" s="894"/>
      <c r="KZI1145" s="894"/>
      <c r="KZJ1145" s="894"/>
      <c r="KZK1145" s="894"/>
      <c r="KZL1145" s="894"/>
      <c r="KZM1145" s="894"/>
      <c r="KZN1145" s="894"/>
      <c r="KZO1145" s="894"/>
      <c r="KZP1145" s="894"/>
      <c r="KZQ1145" s="894"/>
      <c r="KZR1145" s="894"/>
      <c r="KZS1145" s="894"/>
      <c r="KZT1145" s="894"/>
      <c r="KZU1145" s="894"/>
      <c r="KZV1145" s="894"/>
      <c r="KZW1145" s="894"/>
      <c r="KZX1145" s="894"/>
      <c r="KZY1145" s="894"/>
      <c r="KZZ1145" s="894"/>
      <c r="LAA1145" s="894"/>
      <c r="LAB1145" s="894"/>
      <c r="LAC1145" s="894"/>
      <c r="LAD1145" s="894"/>
      <c r="LAE1145" s="894"/>
      <c r="LAF1145" s="894"/>
      <c r="LAG1145" s="894"/>
      <c r="LAH1145" s="894"/>
      <c r="LAI1145" s="894"/>
      <c r="LAJ1145" s="894"/>
      <c r="LAK1145" s="894"/>
      <c r="LAL1145" s="894"/>
      <c r="LAM1145" s="894"/>
      <c r="LAN1145" s="894"/>
      <c r="LAO1145" s="894"/>
      <c r="LAP1145" s="894"/>
      <c r="LAQ1145" s="894"/>
      <c r="LAR1145" s="894"/>
      <c r="LAS1145" s="894"/>
      <c r="LAT1145" s="894"/>
      <c r="LAU1145" s="894"/>
      <c r="LAV1145" s="894"/>
      <c r="LAW1145" s="894"/>
      <c r="LAX1145" s="894"/>
      <c r="LAY1145" s="894"/>
      <c r="LAZ1145" s="894"/>
      <c r="LBA1145" s="894"/>
      <c r="LBB1145" s="894"/>
      <c r="LBC1145" s="894"/>
      <c r="LBD1145" s="894"/>
      <c r="LBE1145" s="894"/>
      <c r="LBF1145" s="894"/>
      <c r="LBG1145" s="894"/>
      <c r="LBH1145" s="894"/>
      <c r="LBI1145" s="894"/>
      <c r="LBJ1145" s="894"/>
      <c r="LBK1145" s="894"/>
      <c r="LBL1145" s="894"/>
      <c r="LBM1145" s="894"/>
      <c r="LBN1145" s="894"/>
      <c r="LBO1145" s="894"/>
      <c r="LBP1145" s="894"/>
      <c r="LBQ1145" s="894"/>
      <c r="LBR1145" s="894"/>
      <c r="LBS1145" s="894"/>
      <c r="LBT1145" s="894"/>
      <c r="LBU1145" s="894"/>
      <c r="LBV1145" s="894"/>
      <c r="LBW1145" s="894"/>
      <c r="LBX1145" s="894"/>
      <c r="LBY1145" s="894"/>
      <c r="LBZ1145" s="894"/>
      <c r="LCA1145" s="894"/>
      <c r="LCB1145" s="894"/>
      <c r="LCC1145" s="894"/>
      <c r="LCD1145" s="894"/>
      <c r="LCE1145" s="894"/>
      <c r="LCF1145" s="894"/>
      <c r="LCG1145" s="894"/>
      <c r="LCH1145" s="894"/>
      <c r="LCI1145" s="894"/>
      <c r="LCJ1145" s="894"/>
      <c r="LCK1145" s="894"/>
      <c r="LCL1145" s="894"/>
      <c r="LCM1145" s="894"/>
      <c r="LCN1145" s="894"/>
      <c r="LCO1145" s="894"/>
      <c r="LCP1145" s="894"/>
      <c r="LCQ1145" s="894"/>
      <c r="LCR1145" s="894"/>
      <c r="LCS1145" s="894"/>
      <c r="LCT1145" s="894"/>
      <c r="LCU1145" s="894"/>
      <c r="LCV1145" s="894"/>
      <c r="LCW1145" s="894"/>
      <c r="LCX1145" s="894"/>
      <c r="LCY1145" s="894"/>
      <c r="LCZ1145" s="894"/>
      <c r="LDA1145" s="894"/>
      <c r="LDB1145" s="894"/>
      <c r="LDC1145" s="894"/>
      <c r="LDD1145" s="894"/>
      <c r="LDE1145" s="894"/>
      <c r="LDF1145" s="894"/>
      <c r="LDG1145" s="894"/>
      <c r="LDH1145" s="894"/>
      <c r="LDI1145" s="894"/>
      <c r="LDJ1145" s="894"/>
      <c r="LDK1145" s="894"/>
      <c r="LDL1145" s="894"/>
      <c r="LDM1145" s="894"/>
      <c r="LDN1145" s="894"/>
      <c r="LDO1145" s="894"/>
      <c r="LDP1145" s="894"/>
      <c r="LDQ1145" s="894"/>
      <c r="LDR1145" s="894"/>
      <c r="LDS1145" s="894"/>
      <c r="LDT1145" s="894"/>
      <c r="LDU1145" s="894"/>
      <c r="LDV1145" s="894"/>
      <c r="LDW1145" s="894"/>
      <c r="LDX1145" s="894"/>
      <c r="LDY1145" s="894"/>
      <c r="LDZ1145" s="894"/>
      <c r="LEA1145" s="894"/>
      <c r="LEB1145" s="894"/>
      <c r="LEC1145" s="894"/>
      <c r="LED1145" s="894"/>
      <c r="LEE1145" s="894"/>
      <c r="LEF1145" s="894"/>
      <c r="LEG1145" s="894"/>
      <c r="LEH1145" s="894"/>
      <c r="LEI1145" s="894"/>
      <c r="LEJ1145" s="894"/>
      <c r="LEK1145" s="894"/>
      <c r="LEL1145" s="894"/>
      <c r="LEM1145" s="894"/>
      <c r="LEN1145" s="894"/>
      <c r="LEO1145" s="894"/>
      <c r="LEP1145" s="894"/>
      <c r="LEQ1145" s="894"/>
      <c r="LER1145" s="894"/>
      <c r="LES1145" s="894"/>
      <c r="LET1145" s="894"/>
      <c r="LEU1145" s="894"/>
      <c r="LEV1145" s="894"/>
      <c r="LEW1145" s="894"/>
      <c r="LEX1145" s="894"/>
      <c r="LEY1145" s="894"/>
      <c r="LEZ1145" s="894"/>
      <c r="LFA1145" s="894"/>
      <c r="LFB1145" s="894"/>
      <c r="LFC1145" s="894"/>
      <c r="LFD1145" s="894"/>
      <c r="LFE1145" s="894"/>
      <c r="LFF1145" s="894"/>
      <c r="LFG1145" s="894"/>
      <c r="LFH1145" s="894"/>
      <c r="LFI1145" s="894"/>
      <c r="LFJ1145" s="894"/>
      <c r="LFK1145" s="894"/>
      <c r="LFL1145" s="894"/>
      <c r="LFM1145" s="894"/>
      <c r="LFN1145" s="894"/>
      <c r="LFO1145" s="894"/>
      <c r="LFP1145" s="894"/>
      <c r="LFQ1145" s="894"/>
      <c r="LFR1145" s="894"/>
      <c r="LFS1145" s="894"/>
      <c r="LFT1145" s="894"/>
      <c r="LFU1145" s="894"/>
      <c r="LFV1145" s="894"/>
      <c r="LFW1145" s="894"/>
      <c r="LFX1145" s="894"/>
      <c r="LFY1145" s="894"/>
      <c r="LFZ1145" s="894"/>
      <c r="LGA1145" s="894"/>
      <c r="LGB1145" s="894"/>
      <c r="LGC1145" s="894"/>
      <c r="LGD1145" s="894"/>
      <c r="LGE1145" s="894"/>
      <c r="LGF1145" s="894"/>
      <c r="LGG1145" s="894"/>
      <c r="LGH1145" s="894"/>
      <c r="LGI1145" s="894"/>
      <c r="LGJ1145" s="894"/>
      <c r="LGK1145" s="894"/>
      <c r="LGL1145" s="894"/>
      <c r="LGM1145" s="894"/>
      <c r="LGN1145" s="894"/>
      <c r="LGO1145" s="894"/>
      <c r="LGP1145" s="894"/>
      <c r="LGQ1145" s="894"/>
      <c r="LGR1145" s="894"/>
      <c r="LGS1145" s="894"/>
      <c r="LGT1145" s="894"/>
      <c r="LGU1145" s="894"/>
      <c r="LGV1145" s="894"/>
      <c r="LGW1145" s="894"/>
      <c r="LGX1145" s="894"/>
      <c r="LGY1145" s="894"/>
      <c r="LGZ1145" s="894"/>
      <c r="LHA1145" s="894"/>
      <c r="LHB1145" s="894"/>
      <c r="LHC1145" s="894"/>
      <c r="LHD1145" s="894"/>
      <c r="LHE1145" s="894"/>
      <c r="LHF1145" s="894"/>
      <c r="LHG1145" s="894"/>
      <c r="LHH1145" s="894"/>
      <c r="LHI1145" s="894"/>
      <c r="LHJ1145" s="894"/>
      <c r="LHK1145" s="894"/>
      <c r="LHL1145" s="894"/>
      <c r="LHM1145" s="894"/>
      <c r="LHN1145" s="894"/>
      <c r="LHO1145" s="894"/>
      <c r="LHP1145" s="894"/>
      <c r="LHQ1145" s="894"/>
      <c r="LHR1145" s="894"/>
      <c r="LHS1145" s="894"/>
      <c r="LHT1145" s="894"/>
      <c r="LHU1145" s="894"/>
      <c r="LHV1145" s="894"/>
      <c r="LHW1145" s="894"/>
      <c r="LHX1145" s="894"/>
      <c r="LHY1145" s="894"/>
      <c r="LHZ1145" s="894"/>
      <c r="LIA1145" s="894"/>
      <c r="LIB1145" s="894"/>
      <c r="LIC1145" s="894"/>
      <c r="LID1145" s="894"/>
      <c r="LIE1145" s="894"/>
      <c r="LIF1145" s="894"/>
      <c r="LIG1145" s="894"/>
      <c r="LIH1145" s="894"/>
      <c r="LII1145" s="894"/>
      <c r="LIJ1145" s="894"/>
      <c r="LIK1145" s="894"/>
      <c r="LIL1145" s="894"/>
      <c r="LIM1145" s="894"/>
      <c r="LIN1145" s="894"/>
      <c r="LIO1145" s="894"/>
      <c r="LIP1145" s="894"/>
      <c r="LIQ1145" s="894"/>
      <c r="LIR1145" s="894"/>
      <c r="LIS1145" s="894"/>
      <c r="LIT1145" s="894"/>
      <c r="LIU1145" s="894"/>
      <c r="LIV1145" s="894"/>
      <c r="LIW1145" s="894"/>
      <c r="LIX1145" s="894"/>
      <c r="LIY1145" s="894"/>
      <c r="LIZ1145" s="894"/>
      <c r="LJA1145" s="894"/>
      <c r="LJB1145" s="894"/>
      <c r="LJC1145" s="894"/>
      <c r="LJD1145" s="894"/>
      <c r="LJE1145" s="894"/>
      <c r="LJF1145" s="894"/>
      <c r="LJG1145" s="894"/>
      <c r="LJH1145" s="894"/>
      <c r="LJI1145" s="894"/>
      <c r="LJJ1145" s="894"/>
      <c r="LJK1145" s="894"/>
      <c r="LJL1145" s="894"/>
      <c r="LJM1145" s="894"/>
      <c r="LJN1145" s="894"/>
      <c r="LJO1145" s="894"/>
      <c r="LJP1145" s="894"/>
      <c r="LJQ1145" s="894"/>
      <c r="LJR1145" s="894"/>
      <c r="LJS1145" s="894"/>
      <c r="LJT1145" s="894"/>
      <c r="LJU1145" s="894"/>
      <c r="LJV1145" s="894"/>
      <c r="LJW1145" s="894"/>
      <c r="LJX1145" s="894"/>
      <c r="LJY1145" s="894"/>
      <c r="LJZ1145" s="894"/>
      <c r="LKA1145" s="894"/>
      <c r="LKB1145" s="894"/>
      <c r="LKC1145" s="894"/>
      <c r="LKD1145" s="894"/>
      <c r="LKE1145" s="894"/>
      <c r="LKF1145" s="894"/>
      <c r="LKG1145" s="894"/>
      <c r="LKH1145" s="894"/>
      <c r="LKI1145" s="894"/>
      <c r="LKJ1145" s="894"/>
      <c r="LKK1145" s="894"/>
      <c r="LKL1145" s="894"/>
      <c r="LKM1145" s="894"/>
      <c r="LKN1145" s="894"/>
      <c r="LKO1145" s="894"/>
      <c r="LKP1145" s="894"/>
      <c r="LKQ1145" s="894"/>
      <c r="LKR1145" s="894"/>
      <c r="LKS1145" s="894"/>
      <c r="LKT1145" s="894"/>
      <c r="LKU1145" s="894"/>
      <c r="LKV1145" s="894"/>
      <c r="LKW1145" s="894"/>
      <c r="LKX1145" s="894"/>
      <c r="LKY1145" s="894"/>
      <c r="LKZ1145" s="894"/>
      <c r="LLA1145" s="894"/>
      <c r="LLB1145" s="894"/>
      <c r="LLC1145" s="894"/>
      <c r="LLD1145" s="894"/>
      <c r="LLE1145" s="894"/>
      <c r="LLF1145" s="894"/>
      <c r="LLG1145" s="894"/>
      <c r="LLH1145" s="894"/>
      <c r="LLI1145" s="894"/>
      <c r="LLJ1145" s="894"/>
      <c r="LLK1145" s="894"/>
      <c r="LLL1145" s="894"/>
      <c r="LLM1145" s="894"/>
      <c r="LLN1145" s="894"/>
      <c r="LLO1145" s="894"/>
      <c r="LLP1145" s="894"/>
      <c r="LLQ1145" s="894"/>
      <c r="LLR1145" s="894"/>
      <c r="LLS1145" s="894"/>
      <c r="LLT1145" s="894"/>
      <c r="LLU1145" s="894"/>
      <c r="LLV1145" s="894"/>
      <c r="LLW1145" s="894"/>
      <c r="LLX1145" s="894"/>
      <c r="LLY1145" s="894"/>
      <c r="LLZ1145" s="894"/>
      <c r="LMA1145" s="894"/>
      <c r="LMB1145" s="894"/>
      <c r="LMC1145" s="894"/>
      <c r="LMD1145" s="894"/>
      <c r="LME1145" s="894"/>
      <c r="LMF1145" s="894"/>
      <c r="LMG1145" s="894"/>
      <c r="LMH1145" s="894"/>
      <c r="LMI1145" s="894"/>
      <c r="LMJ1145" s="894"/>
      <c r="LMK1145" s="894"/>
      <c r="LML1145" s="894"/>
      <c r="LMM1145" s="894"/>
      <c r="LMN1145" s="894"/>
      <c r="LMO1145" s="894"/>
      <c r="LMP1145" s="894"/>
      <c r="LMQ1145" s="894"/>
      <c r="LMR1145" s="894"/>
      <c r="LMS1145" s="894"/>
      <c r="LMT1145" s="894"/>
      <c r="LMU1145" s="894"/>
      <c r="LMV1145" s="894"/>
      <c r="LMW1145" s="894"/>
      <c r="LMX1145" s="894"/>
      <c r="LMY1145" s="894"/>
      <c r="LMZ1145" s="894"/>
      <c r="LNA1145" s="894"/>
      <c r="LNB1145" s="894"/>
      <c r="LNC1145" s="894"/>
      <c r="LND1145" s="894"/>
      <c r="LNE1145" s="894"/>
      <c r="LNF1145" s="894"/>
      <c r="LNG1145" s="894"/>
      <c r="LNH1145" s="894"/>
      <c r="LNI1145" s="894"/>
      <c r="LNJ1145" s="894"/>
      <c r="LNK1145" s="894"/>
      <c r="LNL1145" s="894"/>
      <c r="LNM1145" s="894"/>
      <c r="LNN1145" s="894"/>
      <c r="LNO1145" s="894"/>
      <c r="LNP1145" s="894"/>
      <c r="LNQ1145" s="894"/>
      <c r="LNR1145" s="894"/>
      <c r="LNS1145" s="894"/>
      <c r="LNT1145" s="894"/>
      <c r="LNU1145" s="894"/>
      <c r="LNV1145" s="894"/>
      <c r="LNW1145" s="894"/>
      <c r="LNX1145" s="894"/>
      <c r="LNY1145" s="894"/>
      <c r="LNZ1145" s="894"/>
      <c r="LOA1145" s="894"/>
      <c r="LOB1145" s="894"/>
      <c r="LOC1145" s="894"/>
      <c r="LOD1145" s="894"/>
      <c r="LOE1145" s="894"/>
      <c r="LOF1145" s="894"/>
      <c r="LOG1145" s="894"/>
      <c r="LOH1145" s="894"/>
      <c r="LOI1145" s="894"/>
      <c r="LOJ1145" s="894"/>
      <c r="LOK1145" s="894"/>
      <c r="LOL1145" s="894"/>
      <c r="LOM1145" s="894"/>
      <c r="LON1145" s="894"/>
      <c r="LOO1145" s="894"/>
      <c r="LOP1145" s="894"/>
      <c r="LOQ1145" s="894"/>
      <c r="LOR1145" s="894"/>
      <c r="LOS1145" s="894"/>
      <c r="LOT1145" s="894"/>
      <c r="LOU1145" s="894"/>
      <c r="LOV1145" s="894"/>
      <c r="LOW1145" s="894"/>
      <c r="LOX1145" s="894"/>
      <c r="LOY1145" s="894"/>
      <c r="LOZ1145" s="894"/>
      <c r="LPA1145" s="894"/>
      <c r="LPB1145" s="894"/>
      <c r="LPC1145" s="894"/>
      <c r="LPD1145" s="894"/>
      <c r="LPE1145" s="894"/>
      <c r="LPF1145" s="894"/>
      <c r="LPG1145" s="894"/>
      <c r="LPH1145" s="894"/>
      <c r="LPI1145" s="894"/>
      <c r="LPJ1145" s="894"/>
      <c r="LPK1145" s="894"/>
      <c r="LPL1145" s="894"/>
      <c r="LPM1145" s="894"/>
      <c r="LPN1145" s="894"/>
      <c r="LPO1145" s="894"/>
      <c r="LPP1145" s="894"/>
      <c r="LPQ1145" s="894"/>
      <c r="LPR1145" s="894"/>
      <c r="LPS1145" s="894"/>
      <c r="LPT1145" s="894"/>
      <c r="LPU1145" s="894"/>
      <c r="LPV1145" s="894"/>
      <c r="LPW1145" s="894"/>
      <c r="LPX1145" s="894"/>
      <c r="LPY1145" s="894"/>
      <c r="LPZ1145" s="894"/>
      <c r="LQA1145" s="894"/>
      <c r="LQB1145" s="894"/>
      <c r="LQC1145" s="894"/>
      <c r="LQD1145" s="894"/>
      <c r="LQE1145" s="894"/>
      <c r="LQF1145" s="894"/>
      <c r="LQG1145" s="894"/>
      <c r="LQH1145" s="894"/>
      <c r="LQI1145" s="894"/>
      <c r="LQJ1145" s="894"/>
      <c r="LQK1145" s="894"/>
      <c r="LQL1145" s="894"/>
      <c r="LQM1145" s="894"/>
      <c r="LQN1145" s="894"/>
      <c r="LQO1145" s="894"/>
      <c r="LQP1145" s="894"/>
      <c r="LQQ1145" s="894"/>
      <c r="LQR1145" s="894"/>
      <c r="LQS1145" s="894"/>
      <c r="LQT1145" s="894"/>
      <c r="LQU1145" s="894"/>
      <c r="LQV1145" s="894"/>
      <c r="LQW1145" s="894"/>
      <c r="LQX1145" s="894"/>
      <c r="LQY1145" s="894"/>
      <c r="LQZ1145" s="894"/>
      <c r="LRA1145" s="894"/>
      <c r="LRB1145" s="894"/>
      <c r="LRC1145" s="894"/>
      <c r="LRD1145" s="894"/>
      <c r="LRE1145" s="894"/>
      <c r="LRF1145" s="894"/>
      <c r="LRG1145" s="894"/>
      <c r="LRH1145" s="894"/>
      <c r="LRI1145" s="894"/>
      <c r="LRJ1145" s="894"/>
      <c r="LRK1145" s="894"/>
      <c r="LRL1145" s="894"/>
      <c r="LRM1145" s="894"/>
      <c r="LRN1145" s="894"/>
      <c r="LRO1145" s="894"/>
      <c r="LRP1145" s="894"/>
      <c r="LRQ1145" s="894"/>
      <c r="LRR1145" s="894"/>
      <c r="LRS1145" s="894"/>
      <c r="LRT1145" s="894"/>
      <c r="LRU1145" s="894"/>
      <c r="LRV1145" s="894"/>
      <c r="LRW1145" s="894"/>
      <c r="LRX1145" s="894"/>
      <c r="LRY1145" s="894"/>
      <c r="LRZ1145" s="894"/>
      <c r="LSA1145" s="894"/>
      <c r="LSB1145" s="894"/>
      <c r="LSC1145" s="894"/>
      <c r="LSD1145" s="894"/>
      <c r="LSE1145" s="894"/>
      <c r="LSF1145" s="894"/>
      <c r="LSG1145" s="894"/>
      <c r="LSH1145" s="894"/>
      <c r="LSI1145" s="894"/>
      <c r="LSJ1145" s="894"/>
      <c r="LSK1145" s="894"/>
      <c r="LSL1145" s="894"/>
      <c r="LSM1145" s="894"/>
      <c r="LSN1145" s="894"/>
      <c r="LSO1145" s="894"/>
      <c r="LSP1145" s="894"/>
      <c r="LSQ1145" s="894"/>
      <c r="LSR1145" s="894"/>
      <c r="LSS1145" s="894"/>
      <c r="LST1145" s="894"/>
      <c r="LSU1145" s="894"/>
      <c r="LSV1145" s="894"/>
      <c r="LSW1145" s="894"/>
      <c r="LSX1145" s="894"/>
      <c r="LSY1145" s="894"/>
      <c r="LSZ1145" s="894"/>
      <c r="LTA1145" s="894"/>
      <c r="LTB1145" s="894"/>
      <c r="LTC1145" s="894"/>
      <c r="LTD1145" s="894"/>
      <c r="LTE1145" s="894"/>
      <c r="LTF1145" s="894"/>
      <c r="LTG1145" s="894"/>
      <c r="LTH1145" s="894"/>
      <c r="LTI1145" s="894"/>
      <c r="LTJ1145" s="894"/>
      <c r="LTK1145" s="894"/>
      <c r="LTL1145" s="894"/>
      <c r="LTM1145" s="894"/>
      <c r="LTN1145" s="894"/>
      <c r="LTO1145" s="894"/>
      <c r="LTP1145" s="894"/>
      <c r="LTQ1145" s="894"/>
      <c r="LTR1145" s="894"/>
      <c r="LTS1145" s="894"/>
      <c r="LTT1145" s="894"/>
      <c r="LTU1145" s="894"/>
      <c r="LTV1145" s="894"/>
      <c r="LTW1145" s="894"/>
      <c r="LTX1145" s="894"/>
      <c r="LTY1145" s="894"/>
      <c r="LTZ1145" s="894"/>
      <c r="LUA1145" s="894"/>
      <c r="LUB1145" s="894"/>
      <c r="LUC1145" s="894"/>
      <c r="LUD1145" s="894"/>
      <c r="LUE1145" s="894"/>
      <c r="LUF1145" s="894"/>
      <c r="LUG1145" s="894"/>
      <c r="LUH1145" s="894"/>
      <c r="LUI1145" s="894"/>
      <c r="LUJ1145" s="894"/>
      <c r="LUK1145" s="894"/>
      <c r="LUL1145" s="894"/>
      <c r="LUM1145" s="894"/>
      <c r="LUN1145" s="894"/>
      <c r="LUO1145" s="894"/>
      <c r="LUP1145" s="894"/>
      <c r="LUQ1145" s="894"/>
      <c r="LUR1145" s="894"/>
      <c r="LUS1145" s="894"/>
      <c r="LUT1145" s="894"/>
      <c r="LUU1145" s="894"/>
      <c r="LUV1145" s="894"/>
      <c r="LUW1145" s="894"/>
      <c r="LUX1145" s="894"/>
      <c r="LUY1145" s="894"/>
      <c r="LUZ1145" s="894"/>
      <c r="LVA1145" s="894"/>
      <c r="LVB1145" s="894"/>
      <c r="LVC1145" s="894"/>
      <c r="LVD1145" s="894"/>
      <c r="LVE1145" s="894"/>
      <c r="LVF1145" s="894"/>
      <c r="LVG1145" s="894"/>
      <c r="LVH1145" s="894"/>
      <c r="LVI1145" s="894"/>
      <c r="LVJ1145" s="894"/>
      <c r="LVK1145" s="894"/>
      <c r="LVL1145" s="894"/>
      <c r="LVM1145" s="894"/>
      <c r="LVN1145" s="894"/>
      <c r="LVO1145" s="894"/>
      <c r="LVP1145" s="894"/>
      <c r="LVQ1145" s="894"/>
      <c r="LVR1145" s="894"/>
      <c r="LVS1145" s="894"/>
      <c r="LVT1145" s="894"/>
      <c r="LVU1145" s="894"/>
      <c r="LVV1145" s="894"/>
      <c r="LVW1145" s="894"/>
      <c r="LVX1145" s="894"/>
      <c r="LVY1145" s="894"/>
      <c r="LVZ1145" s="894"/>
      <c r="LWA1145" s="894"/>
      <c r="LWB1145" s="894"/>
      <c r="LWC1145" s="894"/>
      <c r="LWD1145" s="894"/>
      <c r="LWE1145" s="894"/>
      <c r="LWF1145" s="894"/>
      <c r="LWG1145" s="894"/>
      <c r="LWH1145" s="894"/>
      <c r="LWI1145" s="894"/>
      <c r="LWJ1145" s="894"/>
      <c r="LWK1145" s="894"/>
      <c r="LWL1145" s="894"/>
      <c r="LWM1145" s="894"/>
      <c r="LWN1145" s="894"/>
      <c r="LWO1145" s="894"/>
      <c r="LWP1145" s="894"/>
      <c r="LWQ1145" s="894"/>
      <c r="LWR1145" s="894"/>
      <c r="LWS1145" s="894"/>
      <c r="LWT1145" s="894"/>
      <c r="LWU1145" s="894"/>
      <c r="LWV1145" s="894"/>
      <c r="LWW1145" s="894"/>
      <c r="LWX1145" s="894"/>
      <c r="LWY1145" s="894"/>
      <c r="LWZ1145" s="894"/>
      <c r="LXA1145" s="894"/>
      <c r="LXB1145" s="894"/>
      <c r="LXC1145" s="894"/>
      <c r="LXD1145" s="894"/>
      <c r="LXE1145" s="894"/>
      <c r="LXF1145" s="894"/>
      <c r="LXG1145" s="894"/>
      <c r="LXH1145" s="894"/>
      <c r="LXI1145" s="894"/>
      <c r="LXJ1145" s="894"/>
      <c r="LXK1145" s="894"/>
      <c r="LXL1145" s="894"/>
      <c r="LXM1145" s="894"/>
      <c r="LXN1145" s="894"/>
      <c r="LXO1145" s="894"/>
      <c r="LXP1145" s="894"/>
      <c r="LXQ1145" s="894"/>
      <c r="LXR1145" s="894"/>
      <c r="LXS1145" s="894"/>
      <c r="LXT1145" s="894"/>
      <c r="LXU1145" s="894"/>
      <c r="LXV1145" s="894"/>
      <c r="LXW1145" s="894"/>
      <c r="LXX1145" s="894"/>
      <c r="LXY1145" s="894"/>
      <c r="LXZ1145" s="894"/>
      <c r="LYA1145" s="894"/>
      <c r="LYB1145" s="894"/>
      <c r="LYC1145" s="894"/>
      <c r="LYD1145" s="894"/>
      <c r="LYE1145" s="894"/>
      <c r="LYF1145" s="894"/>
      <c r="LYG1145" s="894"/>
      <c r="LYH1145" s="894"/>
      <c r="LYI1145" s="894"/>
      <c r="LYJ1145" s="894"/>
      <c r="LYK1145" s="894"/>
      <c r="LYL1145" s="894"/>
      <c r="LYM1145" s="894"/>
      <c r="LYN1145" s="894"/>
      <c r="LYO1145" s="894"/>
      <c r="LYP1145" s="894"/>
      <c r="LYQ1145" s="894"/>
      <c r="LYR1145" s="894"/>
      <c r="LYS1145" s="894"/>
      <c r="LYT1145" s="894"/>
      <c r="LYU1145" s="894"/>
      <c r="LYV1145" s="894"/>
      <c r="LYW1145" s="894"/>
      <c r="LYX1145" s="894"/>
      <c r="LYY1145" s="894"/>
      <c r="LYZ1145" s="894"/>
      <c r="LZA1145" s="894"/>
      <c r="LZB1145" s="894"/>
      <c r="LZC1145" s="894"/>
      <c r="LZD1145" s="894"/>
      <c r="LZE1145" s="894"/>
      <c r="LZF1145" s="894"/>
      <c r="LZG1145" s="894"/>
      <c r="LZH1145" s="894"/>
      <c r="LZI1145" s="894"/>
      <c r="LZJ1145" s="894"/>
      <c r="LZK1145" s="894"/>
      <c r="LZL1145" s="894"/>
      <c r="LZM1145" s="894"/>
      <c r="LZN1145" s="894"/>
      <c r="LZO1145" s="894"/>
      <c r="LZP1145" s="894"/>
      <c r="LZQ1145" s="894"/>
      <c r="LZR1145" s="894"/>
      <c r="LZS1145" s="894"/>
      <c r="LZT1145" s="894"/>
      <c r="LZU1145" s="894"/>
      <c r="LZV1145" s="894"/>
      <c r="LZW1145" s="894"/>
      <c r="LZX1145" s="894"/>
      <c r="LZY1145" s="894"/>
      <c r="LZZ1145" s="894"/>
      <c r="MAA1145" s="894"/>
      <c r="MAB1145" s="894"/>
      <c r="MAC1145" s="894"/>
      <c r="MAD1145" s="894"/>
      <c r="MAE1145" s="894"/>
      <c r="MAF1145" s="894"/>
      <c r="MAG1145" s="894"/>
      <c r="MAH1145" s="894"/>
      <c r="MAI1145" s="894"/>
      <c r="MAJ1145" s="894"/>
      <c r="MAK1145" s="894"/>
      <c r="MAL1145" s="894"/>
      <c r="MAM1145" s="894"/>
      <c r="MAN1145" s="894"/>
      <c r="MAO1145" s="894"/>
      <c r="MAP1145" s="894"/>
      <c r="MAQ1145" s="894"/>
      <c r="MAR1145" s="894"/>
      <c r="MAS1145" s="894"/>
      <c r="MAT1145" s="894"/>
      <c r="MAU1145" s="894"/>
      <c r="MAV1145" s="894"/>
      <c r="MAW1145" s="894"/>
      <c r="MAX1145" s="894"/>
      <c r="MAY1145" s="894"/>
      <c r="MAZ1145" s="894"/>
      <c r="MBA1145" s="894"/>
      <c r="MBB1145" s="894"/>
      <c r="MBC1145" s="894"/>
      <c r="MBD1145" s="894"/>
      <c r="MBE1145" s="894"/>
      <c r="MBF1145" s="894"/>
      <c r="MBG1145" s="894"/>
      <c r="MBH1145" s="894"/>
      <c r="MBI1145" s="894"/>
      <c r="MBJ1145" s="894"/>
      <c r="MBK1145" s="894"/>
      <c r="MBL1145" s="894"/>
      <c r="MBM1145" s="894"/>
      <c r="MBN1145" s="894"/>
      <c r="MBO1145" s="894"/>
      <c r="MBP1145" s="894"/>
      <c r="MBQ1145" s="894"/>
      <c r="MBR1145" s="894"/>
      <c r="MBS1145" s="894"/>
      <c r="MBT1145" s="894"/>
      <c r="MBU1145" s="894"/>
      <c r="MBV1145" s="894"/>
      <c r="MBW1145" s="894"/>
      <c r="MBX1145" s="894"/>
      <c r="MBY1145" s="894"/>
      <c r="MBZ1145" s="894"/>
      <c r="MCA1145" s="894"/>
      <c r="MCB1145" s="894"/>
      <c r="MCC1145" s="894"/>
      <c r="MCD1145" s="894"/>
      <c r="MCE1145" s="894"/>
      <c r="MCF1145" s="894"/>
      <c r="MCG1145" s="894"/>
      <c r="MCH1145" s="894"/>
      <c r="MCI1145" s="894"/>
      <c r="MCJ1145" s="894"/>
      <c r="MCK1145" s="894"/>
      <c r="MCL1145" s="894"/>
      <c r="MCM1145" s="894"/>
      <c r="MCN1145" s="894"/>
      <c r="MCO1145" s="894"/>
      <c r="MCP1145" s="894"/>
      <c r="MCQ1145" s="894"/>
      <c r="MCR1145" s="894"/>
      <c r="MCS1145" s="894"/>
      <c r="MCT1145" s="894"/>
      <c r="MCU1145" s="894"/>
      <c r="MCV1145" s="894"/>
      <c r="MCW1145" s="894"/>
      <c r="MCX1145" s="894"/>
      <c r="MCY1145" s="894"/>
      <c r="MCZ1145" s="894"/>
      <c r="MDA1145" s="894"/>
      <c r="MDB1145" s="894"/>
      <c r="MDC1145" s="894"/>
      <c r="MDD1145" s="894"/>
      <c r="MDE1145" s="894"/>
      <c r="MDF1145" s="894"/>
      <c r="MDG1145" s="894"/>
      <c r="MDH1145" s="894"/>
      <c r="MDI1145" s="894"/>
      <c r="MDJ1145" s="894"/>
      <c r="MDK1145" s="894"/>
      <c r="MDL1145" s="894"/>
      <c r="MDM1145" s="894"/>
      <c r="MDN1145" s="894"/>
      <c r="MDO1145" s="894"/>
      <c r="MDP1145" s="894"/>
      <c r="MDQ1145" s="894"/>
      <c r="MDR1145" s="894"/>
      <c r="MDS1145" s="894"/>
      <c r="MDT1145" s="894"/>
      <c r="MDU1145" s="894"/>
      <c r="MDV1145" s="894"/>
      <c r="MDW1145" s="894"/>
      <c r="MDX1145" s="894"/>
      <c r="MDY1145" s="894"/>
      <c r="MDZ1145" s="894"/>
      <c r="MEA1145" s="894"/>
      <c r="MEB1145" s="894"/>
      <c r="MEC1145" s="894"/>
      <c r="MED1145" s="894"/>
      <c r="MEE1145" s="894"/>
      <c r="MEF1145" s="894"/>
      <c r="MEG1145" s="894"/>
      <c r="MEH1145" s="894"/>
      <c r="MEI1145" s="894"/>
      <c r="MEJ1145" s="894"/>
      <c r="MEK1145" s="894"/>
      <c r="MEL1145" s="894"/>
      <c r="MEM1145" s="894"/>
      <c r="MEN1145" s="894"/>
      <c r="MEO1145" s="894"/>
      <c r="MEP1145" s="894"/>
      <c r="MEQ1145" s="894"/>
      <c r="MER1145" s="894"/>
      <c r="MES1145" s="894"/>
      <c r="MET1145" s="894"/>
      <c r="MEU1145" s="894"/>
      <c r="MEV1145" s="894"/>
      <c r="MEW1145" s="894"/>
      <c r="MEX1145" s="894"/>
      <c r="MEY1145" s="894"/>
      <c r="MEZ1145" s="894"/>
      <c r="MFA1145" s="894"/>
      <c r="MFB1145" s="894"/>
      <c r="MFC1145" s="894"/>
      <c r="MFD1145" s="894"/>
      <c r="MFE1145" s="894"/>
      <c r="MFF1145" s="894"/>
      <c r="MFG1145" s="894"/>
      <c r="MFH1145" s="894"/>
      <c r="MFI1145" s="894"/>
      <c r="MFJ1145" s="894"/>
      <c r="MFK1145" s="894"/>
      <c r="MFL1145" s="894"/>
      <c r="MFM1145" s="894"/>
      <c r="MFN1145" s="894"/>
      <c r="MFO1145" s="894"/>
      <c r="MFP1145" s="894"/>
      <c r="MFQ1145" s="894"/>
      <c r="MFR1145" s="894"/>
      <c r="MFS1145" s="894"/>
      <c r="MFT1145" s="894"/>
      <c r="MFU1145" s="894"/>
      <c r="MFV1145" s="894"/>
      <c r="MFW1145" s="894"/>
      <c r="MFX1145" s="894"/>
      <c r="MFY1145" s="894"/>
      <c r="MFZ1145" s="894"/>
      <c r="MGA1145" s="894"/>
      <c r="MGB1145" s="894"/>
      <c r="MGC1145" s="894"/>
      <c r="MGD1145" s="894"/>
      <c r="MGE1145" s="894"/>
      <c r="MGF1145" s="894"/>
      <c r="MGG1145" s="894"/>
      <c r="MGH1145" s="894"/>
      <c r="MGI1145" s="894"/>
      <c r="MGJ1145" s="894"/>
      <c r="MGK1145" s="894"/>
      <c r="MGL1145" s="894"/>
      <c r="MGM1145" s="894"/>
      <c r="MGN1145" s="894"/>
      <c r="MGO1145" s="894"/>
      <c r="MGP1145" s="894"/>
      <c r="MGQ1145" s="894"/>
      <c r="MGR1145" s="894"/>
      <c r="MGS1145" s="894"/>
      <c r="MGT1145" s="894"/>
      <c r="MGU1145" s="894"/>
      <c r="MGV1145" s="894"/>
      <c r="MGW1145" s="894"/>
      <c r="MGX1145" s="894"/>
      <c r="MGY1145" s="894"/>
      <c r="MGZ1145" s="894"/>
      <c r="MHA1145" s="894"/>
      <c r="MHB1145" s="894"/>
      <c r="MHC1145" s="894"/>
      <c r="MHD1145" s="894"/>
      <c r="MHE1145" s="894"/>
      <c r="MHF1145" s="894"/>
      <c r="MHG1145" s="894"/>
      <c r="MHH1145" s="894"/>
      <c r="MHI1145" s="894"/>
      <c r="MHJ1145" s="894"/>
      <c r="MHK1145" s="894"/>
      <c r="MHL1145" s="894"/>
      <c r="MHM1145" s="894"/>
      <c r="MHN1145" s="894"/>
      <c r="MHO1145" s="894"/>
      <c r="MHP1145" s="894"/>
      <c r="MHQ1145" s="894"/>
      <c r="MHR1145" s="894"/>
      <c r="MHS1145" s="894"/>
      <c r="MHT1145" s="894"/>
      <c r="MHU1145" s="894"/>
      <c r="MHV1145" s="894"/>
      <c r="MHW1145" s="894"/>
      <c r="MHX1145" s="894"/>
      <c r="MHY1145" s="894"/>
      <c r="MHZ1145" s="894"/>
      <c r="MIA1145" s="894"/>
      <c r="MIB1145" s="894"/>
      <c r="MIC1145" s="894"/>
      <c r="MID1145" s="894"/>
      <c r="MIE1145" s="894"/>
      <c r="MIF1145" s="894"/>
      <c r="MIG1145" s="894"/>
      <c r="MIH1145" s="894"/>
      <c r="MII1145" s="894"/>
      <c r="MIJ1145" s="894"/>
      <c r="MIK1145" s="894"/>
      <c r="MIL1145" s="894"/>
      <c r="MIM1145" s="894"/>
      <c r="MIN1145" s="894"/>
      <c r="MIO1145" s="894"/>
      <c r="MIP1145" s="894"/>
      <c r="MIQ1145" s="894"/>
      <c r="MIR1145" s="894"/>
      <c r="MIS1145" s="894"/>
      <c r="MIT1145" s="894"/>
      <c r="MIU1145" s="894"/>
      <c r="MIV1145" s="894"/>
      <c r="MIW1145" s="894"/>
      <c r="MIX1145" s="894"/>
      <c r="MIY1145" s="894"/>
      <c r="MIZ1145" s="894"/>
      <c r="MJA1145" s="894"/>
      <c r="MJB1145" s="894"/>
      <c r="MJC1145" s="894"/>
      <c r="MJD1145" s="894"/>
      <c r="MJE1145" s="894"/>
      <c r="MJF1145" s="894"/>
      <c r="MJG1145" s="894"/>
      <c r="MJH1145" s="894"/>
      <c r="MJI1145" s="894"/>
      <c r="MJJ1145" s="894"/>
      <c r="MJK1145" s="894"/>
      <c r="MJL1145" s="894"/>
      <c r="MJM1145" s="894"/>
      <c r="MJN1145" s="894"/>
      <c r="MJO1145" s="894"/>
      <c r="MJP1145" s="894"/>
      <c r="MJQ1145" s="894"/>
      <c r="MJR1145" s="894"/>
      <c r="MJS1145" s="894"/>
      <c r="MJT1145" s="894"/>
      <c r="MJU1145" s="894"/>
      <c r="MJV1145" s="894"/>
      <c r="MJW1145" s="894"/>
      <c r="MJX1145" s="894"/>
      <c r="MJY1145" s="894"/>
      <c r="MJZ1145" s="894"/>
      <c r="MKA1145" s="894"/>
      <c r="MKB1145" s="894"/>
      <c r="MKC1145" s="894"/>
      <c r="MKD1145" s="894"/>
      <c r="MKE1145" s="894"/>
      <c r="MKF1145" s="894"/>
      <c r="MKG1145" s="894"/>
      <c r="MKH1145" s="894"/>
      <c r="MKI1145" s="894"/>
      <c r="MKJ1145" s="894"/>
      <c r="MKK1145" s="894"/>
      <c r="MKL1145" s="894"/>
      <c r="MKM1145" s="894"/>
      <c r="MKN1145" s="894"/>
      <c r="MKO1145" s="894"/>
      <c r="MKP1145" s="894"/>
      <c r="MKQ1145" s="894"/>
      <c r="MKR1145" s="894"/>
      <c r="MKS1145" s="894"/>
      <c r="MKT1145" s="894"/>
      <c r="MKU1145" s="894"/>
      <c r="MKV1145" s="894"/>
      <c r="MKW1145" s="894"/>
      <c r="MKX1145" s="894"/>
      <c r="MKY1145" s="894"/>
      <c r="MKZ1145" s="894"/>
      <c r="MLA1145" s="894"/>
      <c r="MLB1145" s="894"/>
      <c r="MLC1145" s="894"/>
      <c r="MLD1145" s="894"/>
      <c r="MLE1145" s="894"/>
      <c r="MLF1145" s="894"/>
      <c r="MLG1145" s="894"/>
      <c r="MLH1145" s="894"/>
      <c r="MLI1145" s="894"/>
      <c r="MLJ1145" s="894"/>
      <c r="MLK1145" s="894"/>
      <c r="MLL1145" s="894"/>
      <c r="MLM1145" s="894"/>
      <c r="MLN1145" s="894"/>
      <c r="MLO1145" s="894"/>
      <c r="MLP1145" s="894"/>
      <c r="MLQ1145" s="894"/>
      <c r="MLR1145" s="894"/>
      <c r="MLS1145" s="894"/>
      <c r="MLT1145" s="894"/>
      <c r="MLU1145" s="894"/>
      <c r="MLV1145" s="894"/>
      <c r="MLW1145" s="894"/>
      <c r="MLX1145" s="894"/>
      <c r="MLY1145" s="894"/>
      <c r="MLZ1145" s="894"/>
      <c r="MMA1145" s="894"/>
      <c r="MMB1145" s="894"/>
      <c r="MMC1145" s="894"/>
      <c r="MMD1145" s="894"/>
      <c r="MME1145" s="894"/>
      <c r="MMF1145" s="894"/>
      <c r="MMG1145" s="894"/>
      <c r="MMH1145" s="894"/>
      <c r="MMI1145" s="894"/>
      <c r="MMJ1145" s="894"/>
      <c r="MMK1145" s="894"/>
      <c r="MML1145" s="894"/>
      <c r="MMM1145" s="894"/>
      <c r="MMN1145" s="894"/>
      <c r="MMO1145" s="894"/>
      <c r="MMP1145" s="894"/>
      <c r="MMQ1145" s="894"/>
      <c r="MMR1145" s="894"/>
      <c r="MMS1145" s="894"/>
      <c r="MMT1145" s="894"/>
      <c r="MMU1145" s="894"/>
      <c r="MMV1145" s="894"/>
      <c r="MMW1145" s="894"/>
      <c r="MMX1145" s="894"/>
      <c r="MMY1145" s="894"/>
      <c r="MMZ1145" s="894"/>
      <c r="MNA1145" s="894"/>
      <c r="MNB1145" s="894"/>
      <c r="MNC1145" s="894"/>
      <c r="MND1145" s="894"/>
      <c r="MNE1145" s="894"/>
      <c r="MNF1145" s="894"/>
      <c r="MNG1145" s="894"/>
      <c r="MNH1145" s="894"/>
      <c r="MNI1145" s="894"/>
      <c r="MNJ1145" s="894"/>
      <c r="MNK1145" s="894"/>
      <c r="MNL1145" s="894"/>
      <c r="MNM1145" s="894"/>
      <c r="MNN1145" s="894"/>
      <c r="MNO1145" s="894"/>
      <c r="MNP1145" s="894"/>
      <c r="MNQ1145" s="894"/>
      <c r="MNR1145" s="894"/>
      <c r="MNS1145" s="894"/>
      <c r="MNT1145" s="894"/>
      <c r="MNU1145" s="894"/>
      <c r="MNV1145" s="894"/>
      <c r="MNW1145" s="894"/>
      <c r="MNX1145" s="894"/>
      <c r="MNY1145" s="894"/>
      <c r="MNZ1145" s="894"/>
      <c r="MOA1145" s="894"/>
      <c r="MOB1145" s="894"/>
      <c r="MOC1145" s="894"/>
      <c r="MOD1145" s="894"/>
      <c r="MOE1145" s="894"/>
      <c r="MOF1145" s="894"/>
      <c r="MOG1145" s="894"/>
      <c r="MOH1145" s="894"/>
      <c r="MOI1145" s="894"/>
      <c r="MOJ1145" s="894"/>
      <c r="MOK1145" s="894"/>
      <c r="MOL1145" s="894"/>
      <c r="MOM1145" s="894"/>
      <c r="MON1145" s="894"/>
      <c r="MOO1145" s="894"/>
      <c r="MOP1145" s="894"/>
      <c r="MOQ1145" s="894"/>
      <c r="MOR1145" s="894"/>
      <c r="MOS1145" s="894"/>
      <c r="MOT1145" s="894"/>
      <c r="MOU1145" s="894"/>
      <c r="MOV1145" s="894"/>
      <c r="MOW1145" s="894"/>
      <c r="MOX1145" s="894"/>
      <c r="MOY1145" s="894"/>
      <c r="MOZ1145" s="894"/>
      <c r="MPA1145" s="894"/>
      <c r="MPB1145" s="894"/>
      <c r="MPC1145" s="894"/>
      <c r="MPD1145" s="894"/>
      <c r="MPE1145" s="894"/>
      <c r="MPF1145" s="894"/>
      <c r="MPG1145" s="894"/>
      <c r="MPH1145" s="894"/>
      <c r="MPI1145" s="894"/>
      <c r="MPJ1145" s="894"/>
      <c r="MPK1145" s="894"/>
      <c r="MPL1145" s="894"/>
      <c r="MPM1145" s="894"/>
      <c r="MPN1145" s="894"/>
      <c r="MPO1145" s="894"/>
      <c r="MPP1145" s="894"/>
      <c r="MPQ1145" s="894"/>
      <c r="MPR1145" s="894"/>
      <c r="MPS1145" s="894"/>
      <c r="MPT1145" s="894"/>
      <c r="MPU1145" s="894"/>
      <c r="MPV1145" s="894"/>
      <c r="MPW1145" s="894"/>
      <c r="MPX1145" s="894"/>
      <c r="MPY1145" s="894"/>
      <c r="MPZ1145" s="894"/>
      <c r="MQA1145" s="894"/>
      <c r="MQB1145" s="894"/>
      <c r="MQC1145" s="894"/>
      <c r="MQD1145" s="894"/>
      <c r="MQE1145" s="894"/>
      <c r="MQF1145" s="894"/>
      <c r="MQG1145" s="894"/>
      <c r="MQH1145" s="894"/>
      <c r="MQI1145" s="894"/>
      <c r="MQJ1145" s="894"/>
      <c r="MQK1145" s="894"/>
      <c r="MQL1145" s="894"/>
      <c r="MQM1145" s="894"/>
      <c r="MQN1145" s="894"/>
      <c r="MQO1145" s="894"/>
      <c r="MQP1145" s="894"/>
      <c r="MQQ1145" s="894"/>
      <c r="MQR1145" s="894"/>
      <c r="MQS1145" s="894"/>
      <c r="MQT1145" s="894"/>
      <c r="MQU1145" s="894"/>
      <c r="MQV1145" s="894"/>
      <c r="MQW1145" s="894"/>
      <c r="MQX1145" s="894"/>
      <c r="MQY1145" s="894"/>
      <c r="MQZ1145" s="894"/>
      <c r="MRA1145" s="894"/>
      <c r="MRB1145" s="894"/>
      <c r="MRC1145" s="894"/>
      <c r="MRD1145" s="894"/>
      <c r="MRE1145" s="894"/>
      <c r="MRF1145" s="894"/>
      <c r="MRG1145" s="894"/>
      <c r="MRH1145" s="894"/>
      <c r="MRI1145" s="894"/>
      <c r="MRJ1145" s="894"/>
      <c r="MRK1145" s="894"/>
      <c r="MRL1145" s="894"/>
      <c r="MRM1145" s="894"/>
      <c r="MRN1145" s="894"/>
      <c r="MRO1145" s="894"/>
      <c r="MRP1145" s="894"/>
      <c r="MRQ1145" s="894"/>
      <c r="MRR1145" s="894"/>
      <c r="MRS1145" s="894"/>
      <c r="MRT1145" s="894"/>
      <c r="MRU1145" s="894"/>
      <c r="MRV1145" s="894"/>
      <c r="MRW1145" s="894"/>
      <c r="MRX1145" s="894"/>
      <c r="MRY1145" s="894"/>
      <c r="MRZ1145" s="894"/>
      <c r="MSA1145" s="894"/>
      <c r="MSB1145" s="894"/>
      <c r="MSC1145" s="894"/>
      <c r="MSD1145" s="894"/>
      <c r="MSE1145" s="894"/>
      <c r="MSF1145" s="894"/>
      <c r="MSG1145" s="894"/>
      <c r="MSH1145" s="894"/>
      <c r="MSI1145" s="894"/>
      <c r="MSJ1145" s="894"/>
      <c r="MSK1145" s="894"/>
      <c r="MSL1145" s="894"/>
      <c r="MSM1145" s="894"/>
      <c r="MSN1145" s="894"/>
      <c r="MSO1145" s="894"/>
      <c r="MSP1145" s="894"/>
      <c r="MSQ1145" s="894"/>
      <c r="MSR1145" s="894"/>
      <c r="MSS1145" s="894"/>
      <c r="MST1145" s="894"/>
      <c r="MSU1145" s="894"/>
      <c r="MSV1145" s="894"/>
      <c r="MSW1145" s="894"/>
      <c r="MSX1145" s="894"/>
      <c r="MSY1145" s="894"/>
      <c r="MSZ1145" s="894"/>
      <c r="MTA1145" s="894"/>
      <c r="MTB1145" s="894"/>
      <c r="MTC1145" s="894"/>
      <c r="MTD1145" s="894"/>
      <c r="MTE1145" s="894"/>
      <c r="MTF1145" s="894"/>
      <c r="MTG1145" s="894"/>
      <c r="MTH1145" s="894"/>
      <c r="MTI1145" s="894"/>
      <c r="MTJ1145" s="894"/>
      <c r="MTK1145" s="894"/>
      <c r="MTL1145" s="894"/>
      <c r="MTM1145" s="894"/>
      <c r="MTN1145" s="894"/>
      <c r="MTO1145" s="894"/>
      <c r="MTP1145" s="894"/>
      <c r="MTQ1145" s="894"/>
      <c r="MTR1145" s="894"/>
      <c r="MTS1145" s="894"/>
      <c r="MTT1145" s="894"/>
      <c r="MTU1145" s="894"/>
      <c r="MTV1145" s="894"/>
      <c r="MTW1145" s="894"/>
      <c r="MTX1145" s="894"/>
      <c r="MTY1145" s="894"/>
      <c r="MTZ1145" s="894"/>
      <c r="MUA1145" s="894"/>
      <c r="MUB1145" s="894"/>
      <c r="MUC1145" s="894"/>
      <c r="MUD1145" s="894"/>
      <c r="MUE1145" s="894"/>
      <c r="MUF1145" s="894"/>
      <c r="MUG1145" s="894"/>
      <c r="MUH1145" s="894"/>
      <c r="MUI1145" s="894"/>
      <c r="MUJ1145" s="894"/>
      <c r="MUK1145" s="894"/>
      <c r="MUL1145" s="894"/>
      <c r="MUM1145" s="894"/>
      <c r="MUN1145" s="894"/>
      <c r="MUO1145" s="894"/>
      <c r="MUP1145" s="894"/>
      <c r="MUQ1145" s="894"/>
      <c r="MUR1145" s="894"/>
      <c r="MUS1145" s="894"/>
      <c r="MUT1145" s="894"/>
      <c r="MUU1145" s="894"/>
      <c r="MUV1145" s="894"/>
      <c r="MUW1145" s="894"/>
      <c r="MUX1145" s="894"/>
      <c r="MUY1145" s="894"/>
      <c r="MUZ1145" s="894"/>
      <c r="MVA1145" s="894"/>
      <c r="MVB1145" s="894"/>
      <c r="MVC1145" s="894"/>
      <c r="MVD1145" s="894"/>
      <c r="MVE1145" s="894"/>
      <c r="MVF1145" s="894"/>
      <c r="MVG1145" s="894"/>
      <c r="MVH1145" s="894"/>
      <c r="MVI1145" s="894"/>
      <c r="MVJ1145" s="894"/>
      <c r="MVK1145" s="894"/>
      <c r="MVL1145" s="894"/>
      <c r="MVM1145" s="894"/>
      <c r="MVN1145" s="894"/>
      <c r="MVO1145" s="894"/>
      <c r="MVP1145" s="894"/>
      <c r="MVQ1145" s="894"/>
      <c r="MVR1145" s="894"/>
      <c r="MVS1145" s="894"/>
      <c r="MVT1145" s="894"/>
      <c r="MVU1145" s="894"/>
      <c r="MVV1145" s="894"/>
      <c r="MVW1145" s="894"/>
      <c r="MVX1145" s="894"/>
      <c r="MVY1145" s="894"/>
      <c r="MVZ1145" s="894"/>
      <c r="MWA1145" s="894"/>
      <c r="MWB1145" s="894"/>
      <c r="MWC1145" s="894"/>
      <c r="MWD1145" s="894"/>
      <c r="MWE1145" s="894"/>
      <c r="MWF1145" s="894"/>
      <c r="MWG1145" s="894"/>
      <c r="MWH1145" s="894"/>
      <c r="MWI1145" s="894"/>
      <c r="MWJ1145" s="894"/>
      <c r="MWK1145" s="894"/>
      <c r="MWL1145" s="894"/>
      <c r="MWM1145" s="894"/>
      <c r="MWN1145" s="894"/>
      <c r="MWO1145" s="894"/>
      <c r="MWP1145" s="894"/>
      <c r="MWQ1145" s="894"/>
      <c r="MWR1145" s="894"/>
      <c r="MWS1145" s="894"/>
      <c r="MWT1145" s="894"/>
      <c r="MWU1145" s="894"/>
      <c r="MWV1145" s="894"/>
      <c r="MWW1145" s="894"/>
      <c r="MWX1145" s="894"/>
      <c r="MWY1145" s="894"/>
      <c r="MWZ1145" s="894"/>
      <c r="MXA1145" s="894"/>
      <c r="MXB1145" s="894"/>
      <c r="MXC1145" s="894"/>
      <c r="MXD1145" s="894"/>
      <c r="MXE1145" s="894"/>
      <c r="MXF1145" s="894"/>
      <c r="MXG1145" s="894"/>
      <c r="MXH1145" s="894"/>
      <c r="MXI1145" s="894"/>
      <c r="MXJ1145" s="894"/>
      <c r="MXK1145" s="894"/>
      <c r="MXL1145" s="894"/>
      <c r="MXM1145" s="894"/>
      <c r="MXN1145" s="894"/>
      <c r="MXO1145" s="894"/>
      <c r="MXP1145" s="894"/>
      <c r="MXQ1145" s="894"/>
      <c r="MXR1145" s="894"/>
      <c r="MXS1145" s="894"/>
      <c r="MXT1145" s="894"/>
      <c r="MXU1145" s="894"/>
      <c r="MXV1145" s="894"/>
      <c r="MXW1145" s="894"/>
      <c r="MXX1145" s="894"/>
      <c r="MXY1145" s="894"/>
      <c r="MXZ1145" s="894"/>
      <c r="MYA1145" s="894"/>
      <c r="MYB1145" s="894"/>
      <c r="MYC1145" s="894"/>
      <c r="MYD1145" s="894"/>
      <c r="MYE1145" s="894"/>
      <c r="MYF1145" s="894"/>
      <c r="MYG1145" s="894"/>
      <c r="MYH1145" s="894"/>
      <c r="MYI1145" s="894"/>
      <c r="MYJ1145" s="894"/>
      <c r="MYK1145" s="894"/>
      <c r="MYL1145" s="894"/>
      <c r="MYM1145" s="894"/>
      <c r="MYN1145" s="894"/>
      <c r="MYO1145" s="894"/>
      <c r="MYP1145" s="894"/>
      <c r="MYQ1145" s="894"/>
      <c r="MYR1145" s="894"/>
      <c r="MYS1145" s="894"/>
      <c r="MYT1145" s="894"/>
      <c r="MYU1145" s="894"/>
      <c r="MYV1145" s="894"/>
      <c r="MYW1145" s="894"/>
      <c r="MYX1145" s="894"/>
      <c r="MYY1145" s="894"/>
      <c r="MYZ1145" s="894"/>
      <c r="MZA1145" s="894"/>
      <c r="MZB1145" s="894"/>
      <c r="MZC1145" s="894"/>
      <c r="MZD1145" s="894"/>
      <c r="MZE1145" s="894"/>
      <c r="MZF1145" s="894"/>
      <c r="MZG1145" s="894"/>
      <c r="MZH1145" s="894"/>
      <c r="MZI1145" s="894"/>
      <c r="MZJ1145" s="894"/>
      <c r="MZK1145" s="894"/>
      <c r="MZL1145" s="894"/>
      <c r="MZM1145" s="894"/>
      <c r="MZN1145" s="894"/>
      <c r="MZO1145" s="894"/>
      <c r="MZP1145" s="894"/>
      <c r="MZQ1145" s="894"/>
      <c r="MZR1145" s="894"/>
      <c r="MZS1145" s="894"/>
      <c r="MZT1145" s="894"/>
      <c r="MZU1145" s="894"/>
      <c r="MZV1145" s="894"/>
      <c r="MZW1145" s="894"/>
      <c r="MZX1145" s="894"/>
      <c r="MZY1145" s="894"/>
      <c r="MZZ1145" s="894"/>
      <c r="NAA1145" s="894"/>
      <c r="NAB1145" s="894"/>
      <c r="NAC1145" s="894"/>
      <c r="NAD1145" s="894"/>
      <c r="NAE1145" s="894"/>
      <c r="NAF1145" s="894"/>
      <c r="NAG1145" s="894"/>
      <c r="NAH1145" s="894"/>
      <c r="NAI1145" s="894"/>
      <c r="NAJ1145" s="894"/>
      <c r="NAK1145" s="894"/>
      <c r="NAL1145" s="894"/>
      <c r="NAM1145" s="894"/>
      <c r="NAN1145" s="894"/>
      <c r="NAO1145" s="894"/>
      <c r="NAP1145" s="894"/>
      <c r="NAQ1145" s="894"/>
      <c r="NAR1145" s="894"/>
      <c r="NAS1145" s="894"/>
      <c r="NAT1145" s="894"/>
      <c r="NAU1145" s="894"/>
      <c r="NAV1145" s="894"/>
      <c r="NAW1145" s="894"/>
      <c r="NAX1145" s="894"/>
      <c r="NAY1145" s="894"/>
      <c r="NAZ1145" s="894"/>
      <c r="NBA1145" s="894"/>
      <c r="NBB1145" s="894"/>
      <c r="NBC1145" s="894"/>
      <c r="NBD1145" s="894"/>
      <c r="NBE1145" s="894"/>
      <c r="NBF1145" s="894"/>
      <c r="NBG1145" s="894"/>
      <c r="NBH1145" s="894"/>
      <c r="NBI1145" s="894"/>
      <c r="NBJ1145" s="894"/>
      <c r="NBK1145" s="894"/>
      <c r="NBL1145" s="894"/>
      <c r="NBM1145" s="894"/>
      <c r="NBN1145" s="894"/>
      <c r="NBO1145" s="894"/>
      <c r="NBP1145" s="894"/>
      <c r="NBQ1145" s="894"/>
      <c r="NBR1145" s="894"/>
      <c r="NBS1145" s="894"/>
      <c r="NBT1145" s="894"/>
      <c r="NBU1145" s="894"/>
      <c r="NBV1145" s="894"/>
      <c r="NBW1145" s="894"/>
      <c r="NBX1145" s="894"/>
      <c r="NBY1145" s="894"/>
      <c r="NBZ1145" s="894"/>
      <c r="NCA1145" s="894"/>
      <c r="NCB1145" s="894"/>
      <c r="NCC1145" s="894"/>
      <c r="NCD1145" s="894"/>
      <c r="NCE1145" s="894"/>
      <c r="NCF1145" s="894"/>
      <c r="NCG1145" s="894"/>
      <c r="NCH1145" s="894"/>
      <c r="NCI1145" s="894"/>
      <c r="NCJ1145" s="894"/>
      <c r="NCK1145" s="894"/>
      <c r="NCL1145" s="894"/>
      <c r="NCM1145" s="894"/>
      <c r="NCN1145" s="894"/>
      <c r="NCO1145" s="894"/>
      <c r="NCP1145" s="894"/>
      <c r="NCQ1145" s="894"/>
      <c r="NCR1145" s="894"/>
      <c r="NCS1145" s="894"/>
      <c r="NCT1145" s="894"/>
      <c r="NCU1145" s="894"/>
      <c r="NCV1145" s="894"/>
      <c r="NCW1145" s="894"/>
      <c r="NCX1145" s="894"/>
      <c r="NCY1145" s="894"/>
      <c r="NCZ1145" s="894"/>
      <c r="NDA1145" s="894"/>
      <c r="NDB1145" s="894"/>
      <c r="NDC1145" s="894"/>
      <c r="NDD1145" s="894"/>
      <c r="NDE1145" s="894"/>
      <c r="NDF1145" s="894"/>
      <c r="NDG1145" s="894"/>
      <c r="NDH1145" s="894"/>
      <c r="NDI1145" s="894"/>
      <c r="NDJ1145" s="894"/>
      <c r="NDK1145" s="894"/>
      <c r="NDL1145" s="894"/>
      <c r="NDM1145" s="894"/>
      <c r="NDN1145" s="894"/>
      <c r="NDO1145" s="894"/>
      <c r="NDP1145" s="894"/>
      <c r="NDQ1145" s="894"/>
      <c r="NDR1145" s="894"/>
      <c r="NDS1145" s="894"/>
      <c r="NDT1145" s="894"/>
      <c r="NDU1145" s="894"/>
      <c r="NDV1145" s="894"/>
      <c r="NDW1145" s="894"/>
      <c r="NDX1145" s="894"/>
      <c r="NDY1145" s="894"/>
      <c r="NDZ1145" s="894"/>
      <c r="NEA1145" s="894"/>
      <c r="NEB1145" s="894"/>
      <c r="NEC1145" s="894"/>
      <c r="NED1145" s="894"/>
      <c r="NEE1145" s="894"/>
      <c r="NEF1145" s="894"/>
      <c r="NEG1145" s="894"/>
      <c r="NEH1145" s="894"/>
      <c r="NEI1145" s="894"/>
      <c r="NEJ1145" s="894"/>
      <c r="NEK1145" s="894"/>
      <c r="NEL1145" s="894"/>
      <c r="NEM1145" s="894"/>
      <c r="NEN1145" s="894"/>
      <c r="NEO1145" s="894"/>
      <c r="NEP1145" s="894"/>
      <c r="NEQ1145" s="894"/>
      <c r="NER1145" s="894"/>
      <c r="NES1145" s="894"/>
      <c r="NET1145" s="894"/>
      <c r="NEU1145" s="894"/>
      <c r="NEV1145" s="894"/>
      <c r="NEW1145" s="894"/>
      <c r="NEX1145" s="894"/>
      <c r="NEY1145" s="894"/>
      <c r="NEZ1145" s="894"/>
      <c r="NFA1145" s="894"/>
      <c r="NFB1145" s="894"/>
      <c r="NFC1145" s="894"/>
      <c r="NFD1145" s="894"/>
      <c r="NFE1145" s="894"/>
      <c r="NFF1145" s="894"/>
      <c r="NFG1145" s="894"/>
      <c r="NFH1145" s="894"/>
      <c r="NFI1145" s="894"/>
      <c r="NFJ1145" s="894"/>
      <c r="NFK1145" s="894"/>
      <c r="NFL1145" s="894"/>
      <c r="NFM1145" s="894"/>
      <c r="NFN1145" s="894"/>
      <c r="NFO1145" s="894"/>
      <c r="NFP1145" s="894"/>
      <c r="NFQ1145" s="894"/>
      <c r="NFR1145" s="894"/>
      <c r="NFS1145" s="894"/>
      <c r="NFT1145" s="894"/>
      <c r="NFU1145" s="894"/>
      <c r="NFV1145" s="894"/>
      <c r="NFW1145" s="894"/>
      <c r="NFX1145" s="894"/>
      <c r="NFY1145" s="894"/>
      <c r="NFZ1145" s="894"/>
      <c r="NGA1145" s="894"/>
      <c r="NGB1145" s="894"/>
      <c r="NGC1145" s="894"/>
      <c r="NGD1145" s="894"/>
      <c r="NGE1145" s="894"/>
      <c r="NGF1145" s="894"/>
      <c r="NGG1145" s="894"/>
      <c r="NGH1145" s="894"/>
      <c r="NGI1145" s="894"/>
      <c r="NGJ1145" s="894"/>
      <c r="NGK1145" s="894"/>
      <c r="NGL1145" s="894"/>
      <c r="NGM1145" s="894"/>
      <c r="NGN1145" s="894"/>
      <c r="NGO1145" s="894"/>
      <c r="NGP1145" s="894"/>
      <c r="NGQ1145" s="894"/>
      <c r="NGR1145" s="894"/>
      <c r="NGS1145" s="894"/>
      <c r="NGT1145" s="894"/>
      <c r="NGU1145" s="894"/>
      <c r="NGV1145" s="894"/>
      <c r="NGW1145" s="894"/>
      <c r="NGX1145" s="894"/>
      <c r="NGY1145" s="894"/>
      <c r="NGZ1145" s="894"/>
      <c r="NHA1145" s="894"/>
      <c r="NHB1145" s="894"/>
      <c r="NHC1145" s="894"/>
      <c r="NHD1145" s="894"/>
      <c r="NHE1145" s="894"/>
      <c r="NHF1145" s="894"/>
      <c r="NHG1145" s="894"/>
      <c r="NHH1145" s="894"/>
      <c r="NHI1145" s="894"/>
      <c r="NHJ1145" s="894"/>
      <c r="NHK1145" s="894"/>
      <c r="NHL1145" s="894"/>
      <c r="NHM1145" s="894"/>
      <c r="NHN1145" s="894"/>
      <c r="NHO1145" s="894"/>
      <c r="NHP1145" s="894"/>
      <c r="NHQ1145" s="894"/>
      <c r="NHR1145" s="894"/>
      <c r="NHS1145" s="894"/>
      <c r="NHT1145" s="894"/>
      <c r="NHU1145" s="894"/>
      <c r="NHV1145" s="894"/>
      <c r="NHW1145" s="894"/>
      <c r="NHX1145" s="894"/>
      <c r="NHY1145" s="894"/>
      <c r="NHZ1145" s="894"/>
      <c r="NIA1145" s="894"/>
      <c r="NIB1145" s="894"/>
      <c r="NIC1145" s="894"/>
      <c r="NID1145" s="894"/>
      <c r="NIE1145" s="894"/>
      <c r="NIF1145" s="894"/>
      <c r="NIG1145" s="894"/>
      <c r="NIH1145" s="894"/>
      <c r="NII1145" s="894"/>
      <c r="NIJ1145" s="894"/>
      <c r="NIK1145" s="894"/>
      <c r="NIL1145" s="894"/>
      <c r="NIM1145" s="894"/>
      <c r="NIN1145" s="894"/>
      <c r="NIO1145" s="894"/>
      <c r="NIP1145" s="894"/>
      <c r="NIQ1145" s="894"/>
      <c r="NIR1145" s="894"/>
      <c r="NIS1145" s="894"/>
      <c r="NIT1145" s="894"/>
      <c r="NIU1145" s="894"/>
      <c r="NIV1145" s="894"/>
      <c r="NIW1145" s="894"/>
      <c r="NIX1145" s="894"/>
      <c r="NIY1145" s="894"/>
      <c r="NIZ1145" s="894"/>
      <c r="NJA1145" s="894"/>
      <c r="NJB1145" s="894"/>
      <c r="NJC1145" s="894"/>
      <c r="NJD1145" s="894"/>
      <c r="NJE1145" s="894"/>
      <c r="NJF1145" s="894"/>
      <c r="NJG1145" s="894"/>
      <c r="NJH1145" s="894"/>
      <c r="NJI1145" s="894"/>
      <c r="NJJ1145" s="894"/>
      <c r="NJK1145" s="894"/>
      <c r="NJL1145" s="894"/>
      <c r="NJM1145" s="894"/>
      <c r="NJN1145" s="894"/>
      <c r="NJO1145" s="894"/>
      <c r="NJP1145" s="894"/>
      <c r="NJQ1145" s="894"/>
      <c r="NJR1145" s="894"/>
      <c r="NJS1145" s="894"/>
      <c r="NJT1145" s="894"/>
      <c r="NJU1145" s="894"/>
      <c r="NJV1145" s="894"/>
      <c r="NJW1145" s="894"/>
      <c r="NJX1145" s="894"/>
      <c r="NJY1145" s="894"/>
      <c r="NJZ1145" s="894"/>
      <c r="NKA1145" s="894"/>
      <c r="NKB1145" s="894"/>
      <c r="NKC1145" s="894"/>
      <c r="NKD1145" s="894"/>
      <c r="NKE1145" s="894"/>
      <c r="NKF1145" s="894"/>
      <c r="NKG1145" s="894"/>
      <c r="NKH1145" s="894"/>
      <c r="NKI1145" s="894"/>
      <c r="NKJ1145" s="894"/>
      <c r="NKK1145" s="894"/>
      <c r="NKL1145" s="894"/>
      <c r="NKM1145" s="894"/>
      <c r="NKN1145" s="894"/>
      <c r="NKO1145" s="894"/>
      <c r="NKP1145" s="894"/>
      <c r="NKQ1145" s="894"/>
      <c r="NKR1145" s="894"/>
      <c r="NKS1145" s="894"/>
      <c r="NKT1145" s="894"/>
      <c r="NKU1145" s="894"/>
      <c r="NKV1145" s="894"/>
      <c r="NKW1145" s="894"/>
      <c r="NKX1145" s="894"/>
      <c r="NKY1145" s="894"/>
      <c r="NKZ1145" s="894"/>
      <c r="NLA1145" s="894"/>
      <c r="NLB1145" s="894"/>
      <c r="NLC1145" s="894"/>
      <c r="NLD1145" s="894"/>
      <c r="NLE1145" s="894"/>
      <c r="NLF1145" s="894"/>
      <c r="NLG1145" s="894"/>
      <c r="NLH1145" s="894"/>
      <c r="NLI1145" s="894"/>
      <c r="NLJ1145" s="894"/>
      <c r="NLK1145" s="894"/>
      <c r="NLL1145" s="894"/>
      <c r="NLM1145" s="894"/>
      <c r="NLN1145" s="894"/>
      <c r="NLO1145" s="894"/>
      <c r="NLP1145" s="894"/>
      <c r="NLQ1145" s="894"/>
      <c r="NLR1145" s="894"/>
      <c r="NLS1145" s="894"/>
      <c r="NLT1145" s="894"/>
      <c r="NLU1145" s="894"/>
      <c r="NLV1145" s="894"/>
      <c r="NLW1145" s="894"/>
      <c r="NLX1145" s="894"/>
      <c r="NLY1145" s="894"/>
      <c r="NLZ1145" s="894"/>
      <c r="NMA1145" s="894"/>
      <c r="NMB1145" s="894"/>
      <c r="NMC1145" s="894"/>
      <c r="NMD1145" s="894"/>
      <c r="NME1145" s="894"/>
      <c r="NMF1145" s="894"/>
      <c r="NMG1145" s="894"/>
      <c r="NMH1145" s="894"/>
      <c r="NMI1145" s="894"/>
      <c r="NMJ1145" s="894"/>
      <c r="NMK1145" s="894"/>
      <c r="NML1145" s="894"/>
      <c r="NMM1145" s="894"/>
      <c r="NMN1145" s="894"/>
      <c r="NMO1145" s="894"/>
      <c r="NMP1145" s="894"/>
      <c r="NMQ1145" s="894"/>
      <c r="NMR1145" s="894"/>
      <c r="NMS1145" s="894"/>
      <c r="NMT1145" s="894"/>
      <c r="NMU1145" s="894"/>
      <c r="NMV1145" s="894"/>
      <c r="NMW1145" s="894"/>
      <c r="NMX1145" s="894"/>
      <c r="NMY1145" s="894"/>
      <c r="NMZ1145" s="894"/>
      <c r="NNA1145" s="894"/>
      <c r="NNB1145" s="894"/>
      <c r="NNC1145" s="894"/>
      <c r="NND1145" s="894"/>
      <c r="NNE1145" s="894"/>
      <c r="NNF1145" s="894"/>
      <c r="NNG1145" s="894"/>
      <c r="NNH1145" s="894"/>
      <c r="NNI1145" s="894"/>
      <c r="NNJ1145" s="894"/>
      <c r="NNK1145" s="894"/>
      <c r="NNL1145" s="894"/>
      <c r="NNM1145" s="894"/>
      <c r="NNN1145" s="894"/>
      <c r="NNO1145" s="894"/>
      <c r="NNP1145" s="894"/>
      <c r="NNQ1145" s="894"/>
      <c r="NNR1145" s="894"/>
      <c r="NNS1145" s="894"/>
      <c r="NNT1145" s="894"/>
      <c r="NNU1145" s="894"/>
      <c r="NNV1145" s="894"/>
      <c r="NNW1145" s="894"/>
      <c r="NNX1145" s="894"/>
      <c r="NNY1145" s="894"/>
      <c r="NNZ1145" s="894"/>
      <c r="NOA1145" s="894"/>
      <c r="NOB1145" s="894"/>
      <c r="NOC1145" s="894"/>
      <c r="NOD1145" s="894"/>
      <c r="NOE1145" s="894"/>
      <c r="NOF1145" s="894"/>
      <c r="NOG1145" s="894"/>
      <c r="NOH1145" s="894"/>
      <c r="NOI1145" s="894"/>
      <c r="NOJ1145" s="894"/>
      <c r="NOK1145" s="894"/>
      <c r="NOL1145" s="894"/>
      <c r="NOM1145" s="894"/>
      <c r="NON1145" s="894"/>
      <c r="NOO1145" s="894"/>
      <c r="NOP1145" s="894"/>
      <c r="NOQ1145" s="894"/>
      <c r="NOR1145" s="894"/>
      <c r="NOS1145" s="894"/>
      <c r="NOT1145" s="894"/>
      <c r="NOU1145" s="894"/>
      <c r="NOV1145" s="894"/>
      <c r="NOW1145" s="894"/>
      <c r="NOX1145" s="894"/>
      <c r="NOY1145" s="894"/>
      <c r="NOZ1145" s="894"/>
      <c r="NPA1145" s="894"/>
      <c r="NPB1145" s="894"/>
      <c r="NPC1145" s="894"/>
      <c r="NPD1145" s="894"/>
      <c r="NPE1145" s="894"/>
      <c r="NPF1145" s="894"/>
      <c r="NPG1145" s="894"/>
      <c r="NPH1145" s="894"/>
      <c r="NPI1145" s="894"/>
      <c r="NPJ1145" s="894"/>
      <c r="NPK1145" s="894"/>
      <c r="NPL1145" s="894"/>
      <c r="NPM1145" s="894"/>
      <c r="NPN1145" s="894"/>
      <c r="NPO1145" s="894"/>
      <c r="NPP1145" s="894"/>
      <c r="NPQ1145" s="894"/>
      <c r="NPR1145" s="894"/>
      <c r="NPS1145" s="894"/>
      <c r="NPT1145" s="894"/>
      <c r="NPU1145" s="894"/>
      <c r="NPV1145" s="894"/>
      <c r="NPW1145" s="894"/>
      <c r="NPX1145" s="894"/>
      <c r="NPY1145" s="894"/>
      <c r="NPZ1145" s="894"/>
      <c r="NQA1145" s="894"/>
      <c r="NQB1145" s="894"/>
      <c r="NQC1145" s="894"/>
      <c r="NQD1145" s="894"/>
      <c r="NQE1145" s="894"/>
      <c r="NQF1145" s="894"/>
      <c r="NQG1145" s="894"/>
      <c r="NQH1145" s="894"/>
      <c r="NQI1145" s="894"/>
      <c r="NQJ1145" s="894"/>
      <c r="NQK1145" s="894"/>
      <c r="NQL1145" s="894"/>
      <c r="NQM1145" s="894"/>
      <c r="NQN1145" s="894"/>
      <c r="NQO1145" s="894"/>
      <c r="NQP1145" s="894"/>
      <c r="NQQ1145" s="894"/>
      <c r="NQR1145" s="894"/>
      <c r="NQS1145" s="894"/>
      <c r="NQT1145" s="894"/>
      <c r="NQU1145" s="894"/>
      <c r="NQV1145" s="894"/>
      <c r="NQW1145" s="894"/>
      <c r="NQX1145" s="894"/>
      <c r="NQY1145" s="894"/>
      <c r="NQZ1145" s="894"/>
      <c r="NRA1145" s="894"/>
      <c r="NRB1145" s="894"/>
      <c r="NRC1145" s="894"/>
      <c r="NRD1145" s="894"/>
      <c r="NRE1145" s="894"/>
      <c r="NRF1145" s="894"/>
      <c r="NRG1145" s="894"/>
      <c r="NRH1145" s="894"/>
      <c r="NRI1145" s="894"/>
      <c r="NRJ1145" s="894"/>
      <c r="NRK1145" s="894"/>
      <c r="NRL1145" s="894"/>
      <c r="NRM1145" s="894"/>
      <c r="NRN1145" s="894"/>
      <c r="NRO1145" s="894"/>
      <c r="NRP1145" s="894"/>
      <c r="NRQ1145" s="894"/>
      <c r="NRR1145" s="894"/>
      <c r="NRS1145" s="894"/>
      <c r="NRT1145" s="894"/>
      <c r="NRU1145" s="894"/>
      <c r="NRV1145" s="894"/>
      <c r="NRW1145" s="894"/>
      <c r="NRX1145" s="894"/>
      <c r="NRY1145" s="894"/>
      <c r="NRZ1145" s="894"/>
      <c r="NSA1145" s="894"/>
      <c r="NSB1145" s="894"/>
      <c r="NSC1145" s="894"/>
      <c r="NSD1145" s="894"/>
      <c r="NSE1145" s="894"/>
      <c r="NSF1145" s="894"/>
      <c r="NSG1145" s="894"/>
      <c r="NSH1145" s="894"/>
      <c r="NSI1145" s="894"/>
      <c r="NSJ1145" s="894"/>
      <c r="NSK1145" s="894"/>
      <c r="NSL1145" s="894"/>
      <c r="NSM1145" s="894"/>
      <c r="NSN1145" s="894"/>
      <c r="NSO1145" s="894"/>
      <c r="NSP1145" s="894"/>
      <c r="NSQ1145" s="894"/>
      <c r="NSR1145" s="894"/>
      <c r="NSS1145" s="894"/>
      <c r="NST1145" s="894"/>
      <c r="NSU1145" s="894"/>
      <c r="NSV1145" s="894"/>
      <c r="NSW1145" s="894"/>
      <c r="NSX1145" s="894"/>
      <c r="NSY1145" s="894"/>
      <c r="NSZ1145" s="894"/>
      <c r="NTA1145" s="894"/>
      <c r="NTB1145" s="894"/>
      <c r="NTC1145" s="894"/>
      <c r="NTD1145" s="894"/>
      <c r="NTE1145" s="894"/>
      <c r="NTF1145" s="894"/>
      <c r="NTG1145" s="894"/>
      <c r="NTH1145" s="894"/>
      <c r="NTI1145" s="894"/>
      <c r="NTJ1145" s="894"/>
      <c r="NTK1145" s="894"/>
      <c r="NTL1145" s="894"/>
      <c r="NTM1145" s="894"/>
      <c r="NTN1145" s="894"/>
      <c r="NTO1145" s="894"/>
      <c r="NTP1145" s="894"/>
      <c r="NTQ1145" s="894"/>
      <c r="NTR1145" s="894"/>
      <c r="NTS1145" s="894"/>
      <c r="NTT1145" s="894"/>
      <c r="NTU1145" s="894"/>
      <c r="NTV1145" s="894"/>
      <c r="NTW1145" s="894"/>
      <c r="NTX1145" s="894"/>
      <c r="NTY1145" s="894"/>
      <c r="NTZ1145" s="894"/>
      <c r="NUA1145" s="894"/>
      <c r="NUB1145" s="894"/>
      <c r="NUC1145" s="894"/>
      <c r="NUD1145" s="894"/>
      <c r="NUE1145" s="894"/>
      <c r="NUF1145" s="894"/>
      <c r="NUG1145" s="894"/>
      <c r="NUH1145" s="894"/>
      <c r="NUI1145" s="894"/>
      <c r="NUJ1145" s="894"/>
      <c r="NUK1145" s="894"/>
      <c r="NUL1145" s="894"/>
      <c r="NUM1145" s="894"/>
      <c r="NUN1145" s="894"/>
      <c r="NUO1145" s="894"/>
      <c r="NUP1145" s="894"/>
      <c r="NUQ1145" s="894"/>
      <c r="NUR1145" s="894"/>
      <c r="NUS1145" s="894"/>
      <c r="NUT1145" s="894"/>
      <c r="NUU1145" s="894"/>
      <c r="NUV1145" s="894"/>
      <c r="NUW1145" s="894"/>
      <c r="NUX1145" s="894"/>
      <c r="NUY1145" s="894"/>
      <c r="NUZ1145" s="894"/>
      <c r="NVA1145" s="894"/>
      <c r="NVB1145" s="894"/>
      <c r="NVC1145" s="894"/>
      <c r="NVD1145" s="894"/>
      <c r="NVE1145" s="894"/>
      <c r="NVF1145" s="894"/>
      <c r="NVG1145" s="894"/>
      <c r="NVH1145" s="894"/>
      <c r="NVI1145" s="894"/>
      <c r="NVJ1145" s="894"/>
      <c r="NVK1145" s="894"/>
      <c r="NVL1145" s="894"/>
      <c r="NVM1145" s="894"/>
      <c r="NVN1145" s="894"/>
      <c r="NVO1145" s="894"/>
      <c r="NVP1145" s="894"/>
      <c r="NVQ1145" s="894"/>
      <c r="NVR1145" s="894"/>
      <c r="NVS1145" s="894"/>
      <c r="NVT1145" s="894"/>
      <c r="NVU1145" s="894"/>
      <c r="NVV1145" s="894"/>
      <c r="NVW1145" s="894"/>
      <c r="NVX1145" s="894"/>
      <c r="NVY1145" s="894"/>
      <c r="NVZ1145" s="894"/>
      <c r="NWA1145" s="894"/>
      <c r="NWB1145" s="894"/>
      <c r="NWC1145" s="894"/>
      <c r="NWD1145" s="894"/>
      <c r="NWE1145" s="894"/>
      <c r="NWF1145" s="894"/>
      <c r="NWG1145" s="894"/>
      <c r="NWH1145" s="894"/>
      <c r="NWI1145" s="894"/>
      <c r="NWJ1145" s="894"/>
      <c r="NWK1145" s="894"/>
      <c r="NWL1145" s="894"/>
      <c r="NWM1145" s="894"/>
      <c r="NWN1145" s="894"/>
      <c r="NWO1145" s="894"/>
      <c r="NWP1145" s="894"/>
      <c r="NWQ1145" s="894"/>
      <c r="NWR1145" s="894"/>
      <c r="NWS1145" s="894"/>
      <c r="NWT1145" s="894"/>
      <c r="NWU1145" s="894"/>
      <c r="NWV1145" s="894"/>
      <c r="NWW1145" s="894"/>
      <c r="NWX1145" s="894"/>
      <c r="NWY1145" s="894"/>
      <c r="NWZ1145" s="894"/>
      <c r="NXA1145" s="894"/>
      <c r="NXB1145" s="894"/>
      <c r="NXC1145" s="894"/>
      <c r="NXD1145" s="894"/>
      <c r="NXE1145" s="894"/>
      <c r="NXF1145" s="894"/>
      <c r="NXG1145" s="894"/>
      <c r="NXH1145" s="894"/>
      <c r="NXI1145" s="894"/>
      <c r="NXJ1145" s="894"/>
      <c r="NXK1145" s="894"/>
      <c r="NXL1145" s="894"/>
      <c r="NXM1145" s="894"/>
      <c r="NXN1145" s="894"/>
      <c r="NXO1145" s="894"/>
      <c r="NXP1145" s="894"/>
      <c r="NXQ1145" s="894"/>
      <c r="NXR1145" s="894"/>
      <c r="NXS1145" s="894"/>
      <c r="NXT1145" s="894"/>
      <c r="NXU1145" s="894"/>
      <c r="NXV1145" s="894"/>
      <c r="NXW1145" s="894"/>
      <c r="NXX1145" s="894"/>
      <c r="NXY1145" s="894"/>
      <c r="NXZ1145" s="894"/>
      <c r="NYA1145" s="894"/>
      <c r="NYB1145" s="894"/>
      <c r="NYC1145" s="894"/>
      <c r="NYD1145" s="894"/>
      <c r="NYE1145" s="894"/>
      <c r="NYF1145" s="894"/>
      <c r="NYG1145" s="894"/>
      <c r="NYH1145" s="894"/>
      <c r="NYI1145" s="894"/>
      <c r="NYJ1145" s="894"/>
      <c r="NYK1145" s="894"/>
      <c r="NYL1145" s="894"/>
      <c r="NYM1145" s="894"/>
      <c r="NYN1145" s="894"/>
      <c r="NYO1145" s="894"/>
      <c r="NYP1145" s="894"/>
      <c r="NYQ1145" s="894"/>
      <c r="NYR1145" s="894"/>
      <c r="NYS1145" s="894"/>
      <c r="NYT1145" s="894"/>
      <c r="NYU1145" s="894"/>
      <c r="NYV1145" s="894"/>
      <c r="NYW1145" s="894"/>
      <c r="NYX1145" s="894"/>
      <c r="NYY1145" s="894"/>
      <c r="NYZ1145" s="894"/>
      <c r="NZA1145" s="894"/>
      <c r="NZB1145" s="894"/>
      <c r="NZC1145" s="894"/>
      <c r="NZD1145" s="894"/>
      <c r="NZE1145" s="894"/>
      <c r="NZF1145" s="894"/>
      <c r="NZG1145" s="894"/>
      <c r="NZH1145" s="894"/>
      <c r="NZI1145" s="894"/>
      <c r="NZJ1145" s="894"/>
      <c r="NZK1145" s="894"/>
      <c r="NZL1145" s="894"/>
      <c r="NZM1145" s="894"/>
      <c r="NZN1145" s="894"/>
      <c r="NZO1145" s="894"/>
      <c r="NZP1145" s="894"/>
      <c r="NZQ1145" s="894"/>
      <c r="NZR1145" s="894"/>
      <c r="NZS1145" s="894"/>
      <c r="NZT1145" s="894"/>
      <c r="NZU1145" s="894"/>
      <c r="NZV1145" s="894"/>
      <c r="NZW1145" s="894"/>
      <c r="NZX1145" s="894"/>
      <c r="NZY1145" s="894"/>
      <c r="NZZ1145" s="894"/>
      <c r="OAA1145" s="894"/>
      <c r="OAB1145" s="894"/>
      <c r="OAC1145" s="894"/>
      <c r="OAD1145" s="894"/>
      <c r="OAE1145" s="894"/>
      <c r="OAF1145" s="894"/>
      <c r="OAG1145" s="894"/>
      <c r="OAH1145" s="894"/>
      <c r="OAI1145" s="894"/>
      <c r="OAJ1145" s="894"/>
      <c r="OAK1145" s="894"/>
      <c r="OAL1145" s="894"/>
      <c r="OAM1145" s="894"/>
      <c r="OAN1145" s="894"/>
      <c r="OAO1145" s="894"/>
      <c r="OAP1145" s="894"/>
      <c r="OAQ1145" s="894"/>
      <c r="OAR1145" s="894"/>
      <c r="OAS1145" s="894"/>
      <c r="OAT1145" s="894"/>
      <c r="OAU1145" s="894"/>
      <c r="OAV1145" s="894"/>
      <c r="OAW1145" s="894"/>
      <c r="OAX1145" s="894"/>
      <c r="OAY1145" s="894"/>
      <c r="OAZ1145" s="894"/>
      <c r="OBA1145" s="894"/>
      <c r="OBB1145" s="894"/>
      <c r="OBC1145" s="894"/>
      <c r="OBD1145" s="894"/>
      <c r="OBE1145" s="894"/>
      <c r="OBF1145" s="894"/>
      <c r="OBG1145" s="894"/>
      <c r="OBH1145" s="894"/>
      <c r="OBI1145" s="894"/>
      <c r="OBJ1145" s="894"/>
      <c r="OBK1145" s="894"/>
      <c r="OBL1145" s="894"/>
      <c r="OBM1145" s="894"/>
      <c r="OBN1145" s="894"/>
      <c r="OBO1145" s="894"/>
      <c r="OBP1145" s="894"/>
      <c r="OBQ1145" s="894"/>
      <c r="OBR1145" s="894"/>
      <c r="OBS1145" s="894"/>
      <c r="OBT1145" s="894"/>
      <c r="OBU1145" s="894"/>
      <c r="OBV1145" s="894"/>
      <c r="OBW1145" s="894"/>
      <c r="OBX1145" s="894"/>
      <c r="OBY1145" s="894"/>
      <c r="OBZ1145" s="894"/>
      <c r="OCA1145" s="894"/>
      <c r="OCB1145" s="894"/>
      <c r="OCC1145" s="894"/>
      <c r="OCD1145" s="894"/>
      <c r="OCE1145" s="894"/>
      <c r="OCF1145" s="894"/>
      <c r="OCG1145" s="894"/>
      <c r="OCH1145" s="894"/>
      <c r="OCI1145" s="894"/>
      <c r="OCJ1145" s="894"/>
      <c r="OCK1145" s="894"/>
      <c r="OCL1145" s="894"/>
      <c r="OCM1145" s="894"/>
      <c r="OCN1145" s="894"/>
      <c r="OCO1145" s="894"/>
      <c r="OCP1145" s="894"/>
      <c r="OCQ1145" s="894"/>
      <c r="OCR1145" s="894"/>
      <c r="OCS1145" s="894"/>
      <c r="OCT1145" s="894"/>
      <c r="OCU1145" s="894"/>
      <c r="OCV1145" s="894"/>
      <c r="OCW1145" s="894"/>
      <c r="OCX1145" s="894"/>
      <c r="OCY1145" s="894"/>
      <c r="OCZ1145" s="894"/>
      <c r="ODA1145" s="894"/>
      <c r="ODB1145" s="894"/>
      <c r="ODC1145" s="894"/>
      <c r="ODD1145" s="894"/>
      <c r="ODE1145" s="894"/>
      <c r="ODF1145" s="894"/>
      <c r="ODG1145" s="894"/>
      <c r="ODH1145" s="894"/>
      <c r="ODI1145" s="894"/>
      <c r="ODJ1145" s="894"/>
      <c r="ODK1145" s="894"/>
      <c r="ODL1145" s="894"/>
      <c r="ODM1145" s="894"/>
      <c r="ODN1145" s="894"/>
      <c r="ODO1145" s="894"/>
      <c r="ODP1145" s="894"/>
      <c r="ODQ1145" s="894"/>
      <c r="ODR1145" s="894"/>
      <c r="ODS1145" s="894"/>
      <c r="ODT1145" s="894"/>
      <c r="ODU1145" s="894"/>
      <c r="ODV1145" s="894"/>
      <c r="ODW1145" s="894"/>
      <c r="ODX1145" s="894"/>
      <c r="ODY1145" s="894"/>
      <c r="ODZ1145" s="894"/>
      <c r="OEA1145" s="894"/>
      <c r="OEB1145" s="894"/>
      <c r="OEC1145" s="894"/>
      <c r="OED1145" s="894"/>
      <c r="OEE1145" s="894"/>
      <c r="OEF1145" s="894"/>
      <c r="OEG1145" s="894"/>
      <c r="OEH1145" s="894"/>
      <c r="OEI1145" s="894"/>
      <c r="OEJ1145" s="894"/>
      <c r="OEK1145" s="894"/>
      <c r="OEL1145" s="894"/>
      <c r="OEM1145" s="894"/>
      <c r="OEN1145" s="894"/>
      <c r="OEO1145" s="894"/>
      <c r="OEP1145" s="894"/>
      <c r="OEQ1145" s="894"/>
      <c r="OER1145" s="894"/>
      <c r="OES1145" s="894"/>
      <c r="OET1145" s="894"/>
      <c r="OEU1145" s="894"/>
      <c r="OEV1145" s="894"/>
      <c r="OEW1145" s="894"/>
      <c r="OEX1145" s="894"/>
      <c r="OEY1145" s="894"/>
      <c r="OEZ1145" s="894"/>
      <c r="OFA1145" s="894"/>
      <c r="OFB1145" s="894"/>
      <c r="OFC1145" s="894"/>
      <c r="OFD1145" s="894"/>
      <c r="OFE1145" s="894"/>
      <c r="OFF1145" s="894"/>
      <c r="OFG1145" s="894"/>
      <c r="OFH1145" s="894"/>
      <c r="OFI1145" s="894"/>
      <c r="OFJ1145" s="894"/>
      <c r="OFK1145" s="894"/>
      <c r="OFL1145" s="894"/>
      <c r="OFM1145" s="894"/>
      <c r="OFN1145" s="894"/>
      <c r="OFO1145" s="894"/>
      <c r="OFP1145" s="894"/>
      <c r="OFQ1145" s="894"/>
      <c r="OFR1145" s="894"/>
      <c r="OFS1145" s="894"/>
      <c r="OFT1145" s="894"/>
      <c r="OFU1145" s="894"/>
      <c r="OFV1145" s="894"/>
      <c r="OFW1145" s="894"/>
      <c r="OFX1145" s="894"/>
      <c r="OFY1145" s="894"/>
      <c r="OFZ1145" s="894"/>
      <c r="OGA1145" s="894"/>
      <c r="OGB1145" s="894"/>
      <c r="OGC1145" s="894"/>
      <c r="OGD1145" s="894"/>
      <c r="OGE1145" s="894"/>
      <c r="OGF1145" s="894"/>
      <c r="OGG1145" s="894"/>
      <c r="OGH1145" s="894"/>
      <c r="OGI1145" s="894"/>
      <c r="OGJ1145" s="894"/>
      <c r="OGK1145" s="894"/>
      <c r="OGL1145" s="894"/>
      <c r="OGM1145" s="894"/>
      <c r="OGN1145" s="894"/>
      <c r="OGO1145" s="894"/>
      <c r="OGP1145" s="894"/>
      <c r="OGQ1145" s="894"/>
      <c r="OGR1145" s="894"/>
      <c r="OGS1145" s="894"/>
      <c r="OGT1145" s="894"/>
      <c r="OGU1145" s="894"/>
      <c r="OGV1145" s="894"/>
      <c r="OGW1145" s="894"/>
      <c r="OGX1145" s="894"/>
      <c r="OGY1145" s="894"/>
      <c r="OGZ1145" s="894"/>
      <c r="OHA1145" s="894"/>
      <c r="OHB1145" s="894"/>
      <c r="OHC1145" s="894"/>
      <c r="OHD1145" s="894"/>
      <c r="OHE1145" s="894"/>
      <c r="OHF1145" s="894"/>
      <c r="OHG1145" s="894"/>
      <c r="OHH1145" s="894"/>
      <c r="OHI1145" s="894"/>
      <c r="OHJ1145" s="894"/>
      <c r="OHK1145" s="894"/>
      <c r="OHL1145" s="894"/>
      <c r="OHM1145" s="894"/>
      <c r="OHN1145" s="894"/>
      <c r="OHO1145" s="894"/>
      <c r="OHP1145" s="894"/>
      <c r="OHQ1145" s="894"/>
      <c r="OHR1145" s="894"/>
      <c r="OHS1145" s="894"/>
      <c r="OHT1145" s="894"/>
      <c r="OHU1145" s="894"/>
      <c r="OHV1145" s="894"/>
      <c r="OHW1145" s="894"/>
      <c r="OHX1145" s="894"/>
      <c r="OHY1145" s="894"/>
      <c r="OHZ1145" s="894"/>
      <c r="OIA1145" s="894"/>
      <c r="OIB1145" s="894"/>
      <c r="OIC1145" s="894"/>
      <c r="OID1145" s="894"/>
      <c r="OIE1145" s="894"/>
      <c r="OIF1145" s="894"/>
      <c r="OIG1145" s="894"/>
      <c r="OIH1145" s="894"/>
      <c r="OII1145" s="894"/>
      <c r="OIJ1145" s="894"/>
      <c r="OIK1145" s="894"/>
      <c r="OIL1145" s="894"/>
      <c r="OIM1145" s="894"/>
      <c r="OIN1145" s="894"/>
      <c r="OIO1145" s="894"/>
      <c r="OIP1145" s="894"/>
      <c r="OIQ1145" s="894"/>
      <c r="OIR1145" s="894"/>
      <c r="OIS1145" s="894"/>
      <c r="OIT1145" s="894"/>
      <c r="OIU1145" s="894"/>
      <c r="OIV1145" s="894"/>
      <c r="OIW1145" s="894"/>
      <c r="OIX1145" s="894"/>
      <c r="OIY1145" s="894"/>
      <c r="OIZ1145" s="894"/>
      <c r="OJA1145" s="894"/>
      <c r="OJB1145" s="894"/>
      <c r="OJC1145" s="894"/>
      <c r="OJD1145" s="894"/>
      <c r="OJE1145" s="894"/>
      <c r="OJF1145" s="894"/>
      <c r="OJG1145" s="894"/>
      <c r="OJH1145" s="894"/>
      <c r="OJI1145" s="894"/>
      <c r="OJJ1145" s="894"/>
      <c r="OJK1145" s="894"/>
      <c r="OJL1145" s="894"/>
      <c r="OJM1145" s="894"/>
      <c r="OJN1145" s="894"/>
      <c r="OJO1145" s="894"/>
      <c r="OJP1145" s="894"/>
      <c r="OJQ1145" s="894"/>
      <c r="OJR1145" s="894"/>
      <c r="OJS1145" s="894"/>
      <c r="OJT1145" s="894"/>
      <c r="OJU1145" s="894"/>
      <c r="OJV1145" s="894"/>
      <c r="OJW1145" s="894"/>
      <c r="OJX1145" s="894"/>
      <c r="OJY1145" s="894"/>
      <c r="OJZ1145" s="894"/>
      <c r="OKA1145" s="894"/>
      <c r="OKB1145" s="894"/>
      <c r="OKC1145" s="894"/>
      <c r="OKD1145" s="894"/>
      <c r="OKE1145" s="894"/>
      <c r="OKF1145" s="894"/>
      <c r="OKG1145" s="894"/>
      <c r="OKH1145" s="894"/>
      <c r="OKI1145" s="894"/>
      <c r="OKJ1145" s="894"/>
      <c r="OKK1145" s="894"/>
      <c r="OKL1145" s="894"/>
      <c r="OKM1145" s="894"/>
      <c r="OKN1145" s="894"/>
      <c r="OKO1145" s="894"/>
      <c r="OKP1145" s="894"/>
      <c r="OKQ1145" s="894"/>
      <c r="OKR1145" s="894"/>
      <c r="OKS1145" s="894"/>
      <c r="OKT1145" s="894"/>
      <c r="OKU1145" s="894"/>
      <c r="OKV1145" s="894"/>
      <c r="OKW1145" s="894"/>
      <c r="OKX1145" s="894"/>
      <c r="OKY1145" s="894"/>
      <c r="OKZ1145" s="894"/>
      <c r="OLA1145" s="894"/>
      <c r="OLB1145" s="894"/>
      <c r="OLC1145" s="894"/>
      <c r="OLD1145" s="894"/>
      <c r="OLE1145" s="894"/>
      <c r="OLF1145" s="894"/>
      <c r="OLG1145" s="894"/>
      <c r="OLH1145" s="894"/>
      <c r="OLI1145" s="894"/>
      <c r="OLJ1145" s="894"/>
      <c r="OLK1145" s="894"/>
      <c r="OLL1145" s="894"/>
      <c r="OLM1145" s="894"/>
      <c r="OLN1145" s="894"/>
      <c r="OLO1145" s="894"/>
      <c r="OLP1145" s="894"/>
      <c r="OLQ1145" s="894"/>
      <c r="OLR1145" s="894"/>
      <c r="OLS1145" s="894"/>
      <c r="OLT1145" s="894"/>
      <c r="OLU1145" s="894"/>
      <c r="OLV1145" s="894"/>
      <c r="OLW1145" s="894"/>
      <c r="OLX1145" s="894"/>
      <c r="OLY1145" s="894"/>
      <c r="OLZ1145" s="894"/>
      <c r="OMA1145" s="894"/>
      <c r="OMB1145" s="894"/>
      <c r="OMC1145" s="894"/>
      <c r="OMD1145" s="894"/>
      <c r="OME1145" s="894"/>
      <c r="OMF1145" s="894"/>
      <c r="OMG1145" s="894"/>
      <c r="OMH1145" s="894"/>
      <c r="OMI1145" s="894"/>
      <c r="OMJ1145" s="894"/>
      <c r="OMK1145" s="894"/>
      <c r="OML1145" s="894"/>
      <c r="OMM1145" s="894"/>
      <c r="OMN1145" s="894"/>
      <c r="OMO1145" s="894"/>
      <c r="OMP1145" s="894"/>
      <c r="OMQ1145" s="894"/>
      <c r="OMR1145" s="894"/>
      <c r="OMS1145" s="894"/>
      <c r="OMT1145" s="894"/>
      <c r="OMU1145" s="894"/>
      <c r="OMV1145" s="894"/>
      <c r="OMW1145" s="894"/>
      <c r="OMX1145" s="894"/>
      <c r="OMY1145" s="894"/>
      <c r="OMZ1145" s="894"/>
      <c r="ONA1145" s="894"/>
      <c r="ONB1145" s="894"/>
      <c r="ONC1145" s="894"/>
      <c r="OND1145" s="894"/>
      <c r="ONE1145" s="894"/>
      <c r="ONF1145" s="894"/>
      <c r="ONG1145" s="894"/>
      <c r="ONH1145" s="894"/>
      <c r="ONI1145" s="894"/>
      <c r="ONJ1145" s="894"/>
      <c r="ONK1145" s="894"/>
      <c r="ONL1145" s="894"/>
      <c r="ONM1145" s="894"/>
      <c r="ONN1145" s="894"/>
      <c r="ONO1145" s="894"/>
      <c r="ONP1145" s="894"/>
      <c r="ONQ1145" s="894"/>
      <c r="ONR1145" s="894"/>
      <c r="ONS1145" s="894"/>
      <c r="ONT1145" s="894"/>
      <c r="ONU1145" s="894"/>
      <c r="ONV1145" s="894"/>
      <c r="ONW1145" s="894"/>
      <c r="ONX1145" s="894"/>
      <c r="ONY1145" s="894"/>
      <c r="ONZ1145" s="894"/>
      <c r="OOA1145" s="894"/>
      <c r="OOB1145" s="894"/>
      <c r="OOC1145" s="894"/>
      <c r="OOD1145" s="894"/>
      <c r="OOE1145" s="894"/>
      <c r="OOF1145" s="894"/>
      <c r="OOG1145" s="894"/>
      <c r="OOH1145" s="894"/>
      <c r="OOI1145" s="894"/>
      <c r="OOJ1145" s="894"/>
      <c r="OOK1145" s="894"/>
      <c r="OOL1145" s="894"/>
      <c r="OOM1145" s="894"/>
      <c r="OON1145" s="894"/>
      <c r="OOO1145" s="894"/>
      <c r="OOP1145" s="894"/>
      <c r="OOQ1145" s="894"/>
      <c r="OOR1145" s="894"/>
      <c r="OOS1145" s="894"/>
      <c r="OOT1145" s="894"/>
      <c r="OOU1145" s="894"/>
      <c r="OOV1145" s="894"/>
      <c r="OOW1145" s="894"/>
      <c r="OOX1145" s="894"/>
      <c r="OOY1145" s="894"/>
      <c r="OOZ1145" s="894"/>
      <c r="OPA1145" s="894"/>
      <c r="OPB1145" s="894"/>
      <c r="OPC1145" s="894"/>
      <c r="OPD1145" s="894"/>
      <c r="OPE1145" s="894"/>
      <c r="OPF1145" s="894"/>
      <c r="OPG1145" s="894"/>
      <c r="OPH1145" s="894"/>
      <c r="OPI1145" s="894"/>
      <c r="OPJ1145" s="894"/>
      <c r="OPK1145" s="894"/>
      <c r="OPL1145" s="894"/>
      <c r="OPM1145" s="894"/>
      <c r="OPN1145" s="894"/>
      <c r="OPO1145" s="894"/>
      <c r="OPP1145" s="894"/>
      <c r="OPQ1145" s="894"/>
      <c r="OPR1145" s="894"/>
      <c r="OPS1145" s="894"/>
      <c r="OPT1145" s="894"/>
      <c r="OPU1145" s="894"/>
      <c r="OPV1145" s="894"/>
      <c r="OPW1145" s="894"/>
      <c r="OPX1145" s="894"/>
      <c r="OPY1145" s="894"/>
      <c r="OPZ1145" s="894"/>
      <c r="OQA1145" s="894"/>
      <c r="OQB1145" s="894"/>
      <c r="OQC1145" s="894"/>
      <c r="OQD1145" s="894"/>
      <c r="OQE1145" s="894"/>
      <c r="OQF1145" s="894"/>
      <c r="OQG1145" s="894"/>
      <c r="OQH1145" s="894"/>
      <c r="OQI1145" s="894"/>
      <c r="OQJ1145" s="894"/>
      <c r="OQK1145" s="894"/>
      <c r="OQL1145" s="894"/>
      <c r="OQM1145" s="894"/>
      <c r="OQN1145" s="894"/>
      <c r="OQO1145" s="894"/>
      <c r="OQP1145" s="894"/>
      <c r="OQQ1145" s="894"/>
      <c r="OQR1145" s="894"/>
      <c r="OQS1145" s="894"/>
      <c r="OQT1145" s="894"/>
      <c r="OQU1145" s="894"/>
      <c r="OQV1145" s="894"/>
      <c r="OQW1145" s="894"/>
      <c r="OQX1145" s="894"/>
      <c r="OQY1145" s="894"/>
      <c r="OQZ1145" s="894"/>
      <c r="ORA1145" s="894"/>
      <c r="ORB1145" s="894"/>
      <c r="ORC1145" s="894"/>
      <c r="ORD1145" s="894"/>
      <c r="ORE1145" s="894"/>
      <c r="ORF1145" s="894"/>
      <c r="ORG1145" s="894"/>
      <c r="ORH1145" s="894"/>
      <c r="ORI1145" s="894"/>
      <c r="ORJ1145" s="894"/>
      <c r="ORK1145" s="894"/>
      <c r="ORL1145" s="894"/>
      <c r="ORM1145" s="894"/>
      <c r="ORN1145" s="894"/>
      <c r="ORO1145" s="894"/>
      <c r="ORP1145" s="894"/>
      <c r="ORQ1145" s="894"/>
      <c r="ORR1145" s="894"/>
      <c r="ORS1145" s="894"/>
      <c r="ORT1145" s="894"/>
      <c r="ORU1145" s="894"/>
      <c r="ORV1145" s="894"/>
      <c r="ORW1145" s="894"/>
      <c r="ORX1145" s="894"/>
      <c r="ORY1145" s="894"/>
      <c r="ORZ1145" s="894"/>
      <c r="OSA1145" s="894"/>
      <c r="OSB1145" s="894"/>
      <c r="OSC1145" s="894"/>
      <c r="OSD1145" s="894"/>
      <c r="OSE1145" s="894"/>
      <c r="OSF1145" s="894"/>
      <c r="OSG1145" s="894"/>
      <c r="OSH1145" s="894"/>
      <c r="OSI1145" s="894"/>
      <c r="OSJ1145" s="894"/>
      <c r="OSK1145" s="894"/>
      <c r="OSL1145" s="894"/>
      <c r="OSM1145" s="894"/>
      <c r="OSN1145" s="894"/>
      <c r="OSO1145" s="894"/>
      <c r="OSP1145" s="894"/>
      <c r="OSQ1145" s="894"/>
      <c r="OSR1145" s="894"/>
      <c r="OSS1145" s="894"/>
      <c r="OST1145" s="894"/>
      <c r="OSU1145" s="894"/>
      <c r="OSV1145" s="894"/>
      <c r="OSW1145" s="894"/>
      <c r="OSX1145" s="894"/>
      <c r="OSY1145" s="894"/>
      <c r="OSZ1145" s="894"/>
      <c r="OTA1145" s="894"/>
      <c r="OTB1145" s="894"/>
      <c r="OTC1145" s="894"/>
      <c r="OTD1145" s="894"/>
      <c r="OTE1145" s="894"/>
      <c r="OTF1145" s="894"/>
      <c r="OTG1145" s="894"/>
      <c r="OTH1145" s="894"/>
      <c r="OTI1145" s="894"/>
      <c r="OTJ1145" s="894"/>
      <c r="OTK1145" s="894"/>
      <c r="OTL1145" s="894"/>
      <c r="OTM1145" s="894"/>
      <c r="OTN1145" s="894"/>
      <c r="OTO1145" s="894"/>
      <c r="OTP1145" s="894"/>
      <c r="OTQ1145" s="894"/>
      <c r="OTR1145" s="894"/>
      <c r="OTS1145" s="894"/>
      <c r="OTT1145" s="894"/>
      <c r="OTU1145" s="894"/>
      <c r="OTV1145" s="894"/>
      <c r="OTW1145" s="894"/>
      <c r="OTX1145" s="894"/>
      <c r="OTY1145" s="894"/>
      <c r="OTZ1145" s="894"/>
      <c r="OUA1145" s="894"/>
      <c r="OUB1145" s="894"/>
      <c r="OUC1145" s="894"/>
      <c r="OUD1145" s="894"/>
      <c r="OUE1145" s="894"/>
      <c r="OUF1145" s="894"/>
      <c r="OUG1145" s="894"/>
      <c r="OUH1145" s="894"/>
      <c r="OUI1145" s="894"/>
      <c r="OUJ1145" s="894"/>
      <c r="OUK1145" s="894"/>
      <c r="OUL1145" s="894"/>
      <c r="OUM1145" s="894"/>
      <c r="OUN1145" s="894"/>
      <c r="OUO1145" s="894"/>
      <c r="OUP1145" s="894"/>
      <c r="OUQ1145" s="894"/>
      <c r="OUR1145" s="894"/>
      <c r="OUS1145" s="894"/>
      <c r="OUT1145" s="894"/>
      <c r="OUU1145" s="894"/>
      <c r="OUV1145" s="894"/>
      <c r="OUW1145" s="894"/>
      <c r="OUX1145" s="894"/>
      <c r="OUY1145" s="894"/>
      <c r="OUZ1145" s="894"/>
      <c r="OVA1145" s="894"/>
      <c r="OVB1145" s="894"/>
      <c r="OVC1145" s="894"/>
      <c r="OVD1145" s="894"/>
      <c r="OVE1145" s="894"/>
      <c r="OVF1145" s="894"/>
      <c r="OVG1145" s="894"/>
      <c r="OVH1145" s="894"/>
      <c r="OVI1145" s="894"/>
      <c r="OVJ1145" s="894"/>
      <c r="OVK1145" s="894"/>
      <c r="OVL1145" s="894"/>
      <c r="OVM1145" s="894"/>
      <c r="OVN1145" s="894"/>
      <c r="OVO1145" s="894"/>
      <c r="OVP1145" s="894"/>
      <c r="OVQ1145" s="894"/>
      <c r="OVR1145" s="894"/>
      <c r="OVS1145" s="894"/>
      <c r="OVT1145" s="894"/>
      <c r="OVU1145" s="894"/>
      <c r="OVV1145" s="894"/>
      <c r="OVW1145" s="894"/>
      <c r="OVX1145" s="894"/>
      <c r="OVY1145" s="894"/>
      <c r="OVZ1145" s="894"/>
      <c r="OWA1145" s="894"/>
      <c r="OWB1145" s="894"/>
      <c r="OWC1145" s="894"/>
      <c r="OWD1145" s="894"/>
      <c r="OWE1145" s="894"/>
      <c r="OWF1145" s="894"/>
      <c r="OWG1145" s="894"/>
      <c r="OWH1145" s="894"/>
      <c r="OWI1145" s="894"/>
      <c r="OWJ1145" s="894"/>
      <c r="OWK1145" s="894"/>
      <c r="OWL1145" s="894"/>
      <c r="OWM1145" s="894"/>
      <c r="OWN1145" s="894"/>
      <c r="OWO1145" s="894"/>
      <c r="OWP1145" s="894"/>
      <c r="OWQ1145" s="894"/>
      <c r="OWR1145" s="894"/>
      <c r="OWS1145" s="894"/>
      <c r="OWT1145" s="894"/>
      <c r="OWU1145" s="894"/>
      <c r="OWV1145" s="894"/>
      <c r="OWW1145" s="894"/>
      <c r="OWX1145" s="894"/>
      <c r="OWY1145" s="894"/>
      <c r="OWZ1145" s="894"/>
      <c r="OXA1145" s="894"/>
      <c r="OXB1145" s="894"/>
      <c r="OXC1145" s="894"/>
      <c r="OXD1145" s="894"/>
      <c r="OXE1145" s="894"/>
      <c r="OXF1145" s="894"/>
      <c r="OXG1145" s="894"/>
      <c r="OXH1145" s="894"/>
      <c r="OXI1145" s="894"/>
      <c r="OXJ1145" s="894"/>
      <c r="OXK1145" s="894"/>
      <c r="OXL1145" s="894"/>
      <c r="OXM1145" s="894"/>
      <c r="OXN1145" s="894"/>
      <c r="OXO1145" s="894"/>
      <c r="OXP1145" s="894"/>
      <c r="OXQ1145" s="894"/>
      <c r="OXR1145" s="894"/>
      <c r="OXS1145" s="894"/>
      <c r="OXT1145" s="894"/>
      <c r="OXU1145" s="894"/>
      <c r="OXV1145" s="894"/>
      <c r="OXW1145" s="894"/>
      <c r="OXX1145" s="894"/>
      <c r="OXY1145" s="894"/>
      <c r="OXZ1145" s="894"/>
      <c r="OYA1145" s="894"/>
      <c r="OYB1145" s="894"/>
      <c r="OYC1145" s="894"/>
      <c r="OYD1145" s="894"/>
      <c r="OYE1145" s="894"/>
      <c r="OYF1145" s="894"/>
      <c r="OYG1145" s="894"/>
      <c r="OYH1145" s="894"/>
      <c r="OYI1145" s="894"/>
      <c r="OYJ1145" s="894"/>
      <c r="OYK1145" s="894"/>
      <c r="OYL1145" s="894"/>
      <c r="OYM1145" s="894"/>
      <c r="OYN1145" s="894"/>
      <c r="OYO1145" s="894"/>
      <c r="OYP1145" s="894"/>
      <c r="OYQ1145" s="894"/>
      <c r="OYR1145" s="894"/>
      <c r="OYS1145" s="894"/>
      <c r="OYT1145" s="894"/>
      <c r="OYU1145" s="894"/>
      <c r="OYV1145" s="894"/>
      <c r="OYW1145" s="894"/>
      <c r="OYX1145" s="894"/>
      <c r="OYY1145" s="894"/>
      <c r="OYZ1145" s="894"/>
      <c r="OZA1145" s="894"/>
      <c r="OZB1145" s="894"/>
      <c r="OZC1145" s="894"/>
      <c r="OZD1145" s="894"/>
      <c r="OZE1145" s="894"/>
      <c r="OZF1145" s="894"/>
      <c r="OZG1145" s="894"/>
      <c r="OZH1145" s="894"/>
      <c r="OZI1145" s="894"/>
      <c r="OZJ1145" s="894"/>
      <c r="OZK1145" s="894"/>
      <c r="OZL1145" s="894"/>
      <c r="OZM1145" s="894"/>
      <c r="OZN1145" s="894"/>
      <c r="OZO1145" s="894"/>
      <c r="OZP1145" s="894"/>
      <c r="OZQ1145" s="894"/>
      <c r="OZR1145" s="894"/>
      <c r="OZS1145" s="894"/>
      <c r="OZT1145" s="894"/>
      <c r="OZU1145" s="894"/>
      <c r="OZV1145" s="894"/>
      <c r="OZW1145" s="894"/>
      <c r="OZX1145" s="894"/>
      <c r="OZY1145" s="894"/>
      <c r="OZZ1145" s="894"/>
      <c r="PAA1145" s="894"/>
      <c r="PAB1145" s="894"/>
      <c r="PAC1145" s="894"/>
      <c r="PAD1145" s="894"/>
      <c r="PAE1145" s="894"/>
      <c r="PAF1145" s="894"/>
      <c r="PAG1145" s="894"/>
      <c r="PAH1145" s="894"/>
      <c r="PAI1145" s="894"/>
      <c r="PAJ1145" s="894"/>
      <c r="PAK1145" s="894"/>
      <c r="PAL1145" s="894"/>
      <c r="PAM1145" s="894"/>
      <c r="PAN1145" s="894"/>
      <c r="PAO1145" s="894"/>
      <c r="PAP1145" s="894"/>
      <c r="PAQ1145" s="894"/>
      <c r="PAR1145" s="894"/>
      <c r="PAS1145" s="894"/>
      <c r="PAT1145" s="894"/>
      <c r="PAU1145" s="894"/>
      <c r="PAV1145" s="894"/>
      <c r="PAW1145" s="894"/>
      <c r="PAX1145" s="894"/>
      <c r="PAY1145" s="894"/>
      <c r="PAZ1145" s="894"/>
      <c r="PBA1145" s="894"/>
      <c r="PBB1145" s="894"/>
      <c r="PBC1145" s="894"/>
      <c r="PBD1145" s="894"/>
      <c r="PBE1145" s="894"/>
      <c r="PBF1145" s="894"/>
      <c r="PBG1145" s="894"/>
      <c r="PBH1145" s="894"/>
      <c r="PBI1145" s="894"/>
      <c r="PBJ1145" s="894"/>
      <c r="PBK1145" s="894"/>
      <c r="PBL1145" s="894"/>
      <c r="PBM1145" s="894"/>
      <c r="PBN1145" s="894"/>
      <c r="PBO1145" s="894"/>
      <c r="PBP1145" s="894"/>
      <c r="PBQ1145" s="894"/>
      <c r="PBR1145" s="894"/>
      <c r="PBS1145" s="894"/>
      <c r="PBT1145" s="894"/>
      <c r="PBU1145" s="894"/>
      <c r="PBV1145" s="894"/>
      <c r="PBW1145" s="894"/>
      <c r="PBX1145" s="894"/>
      <c r="PBY1145" s="894"/>
      <c r="PBZ1145" s="894"/>
      <c r="PCA1145" s="894"/>
      <c r="PCB1145" s="894"/>
      <c r="PCC1145" s="894"/>
      <c r="PCD1145" s="894"/>
      <c r="PCE1145" s="894"/>
      <c r="PCF1145" s="894"/>
      <c r="PCG1145" s="894"/>
      <c r="PCH1145" s="894"/>
      <c r="PCI1145" s="894"/>
      <c r="PCJ1145" s="894"/>
      <c r="PCK1145" s="894"/>
      <c r="PCL1145" s="894"/>
      <c r="PCM1145" s="894"/>
      <c r="PCN1145" s="894"/>
      <c r="PCO1145" s="894"/>
      <c r="PCP1145" s="894"/>
      <c r="PCQ1145" s="894"/>
      <c r="PCR1145" s="894"/>
      <c r="PCS1145" s="894"/>
      <c r="PCT1145" s="894"/>
      <c r="PCU1145" s="894"/>
      <c r="PCV1145" s="894"/>
      <c r="PCW1145" s="894"/>
      <c r="PCX1145" s="894"/>
      <c r="PCY1145" s="894"/>
      <c r="PCZ1145" s="894"/>
      <c r="PDA1145" s="894"/>
      <c r="PDB1145" s="894"/>
      <c r="PDC1145" s="894"/>
      <c r="PDD1145" s="894"/>
      <c r="PDE1145" s="894"/>
      <c r="PDF1145" s="894"/>
      <c r="PDG1145" s="894"/>
      <c r="PDH1145" s="894"/>
      <c r="PDI1145" s="894"/>
      <c r="PDJ1145" s="894"/>
      <c r="PDK1145" s="894"/>
      <c r="PDL1145" s="894"/>
      <c r="PDM1145" s="894"/>
      <c r="PDN1145" s="894"/>
      <c r="PDO1145" s="894"/>
      <c r="PDP1145" s="894"/>
      <c r="PDQ1145" s="894"/>
      <c r="PDR1145" s="894"/>
      <c r="PDS1145" s="894"/>
      <c r="PDT1145" s="894"/>
      <c r="PDU1145" s="894"/>
      <c r="PDV1145" s="894"/>
      <c r="PDW1145" s="894"/>
      <c r="PDX1145" s="894"/>
      <c r="PDY1145" s="894"/>
      <c r="PDZ1145" s="894"/>
      <c r="PEA1145" s="894"/>
      <c r="PEB1145" s="894"/>
      <c r="PEC1145" s="894"/>
      <c r="PED1145" s="894"/>
      <c r="PEE1145" s="894"/>
      <c r="PEF1145" s="894"/>
      <c r="PEG1145" s="894"/>
      <c r="PEH1145" s="894"/>
      <c r="PEI1145" s="894"/>
      <c r="PEJ1145" s="894"/>
      <c r="PEK1145" s="894"/>
      <c r="PEL1145" s="894"/>
      <c r="PEM1145" s="894"/>
      <c r="PEN1145" s="894"/>
      <c r="PEO1145" s="894"/>
      <c r="PEP1145" s="894"/>
      <c r="PEQ1145" s="894"/>
      <c r="PER1145" s="894"/>
      <c r="PES1145" s="894"/>
      <c r="PET1145" s="894"/>
      <c r="PEU1145" s="894"/>
      <c r="PEV1145" s="894"/>
      <c r="PEW1145" s="894"/>
      <c r="PEX1145" s="894"/>
      <c r="PEY1145" s="894"/>
      <c r="PEZ1145" s="894"/>
      <c r="PFA1145" s="894"/>
      <c r="PFB1145" s="894"/>
      <c r="PFC1145" s="894"/>
      <c r="PFD1145" s="894"/>
      <c r="PFE1145" s="894"/>
      <c r="PFF1145" s="894"/>
      <c r="PFG1145" s="894"/>
      <c r="PFH1145" s="894"/>
      <c r="PFI1145" s="894"/>
      <c r="PFJ1145" s="894"/>
      <c r="PFK1145" s="894"/>
      <c r="PFL1145" s="894"/>
      <c r="PFM1145" s="894"/>
      <c r="PFN1145" s="894"/>
      <c r="PFO1145" s="894"/>
      <c r="PFP1145" s="894"/>
      <c r="PFQ1145" s="894"/>
      <c r="PFR1145" s="894"/>
      <c r="PFS1145" s="894"/>
      <c r="PFT1145" s="894"/>
      <c r="PFU1145" s="894"/>
      <c r="PFV1145" s="894"/>
      <c r="PFW1145" s="894"/>
      <c r="PFX1145" s="894"/>
      <c r="PFY1145" s="894"/>
      <c r="PFZ1145" s="894"/>
      <c r="PGA1145" s="894"/>
      <c r="PGB1145" s="894"/>
      <c r="PGC1145" s="894"/>
      <c r="PGD1145" s="894"/>
      <c r="PGE1145" s="894"/>
      <c r="PGF1145" s="894"/>
      <c r="PGG1145" s="894"/>
      <c r="PGH1145" s="894"/>
      <c r="PGI1145" s="894"/>
      <c r="PGJ1145" s="894"/>
      <c r="PGK1145" s="894"/>
      <c r="PGL1145" s="894"/>
      <c r="PGM1145" s="894"/>
      <c r="PGN1145" s="894"/>
      <c r="PGO1145" s="894"/>
      <c r="PGP1145" s="894"/>
      <c r="PGQ1145" s="894"/>
      <c r="PGR1145" s="894"/>
      <c r="PGS1145" s="894"/>
      <c r="PGT1145" s="894"/>
      <c r="PGU1145" s="894"/>
      <c r="PGV1145" s="894"/>
      <c r="PGW1145" s="894"/>
      <c r="PGX1145" s="894"/>
      <c r="PGY1145" s="894"/>
      <c r="PGZ1145" s="894"/>
      <c r="PHA1145" s="894"/>
      <c r="PHB1145" s="894"/>
      <c r="PHC1145" s="894"/>
      <c r="PHD1145" s="894"/>
      <c r="PHE1145" s="894"/>
      <c r="PHF1145" s="894"/>
      <c r="PHG1145" s="894"/>
      <c r="PHH1145" s="894"/>
      <c r="PHI1145" s="894"/>
      <c r="PHJ1145" s="894"/>
      <c r="PHK1145" s="894"/>
      <c r="PHL1145" s="894"/>
      <c r="PHM1145" s="894"/>
      <c r="PHN1145" s="894"/>
      <c r="PHO1145" s="894"/>
      <c r="PHP1145" s="894"/>
      <c r="PHQ1145" s="894"/>
      <c r="PHR1145" s="894"/>
      <c r="PHS1145" s="894"/>
      <c r="PHT1145" s="894"/>
      <c r="PHU1145" s="894"/>
      <c r="PHV1145" s="894"/>
      <c r="PHW1145" s="894"/>
      <c r="PHX1145" s="894"/>
      <c r="PHY1145" s="894"/>
      <c r="PHZ1145" s="894"/>
      <c r="PIA1145" s="894"/>
      <c r="PIB1145" s="894"/>
      <c r="PIC1145" s="894"/>
      <c r="PID1145" s="894"/>
      <c r="PIE1145" s="894"/>
      <c r="PIF1145" s="894"/>
      <c r="PIG1145" s="894"/>
      <c r="PIH1145" s="894"/>
      <c r="PII1145" s="894"/>
      <c r="PIJ1145" s="894"/>
      <c r="PIK1145" s="894"/>
      <c r="PIL1145" s="894"/>
      <c r="PIM1145" s="894"/>
      <c r="PIN1145" s="894"/>
      <c r="PIO1145" s="894"/>
      <c r="PIP1145" s="894"/>
      <c r="PIQ1145" s="894"/>
      <c r="PIR1145" s="894"/>
      <c r="PIS1145" s="894"/>
      <c r="PIT1145" s="894"/>
      <c r="PIU1145" s="894"/>
      <c r="PIV1145" s="894"/>
      <c r="PIW1145" s="894"/>
      <c r="PIX1145" s="894"/>
      <c r="PIY1145" s="894"/>
      <c r="PIZ1145" s="894"/>
      <c r="PJA1145" s="894"/>
      <c r="PJB1145" s="894"/>
      <c r="PJC1145" s="894"/>
      <c r="PJD1145" s="894"/>
      <c r="PJE1145" s="894"/>
      <c r="PJF1145" s="894"/>
      <c r="PJG1145" s="894"/>
      <c r="PJH1145" s="894"/>
      <c r="PJI1145" s="894"/>
      <c r="PJJ1145" s="894"/>
      <c r="PJK1145" s="894"/>
      <c r="PJL1145" s="894"/>
      <c r="PJM1145" s="894"/>
      <c r="PJN1145" s="894"/>
      <c r="PJO1145" s="894"/>
      <c r="PJP1145" s="894"/>
      <c r="PJQ1145" s="894"/>
      <c r="PJR1145" s="894"/>
      <c r="PJS1145" s="894"/>
      <c r="PJT1145" s="894"/>
      <c r="PJU1145" s="894"/>
      <c r="PJV1145" s="894"/>
      <c r="PJW1145" s="894"/>
      <c r="PJX1145" s="894"/>
      <c r="PJY1145" s="894"/>
      <c r="PJZ1145" s="894"/>
      <c r="PKA1145" s="894"/>
      <c r="PKB1145" s="894"/>
      <c r="PKC1145" s="894"/>
      <c r="PKD1145" s="894"/>
      <c r="PKE1145" s="894"/>
      <c r="PKF1145" s="894"/>
      <c r="PKG1145" s="894"/>
      <c r="PKH1145" s="894"/>
      <c r="PKI1145" s="894"/>
      <c r="PKJ1145" s="894"/>
      <c r="PKK1145" s="894"/>
      <c r="PKL1145" s="894"/>
      <c r="PKM1145" s="894"/>
      <c r="PKN1145" s="894"/>
      <c r="PKO1145" s="894"/>
      <c r="PKP1145" s="894"/>
      <c r="PKQ1145" s="894"/>
      <c r="PKR1145" s="894"/>
      <c r="PKS1145" s="894"/>
      <c r="PKT1145" s="894"/>
      <c r="PKU1145" s="894"/>
      <c r="PKV1145" s="894"/>
      <c r="PKW1145" s="894"/>
      <c r="PKX1145" s="894"/>
      <c r="PKY1145" s="894"/>
      <c r="PKZ1145" s="894"/>
      <c r="PLA1145" s="894"/>
      <c r="PLB1145" s="894"/>
      <c r="PLC1145" s="894"/>
      <c r="PLD1145" s="894"/>
      <c r="PLE1145" s="894"/>
      <c r="PLF1145" s="894"/>
      <c r="PLG1145" s="894"/>
      <c r="PLH1145" s="894"/>
      <c r="PLI1145" s="894"/>
      <c r="PLJ1145" s="894"/>
      <c r="PLK1145" s="894"/>
      <c r="PLL1145" s="894"/>
      <c r="PLM1145" s="894"/>
      <c r="PLN1145" s="894"/>
      <c r="PLO1145" s="894"/>
      <c r="PLP1145" s="894"/>
      <c r="PLQ1145" s="894"/>
      <c r="PLR1145" s="894"/>
      <c r="PLS1145" s="894"/>
      <c r="PLT1145" s="894"/>
      <c r="PLU1145" s="894"/>
      <c r="PLV1145" s="894"/>
      <c r="PLW1145" s="894"/>
      <c r="PLX1145" s="894"/>
      <c r="PLY1145" s="894"/>
      <c r="PLZ1145" s="894"/>
      <c r="PMA1145" s="894"/>
      <c r="PMB1145" s="894"/>
      <c r="PMC1145" s="894"/>
      <c r="PMD1145" s="894"/>
      <c r="PME1145" s="894"/>
      <c r="PMF1145" s="894"/>
      <c r="PMG1145" s="894"/>
      <c r="PMH1145" s="894"/>
      <c r="PMI1145" s="894"/>
      <c r="PMJ1145" s="894"/>
      <c r="PMK1145" s="894"/>
      <c r="PML1145" s="894"/>
      <c r="PMM1145" s="894"/>
      <c r="PMN1145" s="894"/>
      <c r="PMO1145" s="894"/>
      <c r="PMP1145" s="894"/>
      <c r="PMQ1145" s="894"/>
      <c r="PMR1145" s="894"/>
      <c r="PMS1145" s="894"/>
      <c r="PMT1145" s="894"/>
      <c r="PMU1145" s="894"/>
      <c r="PMV1145" s="894"/>
      <c r="PMW1145" s="894"/>
      <c r="PMX1145" s="894"/>
      <c r="PMY1145" s="894"/>
      <c r="PMZ1145" s="894"/>
      <c r="PNA1145" s="894"/>
      <c r="PNB1145" s="894"/>
      <c r="PNC1145" s="894"/>
      <c r="PND1145" s="894"/>
      <c r="PNE1145" s="894"/>
      <c r="PNF1145" s="894"/>
      <c r="PNG1145" s="894"/>
      <c r="PNH1145" s="894"/>
      <c r="PNI1145" s="894"/>
      <c r="PNJ1145" s="894"/>
      <c r="PNK1145" s="894"/>
      <c r="PNL1145" s="894"/>
      <c r="PNM1145" s="894"/>
      <c r="PNN1145" s="894"/>
      <c r="PNO1145" s="894"/>
      <c r="PNP1145" s="894"/>
      <c r="PNQ1145" s="894"/>
      <c r="PNR1145" s="894"/>
      <c r="PNS1145" s="894"/>
      <c r="PNT1145" s="894"/>
      <c r="PNU1145" s="894"/>
      <c r="PNV1145" s="894"/>
      <c r="PNW1145" s="894"/>
      <c r="PNX1145" s="894"/>
      <c r="PNY1145" s="894"/>
      <c r="PNZ1145" s="894"/>
      <c r="POA1145" s="894"/>
      <c r="POB1145" s="894"/>
      <c r="POC1145" s="894"/>
      <c r="POD1145" s="894"/>
      <c r="POE1145" s="894"/>
      <c r="POF1145" s="894"/>
      <c r="POG1145" s="894"/>
      <c r="POH1145" s="894"/>
      <c r="POI1145" s="894"/>
      <c r="POJ1145" s="894"/>
      <c r="POK1145" s="894"/>
      <c r="POL1145" s="894"/>
      <c r="POM1145" s="894"/>
      <c r="PON1145" s="894"/>
      <c r="POO1145" s="894"/>
      <c r="POP1145" s="894"/>
      <c r="POQ1145" s="894"/>
      <c r="POR1145" s="894"/>
      <c r="POS1145" s="894"/>
      <c r="POT1145" s="894"/>
      <c r="POU1145" s="894"/>
      <c r="POV1145" s="894"/>
      <c r="POW1145" s="894"/>
      <c r="POX1145" s="894"/>
      <c r="POY1145" s="894"/>
      <c r="POZ1145" s="894"/>
      <c r="PPA1145" s="894"/>
      <c r="PPB1145" s="894"/>
      <c r="PPC1145" s="894"/>
      <c r="PPD1145" s="894"/>
      <c r="PPE1145" s="894"/>
      <c r="PPF1145" s="894"/>
      <c r="PPG1145" s="894"/>
      <c r="PPH1145" s="894"/>
      <c r="PPI1145" s="894"/>
      <c r="PPJ1145" s="894"/>
      <c r="PPK1145" s="894"/>
      <c r="PPL1145" s="894"/>
      <c r="PPM1145" s="894"/>
      <c r="PPN1145" s="894"/>
      <c r="PPO1145" s="894"/>
      <c r="PPP1145" s="894"/>
      <c r="PPQ1145" s="894"/>
      <c r="PPR1145" s="894"/>
      <c r="PPS1145" s="894"/>
      <c r="PPT1145" s="894"/>
      <c r="PPU1145" s="894"/>
      <c r="PPV1145" s="894"/>
      <c r="PPW1145" s="894"/>
      <c r="PPX1145" s="894"/>
      <c r="PPY1145" s="894"/>
      <c r="PPZ1145" s="894"/>
      <c r="PQA1145" s="894"/>
      <c r="PQB1145" s="894"/>
      <c r="PQC1145" s="894"/>
      <c r="PQD1145" s="894"/>
      <c r="PQE1145" s="894"/>
      <c r="PQF1145" s="894"/>
      <c r="PQG1145" s="894"/>
      <c r="PQH1145" s="894"/>
      <c r="PQI1145" s="894"/>
      <c r="PQJ1145" s="894"/>
      <c r="PQK1145" s="894"/>
      <c r="PQL1145" s="894"/>
      <c r="PQM1145" s="894"/>
      <c r="PQN1145" s="894"/>
      <c r="PQO1145" s="894"/>
      <c r="PQP1145" s="894"/>
      <c r="PQQ1145" s="894"/>
      <c r="PQR1145" s="894"/>
      <c r="PQS1145" s="894"/>
      <c r="PQT1145" s="894"/>
      <c r="PQU1145" s="894"/>
      <c r="PQV1145" s="894"/>
      <c r="PQW1145" s="894"/>
      <c r="PQX1145" s="894"/>
      <c r="PQY1145" s="894"/>
      <c r="PQZ1145" s="894"/>
      <c r="PRA1145" s="894"/>
      <c r="PRB1145" s="894"/>
      <c r="PRC1145" s="894"/>
      <c r="PRD1145" s="894"/>
      <c r="PRE1145" s="894"/>
      <c r="PRF1145" s="894"/>
      <c r="PRG1145" s="894"/>
      <c r="PRH1145" s="894"/>
      <c r="PRI1145" s="894"/>
      <c r="PRJ1145" s="894"/>
      <c r="PRK1145" s="894"/>
      <c r="PRL1145" s="894"/>
      <c r="PRM1145" s="894"/>
      <c r="PRN1145" s="894"/>
      <c r="PRO1145" s="894"/>
      <c r="PRP1145" s="894"/>
      <c r="PRQ1145" s="894"/>
      <c r="PRR1145" s="894"/>
      <c r="PRS1145" s="894"/>
      <c r="PRT1145" s="894"/>
      <c r="PRU1145" s="894"/>
      <c r="PRV1145" s="894"/>
      <c r="PRW1145" s="894"/>
      <c r="PRX1145" s="894"/>
      <c r="PRY1145" s="894"/>
      <c r="PRZ1145" s="894"/>
      <c r="PSA1145" s="894"/>
      <c r="PSB1145" s="894"/>
      <c r="PSC1145" s="894"/>
      <c r="PSD1145" s="894"/>
      <c r="PSE1145" s="894"/>
      <c r="PSF1145" s="894"/>
      <c r="PSG1145" s="894"/>
      <c r="PSH1145" s="894"/>
      <c r="PSI1145" s="894"/>
      <c r="PSJ1145" s="894"/>
      <c r="PSK1145" s="894"/>
      <c r="PSL1145" s="894"/>
      <c r="PSM1145" s="894"/>
      <c r="PSN1145" s="894"/>
      <c r="PSO1145" s="894"/>
      <c r="PSP1145" s="894"/>
      <c r="PSQ1145" s="894"/>
      <c r="PSR1145" s="894"/>
      <c r="PSS1145" s="894"/>
      <c r="PST1145" s="894"/>
      <c r="PSU1145" s="894"/>
      <c r="PSV1145" s="894"/>
      <c r="PSW1145" s="894"/>
      <c r="PSX1145" s="894"/>
      <c r="PSY1145" s="894"/>
      <c r="PSZ1145" s="894"/>
      <c r="PTA1145" s="894"/>
      <c r="PTB1145" s="894"/>
      <c r="PTC1145" s="894"/>
      <c r="PTD1145" s="894"/>
      <c r="PTE1145" s="894"/>
      <c r="PTF1145" s="894"/>
      <c r="PTG1145" s="894"/>
      <c r="PTH1145" s="894"/>
      <c r="PTI1145" s="894"/>
      <c r="PTJ1145" s="894"/>
      <c r="PTK1145" s="894"/>
      <c r="PTL1145" s="894"/>
      <c r="PTM1145" s="894"/>
      <c r="PTN1145" s="894"/>
      <c r="PTO1145" s="894"/>
      <c r="PTP1145" s="894"/>
      <c r="PTQ1145" s="894"/>
      <c r="PTR1145" s="894"/>
      <c r="PTS1145" s="894"/>
      <c r="PTT1145" s="894"/>
      <c r="PTU1145" s="894"/>
      <c r="PTV1145" s="894"/>
      <c r="PTW1145" s="894"/>
      <c r="PTX1145" s="894"/>
      <c r="PTY1145" s="894"/>
      <c r="PTZ1145" s="894"/>
      <c r="PUA1145" s="894"/>
      <c r="PUB1145" s="894"/>
      <c r="PUC1145" s="894"/>
      <c r="PUD1145" s="894"/>
      <c r="PUE1145" s="894"/>
      <c r="PUF1145" s="894"/>
      <c r="PUG1145" s="894"/>
      <c r="PUH1145" s="894"/>
      <c r="PUI1145" s="894"/>
      <c r="PUJ1145" s="894"/>
      <c r="PUK1145" s="894"/>
      <c r="PUL1145" s="894"/>
      <c r="PUM1145" s="894"/>
      <c r="PUN1145" s="894"/>
      <c r="PUO1145" s="894"/>
      <c r="PUP1145" s="894"/>
      <c r="PUQ1145" s="894"/>
      <c r="PUR1145" s="894"/>
      <c r="PUS1145" s="894"/>
      <c r="PUT1145" s="894"/>
      <c r="PUU1145" s="894"/>
      <c r="PUV1145" s="894"/>
      <c r="PUW1145" s="894"/>
      <c r="PUX1145" s="894"/>
      <c r="PUY1145" s="894"/>
      <c r="PUZ1145" s="894"/>
      <c r="PVA1145" s="894"/>
      <c r="PVB1145" s="894"/>
      <c r="PVC1145" s="894"/>
      <c r="PVD1145" s="894"/>
      <c r="PVE1145" s="894"/>
      <c r="PVF1145" s="894"/>
      <c r="PVG1145" s="894"/>
      <c r="PVH1145" s="894"/>
      <c r="PVI1145" s="894"/>
      <c r="PVJ1145" s="894"/>
      <c r="PVK1145" s="894"/>
      <c r="PVL1145" s="894"/>
      <c r="PVM1145" s="894"/>
      <c r="PVN1145" s="894"/>
      <c r="PVO1145" s="894"/>
      <c r="PVP1145" s="894"/>
      <c r="PVQ1145" s="894"/>
      <c r="PVR1145" s="894"/>
      <c r="PVS1145" s="894"/>
      <c r="PVT1145" s="894"/>
      <c r="PVU1145" s="894"/>
      <c r="PVV1145" s="894"/>
      <c r="PVW1145" s="894"/>
      <c r="PVX1145" s="894"/>
      <c r="PVY1145" s="894"/>
      <c r="PVZ1145" s="894"/>
      <c r="PWA1145" s="894"/>
      <c r="PWB1145" s="894"/>
      <c r="PWC1145" s="894"/>
      <c r="PWD1145" s="894"/>
      <c r="PWE1145" s="894"/>
      <c r="PWF1145" s="894"/>
      <c r="PWG1145" s="894"/>
      <c r="PWH1145" s="894"/>
      <c r="PWI1145" s="894"/>
      <c r="PWJ1145" s="894"/>
      <c r="PWK1145" s="894"/>
      <c r="PWL1145" s="894"/>
      <c r="PWM1145" s="894"/>
      <c r="PWN1145" s="894"/>
      <c r="PWO1145" s="894"/>
      <c r="PWP1145" s="894"/>
      <c r="PWQ1145" s="894"/>
      <c r="PWR1145" s="894"/>
      <c r="PWS1145" s="894"/>
      <c r="PWT1145" s="894"/>
      <c r="PWU1145" s="894"/>
      <c r="PWV1145" s="894"/>
      <c r="PWW1145" s="894"/>
      <c r="PWX1145" s="894"/>
      <c r="PWY1145" s="894"/>
      <c r="PWZ1145" s="894"/>
      <c r="PXA1145" s="894"/>
      <c r="PXB1145" s="894"/>
      <c r="PXC1145" s="894"/>
      <c r="PXD1145" s="894"/>
      <c r="PXE1145" s="894"/>
      <c r="PXF1145" s="894"/>
      <c r="PXG1145" s="894"/>
      <c r="PXH1145" s="894"/>
      <c r="PXI1145" s="894"/>
      <c r="PXJ1145" s="894"/>
      <c r="PXK1145" s="894"/>
      <c r="PXL1145" s="894"/>
      <c r="PXM1145" s="894"/>
      <c r="PXN1145" s="894"/>
      <c r="PXO1145" s="894"/>
      <c r="PXP1145" s="894"/>
      <c r="PXQ1145" s="894"/>
      <c r="PXR1145" s="894"/>
      <c r="PXS1145" s="894"/>
      <c r="PXT1145" s="894"/>
      <c r="PXU1145" s="894"/>
      <c r="PXV1145" s="894"/>
      <c r="PXW1145" s="894"/>
      <c r="PXX1145" s="894"/>
      <c r="PXY1145" s="894"/>
      <c r="PXZ1145" s="894"/>
      <c r="PYA1145" s="894"/>
      <c r="PYB1145" s="894"/>
      <c r="PYC1145" s="894"/>
      <c r="PYD1145" s="894"/>
      <c r="PYE1145" s="894"/>
      <c r="PYF1145" s="894"/>
      <c r="PYG1145" s="894"/>
      <c r="PYH1145" s="894"/>
      <c r="PYI1145" s="894"/>
      <c r="PYJ1145" s="894"/>
      <c r="PYK1145" s="894"/>
      <c r="PYL1145" s="894"/>
      <c r="PYM1145" s="894"/>
      <c r="PYN1145" s="894"/>
      <c r="PYO1145" s="894"/>
      <c r="PYP1145" s="894"/>
      <c r="PYQ1145" s="894"/>
      <c r="PYR1145" s="894"/>
      <c r="PYS1145" s="894"/>
      <c r="PYT1145" s="894"/>
      <c r="PYU1145" s="894"/>
      <c r="PYV1145" s="894"/>
      <c r="PYW1145" s="894"/>
      <c r="PYX1145" s="894"/>
      <c r="PYY1145" s="894"/>
      <c r="PYZ1145" s="894"/>
      <c r="PZA1145" s="894"/>
      <c r="PZB1145" s="894"/>
      <c r="PZC1145" s="894"/>
      <c r="PZD1145" s="894"/>
      <c r="PZE1145" s="894"/>
      <c r="PZF1145" s="894"/>
      <c r="PZG1145" s="894"/>
      <c r="PZH1145" s="894"/>
      <c r="PZI1145" s="894"/>
      <c r="PZJ1145" s="894"/>
      <c r="PZK1145" s="894"/>
      <c r="PZL1145" s="894"/>
      <c r="PZM1145" s="894"/>
      <c r="PZN1145" s="894"/>
      <c r="PZO1145" s="894"/>
      <c r="PZP1145" s="894"/>
      <c r="PZQ1145" s="894"/>
      <c r="PZR1145" s="894"/>
      <c r="PZS1145" s="894"/>
      <c r="PZT1145" s="894"/>
      <c r="PZU1145" s="894"/>
      <c r="PZV1145" s="894"/>
      <c r="PZW1145" s="894"/>
      <c r="PZX1145" s="894"/>
      <c r="PZY1145" s="894"/>
      <c r="PZZ1145" s="894"/>
      <c r="QAA1145" s="894"/>
      <c r="QAB1145" s="894"/>
      <c r="QAC1145" s="894"/>
      <c r="QAD1145" s="894"/>
      <c r="QAE1145" s="894"/>
      <c r="QAF1145" s="894"/>
      <c r="QAG1145" s="894"/>
      <c r="QAH1145" s="894"/>
      <c r="QAI1145" s="894"/>
      <c r="QAJ1145" s="894"/>
      <c r="QAK1145" s="894"/>
      <c r="QAL1145" s="894"/>
      <c r="QAM1145" s="894"/>
      <c r="QAN1145" s="894"/>
      <c r="QAO1145" s="894"/>
      <c r="QAP1145" s="894"/>
      <c r="QAQ1145" s="894"/>
      <c r="QAR1145" s="894"/>
      <c r="QAS1145" s="894"/>
      <c r="QAT1145" s="894"/>
      <c r="QAU1145" s="894"/>
      <c r="QAV1145" s="894"/>
      <c r="QAW1145" s="894"/>
      <c r="QAX1145" s="894"/>
      <c r="QAY1145" s="894"/>
      <c r="QAZ1145" s="894"/>
      <c r="QBA1145" s="894"/>
      <c r="QBB1145" s="894"/>
      <c r="QBC1145" s="894"/>
      <c r="QBD1145" s="894"/>
      <c r="QBE1145" s="894"/>
      <c r="QBF1145" s="894"/>
      <c r="QBG1145" s="894"/>
      <c r="QBH1145" s="894"/>
      <c r="QBI1145" s="894"/>
      <c r="QBJ1145" s="894"/>
      <c r="QBK1145" s="894"/>
      <c r="QBL1145" s="894"/>
      <c r="QBM1145" s="894"/>
      <c r="QBN1145" s="894"/>
      <c r="QBO1145" s="894"/>
      <c r="QBP1145" s="894"/>
      <c r="QBQ1145" s="894"/>
      <c r="QBR1145" s="894"/>
      <c r="QBS1145" s="894"/>
      <c r="QBT1145" s="894"/>
      <c r="QBU1145" s="894"/>
      <c r="QBV1145" s="894"/>
      <c r="QBW1145" s="894"/>
      <c r="QBX1145" s="894"/>
      <c r="QBY1145" s="894"/>
      <c r="QBZ1145" s="894"/>
      <c r="QCA1145" s="894"/>
      <c r="QCB1145" s="894"/>
      <c r="QCC1145" s="894"/>
      <c r="QCD1145" s="894"/>
      <c r="QCE1145" s="894"/>
      <c r="QCF1145" s="894"/>
      <c r="QCG1145" s="894"/>
      <c r="QCH1145" s="894"/>
      <c r="QCI1145" s="894"/>
      <c r="QCJ1145" s="894"/>
      <c r="QCK1145" s="894"/>
      <c r="QCL1145" s="894"/>
      <c r="QCM1145" s="894"/>
      <c r="QCN1145" s="894"/>
      <c r="QCO1145" s="894"/>
      <c r="QCP1145" s="894"/>
      <c r="QCQ1145" s="894"/>
      <c r="QCR1145" s="894"/>
      <c r="QCS1145" s="894"/>
      <c r="QCT1145" s="894"/>
      <c r="QCU1145" s="894"/>
      <c r="QCV1145" s="894"/>
      <c r="QCW1145" s="894"/>
      <c r="QCX1145" s="894"/>
      <c r="QCY1145" s="894"/>
      <c r="QCZ1145" s="894"/>
      <c r="QDA1145" s="894"/>
      <c r="QDB1145" s="894"/>
      <c r="QDC1145" s="894"/>
      <c r="QDD1145" s="894"/>
      <c r="QDE1145" s="894"/>
      <c r="QDF1145" s="894"/>
      <c r="QDG1145" s="894"/>
      <c r="QDH1145" s="894"/>
      <c r="QDI1145" s="894"/>
      <c r="QDJ1145" s="894"/>
      <c r="QDK1145" s="894"/>
      <c r="QDL1145" s="894"/>
      <c r="QDM1145" s="894"/>
      <c r="QDN1145" s="894"/>
      <c r="QDO1145" s="894"/>
      <c r="QDP1145" s="894"/>
      <c r="QDQ1145" s="894"/>
      <c r="QDR1145" s="894"/>
      <c r="QDS1145" s="894"/>
      <c r="QDT1145" s="894"/>
      <c r="QDU1145" s="894"/>
      <c r="QDV1145" s="894"/>
      <c r="QDW1145" s="894"/>
      <c r="QDX1145" s="894"/>
      <c r="QDY1145" s="894"/>
      <c r="QDZ1145" s="894"/>
      <c r="QEA1145" s="894"/>
      <c r="QEB1145" s="894"/>
      <c r="QEC1145" s="894"/>
      <c r="QED1145" s="894"/>
      <c r="QEE1145" s="894"/>
      <c r="QEF1145" s="894"/>
      <c r="QEG1145" s="894"/>
      <c r="QEH1145" s="894"/>
      <c r="QEI1145" s="894"/>
      <c r="QEJ1145" s="894"/>
      <c r="QEK1145" s="894"/>
      <c r="QEL1145" s="894"/>
      <c r="QEM1145" s="894"/>
      <c r="QEN1145" s="894"/>
      <c r="QEO1145" s="894"/>
      <c r="QEP1145" s="894"/>
      <c r="QEQ1145" s="894"/>
      <c r="QER1145" s="894"/>
      <c r="QES1145" s="894"/>
      <c r="QET1145" s="894"/>
      <c r="QEU1145" s="894"/>
      <c r="QEV1145" s="894"/>
      <c r="QEW1145" s="894"/>
      <c r="QEX1145" s="894"/>
      <c r="QEY1145" s="894"/>
      <c r="QEZ1145" s="894"/>
      <c r="QFA1145" s="894"/>
      <c r="QFB1145" s="894"/>
      <c r="QFC1145" s="894"/>
      <c r="QFD1145" s="894"/>
      <c r="QFE1145" s="894"/>
      <c r="QFF1145" s="894"/>
      <c r="QFG1145" s="894"/>
      <c r="QFH1145" s="894"/>
      <c r="QFI1145" s="894"/>
      <c r="QFJ1145" s="894"/>
      <c r="QFK1145" s="894"/>
      <c r="QFL1145" s="894"/>
      <c r="QFM1145" s="894"/>
      <c r="QFN1145" s="894"/>
      <c r="QFO1145" s="894"/>
      <c r="QFP1145" s="894"/>
      <c r="QFQ1145" s="894"/>
      <c r="QFR1145" s="894"/>
      <c r="QFS1145" s="894"/>
      <c r="QFT1145" s="894"/>
      <c r="QFU1145" s="894"/>
      <c r="QFV1145" s="894"/>
      <c r="QFW1145" s="894"/>
      <c r="QFX1145" s="894"/>
      <c r="QFY1145" s="894"/>
      <c r="QFZ1145" s="894"/>
      <c r="QGA1145" s="894"/>
      <c r="QGB1145" s="894"/>
      <c r="QGC1145" s="894"/>
      <c r="QGD1145" s="894"/>
      <c r="QGE1145" s="894"/>
      <c r="QGF1145" s="894"/>
      <c r="QGG1145" s="894"/>
      <c r="QGH1145" s="894"/>
      <c r="QGI1145" s="894"/>
      <c r="QGJ1145" s="894"/>
      <c r="QGK1145" s="894"/>
      <c r="QGL1145" s="894"/>
      <c r="QGM1145" s="894"/>
      <c r="QGN1145" s="894"/>
      <c r="QGO1145" s="894"/>
      <c r="QGP1145" s="894"/>
      <c r="QGQ1145" s="894"/>
      <c r="QGR1145" s="894"/>
      <c r="QGS1145" s="894"/>
      <c r="QGT1145" s="894"/>
      <c r="QGU1145" s="894"/>
      <c r="QGV1145" s="894"/>
      <c r="QGW1145" s="894"/>
      <c r="QGX1145" s="894"/>
      <c r="QGY1145" s="894"/>
      <c r="QGZ1145" s="894"/>
      <c r="QHA1145" s="894"/>
      <c r="QHB1145" s="894"/>
      <c r="QHC1145" s="894"/>
      <c r="QHD1145" s="894"/>
      <c r="QHE1145" s="894"/>
      <c r="QHF1145" s="894"/>
      <c r="QHG1145" s="894"/>
      <c r="QHH1145" s="894"/>
      <c r="QHI1145" s="894"/>
      <c r="QHJ1145" s="894"/>
      <c r="QHK1145" s="894"/>
      <c r="QHL1145" s="894"/>
      <c r="QHM1145" s="894"/>
      <c r="QHN1145" s="894"/>
      <c r="QHO1145" s="894"/>
      <c r="QHP1145" s="894"/>
      <c r="QHQ1145" s="894"/>
      <c r="QHR1145" s="894"/>
      <c r="QHS1145" s="894"/>
      <c r="QHT1145" s="894"/>
      <c r="QHU1145" s="894"/>
      <c r="QHV1145" s="894"/>
      <c r="QHW1145" s="894"/>
      <c r="QHX1145" s="894"/>
      <c r="QHY1145" s="894"/>
      <c r="QHZ1145" s="894"/>
      <c r="QIA1145" s="894"/>
      <c r="QIB1145" s="894"/>
      <c r="QIC1145" s="894"/>
      <c r="QID1145" s="894"/>
      <c r="QIE1145" s="894"/>
      <c r="QIF1145" s="894"/>
      <c r="QIG1145" s="894"/>
      <c r="QIH1145" s="894"/>
      <c r="QII1145" s="894"/>
      <c r="QIJ1145" s="894"/>
      <c r="QIK1145" s="894"/>
      <c r="QIL1145" s="894"/>
      <c r="QIM1145" s="894"/>
      <c r="QIN1145" s="894"/>
      <c r="QIO1145" s="894"/>
      <c r="QIP1145" s="894"/>
      <c r="QIQ1145" s="894"/>
      <c r="QIR1145" s="894"/>
      <c r="QIS1145" s="894"/>
      <c r="QIT1145" s="894"/>
      <c r="QIU1145" s="894"/>
      <c r="QIV1145" s="894"/>
      <c r="QIW1145" s="894"/>
      <c r="QIX1145" s="894"/>
      <c r="QIY1145" s="894"/>
      <c r="QIZ1145" s="894"/>
      <c r="QJA1145" s="894"/>
      <c r="QJB1145" s="894"/>
      <c r="QJC1145" s="894"/>
      <c r="QJD1145" s="894"/>
      <c r="QJE1145" s="894"/>
      <c r="QJF1145" s="894"/>
      <c r="QJG1145" s="894"/>
      <c r="QJH1145" s="894"/>
      <c r="QJI1145" s="894"/>
      <c r="QJJ1145" s="894"/>
      <c r="QJK1145" s="894"/>
      <c r="QJL1145" s="894"/>
      <c r="QJM1145" s="894"/>
      <c r="QJN1145" s="894"/>
      <c r="QJO1145" s="894"/>
      <c r="QJP1145" s="894"/>
      <c r="QJQ1145" s="894"/>
      <c r="QJR1145" s="894"/>
      <c r="QJS1145" s="894"/>
      <c r="QJT1145" s="894"/>
      <c r="QJU1145" s="894"/>
      <c r="QJV1145" s="894"/>
      <c r="QJW1145" s="894"/>
      <c r="QJX1145" s="894"/>
      <c r="QJY1145" s="894"/>
      <c r="QJZ1145" s="894"/>
      <c r="QKA1145" s="894"/>
      <c r="QKB1145" s="894"/>
      <c r="QKC1145" s="894"/>
      <c r="QKD1145" s="894"/>
      <c r="QKE1145" s="894"/>
      <c r="QKF1145" s="894"/>
      <c r="QKG1145" s="894"/>
      <c r="QKH1145" s="894"/>
      <c r="QKI1145" s="894"/>
      <c r="QKJ1145" s="894"/>
      <c r="QKK1145" s="894"/>
      <c r="QKL1145" s="894"/>
      <c r="QKM1145" s="894"/>
      <c r="QKN1145" s="894"/>
      <c r="QKO1145" s="894"/>
      <c r="QKP1145" s="894"/>
      <c r="QKQ1145" s="894"/>
      <c r="QKR1145" s="894"/>
      <c r="QKS1145" s="894"/>
      <c r="QKT1145" s="894"/>
      <c r="QKU1145" s="894"/>
      <c r="QKV1145" s="894"/>
      <c r="QKW1145" s="894"/>
      <c r="QKX1145" s="894"/>
      <c r="QKY1145" s="894"/>
      <c r="QKZ1145" s="894"/>
      <c r="QLA1145" s="894"/>
      <c r="QLB1145" s="894"/>
      <c r="QLC1145" s="894"/>
      <c r="QLD1145" s="894"/>
      <c r="QLE1145" s="894"/>
      <c r="QLF1145" s="894"/>
      <c r="QLG1145" s="894"/>
      <c r="QLH1145" s="894"/>
      <c r="QLI1145" s="894"/>
      <c r="QLJ1145" s="894"/>
      <c r="QLK1145" s="894"/>
      <c r="QLL1145" s="894"/>
      <c r="QLM1145" s="894"/>
      <c r="QLN1145" s="894"/>
      <c r="QLO1145" s="894"/>
      <c r="QLP1145" s="894"/>
      <c r="QLQ1145" s="894"/>
      <c r="QLR1145" s="894"/>
      <c r="QLS1145" s="894"/>
      <c r="QLT1145" s="894"/>
      <c r="QLU1145" s="894"/>
      <c r="QLV1145" s="894"/>
      <c r="QLW1145" s="894"/>
      <c r="QLX1145" s="894"/>
      <c r="QLY1145" s="894"/>
      <c r="QLZ1145" s="894"/>
      <c r="QMA1145" s="894"/>
      <c r="QMB1145" s="894"/>
      <c r="QMC1145" s="894"/>
      <c r="QMD1145" s="894"/>
      <c r="QME1145" s="894"/>
      <c r="QMF1145" s="894"/>
      <c r="QMG1145" s="894"/>
      <c r="QMH1145" s="894"/>
      <c r="QMI1145" s="894"/>
      <c r="QMJ1145" s="894"/>
      <c r="QMK1145" s="894"/>
      <c r="QML1145" s="894"/>
      <c r="QMM1145" s="894"/>
      <c r="QMN1145" s="894"/>
      <c r="QMO1145" s="894"/>
      <c r="QMP1145" s="894"/>
      <c r="QMQ1145" s="894"/>
      <c r="QMR1145" s="894"/>
      <c r="QMS1145" s="894"/>
      <c r="QMT1145" s="894"/>
      <c r="QMU1145" s="894"/>
      <c r="QMV1145" s="894"/>
      <c r="QMW1145" s="894"/>
      <c r="QMX1145" s="894"/>
      <c r="QMY1145" s="894"/>
      <c r="QMZ1145" s="894"/>
      <c r="QNA1145" s="894"/>
      <c r="QNB1145" s="894"/>
      <c r="QNC1145" s="894"/>
      <c r="QND1145" s="894"/>
      <c r="QNE1145" s="894"/>
      <c r="QNF1145" s="894"/>
      <c r="QNG1145" s="894"/>
      <c r="QNH1145" s="894"/>
      <c r="QNI1145" s="894"/>
      <c r="QNJ1145" s="894"/>
      <c r="QNK1145" s="894"/>
      <c r="QNL1145" s="894"/>
      <c r="QNM1145" s="894"/>
      <c r="QNN1145" s="894"/>
      <c r="QNO1145" s="894"/>
      <c r="QNP1145" s="894"/>
      <c r="QNQ1145" s="894"/>
      <c r="QNR1145" s="894"/>
      <c r="QNS1145" s="894"/>
      <c r="QNT1145" s="894"/>
      <c r="QNU1145" s="894"/>
      <c r="QNV1145" s="894"/>
      <c r="QNW1145" s="894"/>
      <c r="QNX1145" s="894"/>
      <c r="QNY1145" s="894"/>
      <c r="QNZ1145" s="894"/>
      <c r="QOA1145" s="894"/>
      <c r="QOB1145" s="894"/>
      <c r="QOC1145" s="894"/>
      <c r="QOD1145" s="894"/>
      <c r="QOE1145" s="894"/>
      <c r="QOF1145" s="894"/>
      <c r="QOG1145" s="894"/>
      <c r="QOH1145" s="894"/>
      <c r="QOI1145" s="894"/>
      <c r="QOJ1145" s="894"/>
      <c r="QOK1145" s="894"/>
      <c r="QOL1145" s="894"/>
      <c r="QOM1145" s="894"/>
      <c r="QON1145" s="894"/>
      <c r="QOO1145" s="894"/>
      <c r="QOP1145" s="894"/>
      <c r="QOQ1145" s="894"/>
      <c r="QOR1145" s="894"/>
      <c r="QOS1145" s="894"/>
      <c r="QOT1145" s="894"/>
      <c r="QOU1145" s="894"/>
      <c r="QOV1145" s="894"/>
      <c r="QOW1145" s="894"/>
      <c r="QOX1145" s="894"/>
      <c r="QOY1145" s="894"/>
      <c r="QOZ1145" s="894"/>
      <c r="QPA1145" s="894"/>
      <c r="QPB1145" s="894"/>
      <c r="QPC1145" s="894"/>
      <c r="QPD1145" s="894"/>
      <c r="QPE1145" s="894"/>
      <c r="QPF1145" s="894"/>
      <c r="QPG1145" s="894"/>
      <c r="QPH1145" s="894"/>
      <c r="QPI1145" s="894"/>
      <c r="QPJ1145" s="894"/>
      <c r="QPK1145" s="894"/>
      <c r="QPL1145" s="894"/>
      <c r="QPM1145" s="894"/>
      <c r="QPN1145" s="894"/>
      <c r="QPO1145" s="894"/>
      <c r="QPP1145" s="894"/>
      <c r="QPQ1145" s="894"/>
      <c r="QPR1145" s="894"/>
      <c r="QPS1145" s="894"/>
      <c r="QPT1145" s="894"/>
      <c r="QPU1145" s="894"/>
      <c r="QPV1145" s="894"/>
      <c r="QPW1145" s="894"/>
      <c r="QPX1145" s="894"/>
      <c r="QPY1145" s="894"/>
      <c r="QPZ1145" s="894"/>
      <c r="QQA1145" s="894"/>
      <c r="QQB1145" s="894"/>
      <c r="QQC1145" s="894"/>
      <c r="QQD1145" s="894"/>
      <c r="QQE1145" s="894"/>
      <c r="QQF1145" s="894"/>
      <c r="QQG1145" s="894"/>
      <c r="QQH1145" s="894"/>
      <c r="QQI1145" s="894"/>
      <c r="QQJ1145" s="894"/>
      <c r="QQK1145" s="894"/>
      <c r="QQL1145" s="894"/>
      <c r="QQM1145" s="894"/>
      <c r="QQN1145" s="894"/>
      <c r="QQO1145" s="894"/>
      <c r="QQP1145" s="894"/>
      <c r="QQQ1145" s="894"/>
      <c r="QQR1145" s="894"/>
      <c r="QQS1145" s="894"/>
      <c r="QQT1145" s="894"/>
      <c r="QQU1145" s="894"/>
      <c r="QQV1145" s="894"/>
      <c r="QQW1145" s="894"/>
      <c r="QQX1145" s="894"/>
      <c r="QQY1145" s="894"/>
      <c r="QQZ1145" s="894"/>
      <c r="QRA1145" s="894"/>
      <c r="QRB1145" s="894"/>
      <c r="QRC1145" s="894"/>
      <c r="QRD1145" s="894"/>
      <c r="QRE1145" s="894"/>
      <c r="QRF1145" s="894"/>
      <c r="QRG1145" s="894"/>
      <c r="QRH1145" s="894"/>
      <c r="QRI1145" s="894"/>
      <c r="QRJ1145" s="894"/>
      <c r="QRK1145" s="894"/>
      <c r="QRL1145" s="894"/>
      <c r="QRM1145" s="894"/>
      <c r="QRN1145" s="894"/>
      <c r="QRO1145" s="894"/>
      <c r="QRP1145" s="894"/>
      <c r="QRQ1145" s="894"/>
      <c r="QRR1145" s="894"/>
      <c r="QRS1145" s="894"/>
      <c r="QRT1145" s="894"/>
      <c r="QRU1145" s="894"/>
      <c r="QRV1145" s="894"/>
      <c r="QRW1145" s="894"/>
      <c r="QRX1145" s="894"/>
      <c r="QRY1145" s="894"/>
      <c r="QRZ1145" s="894"/>
      <c r="QSA1145" s="894"/>
      <c r="QSB1145" s="894"/>
      <c r="QSC1145" s="894"/>
      <c r="QSD1145" s="894"/>
      <c r="QSE1145" s="894"/>
      <c r="QSF1145" s="894"/>
      <c r="QSG1145" s="894"/>
      <c r="QSH1145" s="894"/>
      <c r="QSI1145" s="894"/>
      <c r="QSJ1145" s="894"/>
      <c r="QSK1145" s="894"/>
      <c r="QSL1145" s="894"/>
      <c r="QSM1145" s="894"/>
      <c r="QSN1145" s="894"/>
      <c r="QSO1145" s="894"/>
      <c r="QSP1145" s="894"/>
      <c r="QSQ1145" s="894"/>
      <c r="QSR1145" s="894"/>
      <c r="QSS1145" s="894"/>
      <c r="QST1145" s="894"/>
      <c r="QSU1145" s="894"/>
      <c r="QSV1145" s="894"/>
      <c r="QSW1145" s="894"/>
      <c r="QSX1145" s="894"/>
      <c r="QSY1145" s="894"/>
      <c r="QSZ1145" s="894"/>
      <c r="QTA1145" s="894"/>
      <c r="QTB1145" s="894"/>
      <c r="QTC1145" s="894"/>
      <c r="QTD1145" s="894"/>
      <c r="QTE1145" s="894"/>
      <c r="QTF1145" s="894"/>
      <c r="QTG1145" s="894"/>
      <c r="QTH1145" s="894"/>
      <c r="QTI1145" s="894"/>
      <c r="QTJ1145" s="894"/>
      <c r="QTK1145" s="894"/>
      <c r="QTL1145" s="894"/>
      <c r="QTM1145" s="894"/>
      <c r="QTN1145" s="894"/>
      <c r="QTO1145" s="894"/>
      <c r="QTP1145" s="894"/>
      <c r="QTQ1145" s="894"/>
      <c r="QTR1145" s="894"/>
      <c r="QTS1145" s="894"/>
      <c r="QTT1145" s="894"/>
      <c r="QTU1145" s="894"/>
      <c r="QTV1145" s="894"/>
      <c r="QTW1145" s="894"/>
      <c r="QTX1145" s="894"/>
      <c r="QTY1145" s="894"/>
      <c r="QTZ1145" s="894"/>
      <c r="QUA1145" s="894"/>
      <c r="QUB1145" s="894"/>
      <c r="QUC1145" s="894"/>
      <c r="QUD1145" s="894"/>
      <c r="QUE1145" s="894"/>
      <c r="QUF1145" s="894"/>
      <c r="QUG1145" s="894"/>
      <c r="QUH1145" s="894"/>
      <c r="QUI1145" s="894"/>
      <c r="QUJ1145" s="894"/>
      <c r="QUK1145" s="894"/>
      <c r="QUL1145" s="894"/>
      <c r="QUM1145" s="894"/>
      <c r="QUN1145" s="894"/>
      <c r="QUO1145" s="894"/>
      <c r="QUP1145" s="894"/>
      <c r="QUQ1145" s="894"/>
      <c r="QUR1145" s="894"/>
      <c r="QUS1145" s="894"/>
      <c r="QUT1145" s="894"/>
      <c r="QUU1145" s="894"/>
      <c r="QUV1145" s="894"/>
      <c r="QUW1145" s="894"/>
      <c r="QUX1145" s="894"/>
      <c r="QUY1145" s="894"/>
      <c r="QUZ1145" s="894"/>
      <c r="QVA1145" s="894"/>
      <c r="QVB1145" s="894"/>
      <c r="QVC1145" s="894"/>
      <c r="QVD1145" s="894"/>
      <c r="QVE1145" s="894"/>
      <c r="QVF1145" s="894"/>
      <c r="QVG1145" s="894"/>
      <c r="QVH1145" s="894"/>
      <c r="QVI1145" s="894"/>
      <c r="QVJ1145" s="894"/>
      <c r="QVK1145" s="894"/>
      <c r="QVL1145" s="894"/>
      <c r="QVM1145" s="894"/>
      <c r="QVN1145" s="894"/>
      <c r="QVO1145" s="894"/>
      <c r="QVP1145" s="894"/>
      <c r="QVQ1145" s="894"/>
      <c r="QVR1145" s="894"/>
      <c r="QVS1145" s="894"/>
      <c r="QVT1145" s="894"/>
      <c r="QVU1145" s="894"/>
      <c r="QVV1145" s="894"/>
      <c r="QVW1145" s="894"/>
      <c r="QVX1145" s="894"/>
      <c r="QVY1145" s="894"/>
      <c r="QVZ1145" s="894"/>
      <c r="QWA1145" s="894"/>
      <c r="QWB1145" s="894"/>
      <c r="QWC1145" s="894"/>
      <c r="QWD1145" s="894"/>
      <c r="QWE1145" s="894"/>
      <c r="QWF1145" s="894"/>
      <c r="QWG1145" s="894"/>
      <c r="QWH1145" s="894"/>
      <c r="QWI1145" s="894"/>
      <c r="QWJ1145" s="894"/>
      <c r="QWK1145" s="894"/>
      <c r="QWL1145" s="894"/>
      <c r="QWM1145" s="894"/>
      <c r="QWN1145" s="894"/>
      <c r="QWO1145" s="894"/>
      <c r="QWP1145" s="894"/>
      <c r="QWQ1145" s="894"/>
      <c r="QWR1145" s="894"/>
      <c r="QWS1145" s="894"/>
      <c r="QWT1145" s="894"/>
      <c r="QWU1145" s="894"/>
      <c r="QWV1145" s="894"/>
      <c r="QWW1145" s="894"/>
      <c r="QWX1145" s="894"/>
      <c r="QWY1145" s="894"/>
      <c r="QWZ1145" s="894"/>
      <c r="QXA1145" s="894"/>
      <c r="QXB1145" s="894"/>
      <c r="QXC1145" s="894"/>
      <c r="QXD1145" s="894"/>
      <c r="QXE1145" s="894"/>
      <c r="QXF1145" s="894"/>
      <c r="QXG1145" s="894"/>
      <c r="QXH1145" s="894"/>
      <c r="QXI1145" s="894"/>
      <c r="QXJ1145" s="894"/>
      <c r="QXK1145" s="894"/>
      <c r="QXL1145" s="894"/>
      <c r="QXM1145" s="894"/>
      <c r="QXN1145" s="894"/>
      <c r="QXO1145" s="894"/>
      <c r="QXP1145" s="894"/>
      <c r="QXQ1145" s="894"/>
      <c r="QXR1145" s="894"/>
      <c r="QXS1145" s="894"/>
      <c r="QXT1145" s="894"/>
      <c r="QXU1145" s="894"/>
      <c r="QXV1145" s="894"/>
      <c r="QXW1145" s="894"/>
      <c r="QXX1145" s="894"/>
      <c r="QXY1145" s="894"/>
      <c r="QXZ1145" s="894"/>
      <c r="QYA1145" s="894"/>
      <c r="QYB1145" s="894"/>
      <c r="QYC1145" s="894"/>
      <c r="QYD1145" s="894"/>
      <c r="QYE1145" s="894"/>
      <c r="QYF1145" s="894"/>
      <c r="QYG1145" s="894"/>
      <c r="QYH1145" s="894"/>
      <c r="QYI1145" s="894"/>
      <c r="QYJ1145" s="894"/>
      <c r="QYK1145" s="894"/>
      <c r="QYL1145" s="894"/>
      <c r="QYM1145" s="894"/>
      <c r="QYN1145" s="894"/>
      <c r="QYO1145" s="894"/>
      <c r="QYP1145" s="894"/>
      <c r="QYQ1145" s="894"/>
      <c r="QYR1145" s="894"/>
      <c r="QYS1145" s="894"/>
      <c r="QYT1145" s="894"/>
      <c r="QYU1145" s="894"/>
      <c r="QYV1145" s="894"/>
      <c r="QYW1145" s="894"/>
      <c r="QYX1145" s="894"/>
      <c r="QYY1145" s="894"/>
      <c r="QYZ1145" s="894"/>
      <c r="QZA1145" s="894"/>
      <c r="QZB1145" s="894"/>
      <c r="QZC1145" s="894"/>
      <c r="QZD1145" s="894"/>
      <c r="QZE1145" s="894"/>
      <c r="QZF1145" s="894"/>
      <c r="QZG1145" s="894"/>
      <c r="QZH1145" s="894"/>
      <c r="QZI1145" s="894"/>
      <c r="QZJ1145" s="894"/>
      <c r="QZK1145" s="894"/>
      <c r="QZL1145" s="894"/>
      <c r="QZM1145" s="894"/>
      <c r="QZN1145" s="894"/>
      <c r="QZO1145" s="894"/>
      <c r="QZP1145" s="894"/>
      <c r="QZQ1145" s="894"/>
      <c r="QZR1145" s="894"/>
      <c r="QZS1145" s="894"/>
      <c r="QZT1145" s="894"/>
      <c r="QZU1145" s="894"/>
      <c r="QZV1145" s="894"/>
      <c r="QZW1145" s="894"/>
      <c r="QZX1145" s="894"/>
      <c r="QZY1145" s="894"/>
      <c r="QZZ1145" s="894"/>
      <c r="RAA1145" s="894"/>
      <c r="RAB1145" s="894"/>
      <c r="RAC1145" s="894"/>
      <c r="RAD1145" s="894"/>
      <c r="RAE1145" s="894"/>
      <c r="RAF1145" s="894"/>
      <c r="RAG1145" s="894"/>
      <c r="RAH1145" s="894"/>
      <c r="RAI1145" s="894"/>
      <c r="RAJ1145" s="894"/>
      <c r="RAK1145" s="894"/>
      <c r="RAL1145" s="894"/>
      <c r="RAM1145" s="894"/>
      <c r="RAN1145" s="894"/>
      <c r="RAO1145" s="894"/>
      <c r="RAP1145" s="894"/>
      <c r="RAQ1145" s="894"/>
      <c r="RAR1145" s="894"/>
      <c r="RAS1145" s="894"/>
      <c r="RAT1145" s="894"/>
      <c r="RAU1145" s="894"/>
      <c r="RAV1145" s="894"/>
      <c r="RAW1145" s="894"/>
      <c r="RAX1145" s="894"/>
      <c r="RAY1145" s="894"/>
      <c r="RAZ1145" s="894"/>
      <c r="RBA1145" s="894"/>
      <c r="RBB1145" s="894"/>
      <c r="RBC1145" s="894"/>
      <c r="RBD1145" s="894"/>
      <c r="RBE1145" s="894"/>
      <c r="RBF1145" s="894"/>
      <c r="RBG1145" s="894"/>
      <c r="RBH1145" s="894"/>
      <c r="RBI1145" s="894"/>
      <c r="RBJ1145" s="894"/>
      <c r="RBK1145" s="894"/>
      <c r="RBL1145" s="894"/>
      <c r="RBM1145" s="894"/>
      <c r="RBN1145" s="894"/>
      <c r="RBO1145" s="894"/>
      <c r="RBP1145" s="894"/>
      <c r="RBQ1145" s="894"/>
      <c r="RBR1145" s="894"/>
      <c r="RBS1145" s="894"/>
      <c r="RBT1145" s="894"/>
      <c r="RBU1145" s="894"/>
      <c r="RBV1145" s="894"/>
      <c r="RBW1145" s="894"/>
      <c r="RBX1145" s="894"/>
      <c r="RBY1145" s="894"/>
      <c r="RBZ1145" s="894"/>
      <c r="RCA1145" s="894"/>
      <c r="RCB1145" s="894"/>
      <c r="RCC1145" s="894"/>
      <c r="RCD1145" s="894"/>
      <c r="RCE1145" s="894"/>
      <c r="RCF1145" s="894"/>
      <c r="RCG1145" s="894"/>
      <c r="RCH1145" s="894"/>
      <c r="RCI1145" s="894"/>
      <c r="RCJ1145" s="894"/>
      <c r="RCK1145" s="894"/>
      <c r="RCL1145" s="894"/>
      <c r="RCM1145" s="894"/>
      <c r="RCN1145" s="894"/>
      <c r="RCO1145" s="894"/>
      <c r="RCP1145" s="894"/>
      <c r="RCQ1145" s="894"/>
      <c r="RCR1145" s="894"/>
      <c r="RCS1145" s="894"/>
      <c r="RCT1145" s="894"/>
      <c r="RCU1145" s="894"/>
      <c r="RCV1145" s="894"/>
      <c r="RCW1145" s="894"/>
      <c r="RCX1145" s="894"/>
      <c r="RCY1145" s="894"/>
      <c r="RCZ1145" s="894"/>
      <c r="RDA1145" s="894"/>
      <c r="RDB1145" s="894"/>
      <c r="RDC1145" s="894"/>
      <c r="RDD1145" s="894"/>
      <c r="RDE1145" s="894"/>
      <c r="RDF1145" s="894"/>
      <c r="RDG1145" s="894"/>
      <c r="RDH1145" s="894"/>
      <c r="RDI1145" s="894"/>
      <c r="RDJ1145" s="894"/>
      <c r="RDK1145" s="894"/>
      <c r="RDL1145" s="894"/>
      <c r="RDM1145" s="894"/>
      <c r="RDN1145" s="894"/>
      <c r="RDO1145" s="894"/>
      <c r="RDP1145" s="894"/>
      <c r="RDQ1145" s="894"/>
      <c r="RDR1145" s="894"/>
      <c r="RDS1145" s="894"/>
      <c r="RDT1145" s="894"/>
      <c r="RDU1145" s="894"/>
      <c r="RDV1145" s="894"/>
      <c r="RDW1145" s="894"/>
      <c r="RDX1145" s="894"/>
      <c r="RDY1145" s="894"/>
      <c r="RDZ1145" s="894"/>
      <c r="REA1145" s="894"/>
      <c r="REB1145" s="894"/>
      <c r="REC1145" s="894"/>
      <c r="RED1145" s="894"/>
      <c r="REE1145" s="894"/>
      <c r="REF1145" s="894"/>
      <c r="REG1145" s="894"/>
      <c r="REH1145" s="894"/>
      <c r="REI1145" s="894"/>
      <c r="REJ1145" s="894"/>
      <c r="REK1145" s="894"/>
      <c r="REL1145" s="894"/>
      <c r="REM1145" s="894"/>
      <c r="REN1145" s="894"/>
      <c r="REO1145" s="894"/>
      <c r="REP1145" s="894"/>
      <c r="REQ1145" s="894"/>
      <c r="RER1145" s="894"/>
      <c r="RES1145" s="894"/>
      <c r="RET1145" s="894"/>
      <c r="REU1145" s="894"/>
      <c r="REV1145" s="894"/>
      <c r="REW1145" s="894"/>
      <c r="REX1145" s="894"/>
      <c r="REY1145" s="894"/>
      <c r="REZ1145" s="894"/>
      <c r="RFA1145" s="894"/>
      <c r="RFB1145" s="894"/>
      <c r="RFC1145" s="894"/>
      <c r="RFD1145" s="894"/>
      <c r="RFE1145" s="894"/>
      <c r="RFF1145" s="894"/>
      <c r="RFG1145" s="894"/>
      <c r="RFH1145" s="894"/>
      <c r="RFI1145" s="894"/>
      <c r="RFJ1145" s="894"/>
      <c r="RFK1145" s="894"/>
      <c r="RFL1145" s="894"/>
      <c r="RFM1145" s="894"/>
      <c r="RFN1145" s="894"/>
      <c r="RFO1145" s="894"/>
      <c r="RFP1145" s="894"/>
      <c r="RFQ1145" s="894"/>
      <c r="RFR1145" s="894"/>
      <c r="RFS1145" s="894"/>
      <c r="RFT1145" s="894"/>
      <c r="RFU1145" s="894"/>
      <c r="RFV1145" s="894"/>
      <c r="RFW1145" s="894"/>
      <c r="RFX1145" s="894"/>
      <c r="RFY1145" s="894"/>
      <c r="RFZ1145" s="894"/>
      <c r="RGA1145" s="894"/>
      <c r="RGB1145" s="894"/>
      <c r="RGC1145" s="894"/>
      <c r="RGD1145" s="894"/>
      <c r="RGE1145" s="894"/>
      <c r="RGF1145" s="894"/>
      <c r="RGG1145" s="894"/>
      <c r="RGH1145" s="894"/>
      <c r="RGI1145" s="894"/>
      <c r="RGJ1145" s="894"/>
      <c r="RGK1145" s="894"/>
      <c r="RGL1145" s="894"/>
      <c r="RGM1145" s="894"/>
      <c r="RGN1145" s="894"/>
      <c r="RGO1145" s="894"/>
      <c r="RGP1145" s="894"/>
      <c r="RGQ1145" s="894"/>
      <c r="RGR1145" s="894"/>
      <c r="RGS1145" s="894"/>
      <c r="RGT1145" s="894"/>
      <c r="RGU1145" s="894"/>
      <c r="RGV1145" s="894"/>
      <c r="RGW1145" s="894"/>
      <c r="RGX1145" s="894"/>
      <c r="RGY1145" s="894"/>
      <c r="RGZ1145" s="894"/>
      <c r="RHA1145" s="894"/>
      <c r="RHB1145" s="894"/>
      <c r="RHC1145" s="894"/>
      <c r="RHD1145" s="894"/>
      <c r="RHE1145" s="894"/>
      <c r="RHF1145" s="894"/>
      <c r="RHG1145" s="894"/>
      <c r="RHH1145" s="894"/>
      <c r="RHI1145" s="894"/>
      <c r="RHJ1145" s="894"/>
      <c r="RHK1145" s="894"/>
      <c r="RHL1145" s="894"/>
      <c r="RHM1145" s="894"/>
      <c r="RHN1145" s="894"/>
      <c r="RHO1145" s="894"/>
      <c r="RHP1145" s="894"/>
      <c r="RHQ1145" s="894"/>
      <c r="RHR1145" s="894"/>
      <c r="RHS1145" s="894"/>
      <c r="RHT1145" s="894"/>
      <c r="RHU1145" s="894"/>
      <c r="RHV1145" s="894"/>
      <c r="RHW1145" s="894"/>
      <c r="RHX1145" s="894"/>
      <c r="RHY1145" s="894"/>
      <c r="RHZ1145" s="894"/>
      <c r="RIA1145" s="894"/>
      <c r="RIB1145" s="894"/>
      <c r="RIC1145" s="894"/>
      <c r="RID1145" s="894"/>
      <c r="RIE1145" s="894"/>
      <c r="RIF1145" s="894"/>
      <c r="RIG1145" s="894"/>
      <c r="RIH1145" s="894"/>
      <c r="RII1145" s="894"/>
      <c r="RIJ1145" s="894"/>
      <c r="RIK1145" s="894"/>
      <c r="RIL1145" s="894"/>
      <c r="RIM1145" s="894"/>
      <c r="RIN1145" s="894"/>
      <c r="RIO1145" s="894"/>
      <c r="RIP1145" s="894"/>
      <c r="RIQ1145" s="894"/>
      <c r="RIR1145" s="894"/>
      <c r="RIS1145" s="894"/>
      <c r="RIT1145" s="894"/>
      <c r="RIU1145" s="894"/>
      <c r="RIV1145" s="894"/>
      <c r="RIW1145" s="894"/>
      <c r="RIX1145" s="894"/>
      <c r="RIY1145" s="894"/>
      <c r="RIZ1145" s="894"/>
      <c r="RJA1145" s="894"/>
      <c r="RJB1145" s="894"/>
      <c r="RJC1145" s="894"/>
      <c r="RJD1145" s="894"/>
      <c r="RJE1145" s="894"/>
      <c r="RJF1145" s="894"/>
      <c r="RJG1145" s="894"/>
      <c r="RJH1145" s="894"/>
      <c r="RJI1145" s="894"/>
      <c r="RJJ1145" s="894"/>
      <c r="RJK1145" s="894"/>
      <c r="RJL1145" s="894"/>
      <c r="RJM1145" s="894"/>
      <c r="RJN1145" s="894"/>
      <c r="RJO1145" s="894"/>
      <c r="RJP1145" s="894"/>
      <c r="RJQ1145" s="894"/>
      <c r="RJR1145" s="894"/>
      <c r="RJS1145" s="894"/>
      <c r="RJT1145" s="894"/>
      <c r="RJU1145" s="894"/>
      <c r="RJV1145" s="894"/>
      <c r="RJW1145" s="894"/>
      <c r="RJX1145" s="894"/>
      <c r="RJY1145" s="894"/>
      <c r="RJZ1145" s="894"/>
      <c r="RKA1145" s="894"/>
      <c r="RKB1145" s="894"/>
      <c r="RKC1145" s="894"/>
      <c r="RKD1145" s="894"/>
      <c r="RKE1145" s="894"/>
      <c r="RKF1145" s="894"/>
      <c r="RKG1145" s="894"/>
      <c r="RKH1145" s="894"/>
      <c r="RKI1145" s="894"/>
      <c r="RKJ1145" s="894"/>
      <c r="RKK1145" s="894"/>
      <c r="RKL1145" s="894"/>
      <c r="RKM1145" s="894"/>
      <c r="RKN1145" s="894"/>
      <c r="RKO1145" s="894"/>
      <c r="RKP1145" s="894"/>
      <c r="RKQ1145" s="894"/>
      <c r="RKR1145" s="894"/>
      <c r="RKS1145" s="894"/>
      <c r="RKT1145" s="894"/>
      <c r="RKU1145" s="894"/>
      <c r="RKV1145" s="894"/>
      <c r="RKW1145" s="894"/>
      <c r="RKX1145" s="894"/>
      <c r="RKY1145" s="894"/>
      <c r="RKZ1145" s="894"/>
      <c r="RLA1145" s="894"/>
      <c r="RLB1145" s="894"/>
      <c r="RLC1145" s="894"/>
      <c r="RLD1145" s="894"/>
      <c r="RLE1145" s="894"/>
      <c r="RLF1145" s="894"/>
      <c r="RLG1145" s="894"/>
      <c r="RLH1145" s="894"/>
      <c r="RLI1145" s="894"/>
      <c r="RLJ1145" s="894"/>
      <c r="RLK1145" s="894"/>
      <c r="RLL1145" s="894"/>
      <c r="RLM1145" s="894"/>
      <c r="RLN1145" s="894"/>
      <c r="RLO1145" s="894"/>
      <c r="RLP1145" s="894"/>
      <c r="RLQ1145" s="894"/>
      <c r="RLR1145" s="894"/>
      <c r="RLS1145" s="894"/>
      <c r="RLT1145" s="894"/>
      <c r="RLU1145" s="894"/>
      <c r="RLV1145" s="894"/>
      <c r="RLW1145" s="894"/>
      <c r="RLX1145" s="894"/>
      <c r="RLY1145" s="894"/>
      <c r="RLZ1145" s="894"/>
      <c r="RMA1145" s="894"/>
      <c r="RMB1145" s="894"/>
      <c r="RMC1145" s="894"/>
      <c r="RMD1145" s="894"/>
      <c r="RME1145" s="894"/>
      <c r="RMF1145" s="894"/>
      <c r="RMG1145" s="894"/>
      <c r="RMH1145" s="894"/>
      <c r="RMI1145" s="894"/>
      <c r="RMJ1145" s="894"/>
      <c r="RMK1145" s="894"/>
      <c r="RML1145" s="894"/>
      <c r="RMM1145" s="894"/>
      <c r="RMN1145" s="894"/>
      <c r="RMO1145" s="894"/>
      <c r="RMP1145" s="894"/>
      <c r="RMQ1145" s="894"/>
      <c r="RMR1145" s="894"/>
      <c r="RMS1145" s="894"/>
      <c r="RMT1145" s="894"/>
      <c r="RMU1145" s="894"/>
      <c r="RMV1145" s="894"/>
      <c r="RMW1145" s="894"/>
      <c r="RMX1145" s="894"/>
      <c r="RMY1145" s="894"/>
      <c r="RMZ1145" s="894"/>
      <c r="RNA1145" s="894"/>
      <c r="RNB1145" s="894"/>
      <c r="RNC1145" s="894"/>
      <c r="RND1145" s="894"/>
      <c r="RNE1145" s="894"/>
      <c r="RNF1145" s="894"/>
      <c r="RNG1145" s="894"/>
      <c r="RNH1145" s="894"/>
      <c r="RNI1145" s="894"/>
      <c r="RNJ1145" s="894"/>
      <c r="RNK1145" s="894"/>
      <c r="RNL1145" s="894"/>
      <c r="RNM1145" s="894"/>
      <c r="RNN1145" s="894"/>
      <c r="RNO1145" s="894"/>
      <c r="RNP1145" s="894"/>
      <c r="RNQ1145" s="894"/>
      <c r="RNR1145" s="894"/>
      <c r="RNS1145" s="894"/>
      <c r="RNT1145" s="894"/>
      <c r="RNU1145" s="894"/>
      <c r="RNV1145" s="894"/>
      <c r="RNW1145" s="894"/>
      <c r="RNX1145" s="894"/>
      <c r="RNY1145" s="894"/>
      <c r="RNZ1145" s="894"/>
      <c r="ROA1145" s="894"/>
      <c r="ROB1145" s="894"/>
      <c r="ROC1145" s="894"/>
      <c r="ROD1145" s="894"/>
      <c r="ROE1145" s="894"/>
      <c r="ROF1145" s="894"/>
      <c r="ROG1145" s="894"/>
      <c r="ROH1145" s="894"/>
      <c r="ROI1145" s="894"/>
      <c r="ROJ1145" s="894"/>
      <c r="ROK1145" s="894"/>
      <c r="ROL1145" s="894"/>
      <c r="ROM1145" s="894"/>
      <c r="RON1145" s="894"/>
      <c r="ROO1145" s="894"/>
      <c r="ROP1145" s="894"/>
      <c r="ROQ1145" s="894"/>
      <c r="ROR1145" s="894"/>
      <c r="ROS1145" s="894"/>
      <c r="ROT1145" s="894"/>
      <c r="ROU1145" s="894"/>
      <c r="ROV1145" s="894"/>
      <c r="ROW1145" s="894"/>
      <c r="ROX1145" s="894"/>
      <c r="ROY1145" s="894"/>
      <c r="ROZ1145" s="894"/>
      <c r="RPA1145" s="894"/>
      <c r="RPB1145" s="894"/>
      <c r="RPC1145" s="894"/>
      <c r="RPD1145" s="894"/>
      <c r="RPE1145" s="894"/>
      <c r="RPF1145" s="894"/>
      <c r="RPG1145" s="894"/>
      <c r="RPH1145" s="894"/>
      <c r="RPI1145" s="894"/>
      <c r="RPJ1145" s="894"/>
      <c r="RPK1145" s="894"/>
      <c r="RPL1145" s="894"/>
      <c r="RPM1145" s="894"/>
      <c r="RPN1145" s="894"/>
      <c r="RPO1145" s="894"/>
      <c r="RPP1145" s="894"/>
      <c r="RPQ1145" s="894"/>
      <c r="RPR1145" s="894"/>
      <c r="RPS1145" s="894"/>
      <c r="RPT1145" s="894"/>
      <c r="RPU1145" s="894"/>
      <c r="RPV1145" s="894"/>
      <c r="RPW1145" s="894"/>
      <c r="RPX1145" s="894"/>
      <c r="RPY1145" s="894"/>
      <c r="RPZ1145" s="894"/>
      <c r="RQA1145" s="894"/>
      <c r="RQB1145" s="894"/>
      <c r="RQC1145" s="894"/>
      <c r="RQD1145" s="894"/>
      <c r="RQE1145" s="894"/>
      <c r="RQF1145" s="894"/>
      <c r="RQG1145" s="894"/>
      <c r="RQH1145" s="894"/>
      <c r="RQI1145" s="894"/>
      <c r="RQJ1145" s="894"/>
      <c r="RQK1145" s="894"/>
      <c r="RQL1145" s="894"/>
      <c r="RQM1145" s="894"/>
      <c r="RQN1145" s="894"/>
      <c r="RQO1145" s="894"/>
      <c r="RQP1145" s="894"/>
      <c r="RQQ1145" s="894"/>
      <c r="RQR1145" s="894"/>
      <c r="RQS1145" s="894"/>
      <c r="RQT1145" s="894"/>
      <c r="RQU1145" s="894"/>
      <c r="RQV1145" s="894"/>
      <c r="RQW1145" s="894"/>
      <c r="RQX1145" s="894"/>
      <c r="RQY1145" s="894"/>
      <c r="RQZ1145" s="894"/>
      <c r="RRA1145" s="894"/>
      <c r="RRB1145" s="894"/>
      <c r="RRC1145" s="894"/>
      <c r="RRD1145" s="894"/>
      <c r="RRE1145" s="894"/>
      <c r="RRF1145" s="894"/>
      <c r="RRG1145" s="894"/>
      <c r="RRH1145" s="894"/>
      <c r="RRI1145" s="894"/>
      <c r="RRJ1145" s="894"/>
      <c r="RRK1145" s="894"/>
      <c r="RRL1145" s="894"/>
      <c r="RRM1145" s="894"/>
      <c r="RRN1145" s="894"/>
      <c r="RRO1145" s="894"/>
      <c r="RRP1145" s="894"/>
      <c r="RRQ1145" s="894"/>
      <c r="RRR1145" s="894"/>
      <c r="RRS1145" s="894"/>
      <c r="RRT1145" s="894"/>
      <c r="RRU1145" s="894"/>
      <c r="RRV1145" s="894"/>
      <c r="RRW1145" s="894"/>
      <c r="RRX1145" s="894"/>
      <c r="RRY1145" s="894"/>
      <c r="RRZ1145" s="894"/>
      <c r="RSA1145" s="894"/>
      <c r="RSB1145" s="894"/>
      <c r="RSC1145" s="894"/>
      <c r="RSD1145" s="894"/>
      <c r="RSE1145" s="894"/>
      <c r="RSF1145" s="894"/>
      <c r="RSG1145" s="894"/>
      <c r="RSH1145" s="894"/>
      <c r="RSI1145" s="894"/>
      <c r="RSJ1145" s="894"/>
      <c r="RSK1145" s="894"/>
      <c r="RSL1145" s="894"/>
      <c r="RSM1145" s="894"/>
      <c r="RSN1145" s="894"/>
      <c r="RSO1145" s="894"/>
      <c r="RSP1145" s="894"/>
      <c r="RSQ1145" s="894"/>
      <c r="RSR1145" s="894"/>
      <c r="RSS1145" s="894"/>
      <c r="RST1145" s="894"/>
      <c r="RSU1145" s="894"/>
      <c r="RSV1145" s="894"/>
      <c r="RSW1145" s="894"/>
      <c r="RSX1145" s="894"/>
      <c r="RSY1145" s="894"/>
      <c r="RSZ1145" s="894"/>
      <c r="RTA1145" s="894"/>
      <c r="RTB1145" s="894"/>
      <c r="RTC1145" s="894"/>
      <c r="RTD1145" s="894"/>
      <c r="RTE1145" s="894"/>
      <c r="RTF1145" s="894"/>
      <c r="RTG1145" s="894"/>
      <c r="RTH1145" s="894"/>
      <c r="RTI1145" s="894"/>
      <c r="RTJ1145" s="894"/>
      <c r="RTK1145" s="894"/>
      <c r="RTL1145" s="894"/>
      <c r="RTM1145" s="894"/>
      <c r="RTN1145" s="894"/>
      <c r="RTO1145" s="894"/>
      <c r="RTP1145" s="894"/>
      <c r="RTQ1145" s="894"/>
      <c r="RTR1145" s="894"/>
      <c r="RTS1145" s="894"/>
      <c r="RTT1145" s="894"/>
      <c r="RTU1145" s="894"/>
      <c r="RTV1145" s="894"/>
      <c r="RTW1145" s="894"/>
      <c r="RTX1145" s="894"/>
      <c r="RTY1145" s="894"/>
      <c r="RTZ1145" s="894"/>
      <c r="RUA1145" s="894"/>
      <c r="RUB1145" s="894"/>
      <c r="RUC1145" s="894"/>
      <c r="RUD1145" s="894"/>
      <c r="RUE1145" s="894"/>
      <c r="RUF1145" s="894"/>
      <c r="RUG1145" s="894"/>
      <c r="RUH1145" s="894"/>
      <c r="RUI1145" s="894"/>
      <c r="RUJ1145" s="894"/>
      <c r="RUK1145" s="894"/>
      <c r="RUL1145" s="894"/>
      <c r="RUM1145" s="894"/>
      <c r="RUN1145" s="894"/>
      <c r="RUO1145" s="894"/>
      <c r="RUP1145" s="894"/>
      <c r="RUQ1145" s="894"/>
      <c r="RUR1145" s="894"/>
      <c r="RUS1145" s="894"/>
      <c r="RUT1145" s="894"/>
      <c r="RUU1145" s="894"/>
      <c r="RUV1145" s="894"/>
      <c r="RUW1145" s="894"/>
      <c r="RUX1145" s="894"/>
      <c r="RUY1145" s="894"/>
      <c r="RUZ1145" s="894"/>
      <c r="RVA1145" s="894"/>
      <c r="RVB1145" s="894"/>
      <c r="RVC1145" s="894"/>
      <c r="RVD1145" s="894"/>
      <c r="RVE1145" s="894"/>
      <c r="RVF1145" s="894"/>
      <c r="RVG1145" s="894"/>
      <c r="RVH1145" s="894"/>
      <c r="RVI1145" s="894"/>
      <c r="RVJ1145" s="894"/>
      <c r="RVK1145" s="894"/>
      <c r="RVL1145" s="894"/>
      <c r="RVM1145" s="894"/>
      <c r="RVN1145" s="894"/>
      <c r="RVO1145" s="894"/>
      <c r="RVP1145" s="894"/>
      <c r="RVQ1145" s="894"/>
      <c r="RVR1145" s="894"/>
      <c r="RVS1145" s="894"/>
      <c r="RVT1145" s="894"/>
      <c r="RVU1145" s="894"/>
      <c r="RVV1145" s="894"/>
      <c r="RVW1145" s="894"/>
      <c r="RVX1145" s="894"/>
      <c r="RVY1145" s="894"/>
      <c r="RVZ1145" s="894"/>
      <c r="RWA1145" s="894"/>
      <c r="RWB1145" s="894"/>
      <c r="RWC1145" s="894"/>
      <c r="RWD1145" s="894"/>
      <c r="RWE1145" s="894"/>
      <c r="RWF1145" s="894"/>
      <c r="RWG1145" s="894"/>
      <c r="RWH1145" s="894"/>
      <c r="RWI1145" s="894"/>
      <c r="RWJ1145" s="894"/>
      <c r="RWK1145" s="894"/>
      <c r="RWL1145" s="894"/>
      <c r="RWM1145" s="894"/>
      <c r="RWN1145" s="894"/>
      <c r="RWO1145" s="894"/>
      <c r="RWP1145" s="894"/>
      <c r="RWQ1145" s="894"/>
      <c r="RWR1145" s="894"/>
      <c r="RWS1145" s="894"/>
      <c r="RWT1145" s="894"/>
      <c r="RWU1145" s="894"/>
      <c r="RWV1145" s="894"/>
      <c r="RWW1145" s="894"/>
      <c r="RWX1145" s="894"/>
      <c r="RWY1145" s="894"/>
      <c r="RWZ1145" s="894"/>
      <c r="RXA1145" s="894"/>
      <c r="RXB1145" s="894"/>
      <c r="RXC1145" s="894"/>
      <c r="RXD1145" s="894"/>
      <c r="RXE1145" s="894"/>
      <c r="RXF1145" s="894"/>
      <c r="RXG1145" s="894"/>
      <c r="RXH1145" s="894"/>
      <c r="RXI1145" s="894"/>
      <c r="RXJ1145" s="894"/>
      <c r="RXK1145" s="894"/>
      <c r="RXL1145" s="894"/>
      <c r="RXM1145" s="894"/>
      <c r="RXN1145" s="894"/>
      <c r="RXO1145" s="894"/>
      <c r="RXP1145" s="894"/>
      <c r="RXQ1145" s="894"/>
      <c r="RXR1145" s="894"/>
      <c r="RXS1145" s="894"/>
      <c r="RXT1145" s="894"/>
      <c r="RXU1145" s="894"/>
      <c r="RXV1145" s="894"/>
      <c r="RXW1145" s="894"/>
      <c r="RXX1145" s="894"/>
      <c r="RXY1145" s="894"/>
      <c r="RXZ1145" s="894"/>
      <c r="RYA1145" s="894"/>
      <c r="RYB1145" s="894"/>
      <c r="RYC1145" s="894"/>
      <c r="RYD1145" s="894"/>
      <c r="RYE1145" s="894"/>
      <c r="RYF1145" s="894"/>
      <c r="RYG1145" s="894"/>
      <c r="RYH1145" s="894"/>
      <c r="RYI1145" s="894"/>
      <c r="RYJ1145" s="894"/>
      <c r="RYK1145" s="894"/>
      <c r="RYL1145" s="894"/>
      <c r="RYM1145" s="894"/>
      <c r="RYN1145" s="894"/>
      <c r="RYO1145" s="894"/>
      <c r="RYP1145" s="894"/>
      <c r="RYQ1145" s="894"/>
      <c r="RYR1145" s="894"/>
      <c r="RYS1145" s="894"/>
      <c r="RYT1145" s="894"/>
      <c r="RYU1145" s="894"/>
      <c r="RYV1145" s="894"/>
      <c r="RYW1145" s="894"/>
      <c r="RYX1145" s="894"/>
      <c r="RYY1145" s="894"/>
      <c r="RYZ1145" s="894"/>
      <c r="RZA1145" s="894"/>
      <c r="RZB1145" s="894"/>
      <c r="RZC1145" s="894"/>
      <c r="RZD1145" s="894"/>
      <c r="RZE1145" s="894"/>
      <c r="RZF1145" s="894"/>
      <c r="RZG1145" s="894"/>
      <c r="RZH1145" s="894"/>
      <c r="RZI1145" s="894"/>
      <c r="RZJ1145" s="894"/>
      <c r="RZK1145" s="894"/>
      <c r="RZL1145" s="894"/>
      <c r="RZM1145" s="894"/>
      <c r="RZN1145" s="894"/>
      <c r="RZO1145" s="894"/>
      <c r="RZP1145" s="894"/>
      <c r="RZQ1145" s="894"/>
      <c r="RZR1145" s="894"/>
      <c r="RZS1145" s="894"/>
      <c r="RZT1145" s="894"/>
      <c r="RZU1145" s="894"/>
      <c r="RZV1145" s="894"/>
      <c r="RZW1145" s="894"/>
      <c r="RZX1145" s="894"/>
      <c r="RZY1145" s="894"/>
      <c r="RZZ1145" s="894"/>
      <c r="SAA1145" s="894"/>
      <c r="SAB1145" s="894"/>
      <c r="SAC1145" s="894"/>
      <c r="SAD1145" s="894"/>
      <c r="SAE1145" s="894"/>
      <c r="SAF1145" s="894"/>
      <c r="SAG1145" s="894"/>
      <c r="SAH1145" s="894"/>
      <c r="SAI1145" s="894"/>
      <c r="SAJ1145" s="894"/>
      <c r="SAK1145" s="894"/>
      <c r="SAL1145" s="894"/>
      <c r="SAM1145" s="894"/>
      <c r="SAN1145" s="894"/>
      <c r="SAO1145" s="894"/>
      <c r="SAP1145" s="894"/>
      <c r="SAQ1145" s="894"/>
      <c r="SAR1145" s="894"/>
      <c r="SAS1145" s="894"/>
      <c r="SAT1145" s="894"/>
      <c r="SAU1145" s="894"/>
      <c r="SAV1145" s="894"/>
      <c r="SAW1145" s="894"/>
      <c r="SAX1145" s="894"/>
      <c r="SAY1145" s="894"/>
      <c r="SAZ1145" s="894"/>
      <c r="SBA1145" s="894"/>
      <c r="SBB1145" s="894"/>
      <c r="SBC1145" s="894"/>
      <c r="SBD1145" s="894"/>
      <c r="SBE1145" s="894"/>
      <c r="SBF1145" s="894"/>
      <c r="SBG1145" s="894"/>
      <c r="SBH1145" s="894"/>
      <c r="SBI1145" s="894"/>
      <c r="SBJ1145" s="894"/>
      <c r="SBK1145" s="894"/>
      <c r="SBL1145" s="894"/>
      <c r="SBM1145" s="894"/>
      <c r="SBN1145" s="894"/>
      <c r="SBO1145" s="894"/>
      <c r="SBP1145" s="894"/>
      <c r="SBQ1145" s="894"/>
      <c r="SBR1145" s="894"/>
      <c r="SBS1145" s="894"/>
      <c r="SBT1145" s="894"/>
      <c r="SBU1145" s="894"/>
      <c r="SBV1145" s="894"/>
      <c r="SBW1145" s="894"/>
      <c r="SBX1145" s="894"/>
      <c r="SBY1145" s="894"/>
      <c r="SBZ1145" s="894"/>
      <c r="SCA1145" s="894"/>
      <c r="SCB1145" s="894"/>
      <c r="SCC1145" s="894"/>
      <c r="SCD1145" s="894"/>
      <c r="SCE1145" s="894"/>
      <c r="SCF1145" s="894"/>
      <c r="SCG1145" s="894"/>
      <c r="SCH1145" s="894"/>
      <c r="SCI1145" s="894"/>
      <c r="SCJ1145" s="894"/>
      <c r="SCK1145" s="894"/>
      <c r="SCL1145" s="894"/>
      <c r="SCM1145" s="894"/>
      <c r="SCN1145" s="894"/>
      <c r="SCO1145" s="894"/>
      <c r="SCP1145" s="894"/>
      <c r="SCQ1145" s="894"/>
      <c r="SCR1145" s="894"/>
      <c r="SCS1145" s="894"/>
      <c r="SCT1145" s="894"/>
      <c r="SCU1145" s="894"/>
      <c r="SCV1145" s="894"/>
      <c r="SCW1145" s="894"/>
      <c r="SCX1145" s="894"/>
      <c r="SCY1145" s="894"/>
      <c r="SCZ1145" s="894"/>
      <c r="SDA1145" s="894"/>
      <c r="SDB1145" s="894"/>
      <c r="SDC1145" s="894"/>
      <c r="SDD1145" s="894"/>
      <c r="SDE1145" s="894"/>
      <c r="SDF1145" s="894"/>
      <c r="SDG1145" s="894"/>
      <c r="SDH1145" s="894"/>
      <c r="SDI1145" s="894"/>
      <c r="SDJ1145" s="894"/>
      <c r="SDK1145" s="894"/>
      <c r="SDL1145" s="894"/>
      <c r="SDM1145" s="894"/>
      <c r="SDN1145" s="894"/>
      <c r="SDO1145" s="894"/>
      <c r="SDP1145" s="894"/>
      <c r="SDQ1145" s="894"/>
      <c r="SDR1145" s="894"/>
      <c r="SDS1145" s="894"/>
      <c r="SDT1145" s="894"/>
      <c r="SDU1145" s="894"/>
      <c r="SDV1145" s="894"/>
      <c r="SDW1145" s="894"/>
      <c r="SDX1145" s="894"/>
      <c r="SDY1145" s="894"/>
      <c r="SDZ1145" s="894"/>
      <c r="SEA1145" s="894"/>
      <c r="SEB1145" s="894"/>
      <c r="SEC1145" s="894"/>
      <c r="SED1145" s="894"/>
      <c r="SEE1145" s="894"/>
      <c r="SEF1145" s="894"/>
      <c r="SEG1145" s="894"/>
      <c r="SEH1145" s="894"/>
      <c r="SEI1145" s="894"/>
      <c r="SEJ1145" s="894"/>
      <c r="SEK1145" s="894"/>
      <c r="SEL1145" s="894"/>
      <c r="SEM1145" s="894"/>
      <c r="SEN1145" s="894"/>
      <c r="SEO1145" s="894"/>
      <c r="SEP1145" s="894"/>
      <c r="SEQ1145" s="894"/>
      <c r="SER1145" s="894"/>
      <c r="SES1145" s="894"/>
      <c r="SET1145" s="894"/>
      <c r="SEU1145" s="894"/>
      <c r="SEV1145" s="894"/>
      <c r="SEW1145" s="894"/>
      <c r="SEX1145" s="894"/>
      <c r="SEY1145" s="894"/>
      <c r="SEZ1145" s="894"/>
      <c r="SFA1145" s="894"/>
      <c r="SFB1145" s="894"/>
      <c r="SFC1145" s="894"/>
      <c r="SFD1145" s="894"/>
      <c r="SFE1145" s="894"/>
      <c r="SFF1145" s="894"/>
      <c r="SFG1145" s="894"/>
      <c r="SFH1145" s="894"/>
      <c r="SFI1145" s="894"/>
      <c r="SFJ1145" s="894"/>
      <c r="SFK1145" s="894"/>
      <c r="SFL1145" s="894"/>
      <c r="SFM1145" s="894"/>
      <c r="SFN1145" s="894"/>
      <c r="SFO1145" s="894"/>
      <c r="SFP1145" s="894"/>
      <c r="SFQ1145" s="894"/>
      <c r="SFR1145" s="894"/>
      <c r="SFS1145" s="894"/>
      <c r="SFT1145" s="894"/>
      <c r="SFU1145" s="894"/>
      <c r="SFV1145" s="894"/>
      <c r="SFW1145" s="894"/>
      <c r="SFX1145" s="894"/>
      <c r="SFY1145" s="894"/>
      <c r="SFZ1145" s="894"/>
      <c r="SGA1145" s="894"/>
      <c r="SGB1145" s="894"/>
      <c r="SGC1145" s="894"/>
      <c r="SGD1145" s="894"/>
      <c r="SGE1145" s="894"/>
      <c r="SGF1145" s="894"/>
      <c r="SGG1145" s="894"/>
      <c r="SGH1145" s="894"/>
      <c r="SGI1145" s="894"/>
      <c r="SGJ1145" s="894"/>
      <c r="SGK1145" s="894"/>
      <c r="SGL1145" s="894"/>
      <c r="SGM1145" s="894"/>
      <c r="SGN1145" s="894"/>
      <c r="SGO1145" s="894"/>
      <c r="SGP1145" s="894"/>
      <c r="SGQ1145" s="894"/>
      <c r="SGR1145" s="894"/>
      <c r="SGS1145" s="894"/>
      <c r="SGT1145" s="894"/>
      <c r="SGU1145" s="894"/>
      <c r="SGV1145" s="894"/>
      <c r="SGW1145" s="894"/>
      <c r="SGX1145" s="894"/>
      <c r="SGY1145" s="894"/>
      <c r="SGZ1145" s="894"/>
      <c r="SHA1145" s="894"/>
      <c r="SHB1145" s="894"/>
      <c r="SHC1145" s="894"/>
      <c r="SHD1145" s="894"/>
      <c r="SHE1145" s="894"/>
      <c r="SHF1145" s="894"/>
      <c r="SHG1145" s="894"/>
      <c r="SHH1145" s="894"/>
      <c r="SHI1145" s="894"/>
      <c r="SHJ1145" s="894"/>
      <c r="SHK1145" s="894"/>
      <c r="SHL1145" s="894"/>
      <c r="SHM1145" s="894"/>
      <c r="SHN1145" s="894"/>
      <c r="SHO1145" s="894"/>
      <c r="SHP1145" s="894"/>
      <c r="SHQ1145" s="894"/>
      <c r="SHR1145" s="894"/>
      <c r="SHS1145" s="894"/>
      <c r="SHT1145" s="894"/>
      <c r="SHU1145" s="894"/>
      <c r="SHV1145" s="894"/>
      <c r="SHW1145" s="894"/>
      <c r="SHX1145" s="894"/>
      <c r="SHY1145" s="894"/>
      <c r="SHZ1145" s="894"/>
      <c r="SIA1145" s="894"/>
      <c r="SIB1145" s="894"/>
      <c r="SIC1145" s="894"/>
      <c r="SID1145" s="894"/>
      <c r="SIE1145" s="894"/>
      <c r="SIF1145" s="894"/>
      <c r="SIG1145" s="894"/>
      <c r="SIH1145" s="894"/>
      <c r="SII1145" s="894"/>
      <c r="SIJ1145" s="894"/>
      <c r="SIK1145" s="894"/>
      <c r="SIL1145" s="894"/>
      <c r="SIM1145" s="894"/>
      <c r="SIN1145" s="894"/>
      <c r="SIO1145" s="894"/>
      <c r="SIP1145" s="894"/>
      <c r="SIQ1145" s="894"/>
      <c r="SIR1145" s="894"/>
      <c r="SIS1145" s="894"/>
      <c r="SIT1145" s="894"/>
      <c r="SIU1145" s="894"/>
      <c r="SIV1145" s="894"/>
      <c r="SIW1145" s="894"/>
      <c r="SIX1145" s="894"/>
      <c r="SIY1145" s="894"/>
      <c r="SIZ1145" s="894"/>
      <c r="SJA1145" s="894"/>
      <c r="SJB1145" s="894"/>
      <c r="SJC1145" s="894"/>
      <c r="SJD1145" s="894"/>
      <c r="SJE1145" s="894"/>
      <c r="SJF1145" s="894"/>
      <c r="SJG1145" s="894"/>
      <c r="SJH1145" s="894"/>
      <c r="SJI1145" s="894"/>
      <c r="SJJ1145" s="894"/>
      <c r="SJK1145" s="894"/>
      <c r="SJL1145" s="894"/>
      <c r="SJM1145" s="894"/>
      <c r="SJN1145" s="894"/>
      <c r="SJO1145" s="894"/>
      <c r="SJP1145" s="894"/>
      <c r="SJQ1145" s="894"/>
      <c r="SJR1145" s="894"/>
      <c r="SJS1145" s="894"/>
      <c r="SJT1145" s="894"/>
      <c r="SJU1145" s="894"/>
      <c r="SJV1145" s="894"/>
      <c r="SJW1145" s="894"/>
      <c r="SJX1145" s="894"/>
      <c r="SJY1145" s="894"/>
      <c r="SJZ1145" s="894"/>
      <c r="SKA1145" s="894"/>
      <c r="SKB1145" s="894"/>
      <c r="SKC1145" s="894"/>
      <c r="SKD1145" s="894"/>
      <c r="SKE1145" s="894"/>
      <c r="SKF1145" s="894"/>
      <c r="SKG1145" s="894"/>
      <c r="SKH1145" s="894"/>
      <c r="SKI1145" s="894"/>
      <c r="SKJ1145" s="894"/>
      <c r="SKK1145" s="894"/>
      <c r="SKL1145" s="894"/>
      <c r="SKM1145" s="894"/>
      <c r="SKN1145" s="894"/>
      <c r="SKO1145" s="894"/>
      <c r="SKP1145" s="894"/>
      <c r="SKQ1145" s="894"/>
      <c r="SKR1145" s="894"/>
      <c r="SKS1145" s="894"/>
      <c r="SKT1145" s="894"/>
      <c r="SKU1145" s="894"/>
      <c r="SKV1145" s="894"/>
      <c r="SKW1145" s="894"/>
      <c r="SKX1145" s="894"/>
      <c r="SKY1145" s="894"/>
      <c r="SKZ1145" s="894"/>
      <c r="SLA1145" s="894"/>
      <c r="SLB1145" s="894"/>
      <c r="SLC1145" s="894"/>
      <c r="SLD1145" s="894"/>
      <c r="SLE1145" s="894"/>
      <c r="SLF1145" s="894"/>
      <c r="SLG1145" s="894"/>
      <c r="SLH1145" s="894"/>
      <c r="SLI1145" s="894"/>
      <c r="SLJ1145" s="894"/>
      <c r="SLK1145" s="894"/>
      <c r="SLL1145" s="894"/>
      <c r="SLM1145" s="894"/>
      <c r="SLN1145" s="894"/>
      <c r="SLO1145" s="894"/>
      <c r="SLP1145" s="894"/>
      <c r="SLQ1145" s="894"/>
      <c r="SLR1145" s="894"/>
      <c r="SLS1145" s="894"/>
      <c r="SLT1145" s="894"/>
      <c r="SLU1145" s="894"/>
      <c r="SLV1145" s="894"/>
      <c r="SLW1145" s="894"/>
      <c r="SLX1145" s="894"/>
      <c r="SLY1145" s="894"/>
      <c r="SLZ1145" s="894"/>
      <c r="SMA1145" s="894"/>
      <c r="SMB1145" s="894"/>
      <c r="SMC1145" s="894"/>
      <c r="SMD1145" s="894"/>
      <c r="SME1145" s="894"/>
      <c r="SMF1145" s="894"/>
      <c r="SMG1145" s="894"/>
      <c r="SMH1145" s="894"/>
      <c r="SMI1145" s="894"/>
      <c r="SMJ1145" s="894"/>
      <c r="SMK1145" s="894"/>
      <c r="SML1145" s="894"/>
      <c r="SMM1145" s="894"/>
      <c r="SMN1145" s="894"/>
      <c r="SMO1145" s="894"/>
      <c r="SMP1145" s="894"/>
      <c r="SMQ1145" s="894"/>
      <c r="SMR1145" s="894"/>
      <c r="SMS1145" s="894"/>
      <c r="SMT1145" s="894"/>
      <c r="SMU1145" s="894"/>
      <c r="SMV1145" s="894"/>
      <c r="SMW1145" s="894"/>
      <c r="SMX1145" s="894"/>
      <c r="SMY1145" s="894"/>
      <c r="SMZ1145" s="894"/>
      <c r="SNA1145" s="894"/>
      <c r="SNB1145" s="894"/>
      <c r="SNC1145" s="894"/>
      <c r="SND1145" s="894"/>
      <c r="SNE1145" s="894"/>
      <c r="SNF1145" s="894"/>
      <c r="SNG1145" s="894"/>
      <c r="SNH1145" s="894"/>
      <c r="SNI1145" s="894"/>
      <c r="SNJ1145" s="894"/>
      <c r="SNK1145" s="894"/>
      <c r="SNL1145" s="894"/>
      <c r="SNM1145" s="894"/>
      <c r="SNN1145" s="894"/>
      <c r="SNO1145" s="894"/>
      <c r="SNP1145" s="894"/>
      <c r="SNQ1145" s="894"/>
      <c r="SNR1145" s="894"/>
      <c r="SNS1145" s="894"/>
      <c r="SNT1145" s="894"/>
      <c r="SNU1145" s="894"/>
      <c r="SNV1145" s="894"/>
      <c r="SNW1145" s="894"/>
      <c r="SNX1145" s="894"/>
      <c r="SNY1145" s="894"/>
      <c r="SNZ1145" s="894"/>
      <c r="SOA1145" s="894"/>
      <c r="SOB1145" s="894"/>
      <c r="SOC1145" s="894"/>
      <c r="SOD1145" s="894"/>
      <c r="SOE1145" s="894"/>
      <c r="SOF1145" s="894"/>
      <c r="SOG1145" s="894"/>
      <c r="SOH1145" s="894"/>
      <c r="SOI1145" s="894"/>
      <c r="SOJ1145" s="894"/>
      <c r="SOK1145" s="894"/>
      <c r="SOL1145" s="894"/>
      <c r="SOM1145" s="894"/>
      <c r="SON1145" s="894"/>
      <c r="SOO1145" s="894"/>
      <c r="SOP1145" s="894"/>
      <c r="SOQ1145" s="894"/>
      <c r="SOR1145" s="894"/>
      <c r="SOS1145" s="894"/>
      <c r="SOT1145" s="894"/>
      <c r="SOU1145" s="894"/>
      <c r="SOV1145" s="894"/>
      <c r="SOW1145" s="894"/>
      <c r="SOX1145" s="894"/>
      <c r="SOY1145" s="894"/>
      <c r="SOZ1145" s="894"/>
      <c r="SPA1145" s="894"/>
      <c r="SPB1145" s="894"/>
      <c r="SPC1145" s="894"/>
      <c r="SPD1145" s="894"/>
      <c r="SPE1145" s="894"/>
      <c r="SPF1145" s="894"/>
      <c r="SPG1145" s="894"/>
      <c r="SPH1145" s="894"/>
      <c r="SPI1145" s="894"/>
      <c r="SPJ1145" s="894"/>
      <c r="SPK1145" s="894"/>
      <c r="SPL1145" s="894"/>
      <c r="SPM1145" s="894"/>
      <c r="SPN1145" s="894"/>
      <c r="SPO1145" s="894"/>
      <c r="SPP1145" s="894"/>
      <c r="SPQ1145" s="894"/>
      <c r="SPR1145" s="894"/>
      <c r="SPS1145" s="894"/>
      <c r="SPT1145" s="894"/>
      <c r="SPU1145" s="894"/>
      <c r="SPV1145" s="894"/>
      <c r="SPW1145" s="894"/>
      <c r="SPX1145" s="894"/>
      <c r="SPY1145" s="894"/>
      <c r="SPZ1145" s="894"/>
      <c r="SQA1145" s="894"/>
      <c r="SQB1145" s="894"/>
      <c r="SQC1145" s="894"/>
      <c r="SQD1145" s="894"/>
      <c r="SQE1145" s="894"/>
      <c r="SQF1145" s="894"/>
      <c r="SQG1145" s="894"/>
      <c r="SQH1145" s="894"/>
      <c r="SQI1145" s="894"/>
      <c r="SQJ1145" s="894"/>
      <c r="SQK1145" s="894"/>
      <c r="SQL1145" s="894"/>
      <c r="SQM1145" s="894"/>
      <c r="SQN1145" s="894"/>
      <c r="SQO1145" s="894"/>
      <c r="SQP1145" s="894"/>
      <c r="SQQ1145" s="894"/>
      <c r="SQR1145" s="894"/>
      <c r="SQS1145" s="894"/>
      <c r="SQT1145" s="894"/>
      <c r="SQU1145" s="894"/>
      <c r="SQV1145" s="894"/>
      <c r="SQW1145" s="894"/>
      <c r="SQX1145" s="894"/>
      <c r="SQY1145" s="894"/>
      <c r="SQZ1145" s="894"/>
      <c r="SRA1145" s="894"/>
      <c r="SRB1145" s="894"/>
      <c r="SRC1145" s="894"/>
      <c r="SRD1145" s="894"/>
      <c r="SRE1145" s="894"/>
      <c r="SRF1145" s="894"/>
      <c r="SRG1145" s="894"/>
      <c r="SRH1145" s="894"/>
      <c r="SRI1145" s="894"/>
      <c r="SRJ1145" s="894"/>
      <c r="SRK1145" s="894"/>
      <c r="SRL1145" s="894"/>
      <c r="SRM1145" s="894"/>
      <c r="SRN1145" s="894"/>
      <c r="SRO1145" s="894"/>
      <c r="SRP1145" s="894"/>
      <c r="SRQ1145" s="894"/>
      <c r="SRR1145" s="894"/>
      <c r="SRS1145" s="894"/>
      <c r="SRT1145" s="894"/>
      <c r="SRU1145" s="894"/>
      <c r="SRV1145" s="894"/>
      <c r="SRW1145" s="894"/>
      <c r="SRX1145" s="894"/>
      <c r="SRY1145" s="894"/>
      <c r="SRZ1145" s="894"/>
      <c r="SSA1145" s="894"/>
      <c r="SSB1145" s="894"/>
      <c r="SSC1145" s="894"/>
      <c r="SSD1145" s="894"/>
      <c r="SSE1145" s="894"/>
      <c r="SSF1145" s="894"/>
      <c r="SSG1145" s="894"/>
      <c r="SSH1145" s="894"/>
      <c r="SSI1145" s="894"/>
      <c r="SSJ1145" s="894"/>
      <c r="SSK1145" s="894"/>
      <c r="SSL1145" s="894"/>
      <c r="SSM1145" s="894"/>
      <c r="SSN1145" s="894"/>
      <c r="SSO1145" s="894"/>
      <c r="SSP1145" s="894"/>
      <c r="SSQ1145" s="894"/>
      <c r="SSR1145" s="894"/>
      <c r="SSS1145" s="894"/>
      <c r="SST1145" s="894"/>
      <c r="SSU1145" s="894"/>
      <c r="SSV1145" s="894"/>
      <c r="SSW1145" s="894"/>
      <c r="SSX1145" s="894"/>
      <c r="SSY1145" s="894"/>
      <c r="SSZ1145" s="894"/>
      <c r="STA1145" s="894"/>
      <c r="STB1145" s="894"/>
      <c r="STC1145" s="894"/>
      <c r="STD1145" s="894"/>
      <c r="STE1145" s="894"/>
      <c r="STF1145" s="894"/>
      <c r="STG1145" s="894"/>
      <c r="STH1145" s="894"/>
      <c r="STI1145" s="894"/>
      <c r="STJ1145" s="894"/>
      <c r="STK1145" s="894"/>
      <c r="STL1145" s="894"/>
      <c r="STM1145" s="894"/>
      <c r="STN1145" s="894"/>
      <c r="STO1145" s="894"/>
      <c r="STP1145" s="894"/>
      <c r="STQ1145" s="894"/>
      <c r="STR1145" s="894"/>
      <c r="STS1145" s="894"/>
      <c r="STT1145" s="894"/>
      <c r="STU1145" s="894"/>
      <c r="STV1145" s="894"/>
      <c r="STW1145" s="894"/>
      <c r="STX1145" s="894"/>
      <c r="STY1145" s="894"/>
      <c r="STZ1145" s="894"/>
      <c r="SUA1145" s="894"/>
      <c r="SUB1145" s="894"/>
      <c r="SUC1145" s="894"/>
      <c r="SUD1145" s="894"/>
      <c r="SUE1145" s="894"/>
      <c r="SUF1145" s="894"/>
      <c r="SUG1145" s="894"/>
      <c r="SUH1145" s="894"/>
      <c r="SUI1145" s="894"/>
      <c r="SUJ1145" s="894"/>
      <c r="SUK1145" s="894"/>
      <c r="SUL1145" s="894"/>
      <c r="SUM1145" s="894"/>
      <c r="SUN1145" s="894"/>
      <c r="SUO1145" s="894"/>
      <c r="SUP1145" s="894"/>
      <c r="SUQ1145" s="894"/>
      <c r="SUR1145" s="894"/>
      <c r="SUS1145" s="894"/>
      <c r="SUT1145" s="894"/>
      <c r="SUU1145" s="894"/>
      <c r="SUV1145" s="894"/>
      <c r="SUW1145" s="894"/>
      <c r="SUX1145" s="894"/>
      <c r="SUY1145" s="894"/>
      <c r="SUZ1145" s="894"/>
      <c r="SVA1145" s="894"/>
      <c r="SVB1145" s="894"/>
      <c r="SVC1145" s="894"/>
      <c r="SVD1145" s="894"/>
      <c r="SVE1145" s="894"/>
      <c r="SVF1145" s="894"/>
      <c r="SVG1145" s="894"/>
      <c r="SVH1145" s="894"/>
      <c r="SVI1145" s="894"/>
      <c r="SVJ1145" s="894"/>
      <c r="SVK1145" s="894"/>
      <c r="SVL1145" s="894"/>
      <c r="SVM1145" s="894"/>
      <c r="SVN1145" s="894"/>
      <c r="SVO1145" s="894"/>
      <c r="SVP1145" s="894"/>
      <c r="SVQ1145" s="894"/>
      <c r="SVR1145" s="894"/>
      <c r="SVS1145" s="894"/>
      <c r="SVT1145" s="894"/>
      <c r="SVU1145" s="894"/>
      <c r="SVV1145" s="894"/>
      <c r="SVW1145" s="894"/>
      <c r="SVX1145" s="894"/>
      <c r="SVY1145" s="894"/>
      <c r="SVZ1145" s="894"/>
      <c r="SWA1145" s="894"/>
      <c r="SWB1145" s="894"/>
      <c r="SWC1145" s="894"/>
      <c r="SWD1145" s="894"/>
      <c r="SWE1145" s="894"/>
      <c r="SWF1145" s="894"/>
      <c r="SWG1145" s="894"/>
      <c r="SWH1145" s="894"/>
      <c r="SWI1145" s="894"/>
      <c r="SWJ1145" s="894"/>
      <c r="SWK1145" s="894"/>
      <c r="SWL1145" s="894"/>
      <c r="SWM1145" s="894"/>
      <c r="SWN1145" s="894"/>
      <c r="SWO1145" s="894"/>
      <c r="SWP1145" s="894"/>
      <c r="SWQ1145" s="894"/>
      <c r="SWR1145" s="894"/>
      <c r="SWS1145" s="894"/>
      <c r="SWT1145" s="894"/>
      <c r="SWU1145" s="894"/>
      <c r="SWV1145" s="894"/>
      <c r="SWW1145" s="894"/>
      <c r="SWX1145" s="894"/>
      <c r="SWY1145" s="894"/>
      <c r="SWZ1145" s="894"/>
      <c r="SXA1145" s="894"/>
      <c r="SXB1145" s="894"/>
      <c r="SXC1145" s="894"/>
      <c r="SXD1145" s="894"/>
      <c r="SXE1145" s="894"/>
      <c r="SXF1145" s="894"/>
      <c r="SXG1145" s="894"/>
      <c r="SXH1145" s="894"/>
      <c r="SXI1145" s="894"/>
      <c r="SXJ1145" s="894"/>
      <c r="SXK1145" s="894"/>
      <c r="SXL1145" s="894"/>
      <c r="SXM1145" s="894"/>
      <c r="SXN1145" s="894"/>
      <c r="SXO1145" s="894"/>
      <c r="SXP1145" s="894"/>
      <c r="SXQ1145" s="894"/>
      <c r="SXR1145" s="894"/>
      <c r="SXS1145" s="894"/>
      <c r="SXT1145" s="894"/>
      <c r="SXU1145" s="894"/>
      <c r="SXV1145" s="894"/>
      <c r="SXW1145" s="894"/>
      <c r="SXX1145" s="894"/>
      <c r="SXY1145" s="894"/>
      <c r="SXZ1145" s="894"/>
      <c r="SYA1145" s="894"/>
      <c r="SYB1145" s="894"/>
      <c r="SYC1145" s="894"/>
      <c r="SYD1145" s="894"/>
      <c r="SYE1145" s="894"/>
      <c r="SYF1145" s="894"/>
      <c r="SYG1145" s="894"/>
      <c r="SYH1145" s="894"/>
      <c r="SYI1145" s="894"/>
      <c r="SYJ1145" s="894"/>
      <c r="SYK1145" s="894"/>
      <c r="SYL1145" s="894"/>
      <c r="SYM1145" s="894"/>
      <c r="SYN1145" s="894"/>
      <c r="SYO1145" s="894"/>
      <c r="SYP1145" s="894"/>
      <c r="SYQ1145" s="894"/>
      <c r="SYR1145" s="894"/>
      <c r="SYS1145" s="894"/>
      <c r="SYT1145" s="894"/>
      <c r="SYU1145" s="894"/>
      <c r="SYV1145" s="894"/>
      <c r="SYW1145" s="894"/>
      <c r="SYX1145" s="894"/>
      <c r="SYY1145" s="894"/>
      <c r="SYZ1145" s="894"/>
      <c r="SZA1145" s="894"/>
      <c r="SZB1145" s="894"/>
      <c r="SZC1145" s="894"/>
      <c r="SZD1145" s="894"/>
      <c r="SZE1145" s="894"/>
      <c r="SZF1145" s="894"/>
      <c r="SZG1145" s="894"/>
      <c r="SZH1145" s="894"/>
      <c r="SZI1145" s="894"/>
      <c r="SZJ1145" s="894"/>
      <c r="SZK1145" s="894"/>
      <c r="SZL1145" s="894"/>
      <c r="SZM1145" s="894"/>
      <c r="SZN1145" s="894"/>
      <c r="SZO1145" s="894"/>
      <c r="SZP1145" s="894"/>
      <c r="SZQ1145" s="894"/>
      <c r="SZR1145" s="894"/>
      <c r="SZS1145" s="894"/>
      <c r="SZT1145" s="894"/>
      <c r="SZU1145" s="894"/>
      <c r="SZV1145" s="894"/>
      <c r="SZW1145" s="894"/>
      <c r="SZX1145" s="894"/>
      <c r="SZY1145" s="894"/>
      <c r="SZZ1145" s="894"/>
      <c r="TAA1145" s="894"/>
      <c r="TAB1145" s="894"/>
      <c r="TAC1145" s="894"/>
      <c r="TAD1145" s="894"/>
      <c r="TAE1145" s="894"/>
      <c r="TAF1145" s="894"/>
      <c r="TAG1145" s="894"/>
      <c r="TAH1145" s="894"/>
      <c r="TAI1145" s="894"/>
      <c r="TAJ1145" s="894"/>
      <c r="TAK1145" s="894"/>
      <c r="TAL1145" s="894"/>
      <c r="TAM1145" s="894"/>
      <c r="TAN1145" s="894"/>
      <c r="TAO1145" s="894"/>
      <c r="TAP1145" s="894"/>
      <c r="TAQ1145" s="894"/>
      <c r="TAR1145" s="894"/>
      <c r="TAS1145" s="894"/>
      <c r="TAT1145" s="894"/>
      <c r="TAU1145" s="894"/>
      <c r="TAV1145" s="894"/>
      <c r="TAW1145" s="894"/>
      <c r="TAX1145" s="894"/>
      <c r="TAY1145" s="894"/>
      <c r="TAZ1145" s="894"/>
      <c r="TBA1145" s="894"/>
      <c r="TBB1145" s="894"/>
      <c r="TBC1145" s="894"/>
      <c r="TBD1145" s="894"/>
      <c r="TBE1145" s="894"/>
      <c r="TBF1145" s="894"/>
      <c r="TBG1145" s="894"/>
      <c r="TBH1145" s="894"/>
      <c r="TBI1145" s="894"/>
      <c r="TBJ1145" s="894"/>
      <c r="TBK1145" s="894"/>
      <c r="TBL1145" s="894"/>
      <c r="TBM1145" s="894"/>
      <c r="TBN1145" s="894"/>
      <c r="TBO1145" s="894"/>
      <c r="TBP1145" s="894"/>
      <c r="TBQ1145" s="894"/>
      <c r="TBR1145" s="894"/>
      <c r="TBS1145" s="894"/>
      <c r="TBT1145" s="894"/>
      <c r="TBU1145" s="894"/>
      <c r="TBV1145" s="894"/>
      <c r="TBW1145" s="894"/>
      <c r="TBX1145" s="894"/>
      <c r="TBY1145" s="894"/>
      <c r="TBZ1145" s="894"/>
      <c r="TCA1145" s="894"/>
      <c r="TCB1145" s="894"/>
      <c r="TCC1145" s="894"/>
      <c r="TCD1145" s="894"/>
      <c r="TCE1145" s="894"/>
      <c r="TCF1145" s="894"/>
      <c r="TCG1145" s="894"/>
      <c r="TCH1145" s="894"/>
      <c r="TCI1145" s="894"/>
      <c r="TCJ1145" s="894"/>
      <c r="TCK1145" s="894"/>
      <c r="TCL1145" s="894"/>
      <c r="TCM1145" s="894"/>
      <c r="TCN1145" s="894"/>
      <c r="TCO1145" s="894"/>
      <c r="TCP1145" s="894"/>
      <c r="TCQ1145" s="894"/>
      <c r="TCR1145" s="894"/>
      <c r="TCS1145" s="894"/>
      <c r="TCT1145" s="894"/>
      <c r="TCU1145" s="894"/>
      <c r="TCV1145" s="894"/>
      <c r="TCW1145" s="894"/>
      <c r="TCX1145" s="894"/>
      <c r="TCY1145" s="894"/>
      <c r="TCZ1145" s="894"/>
      <c r="TDA1145" s="894"/>
      <c r="TDB1145" s="894"/>
      <c r="TDC1145" s="894"/>
      <c r="TDD1145" s="894"/>
      <c r="TDE1145" s="894"/>
      <c r="TDF1145" s="894"/>
      <c r="TDG1145" s="894"/>
      <c r="TDH1145" s="894"/>
      <c r="TDI1145" s="894"/>
      <c r="TDJ1145" s="894"/>
      <c r="TDK1145" s="894"/>
      <c r="TDL1145" s="894"/>
      <c r="TDM1145" s="894"/>
      <c r="TDN1145" s="894"/>
      <c r="TDO1145" s="894"/>
      <c r="TDP1145" s="894"/>
      <c r="TDQ1145" s="894"/>
      <c r="TDR1145" s="894"/>
      <c r="TDS1145" s="894"/>
      <c r="TDT1145" s="894"/>
      <c r="TDU1145" s="894"/>
      <c r="TDV1145" s="894"/>
      <c r="TDW1145" s="894"/>
      <c r="TDX1145" s="894"/>
      <c r="TDY1145" s="894"/>
      <c r="TDZ1145" s="894"/>
      <c r="TEA1145" s="894"/>
      <c r="TEB1145" s="894"/>
      <c r="TEC1145" s="894"/>
      <c r="TED1145" s="894"/>
      <c r="TEE1145" s="894"/>
      <c r="TEF1145" s="894"/>
      <c r="TEG1145" s="894"/>
      <c r="TEH1145" s="894"/>
      <c r="TEI1145" s="894"/>
      <c r="TEJ1145" s="894"/>
      <c r="TEK1145" s="894"/>
      <c r="TEL1145" s="894"/>
      <c r="TEM1145" s="894"/>
      <c r="TEN1145" s="894"/>
      <c r="TEO1145" s="894"/>
      <c r="TEP1145" s="894"/>
      <c r="TEQ1145" s="894"/>
      <c r="TER1145" s="894"/>
      <c r="TES1145" s="894"/>
      <c r="TET1145" s="894"/>
      <c r="TEU1145" s="894"/>
      <c r="TEV1145" s="894"/>
      <c r="TEW1145" s="894"/>
      <c r="TEX1145" s="894"/>
      <c r="TEY1145" s="894"/>
      <c r="TEZ1145" s="894"/>
      <c r="TFA1145" s="894"/>
      <c r="TFB1145" s="894"/>
      <c r="TFC1145" s="894"/>
      <c r="TFD1145" s="894"/>
      <c r="TFE1145" s="894"/>
      <c r="TFF1145" s="894"/>
      <c r="TFG1145" s="894"/>
      <c r="TFH1145" s="894"/>
      <c r="TFI1145" s="894"/>
      <c r="TFJ1145" s="894"/>
      <c r="TFK1145" s="894"/>
      <c r="TFL1145" s="894"/>
      <c r="TFM1145" s="894"/>
      <c r="TFN1145" s="894"/>
      <c r="TFO1145" s="894"/>
      <c r="TFP1145" s="894"/>
      <c r="TFQ1145" s="894"/>
      <c r="TFR1145" s="894"/>
      <c r="TFS1145" s="894"/>
      <c r="TFT1145" s="894"/>
      <c r="TFU1145" s="894"/>
      <c r="TFV1145" s="894"/>
      <c r="TFW1145" s="894"/>
      <c r="TFX1145" s="894"/>
      <c r="TFY1145" s="894"/>
      <c r="TFZ1145" s="894"/>
      <c r="TGA1145" s="894"/>
      <c r="TGB1145" s="894"/>
      <c r="TGC1145" s="894"/>
      <c r="TGD1145" s="894"/>
      <c r="TGE1145" s="894"/>
      <c r="TGF1145" s="894"/>
      <c r="TGG1145" s="894"/>
      <c r="TGH1145" s="894"/>
      <c r="TGI1145" s="894"/>
      <c r="TGJ1145" s="894"/>
      <c r="TGK1145" s="894"/>
      <c r="TGL1145" s="894"/>
      <c r="TGM1145" s="894"/>
      <c r="TGN1145" s="894"/>
      <c r="TGO1145" s="894"/>
      <c r="TGP1145" s="894"/>
      <c r="TGQ1145" s="894"/>
      <c r="TGR1145" s="894"/>
      <c r="TGS1145" s="894"/>
      <c r="TGT1145" s="894"/>
      <c r="TGU1145" s="894"/>
      <c r="TGV1145" s="894"/>
      <c r="TGW1145" s="894"/>
      <c r="TGX1145" s="894"/>
      <c r="TGY1145" s="894"/>
      <c r="TGZ1145" s="894"/>
      <c r="THA1145" s="894"/>
      <c r="THB1145" s="894"/>
      <c r="THC1145" s="894"/>
      <c r="THD1145" s="894"/>
      <c r="THE1145" s="894"/>
      <c r="THF1145" s="894"/>
      <c r="THG1145" s="894"/>
      <c r="THH1145" s="894"/>
      <c r="THI1145" s="894"/>
      <c r="THJ1145" s="894"/>
      <c r="THK1145" s="894"/>
      <c r="THL1145" s="894"/>
      <c r="THM1145" s="894"/>
      <c r="THN1145" s="894"/>
      <c r="THO1145" s="894"/>
      <c r="THP1145" s="894"/>
      <c r="THQ1145" s="894"/>
      <c r="THR1145" s="894"/>
      <c r="THS1145" s="894"/>
      <c r="THT1145" s="894"/>
      <c r="THU1145" s="894"/>
      <c r="THV1145" s="894"/>
      <c r="THW1145" s="894"/>
      <c r="THX1145" s="894"/>
      <c r="THY1145" s="894"/>
      <c r="THZ1145" s="894"/>
      <c r="TIA1145" s="894"/>
      <c r="TIB1145" s="894"/>
      <c r="TIC1145" s="894"/>
      <c r="TID1145" s="894"/>
      <c r="TIE1145" s="894"/>
      <c r="TIF1145" s="894"/>
      <c r="TIG1145" s="894"/>
      <c r="TIH1145" s="894"/>
      <c r="TII1145" s="894"/>
      <c r="TIJ1145" s="894"/>
      <c r="TIK1145" s="894"/>
      <c r="TIL1145" s="894"/>
      <c r="TIM1145" s="894"/>
      <c r="TIN1145" s="894"/>
      <c r="TIO1145" s="894"/>
      <c r="TIP1145" s="894"/>
      <c r="TIQ1145" s="894"/>
      <c r="TIR1145" s="894"/>
      <c r="TIS1145" s="894"/>
      <c r="TIT1145" s="894"/>
      <c r="TIU1145" s="894"/>
      <c r="TIV1145" s="894"/>
      <c r="TIW1145" s="894"/>
      <c r="TIX1145" s="894"/>
      <c r="TIY1145" s="894"/>
      <c r="TIZ1145" s="894"/>
      <c r="TJA1145" s="894"/>
      <c r="TJB1145" s="894"/>
      <c r="TJC1145" s="894"/>
      <c r="TJD1145" s="894"/>
      <c r="TJE1145" s="894"/>
      <c r="TJF1145" s="894"/>
      <c r="TJG1145" s="894"/>
      <c r="TJH1145" s="894"/>
      <c r="TJI1145" s="894"/>
      <c r="TJJ1145" s="894"/>
      <c r="TJK1145" s="894"/>
      <c r="TJL1145" s="894"/>
      <c r="TJM1145" s="894"/>
      <c r="TJN1145" s="894"/>
      <c r="TJO1145" s="894"/>
      <c r="TJP1145" s="894"/>
      <c r="TJQ1145" s="894"/>
      <c r="TJR1145" s="894"/>
      <c r="TJS1145" s="894"/>
      <c r="TJT1145" s="894"/>
      <c r="TJU1145" s="894"/>
      <c r="TJV1145" s="894"/>
      <c r="TJW1145" s="894"/>
      <c r="TJX1145" s="894"/>
      <c r="TJY1145" s="894"/>
      <c r="TJZ1145" s="894"/>
      <c r="TKA1145" s="894"/>
      <c r="TKB1145" s="894"/>
      <c r="TKC1145" s="894"/>
      <c r="TKD1145" s="894"/>
      <c r="TKE1145" s="894"/>
      <c r="TKF1145" s="894"/>
      <c r="TKG1145" s="894"/>
      <c r="TKH1145" s="894"/>
      <c r="TKI1145" s="894"/>
      <c r="TKJ1145" s="894"/>
      <c r="TKK1145" s="894"/>
      <c r="TKL1145" s="894"/>
      <c r="TKM1145" s="894"/>
      <c r="TKN1145" s="894"/>
      <c r="TKO1145" s="894"/>
      <c r="TKP1145" s="894"/>
      <c r="TKQ1145" s="894"/>
      <c r="TKR1145" s="894"/>
      <c r="TKS1145" s="894"/>
      <c r="TKT1145" s="894"/>
      <c r="TKU1145" s="894"/>
      <c r="TKV1145" s="894"/>
      <c r="TKW1145" s="894"/>
      <c r="TKX1145" s="894"/>
      <c r="TKY1145" s="894"/>
      <c r="TKZ1145" s="894"/>
      <c r="TLA1145" s="894"/>
      <c r="TLB1145" s="894"/>
      <c r="TLC1145" s="894"/>
      <c r="TLD1145" s="894"/>
      <c r="TLE1145" s="894"/>
      <c r="TLF1145" s="894"/>
      <c r="TLG1145" s="894"/>
      <c r="TLH1145" s="894"/>
      <c r="TLI1145" s="894"/>
      <c r="TLJ1145" s="894"/>
      <c r="TLK1145" s="894"/>
      <c r="TLL1145" s="894"/>
      <c r="TLM1145" s="894"/>
      <c r="TLN1145" s="894"/>
      <c r="TLO1145" s="894"/>
      <c r="TLP1145" s="894"/>
      <c r="TLQ1145" s="894"/>
      <c r="TLR1145" s="894"/>
      <c r="TLS1145" s="894"/>
      <c r="TLT1145" s="894"/>
      <c r="TLU1145" s="894"/>
      <c r="TLV1145" s="894"/>
      <c r="TLW1145" s="894"/>
      <c r="TLX1145" s="894"/>
      <c r="TLY1145" s="894"/>
      <c r="TLZ1145" s="894"/>
      <c r="TMA1145" s="894"/>
      <c r="TMB1145" s="894"/>
      <c r="TMC1145" s="894"/>
      <c r="TMD1145" s="894"/>
      <c r="TME1145" s="894"/>
      <c r="TMF1145" s="894"/>
      <c r="TMG1145" s="894"/>
      <c r="TMH1145" s="894"/>
      <c r="TMI1145" s="894"/>
      <c r="TMJ1145" s="894"/>
      <c r="TMK1145" s="894"/>
      <c r="TML1145" s="894"/>
      <c r="TMM1145" s="894"/>
      <c r="TMN1145" s="894"/>
      <c r="TMO1145" s="894"/>
      <c r="TMP1145" s="894"/>
      <c r="TMQ1145" s="894"/>
      <c r="TMR1145" s="894"/>
      <c r="TMS1145" s="894"/>
      <c r="TMT1145" s="894"/>
      <c r="TMU1145" s="894"/>
      <c r="TMV1145" s="894"/>
      <c r="TMW1145" s="894"/>
      <c r="TMX1145" s="894"/>
      <c r="TMY1145" s="894"/>
      <c r="TMZ1145" s="894"/>
      <c r="TNA1145" s="894"/>
      <c r="TNB1145" s="894"/>
      <c r="TNC1145" s="894"/>
      <c r="TND1145" s="894"/>
      <c r="TNE1145" s="894"/>
      <c r="TNF1145" s="894"/>
      <c r="TNG1145" s="894"/>
      <c r="TNH1145" s="894"/>
      <c r="TNI1145" s="894"/>
      <c r="TNJ1145" s="894"/>
      <c r="TNK1145" s="894"/>
      <c r="TNL1145" s="894"/>
      <c r="TNM1145" s="894"/>
      <c r="TNN1145" s="894"/>
      <c r="TNO1145" s="894"/>
      <c r="TNP1145" s="894"/>
      <c r="TNQ1145" s="894"/>
      <c r="TNR1145" s="894"/>
      <c r="TNS1145" s="894"/>
      <c r="TNT1145" s="894"/>
      <c r="TNU1145" s="894"/>
      <c r="TNV1145" s="894"/>
      <c r="TNW1145" s="894"/>
      <c r="TNX1145" s="894"/>
      <c r="TNY1145" s="894"/>
      <c r="TNZ1145" s="894"/>
      <c r="TOA1145" s="894"/>
      <c r="TOB1145" s="894"/>
      <c r="TOC1145" s="894"/>
      <c r="TOD1145" s="894"/>
      <c r="TOE1145" s="894"/>
      <c r="TOF1145" s="894"/>
      <c r="TOG1145" s="894"/>
      <c r="TOH1145" s="894"/>
      <c r="TOI1145" s="894"/>
      <c r="TOJ1145" s="894"/>
      <c r="TOK1145" s="894"/>
      <c r="TOL1145" s="894"/>
      <c r="TOM1145" s="894"/>
      <c r="TON1145" s="894"/>
      <c r="TOO1145" s="894"/>
      <c r="TOP1145" s="894"/>
      <c r="TOQ1145" s="894"/>
      <c r="TOR1145" s="894"/>
      <c r="TOS1145" s="894"/>
      <c r="TOT1145" s="894"/>
      <c r="TOU1145" s="894"/>
      <c r="TOV1145" s="894"/>
      <c r="TOW1145" s="894"/>
      <c r="TOX1145" s="894"/>
      <c r="TOY1145" s="894"/>
      <c r="TOZ1145" s="894"/>
      <c r="TPA1145" s="894"/>
      <c r="TPB1145" s="894"/>
      <c r="TPC1145" s="894"/>
      <c r="TPD1145" s="894"/>
      <c r="TPE1145" s="894"/>
      <c r="TPF1145" s="894"/>
      <c r="TPG1145" s="894"/>
      <c r="TPH1145" s="894"/>
      <c r="TPI1145" s="894"/>
      <c r="TPJ1145" s="894"/>
      <c r="TPK1145" s="894"/>
      <c r="TPL1145" s="894"/>
      <c r="TPM1145" s="894"/>
      <c r="TPN1145" s="894"/>
      <c r="TPO1145" s="894"/>
      <c r="TPP1145" s="894"/>
      <c r="TPQ1145" s="894"/>
      <c r="TPR1145" s="894"/>
      <c r="TPS1145" s="894"/>
      <c r="TPT1145" s="894"/>
      <c r="TPU1145" s="894"/>
      <c r="TPV1145" s="894"/>
      <c r="TPW1145" s="894"/>
      <c r="TPX1145" s="894"/>
      <c r="TPY1145" s="894"/>
      <c r="TPZ1145" s="894"/>
      <c r="TQA1145" s="894"/>
      <c r="TQB1145" s="894"/>
      <c r="TQC1145" s="894"/>
      <c r="TQD1145" s="894"/>
      <c r="TQE1145" s="894"/>
      <c r="TQF1145" s="894"/>
      <c r="TQG1145" s="894"/>
      <c r="TQH1145" s="894"/>
      <c r="TQI1145" s="894"/>
      <c r="TQJ1145" s="894"/>
      <c r="TQK1145" s="894"/>
      <c r="TQL1145" s="894"/>
      <c r="TQM1145" s="894"/>
      <c r="TQN1145" s="894"/>
      <c r="TQO1145" s="894"/>
      <c r="TQP1145" s="894"/>
      <c r="TQQ1145" s="894"/>
      <c r="TQR1145" s="894"/>
      <c r="TQS1145" s="894"/>
      <c r="TQT1145" s="894"/>
      <c r="TQU1145" s="894"/>
      <c r="TQV1145" s="894"/>
      <c r="TQW1145" s="894"/>
      <c r="TQX1145" s="894"/>
      <c r="TQY1145" s="894"/>
      <c r="TQZ1145" s="894"/>
      <c r="TRA1145" s="894"/>
      <c r="TRB1145" s="894"/>
      <c r="TRC1145" s="894"/>
      <c r="TRD1145" s="894"/>
      <c r="TRE1145" s="894"/>
      <c r="TRF1145" s="894"/>
      <c r="TRG1145" s="894"/>
      <c r="TRH1145" s="894"/>
      <c r="TRI1145" s="894"/>
      <c r="TRJ1145" s="894"/>
      <c r="TRK1145" s="894"/>
      <c r="TRL1145" s="894"/>
      <c r="TRM1145" s="894"/>
      <c r="TRN1145" s="894"/>
      <c r="TRO1145" s="894"/>
      <c r="TRP1145" s="894"/>
      <c r="TRQ1145" s="894"/>
      <c r="TRR1145" s="894"/>
      <c r="TRS1145" s="894"/>
      <c r="TRT1145" s="894"/>
      <c r="TRU1145" s="894"/>
      <c r="TRV1145" s="894"/>
      <c r="TRW1145" s="894"/>
      <c r="TRX1145" s="894"/>
      <c r="TRY1145" s="894"/>
      <c r="TRZ1145" s="894"/>
      <c r="TSA1145" s="894"/>
      <c r="TSB1145" s="894"/>
      <c r="TSC1145" s="894"/>
      <c r="TSD1145" s="894"/>
      <c r="TSE1145" s="894"/>
      <c r="TSF1145" s="894"/>
      <c r="TSG1145" s="894"/>
      <c r="TSH1145" s="894"/>
      <c r="TSI1145" s="894"/>
      <c r="TSJ1145" s="894"/>
      <c r="TSK1145" s="894"/>
      <c r="TSL1145" s="894"/>
      <c r="TSM1145" s="894"/>
      <c r="TSN1145" s="894"/>
      <c r="TSO1145" s="894"/>
      <c r="TSP1145" s="894"/>
      <c r="TSQ1145" s="894"/>
      <c r="TSR1145" s="894"/>
      <c r="TSS1145" s="894"/>
      <c r="TST1145" s="894"/>
      <c r="TSU1145" s="894"/>
      <c r="TSV1145" s="894"/>
      <c r="TSW1145" s="894"/>
      <c r="TSX1145" s="894"/>
      <c r="TSY1145" s="894"/>
      <c r="TSZ1145" s="894"/>
      <c r="TTA1145" s="894"/>
      <c r="TTB1145" s="894"/>
      <c r="TTC1145" s="894"/>
      <c r="TTD1145" s="894"/>
      <c r="TTE1145" s="894"/>
      <c r="TTF1145" s="894"/>
      <c r="TTG1145" s="894"/>
      <c r="TTH1145" s="894"/>
      <c r="TTI1145" s="894"/>
      <c r="TTJ1145" s="894"/>
      <c r="TTK1145" s="894"/>
      <c r="TTL1145" s="894"/>
      <c r="TTM1145" s="894"/>
      <c r="TTN1145" s="894"/>
      <c r="TTO1145" s="894"/>
      <c r="TTP1145" s="894"/>
      <c r="TTQ1145" s="894"/>
      <c r="TTR1145" s="894"/>
      <c r="TTS1145" s="894"/>
      <c r="TTT1145" s="894"/>
      <c r="TTU1145" s="894"/>
      <c r="TTV1145" s="894"/>
      <c r="TTW1145" s="894"/>
      <c r="TTX1145" s="894"/>
      <c r="TTY1145" s="894"/>
      <c r="TTZ1145" s="894"/>
      <c r="TUA1145" s="894"/>
      <c r="TUB1145" s="894"/>
      <c r="TUC1145" s="894"/>
      <c r="TUD1145" s="894"/>
      <c r="TUE1145" s="894"/>
      <c r="TUF1145" s="894"/>
      <c r="TUG1145" s="894"/>
      <c r="TUH1145" s="894"/>
      <c r="TUI1145" s="894"/>
      <c r="TUJ1145" s="894"/>
      <c r="TUK1145" s="894"/>
      <c r="TUL1145" s="894"/>
      <c r="TUM1145" s="894"/>
      <c r="TUN1145" s="894"/>
      <c r="TUO1145" s="894"/>
      <c r="TUP1145" s="894"/>
      <c r="TUQ1145" s="894"/>
      <c r="TUR1145" s="894"/>
      <c r="TUS1145" s="894"/>
      <c r="TUT1145" s="894"/>
      <c r="TUU1145" s="894"/>
      <c r="TUV1145" s="894"/>
      <c r="TUW1145" s="894"/>
      <c r="TUX1145" s="894"/>
      <c r="TUY1145" s="894"/>
      <c r="TUZ1145" s="894"/>
      <c r="TVA1145" s="894"/>
      <c r="TVB1145" s="894"/>
      <c r="TVC1145" s="894"/>
      <c r="TVD1145" s="894"/>
      <c r="TVE1145" s="894"/>
      <c r="TVF1145" s="894"/>
      <c r="TVG1145" s="894"/>
      <c r="TVH1145" s="894"/>
      <c r="TVI1145" s="894"/>
      <c r="TVJ1145" s="894"/>
      <c r="TVK1145" s="894"/>
      <c r="TVL1145" s="894"/>
      <c r="TVM1145" s="894"/>
      <c r="TVN1145" s="894"/>
      <c r="TVO1145" s="894"/>
      <c r="TVP1145" s="894"/>
      <c r="TVQ1145" s="894"/>
      <c r="TVR1145" s="894"/>
      <c r="TVS1145" s="894"/>
      <c r="TVT1145" s="894"/>
      <c r="TVU1145" s="894"/>
      <c r="TVV1145" s="894"/>
      <c r="TVW1145" s="894"/>
      <c r="TVX1145" s="894"/>
      <c r="TVY1145" s="894"/>
      <c r="TVZ1145" s="894"/>
      <c r="TWA1145" s="894"/>
      <c r="TWB1145" s="894"/>
      <c r="TWC1145" s="894"/>
      <c r="TWD1145" s="894"/>
      <c r="TWE1145" s="894"/>
      <c r="TWF1145" s="894"/>
      <c r="TWG1145" s="894"/>
      <c r="TWH1145" s="894"/>
      <c r="TWI1145" s="894"/>
      <c r="TWJ1145" s="894"/>
      <c r="TWK1145" s="894"/>
      <c r="TWL1145" s="894"/>
      <c r="TWM1145" s="894"/>
      <c r="TWN1145" s="894"/>
      <c r="TWO1145" s="894"/>
      <c r="TWP1145" s="894"/>
      <c r="TWQ1145" s="894"/>
      <c r="TWR1145" s="894"/>
      <c r="TWS1145" s="894"/>
      <c r="TWT1145" s="894"/>
      <c r="TWU1145" s="894"/>
      <c r="TWV1145" s="894"/>
      <c r="TWW1145" s="894"/>
      <c r="TWX1145" s="894"/>
      <c r="TWY1145" s="894"/>
      <c r="TWZ1145" s="894"/>
      <c r="TXA1145" s="894"/>
      <c r="TXB1145" s="894"/>
      <c r="TXC1145" s="894"/>
      <c r="TXD1145" s="894"/>
      <c r="TXE1145" s="894"/>
      <c r="TXF1145" s="894"/>
      <c r="TXG1145" s="894"/>
      <c r="TXH1145" s="894"/>
      <c r="TXI1145" s="894"/>
      <c r="TXJ1145" s="894"/>
      <c r="TXK1145" s="894"/>
      <c r="TXL1145" s="894"/>
      <c r="TXM1145" s="894"/>
      <c r="TXN1145" s="894"/>
      <c r="TXO1145" s="894"/>
      <c r="TXP1145" s="894"/>
      <c r="TXQ1145" s="894"/>
      <c r="TXR1145" s="894"/>
      <c r="TXS1145" s="894"/>
      <c r="TXT1145" s="894"/>
      <c r="TXU1145" s="894"/>
      <c r="TXV1145" s="894"/>
      <c r="TXW1145" s="894"/>
      <c r="TXX1145" s="894"/>
      <c r="TXY1145" s="894"/>
      <c r="TXZ1145" s="894"/>
      <c r="TYA1145" s="894"/>
      <c r="TYB1145" s="894"/>
      <c r="TYC1145" s="894"/>
      <c r="TYD1145" s="894"/>
      <c r="TYE1145" s="894"/>
      <c r="TYF1145" s="894"/>
      <c r="TYG1145" s="894"/>
      <c r="TYH1145" s="894"/>
      <c r="TYI1145" s="894"/>
      <c r="TYJ1145" s="894"/>
      <c r="TYK1145" s="894"/>
      <c r="TYL1145" s="894"/>
      <c r="TYM1145" s="894"/>
      <c r="TYN1145" s="894"/>
      <c r="TYO1145" s="894"/>
      <c r="TYP1145" s="894"/>
      <c r="TYQ1145" s="894"/>
      <c r="TYR1145" s="894"/>
      <c r="TYS1145" s="894"/>
      <c r="TYT1145" s="894"/>
      <c r="TYU1145" s="894"/>
      <c r="TYV1145" s="894"/>
      <c r="TYW1145" s="894"/>
      <c r="TYX1145" s="894"/>
      <c r="TYY1145" s="894"/>
      <c r="TYZ1145" s="894"/>
      <c r="TZA1145" s="894"/>
      <c r="TZB1145" s="894"/>
      <c r="TZC1145" s="894"/>
      <c r="TZD1145" s="894"/>
      <c r="TZE1145" s="894"/>
      <c r="TZF1145" s="894"/>
      <c r="TZG1145" s="894"/>
      <c r="TZH1145" s="894"/>
      <c r="TZI1145" s="894"/>
      <c r="TZJ1145" s="894"/>
      <c r="TZK1145" s="894"/>
      <c r="TZL1145" s="894"/>
      <c r="TZM1145" s="894"/>
      <c r="TZN1145" s="894"/>
      <c r="TZO1145" s="894"/>
      <c r="TZP1145" s="894"/>
      <c r="TZQ1145" s="894"/>
      <c r="TZR1145" s="894"/>
      <c r="TZS1145" s="894"/>
      <c r="TZT1145" s="894"/>
      <c r="TZU1145" s="894"/>
      <c r="TZV1145" s="894"/>
      <c r="TZW1145" s="894"/>
      <c r="TZX1145" s="894"/>
      <c r="TZY1145" s="894"/>
      <c r="TZZ1145" s="894"/>
      <c r="UAA1145" s="894"/>
      <c r="UAB1145" s="894"/>
      <c r="UAC1145" s="894"/>
      <c r="UAD1145" s="894"/>
      <c r="UAE1145" s="894"/>
      <c r="UAF1145" s="894"/>
      <c r="UAG1145" s="894"/>
      <c r="UAH1145" s="894"/>
      <c r="UAI1145" s="894"/>
      <c r="UAJ1145" s="894"/>
      <c r="UAK1145" s="894"/>
      <c r="UAL1145" s="894"/>
      <c r="UAM1145" s="894"/>
      <c r="UAN1145" s="894"/>
      <c r="UAO1145" s="894"/>
      <c r="UAP1145" s="894"/>
      <c r="UAQ1145" s="894"/>
      <c r="UAR1145" s="894"/>
      <c r="UAS1145" s="894"/>
      <c r="UAT1145" s="894"/>
      <c r="UAU1145" s="894"/>
      <c r="UAV1145" s="894"/>
      <c r="UAW1145" s="894"/>
      <c r="UAX1145" s="894"/>
      <c r="UAY1145" s="894"/>
      <c r="UAZ1145" s="894"/>
      <c r="UBA1145" s="894"/>
      <c r="UBB1145" s="894"/>
      <c r="UBC1145" s="894"/>
      <c r="UBD1145" s="894"/>
      <c r="UBE1145" s="894"/>
      <c r="UBF1145" s="894"/>
      <c r="UBG1145" s="894"/>
      <c r="UBH1145" s="894"/>
      <c r="UBI1145" s="894"/>
      <c r="UBJ1145" s="894"/>
      <c r="UBK1145" s="894"/>
      <c r="UBL1145" s="894"/>
      <c r="UBM1145" s="894"/>
      <c r="UBN1145" s="894"/>
      <c r="UBO1145" s="894"/>
      <c r="UBP1145" s="894"/>
      <c r="UBQ1145" s="894"/>
      <c r="UBR1145" s="894"/>
      <c r="UBS1145" s="894"/>
      <c r="UBT1145" s="894"/>
      <c r="UBU1145" s="894"/>
      <c r="UBV1145" s="894"/>
      <c r="UBW1145" s="894"/>
      <c r="UBX1145" s="894"/>
      <c r="UBY1145" s="894"/>
      <c r="UBZ1145" s="894"/>
      <c r="UCA1145" s="894"/>
      <c r="UCB1145" s="894"/>
      <c r="UCC1145" s="894"/>
      <c r="UCD1145" s="894"/>
      <c r="UCE1145" s="894"/>
      <c r="UCF1145" s="894"/>
      <c r="UCG1145" s="894"/>
      <c r="UCH1145" s="894"/>
      <c r="UCI1145" s="894"/>
      <c r="UCJ1145" s="894"/>
      <c r="UCK1145" s="894"/>
      <c r="UCL1145" s="894"/>
      <c r="UCM1145" s="894"/>
      <c r="UCN1145" s="894"/>
      <c r="UCO1145" s="894"/>
      <c r="UCP1145" s="894"/>
      <c r="UCQ1145" s="894"/>
      <c r="UCR1145" s="894"/>
      <c r="UCS1145" s="894"/>
      <c r="UCT1145" s="894"/>
      <c r="UCU1145" s="894"/>
      <c r="UCV1145" s="894"/>
      <c r="UCW1145" s="894"/>
      <c r="UCX1145" s="894"/>
      <c r="UCY1145" s="894"/>
      <c r="UCZ1145" s="894"/>
      <c r="UDA1145" s="894"/>
      <c r="UDB1145" s="894"/>
      <c r="UDC1145" s="894"/>
      <c r="UDD1145" s="894"/>
      <c r="UDE1145" s="894"/>
      <c r="UDF1145" s="894"/>
      <c r="UDG1145" s="894"/>
      <c r="UDH1145" s="894"/>
      <c r="UDI1145" s="894"/>
      <c r="UDJ1145" s="894"/>
      <c r="UDK1145" s="894"/>
      <c r="UDL1145" s="894"/>
      <c r="UDM1145" s="894"/>
      <c r="UDN1145" s="894"/>
      <c r="UDO1145" s="894"/>
      <c r="UDP1145" s="894"/>
      <c r="UDQ1145" s="894"/>
      <c r="UDR1145" s="894"/>
      <c r="UDS1145" s="894"/>
      <c r="UDT1145" s="894"/>
      <c r="UDU1145" s="894"/>
      <c r="UDV1145" s="894"/>
      <c r="UDW1145" s="894"/>
      <c r="UDX1145" s="894"/>
      <c r="UDY1145" s="894"/>
      <c r="UDZ1145" s="894"/>
      <c r="UEA1145" s="894"/>
      <c r="UEB1145" s="894"/>
      <c r="UEC1145" s="894"/>
      <c r="UED1145" s="894"/>
      <c r="UEE1145" s="894"/>
      <c r="UEF1145" s="894"/>
      <c r="UEG1145" s="894"/>
      <c r="UEH1145" s="894"/>
      <c r="UEI1145" s="894"/>
      <c r="UEJ1145" s="894"/>
      <c r="UEK1145" s="894"/>
      <c r="UEL1145" s="894"/>
      <c r="UEM1145" s="894"/>
      <c r="UEN1145" s="894"/>
      <c r="UEO1145" s="894"/>
      <c r="UEP1145" s="894"/>
      <c r="UEQ1145" s="894"/>
      <c r="UER1145" s="894"/>
      <c r="UES1145" s="894"/>
      <c r="UET1145" s="894"/>
      <c r="UEU1145" s="894"/>
      <c r="UEV1145" s="894"/>
      <c r="UEW1145" s="894"/>
      <c r="UEX1145" s="894"/>
      <c r="UEY1145" s="894"/>
      <c r="UEZ1145" s="894"/>
      <c r="UFA1145" s="894"/>
      <c r="UFB1145" s="894"/>
      <c r="UFC1145" s="894"/>
      <c r="UFD1145" s="894"/>
      <c r="UFE1145" s="894"/>
      <c r="UFF1145" s="894"/>
      <c r="UFG1145" s="894"/>
      <c r="UFH1145" s="894"/>
      <c r="UFI1145" s="894"/>
      <c r="UFJ1145" s="894"/>
      <c r="UFK1145" s="894"/>
      <c r="UFL1145" s="894"/>
      <c r="UFM1145" s="894"/>
      <c r="UFN1145" s="894"/>
      <c r="UFO1145" s="894"/>
      <c r="UFP1145" s="894"/>
      <c r="UFQ1145" s="894"/>
      <c r="UFR1145" s="894"/>
      <c r="UFS1145" s="894"/>
      <c r="UFT1145" s="894"/>
      <c r="UFU1145" s="894"/>
      <c r="UFV1145" s="894"/>
      <c r="UFW1145" s="894"/>
      <c r="UFX1145" s="894"/>
      <c r="UFY1145" s="894"/>
      <c r="UFZ1145" s="894"/>
      <c r="UGA1145" s="894"/>
      <c r="UGB1145" s="894"/>
      <c r="UGC1145" s="894"/>
      <c r="UGD1145" s="894"/>
      <c r="UGE1145" s="894"/>
      <c r="UGF1145" s="894"/>
      <c r="UGG1145" s="894"/>
      <c r="UGH1145" s="894"/>
      <c r="UGI1145" s="894"/>
      <c r="UGJ1145" s="894"/>
      <c r="UGK1145" s="894"/>
      <c r="UGL1145" s="894"/>
      <c r="UGM1145" s="894"/>
      <c r="UGN1145" s="894"/>
      <c r="UGO1145" s="894"/>
      <c r="UGP1145" s="894"/>
      <c r="UGQ1145" s="894"/>
      <c r="UGR1145" s="894"/>
      <c r="UGS1145" s="894"/>
      <c r="UGT1145" s="894"/>
      <c r="UGU1145" s="894"/>
      <c r="UGV1145" s="894"/>
      <c r="UGW1145" s="894"/>
      <c r="UGX1145" s="894"/>
      <c r="UGY1145" s="894"/>
      <c r="UGZ1145" s="894"/>
      <c r="UHA1145" s="894"/>
      <c r="UHB1145" s="894"/>
      <c r="UHC1145" s="894"/>
      <c r="UHD1145" s="894"/>
      <c r="UHE1145" s="894"/>
      <c r="UHF1145" s="894"/>
      <c r="UHG1145" s="894"/>
      <c r="UHH1145" s="894"/>
      <c r="UHI1145" s="894"/>
      <c r="UHJ1145" s="894"/>
      <c r="UHK1145" s="894"/>
      <c r="UHL1145" s="894"/>
      <c r="UHM1145" s="894"/>
      <c r="UHN1145" s="894"/>
      <c r="UHO1145" s="894"/>
      <c r="UHP1145" s="894"/>
      <c r="UHQ1145" s="894"/>
      <c r="UHR1145" s="894"/>
      <c r="UHS1145" s="894"/>
      <c r="UHT1145" s="894"/>
      <c r="UHU1145" s="894"/>
      <c r="UHV1145" s="894"/>
      <c r="UHW1145" s="894"/>
      <c r="UHX1145" s="894"/>
      <c r="UHY1145" s="894"/>
      <c r="UHZ1145" s="894"/>
      <c r="UIA1145" s="894"/>
      <c r="UIB1145" s="894"/>
      <c r="UIC1145" s="894"/>
      <c r="UID1145" s="894"/>
      <c r="UIE1145" s="894"/>
      <c r="UIF1145" s="894"/>
      <c r="UIG1145" s="894"/>
      <c r="UIH1145" s="894"/>
      <c r="UII1145" s="894"/>
      <c r="UIJ1145" s="894"/>
      <c r="UIK1145" s="894"/>
      <c r="UIL1145" s="894"/>
      <c r="UIM1145" s="894"/>
      <c r="UIN1145" s="894"/>
      <c r="UIO1145" s="894"/>
      <c r="UIP1145" s="894"/>
      <c r="UIQ1145" s="894"/>
      <c r="UIR1145" s="894"/>
      <c r="UIS1145" s="894"/>
      <c r="UIT1145" s="894"/>
      <c r="UIU1145" s="894"/>
      <c r="UIV1145" s="894"/>
      <c r="UIW1145" s="894"/>
      <c r="UIX1145" s="894"/>
      <c r="UIY1145" s="894"/>
      <c r="UIZ1145" s="894"/>
      <c r="UJA1145" s="894"/>
      <c r="UJB1145" s="894"/>
      <c r="UJC1145" s="894"/>
      <c r="UJD1145" s="894"/>
      <c r="UJE1145" s="894"/>
      <c r="UJF1145" s="894"/>
      <c r="UJG1145" s="894"/>
      <c r="UJH1145" s="894"/>
      <c r="UJI1145" s="894"/>
      <c r="UJJ1145" s="894"/>
      <c r="UJK1145" s="894"/>
      <c r="UJL1145" s="894"/>
      <c r="UJM1145" s="894"/>
      <c r="UJN1145" s="894"/>
      <c r="UJO1145" s="894"/>
      <c r="UJP1145" s="894"/>
      <c r="UJQ1145" s="894"/>
      <c r="UJR1145" s="894"/>
      <c r="UJS1145" s="894"/>
      <c r="UJT1145" s="894"/>
      <c r="UJU1145" s="894"/>
      <c r="UJV1145" s="894"/>
      <c r="UJW1145" s="894"/>
      <c r="UJX1145" s="894"/>
      <c r="UJY1145" s="894"/>
      <c r="UJZ1145" s="894"/>
      <c r="UKA1145" s="894"/>
      <c r="UKB1145" s="894"/>
      <c r="UKC1145" s="894"/>
      <c r="UKD1145" s="894"/>
      <c r="UKE1145" s="894"/>
      <c r="UKF1145" s="894"/>
      <c r="UKG1145" s="894"/>
      <c r="UKH1145" s="894"/>
      <c r="UKI1145" s="894"/>
      <c r="UKJ1145" s="894"/>
      <c r="UKK1145" s="894"/>
      <c r="UKL1145" s="894"/>
      <c r="UKM1145" s="894"/>
      <c r="UKN1145" s="894"/>
      <c r="UKO1145" s="894"/>
      <c r="UKP1145" s="894"/>
      <c r="UKQ1145" s="894"/>
      <c r="UKR1145" s="894"/>
      <c r="UKS1145" s="894"/>
      <c r="UKT1145" s="894"/>
      <c r="UKU1145" s="894"/>
      <c r="UKV1145" s="894"/>
      <c r="UKW1145" s="894"/>
      <c r="UKX1145" s="894"/>
      <c r="UKY1145" s="894"/>
      <c r="UKZ1145" s="894"/>
      <c r="ULA1145" s="894"/>
      <c r="ULB1145" s="894"/>
      <c r="ULC1145" s="894"/>
      <c r="ULD1145" s="894"/>
      <c r="ULE1145" s="894"/>
      <c r="ULF1145" s="894"/>
      <c r="ULG1145" s="894"/>
      <c r="ULH1145" s="894"/>
      <c r="ULI1145" s="894"/>
      <c r="ULJ1145" s="894"/>
      <c r="ULK1145" s="894"/>
      <c r="ULL1145" s="894"/>
      <c r="ULM1145" s="894"/>
      <c r="ULN1145" s="894"/>
      <c r="ULO1145" s="894"/>
      <c r="ULP1145" s="894"/>
      <c r="ULQ1145" s="894"/>
      <c r="ULR1145" s="894"/>
      <c r="ULS1145" s="894"/>
      <c r="ULT1145" s="894"/>
      <c r="ULU1145" s="894"/>
      <c r="ULV1145" s="894"/>
      <c r="ULW1145" s="894"/>
      <c r="ULX1145" s="894"/>
      <c r="ULY1145" s="894"/>
      <c r="ULZ1145" s="894"/>
      <c r="UMA1145" s="894"/>
      <c r="UMB1145" s="894"/>
      <c r="UMC1145" s="894"/>
      <c r="UMD1145" s="894"/>
      <c r="UME1145" s="894"/>
      <c r="UMF1145" s="894"/>
      <c r="UMG1145" s="894"/>
      <c r="UMH1145" s="894"/>
      <c r="UMI1145" s="894"/>
      <c r="UMJ1145" s="894"/>
      <c r="UMK1145" s="894"/>
      <c r="UML1145" s="894"/>
      <c r="UMM1145" s="894"/>
      <c r="UMN1145" s="894"/>
      <c r="UMO1145" s="894"/>
      <c r="UMP1145" s="894"/>
      <c r="UMQ1145" s="894"/>
      <c r="UMR1145" s="894"/>
      <c r="UMS1145" s="894"/>
      <c r="UMT1145" s="894"/>
      <c r="UMU1145" s="894"/>
      <c r="UMV1145" s="894"/>
      <c r="UMW1145" s="894"/>
      <c r="UMX1145" s="894"/>
      <c r="UMY1145" s="894"/>
      <c r="UMZ1145" s="894"/>
      <c r="UNA1145" s="894"/>
      <c r="UNB1145" s="894"/>
      <c r="UNC1145" s="894"/>
      <c r="UND1145" s="894"/>
      <c r="UNE1145" s="894"/>
      <c r="UNF1145" s="894"/>
      <c r="UNG1145" s="894"/>
      <c r="UNH1145" s="894"/>
      <c r="UNI1145" s="894"/>
      <c r="UNJ1145" s="894"/>
      <c r="UNK1145" s="894"/>
      <c r="UNL1145" s="894"/>
      <c r="UNM1145" s="894"/>
      <c r="UNN1145" s="894"/>
      <c r="UNO1145" s="894"/>
      <c r="UNP1145" s="894"/>
      <c r="UNQ1145" s="894"/>
      <c r="UNR1145" s="894"/>
      <c r="UNS1145" s="894"/>
      <c r="UNT1145" s="894"/>
      <c r="UNU1145" s="894"/>
      <c r="UNV1145" s="894"/>
      <c r="UNW1145" s="894"/>
      <c r="UNX1145" s="894"/>
      <c r="UNY1145" s="894"/>
      <c r="UNZ1145" s="894"/>
      <c r="UOA1145" s="894"/>
      <c r="UOB1145" s="894"/>
      <c r="UOC1145" s="894"/>
      <c r="UOD1145" s="894"/>
      <c r="UOE1145" s="894"/>
      <c r="UOF1145" s="894"/>
      <c r="UOG1145" s="894"/>
      <c r="UOH1145" s="894"/>
      <c r="UOI1145" s="894"/>
      <c r="UOJ1145" s="894"/>
      <c r="UOK1145" s="894"/>
      <c r="UOL1145" s="894"/>
      <c r="UOM1145" s="894"/>
      <c r="UON1145" s="894"/>
      <c r="UOO1145" s="894"/>
      <c r="UOP1145" s="894"/>
      <c r="UOQ1145" s="894"/>
      <c r="UOR1145" s="894"/>
      <c r="UOS1145" s="894"/>
      <c r="UOT1145" s="894"/>
      <c r="UOU1145" s="894"/>
      <c r="UOV1145" s="894"/>
      <c r="UOW1145" s="894"/>
      <c r="UOX1145" s="894"/>
      <c r="UOY1145" s="894"/>
      <c r="UOZ1145" s="894"/>
      <c r="UPA1145" s="894"/>
      <c r="UPB1145" s="894"/>
      <c r="UPC1145" s="894"/>
      <c r="UPD1145" s="894"/>
      <c r="UPE1145" s="894"/>
      <c r="UPF1145" s="894"/>
      <c r="UPG1145" s="894"/>
      <c r="UPH1145" s="894"/>
      <c r="UPI1145" s="894"/>
      <c r="UPJ1145" s="894"/>
      <c r="UPK1145" s="894"/>
      <c r="UPL1145" s="894"/>
      <c r="UPM1145" s="894"/>
      <c r="UPN1145" s="894"/>
      <c r="UPO1145" s="894"/>
      <c r="UPP1145" s="894"/>
      <c r="UPQ1145" s="894"/>
      <c r="UPR1145" s="894"/>
      <c r="UPS1145" s="894"/>
      <c r="UPT1145" s="894"/>
      <c r="UPU1145" s="894"/>
      <c r="UPV1145" s="894"/>
      <c r="UPW1145" s="894"/>
      <c r="UPX1145" s="894"/>
      <c r="UPY1145" s="894"/>
      <c r="UPZ1145" s="894"/>
      <c r="UQA1145" s="894"/>
      <c r="UQB1145" s="894"/>
      <c r="UQC1145" s="894"/>
      <c r="UQD1145" s="894"/>
      <c r="UQE1145" s="894"/>
      <c r="UQF1145" s="894"/>
      <c r="UQG1145" s="894"/>
      <c r="UQH1145" s="894"/>
      <c r="UQI1145" s="894"/>
      <c r="UQJ1145" s="894"/>
      <c r="UQK1145" s="894"/>
      <c r="UQL1145" s="894"/>
      <c r="UQM1145" s="894"/>
      <c r="UQN1145" s="894"/>
      <c r="UQO1145" s="894"/>
      <c r="UQP1145" s="894"/>
      <c r="UQQ1145" s="894"/>
      <c r="UQR1145" s="894"/>
      <c r="UQS1145" s="894"/>
      <c r="UQT1145" s="894"/>
      <c r="UQU1145" s="894"/>
      <c r="UQV1145" s="894"/>
      <c r="UQW1145" s="894"/>
      <c r="UQX1145" s="894"/>
      <c r="UQY1145" s="894"/>
      <c r="UQZ1145" s="894"/>
      <c r="URA1145" s="894"/>
      <c r="URB1145" s="894"/>
      <c r="URC1145" s="894"/>
      <c r="URD1145" s="894"/>
      <c r="URE1145" s="894"/>
      <c r="URF1145" s="894"/>
      <c r="URG1145" s="894"/>
      <c r="URH1145" s="894"/>
      <c r="URI1145" s="894"/>
      <c r="URJ1145" s="894"/>
      <c r="URK1145" s="894"/>
      <c r="URL1145" s="894"/>
      <c r="URM1145" s="894"/>
      <c r="URN1145" s="894"/>
      <c r="URO1145" s="894"/>
      <c r="URP1145" s="894"/>
      <c r="URQ1145" s="894"/>
      <c r="URR1145" s="894"/>
      <c r="URS1145" s="894"/>
      <c r="URT1145" s="894"/>
      <c r="URU1145" s="894"/>
      <c r="URV1145" s="894"/>
      <c r="URW1145" s="894"/>
      <c r="URX1145" s="894"/>
      <c r="URY1145" s="894"/>
      <c r="URZ1145" s="894"/>
      <c r="USA1145" s="894"/>
      <c r="USB1145" s="894"/>
      <c r="USC1145" s="894"/>
      <c r="USD1145" s="894"/>
      <c r="USE1145" s="894"/>
      <c r="USF1145" s="894"/>
      <c r="USG1145" s="894"/>
      <c r="USH1145" s="894"/>
      <c r="USI1145" s="894"/>
      <c r="USJ1145" s="894"/>
      <c r="USK1145" s="894"/>
      <c r="USL1145" s="894"/>
      <c r="USM1145" s="894"/>
      <c r="USN1145" s="894"/>
      <c r="USO1145" s="894"/>
      <c r="USP1145" s="894"/>
      <c r="USQ1145" s="894"/>
      <c r="USR1145" s="894"/>
      <c r="USS1145" s="894"/>
      <c r="UST1145" s="894"/>
      <c r="USU1145" s="894"/>
      <c r="USV1145" s="894"/>
      <c r="USW1145" s="894"/>
      <c r="USX1145" s="894"/>
      <c r="USY1145" s="894"/>
      <c r="USZ1145" s="894"/>
      <c r="UTA1145" s="894"/>
      <c r="UTB1145" s="894"/>
      <c r="UTC1145" s="894"/>
      <c r="UTD1145" s="894"/>
      <c r="UTE1145" s="894"/>
      <c r="UTF1145" s="894"/>
      <c r="UTG1145" s="894"/>
      <c r="UTH1145" s="894"/>
      <c r="UTI1145" s="894"/>
      <c r="UTJ1145" s="894"/>
      <c r="UTK1145" s="894"/>
      <c r="UTL1145" s="894"/>
      <c r="UTM1145" s="894"/>
      <c r="UTN1145" s="894"/>
      <c r="UTO1145" s="894"/>
      <c r="UTP1145" s="894"/>
      <c r="UTQ1145" s="894"/>
      <c r="UTR1145" s="894"/>
      <c r="UTS1145" s="894"/>
      <c r="UTT1145" s="894"/>
      <c r="UTU1145" s="894"/>
      <c r="UTV1145" s="894"/>
      <c r="UTW1145" s="894"/>
      <c r="UTX1145" s="894"/>
      <c r="UTY1145" s="894"/>
      <c r="UTZ1145" s="894"/>
      <c r="UUA1145" s="894"/>
      <c r="UUB1145" s="894"/>
      <c r="UUC1145" s="894"/>
      <c r="UUD1145" s="894"/>
      <c r="UUE1145" s="894"/>
      <c r="UUF1145" s="894"/>
      <c r="UUG1145" s="894"/>
      <c r="UUH1145" s="894"/>
      <c r="UUI1145" s="894"/>
      <c r="UUJ1145" s="894"/>
      <c r="UUK1145" s="894"/>
      <c r="UUL1145" s="894"/>
      <c r="UUM1145" s="894"/>
      <c r="UUN1145" s="894"/>
      <c r="UUO1145" s="894"/>
      <c r="UUP1145" s="894"/>
      <c r="UUQ1145" s="894"/>
      <c r="UUR1145" s="894"/>
      <c r="UUS1145" s="894"/>
      <c r="UUT1145" s="894"/>
      <c r="UUU1145" s="894"/>
      <c r="UUV1145" s="894"/>
      <c r="UUW1145" s="894"/>
      <c r="UUX1145" s="894"/>
      <c r="UUY1145" s="894"/>
      <c r="UUZ1145" s="894"/>
      <c r="UVA1145" s="894"/>
      <c r="UVB1145" s="894"/>
      <c r="UVC1145" s="894"/>
      <c r="UVD1145" s="894"/>
      <c r="UVE1145" s="894"/>
      <c r="UVF1145" s="894"/>
      <c r="UVG1145" s="894"/>
      <c r="UVH1145" s="894"/>
      <c r="UVI1145" s="894"/>
      <c r="UVJ1145" s="894"/>
      <c r="UVK1145" s="894"/>
      <c r="UVL1145" s="894"/>
      <c r="UVM1145" s="894"/>
      <c r="UVN1145" s="894"/>
      <c r="UVO1145" s="894"/>
      <c r="UVP1145" s="894"/>
      <c r="UVQ1145" s="894"/>
      <c r="UVR1145" s="894"/>
      <c r="UVS1145" s="894"/>
      <c r="UVT1145" s="894"/>
      <c r="UVU1145" s="894"/>
      <c r="UVV1145" s="894"/>
      <c r="UVW1145" s="894"/>
      <c r="UVX1145" s="894"/>
      <c r="UVY1145" s="894"/>
      <c r="UVZ1145" s="894"/>
      <c r="UWA1145" s="894"/>
      <c r="UWB1145" s="894"/>
      <c r="UWC1145" s="894"/>
      <c r="UWD1145" s="894"/>
      <c r="UWE1145" s="894"/>
      <c r="UWF1145" s="894"/>
      <c r="UWG1145" s="894"/>
      <c r="UWH1145" s="894"/>
      <c r="UWI1145" s="894"/>
      <c r="UWJ1145" s="894"/>
      <c r="UWK1145" s="894"/>
      <c r="UWL1145" s="894"/>
      <c r="UWM1145" s="894"/>
      <c r="UWN1145" s="894"/>
      <c r="UWO1145" s="894"/>
      <c r="UWP1145" s="894"/>
      <c r="UWQ1145" s="894"/>
      <c r="UWR1145" s="894"/>
      <c r="UWS1145" s="894"/>
      <c r="UWT1145" s="894"/>
      <c r="UWU1145" s="894"/>
      <c r="UWV1145" s="894"/>
      <c r="UWW1145" s="894"/>
      <c r="UWX1145" s="894"/>
      <c r="UWY1145" s="894"/>
      <c r="UWZ1145" s="894"/>
      <c r="UXA1145" s="894"/>
      <c r="UXB1145" s="894"/>
      <c r="UXC1145" s="894"/>
      <c r="UXD1145" s="894"/>
      <c r="UXE1145" s="894"/>
      <c r="UXF1145" s="894"/>
      <c r="UXG1145" s="894"/>
      <c r="UXH1145" s="894"/>
      <c r="UXI1145" s="894"/>
      <c r="UXJ1145" s="894"/>
      <c r="UXK1145" s="894"/>
      <c r="UXL1145" s="894"/>
      <c r="UXM1145" s="894"/>
      <c r="UXN1145" s="894"/>
      <c r="UXO1145" s="894"/>
      <c r="UXP1145" s="894"/>
      <c r="UXQ1145" s="894"/>
      <c r="UXR1145" s="894"/>
      <c r="UXS1145" s="894"/>
      <c r="UXT1145" s="894"/>
      <c r="UXU1145" s="894"/>
      <c r="UXV1145" s="894"/>
      <c r="UXW1145" s="894"/>
      <c r="UXX1145" s="894"/>
      <c r="UXY1145" s="894"/>
      <c r="UXZ1145" s="894"/>
      <c r="UYA1145" s="894"/>
      <c r="UYB1145" s="894"/>
      <c r="UYC1145" s="894"/>
      <c r="UYD1145" s="894"/>
      <c r="UYE1145" s="894"/>
      <c r="UYF1145" s="894"/>
      <c r="UYG1145" s="894"/>
      <c r="UYH1145" s="894"/>
      <c r="UYI1145" s="894"/>
      <c r="UYJ1145" s="894"/>
      <c r="UYK1145" s="894"/>
      <c r="UYL1145" s="894"/>
      <c r="UYM1145" s="894"/>
      <c r="UYN1145" s="894"/>
      <c r="UYO1145" s="894"/>
      <c r="UYP1145" s="894"/>
      <c r="UYQ1145" s="894"/>
      <c r="UYR1145" s="894"/>
      <c r="UYS1145" s="894"/>
      <c r="UYT1145" s="894"/>
      <c r="UYU1145" s="894"/>
      <c r="UYV1145" s="894"/>
      <c r="UYW1145" s="894"/>
      <c r="UYX1145" s="894"/>
      <c r="UYY1145" s="894"/>
      <c r="UYZ1145" s="894"/>
      <c r="UZA1145" s="894"/>
      <c r="UZB1145" s="894"/>
      <c r="UZC1145" s="894"/>
      <c r="UZD1145" s="894"/>
      <c r="UZE1145" s="894"/>
      <c r="UZF1145" s="894"/>
      <c r="UZG1145" s="894"/>
      <c r="UZH1145" s="894"/>
      <c r="UZI1145" s="894"/>
      <c r="UZJ1145" s="894"/>
      <c r="UZK1145" s="894"/>
      <c r="UZL1145" s="894"/>
      <c r="UZM1145" s="894"/>
      <c r="UZN1145" s="894"/>
      <c r="UZO1145" s="894"/>
      <c r="UZP1145" s="894"/>
      <c r="UZQ1145" s="894"/>
      <c r="UZR1145" s="894"/>
      <c r="UZS1145" s="894"/>
      <c r="UZT1145" s="894"/>
      <c r="UZU1145" s="894"/>
      <c r="UZV1145" s="894"/>
      <c r="UZW1145" s="894"/>
      <c r="UZX1145" s="894"/>
      <c r="UZY1145" s="894"/>
      <c r="UZZ1145" s="894"/>
      <c r="VAA1145" s="894"/>
      <c r="VAB1145" s="894"/>
      <c r="VAC1145" s="894"/>
      <c r="VAD1145" s="894"/>
      <c r="VAE1145" s="894"/>
      <c r="VAF1145" s="894"/>
      <c r="VAG1145" s="894"/>
      <c r="VAH1145" s="894"/>
      <c r="VAI1145" s="894"/>
      <c r="VAJ1145" s="894"/>
      <c r="VAK1145" s="894"/>
      <c r="VAL1145" s="894"/>
      <c r="VAM1145" s="894"/>
      <c r="VAN1145" s="894"/>
      <c r="VAO1145" s="894"/>
      <c r="VAP1145" s="894"/>
      <c r="VAQ1145" s="894"/>
      <c r="VAR1145" s="894"/>
      <c r="VAS1145" s="894"/>
      <c r="VAT1145" s="894"/>
      <c r="VAU1145" s="894"/>
      <c r="VAV1145" s="894"/>
      <c r="VAW1145" s="894"/>
      <c r="VAX1145" s="894"/>
      <c r="VAY1145" s="894"/>
      <c r="VAZ1145" s="894"/>
      <c r="VBA1145" s="894"/>
      <c r="VBB1145" s="894"/>
      <c r="VBC1145" s="894"/>
      <c r="VBD1145" s="894"/>
      <c r="VBE1145" s="894"/>
      <c r="VBF1145" s="894"/>
      <c r="VBG1145" s="894"/>
      <c r="VBH1145" s="894"/>
      <c r="VBI1145" s="894"/>
      <c r="VBJ1145" s="894"/>
      <c r="VBK1145" s="894"/>
      <c r="VBL1145" s="894"/>
      <c r="VBM1145" s="894"/>
      <c r="VBN1145" s="894"/>
      <c r="VBO1145" s="894"/>
      <c r="VBP1145" s="894"/>
      <c r="VBQ1145" s="894"/>
      <c r="VBR1145" s="894"/>
      <c r="VBS1145" s="894"/>
      <c r="VBT1145" s="894"/>
      <c r="VBU1145" s="894"/>
      <c r="VBV1145" s="894"/>
      <c r="VBW1145" s="894"/>
      <c r="VBX1145" s="894"/>
      <c r="VBY1145" s="894"/>
      <c r="VBZ1145" s="894"/>
      <c r="VCA1145" s="894"/>
      <c r="VCB1145" s="894"/>
      <c r="VCC1145" s="894"/>
      <c r="VCD1145" s="894"/>
      <c r="VCE1145" s="894"/>
      <c r="VCF1145" s="894"/>
      <c r="VCG1145" s="894"/>
      <c r="VCH1145" s="894"/>
      <c r="VCI1145" s="894"/>
      <c r="VCJ1145" s="894"/>
      <c r="VCK1145" s="894"/>
      <c r="VCL1145" s="894"/>
      <c r="VCM1145" s="894"/>
      <c r="VCN1145" s="894"/>
      <c r="VCO1145" s="894"/>
      <c r="VCP1145" s="894"/>
      <c r="VCQ1145" s="894"/>
      <c r="VCR1145" s="894"/>
      <c r="VCS1145" s="894"/>
      <c r="VCT1145" s="894"/>
      <c r="VCU1145" s="894"/>
      <c r="VCV1145" s="894"/>
      <c r="VCW1145" s="894"/>
      <c r="VCX1145" s="894"/>
      <c r="VCY1145" s="894"/>
      <c r="VCZ1145" s="894"/>
      <c r="VDA1145" s="894"/>
      <c r="VDB1145" s="894"/>
      <c r="VDC1145" s="894"/>
      <c r="VDD1145" s="894"/>
      <c r="VDE1145" s="894"/>
      <c r="VDF1145" s="894"/>
      <c r="VDG1145" s="894"/>
      <c r="VDH1145" s="894"/>
      <c r="VDI1145" s="894"/>
      <c r="VDJ1145" s="894"/>
      <c r="VDK1145" s="894"/>
      <c r="VDL1145" s="894"/>
      <c r="VDM1145" s="894"/>
      <c r="VDN1145" s="894"/>
      <c r="VDO1145" s="894"/>
      <c r="VDP1145" s="894"/>
      <c r="VDQ1145" s="894"/>
      <c r="VDR1145" s="894"/>
      <c r="VDS1145" s="894"/>
      <c r="VDT1145" s="894"/>
      <c r="VDU1145" s="894"/>
      <c r="VDV1145" s="894"/>
      <c r="VDW1145" s="894"/>
      <c r="VDX1145" s="894"/>
      <c r="VDY1145" s="894"/>
      <c r="VDZ1145" s="894"/>
      <c r="VEA1145" s="894"/>
      <c r="VEB1145" s="894"/>
      <c r="VEC1145" s="894"/>
      <c r="VED1145" s="894"/>
      <c r="VEE1145" s="894"/>
      <c r="VEF1145" s="894"/>
      <c r="VEG1145" s="894"/>
      <c r="VEH1145" s="894"/>
      <c r="VEI1145" s="894"/>
      <c r="VEJ1145" s="894"/>
      <c r="VEK1145" s="894"/>
      <c r="VEL1145" s="894"/>
      <c r="VEM1145" s="894"/>
      <c r="VEN1145" s="894"/>
      <c r="VEO1145" s="894"/>
      <c r="VEP1145" s="894"/>
      <c r="VEQ1145" s="894"/>
      <c r="VER1145" s="894"/>
      <c r="VES1145" s="894"/>
      <c r="VET1145" s="894"/>
      <c r="VEU1145" s="894"/>
      <c r="VEV1145" s="894"/>
      <c r="VEW1145" s="894"/>
      <c r="VEX1145" s="894"/>
      <c r="VEY1145" s="894"/>
      <c r="VEZ1145" s="894"/>
      <c r="VFA1145" s="894"/>
      <c r="VFB1145" s="894"/>
      <c r="VFC1145" s="894"/>
      <c r="VFD1145" s="894"/>
      <c r="VFE1145" s="894"/>
      <c r="VFF1145" s="894"/>
      <c r="VFG1145" s="894"/>
      <c r="VFH1145" s="894"/>
      <c r="VFI1145" s="894"/>
      <c r="VFJ1145" s="894"/>
      <c r="VFK1145" s="894"/>
      <c r="VFL1145" s="894"/>
      <c r="VFM1145" s="894"/>
      <c r="VFN1145" s="894"/>
      <c r="VFO1145" s="894"/>
      <c r="VFP1145" s="894"/>
      <c r="VFQ1145" s="894"/>
      <c r="VFR1145" s="894"/>
      <c r="VFS1145" s="894"/>
      <c r="VFT1145" s="894"/>
      <c r="VFU1145" s="894"/>
      <c r="VFV1145" s="894"/>
      <c r="VFW1145" s="894"/>
      <c r="VFX1145" s="894"/>
      <c r="VFY1145" s="894"/>
      <c r="VFZ1145" s="894"/>
      <c r="VGA1145" s="894"/>
      <c r="VGB1145" s="894"/>
      <c r="VGC1145" s="894"/>
      <c r="VGD1145" s="894"/>
      <c r="VGE1145" s="894"/>
      <c r="VGF1145" s="894"/>
      <c r="VGG1145" s="894"/>
      <c r="VGH1145" s="894"/>
      <c r="VGI1145" s="894"/>
      <c r="VGJ1145" s="894"/>
      <c r="VGK1145" s="894"/>
      <c r="VGL1145" s="894"/>
      <c r="VGM1145" s="894"/>
      <c r="VGN1145" s="894"/>
      <c r="VGO1145" s="894"/>
      <c r="VGP1145" s="894"/>
      <c r="VGQ1145" s="894"/>
      <c r="VGR1145" s="894"/>
      <c r="VGS1145" s="894"/>
      <c r="VGT1145" s="894"/>
      <c r="VGU1145" s="894"/>
      <c r="VGV1145" s="894"/>
      <c r="VGW1145" s="894"/>
      <c r="VGX1145" s="894"/>
      <c r="VGY1145" s="894"/>
      <c r="VGZ1145" s="894"/>
      <c r="VHA1145" s="894"/>
      <c r="VHB1145" s="894"/>
      <c r="VHC1145" s="894"/>
      <c r="VHD1145" s="894"/>
      <c r="VHE1145" s="894"/>
      <c r="VHF1145" s="894"/>
      <c r="VHG1145" s="894"/>
      <c r="VHH1145" s="894"/>
      <c r="VHI1145" s="894"/>
      <c r="VHJ1145" s="894"/>
      <c r="VHK1145" s="894"/>
      <c r="VHL1145" s="894"/>
      <c r="VHM1145" s="894"/>
      <c r="VHN1145" s="894"/>
      <c r="VHO1145" s="894"/>
      <c r="VHP1145" s="894"/>
      <c r="VHQ1145" s="894"/>
      <c r="VHR1145" s="894"/>
      <c r="VHS1145" s="894"/>
      <c r="VHT1145" s="894"/>
      <c r="VHU1145" s="894"/>
      <c r="VHV1145" s="894"/>
      <c r="VHW1145" s="894"/>
      <c r="VHX1145" s="894"/>
      <c r="VHY1145" s="894"/>
      <c r="VHZ1145" s="894"/>
      <c r="VIA1145" s="894"/>
      <c r="VIB1145" s="894"/>
      <c r="VIC1145" s="894"/>
      <c r="VID1145" s="894"/>
      <c r="VIE1145" s="894"/>
      <c r="VIF1145" s="894"/>
      <c r="VIG1145" s="894"/>
      <c r="VIH1145" s="894"/>
      <c r="VII1145" s="894"/>
      <c r="VIJ1145" s="894"/>
      <c r="VIK1145" s="894"/>
      <c r="VIL1145" s="894"/>
      <c r="VIM1145" s="894"/>
      <c r="VIN1145" s="894"/>
      <c r="VIO1145" s="894"/>
      <c r="VIP1145" s="894"/>
      <c r="VIQ1145" s="894"/>
      <c r="VIR1145" s="894"/>
      <c r="VIS1145" s="894"/>
      <c r="VIT1145" s="894"/>
      <c r="VIU1145" s="894"/>
      <c r="VIV1145" s="894"/>
      <c r="VIW1145" s="894"/>
      <c r="VIX1145" s="894"/>
      <c r="VIY1145" s="894"/>
      <c r="VIZ1145" s="894"/>
      <c r="VJA1145" s="894"/>
      <c r="VJB1145" s="894"/>
      <c r="VJC1145" s="894"/>
      <c r="VJD1145" s="894"/>
      <c r="VJE1145" s="894"/>
      <c r="VJF1145" s="894"/>
      <c r="VJG1145" s="894"/>
      <c r="VJH1145" s="894"/>
      <c r="VJI1145" s="894"/>
      <c r="VJJ1145" s="894"/>
      <c r="VJK1145" s="894"/>
      <c r="VJL1145" s="894"/>
      <c r="VJM1145" s="894"/>
      <c r="VJN1145" s="894"/>
      <c r="VJO1145" s="894"/>
      <c r="VJP1145" s="894"/>
      <c r="VJQ1145" s="894"/>
      <c r="VJR1145" s="894"/>
      <c r="VJS1145" s="894"/>
      <c r="VJT1145" s="894"/>
      <c r="VJU1145" s="894"/>
      <c r="VJV1145" s="894"/>
      <c r="VJW1145" s="894"/>
      <c r="VJX1145" s="894"/>
      <c r="VJY1145" s="894"/>
      <c r="VJZ1145" s="894"/>
      <c r="VKA1145" s="894"/>
      <c r="VKB1145" s="894"/>
      <c r="VKC1145" s="894"/>
      <c r="VKD1145" s="894"/>
      <c r="VKE1145" s="894"/>
      <c r="VKF1145" s="894"/>
      <c r="VKG1145" s="894"/>
      <c r="VKH1145" s="894"/>
      <c r="VKI1145" s="894"/>
      <c r="VKJ1145" s="894"/>
      <c r="VKK1145" s="894"/>
      <c r="VKL1145" s="894"/>
      <c r="VKM1145" s="894"/>
      <c r="VKN1145" s="894"/>
      <c r="VKO1145" s="894"/>
      <c r="VKP1145" s="894"/>
      <c r="VKQ1145" s="894"/>
      <c r="VKR1145" s="894"/>
      <c r="VKS1145" s="894"/>
      <c r="VKT1145" s="894"/>
      <c r="VKU1145" s="894"/>
      <c r="VKV1145" s="894"/>
      <c r="VKW1145" s="894"/>
      <c r="VKX1145" s="894"/>
      <c r="VKY1145" s="894"/>
      <c r="VKZ1145" s="894"/>
      <c r="VLA1145" s="894"/>
      <c r="VLB1145" s="894"/>
      <c r="VLC1145" s="894"/>
      <c r="VLD1145" s="894"/>
      <c r="VLE1145" s="894"/>
      <c r="VLF1145" s="894"/>
      <c r="VLG1145" s="894"/>
      <c r="VLH1145" s="894"/>
      <c r="VLI1145" s="894"/>
      <c r="VLJ1145" s="894"/>
      <c r="VLK1145" s="894"/>
      <c r="VLL1145" s="894"/>
      <c r="VLM1145" s="894"/>
      <c r="VLN1145" s="894"/>
      <c r="VLO1145" s="894"/>
      <c r="VLP1145" s="894"/>
      <c r="VLQ1145" s="894"/>
      <c r="VLR1145" s="894"/>
      <c r="VLS1145" s="894"/>
      <c r="VLT1145" s="894"/>
      <c r="VLU1145" s="894"/>
      <c r="VLV1145" s="894"/>
      <c r="VLW1145" s="894"/>
      <c r="VLX1145" s="894"/>
      <c r="VLY1145" s="894"/>
      <c r="VLZ1145" s="894"/>
      <c r="VMA1145" s="894"/>
      <c r="VMB1145" s="894"/>
      <c r="VMC1145" s="894"/>
      <c r="VMD1145" s="894"/>
      <c r="VME1145" s="894"/>
      <c r="VMF1145" s="894"/>
      <c r="VMG1145" s="894"/>
      <c r="VMH1145" s="894"/>
      <c r="VMI1145" s="894"/>
      <c r="VMJ1145" s="894"/>
      <c r="VMK1145" s="894"/>
      <c r="VML1145" s="894"/>
      <c r="VMM1145" s="894"/>
      <c r="VMN1145" s="894"/>
      <c r="VMO1145" s="894"/>
      <c r="VMP1145" s="894"/>
      <c r="VMQ1145" s="894"/>
      <c r="VMR1145" s="894"/>
      <c r="VMS1145" s="894"/>
      <c r="VMT1145" s="894"/>
      <c r="VMU1145" s="894"/>
      <c r="VMV1145" s="894"/>
      <c r="VMW1145" s="894"/>
      <c r="VMX1145" s="894"/>
      <c r="VMY1145" s="894"/>
      <c r="VMZ1145" s="894"/>
      <c r="VNA1145" s="894"/>
      <c r="VNB1145" s="894"/>
      <c r="VNC1145" s="894"/>
      <c r="VND1145" s="894"/>
      <c r="VNE1145" s="894"/>
      <c r="VNF1145" s="894"/>
      <c r="VNG1145" s="894"/>
      <c r="VNH1145" s="894"/>
      <c r="VNI1145" s="894"/>
      <c r="VNJ1145" s="894"/>
      <c r="VNK1145" s="894"/>
      <c r="VNL1145" s="894"/>
      <c r="VNM1145" s="894"/>
      <c r="VNN1145" s="894"/>
      <c r="VNO1145" s="894"/>
      <c r="VNP1145" s="894"/>
      <c r="VNQ1145" s="894"/>
      <c r="VNR1145" s="894"/>
      <c r="VNS1145" s="894"/>
      <c r="VNT1145" s="894"/>
      <c r="VNU1145" s="894"/>
      <c r="VNV1145" s="894"/>
      <c r="VNW1145" s="894"/>
      <c r="VNX1145" s="894"/>
      <c r="VNY1145" s="894"/>
      <c r="VNZ1145" s="894"/>
      <c r="VOA1145" s="894"/>
      <c r="VOB1145" s="894"/>
      <c r="VOC1145" s="894"/>
      <c r="VOD1145" s="894"/>
      <c r="VOE1145" s="894"/>
      <c r="VOF1145" s="894"/>
      <c r="VOG1145" s="894"/>
      <c r="VOH1145" s="894"/>
      <c r="VOI1145" s="894"/>
      <c r="VOJ1145" s="894"/>
      <c r="VOK1145" s="894"/>
      <c r="VOL1145" s="894"/>
      <c r="VOM1145" s="894"/>
      <c r="VON1145" s="894"/>
      <c r="VOO1145" s="894"/>
      <c r="VOP1145" s="894"/>
      <c r="VOQ1145" s="894"/>
      <c r="VOR1145" s="894"/>
      <c r="VOS1145" s="894"/>
      <c r="VOT1145" s="894"/>
      <c r="VOU1145" s="894"/>
      <c r="VOV1145" s="894"/>
      <c r="VOW1145" s="894"/>
      <c r="VOX1145" s="894"/>
      <c r="VOY1145" s="894"/>
      <c r="VOZ1145" s="894"/>
      <c r="VPA1145" s="894"/>
      <c r="VPB1145" s="894"/>
      <c r="VPC1145" s="894"/>
      <c r="VPD1145" s="894"/>
      <c r="VPE1145" s="894"/>
      <c r="VPF1145" s="894"/>
      <c r="VPG1145" s="894"/>
      <c r="VPH1145" s="894"/>
      <c r="VPI1145" s="894"/>
      <c r="VPJ1145" s="894"/>
      <c r="VPK1145" s="894"/>
      <c r="VPL1145" s="894"/>
      <c r="VPM1145" s="894"/>
      <c r="VPN1145" s="894"/>
      <c r="VPO1145" s="894"/>
      <c r="VPP1145" s="894"/>
      <c r="VPQ1145" s="894"/>
      <c r="VPR1145" s="894"/>
      <c r="VPS1145" s="894"/>
      <c r="VPT1145" s="894"/>
      <c r="VPU1145" s="894"/>
      <c r="VPV1145" s="894"/>
      <c r="VPW1145" s="894"/>
      <c r="VPX1145" s="894"/>
      <c r="VPY1145" s="894"/>
      <c r="VPZ1145" s="894"/>
      <c r="VQA1145" s="894"/>
      <c r="VQB1145" s="894"/>
      <c r="VQC1145" s="894"/>
      <c r="VQD1145" s="894"/>
      <c r="VQE1145" s="894"/>
      <c r="VQF1145" s="894"/>
      <c r="VQG1145" s="894"/>
      <c r="VQH1145" s="894"/>
      <c r="VQI1145" s="894"/>
      <c r="VQJ1145" s="894"/>
      <c r="VQK1145" s="894"/>
      <c r="VQL1145" s="894"/>
      <c r="VQM1145" s="894"/>
      <c r="VQN1145" s="894"/>
      <c r="VQO1145" s="894"/>
      <c r="VQP1145" s="894"/>
      <c r="VQQ1145" s="894"/>
      <c r="VQR1145" s="894"/>
      <c r="VQS1145" s="894"/>
      <c r="VQT1145" s="894"/>
      <c r="VQU1145" s="894"/>
      <c r="VQV1145" s="894"/>
      <c r="VQW1145" s="894"/>
      <c r="VQX1145" s="894"/>
      <c r="VQY1145" s="894"/>
      <c r="VQZ1145" s="894"/>
      <c r="VRA1145" s="894"/>
      <c r="VRB1145" s="894"/>
      <c r="VRC1145" s="894"/>
      <c r="VRD1145" s="894"/>
      <c r="VRE1145" s="894"/>
      <c r="VRF1145" s="894"/>
      <c r="VRG1145" s="894"/>
      <c r="VRH1145" s="894"/>
      <c r="VRI1145" s="894"/>
      <c r="VRJ1145" s="894"/>
      <c r="VRK1145" s="894"/>
      <c r="VRL1145" s="894"/>
      <c r="VRM1145" s="894"/>
      <c r="VRN1145" s="894"/>
      <c r="VRO1145" s="894"/>
      <c r="VRP1145" s="894"/>
      <c r="VRQ1145" s="894"/>
      <c r="VRR1145" s="894"/>
      <c r="VRS1145" s="894"/>
      <c r="VRT1145" s="894"/>
      <c r="VRU1145" s="894"/>
      <c r="VRV1145" s="894"/>
      <c r="VRW1145" s="894"/>
      <c r="VRX1145" s="894"/>
      <c r="VRY1145" s="894"/>
      <c r="VRZ1145" s="894"/>
      <c r="VSA1145" s="894"/>
      <c r="VSB1145" s="894"/>
      <c r="VSC1145" s="894"/>
      <c r="VSD1145" s="894"/>
      <c r="VSE1145" s="894"/>
      <c r="VSF1145" s="894"/>
      <c r="VSG1145" s="894"/>
      <c r="VSH1145" s="894"/>
      <c r="VSI1145" s="894"/>
      <c r="VSJ1145" s="894"/>
      <c r="VSK1145" s="894"/>
      <c r="VSL1145" s="894"/>
      <c r="VSM1145" s="894"/>
      <c r="VSN1145" s="894"/>
      <c r="VSO1145" s="894"/>
      <c r="VSP1145" s="894"/>
      <c r="VSQ1145" s="894"/>
      <c r="VSR1145" s="894"/>
      <c r="VSS1145" s="894"/>
      <c r="VST1145" s="894"/>
      <c r="VSU1145" s="894"/>
      <c r="VSV1145" s="894"/>
      <c r="VSW1145" s="894"/>
      <c r="VSX1145" s="894"/>
      <c r="VSY1145" s="894"/>
      <c r="VSZ1145" s="894"/>
      <c r="VTA1145" s="894"/>
      <c r="VTB1145" s="894"/>
      <c r="VTC1145" s="894"/>
      <c r="VTD1145" s="894"/>
      <c r="VTE1145" s="894"/>
      <c r="VTF1145" s="894"/>
      <c r="VTG1145" s="894"/>
      <c r="VTH1145" s="894"/>
      <c r="VTI1145" s="894"/>
      <c r="VTJ1145" s="894"/>
      <c r="VTK1145" s="894"/>
      <c r="VTL1145" s="894"/>
      <c r="VTM1145" s="894"/>
      <c r="VTN1145" s="894"/>
      <c r="VTO1145" s="894"/>
      <c r="VTP1145" s="894"/>
      <c r="VTQ1145" s="894"/>
      <c r="VTR1145" s="894"/>
      <c r="VTS1145" s="894"/>
      <c r="VTT1145" s="894"/>
      <c r="VTU1145" s="894"/>
      <c r="VTV1145" s="894"/>
      <c r="VTW1145" s="894"/>
      <c r="VTX1145" s="894"/>
      <c r="VTY1145" s="894"/>
      <c r="VTZ1145" s="894"/>
      <c r="VUA1145" s="894"/>
      <c r="VUB1145" s="894"/>
      <c r="VUC1145" s="894"/>
      <c r="VUD1145" s="894"/>
      <c r="VUE1145" s="894"/>
      <c r="VUF1145" s="894"/>
      <c r="VUG1145" s="894"/>
      <c r="VUH1145" s="894"/>
      <c r="VUI1145" s="894"/>
      <c r="VUJ1145" s="894"/>
      <c r="VUK1145" s="894"/>
      <c r="VUL1145" s="894"/>
      <c r="VUM1145" s="894"/>
      <c r="VUN1145" s="894"/>
      <c r="VUO1145" s="894"/>
      <c r="VUP1145" s="894"/>
      <c r="VUQ1145" s="894"/>
      <c r="VUR1145" s="894"/>
      <c r="VUS1145" s="894"/>
      <c r="VUT1145" s="894"/>
      <c r="VUU1145" s="894"/>
      <c r="VUV1145" s="894"/>
      <c r="VUW1145" s="894"/>
      <c r="VUX1145" s="894"/>
      <c r="VUY1145" s="894"/>
      <c r="VUZ1145" s="894"/>
      <c r="VVA1145" s="894"/>
      <c r="VVB1145" s="894"/>
      <c r="VVC1145" s="894"/>
      <c r="VVD1145" s="894"/>
      <c r="VVE1145" s="894"/>
      <c r="VVF1145" s="894"/>
      <c r="VVG1145" s="894"/>
      <c r="VVH1145" s="894"/>
      <c r="VVI1145" s="894"/>
      <c r="VVJ1145" s="894"/>
      <c r="VVK1145" s="894"/>
      <c r="VVL1145" s="894"/>
      <c r="VVM1145" s="894"/>
      <c r="VVN1145" s="894"/>
      <c r="VVO1145" s="894"/>
      <c r="VVP1145" s="894"/>
      <c r="VVQ1145" s="894"/>
      <c r="VVR1145" s="894"/>
      <c r="VVS1145" s="894"/>
      <c r="VVT1145" s="894"/>
      <c r="VVU1145" s="894"/>
      <c r="VVV1145" s="894"/>
      <c r="VVW1145" s="894"/>
      <c r="VVX1145" s="894"/>
      <c r="VVY1145" s="894"/>
      <c r="VVZ1145" s="894"/>
      <c r="VWA1145" s="894"/>
      <c r="VWB1145" s="894"/>
      <c r="VWC1145" s="894"/>
      <c r="VWD1145" s="894"/>
      <c r="VWE1145" s="894"/>
      <c r="VWF1145" s="894"/>
      <c r="VWG1145" s="894"/>
      <c r="VWH1145" s="894"/>
      <c r="VWI1145" s="894"/>
      <c r="VWJ1145" s="894"/>
      <c r="VWK1145" s="894"/>
      <c r="VWL1145" s="894"/>
      <c r="VWM1145" s="894"/>
      <c r="VWN1145" s="894"/>
      <c r="VWO1145" s="894"/>
      <c r="VWP1145" s="894"/>
      <c r="VWQ1145" s="894"/>
      <c r="VWR1145" s="894"/>
      <c r="VWS1145" s="894"/>
      <c r="VWT1145" s="894"/>
      <c r="VWU1145" s="894"/>
      <c r="VWV1145" s="894"/>
      <c r="VWW1145" s="894"/>
      <c r="VWX1145" s="894"/>
      <c r="VWY1145" s="894"/>
      <c r="VWZ1145" s="894"/>
      <c r="VXA1145" s="894"/>
      <c r="VXB1145" s="894"/>
      <c r="VXC1145" s="894"/>
      <c r="VXD1145" s="894"/>
      <c r="VXE1145" s="894"/>
      <c r="VXF1145" s="894"/>
      <c r="VXG1145" s="894"/>
      <c r="VXH1145" s="894"/>
      <c r="VXI1145" s="894"/>
      <c r="VXJ1145" s="894"/>
      <c r="VXK1145" s="894"/>
      <c r="VXL1145" s="894"/>
      <c r="VXM1145" s="894"/>
      <c r="VXN1145" s="894"/>
      <c r="VXO1145" s="894"/>
      <c r="VXP1145" s="894"/>
      <c r="VXQ1145" s="894"/>
      <c r="VXR1145" s="894"/>
      <c r="VXS1145" s="894"/>
      <c r="VXT1145" s="894"/>
      <c r="VXU1145" s="894"/>
      <c r="VXV1145" s="894"/>
      <c r="VXW1145" s="894"/>
      <c r="VXX1145" s="894"/>
      <c r="VXY1145" s="894"/>
      <c r="VXZ1145" s="894"/>
      <c r="VYA1145" s="894"/>
      <c r="VYB1145" s="894"/>
      <c r="VYC1145" s="894"/>
      <c r="VYD1145" s="894"/>
      <c r="VYE1145" s="894"/>
      <c r="VYF1145" s="894"/>
      <c r="VYG1145" s="894"/>
      <c r="VYH1145" s="894"/>
      <c r="VYI1145" s="894"/>
      <c r="VYJ1145" s="894"/>
      <c r="VYK1145" s="894"/>
      <c r="VYL1145" s="894"/>
      <c r="VYM1145" s="894"/>
      <c r="VYN1145" s="894"/>
      <c r="VYO1145" s="894"/>
      <c r="VYP1145" s="894"/>
      <c r="VYQ1145" s="894"/>
      <c r="VYR1145" s="894"/>
      <c r="VYS1145" s="894"/>
      <c r="VYT1145" s="894"/>
      <c r="VYU1145" s="894"/>
      <c r="VYV1145" s="894"/>
      <c r="VYW1145" s="894"/>
      <c r="VYX1145" s="894"/>
      <c r="VYY1145" s="894"/>
      <c r="VYZ1145" s="894"/>
      <c r="VZA1145" s="894"/>
      <c r="VZB1145" s="894"/>
      <c r="VZC1145" s="894"/>
      <c r="VZD1145" s="894"/>
      <c r="VZE1145" s="894"/>
      <c r="VZF1145" s="894"/>
      <c r="VZG1145" s="894"/>
      <c r="VZH1145" s="894"/>
      <c r="VZI1145" s="894"/>
      <c r="VZJ1145" s="894"/>
      <c r="VZK1145" s="894"/>
      <c r="VZL1145" s="894"/>
      <c r="VZM1145" s="894"/>
      <c r="VZN1145" s="894"/>
      <c r="VZO1145" s="894"/>
      <c r="VZP1145" s="894"/>
      <c r="VZQ1145" s="894"/>
      <c r="VZR1145" s="894"/>
      <c r="VZS1145" s="894"/>
      <c r="VZT1145" s="894"/>
      <c r="VZU1145" s="894"/>
      <c r="VZV1145" s="894"/>
      <c r="VZW1145" s="894"/>
      <c r="VZX1145" s="894"/>
      <c r="VZY1145" s="894"/>
      <c r="VZZ1145" s="894"/>
      <c r="WAA1145" s="894"/>
      <c r="WAB1145" s="894"/>
      <c r="WAC1145" s="894"/>
      <c r="WAD1145" s="894"/>
      <c r="WAE1145" s="894"/>
      <c r="WAF1145" s="894"/>
      <c r="WAG1145" s="894"/>
      <c r="WAH1145" s="894"/>
      <c r="WAI1145" s="894"/>
      <c r="WAJ1145" s="894"/>
      <c r="WAK1145" s="894"/>
      <c r="WAL1145" s="894"/>
      <c r="WAM1145" s="894"/>
      <c r="WAN1145" s="894"/>
      <c r="WAO1145" s="894"/>
      <c r="WAP1145" s="894"/>
      <c r="WAQ1145" s="894"/>
      <c r="WAR1145" s="894"/>
      <c r="WAS1145" s="894"/>
      <c r="WAT1145" s="894"/>
      <c r="WAU1145" s="894"/>
      <c r="WAV1145" s="894"/>
      <c r="WAW1145" s="894"/>
      <c r="WAX1145" s="894"/>
      <c r="WAY1145" s="894"/>
      <c r="WAZ1145" s="894"/>
      <c r="WBA1145" s="894"/>
      <c r="WBB1145" s="894"/>
      <c r="WBC1145" s="894"/>
      <c r="WBD1145" s="894"/>
      <c r="WBE1145" s="894"/>
      <c r="WBF1145" s="894"/>
      <c r="WBG1145" s="894"/>
      <c r="WBH1145" s="894"/>
      <c r="WBI1145" s="894"/>
      <c r="WBJ1145" s="894"/>
      <c r="WBK1145" s="894"/>
      <c r="WBL1145" s="894"/>
      <c r="WBM1145" s="894"/>
      <c r="WBN1145" s="894"/>
      <c r="WBO1145" s="894"/>
      <c r="WBP1145" s="894"/>
      <c r="WBQ1145" s="894"/>
      <c r="WBR1145" s="894"/>
      <c r="WBS1145" s="894"/>
      <c r="WBT1145" s="894"/>
      <c r="WBU1145" s="894"/>
      <c r="WBV1145" s="894"/>
      <c r="WBW1145" s="894"/>
      <c r="WBX1145" s="894"/>
      <c r="WBY1145" s="894"/>
      <c r="WBZ1145" s="894"/>
      <c r="WCA1145" s="894"/>
      <c r="WCB1145" s="894"/>
      <c r="WCC1145" s="894"/>
      <c r="WCD1145" s="894"/>
      <c r="WCE1145" s="894"/>
      <c r="WCF1145" s="894"/>
      <c r="WCG1145" s="894"/>
      <c r="WCH1145" s="894"/>
      <c r="WCI1145" s="894"/>
      <c r="WCJ1145" s="894"/>
      <c r="WCK1145" s="894"/>
      <c r="WCL1145" s="894"/>
      <c r="WCM1145" s="894"/>
      <c r="WCN1145" s="894"/>
      <c r="WCO1145" s="894"/>
      <c r="WCP1145" s="894"/>
      <c r="WCQ1145" s="894"/>
      <c r="WCR1145" s="894"/>
      <c r="WCS1145" s="894"/>
      <c r="WCT1145" s="894"/>
      <c r="WCU1145" s="894"/>
      <c r="WCV1145" s="894"/>
      <c r="WCW1145" s="894"/>
      <c r="WCX1145" s="894"/>
      <c r="WCY1145" s="894"/>
      <c r="WCZ1145" s="894"/>
      <c r="WDA1145" s="894"/>
      <c r="WDB1145" s="894"/>
      <c r="WDC1145" s="894"/>
      <c r="WDD1145" s="894"/>
      <c r="WDE1145" s="894"/>
      <c r="WDF1145" s="894"/>
      <c r="WDG1145" s="894"/>
      <c r="WDH1145" s="894"/>
      <c r="WDI1145" s="894"/>
      <c r="WDJ1145" s="894"/>
      <c r="WDK1145" s="894"/>
      <c r="WDL1145" s="894"/>
      <c r="WDM1145" s="894"/>
      <c r="WDN1145" s="894"/>
      <c r="WDO1145" s="894"/>
      <c r="WDP1145" s="894"/>
      <c r="WDQ1145" s="894"/>
      <c r="WDR1145" s="894"/>
      <c r="WDS1145" s="894"/>
      <c r="WDT1145" s="894"/>
      <c r="WDU1145" s="894"/>
      <c r="WDV1145" s="894"/>
      <c r="WDW1145" s="894"/>
      <c r="WDX1145" s="894"/>
      <c r="WDY1145" s="894"/>
      <c r="WDZ1145" s="894"/>
      <c r="WEA1145" s="894"/>
      <c r="WEB1145" s="894"/>
      <c r="WEC1145" s="894"/>
      <c r="WED1145" s="894"/>
      <c r="WEE1145" s="894"/>
      <c r="WEF1145" s="894"/>
      <c r="WEG1145" s="894"/>
      <c r="WEH1145" s="894"/>
      <c r="WEI1145" s="894"/>
      <c r="WEJ1145" s="894"/>
      <c r="WEK1145" s="894"/>
      <c r="WEL1145" s="894"/>
      <c r="WEM1145" s="894"/>
      <c r="WEN1145" s="894"/>
      <c r="WEO1145" s="894"/>
      <c r="WEP1145" s="894"/>
      <c r="WEQ1145" s="894"/>
      <c r="WER1145" s="894"/>
      <c r="WES1145" s="894"/>
      <c r="WET1145" s="894"/>
      <c r="WEU1145" s="894"/>
      <c r="WEV1145" s="894"/>
      <c r="WEW1145" s="894"/>
      <c r="WEX1145" s="894"/>
      <c r="WEY1145" s="894"/>
      <c r="WEZ1145" s="894"/>
      <c r="WFA1145" s="894"/>
      <c r="WFB1145" s="894"/>
      <c r="WFC1145" s="894"/>
      <c r="WFD1145" s="894"/>
      <c r="WFE1145" s="894"/>
      <c r="WFF1145" s="894"/>
      <c r="WFG1145" s="894"/>
      <c r="WFH1145" s="894"/>
      <c r="WFI1145" s="894"/>
      <c r="WFJ1145" s="894"/>
      <c r="WFK1145" s="894"/>
      <c r="WFL1145" s="894"/>
      <c r="WFM1145" s="894"/>
      <c r="WFN1145" s="894"/>
      <c r="WFO1145" s="894"/>
      <c r="WFP1145" s="894"/>
      <c r="WFQ1145" s="894"/>
      <c r="WFR1145" s="894"/>
      <c r="WFS1145" s="894"/>
      <c r="WFT1145" s="894"/>
      <c r="WFU1145" s="894"/>
      <c r="WFV1145" s="894"/>
      <c r="WFW1145" s="894"/>
      <c r="WFX1145" s="894"/>
      <c r="WFY1145" s="894"/>
      <c r="WFZ1145" s="894"/>
      <c r="WGA1145" s="894"/>
      <c r="WGB1145" s="894"/>
      <c r="WGC1145" s="894"/>
      <c r="WGD1145" s="894"/>
      <c r="WGE1145" s="894"/>
      <c r="WGF1145" s="894"/>
      <c r="WGG1145" s="894"/>
      <c r="WGH1145" s="894"/>
      <c r="WGI1145" s="894"/>
      <c r="WGJ1145" s="894"/>
      <c r="WGK1145" s="894"/>
      <c r="WGL1145" s="894"/>
      <c r="WGM1145" s="894"/>
      <c r="WGN1145" s="894"/>
      <c r="WGO1145" s="894"/>
      <c r="WGP1145" s="894"/>
      <c r="WGQ1145" s="894"/>
      <c r="WGR1145" s="894"/>
      <c r="WGS1145" s="894"/>
      <c r="WGT1145" s="894"/>
      <c r="WGU1145" s="894"/>
      <c r="WGV1145" s="894"/>
      <c r="WGW1145" s="894"/>
      <c r="WGX1145" s="894"/>
      <c r="WGY1145" s="894"/>
      <c r="WGZ1145" s="894"/>
      <c r="WHA1145" s="894"/>
      <c r="WHB1145" s="894"/>
      <c r="WHC1145" s="894"/>
      <c r="WHD1145" s="894"/>
      <c r="WHE1145" s="894"/>
      <c r="WHF1145" s="894"/>
      <c r="WHG1145" s="894"/>
      <c r="WHH1145" s="894"/>
      <c r="WHI1145" s="894"/>
      <c r="WHJ1145" s="894"/>
      <c r="WHK1145" s="894"/>
      <c r="WHL1145" s="894"/>
      <c r="WHM1145" s="894"/>
      <c r="WHN1145" s="894"/>
      <c r="WHO1145" s="894"/>
      <c r="WHP1145" s="894"/>
      <c r="WHQ1145" s="894"/>
      <c r="WHR1145" s="894"/>
      <c r="WHS1145" s="894"/>
      <c r="WHT1145" s="894"/>
      <c r="WHU1145" s="894"/>
      <c r="WHV1145" s="894"/>
      <c r="WHW1145" s="894"/>
      <c r="WHX1145" s="894"/>
      <c r="WHY1145" s="894"/>
      <c r="WHZ1145" s="894"/>
      <c r="WIA1145" s="894"/>
      <c r="WIB1145" s="894"/>
      <c r="WIC1145" s="894"/>
      <c r="WID1145" s="894"/>
      <c r="WIE1145" s="894"/>
      <c r="WIF1145" s="894"/>
      <c r="WIG1145" s="894"/>
      <c r="WIH1145" s="894"/>
      <c r="WII1145" s="894"/>
      <c r="WIJ1145" s="894"/>
      <c r="WIK1145" s="894"/>
      <c r="WIL1145" s="894"/>
      <c r="WIM1145" s="894"/>
      <c r="WIN1145" s="894"/>
      <c r="WIO1145" s="894"/>
      <c r="WIP1145" s="894"/>
      <c r="WIQ1145" s="894"/>
      <c r="WIR1145" s="894"/>
      <c r="WIS1145" s="894"/>
      <c r="WIT1145" s="894"/>
      <c r="WIU1145" s="894"/>
      <c r="WIV1145" s="894"/>
      <c r="WIW1145" s="894"/>
      <c r="WIX1145" s="894"/>
      <c r="WIY1145" s="894"/>
      <c r="WIZ1145" s="894"/>
      <c r="WJA1145" s="894"/>
      <c r="WJB1145" s="894"/>
      <c r="WJC1145" s="894"/>
      <c r="WJD1145" s="894"/>
      <c r="WJE1145" s="894"/>
      <c r="WJF1145" s="894"/>
      <c r="WJG1145" s="894"/>
      <c r="WJH1145" s="894"/>
      <c r="WJI1145" s="894"/>
      <c r="WJJ1145" s="894"/>
      <c r="WJK1145" s="894"/>
      <c r="WJL1145" s="894"/>
      <c r="WJM1145" s="894"/>
      <c r="WJN1145" s="894"/>
      <c r="WJO1145" s="894"/>
      <c r="WJP1145" s="894"/>
      <c r="WJQ1145" s="894"/>
      <c r="WJR1145" s="894"/>
      <c r="WJS1145" s="894"/>
      <c r="WJT1145" s="894"/>
      <c r="WJU1145" s="894"/>
      <c r="WJV1145" s="894"/>
      <c r="WJW1145" s="894"/>
      <c r="WJX1145" s="894"/>
      <c r="WJY1145" s="894"/>
      <c r="WJZ1145" s="894"/>
      <c r="WKA1145" s="894"/>
      <c r="WKB1145" s="894"/>
      <c r="WKC1145" s="894"/>
      <c r="WKD1145" s="894"/>
      <c r="WKE1145" s="894"/>
      <c r="WKF1145" s="894"/>
      <c r="WKG1145" s="894"/>
      <c r="WKH1145" s="894"/>
      <c r="WKI1145" s="894"/>
      <c r="WKJ1145" s="894"/>
      <c r="WKK1145" s="894"/>
      <c r="WKL1145" s="894"/>
      <c r="WKM1145" s="894"/>
      <c r="WKN1145" s="894"/>
      <c r="WKO1145" s="894"/>
      <c r="WKP1145" s="894"/>
      <c r="WKQ1145" s="894"/>
      <c r="WKR1145" s="894"/>
      <c r="WKS1145" s="894"/>
      <c r="WKT1145" s="894"/>
      <c r="WKU1145" s="894"/>
      <c r="WKV1145" s="894"/>
      <c r="WKW1145" s="894"/>
      <c r="WKX1145" s="894"/>
      <c r="WKY1145" s="894"/>
      <c r="WKZ1145" s="894"/>
      <c r="WLA1145" s="894"/>
      <c r="WLB1145" s="894"/>
      <c r="WLC1145" s="894"/>
      <c r="WLD1145" s="894"/>
      <c r="WLE1145" s="894"/>
      <c r="WLF1145" s="894"/>
      <c r="WLG1145" s="894"/>
      <c r="WLH1145" s="894"/>
      <c r="WLI1145" s="894"/>
      <c r="WLJ1145" s="894"/>
      <c r="WLK1145" s="894"/>
      <c r="WLL1145" s="894"/>
      <c r="WLM1145" s="894"/>
      <c r="WLN1145" s="894"/>
      <c r="WLO1145" s="894"/>
      <c r="WLP1145" s="894"/>
      <c r="WLQ1145" s="894"/>
      <c r="WLR1145" s="894"/>
      <c r="WLS1145" s="894"/>
      <c r="WLT1145" s="894"/>
      <c r="WLU1145" s="894"/>
      <c r="WLV1145" s="894"/>
      <c r="WLW1145" s="894"/>
      <c r="WLX1145" s="894"/>
      <c r="WLY1145" s="894"/>
      <c r="WLZ1145" s="894"/>
      <c r="WMA1145" s="894"/>
      <c r="WMB1145" s="894"/>
      <c r="WMC1145" s="894"/>
      <c r="WMD1145" s="894"/>
      <c r="WME1145" s="894"/>
      <c r="WMF1145" s="894"/>
      <c r="WMG1145" s="894"/>
      <c r="WMH1145" s="894"/>
      <c r="WMI1145" s="894"/>
      <c r="WMJ1145" s="894"/>
      <c r="WMK1145" s="894"/>
      <c r="WML1145" s="894"/>
      <c r="WMM1145" s="894"/>
      <c r="WMN1145" s="894"/>
      <c r="WMO1145" s="894"/>
      <c r="WMP1145" s="894"/>
      <c r="WMQ1145" s="894"/>
      <c r="WMR1145" s="894"/>
      <c r="WMS1145" s="894"/>
      <c r="WMT1145" s="894"/>
      <c r="WMU1145" s="894"/>
      <c r="WMV1145" s="894"/>
      <c r="WMW1145" s="894"/>
      <c r="WMX1145" s="894"/>
      <c r="WMY1145" s="894"/>
      <c r="WMZ1145" s="894"/>
      <c r="WNA1145" s="894"/>
      <c r="WNB1145" s="894"/>
      <c r="WNC1145" s="894"/>
      <c r="WND1145" s="894"/>
      <c r="WNE1145" s="894"/>
      <c r="WNF1145" s="894"/>
      <c r="WNG1145" s="894"/>
      <c r="WNH1145" s="894"/>
      <c r="WNI1145" s="894"/>
      <c r="WNJ1145" s="894"/>
      <c r="WNK1145" s="894"/>
      <c r="WNL1145" s="894"/>
      <c r="WNM1145" s="894"/>
      <c r="WNN1145" s="894"/>
      <c r="WNO1145" s="894"/>
      <c r="WNP1145" s="894"/>
      <c r="WNQ1145" s="894"/>
      <c r="WNR1145" s="894"/>
      <c r="WNS1145" s="894"/>
      <c r="WNT1145" s="894"/>
      <c r="WNU1145" s="894"/>
      <c r="WNV1145" s="894"/>
      <c r="WNW1145" s="894"/>
      <c r="WNX1145" s="894"/>
      <c r="WNY1145" s="894"/>
      <c r="WNZ1145" s="894"/>
      <c r="WOA1145" s="894"/>
      <c r="WOB1145" s="894"/>
      <c r="WOC1145" s="894"/>
      <c r="WOD1145" s="894"/>
      <c r="WOE1145" s="894"/>
      <c r="WOF1145" s="894"/>
      <c r="WOG1145" s="894"/>
      <c r="WOH1145" s="894"/>
      <c r="WOI1145" s="894"/>
      <c r="WOJ1145" s="894"/>
      <c r="WOK1145" s="894"/>
      <c r="WOL1145" s="894"/>
      <c r="WOM1145" s="894"/>
      <c r="WON1145" s="894"/>
      <c r="WOO1145" s="894"/>
      <c r="WOP1145" s="894"/>
      <c r="WOQ1145" s="894"/>
      <c r="WOR1145" s="894"/>
      <c r="WOS1145" s="894"/>
      <c r="WOT1145" s="894"/>
      <c r="WOU1145" s="894"/>
      <c r="WOV1145" s="894"/>
      <c r="WOW1145" s="894"/>
      <c r="WOX1145" s="894"/>
      <c r="WOY1145" s="894"/>
      <c r="WOZ1145" s="894"/>
      <c r="WPA1145" s="894"/>
      <c r="WPB1145" s="894"/>
      <c r="WPC1145" s="894"/>
      <c r="WPD1145" s="894"/>
      <c r="WPE1145" s="894"/>
      <c r="WPF1145" s="894"/>
      <c r="WPG1145" s="894"/>
      <c r="WPH1145" s="894"/>
      <c r="WPI1145" s="894"/>
      <c r="WPJ1145" s="894"/>
      <c r="WPK1145" s="894"/>
      <c r="WPL1145" s="894"/>
      <c r="WPM1145" s="894"/>
      <c r="WPN1145" s="894"/>
      <c r="WPO1145" s="894"/>
      <c r="WPP1145" s="894"/>
      <c r="WPQ1145" s="894"/>
      <c r="WPR1145" s="894"/>
      <c r="WPS1145" s="894"/>
      <c r="WPT1145" s="894"/>
      <c r="WPU1145" s="894"/>
      <c r="WPV1145" s="894"/>
      <c r="WPW1145" s="894"/>
      <c r="WPX1145" s="894"/>
      <c r="WPY1145" s="894"/>
      <c r="WPZ1145" s="894"/>
      <c r="WQA1145" s="894"/>
      <c r="WQB1145" s="894"/>
      <c r="WQC1145" s="894"/>
      <c r="WQD1145" s="894"/>
      <c r="WQE1145" s="894"/>
      <c r="WQF1145" s="894"/>
      <c r="WQG1145" s="894"/>
      <c r="WQH1145" s="894"/>
      <c r="WQI1145" s="894"/>
      <c r="WQJ1145" s="894"/>
      <c r="WQK1145" s="894"/>
      <c r="WQL1145" s="894"/>
      <c r="WQM1145" s="894"/>
      <c r="WQN1145" s="894"/>
      <c r="WQO1145" s="894"/>
      <c r="WQP1145" s="894"/>
      <c r="WQQ1145" s="894"/>
      <c r="WQR1145" s="894"/>
      <c r="WQS1145" s="894"/>
      <c r="WQT1145" s="894"/>
      <c r="WQU1145" s="894"/>
      <c r="WQV1145" s="894"/>
      <c r="WQW1145" s="894"/>
      <c r="WQX1145" s="894"/>
      <c r="WQY1145" s="894"/>
      <c r="WQZ1145" s="894"/>
      <c r="WRA1145" s="894"/>
      <c r="WRB1145" s="894"/>
      <c r="WRC1145" s="894"/>
      <c r="WRD1145" s="894"/>
      <c r="WRE1145" s="894"/>
      <c r="WRF1145" s="894"/>
      <c r="WRG1145" s="894"/>
      <c r="WRH1145" s="894"/>
      <c r="WRI1145" s="894"/>
      <c r="WRJ1145" s="894"/>
      <c r="WRK1145" s="894"/>
      <c r="WRL1145" s="894"/>
      <c r="WRM1145" s="894"/>
      <c r="WRN1145" s="894"/>
      <c r="WRO1145" s="894"/>
      <c r="WRP1145" s="894"/>
      <c r="WRQ1145" s="894"/>
      <c r="WRR1145" s="894"/>
      <c r="WRS1145" s="894"/>
      <c r="WRT1145" s="894"/>
      <c r="WRU1145" s="894"/>
      <c r="WRV1145" s="894"/>
      <c r="WRW1145" s="894"/>
      <c r="WRX1145" s="894"/>
      <c r="WRY1145" s="894"/>
      <c r="WRZ1145" s="894"/>
      <c r="WSA1145" s="894"/>
      <c r="WSB1145" s="894"/>
      <c r="WSC1145" s="894"/>
      <c r="WSD1145" s="894"/>
      <c r="WSE1145" s="894"/>
      <c r="WSF1145" s="894"/>
      <c r="WSG1145" s="894"/>
      <c r="WSH1145" s="894"/>
      <c r="WSI1145" s="894"/>
      <c r="WSJ1145" s="894"/>
      <c r="WSK1145" s="894"/>
      <c r="WSL1145" s="894"/>
      <c r="WSM1145" s="894"/>
      <c r="WSN1145" s="894"/>
      <c r="WSO1145" s="894"/>
      <c r="WSP1145" s="894"/>
      <c r="WSQ1145" s="894"/>
      <c r="WSR1145" s="894"/>
      <c r="WSS1145" s="894"/>
      <c r="WST1145" s="894"/>
      <c r="WSU1145" s="894"/>
      <c r="WSV1145" s="894"/>
      <c r="WSW1145" s="894"/>
      <c r="WSX1145" s="894"/>
      <c r="WSY1145" s="894"/>
      <c r="WSZ1145" s="894"/>
      <c r="WTA1145" s="894"/>
      <c r="WTB1145" s="894"/>
      <c r="WTC1145" s="894"/>
      <c r="WTD1145" s="894"/>
      <c r="WTE1145" s="894"/>
      <c r="WTF1145" s="894"/>
      <c r="WTG1145" s="894"/>
      <c r="WTH1145" s="894"/>
      <c r="WTI1145" s="894"/>
      <c r="WTJ1145" s="894"/>
      <c r="WTK1145" s="894"/>
      <c r="WTL1145" s="894"/>
      <c r="WTM1145" s="894"/>
      <c r="WTN1145" s="894"/>
      <c r="WTO1145" s="894"/>
      <c r="WTP1145" s="894"/>
      <c r="WTQ1145" s="894"/>
      <c r="WTR1145" s="894"/>
      <c r="WTS1145" s="894"/>
      <c r="WTT1145" s="894"/>
      <c r="WTU1145" s="894"/>
      <c r="WTV1145" s="894"/>
      <c r="WTW1145" s="894"/>
      <c r="WTX1145" s="894"/>
      <c r="WTY1145" s="894"/>
      <c r="WTZ1145" s="894"/>
      <c r="WUA1145" s="894"/>
      <c r="WUB1145" s="894"/>
      <c r="WUC1145" s="894"/>
      <c r="WUD1145" s="894"/>
      <c r="WUE1145" s="894"/>
      <c r="WUF1145" s="894"/>
      <c r="WUG1145" s="894"/>
      <c r="WUH1145" s="894"/>
      <c r="WUI1145" s="894"/>
      <c r="WUJ1145" s="894"/>
      <c r="WUK1145" s="894"/>
      <c r="WUL1145" s="894"/>
      <c r="WUM1145" s="894"/>
      <c r="WUN1145" s="894"/>
      <c r="WUO1145" s="894"/>
      <c r="WUP1145" s="894"/>
      <c r="WUQ1145" s="894"/>
      <c r="WUR1145" s="894"/>
      <c r="WUS1145" s="894"/>
      <c r="WUT1145" s="894"/>
      <c r="WUU1145" s="894"/>
      <c r="WUV1145" s="894"/>
      <c r="WUW1145" s="894"/>
      <c r="WUX1145" s="894"/>
      <c r="WUY1145" s="894"/>
      <c r="WUZ1145" s="894"/>
      <c r="WVA1145" s="894"/>
      <c r="WVB1145" s="894"/>
      <c r="WVC1145" s="894"/>
      <c r="WVD1145" s="894"/>
      <c r="WVE1145" s="894"/>
      <c r="WVF1145" s="894"/>
      <c r="WVG1145" s="894"/>
      <c r="WVH1145" s="894"/>
      <c r="WVI1145" s="894"/>
      <c r="WVJ1145" s="894"/>
      <c r="WVK1145" s="894"/>
      <c r="WVL1145" s="894"/>
      <c r="WVM1145" s="894"/>
      <c r="WVN1145" s="894"/>
      <c r="WVO1145" s="894"/>
      <c r="WVP1145" s="894"/>
      <c r="WVQ1145" s="894"/>
      <c r="WVR1145" s="894"/>
      <c r="WVS1145" s="894"/>
      <c r="WVT1145" s="894"/>
      <c r="WVU1145" s="894"/>
      <c r="WVV1145" s="894"/>
      <c r="WVW1145" s="894"/>
      <c r="WVX1145" s="894"/>
      <c r="WVY1145" s="894"/>
      <c r="WVZ1145" s="894"/>
      <c r="WWA1145" s="894"/>
      <c r="WWB1145" s="894"/>
      <c r="WWC1145" s="894"/>
      <c r="WWD1145" s="894"/>
      <c r="WWE1145" s="894"/>
      <c r="WWF1145" s="894"/>
      <c r="WWG1145" s="894"/>
      <c r="WWH1145" s="894"/>
      <c r="WWI1145" s="894"/>
      <c r="WWJ1145" s="894"/>
      <c r="WWK1145" s="894"/>
      <c r="WWL1145" s="894"/>
      <c r="WWM1145" s="894"/>
      <c r="WWN1145" s="894"/>
      <c r="WWO1145" s="894"/>
      <c r="WWP1145" s="894"/>
      <c r="WWQ1145" s="894"/>
      <c r="WWR1145" s="894"/>
      <c r="WWS1145" s="894"/>
      <c r="WWT1145" s="894"/>
      <c r="WWU1145" s="894"/>
      <c r="WWV1145" s="894"/>
      <c r="WWW1145" s="894"/>
      <c r="WWX1145" s="894"/>
      <c r="WWY1145" s="894"/>
      <c r="WWZ1145" s="894"/>
      <c r="WXA1145" s="894"/>
      <c r="WXB1145" s="894"/>
      <c r="WXC1145" s="894"/>
      <c r="WXD1145" s="894"/>
      <c r="WXE1145" s="894"/>
      <c r="WXF1145" s="894"/>
      <c r="WXG1145" s="894"/>
      <c r="WXH1145" s="894"/>
      <c r="WXI1145" s="894"/>
      <c r="WXJ1145" s="894"/>
      <c r="WXK1145" s="894"/>
      <c r="WXL1145" s="894"/>
      <c r="WXM1145" s="894"/>
      <c r="WXN1145" s="894"/>
      <c r="WXO1145" s="894"/>
      <c r="WXP1145" s="894"/>
      <c r="WXQ1145" s="894"/>
      <c r="WXR1145" s="894"/>
      <c r="WXS1145" s="894"/>
      <c r="WXT1145" s="894"/>
      <c r="WXU1145" s="894"/>
      <c r="WXV1145" s="894"/>
      <c r="WXW1145" s="894"/>
      <c r="WXX1145" s="894"/>
      <c r="WXY1145" s="894"/>
      <c r="WXZ1145" s="894"/>
      <c r="WYA1145" s="894"/>
      <c r="WYB1145" s="894"/>
      <c r="WYC1145" s="894"/>
      <c r="WYD1145" s="894"/>
      <c r="WYE1145" s="894"/>
      <c r="WYF1145" s="894"/>
      <c r="WYG1145" s="894"/>
      <c r="WYH1145" s="894"/>
      <c r="WYI1145" s="894"/>
      <c r="WYJ1145" s="894"/>
      <c r="WYK1145" s="894"/>
      <c r="WYL1145" s="894"/>
      <c r="WYM1145" s="894"/>
      <c r="WYN1145" s="894"/>
      <c r="WYO1145" s="894"/>
      <c r="WYP1145" s="894"/>
      <c r="WYQ1145" s="894"/>
      <c r="WYR1145" s="894"/>
      <c r="WYS1145" s="894"/>
      <c r="WYT1145" s="894"/>
      <c r="WYU1145" s="894"/>
      <c r="WYV1145" s="894"/>
      <c r="WYW1145" s="894"/>
      <c r="WYX1145" s="894"/>
      <c r="WYY1145" s="894"/>
      <c r="WYZ1145" s="894"/>
      <c r="WZA1145" s="894"/>
      <c r="WZB1145" s="894"/>
      <c r="WZC1145" s="894"/>
      <c r="WZD1145" s="894"/>
      <c r="WZE1145" s="894"/>
      <c r="WZF1145" s="894"/>
      <c r="WZG1145" s="894"/>
      <c r="WZH1145" s="894"/>
      <c r="WZI1145" s="894"/>
      <c r="WZJ1145" s="894"/>
      <c r="WZK1145" s="894"/>
      <c r="WZL1145" s="894"/>
      <c r="WZM1145" s="894"/>
      <c r="WZN1145" s="894"/>
      <c r="WZO1145" s="894"/>
      <c r="WZP1145" s="894"/>
      <c r="WZQ1145" s="894"/>
      <c r="WZR1145" s="894"/>
      <c r="WZS1145" s="894"/>
      <c r="WZT1145" s="894"/>
      <c r="WZU1145" s="894"/>
      <c r="WZV1145" s="894"/>
      <c r="WZW1145" s="894"/>
      <c r="WZX1145" s="894"/>
      <c r="WZY1145" s="894"/>
      <c r="WZZ1145" s="894"/>
      <c r="XAA1145" s="894"/>
      <c r="XAB1145" s="894"/>
      <c r="XAC1145" s="894"/>
      <c r="XAD1145" s="894"/>
      <c r="XAE1145" s="894"/>
      <c r="XAF1145" s="894"/>
      <c r="XAG1145" s="894"/>
      <c r="XAH1145" s="894"/>
      <c r="XAI1145" s="894"/>
      <c r="XAJ1145" s="894"/>
      <c r="XAK1145" s="894"/>
      <c r="XAL1145" s="894"/>
      <c r="XAM1145" s="894"/>
      <c r="XAN1145" s="894"/>
      <c r="XAO1145" s="894"/>
      <c r="XAP1145" s="894"/>
      <c r="XAQ1145" s="894"/>
      <c r="XAR1145" s="894"/>
      <c r="XAS1145" s="894"/>
      <c r="XAT1145" s="894"/>
      <c r="XAU1145" s="894"/>
      <c r="XAV1145" s="894"/>
      <c r="XAW1145" s="894"/>
      <c r="XAX1145" s="894"/>
      <c r="XAY1145" s="894"/>
      <c r="XAZ1145" s="894"/>
      <c r="XBA1145" s="894"/>
      <c r="XBB1145" s="894"/>
      <c r="XBC1145" s="894"/>
      <c r="XBD1145" s="894"/>
      <c r="XBE1145" s="894"/>
      <c r="XBF1145" s="894"/>
      <c r="XBG1145" s="894"/>
      <c r="XBH1145" s="894"/>
      <c r="XBI1145" s="894"/>
      <c r="XBJ1145" s="894"/>
      <c r="XBK1145" s="894"/>
      <c r="XBL1145" s="894"/>
      <c r="XBM1145" s="894"/>
      <c r="XBN1145" s="894"/>
      <c r="XBO1145" s="894"/>
      <c r="XBP1145" s="894"/>
      <c r="XBQ1145" s="894"/>
      <c r="XBR1145" s="894"/>
      <c r="XBS1145" s="894"/>
      <c r="XBT1145" s="894"/>
      <c r="XBU1145" s="894"/>
      <c r="XBV1145" s="894"/>
      <c r="XBW1145" s="894"/>
      <c r="XBX1145" s="894"/>
      <c r="XBY1145" s="894"/>
      <c r="XBZ1145" s="894"/>
      <c r="XCA1145" s="894"/>
      <c r="XCB1145" s="894"/>
      <c r="XCC1145" s="894"/>
      <c r="XCD1145" s="894"/>
      <c r="XCE1145" s="894"/>
      <c r="XCF1145" s="894"/>
      <c r="XCG1145" s="894"/>
      <c r="XCH1145" s="894"/>
      <c r="XCI1145" s="894"/>
      <c r="XCJ1145" s="894"/>
      <c r="XCK1145" s="894"/>
      <c r="XCL1145" s="894"/>
      <c r="XCM1145" s="894"/>
      <c r="XCN1145" s="894"/>
      <c r="XCO1145" s="894"/>
      <c r="XCP1145" s="894"/>
      <c r="XCQ1145" s="894"/>
      <c r="XCR1145" s="894"/>
      <c r="XCS1145" s="894"/>
      <c r="XCT1145" s="894"/>
      <c r="XCU1145" s="894"/>
      <c r="XCV1145" s="894"/>
      <c r="XCW1145" s="894"/>
      <c r="XCX1145" s="894"/>
      <c r="XCY1145" s="894"/>
      <c r="XCZ1145" s="894"/>
      <c r="XDA1145" s="894"/>
      <c r="XDB1145" s="894"/>
      <c r="XDC1145" s="894"/>
      <c r="XDD1145" s="894"/>
      <c r="XDE1145" s="894"/>
      <c r="XDF1145" s="894"/>
      <c r="XDG1145" s="894"/>
      <c r="XDH1145" s="894"/>
      <c r="XDI1145" s="894"/>
      <c r="XDJ1145" s="894"/>
      <c r="XDK1145" s="894"/>
      <c r="XDL1145" s="894"/>
      <c r="XDM1145" s="894"/>
      <c r="XDN1145" s="894"/>
      <c r="XDO1145" s="894"/>
      <c r="XDP1145" s="894"/>
      <c r="XDQ1145" s="894"/>
      <c r="XDR1145" s="894"/>
      <c r="XDS1145" s="894"/>
      <c r="XDT1145" s="894"/>
      <c r="XDU1145" s="894"/>
      <c r="XDV1145" s="894"/>
      <c r="XDW1145" s="894"/>
      <c r="XDX1145" s="894"/>
      <c r="XDY1145" s="894"/>
      <c r="XDZ1145" s="894"/>
      <c r="XEA1145" s="894"/>
      <c r="XEB1145" s="894"/>
      <c r="XEC1145" s="894"/>
      <c r="XED1145" s="894"/>
      <c r="XEE1145" s="894"/>
      <c r="XEF1145" s="894"/>
      <c r="XEG1145" s="894"/>
      <c r="XEH1145" s="894"/>
      <c r="XEI1145" s="894"/>
      <c r="XEJ1145" s="894"/>
      <c r="XEK1145" s="894"/>
      <c r="XEL1145" s="894"/>
      <c r="XEM1145" s="894"/>
      <c r="XEN1145" s="894"/>
      <c r="XEO1145" s="894"/>
      <c r="XEP1145" s="894"/>
      <c r="XEQ1145" s="894"/>
      <c r="XER1145" s="894"/>
      <c r="XES1145" s="894"/>
      <c r="XET1145" s="894"/>
      <c r="XEU1145" s="894"/>
      <c r="XEV1145" s="894"/>
      <c r="XEW1145" s="894"/>
      <c r="XEX1145" s="894"/>
      <c r="XEY1145" s="894"/>
      <c r="XEZ1145" s="894"/>
      <c r="XFA1145" s="894"/>
      <c r="XFB1145" s="894"/>
      <c r="XFC1145" s="894"/>
      <c r="XFD1145" s="894"/>
    </row>
    <row r="1146" spans="1:16384" ht="12.6" customHeight="1" x14ac:dyDescent="0.25">
      <c r="A1146" s="760"/>
      <c r="B1146" s="678"/>
      <c r="C1146" s="678"/>
      <c r="D1146" s="678"/>
      <c r="E1146" s="678"/>
      <c r="F1146" s="678"/>
      <c r="G1146" s="678"/>
      <c r="H1146" s="678"/>
      <c r="I1146" s="678"/>
      <c r="J1146" s="678"/>
      <c r="K1146" s="678"/>
      <c r="L1146" s="678"/>
      <c r="M1146" s="678"/>
      <c r="N1146" s="678"/>
      <c r="O1146" s="678"/>
      <c r="P1146" s="678"/>
      <c r="Q1146" s="678"/>
      <c r="R1146" s="678"/>
      <c r="S1146" s="678"/>
      <c r="T1146" s="678"/>
      <c r="U1146" s="678"/>
      <c r="V1146" s="678"/>
      <c r="W1146" s="678"/>
      <c r="X1146" s="678"/>
      <c r="Y1146" s="678"/>
      <c r="Z1146" s="678"/>
      <c r="AA1146" s="678"/>
      <c r="AB1146" s="678"/>
      <c r="AC1146" s="678"/>
      <c r="AD1146" s="678"/>
      <c r="AE1146" s="678"/>
      <c r="AF1146" s="678"/>
      <c r="AG1146" s="678"/>
      <c r="AH1146" s="678"/>
      <c r="AI1146" s="678"/>
      <c r="AJ1146" s="678"/>
      <c r="AK1146" s="678"/>
      <c r="AL1146" s="678"/>
      <c r="AM1146" s="678"/>
      <c r="AN1146" s="678"/>
      <c r="AO1146" s="678"/>
      <c r="AP1146" s="678"/>
      <c r="AQ1146" s="678"/>
      <c r="AR1146" s="678"/>
      <c r="AS1146" s="678"/>
      <c r="AT1146" s="678"/>
      <c r="AU1146" s="678"/>
      <c r="AV1146" s="678"/>
      <c r="AW1146" s="678"/>
      <c r="AX1146" s="678"/>
      <c r="AY1146" s="678"/>
      <c r="AZ1146" s="678"/>
      <c r="BA1146" s="678"/>
      <c r="BB1146" s="761"/>
    </row>
    <row r="1147" spans="1:16384" s="671" customFormat="1" ht="13.5" x14ac:dyDescent="0.25">
      <c r="A1147" s="881" t="s">
        <v>2914</v>
      </c>
      <c r="B1147" s="881"/>
      <c r="C1147" s="881"/>
      <c r="D1147" s="881"/>
      <c r="E1147" s="881"/>
      <c r="F1147" s="881"/>
      <c r="G1147" s="881"/>
      <c r="H1147" s="881"/>
      <c r="I1147" s="881"/>
      <c r="J1147" s="881"/>
      <c r="K1147" s="881"/>
      <c r="L1147" s="881"/>
      <c r="M1147" s="881"/>
      <c r="N1147" s="881"/>
      <c r="O1147" s="881"/>
      <c r="P1147" s="881"/>
      <c r="Q1147" s="881"/>
      <c r="R1147" s="881"/>
      <c r="S1147" s="881"/>
      <c r="T1147" s="881"/>
      <c r="U1147" s="881"/>
      <c r="V1147" s="881"/>
      <c r="W1147" s="881"/>
      <c r="X1147" s="881"/>
      <c r="Y1147" s="881"/>
      <c r="Z1147" s="881"/>
      <c r="AA1147" s="881"/>
      <c r="AB1147" s="881"/>
      <c r="AC1147" s="881"/>
      <c r="AD1147" s="881"/>
      <c r="AE1147" s="881"/>
      <c r="AF1147" s="881"/>
      <c r="AG1147" s="881"/>
      <c r="AH1147" s="881"/>
      <c r="AI1147" s="881"/>
      <c r="AJ1147" s="881"/>
      <c r="AK1147" s="881"/>
      <c r="AL1147" s="881"/>
      <c r="AM1147" s="881"/>
      <c r="AN1147" s="881"/>
      <c r="AO1147" s="881"/>
      <c r="AP1147" s="881"/>
      <c r="AQ1147" s="881"/>
      <c r="AR1147" s="881"/>
      <c r="AS1147" s="881"/>
      <c r="AT1147" s="881"/>
      <c r="AU1147" s="881"/>
      <c r="AV1147" s="881"/>
      <c r="AW1147" s="881"/>
      <c r="AX1147" s="881"/>
      <c r="AY1147" s="881"/>
      <c r="AZ1147" s="881"/>
      <c r="BA1147" s="881"/>
      <c r="BB1147" s="762"/>
    </row>
    <row r="1148" spans="1:16384" s="433" customFormat="1" ht="60" customHeight="1" x14ac:dyDescent="0.25">
      <c r="A1148" s="894" t="s">
        <v>2915</v>
      </c>
      <c r="B1148" s="894"/>
      <c r="C1148" s="894"/>
      <c r="D1148" s="894"/>
      <c r="E1148" s="894"/>
      <c r="F1148" s="894"/>
      <c r="G1148" s="894"/>
      <c r="H1148" s="894"/>
      <c r="I1148" s="894"/>
      <c r="J1148" s="894"/>
      <c r="K1148" s="894"/>
      <c r="L1148" s="894"/>
      <c r="M1148" s="894"/>
      <c r="N1148" s="894"/>
      <c r="O1148" s="894"/>
      <c r="P1148" s="894"/>
      <c r="Q1148" s="894"/>
      <c r="R1148" s="894"/>
      <c r="S1148" s="894"/>
      <c r="T1148" s="894"/>
      <c r="U1148" s="894"/>
      <c r="V1148" s="894"/>
      <c r="W1148" s="894"/>
      <c r="X1148" s="894"/>
      <c r="Y1148" s="894"/>
      <c r="Z1148" s="894"/>
      <c r="AA1148" s="894"/>
      <c r="AB1148" s="894"/>
      <c r="AC1148" s="894"/>
      <c r="AD1148" s="894"/>
      <c r="AE1148" s="894"/>
      <c r="AF1148" s="894"/>
      <c r="AG1148" s="894"/>
      <c r="AH1148" s="894"/>
      <c r="AI1148" s="894"/>
      <c r="AJ1148" s="894"/>
      <c r="AK1148" s="894"/>
      <c r="AL1148" s="894"/>
      <c r="AM1148" s="894"/>
      <c r="AN1148" s="894"/>
      <c r="AO1148" s="894"/>
      <c r="AP1148" s="894"/>
      <c r="AQ1148" s="894"/>
      <c r="AR1148" s="894"/>
      <c r="AS1148" s="894"/>
      <c r="AT1148" s="894"/>
      <c r="AU1148" s="894"/>
      <c r="AV1148" s="894"/>
      <c r="AW1148" s="894"/>
      <c r="AX1148" s="894"/>
      <c r="AY1148" s="894"/>
      <c r="AZ1148" s="695"/>
      <c r="BA1148" s="695"/>
      <c r="BB1148" s="695"/>
    </row>
    <row r="1149" spans="1:16384" ht="12.6" customHeight="1" x14ac:dyDescent="0.25">
      <c r="A1149" s="678"/>
      <c r="B1149" s="678"/>
      <c r="C1149" s="678"/>
      <c r="D1149" s="678"/>
      <c r="E1149" s="678"/>
      <c r="F1149" s="678"/>
      <c r="G1149" s="678"/>
      <c r="H1149" s="678"/>
      <c r="I1149" s="678"/>
      <c r="J1149" s="678"/>
      <c r="K1149" s="678"/>
      <c r="L1149" s="678"/>
      <c r="M1149" s="678"/>
      <c r="N1149" s="678"/>
      <c r="O1149" s="678"/>
      <c r="P1149" s="678"/>
      <c r="Q1149" s="678"/>
      <c r="R1149" s="678"/>
      <c r="S1149" s="678"/>
      <c r="T1149" s="678"/>
      <c r="U1149" s="678"/>
      <c r="V1149" s="678"/>
      <c r="W1149" s="678"/>
      <c r="X1149" s="678"/>
      <c r="Y1149" s="678"/>
      <c r="Z1149" s="678"/>
      <c r="AA1149" s="678"/>
      <c r="AB1149" s="678"/>
      <c r="AC1149" s="678"/>
      <c r="AD1149" s="678"/>
      <c r="AE1149" s="678"/>
      <c r="AF1149" s="678"/>
      <c r="AG1149" s="678"/>
      <c r="AH1149" s="678"/>
      <c r="AI1149" s="678"/>
      <c r="AJ1149" s="678"/>
      <c r="AK1149" s="678"/>
      <c r="AL1149" s="678"/>
      <c r="AM1149" s="678"/>
      <c r="AN1149" s="678"/>
      <c r="AO1149" s="678"/>
      <c r="AP1149" s="678"/>
      <c r="AQ1149" s="678"/>
      <c r="AR1149" s="678"/>
      <c r="AS1149" s="678"/>
      <c r="AT1149" s="678"/>
      <c r="AU1149" s="678"/>
      <c r="AV1149" s="678"/>
      <c r="AW1149" s="678"/>
      <c r="AX1149" s="678"/>
      <c r="AY1149" s="678"/>
      <c r="AZ1149" s="678"/>
      <c r="BA1149" s="678"/>
      <c r="BB1149" s="678"/>
    </row>
    <row r="1150" spans="1:16384" s="433" customFormat="1" ht="12.6" customHeight="1" x14ac:dyDescent="0.25"/>
    <row r="1151" spans="1:16384" s="671" customFormat="1" ht="12.6" customHeight="1" x14ac:dyDescent="0.25">
      <c r="A1151" s="679" t="s">
        <v>2916</v>
      </c>
      <c r="B1151" s="682"/>
      <c r="C1151" s="682"/>
      <c r="D1151" s="682"/>
      <c r="E1151" s="682"/>
      <c r="F1151" s="682"/>
      <c r="G1151" s="682"/>
      <c r="H1151" s="682"/>
      <c r="I1151" s="682"/>
      <c r="J1151" s="682"/>
      <c r="K1151" s="682"/>
      <c r="L1151" s="682"/>
      <c r="M1151" s="682"/>
      <c r="N1151" s="682"/>
      <c r="O1151" s="682"/>
      <c r="P1151" s="682"/>
      <c r="Q1151" s="682"/>
      <c r="R1151" s="682"/>
      <c r="S1151" s="682"/>
      <c r="T1151" s="682"/>
      <c r="U1151" s="682"/>
      <c r="V1151" s="682"/>
      <c r="W1151" s="682"/>
      <c r="X1151" s="682"/>
      <c r="Y1151" s="682"/>
      <c r="Z1151" s="682"/>
      <c r="AA1151" s="682"/>
      <c r="AB1151" s="682"/>
      <c r="AC1151" s="682"/>
      <c r="AD1151" s="682"/>
      <c r="AE1151" s="682"/>
      <c r="AF1151" s="682"/>
      <c r="AG1151" s="682"/>
      <c r="AH1151" s="682"/>
      <c r="AI1151" s="682"/>
      <c r="AJ1151" s="682"/>
      <c r="AK1151" s="682"/>
      <c r="AL1151" s="682"/>
      <c r="AM1151" s="682"/>
      <c r="AN1151" s="682"/>
      <c r="AO1151" s="682"/>
      <c r="AP1151" s="682"/>
      <c r="AQ1151" s="682"/>
      <c r="AR1151" s="682"/>
      <c r="AS1151" s="682"/>
      <c r="AT1151" s="682"/>
      <c r="AU1151" s="682"/>
      <c r="AV1151" s="682"/>
      <c r="AW1151" s="682"/>
      <c r="AX1151" s="682"/>
      <c r="AY1151" s="682"/>
      <c r="AZ1151" s="682"/>
      <c r="BA1151" s="682"/>
      <c r="BB1151" s="682"/>
    </row>
    <row r="1152" spans="1:16384" ht="12.6" customHeight="1" x14ac:dyDescent="0.25">
      <c r="A1152" s="894" t="s">
        <v>2912</v>
      </c>
      <c r="B1152" s="894"/>
      <c r="C1152" s="894"/>
      <c r="D1152" s="894"/>
      <c r="E1152" s="894"/>
      <c r="F1152" s="894"/>
      <c r="G1152" s="894"/>
      <c r="H1152" s="894"/>
      <c r="I1152" s="894"/>
      <c r="J1152" s="894"/>
      <c r="K1152" s="894"/>
      <c r="L1152" s="894"/>
      <c r="M1152" s="894"/>
      <c r="N1152" s="894"/>
      <c r="O1152" s="894"/>
      <c r="P1152" s="894"/>
      <c r="Q1152" s="894"/>
      <c r="R1152" s="894"/>
      <c r="S1152" s="894"/>
      <c r="T1152" s="894"/>
      <c r="U1152" s="894"/>
      <c r="V1152" s="894"/>
      <c r="W1152" s="894"/>
      <c r="X1152" s="894"/>
      <c r="Y1152" s="894"/>
      <c r="Z1152" s="894"/>
      <c r="AA1152" s="894"/>
      <c r="AB1152" s="894"/>
      <c r="AC1152" s="894"/>
      <c r="AD1152" s="894"/>
      <c r="AE1152" s="894"/>
      <c r="AF1152" s="894"/>
      <c r="AG1152" s="894"/>
      <c r="AH1152" s="894"/>
      <c r="AI1152" s="894"/>
      <c r="AJ1152" s="894"/>
      <c r="AK1152" s="894"/>
      <c r="AL1152" s="894"/>
      <c r="AM1152" s="894"/>
      <c r="AN1152" s="894"/>
      <c r="AO1152" s="894"/>
      <c r="AP1152" s="894"/>
      <c r="AQ1152" s="894"/>
      <c r="AR1152" s="894"/>
      <c r="AS1152" s="894"/>
      <c r="AT1152" s="894"/>
      <c r="AU1152" s="894"/>
      <c r="AV1152" s="894"/>
      <c r="AW1152" s="894"/>
      <c r="AX1152" s="894"/>
      <c r="AY1152" s="894"/>
      <c r="AZ1152" s="894"/>
      <c r="BA1152" s="894"/>
      <c r="BB1152" s="894"/>
      <c r="BC1152" s="894"/>
      <c r="BD1152" s="894"/>
      <c r="BE1152" s="894"/>
      <c r="BF1152" s="894"/>
      <c r="BG1152" s="894"/>
      <c r="BH1152" s="894"/>
      <c r="BI1152" s="894"/>
      <c r="BJ1152" s="894"/>
      <c r="BK1152" s="894"/>
      <c r="BL1152" s="894"/>
      <c r="BM1152" s="894"/>
      <c r="BN1152" s="894"/>
      <c r="BO1152" s="894"/>
      <c r="BP1152" s="894"/>
      <c r="BQ1152" s="894"/>
      <c r="BR1152" s="894"/>
      <c r="BS1152" s="894"/>
      <c r="BT1152" s="894"/>
      <c r="BU1152" s="894"/>
      <c r="BV1152" s="894"/>
      <c r="BW1152" s="894"/>
      <c r="BX1152" s="894"/>
      <c r="BY1152" s="894"/>
      <c r="BZ1152" s="894"/>
      <c r="CA1152" s="894"/>
      <c r="CB1152" s="894"/>
      <c r="CC1152" s="894"/>
      <c r="CD1152" s="894"/>
      <c r="CE1152" s="894"/>
      <c r="CF1152" s="894"/>
      <c r="CG1152" s="894"/>
      <c r="CH1152" s="894"/>
      <c r="CI1152" s="894"/>
      <c r="CJ1152" s="894"/>
      <c r="CK1152" s="894"/>
      <c r="CL1152" s="894"/>
      <c r="CM1152" s="894"/>
      <c r="CN1152" s="894"/>
      <c r="CO1152" s="894"/>
      <c r="CP1152" s="894"/>
      <c r="CQ1152" s="894"/>
      <c r="CR1152" s="894"/>
      <c r="CS1152" s="894"/>
      <c r="CT1152" s="894"/>
      <c r="CU1152" s="894"/>
      <c r="CV1152" s="894"/>
      <c r="CW1152" s="894"/>
      <c r="CX1152" s="894"/>
      <c r="CY1152" s="894"/>
      <c r="CZ1152" s="894"/>
      <c r="DA1152" s="894"/>
      <c r="DB1152" s="894"/>
      <c r="DC1152" s="894"/>
      <c r="DD1152" s="894"/>
      <c r="DE1152" s="894"/>
      <c r="DF1152" s="894"/>
      <c r="DG1152" s="894"/>
      <c r="DH1152" s="894"/>
      <c r="DI1152" s="894"/>
      <c r="DJ1152" s="894"/>
      <c r="DK1152" s="894"/>
      <c r="DL1152" s="894"/>
      <c r="DM1152" s="894"/>
      <c r="DN1152" s="894"/>
      <c r="DO1152" s="894"/>
      <c r="DP1152" s="894"/>
      <c r="DQ1152" s="894"/>
      <c r="DR1152" s="894"/>
      <c r="DS1152" s="894"/>
      <c r="DT1152" s="894"/>
      <c r="DU1152" s="894"/>
      <c r="DV1152" s="894"/>
      <c r="DW1152" s="894"/>
      <c r="DX1152" s="894"/>
      <c r="DY1152" s="894"/>
      <c r="DZ1152" s="894"/>
      <c r="EA1152" s="894"/>
      <c r="EB1152" s="894"/>
      <c r="EC1152" s="894"/>
      <c r="ED1152" s="894"/>
      <c r="EE1152" s="894"/>
      <c r="EF1152" s="894"/>
      <c r="EG1152" s="894"/>
      <c r="EH1152" s="894"/>
      <c r="EI1152" s="894"/>
      <c r="EJ1152" s="894"/>
      <c r="EK1152" s="894"/>
      <c r="EL1152" s="894"/>
      <c r="EM1152" s="894"/>
      <c r="EN1152" s="894"/>
      <c r="EO1152" s="894"/>
      <c r="EP1152" s="894"/>
      <c r="EQ1152" s="894"/>
      <c r="ER1152" s="894"/>
      <c r="ES1152" s="894"/>
      <c r="ET1152" s="894"/>
      <c r="EU1152" s="894"/>
      <c r="EV1152" s="894"/>
      <c r="EW1152" s="894"/>
      <c r="EX1152" s="894"/>
      <c r="EY1152" s="894"/>
      <c r="EZ1152" s="894"/>
      <c r="FA1152" s="894"/>
      <c r="FB1152" s="894"/>
      <c r="FC1152" s="894"/>
      <c r="FD1152" s="894"/>
      <c r="FE1152" s="894"/>
      <c r="FF1152" s="894"/>
      <c r="FG1152" s="894"/>
      <c r="FH1152" s="894"/>
      <c r="FI1152" s="894"/>
      <c r="FJ1152" s="894"/>
      <c r="FK1152" s="894"/>
      <c r="FL1152" s="894"/>
      <c r="FM1152" s="894"/>
      <c r="FN1152" s="894"/>
      <c r="FO1152" s="894"/>
      <c r="FP1152" s="894"/>
      <c r="FQ1152" s="894"/>
      <c r="FR1152" s="894"/>
      <c r="FS1152" s="894"/>
      <c r="FT1152" s="894"/>
      <c r="FU1152" s="894"/>
      <c r="FV1152" s="894"/>
      <c r="FW1152" s="894"/>
      <c r="FX1152" s="894"/>
      <c r="FY1152" s="894"/>
      <c r="FZ1152" s="894"/>
      <c r="GA1152" s="894"/>
      <c r="GB1152" s="894"/>
      <c r="GC1152" s="894"/>
      <c r="GD1152" s="894"/>
      <c r="GE1152" s="894"/>
      <c r="GF1152" s="894"/>
      <c r="GG1152" s="894"/>
      <c r="GH1152" s="894"/>
      <c r="GI1152" s="894"/>
      <c r="GJ1152" s="894"/>
      <c r="GK1152" s="894"/>
      <c r="GL1152" s="894"/>
      <c r="GM1152" s="894"/>
      <c r="GN1152" s="894"/>
      <c r="GO1152" s="894"/>
      <c r="GP1152" s="894"/>
      <c r="GQ1152" s="894"/>
      <c r="GR1152" s="894"/>
      <c r="GS1152" s="894"/>
      <c r="GT1152" s="894"/>
      <c r="GU1152" s="894"/>
      <c r="GV1152" s="894"/>
      <c r="GW1152" s="894"/>
      <c r="GX1152" s="894"/>
      <c r="GY1152" s="894"/>
      <c r="GZ1152" s="894"/>
      <c r="HA1152" s="894"/>
      <c r="HB1152" s="894"/>
      <c r="HC1152" s="894"/>
      <c r="HD1152" s="894"/>
      <c r="HE1152" s="894"/>
      <c r="HF1152" s="894"/>
      <c r="HG1152" s="894"/>
      <c r="HH1152" s="894"/>
      <c r="HI1152" s="894"/>
      <c r="HJ1152" s="894"/>
      <c r="HK1152" s="894"/>
      <c r="HL1152" s="894"/>
      <c r="HM1152" s="894"/>
      <c r="HN1152" s="894"/>
      <c r="HO1152" s="894"/>
      <c r="HP1152" s="894"/>
      <c r="HQ1152" s="894"/>
      <c r="HR1152" s="894"/>
      <c r="HS1152" s="894"/>
      <c r="HT1152" s="894"/>
      <c r="HU1152" s="894"/>
      <c r="HV1152" s="894"/>
      <c r="HW1152" s="894"/>
      <c r="HX1152" s="894"/>
      <c r="HY1152" s="894"/>
      <c r="HZ1152" s="894"/>
      <c r="IA1152" s="894"/>
      <c r="IB1152" s="894"/>
      <c r="IC1152" s="894"/>
      <c r="ID1152" s="894"/>
      <c r="IE1152" s="894"/>
      <c r="IF1152" s="894"/>
      <c r="IG1152" s="894"/>
      <c r="IH1152" s="894"/>
      <c r="II1152" s="894"/>
      <c r="IJ1152" s="894"/>
      <c r="IK1152" s="894"/>
      <c r="IL1152" s="894"/>
      <c r="IM1152" s="894"/>
      <c r="IN1152" s="894"/>
      <c r="IO1152" s="894"/>
      <c r="IP1152" s="894"/>
      <c r="IQ1152" s="894"/>
      <c r="IR1152" s="894"/>
      <c r="IS1152" s="894"/>
      <c r="IT1152" s="894"/>
      <c r="IU1152" s="894"/>
      <c r="IV1152" s="894"/>
      <c r="IW1152" s="894"/>
      <c r="IX1152" s="894"/>
      <c r="IY1152" s="894"/>
      <c r="IZ1152" s="894"/>
      <c r="JA1152" s="894"/>
      <c r="JB1152" s="894"/>
      <c r="JC1152" s="894"/>
      <c r="JD1152" s="894"/>
      <c r="JE1152" s="894"/>
      <c r="JF1152" s="894"/>
      <c r="JG1152" s="894"/>
      <c r="JH1152" s="894"/>
      <c r="JI1152" s="894"/>
      <c r="JJ1152" s="894"/>
      <c r="JK1152" s="894"/>
      <c r="JL1152" s="894"/>
      <c r="JM1152" s="894"/>
      <c r="JN1152" s="894"/>
      <c r="JO1152" s="894"/>
      <c r="JP1152" s="894"/>
      <c r="JQ1152" s="894"/>
      <c r="JR1152" s="894"/>
      <c r="JS1152" s="894"/>
      <c r="JT1152" s="894"/>
      <c r="JU1152" s="894"/>
      <c r="JV1152" s="894"/>
      <c r="JW1152" s="894"/>
      <c r="JX1152" s="894"/>
      <c r="JY1152" s="894"/>
      <c r="JZ1152" s="894"/>
      <c r="KA1152" s="894"/>
      <c r="KB1152" s="894"/>
      <c r="KC1152" s="894"/>
      <c r="KD1152" s="894"/>
      <c r="KE1152" s="894"/>
      <c r="KF1152" s="894"/>
      <c r="KG1152" s="894"/>
      <c r="KH1152" s="894"/>
      <c r="KI1152" s="894"/>
      <c r="KJ1152" s="894"/>
      <c r="KK1152" s="894"/>
      <c r="KL1152" s="894"/>
      <c r="KM1152" s="894"/>
      <c r="KN1152" s="894"/>
      <c r="KO1152" s="894"/>
      <c r="KP1152" s="894"/>
      <c r="KQ1152" s="894"/>
      <c r="KR1152" s="894"/>
      <c r="KS1152" s="894"/>
      <c r="KT1152" s="894"/>
      <c r="KU1152" s="894"/>
      <c r="KV1152" s="894"/>
      <c r="KW1152" s="894"/>
      <c r="KX1152" s="894"/>
      <c r="KY1152" s="894"/>
      <c r="KZ1152" s="894"/>
      <c r="LA1152" s="894"/>
      <c r="LB1152" s="894"/>
      <c r="LC1152" s="894"/>
      <c r="LD1152" s="894"/>
      <c r="LE1152" s="894"/>
      <c r="LF1152" s="894"/>
      <c r="LG1152" s="894"/>
      <c r="LH1152" s="894"/>
      <c r="LI1152" s="894"/>
      <c r="LJ1152" s="894"/>
      <c r="LK1152" s="894"/>
      <c r="LL1152" s="894"/>
      <c r="LM1152" s="894"/>
      <c r="LN1152" s="894"/>
      <c r="LO1152" s="894"/>
      <c r="LP1152" s="894"/>
      <c r="LQ1152" s="894"/>
      <c r="LR1152" s="894"/>
      <c r="LS1152" s="894"/>
      <c r="LT1152" s="894"/>
      <c r="LU1152" s="894"/>
      <c r="LV1152" s="894"/>
      <c r="LW1152" s="894"/>
      <c r="LX1152" s="894"/>
      <c r="LY1152" s="894"/>
      <c r="LZ1152" s="894"/>
      <c r="MA1152" s="894"/>
      <c r="MB1152" s="894"/>
      <c r="MC1152" s="894"/>
      <c r="MD1152" s="894"/>
      <c r="ME1152" s="894"/>
      <c r="MF1152" s="894"/>
      <c r="MG1152" s="894"/>
      <c r="MH1152" s="894"/>
      <c r="MI1152" s="894"/>
      <c r="MJ1152" s="894"/>
      <c r="MK1152" s="894"/>
      <c r="ML1152" s="894"/>
      <c r="MM1152" s="894"/>
      <c r="MN1152" s="894"/>
      <c r="MO1152" s="894"/>
      <c r="MP1152" s="894"/>
      <c r="MQ1152" s="894"/>
      <c r="MR1152" s="894"/>
      <c r="MS1152" s="894"/>
      <c r="MT1152" s="894"/>
      <c r="MU1152" s="894"/>
      <c r="MV1152" s="894"/>
      <c r="MW1152" s="894"/>
      <c r="MX1152" s="894"/>
      <c r="MY1152" s="894"/>
      <c r="MZ1152" s="894"/>
      <c r="NA1152" s="894"/>
      <c r="NB1152" s="894"/>
      <c r="NC1152" s="894"/>
      <c r="ND1152" s="894"/>
      <c r="NE1152" s="894"/>
      <c r="NF1152" s="894"/>
      <c r="NG1152" s="894"/>
      <c r="NH1152" s="894"/>
      <c r="NI1152" s="894"/>
      <c r="NJ1152" s="894"/>
      <c r="NK1152" s="894"/>
      <c r="NL1152" s="894"/>
      <c r="NM1152" s="894"/>
      <c r="NN1152" s="894"/>
      <c r="NO1152" s="894"/>
      <c r="NP1152" s="894"/>
      <c r="NQ1152" s="894"/>
      <c r="NR1152" s="894"/>
      <c r="NS1152" s="894"/>
      <c r="NT1152" s="894"/>
      <c r="NU1152" s="894"/>
      <c r="NV1152" s="894"/>
      <c r="NW1152" s="894"/>
      <c r="NX1152" s="894"/>
      <c r="NY1152" s="894"/>
      <c r="NZ1152" s="894"/>
      <c r="OA1152" s="894"/>
      <c r="OB1152" s="894"/>
      <c r="OC1152" s="894"/>
      <c r="OD1152" s="894"/>
      <c r="OE1152" s="894"/>
      <c r="OF1152" s="894"/>
      <c r="OG1152" s="894"/>
      <c r="OH1152" s="894"/>
      <c r="OI1152" s="894"/>
      <c r="OJ1152" s="894"/>
      <c r="OK1152" s="894"/>
      <c r="OL1152" s="894"/>
      <c r="OM1152" s="894"/>
      <c r="ON1152" s="894"/>
      <c r="OO1152" s="894"/>
      <c r="OP1152" s="894"/>
      <c r="OQ1152" s="894"/>
      <c r="OR1152" s="894"/>
      <c r="OS1152" s="894"/>
      <c r="OT1152" s="894"/>
      <c r="OU1152" s="894"/>
      <c r="OV1152" s="894"/>
      <c r="OW1152" s="894"/>
      <c r="OX1152" s="894"/>
      <c r="OY1152" s="894"/>
      <c r="OZ1152" s="894"/>
      <c r="PA1152" s="894"/>
      <c r="PB1152" s="894"/>
      <c r="PC1152" s="894"/>
      <c r="PD1152" s="894"/>
      <c r="PE1152" s="894"/>
      <c r="PF1152" s="894"/>
      <c r="PG1152" s="894"/>
      <c r="PH1152" s="894"/>
      <c r="PI1152" s="894"/>
      <c r="PJ1152" s="894"/>
      <c r="PK1152" s="894"/>
      <c r="PL1152" s="894"/>
      <c r="PM1152" s="894"/>
      <c r="PN1152" s="894"/>
      <c r="PO1152" s="894"/>
      <c r="PP1152" s="894"/>
      <c r="PQ1152" s="894"/>
      <c r="PR1152" s="894"/>
      <c r="PS1152" s="894"/>
      <c r="PT1152" s="894"/>
      <c r="PU1152" s="894"/>
      <c r="PV1152" s="894"/>
      <c r="PW1152" s="894"/>
      <c r="PX1152" s="894"/>
      <c r="PY1152" s="894"/>
      <c r="PZ1152" s="894"/>
      <c r="QA1152" s="894"/>
      <c r="QB1152" s="894"/>
      <c r="QC1152" s="894"/>
      <c r="QD1152" s="894"/>
      <c r="QE1152" s="894"/>
      <c r="QF1152" s="894"/>
      <c r="QG1152" s="894"/>
      <c r="QH1152" s="894"/>
      <c r="QI1152" s="894"/>
      <c r="QJ1152" s="894"/>
      <c r="QK1152" s="894"/>
      <c r="QL1152" s="894"/>
      <c r="QM1152" s="894"/>
      <c r="QN1152" s="894"/>
      <c r="QO1152" s="894"/>
      <c r="QP1152" s="894"/>
      <c r="QQ1152" s="894"/>
      <c r="QR1152" s="894"/>
      <c r="QS1152" s="894"/>
      <c r="QT1152" s="894"/>
      <c r="QU1152" s="894"/>
      <c r="QV1152" s="894"/>
      <c r="QW1152" s="894"/>
      <c r="QX1152" s="894"/>
      <c r="QY1152" s="894"/>
      <c r="QZ1152" s="894"/>
      <c r="RA1152" s="894"/>
      <c r="RB1152" s="894"/>
      <c r="RC1152" s="894"/>
      <c r="RD1152" s="894"/>
      <c r="RE1152" s="894"/>
      <c r="RF1152" s="894"/>
      <c r="RG1152" s="894"/>
      <c r="RH1152" s="894"/>
      <c r="RI1152" s="894"/>
      <c r="RJ1152" s="894"/>
      <c r="RK1152" s="894"/>
      <c r="RL1152" s="894"/>
      <c r="RM1152" s="894"/>
      <c r="RN1152" s="894"/>
      <c r="RO1152" s="894"/>
      <c r="RP1152" s="894"/>
      <c r="RQ1152" s="894"/>
      <c r="RR1152" s="894"/>
      <c r="RS1152" s="894"/>
      <c r="RT1152" s="894"/>
      <c r="RU1152" s="894"/>
      <c r="RV1152" s="894"/>
      <c r="RW1152" s="894"/>
      <c r="RX1152" s="894"/>
      <c r="RY1152" s="894"/>
      <c r="RZ1152" s="894"/>
      <c r="SA1152" s="894"/>
      <c r="SB1152" s="894"/>
      <c r="SC1152" s="894"/>
      <c r="SD1152" s="894"/>
      <c r="SE1152" s="894"/>
      <c r="SF1152" s="894"/>
      <c r="SG1152" s="894"/>
      <c r="SH1152" s="894"/>
      <c r="SI1152" s="894"/>
      <c r="SJ1152" s="894"/>
      <c r="SK1152" s="894"/>
      <c r="SL1152" s="894"/>
      <c r="SM1152" s="894"/>
      <c r="SN1152" s="894"/>
      <c r="SO1152" s="894"/>
      <c r="SP1152" s="894"/>
      <c r="SQ1152" s="894"/>
      <c r="SR1152" s="894"/>
      <c r="SS1152" s="894"/>
      <c r="ST1152" s="894"/>
      <c r="SU1152" s="894"/>
      <c r="SV1152" s="894"/>
      <c r="SW1152" s="894"/>
      <c r="SX1152" s="894"/>
      <c r="SY1152" s="894"/>
      <c r="SZ1152" s="894"/>
      <c r="TA1152" s="894"/>
      <c r="TB1152" s="894"/>
      <c r="TC1152" s="894"/>
      <c r="TD1152" s="894"/>
      <c r="TE1152" s="894"/>
      <c r="TF1152" s="894"/>
      <c r="TG1152" s="894"/>
      <c r="TH1152" s="894"/>
      <c r="TI1152" s="894"/>
      <c r="TJ1152" s="894"/>
      <c r="TK1152" s="894"/>
      <c r="TL1152" s="894"/>
      <c r="TM1152" s="894"/>
      <c r="TN1152" s="894"/>
      <c r="TO1152" s="894"/>
      <c r="TP1152" s="894"/>
      <c r="TQ1152" s="894"/>
      <c r="TR1152" s="894"/>
      <c r="TS1152" s="894"/>
      <c r="TT1152" s="894"/>
      <c r="TU1152" s="894"/>
      <c r="TV1152" s="894"/>
      <c r="TW1152" s="894"/>
      <c r="TX1152" s="894"/>
      <c r="TY1152" s="894"/>
      <c r="TZ1152" s="894"/>
      <c r="UA1152" s="894"/>
      <c r="UB1152" s="894"/>
      <c r="UC1152" s="894"/>
      <c r="UD1152" s="894"/>
      <c r="UE1152" s="894"/>
      <c r="UF1152" s="894"/>
      <c r="UG1152" s="894"/>
      <c r="UH1152" s="894"/>
      <c r="UI1152" s="894"/>
      <c r="UJ1152" s="894"/>
      <c r="UK1152" s="894"/>
      <c r="UL1152" s="894"/>
      <c r="UM1152" s="894"/>
      <c r="UN1152" s="894"/>
      <c r="UO1152" s="894"/>
      <c r="UP1152" s="894"/>
      <c r="UQ1152" s="894"/>
      <c r="UR1152" s="894"/>
      <c r="US1152" s="894"/>
      <c r="UT1152" s="894"/>
      <c r="UU1152" s="894"/>
      <c r="UV1152" s="894"/>
      <c r="UW1152" s="894"/>
      <c r="UX1152" s="894"/>
      <c r="UY1152" s="894"/>
      <c r="UZ1152" s="894"/>
      <c r="VA1152" s="894"/>
      <c r="VB1152" s="894"/>
      <c r="VC1152" s="894"/>
      <c r="VD1152" s="894"/>
      <c r="VE1152" s="894"/>
      <c r="VF1152" s="894"/>
      <c r="VG1152" s="894"/>
      <c r="VH1152" s="894"/>
      <c r="VI1152" s="894"/>
      <c r="VJ1152" s="894"/>
      <c r="VK1152" s="894"/>
      <c r="VL1152" s="894"/>
      <c r="VM1152" s="894"/>
      <c r="VN1152" s="894"/>
      <c r="VO1152" s="894"/>
      <c r="VP1152" s="894"/>
      <c r="VQ1152" s="894"/>
      <c r="VR1152" s="894"/>
      <c r="VS1152" s="894"/>
      <c r="VT1152" s="894"/>
      <c r="VU1152" s="894"/>
      <c r="VV1152" s="894"/>
      <c r="VW1152" s="894"/>
      <c r="VX1152" s="894"/>
      <c r="VY1152" s="894"/>
      <c r="VZ1152" s="894"/>
      <c r="WA1152" s="894"/>
      <c r="WB1152" s="894"/>
      <c r="WC1152" s="894"/>
      <c r="WD1152" s="894"/>
      <c r="WE1152" s="894"/>
      <c r="WF1152" s="894"/>
      <c r="WG1152" s="894"/>
      <c r="WH1152" s="894"/>
      <c r="WI1152" s="894"/>
      <c r="WJ1152" s="894"/>
      <c r="WK1152" s="894"/>
      <c r="WL1152" s="894"/>
      <c r="WM1152" s="894"/>
      <c r="WN1152" s="894"/>
      <c r="WO1152" s="894"/>
      <c r="WP1152" s="894"/>
      <c r="WQ1152" s="894"/>
      <c r="WR1152" s="894"/>
      <c r="WS1152" s="894"/>
      <c r="WT1152" s="894"/>
      <c r="WU1152" s="894"/>
      <c r="WV1152" s="894"/>
      <c r="WW1152" s="894"/>
      <c r="WX1152" s="894"/>
      <c r="WY1152" s="894"/>
      <c r="WZ1152" s="894"/>
      <c r="XA1152" s="894"/>
      <c r="XB1152" s="894"/>
      <c r="XC1152" s="894"/>
      <c r="XD1152" s="894"/>
      <c r="XE1152" s="894"/>
      <c r="XF1152" s="894"/>
      <c r="XG1152" s="894"/>
      <c r="XH1152" s="894"/>
      <c r="XI1152" s="894"/>
      <c r="XJ1152" s="894"/>
      <c r="XK1152" s="894"/>
      <c r="XL1152" s="894"/>
      <c r="XM1152" s="894"/>
      <c r="XN1152" s="894"/>
      <c r="XO1152" s="894"/>
      <c r="XP1152" s="894"/>
      <c r="XQ1152" s="894"/>
      <c r="XR1152" s="894"/>
      <c r="XS1152" s="894"/>
      <c r="XT1152" s="894"/>
      <c r="XU1152" s="894"/>
      <c r="XV1152" s="894"/>
      <c r="XW1152" s="894"/>
      <c r="XX1152" s="894"/>
      <c r="XY1152" s="894"/>
      <c r="XZ1152" s="894"/>
      <c r="YA1152" s="894"/>
      <c r="YB1152" s="894"/>
      <c r="YC1152" s="894"/>
      <c r="YD1152" s="894"/>
      <c r="YE1152" s="894"/>
      <c r="YF1152" s="894"/>
      <c r="YG1152" s="894"/>
      <c r="YH1152" s="894"/>
      <c r="YI1152" s="894"/>
      <c r="YJ1152" s="894"/>
      <c r="YK1152" s="894"/>
      <c r="YL1152" s="894"/>
      <c r="YM1152" s="894"/>
      <c r="YN1152" s="894"/>
      <c r="YO1152" s="894"/>
      <c r="YP1152" s="894"/>
      <c r="YQ1152" s="894"/>
      <c r="YR1152" s="894"/>
      <c r="YS1152" s="894"/>
      <c r="YT1152" s="894"/>
      <c r="YU1152" s="894"/>
      <c r="YV1152" s="894"/>
      <c r="YW1152" s="894"/>
      <c r="YX1152" s="894"/>
      <c r="YY1152" s="894"/>
      <c r="YZ1152" s="894"/>
      <c r="ZA1152" s="894"/>
      <c r="ZB1152" s="894"/>
      <c r="ZC1152" s="894"/>
      <c r="ZD1152" s="894"/>
      <c r="ZE1152" s="894"/>
      <c r="ZF1152" s="894"/>
      <c r="ZG1152" s="894"/>
      <c r="ZH1152" s="894"/>
      <c r="ZI1152" s="894"/>
      <c r="ZJ1152" s="894"/>
      <c r="ZK1152" s="894"/>
      <c r="ZL1152" s="894"/>
      <c r="ZM1152" s="894"/>
      <c r="ZN1152" s="894"/>
      <c r="ZO1152" s="894"/>
      <c r="ZP1152" s="894"/>
      <c r="ZQ1152" s="894"/>
      <c r="ZR1152" s="894"/>
      <c r="ZS1152" s="894"/>
      <c r="ZT1152" s="894"/>
      <c r="ZU1152" s="894"/>
      <c r="ZV1152" s="894"/>
      <c r="ZW1152" s="894"/>
      <c r="ZX1152" s="894"/>
      <c r="ZY1152" s="894"/>
      <c r="ZZ1152" s="894"/>
      <c r="AAA1152" s="894"/>
      <c r="AAB1152" s="894"/>
      <c r="AAC1152" s="894"/>
      <c r="AAD1152" s="894"/>
      <c r="AAE1152" s="894"/>
      <c r="AAF1152" s="894"/>
      <c r="AAG1152" s="894"/>
      <c r="AAH1152" s="894"/>
      <c r="AAI1152" s="894"/>
      <c r="AAJ1152" s="894"/>
      <c r="AAK1152" s="894"/>
      <c r="AAL1152" s="894"/>
      <c r="AAM1152" s="894"/>
      <c r="AAN1152" s="894"/>
      <c r="AAO1152" s="894"/>
      <c r="AAP1152" s="894"/>
      <c r="AAQ1152" s="894"/>
      <c r="AAR1152" s="894"/>
      <c r="AAS1152" s="894"/>
      <c r="AAT1152" s="894"/>
      <c r="AAU1152" s="894"/>
      <c r="AAV1152" s="894"/>
      <c r="AAW1152" s="894"/>
      <c r="AAX1152" s="894"/>
      <c r="AAY1152" s="894"/>
      <c r="AAZ1152" s="894"/>
      <c r="ABA1152" s="894"/>
      <c r="ABB1152" s="894"/>
      <c r="ABC1152" s="894"/>
      <c r="ABD1152" s="894"/>
      <c r="ABE1152" s="894"/>
      <c r="ABF1152" s="894"/>
      <c r="ABG1152" s="894"/>
      <c r="ABH1152" s="894"/>
      <c r="ABI1152" s="894"/>
      <c r="ABJ1152" s="894"/>
      <c r="ABK1152" s="894"/>
      <c r="ABL1152" s="894"/>
      <c r="ABM1152" s="894"/>
      <c r="ABN1152" s="894"/>
      <c r="ABO1152" s="894"/>
      <c r="ABP1152" s="894"/>
      <c r="ABQ1152" s="894"/>
      <c r="ABR1152" s="894"/>
      <c r="ABS1152" s="894"/>
      <c r="ABT1152" s="894"/>
      <c r="ABU1152" s="894"/>
      <c r="ABV1152" s="894"/>
      <c r="ABW1152" s="894"/>
      <c r="ABX1152" s="894"/>
      <c r="ABY1152" s="894"/>
      <c r="ABZ1152" s="894"/>
      <c r="ACA1152" s="894"/>
      <c r="ACB1152" s="894"/>
      <c r="ACC1152" s="894"/>
      <c r="ACD1152" s="894"/>
      <c r="ACE1152" s="894"/>
      <c r="ACF1152" s="894"/>
      <c r="ACG1152" s="894"/>
      <c r="ACH1152" s="894"/>
      <c r="ACI1152" s="894"/>
      <c r="ACJ1152" s="894"/>
      <c r="ACK1152" s="894"/>
      <c r="ACL1152" s="894"/>
      <c r="ACM1152" s="894"/>
      <c r="ACN1152" s="894"/>
      <c r="ACO1152" s="894"/>
      <c r="ACP1152" s="894"/>
      <c r="ACQ1152" s="894"/>
      <c r="ACR1152" s="894"/>
      <c r="ACS1152" s="894"/>
      <c r="ACT1152" s="894"/>
      <c r="ACU1152" s="894"/>
      <c r="ACV1152" s="894"/>
      <c r="ACW1152" s="894"/>
      <c r="ACX1152" s="894"/>
      <c r="ACY1152" s="894"/>
      <c r="ACZ1152" s="894"/>
      <c r="ADA1152" s="894"/>
      <c r="ADB1152" s="894"/>
      <c r="ADC1152" s="894"/>
      <c r="ADD1152" s="894"/>
      <c r="ADE1152" s="894"/>
      <c r="ADF1152" s="894"/>
      <c r="ADG1152" s="894"/>
      <c r="ADH1152" s="894"/>
      <c r="ADI1152" s="894"/>
      <c r="ADJ1152" s="894"/>
      <c r="ADK1152" s="894"/>
      <c r="ADL1152" s="894"/>
      <c r="ADM1152" s="894"/>
      <c r="ADN1152" s="894"/>
      <c r="ADO1152" s="894"/>
      <c r="ADP1152" s="894"/>
      <c r="ADQ1152" s="894"/>
      <c r="ADR1152" s="894"/>
      <c r="ADS1152" s="894"/>
      <c r="ADT1152" s="894"/>
      <c r="ADU1152" s="894"/>
      <c r="ADV1152" s="894"/>
      <c r="ADW1152" s="894"/>
      <c r="ADX1152" s="894"/>
      <c r="ADY1152" s="894"/>
      <c r="ADZ1152" s="894"/>
      <c r="AEA1152" s="894"/>
      <c r="AEB1152" s="894"/>
      <c r="AEC1152" s="894"/>
      <c r="AED1152" s="894"/>
      <c r="AEE1152" s="894"/>
      <c r="AEF1152" s="894"/>
      <c r="AEG1152" s="894"/>
      <c r="AEH1152" s="894"/>
      <c r="AEI1152" s="894"/>
      <c r="AEJ1152" s="894"/>
      <c r="AEK1152" s="894"/>
      <c r="AEL1152" s="894"/>
      <c r="AEM1152" s="894"/>
      <c r="AEN1152" s="894"/>
      <c r="AEO1152" s="894"/>
      <c r="AEP1152" s="894"/>
      <c r="AEQ1152" s="894"/>
      <c r="AER1152" s="894"/>
      <c r="AES1152" s="894"/>
      <c r="AET1152" s="894"/>
      <c r="AEU1152" s="894"/>
      <c r="AEV1152" s="894"/>
      <c r="AEW1152" s="894"/>
      <c r="AEX1152" s="894"/>
      <c r="AEY1152" s="894"/>
      <c r="AEZ1152" s="894"/>
      <c r="AFA1152" s="894"/>
      <c r="AFB1152" s="894"/>
      <c r="AFC1152" s="894"/>
      <c r="AFD1152" s="894"/>
      <c r="AFE1152" s="894"/>
      <c r="AFF1152" s="894"/>
      <c r="AFG1152" s="894"/>
      <c r="AFH1152" s="894"/>
      <c r="AFI1152" s="894"/>
      <c r="AFJ1152" s="894"/>
      <c r="AFK1152" s="894"/>
      <c r="AFL1152" s="894"/>
      <c r="AFM1152" s="894"/>
      <c r="AFN1152" s="894"/>
      <c r="AFO1152" s="894"/>
      <c r="AFP1152" s="894"/>
      <c r="AFQ1152" s="894"/>
      <c r="AFR1152" s="894"/>
      <c r="AFS1152" s="894"/>
      <c r="AFT1152" s="894"/>
      <c r="AFU1152" s="894"/>
      <c r="AFV1152" s="894"/>
      <c r="AFW1152" s="894"/>
      <c r="AFX1152" s="894"/>
      <c r="AFY1152" s="894"/>
      <c r="AFZ1152" s="894"/>
      <c r="AGA1152" s="894"/>
      <c r="AGB1152" s="894"/>
      <c r="AGC1152" s="894"/>
      <c r="AGD1152" s="894"/>
      <c r="AGE1152" s="894"/>
      <c r="AGF1152" s="894"/>
      <c r="AGG1152" s="894"/>
      <c r="AGH1152" s="894"/>
      <c r="AGI1152" s="894"/>
      <c r="AGJ1152" s="894"/>
      <c r="AGK1152" s="894"/>
      <c r="AGL1152" s="894"/>
      <c r="AGM1152" s="894"/>
      <c r="AGN1152" s="894"/>
      <c r="AGO1152" s="894"/>
      <c r="AGP1152" s="894"/>
      <c r="AGQ1152" s="894"/>
      <c r="AGR1152" s="894"/>
      <c r="AGS1152" s="894"/>
      <c r="AGT1152" s="894"/>
      <c r="AGU1152" s="894"/>
      <c r="AGV1152" s="894"/>
      <c r="AGW1152" s="894"/>
      <c r="AGX1152" s="894"/>
      <c r="AGY1152" s="894"/>
      <c r="AGZ1152" s="894"/>
      <c r="AHA1152" s="894"/>
      <c r="AHB1152" s="894"/>
      <c r="AHC1152" s="894"/>
      <c r="AHD1152" s="894"/>
      <c r="AHE1152" s="894"/>
      <c r="AHF1152" s="894"/>
      <c r="AHG1152" s="894"/>
      <c r="AHH1152" s="894"/>
      <c r="AHI1152" s="894"/>
      <c r="AHJ1152" s="894"/>
      <c r="AHK1152" s="894"/>
      <c r="AHL1152" s="894"/>
      <c r="AHM1152" s="894"/>
      <c r="AHN1152" s="894"/>
      <c r="AHO1152" s="894"/>
      <c r="AHP1152" s="894"/>
      <c r="AHQ1152" s="894"/>
      <c r="AHR1152" s="894"/>
      <c r="AHS1152" s="894"/>
      <c r="AHT1152" s="894"/>
      <c r="AHU1152" s="894"/>
      <c r="AHV1152" s="894"/>
      <c r="AHW1152" s="894"/>
      <c r="AHX1152" s="894"/>
      <c r="AHY1152" s="894"/>
      <c r="AHZ1152" s="894"/>
      <c r="AIA1152" s="894"/>
      <c r="AIB1152" s="894"/>
      <c r="AIC1152" s="894"/>
      <c r="AID1152" s="894"/>
      <c r="AIE1152" s="894"/>
      <c r="AIF1152" s="894"/>
      <c r="AIG1152" s="894"/>
      <c r="AIH1152" s="894"/>
      <c r="AII1152" s="894"/>
      <c r="AIJ1152" s="894"/>
      <c r="AIK1152" s="894"/>
      <c r="AIL1152" s="894"/>
      <c r="AIM1152" s="894"/>
      <c r="AIN1152" s="894"/>
      <c r="AIO1152" s="894"/>
      <c r="AIP1152" s="894"/>
      <c r="AIQ1152" s="894"/>
      <c r="AIR1152" s="894"/>
      <c r="AIS1152" s="894"/>
      <c r="AIT1152" s="894"/>
      <c r="AIU1152" s="894"/>
      <c r="AIV1152" s="894"/>
      <c r="AIW1152" s="894"/>
      <c r="AIX1152" s="894"/>
      <c r="AIY1152" s="894"/>
      <c r="AIZ1152" s="894"/>
      <c r="AJA1152" s="894"/>
      <c r="AJB1152" s="894"/>
      <c r="AJC1152" s="894"/>
      <c r="AJD1152" s="894"/>
      <c r="AJE1152" s="894"/>
      <c r="AJF1152" s="894"/>
      <c r="AJG1152" s="894"/>
      <c r="AJH1152" s="894"/>
      <c r="AJI1152" s="894"/>
      <c r="AJJ1152" s="894"/>
      <c r="AJK1152" s="894"/>
      <c r="AJL1152" s="894"/>
      <c r="AJM1152" s="894"/>
      <c r="AJN1152" s="894"/>
      <c r="AJO1152" s="894"/>
      <c r="AJP1152" s="894"/>
      <c r="AJQ1152" s="894"/>
      <c r="AJR1152" s="894"/>
      <c r="AJS1152" s="894"/>
      <c r="AJT1152" s="894"/>
      <c r="AJU1152" s="894"/>
      <c r="AJV1152" s="894"/>
      <c r="AJW1152" s="894"/>
      <c r="AJX1152" s="894"/>
      <c r="AJY1152" s="894"/>
      <c r="AJZ1152" s="894"/>
      <c r="AKA1152" s="894"/>
      <c r="AKB1152" s="894"/>
      <c r="AKC1152" s="894"/>
      <c r="AKD1152" s="894"/>
      <c r="AKE1152" s="894"/>
      <c r="AKF1152" s="894"/>
      <c r="AKG1152" s="894"/>
      <c r="AKH1152" s="894"/>
      <c r="AKI1152" s="894"/>
      <c r="AKJ1152" s="894"/>
      <c r="AKK1152" s="894"/>
      <c r="AKL1152" s="894"/>
      <c r="AKM1152" s="894"/>
      <c r="AKN1152" s="894"/>
      <c r="AKO1152" s="894"/>
      <c r="AKP1152" s="894"/>
      <c r="AKQ1152" s="894"/>
      <c r="AKR1152" s="894"/>
      <c r="AKS1152" s="894"/>
      <c r="AKT1152" s="894"/>
      <c r="AKU1152" s="894"/>
      <c r="AKV1152" s="894"/>
      <c r="AKW1152" s="894"/>
      <c r="AKX1152" s="894"/>
      <c r="AKY1152" s="894"/>
      <c r="AKZ1152" s="894"/>
      <c r="ALA1152" s="894"/>
      <c r="ALB1152" s="894"/>
      <c r="ALC1152" s="894"/>
      <c r="ALD1152" s="894"/>
      <c r="ALE1152" s="894"/>
      <c r="ALF1152" s="894"/>
      <c r="ALG1152" s="894"/>
      <c r="ALH1152" s="894"/>
      <c r="ALI1152" s="894"/>
      <c r="ALJ1152" s="894"/>
      <c r="ALK1152" s="894"/>
      <c r="ALL1152" s="894"/>
      <c r="ALM1152" s="894"/>
      <c r="ALN1152" s="894"/>
      <c r="ALO1152" s="894"/>
      <c r="ALP1152" s="894"/>
      <c r="ALQ1152" s="894"/>
      <c r="ALR1152" s="894"/>
      <c r="ALS1152" s="894"/>
      <c r="ALT1152" s="894"/>
      <c r="ALU1152" s="894"/>
      <c r="ALV1152" s="894"/>
      <c r="ALW1152" s="894"/>
      <c r="ALX1152" s="894"/>
      <c r="ALY1152" s="894"/>
      <c r="ALZ1152" s="894"/>
      <c r="AMA1152" s="894"/>
      <c r="AMB1152" s="894"/>
      <c r="AMC1152" s="894"/>
      <c r="AMD1152" s="894"/>
      <c r="AME1152" s="894"/>
      <c r="AMF1152" s="894"/>
      <c r="AMG1152" s="894"/>
      <c r="AMH1152" s="894"/>
      <c r="AMI1152" s="894"/>
      <c r="AMJ1152" s="894"/>
      <c r="AMK1152" s="894"/>
      <c r="AML1152" s="894"/>
      <c r="AMM1152" s="894"/>
      <c r="AMN1152" s="894"/>
      <c r="AMO1152" s="894"/>
      <c r="AMP1152" s="894"/>
      <c r="AMQ1152" s="894"/>
      <c r="AMR1152" s="894"/>
      <c r="AMS1152" s="894"/>
      <c r="AMT1152" s="894"/>
      <c r="AMU1152" s="894"/>
      <c r="AMV1152" s="894"/>
      <c r="AMW1152" s="894"/>
      <c r="AMX1152" s="894"/>
      <c r="AMY1152" s="894"/>
      <c r="AMZ1152" s="894"/>
      <c r="ANA1152" s="894"/>
      <c r="ANB1152" s="894"/>
      <c r="ANC1152" s="894"/>
      <c r="AND1152" s="894"/>
      <c r="ANE1152" s="894"/>
      <c r="ANF1152" s="894"/>
      <c r="ANG1152" s="894"/>
      <c r="ANH1152" s="894"/>
      <c r="ANI1152" s="894"/>
      <c r="ANJ1152" s="894"/>
      <c r="ANK1152" s="894"/>
      <c r="ANL1152" s="894"/>
      <c r="ANM1152" s="894"/>
      <c r="ANN1152" s="894"/>
      <c r="ANO1152" s="894"/>
      <c r="ANP1152" s="894"/>
      <c r="ANQ1152" s="894"/>
      <c r="ANR1152" s="894"/>
      <c r="ANS1152" s="894"/>
      <c r="ANT1152" s="894"/>
      <c r="ANU1152" s="894"/>
      <c r="ANV1152" s="894"/>
      <c r="ANW1152" s="894"/>
      <c r="ANX1152" s="894"/>
      <c r="ANY1152" s="894"/>
      <c r="ANZ1152" s="894"/>
      <c r="AOA1152" s="894"/>
      <c r="AOB1152" s="894"/>
      <c r="AOC1152" s="894"/>
      <c r="AOD1152" s="894"/>
      <c r="AOE1152" s="894"/>
      <c r="AOF1152" s="894"/>
      <c r="AOG1152" s="894"/>
      <c r="AOH1152" s="894"/>
      <c r="AOI1152" s="894"/>
      <c r="AOJ1152" s="894"/>
      <c r="AOK1152" s="894"/>
      <c r="AOL1152" s="894"/>
      <c r="AOM1152" s="894"/>
      <c r="AON1152" s="894"/>
      <c r="AOO1152" s="894"/>
      <c r="AOP1152" s="894"/>
      <c r="AOQ1152" s="894"/>
      <c r="AOR1152" s="894"/>
      <c r="AOS1152" s="894"/>
      <c r="AOT1152" s="894"/>
      <c r="AOU1152" s="894"/>
      <c r="AOV1152" s="894"/>
      <c r="AOW1152" s="894"/>
      <c r="AOX1152" s="894"/>
      <c r="AOY1152" s="894"/>
      <c r="AOZ1152" s="894"/>
      <c r="APA1152" s="894"/>
      <c r="APB1152" s="894"/>
      <c r="APC1152" s="894"/>
      <c r="APD1152" s="894"/>
      <c r="APE1152" s="894"/>
      <c r="APF1152" s="894"/>
      <c r="APG1152" s="894"/>
      <c r="APH1152" s="894"/>
      <c r="API1152" s="894"/>
      <c r="APJ1152" s="894"/>
      <c r="APK1152" s="894"/>
      <c r="APL1152" s="894"/>
      <c r="APM1152" s="894"/>
      <c r="APN1152" s="894"/>
      <c r="APO1152" s="894"/>
      <c r="APP1152" s="894"/>
      <c r="APQ1152" s="894"/>
      <c r="APR1152" s="894"/>
      <c r="APS1152" s="894"/>
      <c r="APT1152" s="894"/>
      <c r="APU1152" s="894"/>
      <c r="APV1152" s="894"/>
      <c r="APW1152" s="894"/>
      <c r="APX1152" s="894"/>
      <c r="APY1152" s="894"/>
      <c r="APZ1152" s="894"/>
      <c r="AQA1152" s="894"/>
      <c r="AQB1152" s="894"/>
      <c r="AQC1152" s="894"/>
      <c r="AQD1152" s="894"/>
      <c r="AQE1152" s="894"/>
      <c r="AQF1152" s="894"/>
      <c r="AQG1152" s="894"/>
      <c r="AQH1152" s="894"/>
      <c r="AQI1152" s="894"/>
      <c r="AQJ1152" s="894"/>
      <c r="AQK1152" s="894"/>
      <c r="AQL1152" s="894"/>
      <c r="AQM1152" s="894"/>
      <c r="AQN1152" s="894"/>
      <c r="AQO1152" s="894"/>
      <c r="AQP1152" s="894"/>
      <c r="AQQ1152" s="894"/>
      <c r="AQR1152" s="894"/>
      <c r="AQS1152" s="894"/>
      <c r="AQT1152" s="894"/>
      <c r="AQU1152" s="894"/>
      <c r="AQV1152" s="894"/>
      <c r="AQW1152" s="894"/>
      <c r="AQX1152" s="894"/>
      <c r="AQY1152" s="894"/>
      <c r="AQZ1152" s="894"/>
      <c r="ARA1152" s="894"/>
      <c r="ARB1152" s="894"/>
      <c r="ARC1152" s="894"/>
      <c r="ARD1152" s="894"/>
      <c r="ARE1152" s="894"/>
      <c r="ARF1152" s="894"/>
      <c r="ARG1152" s="894"/>
      <c r="ARH1152" s="894"/>
      <c r="ARI1152" s="894"/>
      <c r="ARJ1152" s="894"/>
      <c r="ARK1152" s="894"/>
      <c r="ARL1152" s="894"/>
      <c r="ARM1152" s="894"/>
      <c r="ARN1152" s="894"/>
      <c r="ARO1152" s="894"/>
      <c r="ARP1152" s="894"/>
      <c r="ARQ1152" s="894"/>
      <c r="ARR1152" s="894"/>
      <c r="ARS1152" s="894"/>
      <c r="ART1152" s="894"/>
      <c r="ARU1152" s="894"/>
      <c r="ARV1152" s="894"/>
      <c r="ARW1152" s="894"/>
      <c r="ARX1152" s="894"/>
      <c r="ARY1152" s="894"/>
      <c r="ARZ1152" s="894"/>
      <c r="ASA1152" s="894"/>
      <c r="ASB1152" s="894"/>
      <c r="ASC1152" s="894"/>
      <c r="ASD1152" s="894"/>
      <c r="ASE1152" s="894"/>
      <c r="ASF1152" s="894"/>
      <c r="ASG1152" s="894"/>
      <c r="ASH1152" s="894"/>
      <c r="ASI1152" s="894"/>
      <c r="ASJ1152" s="894"/>
      <c r="ASK1152" s="894"/>
      <c r="ASL1152" s="894"/>
      <c r="ASM1152" s="894"/>
      <c r="ASN1152" s="894"/>
      <c r="ASO1152" s="894"/>
      <c r="ASP1152" s="894"/>
      <c r="ASQ1152" s="894"/>
      <c r="ASR1152" s="894"/>
      <c r="ASS1152" s="894"/>
      <c r="AST1152" s="894"/>
      <c r="ASU1152" s="894"/>
      <c r="ASV1152" s="894"/>
      <c r="ASW1152" s="894"/>
      <c r="ASX1152" s="894"/>
      <c r="ASY1152" s="894"/>
      <c r="ASZ1152" s="894"/>
      <c r="ATA1152" s="894"/>
      <c r="ATB1152" s="894"/>
      <c r="ATC1152" s="894"/>
      <c r="ATD1152" s="894"/>
      <c r="ATE1152" s="894"/>
      <c r="ATF1152" s="894"/>
      <c r="ATG1152" s="894"/>
      <c r="ATH1152" s="894"/>
      <c r="ATI1152" s="894"/>
      <c r="ATJ1152" s="894"/>
      <c r="ATK1152" s="894"/>
      <c r="ATL1152" s="894"/>
      <c r="ATM1152" s="894"/>
      <c r="ATN1152" s="894"/>
      <c r="ATO1152" s="894"/>
      <c r="ATP1152" s="894"/>
      <c r="ATQ1152" s="894"/>
      <c r="ATR1152" s="894"/>
      <c r="ATS1152" s="894"/>
      <c r="ATT1152" s="894"/>
      <c r="ATU1152" s="894"/>
      <c r="ATV1152" s="894"/>
      <c r="ATW1152" s="894"/>
      <c r="ATX1152" s="894"/>
      <c r="ATY1152" s="894"/>
      <c r="ATZ1152" s="894"/>
      <c r="AUA1152" s="894"/>
      <c r="AUB1152" s="894"/>
      <c r="AUC1152" s="894"/>
      <c r="AUD1152" s="894"/>
      <c r="AUE1152" s="894"/>
      <c r="AUF1152" s="894"/>
      <c r="AUG1152" s="894"/>
      <c r="AUH1152" s="894"/>
      <c r="AUI1152" s="894"/>
      <c r="AUJ1152" s="894"/>
      <c r="AUK1152" s="894"/>
      <c r="AUL1152" s="894"/>
      <c r="AUM1152" s="894"/>
      <c r="AUN1152" s="894"/>
      <c r="AUO1152" s="894"/>
      <c r="AUP1152" s="894"/>
      <c r="AUQ1152" s="894"/>
      <c r="AUR1152" s="894"/>
      <c r="AUS1152" s="894"/>
      <c r="AUT1152" s="894"/>
      <c r="AUU1152" s="894"/>
      <c r="AUV1152" s="894"/>
      <c r="AUW1152" s="894"/>
      <c r="AUX1152" s="894"/>
      <c r="AUY1152" s="894"/>
      <c r="AUZ1152" s="894"/>
      <c r="AVA1152" s="894"/>
      <c r="AVB1152" s="894"/>
      <c r="AVC1152" s="894"/>
      <c r="AVD1152" s="894"/>
      <c r="AVE1152" s="894"/>
      <c r="AVF1152" s="894"/>
      <c r="AVG1152" s="894"/>
      <c r="AVH1152" s="894"/>
      <c r="AVI1152" s="894"/>
      <c r="AVJ1152" s="894"/>
      <c r="AVK1152" s="894"/>
      <c r="AVL1152" s="894"/>
      <c r="AVM1152" s="894"/>
      <c r="AVN1152" s="894"/>
      <c r="AVO1152" s="894"/>
      <c r="AVP1152" s="894"/>
      <c r="AVQ1152" s="894"/>
      <c r="AVR1152" s="894"/>
      <c r="AVS1152" s="894"/>
      <c r="AVT1152" s="894"/>
      <c r="AVU1152" s="894"/>
      <c r="AVV1152" s="894"/>
      <c r="AVW1152" s="894"/>
      <c r="AVX1152" s="894"/>
      <c r="AVY1152" s="894"/>
      <c r="AVZ1152" s="894"/>
      <c r="AWA1152" s="894"/>
      <c r="AWB1152" s="894"/>
      <c r="AWC1152" s="894"/>
      <c r="AWD1152" s="894"/>
      <c r="AWE1152" s="894"/>
      <c r="AWF1152" s="894"/>
      <c r="AWG1152" s="894"/>
      <c r="AWH1152" s="894"/>
      <c r="AWI1152" s="894"/>
      <c r="AWJ1152" s="894"/>
      <c r="AWK1152" s="894"/>
      <c r="AWL1152" s="894"/>
      <c r="AWM1152" s="894"/>
      <c r="AWN1152" s="894"/>
      <c r="AWO1152" s="894"/>
      <c r="AWP1152" s="894"/>
      <c r="AWQ1152" s="894"/>
      <c r="AWR1152" s="894"/>
      <c r="AWS1152" s="894"/>
      <c r="AWT1152" s="894"/>
      <c r="AWU1152" s="894"/>
      <c r="AWV1152" s="894"/>
      <c r="AWW1152" s="894"/>
      <c r="AWX1152" s="894"/>
      <c r="AWY1152" s="894"/>
      <c r="AWZ1152" s="894"/>
      <c r="AXA1152" s="894"/>
      <c r="AXB1152" s="894"/>
      <c r="AXC1152" s="894"/>
      <c r="AXD1152" s="894"/>
      <c r="AXE1152" s="894"/>
      <c r="AXF1152" s="894"/>
      <c r="AXG1152" s="894"/>
      <c r="AXH1152" s="894"/>
      <c r="AXI1152" s="894"/>
      <c r="AXJ1152" s="894"/>
      <c r="AXK1152" s="894"/>
      <c r="AXL1152" s="894"/>
      <c r="AXM1152" s="894"/>
      <c r="AXN1152" s="894"/>
      <c r="AXO1152" s="894"/>
      <c r="AXP1152" s="894"/>
      <c r="AXQ1152" s="894"/>
      <c r="AXR1152" s="894"/>
      <c r="AXS1152" s="894"/>
      <c r="AXT1152" s="894"/>
      <c r="AXU1152" s="894"/>
      <c r="AXV1152" s="894"/>
      <c r="AXW1152" s="894"/>
      <c r="AXX1152" s="894"/>
      <c r="AXY1152" s="894"/>
      <c r="AXZ1152" s="894"/>
      <c r="AYA1152" s="894"/>
      <c r="AYB1152" s="894"/>
      <c r="AYC1152" s="894"/>
      <c r="AYD1152" s="894"/>
      <c r="AYE1152" s="894"/>
      <c r="AYF1152" s="894"/>
      <c r="AYG1152" s="894"/>
      <c r="AYH1152" s="894"/>
      <c r="AYI1152" s="894"/>
      <c r="AYJ1152" s="894"/>
      <c r="AYK1152" s="894"/>
      <c r="AYL1152" s="894"/>
      <c r="AYM1152" s="894"/>
      <c r="AYN1152" s="894"/>
      <c r="AYO1152" s="894"/>
      <c r="AYP1152" s="894"/>
      <c r="AYQ1152" s="894"/>
      <c r="AYR1152" s="894"/>
      <c r="AYS1152" s="894"/>
      <c r="AYT1152" s="894"/>
      <c r="AYU1152" s="894"/>
      <c r="AYV1152" s="894"/>
      <c r="AYW1152" s="894"/>
      <c r="AYX1152" s="894"/>
      <c r="AYY1152" s="894"/>
      <c r="AYZ1152" s="894"/>
      <c r="AZA1152" s="894"/>
      <c r="AZB1152" s="894"/>
      <c r="AZC1152" s="894"/>
      <c r="AZD1152" s="894"/>
      <c r="AZE1152" s="894"/>
      <c r="AZF1152" s="894"/>
      <c r="AZG1152" s="894"/>
      <c r="AZH1152" s="894"/>
      <c r="AZI1152" s="894"/>
      <c r="AZJ1152" s="894"/>
      <c r="AZK1152" s="894"/>
      <c r="AZL1152" s="894"/>
      <c r="AZM1152" s="894"/>
      <c r="AZN1152" s="894"/>
      <c r="AZO1152" s="894"/>
      <c r="AZP1152" s="894"/>
      <c r="AZQ1152" s="894"/>
      <c r="AZR1152" s="894"/>
      <c r="AZS1152" s="894"/>
      <c r="AZT1152" s="894"/>
      <c r="AZU1152" s="894"/>
      <c r="AZV1152" s="894"/>
      <c r="AZW1152" s="894"/>
      <c r="AZX1152" s="894"/>
      <c r="AZY1152" s="894"/>
      <c r="AZZ1152" s="894"/>
      <c r="BAA1152" s="894"/>
      <c r="BAB1152" s="894"/>
      <c r="BAC1152" s="894"/>
      <c r="BAD1152" s="894"/>
      <c r="BAE1152" s="894"/>
      <c r="BAF1152" s="894"/>
      <c r="BAG1152" s="894"/>
      <c r="BAH1152" s="894"/>
      <c r="BAI1152" s="894"/>
      <c r="BAJ1152" s="894"/>
      <c r="BAK1152" s="894"/>
      <c r="BAL1152" s="894"/>
      <c r="BAM1152" s="894"/>
      <c r="BAN1152" s="894"/>
      <c r="BAO1152" s="894"/>
      <c r="BAP1152" s="894"/>
      <c r="BAQ1152" s="894"/>
      <c r="BAR1152" s="894"/>
      <c r="BAS1152" s="894"/>
      <c r="BAT1152" s="894"/>
      <c r="BAU1152" s="894"/>
      <c r="BAV1152" s="894"/>
      <c r="BAW1152" s="894"/>
      <c r="BAX1152" s="894"/>
      <c r="BAY1152" s="894"/>
      <c r="BAZ1152" s="894"/>
      <c r="BBA1152" s="894"/>
      <c r="BBB1152" s="894"/>
      <c r="BBC1152" s="894"/>
      <c r="BBD1152" s="894"/>
      <c r="BBE1152" s="894"/>
      <c r="BBF1152" s="894"/>
      <c r="BBG1152" s="894"/>
      <c r="BBH1152" s="894"/>
      <c r="BBI1152" s="894"/>
      <c r="BBJ1152" s="894"/>
      <c r="BBK1152" s="894"/>
      <c r="BBL1152" s="894"/>
      <c r="BBM1152" s="894"/>
      <c r="BBN1152" s="894"/>
      <c r="BBO1152" s="894"/>
      <c r="BBP1152" s="894"/>
      <c r="BBQ1152" s="894"/>
      <c r="BBR1152" s="894"/>
      <c r="BBS1152" s="894"/>
      <c r="BBT1152" s="894"/>
      <c r="BBU1152" s="894"/>
      <c r="BBV1152" s="894"/>
      <c r="BBW1152" s="894"/>
      <c r="BBX1152" s="894"/>
      <c r="BBY1152" s="894"/>
      <c r="BBZ1152" s="894"/>
      <c r="BCA1152" s="894"/>
      <c r="BCB1152" s="894"/>
      <c r="BCC1152" s="894"/>
      <c r="BCD1152" s="894"/>
      <c r="BCE1152" s="894"/>
      <c r="BCF1152" s="894"/>
      <c r="BCG1152" s="894"/>
      <c r="BCH1152" s="894"/>
      <c r="BCI1152" s="894"/>
      <c r="BCJ1152" s="894"/>
      <c r="BCK1152" s="894"/>
      <c r="BCL1152" s="894"/>
      <c r="BCM1152" s="894"/>
      <c r="BCN1152" s="894"/>
      <c r="BCO1152" s="894"/>
      <c r="BCP1152" s="894"/>
      <c r="BCQ1152" s="894"/>
      <c r="BCR1152" s="894"/>
      <c r="BCS1152" s="894"/>
      <c r="BCT1152" s="894"/>
      <c r="BCU1152" s="894"/>
      <c r="BCV1152" s="894"/>
      <c r="BCW1152" s="894"/>
      <c r="BCX1152" s="894"/>
      <c r="BCY1152" s="894"/>
      <c r="BCZ1152" s="894"/>
      <c r="BDA1152" s="894"/>
      <c r="BDB1152" s="894"/>
      <c r="BDC1152" s="894"/>
      <c r="BDD1152" s="894"/>
      <c r="BDE1152" s="894"/>
      <c r="BDF1152" s="894"/>
      <c r="BDG1152" s="894"/>
      <c r="BDH1152" s="894"/>
      <c r="BDI1152" s="894"/>
      <c r="BDJ1152" s="894"/>
      <c r="BDK1152" s="894"/>
      <c r="BDL1152" s="894"/>
      <c r="BDM1152" s="894"/>
      <c r="BDN1152" s="894"/>
      <c r="BDO1152" s="894"/>
      <c r="BDP1152" s="894"/>
      <c r="BDQ1152" s="894"/>
      <c r="BDR1152" s="894"/>
      <c r="BDS1152" s="894"/>
      <c r="BDT1152" s="894"/>
      <c r="BDU1152" s="894"/>
      <c r="BDV1152" s="894"/>
      <c r="BDW1152" s="894"/>
      <c r="BDX1152" s="894"/>
      <c r="BDY1152" s="894"/>
      <c r="BDZ1152" s="894"/>
      <c r="BEA1152" s="894"/>
      <c r="BEB1152" s="894"/>
      <c r="BEC1152" s="894"/>
      <c r="BED1152" s="894"/>
      <c r="BEE1152" s="894"/>
      <c r="BEF1152" s="894"/>
      <c r="BEG1152" s="894"/>
      <c r="BEH1152" s="894"/>
      <c r="BEI1152" s="894"/>
      <c r="BEJ1152" s="894"/>
      <c r="BEK1152" s="894"/>
      <c r="BEL1152" s="894"/>
      <c r="BEM1152" s="894"/>
      <c r="BEN1152" s="894"/>
      <c r="BEO1152" s="894"/>
      <c r="BEP1152" s="894"/>
      <c r="BEQ1152" s="894"/>
      <c r="BER1152" s="894"/>
      <c r="BES1152" s="894"/>
      <c r="BET1152" s="894"/>
      <c r="BEU1152" s="894"/>
      <c r="BEV1152" s="894"/>
      <c r="BEW1152" s="894"/>
      <c r="BEX1152" s="894"/>
      <c r="BEY1152" s="894"/>
      <c r="BEZ1152" s="894"/>
      <c r="BFA1152" s="894"/>
      <c r="BFB1152" s="894"/>
      <c r="BFC1152" s="894"/>
      <c r="BFD1152" s="894"/>
      <c r="BFE1152" s="894"/>
      <c r="BFF1152" s="894"/>
      <c r="BFG1152" s="894"/>
      <c r="BFH1152" s="894"/>
      <c r="BFI1152" s="894"/>
      <c r="BFJ1152" s="894"/>
      <c r="BFK1152" s="894"/>
      <c r="BFL1152" s="894"/>
      <c r="BFM1152" s="894"/>
      <c r="BFN1152" s="894"/>
      <c r="BFO1152" s="894"/>
      <c r="BFP1152" s="894"/>
      <c r="BFQ1152" s="894"/>
      <c r="BFR1152" s="894"/>
      <c r="BFS1152" s="894"/>
      <c r="BFT1152" s="894"/>
      <c r="BFU1152" s="894"/>
      <c r="BFV1152" s="894"/>
      <c r="BFW1152" s="894"/>
      <c r="BFX1152" s="894"/>
      <c r="BFY1152" s="894"/>
      <c r="BFZ1152" s="894"/>
      <c r="BGA1152" s="894"/>
      <c r="BGB1152" s="894"/>
      <c r="BGC1152" s="894"/>
      <c r="BGD1152" s="894"/>
      <c r="BGE1152" s="894"/>
      <c r="BGF1152" s="894"/>
      <c r="BGG1152" s="894"/>
      <c r="BGH1152" s="894"/>
      <c r="BGI1152" s="894"/>
      <c r="BGJ1152" s="894"/>
      <c r="BGK1152" s="894"/>
      <c r="BGL1152" s="894"/>
      <c r="BGM1152" s="894"/>
      <c r="BGN1152" s="894"/>
      <c r="BGO1152" s="894"/>
      <c r="BGP1152" s="894"/>
      <c r="BGQ1152" s="894"/>
      <c r="BGR1152" s="894"/>
      <c r="BGS1152" s="894"/>
      <c r="BGT1152" s="894"/>
      <c r="BGU1152" s="894"/>
      <c r="BGV1152" s="894"/>
      <c r="BGW1152" s="894"/>
      <c r="BGX1152" s="894"/>
      <c r="BGY1152" s="894"/>
      <c r="BGZ1152" s="894"/>
      <c r="BHA1152" s="894"/>
      <c r="BHB1152" s="894"/>
      <c r="BHC1152" s="894"/>
      <c r="BHD1152" s="894"/>
      <c r="BHE1152" s="894"/>
      <c r="BHF1152" s="894"/>
      <c r="BHG1152" s="894"/>
      <c r="BHH1152" s="894"/>
      <c r="BHI1152" s="894"/>
      <c r="BHJ1152" s="894"/>
      <c r="BHK1152" s="894"/>
      <c r="BHL1152" s="894"/>
      <c r="BHM1152" s="894"/>
      <c r="BHN1152" s="894"/>
      <c r="BHO1152" s="894"/>
      <c r="BHP1152" s="894"/>
      <c r="BHQ1152" s="894"/>
      <c r="BHR1152" s="894"/>
      <c r="BHS1152" s="894"/>
      <c r="BHT1152" s="894"/>
      <c r="BHU1152" s="894"/>
      <c r="BHV1152" s="894"/>
      <c r="BHW1152" s="894"/>
      <c r="BHX1152" s="894"/>
      <c r="BHY1152" s="894"/>
      <c r="BHZ1152" s="894"/>
      <c r="BIA1152" s="894"/>
      <c r="BIB1152" s="894"/>
      <c r="BIC1152" s="894"/>
      <c r="BID1152" s="894"/>
      <c r="BIE1152" s="894"/>
      <c r="BIF1152" s="894"/>
      <c r="BIG1152" s="894"/>
      <c r="BIH1152" s="894"/>
      <c r="BII1152" s="894"/>
      <c r="BIJ1152" s="894"/>
      <c r="BIK1152" s="894"/>
      <c r="BIL1152" s="894"/>
      <c r="BIM1152" s="894"/>
      <c r="BIN1152" s="894"/>
      <c r="BIO1152" s="894"/>
      <c r="BIP1152" s="894"/>
      <c r="BIQ1152" s="894"/>
      <c r="BIR1152" s="894"/>
      <c r="BIS1152" s="894"/>
      <c r="BIT1152" s="894"/>
      <c r="BIU1152" s="894"/>
      <c r="BIV1152" s="894"/>
      <c r="BIW1152" s="894"/>
      <c r="BIX1152" s="894"/>
      <c r="BIY1152" s="894"/>
      <c r="BIZ1152" s="894"/>
      <c r="BJA1152" s="894"/>
      <c r="BJB1152" s="894"/>
      <c r="BJC1152" s="894"/>
      <c r="BJD1152" s="894"/>
      <c r="BJE1152" s="894"/>
      <c r="BJF1152" s="894"/>
      <c r="BJG1152" s="894"/>
      <c r="BJH1152" s="894"/>
      <c r="BJI1152" s="894"/>
      <c r="BJJ1152" s="894"/>
      <c r="BJK1152" s="894"/>
      <c r="BJL1152" s="894"/>
      <c r="BJM1152" s="894"/>
      <c r="BJN1152" s="894"/>
      <c r="BJO1152" s="894"/>
      <c r="BJP1152" s="894"/>
      <c r="BJQ1152" s="894"/>
      <c r="BJR1152" s="894"/>
      <c r="BJS1152" s="894"/>
      <c r="BJT1152" s="894"/>
      <c r="BJU1152" s="894"/>
      <c r="BJV1152" s="894"/>
      <c r="BJW1152" s="894"/>
      <c r="BJX1152" s="894"/>
      <c r="BJY1152" s="894"/>
      <c r="BJZ1152" s="894"/>
      <c r="BKA1152" s="894"/>
      <c r="BKB1152" s="894"/>
      <c r="BKC1152" s="894"/>
      <c r="BKD1152" s="894"/>
      <c r="BKE1152" s="894"/>
      <c r="BKF1152" s="894"/>
      <c r="BKG1152" s="894"/>
      <c r="BKH1152" s="894"/>
      <c r="BKI1152" s="894"/>
      <c r="BKJ1152" s="894"/>
      <c r="BKK1152" s="894"/>
      <c r="BKL1152" s="894"/>
      <c r="BKM1152" s="894"/>
      <c r="BKN1152" s="894"/>
      <c r="BKO1152" s="894"/>
      <c r="BKP1152" s="894"/>
      <c r="BKQ1152" s="894"/>
      <c r="BKR1152" s="894"/>
      <c r="BKS1152" s="894"/>
      <c r="BKT1152" s="894"/>
      <c r="BKU1152" s="894"/>
      <c r="BKV1152" s="894"/>
      <c r="BKW1152" s="894"/>
      <c r="BKX1152" s="894"/>
      <c r="BKY1152" s="894"/>
      <c r="BKZ1152" s="894"/>
      <c r="BLA1152" s="894"/>
      <c r="BLB1152" s="894"/>
      <c r="BLC1152" s="894"/>
      <c r="BLD1152" s="894"/>
      <c r="BLE1152" s="894"/>
      <c r="BLF1152" s="894"/>
      <c r="BLG1152" s="894"/>
      <c r="BLH1152" s="894"/>
      <c r="BLI1152" s="894"/>
      <c r="BLJ1152" s="894"/>
      <c r="BLK1152" s="894"/>
      <c r="BLL1152" s="894"/>
      <c r="BLM1152" s="894"/>
      <c r="BLN1152" s="894"/>
      <c r="BLO1152" s="894"/>
      <c r="BLP1152" s="894"/>
      <c r="BLQ1152" s="894"/>
      <c r="BLR1152" s="894"/>
      <c r="BLS1152" s="894"/>
      <c r="BLT1152" s="894"/>
      <c r="BLU1152" s="894"/>
      <c r="BLV1152" s="894"/>
      <c r="BLW1152" s="894"/>
      <c r="BLX1152" s="894"/>
      <c r="BLY1152" s="894"/>
      <c r="BLZ1152" s="894"/>
      <c r="BMA1152" s="894"/>
      <c r="BMB1152" s="894"/>
      <c r="BMC1152" s="894"/>
      <c r="BMD1152" s="894"/>
      <c r="BME1152" s="894"/>
      <c r="BMF1152" s="894"/>
      <c r="BMG1152" s="894"/>
      <c r="BMH1152" s="894"/>
      <c r="BMI1152" s="894"/>
      <c r="BMJ1152" s="894"/>
      <c r="BMK1152" s="894"/>
      <c r="BML1152" s="894"/>
      <c r="BMM1152" s="894"/>
      <c r="BMN1152" s="894"/>
      <c r="BMO1152" s="894"/>
      <c r="BMP1152" s="894"/>
      <c r="BMQ1152" s="894"/>
      <c r="BMR1152" s="894"/>
      <c r="BMS1152" s="894"/>
      <c r="BMT1152" s="894"/>
      <c r="BMU1152" s="894"/>
      <c r="BMV1152" s="894"/>
      <c r="BMW1152" s="894"/>
      <c r="BMX1152" s="894"/>
      <c r="BMY1152" s="894"/>
      <c r="BMZ1152" s="894"/>
      <c r="BNA1152" s="894"/>
      <c r="BNB1152" s="894"/>
      <c r="BNC1152" s="894"/>
      <c r="BND1152" s="894"/>
      <c r="BNE1152" s="894"/>
      <c r="BNF1152" s="894"/>
      <c r="BNG1152" s="894"/>
      <c r="BNH1152" s="894"/>
      <c r="BNI1152" s="894"/>
      <c r="BNJ1152" s="894"/>
      <c r="BNK1152" s="894"/>
      <c r="BNL1152" s="894"/>
      <c r="BNM1152" s="894"/>
      <c r="BNN1152" s="894"/>
      <c r="BNO1152" s="894"/>
      <c r="BNP1152" s="894"/>
      <c r="BNQ1152" s="894"/>
      <c r="BNR1152" s="894"/>
      <c r="BNS1152" s="894"/>
      <c r="BNT1152" s="894"/>
      <c r="BNU1152" s="894"/>
      <c r="BNV1152" s="894"/>
      <c r="BNW1152" s="894"/>
      <c r="BNX1152" s="894"/>
      <c r="BNY1152" s="894"/>
      <c r="BNZ1152" s="894"/>
      <c r="BOA1152" s="894"/>
      <c r="BOB1152" s="894"/>
      <c r="BOC1152" s="894"/>
      <c r="BOD1152" s="894"/>
      <c r="BOE1152" s="894"/>
      <c r="BOF1152" s="894"/>
      <c r="BOG1152" s="894"/>
      <c r="BOH1152" s="894"/>
      <c r="BOI1152" s="894"/>
      <c r="BOJ1152" s="894"/>
      <c r="BOK1152" s="894"/>
      <c r="BOL1152" s="894"/>
      <c r="BOM1152" s="894"/>
      <c r="BON1152" s="894"/>
      <c r="BOO1152" s="894"/>
      <c r="BOP1152" s="894"/>
      <c r="BOQ1152" s="894"/>
      <c r="BOR1152" s="894"/>
      <c r="BOS1152" s="894"/>
      <c r="BOT1152" s="894"/>
      <c r="BOU1152" s="894"/>
      <c r="BOV1152" s="894"/>
      <c r="BOW1152" s="894"/>
      <c r="BOX1152" s="894"/>
      <c r="BOY1152" s="894"/>
      <c r="BOZ1152" s="894"/>
      <c r="BPA1152" s="894"/>
      <c r="BPB1152" s="894"/>
      <c r="BPC1152" s="894"/>
      <c r="BPD1152" s="894"/>
      <c r="BPE1152" s="894"/>
      <c r="BPF1152" s="894"/>
      <c r="BPG1152" s="894"/>
      <c r="BPH1152" s="894"/>
      <c r="BPI1152" s="894"/>
      <c r="BPJ1152" s="894"/>
      <c r="BPK1152" s="894"/>
      <c r="BPL1152" s="894"/>
      <c r="BPM1152" s="894"/>
      <c r="BPN1152" s="894"/>
      <c r="BPO1152" s="894"/>
      <c r="BPP1152" s="894"/>
      <c r="BPQ1152" s="894"/>
      <c r="BPR1152" s="894"/>
      <c r="BPS1152" s="894"/>
      <c r="BPT1152" s="894"/>
      <c r="BPU1152" s="894"/>
      <c r="BPV1152" s="894"/>
      <c r="BPW1152" s="894"/>
      <c r="BPX1152" s="894"/>
      <c r="BPY1152" s="894"/>
      <c r="BPZ1152" s="894"/>
      <c r="BQA1152" s="894"/>
      <c r="BQB1152" s="894"/>
      <c r="BQC1152" s="894"/>
      <c r="BQD1152" s="894"/>
      <c r="BQE1152" s="894"/>
      <c r="BQF1152" s="894"/>
      <c r="BQG1152" s="894"/>
      <c r="BQH1152" s="894"/>
      <c r="BQI1152" s="894"/>
      <c r="BQJ1152" s="894"/>
      <c r="BQK1152" s="894"/>
      <c r="BQL1152" s="894"/>
      <c r="BQM1152" s="894"/>
      <c r="BQN1152" s="894"/>
      <c r="BQO1152" s="894"/>
      <c r="BQP1152" s="894"/>
      <c r="BQQ1152" s="894"/>
      <c r="BQR1152" s="894"/>
      <c r="BQS1152" s="894"/>
      <c r="BQT1152" s="894"/>
      <c r="BQU1152" s="894"/>
      <c r="BQV1152" s="894"/>
      <c r="BQW1152" s="894"/>
      <c r="BQX1152" s="894"/>
      <c r="BQY1152" s="894"/>
      <c r="BQZ1152" s="894"/>
      <c r="BRA1152" s="894"/>
      <c r="BRB1152" s="894"/>
      <c r="BRC1152" s="894"/>
      <c r="BRD1152" s="894"/>
      <c r="BRE1152" s="894"/>
      <c r="BRF1152" s="894"/>
      <c r="BRG1152" s="894"/>
      <c r="BRH1152" s="894"/>
      <c r="BRI1152" s="894"/>
      <c r="BRJ1152" s="894"/>
      <c r="BRK1152" s="894"/>
      <c r="BRL1152" s="894"/>
      <c r="BRM1152" s="894"/>
      <c r="BRN1152" s="894"/>
      <c r="BRO1152" s="894"/>
      <c r="BRP1152" s="894"/>
      <c r="BRQ1152" s="894"/>
      <c r="BRR1152" s="894"/>
      <c r="BRS1152" s="894"/>
      <c r="BRT1152" s="894"/>
      <c r="BRU1152" s="894"/>
      <c r="BRV1152" s="894"/>
      <c r="BRW1152" s="894"/>
      <c r="BRX1152" s="894"/>
      <c r="BRY1152" s="894"/>
      <c r="BRZ1152" s="894"/>
      <c r="BSA1152" s="894"/>
      <c r="BSB1152" s="894"/>
      <c r="BSC1152" s="894"/>
      <c r="BSD1152" s="894"/>
      <c r="BSE1152" s="894"/>
      <c r="BSF1152" s="894"/>
      <c r="BSG1152" s="894"/>
      <c r="BSH1152" s="894"/>
      <c r="BSI1152" s="894"/>
      <c r="BSJ1152" s="894"/>
      <c r="BSK1152" s="894"/>
      <c r="BSL1152" s="894"/>
      <c r="BSM1152" s="894"/>
      <c r="BSN1152" s="894"/>
      <c r="BSO1152" s="894"/>
      <c r="BSP1152" s="894"/>
      <c r="BSQ1152" s="894"/>
      <c r="BSR1152" s="894"/>
      <c r="BSS1152" s="894"/>
      <c r="BST1152" s="894"/>
      <c r="BSU1152" s="894"/>
      <c r="BSV1152" s="894"/>
      <c r="BSW1152" s="894"/>
      <c r="BSX1152" s="894"/>
      <c r="BSY1152" s="894"/>
      <c r="BSZ1152" s="894"/>
      <c r="BTA1152" s="894"/>
      <c r="BTB1152" s="894"/>
      <c r="BTC1152" s="894"/>
      <c r="BTD1152" s="894"/>
      <c r="BTE1152" s="894"/>
      <c r="BTF1152" s="894"/>
      <c r="BTG1152" s="894"/>
      <c r="BTH1152" s="894"/>
      <c r="BTI1152" s="894"/>
      <c r="BTJ1152" s="894"/>
      <c r="BTK1152" s="894"/>
      <c r="BTL1152" s="894"/>
      <c r="BTM1152" s="894"/>
      <c r="BTN1152" s="894"/>
      <c r="BTO1152" s="894"/>
      <c r="BTP1152" s="894"/>
      <c r="BTQ1152" s="894"/>
      <c r="BTR1152" s="894"/>
      <c r="BTS1152" s="894"/>
      <c r="BTT1152" s="894"/>
      <c r="BTU1152" s="894"/>
      <c r="BTV1152" s="894"/>
      <c r="BTW1152" s="894"/>
      <c r="BTX1152" s="894"/>
      <c r="BTY1152" s="894"/>
      <c r="BTZ1152" s="894"/>
      <c r="BUA1152" s="894"/>
      <c r="BUB1152" s="894"/>
      <c r="BUC1152" s="894"/>
      <c r="BUD1152" s="894"/>
      <c r="BUE1152" s="894"/>
      <c r="BUF1152" s="894"/>
      <c r="BUG1152" s="894"/>
      <c r="BUH1152" s="894"/>
      <c r="BUI1152" s="894"/>
      <c r="BUJ1152" s="894"/>
      <c r="BUK1152" s="894"/>
      <c r="BUL1152" s="894"/>
      <c r="BUM1152" s="894"/>
      <c r="BUN1152" s="894"/>
      <c r="BUO1152" s="894"/>
      <c r="BUP1152" s="894"/>
      <c r="BUQ1152" s="894"/>
      <c r="BUR1152" s="894"/>
      <c r="BUS1152" s="894"/>
      <c r="BUT1152" s="894"/>
      <c r="BUU1152" s="894"/>
      <c r="BUV1152" s="894"/>
      <c r="BUW1152" s="894"/>
      <c r="BUX1152" s="894"/>
      <c r="BUY1152" s="894"/>
      <c r="BUZ1152" s="894"/>
      <c r="BVA1152" s="894"/>
      <c r="BVB1152" s="894"/>
      <c r="BVC1152" s="894"/>
      <c r="BVD1152" s="894"/>
      <c r="BVE1152" s="894"/>
      <c r="BVF1152" s="894"/>
      <c r="BVG1152" s="894"/>
      <c r="BVH1152" s="894"/>
      <c r="BVI1152" s="894"/>
      <c r="BVJ1152" s="894"/>
      <c r="BVK1152" s="894"/>
      <c r="BVL1152" s="894"/>
      <c r="BVM1152" s="894"/>
      <c r="BVN1152" s="894"/>
      <c r="BVO1152" s="894"/>
      <c r="BVP1152" s="894"/>
      <c r="BVQ1152" s="894"/>
      <c r="BVR1152" s="894"/>
      <c r="BVS1152" s="894"/>
      <c r="BVT1152" s="894"/>
      <c r="BVU1152" s="894"/>
      <c r="BVV1152" s="894"/>
      <c r="BVW1152" s="894"/>
      <c r="BVX1152" s="894"/>
      <c r="BVY1152" s="894"/>
      <c r="BVZ1152" s="894"/>
      <c r="BWA1152" s="894"/>
      <c r="BWB1152" s="894"/>
      <c r="BWC1152" s="894"/>
      <c r="BWD1152" s="894"/>
      <c r="BWE1152" s="894"/>
      <c r="BWF1152" s="894"/>
      <c r="BWG1152" s="894"/>
      <c r="BWH1152" s="894"/>
      <c r="BWI1152" s="894"/>
      <c r="BWJ1152" s="894"/>
      <c r="BWK1152" s="894"/>
      <c r="BWL1152" s="894"/>
      <c r="BWM1152" s="894"/>
      <c r="BWN1152" s="894"/>
      <c r="BWO1152" s="894"/>
      <c r="BWP1152" s="894"/>
      <c r="BWQ1152" s="894"/>
      <c r="BWR1152" s="894"/>
      <c r="BWS1152" s="894"/>
      <c r="BWT1152" s="894"/>
      <c r="BWU1152" s="894"/>
      <c r="BWV1152" s="894"/>
      <c r="BWW1152" s="894"/>
      <c r="BWX1152" s="894"/>
      <c r="BWY1152" s="894"/>
      <c r="BWZ1152" s="894"/>
      <c r="BXA1152" s="894"/>
      <c r="BXB1152" s="894"/>
      <c r="BXC1152" s="894"/>
      <c r="BXD1152" s="894"/>
      <c r="BXE1152" s="894"/>
      <c r="BXF1152" s="894"/>
      <c r="BXG1152" s="894"/>
      <c r="BXH1152" s="894"/>
      <c r="BXI1152" s="894"/>
      <c r="BXJ1152" s="894"/>
      <c r="BXK1152" s="894"/>
      <c r="BXL1152" s="894"/>
      <c r="BXM1152" s="894"/>
      <c r="BXN1152" s="894"/>
      <c r="BXO1152" s="894"/>
      <c r="BXP1152" s="894"/>
      <c r="BXQ1152" s="894"/>
      <c r="BXR1152" s="894"/>
      <c r="BXS1152" s="894"/>
      <c r="BXT1152" s="894"/>
      <c r="BXU1152" s="894"/>
      <c r="BXV1152" s="894"/>
      <c r="BXW1152" s="894"/>
      <c r="BXX1152" s="894"/>
      <c r="BXY1152" s="894"/>
      <c r="BXZ1152" s="894"/>
      <c r="BYA1152" s="894"/>
      <c r="BYB1152" s="894"/>
      <c r="BYC1152" s="894"/>
      <c r="BYD1152" s="894"/>
      <c r="BYE1152" s="894"/>
      <c r="BYF1152" s="894"/>
      <c r="BYG1152" s="894"/>
      <c r="BYH1152" s="894"/>
      <c r="BYI1152" s="894"/>
      <c r="BYJ1152" s="894"/>
      <c r="BYK1152" s="894"/>
      <c r="BYL1152" s="894"/>
      <c r="BYM1152" s="894"/>
      <c r="BYN1152" s="894"/>
      <c r="BYO1152" s="894"/>
      <c r="BYP1152" s="894"/>
      <c r="BYQ1152" s="894"/>
      <c r="BYR1152" s="894"/>
      <c r="BYS1152" s="894"/>
      <c r="BYT1152" s="894"/>
      <c r="BYU1152" s="894"/>
      <c r="BYV1152" s="894"/>
      <c r="BYW1152" s="894"/>
      <c r="BYX1152" s="894"/>
      <c r="BYY1152" s="894"/>
      <c r="BYZ1152" s="894"/>
      <c r="BZA1152" s="894"/>
      <c r="BZB1152" s="894"/>
      <c r="BZC1152" s="894"/>
      <c r="BZD1152" s="894"/>
      <c r="BZE1152" s="894"/>
      <c r="BZF1152" s="894"/>
      <c r="BZG1152" s="894"/>
      <c r="BZH1152" s="894"/>
      <c r="BZI1152" s="894"/>
      <c r="BZJ1152" s="894"/>
      <c r="BZK1152" s="894"/>
      <c r="BZL1152" s="894"/>
      <c r="BZM1152" s="894"/>
      <c r="BZN1152" s="894"/>
      <c r="BZO1152" s="894"/>
      <c r="BZP1152" s="894"/>
      <c r="BZQ1152" s="894"/>
      <c r="BZR1152" s="894"/>
      <c r="BZS1152" s="894"/>
      <c r="BZT1152" s="894"/>
      <c r="BZU1152" s="894"/>
      <c r="BZV1152" s="894"/>
      <c r="BZW1152" s="894"/>
      <c r="BZX1152" s="894"/>
      <c r="BZY1152" s="894"/>
      <c r="BZZ1152" s="894"/>
      <c r="CAA1152" s="894"/>
      <c r="CAB1152" s="894"/>
      <c r="CAC1152" s="894"/>
      <c r="CAD1152" s="894"/>
      <c r="CAE1152" s="894"/>
      <c r="CAF1152" s="894"/>
      <c r="CAG1152" s="894"/>
      <c r="CAH1152" s="894"/>
      <c r="CAI1152" s="894"/>
      <c r="CAJ1152" s="894"/>
      <c r="CAK1152" s="894"/>
      <c r="CAL1152" s="894"/>
      <c r="CAM1152" s="894"/>
      <c r="CAN1152" s="894"/>
      <c r="CAO1152" s="894"/>
      <c r="CAP1152" s="894"/>
      <c r="CAQ1152" s="894"/>
      <c r="CAR1152" s="894"/>
      <c r="CAS1152" s="894"/>
      <c r="CAT1152" s="894"/>
      <c r="CAU1152" s="894"/>
      <c r="CAV1152" s="894"/>
      <c r="CAW1152" s="894"/>
      <c r="CAX1152" s="894"/>
      <c r="CAY1152" s="894"/>
      <c r="CAZ1152" s="894"/>
      <c r="CBA1152" s="894"/>
      <c r="CBB1152" s="894"/>
      <c r="CBC1152" s="894"/>
      <c r="CBD1152" s="894"/>
      <c r="CBE1152" s="894"/>
      <c r="CBF1152" s="894"/>
      <c r="CBG1152" s="894"/>
      <c r="CBH1152" s="894"/>
      <c r="CBI1152" s="894"/>
      <c r="CBJ1152" s="894"/>
      <c r="CBK1152" s="894"/>
      <c r="CBL1152" s="894"/>
      <c r="CBM1152" s="894"/>
      <c r="CBN1152" s="894"/>
      <c r="CBO1152" s="894"/>
      <c r="CBP1152" s="894"/>
      <c r="CBQ1152" s="894"/>
      <c r="CBR1152" s="894"/>
      <c r="CBS1152" s="894"/>
      <c r="CBT1152" s="894"/>
      <c r="CBU1152" s="894"/>
      <c r="CBV1152" s="894"/>
      <c r="CBW1152" s="894"/>
      <c r="CBX1152" s="894"/>
      <c r="CBY1152" s="894"/>
      <c r="CBZ1152" s="894"/>
      <c r="CCA1152" s="894"/>
      <c r="CCB1152" s="894"/>
      <c r="CCC1152" s="894"/>
      <c r="CCD1152" s="894"/>
      <c r="CCE1152" s="894"/>
      <c r="CCF1152" s="894"/>
      <c r="CCG1152" s="894"/>
      <c r="CCH1152" s="894"/>
      <c r="CCI1152" s="894"/>
      <c r="CCJ1152" s="894"/>
      <c r="CCK1152" s="894"/>
      <c r="CCL1152" s="894"/>
      <c r="CCM1152" s="894"/>
      <c r="CCN1152" s="894"/>
      <c r="CCO1152" s="894"/>
      <c r="CCP1152" s="894"/>
      <c r="CCQ1152" s="894"/>
      <c r="CCR1152" s="894"/>
      <c r="CCS1152" s="894"/>
      <c r="CCT1152" s="894"/>
      <c r="CCU1152" s="894"/>
      <c r="CCV1152" s="894"/>
      <c r="CCW1152" s="894"/>
      <c r="CCX1152" s="894"/>
      <c r="CCY1152" s="894"/>
      <c r="CCZ1152" s="894"/>
      <c r="CDA1152" s="894"/>
      <c r="CDB1152" s="894"/>
      <c r="CDC1152" s="894"/>
      <c r="CDD1152" s="894"/>
      <c r="CDE1152" s="894"/>
      <c r="CDF1152" s="894"/>
      <c r="CDG1152" s="894"/>
      <c r="CDH1152" s="894"/>
      <c r="CDI1152" s="894"/>
      <c r="CDJ1152" s="894"/>
      <c r="CDK1152" s="894"/>
      <c r="CDL1152" s="894"/>
      <c r="CDM1152" s="894"/>
      <c r="CDN1152" s="894"/>
      <c r="CDO1152" s="894"/>
      <c r="CDP1152" s="894"/>
      <c r="CDQ1152" s="894"/>
      <c r="CDR1152" s="894"/>
      <c r="CDS1152" s="894"/>
      <c r="CDT1152" s="894"/>
      <c r="CDU1152" s="894"/>
      <c r="CDV1152" s="894"/>
      <c r="CDW1152" s="894"/>
      <c r="CDX1152" s="894"/>
      <c r="CDY1152" s="894"/>
      <c r="CDZ1152" s="894"/>
      <c r="CEA1152" s="894"/>
      <c r="CEB1152" s="894"/>
      <c r="CEC1152" s="894"/>
      <c r="CED1152" s="894"/>
      <c r="CEE1152" s="894"/>
      <c r="CEF1152" s="894"/>
      <c r="CEG1152" s="894"/>
      <c r="CEH1152" s="894"/>
      <c r="CEI1152" s="894"/>
      <c r="CEJ1152" s="894"/>
      <c r="CEK1152" s="894"/>
      <c r="CEL1152" s="894"/>
      <c r="CEM1152" s="894"/>
      <c r="CEN1152" s="894"/>
      <c r="CEO1152" s="894"/>
      <c r="CEP1152" s="894"/>
      <c r="CEQ1152" s="894"/>
      <c r="CER1152" s="894"/>
      <c r="CES1152" s="894"/>
      <c r="CET1152" s="894"/>
      <c r="CEU1152" s="894"/>
      <c r="CEV1152" s="894"/>
      <c r="CEW1152" s="894"/>
      <c r="CEX1152" s="894"/>
      <c r="CEY1152" s="894"/>
      <c r="CEZ1152" s="894"/>
      <c r="CFA1152" s="894"/>
      <c r="CFB1152" s="894"/>
      <c r="CFC1152" s="894"/>
      <c r="CFD1152" s="894"/>
      <c r="CFE1152" s="894"/>
      <c r="CFF1152" s="894"/>
      <c r="CFG1152" s="894"/>
      <c r="CFH1152" s="894"/>
      <c r="CFI1152" s="894"/>
      <c r="CFJ1152" s="894"/>
      <c r="CFK1152" s="894"/>
      <c r="CFL1152" s="894"/>
      <c r="CFM1152" s="894"/>
      <c r="CFN1152" s="894"/>
      <c r="CFO1152" s="894"/>
      <c r="CFP1152" s="894"/>
      <c r="CFQ1152" s="894"/>
      <c r="CFR1152" s="894"/>
      <c r="CFS1152" s="894"/>
      <c r="CFT1152" s="894"/>
      <c r="CFU1152" s="894"/>
      <c r="CFV1152" s="894"/>
      <c r="CFW1152" s="894"/>
      <c r="CFX1152" s="894"/>
      <c r="CFY1152" s="894"/>
      <c r="CFZ1152" s="894"/>
      <c r="CGA1152" s="894"/>
      <c r="CGB1152" s="894"/>
      <c r="CGC1152" s="894"/>
      <c r="CGD1152" s="894"/>
      <c r="CGE1152" s="894"/>
      <c r="CGF1152" s="894"/>
      <c r="CGG1152" s="894"/>
      <c r="CGH1152" s="894"/>
      <c r="CGI1152" s="894"/>
      <c r="CGJ1152" s="894"/>
      <c r="CGK1152" s="894"/>
      <c r="CGL1152" s="894"/>
      <c r="CGM1152" s="894"/>
      <c r="CGN1152" s="894"/>
      <c r="CGO1152" s="894"/>
      <c r="CGP1152" s="894"/>
      <c r="CGQ1152" s="894"/>
      <c r="CGR1152" s="894"/>
      <c r="CGS1152" s="894"/>
      <c r="CGT1152" s="894"/>
      <c r="CGU1152" s="894"/>
      <c r="CGV1152" s="894"/>
      <c r="CGW1152" s="894"/>
      <c r="CGX1152" s="894"/>
      <c r="CGY1152" s="894"/>
      <c r="CGZ1152" s="894"/>
      <c r="CHA1152" s="894"/>
      <c r="CHB1152" s="894"/>
      <c r="CHC1152" s="894"/>
      <c r="CHD1152" s="894"/>
      <c r="CHE1152" s="894"/>
      <c r="CHF1152" s="894"/>
      <c r="CHG1152" s="894"/>
      <c r="CHH1152" s="894"/>
      <c r="CHI1152" s="894"/>
      <c r="CHJ1152" s="894"/>
      <c r="CHK1152" s="894"/>
      <c r="CHL1152" s="894"/>
      <c r="CHM1152" s="894"/>
      <c r="CHN1152" s="894"/>
      <c r="CHO1152" s="894"/>
      <c r="CHP1152" s="894"/>
      <c r="CHQ1152" s="894"/>
      <c r="CHR1152" s="894"/>
      <c r="CHS1152" s="894"/>
      <c r="CHT1152" s="894"/>
      <c r="CHU1152" s="894"/>
      <c r="CHV1152" s="894"/>
      <c r="CHW1152" s="894"/>
      <c r="CHX1152" s="894"/>
      <c r="CHY1152" s="894"/>
      <c r="CHZ1152" s="894"/>
      <c r="CIA1152" s="894"/>
      <c r="CIB1152" s="894"/>
      <c r="CIC1152" s="894"/>
      <c r="CID1152" s="894"/>
      <c r="CIE1152" s="894"/>
      <c r="CIF1152" s="894"/>
      <c r="CIG1152" s="894"/>
      <c r="CIH1152" s="894"/>
      <c r="CII1152" s="894"/>
      <c r="CIJ1152" s="894"/>
      <c r="CIK1152" s="894"/>
      <c r="CIL1152" s="894"/>
      <c r="CIM1152" s="894"/>
      <c r="CIN1152" s="894"/>
      <c r="CIO1152" s="894"/>
      <c r="CIP1152" s="894"/>
      <c r="CIQ1152" s="894"/>
      <c r="CIR1152" s="894"/>
      <c r="CIS1152" s="894"/>
      <c r="CIT1152" s="894"/>
      <c r="CIU1152" s="894"/>
      <c r="CIV1152" s="894"/>
      <c r="CIW1152" s="894"/>
      <c r="CIX1152" s="894"/>
      <c r="CIY1152" s="894"/>
      <c r="CIZ1152" s="894"/>
      <c r="CJA1152" s="894"/>
      <c r="CJB1152" s="894"/>
      <c r="CJC1152" s="894"/>
      <c r="CJD1152" s="894"/>
      <c r="CJE1152" s="894"/>
      <c r="CJF1152" s="894"/>
      <c r="CJG1152" s="894"/>
      <c r="CJH1152" s="894"/>
      <c r="CJI1152" s="894"/>
      <c r="CJJ1152" s="894"/>
      <c r="CJK1152" s="894"/>
      <c r="CJL1152" s="894"/>
      <c r="CJM1152" s="894"/>
      <c r="CJN1152" s="894"/>
      <c r="CJO1152" s="894"/>
      <c r="CJP1152" s="894"/>
      <c r="CJQ1152" s="894"/>
      <c r="CJR1152" s="894"/>
      <c r="CJS1152" s="894"/>
      <c r="CJT1152" s="894"/>
      <c r="CJU1152" s="894"/>
      <c r="CJV1152" s="894"/>
      <c r="CJW1152" s="894"/>
      <c r="CJX1152" s="894"/>
      <c r="CJY1152" s="894"/>
      <c r="CJZ1152" s="894"/>
      <c r="CKA1152" s="894"/>
      <c r="CKB1152" s="894"/>
      <c r="CKC1152" s="894"/>
      <c r="CKD1152" s="894"/>
      <c r="CKE1152" s="894"/>
      <c r="CKF1152" s="894"/>
      <c r="CKG1152" s="894"/>
      <c r="CKH1152" s="894"/>
      <c r="CKI1152" s="894"/>
      <c r="CKJ1152" s="894"/>
      <c r="CKK1152" s="894"/>
      <c r="CKL1152" s="894"/>
      <c r="CKM1152" s="894"/>
      <c r="CKN1152" s="894"/>
      <c r="CKO1152" s="894"/>
      <c r="CKP1152" s="894"/>
      <c r="CKQ1152" s="894"/>
      <c r="CKR1152" s="894"/>
      <c r="CKS1152" s="894"/>
      <c r="CKT1152" s="894"/>
      <c r="CKU1152" s="894"/>
      <c r="CKV1152" s="894"/>
      <c r="CKW1152" s="894"/>
      <c r="CKX1152" s="894"/>
      <c r="CKY1152" s="894"/>
      <c r="CKZ1152" s="894"/>
      <c r="CLA1152" s="894"/>
      <c r="CLB1152" s="894"/>
      <c r="CLC1152" s="894"/>
      <c r="CLD1152" s="894"/>
      <c r="CLE1152" s="894"/>
      <c r="CLF1152" s="894"/>
      <c r="CLG1152" s="894"/>
      <c r="CLH1152" s="894"/>
      <c r="CLI1152" s="894"/>
      <c r="CLJ1152" s="894"/>
      <c r="CLK1152" s="894"/>
      <c r="CLL1152" s="894"/>
      <c r="CLM1152" s="894"/>
      <c r="CLN1152" s="894"/>
      <c r="CLO1152" s="894"/>
      <c r="CLP1152" s="894"/>
      <c r="CLQ1152" s="894"/>
      <c r="CLR1152" s="894"/>
      <c r="CLS1152" s="894"/>
      <c r="CLT1152" s="894"/>
      <c r="CLU1152" s="894"/>
      <c r="CLV1152" s="894"/>
      <c r="CLW1152" s="894"/>
      <c r="CLX1152" s="894"/>
      <c r="CLY1152" s="894"/>
      <c r="CLZ1152" s="894"/>
      <c r="CMA1152" s="894"/>
      <c r="CMB1152" s="894"/>
      <c r="CMC1152" s="894"/>
      <c r="CMD1152" s="894"/>
      <c r="CME1152" s="894"/>
      <c r="CMF1152" s="894"/>
      <c r="CMG1152" s="894"/>
      <c r="CMH1152" s="894"/>
      <c r="CMI1152" s="894"/>
      <c r="CMJ1152" s="894"/>
      <c r="CMK1152" s="894"/>
      <c r="CML1152" s="894"/>
      <c r="CMM1152" s="894"/>
      <c r="CMN1152" s="894"/>
      <c r="CMO1152" s="894"/>
      <c r="CMP1152" s="894"/>
      <c r="CMQ1152" s="894"/>
      <c r="CMR1152" s="894"/>
      <c r="CMS1152" s="894"/>
      <c r="CMT1152" s="894"/>
      <c r="CMU1152" s="894"/>
      <c r="CMV1152" s="894"/>
      <c r="CMW1152" s="894"/>
      <c r="CMX1152" s="894"/>
      <c r="CMY1152" s="894"/>
      <c r="CMZ1152" s="894"/>
      <c r="CNA1152" s="894"/>
      <c r="CNB1152" s="894"/>
      <c r="CNC1152" s="894"/>
      <c r="CND1152" s="894"/>
      <c r="CNE1152" s="894"/>
      <c r="CNF1152" s="894"/>
      <c r="CNG1152" s="894"/>
      <c r="CNH1152" s="894"/>
      <c r="CNI1152" s="894"/>
      <c r="CNJ1152" s="894"/>
      <c r="CNK1152" s="894"/>
      <c r="CNL1152" s="894"/>
      <c r="CNM1152" s="894"/>
      <c r="CNN1152" s="894"/>
      <c r="CNO1152" s="894"/>
      <c r="CNP1152" s="894"/>
      <c r="CNQ1152" s="894"/>
      <c r="CNR1152" s="894"/>
      <c r="CNS1152" s="894"/>
      <c r="CNT1152" s="894"/>
      <c r="CNU1152" s="894"/>
      <c r="CNV1152" s="894"/>
      <c r="CNW1152" s="894"/>
      <c r="CNX1152" s="894"/>
      <c r="CNY1152" s="894"/>
      <c r="CNZ1152" s="894"/>
      <c r="COA1152" s="894"/>
      <c r="COB1152" s="894"/>
      <c r="COC1152" s="894"/>
      <c r="COD1152" s="894"/>
      <c r="COE1152" s="894"/>
      <c r="COF1152" s="894"/>
      <c r="COG1152" s="894"/>
      <c r="COH1152" s="894"/>
      <c r="COI1152" s="894"/>
      <c r="COJ1152" s="894"/>
      <c r="COK1152" s="894"/>
      <c r="COL1152" s="894"/>
      <c r="COM1152" s="894"/>
      <c r="CON1152" s="894"/>
      <c r="COO1152" s="894"/>
      <c r="COP1152" s="894"/>
      <c r="COQ1152" s="894"/>
      <c r="COR1152" s="894"/>
      <c r="COS1152" s="894"/>
      <c r="COT1152" s="894"/>
      <c r="COU1152" s="894"/>
      <c r="COV1152" s="894"/>
      <c r="COW1152" s="894"/>
      <c r="COX1152" s="894"/>
      <c r="COY1152" s="894"/>
      <c r="COZ1152" s="894"/>
      <c r="CPA1152" s="894"/>
      <c r="CPB1152" s="894"/>
      <c r="CPC1152" s="894"/>
      <c r="CPD1152" s="894"/>
      <c r="CPE1152" s="894"/>
      <c r="CPF1152" s="894"/>
      <c r="CPG1152" s="894"/>
      <c r="CPH1152" s="894"/>
      <c r="CPI1152" s="894"/>
      <c r="CPJ1152" s="894"/>
      <c r="CPK1152" s="894"/>
      <c r="CPL1152" s="894"/>
      <c r="CPM1152" s="894"/>
      <c r="CPN1152" s="894"/>
      <c r="CPO1152" s="894"/>
      <c r="CPP1152" s="894"/>
      <c r="CPQ1152" s="894"/>
      <c r="CPR1152" s="894"/>
      <c r="CPS1152" s="894"/>
      <c r="CPT1152" s="894"/>
      <c r="CPU1152" s="894"/>
      <c r="CPV1152" s="894"/>
      <c r="CPW1152" s="894"/>
      <c r="CPX1152" s="894"/>
      <c r="CPY1152" s="894"/>
      <c r="CPZ1152" s="894"/>
      <c r="CQA1152" s="894"/>
      <c r="CQB1152" s="894"/>
      <c r="CQC1152" s="894"/>
      <c r="CQD1152" s="894"/>
      <c r="CQE1152" s="894"/>
      <c r="CQF1152" s="894"/>
      <c r="CQG1152" s="894"/>
      <c r="CQH1152" s="894"/>
      <c r="CQI1152" s="894"/>
      <c r="CQJ1152" s="894"/>
      <c r="CQK1152" s="894"/>
      <c r="CQL1152" s="894"/>
      <c r="CQM1152" s="894"/>
      <c r="CQN1152" s="894"/>
      <c r="CQO1152" s="894"/>
      <c r="CQP1152" s="894"/>
      <c r="CQQ1152" s="894"/>
      <c r="CQR1152" s="894"/>
      <c r="CQS1152" s="894"/>
      <c r="CQT1152" s="894"/>
      <c r="CQU1152" s="894"/>
      <c r="CQV1152" s="894"/>
      <c r="CQW1152" s="894"/>
      <c r="CQX1152" s="894"/>
      <c r="CQY1152" s="894"/>
      <c r="CQZ1152" s="894"/>
      <c r="CRA1152" s="894"/>
      <c r="CRB1152" s="894"/>
      <c r="CRC1152" s="894"/>
      <c r="CRD1152" s="894"/>
      <c r="CRE1152" s="894"/>
      <c r="CRF1152" s="894"/>
      <c r="CRG1152" s="894"/>
      <c r="CRH1152" s="894"/>
      <c r="CRI1152" s="894"/>
      <c r="CRJ1152" s="894"/>
      <c r="CRK1152" s="894"/>
      <c r="CRL1152" s="894"/>
      <c r="CRM1152" s="894"/>
      <c r="CRN1152" s="894"/>
      <c r="CRO1152" s="894"/>
      <c r="CRP1152" s="894"/>
      <c r="CRQ1152" s="894"/>
      <c r="CRR1152" s="894"/>
      <c r="CRS1152" s="894"/>
      <c r="CRT1152" s="894"/>
      <c r="CRU1152" s="894"/>
      <c r="CRV1152" s="894"/>
      <c r="CRW1152" s="894"/>
      <c r="CRX1152" s="894"/>
      <c r="CRY1152" s="894"/>
      <c r="CRZ1152" s="894"/>
      <c r="CSA1152" s="894"/>
      <c r="CSB1152" s="894"/>
      <c r="CSC1152" s="894"/>
      <c r="CSD1152" s="894"/>
      <c r="CSE1152" s="894"/>
      <c r="CSF1152" s="894"/>
      <c r="CSG1152" s="894"/>
      <c r="CSH1152" s="894"/>
      <c r="CSI1152" s="894"/>
      <c r="CSJ1152" s="894"/>
      <c r="CSK1152" s="894"/>
      <c r="CSL1152" s="894"/>
      <c r="CSM1152" s="894"/>
      <c r="CSN1152" s="894"/>
      <c r="CSO1152" s="894"/>
      <c r="CSP1152" s="894"/>
      <c r="CSQ1152" s="894"/>
      <c r="CSR1152" s="894"/>
      <c r="CSS1152" s="894"/>
      <c r="CST1152" s="894"/>
      <c r="CSU1152" s="894"/>
      <c r="CSV1152" s="894"/>
      <c r="CSW1152" s="894"/>
      <c r="CSX1152" s="894"/>
      <c r="CSY1152" s="894"/>
      <c r="CSZ1152" s="894"/>
      <c r="CTA1152" s="894"/>
      <c r="CTB1152" s="894"/>
      <c r="CTC1152" s="894"/>
      <c r="CTD1152" s="894"/>
      <c r="CTE1152" s="894"/>
      <c r="CTF1152" s="894"/>
      <c r="CTG1152" s="894"/>
      <c r="CTH1152" s="894"/>
      <c r="CTI1152" s="894"/>
      <c r="CTJ1152" s="894"/>
      <c r="CTK1152" s="894"/>
      <c r="CTL1152" s="894"/>
      <c r="CTM1152" s="894"/>
      <c r="CTN1152" s="894"/>
      <c r="CTO1152" s="894"/>
      <c r="CTP1152" s="894"/>
      <c r="CTQ1152" s="894"/>
      <c r="CTR1152" s="894"/>
      <c r="CTS1152" s="894"/>
      <c r="CTT1152" s="894"/>
      <c r="CTU1152" s="894"/>
      <c r="CTV1152" s="894"/>
      <c r="CTW1152" s="894"/>
      <c r="CTX1152" s="894"/>
      <c r="CTY1152" s="894"/>
      <c r="CTZ1152" s="894"/>
      <c r="CUA1152" s="894"/>
      <c r="CUB1152" s="894"/>
      <c r="CUC1152" s="894"/>
      <c r="CUD1152" s="894"/>
      <c r="CUE1152" s="894"/>
      <c r="CUF1152" s="894"/>
      <c r="CUG1152" s="894"/>
      <c r="CUH1152" s="894"/>
      <c r="CUI1152" s="894"/>
      <c r="CUJ1152" s="894"/>
      <c r="CUK1152" s="894"/>
      <c r="CUL1152" s="894"/>
      <c r="CUM1152" s="894"/>
      <c r="CUN1152" s="894"/>
      <c r="CUO1152" s="894"/>
      <c r="CUP1152" s="894"/>
      <c r="CUQ1152" s="894"/>
      <c r="CUR1152" s="894"/>
      <c r="CUS1152" s="894"/>
      <c r="CUT1152" s="894"/>
      <c r="CUU1152" s="894"/>
      <c r="CUV1152" s="894"/>
      <c r="CUW1152" s="894"/>
      <c r="CUX1152" s="894"/>
      <c r="CUY1152" s="894"/>
      <c r="CUZ1152" s="894"/>
      <c r="CVA1152" s="894"/>
      <c r="CVB1152" s="894"/>
      <c r="CVC1152" s="894"/>
      <c r="CVD1152" s="894"/>
      <c r="CVE1152" s="894"/>
      <c r="CVF1152" s="894"/>
      <c r="CVG1152" s="894"/>
      <c r="CVH1152" s="894"/>
      <c r="CVI1152" s="894"/>
      <c r="CVJ1152" s="894"/>
      <c r="CVK1152" s="894"/>
      <c r="CVL1152" s="894"/>
      <c r="CVM1152" s="894"/>
      <c r="CVN1152" s="894"/>
      <c r="CVO1152" s="894"/>
      <c r="CVP1152" s="894"/>
      <c r="CVQ1152" s="894"/>
      <c r="CVR1152" s="894"/>
      <c r="CVS1152" s="894"/>
      <c r="CVT1152" s="894"/>
      <c r="CVU1152" s="894"/>
      <c r="CVV1152" s="894"/>
      <c r="CVW1152" s="894"/>
      <c r="CVX1152" s="894"/>
      <c r="CVY1152" s="894"/>
      <c r="CVZ1152" s="894"/>
      <c r="CWA1152" s="894"/>
      <c r="CWB1152" s="894"/>
      <c r="CWC1152" s="894"/>
      <c r="CWD1152" s="894"/>
      <c r="CWE1152" s="894"/>
      <c r="CWF1152" s="894"/>
      <c r="CWG1152" s="894"/>
      <c r="CWH1152" s="894"/>
      <c r="CWI1152" s="894"/>
      <c r="CWJ1152" s="894"/>
      <c r="CWK1152" s="894"/>
      <c r="CWL1152" s="894"/>
      <c r="CWM1152" s="894"/>
      <c r="CWN1152" s="894"/>
      <c r="CWO1152" s="894"/>
      <c r="CWP1152" s="894"/>
      <c r="CWQ1152" s="894"/>
      <c r="CWR1152" s="894"/>
      <c r="CWS1152" s="894"/>
      <c r="CWT1152" s="894"/>
      <c r="CWU1152" s="894"/>
      <c r="CWV1152" s="894"/>
      <c r="CWW1152" s="894"/>
      <c r="CWX1152" s="894"/>
      <c r="CWY1152" s="894"/>
      <c r="CWZ1152" s="894"/>
      <c r="CXA1152" s="894"/>
      <c r="CXB1152" s="894"/>
      <c r="CXC1152" s="894"/>
      <c r="CXD1152" s="894"/>
      <c r="CXE1152" s="894"/>
      <c r="CXF1152" s="894"/>
      <c r="CXG1152" s="894"/>
      <c r="CXH1152" s="894"/>
      <c r="CXI1152" s="894"/>
      <c r="CXJ1152" s="894"/>
      <c r="CXK1152" s="894"/>
      <c r="CXL1152" s="894"/>
      <c r="CXM1152" s="894"/>
      <c r="CXN1152" s="894"/>
      <c r="CXO1152" s="894"/>
      <c r="CXP1152" s="894"/>
      <c r="CXQ1152" s="894"/>
      <c r="CXR1152" s="894"/>
      <c r="CXS1152" s="894"/>
      <c r="CXT1152" s="894"/>
      <c r="CXU1152" s="894"/>
      <c r="CXV1152" s="894"/>
      <c r="CXW1152" s="894"/>
      <c r="CXX1152" s="894"/>
      <c r="CXY1152" s="894"/>
      <c r="CXZ1152" s="894"/>
      <c r="CYA1152" s="894"/>
      <c r="CYB1152" s="894"/>
      <c r="CYC1152" s="894"/>
      <c r="CYD1152" s="894"/>
      <c r="CYE1152" s="894"/>
      <c r="CYF1152" s="894"/>
      <c r="CYG1152" s="894"/>
      <c r="CYH1152" s="894"/>
      <c r="CYI1152" s="894"/>
      <c r="CYJ1152" s="894"/>
      <c r="CYK1152" s="894"/>
      <c r="CYL1152" s="894"/>
      <c r="CYM1152" s="894"/>
      <c r="CYN1152" s="894"/>
      <c r="CYO1152" s="894"/>
      <c r="CYP1152" s="894"/>
      <c r="CYQ1152" s="894"/>
      <c r="CYR1152" s="894"/>
      <c r="CYS1152" s="894"/>
      <c r="CYT1152" s="894"/>
      <c r="CYU1152" s="894"/>
      <c r="CYV1152" s="894"/>
      <c r="CYW1152" s="894"/>
      <c r="CYX1152" s="894"/>
      <c r="CYY1152" s="894"/>
      <c r="CYZ1152" s="894"/>
      <c r="CZA1152" s="894"/>
      <c r="CZB1152" s="894"/>
      <c r="CZC1152" s="894"/>
      <c r="CZD1152" s="894"/>
      <c r="CZE1152" s="894"/>
      <c r="CZF1152" s="894"/>
      <c r="CZG1152" s="894"/>
      <c r="CZH1152" s="894"/>
      <c r="CZI1152" s="894"/>
      <c r="CZJ1152" s="894"/>
      <c r="CZK1152" s="894"/>
      <c r="CZL1152" s="894"/>
      <c r="CZM1152" s="894"/>
      <c r="CZN1152" s="894"/>
      <c r="CZO1152" s="894"/>
      <c r="CZP1152" s="894"/>
      <c r="CZQ1152" s="894"/>
      <c r="CZR1152" s="894"/>
      <c r="CZS1152" s="894"/>
      <c r="CZT1152" s="894"/>
      <c r="CZU1152" s="894"/>
      <c r="CZV1152" s="894"/>
      <c r="CZW1152" s="894"/>
      <c r="CZX1152" s="894"/>
      <c r="CZY1152" s="894"/>
      <c r="CZZ1152" s="894"/>
      <c r="DAA1152" s="894"/>
      <c r="DAB1152" s="894"/>
      <c r="DAC1152" s="894"/>
      <c r="DAD1152" s="894"/>
      <c r="DAE1152" s="894"/>
      <c r="DAF1152" s="894"/>
      <c r="DAG1152" s="894"/>
      <c r="DAH1152" s="894"/>
      <c r="DAI1152" s="894"/>
      <c r="DAJ1152" s="894"/>
      <c r="DAK1152" s="894"/>
      <c r="DAL1152" s="894"/>
      <c r="DAM1152" s="894"/>
      <c r="DAN1152" s="894"/>
      <c r="DAO1152" s="894"/>
      <c r="DAP1152" s="894"/>
      <c r="DAQ1152" s="894"/>
      <c r="DAR1152" s="894"/>
      <c r="DAS1152" s="894"/>
      <c r="DAT1152" s="894"/>
      <c r="DAU1152" s="894"/>
      <c r="DAV1152" s="894"/>
      <c r="DAW1152" s="894"/>
      <c r="DAX1152" s="894"/>
      <c r="DAY1152" s="894"/>
      <c r="DAZ1152" s="894"/>
      <c r="DBA1152" s="894"/>
      <c r="DBB1152" s="894"/>
      <c r="DBC1152" s="894"/>
      <c r="DBD1152" s="894"/>
      <c r="DBE1152" s="894"/>
      <c r="DBF1152" s="894"/>
      <c r="DBG1152" s="894"/>
      <c r="DBH1152" s="894"/>
      <c r="DBI1152" s="894"/>
      <c r="DBJ1152" s="894"/>
      <c r="DBK1152" s="894"/>
      <c r="DBL1152" s="894"/>
      <c r="DBM1152" s="894"/>
      <c r="DBN1152" s="894"/>
      <c r="DBO1152" s="894"/>
      <c r="DBP1152" s="894"/>
      <c r="DBQ1152" s="894"/>
      <c r="DBR1152" s="894"/>
      <c r="DBS1152" s="894"/>
      <c r="DBT1152" s="894"/>
      <c r="DBU1152" s="894"/>
      <c r="DBV1152" s="894"/>
      <c r="DBW1152" s="894"/>
      <c r="DBX1152" s="894"/>
      <c r="DBY1152" s="894"/>
      <c r="DBZ1152" s="894"/>
      <c r="DCA1152" s="894"/>
      <c r="DCB1152" s="894"/>
      <c r="DCC1152" s="894"/>
      <c r="DCD1152" s="894"/>
      <c r="DCE1152" s="894"/>
      <c r="DCF1152" s="894"/>
      <c r="DCG1152" s="894"/>
      <c r="DCH1152" s="894"/>
      <c r="DCI1152" s="894"/>
      <c r="DCJ1152" s="894"/>
      <c r="DCK1152" s="894"/>
      <c r="DCL1152" s="894"/>
      <c r="DCM1152" s="894"/>
      <c r="DCN1152" s="894"/>
      <c r="DCO1152" s="894"/>
      <c r="DCP1152" s="894"/>
      <c r="DCQ1152" s="894"/>
      <c r="DCR1152" s="894"/>
      <c r="DCS1152" s="894"/>
      <c r="DCT1152" s="894"/>
      <c r="DCU1152" s="894"/>
      <c r="DCV1152" s="894"/>
      <c r="DCW1152" s="894"/>
      <c r="DCX1152" s="894"/>
      <c r="DCY1152" s="894"/>
      <c r="DCZ1152" s="894"/>
      <c r="DDA1152" s="894"/>
      <c r="DDB1152" s="894"/>
      <c r="DDC1152" s="894"/>
      <c r="DDD1152" s="894"/>
      <c r="DDE1152" s="894"/>
      <c r="DDF1152" s="894"/>
      <c r="DDG1152" s="894"/>
      <c r="DDH1152" s="894"/>
      <c r="DDI1152" s="894"/>
      <c r="DDJ1152" s="894"/>
      <c r="DDK1152" s="894"/>
      <c r="DDL1152" s="894"/>
      <c r="DDM1152" s="894"/>
      <c r="DDN1152" s="894"/>
      <c r="DDO1152" s="894"/>
      <c r="DDP1152" s="894"/>
      <c r="DDQ1152" s="894"/>
      <c r="DDR1152" s="894"/>
      <c r="DDS1152" s="894"/>
      <c r="DDT1152" s="894"/>
      <c r="DDU1152" s="894"/>
      <c r="DDV1152" s="894"/>
      <c r="DDW1152" s="894"/>
      <c r="DDX1152" s="894"/>
      <c r="DDY1152" s="894"/>
      <c r="DDZ1152" s="894"/>
      <c r="DEA1152" s="894"/>
      <c r="DEB1152" s="894"/>
      <c r="DEC1152" s="894"/>
      <c r="DED1152" s="894"/>
      <c r="DEE1152" s="894"/>
      <c r="DEF1152" s="894"/>
      <c r="DEG1152" s="894"/>
      <c r="DEH1152" s="894"/>
      <c r="DEI1152" s="894"/>
      <c r="DEJ1152" s="894"/>
      <c r="DEK1152" s="894"/>
      <c r="DEL1152" s="894"/>
      <c r="DEM1152" s="894"/>
      <c r="DEN1152" s="894"/>
      <c r="DEO1152" s="894"/>
      <c r="DEP1152" s="894"/>
      <c r="DEQ1152" s="894"/>
      <c r="DER1152" s="894"/>
      <c r="DES1152" s="894"/>
      <c r="DET1152" s="894"/>
      <c r="DEU1152" s="894"/>
      <c r="DEV1152" s="894"/>
      <c r="DEW1152" s="894"/>
      <c r="DEX1152" s="894"/>
      <c r="DEY1152" s="894"/>
      <c r="DEZ1152" s="894"/>
      <c r="DFA1152" s="894"/>
      <c r="DFB1152" s="894"/>
      <c r="DFC1152" s="894"/>
      <c r="DFD1152" s="894"/>
      <c r="DFE1152" s="894"/>
      <c r="DFF1152" s="894"/>
      <c r="DFG1152" s="894"/>
      <c r="DFH1152" s="894"/>
      <c r="DFI1152" s="894"/>
      <c r="DFJ1152" s="894"/>
      <c r="DFK1152" s="894"/>
      <c r="DFL1152" s="894"/>
      <c r="DFM1152" s="894"/>
      <c r="DFN1152" s="894"/>
      <c r="DFO1152" s="894"/>
      <c r="DFP1152" s="894"/>
      <c r="DFQ1152" s="894"/>
      <c r="DFR1152" s="894"/>
      <c r="DFS1152" s="894"/>
      <c r="DFT1152" s="894"/>
      <c r="DFU1152" s="894"/>
      <c r="DFV1152" s="894"/>
      <c r="DFW1152" s="894"/>
      <c r="DFX1152" s="894"/>
      <c r="DFY1152" s="894"/>
      <c r="DFZ1152" s="894"/>
      <c r="DGA1152" s="894"/>
      <c r="DGB1152" s="894"/>
      <c r="DGC1152" s="894"/>
      <c r="DGD1152" s="894"/>
      <c r="DGE1152" s="894"/>
      <c r="DGF1152" s="894"/>
      <c r="DGG1152" s="894"/>
      <c r="DGH1152" s="894"/>
      <c r="DGI1152" s="894"/>
      <c r="DGJ1152" s="894"/>
      <c r="DGK1152" s="894"/>
      <c r="DGL1152" s="894"/>
      <c r="DGM1152" s="894"/>
      <c r="DGN1152" s="894"/>
      <c r="DGO1152" s="894"/>
      <c r="DGP1152" s="894"/>
      <c r="DGQ1152" s="894"/>
      <c r="DGR1152" s="894"/>
      <c r="DGS1152" s="894"/>
      <c r="DGT1152" s="894"/>
      <c r="DGU1152" s="894"/>
      <c r="DGV1152" s="894"/>
      <c r="DGW1152" s="894"/>
      <c r="DGX1152" s="894"/>
      <c r="DGY1152" s="894"/>
      <c r="DGZ1152" s="894"/>
      <c r="DHA1152" s="894"/>
      <c r="DHB1152" s="894"/>
      <c r="DHC1152" s="894"/>
      <c r="DHD1152" s="894"/>
      <c r="DHE1152" s="894"/>
      <c r="DHF1152" s="894"/>
      <c r="DHG1152" s="894"/>
      <c r="DHH1152" s="894"/>
      <c r="DHI1152" s="894"/>
      <c r="DHJ1152" s="894"/>
      <c r="DHK1152" s="894"/>
      <c r="DHL1152" s="894"/>
      <c r="DHM1152" s="894"/>
      <c r="DHN1152" s="894"/>
      <c r="DHO1152" s="894"/>
      <c r="DHP1152" s="894"/>
      <c r="DHQ1152" s="894"/>
      <c r="DHR1152" s="894"/>
      <c r="DHS1152" s="894"/>
      <c r="DHT1152" s="894"/>
      <c r="DHU1152" s="894"/>
      <c r="DHV1152" s="894"/>
      <c r="DHW1152" s="894"/>
      <c r="DHX1152" s="894"/>
      <c r="DHY1152" s="894"/>
      <c r="DHZ1152" s="894"/>
      <c r="DIA1152" s="894"/>
      <c r="DIB1152" s="894"/>
      <c r="DIC1152" s="894"/>
      <c r="DID1152" s="894"/>
      <c r="DIE1152" s="894"/>
      <c r="DIF1152" s="894"/>
      <c r="DIG1152" s="894"/>
      <c r="DIH1152" s="894"/>
      <c r="DII1152" s="894"/>
      <c r="DIJ1152" s="894"/>
      <c r="DIK1152" s="894"/>
      <c r="DIL1152" s="894"/>
      <c r="DIM1152" s="894"/>
      <c r="DIN1152" s="894"/>
      <c r="DIO1152" s="894"/>
      <c r="DIP1152" s="894"/>
      <c r="DIQ1152" s="894"/>
      <c r="DIR1152" s="894"/>
      <c r="DIS1152" s="894"/>
      <c r="DIT1152" s="894"/>
      <c r="DIU1152" s="894"/>
      <c r="DIV1152" s="894"/>
      <c r="DIW1152" s="894"/>
      <c r="DIX1152" s="894"/>
      <c r="DIY1152" s="894"/>
      <c r="DIZ1152" s="894"/>
      <c r="DJA1152" s="894"/>
      <c r="DJB1152" s="894"/>
      <c r="DJC1152" s="894"/>
      <c r="DJD1152" s="894"/>
      <c r="DJE1152" s="894"/>
      <c r="DJF1152" s="894"/>
      <c r="DJG1152" s="894"/>
      <c r="DJH1152" s="894"/>
      <c r="DJI1152" s="894"/>
      <c r="DJJ1152" s="894"/>
      <c r="DJK1152" s="894"/>
      <c r="DJL1152" s="894"/>
      <c r="DJM1152" s="894"/>
      <c r="DJN1152" s="894"/>
      <c r="DJO1152" s="894"/>
      <c r="DJP1152" s="894"/>
      <c r="DJQ1152" s="894"/>
      <c r="DJR1152" s="894"/>
      <c r="DJS1152" s="894"/>
      <c r="DJT1152" s="894"/>
      <c r="DJU1152" s="894"/>
      <c r="DJV1152" s="894"/>
      <c r="DJW1152" s="894"/>
      <c r="DJX1152" s="894"/>
      <c r="DJY1152" s="894"/>
      <c r="DJZ1152" s="894"/>
      <c r="DKA1152" s="894"/>
      <c r="DKB1152" s="894"/>
      <c r="DKC1152" s="894"/>
      <c r="DKD1152" s="894"/>
      <c r="DKE1152" s="894"/>
      <c r="DKF1152" s="894"/>
      <c r="DKG1152" s="894"/>
      <c r="DKH1152" s="894"/>
      <c r="DKI1152" s="894"/>
      <c r="DKJ1152" s="894"/>
      <c r="DKK1152" s="894"/>
      <c r="DKL1152" s="894"/>
      <c r="DKM1152" s="894"/>
      <c r="DKN1152" s="894"/>
      <c r="DKO1152" s="894"/>
      <c r="DKP1152" s="894"/>
      <c r="DKQ1152" s="894"/>
      <c r="DKR1152" s="894"/>
      <c r="DKS1152" s="894"/>
      <c r="DKT1152" s="894"/>
      <c r="DKU1152" s="894"/>
      <c r="DKV1152" s="894"/>
      <c r="DKW1152" s="894"/>
      <c r="DKX1152" s="894"/>
      <c r="DKY1152" s="894"/>
      <c r="DKZ1152" s="894"/>
      <c r="DLA1152" s="894"/>
      <c r="DLB1152" s="894"/>
      <c r="DLC1152" s="894"/>
      <c r="DLD1152" s="894"/>
      <c r="DLE1152" s="894"/>
      <c r="DLF1152" s="894"/>
      <c r="DLG1152" s="894"/>
      <c r="DLH1152" s="894"/>
      <c r="DLI1152" s="894"/>
      <c r="DLJ1152" s="894"/>
      <c r="DLK1152" s="894"/>
      <c r="DLL1152" s="894"/>
      <c r="DLM1152" s="894"/>
      <c r="DLN1152" s="894"/>
      <c r="DLO1152" s="894"/>
      <c r="DLP1152" s="894"/>
      <c r="DLQ1152" s="894"/>
      <c r="DLR1152" s="894"/>
      <c r="DLS1152" s="894"/>
      <c r="DLT1152" s="894"/>
      <c r="DLU1152" s="894"/>
      <c r="DLV1152" s="894"/>
      <c r="DLW1152" s="894"/>
      <c r="DLX1152" s="894"/>
      <c r="DLY1152" s="894"/>
      <c r="DLZ1152" s="894"/>
      <c r="DMA1152" s="894"/>
      <c r="DMB1152" s="894"/>
      <c r="DMC1152" s="894"/>
      <c r="DMD1152" s="894"/>
      <c r="DME1152" s="894"/>
      <c r="DMF1152" s="894"/>
      <c r="DMG1152" s="894"/>
      <c r="DMH1152" s="894"/>
      <c r="DMI1152" s="894"/>
      <c r="DMJ1152" s="894"/>
      <c r="DMK1152" s="894"/>
      <c r="DML1152" s="894"/>
      <c r="DMM1152" s="894"/>
      <c r="DMN1152" s="894"/>
      <c r="DMO1152" s="894"/>
      <c r="DMP1152" s="894"/>
      <c r="DMQ1152" s="894"/>
      <c r="DMR1152" s="894"/>
      <c r="DMS1152" s="894"/>
      <c r="DMT1152" s="894"/>
      <c r="DMU1152" s="894"/>
      <c r="DMV1152" s="894"/>
      <c r="DMW1152" s="894"/>
      <c r="DMX1152" s="894"/>
      <c r="DMY1152" s="894"/>
      <c r="DMZ1152" s="894"/>
      <c r="DNA1152" s="894"/>
      <c r="DNB1152" s="894"/>
      <c r="DNC1152" s="894"/>
      <c r="DND1152" s="894"/>
      <c r="DNE1152" s="894"/>
      <c r="DNF1152" s="894"/>
      <c r="DNG1152" s="894"/>
      <c r="DNH1152" s="894"/>
      <c r="DNI1152" s="894"/>
      <c r="DNJ1152" s="894"/>
      <c r="DNK1152" s="894"/>
      <c r="DNL1152" s="894"/>
      <c r="DNM1152" s="894"/>
      <c r="DNN1152" s="894"/>
      <c r="DNO1152" s="894"/>
      <c r="DNP1152" s="894"/>
      <c r="DNQ1152" s="894"/>
      <c r="DNR1152" s="894"/>
      <c r="DNS1152" s="894"/>
      <c r="DNT1152" s="894"/>
      <c r="DNU1152" s="894"/>
      <c r="DNV1152" s="894"/>
      <c r="DNW1152" s="894"/>
      <c r="DNX1152" s="894"/>
      <c r="DNY1152" s="894"/>
      <c r="DNZ1152" s="894"/>
      <c r="DOA1152" s="894"/>
      <c r="DOB1152" s="894"/>
      <c r="DOC1152" s="894"/>
      <c r="DOD1152" s="894"/>
      <c r="DOE1152" s="894"/>
      <c r="DOF1152" s="894"/>
      <c r="DOG1152" s="894"/>
      <c r="DOH1152" s="894"/>
      <c r="DOI1152" s="894"/>
      <c r="DOJ1152" s="894"/>
      <c r="DOK1152" s="894"/>
      <c r="DOL1152" s="894"/>
      <c r="DOM1152" s="894"/>
      <c r="DON1152" s="894"/>
      <c r="DOO1152" s="894"/>
      <c r="DOP1152" s="894"/>
      <c r="DOQ1152" s="894"/>
      <c r="DOR1152" s="894"/>
      <c r="DOS1152" s="894"/>
      <c r="DOT1152" s="894"/>
      <c r="DOU1152" s="894"/>
      <c r="DOV1152" s="894"/>
      <c r="DOW1152" s="894"/>
      <c r="DOX1152" s="894"/>
      <c r="DOY1152" s="894"/>
      <c r="DOZ1152" s="894"/>
      <c r="DPA1152" s="894"/>
      <c r="DPB1152" s="894"/>
      <c r="DPC1152" s="894"/>
      <c r="DPD1152" s="894"/>
      <c r="DPE1152" s="894"/>
      <c r="DPF1152" s="894"/>
      <c r="DPG1152" s="894"/>
      <c r="DPH1152" s="894"/>
      <c r="DPI1152" s="894"/>
      <c r="DPJ1152" s="894"/>
      <c r="DPK1152" s="894"/>
      <c r="DPL1152" s="894"/>
      <c r="DPM1152" s="894"/>
      <c r="DPN1152" s="894"/>
      <c r="DPO1152" s="894"/>
      <c r="DPP1152" s="894"/>
      <c r="DPQ1152" s="894"/>
      <c r="DPR1152" s="894"/>
      <c r="DPS1152" s="894"/>
      <c r="DPT1152" s="894"/>
      <c r="DPU1152" s="894"/>
      <c r="DPV1152" s="894"/>
      <c r="DPW1152" s="894"/>
      <c r="DPX1152" s="894"/>
      <c r="DPY1152" s="894"/>
      <c r="DPZ1152" s="894"/>
      <c r="DQA1152" s="894"/>
      <c r="DQB1152" s="894"/>
      <c r="DQC1152" s="894"/>
      <c r="DQD1152" s="894"/>
      <c r="DQE1152" s="894"/>
      <c r="DQF1152" s="894"/>
      <c r="DQG1152" s="894"/>
      <c r="DQH1152" s="894"/>
      <c r="DQI1152" s="894"/>
      <c r="DQJ1152" s="894"/>
      <c r="DQK1152" s="894"/>
      <c r="DQL1152" s="894"/>
      <c r="DQM1152" s="894"/>
      <c r="DQN1152" s="894"/>
      <c r="DQO1152" s="894"/>
      <c r="DQP1152" s="894"/>
      <c r="DQQ1152" s="894"/>
      <c r="DQR1152" s="894"/>
      <c r="DQS1152" s="894"/>
      <c r="DQT1152" s="894"/>
      <c r="DQU1152" s="894"/>
      <c r="DQV1152" s="894"/>
      <c r="DQW1152" s="894"/>
      <c r="DQX1152" s="894"/>
      <c r="DQY1152" s="894"/>
      <c r="DQZ1152" s="894"/>
      <c r="DRA1152" s="894"/>
      <c r="DRB1152" s="894"/>
      <c r="DRC1152" s="894"/>
      <c r="DRD1152" s="894"/>
      <c r="DRE1152" s="894"/>
      <c r="DRF1152" s="894"/>
      <c r="DRG1152" s="894"/>
      <c r="DRH1152" s="894"/>
      <c r="DRI1152" s="894"/>
      <c r="DRJ1152" s="894"/>
      <c r="DRK1152" s="894"/>
      <c r="DRL1152" s="894"/>
      <c r="DRM1152" s="894"/>
      <c r="DRN1152" s="894"/>
      <c r="DRO1152" s="894"/>
      <c r="DRP1152" s="894"/>
      <c r="DRQ1152" s="894"/>
      <c r="DRR1152" s="894"/>
      <c r="DRS1152" s="894"/>
      <c r="DRT1152" s="894"/>
      <c r="DRU1152" s="894"/>
      <c r="DRV1152" s="894"/>
      <c r="DRW1152" s="894"/>
      <c r="DRX1152" s="894"/>
      <c r="DRY1152" s="894"/>
      <c r="DRZ1152" s="894"/>
      <c r="DSA1152" s="894"/>
      <c r="DSB1152" s="894"/>
      <c r="DSC1152" s="894"/>
      <c r="DSD1152" s="894"/>
      <c r="DSE1152" s="894"/>
      <c r="DSF1152" s="894"/>
      <c r="DSG1152" s="894"/>
      <c r="DSH1152" s="894"/>
      <c r="DSI1152" s="894"/>
      <c r="DSJ1152" s="894"/>
      <c r="DSK1152" s="894"/>
      <c r="DSL1152" s="894"/>
      <c r="DSM1152" s="894"/>
      <c r="DSN1152" s="894"/>
      <c r="DSO1152" s="894"/>
      <c r="DSP1152" s="894"/>
      <c r="DSQ1152" s="894"/>
      <c r="DSR1152" s="894"/>
      <c r="DSS1152" s="894"/>
      <c r="DST1152" s="894"/>
      <c r="DSU1152" s="894"/>
      <c r="DSV1152" s="894"/>
      <c r="DSW1152" s="894"/>
      <c r="DSX1152" s="894"/>
      <c r="DSY1152" s="894"/>
      <c r="DSZ1152" s="894"/>
      <c r="DTA1152" s="894"/>
      <c r="DTB1152" s="894"/>
      <c r="DTC1152" s="894"/>
      <c r="DTD1152" s="894"/>
      <c r="DTE1152" s="894"/>
      <c r="DTF1152" s="894"/>
      <c r="DTG1152" s="894"/>
      <c r="DTH1152" s="894"/>
      <c r="DTI1152" s="894"/>
      <c r="DTJ1152" s="894"/>
      <c r="DTK1152" s="894"/>
      <c r="DTL1152" s="894"/>
      <c r="DTM1152" s="894"/>
      <c r="DTN1152" s="894"/>
      <c r="DTO1152" s="894"/>
      <c r="DTP1152" s="894"/>
      <c r="DTQ1152" s="894"/>
      <c r="DTR1152" s="894"/>
      <c r="DTS1152" s="894"/>
      <c r="DTT1152" s="894"/>
      <c r="DTU1152" s="894"/>
      <c r="DTV1152" s="894"/>
      <c r="DTW1152" s="894"/>
      <c r="DTX1152" s="894"/>
      <c r="DTY1152" s="894"/>
      <c r="DTZ1152" s="894"/>
      <c r="DUA1152" s="894"/>
      <c r="DUB1152" s="894"/>
      <c r="DUC1152" s="894"/>
      <c r="DUD1152" s="894"/>
      <c r="DUE1152" s="894"/>
      <c r="DUF1152" s="894"/>
      <c r="DUG1152" s="894"/>
      <c r="DUH1152" s="894"/>
      <c r="DUI1152" s="894"/>
      <c r="DUJ1152" s="894"/>
      <c r="DUK1152" s="894"/>
      <c r="DUL1152" s="894"/>
      <c r="DUM1152" s="894"/>
      <c r="DUN1152" s="894"/>
      <c r="DUO1152" s="894"/>
      <c r="DUP1152" s="894"/>
      <c r="DUQ1152" s="894"/>
      <c r="DUR1152" s="894"/>
      <c r="DUS1152" s="894"/>
      <c r="DUT1152" s="894"/>
      <c r="DUU1152" s="894"/>
      <c r="DUV1152" s="894"/>
      <c r="DUW1152" s="894"/>
      <c r="DUX1152" s="894"/>
      <c r="DUY1152" s="894"/>
      <c r="DUZ1152" s="894"/>
      <c r="DVA1152" s="894"/>
      <c r="DVB1152" s="894"/>
      <c r="DVC1152" s="894"/>
      <c r="DVD1152" s="894"/>
      <c r="DVE1152" s="894"/>
      <c r="DVF1152" s="894"/>
      <c r="DVG1152" s="894"/>
      <c r="DVH1152" s="894"/>
      <c r="DVI1152" s="894"/>
      <c r="DVJ1152" s="894"/>
      <c r="DVK1152" s="894"/>
      <c r="DVL1152" s="894"/>
      <c r="DVM1152" s="894"/>
      <c r="DVN1152" s="894"/>
      <c r="DVO1152" s="894"/>
      <c r="DVP1152" s="894"/>
      <c r="DVQ1152" s="894"/>
      <c r="DVR1152" s="894"/>
      <c r="DVS1152" s="894"/>
      <c r="DVT1152" s="894"/>
      <c r="DVU1152" s="894"/>
      <c r="DVV1152" s="894"/>
      <c r="DVW1152" s="894"/>
      <c r="DVX1152" s="894"/>
      <c r="DVY1152" s="894"/>
      <c r="DVZ1152" s="894"/>
      <c r="DWA1152" s="894"/>
      <c r="DWB1152" s="894"/>
      <c r="DWC1152" s="894"/>
      <c r="DWD1152" s="894"/>
      <c r="DWE1152" s="894"/>
      <c r="DWF1152" s="894"/>
      <c r="DWG1152" s="894"/>
      <c r="DWH1152" s="894"/>
      <c r="DWI1152" s="894"/>
      <c r="DWJ1152" s="894"/>
      <c r="DWK1152" s="894"/>
      <c r="DWL1152" s="894"/>
      <c r="DWM1152" s="894"/>
      <c r="DWN1152" s="894"/>
      <c r="DWO1152" s="894"/>
      <c r="DWP1152" s="894"/>
      <c r="DWQ1152" s="894"/>
      <c r="DWR1152" s="894"/>
      <c r="DWS1152" s="894"/>
      <c r="DWT1152" s="894"/>
      <c r="DWU1152" s="894"/>
      <c r="DWV1152" s="894"/>
      <c r="DWW1152" s="894"/>
      <c r="DWX1152" s="894"/>
      <c r="DWY1152" s="894"/>
      <c r="DWZ1152" s="894"/>
      <c r="DXA1152" s="894"/>
      <c r="DXB1152" s="894"/>
      <c r="DXC1152" s="894"/>
      <c r="DXD1152" s="894"/>
      <c r="DXE1152" s="894"/>
      <c r="DXF1152" s="894"/>
      <c r="DXG1152" s="894"/>
      <c r="DXH1152" s="894"/>
      <c r="DXI1152" s="894"/>
      <c r="DXJ1152" s="894"/>
      <c r="DXK1152" s="894"/>
      <c r="DXL1152" s="894"/>
      <c r="DXM1152" s="894"/>
      <c r="DXN1152" s="894"/>
      <c r="DXO1152" s="894"/>
      <c r="DXP1152" s="894"/>
      <c r="DXQ1152" s="894"/>
      <c r="DXR1152" s="894"/>
      <c r="DXS1152" s="894"/>
      <c r="DXT1152" s="894"/>
      <c r="DXU1152" s="894"/>
      <c r="DXV1152" s="894"/>
      <c r="DXW1152" s="894"/>
      <c r="DXX1152" s="894"/>
      <c r="DXY1152" s="894"/>
      <c r="DXZ1152" s="894"/>
      <c r="DYA1152" s="894"/>
      <c r="DYB1152" s="894"/>
      <c r="DYC1152" s="894"/>
      <c r="DYD1152" s="894"/>
      <c r="DYE1152" s="894"/>
      <c r="DYF1152" s="894"/>
      <c r="DYG1152" s="894"/>
      <c r="DYH1152" s="894"/>
      <c r="DYI1152" s="894"/>
      <c r="DYJ1152" s="894"/>
      <c r="DYK1152" s="894"/>
      <c r="DYL1152" s="894"/>
      <c r="DYM1152" s="894"/>
      <c r="DYN1152" s="894"/>
      <c r="DYO1152" s="894"/>
      <c r="DYP1152" s="894"/>
      <c r="DYQ1152" s="894"/>
      <c r="DYR1152" s="894"/>
      <c r="DYS1152" s="894"/>
      <c r="DYT1152" s="894"/>
      <c r="DYU1152" s="894"/>
      <c r="DYV1152" s="894"/>
      <c r="DYW1152" s="894"/>
      <c r="DYX1152" s="894"/>
      <c r="DYY1152" s="894"/>
      <c r="DYZ1152" s="894"/>
      <c r="DZA1152" s="894"/>
      <c r="DZB1152" s="894"/>
      <c r="DZC1152" s="894"/>
      <c r="DZD1152" s="894"/>
      <c r="DZE1152" s="894"/>
      <c r="DZF1152" s="894"/>
      <c r="DZG1152" s="894"/>
      <c r="DZH1152" s="894"/>
      <c r="DZI1152" s="894"/>
      <c r="DZJ1152" s="894"/>
      <c r="DZK1152" s="894"/>
      <c r="DZL1152" s="894"/>
      <c r="DZM1152" s="894"/>
      <c r="DZN1152" s="894"/>
      <c r="DZO1152" s="894"/>
      <c r="DZP1152" s="894"/>
      <c r="DZQ1152" s="894"/>
      <c r="DZR1152" s="894"/>
      <c r="DZS1152" s="894"/>
      <c r="DZT1152" s="894"/>
      <c r="DZU1152" s="894"/>
      <c r="DZV1152" s="894"/>
      <c r="DZW1152" s="894"/>
      <c r="DZX1152" s="894"/>
      <c r="DZY1152" s="894"/>
      <c r="DZZ1152" s="894"/>
      <c r="EAA1152" s="894"/>
      <c r="EAB1152" s="894"/>
      <c r="EAC1152" s="894"/>
      <c r="EAD1152" s="894"/>
      <c r="EAE1152" s="894"/>
      <c r="EAF1152" s="894"/>
      <c r="EAG1152" s="894"/>
      <c r="EAH1152" s="894"/>
      <c r="EAI1152" s="894"/>
      <c r="EAJ1152" s="894"/>
      <c r="EAK1152" s="894"/>
      <c r="EAL1152" s="894"/>
      <c r="EAM1152" s="894"/>
      <c r="EAN1152" s="894"/>
      <c r="EAO1152" s="894"/>
      <c r="EAP1152" s="894"/>
      <c r="EAQ1152" s="894"/>
      <c r="EAR1152" s="894"/>
      <c r="EAS1152" s="894"/>
      <c r="EAT1152" s="894"/>
      <c r="EAU1152" s="894"/>
      <c r="EAV1152" s="894"/>
      <c r="EAW1152" s="894"/>
      <c r="EAX1152" s="894"/>
      <c r="EAY1152" s="894"/>
      <c r="EAZ1152" s="894"/>
      <c r="EBA1152" s="894"/>
      <c r="EBB1152" s="894"/>
      <c r="EBC1152" s="894"/>
      <c r="EBD1152" s="894"/>
      <c r="EBE1152" s="894"/>
      <c r="EBF1152" s="894"/>
      <c r="EBG1152" s="894"/>
      <c r="EBH1152" s="894"/>
      <c r="EBI1152" s="894"/>
      <c r="EBJ1152" s="894"/>
      <c r="EBK1152" s="894"/>
      <c r="EBL1152" s="894"/>
      <c r="EBM1152" s="894"/>
      <c r="EBN1152" s="894"/>
      <c r="EBO1152" s="894"/>
      <c r="EBP1152" s="894"/>
      <c r="EBQ1152" s="894"/>
      <c r="EBR1152" s="894"/>
      <c r="EBS1152" s="894"/>
      <c r="EBT1152" s="894"/>
      <c r="EBU1152" s="894"/>
      <c r="EBV1152" s="894"/>
      <c r="EBW1152" s="894"/>
      <c r="EBX1152" s="894"/>
      <c r="EBY1152" s="894"/>
      <c r="EBZ1152" s="894"/>
      <c r="ECA1152" s="894"/>
      <c r="ECB1152" s="894"/>
      <c r="ECC1152" s="894"/>
      <c r="ECD1152" s="894"/>
      <c r="ECE1152" s="894"/>
      <c r="ECF1152" s="894"/>
      <c r="ECG1152" s="894"/>
      <c r="ECH1152" s="894"/>
      <c r="ECI1152" s="894"/>
      <c r="ECJ1152" s="894"/>
      <c r="ECK1152" s="894"/>
      <c r="ECL1152" s="894"/>
      <c r="ECM1152" s="894"/>
      <c r="ECN1152" s="894"/>
      <c r="ECO1152" s="894"/>
      <c r="ECP1152" s="894"/>
      <c r="ECQ1152" s="894"/>
      <c r="ECR1152" s="894"/>
      <c r="ECS1152" s="894"/>
      <c r="ECT1152" s="894"/>
      <c r="ECU1152" s="894"/>
      <c r="ECV1152" s="894"/>
      <c r="ECW1152" s="894"/>
      <c r="ECX1152" s="894"/>
      <c r="ECY1152" s="894"/>
      <c r="ECZ1152" s="894"/>
      <c r="EDA1152" s="894"/>
      <c r="EDB1152" s="894"/>
      <c r="EDC1152" s="894"/>
      <c r="EDD1152" s="894"/>
      <c r="EDE1152" s="894"/>
      <c r="EDF1152" s="894"/>
      <c r="EDG1152" s="894"/>
      <c r="EDH1152" s="894"/>
      <c r="EDI1152" s="894"/>
      <c r="EDJ1152" s="894"/>
      <c r="EDK1152" s="894"/>
      <c r="EDL1152" s="894"/>
      <c r="EDM1152" s="894"/>
      <c r="EDN1152" s="894"/>
      <c r="EDO1152" s="894"/>
      <c r="EDP1152" s="894"/>
      <c r="EDQ1152" s="894"/>
      <c r="EDR1152" s="894"/>
      <c r="EDS1152" s="894"/>
      <c r="EDT1152" s="894"/>
      <c r="EDU1152" s="894"/>
      <c r="EDV1152" s="894"/>
      <c r="EDW1152" s="894"/>
      <c r="EDX1152" s="894"/>
      <c r="EDY1152" s="894"/>
      <c r="EDZ1152" s="894"/>
      <c r="EEA1152" s="894"/>
      <c r="EEB1152" s="894"/>
      <c r="EEC1152" s="894"/>
      <c r="EED1152" s="894"/>
      <c r="EEE1152" s="894"/>
      <c r="EEF1152" s="894"/>
      <c r="EEG1152" s="894"/>
      <c r="EEH1152" s="894"/>
      <c r="EEI1152" s="894"/>
      <c r="EEJ1152" s="894"/>
      <c r="EEK1152" s="894"/>
      <c r="EEL1152" s="894"/>
      <c r="EEM1152" s="894"/>
      <c r="EEN1152" s="894"/>
      <c r="EEO1152" s="894"/>
      <c r="EEP1152" s="894"/>
      <c r="EEQ1152" s="894"/>
      <c r="EER1152" s="894"/>
      <c r="EES1152" s="894"/>
      <c r="EET1152" s="894"/>
      <c r="EEU1152" s="894"/>
      <c r="EEV1152" s="894"/>
      <c r="EEW1152" s="894"/>
      <c r="EEX1152" s="894"/>
      <c r="EEY1152" s="894"/>
      <c r="EEZ1152" s="894"/>
      <c r="EFA1152" s="894"/>
      <c r="EFB1152" s="894"/>
      <c r="EFC1152" s="894"/>
      <c r="EFD1152" s="894"/>
      <c r="EFE1152" s="894"/>
      <c r="EFF1152" s="894"/>
      <c r="EFG1152" s="894"/>
      <c r="EFH1152" s="894"/>
      <c r="EFI1152" s="894"/>
      <c r="EFJ1152" s="894"/>
      <c r="EFK1152" s="894"/>
      <c r="EFL1152" s="894"/>
      <c r="EFM1152" s="894"/>
      <c r="EFN1152" s="894"/>
      <c r="EFO1152" s="894"/>
      <c r="EFP1152" s="894"/>
      <c r="EFQ1152" s="894"/>
      <c r="EFR1152" s="894"/>
      <c r="EFS1152" s="894"/>
      <c r="EFT1152" s="894"/>
      <c r="EFU1152" s="894"/>
      <c r="EFV1152" s="894"/>
      <c r="EFW1152" s="894"/>
      <c r="EFX1152" s="894"/>
      <c r="EFY1152" s="894"/>
      <c r="EFZ1152" s="894"/>
      <c r="EGA1152" s="894"/>
      <c r="EGB1152" s="894"/>
      <c r="EGC1152" s="894"/>
      <c r="EGD1152" s="894"/>
      <c r="EGE1152" s="894"/>
      <c r="EGF1152" s="894"/>
      <c r="EGG1152" s="894"/>
      <c r="EGH1152" s="894"/>
      <c r="EGI1152" s="894"/>
      <c r="EGJ1152" s="894"/>
      <c r="EGK1152" s="894"/>
      <c r="EGL1152" s="894"/>
      <c r="EGM1152" s="894"/>
      <c r="EGN1152" s="894"/>
      <c r="EGO1152" s="894"/>
      <c r="EGP1152" s="894"/>
      <c r="EGQ1152" s="894"/>
      <c r="EGR1152" s="894"/>
      <c r="EGS1152" s="894"/>
      <c r="EGT1152" s="894"/>
      <c r="EGU1152" s="894"/>
      <c r="EGV1152" s="894"/>
      <c r="EGW1152" s="894"/>
      <c r="EGX1152" s="894"/>
      <c r="EGY1152" s="894"/>
      <c r="EGZ1152" s="894"/>
      <c r="EHA1152" s="894"/>
      <c r="EHB1152" s="894"/>
      <c r="EHC1152" s="894"/>
      <c r="EHD1152" s="894"/>
      <c r="EHE1152" s="894"/>
      <c r="EHF1152" s="894"/>
      <c r="EHG1152" s="894"/>
      <c r="EHH1152" s="894"/>
      <c r="EHI1152" s="894"/>
      <c r="EHJ1152" s="894"/>
      <c r="EHK1152" s="894"/>
      <c r="EHL1152" s="894"/>
      <c r="EHM1152" s="894"/>
      <c r="EHN1152" s="894"/>
      <c r="EHO1152" s="894"/>
      <c r="EHP1152" s="894"/>
      <c r="EHQ1152" s="894"/>
      <c r="EHR1152" s="894"/>
      <c r="EHS1152" s="894"/>
      <c r="EHT1152" s="894"/>
      <c r="EHU1152" s="894"/>
      <c r="EHV1152" s="894"/>
      <c r="EHW1152" s="894"/>
      <c r="EHX1152" s="894"/>
      <c r="EHY1152" s="894"/>
      <c r="EHZ1152" s="894"/>
      <c r="EIA1152" s="894"/>
      <c r="EIB1152" s="894"/>
      <c r="EIC1152" s="894"/>
      <c r="EID1152" s="894"/>
      <c r="EIE1152" s="894"/>
      <c r="EIF1152" s="894"/>
      <c r="EIG1152" s="894"/>
      <c r="EIH1152" s="894"/>
      <c r="EII1152" s="894"/>
      <c r="EIJ1152" s="894"/>
      <c r="EIK1152" s="894"/>
      <c r="EIL1152" s="894"/>
      <c r="EIM1152" s="894"/>
      <c r="EIN1152" s="894"/>
      <c r="EIO1152" s="894"/>
      <c r="EIP1152" s="894"/>
      <c r="EIQ1152" s="894"/>
      <c r="EIR1152" s="894"/>
      <c r="EIS1152" s="894"/>
      <c r="EIT1152" s="894"/>
      <c r="EIU1152" s="894"/>
      <c r="EIV1152" s="894"/>
      <c r="EIW1152" s="894"/>
      <c r="EIX1152" s="894"/>
      <c r="EIY1152" s="894"/>
      <c r="EIZ1152" s="894"/>
      <c r="EJA1152" s="894"/>
      <c r="EJB1152" s="894"/>
      <c r="EJC1152" s="894"/>
      <c r="EJD1152" s="894"/>
      <c r="EJE1152" s="894"/>
      <c r="EJF1152" s="894"/>
      <c r="EJG1152" s="894"/>
      <c r="EJH1152" s="894"/>
      <c r="EJI1152" s="894"/>
      <c r="EJJ1152" s="894"/>
      <c r="EJK1152" s="894"/>
      <c r="EJL1152" s="894"/>
      <c r="EJM1152" s="894"/>
      <c r="EJN1152" s="894"/>
      <c r="EJO1152" s="894"/>
      <c r="EJP1152" s="894"/>
      <c r="EJQ1152" s="894"/>
      <c r="EJR1152" s="894"/>
      <c r="EJS1152" s="894"/>
      <c r="EJT1152" s="894"/>
      <c r="EJU1152" s="894"/>
      <c r="EJV1152" s="894"/>
      <c r="EJW1152" s="894"/>
      <c r="EJX1152" s="894"/>
      <c r="EJY1152" s="894"/>
      <c r="EJZ1152" s="894"/>
      <c r="EKA1152" s="894"/>
      <c r="EKB1152" s="894"/>
      <c r="EKC1152" s="894"/>
      <c r="EKD1152" s="894"/>
      <c r="EKE1152" s="894"/>
      <c r="EKF1152" s="894"/>
      <c r="EKG1152" s="894"/>
      <c r="EKH1152" s="894"/>
      <c r="EKI1152" s="894"/>
      <c r="EKJ1152" s="894"/>
      <c r="EKK1152" s="894"/>
      <c r="EKL1152" s="894"/>
      <c r="EKM1152" s="894"/>
      <c r="EKN1152" s="894"/>
      <c r="EKO1152" s="894"/>
      <c r="EKP1152" s="894"/>
      <c r="EKQ1152" s="894"/>
      <c r="EKR1152" s="894"/>
      <c r="EKS1152" s="894"/>
      <c r="EKT1152" s="894"/>
      <c r="EKU1152" s="894"/>
      <c r="EKV1152" s="894"/>
      <c r="EKW1152" s="894"/>
      <c r="EKX1152" s="894"/>
      <c r="EKY1152" s="894"/>
      <c r="EKZ1152" s="894"/>
      <c r="ELA1152" s="894"/>
      <c r="ELB1152" s="894"/>
      <c r="ELC1152" s="894"/>
      <c r="ELD1152" s="894"/>
      <c r="ELE1152" s="894"/>
      <c r="ELF1152" s="894"/>
      <c r="ELG1152" s="894"/>
      <c r="ELH1152" s="894"/>
      <c r="ELI1152" s="894"/>
      <c r="ELJ1152" s="894"/>
      <c r="ELK1152" s="894"/>
      <c r="ELL1152" s="894"/>
      <c r="ELM1152" s="894"/>
      <c r="ELN1152" s="894"/>
      <c r="ELO1152" s="894"/>
      <c r="ELP1152" s="894"/>
      <c r="ELQ1152" s="894"/>
      <c r="ELR1152" s="894"/>
      <c r="ELS1152" s="894"/>
      <c r="ELT1152" s="894"/>
      <c r="ELU1152" s="894"/>
      <c r="ELV1152" s="894"/>
      <c r="ELW1152" s="894"/>
      <c r="ELX1152" s="894"/>
      <c r="ELY1152" s="894"/>
      <c r="ELZ1152" s="894"/>
      <c r="EMA1152" s="894"/>
      <c r="EMB1152" s="894"/>
      <c r="EMC1152" s="894"/>
      <c r="EMD1152" s="894"/>
      <c r="EME1152" s="894"/>
      <c r="EMF1152" s="894"/>
      <c r="EMG1152" s="894"/>
      <c r="EMH1152" s="894"/>
      <c r="EMI1152" s="894"/>
      <c r="EMJ1152" s="894"/>
      <c r="EMK1152" s="894"/>
      <c r="EML1152" s="894"/>
      <c r="EMM1152" s="894"/>
      <c r="EMN1152" s="894"/>
      <c r="EMO1152" s="894"/>
      <c r="EMP1152" s="894"/>
      <c r="EMQ1152" s="894"/>
      <c r="EMR1152" s="894"/>
      <c r="EMS1152" s="894"/>
      <c r="EMT1152" s="894"/>
      <c r="EMU1152" s="894"/>
      <c r="EMV1152" s="894"/>
      <c r="EMW1152" s="894"/>
      <c r="EMX1152" s="894"/>
      <c r="EMY1152" s="894"/>
      <c r="EMZ1152" s="894"/>
      <c r="ENA1152" s="894"/>
      <c r="ENB1152" s="894"/>
      <c r="ENC1152" s="894"/>
      <c r="END1152" s="894"/>
      <c r="ENE1152" s="894"/>
      <c r="ENF1152" s="894"/>
      <c r="ENG1152" s="894"/>
      <c r="ENH1152" s="894"/>
      <c r="ENI1152" s="894"/>
      <c r="ENJ1152" s="894"/>
      <c r="ENK1152" s="894"/>
      <c r="ENL1152" s="894"/>
      <c r="ENM1152" s="894"/>
      <c r="ENN1152" s="894"/>
      <c r="ENO1152" s="894"/>
      <c r="ENP1152" s="894"/>
      <c r="ENQ1152" s="894"/>
      <c r="ENR1152" s="894"/>
      <c r="ENS1152" s="894"/>
      <c r="ENT1152" s="894"/>
      <c r="ENU1152" s="894"/>
      <c r="ENV1152" s="894"/>
      <c r="ENW1152" s="894"/>
      <c r="ENX1152" s="894"/>
      <c r="ENY1152" s="894"/>
      <c r="ENZ1152" s="894"/>
      <c r="EOA1152" s="894"/>
      <c r="EOB1152" s="894"/>
      <c r="EOC1152" s="894"/>
      <c r="EOD1152" s="894"/>
      <c r="EOE1152" s="894"/>
      <c r="EOF1152" s="894"/>
      <c r="EOG1152" s="894"/>
      <c r="EOH1152" s="894"/>
      <c r="EOI1152" s="894"/>
      <c r="EOJ1152" s="894"/>
      <c r="EOK1152" s="894"/>
      <c r="EOL1152" s="894"/>
      <c r="EOM1152" s="894"/>
      <c r="EON1152" s="894"/>
      <c r="EOO1152" s="894"/>
      <c r="EOP1152" s="894"/>
      <c r="EOQ1152" s="894"/>
      <c r="EOR1152" s="894"/>
      <c r="EOS1152" s="894"/>
      <c r="EOT1152" s="894"/>
      <c r="EOU1152" s="894"/>
      <c r="EOV1152" s="894"/>
      <c r="EOW1152" s="894"/>
      <c r="EOX1152" s="894"/>
      <c r="EOY1152" s="894"/>
      <c r="EOZ1152" s="894"/>
      <c r="EPA1152" s="894"/>
      <c r="EPB1152" s="894"/>
      <c r="EPC1152" s="894"/>
      <c r="EPD1152" s="894"/>
      <c r="EPE1152" s="894"/>
      <c r="EPF1152" s="894"/>
      <c r="EPG1152" s="894"/>
      <c r="EPH1152" s="894"/>
      <c r="EPI1152" s="894"/>
      <c r="EPJ1152" s="894"/>
      <c r="EPK1152" s="894"/>
      <c r="EPL1152" s="894"/>
      <c r="EPM1152" s="894"/>
      <c r="EPN1152" s="894"/>
      <c r="EPO1152" s="894"/>
      <c r="EPP1152" s="894"/>
      <c r="EPQ1152" s="894"/>
      <c r="EPR1152" s="894"/>
      <c r="EPS1152" s="894"/>
      <c r="EPT1152" s="894"/>
      <c r="EPU1152" s="894"/>
      <c r="EPV1152" s="894"/>
      <c r="EPW1152" s="894"/>
      <c r="EPX1152" s="894"/>
      <c r="EPY1152" s="894"/>
      <c r="EPZ1152" s="894"/>
      <c r="EQA1152" s="894"/>
      <c r="EQB1152" s="894"/>
      <c r="EQC1152" s="894"/>
      <c r="EQD1152" s="894"/>
      <c r="EQE1152" s="894"/>
      <c r="EQF1152" s="894"/>
      <c r="EQG1152" s="894"/>
      <c r="EQH1152" s="894"/>
      <c r="EQI1152" s="894"/>
      <c r="EQJ1152" s="894"/>
      <c r="EQK1152" s="894"/>
      <c r="EQL1152" s="894"/>
      <c r="EQM1152" s="894"/>
      <c r="EQN1152" s="894"/>
      <c r="EQO1152" s="894"/>
      <c r="EQP1152" s="894"/>
      <c r="EQQ1152" s="894"/>
      <c r="EQR1152" s="894"/>
      <c r="EQS1152" s="894"/>
      <c r="EQT1152" s="894"/>
      <c r="EQU1152" s="894"/>
      <c r="EQV1152" s="894"/>
      <c r="EQW1152" s="894"/>
      <c r="EQX1152" s="894"/>
      <c r="EQY1152" s="894"/>
      <c r="EQZ1152" s="894"/>
      <c r="ERA1152" s="894"/>
      <c r="ERB1152" s="894"/>
      <c r="ERC1152" s="894"/>
      <c r="ERD1152" s="894"/>
      <c r="ERE1152" s="894"/>
      <c r="ERF1152" s="894"/>
      <c r="ERG1152" s="894"/>
      <c r="ERH1152" s="894"/>
      <c r="ERI1152" s="894"/>
      <c r="ERJ1152" s="894"/>
      <c r="ERK1152" s="894"/>
      <c r="ERL1152" s="894"/>
      <c r="ERM1152" s="894"/>
      <c r="ERN1152" s="894"/>
      <c r="ERO1152" s="894"/>
      <c r="ERP1152" s="894"/>
      <c r="ERQ1152" s="894"/>
      <c r="ERR1152" s="894"/>
      <c r="ERS1152" s="894"/>
      <c r="ERT1152" s="894"/>
      <c r="ERU1152" s="894"/>
      <c r="ERV1152" s="894"/>
      <c r="ERW1152" s="894"/>
      <c r="ERX1152" s="894"/>
      <c r="ERY1152" s="894"/>
      <c r="ERZ1152" s="894"/>
      <c r="ESA1152" s="894"/>
      <c r="ESB1152" s="894"/>
      <c r="ESC1152" s="894"/>
      <c r="ESD1152" s="894"/>
      <c r="ESE1152" s="894"/>
      <c r="ESF1152" s="894"/>
      <c r="ESG1152" s="894"/>
      <c r="ESH1152" s="894"/>
      <c r="ESI1152" s="894"/>
      <c r="ESJ1152" s="894"/>
      <c r="ESK1152" s="894"/>
      <c r="ESL1152" s="894"/>
      <c r="ESM1152" s="894"/>
      <c r="ESN1152" s="894"/>
      <c r="ESO1152" s="894"/>
      <c r="ESP1152" s="894"/>
      <c r="ESQ1152" s="894"/>
      <c r="ESR1152" s="894"/>
      <c r="ESS1152" s="894"/>
      <c r="EST1152" s="894"/>
      <c r="ESU1152" s="894"/>
      <c r="ESV1152" s="894"/>
      <c r="ESW1152" s="894"/>
      <c r="ESX1152" s="894"/>
      <c r="ESY1152" s="894"/>
      <c r="ESZ1152" s="894"/>
      <c r="ETA1152" s="894"/>
      <c r="ETB1152" s="894"/>
      <c r="ETC1152" s="894"/>
      <c r="ETD1152" s="894"/>
      <c r="ETE1152" s="894"/>
      <c r="ETF1152" s="894"/>
      <c r="ETG1152" s="894"/>
      <c r="ETH1152" s="894"/>
      <c r="ETI1152" s="894"/>
      <c r="ETJ1152" s="894"/>
      <c r="ETK1152" s="894"/>
      <c r="ETL1152" s="894"/>
      <c r="ETM1152" s="894"/>
      <c r="ETN1152" s="894"/>
      <c r="ETO1152" s="894"/>
      <c r="ETP1152" s="894"/>
      <c r="ETQ1152" s="894"/>
      <c r="ETR1152" s="894"/>
      <c r="ETS1152" s="894"/>
      <c r="ETT1152" s="894"/>
      <c r="ETU1152" s="894"/>
      <c r="ETV1152" s="894"/>
      <c r="ETW1152" s="894"/>
      <c r="ETX1152" s="894"/>
      <c r="ETY1152" s="894"/>
      <c r="ETZ1152" s="894"/>
      <c r="EUA1152" s="894"/>
      <c r="EUB1152" s="894"/>
      <c r="EUC1152" s="894"/>
      <c r="EUD1152" s="894"/>
      <c r="EUE1152" s="894"/>
      <c r="EUF1152" s="894"/>
      <c r="EUG1152" s="894"/>
      <c r="EUH1152" s="894"/>
      <c r="EUI1152" s="894"/>
      <c r="EUJ1152" s="894"/>
      <c r="EUK1152" s="894"/>
      <c r="EUL1152" s="894"/>
      <c r="EUM1152" s="894"/>
      <c r="EUN1152" s="894"/>
      <c r="EUO1152" s="894"/>
      <c r="EUP1152" s="894"/>
      <c r="EUQ1152" s="894"/>
      <c r="EUR1152" s="894"/>
      <c r="EUS1152" s="894"/>
      <c r="EUT1152" s="894"/>
      <c r="EUU1152" s="894"/>
      <c r="EUV1152" s="894"/>
      <c r="EUW1152" s="894"/>
      <c r="EUX1152" s="894"/>
      <c r="EUY1152" s="894"/>
      <c r="EUZ1152" s="894"/>
      <c r="EVA1152" s="894"/>
      <c r="EVB1152" s="894"/>
      <c r="EVC1152" s="894"/>
      <c r="EVD1152" s="894"/>
      <c r="EVE1152" s="894"/>
      <c r="EVF1152" s="894"/>
      <c r="EVG1152" s="894"/>
      <c r="EVH1152" s="894"/>
      <c r="EVI1152" s="894"/>
      <c r="EVJ1152" s="894"/>
      <c r="EVK1152" s="894"/>
      <c r="EVL1152" s="894"/>
      <c r="EVM1152" s="894"/>
      <c r="EVN1152" s="894"/>
      <c r="EVO1152" s="894"/>
      <c r="EVP1152" s="894"/>
      <c r="EVQ1152" s="894"/>
      <c r="EVR1152" s="894"/>
      <c r="EVS1152" s="894"/>
      <c r="EVT1152" s="894"/>
      <c r="EVU1152" s="894"/>
      <c r="EVV1152" s="894"/>
      <c r="EVW1152" s="894"/>
      <c r="EVX1152" s="894"/>
      <c r="EVY1152" s="894"/>
      <c r="EVZ1152" s="894"/>
      <c r="EWA1152" s="894"/>
      <c r="EWB1152" s="894"/>
      <c r="EWC1152" s="894"/>
      <c r="EWD1152" s="894"/>
      <c r="EWE1152" s="894"/>
      <c r="EWF1152" s="894"/>
      <c r="EWG1152" s="894"/>
      <c r="EWH1152" s="894"/>
      <c r="EWI1152" s="894"/>
      <c r="EWJ1152" s="894"/>
      <c r="EWK1152" s="894"/>
      <c r="EWL1152" s="894"/>
      <c r="EWM1152" s="894"/>
      <c r="EWN1152" s="894"/>
      <c r="EWO1152" s="894"/>
      <c r="EWP1152" s="894"/>
      <c r="EWQ1152" s="894"/>
      <c r="EWR1152" s="894"/>
      <c r="EWS1152" s="894"/>
      <c r="EWT1152" s="894"/>
      <c r="EWU1152" s="894"/>
      <c r="EWV1152" s="894"/>
      <c r="EWW1152" s="894"/>
      <c r="EWX1152" s="894"/>
      <c r="EWY1152" s="894"/>
      <c r="EWZ1152" s="894"/>
      <c r="EXA1152" s="894"/>
      <c r="EXB1152" s="894"/>
      <c r="EXC1152" s="894"/>
      <c r="EXD1152" s="894"/>
      <c r="EXE1152" s="894"/>
      <c r="EXF1152" s="894"/>
      <c r="EXG1152" s="894"/>
      <c r="EXH1152" s="894"/>
      <c r="EXI1152" s="894"/>
      <c r="EXJ1152" s="894"/>
      <c r="EXK1152" s="894"/>
      <c r="EXL1152" s="894"/>
      <c r="EXM1152" s="894"/>
      <c r="EXN1152" s="894"/>
      <c r="EXO1152" s="894"/>
      <c r="EXP1152" s="894"/>
      <c r="EXQ1152" s="894"/>
      <c r="EXR1152" s="894"/>
      <c r="EXS1152" s="894"/>
      <c r="EXT1152" s="894"/>
      <c r="EXU1152" s="894"/>
      <c r="EXV1152" s="894"/>
      <c r="EXW1152" s="894"/>
      <c r="EXX1152" s="894"/>
      <c r="EXY1152" s="894"/>
      <c r="EXZ1152" s="894"/>
      <c r="EYA1152" s="894"/>
      <c r="EYB1152" s="894"/>
      <c r="EYC1152" s="894"/>
      <c r="EYD1152" s="894"/>
      <c r="EYE1152" s="894"/>
      <c r="EYF1152" s="894"/>
      <c r="EYG1152" s="894"/>
      <c r="EYH1152" s="894"/>
      <c r="EYI1152" s="894"/>
      <c r="EYJ1152" s="894"/>
      <c r="EYK1152" s="894"/>
      <c r="EYL1152" s="894"/>
      <c r="EYM1152" s="894"/>
      <c r="EYN1152" s="894"/>
      <c r="EYO1152" s="894"/>
      <c r="EYP1152" s="894"/>
      <c r="EYQ1152" s="894"/>
      <c r="EYR1152" s="894"/>
      <c r="EYS1152" s="894"/>
      <c r="EYT1152" s="894"/>
      <c r="EYU1152" s="894"/>
      <c r="EYV1152" s="894"/>
      <c r="EYW1152" s="894"/>
      <c r="EYX1152" s="894"/>
      <c r="EYY1152" s="894"/>
      <c r="EYZ1152" s="894"/>
      <c r="EZA1152" s="894"/>
      <c r="EZB1152" s="894"/>
      <c r="EZC1152" s="894"/>
      <c r="EZD1152" s="894"/>
      <c r="EZE1152" s="894"/>
      <c r="EZF1152" s="894"/>
      <c r="EZG1152" s="894"/>
      <c r="EZH1152" s="894"/>
      <c r="EZI1152" s="894"/>
      <c r="EZJ1152" s="894"/>
      <c r="EZK1152" s="894"/>
      <c r="EZL1152" s="894"/>
      <c r="EZM1152" s="894"/>
      <c r="EZN1152" s="894"/>
      <c r="EZO1152" s="894"/>
      <c r="EZP1152" s="894"/>
      <c r="EZQ1152" s="894"/>
      <c r="EZR1152" s="894"/>
      <c r="EZS1152" s="894"/>
      <c r="EZT1152" s="894"/>
      <c r="EZU1152" s="894"/>
      <c r="EZV1152" s="894"/>
      <c r="EZW1152" s="894"/>
      <c r="EZX1152" s="894"/>
      <c r="EZY1152" s="894"/>
      <c r="EZZ1152" s="894"/>
      <c r="FAA1152" s="894"/>
      <c r="FAB1152" s="894"/>
      <c r="FAC1152" s="894"/>
      <c r="FAD1152" s="894"/>
      <c r="FAE1152" s="894"/>
      <c r="FAF1152" s="894"/>
      <c r="FAG1152" s="894"/>
      <c r="FAH1152" s="894"/>
      <c r="FAI1152" s="894"/>
      <c r="FAJ1152" s="894"/>
      <c r="FAK1152" s="894"/>
      <c r="FAL1152" s="894"/>
      <c r="FAM1152" s="894"/>
      <c r="FAN1152" s="894"/>
      <c r="FAO1152" s="894"/>
      <c r="FAP1152" s="894"/>
      <c r="FAQ1152" s="894"/>
      <c r="FAR1152" s="894"/>
      <c r="FAS1152" s="894"/>
      <c r="FAT1152" s="894"/>
      <c r="FAU1152" s="894"/>
      <c r="FAV1152" s="894"/>
      <c r="FAW1152" s="894"/>
      <c r="FAX1152" s="894"/>
      <c r="FAY1152" s="894"/>
      <c r="FAZ1152" s="894"/>
      <c r="FBA1152" s="894"/>
      <c r="FBB1152" s="894"/>
      <c r="FBC1152" s="894"/>
      <c r="FBD1152" s="894"/>
      <c r="FBE1152" s="894"/>
      <c r="FBF1152" s="894"/>
      <c r="FBG1152" s="894"/>
      <c r="FBH1152" s="894"/>
      <c r="FBI1152" s="894"/>
      <c r="FBJ1152" s="894"/>
      <c r="FBK1152" s="894"/>
      <c r="FBL1152" s="894"/>
      <c r="FBM1152" s="894"/>
      <c r="FBN1152" s="894"/>
      <c r="FBO1152" s="894"/>
      <c r="FBP1152" s="894"/>
      <c r="FBQ1152" s="894"/>
      <c r="FBR1152" s="894"/>
      <c r="FBS1152" s="894"/>
      <c r="FBT1152" s="894"/>
      <c r="FBU1152" s="894"/>
      <c r="FBV1152" s="894"/>
      <c r="FBW1152" s="894"/>
      <c r="FBX1152" s="894"/>
      <c r="FBY1152" s="894"/>
      <c r="FBZ1152" s="894"/>
      <c r="FCA1152" s="894"/>
      <c r="FCB1152" s="894"/>
      <c r="FCC1152" s="894"/>
      <c r="FCD1152" s="894"/>
      <c r="FCE1152" s="894"/>
      <c r="FCF1152" s="894"/>
      <c r="FCG1152" s="894"/>
      <c r="FCH1152" s="894"/>
      <c r="FCI1152" s="894"/>
      <c r="FCJ1152" s="894"/>
      <c r="FCK1152" s="894"/>
      <c r="FCL1152" s="894"/>
      <c r="FCM1152" s="894"/>
      <c r="FCN1152" s="894"/>
      <c r="FCO1152" s="894"/>
      <c r="FCP1152" s="894"/>
      <c r="FCQ1152" s="894"/>
      <c r="FCR1152" s="894"/>
      <c r="FCS1152" s="894"/>
      <c r="FCT1152" s="894"/>
      <c r="FCU1152" s="894"/>
      <c r="FCV1152" s="894"/>
      <c r="FCW1152" s="894"/>
      <c r="FCX1152" s="894"/>
      <c r="FCY1152" s="894"/>
      <c r="FCZ1152" s="894"/>
      <c r="FDA1152" s="894"/>
      <c r="FDB1152" s="894"/>
      <c r="FDC1152" s="894"/>
      <c r="FDD1152" s="894"/>
      <c r="FDE1152" s="894"/>
      <c r="FDF1152" s="894"/>
      <c r="FDG1152" s="894"/>
      <c r="FDH1152" s="894"/>
      <c r="FDI1152" s="894"/>
      <c r="FDJ1152" s="894"/>
      <c r="FDK1152" s="894"/>
      <c r="FDL1152" s="894"/>
      <c r="FDM1152" s="894"/>
      <c r="FDN1152" s="894"/>
      <c r="FDO1152" s="894"/>
      <c r="FDP1152" s="894"/>
      <c r="FDQ1152" s="894"/>
      <c r="FDR1152" s="894"/>
      <c r="FDS1152" s="894"/>
      <c r="FDT1152" s="894"/>
      <c r="FDU1152" s="894"/>
      <c r="FDV1152" s="894"/>
      <c r="FDW1152" s="894"/>
      <c r="FDX1152" s="894"/>
      <c r="FDY1152" s="894"/>
      <c r="FDZ1152" s="894"/>
      <c r="FEA1152" s="894"/>
      <c r="FEB1152" s="894"/>
      <c r="FEC1152" s="894"/>
      <c r="FED1152" s="894"/>
      <c r="FEE1152" s="894"/>
      <c r="FEF1152" s="894"/>
      <c r="FEG1152" s="894"/>
      <c r="FEH1152" s="894"/>
      <c r="FEI1152" s="894"/>
      <c r="FEJ1152" s="894"/>
      <c r="FEK1152" s="894"/>
      <c r="FEL1152" s="894"/>
      <c r="FEM1152" s="894"/>
      <c r="FEN1152" s="894"/>
      <c r="FEO1152" s="894"/>
      <c r="FEP1152" s="894"/>
      <c r="FEQ1152" s="894"/>
      <c r="FER1152" s="894"/>
      <c r="FES1152" s="894"/>
      <c r="FET1152" s="894"/>
      <c r="FEU1152" s="894"/>
      <c r="FEV1152" s="894"/>
      <c r="FEW1152" s="894"/>
      <c r="FEX1152" s="894"/>
      <c r="FEY1152" s="894"/>
      <c r="FEZ1152" s="894"/>
      <c r="FFA1152" s="894"/>
      <c r="FFB1152" s="894"/>
      <c r="FFC1152" s="894"/>
      <c r="FFD1152" s="894"/>
      <c r="FFE1152" s="894"/>
      <c r="FFF1152" s="894"/>
      <c r="FFG1152" s="894"/>
      <c r="FFH1152" s="894"/>
      <c r="FFI1152" s="894"/>
      <c r="FFJ1152" s="894"/>
      <c r="FFK1152" s="894"/>
      <c r="FFL1152" s="894"/>
      <c r="FFM1152" s="894"/>
      <c r="FFN1152" s="894"/>
      <c r="FFO1152" s="894"/>
      <c r="FFP1152" s="894"/>
      <c r="FFQ1152" s="894"/>
      <c r="FFR1152" s="894"/>
      <c r="FFS1152" s="894"/>
      <c r="FFT1152" s="894"/>
      <c r="FFU1152" s="894"/>
      <c r="FFV1152" s="894"/>
      <c r="FFW1152" s="894"/>
      <c r="FFX1152" s="894"/>
      <c r="FFY1152" s="894"/>
      <c r="FFZ1152" s="894"/>
      <c r="FGA1152" s="894"/>
      <c r="FGB1152" s="894"/>
      <c r="FGC1152" s="894"/>
      <c r="FGD1152" s="894"/>
      <c r="FGE1152" s="894"/>
      <c r="FGF1152" s="894"/>
      <c r="FGG1152" s="894"/>
      <c r="FGH1152" s="894"/>
      <c r="FGI1152" s="894"/>
      <c r="FGJ1152" s="894"/>
      <c r="FGK1152" s="894"/>
      <c r="FGL1152" s="894"/>
      <c r="FGM1152" s="894"/>
      <c r="FGN1152" s="894"/>
      <c r="FGO1152" s="894"/>
      <c r="FGP1152" s="894"/>
      <c r="FGQ1152" s="894"/>
      <c r="FGR1152" s="894"/>
      <c r="FGS1152" s="894"/>
      <c r="FGT1152" s="894"/>
      <c r="FGU1152" s="894"/>
      <c r="FGV1152" s="894"/>
      <c r="FGW1152" s="894"/>
      <c r="FGX1152" s="894"/>
      <c r="FGY1152" s="894"/>
      <c r="FGZ1152" s="894"/>
      <c r="FHA1152" s="894"/>
      <c r="FHB1152" s="894"/>
      <c r="FHC1152" s="894"/>
      <c r="FHD1152" s="894"/>
      <c r="FHE1152" s="894"/>
      <c r="FHF1152" s="894"/>
      <c r="FHG1152" s="894"/>
      <c r="FHH1152" s="894"/>
      <c r="FHI1152" s="894"/>
      <c r="FHJ1152" s="894"/>
      <c r="FHK1152" s="894"/>
      <c r="FHL1152" s="894"/>
      <c r="FHM1152" s="894"/>
      <c r="FHN1152" s="894"/>
      <c r="FHO1152" s="894"/>
      <c r="FHP1152" s="894"/>
      <c r="FHQ1152" s="894"/>
      <c r="FHR1152" s="894"/>
      <c r="FHS1152" s="894"/>
      <c r="FHT1152" s="894"/>
      <c r="FHU1152" s="894"/>
      <c r="FHV1152" s="894"/>
      <c r="FHW1152" s="894"/>
      <c r="FHX1152" s="894"/>
      <c r="FHY1152" s="894"/>
      <c r="FHZ1152" s="894"/>
      <c r="FIA1152" s="894"/>
      <c r="FIB1152" s="894"/>
      <c r="FIC1152" s="894"/>
      <c r="FID1152" s="894"/>
      <c r="FIE1152" s="894"/>
      <c r="FIF1152" s="894"/>
      <c r="FIG1152" s="894"/>
      <c r="FIH1152" s="894"/>
      <c r="FII1152" s="894"/>
      <c r="FIJ1152" s="894"/>
      <c r="FIK1152" s="894"/>
      <c r="FIL1152" s="894"/>
      <c r="FIM1152" s="894"/>
      <c r="FIN1152" s="894"/>
      <c r="FIO1152" s="894"/>
      <c r="FIP1152" s="894"/>
      <c r="FIQ1152" s="894"/>
      <c r="FIR1152" s="894"/>
      <c r="FIS1152" s="894"/>
      <c r="FIT1152" s="894"/>
      <c r="FIU1152" s="894"/>
      <c r="FIV1152" s="894"/>
      <c r="FIW1152" s="894"/>
      <c r="FIX1152" s="894"/>
      <c r="FIY1152" s="894"/>
      <c r="FIZ1152" s="894"/>
      <c r="FJA1152" s="894"/>
      <c r="FJB1152" s="894"/>
      <c r="FJC1152" s="894"/>
      <c r="FJD1152" s="894"/>
      <c r="FJE1152" s="894"/>
      <c r="FJF1152" s="894"/>
      <c r="FJG1152" s="894"/>
      <c r="FJH1152" s="894"/>
      <c r="FJI1152" s="894"/>
      <c r="FJJ1152" s="894"/>
      <c r="FJK1152" s="894"/>
      <c r="FJL1152" s="894"/>
      <c r="FJM1152" s="894"/>
      <c r="FJN1152" s="894"/>
      <c r="FJO1152" s="894"/>
      <c r="FJP1152" s="894"/>
      <c r="FJQ1152" s="894"/>
      <c r="FJR1152" s="894"/>
      <c r="FJS1152" s="894"/>
      <c r="FJT1152" s="894"/>
      <c r="FJU1152" s="894"/>
      <c r="FJV1152" s="894"/>
      <c r="FJW1152" s="894"/>
      <c r="FJX1152" s="894"/>
      <c r="FJY1152" s="894"/>
      <c r="FJZ1152" s="894"/>
      <c r="FKA1152" s="894"/>
      <c r="FKB1152" s="894"/>
      <c r="FKC1152" s="894"/>
      <c r="FKD1152" s="894"/>
      <c r="FKE1152" s="894"/>
      <c r="FKF1152" s="894"/>
      <c r="FKG1152" s="894"/>
      <c r="FKH1152" s="894"/>
      <c r="FKI1152" s="894"/>
      <c r="FKJ1152" s="894"/>
      <c r="FKK1152" s="894"/>
      <c r="FKL1152" s="894"/>
      <c r="FKM1152" s="894"/>
      <c r="FKN1152" s="894"/>
      <c r="FKO1152" s="894"/>
      <c r="FKP1152" s="894"/>
      <c r="FKQ1152" s="894"/>
      <c r="FKR1152" s="894"/>
      <c r="FKS1152" s="894"/>
      <c r="FKT1152" s="894"/>
      <c r="FKU1152" s="894"/>
      <c r="FKV1152" s="894"/>
      <c r="FKW1152" s="894"/>
      <c r="FKX1152" s="894"/>
      <c r="FKY1152" s="894"/>
      <c r="FKZ1152" s="894"/>
      <c r="FLA1152" s="894"/>
      <c r="FLB1152" s="894"/>
      <c r="FLC1152" s="894"/>
      <c r="FLD1152" s="894"/>
      <c r="FLE1152" s="894"/>
      <c r="FLF1152" s="894"/>
      <c r="FLG1152" s="894"/>
      <c r="FLH1152" s="894"/>
      <c r="FLI1152" s="894"/>
      <c r="FLJ1152" s="894"/>
      <c r="FLK1152" s="894"/>
      <c r="FLL1152" s="894"/>
      <c r="FLM1152" s="894"/>
      <c r="FLN1152" s="894"/>
      <c r="FLO1152" s="894"/>
      <c r="FLP1152" s="894"/>
      <c r="FLQ1152" s="894"/>
      <c r="FLR1152" s="894"/>
      <c r="FLS1152" s="894"/>
      <c r="FLT1152" s="894"/>
      <c r="FLU1152" s="894"/>
      <c r="FLV1152" s="894"/>
      <c r="FLW1152" s="894"/>
      <c r="FLX1152" s="894"/>
      <c r="FLY1152" s="894"/>
      <c r="FLZ1152" s="894"/>
      <c r="FMA1152" s="894"/>
      <c r="FMB1152" s="894"/>
      <c r="FMC1152" s="894"/>
      <c r="FMD1152" s="894"/>
      <c r="FME1152" s="894"/>
      <c r="FMF1152" s="894"/>
      <c r="FMG1152" s="894"/>
      <c r="FMH1152" s="894"/>
      <c r="FMI1152" s="894"/>
      <c r="FMJ1152" s="894"/>
      <c r="FMK1152" s="894"/>
      <c r="FML1152" s="894"/>
      <c r="FMM1152" s="894"/>
      <c r="FMN1152" s="894"/>
      <c r="FMO1152" s="894"/>
      <c r="FMP1152" s="894"/>
      <c r="FMQ1152" s="894"/>
      <c r="FMR1152" s="894"/>
      <c r="FMS1152" s="894"/>
      <c r="FMT1152" s="894"/>
      <c r="FMU1152" s="894"/>
      <c r="FMV1152" s="894"/>
      <c r="FMW1152" s="894"/>
      <c r="FMX1152" s="894"/>
      <c r="FMY1152" s="894"/>
      <c r="FMZ1152" s="894"/>
      <c r="FNA1152" s="894"/>
      <c r="FNB1152" s="894"/>
      <c r="FNC1152" s="894"/>
      <c r="FND1152" s="894"/>
      <c r="FNE1152" s="894"/>
      <c r="FNF1152" s="894"/>
      <c r="FNG1152" s="894"/>
      <c r="FNH1152" s="894"/>
      <c r="FNI1152" s="894"/>
      <c r="FNJ1152" s="894"/>
      <c r="FNK1152" s="894"/>
      <c r="FNL1152" s="894"/>
      <c r="FNM1152" s="894"/>
      <c r="FNN1152" s="894"/>
      <c r="FNO1152" s="894"/>
      <c r="FNP1152" s="894"/>
      <c r="FNQ1152" s="894"/>
      <c r="FNR1152" s="894"/>
      <c r="FNS1152" s="894"/>
      <c r="FNT1152" s="894"/>
      <c r="FNU1152" s="894"/>
      <c r="FNV1152" s="894"/>
      <c r="FNW1152" s="894"/>
      <c r="FNX1152" s="894"/>
      <c r="FNY1152" s="894"/>
      <c r="FNZ1152" s="894"/>
      <c r="FOA1152" s="894"/>
      <c r="FOB1152" s="894"/>
      <c r="FOC1152" s="894"/>
      <c r="FOD1152" s="894"/>
      <c r="FOE1152" s="894"/>
      <c r="FOF1152" s="894"/>
      <c r="FOG1152" s="894"/>
      <c r="FOH1152" s="894"/>
      <c r="FOI1152" s="894"/>
      <c r="FOJ1152" s="894"/>
      <c r="FOK1152" s="894"/>
      <c r="FOL1152" s="894"/>
      <c r="FOM1152" s="894"/>
      <c r="FON1152" s="894"/>
      <c r="FOO1152" s="894"/>
      <c r="FOP1152" s="894"/>
      <c r="FOQ1152" s="894"/>
      <c r="FOR1152" s="894"/>
      <c r="FOS1152" s="894"/>
      <c r="FOT1152" s="894"/>
      <c r="FOU1152" s="894"/>
      <c r="FOV1152" s="894"/>
      <c r="FOW1152" s="894"/>
      <c r="FOX1152" s="894"/>
      <c r="FOY1152" s="894"/>
      <c r="FOZ1152" s="894"/>
      <c r="FPA1152" s="894"/>
      <c r="FPB1152" s="894"/>
      <c r="FPC1152" s="894"/>
      <c r="FPD1152" s="894"/>
      <c r="FPE1152" s="894"/>
      <c r="FPF1152" s="894"/>
      <c r="FPG1152" s="894"/>
      <c r="FPH1152" s="894"/>
      <c r="FPI1152" s="894"/>
      <c r="FPJ1152" s="894"/>
      <c r="FPK1152" s="894"/>
      <c r="FPL1152" s="894"/>
      <c r="FPM1152" s="894"/>
      <c r="FPN1152" s="894"/>
      <c r="FPO1152" s="894"/>
      <c r="FPP1152" s="894"/>
      <c r="FPQ1152" s="894"/>
      <c r="FPR1152" s="894"/>
      <c r="FPS1152" s="894"/>
      <c r="FPT1152" s="894"/>
      <c r="FPU1152" s="894"/>
      <c r="FPV1152" s="894"/>
      <c r="FPW1152" s="894"/>
      <c r="FPX1152" s="894"/>
      <c r="FPY1152" s="894"/>
      <c r="FPZ1152" s="894"/>
      <c r="FQA1152" s="894"/>
      <c r="FQB1152" s="894"/>
      <c r="FQC1152" s="894"/>
      <c r="FQD1152" s="894"/>
      <c r="FQE1152" s="894"/>
      <c r="FQF1152" s="894"/>
      <c r="FQG1152" s="894"/>
      <c r="FQH1152" s="894"/>
      <c r="FQI1152" s="894"/>
      <c r="FQJ1152" s="894"/>
      <c r="FQK1152" s="894"/>
      <c r="FQL1152" s="894"/>
      <c r="FQM1152" s="894"/>
      <c r="FQN1152" s="894"/>
      <c r="FQO1152" s="894"/>
      <c r="FQP1152" s="894"/>
      <c r="FQQ1152" s="894"/>
      <c r="FQR1152" s="894"/>
      <c r="FQS1152" s="894"/>
      <c r="FQT1152" s="894"/>
      <c r="FQU1152" s="894"/>
      <c r="FQV1152" s="894"/>
      <c r="FQW1152" s="894"/>
      <c r="FQX1152" s="894"/>
      <c r="FQY1152" s="894"/>
      <c r="FQZ1152" s="894"/>
      <c r="FRA1152" s="894"/>
      <c r="FRB1152" s="894"/>
      <c r="FRC1152" s="894"/>
      <c r="FRD1152" s="894"/>
      <c r="FRE1152" s="894"/>
      <c r="FRF1152" s="894"/>
      <c r="FRG1152" s="894"/>
      <c r="FRH1152" s="894"/>
      <c r="FRI1152" s="894"/>
      <c r="FRJ1152" s="894"/>
      <c r="FRK1152" s="894"/>
      <c r="FRL1152" s="894"/>
      <c r="FRM1152" s="894"/>
      <c r="FRN1152" s="894"/>
      <c r="FRO1152" s="894"/>
      <c r="FRP1152" s="894"/>
      <c r="FRQ1152" s="894"/>
      <c r="FRR1152" s="894"/>
      <c r="FRS1152" s="894"/>
      <c r="FRT1152" s="894"/>
      <c r="FRU1152" s="894"/>
      <c r="FRV1152" s="894"/>
      <c r="FRW1152" s="894"/>
      <c r="FRX1152" s="894"/>
      <c r="FRY1152" s="894"/>
      <c r="FRZ1152" s="894"/>
      <c r="FSA1152" s="894"/>
      <c r="FSB1152" s="894"/>
      <c r="FSC1152" s="894"/>
      <c r="FSD1152" s="894"/>
      <c r="FSE1152" s="894"/>
      <c r="FSF1152" s="894"/>
      <c r="FSG1152" s="894"/>
      <c r="FSH1152" s="894"/>
      <c r="FSI1152" s="894"/>
      <c r="FSJ1152" s="894"/>
      <c r="FSK1152" s="894"/>
      <c r="FSL1152" s="894"/>
      <c r="FSM1152" s="894"/>
      <c r="FSN1152" s="894"/>
      <c r="FSO1152" s="894"/>
      <c r="FSP1152" s="894"/>
      <c r="FSQ1152" s="894"/>
      <c r="FSR1152" s="894"/>
      <c r="FSS1152" s="894"/>
      <c r="FST1152" s="894"/>
      <c r="FSU1152" s="894"/>
      <c r="FSV1152" s="894"/>
      <c r="FSW1152" s="894"/>
      <c r="FSX1152" s="894"/>
      <c r="FSY1152" s="894"/>
      <c r="FSZ1152" s="894"/>
      <c r="FTA1152" s="894"/>
      <c r="FTB1152" s="894"/>
      <c r="FTC1152" s="894"/>
      <c r="FTD1152" s="894"/>
      <c r="FTE1152" s="894"/>
      <c r="FTF1152" s="894"/>
      <c r="FTG1152" s="894"/>
      <c r="FTH1152" s="894"/>
      <c r="FTI1152" s="894"/>
      <c r="FTJ1152" s="894"/>
      <c r="FTK1152" s="894"/>
      <c r="FTL1152" s="894"/>
      <c r="FTM1152" s="894"/>
      <c r="FTN1152" s="894"/>
      <c r="FTO1152" s="894"/>
      <c r="FTP1152" s="894"/>
      <c r="FTQ1152" s="894"/>
      <c r="FTR1152" s="894"/>
      <c r="FTS1152" s="894"/>
      <c r="FTT1152" s="894"/>
      <c r="FTU1152" s="894"/>
      <c r="FTV1152" s="894"/>
      <c r="FTW1152" s="894"/>
      <c r="FTX1152" s="894"/>
      <c r="FTY1152" s="894"/>
      <c r="FTZ1152" s="894"/>
      <c r="FUA1152" s="894"/>
      <c r="FUB1152" s="894"/>
      <c r="FUC1152" s="894"/>
      <c r="FUD1152" s="894"/>
      <c r="FUE1152" s="894"/>
      <c r="FUF1152" s="894"/>
      <c r="FUG1152" s="894"/>
      <c r="FUH1152" s="894"/>
      <c r="FUI1152" s="894"/>
      <c r="FUJ1152" s="894"/>
      <c r="FUK1152" s="894"/>
      <c r="FUL1152" s="894"/>
      <c r="FUM1152" s="894"/>
      <c r="FUN1152" s="894"/>
      <c r="FUO1152" s="894"/>
      <c r="FUP1152" s="894"/>
      <c r="FUQ1152" s="894"/>
      <c r="FUR1152" s="894"/>
      <c r="FUS1152" s="894"/>
      <c r="FUT1152" s="894"/>
      <c r="FUU1152" s="894"/>
      <c r="FUV1152" s="894"/>
      <c r="FUW1152" s="894"/>
      <c r="FUX1152" s="894"/>
      <c r="FUY1152" s="894"/>
      <c r="FUZ1152" s="894"/>
      <c r="FVA1152" s="894"/>
      <c r="FVB1152" s="894"/>
      <c r="FVC1152" s="894"/>
      <c r="FVD1152" s="894"/>
      <c r="FVE1152" s="894"/>
      <c r="FVF1152" s="894"/>
      <c r="FVG1152" s="894"/>
      <c r="FVH1152" s="894"/>
      <c r="FVI1152" s="894"/>
      <c r="FVJ1152" s="894"/>
      <c r="FVK1152" s="894"/>
      <c r="FVL1152" s="894"/>
      <c r="FVM1152" s="894"/>
      <c r="FVN1152" s="894"/>
      <c r="FVO1152" s="894"/>
      <c r="FVP1152" s="894"/>
      <c r="FVQ1152" s="894"/>
      <c r="FVR1152" s="894"/>
      <c r="FVS1152" s="894"/>
      <c r="FVT1152" s="894"/>
      <c r="FVU1152" s="894"/>
      <c r="FVV1152" s="894"/>
      <c r="FVW1152" s="894"/>
      <c r="FVX1152" s="894"/>
      <c r="FVY1152" s="894"/>
      <c r="FVZ1152" s="894"/>
      <c r="FWA1152" s="894"/>
      <c r="FWB1152" s="894"/>
      <c r="FWC1152" s="894"/>
      <c r="FWD1152" s="894"/>
      <c r="FWE1152" s="894"/>
      <c r="FWF1152" s="894"/>
      <c r="FWG1152" s="894"/>
      <c r="FWH1152" s="894"/>
      <c r="FWI1152" s="894"/>
      <c r="FWJ1152" s="894"/>
      <c r="FWK1152" s="894"/>
      <c r="FWL1152" s="894"/>
      <c r="FWM1152" s="894"/>
      <c r="FWN1152" s="894"/>
      <c r="FWO1152" s="894"/>
      <c r="FWP1152" s="894"/>
      <c r="FWQ1152" s="894"/>
      <c r="FWR1152" s="894"/>
      <c r="FWS1152" s="894"/>
      <c r="FWT1152" s="894"/>
      <c r="FWU1152" s="894"/>
      <c r="FWV1152" s="894"/>
      <c r="FWW1152" s="894"/>
      <c r="FWX1152" s="894"/>
      <c r="FWY1152" s="894"/>
      <c r="FWZ1152" s="894"/>
      <c r="FXA1152" s="894"/>
      <c r="FXB1152" s="894"/>
      <c r="FXC1152" s="894"/>
      <c r="FXD1152" s="894"/>
      <c r="FXE1152" s="894"/>
      <c r="FXF1152" s="894"/>
      <c r="FXG1152" s="894"/>
      <c r="FXH1152" s="894"/>
      <c r="FXI1152" s="894"/>
      <c r="FXJ1152" s="894"/>
      <c r="FXK1152" s="894"/>
      <c r="FXL1152" s="894"/>
      <c r="FXM1152" s="894"/>
      <c r="FXN1152" s="894"/>
      <c r="FXO1152" s="894"/>
      <c r="FXP1152" s="894"/>
      <c r="FXQ1152" s="894"/>
      <c r="FXR1152" s="894"/>
      <c r="FXS1152" s="894"/>
      <c r="FXT1152" s="894"/>
      <c r="FXU1152" s="894"/>
      <c r="FXV1152" s="894"/>
      <c r="FXW1152" s="894"/>
      <c r="FXX1152" s="894"/>
      <c r="FXY1152" s="894"/>
      <c r="FXZ1152" s="894"/>
      <c r="FYA1152" s="894"/>
      <c r="FYB1152" s="894"/>
      <c r="FYC1152" s="894"/>
      <c r="FYD1152" s="894"/>
      <c r="FYE1152" s="894"/>
      <c r="FYF1152" s="894"/>
      <c r="FYG1152" s="894"/>
      <c r="FYH1152" s="894"/>
      <c r="FYI1152" s="894"/>
      <c r="FYJ1152" s="894"/>
      <c r="FYK1152" s="894"/>
      <c r="FYL1152" s="894"/>
      <c r="FYM1152" s="894"/>
      <c r="FYN1152" s="894"/>
      <c r="FYO1152" s="894"/>
      <c r="FYP1152" s="894"/>
      <c r="FYQ1152" s="894"/>
      <c r="FYR1152" s="894"/>
      <c r="FYS1152" s="894"/>
      <c r="FYT1152" s="894"/>
      <c r="FYU1152" s="894"/>
      <c r="FYV1152" s="894"/>
      <c r="FYW1152" s="894"/>
      <c r="FYX1152" s="894"/>
      <c r="FYY1152" s="894"/>
      <c r="FYZ1152" s="894"/>
      <c r="FZA1152" s="894"/>
      <c r="FZB1152" s="894"/>
      <c r="FZC1152" s="894"/>
      <c r="FZD1152" s="894"/>
      <c r="FZE1152" s="894"/>
      <c r="FZF1152" s="894"/>
      <c r="FZG1152" s="894"/>
      <c r="FZH1152" s="894"/>
      <c r="FZI1152" s="894"/>
      <c r="FZJ1152" s="894"/>
      <c r="FZK1152" s="894"/>
      <c r="FZL1152" s="894"/>
      <c r="FZM1152" s="894"/>
      <c r="FZN1152" s="894"/>
      <c r="FZO1152" s="894"/>
      <c r="FZP1152" s="894"/>
      <c r="FZQ1152" s="894"/>
      <c r="FZR1152" s="894"/>
      <c r="FZS1152" s="894"/>
      <c r="FZT1152" s="894"/>
      <c r="FZU1152" s="894"/>
      <c r="FZV1152" s="894"/>
      <c r="FZW1152" s="894"/>
      <c r="FZX1152" s="894"/>
      <c r="FZY1152" s="894"/>
      <c r="FZZ1152" s="894"/>
      <c r="GAA1152" s="894"/>
      <c r="GAB1152" s="894"/>
      <c r="GAC1152" s="894"/>
      <c r="GAD1152" s="894"/>
      <c r="GAE1152" s="894"/>
      <c r="GAF1152" s="894"/>
      <c r="GAG1152" s="894"/>
      <c r="GAH1152" s="894"/>
      <c r="GAI1152" s="894"/>
      <c r="GAJ1152" s="894"/>
      <c r="GAK1152" s="894"/>
      <c r="GAL1152" s="894"/>
      <c r="GAM1152" s="894"/>
      <c r="GAN1152" s="894"/>
      <c r="GAO1152" s="894"/>
      <c r="GAP1152" s="894"/>
      <c r="GAQ1152" s="894"/>
      <c r="GAR1152" s="894"/>
      <c r="GAS1152" s="894"/>
      <c r="GAT1152" s="894"/>
      <c r="GAU1152" s="894"/>
      <c r="GAV1152" s="894"/>
      <c r="GAW1152" s="894"/>
      <c r="GAX1152" s="894"/>
      <c r="GAY1152" s="894"/>
      <c r="GAZ1152" s="894"/>
      <c r="GBA1152" s="894"/>
      <c r="GBB1152" s="894"/>
      <c r="GBC1152" s="894"/>
      <c r="GBD1152" s="894"/>
      <c r="GBE1152" s="894"/>
      <c r="GBF1152" s="894"/>
      <c r="GBG1152" s="894"/>
      <c r="GBH1152" s="894"/>
      <c r="GBI1152" s="894"/>
      <c r="GBJ1152" s="894"/>
      <c r="GBK1152" s="894"/>
      <c r="GBL1152" s="894"/>
      <c r="GBM1152" s="894"/>
      <c r="GBN1152" s="894"/>
      <c r="GBO1152" s="894"/>
      <c r="GBP1152" s="894"/>
      <c r="GBQ1152" s="894"/>
      <c r="GBR1152" s="894"/>
      <c r="GBS1152" s="894"/>
      <c r="GBT1152" s="894"/>
      <c r="GBU1152" s="894"/>
      <c r="GBV1152" s="894"/>
      <c r="GBW1152" s="894"/>
      <c r="GBX1152" s="894"/>
      <c r="GBY1152" s="894"/>
      <c r="GBZ1152" s="894"/>
      <c r="GCA1152" s="894"/>
      <c r="GCB1152" s="894"/>
      <c r="GCC1152" s="894"/>
      <c r="GCD1152" s="894"/>
      <c r="GCE1152" s="894"/>
      <c r="GCF1152" s="894"/>
      <c r="GCG1152" s="894"/>
      <c r="GCH1152" s="894"/>
      <c r="GCI1152" s="894"/>
      <c r="GCJ1152" s="894"/>
      <c r="GCK1152" s="894"/>
      <c r="GCL1152" s="894"/>
      <c r="GCM1152" s="894"/>
      <c r="GCN1152" s="894"/>
      <c r="GCO1152" s="894"/>
      <c r="GCP1152" s="894"/>
      <c r="GCQ1152" s="894"/>
      <c r="GCR1152" s="894"/>
      <c r="GCS1152" s="894"/>
      <c r="GCT1152" s="894"/>
      <c r="GCU1152" s="894"/>
      <c r="GCV1152" s="894"/>
      <c r="GCW1152" s="894"/>
      <c r="GCX1152" s="894"/>
      <c r="GCY1152" s="894"/>
      <c r="GCZ1152" s="894"/>
      <c r="GDA1152" s="894"/>
      <c r="GDB1152" s="894"/>
      <c r="GDC1152" s="894"/>
      <c r="GDD1152" s="894"/>
      <c r="GDE1152" s="894"/>
      <c r="GDF1152" s="894"/>
      <c r="GDG1152" s="894"/>
      <c r="GDH1152" s="894"/>
      <c r="GDI1152" s="894"/>
      <c r="GDJ1152" s="894"/>
      <c r="GDK1152" s="894"/>
      <c r="GDL1152" s="894"/>
      <c r="GDM1152" s="894"/>
      <c r="GDN1152" s="894"/>
      <c r="GDO1152" s="894"/>
      <c r="GDP1152" s="894"/>
      <c r="GDQ1152" s="894"/>
      <c r="GDR1152" s="894"/>
      <c r="GDS1152" s="894"/>
      <c r="GDT1152" s="894"/>
      <c r="GDU1152" s="894"/>
      <c r="GDV1152" s="894"/>
      <c r="GDW1152" s="894"/>
      <c r="GDX1152" s="894"/>
      <c r="GDY1152" s="894"/>
      <c r="GDZ1152" s="894"/>
      <c r="GEA1152" s="894"/>
      <c r="GEB1152" s="894"/>
      <c r="GEC1152" s="894"/>
      <c r="GED1152" s="894"/>
      <c r="GEE1152" s="894"/>
      <c r="GEF1152" s="894"/>
      <c r="GEG1152" s="894"/>
      <c r="GEH1152" s="894"/>
      <c r="GEI1152" s="894"/>
      <c r="GEJ1152" s="894"/>
      <c r="GEK1152" s="894"/>
      <c r="GEL1152" s="894"/>
      <c r="GEM1152" s="894"/>
      <c r="GEN1152" s="894"/>
      <c r="GEO1152" s="894"/>
      <c r="GEP1152" s="894"/>
      <c r="GEQ1152" s="894"/>
      <c r="GER1152" s="894"/>
      <c r="GES1152" s="894"/>
      <c r="GET1152" s="894"/>
      <c r="GEU1152" s="894"/>
      <c r="GEV1152" s="894"/>
      <c r="GEW1152" s="894"/>
      <c r="GEX1152" s="894"/>
      <c r="GEY1152" s="894"/>
      <c r="GEZ1152" s="894"/>
      <c r="GFA1152" s="894"/>
      <c r="GFB1152" s="894"/>
      <c r="GFC1152" s="894"/>
      <c r="GFD1152" s="894"/>
      <c r="GFE1152" s="894"/>
      <c r="GFF1152" s="894"/>
      <c r="GFG1152" s="894"/>
      <c r="GFH1152" s="894"/>
      <c r="GFI1152" s="894"/>
      <c r="GFJ1152" s="894"/>
      <c r="GFK1152" s="894"/>
      <c r="GFL1152" s="894"/>
      <c r="GFM1152" s="894"/>
      <c r="GFN1152" s="894"/>
      <c r="GFO1152" s="894"/>
      <c r="GFP1152" s="894"/>
      <c r="GFQ1152" s="894"/>
      <c r="GFR1152" s="894"/>
      <c r="GFS1152" s="894"/>
      <c r="GFT1152" s="894"/>
      <c r="GFU1152" s="894"/>
      <c r="GFV1152" s="894"/>
      <c r="GFW1152" s="894"/>
      <c r="GFX1152" s="894"/>
      <c r="GFY1152" s="894"/>
      <c r="GFZ1152" s="894"/>
      <c r="GGA1152" s="894"/>
      <c r="GGB1152" s="894"/>
      <c r="GGC1152" s="894"/>
      <c r="GGD1152" s="894"/>
      <c r="GGE1152" s="894"/>
      <c r="GGF1152" s="894"/>
      <c r="GGG1152" s="894"/>
      <c r="GGH1152" s="894"/>
      <c r="GGI1152" s="894"/>
      <c r="GGJ1152" s="894"/>
      <c r="GGK1152" s="894"/>
      <c r="GGL1152" s="894"/>
      <c r="GGM1152" s="894"/>
      <c r="GGN1152" s="894"/>
      <c r="GGO1152" s="894"/>
      <c r="GGP1152" s="894"/>
      <c r="GGQ1152" s="894"/>
      <c r="GGR1152" s="894"/>
      <c r="GGS1152" s="894"/>
      <c r="GGT1152" s="894"/>
      <c r="GGU1152" s="894"/>
      <c r="GGV1152" s="894"/>
      <c r="GGW1152" s="894"/>
      <c r="GGX1152" s="894"/>
      <c r="GGY1152" s="894"/>
      <c r="GGZ1152" s="894"/>
      <c r="GHA1152" s="894"/>
      <c r="GHB1152" s="894"/>
      <c r="GHC1152" s="894"/>
      <c r="GHD1152" s="894"/>
      <c r="GHE1152" s="894"/>
      <c r="GHF1152" s="894"/>
      <c r="GHG1152" s="894"/>
      <c r="GHH1152" s="894"/>
      <c r="GHI1152" s="894"/>
      <c r="GHJ1152" s="894"/>
      <c r="GHK1152" s="894"/>
      <c r="GHL1152" s="894"/>
      <c r="GHM1152" s="894"/>
      <c r="GHN1152" s="894"/>
      <c r="GHO1152" s="894"/>
      <c r="GHP1152" s="894"/>
      <c r="GHQ1152" s="894"/>
      <c r="GHR1152" s="894"/>
      <c r="GHS1152" s="894"/>
      <c r="GHT1152" s="894"/>
      <c r="GHU1152" s="894"/>
      <c r="GHV1152" s="894"/>
      <c r="GHW1152" s="894"/>
      <c r="GHX1152" s="894"/>
      <c r="GHY1152" s="894"/>
      <c r="GHZ1152" s="894"/>
      <c r="GIA1152" s="894"/>
      <c r="GIB1152" s="894"/>
      <c r="GIC1152" s="894"/>
      <c r="GID1152" s="894"/>
      <c r="GIE1152" s="894"/>
      <c r="GIF1152" s="894"/>
      <c r="GIG1152" s="894"/>
      <c r="GIH1152" s="894"/>
      <c r="GII1152" s="894"/>
      <c r="GIJ1152" s="894"/>
      <c r="GIK1152" s="894"/>
      <c r="GIL1152" s="894"/>
      <c r="GIM1152" s="894"/>
      <c r="GIN1152" s="894"/>
      <c r="GIO1152" s="894"/>
      <c r="GIP1152" s="894"/>
      <c r="GIQ1152" s="894"/>
      <c r="GIR1152" s="894"/>
      <c r="GIS1152" s="894"/>
      <c r="GIT1152" s="894"/>
      <c r="GIU1152" s="894"/>
      <c r="GIV1152" s="894"/>
      <c r="GIW1152" s="894"/>
      <c r="GIX1152" s="894"/>
      <c r="GIY1152" s="894"/>
      <c r="GIZ1152" s="894"/>
      <c r="GJA1152" s="894"/>
      <c r="GJB1152" s="894"/>
      <c r="GJC1152" s="894"/>
      <c r="GJD1152" s="894"/>
      <c r="GJE1152" s="894"/>
      <c r="GJF1152" s="894"/>
      <c r="GJG1152" s="894"/>
      <c r="GJH1152" s="894"/>
      <c r="GJI1152" s="894"/>
      <c r="GJJ1152" s="894"/>
      <c r="GJK1152" s="894"/>
      <c r="GJL1152" s="894"/>
      <c r="GJM1152" s="894"/>
      <c r="GJN1152" s="894"/>
      <c r="GJO1152" s="894"/>
      <c r="GJP1152" s="894"/>
      <c r="GJQ1152" s="894"/>
      <c r="GJR1152" s="894"/>
      <c r="GJS1152" s="894"/>
      <c r="GJT1152" s="894"/>
      <c r="GJU1152" s="894"/>
      <c r="GJV1152" s="894"/>
      <c r="GJW1152" s="894"/>
      <c r="GJX1152" s="894"/>
      <c r="GJY1152" s="894"/>
      <c r="GJZ1152" s="894"/>
      <c r="GKA1152" s="894"/>
      <c r="GKB1152" s="894"/>
      <c r="GKC1152" s="894"/>
      <c r="GKD1152" s="894"/>
      <c r="GKE1152" s="894"/>
      <c r="GKF1152" s="894"/>
      <c r="GKG1152" s="894"/>
      <c r="GKH1152" s="894"/>
      <c r="GKI1152" s="894"/>
      <c r="GKJ1152" s="894"/>
      <c r="GKK1152" s="894"/>
      <c r="GKL1152" s="894"/>
      <c r="GKM1152" s="894"/>
      <c r="GKN1152" s="894"/>
      <c r="GKO1152" s="894"/>
      <c r="GKP1152" s="894"/>
      <c r="GKQ1152" s="894"/>
      <c r="GKR1152" s="894"/>
      <c r="GKS1152" s="894"/>
      <c r="GKT1152" s="894"/>
      <c r="GKU1152" s="894"/>
      <c r="GKV1152" s="894"/>
      <c r="GKW1152" s="894"/>
      <c r="GKX1152" s="894"/>
      <c r="GKY1152" s="894"/>
      <c r="GKZ1152" s="894"/>
      <c r="GLA1152" s="894"/>
      <c r="GLB1152" s="894"/>
      <c r="GLC1152" s="894"/>
      <c r="GLD1152" s="894"/>
      <c r="GLE1152" s="894"/>
      <c r="GLF1152" s="894"/>
      <c r="GLG1152" s="894"/>
      <c r="GLH1152" s="894"/>
      <c r="GLI1152" s="894"/>
      <c r="GLJ1152" s="894"/>
      <c r="GLK1152" s="894"/>
      <c r="GLL1152" s="894"/>
      <c r="GLM1152" s="894"/>
      <c r="GLN1152" s="894"/>
      <c r="GLO1152" s="894"/>
      <c r="GLP1152" s="894"/>
      <c r="GLQ1152" s="894"/>
      <c r="GLR1152" s="894"/>
      <c r="GLS1152" s="894"/>
      <c r="GLT1152" s="894"/>
      <c r="GLU1152" s="894"/>
      <c r="GLV1152" s="894"/>
      <c r="GLW1152" s="894"/>
      <c r="GLX1152" s="894"/>
      <c r="GLY1152" s="894"/>
      <c r="GLZ1152" s="894"/>
      <c r="GMA1152" s="894"/>
      <c r="GMB1152" s="894"/>
      <c r="GMC1152" s="894"/>
      <c r="GMD1152" s="894"/>
      <c r="GME1152" s="894"/>
      <c r="GMF1152" s="894"/>
      <c r="GMG1152" s="894"/>
      <c r="GMH1152" s="894"/>
      <c r="GMI1152" s="894"/>
      <c r="GMJ1152" s="894"/>
      <c r="GMK1152" s="894"/>
      <c r="GML1152" s="894"/>
      <c r="GMM1152" s="894"/>
      <c r="GMN1152" s="894"/>
      <c r="GMO1152" s="894"/>
      <c r="GMP1152" s="894"/>
      <c r="GMQ1152" s="894"/>
      <c r="GMR1152" s="894"/>
      <c r="GMS1152" s="894"/>
      <c r="GMT1152" s="894"/>
      <c r="GMU1152" s="894"/>
      <c r="GMV1152" s="894"/>
      <c r="GMW1152" s="894"/>
      <c r="GMX1152" s="894"/>
      <c r="GMY1152" s="894"/>
      <c r="GMZ1152" s="894"/>
      <c r="GNA1152" s="894"/>
      <c r="GNB1152" s="894"/>
      <c r="GNC1152" s="894"/>
      <c r="GND1152" s="894"/>
      <c r="GNE1152" s="894"/>
      <c r="GNF1152" s="894"/>
      <c r="GNG1152" s="894"/>
      <c r="GNH1152" s="894"/>
      <c r="GNI1152" s="894"/>
      <c r="GNJ1152" s="894"/>
      <c r="GNK1152" s="894"/>
      <c r="GNL1152" s="894"/>
      <c r="GNM1152" s="894"/>
      <c r="GNN1152" s="894"/>
      <c r="GNO1152" s="894"/>
      <c r="GNP1152" s="894"/>
      <c r="GNQ1152" s="894"/>
      <c r="GNR1152" s="894"/>
      <c r="GNS1152" s="894"/>
      <c r="GNT1152" s="894"/>
      <c r="GNU1152" s="894"/>
      <c r="GNV1152" s="894"/>
      <c r="GNW1152" s="894"/>
      <c r="GNX1152" s="894"/>
      <c r="GNY1152" s="894"/>
      <c r="GNZ1152" s="894"/>
      <c r="GOA1152" s="894"/>
      <c r="GOB1152" s="894"/>
      <c r="GOC1152" s="894"/>
      <c r="GOD1152" s="894"/>
      <c r="GOE1152" s="894"/>
      <c r="GOF1152" s="894"/>
      <c r="GOG1152" s="894"/>
      <c r="GOH1152" s="894"/>
      <c r="GOI1152" s="894"/>
      <c r="GOJ1152" s="894"/>
      <c r="GOK1152" s="894"/>
      <c r="GOL1152" s="894"/>
      <c r="GOM1152" s="894"/>
      <c r="GON1152" s="894"/>
      <c r="GOO1152" s="894"/>
      <c r="GOP1152" s="894"/>
      <c r="GOQ1152" s="894"/>
      <c r="GOR1152" s="894"/>
      <c r="GOS1152" s="894"/>
      <c r="GOT1152" s="894"/>
      <c r="GOU1152" s="894"/>
      <c r="GOV1152" s="894"/>
      <c r="GOW1152" s="894"/>
      <c r="GOX1152" s="894"/>
      <c r="GOY1152" s="894"/>
      <c r="GOZ1152" s="894"/>
      <c r="GPA1152" s="894"/>
      <c r="GPB1152" s="894"/>
      <c r="GPC1152" s="894"/>
      <c r="GPD1152" s="894"/>
      <c r="GPE1152" s="894"/>
      <c r="GPF1152" s="894"/>
      <c r="GPG1152" s="894"/>
      <c r="GPH1152" s="894"/>
      <c r="GPI1152" s="894"/>
      <c r="GPJ1152" s="894"/>
      <c r="GPK1152" s="894"/>
      <c r="GPL1152" s="894"/>
      <c r="GPM1152" s="894"/>
      <c r="GPN1152" s="894"/>
      <c r="GPO1152" s="894"/>
      <c r="GPP1152" s="894"/>
      <c r="GPQ1152" s="894"/>
      <c r="GPR1152" s="894"/>
      <c r="GPS1152" s="894"/>
      <c r="GPT1152" s="894"/>
      <c r="GPU1152" s="894"/>
      <c r="GPV1152" s="894"/>
      <c r="GPW1152" s="894"/>
      <c r="GPX1152" s="894"/>
      <c r="GPY1152" s="894"/>
      <c r="GPZ1152" s="894"/>
      <c r="GQA1152" s="894"/>
      <c r="GQB1152" s="894"/>
      <c r="GQC1152" s="894"/>
      <c r="GQD1152" s="894"/>
      <c r="GQE1152" s="894"/>
      <c r="GQF1152" s="894"/>
      <c r="GQG1152" s="894"/>
      <c r="GQH1152" s="894"/>
      <c r="GQI1152" s="894"/>
      <c r="GQJ1152" s="894"/>
      <c r="GQK1152" s="894"/>
      <c r="GQL1152" s="894"/>
      <c r="GQM1152" s="894"/>
      <c r="GQN1152" s="894"/>
      <c r="GQO1152" s="894"/>
      <c r="GQP1152" s="894"/>
      <c r="GQQ1152" s="894"/>
      <c r="GQR1152" s="894"/>
      <c r="GQS1152" s="894"/>
      <c r="GQT1152" s="894"/>
      <c r="GQU1152" s="894"/>
      <c r="GQV1152" s="894"/>
      <c r="GQW1152" s="894"/>
      <c r="GQX1152" s="894"/>
      <c r="GQY1152" s="894"/>
      <c r="GQZ1152" s="894"/>
      <c r="GRA1152" s="894"/>
      <c r="GRB1152" s="894"/>
      <c r="GRC1152" s="894"/>
      <c r="GRD1152" s="894"/>
      <c r="GRE1152" s="894"/>
      <c r="GRF1152" s="894"/>
      <c r="GRG1152" s="894"/>
      <c r="GRH1152" s="894"/>
      <c r="GRI1152" s="894"/>
      <c r="GRJ1152" s="894"/>
      <c r="GRK1152" s="894"/>
      <c r="GRL1152" s="894"/>
      <c r="GRM1152" s="894"/>
      <c r="GRN1152" s="894"/>
      <c r="GRO1152" s="894"/>
      <c r="GRP1152" s="894"/>
      <c r="GRQ1152" s="894"/>
      <c r="GRR1152" s="894"/>
      <c r="GRS1152" s="894"/>
      <c r="GRT1152" s="894"/>
      <c r="GRU1152" s="894"/>
      <c r="GRV1152" s="894"/>
      <c r="GRW1152" s="894"/>
      <c r="GRX1152" s="894"/>
      <c r="GRY1152" s="894"/>
      <c r="GRZ1152" s="894"/>
      <c r="GSA1152" s="894"/>
      <c r="GSB1152" s="894"/>
      <c r="GSC1152" s="894"/>
      <c r="GSD1152" s="894"/>
      <c r="GSE1152" s="894"/>
      <c r="GSF1152" s="894"/>
      <c r="GSG1152" s="894"/>
      <c r="GSH1152" s="894"/>
      <c r="GSI1152" s="894"/>
      <c r="GSJ1152" s="894"/>
      <c r="GSK1152" s="894"/>
      <c r="GSL1152" s="894"/>
      <c r="GSM1152" s="894"/>
      <c r="GSN1152" s="894"/>
      <c r="GSO1152" s="894"/>
      <c r="GSP1152" s="894"/>
      <c r="GSQ1152" s="894"/>
      <c r="GSR1152" s="894"/>
      <c r="GSS1152" s="894"/>
      <c r="GST1152" s="894"/>
      <c r="GSU1152" s="894"/>
      <c r="GSV1152" s="894"/>
      <c r="GSW1152" s="894"/>
      <c r="GSX1152" s="894"/>
      <c r="GSY1152" s="894"/>
      <c r="GSZ1152" s="894"/>
      <c r="GTA1152" s="894"/>
      <c r="GTB1152" s="894"/>
      <c r="GTC1152" s="894"/>
      <c r="GTD1152" s="894"/>
      <c r="GTE1152" s="894"/>
      <c r="GTF1152" s="894"/>
      <c r="GTG1152" s="894"/>
      <c r="GTH1152" s="894"/>
      <c r="GTI1152" s="894"/>
      <c r="GTJ1152" s="894"/>
      <c r="GTK1152" s="894"/>
      <c r="GTL1152" s="894"/>
      <c r="GTM1152" s="894"/>
      <c r="GTN1152" s="894"/>
      <c r="GTO1152" s="894"/>
      <c r="GTP1152" s="894"/>
      <c r="GTQ1152" s="894"/>
      <c r="GTR1152" s="894"/>
      <c r="GTS1152" s="894"/>
      <c r="GTT1152" s="894"/>
      <c r="GTU1152" s="894"/>
      <c r="GTV1152" s="894"/>
      <c r="GTW1152" s="894"/>
      <c r="GTX1152" s="894"/>
      <c r="GTY1152" s="894"/>
      <c r="GTZ1152" s="894"/>
      <c r="GUA1152" s="894"/>
      <c r="GUB1152" s="894"/>
      <c r="GUC1152" s="894"/>
      <c r="GUD1152" s="894"/>
      <c r="GUE1152" s="894"/>
      <c r="GUF1152" s="894"/>
      <c r="GUG1152" s="894"/>
      <c r="GUH1152" s="894"/>
      <c r="GUI1152" s="894"/>
      <c r="GUJ1152" s="894"/>
      <c r="GUK1152" s="894"/>
      <c r="GUL1152" s="894"/>
      <c r="GUM1152" s="894"/>
      <c r="GUN1152" s="894"/>
      <c r="GUO1152" s="894"/>
      <c r="GUP1152" s="894"/>
      <c r="GUQ1152" s="894"/>
      <c r="GUR1152" s="894"/>
      <c r="GUS1152" s="894"/>
      <c r="GUT1152" s="894"/>
      <c r="GUU1152" s="894"/>
      <c r="GUV1152" s="894"/>
      <c r="GUW1152" s="894"/>
      <c r="GUX1152" s="894"/>
      <c r="GUY1152" s="894"/>
      <c r="GUZ1152" s="894"/>
      <c r="GVA1152" s="894"/>
      <c r="GVB1152" s="894"/>
      <c r="GVC1152" s="894"/>
      <c r="GVD1152" s="894"/>
      <c r="GVE1152" s="894"/>
      <c r="GVF1152" s="894"/>
      <c r="GVG1152" s="894"/>
      <c r="GVH1152" s="894"/>
      <c r="GVI1152" s="894"/>
      <c r="GVJ1152" s="894"/>
      <c r="GVK1152" s="894"/>
      <c r="GVL1152" s="894"/>
      <c r="GVM1152" s="894"/>
      <c r="GVN1152" s="894"/>
      <c r="GVO1152" s="894"/>
      <c r="GVP1152" s="894"/>
      <c r="GVQ1152" s="894"/>
      <c r="GVR1152" s="894"/>
      <c r="GVS1152" s="894"/>
      <c r="GVT1152" s="894"/>
      <c r="GVU1152" s="894"/>
      <c r="GVV1152" s="894"/>
      <c r="GVW1152" s="894"/>
      <c r="GVX1152" s="894"/>
      <c r="GVY1152" s="894"/>
      <c r="GVZ1152" s="894"/>
      <c r="GWA1152" s="894"/>
      <c r="GWB1152" s="894"/>
      <c r="GWC1152" s="894"/>
      <c r="GWD1152" s="894"/>
      <c r="GWE1152" s="894"/>
      <c r="GWF1152" s="894"/>
      <c r="GWG1152" s="894"/>
      <c r="GWH1152" s="894"/>
      <c r="GWI1152" s="894"/>
      <c r="GWJ1152" s="894"/>
      <c r="GWK1152" s="894"/>
      <c r="GWL1152" s="894"/>
      <c r="GWM1152" s="894"/>
      <c r="GWN1152" s="894"/>
      <c r="GWO1152" s="894"/>
      <c r="GWP1152" s="894"/>
      <c r="GWQ1152" s="894"/>
      <c r="GWR1152" s="894"/>
      <c r="GWS1152" s="894"/>
      <c r="GWT1152" s="894"/>
      <c r="GWU1152" s="894"/>
      <c r="GWV1152" s="894"/>
      <c r="GWW1152" s="894"/>
      <c r="GWX1152" s="894"/>
      <c r="GWY1152" s="894"/>
      <c r="GWZ1152" s="894"/>
      <c r="GXA1152" s="894"/>
      <c r="GXB1152" s="894"/>
      <c r="GXC1152" s="894"/>
      <c r="GXD1152" s="894"/>
      <c r="GXE1152" s="894"/>
      <c r="GXF1152" s="894"/>
      <c r="GXG1152" s="894"/>
      <c r="GXH1152" s="894"/>
      <c r="GXI1152" s="894"/>
      <c r="GXJ1152" s="894"/>
      <c r="GXK1152" s="894"/>
      <c r="GXL1152" s="894"/>
      <c r="GXM1152" s="894"/>
      <c r="GXN1152" s="894"/>
      <c r="GXO1152" s="894"/>
      <c r="GXP1152" s="894"/>
      <c r="GXQ1152" s="894"/>
      <c r="GXR1152" s="894"/>
      <c r="GXS1152" s="894"/>
      <c r="GXT1152" s="894"/>
      <c r="GXU1152" s="894"/>
      <c r="GXV1152" s="894"/>
      <c r="GXW1152" s="894"/>
      <c r="GXX1152" s="894"/>
      <c r="GXY1152" s="894"/>
      <c r="GXZ1152" s="894"/>
      <c r="GYA1152" s="894"/>
      <c r="GYB1152" s="894"/>
      <c r="GYC1152" s="894"/>
      <c r="GYD1152" s="894"/>
      <c r="GYE1152" s="894"/>
      <c r="GYF1152" s="894"/>
      <c r="GYG1152" s="894"/>
      <c r="GYH1152" s="894"/>
      <c r="GYI1152" s="894"/>
      <c r="GYJ1152" s="894"/>
      <c r="GYK1152" s="894"/>
      <c r="GYL1152" s="894"/>
      <c r="GYM1152" s="894"/>
      <c r="GYN1152" s="894"/>
      <c r="GYO1152" s="894"/>
      <c r="GYP1152" s="894"/>
      <c r="GYQ1152" s="894"/>
      <c r="GYR1152" s="894"/>
      <c r="GYS1152" s="894"/>
      <c r="GYT1152" s="894"/>
      <c r="GYU1152" s="894"/>
      <c r="GYV1152" s="894"/>
      <c r="GYW1152" s="894"/>
      <c r="GYX1152" s="894"/>
      <c r="GYY1152" s="894"/>
      <c r="GYZ1152" s="894"/>
      <c r="GZA1152" s="894"/>
      <c r="GZB1152" s="894"/>
      <c r="GZC1152" s="894"/>
      <c r="GZD1152" s="894"/>
      <c r="GZE1152" s="894"/>
      <c r="GZF1152" s="894"/>
      <c r="GZG1152" s="894"/>
      <c r="GZH1152" s="894"/>
      <c r="GZI1152" s="894"/>
      <c r="GZJ1152" s="894"/>
      <c r="GZK1152" s="894"/>
      <c r="GZL1152" s="894"/>
      <c r="GZM1152" s="894"/>
      <c r="GZN1152" s="894"/>
      <c r="GZO1152" s="894"/>
      <c r="GZP1152" s="894"/>
      <c r="GZQ1152" s="894"/>
      <c r="GZR1152" s="894"/>
      <c r="GZS1152" s="894"/>
      <c r="GZT1152" s="894"/>
      <c r="GZU1152" s="894"/>
      <c r="GZV1152" s="894"/>
      <c r="GZW1152" s="894"/>
      <c r="GZX1152" s="894"/>
      <c r="GZY1152" s="894"/>
      <c r="GZZ1152" s="894"/>
      <c r="HAA1152" s="894"/>
      <c r="HAB1152" s="894"/>
      <c r="HAC1152" s="894"/>
      <c r="HAD1152" s="894"/>
      <c r="HAE1152" s="894"/>
      <c r="HAF1152" s="894"/>
      <c r="HAG1152" s="894"/>
      <c r="HAH1152" s="894"/>
      <c r="HAI1152" s="894"/>
      <c r="HAJ1152" s="894"/>
      <c r="HAK1152" s="894"/>
      <c r="HAL1152" s="894"/>
      <c r="HAM1152" s="894"/>
      <c r="HAN1152" s="894"/>
      <c r="HAO1152" s="894"/>
      <c r="HAP1152" s="894"/>
      <c r="HAQ1152" s="894"/>
      <c r="HAR1152" s="894"/>
      <c r="HAS1152" s="894"/>
      <c r="HAT1152" s="894"/>
      <c r="HAU1152" s="894"/>
      <c r="HAV1152" s="894"/>
      <c r="HAW1152" s="894"/>
      <c r="HAX1152" s="894"/>
      <c r="HAY1152" s="894"/>
      <c r="HAZ1152" s="894"/>
      <c r="HBA1152" s="894"/>
      <c r="HBB1152" s="894"/>
      <c r="HBC1152" s="894"/>
      <c r="HBD1152" s="894"/>
      <c r="HBE1152" s="894"/>
      <c r="HBF1152" s="894"/>
      <c r="HBG1152" s="894"/>
      <c r="HBH1152" s="894"/>
      <c r="HBI1152" s="894"/>
      <c r="HBJ1152" s="894"/>
      <c r="HBK1152" s="894"/>
      <c r="HBL1152" s="894"/>
      <c r="HBM1152" s="894"/>
      <c r="HBN1152" s="894"/>
      <c r="HBO1152" s="894"/>
      <c r="HBP1152" s="894"/>
      <c r="HBQ1152" s="894"/>
      <c r="HBR1152" s="894"/>
      <c r="HBS1152" s="894"/>
      <c r="HBT1152" s="894"/>
      <c r="HBU1152" s="894"/>
      <c r="HBV1152" s="894"/>
      <c r="HBW1152" s="894"/>
      <c r="HBX1152" s="894"/>
      <c r="HBY1152" s="894"/>
      <c r="HBZ1152" s="894"/>
      <c r="HCA1152" s="894"/>
      <c r="HCB1152" s="894"/>
      <c r="HCC1152" s="894"/>
      <c r="HCD1152" s="894"/>
      <c r="HCE1152" s="894"/>
      <c r="HCF1152" s="894"/>
      <c r="HCG1152" s="894"/>
      <c r="HCH1152" s="894"/>
      <c r="HCI1152" s="894"/>
      <c r="HCJ1152" s="894"/>
      <c r="HCK1152" s="894"/>
      <c r="HCL1152" s="894"/>
      <c r="HCM1152" s="894"/>
      <c r="HCN1152" s="894"/>
      <c r="HCO1152" s="894"/>
      <c r="HCP1152" s="894"/>
      <c r="HCQ1152" s="894"/>
      <c r="HCR1152" s="894"/>
      <c r="HCS1152" s="894"/>
      <c r="HCT1152" s="894"/>
      <c r="HCU1152" s="894"/>
      <c r="HCV1152" s="894"/>
      <c r="HCW1152" s="894"/>
      <c r="HCX1152" s="894"/>
      <c r="HCY1152" s="894"/>
      <c r="HCZ1152" s="894"/>
      <c r="HDA1152" s="894"/>
      <c r="HDB1152" s="894"/>
      <c r="HDC1152" s="894"/>
      <c r="HDD1152" s="894"/>
      <c r="HDE1152" s="894"/>
      <c r="HDF1152" s="894"/>
      <c r="HDG1152" s="894"/>
      <c r="HDH1152" s="894"/>
      <c r="HDI1152" s="894"/>
      <c r="HDJ1152" s="894"/>
      <c r="HDK1152" s="894"/>
      <c r="HDL1152" s="894"/>
      <c r="HDM1152" s="894"/>
      <c r="HDN1152" s="894"/>
      <c r="HDO1152" s="894"/>
      <c r="HDP1152" s="894"/>
      <c r="HDQ1152" s="894"/>
      <c r="HDR1152" s="894"/>
      <c r="HDS1152" s="894"/>
      <c r="HDT1152" s="894"/>
      <c r="HDU1152" s="894"/>
      <c r="HDV1152" s="894"/>
      <c r="HDW1152" s="894"/>
      <c r="HDX1152" s="894"/>
      <c r="HDY1152" s="894"/>
      <c r="HDZ1152" s="894"/>
      <c r="HEA1152" s="894"/>
      <c r="HEB1152" s="894"/>
      <c r="HEC1152" s="894"/>
      <c r="HED1152" s="894"/>
      <c r="HEE1152" s="894"/>
      <c r="HEF1152" s="894"/>
      <c r="HEG1152" s="894"/>
      <c r="HEH1152" s="894"/>
      <c r="HEI1152" s="894"/>
      <c r="HEJ1152" s="894"/>
      <c r="HEK1152" s="894"/>
      <c r="HEL1152" s="894"/>
      <c r="HEM1152" s="894"/>
      <c r="HEN1152" s="894"/>
      <c r="HEO1152" s="894"/>
      <c r="HEP1152" s="894"/>
      <c r="HEQ1152" s="894"/>
      <c r="HER1152" s="894"/>
      <c r="HES1152" s="894"/>
      <c r="HET1152" s="894"/>
      <c r="HEU1152" s="894"/>
      <c r="HEV1152" s="894"/>
      <c r="HEW1152" s="894"/>
      <c r="HEX1152" s="894"/>
      <c r="HEY1152" s="894"/>
      <c r="HEZ1152" s="894"/>
      <c r="HFA1152" s="894"/>
      <c r="HFB1152" s="894"/>
      <c r="HFC1152" s="894"/>
      <c r="HFD1152" s="894"/>
      <c r="HFE1152" s="894"/>
      <c r="HFF1152" s="894"/>
      <c r="HFG1152" s="894"/>
      <c r="HFH1152" s="894"/>
      <c r="HFI1152" s="894"/>
      <c r="HFJ1152" s="894"/>
      <c r="HFK1152" s="894"/>
      <c r="HFL1152" s="894"/>
      <c r="HFM1152" s="894"/>
      <c r="HFN1152" s="894"/>
      <c r="HFO1152" s="894"/>
      <c r="HFP1152" s="894"/>
      <c r="HFQ1152" s="894"/>
      <c r="HFR1152" s="894"/>
      <c r="HFS1152" s="894"/>
      <c r="HFT1152" s="894"/>
      <c r="HFU1152" s="894"/>
      <c r="HFV1152" s="894"/>
      <c r="HFW1152" s="894"/>
      <c r="HFX1152" s="894"/>
      <c r="HFY1152" s="894"/>
      <c r="HFZ1152" s="894"/>
      <c r="HGA1152" s="894"/>
      <c r="HGB1152" s="894"/>
      <c r="HGC1152" s="894"/>
      <c r="HGD1152" s="894"/>
      <c r="HGE1152" s="894"/>
      <c r="HGF1152" s="894"/>
      <c r="HGG1152" s="894"/>
      <c r="HGH1152" s="894"/>
      <c r="HGI1152" s="894"/>
      <c r="HGJ1152" s="894"/>
      <c r="HGK1152" s="894"/>
      <c r="HGL1152" s="894"/>
      <c r="HGM1152" s="894"/>
      <c r="HGN1152" s="894"/>
      <c r="HGO1152" s="894"/>
      <c r="HGP1152" s="894"/>
      <c r="HGQ1152" s="894"/>
      <c r="HGR1152" s="894"/>
      <c r="HGS1152" s="894"/>
      <c r="HGT1152" s="894"/>
      <c r="HGU1152" s="894"/>
      <c r="HGV1152" s="894"/>
      <c r="HGW1152" s="894"/>
      <c r="HGX1152" s="894"/>
      <c r="HGY1152" s="894"/>
      <c r="HGZ1152" s="894"/>
      <c r="HHA1152" s="894"/>
      <c r="HHB1152" s="894"/>
      <c r="HHC1152" s="894"/>
      <c r="HHD1152" s="894"/>
      <c r="HHE1152" s="894"/>
      <c r="HHF1152" s="894"/>
      <c r="HHG1152" s="894"/>
      <c r="HHH1152" s="894"/>
      <c r="HHI1152" s="894"/>
      <c r="HHJ1152" s="894"/>
      <c r="HHK1152" s="894"/>
      <c r="HHL1152" s="894"/>
      <c r="HHM1152" s="894"/>
      <c r="HHN1152" s="894"/>
      <c r="HHO1152" s="894"/>
      <c r="HHP1152" s="894"/>
      <c r="HHQ1152" s="894"/>
      <c r="HHR1152" s="894"/>
      <c r="HHS1152" s="894"/>
      <c r="HHT1152" s="894"/>
      <c r="HHU1152" s="894"/>
      <c r="HHV1152" s="894"/>
      <c r="HHW1152" s="894"/>
      <c r="HHX1152" s="894"/>
      <c r="HHY1152" s="894"/>
      <c r="HHZ1152" s="894"/>
      <c r="HIA1152" s="894"/>
      <c r="HIB1152" s="894"/>
      <c r="HIC1152" s="894"/>
      <c r="HID1152" s="894"/>
      <c r="HIE1152" s="894"/>
      <c r="HIF1152" s="894"/>
      <c r="HIG1152" s="894"/>
      <c r="HIH1152" s="894"/>
      <c r="HII1152" s="894"/>
      <c r="HIJ1152" s="894"/>
      <c r="HIK1152" s="894"/>
      <c r="HIL1152" s="894"/>
      <c r="HIM1152" s="894"/>
      <c r="HIN1152" s="894"/>
      <c r="HIO1152" s="894"/>
      <c r="HIP1152" s="894"/>
      <c r="HIQ1152" s="894"/>
      <c r="HIR1152" s="894"/>
      <c r="HIS1152" s="894"/>
      <c r="HIT1152" s="894"/>
      <c r="HIU1152" s="894"/>
      <c r="HIV1152" s="894"/>
      <c r="HIW1152" s="894"/>
      <c r="HIX1152" s="894"/>
      <c r="HIY1152" s="894"/>
      <c r="HIZ1152" s="894"/>
      <c r="HJA1152" s="894"/>
      <c r="HJB1152" s="894"/>
      <c r="HJC1152" s="894"/>
      <c r="HJD1152" s="894"/>
      <c r="HJE1152" s="894"/>
      <c r="HJF1152" s="894"/>
      <c r="HJG1152" s="894"/>
      <c r="HJH1152" s="894"/>
      <c r="HJI1152" s="894"/>
      <c r="HJJ1152" s="894"/>
      <c r="HJK1152" s="894"/>
      <c r="HJL1152" s="894"/>
      <c r="HJM1152" s="894"/>
      <c r="HJN1152" s="894"/>
      <c r="HJO1152" s="894"/>
      <c r="HJP1152" s="894"/>
      <c r="HJQ1152" s="894"/>
      <c r="HJR1152" s="894"/>
      <c r="HJS1152" s="894"/>
      <c r="HJT1152" s="894"/>
      <c r="HJU1152" s="894"/>
      <c r="HJV1152" s="894"/>
      <c r="HJW1152" s="894"/>
      <c r="HJX1152" s="894"/>
      <c r="HJY1152" s="894"/>
      <c r="HJZ1152" s="894"/>
      <c r="HKA1152" s="894"/>
      <c r="HKB1152" s="894"/>
      <c r="HKC1152" s="894"/>
      <c r="HKD1152" s="894"/>
      <c r="HKE1152" s="894"/>
      <c r="HKF1152" s="894"/>
      <c r="HKG1152" s="894"/>
      <c r="HKH1152" s="894"/>
      <c r="HKI1152" s="894"/>
      <c r="HKJ1152" s="894"/>
      <c r="HKK1152" s="894"/>
      <c r="HKL1152" s="894"/>
      <c r="HKM1152" s="894"/>
      <c r="HKN1152" s="894"/>
      <c r="HKO1152" s="894"/>
      <c r="HKP1152" s="894"/>
      <c r="HKQ1152" s="894"/>
      <c r="HKR1152" s="894"/>
      <c r="HKS1152" s="894"/>
      <c r="HKT1152" s="894"/>
      <c r="HKU1152" s="894"/>
      <c r="HKV1152" s="894"/>
      <c r="HKW1152" s="894"/>
      <c r="HKX1152" s="894"/>
      <c r="HKY1152" s="894"/>
      <c r="HKZ1152" s="894"/>
      <c r="HLA1152" s="894"/>
      <c r="HLB1152" s="894"/>
      <c r="HLC1152" s="894"/>
      <c r="HLD1152" s="894"/>
      <c r="HLE1152" s="894"/>
      <c r="HLF1152" s="894"/>
      <c r="HLG1152" s="894"/>
      <c r="HLH1152" s="894"/>
      <c r="HLI1152" s="894"/>
      <c r="HLJ1152" s="894"/>
      <c r="HLK1152" s="894"/>
      <c r="HLL1152" s="894"/>
      <c r="HLM1152" s="894"/>
      <c r="HLN1152" s="894"/>
      <c r="HLO1152" s="894"/>
      <c r="HLP1152" s="894"/>
      <c r="HLQ1152" s="894"/>
      <c r="HLR1152" s="894"/>
      <c r="HLS1152" s="894"/>
      <c r="HLT1152" s="894"/>
      <c r="HLU1152" s="894"/>
      <c r="HLV1152" s="894"/>
      <c r="HLW1152" s="894"/>
      <c r="HLX1152" s="894"/>
      <c r="HLY1152" s="894"/>
      <c r="HLZ1152" s="894"/>
      <c r="HMA1152" s="894"/>
      <c r="HMB1152" s="894"/>
      <c r="HMC1152" s="894"/>
      <c r="HMD1152" s="894"/>
      <c r="HME1152" s="894"/>
      <c r="HMF1152" s="894"/>
      <c r="HMG1152" s="894"/>
      <c r="HMH1152" s="894"/>
      <c r="HMI1152" s="894"/>
      <c r="HMJ1152" s="894"/>
      <c r="HMK1152" s="894"/>
      <c r="HML1152" s="894"/>
      <c r="HMM1152" s="894"/>
      <c r="HMN1152" s="894"/>
      <c r="HMO1152" s="894"/>
      <c r="HMP1152" s="894"/>
      <c r="HMQ1152" s="894"/>
      <c r="HMR1152" s="894"/>
      <c r="HMS1152" s="894"/>
      <c r="HMT1152" s="894"/>
      <c r="HMU1152" s="894"/>
      <c r="HMV1152" s="894"/>
      <c r="HMW1152" s="894"/>
      <c r="HMX1152" s="894"/>
      <c r="HMY1152" s="894"/>
      <c r="HMZ1152" s="894"/>
      <c r="HNA1152" s="894"/>
      <c r="HNB1152" s="894"/>
      <c r="HNC1152" s="894"/>
      <c r="HND1152" s="894"/>
      <c r="HNE1152" s="894"/>
      <c r="HNF1152" s="894"/>
      <c r="HNG1152" s="894"/>
      <c r="HNH1152" s="894"/>
      <c r="HNI1152" s="894"/>
      <c r="HNJ1152" s="894"/>
      <c r="HNK1152" s="894"/>
      <c r="HNL1152" s="894"/>
      <c r="HNM1152" s="894"/>
      <c r="HNN1152" s="894"/>
      <c r="HNO1152" s="894"/>
      <c r="HNP1152" s="894"/>
      <c r="HNQ1152" s="894"/>
      <c r="HNR1152" s="894"/>
      <c r="HNS1152" s="894"/>
      <c r="HNT1152" s="894"/>
      <c r="HNU1152" s="894"/>
      <c r="HNV1152" s="894"/>
      <c r="HNW1152" s="894"/>
      <c r="HNX1152" s="894"/>
      <c r="HNY1152" s="894"/>
      <c r="HNZ1152" s="894"/>
      <c r="HOA1152" s="894"/>
      <c r="HOB1152" s="894"/>
      <c r="HOC1152" s="894"/>
      <c r="HOD1152" s="894"/>
      <c r="HOE1152" s="894"/>
      <c r="HOF1152" s="894"/>
      <c r="HOG1152" s="894"/>
      <c r="HOH1152" s="894"/>
      <c r="HOI1152" s="894"/>
      <c r="HOJ1152" s="894"/>
      <c r="HOK1152" s="894"/>
      <c r="HOL1152" s="894"/>
      <c r="HOM1152" s="894"/>
      <c r="HON1152" s="894"/>
      <c r="HOO1152" s="894"/>
      <c r="HOP1152" s="894"/>
      <c r="HOQ1152" s="894"/>
      <c r="HOR1152" s="894"/>
      <c r="HOS1152" s="894"/>
      <c r="HOT1152" s="894"/>
      <c r="HOU1152" s="894"/>
      <c r="HOV1152" s="894"/>
      <c r="HOW1152" s="894"/>
      <c r="HOX1152" s="894"/>
      <c r="HOY1152" s="894"/>
      <c r="HOZ1152" s="894"/>
      <c r="HPA1152" s="894"/>
      <c r="HPB1152" s="894"/>
      <c r="HPC1152" s="894"/>
      <c r="HPD1152" s="894"/>
      <c r="HPE1152" s="894"/>
      <c r="HPF1152" s="894"/>
      <c r="HPG1152" s="894"/>
      <c r="HPH1152" s="894"/>
      <c r="HPI1152" s="894"/>
      <c r="HPJ1152" s="894"/>
      <c r="HPK1152" s="894"/>
      <c r="HPL1152" s="894"/>
      <c r="HPM1152" s="894"/>
      <c r="HPN1152" s="894"/>
      <c r="HPO1152" s="894"/>
      <c r="HPP1152" s="894"/>
      <c r="HPQ1152" s="894"/>
      <c r="HPR1152" s="894"/>
      <c r="HPS1152" s="894"/>
      <c r="HPT1152" s="894"/>
      <c r="HPU1152" s="894"/>
      <c r="HPV1152" s="894"/>
      <c r="HPW1152" s="894"/>
      <c r="HPX1152" s="894"/>
      <c r="HPY1152" s="894"/>
      <c r="HPZ1152" s="894"/>
      <c r="HQA1152" s="894"/>
      <c r="HQB1152" s="894"/>
      <c r="HQC1152" s="894"/>
      <c r="HQD1152" s="894"/>
      <c r="HQE1152" s="894"/>
      <c r="HQF1152" s="894"/>
      <c r="HQG1152" s="894"/>
      <c r="HQH1152" s="894"/>
      <c r="HQI1152" s="894"/>
      <c r="HQJ1152" s="894"/>
      <c r="HQK1152" s="894"/>
      <c r="HQL1152" s="894"/>
      <c r="HQM1152" s="894"/>
      <c r="HQN1152" s="894"/>
      <c r="HQO1152" s="894"/>
      <c r="HQP1152" s="894"/>
      <c r="HQQ1152" s="894"/>
      <c r="HQR1152" s="894"/>
      <c r="HQS1152" s="894"/>
      <c r="HQT1152" s="894"/>
      <c r="HQU1152" s="894"/>
      <c r="HQV1152" s="894"/>
      <c r="HQW1152" s="894"/>
      <c r="HQX1152" s="894"/>
      <c r="HQY1152" s="894"/>
      <c r="HQZ1152" s="894"/>
      <c r="HRA1152" s="894"/>
      <c r="HRB1152" s="894"/>
      <c r="HRC1152" s="894"/>
      <c r="HRD1152" s="894"/>
      <c r="HRE1152" s="894"/>
      <c r="HRF1152" s="894"/>
      <c r="HRG1152" s="894"/>
      <c r="HRH1152" s="894"/>
      <c r="HRI1152" s="894"/>
      <c r="HRJ1152" s="894"/>
      <c r="HRK1152" s="894"/>
      <c r="HRL1152" s="894"/>
      <c r="HRM1152" s="894"/>
      <c r="HRN1152" s="894"/>
      <c r="HRO1152" s="894"/>
      <c r="HRP1152" s="894"/>
      <c r="HRQ1152" s="894"/>
      <c r="HRR1152" s="894"/>
      <c r="HRS1152" s="894"/>
      <c r="HRT1152" s="894"/>
      <c r="HRU1152" s="894"/>
      <c r="HRV1152" s="894"/>
      <c r="HRW1152" s="894"/>
      <c r="HRX1152" s="894"/>
      <c r="HRY1152" s="894"/>
      <c r="HRZ1152" s="894"/>
      <c r="HSA1152" s="894"/>
      <c r="HSB1152" s="894"/>
      <c r="HSC1152" s="894"/>
      <c r="HSD1152" s="894"/>
      <c r="HSE1152" s="894"/>
      <c r="HSF1152" s="894"/>
      <c r="HSG1152" s="894"/>
      <c r="HSH1152" s="894"/>
      <c r="HSI1152" s="894"/>
      <c r="HSJ1152" s="894"/>
      <c r="HSK1152" s="894"/>
      <c r="HSL1152" s="894"/>
      <c r="HSM1152" s="894"/>
      <c r="HSN1152" s="894"/>
      <c r="HSO1152" s="894"/>
      <c r="HSP1152" s="894"/>
      <c r="HSQ1152" s="894"/>
      <c r="HSR1152" s="894"/>
      <c r="HSS1152" s="894"/>
      <c r="HST1152" s="894"/>
      <c r="HSU1152" s="894"/>
      <c r="HSV1152" s="894"/>
      <c r="HSW1152" s="894"/>
      <c r="HSX1152" s="894"/>
      <c r="HSY1152" s="894"/>
      <c r="HSZ1152" s="894"/>
      <c r="HTA1152" s="894"/>
      <c r="HTB1152" s="894"/>
      <c r="HTC1152" s="894"/>
      <c r="HTD1152" s="894"/>
      <c r="HTE1152" s="894"/>
      <c r="HTF1152" s="894"/>
      <c r="HTG1152" s="894"/>
      <c r="HTH1152" s="894"/>
      <c r="HTI1152" s="894"/>
      <c r="HTJ1152" s="894"/>
      <c r="HTK1152" s="894"/>
      <c r="HTL1152" s="894"/>
      <c r="HTM1152" s="894"/>
      <c r="HTN1152" s="894"/>
      <c r="HTO1152" s="894"/>
      <c r="HTP1152" s="894"/>
      <c r="HTQ1152" s="894"/>
      <c r="HTR1152" s="894"/>
      <c r="HTS1152" s="894"/>
      <c r="HTT1152" s="894"/>
      <c r="HTU1152" s="894"/>
      <c r="HTV1152" s="894"/>
      <c r="HTW1152" s="894"/>
      <c r="HTX1152" s="894"/>
      <c r="HTY1152" s="894"/>
      <c r="HTZ1152" s="894"/>
      <c r="HUA1152" s="894"/>
      <c r="HUB1152" s="894"/>
      <c r="HUC1152" s="894"/>
      <c r="HUD1152" s="894"/>
      <c r="HUE1152" s="894"/>
      <c r="HUF1152" s="894"/>
      <c r="HUG1152" s="894"/>
      <c r="HUH1152" s="894"/>
      <c r="HUI1152" s="894"/>
      <c r="HUJ1152" s="894"/>
      <c r="HUK1152" s="894"/>
      <c r="HUL1152" s="894"/>
      <c r="HUM1152" s="894"/>
      <c r="HUN1152" s="894"/>
      <c r="HUO1152" s="894"/>
      <c r="HUP1152" s="894"/>
      <c r="HUQ1152" s="894"/>
      <c r="HUR1152" s="894"/>
      <c r="HUS1152" s="894"/>
      <c r="HUT1152" s="894"/>
      <c r="HUU1152" s="894"/>
      <c r="HUV1152" s="894"/>
      <c r="HUW1152" s="894"/>
      <c r="HUX1152" s="894"/>
      <c r="HUY1152" s="894"/>
      <c r="HUZ1152" s="894"/>
      <c r="HVA1152" s="894"/>
      <c r="HVB1152" s="894"/>
      <c r="HVC1152" s="894"/>
      <c r="HVD1152" s="894"/>
      <c r="HVE1152" s="894"/>
      <c r="HVF1152" s="894"/>
      <c r="HVG1152" s="894"/>
      <c r="HVH1152" s="894"/>
      <c r="HVI1152" s="894"/>
      <c r="HVJ1152" s="894"/>
      <c r="HVK1152" s="894"/>
      <c r="HVL1152" s="894"/>
      <c r="HVM1152" s="894"/>
      <c r="HVN1152" s="894"/>
      <c r="HVO1152" s="894"/>
      <c r="HVP1152" s="894"/>
      <c r="HVQ1152" s="894"/>
      <c r="HVR1152" s="894"/>
      <c r="HVS1152" s="894"/>
      <c r="HVT1152" s="894"/>
      <c r="HVU1152" s="894"/>
      <c r="HVV1152" s="894"/>
      <c r="HVW1152" s="894"/>
      <c r="HVX1152" s="894"/>
      <c r="HVY1152" s="894"/>
      <c r="HVZ1152" s="894"/>
      <c r="HWA1152" s="894"/>
      <c r="HWB1152" s="894"/>
      <c r="HWC1152" s="894"/>
      <c r="HWD1152" s="894"/>
      <c r="HWE1152" s="894"/>
      <c r="HWF1152" s="894"/>
      <c r="HWG1152" s="894"/>
      <c r="HWH1152" s="894"/>
      <c r="HWI1152" s="894"/>
      <c r="HWJ1152" s="894"/>
      <c r="HWK1152" s="894"/>
      <c r="HWL1152" s="894"/>
      <c r="HWM1152" s="894"/>
      <c r="HWN1152" s="894"/>
      <c r="HWO1152" s="894"/>
      <c r="HWP1152" s="894"/>
      <c r="HWQ1152" s="894"/>
      <c r="HWR1152" s="894"/>
      <c r="HWS1152" s="894"/>
      <c r="HWT1152" s="894"/>
      <c r="HWU1152" s="894"/>
      <c r="HWV1152" s="894"/>
      <c r="HWW1152" s="894"/>
      <c r="HWX1152" s="894"/>
      <c r="HWY1152" s="894"/>
      <c r="HWZ1152" s="894"/>
      <c r="HXA1152" s="894"/>
      <c r="HXB1152" s="894"/>
      <c r="HXC1152" s="894"/>
      <c r="HXD1152" s="894"/>
      <c r="HXE1152" s="894"/>
      <c r="HXF1152" s="894"/>
      <c r="HXG1152" s="894"/>
      <c r="HXH1152" s="894"/>
      <c r="HXI1152" s="894"/>
      <c r="HXJ1152" s="894"/>
      <c r="HXK1152" s="894"/>
      <c r="HXL1152" s="894"/>
      <c r="HXM1152" s="894"/>
      <c r="HXN1152" s="894"/>
      <c r="HXO1152" s="894"/>
      <c r="HXP1152" s="894"/>
      <c r="HXQ1152" s="894"/>
      <c r="HXR1152" s="894"/>
      <c r="HXS1152" s="894"/>
      <c r="HXT1152" s="894"/>
      <c r="HXU1152" s="894"/>
      <c r="HXV1152" s="894"/>
      <c r="HXW1152" s="894"/>
      <c r="HXX1152" s="894"/>
      <c r="HXY1152" s="894"/>
      <c r="HXZ1152" s="894"/>
      <c r="HYA1152" s="894"/>
      <c r="HYB1152" s="894"/>
      <c r="HYC1152" s="894"/>
      <c r="HYD1152" s="894"/>
      <c r="HYE1152" s="894"/>
      <c r="HYF1152" s="894"/>
      <c r="HYG1152" s="894"/>
      <c r="HYH1152" s="894"/>
      <c r="HYI1152" s="894"/>
      <c r="HYJ1152" s="894"/>
      <c r="HYK1152" s="894"/>
      <c r="HYL1152" s="894"/>
      <c r="HYM1152" s="894"/>
      <c r="HYN1152" s="894"/>
      <c r="HYO1152" s="894"/>
      <c r="HYP1152" s="894"/>
      <c r="HYQ1152" s="894"/>
      <c r="HYR1152" s="894"/>
      <c r="HYS1152" s="894"/>
      <c r="HYT1152" s="894"/>
      <c r="HYU1152" s="894"/>
      <c r="HYV1152" s="894"/>
      <c r="HYW1152" s="894"/>
      <c r="HYX1152" s="894"/>
      <c r="HYY1152" s="894"/>
      <c r="HYZ1152" s="894"/>
      <c r="HZA1152" s="894"/>
      <c r="HZB1152" s="894"/>
      <c r="HZC1152" s="894"/>
      <c r="HZD1152" s="894"/>
      <c r="HZE1152" s="894"/>
      <c r="HZF1152" s="894"/>
      <c r="HZG1152" s="894"/>
      <c r="HZH1152" s="894"/>
      <c r="HZI1152" s="894"/>
      <c r="HZJ1152" s="894"/>
      <c r="HZK1152" s="894"/>
      <c r="HZL1152" s="894"/>
      <c r="HZM1152" s="894"/>
      <c r="HZN1152" s="894"/>
      <c r="HZO1152" s="894"/>
      <c r="HZP1152" s="894"/>
      <c r="HZQ1152" s="894"/>
      <c r="HZR1152" s="894"/>
      <c r="HZS1152" s="894"/>
      <c r="HZT1152" s="894"/>
      <c r="HZU1152" s="894"/>
      <c r="HZV1152" s="894"/>
      <c r="HZW1152" s="894"/>
      <c r="HZX1152" s="894"/>
      <c r="HZY1152" s="894"/>
      <c r="HZZ1152" s="894"/>
      <c r="IAA1152" s="894"/>
      <c r="IAB1152" s="894"/>
      <c r="IAC1152" s="894"/>
      <c r="IAD1152" s="894"/>
      <c r="IAE1152" s="894"/>
      <c r="IAF1152" s="894"/>
      <c r="IAG1152" s="894"/>
      <c r="IAH1152" s="894"/>
      <c r="IAI1152" s="894"/>
      <c r="IAJ1152" s="894"/>
      <c r="IAK1152" s="894"/>
      <c r="IAL1152" s="894"/>
      <c r="IAM1152" s="894"/>
      <c r="IAN1152" s="894"/>
      <c r="IAO1152" s="894"/>
      <c r="IAP1152" s="894"/>
      <c r="IAQ1152" s="894"/>
      <c r="IAR1152" s="894"/>
      <c r="IAS1152" s="894"/>
      <c r="IAT1152" s="894"/>
      <c r="IAU1152" s="894"/>
      <c r="IAV1152" s="894"/>
      <c r="IAW1152" s="894"/>
      <c r="IAX1152" s="894"/>
      <c r="IAY1152" s="894"/>
      <c r="IAZ1152" s="894"/>
      <c r="IBA1152" s="894"/>
      <c r="IBB1152" s="894"/>
      <c r="IBC1152" s="894"/>
      <c r="IBD1152" s="894"/>
      <c r="IBE1152" s="894"/>
      <c r="IBF1152" s="894"/>
      <c r="IBG1152" s="894"/>
      <c r="IBH1152" s="894"/>
      <c r="IBI1152" s="894"/>
      <c r="IBJ1152" s="894"/>
      <c r="IBK1152" s="894"/>
      <c r="IBL1152" s="894"/>
      <c r="IBM1152" s="894"/>
      <c r="IBN1152" s="894"/>
      <c r="IBO1152" s="894"/>
      <c r="IBP1152" s="894"/>
      <c r="IBQ1152" s="894"/>
      <c r="IBR1152" s="894"/>
      <c r="IBS1152" s="894"/>
      <c r="IBT1152" s="894"/>
      <c r="IBU1152" s="894"/>
      <c r="IBV1152" s="894"/>
      <c r="IBW1152" s="894"/>
      <c r="IBX1152" s="894"/>
      <c r="IBY1152" s="894"/>
      <c r="IBZ1152" s="894"/>
      <c r="ICA1152" s="894"/>
      <c r="ICB1152" s="894"/>
      <c r="ICC1152" s="894"/>
      <c r="ICD1152" s="894"/>
      <c r="ICE1152" s="894"/>
      <c r="ICF1152" s="894"/>
      <c r="ICG1152" s="894"/>
      <c r="ICH1152" s="894"/>
      <c r="ICI1152" s="894"/>
      <c r="ICJ1152" s="894"/>
      <c r="ICK1152" s="894"/>
      <c r="ICL1152" s="894"/>
      <c r="ICM1152" s="894"/>
      <c r="ICN1152" s="894"/>
      <c r="ICO1152" s="894"/>
      <c r="ICP1152" s="894"/>
      <c r="ICQ1152" s="894"/>
      <c r="ICR1152" s="894"/>
      <c r="ICS1152" s="894"/>
      <c r="ICT1152" s="894"/>
      <c r="ICU1152" s="894"/>
      <c r="ICV1152" s="894"/>
      <c r="ICW1152" s="894"/>
      <c r="ICX1152" s="894"/>
      <c r="ICY1152" s="894"/>
      <c r="ICZ1152" s="894"/>
      <c r="IDA1152" s="894"/>
      <c r="IDB1152" s="894"/>
      <c r="IDC1152" s="894"/>
      <c r="IDD1152" s="894"/>
      <c r="IDE1152" s="894"/>
      <c r="IDF1152" s="894"/>
      <c r="IDG1152" s="894"/>
      <c r="IDH1152" s="894"/>
      <c r="IDI1152" s="894"/>
      <c r="IDJ1152" s="894"/>
      <c r="IDK1152" s="894"/>
      <c r="IDL1152" s="894"/>
      <c r="IDM1152" s="894"/>
      <c r="IDN1152" s="894"/>
      <c r="IDO1152" s="894"/>
      <c r="IDP1152" s="894"/>
      <c r="IDQ1152" s="894"/>
      <c r="IDR1152" s="894"/>
      <c r="IDS1152" s="894"/>
      <c r="IDT1152" s="894"/>
      <c r="IDU1152" s="894"/>
      <c r="IDV1152" s="894"/>
      <c r="IDW1152" s="894"/>
      <c r="IDX1152" s="894"/>
      <c r="IDY1152" s="894"/>
      <c r="IDZ1152" s="894"/>
      <c r="IEA1152" s="894"/>
      <c r="IEB1152" s="894"/>
      <c r="IEC1152" s="894"/>
      <c r="IED1152" s="894"/>
      <c r="IEE1152" s="894"/>
      <c r="IEF1152" s="894"/>
      <c r="IEG1152" s="894"/>
      <c r="IEH1152" s="894"/>
      <c r="IEI1152" s="894"/>
      <c r="IEJ1152" s="894"/>
      <c r="IEK1152" s="894"/>
      <c r="IEL1152" s="894"/>
      <c r="IEM1152" s="894"/>
      <c r="IEN1152" s="894"/>
      <c r="IEO1152" s="894"/>
      <c r="IEP1152" s="894"/>
      <c r="IEQ1152" s="894"/>
      <c r="IER1152" s="894"/>
      <c r="IES1152" s="894"/>
      <c r="IET1152" s="894"/>
      <c r="IEU1152" s="894"/>
      <c r="IEV1152" s="894"/>
      <c r="IEW1152" s="894"/>
      <c r="IEX1152" s="894"/>
      <c r="IEY1152" s="894"/>
      <c r="IEZ1152" s="894"/>
      <c r="IFA1152" s="894"/>
      <c r="IFB1152" s="894"/>
      <c r="IFC1152" s="894"/>
      <c r="IFD1152" s="894"/>
      <c r="IFE1152" s="894"/>
      <c r="IFF1152" s="894"/>
      <c r="IFG1152" s="894"/>
      <c r="IFH1152" s="894"/>
      <c r="IFI1152" s="894"/>
      <c r="IFJ1152" s="894"/>
      <c r="IFK1152" s="894"/>
      <c r="IFL1152" s="894"/>
      <c r="IFM1152" s="894"/>
      <c r="IFN1152" s="894"/>
      <c r="IFO1152" s="894"/>
      <c r="IFP1152" s="894"/>
      <c r="IFQ1152" s="894"/>
      <c r="IFR1152" s="894"/>
      <c r="IFS1152" s="894"/>
      <c r="IFT1152" s="894"/>
      <c r="IFU1152" s="894"/>
      <c r="IFV1152" s="894"/>
      <c r="IFW1152" s="894"/>
      <c r="IFX1152" s="894"/>
      <c r="IFY1152" s="894"/>
      <c r="IFZ1152" s="894"/>
      <c r="IGA1152" s="894"/>
      <c r="IGB1152" s="894"/>
      <c r="IGC1152" s="894"/>
      <c r="IGD1152" s="894"/>
      <c r="IGE1152" s="894"/>
      <c r="IGF1152" s="894"/>
      <c r="IGG1152" s="894"/>
      <c r="IGH1152" s="894"/>
      <c r="IGI1152" s="894"/>
      <c r="IGJ1152" s="894"/>
      <c r="IGK1152" s="894"/>
      <c r="IGL1152" s="894"/>
      <c r="IGM1152" s="894"/>
      <c r="IGN1152" s="894"/>
      <c r="IGO1152" s="894"/>
      <c r="IGP1152" s="894"/>
      <c r="IGQ1152" s="894"/>
      <c r="IGR1152" s="894"/>
      <c r="IGS1152" s="894"/>
      <c r="IGT1152" s="894"/>
      <c r="IGU1152" s="894"/>
      <c r="IGV1152" s="894"/>
      <c r="IGW1152" s="894"/>
      <c r="IGX1152" s="894"/>
      <c r="IGY1152" s="894"/>
      <c r="IGZ1152" s="894"/>
      <c r="IHA1152" s="894"/>
      <c r="IHB1152" s="894"/>
      <c r="IHC1152" s="894"/>
      <c r="IHD1152" s="894"/>
      <c r="IHE1152" s="894"/>
      <c r="IHF1152" s="894"/>
      <c r="IHG1152" s="894"/>
      <c r="IHH1152" s="894"/>
      <c r="IHI1152" s="894"/>
      <c r="IHJ1152" s="894"/>
      <c r="IHK1152" s="894"/>
      <c r="IHL1152" s="894"/>
      <c r="IHM1152" s="894"/>
      <c r="IHN1152" s="894"/>
      <c r="IHO1152" s="894"/>
      <c r="IHP1152" s="894"/>
      <c r="IHQ1152" s="894"/>
      <c r="IHR1152" s="894"/>
      <c r="IHS1152" s="894"/>
      <c r="IHT1152" s="894"/>
      <c r="IHU1152" s="894"/>
      <c r="IHV1152" s="894"/>
      <c r="IHW1152" s="894"/>
      <c r="IHX1152" s="894"/>
      <c r="IHY1152" s="894"/>
      <c r="IHZ1152" s="894"/>
      <c r="IIA1152" s="894"/>
      <c r="IIB1152" s="894"/>
      <c r="IIC1152" s="894"/>
      <c r="IID1152" s="894"/>
      <c r="IIE1152" s="894"/>
      <c r="IIF1152" s="894"/>
      <c r="IIG1152" s="894"/>
      <c r="IIH1152" s="894"/>
      <c r="III1152" s="894"/>
      <c r="IIJ1152" s="894"/>
      <c r="IIK1152" s="894"/>
      <c r="IIL1152" s="894"/>
      <c r="IIM1152" s="894"/>
      <c r="IIN1152" s="894"/>
      <c r="IIO1152" s="894"/>
      <c r="IIP1152" s="894"/>
      <c r="IIQ1152" s="894"/>
      <c r="IIR1152" s="894"/>
      <c r="IIS1152" s="894"/>
      <c r="IIT1152" s="894"/>
      <c r="IIU1152" s="894"/>
      <c r="IIV1152" s="894"/>
      <c r="IIW1152" s="894"/>
      <c r="IIX1152" s="894"/>
      <c r="IIY1152" s="894"/>
      <c r="IIZ1152" s="894"/>
      <c r="IJA1152" s="894"/>
      <c r="IJB1152" s="894"/>
      <c r="IJC1152" s="894"/>
      <c r="IJD1152" s="894"/>
      <c r="IJE1152" s="894"/>
      <c r="IJF1152" s="894"/>
      <c r="IJG1152" s="894"/>
      <c r="IJH1152" s="894"/>
      <c r="IJI1152" s="894"/>
      <c r="IJJ1152" s="894"/>
      <c r="IJK1152" s="894"/>
      <c r="IJL1152" s="894"/>
      <c r="IJM1152" s="894"/>
      <c r="IJN1152" s="894"/>
      <c r="IJO1152" s="894"/>
      <c r="IJP1152" s="894"/>
      <c r="IJQ1152" s="894"/>
      <c r="IJR1152" s="894"/>
      <c r="IJS1152" s="894"/>
      <c r="IJT1152" s="894"/>
      <c r="IJU1152" s="894"/>
      <c r="IJV1152" s="894"/>
      <c r="IJW1152" s="894"/>
      <c r="IJX1152" s="894"/>
      <c r="IJY1152" s="894"/>
      <c r="IJZ1152" s="894"/>
      <c r="IKA1152" s="894"/>
      <c r="IKB1152" s="894"/>
      <c r="IKC1152" s="894"/>
      <c r="IKD1152" s="894"/>
      <c r="IKE1152" s="894"/>
      <c r="IKF1152" s="894"/>
      <c r="IKG1152" s="894"/>
      <c r="IKH1152" s="894"/>
      <c r="IKI1152" s="894"/>
      <c r="IKJ1152" s="894"/>
      <c r="IKK1152" s="894"/>
      <c r="IKL1152" s="894"/>
      <c r="IKM1152" s="894"/>
      <c r="IKN1152" s="894"/>
      <c r="IKO1152" s="894"/>
      <c r="IKP1152" s="894"/>
      <c r="IKQ1152" s="894"/>
      <c r="IKR1152" s="894"/>
      <c r="IKS1152" s="894"/>
      <c r="IKT1152" s="894"/>
      <c r="IKU1152" s="894"/>
      <c r="IKV1152" s="894"/>
      <c r="IKW1152" s="894"/>
      <c r="IKX1152" s="894"/>
      <c r="IKY1152" s="894"/>
      <c r="IKZ1152" s="894"/>
      <c r="ILA1152" s="894"/>
      <c r="ILB1152" s="894"/>
      <c r="ILC1152" s="894"/>
      <c r="ILD1152" s="894"/>
      <c r="ILE1152" s="894"/>
      <c r="ILF1152" s="894"/>
      <c r="ILG1152" s="894"/>
      <c r="ILH1152" s="894"/>
      <c r="ILI1152" s="894"/>
      <c r="ILJ1152" s="894"/>
      <c r="ILK1152" s="894"/>
      <c r="ILL1152" s="894"/>
      <c r="ILM1152" s="894"/>
      <c r="ILN1152" s="894"/>
      <c r="ILO1152" s="894"/>
      <c r="ILP1152" s="894"/>
      <c r="ILQ1152" s="894"/>
      <c r="ILR1152" s="894"/>
      <c r="ILS1152" s="894"/>
      <c r="ILT1152" s="894"/>
      <c r="ILU1152" s="894"/>
      <c r="ILV1152" s="894"/>
      <c r="ILW1152" s="894"/>
      <c r="ILX1152" s="894"/>
      <c r="ILY1152" s="894"/>
      <c r="ILZ1152" s="894"/>
      <c r="IMA1152" s="894"/>
      <c r="IMB1152" s="894"/>
      <c r="IMC1152" s="894"/>
      <c r="IMD1152" s="894"/>
      <c r="IME1152" s="894"/>
      <c r="IMF1152" s="894"/>
      <c r="IMG1152" s="894"/>
      <c r="IMH1152" s="894"/>
      <c r="IMI1152" s="894"/>
      <c r="IMJ1152" s="894"/>
      <c r="IMK1152" s="894"/>
      <c r="IML1152" s="894"/>
      <c r="IMM1152" s="894"/>
      <c r="IMN1152" s="894"/>
      <c r="IMO1152" s="894"/>
      <c r="IMP1152" s="894"/>
      <c r="IMQ1152" s="894"/>
      <c r="IMR1152" s="894"/>
      <c r="IMS1152" s="894"/>
      <c r="IMT1152" s="894"/>
      <c r="IMU1152" s="894"/>
      <c r="IMV1152" s="894"/>
      <c r="IMW1152" s="894"/>
      <c r="IMX1152" s="894"/>
      <c r="IMY1152" s="894"/>
      <c r="IMZ1152" s="894"/>
      <c r="INA1152" s="894"/>
      <c r="INB1152" s="894"/>
      <c r="INC1152" s="894"/>
      <c r="IND1152" s="894"/>
      <c r="INE1152" s="894"/>
      <c r="INF1152" s="894"/>
      <c r="ING1152" s="894"/>
      <c r="INH1152" s="894"/>
      <c r="INI1152" s="894"/>
      <c r="INJ1152" s="894"/>
      <c r="INK1152" s="894"/>
      <c r="INL1152" s="894"/>
      <c r="INM1152" s="894"/>
      <c r="INN1152" s="894"/>
      <c r="INO1152" s="894"/>
      <c r="INP1152" s="894"/>
      <c r="INQ1152" s="894"/>
      <c r="INR1152" s="894"/>
      <c r="INS1152" s="894"/>
      <c r="INT1152" s="894"/>
      <c r="INU1152" s="894"/>
      <c r="INV1152" s="894"/>
      <c r="INW1152" s="894"/>
      <c r="INX1152" s="894"/>
      <c r="INY1152" s="894"/>
      <c r="INZ1152" s="894"/>
      <c r="IOA1152" s="894"/>
      <c r="IOB1152" s="894"/>
      <c r="IOC1152" s="894"/>
      <c r="IOD1152" s="894"/>
      <c r="IOE1152" s="894"/>
      <c r="IOF1152" s="894"/>
      <c r="IOG1152" s="894"/>
      <c r="IOH1152" s="894"/>
      <c r="IOI1152" s="894"/>
      <c r="IOJ1152" s="894"/>
      <c r="IOK1152" s="894"/>
      <c r="IOL1152" s="894"/>
      <c r="IOM1152" s="894"/>
      <c r="ION1152" s="894"/>
      <c r="IOO1152" s="894"/>
      <c r="IOP1152" s="894"/>
      <c r="IOQ1152" s="894"/>
      <c r="IOR1152" s="894"/>
      <c r="IOS1152" s="894"/>
      <c r="IOT1152" s="894"/>
      <c r="IOU1152" s="894"/>
      <c r="IOV1152" s="894"/>
      <c r="IOW1152" s="894"/>
      <c r="IOX1152" s="894"/>
      <c r="IOY1152" s="894"/>
      <c r="IOZ1152" s="894"/>
      <c r="IPA1152" s="894"/>
      <c r="IPB1152" s="894"/>
      <c r="IPC1152" s="894"/>
      <c r="IPD1152" s="894"/>
      <c r="IPE1152" s="894"/>
      <c r="IPF1152" s="894"/>
      <c r="IPG1152" s="894"/>
      <c r="IPH1152" s="894"/>
      <c r="IPI1152" s="894"/>
      <c r="IPJ1152" s="894"/>
      <c r="IPK1152" s="894"/>
      <c r="IPL1152" s="894"/>
      <c r="IPM1152" s="894"/>
      <c r="IPN1152" s="894"/>
      <c r="IPO1152" s="894"/>
      <c r="IPP1152" s="894"/>
      <c r="IPQ1152" s="894"/>
      <c r="IPR1152" s="894"/>
      <c r="IPS1152" s="894"/>
      <c r="IPT1152" s="894"/>
      <c r="IPU1152" s="894"/>
      <c r="IPV1152" s="894"/>
      <c r="IPW1152" s="894"/>
      <c r="IPX1152" s="894"/>
      <c r="IPY1152" s="894"/>
      <c r="IPZ1152" s="894"/>
      <c r="IQA1152" s="894"/>
      <c r="IQB1152" s="894"/>
      <c r="IQC1152" s="894"/>
      <c r="IQD1152" s="894"/>
      <c r="IQE1152" s="894"/>
      <c r="IQF1152" s="894"/>
      <c r="IQG1152" s="894"/>
      <c r="IQH1152" s="894"/>
      <c r="IQI1152" s="894"/>
      <c r="IQJ1152" s="894"/>
      <c r="IQK1152" s="894"/>
      <c r="IQL1152" s="894"/>
      <c r="IQM1152" s="894"/>
      <c r="IQN1152" s="894"/>
      <c r="IQO1152" s="894"/>
      <c r="IQP1152" s="894"/>
      <c r="IQQ1152" s="894"/>
      <c r="IQR1152" s="894"/>
      <c r="IQS1152" s="894"/>
      <c r="IQT1152" s="894"/>
      <c r="IQU1152" s="894"/>
      <c r="IQV1152" s="894"/>
      <c r="IQW1152" s="894"/>
      <c r="IQX1152" s="894"/>
      <c r="IQY1152" s="894"/>
      <c r="IQZ1152" s="894"/>
      <c r="IRA1152" s="894"/>
      <c r="IRB1152" s="894"/>
      <c r="IRC1152" s="894"/>
      <c r="IRD1152" s="894"/>
      <c r="IRE1152" s="894"/>
      <c r="IRF1152" s="894"/>
      <c r="IRG1152" s="894"/>
      <c r="IRH1152" s="894"/>
      <c r="IRI1152" s="894"/>
      <c r="IRJ1152" s="894"/>
      <c r="IRK1152" s="894"/>
      <c r="IRL1152" s="894"/>
      <c r="IRM1152" s="894"/>
      <c r="IRN1152" s="894"/>
      <c r="IRO1152" s="894"/>
      <c r="IRP1152" s="894"/>
      <c r="IRQ1152" s="894"/>
      <c r="IRR1152" s="894"/>
      <c r="IRS1152" s="894"/>
      <c r="IRT1152" s="894"/>
      <c r="IRU1152" s="894"/>
      <c r="IRV1152" s="894"/>
      <c r="IRW1152" s="894"/>
      <c r="IRX1152" s="894"/>
      <c r="IRY1152" s="894"/>
      <c r="IRZ1152" s="894"/>
      <c r="ISA1152" s="894"/>
      <c r="ISB1152" s="894"/>
      <c r="ISC1152" s="894"/>
      <c r="ISD1152" s="894"/>
      <c r="ISE1152" s="894"/>
      <c r="ISF1152" s="894"/>
      <c r="ISG1152" s="894"/>
      <c r="ISH1152" s="894"/>
      <c r="ISI1152" s="894"/>
      <c r="ISJ1152" s="894"/>
      <c r="ISK1152" s="894"/>
      <c r="ISL1152" s="894"/>
      <c r="ISM1152" s="894"/>
      <c r="ISN1152" s="894"/>
      <c r="ISO1152" s="894"/>
      <c r="ISP1152" s="894"/>
      <c r="ISQ1152" s="894"/>
      <c r="ISR1152" s="894"/>
      <c r="ISS1152" s="894"/>
      <c r="IST1152" s="894"/>
      <c r="ISU1152" s="894"/>
      <c r="ISV1152" s="894"/>
      <c r="ISW1152" s="894"/>
      <c r="ISX1152" s="894"/>
      <c r="ISY1152" s="894"/>
      <c r="ISZ1152" s="894"/>
      <c r="ITA1152" s="894"/>
      <c r="ITB1152" s="894"/>
      <c r="ITC1152" s="894"/>
      <c r="ITD1152" s="894"/>
      <c r="ITE1152" s="894"/>
      <c r="ITF1152" s="894"/>
      <c r="ITG1152" s="894"/>
      <c r="ITH1152" s="894"/>
      <c r="ITI1152" s="894"/>
      <c r="ITJ1152" s="894"/>
      <c r="ITK1152" s="894"/>
      <c r="ITL1152" s="894"/>
      <c r="ITM1152" s="894"/>
      <c r="ITN1152" s="894"/>
      <c r="ITO1152" s="894"/>
      <c r="ITP1152" s="894"/>
      <c r="ITQ1152" s="894"/>
      <c r="ITR1152" s="894"/>
      <c r="ITS1152" s="894"/>
      <c r="ITT1152" s="894"/>
      <c r="ITU1152" s="894"/>
      <c r="ITV1152" s="894"/>
      <c r="ITW1152" s="894"/>
      <c r="ITX1152" s="894"/>
      <c r="ITY1152" s="894"/>
      <c r="ITZ1152" s="894"/>
      <c r="IUA1152" s="894"/>
      <c r="IUB1152" s="894"/>
      <c r="IUC1152" s="894"/>
      <c r="IUD1152" s="894"/>
      <c r="IUE1152" s="894"/>
      <c r="IUF1152" s="894"/>
      <c r="IUG1152" s="894"/>
      <c r="IUH1152" s="894"/>
      <c r="IUI1152" s="894"/>
      <c r="IUJ1152" s="894"/>
      <c r="IUK1152" s="894"/>
      <c r="IUL1152" s="894"/>
      <c r="IUM1152" s="894"/>
      <c r="IUN1152" s="894"/>
      <c r="IUO1152" s="894"/>
      <c r="IUP1152" s="894"/>
      <c r="IUQ1152" s="894"/>
      <c r="IUR1152" s="894"/>
      <c r="IUS1152" s="894"/>
      <c r="IUT1152" s="894"/>
      <c r="IUU1152" s="894"/>
      <c r="IUV1152" s="894"/>
      <c r="IUW1152" s="894"/>
      <c r="IUX1152" s="894"/>
      <c r="IUY1152" s="894"/>
      <c r="IUZ1152" s="894"/>
      <c r="IVA1152" s="894"/>
      <c r="IVB1152" s="894"/>
      <c r="IVC1152" s="894"/>
      <c r="IVD1152" s="894"/>
      <c r="IVE1152" s="894"/>
      <c r="IVF1152" s="894"/>
      <c r="IVG1152" s="894"/>
      <c r="IVH1152" s="894"/>
      <c r="IVI1152" s="894"/>
      <c r="IVJ1152" s="894"/>
      <c r="IVK1152" s="894"/>
      <c r="IVL1152" s="894"/>
      <c r="IVM1152" s="894"/>
      <c r="IVN1152" s="894"/>
      <c r="IVO1152" s="894"/>
      <c r="IVP1152" s="894"/>
      <c r="IVQ1152" s="894"/>
      <c r="IVR1152" s="894"/>
      <c r="IVS1152" s="894"/>
      <c r="IVT1152" s="894"/>
      <c r="IVU1152" s="894"/>
      <c r="IVV1152" s="894"/>
      <c r="IVW1152" s="894"/>
      <c r="IVX1152" s="894"/>
      <c r="IVY1152" s="894"/>
      <c r="IVZ1152" s="894"/>
      <c r="IWA1152" s="894"/>
      <c r="IWB1152" s="894"/>
      <c r="IWC1152" s="894"/>
      <c r="IWD1152" s="894"/>
      <c r="IWE1152" s="894"/>
      <c r="IWF1152" s="894"/>
      <c r="IWG1152" s="894"/>
      <c r="IWH1152" s="894"/>
      <c r="IWI1152" s="894"/>
      <c r="IWJ1152" s="894"/>
      <c r="IWK1152" s="894"/>
      <c r="IWL1152" s="894"/>
      <c r="IWM1152" s="894"/>
      <c r="IWN1152" s="894"/>
      <c r="IWO1152" s="894"/>
      <c r="IWP1152" s="894"/>
      <c r="IWQ1152" s="894"/>
      <c r="IWR1152" s="894"/>
      <c r="IWS1152" s="894"/>
      <c r="IWT1152" s="894"/>
      <c r="IWU1152" s="894"/>
      <c r="IWV1152" s="894"/>
      <c r="IWW1152" s="894"/>
      <c r="IWX1152" s="894"/>
      <c r="IWY1152" s="894"/>
      <c r="IWZ1152" s="894"/>
      <c r="IXA1152" s="894"/>
      <c r="IXB1152" s="894"/>
      <c r="IXC1152" s="894"/>
      <c r="IXD1152" s="894"/>
      <c r="IXE1152" s="894"/>
      <c r="IXF1152" s="894"/>
      <c r="IXG1152" s="894"/>
      <c r="IXH1152" s="894"/>
      <c r="IXI1152" s="894"/>
      <c r="IXJ1152" s="894"/>
      <c r="IXK1152" s="894"/>
      <c r="IXL1152" s="894"/>
      <c r="IXM1152" s="894"/>
      <c r="IXN1152" s="894"/>
      <c r="IXO1152" s="894"/>
      <c r="IXP1152" s="894"/>
      <c r="IXQ1152" s="894"/>
      <c r="IXR1152" s="894"/>
      <c r="IXS1152" s="894"/>
      <c r="IXT1152" s="894"/>
      <c r="IXU1152" s="894"/>
      <c r="IXV1152" s="894"/>
      <c r="IXW1152" s="894"/>
      <c r="IXX1152" s="894"/>
      <c r="IXY1152" s="894"/>
      <c r="IXZ1152" s="894"/>
      <c r="IYA1152" s="894"/>
      <c r="IYB1152" s="894"/>
      <c r="IYC1152" s="894"/>
      <c r="IYD1152" s="894"/>
      <c r="IYE1152" s="894"/>
      <c r="IYF1152" s="894"/>
      <c r="IYG1152" s="894"/>
      <c r="IYH1152" s="894"/>
      <c r="IYI1152" s="894"/>
      <c r="IYJ1152" s="894"/>
      <c r="IYK1152" s="894"/>
      <c r="IYL1152" s="894"/>
      <c r="IYM1152" s="894"/>
      <c r="IYN1152" s="894"/>
      <c r="IYO1152" s="894"/>
      <c r="IYP1152" s="894"/>
      <c r="IYQ1152" s="894"/>
      <c r="IYR1152" s="894"/>
      <c r="IYS1152" s="894"/>
      <c r="IYT1152" s="894"/>
      <c r="IYU1152" s="894"/>
      <c r="IYV1152" s="894"/>
      <c r="IYW1152" s="894"/>
      <c r="IYX1152" s="894"/>
      <c r="IYY1152" s="894"/>
      <c r="IYZ1152" s="894"/>
      <c r="IZA1152" s="894"/>
      <c r="IZB1152" s="894"/>
      <c r="IZC1152" s="894"/>
      <c r="IZD1152" s="894"/>
      <c r="IZE1152" s="894"/>
      <c r="IZF1152" s="894"/>
      <c r="IZG1152" s="894"/>
      <c r="IZH1152" s="894"/>
      <c r="IZI1152" s="894"/>
      <c r="IZJ1152" s="894"/>
      <c r="IZK1152" s="894"/>
      <c r="IZL1152" s="894"/>
      <c r="IZM1152" s="894"/>
      <c r="IZN1152" s="894"/>
      <c r="IZO1152" s="894"/>
      <c r="IZP1152" s="894"/>
      <c r="IZQ1152" s="894"/>
      <c r="IZR1152" s="894"/>
      <c r="IZS1152" s="894"/>
      <c r="IZT1152" s="894"/>
      <c r="IZU1152" s="894"/>
      <c r="IZV1152" s="894"/>
      <c r="IZW1152" s="894"/>
      <c r="IZX1152" s="894"/>
      <c r="IZY1152" s="894"/>
      <c r="IZZ1152" s="894"/>
      <c r="JAA1152" s="894"/>
      <c r="JAB1152" s="894"/>
      <c r="JAC1152" s="894"/>
      <c r="JAD1152" s="894"/>
      <c r="JAE1152" s="894"/>
      <c r="JAF1152" s="894"/>
      <c r="JAG1152" s="894"/>
      <c r="JAH1152" s="894"/>
      <c r="JAI1152" s="894"/>
      <c r="JAJ1152" s="894"/>
      <c r="JAK1152" s="894"/>
      <c r="JAL1152" s="894"/>
      <c r="JAM1152" s="894"/>
      <c r="JAN1152" s="894"/>
      <c r="JAO1152" s="894"/>
      <c r="JAP1152" s="894"/>
      <c r="JAQ1152" s="894"/>
      <c r="JAR1152" s="894"/>
      <c r="JAS1152" s="894"/>
      <c r="JAT1152" s="894"/>
      <c r="JAU1152" s="894"/>
      <c r="JAV1152" s="894"/>
      <c r="JAW1152" s="894"/>
      <c r="JAX1152" s="894"/>
      <c r="JAY1152" s="894"/>
      <c r="JAZ1152" s="894"/>
      <c r="JBA1152" s="894"/>
      <c r="JBB1152" s="894"/>
      <c r="JBC1152" s="894"/>
      <c r="JBD1152" s="894"/>
      <c r="JBE1152" s="894"/>
      <c r="JBF1152" s="894"/>
      <c r="JBG1152" s="894"/>
      <c r="JBH1152" s="894"/>
      <c r="JBI1152" s="894"/>
      <c r="JBJ1152" s="894"/>
      <c r="JBK1152" s="894"/>
      <c r="JBL1152" s="894"/>
      <c r="JBM1152" s="894"/>
      <c r="JBN1152" s="894"/>
      <c r="JBO1152" s="894"/>
      <c r="JBP1152" s="894"/>
      <c r="JBQ1152" s="894"/>
      <c r="JBR1152" s="894"/>
      <c r="JBS1152" s="894"/>
      <c r="JBT1152" s="894"/>
      <c r="JBU1152" s="894"/>
      <c r="JBV1152" s="894"/>
      <c r="JBW1152" s="894"/>
      <c r="JBX1152" s="894"/>
      <c r="JBY1152" s="894"/>
      <c r="JBZ1152" s="894"/>
      <c r="JCA1152" s="894"/>
      <c r="JCB1152" s="894"/>
      <c r="JCC1152" s="894"/>
      <c r="JCD1152" s="894"/>
      <c r="JCE1152" s="894"/>
      <c r="JCF1152" s="894"/>
      <c r="JCG1152" s="894"/>
      <c r="JCH1152" s="894"/>
      <c r="JCI1152" s="894"/>
      <c r="JCJ1152" s="894"/>
      <c r="JCK1152" s="894"/>
      <c r="JCL1152" s="894"/>
      <c r="JCM1152" s="894"/>
      <c r="JCN1152" s="894"/>
      <c r="JCO1152" s="894"/>
      <c r="JCP1152" s="894"/>
      <c r="JCQ1152" s="894"/>
      <c r="JCR1152" s="894"/>
      <c r="JCS1152" s="894"/>
      <c r="JCT1152" s="894"/>
      <c r="JCU1152" s="894"/>
      <c r="JCV1152" s="894"/>
      <c r="JCW1152" s="894"/>
      <c r="JCX1152" s="894"/>
      <c r="JCY1152" s="894"/>
      <c r="JCZ1152" s="894"/>
      <c r="JDA1152" s="894"/>
      <c r="JDB1152" s="894"/>
      <c r="JDC1152" s="894"/>
      <c r="JDD1152" s="894"/>
      <c r="JDE1152" s="894"/>
      <c r="JDF1152" s="894"/>
      <c r="JDG1152" s="894"/>
      <c r="JDH1152" s="894"/>
      <c r="JDI1152" s="894"/>
      <c r="JDJ1152" s="894"/>
      <c r="JDK1152" s="894"/>
      <c r="JDL1152" s="894"/>
      <c r="JDM1152" s="894"/>
      <c r="JDN1152" s="894"/>
      <c r="JDO1152" s="894"/>
      <c r="JDP1152" s="894"/>
      <c r="JDQ1152" s="894"/>
      <c r="JDR1152" s="894"/>
      <c r="JDS1152" s="894"/>
      <c r="JDT1152" s="894"/>
      <c r="JDU1152" s="894"/>
      <c r="JDV1152" s="894"/>
      <c r="JDW1152" s="894"/>
      <c r="JDX1152" s="894"/>
      <c r="JDY1152" s="894"/>
      <c r="JDZ1152" s="894"/>
      <c r="JEA1152" s="894"/>
      <c r="JEB1152" s="894"/>
      <c r="JEC1152" s="894"/>
      <c r="JED1152" s="894"/>
      <c r="JEE1152" s="894"/>
      <c r="JEF1152" s="894"/>
      <c r="JEG1152" s="894"/>
      <c r="JEH1152" s="894"/>
      <c r="JEI1152" s="894"/>
      <c r="JEJ1152" s="894"/>
      <c r="JEK1152" s="894"/>
      <c r="JEL1152" s="894"/>
      <c r="JEM1152" s="894"/>
      <c r="JEN1152" s="894"/>
      <c r="JEO1152" s="894"/>
      <c r="JEP1152" s="894"/>
      <c r="JEQ1152" s="894"/>
      <c r="JER1152" s="894"/>
      <c r="JES1152" s="894"/>
      <c r="JET1152" s="894"/>
      <c r="JEU1152" s="894"/>
      <c r="JEV1152" s="894"/>
      <c r="JEW1152" s="894"/>
      <c r="JEX1152" s="894"/>
      <c r="JEY1152" s="894"/>
      <c r="JEZ1152" s="894"/>
      <c r="JFA1152" s="894"/>
      <c r="JFB1152" s="894"/>
      <c r="JFC1152" s="894"/>
      <c r="JFD1152" s="894"/>
      <c r="JFE1152" s="894"/>
      <c r="JFF1152" s="894"/>
      <c r="JFG1152" s="894"/>
      <c r="JFH1152" s="894"/>
      <c r="JFI1152" s="894"/>
      <c r="JFJ1152" s="894"/>
      <c r="JFK1152" s="894"/>
      <c r="JFL1152" s="894"/>
      <c r="JFM1152" s="894"/>
      <c r="JFN1152" s="894"/>
      <c r="JFO1152" s="894"/>
      <c r="JFP1152" s="894"/>
      <c r="JFQ1152" s="894"/>
      <c r="JFR1152" s="894"/>
      <c r="JFS1152" s="894"/>
      <c r="JFT1152" s="894"/>
      <c r="JFU1152" s="894"/>
      <c r="JFV1152" s="894"/>
      <c r="JFW1152" s="894"/>
      <c r="JFX1152" s="894"/>
      <c r="JFY1152" s="894"/>
      <c r="JFZ1152" s="894"/>
      <c r="JGA1152" s="894"/>
      <c r="JGB1152" s="894"/>
      <c r="JGC1152" s="894"/>
      <c r="JGD1152" s="894"/>
      <c r="JGE1152" s="894"/>
      <c r="JGF1152" s="894"/>
      <c r="JGG1152" s="894"/>
      <c r="JGH1152" s="894"/>
      <c r="JGI1152" s="894"/>
      <c r="JGJ1152" s="894"/>
      <c r="JGK1152" s="894"/>
      <c r="JGL1152" s="894"/>
      <c r="JGM1152" s="894"/>
      <c r="JGN1152" s="894"/>
      <c r="JGO1152" s="894"/>
      <c r="JGP1152" s="894"/>
      <c r="JGQ1152" s="894"/>
      <c r="JGR1152" s="894"/>
      <c r="JGS1152" s="894"/>
      <c r="JGT1152" s="894"/>
      <c r="JGU1152" s="894"/>
      <c r="JGV1152" s="894"/>
      <c r="JGW1152" s="894"/>
      <c r="JGX1152" s="894"/>
      <c r="JGY1152" s="894"/>
      <c r="JGZ1152" s="894"/>
      <c r="JHA1152" s="894"/>
      <c r="JHB1152" s="894"/>
      <c r="JHC1152" s="894"/>
      <c r="JHD1152" s="894"/>
      <c r="JHE1152" s="894"/>
      <c r="JHF1152" s="894"/>
      <c r="JHG1152" s="894"/>
      <c r="JHH1152" s="894"/>
      <c r="JHI1152" s="894"/>
      <c r="JHJ1152" s="894"/>
      <c r="JHK1152" s="894"/>
      <c r="JHL1152" s="894"/>
      <c r="JHM1152" s="894"/>
      <c r="JHN1152" s="894"/>
      <c r="JHO1152" s="894"/>
      <c r="JHP1152" s="894"/>
      <c r="JHQ1152" s="894"/>
      <c r="JHR1152" s="894"/>
      <c r="JHS1152" s="894"/>
      <c r="JHT1152" s="894"/>
      <c r="JHU1152" s="894"/>
      <c r="JHV1152" s="894"/>
      <c r="JHW1152" s="894"/>
      <c r="JHX1152" s="894"/>
      <c r="JHY1152" s="894"/>
      <c r="JHZ1152" s="894"/>
      <c r="JIA1152" s="894"/>
      <c r="JIB1152" s="894"/>
      <c r="JIC1152" s="894"/>
      <c r="JID1152" s="894"/>
      <c r="JIE1152" s="894"/>
      <c r="JIF1152" s="894"/>
      <c r="JIG1152" s="894"/>
      <c r="JIH1152" s="894"/>
      <c r="JII1152" s="894"/>
      <c r="JIJ1152" s="894"/>
      <c r="JIK1152" s="894"/>
      <c r="JIL1152" s="894"/>
      <c r="JIM1152" s="894"/>
      <c r="JIN1152" s="894"/>
      <c r="JIO1152" s="894"/>
      <c r="JIP1152" s="894"/>
      <c r="JIQ1152" s="894"/>
      <c r="JIR1152" s="894"/>
      <c r="JIS1152" s="894"/>
      <c r="JIT1152" s="894"/>
      <c r="JIU1152" s="894"/>
      <c r="JIV1152" s="894"/>
      <c r="JIW1152" s="894"/>
      <c r="JIX1152" s="894"/>
      <c r="JIY1152" s="894"/>
      <c r="JIZ1152" s="894"/>
      <c r="JJA1152" s="894"/>
      <c r="JJB1152" s="894"/>
      <c r="JJC1152" s="894"/>
      <c r="JJD1152" s="894"/>
      <c r="JJE1152" s="894"/>
      <c r="JJF1152" s="894"/>
      <c r="JJG1152" s="894"/>
      <c r="JJH1152" s="894"/>
      <c r="JJI1152" s="894"/>
      <c r="JJJ1152" s="894"/>
      <c r="JJK1152" s="894"/>
      <c r="JJL1152" s="894"/>
      <c r="JJM1152" s="894"/>
      <c r="JJN1152" s="894"/>
      <c r="JJO1152" s="894"/>
      <c r="JJP1152" s="894"/>
      <c r="JJQ1152" s="894"/>
      <c r="JJR1152" s="894"/>
      <c r="JJS1152" s="894"/>
      <c r="JJT1152" s="894"/>
      <c r="JJU1152" s="894"/>
      <c r="JJV1152" s="894"/>
      <c r="JJW1152" s="894"/>
      <c r="JJX1152" s="894"/>
      <c r="JJY1152" s="894"/>
      <c r="JJZ1152" s="894"/>
      <c r="JKA1152" s="894"/>
      <c r="JKB1152" s="894"/>
      <c r="JKC1152" s="894"/>
      <c r="JKD1152" s="894"/>
      <c r="JKE1152" s="894"/>
      <c r="JKF1152" s="894"/>
      <c r="JKG1152" s="894"/>
      <c r="JKH1152" s="894"/>
      <c r="JKI1152" s="894"/>
      <c r="JKJ1152" s="894"/>
      <c r="JKK1152" s="894"/>
      <c r="JKL1152" s="894"/>
      <c r="JKM1152" s="894"/>
      <c r="JKN1152" s="894"/>
      <c r="JKO1152" s="894"/>
      <c r="JKP1152" s="894"/>
      <c r="JKQ1152" s="894"/>
      <c r="JKR1152" s="894"/>
      <c r="JKS1152" s="894"/>
      <c r="JKT1152" s="894"/>
      <c r="JKU1152" s="894"/>
      <c r="JKV1152" s="894"/>
      <c r="JKW1152" s="894"/>
      <c r="JKX1152" s="894"/>
      <c r="JKY1152" s="894"/>
      <c r="JKZ1152" s="894"/>
      <c r="JLA1152" s="894"/>
      <c r="JLB1152" s="894"/>
      <c r="JLC1152" s="894"/>
      <c r="JLD1152" s="894"/>
      <c r="JLE1152" s="894"/>
      <c r="JLF1152" s="894"/>
      <c r="JLG1152" s="894"/>
      <c r="JLH1152" s="894"/>
      <c r="JLI1152" s="894"/>
      <c r="JLJ1152" s="894"/>
      <c r="JLK1152" s="894"/>
      <c r="JLL1152" s="894"/>
      <c r="JLM1152" s="894"/>
      <c r="JLN1152" s="894"/>
      <c r="JLO1152" s="894"/>
      <c r="JLP1152" s="894"/>
      <c r="JLQ1152" s="894"/>
      <c r="JLR1152" s="894"/>
      <c r="JLS1152" s="894"/>
      <c r="JLT1152" s="894"/>
      <c r="JLU1152" s="894"/>
      <c r="JLV1152" s="894"/>
      <c r="JLW1152" s="894"/>
      <c r="JLX1152" s="894"/>
      <c r="JLY1152" s="894"/>
      <c r="JLZ1152" s="894"/>
      <c r="JMA1152" s="894"/>
      <c r="JMB1152" s="894"/>
      <c r="JMC1152" s="894"/>
      <c r="JMD1152" s="894"/>
      <c r="JME1152" s="894"/>
      <c r="JMF1152" s="894"/>
      <c r="JMG1152" s="894"/>
      <c r="JMH1152" s="894"/>
      <c r="JMI1152" s="894"/>
      <c r="JMJ1152" s="894"/>
      <c r="JMK1152" s="894"/>
      <c r="JML1152" s="894"/>
      <c r="JMM1152" s="894"/>
      <c r="JMN1152" s="894"/>
      <c r="JMO1152" s="894"/>
      <c r="JMP1152" s="894"/>
      <c r="JMQ1152" s="894"/>
      <c r="JMR1152" s="894"/>
      <c r="JMS1152" s="894"/>
      <c r="JMT1152" s="894"/>
      <c r="JMU1152" s="894"/>
      <c r="JMV1152" s="894"/>
      <c r="JMW1152" s="894"/>
      <c r="JMX1152" s="894"/>
      <c r="JMY1152" s="894"/>
      <c r="JMZ1152" s="894"/>
      <c r="JNA1152" s="894"/>
      <c r="JNB1152" s="894"/>
      <c r="JNC1152" s="894"/>
      <c r="JND1152" s="894"/>
      <c r="JNE1152" s="894"/>
      <c r="JNF1152" s="894"/>
      <c r="JNG1152" s="894"/>
      <c r="JNH1152" s="894"/>
      <c r="JNI1152" s="894"/>
      <c r="JNJ1152" s="894"/>
      <c r="JNK1152" s="894"/>
      <c r="JNL1152" s="894"/>
      <c r="JNM1152" s="894"/>
      <c r="JNN1152" s="894"/>
      <c r="JNO1152" s="894"/>
      <c r="JNP1152" s="894"/>
      <c r="JNQ1152" s="894"/>
      <c r="JNR1152" s="894"/>
      <c r="JNS1152" s="894"/>
      <c r="JNT1152" s="894"/>
      <c r="JNU1152" s="894"/>
      <c r="JNV1152" s="894"/>
      <c r="JNW1152" s="894"/>
      <c r="JNX1152" s="894"/>
      <c r="JNY1152" s="894"/>
      <c r="JNZ1152" s="894"/>
      <c r="JOA1152" s="894"/>
      <c r="JOB1152" s="894"/>
      <c r="JOC1152" s="894"/>
      <c r="JOD1152" s="894"/>
      <c r="JOE1152" s="894"/>
      <c r="JOF1152" s="894"/>
      <c r="JOG1152" s="894"/>
      <c r="JOH1152" s="894"/>
      <c r="JOI1152" s="894"/>
      <c r="JOJ1152" s="894"/>
      <c r="JOK1152" s="894"/>
      <c r="JOL1152" s="894"/>
      <c r="JOM1152" s="894"/>
      <c r="JON1152" s="894"/>
      <c r="JOO1152" s="894"/>
      <c r="JOP1152" s="894"/>
      <c r="JOQ1152" s="894"/>
      <c r="JOR1152" s="894"/>
      <c r="JOS1152" s="894"/>
      <c r="JOT1152" s="894"/>
      <c r="JOU1152" s="894"/>
      <c r="JOV1152" s="894"/>
      <c r="JOW1152" s="894"/>
      <c r="JOX1152" s="894"/>
      <c r="JOY1152" s="894"/>
      <c r="JOZ1152" s="894"/>
      <c r="JPA1152" s="894"/>
      <c r="JPB1152" s="894"/>
      <c r="JPC1152" s="894"/>
      <c r="JPD1152" s="894"/>
      <c r="JPE1152" s="894"/>
      <c r="JPF1152" s="894"/>
      <c r="JPG1152" s="894"/>
      <c r="JPH1152" s="894"/>
      <c r="JPI1152" s="894"/>
      <c r="JPJ1152" s="894"/>
      <c r="JPK1152" s="894"/>
      <c r="JPL1152" s="894"/>
      <c r="JPM1152" s="894"/>
      <c r="JPN1152" s="894"/>
      <c r="JPO1152" s="894"/>
      <c r="JPP1152" s="894"/>
      <c r="JPQ1152" s="894"/>
      <c r="JPR1152" s="894"/>
      <c r="JPS1152" s="894"/>
      <c r="JPT1152" s="894"/>
      <c r="JPU1152" s="894"/>
      <c r="JPV1152" s="894"/>
      <c r="JPW1152" s="894"/>
      <c r="JPX1152" s="894"/>
      <c r="JPY1152" s="894"/>
      <c r="JPZ1152" s="894"/>
      <c r="JQA1152" s="894"/>
      <c r="JQB1152" s="894"/>
      <c r="JQC1152" s="894"/>
      <c r="JQD1152" s="894"/>
      <c r="JQE1152" s="894"/>
      <c r="JQF1152" s="894"/>
      <c r="JQG1152" s="894"/>
      <c r="JQH1152" s="894"/>
      <c r="JQI1152" s="894"/>
      <c r="JQJ1152" s="894"/>
      <c r="JQK1152" s="894"/>
      <c r="JQL1152" s="894"/>
      <c r="JQM1152" s="894"/>
      <c r="JQN1152" s="894"/>
      <c r="JQO1152" s="894"/>
      <c r="JQP1152" s="894"/>
      <c r="JQQ1152" s="894"/>
      <c r="JQR1152" s="894"/>
      <c r="JQS1152" s="894"/>
      <c r="JQT1152" s="894"/>
      <c r="JQU1152" s="894"/>
      <c r="JQV1152" s="894"/>
      <c r="JQW1152" s="894"/>
      <c r="JQX1152" s="894"/>
      <c r="JQY1152" s="894"/>
      <c r="JQZ1152" s="894"/>
      <c r="JRA1152" s="894"/>
      <c r="JRB1152" s="894"/>
      <c r="JRC1152" s="894"/>
      <c r="JRD1152" s="894"/>
      <c r="JRE1152" s="894"/>
      <c r="JRF1152" s="894"/>
      <c r="JRG1152" s="894"/>
      <c r="JRH1152" s="894"/>
      <c r="JRI1152" s="894"/>
      <c r="JRJ1152" s="894"/>
      <c r="JRK1152" s="894"/>
      <c r="JRL1152" s="894"/>
      <c r="JRM1152" s="894"/>
      <c r="JRN1152" s="894"/>
      <c r="JRO1152" s="894"/>
      <c r="JRP1152" s="894"/>
      <c r="JRQ1152" s="894"/>
      <c r="JRR1152" s="894"/>
      <c r="JRS1152" s="894"/>
      <c r="JRT1152" s="894"/>
      <c r="JRU1152" s="894"/>
      <c r="JRV1152" s="894"/>
      <c r="JRW1152" s="894"/>
      <c r="JRX1152" s="894"/>
      <c r="JRY1152" s="894"/>
      <c r="JRZ1152" s="894"/>
      <c r="JSA1152" s="894"/>
      <c r="JSB1152" s="894"/>
      <c r="JSC1152" s="894"/>
      <c r="JSD1152" s="894"/>
      <c r="JSE1152" s="894"/>
      <c r="JSF1152" s="894"/>
      <c r="JSG1152" s="894"/>
      <c r="JSH1152" s="894"/>
      <c r="JSI1152" s="894"/>
      <c r="JSJ1152" s="894"/>
      <c r="JSK1152" s="894"/>
      <c r="JSL1152" s="894"/>
      <c r="JSM1152" s="894"/>
      <c r="JSN1152" s="894"/>
      <c r="JSO1152" s="894"/>
      <c r="JSP1152" s="894"/>
      <c r="JSQ1152" s="894"/>
      <c r="JSR1152" s="894"/>
      <c r="JSS1152" s="894"/>
      <c r="JST1152" s="894"/>
      <c r="JSU1152" s="894"/>
      <c r="JSV1152" s="894"/>
      <c r="JSW1152" s="894"/>
      <c r="JSX1152" s="894"/>
      <c r="JSY1152" s="894"/>
      <c r="JSZ1152" s="894"/>
      <c r="JTA1152" s="894"/>
      <c r="JTB1152" s="894"/>
      <c r="JTC1152" s="894"/>
      <c r="JTD1152" s="894"/>
      <c r="JTE1152" s="894"/>
      <c r="JTF1152" s="894"/>
      <c r="JTG1152" s="894"/>
      <c r="JTH1152" s="894"/>
      <c r="JTI1152" s="894"/>
      <c r="JTJ1152" s="894"/>
      <c r="JTK1152" s="894"/>
      <c r="JTL1152" s="894"/>
      <c r="JTM1152" s="894"/>
      <c r="JTN1152" s="894"/>
      <c r="JTO1152" s="894"/>
      <c r="JTP1152" s="894"/>
      <c r="JTQ1152" s="894"/>
      <c r="JTR1152" s="894"/>
      <c r="JTS1152" s="894"/>
      <c r="JTT1152" s="894"/>
      <c r="JTU1152" s="894"/>
      <c r="JTV1152" s="894"/>
      <c r="JTW1152" s="894"/>
      <c r="JTX1152" s="894"/>
      <c r="JTY1152" s="894"/>
      <c r="JTZ1152" s="894"/>
      <c r="JUA1152" s="894"/>
      <c r="JUB1152" s="894"/>
      <c r="JUC1152" s="894"/>
      <c r="JUD1152" s="894"/>
      <c r="JUE1152" s="894"/>
      <c r="JUF1152" s="894"/>
      <c r="JUG1152" s="894"/>
      <c r="JUH1152" s="894"/>
      <c r="JUI1152" s="894"/>
      <c r="JUJ1152" s="894"/>
      <c r="JUK1152" s="894"/>
      <c r="JUL1152" s="894"/>
      <c r="JUM1152" s="894"/>
      <c r="JUN1152" s="894"/>
      <c r="JUO1152" s="894"/>
      <c r="JUP1152" s="894"/>
      <c r="JUQ1152" s="894"/>
      <c r="JUR1152" s="894"/>
      <c r="JUS1152" s="894"/>
      <c r="JUT1152" s="894"/>
      <c r="JUU1152" s="894"/>
      <c r="JUV1152" s="894"/>
      <c r="JUW1152" s="894"/>
      <c r="JUX1152" s="894"/>
      <c r="JUY1152" s="894"/>
      <c r="JUZ1152" s="894"/>
      <c r="JVA1152" s="894"/>
      <c r="JVB1152" s="894"/>
      <c r="JVC1152" s="894"/>
      <c r="JVD1152" s="894"/>
      <c r="JVE1152" s="894"/>
      <c r="JVF1152" s="894"/>
      <c r="JVG1152" s="894"/>
      <c r="JVH1152" s="894"/>
      <c r="JVI1152" s="894"/>
      <c r="JVJ1152" s="894"/>
      <c r="JVK1152" s="894"/>
      <c r="JVL1152" s="894"/>
      <c r="JVM1152" s="894"/>
      <c r="JVN1152" s="894"/>
      <c r="JVO1152" s="894"/>
      <c r="JVP1152" s="894"/>
      <c r="JVQ1152" s="894"/>
      <c r="JVR1152" s="894"/>
      <c r="JVS1152" s="894"/>
      <c r="JVT1152" s="894"/>
      <c r="JVU1152" s="894"/>
      <c r="JVV1152" s="894"/>
      <c r="JVW1152" s="894"/>
      <c r="JVX1152" s="894"/>
      <c r="JVY1152" s="894"/>
      <c r="JVZ1152" s="894"/>
      <c r="JWA1152" s="894"/>
      <c r="JWB1152" s="894"/>
      <c r="JWC1152" s="894"/>
      <c r="JWD1152" s="894"/>
      <c r="JWE1152" s="894"/>
      <c r="JWF1152" s="894"/>
      <c r="JWG1152" s="894"/>
      <c r="JWH1152" s="894"/>
      <c r="JWI1152" s="894"/>
      <c r="JWJ1152" s="894"/>
      <c r="JWK1152" s="894"/>
      <c r="JWL1152" s="894"/>
      <c r="JWM1152" s="894"/>
      <c r="JWN1152" s="894"/>
      <c r="JWO1152" s="894"/>
      <c r="JWP1152" s="894"/>
      <c r="JWQ1152" s="894"/>
      <c r="JWR1152" s="894"/>
      <c r="JWS1152" s="894"/>
      <c r="JWT1152" s="894"/>
      <c r="JWU1152" s="894"/>
      <c r="JWV1152" s="894"/>
      <c r="JWW1152" s="894"/>
      <c r="JWX1152" s="894"/>
      <c r="JWY1152" s="894"/>
      <c r="JWZ1152" s="894"/>
      <c r="JXA1152" s="894"/>
      <c r="JXB1152" s="894"/>
      <c r="JXC1152" s="894"/>
      <c r="JXD1152" s="894"/>
      <c r="JXE1152" s="894"/>
      <c r="JXF1152" s="894"/>
      <c r="JXG1152" s="894"/>
      <c r="JXH1152" s="894"/>
      <c r="JXI1152" s="894"/>
      <c r="JXJ1152" s="894"/>
      <c r="JXK1152" s="894"/>
      <c r="JXL1152" s="894"/>
      <c r="JXM1152" s="894"/>
      <c r="JXN1152" s="894"/>
      <c r="JXO1152" s="894"/>
      <c r="JXP1152" s="894"/>
      <c r="JXQ1152" s="894"/>
      <c r="JXR1152" s="894"/>
      <c r="JXS1152" s="894"/>
      <c r="JXT1152" s="894"/>
      <c r="JXU1152" s="894"/>
      <c r="JXV1152" s="894"/>
      <c r="JXW1152" s="894"/>
      <c r="JXX1152" s="894"/>
      <c r="JXY1152" s="894"/>
      <c r="JXZ1152" s="894"/>
      <c r="JYA1152" s="894"/>
      <c r="JYB1152" s="894"/>
      <c r="JYC1152" s="894"/>
      <c r="JYD1152" s="894"/>
      <c r="JYE1152" s="894"/>
      <c r="JYF1152" s="894"/>
      <c r="JYG1152" s="894"/>
      <c r="JYH1152" s="894"/>
      <c r="JYI1152" s="894"/>
      <c r="JYJ1152" s="894"/>
      <c r="JYK1152" s="894"/>
      <c r="JYL1152" s="894"/>
      <c r="JYM1152" s="894"/>
      <c r="JYN1152" s="894"/>
      <c r="JYO1152" s="894"/>
      <c r="JYP1152" s="894"/>
      <c r="JYQ1152" s="894"/>
      <c r="JYR1152" s="894"/>
      <c r="JYS1152" s="894"/>
      <c r="JYT1152" s="894"/>
      <c r="JYU1152" s="894"/>
      <c r="JYV1152" s="894"/>
      <c r="JYW1152" s="894"/>
      <c r="JYX1152" s="894"/>
      <c r="JYY1152" s="894"/>
      <c r="JYZ1152" s="894"/>
      <c r="JZA1152" s="894"/>
      <c r="JZB1152" s="894"/>
      <c r="JZC1152" s="894"/>
      <c r="JZD1152" s="894"/>
      <c r="JZE1152" s="894"/>
      <c r="JZF1152" s="894"/>
      <c r="JZG1152" s="894"/>
      <c r="JZH1152" s="894"/>
      <c r="JZI1152" s="894"/>
      <c r="JZJ1152" s="894"/>
      <c r="JZK1152" s="894"/>
      <c r="JZL1152" s="894"/>
      <c r="JZM1152" s="894"/>
      <c r="JZN1152" s="894"/>
      <c r="JZO1152" s="894"/>
      <c r="JZP1152" s="894"/>
      <c r="JZQ1152" s="894"/>
      <c r="JZR1152" s="894"/>
      <c r="JZS1152" s="894"/>
      <c r="JZT1152" s="894"/>
      <c r="JZU1152" s="894"/>
      <c r="JZV1152" s="894"/>
      <c r="JZW1152" s="894"/>
      <c r="JZX1152" s="894"/>
      <c r="JZY1152" s="894"/>
      <c r="JZZ1152" s="894"/>
      <c r="KAA1152" s="894"/>
      <c r="KAB1152" s="894"/>
      <c r="KAC1152" s="894"/>
      <c r="KAD1152" s="894"/>
      <c r="KAE1152" s="894"/>
      <c r="KAF1152" s="894"/>
      <c r="KAG1152" s="894"/>
      <c r="KAH1152" s="894"/>
      <c r="KAI1152" s="894"/>
      <c r="KAJ1152" s="894"/>
      <c r="KAK1152" s="894"/>
      <c r="KAL1152" s="894"/>
      <c r="KAM1152" s="894"/>
      <c r="KAN1152" s="894"/>
      <c r="KAO1152" s="894"/>
      <c r="KAP1152" s="894"/>
      <c r="KAQ1152" s="894"/>
      <c r="KAR1152" s="894"/>
      <c r="KAS1152" s="894"/>
      <c r="KAT1152" s="894"/>
      <c r="KAU1152" s="894"/>
      <c r="KAV1152" s="894"/>
      <c r="KAW1152" s="894"/>
      <c r="KAX1152" s="894"/>
      <c r="KAY1152" s="894"/>
      <c r="KAZ1152" s="894"/>
      <c r="KBA1152" s="894"/>
      <c r="KBB1152" s="894"/>
      <c r="KBC1152" s="894"/>
      <c r="KBD1152" s="894"/>
      <c r="KBE1152" s="894"/>
      <c r="KBF1152" s="894"/>
      <c r="KBG1152" s="894"/>
      <c r="KBH1152" s="894"/>
      <c r="KBI1152" s="894"/>
      <c r="KBJ1152" s="894"/>
      <c r="KBK1152" s="894"/>
      <c r="KBL1152" s="894"/>
      <c r="KBM1152" s="894"/>
      <c r="KBN1152" s="894"/>
      <c r="KBO1152" s="894"/>
      <c r="KBP1152" s="894"/>
      <c r="KBQ1152" s="894"/>
      <c r="KBR1152" s="894"/>
      <c r="KBS1152" s="894"/>
      <c r="KBT1152" s="894"/>
      <c r="KBU1152" s="894"/>
      <c r="KBV1152" s="894"/>
      <c r="KBW1152" s="894"/>
      <c r="KBX1152" s="894"/>
      <c r="KBY1152" s="894"/>
      <c r="KBZ1152" s="894"/>
      <c r="KCA1152" s="894"/>
      <c r="KCB1152" s="894"/>
      <c r="KCC1152" s="894"/>
      <c r="KCD1152" s="894"/>
      <c r="KCE1152" s="894"/>
      <c r="KCF1152" s="894"/>
      <c r="KCG1152" s="894"/>
      <c r="KCH1152" s="894"/>
      <c r="KCI1152" s="894"/>
      <c r="KCJ1152" s="894"/>
      <c r="KCK1152" s="894"/>
      <c r="KCL1152" s="894"/>
      <c r="KCM1152" s="894"/>
      <c r="KCN1152" s="894"/>
      <c r="KCO1152" s="894"/>
      <c r="KCP1152" s="894"/>
      <c r="KCQ1152" s="894"/>
      <c r="KCR1152" s="894"/>
      <c r="KCS1152" s="894"/>
      <c r="KCT1152" s="894"/>
      <c r="KCU1152" s="894"/>
      <c r="KCV1152" s="894"/>
      <c r="KCW1152" s="894"/>
      <c r="KCX1152" s="894"/>
      <c r="KCY1152" s="894"/>
      <c r="KCZ1152" s="894"/>
      <c r="KDA1152" s="894"/>
      <c r="KDB1152" s="894"/>
      <c r="KDC1152" s="894"/>
      <c r="KDD1152" s="894"/>
      <c r="KDE1152" s="894"/>
      <c r="KDF1152" s="894"/>
      <c r="KDG1152" s="894"/>
      <c r="KDH1152" s="894"/>
      <c r="KDI1152" s="894"/>
      <c r="KDJ1152" s="894"/>
      <c r="KDK1152" s="894"/>
      <c r="KDL1152" s="894"/>
      <c r="KDM1152" s="894"/>
      <c r="KDN1152" s="894"/>
      <c r="KDO1152" s="894"/>
      <c r="KDP1152" s="894"/>
      <c r="KDQ1152" s="894"/>
      <c r="KDR1152" s="894"/>
      <c r="KDS1152" s="894"/>
      <c r="KDT1152" s="894"/>
      <c r="KDU1152" s="894"/>
      <c r="KDV1152" s="894"/>
      <c r="KDW1152" s="894"/>
      <c r="KDX1152" s="894"/>
      <c r="KDY1152" s="894"/>
      <c r="KDZ1152" s="894"/>
      <c r="KEA1152" s="894"/>
      <c r="KEB1152" s="894"/>
      <c r="KEC1152" s="894"/>
      <c r="KED1152" s="894"/>
      <c r="KEE1152" s="894"/>
      <c r="KEF1152" s="894"/>
      <c r="KEG1152" s="894"/>
      <c r="KEH1152" s="894"/>
      <c r="KEI1152" s="894"/>
      <c r="KEJ1152" s="894"/>
      <c r="KEK1152" s="894"/>
      <c r="KEL1152" s="894"/>
      <c r="KEM1152" s="894"/>
      <c r="KEN1152" s="894"/>
      <c r="KEO1152" s="894"/>
      <c r="KEP1152" s="894"/>
      <c r="KEQ1152" s="894"/>
      <c r="KER1152" s="894"/>
      <c r="KES1152" s="894"/>
      <c r="KET1152" s="894"/>
      <c r="KEU1152" s="894"/>
      <c r="KEV1152" s="894"/>
      <c r="KEW1152" s="894"/>
      <c r="KEX1152" s="894"/>
      <c r="KEY1152" s="894"/>
      <c r="KEZ1152" s="894"/>
      <c r="KFA1152" s="894"/>
      <c r="KFB1152" s="894"/>
      <c r="KFC1152" s="894"/>
      <c r="KFD1152" s="894"/>
      <c r="KFE1152" s="894"/>
      <c r="KFF1152" s="894"/>
      <c r="KFG1152" s="894"/>
      <c r="KFH1152" s="894"/>
      <c r="KFI1152" s="894"/>
      <c r="KFJ1152" s="894"/>
      <c r="KFK1152" s="894"/>
      <c r="KFL1152" s="894"/>
      <c r="KFM1152" s="894"/>
      <c r="KFN1152" s="894"/>
      <c r="KFO1152" s="894"/>
      <c r="KFP1152" s="894"/>
      <c r="KFQ1152" s="894"/>
      <c r="KFR1152" s="894"/>
      <c r="KFS1152" s="894"/>
      <c r="KFT1152" s="894"/>
      <c r="KFU1152" s="894"/>
      <c r="KFV1152" s="894"/>
      <c r="KFW1152" s="894"/>
      <c r="KFX1152" s="894"/>
      <c r="KFY1152" s="894"/>
      <c r="KFZ1152" s="894"/>
      <c r="KGA1152" s="894"/>
      <c r="KGB1152" s="894"/>
      <c r="KGC1152" s="894"/>
      <c r="KGD1152" s="894"/>
      <c r="KGE1152" s="894"/>
      <c r="KGF1152" s="894"/>
      <c r="KGG1152" s="894"/>
      <c r="KGH1152" s="894"/>
      <c r="KGI1152" s="894"/>
      <c r="KGJ1152" s="894"/>
      <c r="KGK1152" s="894"/>
      <c r="KGL1152" s="894"/>
      <c r="KGM1152" s="894"/>
      <c r="KGN1152" s="894"/>
      <c r="KGO1152" s="894"/>
      <c r="KGP1152" s="894"/>
      <c r="KGQ1152" s="894"/>
      <c r="KGR1152" s="894"/>
      <c r="KGS1152" s="894"/>
      <c r="KGT1152" s="894"/>
      <c r="KGU1152" s="894"/>
      <c r="KGV1152" s="894"/>
      <c r="KGW1152" s="894"/>
      <c r="KGX1152" s="894"/>
      <c r="KGY1152" s="894"/>
      <c r="KGZ1152" s="894"/>
      <c r="KHA1152" s="894"/>
      <c r="KHB1152" s="894"/>
      <c r="KHC1152" s="894"/>
      <c r="KHD1152" s="894"/>
      <c r="KHE1152" s="894"/>
      <c r="KHF1152" s="894"/>
      <c r="KHG1152" s="894"/>
      <c r="KHH1152" s="894"/>
      <c r="KHI1152" s="894"/>
      <c r="KHJ1152" s="894"/>
      <c r="KHK1152" s="894"/>
      <c r="KHL1152" s="894"/>
      <c r="KHM1152" s="894"/>
      <c r="KHN1152" s="894"/>
      <c r="KHO1152" s="894"/>
      <c r="KHP1152" s="894"/>
      <c r="KHQ1152" s="894"/>
      <c r="KHR1152" s="894"/>
      <c r="KHS1152" s="894"/>
      <c r="KHT1152" s="894"/>
      <c r="KHU1152" s="894"/>
      <c r="KHV1152" s="894"/>
      <c r="KHW1152" s="894"/>
      <c r="KHX1152" s="894"/>
      <c r="KHY1152" s="894"/>
      <c r="KHZ1152" s="894"/>
      <c r="KIA1152" s="894"/>
      <c r="KIB1152" s="894"/>
      <c r="KIC1152" s="894"/>
      <c r="KID1152" s="894"/>
      <c r="KIE1152" s="894"/>
      <c r="KIF1152" s="894"/>
      <c r="KIG1152" s="894"/>
      <c r="KIH1152" s="894"/>
      <c r="KII1152" s="894"/>
      <c r="KIJ1152" s="894"/>
      <c r="KIK1152" s="894"/>
      <c r="KIL1152" s="894"/>
      <c r="KIM1152" s="894"/>
      <c r="KIN1152" s="894"/>
      <c r="KIO1152" s="894"/>
      <c r="KIP1152" s="894"/>
      <c r="KIQ1152" s="894"/>
      <c r="KIR1152" s="894"/>
      <c r="KIS1152" s="894"/>
      <c r="KIT1152" s="894"/>
      <c r="KIU1152" s="894"/>
      <c r="KIV1152" s="894"/>
      <c r="KIW1152" s="894"/>
      <c r="KIX1152" s="894"/>
      <c r="KIY1152" s="894"/>
      <c r="KIZ1152" s="894"/>
      <c r="KJA1152" s="894"/>
      <c r="KJB1152" s="894"/>
      <c r="KJC1152" s="894"/>
      <c r="KJD1152" s="894"/>
      <c r="KJE1152" s="894"/>
      <c r="KJF1152" s="894"/>
      <c r="KJG1152" s="894"/>
      <c r="KJH1152" s="894"/>
      <c r="KJI1152" s="894"/>
      <c r="KJJ1152" s="894"/>
      <c r="KJK1152" s="894"/>
      <c r="KJL1152" s="894"/>
      <c r="KJM1152" s="894"/>
      <c r="KJN1152" s="894"/>
      <c r="KJO1152" s="894"/>
      <c r="KJP1152" s="894"/>
      <c r="KJQ1152" s="894"/>
      <c r="KJR1152" s="894"/>
      <c r="KJS1152" s="894"/>
      <c r="KJT1152" s="894"/>
      <c r="KJU1152" s="894"/>
      <c r="KJV1152" s="894"/>
      <c r="KJW1152" s="894"/>
      <c r="KJX1152" s="894"/>
      <c r="KJY1152" s="894"/>
      <c r="KJZ1152" s="894"/>
      <c r="KKA1152" s="894"/>
      <c r="KKB1152" s="894"/>
      <c r="KKC1152" s="894"/>
      <c r="KKD1152" s="894"/>
      <c r="KKE1152" s="894"/>
      <c r="KKF1152" s="894"/>
      <c r="KKG1152" s="894"/>
      <c r="KKH1152" s="894"/>
      <c r="KKI1152" s="894"/>
      <c r="KKJ1152" s="894"/>
      <c r="KKK1152" s="894"/>
      <c r="KKL1152" s="894"/>
      <c r="KKM1152" s="894"/>
      <c r="KKN1152" s="894"/>
      <c r="KKO1152" s="894"/>
      <c r="KKP1152" s="894"/>
      <c r="KKQ1152" s="894"/>
      <c r="KKR1152" s="894"/>
      <c r="KKS1152" s="894"/>
      <c r="KKT1152" s="894"/>
      <c r="KKU1152" s="894"/>
      <c r="KKV1152" s="894"/>
      <c r="KKW1152" s="894"/>
      <c r="KKX1152" s="894"/>
      <c r="KKY1152" s="894"/>
      <c r="KKZ1152" s="894"/>
      <c r="KLA1152" s="894"/>
      <c r="KLB1152" s="894"/>
      <c r="KLC1152" s="894"/>
      <c r="KLD1152" s="894"/>
      <c r="KLE1152" s="894"/>
      <c r="KLF1152" s="894"/>
      <c r="KLG1152" s="894"/>
      <c r="KLH1152" s="894"/>
      <c r="KLI1152" s="894"/>
      <c r="KLJ1152" s="894"/>
      <c r="KLK1152" s="894"/>
      <c r="KLL1152" s="894"/>
      <c r="KLM1152" s="894"/>
      <c r="KLN1152" s="894"/>
      <c r="KLO1152" s="894"/>
      <c r="KLP1152" s="894"/>
      <c r="KLQ1152" s="894"/>
      <c r="KLR1152" s="894"/>
      <c r="KLS1152" s="894"/>
      <c r="KLT1152" s="894"/>
      <c r="KLU1152" s="894"/>
      <c r="KLV1152" s="894"/>
      <c r="KLW1152" s="894"/>
      <c r="KLX1152" s="894"/>
      <c r="KLY1152" s="894"/>
      <c r="KLZ1152" s="894"/>
      <c r="KMA1152" s="894"/>
      <c r="KMB1152" s="894"/>
      <c r="KMC1152" s="894"/>
      <c r="KMD1152" s="894"/>
      <c r="KME1152" s="894"/>
      <c r="KMF1152" s="894"/>
      <c r="KMG1152" s="894"/>
      <c r="KMH1152" s="894"/>
      <c r="KMI1152" s="894"/>
      <c r="KMJ1152" s="894"/>
      <c r="KMK1152" s="894"/>
      <c r="KML1152" s="894"/>
      <c r="KMM1152" s="894"/>
      <c r="KMN1152" s="894"/>
      <c r="KMO1152" s="894"/>
      <c r="KMP1152" s="894"/>
      <c r="KMQ1152" s="894"/>
      <c r="KMR1152" s="894"/>
      <c r="KMS1152" s="894"/>
      <c r="KMT1152" s="894"/>
      <c r="KMU1152" s="894"/>
      <c r="KMV1152" s="894"/>
      <c r="KMW1152" s="894"/>
      <c r="KMX1152" s="894"/>
      <c r="KMY1152" s="894"/>
      <c r="KMZ1152" s="894"/>
      <c r="KNA1152" s="894"/>
      <c r="KNB1152" s="894"/>
      <c r="KNC1152" s="894"/>
      <c r="KND1152" s="894"/>
      <c r="KNE1152" s="894"/>
      <c r="KNF1152" s="894"/>
      <c r="KNG1152" s="894"/>
      <c r="KNH1152" s="894"/>
      <c r="KNI1152" s="894"/>
      <c r="KNJ1152" s="894"/>
      <c r="KNK1152" s="894"/>
      <c r="KNL1152" s="894"/>
      <c r="KNM1152" s="894"/>
      <c r="KNN1152" s="894"/>
      <c r="KNO1152" s="894"/>
      <c r="KNP1152" s="894"/>
      <c r="KNQ1152" s="894"/>
      <c r="KNR1152" s="894"/>
      <c r="KNS1152" s="894"/>
      <c r="KNT1152" s="894"/>
      <c r="KNU1152" s="894"/>
      <c r="KNV1152" s="894"/>
      <c r="KNW1152" s="894"/>
      <c r="KNX1152" s="894"/>
      <c r="KNY1152" s="894"/>
      <c r="KNZ1152" s="894"/>
      <c r="KOA1152" s="894"/>
      <c r="KOB1152" s="894"/>
      <c r="KOC1152" s="894"/>
      <c r="KOD1152" s="894"/>
      <c r="KOE1152" s="894"/>
      <c r="KOF1152" s="894"/>
      <c r="KOG1152" s="894"/>
      <c r="KOH1152" s="894"/>
      <c r="KOI1152" s="894"/>
      <c r="KOJ1152" s="894"/>
      <c r="KOK1152" s="894"/>
      <c r="KOL1152" s="894"/>
      <c r="KOM1152" s="894"/>
      <c r="KON1152" s="894"/>
      <c r="KOO1152" s="894"/>
      <c r="KOP1152" s="894"/>
      <c r="KOQ1152" s="894"/>
      <c r="KOR1152" s="894"/>
      <c r="KOS1152" s="894"/>
      <c r="KOT1152" s="894"/>
      <c r="KOU1152" s="894"/>
      <c r="KOV1152" s="894"/>
      <c r="KOW1152" s="894"/>
      <c r="KOX1152" s="894"/>
      <c r="KOY1152" s="894"/>
      <c r="KOZ1152" s="894"/>
      <c r="KPA1152" s="894"/>
      <c r="KPB1152" s="894"/>
      <c r="KPC1152" s="894"/>
      <c r="KPD1152" s="894"/>
      <c r="KPE1152" s="894"/>
      <c r="KPF1152" s="894"/>
      <c r="KPG1152" s="894"/>
      <c r="KPH1152" s="894"/>
      <c r="KPI1152" s="894"/>
      <c r="KPJ1152" s="894"/>
      <c r="KPK1152" s="894"/>
      <c r="KPL1152" s="894"/>
      <c r="KPM1152" s="894"/>
      <c r="KPN1152" s="894"/>
      <c r="KPO1152" s="894"/>
      <c r="KPP1152" s="894"/>
      <c r="KPQ1152" s="894"/>
      <c r="KPR1152" s="894"/>
      <c r="KPS1152" s="894"/>
      <c r="KPT1152" s="894"/>
      <c r="KPU1152" s="894"/>
      <c r="KPV1152" s="894"/>
      <c r="KPW1152" s="894"/>
      <c r="KPX1152" s="894"/>
      <c r="KPY1152" s="894"/>
      <c r="KPZ1152" s="894"/>
      <c r="KQA1152" s="894"/>
      <c r="KQB1152" s="894"/>
      <c r="KQC1152" s="894"/>
      <c r="KQD1152" s="894"/>
      <c r="KQE1152" s="894"/>
      <c r="KQF1152" s="894"/>
      <c r="KQG1152" s="894"/>
      <c r="KQH1152" s="894"/>
      <c r="KQI1152" s="894"/>
      <c r="KQJ1152" s="894"/>
      <c r="KQK1152" s="894"/>
      <c r="KQL1152" s="894"/>
      <c r="KQM1152" s="894"/>
      <c r="KQN1152" s="894"/>
      <c r="KQO1152" s="894"/>
      <c r="KQP1152" s="894"/>
      <c r="KQQ1152" s="894"/>
      <c r="KQR1152" s="894"/>
      <c r="KQS1152" s="894"/>
      <c r="KQT1152" s="894"/>
      <c r="KQU1152" s="894"/>
      <c r="KQV1152" s="894"/>
      <c r="KQW1152" s="894"/>
      <c r="KQX1152" s="894"/>
      <c r="KQY1152" s="894"/>
      <c r="KQZ1152" s="894"/>
      <c r="KRA1152" s="894"/>
      <c r="KRB1152" s="894"/>
      <c r="KRC1152" s="894"/>
      <c r="KRD1152" s="894"/>
      <c r="KRE1152" s="894"/>
      <c r="KRF1152" s="894"/>
      <c r="KRG1152" s="894"/>
      <c r="KRH1152" s="894"/>
      <c r="KRI1152" s="894"/>
      <c r="KRJ1152" s="894"/>
      <c r="KRK1152" s="894"/>
      <c r="KRL1152" s="894"/>
      <c r="KRM1152" s="894"/>
      <c r="KRN1152" s="894"/>
      <c r="KRO1152" s="894"/>
      <c r="KRP1152" s="894"/>
      <c r="KRQ1152" s="894"/>
      <c r="KRR1152" s="894"/>
      <c r="KRS1152" s="894"/>
      <c r="KRT1152" s="894"/>
      <c r="KRU1152" s="894"/>
      <c r="KRV1152" s="894"/>
      <c r="KRW1152" s="894"/>
      <c r="KRX1152" s="894"/>
      <c r="KRY1152" s="894"/>
      <c r="KRZ1152" s="894"/>
      <c r="KSA1152" s="894"/>
      <c r="KSB1152" s="894"/>
      <c r="KSC1152" s="894"/>
      <c r="KSD1152" s="894"/>
      <c r="KSE1152" s="894"/>
      <c r="KSF1152" s="894"/>
      <c r="KSG1152" s="894"/>
      <c r="KSH1152" s="894"/>
      <c r="KSI1152" s="894"/>
      <c r="KSJ1152" s="894"/>
      <c r="KSK1152" s="894"/>
      <c r="KSL1152" s="894"/>
      <c r="KSM1152" s="894"/>
      <c r="KSN1152" s="894"/>
      <c r="KSO1152" s="894"/>
      <c r="KSP1152" s="894"/>
      <c r="KSQ1152" s="894"/>
      <c r="KSR1152" s="894"/>
      <c r="KSS1152" s="894"/>
      <c r="KST1152" s="894"/>
      <c r="KSU1152" s="894"/>
      <c r="KSV1152" s="894"/>
      <c r="KSW1152" s="894"/>
      <c r="KSX1152" s="894"/>
      <c r="KSY1152" s="894"/>
      <c r="KSZ1152" s="894"/>
      <c r="KTA1152" s="894"/>
      <c r="KTB1152" s="894"/>
      <c r="KTC1152" s="894"/>
      <c r="KTD1152" s="894"/>
      <c r="KTE1152" s="894"/>
      <c r="KTF1152" s="894"/>
      <c r="KTG1152" s="894"/>
      <c r="KTH1152" s="894"/>
      <c r="KTI1152" s="894"/>
      <c r="KTJ1152" s="894"/>
      <c r="KTK1152" s="894"/>
      <c r="KTL1152" s="894"/>
      <c r="KTM1152" s="894"/>
      <c r="KTN1152" s="894"/>
      <c r="KTO1152" s="894"/>
      <c r="KTP1152" s="894"/>
      <c r="KTQ1152" s="894"/>
      <c r="KTR1152" s="894"/>
      <c r="KTS1152" s="894"/>
      <c r="KTT1152" s="894"/>
      <c r="KTU1152" s="894"/>
      <c r="KTV1152" s="894"/>
      <c r="KTW1152" s="894"/>
      <c r="KTX1152" s="894"/>
      <c r="KTY1152" s="894"/>
      <c r="KTZ1152" s="894"/>
      <c r="KUA1152" s="894"/>
      <c r="KUB1152" s="894"/>
      <c r="KUC1152" s="894"/>
      <c r="KUD1152" s="894"/>
      <c r="KUE1152" s="894"/>
      <c r="KUF1152" s="894"/>
      <c r="KUG1152" s="894"/>
      <c r="KUH1152" s="894"/>
      <c r="KUI1152" s="894"/>
      <c r="KUJ1152" s="894"/>
      <c r="KUK1152" s="894"/>
      <c r="KUL1152" s="894"/>
      <c r="KUM1152" s="894"/>
      <c r="KUN1152" s="894"/>
      <c r="KUO1152" s="894"/>
      <c r="KUP1152" s="894"/>
      <c r="KUQ1152" s="894"/>
      <c r="KUR1152" s="894"/>
      <c r="KUS1152" s="894"/>
      <c r="KUT1152" s="894"/>
      <c r="KUU1152" s="894"/>
      <c r="KUV1152" s="894"/>
      <c r="KUW1152" s="894"/>
      <c r="KUX1152" s="894"/>
      <c r="KUY1152" s="894"/>
      <c r="KUZ1152" s="894"/>
      <c r="KVA1152" s="894"/>
      <c r="KVB1152" s="894"/>
      <c r="KVC1152" s="894"/>
      <c r="KVD1152" s="894"/>
      <c r="KVE1152" s="894"/>
      <c r="KVF1152" s="894"/>
      <c r="KVG1152" s="894"/>
      <c r="KVH1152" s="894"/>
      <c r="KVI1152" s="894"/>
      <c r="KVJ1152" s="894"/>
      <c r="KVK1152" s="894"/>
      <c r="KVL1152" s="894"/>
      <c r="KVM1152" s="894"/>
      <c r="KVN1152" s="894"/>
      <c r="KVO1152" s="894"/>
      <c r="KVP1152" s="894"/>
      <c r="KVQ1152" s="894"/>
      <c r="KVR1152" s="894"/>
      <c r="KVS1152" s="894"/>
      <c r="KVT1152" s="894"/>
      <c r="KVU1152" s="894"/>
      <c r="KVV1152" s="894"/>
      <c r="KVW1152" s="894"/>
      <c r="KVX1152" s="894"/>
      <c r="KVY1152" s="894"/>
      <c r="KVZ1152" s="894"/>
      <c r="KWA1152" s="894"/>
      <c r="KWB1152" s="894"/>
      <c r="KWC1152" s="894"/>
      <c r="KWD1152" s="894"/>
      <c r="KWE1152" s="894"/>
      <c r="KWF1152" s="894"/>
      <c r="KWG1152" s="894"/>
      <c r="KWH1152" s="894"/>
      <c r="KWI1152" s="894"/>
      <c r="KWJ1152" s="894"/>
      <c r="KWK1152" s="894"/>
      <c r="KWL1152" s="894"/>
      <c r="KWM1152" s="894"/>
      <c r="KWN1152" s="894"/>
      <c r="KWO1152" s="894"/>
      <c r="KWP1152" s="894"/>
      <c r="KWQ1152" s="894"/>
      <c r="KWR1152" s="894"/>
      <c r="KWS1152" s="894"/>
      <c r="KWT1152" s="894"/>
      <c r="KWU1152" s="894"/>
      <c r="KWV1152" s="894"/>
      <c r="KWW1152" s="894"/>
      <c r="KWX1152" s="894"/>
      <c r="KWY1152" s="894"/>
      <c r="KWZ1152" s="894"/>
      <c r="KXA1152" s="894"/>
      <c r="KXB1152" s="894"/>
      <c r="KXC1152" s="894"/>
      <c r="KXD1152" s="894"/>
      <c r="KXE1152" s="894"/>
      <c r="KXF1152" s="894"/>
      <c r="KXG1152" s="894"/>
      <c r="KXH1152" s="894"/>
      <c r="KXI1152" s="894"/>
      <c r="KXJ1152" s="894"/>
      <c r="KXK1152" s="894"/>
      <c r="KXL1152" s="894"/>
      <c r="KXM1152" s="894"/>
      <c r="KXN1152" s="894"/>
      <c r="KXO1152" s="894"/>
      <c r="KXP1152" s="894"/>
      <c r="KXQ1152" s="894"/>
      <c r="KXR1152" s="894"/>
      <c r="KXS1152" s="894"/>
      <c r="KXT1152" s="894"/>
      <c r="KXU1152" s="894"/>
      <c r="KXV1152" s="894"/>
      <c r="KXW1152" s="894"/>
      <c r="KXX1152" s="894"/>
      <c r="KXY1152" s="894"/>
      <c r="KXZ1152" s="894"/>
      <c r="KYA1152" s="894"/>
      <c r="KYB1152" s="894"/>
      <c r="KYC1152" s="894"/>
      <c r="KYD1152" s="894"/>
      <c r="KYE1152" s="894"/>
      <c r="KYF1152" s="894"/>
      <c r="KYG1152" s="894"/>
      <c r="KYH1152" s="894"/>
      <c r="KYI1152" s="894"/>
      <c r="KYJ1152" s="894"/>
      <c r="KYK1152" s="894"/>
      <c r="KYL1152" s="894"/>
      <c r="KYM1152" s="894"/>
      <c r="KYN1152" s="894"/>
      <c r="KYO1152" s="894"/>
      <c r="KYP1152" s="894"/>
      <c r="KYQ1152" s="894"/>
      <c r="KYR1152" s="894"/>
      <c r="KYS1152" s="894"/>
      <c r="KYT1152" s="894"/>
      <c r="KYU1152" s="894"/>
      <c r="KYV1152" s="894"/>
      <c r="KYW1152" s="894"/>
      <c r="KYX1152" s="894"/>
      <c r="KYY1152" s="894"/>
      <c r="KYZ1152" s="894"/>
      <c r="KZA1152" s="894"/>
      <c r="KZB1152" s="894"/>
      <c r="KZC1152" s="894"/>
      <c r="KZD1152" s="894"/>
      <c r="KZE1152" s="894"/>
      <c r="KZF1152" s="894"/>
      <c r="KZG1152" s="894"/>
      <c r="KZH1152" s="894"/>
      <c r="KZI1152" s="894"/>
      <c r="KZJ1152" s="894"/>
      <c r="KZK1152" s="894"/>
      <c r="KZL1152" s="894"/>
      <c r="KZM1152" s="894"/>
      <c r="KZN1152" s="894"/>
      <c r="KZO1152" s="894"/>
      <c r="KZP1152" s="894"/>
      <c r="KZQ1152" s="894"/>
      <c r="KZR1152" s="894"/>
      <c r="KZS1152" s="894"/>
      <c r="KZT1152" s="894"/>
      <c r="KZU1152" s="894"/>
      <c r="KZV1152" s="894"/>
      <c r="KZW1152" s="894"/>
      <c r="KZX1152" s="894"/>
      <c r="KZY1152" s="894"/>
      <c r="KZZ1152" s="894"/>
      <c r="LAA1152" s="894"/>
      <c r="LAB1152" s="894"/>
      <c r="LAC1152" s="894"/>
      <c r="LAD1152" s="894"/>
      <c r="LAE1152" s="894"/>
      <c r="LAF1152" s="894"/>
      <c r="LAG1152" s="894"/>
      <c r="LAH1152" s="894"/>
      <c r="LAI1152" s="894"/>
      <c r="LAJ1152" s="894"/>
      <c r="LAK1152" s="894"/>
      <c r="LAL1152" s="894"/>
      <c r="LAM1152" s="894"/>
      <c r="LAN1152" s="894"/>
      <c r="LAO1152" s="894"/>
      <c r="LAP1152" s="894"/>
      <c r="LAQ1152" s="894"/>
      <c r="LAR1152" s="894"/>
      <c r="LAS1152" s="894"/>
      <c r="LAT1152" s="894"/>
      <c r="LAU1152" s="894"/>
      <c r="LAV1152" s="894"/>
      <c r="LAW1152" s="894"/>
      <c r="LAX1152" s="894"/>
      <c r="LAY1152" s="894"/>
      <c r="LAZ1152" s="894"/>
      <c r="LBA1152" s="894"/>
      <c r="LBB1152" s="894"/>
      <c r="LBC1152" s="894"/>
      <c r="LBD1152" s="894"/>
      <c r="LBE1152" s="894"/>
      <c r="LBF1152" s="894"/>
      <c r="LBG1152" s="894"/>
      <c r="LBH1152" s="894"/>
      <c r="LBI1152" s="894"/>
      <c r="LBJ1152" s="894"/>
      <c r="LBK1152" s="894"/>
      <c r="LBL1152" s="894"/>
      <c r="LBM1152" s="894"/>
      <c r="LBN1152" s="894"/>
      <c r="LBO1152" s="894"/>
      <c r="LBP1152" s="894"/>
      <c r="LBQ1152" s="894"/>
      <c r="LBR1152" s="894"/>
      <c r="LBS1152" s="894"/>
      <c r="LBT1152" s="894"/>
      <c r="LBU1152" s="894"/>
      <c r="LBV1152" s="894"/>
      <c r="LBW1152" s="894"/>
      <c r="LBX1152" s="894"/>
      <c r="LBY1152" s="894"/>
      <c r="LBZ1152" s="894"/>
      <c r="LCA1152" s="894"/>
      <c r="LCB1152" s="894"/>
      <c r="LCC1152" s="894"/>
      <c r="LCD1152" s="894"/>
      <c r="LCE1152" s="894"/>
      <c r="LCF1152" s="894"/>
      <c r="LCG1152" s="894"/>
      <c r="LCH1152" s="894"/>
      <c r="LCI1152" s="894"/>
      <c r="LCJ1152" s="894"/>
      <c r="LCK1152" s="894"/>
      <c r="LCL1152" s="894"/>
      <c r="LCM1152" s="894"/>
      <c r="LCN1152" s="894"/>
      <c r="LCO1152" s="894"/>
      <c r="LCP1152" s="894"/>
      <c r="LCQ1152" s="894"/>
      <c r="LCR1152" s="894"/>
      <c r="LCS1152" s="894"/>
      <c r="LCT1152" s="894"/>
      <c r="LCU1152" s="894"/>
      <c r="LCV1152" s="894"/>
      <c r="LCW1152" s="894"/>
      <c r="LCX1152" s="894"/>
      <c r="LCY1152" s="894"/>
      <c r="LCZ1152" s="894"/>
      <c r="LDA1152" s="894"/>
      <c r="LDB1152" s="894"/>
      <c r="LDC1152" s="894"/>
      <c r="LDD1152" s="894"/>
      <c r="LDE1152" s="894"/>
      <c r="LDF1152" s="894"/>
      <c r="LDG1152" s="894"/>
      <c r="LDH1152" s="894"/>
      <c r="LDI1152" s="894"/>
      <c r="LDJ1152" s="894"/>
      <c r="LDK1152" s="894"/>
      <c r="LDL1152" s="894"/>
      <c r="LDM1152" s="894"/>
      <c r="LDN1152" s="894"/>
      <c r="LDO1152" s="894"/>
      <c r="LDP1152" s="894"/>
      <c r="LDQ1152" s="894"/>
      <c r="LDR1152" s="894"/>
      <c r="LDS1152" s="894"/>
      <c r="LDT1152" s="894"/>
      <c r="LDU1152" s="894"/>
      <c r="LDV1152" s="894"/>
      <c r="LDW1152" s="894"/>
      <c r="LDX1152" s="894"/>
      <c r="LDY1152" s="894"/>
      <c r="LDZ1152" s="894"/>
      <c r="LEA1152" s="894"/>
      <c r="LEB1152" s="894"/>
      <c r="LEC1152" s="894"/>
      <c r="LED1152" s="894"/>
      <c r="LEE1152" s="894"/>
      <c r="LEF1152" s="894"/>
      <c r="LEG1152" s="894"/>
      <c r="LEH1152" s="894"/>
      <c r="LEI1152" s="894"/>
      <c r="LEJ1152" s="894"/>
      <c r="LEK1152" s="894"/>
      <c r="LEL1152" s="894"/>
      <c r="LEM1152" s="894"/>
      <c r="LEN1152" s="894"/>
      <c r="LEO1152" s="894"/>
      <c r="LEP1152" s="894"/>
      <c r="LEQ1152" s="894"/>
      <c r="LER1152" s="894"/>
      <c r="LES1152" s="894"/>
      <c r="LET1152" s="894"/>
      <c r="LEU1152" s="894"/>
      <c r="LEV1152" s="894"/>
      <c r="LEW1152" s="894"/>
      <c r="LEX1152" s="894"/>
      <c r="LEY1152" s="894"/>
      <c r="LEZ1152" s="894"/>
      <c r="LFA1152" s="894"/>
      <c r="LFB1152" s="894"/>
      <c r="LFC1152" s="894"/>
      <c r="LFD1152" s="894"/>
      <c r="LFE1152" s="894"/>
      <c r="LFF1152" s="894"/>
      <c r="LFG1152" s="894"/>
      <c r="LFH1152" s="894"/>
      <c r="LFI1152" s="894"/>
      <c r="LFJ1152" s="894"/>
      <c r="LFK1152" s="894"/>
      <c r="LFL1152" s="894"/>
      <c r="LFM1152" s="894"/>
      <c r="LFN1152" s="894"/>
      <c r="LFO1152" s="894"/>
      <c r="LFP1152" s="894"/>
      <c r="LFQ1152" s="894"/>
      <c r="LFR1152" s="894"/>
      <c r="LFS1152" s="894"/>
      <c r="LFT1152" s="894"/>
      <c r="LFU1152" s="894"/>
      <c r="LFV1152" s="894"/>
      <c r="LFW1152" s="894"/>
      <c r="LFX1152" s="894"/>
      <c r="LFY1152" s="894"/>
      <c r="LFZ1152" s="894"/>
      <c r="LGA1152" s="894"/>
      <c r="LGB1152" s="894"/>
      <c r="LGC1152" s="894"/>
      <c r="LGD1152" s="894"/>
      <c r="LGE1152" s="894"/>
      <c r="LGF1152" s="894"/>
      <c r="LGG1152" s="894"/>
      <c r="LGH1152" s="894"/>
      <c r="LGI1152" s="894"/>
      <c r="LGJ1152" s="894"/>
      <c r="LGK1152" s="894"/>
      <c r="LGL1152" s="894"/>
      <c r="LGM1152" s="894"/>
      <c r="LGN1152" s="894"/>
      <c r="LGO1152" s="894"/>
      <c r="LGP1152" s="894"/>
      <c r="LGQ1152" s="894"/>
      <c r="LGR1152" s="894"/>
      <c r="LGS1152" s="894"/>
      <c r="LGT1152" s="894"/>
      <c r="LGU1152" s="894"/>
      <c r="LGV1152" s="894"/>
      <c r="LGW1152" s="894"/>
      <c r="LGX1152" s="894"/>
      <c r="LGY1152" s="894"/>
      <c r="LGZ1152" s="894"/>
      <c r="LHA1152" s="894"/>
      <c r="LHB1152" s="894"/>
      <c r="LHC1152" s="894"/>
      <c r="LHD1152" s="894"/>
      <c r="LHE1152" s="894"/>
      <c r="LHF1152" s="894"/>
      <c r="LHG1152" s="894"/>
      <c r="LHH1152" s="894"/>
      <c r="LHI1152" s="894"/>
      <c r="LHJ1152" s="894"/>
      <c r="LHK1152" s="894"/>
      <c r="LHL1152" s="894"/>
      <c r="LHM1152" s="894"/>
      <c r="LHN1152" s="894"/>
      <c r="LHO1152" s="894"/>
      <c r="LHP1152" s="894"/>
      <c r="LHQ1152" s="894"/>
      <c r="LHR1152" s="894"/>
      <c r="LHS1152" s="894"/>
      <c r="LHT1152" s="894"/>
      <c r="LHU1152" s="894"/>
      <c r="LHV1152" s="894"/>
      <c r="LHW1152" s="894"/>
      <c r="LHX1152" s="894"/>
      <c r="LHY1152" s="894"/>
      <c r="LHZ1152" s="894"/>
      <c r="LIA1152" s="894"/>
      <c r="LIB1152" s="894"/>
      <c r="LIC1152" s="894"/>
      <c r="LID1152" s="894"/>
      <c r="LIE1152" s="894"/>
      <c r="LIF1152" s="894"/>
      <c r="LIG1152" s="894"/>
      <c r="LIH1152" s="894"/>
      <c r="LII1152" s="894"/>
      <c r="LIJ1152" s="894"/>
      <c r="LIK1152" s="894"/>
      <c r="LIL1152" s="894"/>
      <c r="LIM1152" s="894"/>
      <c r="LIN1152" s="894"/>
      <c r="LIO1152" s="894"/>
      <c r="LIP1152" s="894"/>
      <c r="LIQ1152" s="894"/>
      <c r="LIR1152" s="894"/>
      <c r="LIS1152" s="894"/>
      <c r="LIT1152" s="894"/>
      <c r="LIU1152" s="894"/>
      <c r="LIV1152" s="894"/>
      <c r="LIW1152" s="894"/>
      <c r="LIX1152" s="894"/>
      <c r="LIY1152" s="894"/>
      <c r="LIZ1152" s="894"/>
      <c r="LJA1152" s="894"/>
      <c r="LJB1152" s="894"/>
      <c r="LJC1152" s="894"/>
      <c r="LJD1152" s="894"/>
      <c r="LJE1152" s="894"/>
      <c r="LJF1152" s="894"/>
      <c r="LJG1152" s="894"/>
      <c r="LJH1152" s="894"/>
      <c r="LJI1152" s="894"/>
      <c r="LJJ1152" s="894"/>
      <c r="LJK1152" s="894"/>
      <c r="LJL1152" s="894"/>
      <c r="LJM1152" s="894"/>
      <c r="LJN1152" s="894"/>
      <c r="LJO1152" s="894"/>
      <c r="LJP1152" s="894"/>
      <c r="LJQ1152" s="894"/>
      <c r="LJR1152" s="894"/>
      <c r="LJS1152" s="894"/>
      <c r="LJT1152" s="894"/>
      <c r="LJU1152" s="894"/>
      <c r="LJV1152" s="894"/>
      <c r="LJW1152" s="894"/>
      <c r="LJX1152" s="894"/>
      <c r="LJY1152" s="894"/>
      <c r="LJZ1152" s="894"/>
      <c r="LKA1152" s="894"/>
      <c r="LKB1152" s="894"/>
      <c r="LKC1152" s="894"/>
      <c r="LKD1152" s="894"/>
      <c r="LKE1152" s="894"/>
      <c r="LKF1152" s="894"/>
      <c r="LKG1152" s="894"/>
      <c r="LKH1152" s="894"/>
      <c r="LKI1152" s="894"/>
      <c r="LKJ1152" s="894"/>
      <c r="LKK1152" s="894"/>
      <c r="LKL1152" s="894"/>
      <c r="LKM1152" s="894"/>
      <c r="LKN1152" s="894"/>
      <c r="LKO1152" s="894"/>
      <c r="LKP1152" s="894"/>
      <c r="LKQ1152" s="894"/>
      <c r="LKR1152" s="894"/>
      <c r="LKS1152" s="894"/>
      <c r="LKT1152" s="894"/>
      <c r="LKU1152" s="894"/>
      <c r="LKV1152" s="894"/>
      <c r="LKW1152" s="894"/>
      <c r="LKX1152" s="894"/>
      <c r="LKY1152" s="894"/>
      <c r="LKZ1152" s="894"/>
      <c r="LLA1152" s="894"/>
      <c r="LLB1152" s="894"/>
      <c r="LLC1152" s="894"/>
      <c r="LLD1152" s="894"/>
      <c r="LLE1152" s="894"/>
      <c r="LLF1152" s="894"/>
      <c r="LLG1152" s="894"/>
      <c r="LLH1152" s="894"/>
      <c r="LLI1152" s="894"/>
      <c r="LLJ1152" s="894"/>
      <c r="LLK1152" s="894"/>
      <c r="LLL1152" s="894"/>
      <c r="LLM1152" s="894"/>
      <c r="LLN1152" s="894"/>
      <c r="LLO1152" s="894"/>
      <c r="LLP1152" s="894"/>
      <c r="LLQ1152" s="894"/>
      <c r="LLR1152" s="894"/>
      <c r="LLS1152" s="894"/>
      <c r="LLT1152" s="894"/>
      <c r="LLU1152" s="894"/>
      <c r="LLV1152" s="894"/>
      <c r="LLW1152" s="894"/>
      <c r="LLX1152" s="894"/>
      <c r="LLY1152" s="894"/>
      <c r="LLZ1152" s="894"/>
      <c r="LMA1152" s="894"/>
      <c r="LMB1152" s="894"/>
      <c r="LMC1152" s="894"/>
      <c r="LMD1152" s="894"/>
      <c r="LME1152" s="894"/>
      <c r="LMF1152" s="894"/>
      <c r="LMG1152" s="894"/>
      <c r="LMH1152" s="894"/>
      <c r="LMI1152" s="894"/>
      <c r="LMJ1152" s="894"/>
      <c r="LMK1152" s="894"/>
      <c r="LML1152" s="894"/>
      <c r="LMM1152" s="894"/>
      <c r="LMN1152" s="894"/>
      <c r="LMO1152" s="894"/>
      <c r="LMP1152" s="894"/>
      <c r="LMQ1152" s="894"/>
      <c r="LMR1152" s="894"/>
      <c r="LMS1152" s="894"/>
      <c r="LMT1152" s="894"/>
      <c r="LMU1152" s="894"/>
      <c r="LMV1152" s="894"/>
      <c r="LMW1152" s="894"/>
      <c r="LMX1152" s="894"/>
      <c r="LMY1152" s="894"/>
      <c r="LMZ1152" s="894"/>
      <c r="LNA1152" s="894"/>
      <c r="LNB1152" s="894"/>
      <c r="LNC1152" s="894"/>
      <c r="LND1152" s="894"/>
      <c r="LNE1152" s="894"/>
      <c r="LNF1152" s="894"/>
      <c r="LNG1152" s="894"/>
      <c r="LNH1152" s="894"/>
      <c r="LNI1152" s="894"/>
      <c r="LNJ1152" s="894"/>
      <c r="LNK1152" s="894"/>
      <c r="LNL1152" s="894"/>
      <c r="LNM1152" s="894"/>
      <c r="LNN1152" s="894"/>
      <c r="LNO1152" s="894"/>
      <c r="LNP1152" s="894"/>
      <c r="LNQ1152" s="894"/>
      <c r="LNR1152" s="894"/>
      <c r="LNS1152" s="894"/>
      <c r="LNT1152" s="894"/>
      <c r="LNU1152" s="894"/>
      <c r="LNV1152" s="894"/>
      <c r="LNW1152" s="894"/>
      <c r="LNX1152" s="894"/>
      <c r="LNY1152" s="894"/>
      <c r="LNZ1152" s="894"/>
      <c r="LOA1152" s="894"/>
      <c r="LOB1152" s="894"/>
      <c r="LOC1152" s="894"/>
      <c r="LOD1152" s="894"/>
      <c r="LOE1152" s="894"/>
      <c r="LOF1152" s="894"/>
      <c r="LOG1152" s="894"/>
      <c r="LOH1152" s="894"/>
      <c r="LOI1152" s="894"/>
      <c r="LOJ1152" s="894"/>
      <c r="LOK1152" s="894"/>
      <c r="LOL1152" s="894"/>
      <c r="LOM1152" s="894"/>
      <c r="LON1152" s="894"/>
      <c r="LOO1152" s="894"/>
      <c r="LOP1152" s="894"/>
      <c r="LOQ1152" s="894"/>
      <c r="LOR1152" s="894"/>
      <c r="LOS1152" s="894"/>
      <c r="LOT1152" s="894"/>
      <c r="LOU1152" s="894"/>
      <c r="LOV1152" s="894"/>
      <c r="LOW1152" s="894"/>
      <c r="LOX1152" s="894"/>
      <c r="LOY1152" s="894"/>
      <c r="LOZ1152" s="894"/>
      <c r="LPA1152" s="894"/>
      <c r="LPB1152" s="894"/>
      <c r="LPC1152" s="894"/>
      <c r="LPD1152" s="894"/>
      <c r="LPE1152" s="894"/>
      <c r="LPF1152" s="894"/>
      <c r="LPG1152" s="894"/>
      <c r="LPH1152" s="894"/>
      <c r="LPI1152" s="894"/>
      <c r="LPJ1152" s="894"/>
      <c r="LPK1152" s="894"/>
      <c r="LPL1152" s="894"/>
      <c r="LPM1152" s="894"/>
      <c r="LPN1152" s="894"/>
      <c r="LPO1152" s="894"/>
      <c r="LPP1152" s="894"/>
      <c r="LPQ1152" s="894"/>
      <c r="LPR1152" s="894"/>
      <c r="LPS1152" s="894"/>
      <c r="LPT1152" s="894"/>
      <c r="LPU1152" s="894"/>
      <c r="LPV1152" s="894"/>
      <c r="LPW1152" s="894"/>
      <c r="LPX1152" s="894"/>
      <c r="LPY1152" s="894"/>
      <c r="LPZ1152" s="894"/>
      <c r="LQA1152" s="894"/>
      <c r="LQB1152" s="894"/>
      <c r="LQC1152" s="894"/>
      <c r="LQD1152" s="894"/>
      <c r="LQE1152" s="894"/>
      <c r="LQF1152" s="894"/>
      <c r="LQG1152" s="894"/>
      <c r="LQH1152" s="894"/>
      <c r="LQI1152" s="894"/>
      <c r="LQJ1152" s="894"/>
      <c r="LQK1152" s="894"/>
      <c r="LQL1152" s="894"/>
      <c r="LQM1152" s="894"/>
      <c r="LQN1152" s="894"/>
      <c r="LQO1152" s="894"/>
      <c r="LQP1152" s="894"/>
      <c r="LQQ1152" s="894"/>
      <c r="LQR1152" s="894"/>
      <c r="LQS1152" s="894"/>
      <c r="LQT1152" s="894"/>
      <c r="LQU1152" s="894"/>
      <c r="LQV1152" s="894"/>
      <c r="LQW1152" s="894"/>
      <c r="LQX1152" s="894"/>
      <c r="LQY1152" s="894"/>
      <c r="LQZ1152" s="894"/>
      <c r="LRA1152" s="894"/>
      <c r="LRB1152" s="894"/>
      <c r="LRC1152" s="894"/>
      <c r="LRD1152" s="894"/>
      <c r="LRE1152" s="894"/>
      <c r="LRF1152" s="894"/>
      <c r="LRG1152" s="894"/>
      <c r="LRH1152" s="894"/>
      <c r="LRI1152" s="894"/>
      <c r="LRJ1152" s="894"/>
      <c r="LRK1152" s="894"/>
      <c r="LRL1152" s="894"/>
      <c r="LRM1152" s="894"/>
      <c r="LRN1152" s="894"/>
      <c r="LRO1152" s="894"/>
      <c r="LRP1152" s="894"/>
      <c r="LRQ1152" s="894"/>
      <c r="LRR1152" s="894"/>
      <c r="LRS1152" s="894"/>
      <c r="LRT1152" s="894"/>
      <c r="LRU1152" s="894"/>
      <c r="LRV1152" s="894"/>
      <c r="LRW1152" s="894"/>
      <c r="LRX1152" s="894"/>
      <c r="LRY1152" s="894"/>
      <c r="LRZ1152" s="894"/>
      <c r="LSA1152" s="894"/>
      <c r="LSB1152" s="894"/>
      <c r="LSC1152" s="894"/>
      <c r="LSD1152" s="894"/>
      <c r="LSE1152" s="894"/>
      <c r="LSF1152" s="894"/>
      <c r="LSG1152" s="894"/>
      <c r="LSH1152" s="894"/>
      <c r="LSI1152" s="894"/>
      <c r="LSJ1152" s="894"/>
      <c r="LSK1152" s="894"/>
      <c r="LSL1152" s="894"/>
      <c r="LSM1152" s="894"/>
      <c r="LSN1152" s="894"/>
      <c r="LSO1152" s="894"/>
      <c r="LSP1152" s="894"/>
      <c r="LSQ1152" s="894"/>
      <c r="LSR1152" s="894"/>
      <c r="LSS1152" s="894"/>
      <c r="LST1152" s="894"/>
      <c r="LSU1152" s="894"/>
      <c r="LSV1152" s="894"/>
      <c r="LSW1152" s="894"/>
      <c r="LSX1152" s="894"/>
      <c r="LSY1152" s="894"/>
      <c r="LSZ1152" s="894"/>
      <c r="LTA1152" s="894"/>
      <c r="LTB1152" s="894"/>
      <c r="LTC1152" s="894"/>
      <c r="LTD1152" s="894"/>
      <c r="LTE1152" s="894"/>
      <c r="LTF1152" s="894"/>
      <c r="LTG1152" s="894"/>
      <c r="LTH1152" s="894"/>
      <c r="LTI1152" s="894"/>
      <c r="LTJ1152" s="894"/>
      <c r="LTK1152" s="894"/>
      <c r="LTL1152" s="894"/>
      <c r="LTM1152" s="894"/>
      <c r="LTN1152" s="894"/>
      <c r="LTO1152" s="894"/>
      <c r="LTP1152" s="894"/>
      <c r="LTQ1152" s="894"/>
      <c r="LTR1152" s="894"/>
      <c r="LTS1152" s="894"/>
      <c r="LTT1152" s="894"/>
      <c r="LTU1152" s="894"/>
      <c r="LTV1152" s="894"/>
      <c r="LTW1152" s="894"/>
      <c r="LTX1152" s="894"/>
      <c r="LTY1152" s="894"/>
      <c r="LTZ1152" s="894"/>
      <c r="LUA1152" s="894"/>
      <c r="LUB1152" s="894"/>
      <c r="LUC1152" s="894"/>
      <c r="LUD1152" s="894"/>
      <c r="LUE1152" s="894"/>
      <c r="LUF1152" s="894"/>
      <c r="LUG1152" s="894"/>
      <c r="LUH1152" s="894"/>
      <c r="LUI1152" s="894"/>
      <c r="LUJ1152" s="894"/>
      <c r="LUK1152" s="894"/>
      <c r="LUL1152" s="894"/>
      <c r="LUM1152" s="894"/>
      <c r="LUN1152" s="894"/>
      <c r="LUO1152" s="894"/>
      <c r="LUP1152" s="894"/>
      <c r="LUQ1152" s="894"/>
      <c r="LUR1152" s="894"/>
      <c r="LUS1152" s="894"/>
      <c r="LUT1152" s="894"/>
      <c r="LUU1152" s="894"/>
      <c r="LUV1152" s="894"/>
      <c r="LUW1152" s="894"/>
      <c r="LUX1152" s="894"/>
      <c r="LUY1152" s="894"/>
      <c r="LUZ1152" s="894"/>
      <c r="LVA1152" s="894"/>
      <c r="LVB1152" s="894"/>
      <c r="LVC1152" s="894"/>
      <c r="LVD1152" s="894"/>
      <c r="LVE1152" s="894"/>
      <c r="LVF1152" s="894"/>
      <c r="LVG1152" s="894"/>
      <c r="LVH1152" s="894"/>
      <c r="LVI1152" s="894"/>
      <c r="LVJ1152" s="894"/>
      <c r="LVK1152" s="894"/>
      <c r="LVL1152" s="894"/>
      <c r="LVM1152" s="894"/>
      <c r="LVN1152" s="894"/>
      <c r="LVO1152" s="894"/>
      <c r="LVP1152" s="894"/>
      <c r="LVQ1152" s="894"/>
      <c r="LVR1152" s="894"/>
      <c r="LVS1152" s="894"/>
      <c r="LVT1152" s="894"/>
      <c r="LVU1152" s="894"/>
      <c r="LVV1152" s="894"/>
      <c r="LVW1152" s="894"/>
      <c r="LVX1152" s="894"/>
      <c r="LVY1152" s="894"/>
      <c r="LVZ1152" s="894"/>
      <c r="LWA1152" s="894"/>
      <c r="LWB1152" s="894"/>
      <c r="LWC1152" s="894"/>
      <c r="LWD1152" s="894"/>
      <c r="LWE1152" s="894"/>
      <c r="LWF1152" s="894"/>
      <c r="LWG1152" s="894"/>
      <c r="LWH1152" s="894"/>
      <c r="LWI1152" s="894"/>
      <c r="LWJ1152" s="894"/>
      <c r="LWK1152" s="894"/>
      <c r="LWL1152" s="894"/>
      <c r="LWM1152" s="894"/>
      <c r="LWN1152" s="894"/>
      <c r="LWO1152" s="894"/>
      <c r="LWP1152" s="894"/>
      <c r="LWQ1152" s="894"/>
      <c r="LWR1152" s="894"/>
      <c r="LWS1152" s="894"/>
      <c r="LWT1152" s="894"/>
      <c r="LWU1152" s="894"/>
      <c r="LWV1152" s="894"/>
      <c r="LWW1152" s="894"/>
      <c r="LWX1152" s="894"/>
      <c r="LWY1152" s="894"/>
      <c r="LWZ1152" s="894"/>
      <c r="LXA1152" s="894"/>
      <c r="LXB1152" s="894"/>
      <c r="LXC1152" s="894"/>
      <c r="LXD1152" s="894"/>
      <c r="LXE1152" s="894"/>
      <c r="LXF1152" s="894"/>
      <c r="LXG1152" s="894"/>
      <c r="LXH1152" s="894"/>
      <c r="LXI1152" s="894"/>
      <c r="LXJ1152" s="894"/>
      <c r="LXK1152" s="894"/>
      <c r="LXL1152" s="894"/>
      <c r="LXM1152" s="894"/>
      <c r="LXN1152" s="894"/>
      <c r="LXO1152" s="894"/>
      <c r="LXP1152" s="894"/>
      <c r="LXQ1152" s="894"/>
      <c r="LXR1152" s="894"/>
      <c r="LXS1152" s="894"/>
      <c r="LXT1152" s="894"/>
      <c r="LXU1152" s="894"/>
      <c r="LXV1152" s="894"/>
      <c r="LXW1152" s="894"/>
      <c r="LXX1152" s="894"/>
      <c r="LXY1152" s="894"/>
      <c r="LXZ1152" s="894"/>
      <c r="LYA1152" s="894"/>
      <c r="LYB1152" s="894"/>
      <c r="LYC1152" s="894"/>
      <c r="LYD1152" s="894"/>
      <c r="LYE1152" s="894"/>
      <c r="LYF1152" s="894"/>
      <c r="LYG1152" s="894"/>
      <c r="LYH1152" s="894"/>
      <c r="LYI1152" s="894"/>
      <c r="LYJ1152" s="894"/>
      <c r="LYK1152" s="894"/>
      <c r="LYL1152" s="894"/>
      <c r="LYM1152" s="894"/>
      <c r="LYN1152" s="894"/>
      <c r="LYO1152" s="894"/>
      <c r="LYP1152" s="894"/>
      <c r="LYQ1152" s="894"/>
      <c r="LYR1152" s="894"/>
      <c r="LYS1152" s="894"/>
      <c r="LYT1152" s="894"/>
      <c r="LYU1152" s="894"/>
      <c r="LYV1152" s="894"/>
      <c r="LYW1152" s="894"/>
      <c r="LYX1152" s="894"/>
      <c r="LYY1152" s="894"/>
      <c r="LYZ1152" s="894"/>
      <c r="LZA1152" s="894"/>
      <c r="LZB1152" s="894"/>
      <c r="LZC1152" s="894"/>
      <c r="LZD1152" s="894"/>
      <c r="LZE1152" s="894"/>
      <c r="LZF1152" s="894"/>
      <c r="LZG1152" s="894"/>
      <c r="LZH1152" s="894"/>
      <c r="LZI1152" s="894"/>
      <c r="LZJ1152" s="894"/>
      <c r="LZK1152" s="894"/>
      <c r="LZL1152" s="894"/>
      <c r="LZM1152" s="894"/>
      <c r="LZN1152" s="894"/>
      <c r="LZO1152" s="894"/>
      <c r="LZP1152" s="894"/>
      <c r="LZQ1152" s="894"/>
      <c r="LZR1152" s="894"/>
      <c r="LZS1152" s="894"/>
      <c r="LZT1152" s="894"/>
      <c r="LZU1152" s="894"/>
      <c r="LZV1152" s="894"/>
      <c r="LZW1152" s="894"/>
      <c r="LZX1152" s="894"/>
      <c r="LZY1152" s="894"/>
      <c r="LZZ1152" s="894"/>
      <c r="MAA1152" s="894"/>
      <c r="MAB1152" s="894"/>
      <c r="MAC1152" s="894"/>
      <c r="MAD1152" s="894"/>
      <c r="MAE1152" s="894"/>
      <c r="MAF1152" s="894"/>
      <c r="MAG1152" s="894"/>
      <c r="MAH1152" s="894"/>
      <c r="MAI1152" s="894"/>
      <c r="MAJ1152" s="894"/>
      <c r="MAK1152" s="894"/>
      <c r="MAL1152" s="894"/>
      <c r="MAM1152" s="894"/>
      <c r="MAN1152" s="894"/>
      <c r="MAO1152" s="894"/>
      <c r="MAP1152" s="894"/>
      <c r="MAQ1152" s="894"/>
      <c r="MAR1152" s="894"/>
      <c r="MAS1152" s="894"/>
      <c r="MAT1152" s="894"/>
      <c r="MAU1152" s="894"/>
      <c r="MAV1152" s="894"/>
      <c r="MAW1152" s="894"/>
      <c r="MAX1152" s="894"/>
      <c r="MAY1152" s="894"/>
      <c r="MAZ1152" s="894"/>
      <c r="MBA1152" s="894"/>
      <c r="MBB1152" s="894"/>
      <c r="MBC1152" s="894"/>
      <c r="MBD1152" s="894"/>
      <c r="MBE1152" s="894"/>
      <c r="MBF1152" s="894"/>
      <c r="MBG1152" s="894"/>
      <c r="MBH1152" s="894"/>
      <c r="MBI1152" s="894"/>
      <c r="MBJ1152" s="894"/>
      <c r="MBK1152" s="894"/>
      <c r="MBL1152" s="894"/>
      <c r="MBM1152" s="894"/>
      <c r="MBN1152" s="894"/>
      <c r="MBO1152" s="894"/>
      <c r="MBP1152" s="894"/>
      <c r="MBQ1152" s="894"/>
      <c r="MBR1152" s="894"/>
      <c r="MBS1152" s="894"/>
      <c r="MBT1152" s="894"/>
      <c r="MBU1152" s="894"/>
      <c r="MBV1152" s="894"/>
      <c r="MBW1152" s="894"/>
      <c r="MBX1152" s="894"/>
      <c r="MBY1152" s="894"/>
      <c r="MBZ1152" s="894"/>
      <c r="MCA1152" s="894"/>
      <c r="MCB1152" s="894"/>
      <c r="MCC1152" s="894"/>
      <c r="MCD1152" s="894"/>
      <c r="MCE1152" s="894"/>
      <c r="MCF1152" s="894"/>
      <c r="MCG1152" s="894"/>
      <c r="MCH1152" s="894"/>
      <c r="MCI1152" s="894"/>
      <c r="MCJ1152" s="894"/>
      <c r="MCK1152" s="894"/>
      <c r="MCL1152" s="894"/>
      <c r="MCM1152" s="894"/>
      <c r="MCN1152" s="894"/>
      <c r="MCO1152" s="894"/>
      <c r="MCP1152" s="894"/>
      <c r="MCQ1152" s="894"/>
      <c r="MCR1152" s="894"/>
      <c r="MCS1152" s="894"/>
      <c r="MCT1152" s="894"/>
      <c r="MCU1152" s="894"/>
      <c r="MCV1152" s="894"/>
      <c r="MCW1152" s="894"/>
      <c r="MCX1152" s="894"/>
      <c r="MCY1152" s="894"/>
      <c r="MCZ1152" s="894"/>
      <c r="MDA1152" s="894"/>
      <c r="MDB1152" s="894"/>
      <c r="MDC1152" s="894"/>
      <c r="MDD1152" s="894"/>
      <c r="MDE1152" s="894"/>
      <c r="MDF1152" s="894"/>
      <c r="MDG1152" s="894"/>
      <c r="MDH1152" s="894"/>
      <c r="MDI1152" s="894"/>
      <c r="MDJ1152" s="894"/>
      <c r="MDK1152" s="894"/>
      <c r="MDL1152" s="894"/>
      <c r="MDM1152" s="894"/>
      <c r="MDN1152" s="894"/>
      <c r="MDO1152" s="894"/>
      <c r="MDP1152" s="894"/>
      <c r="MDQ1152" s="894"/>
      <c r="MDR1152" s="894"/>
      <c r="MDS1152" s="894"/>
      <c r="MDT1152" s="894"/>
      <c r="MDU1152" s="894"/>
      <c r="MDV1152" s="894"/>
      <c r="MDW1152" s="894"/>
      <c r="MDX1152" s="894"/>
      <c r="MDY1152" s="894"/>
      <c r="MDZ1152" s="894"/>
      <c r="MEA1152" s="894"/>
      <c r="MEB1152" s="894"/>
      <c r="MEC1152" s="894"/>
      <c r="MED1152" s="894"/>
      <c r="MEE1152" s="894"/>
      <c r="MEF1152" s="894"/>
      <c r="MEG1152" s="894"/>
      <c r="MEH1152" s="894"/>
      <c r="MEI1152" s="894"/>
      <c r="MEJ1152" s="894"/>
      <c r="MEK1152" s="894"/>
      <c r="MEL1152" s="894"/>
      <c r="MEM1152" s="894"/>
      <c r="MEN1152" s="894"/>
      <c r="MEO1152" s="894"/>
      <c r="MEP1152" s="894"/>
      <c r="MEQ1152" s="894"/>
      <c r="MER1152" s="894"/>
      <c r="MES1152" s="894"/>
      <c r="MET1152" s="894"/>
      <c r="MEU1152" s="894"/>
      <c r="MEV1152" s="894"/>
      <c r="MEW1152" s="894"/>
      <c r="MEX1152" s="894"/>
      <c r="MEY1152" s="894"/>
      <c r="MEZ1152" s="894"/>
      <c r="MFA1152" s="894"/>
      <c r="MFB1152" s="894"/>
      <c r="MFC1152" s="894"/>
      <c r="MFD1152" s="894"/>
      <c r="MFE1152" s="894"/>
      <c r="MFF1152" s="894"/>
      <c r="MFG1152" s="894"/>
      <c r="MFH1152" s="894"/>
      <c r="MFI1152" s="894"/>
      <c r="MFJ1152" s="894"/>
      <c r="MFK1152" s="894"/>
      <c r="MFL1152" s="894"/>
      <c r="MFM1152" s="894"/>
      <c r="MFN1152" s="894"/>
      <c r="MFO1152" s="894"/>
      <c r="MFP1152" s="894"/>
      <c r="MFQ1152" s="894"/>
      <c r="MFR1152" s="894"/>
      <c r="MFS1152" s="894"/>
      <c r="MFT1152" s="894"/>
      <c r="MFU1152" s="894"/>
      <c r="MFV1152" s="894"/>
      <c r="MFW1152" s="894"/>
      <c r="MFX1152" s="894"/>
      <c r="MFY1152" s="894"/>
      <c r="MFZ1152" s="894"/>
      <c r="MGA1152" s="894"/>
      <c r="MGB1152" s="894"/>
      <c r="MGC1152" s="894"/>
      <c r="MGD1152" s="894"/>
      <c r="MGE1152" s="894"/>
      <c r="MGF1152" s="894"/>
      <c r="MGG1152" s="894"/>
      <c r="MGH1152" s="894"/>
      <c r="MGI1152" s="894"/>
      <c r="MGJ1152" s="894"/>
      <c r="MGK1152" s="894"/>
      <c r="MGL1152" s="894"/>
      <c r="MGM1152" s="894"/>
      <c r="MGN1152" s="894"/>
      <c r="MGO1152" s="894"/>
      <c r="MGP1152" s="894"/>
      <c r="MGQ1152" s="894"/>
      <c r="MGR1152" s="894"/>
      <c r="MGS1152" s="894"/>
      <c r="MGT1152" s="894"/>
      <c r="MGU1152" s="894"/>
      <c r="MGV1152" s="894"/>
      <c r="MGW1152" s="894"/>
      <c r="MGX1152" s="894"/>
      <c r="MGY1152" s="894"/>
      <c r="MGZ1152" s="894"/>
      <c r="MHA1152" s="894"/>
      <c r="MHB1152" s="894"/>
      <c r="MHC1152" s="894"/>
      <c r="MHD1152" s="894"/>
      <c r="MHE1152" s="894"/>
      <c r="MHF1152" s="894"/>
      <c r="MHG1152" s="894"/>
      <c r="MHH1152" s="894"/>
      <c r="MHI1152" s="894"/>
      <c r="MHJ1152" s="894"/>
      <c r="MHK1152" s="894"/>
      <c r="MHL1152" s="894"/>
      <c r="MHM1152" s="894"/>
      <c r="MHN1152" s="894"/>
      <c r="MHO1152" s="894"/>
      <c r="MHP1152" s="894"/>
      <c r="MHQ1152" s="894"/>
      <c r="MHR1152" s="894"/>
      <c r="MHS1152" s="894"/>
      <c r="MHT1152" s="894"/>
      <c r="MHU1152" s="894"/>
      <c r="MHV1152" s="894"/>
      <c r="MHW1152" s="894"/>
      <c r="MHX1152" s="894"/>
      <c r="MHY1152" s="894"/>
      <c r="MHZ1152" s="894"/>
      <c r="MIA1152" s="894"/>
      <c r="MIB1152" s="894"/>
      <c r="MIC1152" s="894"/>
      <c r="MID1152" s="894"/>
      <c r="MIE1152" s="894"/>
      <c r="MIF1152" s="894"/>
      <c r="MIG1152" s="894"/>
      <c r="MIH1152" s="894"/>
      <c r="MII1152" s="894"/>
      <c r="MIJ1152" s="894"/>
      <c r="MIK1152" s="894"/>
      <c r="MIL1152" s="894"/>
      <c r="MIM1152" s="894"/>
      <c r="MIN1152" s="894"/>
      <c r="MIO1152" s="894"/>
      <c r="MIP1152" s="894"/>
      <c r="MIQ1152" s="894"/>
      <c r="MIR1152" s="894"/>
      <c r="MIS1152" s="894"/>
      <c r="MIT1152" s="894"/>
      <c r="MIU1152" s="894"/>
      <c r="MIV1152" s="894"/>
      <c r="MIW1152" s="894"/>
      <c r="MIX1152" s="894"/>
      <c r="MIY1152" s="894"/>
      <c r="MIZ1152" s="894"/>
      <c r="MJA1152" s="894"/>
      <c r="MJB1152" s="894"/>
      <c r="MJC1152" s="894"/>
      <c r="MJD1152" s="894"/>
      <c r="MJE1152" s="894"/>
      <c r="MJF1152" s="894"/>
      <c r="MJG1152" s="894"/>
      <c r="MJH1152" s="894"/>
      <c r="MJI1152" s="894"/>
      <c r="MJJ1152" s="894"/>
      <c r="MJK1152" s="894"/>
      <c r="MJL1152" s="894"/>
      <c r="MJM1152" s="894"/>
      <c r="MJN1152" s="894"/>
      <c r="MJO1152" s="894"/>
      <c r="MJP1152" s="894"/>
      <c r="MJQ1152" s="894"/>
      <c r="MJR1152" s="894"/>
      <c r="MJS1152" s="894"/>
      <c r="MJT1152" s="894"/>
      <c r="MJU1152" s="894"/>
      <c r="MJV1152" s="894"/>
      <c r="MJW1152" s="894"/>
      <c r="MJX1152" s="894"/>
      <c r="MJY1152" s="894"/>
      <c r="MJZ1152" s="894"/>
      <c r="MKA1152" s="894"/>
      <c r="MKB1152" s="894"/>
      <c r="MKC1152" s="894"/>
      <c r="MKD1152" s="894"/>
      <c r="MKE1152" s="894"/>
      <c r="MKF1152" s="894"/>
      <c r="MKG1152" s="894"/>
      <c r="MKH1152" s="894"/>
      <c r="MKI1152" s="894"/>
      <c r="MKJ1152" s="894"/>
      <c r="MKK1152" s="894"/>
      <c r="MKL1152" s="894"/>
      <c r="MKM1152" s="894"/>
      <c r="MKN1152" s="894"/>
      <c r="MKO1152" s="894"/>
      <c r="MKP1152" s="894"/>
      <c r="MKQ1152" s="894"/>
      <c r="MKR1152" s="894"/>
      <c r="MKS1152" s="894"/>
      <c r="MKT1152" s="894"/>
      <c r="MKU1152" s="894"/>
      <c r="MKV1152" s="894"/>
      <c r="MKW1152" s="894"/>
      <c r="MKX1152" s="894"/>
      <c r="MKY1152" s="894"/>
      <c r="MKZ1152" s="894"/>
      <c r="MLA1152" s="894"/>
      <c r="MLB1152" s="894"/>
      <c r="MLC1152" s="894"/>
      <c r="MLD1152" s="894"/>
      <c r="MLE1152" s="894"/>
      <c r="MLF1152" s="894"/>
      <c r="MLG1152" s="894"/>
      <c r="MLH1152" s="894"/>
      <c r="MLI1152" s="894"/>
      <c r="MLJ1152" s="894"/>
      <c r="MLK1152" s="894"/>
      <c r="MLL1152" s="894"/>
      <c r="MLM1152" s="894"/>
      <c r="MLN1152" s="894"/>
      <c r="MLO1152" s="894"/>
      <c r="MLP1152" s="894"/>
      <c r="MLQ1152" s="894"/>
      <c r="MLR1152" s="894"/>
      <c r="MLS1152" s="894"/>
      <c r="MLT1152" s="894"/>
      <c r="MLU1152" s="894"/>
      <c r="MLV1152" s="894"/>
      <c r="MLW1152" s="894"/>
      <c r="MLX1152" s="894"/>
      <c r="MLY1152" s="894"/>
      <c r="MLZ1152" s="894"/>
      <c r="MMA1152" s="894"/>
      <c r="MMB1152" s="894"/>
      <c r="MMC1152" s="894"/>
      <c r="MMD1152" s="894"/>
      <c r="MME1152" s="894"/>
      <c r="MMF1152" s="894"/>
      <c r="MMG1152" s="894"/>
      <c r="MMH1152" s="894"/>
      <c r="MMI1152" s="894"/>
      <c r="MMJ1152" s="894"/>
      <c r="MMK1152" s="894"/>
      <c r="MML1152" s="894"/>
      <c r="MMM1152" s="894"/>
      <c r="MMN1152" s="894"/>
      <c r="MMO1152" s="894"/>
      <c r="MMP1152" s="894"/>
      <c r="MMQ1152" s="894"/>
      <c r="MMR1152" s="894"/>
      <c r="MMS1152" s="894"/>
      <c r="MMT1152" s="894"/>
      <c r="MMU1152" s="894"/>
      <c r="MMV1152" s="894"/>
      <c r="MMW1152" s="894"/>
      <c r="MMX1152" s="894"/>
      <c r="MMY1152" s="894"/>
      <c r="MMZ1152" s="894"/>
      <c r="MNA1152" s="894"/>
      <c r="MNB1152" s="894"/>
      <c r="MNC1152" s="894"/>
      <c r="MND1152" s="894"/>
      <c r="MNE1152" s="894"/>
      <c r="MNF1152" s="894"/>
      <c r="MNG1152" s="894"/>
      <c r="MNH1152" s="894"/>
      <c r="MNI1152" s="894"/>
      <c r="MNJ1152" s="894"/>
      <c r="MNK1152" s="894"/>
      <c r="MNL1152" s="894"/>
      <c r="MNM1152" s="894"/>
      <c r="MNN1152" s="894"/>
      <c r="MNO1152" s="894"/>
      <c r="MNP1152" s="894"/>
      <c r="MNQ1152" s="894"/>
      <c r="MNR1152" s="894"/>
      <c r="MNS1152" s="894"/>
      <c r="MNT1152" s="894"/>
      <c r="MNU1152" s="894"/>
      <c r="MNV1152" s="894"/>
      <c r="MNW1152" s="894"/>
      <c r="MNX1152" s="894"/>
      <c r="MNY1152" s="894"/>
      <c r="MNZ1152" s="894"/>
      <c r="MOA1152" s="894"/>
      <c r="MOB1152" s="894"/>
      <c r="MOC1152" s="894"/>
      <c r="MOD1152" s="894"/>
      <c r="MOE1152" s="894"/>
      <c r="MOF1152" s="894"/>
      <c r="MOG1152" s="894"/>
      <c r="MOH1152" s="894"/>
      <c r="MOI1152" s="894"/>
      <c r="MOJ1152" s="894"/>
      <c r="MOK1152" s="894"/>
      <c r="MOL1152" s="894"/>
      <c r="MOM1152" s="894"/>
      <c r="MON1152" s="894"/>
      <c r="MOO1152" s="894"/>
      <c r="MOP1152" s="894"/>
      <c r="MOQ1152" s="894"/>
      <c r="MOR1152" s="894"/>
      <c r="MOS1152" s="894"/>
      <c r="MOT1152" s="894"/>
      <c r="MOU1152" s="894"/>
      <c r="MOV1152" s="894"/>
      <c r="MOW1152" s="894"/>
      <c r="MOX1152" s="894"/>
      <c r="MOY1152" s="894"/>
      <c r="MOZ1152" s="894"/>
      <c r="MPA1152" s="894"/>
      <c r="MPB1152" s="894"/>
      <c r="MPC1152" s="894"/>
      <c r="MPD1152" s="894"/>
      <c r="MPE1152" s="894"/>
      <c r="MPF1152" s="894"/>
      <c r="MPG1152" s="894"/>
      <c r="MPH1152" s="894"/>
      <c r="MPI1152" s="894"/>
      <c r="MPJ1152" s="894"/>
      <c r="MPK1152" s="894"/>
      <c r="MPL1152" s="894"/>
      <c r="MPM1152" s="894"/>
      <c r="MPN1152" s="894"/>
      <c r="MPO1152" s="894"/>
      <c r="MPP1152" s="894"/>
      <c r="MPQ1152" s="894"/>
      <c r="MPR1152" s="894"/>
      <c r="MPS1152" s="894"/>
      <c r="MPT1152" s="894"/>
      <c r="MPU1152" s="894"/>
      <c r="MPV1152" s="894"/>
      <c r="MPW1152" s="894"/>
      <c r="MPX1152" s="894"/>
      <c r="MPY1152" s="894"/>
      <c r="MPZ1152" s="894"/>
      <c r="MQA1152" s="894"/>
      <c r="MQB1152" s="894"/>
      <c r="MQC1152" s="894"/>
      <c r="MQD1152" s="894"/>
      <c r="MQE1152" s="894"/>
      <c r="MQF1152" s="894"/>
      <c r="MQG1152" s="894"/>
      <c r="MQH1152" s="894"/>
      <c r="MQI1152" s="894"/>
      <c r="MQJ1152" s="894"/>
      <c r="MQK1152" s="894"/>
      <c r="MQL1152" s="894"/>
      <c r="MQM1152" s="894"/>
      <c r="MQN1152" s="894"/>
      <c r="MQO1152" s="894"/>
      <c r="MQP1152" s="894"/>
      <c r="MQQ1152" s="894"/>
      <c r="MQR1152" s="894"/>
      <c r="MQS1152" s="894"/>
      <c r="MQT1152" s="894"/>
      <c r="MQU1152" s="894"/>
      <c r="MQV1152" s="894"/>
      <c r="MQW1152" s="894"/>
      <c r="MQX1152" s="894"/>
      <c r="MQY1152" s="894"/>
      <c r="MQZ1152" s="894"/>
      <c r="MRA1152" s="894"/>
      <c r="MRB1152" s="894"/>
      <c r="MRC1152" s="894"/>
      <c r="MRD1152" s="894"/>
      <c r="MRE1152" s="894"/>
      <c r="MRF1152" s="894"/>
      <c r="MRG1152" s="894"/>
      <c r="MRH1152" s="894"/>
      <c r="MRI1152" s="894"/>
      <c r="MRJ1152" s="894"/>
      <c r="MRK1152" s="894"/>
      <c r="MRL1152" s="894"/>
      <c r="MRM1152" s="894"/>
      <c r="MRN1152" s="894"/>
      <c r="MRO1152" s="894"/>
      <c r="MRP1152" s="894"/>
      <c r="MRQ1152" s="894"/>
      <c r="MRR1152" s="894"/>
      <c r="MRS1152" s="894"/>
      <c r="MRT1152" s="894"/>
      <c r="MRU1152" s="894"/>
      <c r="MRV1152" s="894"/>
      <c r="MRW1152" s="894"/>
      <c r="MRX1152" s="894"/>
      <c r="MRY1152" s="894"/>
      <c r="MRZ1152" s="894"/>
      <c r="MSA1152" s="894"/>
      <c r="MSB1152" s="894"/>
      <c r="MSC1152" s="894"/>
      <c r="MSD1152" s="894"/>
      <c r="MSE1152" s="894"/>
      <c r="MSF1152" s="894"/>
      <c r="MSG1152" s="894"/>
      <c r="MSH1152" s="894"/>
      <c r="MSI1152" s="894"/>
      <c r="MSJ1152" s="894"/>
      <c r="MSK1152" s="894"/>
      <c r="MSL1152" s="894"/>
      <c r="MSM1152" s="894"/>
      <c r="MSN1152" s="894"/>
      <c r="MSO1152" s="894"/>
      <c r="MSP1152" s="894"/>
      <c r="MSQ1152" s="894"/>
      <c r="MSR1152" s="894"/>
      <c r="MSS1152" s="894"/>
      <c r="MST1152" s="894"/>
      <c r="MSU1152" s="894"/>
      <c r="MSV1152" s="894"/>
      <c r="MSW1152" s="894"/>
      <c r="MSX1152" s="894"/>
      <c r="MSY1152" s="894"/>
      <c r="MSZ1152" s="894"/>
      <c r="MTA1152" s="894"/>
      <c r="MTB1152" s="894"/>
      <c r="MTC1152" s="894"/>
      <c r="MTD1152" s="894"/>
      <c r="MTE1152" s="894"/>
      <c r="MTF1152" s="894"/>
      <c r="MTG1152" s="894"/>
      <c r="MTH1152" s="894"/>
      <c r="MTI1152" s="894"/>
      <c r="MTJ1152" s="894"/>
      <c r="MTK1152" s="894"/>
      <c r="MTL1152" s="894"/>
      <c r="MTM1152" s="894"/>
      <c r="MTN1152" s="894"/>
      <c r="MTO1152" s="894"/>
      <c r="MTP1152" s="894"/>
      <c r="MTQ1152" s="894"/>
      <c r="MTR1152" s="894"/>
      <c r="MTS1152" s="894"/>
      <c r="MTT1152" s="894"/>
      <c r="MTU1152" s="894"/>
      <c r="MTV1152" s="894"/>
      <c r="MTW1152" s="894"/>
      <c r="MTX1152" s="894"/>
      <c r="MTY1152" s="894"/>
      <c r="MTZ1152" s="894"/>
      <c r="MUA1152" s="894"/>
      <c r="MUB1152" s="894"/>
      <c r="MUC1152" s="894"/>
      <c r="MUD1152" s="894"/>
      <c r="MUE1152" s="894"/>
      <c r="MUF1152" s="894"/>
      <c r="MUG1152" s="894"/>
      <c r="MUH1152" s="894"/>
      <c r="MUI1152" s="894"/>
      <c r="MUJ1152" s="894"/>
      <c r="MUK1152" s="894"/>
      <c r="MUL1152" s="894"/>
      <c r="MUM1152" s="894"/>
      <c r="MUN1152" s="894"/>
      <c r="MUO1152" s="894"/>
      <c r="MUP1152" s="894"/>
      <c r="MUQ1152" s="894"/>
      <c r="MUR1152" s="894"/>
      <c r="MUS1152" s="894"/>
      <c r="MUT1152" s="894"/>
      <c r="MUU1152" s="894"/>
      <c r="MUV1152" s="894"/>
      <c r="MUW1152" s="894"/>
      <c r="MUX1152" s="894"/>
      <c r="MUY1152" s="894"/>
      <c r="MUZ1152" s="894"/>
      <c r="MVA1152" s="894"/>
      <c r="MVB1152" s="894"/>
      <c r="MVC1152" s="894"/>
      <c r="MVD1152" s="894"/>
      <c r="MVE1152" s="894"/>
      <c r="MVF1152" s="894"/>
      <c r="MVG1152" s="894"/>
      <c r="MVH1152" s="894"/>
      <c r="MVI1152" s="894"/>
      <c r="MVJ1152" s="894"/>
      <c r="MVK1152" s="894"/>
      <c r="MVL1152" s="894"/>
      <c r="MVM1152" s="894"/>
      <c r="MVN1152" s="894"/>
      <c r="MVO1152" s="894"/>
      <c r="MVP1152" s="894"/>
      <c r="MVQ1152" s="894"/>
      <c r="MVR1152" s="894"/>
      <c r="MVS1152" s="894"/>
      <c r="MVT1152" s="894"/>
      <c r="MVU1152" s="894"/>
      <c r="MVV1152" s="894"/>
      <c r="MVW1152" s="894"/>
      <c r="MVX1152" s="894"/>
      <c r="MVY1152" s="894"/>
      <c r="MVZ1152" s="894"/>
      <c r="MWA1152" s="894"/>
      <c r="MWB1152" s="894"/>
      <c r="MWC1152" s="894"/>
      <c r="MWD1152" s="894"/>
      <c r="MWE1152" s="894"/>
      <c r="MWF1152" s="894"/>
      <c r="MWG1152" s="894"/>
      <c r="MWH1152" s="894"/>
      <c r="MWI1152" s="894"/>
      <c r="MWJ1152" s="894"/>
      <c r="MWK1152" s="894"/>
      <c r="MWL1152" s="894"/>
      <c r="MWM1152" s="894"/>
      <c r="MWN1152" s="894"/>
      <c r="MWO1152" s="894"/>
      <c r="MWP1152" s="894"/>
      <c r="MWQ1152" s="894"/>
      <c r="MWR1152" s="894"/>
      <c r="MWS1152" s="894"/>
      <c r="MWT1152" s="894"/>
      <c r="MWU1152" s="894"/>
      <c r="MWV1152" s="894"/>
      <c r="MWW1152" s="894"/>
      <c r="MWX1152" s="894"/>
      <c r="MWY1152" s="894"/>
      <c r="MWZ1152" s="894"/>
      <c r="MXA1152" s="894"/>
      <c r="MXB1152" s="894"/>
      <c r="MXC1152" s="894"/>
      <c r="MXD1152" s="894"/>
      <c r="MXE1152" s="894"/>
      <c r="MXF1152" s="894"/>
      <c r="MXG1152" s="894"/>
      <c r="MXH1152" s="894"/>
      <c r="MXI1152" s="894"/>
      <c r="MXJ1152" s="894"/>
      <c r="MXK1152" s="894"/>
      <c r="MXL1152" s="894"/>
      <c r="MXM1152" s="894"/>
      <c r="MXN1152" s="894"/>
      <c r="MXO1152" s="894"/>
      <c r="MXP1152" s="894"/>
      <c r="MXQ1152" s="894"/>
      <c r="MXR1152" s="894"/>
      <c r="MXS1152" s="894"/>
      <c r="MXT1152" s="894"/>
      <c r="MXU1152" s="894"/>
      <c r="MXV1152" s="894"/>
      <c r="MXW1152" s="894"/>
      <c r="MXX1152" s="894"/>
      <c r="MXY1152" s="894"/>
      <c r="MXZ1152" s="894"/>
      <c r="MYA1152" s="894"/>
      <c r="MYB1152" s="894"/>
      <c r="MYC1152" s="894"/>
      <c r="MYD1152" s="894"/>
      <c r="MYE1152" s="894"/>
      <c r="MYF1152" s="894"/>
      <c r="MYG1152" s="894"/>
      <c r="MYH1152" s="894"/>
      <c r="MYI1152" s="894"/>
      <c r="MYJ1152" s="894"/>
      <c r="MYK1152" s="894"/>
      <c r="MYL1152" s="894"/>
      <c r="MYM1152" s="894"/>
      <c r="MYN1152" s="894"/>
      <c r="MYO1152" s="894"/>
      <c r="MYP1152" s="894"/>
      <c r="MYQ1152" s="894"/>
      <c r="MYR1152" s="894"/>
      <c r="MYS1152" s="894"/>
      <c r="MYT1152" s="894"/>
      <c r="MYU1152" s="894"/>
      <c r="MYV1152" s="894"/>
      <c r="MYW1152" s="894"/>
      <c r="MYX1152" s="894"/>
      <c r="MYY1152" s="894"/>
      <c r="MYZ1152" s="894"/>
      <c r="MZA1152" s="894"/>
      <c r="MZB1152" s="894"/>
      <c r="MZC1152" s="894"/>
      <c r="MZD1152" s="894"/>
      <c r="MZE1152" s="894"/>
      <c r="MZF1152" s="894"/>
      <c r="MZG1152" s="894"/>
      <c r="MZH1152" s="894"/>
      <c r="MZI1152" s="894"/>
      <c r="MZJ1152" s="894"/>
      <c r="MZK1152" s="894"/>
      <c r="MZL1152" s="894"/>
      <c r="MZM1152" s="894"/>
      <c r="MZN1152" s="894"/>
      <c r="MZO1152" s="894"/>
      <c r="MZP1152" s="894"/>
      <c r="MZQ1152" s="894"/>
      <c r="MZR1152" s="894"/>
      <c r="MZS1152" s="894"/>
      <c r="MZT1152" s="894"/>
      <c r="MZU1152" s="894"/>
      <c r="MZV1152" s="894"/>
      <c r="MZW1152" s="894"/>
      <c r="MZX1152" s="894"/>
      <c r="MZY1152" s="894"/>
      <c r="MZZ1152" s="894"/>
      <c r="NAA1152" s="894"/>
      <c r="NAB1152" s="894"/>
      <c r="NAC1152" s="894"/>
      <c r="NAD1152" s="894"/>
      <c r="NAE1152" s="894"/>
      <c r="NAF1152" s="894"/>
      <c r="NAG1152" s="894"/>
      <c r="NAH1152" s="894"/>
      <c r="NAI1152" s="894"/>
      <c r="NAJ1152" s="894"/>
      <c r="NAK1152" s="894"/>
      <c r="NAL1152" s="894"/>
      <c r="NAM1152" s="894"/>
      <c r="NAN1152" s="894"/>
      <c r="NAO1152" s="894"/>
      <c r="NAP1152" s="894"/>
      <c r="NAQ1152" s="894"/>
      <c r="NAR1152" s="894"/>
      <c r="NAS1152" s="894"/>
      <c r="NAT1152" s="894"/>
      <c r="NAU1152" s="894"/>
      <c r="NAV1152" s="894"/>
      <c r="NAW1152" s="894"/>
      <c r="NAX1152" s="894"/>
      <c r="NAY1152" s="894"/>
      <c r="NAZ1152" s="894"/>
      <c r="NBA1152" s="894"/>
      <c r="NBB1152" s="894"/>
      <c r="NBC1152" s="894"/>
      <c r="NBD1152" s="894"/>
      <c r="NBE1152" s="894"/>
      <c r="NBF1152" s="894"/>
      <c r="NBG1152" s="894"/>
      <c r="NBH1152" s="894"/>
      <c r="NBI1152" s="894"/>
      <c r="NBJ1152" s="894"/>
      <c r="NBK1152" s="894"/>
      <c r="NBL1152" s="894"/>
      <c r="NBM1152" s="894"/>
      <c r="NBN1152" s="894"/>
      <c r="NBO1152" s="894"/>
      <c r="NBP1152" s="894"/>
      <c r="NBQ1152" s="894"/>
      <c r="NBR1152" s="894"/>
      <c r="NBS1152" s="894"/>
      <c r="NBT1152" s="894"/>
      <c r="NBU1152" s="894"/>
      <c r="NBV1152" s="894"/>
      <c r="NBW1152" s="894"/>
      <c r="NBX1152" s="894"/>
      <c r="NBY1152" s="894"/>
      <c r="NBZ1152" s="894"/>
      <c r="NCA1152" s="894"/>
      <c r="NCB1152" s="894"/>
      <c r="NCC1152" s="894"/>
      <c r="NCD1152" s="894"/>
      <c r="NCE1152" s="894"/>
      <c r="NCF1152" s="894"/>
      <c r="NCG1152" s="894"/>
      <c r="NCH1152" s="894"/>
      <c r="NCI1152" s="894"/>
      <c r="NCJ1152" s="894"/>
      <c r="NCK1152" s="894"/>
      <c r="NCL1152" s="894"/>
      <c r="NCM1152" s="894"/>
      <c r="NCN1152" s="894"/>
      <c r="NCO1152" s="894"/>
      <c r="NCP1152" s="894"/>
      <c r="NCQ1152" s="894"/>
      <c r="NCR1152" s="894"/>
      <c r="NCS1152" s="894"/>
      <c r="NCT1152" s="894"/>
      <c r="NCU1152" s="894"/>
      <c r="NCV1152" s="894"/>
      <c r="NCW1152" s="894"/>
      <c r="NCX1152" s="894"/>
      <c r="NCY1152" s="894"/>
      <c r="NCZ1152" s="894"/>
      <c r="NDA1152" s="894"/>
      <c r="NDB1152" s="894"/>
      <c r="NDC1152" s="894"/>
      <c r="NDD1152" s="894"/>
      <c r="NDE1152" s="894"/>
      <c r="NDF1152" s="894"/>
      <c r="NDG1152" s="894"/>
      <c r="NDH1152" s="894"/>
      <c r="NDI1152" s="894"/>
      <c r="NDJ1152" s="894"/>
      <c r="NDK1152" s="894"/>
      <c r="NDL1152" s="894"/>
      <c r="NDM1152" s="894"/>
      <c r="NDN1152" s="894"/>
      <c r="NDO1152" s="894"/>
      <c r="NDP1152" s="894"/>
      <c r="NDQ1152" s="894"/>
      <c r="NDR1152" s="894"/>
      <c r="NDS1152" s="894"/>
      <c r="NDT1152" s="894"/>
      <c r="NDU1152" s="894"/>
      <c r="NDV1152" s="894"/>
      <c r="NDW1152" s="894"/>
      <c r="NDX1152" s="894"/>
      <c r="NDY1152" s="894"/>
      <c r="NDZ1152" s="894"/>
      <c r="NEA1152" s="894"/>
      <c r="NEB1152" s="894"/>
      <c r="NEC1152" s="894"/>
      <c r="NED1152" s="894"/>
      <c r="NEE1152" s="894"/>
      <c r="NEF1152" s="894"/>
      <c r="NEG1152" s="894"/>
      <c r="NEH1152" s="894"/>
      <c r="NEI1152" s="894"/>
      <c r="NEJ1152" s="894"/>
      <c r="NEK1152" s="894"/>
      <c r="NEL1152" s="894"/>
      <c r="NEM1152" s="894"/>
      <c r="NEN1152" s="894"/>
      <c r="NEO1152" s="894"/>
      <c r="NEP1152" s="894"/>
      <c r="NEQ1152" s="894"/>
      <c r="NER1152" s="894"/>
      <c r="NES1152" s="894"/>
      <c r="NET1152" s="894"/>
      <c r="NEU1152" s="894"/>
      <c r="NEV1152" s="894"/>
      <c r="NEW1152" s="894"/>
      <c r="NEX1152" s="894"/>
      <c r="NEY1152" s="894"/>
      <c r="NEZ1152" s="894"/>
      <c r="NFA1152" s="894"/>
      <c r="NFB1152" s="894"/>
      <c r="NFC1152" s="894"/>
      <c r="NFD1152" s="894"/>
      <c r="NFE1152" s="894"/>
      <c r="NFF1152" s="894"/>
      <c r="NFG1152" s="894"/>
      <c r="NFH1152" s="894"/>
      <c r="NFI1152" s="894"/>
      <c r="NFJ1152" s="894"/>
      <c r="NFK1152" s="894"/>
      <c r="NFL1152" s="894"/>
      <c r="NFM1152" s="894"/>
      <c r="NFN1152" s="894"/>
      <c r="NFO1152" s="894"/>
      <c r="NFP1152" s="894"/>
      <c r="NFQ1152" s="894"/>
      <c r="NFR1152" s="894"/>
      <c r="NFS1152" s="894"/>
      <c r="NFT1152" s="894"/>
      <c r="NFU1152" s="894"/>
      <c r="NFV1152" s="894"/>
      <c r="NFW1152" s="894"/>
      <c r="NFX1152" s="894"/>
      <c r="NFY1152" s="894"/>
      <c r="NFZ1152" s="894"/>
      <c r="NGA1152" s="894"/>
      <c r="NGB1152" s="894"/>
      <c r="NGC1152" s="894"/>
      <c r="NGD1152" s="894"/>
      <c r="NGE1152" s="894"/>
      <c r="NGF1152" s="894"/>
      <c r="NGG1152" s="894"/>
      <c r="NGH1152" s="894"/>
      <c r="NGI1152" s="894"/>
      <c r="NGJ1152" s="894"/>
      <c r="NGK1152" s="894"/>
      <c r="NGL1152" s="894"/>
      <c r="NGM1152" s="894"/>
      <c r="NGN1152" s="894"/>
      <c r="NGO1152" s="894"/>
      <c r="NGP1152" s="894"/>
      <c r="NGQ1152" s="894"/>
      <c r="NGR1152" s="894"/>
      <c r="NGS1152" s="894"/>
      <c r="NGT1152" s="894"/>
      <c r="NGU1152" s="894"/>
      <c r="NGV1152" s="894"/>
      <c r="NGW1152" s="894"/>
      <c r="NGX1152" s="894"/>
      <c r="NGY1152" s="894"/>
      <c r="NGZ1152" s="894"/>
      <c r="NHA1152" s="894"/>
      <c r="NHB1152" s="894"/>
      <c r="NHC1152" s="894"/>
      <c r="NHD1152" s="894"/>
      <c r="NHE1152" s="894"/>
      <c r="NHF1152" s="894"/>
      <c r="NHG1152" s="894"/>
      <c r="NHH1152" s="894"/>
      <c r="NHI1152" s="894"/>
      <c r="NHJ1152" s="894"/>
      <c r="NHK1152" s="894"/>
      <c r="NHL1152" s="894"/>
      <c r="NHM1152" s="894"/>
      <c r="NHN1152" s="894"/>
      <c r="NHO1152" s="894"/>
      <c r="NHP1152" s="894"/>
      <c r="NHQ1152" s="894"/>
      <c r="NHR1152" s="894"/>
      <c r="NHS1152" s="894"/>
      <c r="NHT1152" s="894"/>
      <c r="NHU1152" s="894"/>
      <c r="NHV1152" s="894"/>
      <c r="NHW1152" s="894"/>
      <c r="NHX1152" s="894"/>
      <c r="NHY1152" s="894"/>
      <c r="NHZ1152" s="894"/>
      <c r="NIA1152" s="894"/>
      <c r="NIB1152" s="894"/>
      <c r="NIC1152" s="894"/>
      <c r="NID1152" s="894"/>
      <c r="NIE1152" s="894"/>
      <c r="NIF1152" s="894"/>
      <c r="NIG1152" s="894"/>
      <c r="NIH1152" s="894"/>
      <c r="NII1152" s="894"/>
      <c r="NIJ1152" s="894"/>
      <c r="NIK1152" s="894"/>
      <c r="NIL1152" s="894"/>
      <c r="NIM1152" s="894"/>
      <c r="NIN1152" s="894"/>
      <c r="NIO1152" s="894"/>
      <c r="NIP1152" s="894"/>
      <c r="NIQ1152" s="894"/>
      <c r="NIR1152" s="894"/>
      <c r="NIS1152" s="894"/>
      <c r="NIT1152" s="894"/>
      <c r="NIU1152" s="894"/>
      <c r="NIV1152" s="894"/>
      <c r="NIW1152" s="894"/>
      <c r="NIX1152" s="894"/>
      <c r="NIY1152" s="894"/>
      <c r="NIZ1152" s="894"/>
      <c r="NJA1152" s="894"/>
      <c r="NJB1152" s="894"/>
      <c r="NJC1152" s="894"/>
      <c r="NJD1152" s="894"/>
      <c r="NJE1152" s="894"/>
      <c r="NJF1152" s="894"/>
      <c r="NJG1152" s="894"/>
      <c r="NJH1152" s="894"/>
      <c r="NJI1152" s="894"/>
      <c r="NJJ1152" s="894"/>
      <c r="NJK1152" s="894"/>
      <c r="NJL1152" s="894"/>
      <c r="NJM1152" s="894"/>
      <c r="NJN1152" s="894"/>
      <c r="NJO1152" s="894"/>
      <c r="NJP1152" s="894"/>
      <c r="NJQ1152" s="894"/>
      <c r="NJR1152" s="894"/>
      <c r="NJS1152" s="894"/>
      <c r="NJT1152" s="894"/>
      <c r="NJU1152" s="894"/>
      <c r="NJV1152" s="894"/>
      <c r="NJW1152" s="894"/>
      <c r="NJX1152" s="894"/>
      <c r="NJY1152" s="894"/>
      <c r="NJZ1152" s="894"/>
      <c r="NKA1152" s="894"/>
      <c r="NKB1152" s="894"/>
      <c r="NKC1152" s="894"/>
      <c r="NKD1152" s="894"/>
      <c r="NKE1152" s="894"/>
      <c r="NKF1152" s="894"/>
      <c r="NKG1152" s="894"/>
      <c r="NKH1152" s="894"/>
      <c r="NKI1152" s="894"/>
      <c r="NKJ1152" s="894"/>
      <c r="NKK1152" s="894"/>
      <c r="NKL1152" s="894"/>
      <c r="NKM1152" s="894"/>
      <c r="NKN1152" s="894"/>
      <c r="NKO1152" s="894"/>
      <c r="NKP1152" s="894"/>
      <c r="NKQ1152" s="894"/>
      <c r="NKR1152" s="894"/>
      <c r="NKS1152" s="894"/>
      <c r="NKT1152" s="894"/>
      <c r="NKU1152" s="894"/>
      <c r="NKV1152" s="894"/>
      <c r="NKW1152" s="894"/>
      <c r="NKX1152" s="894"/>
      <c r="NKY1152" s="894"/>
      <c r="NKZ1152" s="894"/>
      <c r="NLA1152" s="894"/>
      <c r="NLB1152" s="894"/>
      <c r="NLC1152" s="894"/>
      <c r="NLD1152" s="894"/>
      <c r="NLE1152" s="894"/>
      <c r="NLF1152" s="894"/>
      <c r="NLG1152" s="894"/>
      <c r="NLH1152" s="894"/>
      <c r="NLI1152" s="894"/>
      <c r="NLJ1152" s="894"/>
      <c r="NLK1152" s="894"/>
      <c r="NLL1152" s="894"/>
      <c r="NLM1152" s="894"/>
      <c r="NLN1152" s="894"/>
      <c r="NLO1152" s="894"/>
      <c r="NLP1152" s="894"/>
      <c r="NLQ1152" s="894"/>
      <c r="NLR1152" s="894"/>
      <c r="NLS1152" s="894"/>
      <c r="NLT1152" s="894"/>
      <c r="NLU1152" s="894"/>
      <c r="NLV1152" s="894"/>
      <c r="NLW1152" s="894"/>
      <c r="NLX1152" s="894"/>
      <c r="NLY1152" s="894"/>
      <c r="NLZ1152" s="894"/>
      <c r="NMA1152" s="894"/>
      <c r="NMB1152" s="894"/>
      <c r="NMC1152" s="894"/>
      <c r="NMD1152" s="894"/>
      <c r="NME1152" s="894"/>
      <c r="NMF1152" s="894"/>
      <c r="NMG1152" s="894"/>
      <c r="NMH1152" s="894"/>
      <c r="NMI1152" s="894"/>
      <c r="NMJ1152" s="894"/>
      <c r="NMK1152" s="894"/>
      <c r="NML1152" s="894"/>
      <c r="NMM1152" s="894"/>
      <c r="NMN1152" s="894"/>
      <c r="NMO1152" s="894"/>
      <c r="NMP1152" s="894"/>
      <c r="NMQ1152" s="894"/>
      <c r="NMR1152" s="894"/>
      <c r="NMS1152" s="894"/>
      <c r="NMT1152" s="894"/>
      <c r="NMU1152" s="894"/>
      <c r="NMV1152" s="894"/>
      <c r="NMW1152" s="894"/>
      <c r="NMX1152" s="894"/>
      <c r="NMY1152" s="894"/>
      <c r="NMZ1152" s="894"/>
      <c r="NNA1152" s="894"/>
      <c r="NNB1152" s="894"/>
      <c r="NNC1152" s="894"/>
      <c r="NND1152" s="894"/>
      <c r="NNE1152" s="894"/>
      <c r="NNF1152" s="894"/>
      <c r="NNG1152" s="894"/>
      <c r="NNH1152" s="894"/>
      <c r="NNI1152" s="894"/>
      <c r="NNJ1152" s="894"/>
      <c r="NNK1152" s="894"/>
      <c r="NNL1152" s="894"/>
      <c r="NNM1152" s="894"/>
      <c r="NNN1152" s="894"/>
      <c r="NNO1152" s="894"/>
      <c r="NNP1152" s="894"/>
      <c r="NNQ1152" s="894"/>
      <c r="NNR1152" s="894"/>
      <c r="NNS1152" s="894"/>
      <c r="NNT1152" s="894"/>
      <c r="NNU1152" s="894"/>
      <c r="NNV1152" s="894"/>
      <c r="NNW1152" s="894"/>
      <c r="NNX1152" s="894"/>
      <c r="NNY1152" s="894"/>
      <c r="NNZ1152" s="894"/>
      <c r="NOA1152" s="894"/>
      <c r="NOB1152" s="894"/>
      <c r="NOC1152" s="894"/>
      <c r="NOD1152" s="894"/>
      <c r="NOE1152" s="894"/>
      <c r="NOF1152" s="894"/>
      <c r="NOG1152" s="894"/>
      <c r="NOH1152" s="894"/>
      <c r="NOI1152" s="894"/>
      <c r="NOJ1152" s="894"/>
      <c r="NOK1152" s="894"/>
      <c r="NOL1152" s="894"/>
      <c r="NOM1152" s="894"/>
      <c r="NON1152" s="894"/>
      <c r="NOO1152" s="894"/>
      <c r="NOP1152" s="894"/>
      <c r="NOQ1152" s="894"/>
      <c r="NOR1152" s="894"/>
      <c r="NOS1152" s="894"/>
      <c r="NOT1152" s="894"/>
      <c r="NOU1152" s="894"/>
      <c r="NOV1152" s="894"/>
      <c r="NOW1152" s="894"/>
      <c r="NOX1152" s="894"/>
      <c r="NOY1152" s="894"/>
      <c r="NOZ1152" s="894"/>
      <c r="NPA1152" s="894"/>
      <c r="NPB1152" s="894"/>
      <c r="NPC1152" s="894"/>
      <c r="NPD1152" s="894"/>
      <c r="NPE1152" s="894"/>
      <c r="NPF1152" s="894"/>
      <c r="NPG1152" s="894"/>
      <c r="NPH1152" s="894"/>
      <c r="NPI1152" s="894"/>
      <c r="NPJ1152" s="894"/>
      <c r="NPK1152" s="894"/>
      <c r="NPL1152" s="894"/>
      <c r="NPM1152" s="894"/>
      <c r="NPN1152" s="894"/>
      <c r="NPO1152" s="894"/>
      <c r="NPP1152" s="894"/>
      <c r="NPQ1152" s="894"/>
      <c r="NPR1152" s="894"/>
      <c r="NPS1152" s="894"/>
      <c r="NPT1152" s="894"/>
      <c r="NPU1152" s="894"/>
      <c r="NPV1152" s="894"/>
      <c r="NPW1152" s="894"/>
      <c r="NPX1152" s="894"/>
      <c r="NPY1152" s="894"/>
      <c r="NPZ1152" s="894"/>
      <c r="NQA1152" s="894"/>
      <c r="NQB1152" s="894"/>
      <c r="NQC1152" s="894"/>
      <c r="NQD1152" s="894"/>
      <c r="NQE1152" s="894"/>
      <c r="NQF1152" s="894"/>
      <c r="NQG1152" s="894"/>
      <c r="NQH1152" s="894"/>
      <c r="NQI1152" s="894"/>
      <c r="NQJ1152" s="894"/>
      <c r="NQK1152" s="894"/>
      <c r="NQL1152" s="894"/>
      <c r="NQM1152" s="894"/>
      <c r="NQN1152" s="894"/>
      <c r="NQO1152" s="894"/>
      <c r="NQP1152" s="894"/>
      <c r="NQQ1152" s="894"/>
      <c r="NQR1152" s="894"/>
      <c r="NQS1152" s="894"/>
      <c r="NQT1152" s="894"/>
      <c r="NQU1152" s="894"/>
      <c r="NQV1152" s="894"/>
      <c r="NQW1152" s="894"/>
      <c r="NQX1152" s="894"/>
      <c r="NQY1152" s="894"/>
      <c r="NQZ1152" s="894"/>
      <c r="NRA1152" s="894"/>
      <c r="NRB1152" s="894"/>
      <c r="NRC1152" s="894"/>
      <c r="NRD1152" s="894"/>
      <c r="NRE1152" s="894"/>
      <c r="NRF1152" s="894"/>
      <c r="NRG1152" s="894"/>
      <c r="NRH1152" s="894"/>
      <c r="NRI1152" s="894"/>
      <c r="NRJ1152" s="894"/>
      <c r="NRK1152" s="894"/>
      <c r="NRL1152" s="894"/>
      <c r="NRM1152" s="894"/>
      <c r="NRN1152" s="894"/>
      <c r="NRO1152" s="894"/>
      <c r="NRP1152" s="894"/>
      <c r="NRQ1152" s="894"/>
      <c r="NRR1152" s="894"/>
      <c r="NRS1152" s="894"/>
      <c r="NRT1152" s="894"/>
      <c r="NRU1152" s="894"/>
      <c r="NRV1152" s="894"/>
      <c r="NRW1152" s="894"/>
      <c r="NRX1152" s="894"/>
      <c r="NRY1152" s="894"/>
      <c r="NRZ1152" s="894"/>
      <c r="NSA1152" s="894"/>
      <c r="NSB1152" s="894"/>
      <c r="NSC1152" s="894"/>
      <c r="NSD1152" s="894"/>
      <c r="NSE1152" s="894"/>
      <c r="NSF1152" s="894"/>
      <c r="NSG1152" s="894"/>
      <c r="NSH1152" s="894"/>
      <c r="NSI1152" s="894"/>
      <c r="NSJ1152" s="894"/>
      <c r="NSK1152" s="894"/>
      <c r="NSL1152" s="894"/>
      <c r="NSM1152" s="894"/>
      <c r="NSN1152" s="894"/>
      <c r="NSO1152" s="894"/>
      <c r="NSP1152" s="894"/>
      <c r="NSQ1152" s="894"/>
      <c r="NSR1152" s="894"/>
      <c r="NSS1152" s="894"/>
      <c r="NST1152" s="894"/>
      <c r="NSU1152" s="894"/>
      <c r="NSV1152" s="894"/>
      <c r="NSW1152" s="894"/>
      <c r="NSX1152" s="894"/>
      <c r="NSY1152" s="894"/>
      <c r="NSZ1152" s="894"/>
      <c r="NTA1152" s="894"/>
      <c r="NTB1152" s="894"/>
      <c r="NTC1152" s="894"/>
      <c r="NTD1152" s="894"/>
      <c r="NTE1152" s="894"/>
      <c r="NTF1152" s="894"/>
      <c r="NTG1152" s="894"/>
      <c r="NTH1152" s="894"/>
      <c r="NTI1152" s="894"/>
      <c r="NTJ1152" s="894"/>
      <c r="NTK1152" s="894"/>
      <c r="NTL1152" s="894"/>
      <c r="NTM1152" s="894"/>
      <c r="NTN1152" s="894"/>
      <c r="NTO1152" s="894"/>
      <c r="NTP1152" s="894"/>
      <c r="NTQ1152" s="894"/>
      <c r="NTR1152" s="894"/>
      <c r="NTS1152" s="894"/>
      <c r="NTT1152" s="894"/>
      <c r="NTU1152" s="894"/>
      <c r="NTV1152" s="894"/>
      <c r="NTW1152" s="894"/>
      <c r="NTX1152" s="894"/>
      <c r="NTY1152" s="894"/>
      <c r="NTZ1152" s="894"/>
      <c r="NUA1152" s="894"/>
      <c r="NUB1152" s="894"/>
      <c r="NUC1152" s="894"/>
      <c r="NUD1152" s="894"/>
      <c r="NUE1152" s="894"/>
      <c r="NUF1152" s="894"/>
      <c r="NUG1152" s="894"/>
      <c r="NUH1152" s="894"/>
      <c r="NUI1152" s="894"/>
      <c r="NUJ1152" s="894"/>
      <c r="NUK1152" s="894"/>
      <c r="NUL1152" s="894"/>
      <c r="NUM1152" s="894"/>
      <c r="NUN1152" s="894"/>
      <c r="NUO1152" s="894"/>
      <c r="NUP1152" s="894"/>
      <c r="NUQ1152" s="894"/>
      <c r="NUR1152" s="894"/>
      <c r="NUS1152" s="894"/>
      <c r="NUT1152" s="894"/>
      <c r="NUU1152" s="894"/>
      <c r="NUV1152" s="894"/>
      <c r="NUW1152" s="894"/>
      <c r="NUX1152" s="894"/>
      <c r="NUY1152" s="894"/>
      <c r="NUZ1152" s="894"/>
      <c r="NVA1152" s="894"/>
      <c r="NVB1152" s="894"/>
      <c r="NVC1152" s="894"/>
      <c r="NVD1152" s="894"/>
      <c r="NVE1152" s="894"/>
      <c r="NVF1152" s="894"/>
      <c r="NVG1152" s="894"/>
      <c r="NVH1152" s="894"/>
      <c r="NVI1152" s="894"/>
      <c r="NVJ1152" s="894"/>
      <c r="NVK1152" s="894"/>
      <c r="NVL1152" s="894"/>
      <c r="NVM1152" s="894"/>
      <c r="NVN1152" s="894"/>
      <c r="NVO1152" s="894"/>
      <c r="NVP1152" s="894"/>
      <c r="NVQ1152" s="894"/>
      <c r="NVR1152" s="894"/>
      <c r="NVS1152" s="894"/>
      <c r="NVT1152" s="894"/>
      <c r="NVU1152" s="894"/>
      <c r="NVV1152" s="894"/>
      <c r="NVW1152" s="894"/>
      <c r="NVX1152" s="894"/>
      <c r="NVY1152" s="894"/>
      <c r="NVZ1152" s="894"/>
      <c r="NWA1152" s="894"/>
      <c r="NWB1152" s="894"/>
      <c r="NWC1152" s="894"/>
      <c r="NWD1152" s="894"/>
      <c r="NWE1152" s="894"/>
      <c r="NWF1152" s="894"/>
      <c r="NWG1152" s="894"/>
      <c r="NWH1152" s="894"/>
      <c r="NWI1152" s="894"/>
      <c r="NWJ1152" s="894"/>
      <c r="NWK1152" s="894"/>
      <c r="NWL1152" s="894"/>
      <c r="NWM1152" s="894"/>
      <c r="NWN1152" s="894"/>
      <c r="NWO1152" s="894"/>
      <c r="NWP1152" s="894"/>
      <c r="NWQ1152" s="894"/>
      <c r="NWR1152" s="894"/>
      <c r="NWS1152" s="894"/>
      <c r="NWT1152" s="894"/>
      <c r="NWU1152" s="894"/>
      <c r="NWV1152" s="894"/>
      <c r="NWW1152" s="894"/>
      <c r="NWX1152" s="894"/>
      <c r="NWY1152" s="894"/>
      <c r="NWZ1152" s="894"/>
      <c r="NXA1152" s="894"/>
      <c r="NXB1152" s="894"/>
      <c r="NXC1152" s="894"/>
      <c r="NXD1152" s="894"/>
      <c r="NXE1152" s="894"/>
      <c r="NXF1152" s="894"/>
      <c r="NXG1152" s="894"/>
      <c r="NXH1152" s="894"/>
      <c r="NXI1152" s="894"/>
      <c r="NXJ1152" s="894"/>
      <c r="NXK1152" s="894"/>
      <c r="NXL1152" s="894"/>
      <c r="NXM1152" s="894"/>
      <c r="NXN1152" s="894"/>
      <c r="NXO1152" s="894"/>
      <c r="NXP1152" s="894"/>
      <c r="NXQ1152" s="894"/>
      <c r="NXR1152" s="894"/>
      <c r="NXS1152" s="894"/>
      <c r="NXT1152" s="894"/>
      <c r="NXU1152" s="894"/>
      <c r="NXV1152" s="894"/>
      <c r="NXW1152" s="894"/>
      <c r="NXX1152" s="894"/>
      <c r="NXY1152" s="894"/>
      <c r="NXZ1152" s="894"/>
      <c r="NYA1152" s="894"/>
      <c r="NYB1152" s="894"/>
      <c r="NYC1152" s="894"/>
      <c r="NYD1152" s="894"/>
      <c r="NYE1152" s="894"/>
      <c r="NYF1152" s="894"/>
      <c r="NYG1152" s="894"/>
      <c r="NYH1152" s="894"/>
      <c r="NYI1152" s="894"/>
      <c r="NYJ1152" s="894"/>
      <c r="NYK1152" s="894"/>
      <c r="NYL1152" s="894"/>
      <c r="NYM1152" s="894"/>
      <c r="NYN1152" s="894"/>
      <c r="NYO1152" s="894"/>
      <c r="NYP1152" s="894"/>
      <c r="NYQ1152" s="894"/>
      <c r="NYR1152" s="894"/>
      <c r="NYS1152" s="894"/>
      <c r="NYT1152" s="894"/>
      <c r="NYU1152" s="894"/>
      <c r="NYV1152" s="894"/>
      <c r="NYW1152" s="894"/>
      <c r="NYX1152" s="894"/>
      <c r="NYY1152" s="894"/>
      <c r="NYZ1152" s="894"/>
      <c r="NZA1152" s="894"/>
      <c r="NZB1152" s="894"/>
      <c r="NZC1152" s="894"/>
      <c r="NZD1152" s="894"/>
      <c r="NZE1152" s="894"/>
      <c r="NZF1152" s="894"/>
      <c r="NZG1152" s="894"/>
      <c r="NZH1152" s="894"/>
      <c r="NZI1152" s="894"/>
      <c r="NZJ1152" s="894"/>
      <c r="NZK1152" s="894"/>
      <c r="NZL1152" s="894"/>
      <c r="NZM1152" s="894"/>
      <c r="NZN1152" s="894"/>
      <c r="NZO1152" s="894"/>
      <c r="NZP1152" s="894"/>
      <c r="NZQ1152" s="894"/>
      <c r="NZR1152" s="894"/>
      <c r="NZS1152" s="894"/>
      <c r="NZT1152" s="894"/>
      <c r="NZU1152" s="894"/>
      <c r="NZV1152" s="894"/>
      <c r="NZW1152" s="894"/>
      <c r="NZX1152" s="894"/>
      <c r="NZY1152" s="894"/>
      <c r="NZZ1152" s="894"/>
      <c r="OAA1152" s="894"/>
      <c r="OAB1152" s="894"/>
      <c r="OAC1152" s="894"/>
      <c r="OAD1152" s="894"/>
      <c r="OAE1152" s="894"/>
      <c r="OAF1152" s="894"/>
      <c r="OAG1152" s="894"/>
      <c r="OAH1152" s="894"/>
      <c r="OAI1152" s="894"/>
      <c r="OAJ1152" s="894"/>
      <c r="OAK1152" s="894"/>
      <c r="OAL1152" s="894"/>
      <c r="OAM1152" s="894"/>
      <c r="OAN1152" s="894"/>
      <c r="OAO1152" s="894"/>
      <c r="OAP1152" s="894"/>
      <c r="OAQ1152" s="894"/>
      <c r="OAR1152" s="894"/>
      <c r="OAS1152" s="894"/>
      <c r="OAT1152" s="894"/>
      <c r="OAU1152" s="894"/>
      <c r="OAV1152" s="894"/>
      <c r="OAW1152" s="894"/>
      <c r="OAX1152" s="894"/>
      <c r="OAY1152" s="894"/>
      <c r="OAZ1152" s="894"/>
      <c r="OBA1152" s="894"/>
      <c r="OBB1152" s="894"/>
      <c r="OBC1152" s="894"/>
      <c r="OBD1152" s="894"/>
      <c r="OBE1152" s="894"/>
      <c r="OBF1152" s="894"/>
      <c r="OBG1152" s="894"/>
      <c r="OBH1152" s="894"/>
      <c r="OBI1152" s="894"/>
      <c r="OBJ1152" s="894"/>
      <c r="OBK1152" s="894"/>
      <c r="OBL1152" s="894"/>
      <c r="OBM1152" s="894"/>
      <c r="OBN1152" s="894"/>
      <c r="OBO1152" s="894"/>
      <c r="OBP1152" s="894"/>
      <c r="OBQ1152" s="894"/>
      <c r="OBR1152" s="894"/>
      <c r="OBS1152" s="894"/>
      <c r="OBT1152" s="894"/>
      <c r="OBU1152" s="894"/>
      <c r="OBV1152" s="894"/>
      <c r="OBW1152" s="894"/>
      <c r="OBX1152" s="894"/>
      <c r="OBY1152" s="894"/>
      <c r="OBZ1152" s="894"/>
      <c r="OCA1152" s="894"/>
      <c r="OCB1152" s="894"/>
      <c r="OCC1152" s="894"/>
      <c r="OCD1152" s="894"/>
      <c r="OCE1152" s="894"/>
      <c r="OCF1152" s="894"/>
      <c r="OCG1152" s="894"/>
      <c r="OCH1152" s="894"/>
      <c r="OCI1152" s="894"/>
      <c r="OCJ1152" s="894"/>
      <c r="OCK1152" s="894"/>
      <c r="OCL1152" s="894"/>
      <c r="OCM1152" s="894"/>
      <c r="OCN1152" s="894"/>
      <c r="OCO1152" s="894"/>
      <c r="OCP1152" s="894"/>
      <c r="OCQ1152" s="894"/>
      <c r="OCR1152" s="894"/>
      <c r="OCS1152" s="894"/>
      <c r="OCT1152" s="894"/>
      <c r="OCU1152" s="894"/>
      <c r="OCV1152" s="894"/>
      <c r="OCW1152" s="894"/>
      <c r="OCX1152" s="894"/>
      <c r="OCY1152" s="894"/>
      <c r="OCZ1152" s="894"/>
      <c r="ODA1152" s="894"/>
      <c r="ODB1152" s="894"/>
      <c r="ODC1152" s="894"/>
      <c r="ODD1152" s="894"/>
      <c r="ODE1152" s="894"/>
      <c r="ODF1152" s="894"/>
      <c r="ODG1152" s="894"/>
      <c r="ODH1152" s="894"/>
      <c r="ODI1152" s="894"/>
      <c r="ODJ1152" s="894"/>
      <c r="ODK1152" s="894"/>
      <c r="ODL1152" s="894"/>
      <c r="ODM1152" s="894"/>
      <c r="ODN1152" s="894"/>
      <c r="ODO1152" s="894"/>
      <c r="ODP1152" s="894"/>
      <c r="ODQ1152" s="894"/>
      <c r="ODR1152" s="894"/>
      <c r="ODS1152" s="894"/>
      <c r="ODT1152" s="894"/>
      <c r="ODU1152" s="894"/>
      <c r="ODV1152" s="894"/>
      <c r="ODW1152" s="894"/>
      <c r="ODX1152" s="894"/>
      <c r="ODY1152" s="894"/>
      <c r="ODZ1152" s="894"/>
      <c r="OEA1152" s="894"/>
      <c r="OEB1152" s="894"/>
      <c r="OEC1152" s="894"/>
      <c r="OED1152" s="894"/>
      <c r="OEE1152" s="894"/>
      <c r="OEF1152" s="894"/>
      <c r="OEG1152" s="894"/>
      <c r="OEH1152" s="894"/>
      <c r="OEI1152" s="894"/>
      <c r="OEJ1152" s="894"/>
      <c r="OEK1152" s="894"/>
      <c r="OEL1152" s="894"/>
      <c r="OEM1152" s="894"/>
      <c r="OEN1152" s="894"/>
      <c r="OEO1152" s="894"/>
      <c r="OEP1152" s="894"/>
      <c r="OEQ1152" s="894"/>
      <c r="OER1152" s="894"/>
      <c r="OES1152" s="894"/>
      <c r="OET1152" s="894"/>
      <c r="OEU1152" s="894"/>
      <c r="OEV1152" s="894"/>
      <c r="OEW1152" s="894"/>
      <c r="OEX1152" s="894"/>
      <c r="OEY1152" s="894"/>
      <c r="OEZ1152" s="894"/>
      <c r="OFA1152" s="894"/>
      <c r="OFB1152" s="894"/>
      <c r="OFC1152" s="894"/>
      <c r="OFD1152" s="894"/>
      <c r="OFE1152" s="894"/>
      <c r="OFF1152" s="894"/>
      <c r="OFG1152" s="894"/>
      <c r="OFH1152" s="894"/>
      <c r="OFI1152" s="894"/>
      <c r="OFJ1152" s="894"/>
      <c r="OFK1152" s="894"/>
      <c r="OFL1152" s="894"/>
      <c r="OFM1152" s="894"/>
      <c r="OFN1152" s="894"/>
      <c r="OFO1152" s="894"/>
      <c r="OFP1152" s="894"/>
      <c r="OFQ1152" s="894"/>
      <c r="OFR1152" s="894"/>
      <c r="OFS1152" s="894"/>
      <c r="OFT1152" s="894"/>
      <c r="OFU1152" s="894"/>
      <c r="OFV1152" s="894"/>
      <c r="OFW1152" s="894"/>
      <c r="OFX1152" s="894"/>
      <c r="OFY1152" s="894"/>
      <c r="OFZ1152" s="894"/>
      <c r="OGA1152" s="894"/>
      <c r="OGB1152" s="894"/>
      <c r="OGC1152" s="894"/>
      <c r="OGD1152" s="894"/>
      <c r="OGE1152" s="894"/>
      <c r="OGF1152" s="894"/>
      <c r="OGG1152" s="894"/>
      <c r="OGH1152" s="894"/>
      <c r="OGI1152" s="894"/>
      <c r="OGJ1152" s="894"/>
      <c r="OGK1152" s="894"/>
      <c r="OGL1152" s="894"/>
      <c r="OGM1152" s="894"/>
      <c r="OGN1152" s="894"/>
      <c r="OGO1152" s="894"/>
      <c r="OGP1152" s="894"/>
      <c r="OGQ1152" s="894"/>
      <c r="OGR1152" s="894"/>
      <c r="OGS1152" s="894"/>
      <c r="OGT1152" s="894"/>
      <c r="OGU1152" s="894"/>
      <c r="OGV1152" s="894"/>
      <c r="OGW1152" s="894"/>
      <c r="OGX1152" s="894"/>
      <c r="OGY1152" s="894"/>
      <c r="OGZ1152" s="894"/>
      <c r="OHA1152" s="894"/>
      <c r="OHB1152" s="894"/>
      <c r="OHC1152" s="894"/>
      <c r="OHD1152" s="894"/>
      <c r="OHE1152" s="894"/>
      <c r="OHF1152" s="894"/>
      <c r="OHG1152" s="894"/>
      <c r="OHH1152" s="894"/>
      <c r="OHI1152" s="894"/>
      <c r="OHJ1152" s="894"/>
      <c r="OHK1152" s="894"/>
      <c r="OHL1152" s="894"/>
      <c r="OHM1152" s="894"/>
      <c r="OHN1152" s="894"/>
      <c r="OHO1152" s="894"/>
      <c r="OHP1152" s="894"/>
      <c r="OHQ1152" s="894"/>
      <c r="OHR1152" s="894"/>
      <c r="OHS1152" s="894"/>
      <c r="OHT1152" s="894"/>
      <c r="OHU1152" s="894"/>
      <c r="OHV1152" s="894"/>
      <c r="OHW1152" s="894"/>
      <c r="OHX1152" s="894"/>
      <c r="OHY1152" s="894"/>
      <c r="OHZ1152" s="894"/>
      <c r="OIA1152" s="894"/>
      <c r="OIB1152" s="894"/>
      <c r="OIC1152" s="894"/>
      <c r="OID1152" s="894"/>
      <c r="OIE1152" s="894"/>
      <c r="OIF1152" s="894"/>
      <c r="OIG1152" s="894"/>
      <c r="OIH1152" s="894"/>
      <c r="OII1152" s="894"/>
      <c r="OIJ1152" s="894"/>
      <c r="OIK1152" s="894"/>
      <c r="OIL1152" s="894"/>
      <c r="OIM1152" s="894"/>
      <c r="OIN1152" s="894"/>
      <c r="OIO1152" s="894"/>
      <c r="OIP1152" s="894"/>
      <c r="OIQ1152" s="894"/>
      <c r="OIR1152" s="894"/>
      <c r="OIS1152" s="894"/>
      <c r="OIT1152" s="894"/>
      <c r="OIU1152" s="894"/>
      <c r="OIV1152" s="894"/>
      <c r="OIW1152" s="894"/>
      <c r="OIX1152" s="894"/>
      <c r="OIY1152" s="894"/>
      <c r="OIZ1152" s="894"/>
      <c r="OJA1152" s="894"/>
      <c r="OJB1152" s="894"/>
      <c r="OJC1152" s="894"/>
      <c r="OJD1152" s="894"/>
      <c r="OJE1152" s="894"/>
      <c r="OJF1152" s="894"/>
      <c r="OJG1152" s="894"/>
      <c r="OJH1152" s="894"/>
      <c r="OJI1152" s="894"/>
      <c r="OJJ1152" s="894"/>
      <c r="OJK1152" s="894"/>
      <c r="OJL1152" s="894"/>
      <c r="OJM1152" s="894"/>
      <c r="OJN1152" s="894"/>
      <c r="OJO1152" s="894"/>
      <c r="OJP1152" s="894"/>
      <c r="OJQ1152" s="894"/>
      <c r="OJR1152" s="894"/>
      <c r="OJS1152" s="894"/>
      <c r="OJT1152" s="894"/>
      <c r="OJU1152" s="894"/>
      <c r="OJV1152" s="894"/>
      <c r="OJW1152" s="894"/>
      <c r="OJX1152" s="894"/>
      <c r="OJY1152" s="894"/>
      <c r="OJZ1152" s="894"/>
      <c r="OKA1152" s="894"/>
      <c r="OKB1152" s="894"/>
      <c r="OKC1152" s="894"/>
      <c r="OKD1152" s="894"/>
      <c r="OKE1152" s="894"/>
      <c r="OKF1152" s="894"/>
      <c r="OKG1152" s="894"/>
      <c r="OKH1152" s="894"/>
      <c r="OKI1152" s="894"/>
      <c r="OKJ1152" s="894"/>
      <c r="OKK1152" s="894"/>
      <c r="OKL1152" s="894"/>
      <c r="OKM1152" s="894"/>
      <c r="OKN1152" s="894"/>
      <c r="OKO1152" s="894"/>
      <c r="OKP1152" s="894"/>
      <c r="OKQ1152" s="894"/>
      <c r="OKR1152" s="894"/>
      <c r="OKS1152" s="894"/>
      <c r="OKT1152" s="894"/>
      <c r="OKU1152" s="894"/>
      <c r="OKV1152" s="894"/>
      <c r="OKW1152" s="894"/>
      <c r="OKX1152" s="894"/>
      <c r="OKY1152" s="894"/>
      <c r="OKZ1152" s="894"/>
      <c r="OLA1152" s="894"/>
      <c r="OLB1152" s="894"/>
      <c r="OLC1152" s="894"/>
      <c r="OLD1152" s="894"/>
      <c r="OLE1152" s="894"/>
      <c r="OLF1152" s="894"/>
      <c r="OLG1152" s="894"/>
      <c r="OLH1152" s="894"/>
      <c r="OLI1152" s="894"/>
      <c r="OLJ1152" s="894"/>
      <c r="OLK1152" s="894"/>
      <c r="OLL1152" s="894"/>
      <c r="OLM1152" s="894"/>
      <c r="OLN1152" s="894"/>
      <c r="OLO1152" s="894"/>
      <c r="OLP1152" s="894"/>
      <c r="OLQ1152" s="894"/>
      <c r="OLR1152" s="894"/>
      <c r="OLS1152" s="894"/>
      <c r="OLT1152" s="894"/>
      <c r="OLU1152" s="894"/>
      <c r="OLV1152" s="894"/>
      <c r="OLW1152" s="894"/>
      <c r="OLX1152" s="894"/>
      <c r="OLY1152" s="894"/>
      <c r="OLZ1152" s="894"/>
      <c r="OMA1152" s="894"/>
      <c r="OMB1152" s="894"/>
      <c r="OMC1152" s="894"/>
      <c r="OMD1152" s="894"/>
      <c r="OME1152" s="894"/>
      <c r="OMF1152" s="894"/>
      <c r="OMG1152" s="894"/>
      <c r="OMH1152" s="894"/>
      <c r="OMI1152" s="894"/>
      <c r="OMJ1152" s="894"/>
      <c r="OMK1152" s="894"/>
      <c r="OML1152" s="894"/>
      <c r="OMM1152" s="894"/>
      <c r="OMN1152" s="894"/>
      <c r="OMO1152" s="894"/>
      <c r="OMP1152" s="894"/>
      <c r="OMQ1152" s="894"/>
      <c r="OMR1152" s="894"/>
      <c r="OMS1152" s="894"/>
      <c r="OMT1152" s="894"/>
      <c r="OMU1152" s="894"/>
      <c r="OMV1152" s="894"/>
      <c r="OMW1152" s="894"/>
      <c r="OMX1152" s="894"/>
      <c r="OMY1152" s="894"/>
      <c r="OMZ1152" s="894"/>
      <c r="ONA1152" s="894"/>
      <c r="ONB1152" s="894"/>
      <c r="ONC1152" s="894"/>
      <c r="OND1152" s="894"/>
      <c r="ONE1152" s="894"/>
      <c r="ONF1152" s="894"/>
      <c r="ONG1152" s="894"/>
      <c r="ONH1152" s="894"/>
      <c r="ONI1152" s="894"/>
      <c r="ONJ1152" s="894"/>
      <c r="ONK1152" s="894"/>
      <c r="ONL1152" s="894"/>
      <c r="ONM1152" s="894"/>
      <c r="ONN1152" s="894"/>
      <c r="ONO1152" s="894"/>
      <c r="ONP1152" s="894"/>
      <c r="ONQ1152" s="894"/>
      <c r="ONR1152" s="894"/>
      <c r="ONS1152" s="894"/>
      <c r="ONT1152" s="894"/>
      <c r="ONU1152" s="894"/>
      <c r="ONV1152" s="894"/>
      <c r="ONW1152" s="894"/>
      <c r="ONX1152" s="894"/>
      <c r="ONY1152" s="894"/>
      <c r="ONZ1152" s="894"/>
      <c r="OOA1152" s="894"/>
      <c r="OOB1152" s="894"/>
      <c r="OOC1152" s="894"/>
      <c r="OOD1152" s="894"/>
      <c r="OOE1152" s="894"/>
      <c r="OOF1152" s="894"/>
      <c r="OOG1152" s="894"/>
      <c r="OOH1152" s="894"/>
      <c r="OOI1152" s="894"/>
      <c r="OOJ1152" s="894"/>
      <c r="OOK1152" s="894"/>
      <c r="OOL1152" s="894"/>
      <c r="OOM1152" s="894"/>
      <c r="OON1152" s="894"/>
      <c r="OOO1152" s="894"/>
      <c r="OOP1152" s="894"/>
      <c r="OOQ1152" s="894"/>
      <c r="OOR1152" s="894"/>
      <c r="OOS1152" s="894"/>
      <c r="OOT1152" s="894"/>
      <c r="OOU1152" s="894"/>
      <c r="OOV1152" s="894"/>
      <c r="OOW1152" s="894"/>
      <c r="OOX1152" s="894"/>
      <c r="OOY1152" s="894"/>
      <c r="OOZ1152" s="894"/>
      <c r="OPA1152" s="894"/>
      <c r="OPB1152" s="894"/>
      <c r="OPC1152" s="894"/>
      <c r="OPD1152" s="894"/>
      <c r="OPE1152" s="894"/>
      <c r="OPF1152" s="894"/>
      <c r="OPG1152" s="894"/>
      <c r="OPH1152" s="894"/>
      <c r="OPI1152" s="894"/>
      <c r="OPJ1152" s="894"/>
      <c r="OPK1152" s="894"/>
      <c r="OPL1152" s="894"/>
      <c r="OPM1152" s="894"/>
      <c r="OPN1152" s="894"/>
      <c r="OPO1152" s="894"/>
      <c r="OPP1152" s="894"/>
      <c r="OPQ1152" s="894"/>
      <c r="OPR1152" s="894"/>
      <c r="OPS1152" s="894"/>
      <c r="OPT1152" s="894"/>
      <c r="OPU1152" s="894"/>
      <c r="OPV1152" s="894"/>
      <c r="OPW1152" s="894"/>
      <c r="OPX1152" s="894"/>
      <c r="OPY1152" s="894"/>
      <c r="OPZ1152" s="894"/>
      <c r="OQA1152" s="894"/>
      <c r="OQB1152" s="894"/>
      <c r="OQC1152" s="894"/>
      <c r="OQD1152" s="894"/>
      <c r="OQE1152" s="894"/>
      <c r="OQF1152" s="894"/>
      <c r="OQG1152" s="894"/>
      <c r="OQH1152" s="894"/>
      <c r="OQI1152" s="894"/>
      <c r="OQJ1152" s="894"/>
      <c r="OQK1152" s="894"/>
      <c r="OQL1152" s="894"/>
      <c r="OQM1152" s="894"/>
      <c r="OQN1152" s="894"/>
      <c r="OQO1152" s="894"/>
      <c r="OQP1152" s="894"/>
      <c r="OQQ1152" s="894"/>
      <c r="OQR1152" s="894"/>
      <c r="OQS1152" s="894"/>
      <c r="OQT1152" s="894"/>
      <c r="OQU1152" s="894"/>
      <c r="OQV1152" s="894"/>
      <c r="OQW1152" s="894"/>
      <c r="OQX1152" s="894"/>
      <c r="OQY1152" s="894"/>
      <c r="OQZ1152" s="894"/>
      <c r="ORA1152" s="894"/>
      <c r="ORB1152" s="894"/>
      <c r="ORC1152" s="894"/>
      <c r="ORD1152" s="894"/>
      <c r="ORE1152" s="894"/>
      <c r="ORF1152" s="894"/>
      <c r="ORG1152" s="894"/>
      <c r="ORH1152" s="894"/>
      <c r="ORI1152" s="894"/>
      <c r="ORJ1152" s="894"/>
      <c r="ORK1152" s="894"/>
      <c r="ORL1152" s="894"/>
      <c r="ORM1152" s="894"/>
      <c r="ORN1152" s="894"/>
      <c r="ORO1152" s="894"/>
      <c r="ORP1152" s="894"/>
      <c r="ORQ1152" s="894"/>
      <c r="ORR1152" s="894"/>
      <c r="ORS1152" s="894"/>
      <c r="ORT1152" s="894"/>
      <c r="ORU1152" s="894"/>
      <c r="ORV1152" s="894"/>
      <c r="ORW1152" s="894"/>
      <c r="ORX1152" s="894"/>
      <c r="ORY1152" s="894"/>
      <c r="ORZ1152" s="894"/>
      <c r="OSA1152" s="894"/>
      <c r="OSB1152" s="894"/>
      <c r="OSC1152" s="894"/>
      <c r="OSD1152" s="894"/>
      <c r="OSE1152" s="894"/>
      <c r="OSF1152" s="894"/>
      <c r="OSG1152" s="894"/>
      <c r="OSH1152" s="894"/>
      <c r="OSI1152" s="894"/>
      <c r="OSJ1152" s="894"/>
      <c r="OSK1152" s="894"/>
      <c r="OSL1152" s="894"/>
      <c r="OSM1152" s="894"/>
      <c r="OSN1152" s="894"/>
      <c r="OSO1152" s="894"/>
      <c r="OSP1152" s="894"/>
      <c r="OSQ1152" s="894"/>
      <c r="OSR1152" s="894"/>
      <c r="OSS1152" s="894"/>
      <c r="OST1152" s="894"/>
      <c r="OSU1152" s="894"/>
      <c r="OSV1152" s="894"/>
      <c r="OSW1152" s="894"/>
      <c r="OSX1152" s="894"/>
      <c r="OSY1152" s="894"/>
      <c r="OSZ1152" s="894"/>
      <c r="OTA1152" s="894"/>
      <c r="OTB1152" s="894"/>
      <c r="OTC1152" s="894"/>
      <c r="OTD1152" s="894"/>
      <c r="OTE1152" s="894"/>
      <c r="OTF1152" s="894"/>
      <c r="OTG1152" s="894"/>
      <c r="OTH1152" s="894"/>
      <c r="OTI1152" s="894"/>
      <c r="OTJ1152" s="894"/>
      <c r="OTK1152" s="894"/>
      <c r="OTL1152" s="894"/>
      <c r="OTM1152" s="894"/>
      <c r="OTN1152" s="894"/>
      <c r="OTO1152" s="894"/>
      <c r="OTP1152" s="894"/>
      <c r="OTQ1152" s="894"/>
      <c r="OTR1152" s="894"/>
      <c r="OTS1152" s="894"/>
      <c r="OTT1152" s="894"/>
      <c r="OTU1152" s="894"/>
      <c r="OTV1152" s="894"/>
      <c r="OTW1152" s="894"/>
      <c r="OTX1152" s="894"/>
      <c r="OTY1152" s="894"/>
      <c r="OTZ1152" s="894"/>
      <c r="OUA1152" s="894"/>
      <c r="OUB1152" s="894"/>
      <c r="OUC1152" s="894"/>
      <c r="OUD1152" s="894"/>
      <c r="OUE1152" s="894"/>
      <c r="OUF1152" s="894"/>
      <c r="OUG1152" s="894"/>
      <c r="OUH1152" s="894"/>
      <c r="OUI1152" s="894"/>
      <c r="OUJ1152" s="894"/>
      <c r="OUK1152" s="894"/>
      <c r="OUL1152" s="894"/>
      <c r="OUM1152" s="894"/>
      <c r="OUN1152" s="894"/>
      <c r="OUO1152" s="894"/>
      <c r="OUP1152" s="894"/>
      <c r="OUQ1152" s="894"/>
      <c r="OUR1152" s="894"/>
      <c r="OUS1152" s="894"/>
      <c r="OUT1152" s="894"/>
      <c r="OUU1152" s="894"/>
      <c r="OUV1152" s="894"/>
      <c r="OUW1152" s="894"/>
      <c r="OUX1152" s="894"/>
      <c r="OUY1152" s="894"/>
      <c r="OUZ1152" s="894"/>
      <c r="OVA1152" s="894"/>
      <c r="OVB1152" s="894"/>
      <c r="OVC1152" s="894"/>
      <c r="OVD1152" s="894"/>
      <c r="OVE1152" s="894"/>
      <c r="OVF1152" s="894"/>
      <c r="OVG1152" s="894"/>
      <c r="OVH1152" s="894"/>
      <c r="OVI1152" s="894"/>
      <c r="OVJ1152" s="894"/>
      <c r="OVK1152" s="894"/>
      <c r="OVL1152" s="894"/>
      <c r="OVM1152" s="894"/>
      <c r="OVN1152" s="894"/>
      <c r="OVO1152" s="894"/>
      <c r="OVP1152" s="894"/>
      <c r="OVQ1152" s="894"/>
      <c r="OVR1152" s="894"/>
      <c r="OVS1152" s="894"/>
      <c r="OVT1152" s="894"/>
      <c r="OVU1152" s="894"/>
      <c r="OVV1152" s="894"/>
      <c r="OVW1152" s="894"/>
      <c r="OVX1152" s="894"/>
      <c r="OVY1152" s="894"/>
      <c r="OVZ1152" s="894"/>
      <c r="OWA1152" s="894"/>
      <c r="OWB1152" s="894"/>
      <c r="OWC1152" s="894"/>
      <c r="OWD1152" s="894"/>
      <c r="OWE1152" s="894"/>
      <c r="OWF1152" s="894"/>
      <c r="OWG1152" s="894"/>
      <c r="OWH1152" s="894"/>
      <c r="OWI1152" s="894"/>
      <c r="OWJ1152" s="894"/>
      <c r="OWK1152" s="894"/>
      <c r="OWL1152" s="894"/>
      <c r="OWM1152" s="894"/>
      <c r="OWN1152" s="894"/>
      <c r="OWO1152" s="894"/>
      <c r="OWP1152" s="894"/>
      <c r="OWQ1152" s="894"/>
      <c r="OWR1152" s="894"/>
      <c r="OWS1152" s="894"/>
      <c r="OWT1152" s="894"/>
      <c r="OWU1152" s="894"/>
      <c r="OWV1152" s="894"/>
      <c r="OWW1152" s="894"/>
      <c r="OWX1152" s="894"/>
      <c r="OWY1152" s="894"/>
      <c r="OWZ1152" s="894"/>
      <c r="OXA1152" s="894"/>
      <c r="OXB1152" s="894"/>
      <c r="OXC1152" s="894"/>
      <c r="OXD1152" s="894"/>
      <c r="OXE1152" s="894"/>
      <c r="OXF1152" s="894"/>
      <c r="OXG1152" s="894"/>
      <c r="OXH1152" s="894"/>
      <c r="OXI1152" s="894"/>
      <c r="OXJ1152" s="894"/>
      <c r="OXK1152" s="894"/>
      <c r="OXL1152" s="894"/>
      <c r="OXM1152" s="894"/>
      <c r="OXN1152" s="894"/>
      <c r="OXO1152" s="894"/>
      <c r="OXP1152" s="894"/>
      <c r="OXQ1152" s="894"/>
      <c r="OXR1152" s="894"/>
      <c r="OXS1152" s="894"/>
      <c r="OXT1152" s="894"/>
      <c r="OXU1152" s="894"/>
      <c r="OXV1152" s="894"/>
      <c r="OXW1152" s="894"/>
      <c r="OXX1152" s="894"/>
      <c r="OXY1152" s="894"/>
      <c r="OXZ1152" s="894"/>
      <c r="OYA1152" s="894"/>
      <c r="OYB1152" s="894"/>
      <c r="OYC1152" s="894"/>
      <c r="OYD1152" s="894"/>
      <c r="OYE1152" s="894"/>
      <c r="OYF1152" s="894"/>
      <c r="OYG1152" s="894"/>
      <c r="OYH1152" s="894"/>
      <c r="OYI1152" s="894"/>
      <c r="OYJ1152" s="894"/>
      <c r="OYK1152" s="894"/>
      <c r="OYL1152" s="894"/>
      <c r="OYM1152" s="894"/>
      <c r="OYN1152" s="894"/>
      <c r="OYO1152" s="894"/>
      <c r="OYP1152" s="894"/>
      <c r="OYQ1152" s="894"/>
      <c r="OYR1152" s="894"/>
      <c r="OYS1152" s="894"/>
      <c r="OYT1152" s="894"/>
      <c r="OYU1152" s="894"/>
      <c r="OYV1152" s="894"/>
      <c r="OYW1152" s="894"/>
      <c r="OYX1152" s="894"/>
      <c r="OYY1152" s="894"/>
      <c r="OYZ1152" s="894"/>
      <c r="OZA1152" s="894"/>
      <c r="OZB1152" s="894"/>
      <c r="OZC1152" s="894"/>
      <c r="OZD1152" s="894"/>
      <c r="OZE1152" s="894"/>
      <c r="OZF1152" s="894"/>
      <c r="OZG1152" s="894"/>
      <c r="OZH1152" s="894"/>
      <c r="OZI1152" s="894"/>
      <c r="OZJ1152" s="894"/>
      <c r="OZK1152" s="894"/>
      <c r="OZL1152" s="894"/>
      <c r="OZM1152" s="894"/>
      <c r="OZN1152" s="894"/>
      <c r="OZO1152" s="894"/>
      <c r="OZP1152" s="894"/>
      <c r="OZQ1152" s="894"/>
      <c r="OZR1152" s="894"/>
      <c r="OZS1152" s="894"/>
      <c r="OZT1152" s="894"/>
      <c r="OZU1152" s="894"/>
      <c r="OZV1152" s="894"/>
      <c r="OZW1152" s="894"/>
      <c r="OZX1152" s="894"/>
      <c r="OZY1152" s="894"/>
      <c r="OZZ1152" s="894"/>
      <c r="PAA1152" s="894"/>
      <c r="PAB1152" s="894"/>
      <c r="PAC1152" s="894"/>
      <c r="PAD1152" s="894"/>
      <c r="PAE1152" s="894"/>
      <c r="PAF1152" s="894"/>
      <c r="PAG1152" s="894"/>
      <c r="PAH1152" s="894"/>
      <c r="PAI1152" s="894"/>
      <c r="PAJ1152" s="894"/>
      <c r="PAK1152" s="894"/>
      <c r="PAL1152" s="894"/>
      <c r="PAM1152" s="894"/>
      <c r="PAN1152" s="894"/>
      <c r="PAO1152" s="894"/>
      <c r="PAP1152" s="894"/>
      <c r="PAQ1152" s="894"/>
      <c r="PAR1152" s="894"/>
      <c r="PAS1152" s="894"/>
      <c r="PAT1152" s="894"/>
      <c r="PAU1152" s="894"/>
      <c r="PAV1152" s="894"/>
      <c r="PAW1152" s="894"/>
      <c r="PAX1152" s="894"/>
      <c r="PAY1152" s="894"/>
      <c r="PAZ1152" s="894"/>
      <c r="PBA1152" s="894"/>
      <c r="PBB1152" s="894"/>
      <c r="PBC1152" s="894"/>
      <c r="PBD1152" s="894"/>
      <c r="PBE1152" s="894"/>
      <c r="PBF1152" s="894"/>
      <c r="PBG1152" s="894"/>
      <c r="PBH1152" s="894"/>
      <c r="PBI1152" s="894"/>
      <c r="PBJ1152" s="894"/>
      <c r="PBK1152" s="894"/>
      <c r="PBL1152" s="894"/>
      <c r="PBM1152" s="894"/>
      <c r="PBN1152" s="894"/>
      <c r="PBO1152" s="894"/>
      <c r="PBP1152" s="894"/>
      <c r="PBQ1152" s="894"/>
      <c r="PBR1152" s="894"/>
      <c r="PBS1152" s="894"/>
      <c r="PBT1152" s="894"/>
      <c r="PBU1152" s="894"/>
      <c r="PBV1152" s="894"/>
      <c r="PBW1152" s="894"/>
      <c r="PBX1152" s="894"/>
      <c r="PBY1152" s="894"/>
      <c r="PBZ1152" s="894"/>
      <c r="PCA1152" s="894"/>
      <c r="PCB1152" s="894"/>
      <c r="PCC1152" s="894"/>
      <c r="PCD1152" s="894"/>
      <c r="PCE1152" s="894"/>
      <c r="PCF1152" s="894"/>
      <c r="PCG1152" s="894"/>
      <c r="PCH1152" s="894"/>
      <c r="PCI1152" s="894"/>
      <c r="PCJ1152" s="894"/>
      <c r="PCK1152" s="894"/>
      <c r="PCL1152" s="894"/>
      <c r="PCM1152" s="894"/>
      <c r="PCN1152" s="894"/>
      <c r="PCO1152" s="894"/>
      <c r="PCP1152" s="894"/>
      <c r="PCQ1152" s="894"/>
      <c r="PCR1152" s="894"/>
      <c r="PCS1152" s="894"/>
      <c r="PCT1152" s="894"/>
      <c r="PCU1152" s="894"/>
      <c r="PCV1152" s="894"/>
      <c r="PCW1152" s="894"/>
      <c r="PCX1152" s="894"/>
      <c r="PCY1152" s="894"/>
      <c r="PCZ1152" s="894"/>
      <c r="PDA1152" s="894"/>
      <c r="PDB1152" s="894"/>
      <c r="PDC1152" s="894"/>
      <c r="PDD1152" s="894"/>
      <c r="PDE1152" s="894"/>
      <c r="PDF1152" s="894"/>
      <c r="PDG1152" s="894"/>
      <c r="PDH1152" s="894"/>
      <c r="PDI1152" s="894"/>
      <c r="PDJ1152" s="894"/>
      <c r="PDK1152" s="894"/>
      <c r="PDL1152" s="894"/>
      <c r="PDM1152" s="894"/>
      <c r="PDN1152" s="894"/>
      <c r="PDO1152" s="894"/>
      <c r="PDP1152" s="894"/>
      <c r="PDQ1152" s="894"/>
      <c r="PDR1152" s="894"/>
      <c r="PDS1152" s="894"/>
      <c r="PDT1152" s="894"/>
      <c r="PDU1152" s="894"/>
      <c r="PDV1152" s="894"/>
      <c r="PDW1152" s="894"/>
      <c r="PDX1152" s="894"/>
      <c r="PDY1152" s="894"/>
      <c r="PDZ1152" s="894"/>
      <c r="PEA1152" s="894"/>
      <c r="PEB1152" s="894"/>
      <c r="PEC1152" s="894"/>
      <c r="PED1152" s="894"/>
      <c r="PEE1152" s="894"/>
      <c r="PEF1152" s="894"/>
      <c r="PEG1152" s="894"/>
      <c r="PEH1152" s="894"/>
      <c r="PEI1152" s="894"/>
      <c r="PEJ1152" s="894"/>
      <c r="PEK1152" s="894"/>
      <c r="PEL1152" s="894"/>
      <c r="PEM1152" s="894"/>
      <c r="PEN1152" s="894"/>
      <c r="PEO1152" s="894"/>
      <c r="PEP1152" s="894"/>
      <c r="PEQ1152" s="894"/>
      <c r="PER1152" s="894"/>
      <c r="PES1152" s="894"/>
      <c r="PET1152" s="894"/>
      <c r="PEU1152" s="894"/>
      <c r="PEV1152" s="894"/>
      <c r="PEW1152" s="894"/>
      <c r="PEX1152" s="894"/>
      <c r="PEY1152" s="894"/>
      <c r="PEZ1152" s="894"/>
      <c r="PFA1152" s="894"/>
      <c r="PFB1152" s="894"/>
      <c r="PFC1152" s="894"/>
      <c r="PFD1152" s="894"/>
      <c r="PFE1152" s="894"/>
      <c r="PFF1152" s="894"/>
      <c r="PFG1152" s="894"/>
      <c r="PFH1152" s="894"/>
      <c r="PFI1152" s="894"/>
      <c r="PFJ1152" s="894"/>
      <c r="PFK1152" s="894"/>
      <c r="PFL1152" s="894"/>
      <c r="PFM1152" s="894"/>
      <c r="PFN1152" s="894"/>
      <c r="PFO1152" s="894"/>
      <c r="PFP1152" s="894"/>
      <c r="PFQ1152" s="894"/>
      <c r="PFR1152" s="894"/>
      <c r="PFS1152" s="894"/>
      <c r="PFT1152" s="894"/>
      <c r="PFU1152" s="894"/>
      <c r="PFV1152" s="894"/>
      <c r="PFW1152" s="894"/>
      <c r="PFX1152" s="894"/>
      <c r="PFY1152" s="894"/>
      <c r="PFZ1152" s="894"/>
      <c r="PGA1152" s="894"/>
      <c r="PGB1152" s="894"/>
      <c r="PGC1152" s="894"/>
      <c r="PGD1152" s="894"/>
      <c r="PGE1152" s="894"/>
      <c r="PGF1152" s="894"/>
      <c r="PGG1152" s="894"/>
      <c r="PGH1152" s="894"/>
      <c r="PGI1152" s="894"/>
      <c r="PGJ1152" s="894"/>
      <c r="PGK1152" s="894"/>
      <c r="PGL1152" s="894"/>
      <c r="PGM1152" s="894"/>
      <c r="PGN1152" s="894"/>
      <c r="PGO1152" s="894"/>
      <c r="PGP1152" s="894"/>
      <c r="PGQ1152" s="894"/>
      <c r="PGR1152" s="894"/>
      <c r="PGS1152" s="894"/>
      <c r="PGT1152" s="894"/>
      <c r="PGU1152" s="894"/>
      <c r="PGV1152" s="894"/>
      <c r="PGW1152" s="894"/>
      <c r="PGX1152" s="894"/>
      <c r="PGY1152" s="894"/>
      <c r="PGZ1152" s="894"/>
      <c r="PHA1152" s="894"/>
      <c r="PHB1152" s="894"/>
      <c r="PHC1152" s="894"/>
      <c r="PHD1152" s="894"/>
      <c r="PHE1152" s="894"/>
      <c r="PHF1152" s="894"/>
      <c r="PHG1152" s="894"/>
      <c r="PHH1152" s="894"/>
      <c r="PHI1152" s="894"/>
      <c r="PHJ1152" s="894"/>
      <c r="PHK1152" s="894"/>
      <c r="PHL1152" s="894"/>
      <c r="PHM1152" s="894"/>
      <c r="PHN1152" s="894"/>
      <c r="PHO1152" s="894"/>
      <c r="PHP1152" s="894"/>
      <c r="PHQ1152" s="894"/>
      <c r="PHR1152" s="894"/>
      <c r="PHS1152" s="894"/>
      <c r="PHT1152" s="894"/>
      <c r="PHU1152" s="894"/>
      <c r="PHV1152" s="894"/>
      <c r="PHW1152" s="894"/>
      <c r="PHX1152" s="894"/>
      <c r="PHY1152" s="894"/>
      <c r="PHZ1152" s="894"/>
      <c r="PIA1152" s="894"/>
      <c r="PIB1152" s="894"/>
      <c r="PIC1152" s="894"/>
      <c r="PID1152" s="894"/>
      <c r="PIE1152" s="894"/>
      <c r="PIF1152" s="894"/>
      <c r="PIG1152" s="894"/>
      <c r="PIH1152" s="894"/>
      <c r="PII1152" s="894"/>
      <c r="PIJ1152" s="894"/>
      <c r="PIK1152" s="894"/>
      <c r="PIL1152" s="894"/>
      <c r="PIM1152" s="894"/>
      <c r="PIN1152" s="894"/>
      <c r="PIO1152" s="894"/>
      <c r="PIP1152" s="894"/>
      <c r="PIQ1152" s="894"/>
      <c r="PIR1152" s="894"/>
      <c r="PIS1152" s="894"/>
      <c r="PIT1152" s="894"/>
      <c r="PIU1152" s="894"/>
      <c r="PIV1152" s="894"/>
      <c r="PIW1152" s="894"/>
      <c r="PIX1152" s="894"/>
      <c r="PIY1152" s="894"/>
      <c r="PIZ1152" s="894"/>
      <c r="PJA1152" s="894"/>
      <c r="PJB1152" s="894"/>
      <c r="PJC1152" s="894"/>
      <c r="PJD1152" s="894"/>
      <c r="PJE1152" s="894"/>
      <c r="PJF1152" s="894"/>
      <c r="PJG1152" s="894"/>
      <c r="PJH1152" s="894"/>
      <c r="PJI1152" s="894"/>
      <c r="PJJ1152" s="894"/>
      <c r="PJK1152" s="894"/>
      <c r="PJL1152" s="894"/>
      <c r="PJM1152" s="894"/>
      <c r="PJN1152" s="894"/>
      <c r="PJO1152" s="894"/>
      <c r="PJP1152" s="894"/>
      <c r="PJQ1152" s="894"/>
      <c r="PJR1152" s="894"/>
      <c r="PJS1152" s="894"/>
      <c r="PJT1152" s="894"/>
      <c r="PJU1152" s="894"/>
      <c r="PJV1152" s="894"/>
      <c r="PJW1152" s="894"/>
      <c r="PJX1152" s="894"/>
      <c r="PJY1152" s="894"/>
      <c r="PJZ1152" s="894"/>
      <c r="PKA1152" s="894"/>
      <c r="PKB1152" s="894"/>
      <c r="PKC1152" s="894"/>
      <c r="PKD1152" s="894"/>
      <c r="PKE1152" s="894"/>
      <c r="PKF1152" s="894"/>
      <c r="PKG1152" s="894"/>
      <c r="PKH1152" s="894"/>
      <c r="PKI1152" s="894"/>
      <c r="PKJ1152" s="894"/>
      <c r="PKK1152" s="894"/>
      <c r="PKL1152" s="894"/>
      <c r="PKM1152" s="894"/>
      <c r="PKN1152" s="894"/>
      <c r="PKO1152" s="894"/>
      <c r="PKP1152" s="894"/>
      <c r="PKQ1152" s="894"/>
      <c r="PKR1152" s="894"/>
      <c r="PKS1152" s="894"/>
      <c r="PKT1152" s="894"/>
      <c r="PKU1152" s="894"/>
      <c r="PKV1152" s="894"/>
      <c r="PKW1152" s="894"/>
      <c r="PKX1152" s="894"/>
      <c r="PKY1152" s="894"/>
      <c r="PKZ1152" s="894"/>
      <c r="PLA1152" s="894"/>
      <c r="PLB1152" s="894"/>
      <c r="PLC1152" s="894"/>
      <c r="PLD1152" s="894"/>
      <c r="PLE1152" s="894"/>
      <c r="PLF1152" s="894"/>
      <c r="PLG1152" s="894"/>
      <c r="PLH1152" s="894"/>
      <c r="PLI1152" s="894"/>
      <c r="PLJ1152" s="894"/>
      <c r="PLK1152" s="894"/>
      <c r="PLL1152" s="894"/>
      <c r="PLM1152" s="894"/>
      <c r="PLN1152" s="894"/>
      <c r="PLO1152" s="894"/>
      <c r="PLP1152" s="894"/>
      <c r="PLQ1152" s="894"/>
      <c r="PLR1152" s="894"/>
      <c r="PLS1152" s="894"/>
      <c r="PLT1152" s="894"/>
      <c r="PLU1152" s="894"/>
      <c r="PLV1152" s="894"/>
      <c r="PLW1152" s="894"/>
      <c r="PLX1152" s="894"/>
      <c r="PLY1152" s="894"/>
      <c r="PLZ1152" s="894"/>
      <c r="PMA1152" s="894"/>
      <c r="PMB1152" s="894"/>
      <c r="PMC1152" s="894"/>
      <c r="PMD1152" s="894"/>
      <c r="PME1152" s="894"/>
      <c r="PMF1152" s="894"/>
      <c r="PMG1152" s="894"/>
      <c r="PMH1152" s="894"/>
      <c r="PMI1152" s="894"/>
      <c r="PMJ1152" s="894"/>
      <c r="PMK1152" s="894"/>
      <c r="PML1152" s="894"/>
      <c r="PMM1152" s="894"/>
      <c r="PMN1152" s="894"/>
      <c r="PMO1152" s="894"/>
      <c r="PMP1152" s="894"/>
      <c r="PMQ1152" s="894"/>
      <c r="PMR1152" s="894"/>
      <c r="PMS1152" s="894"/>
      <c r="PMT1152" s="894"/>
      <c r="PMU1152" s="894"/>
      <c r="PMV1152" s="894"/>
      <c r="PMW1152" s="894"/>
      <c r="PMX1152" s="894"/>
      <c r="PMY1152" s="894"/>
      <c r="PMZ1152" s="894"/>
      <c r="PNA1152" s="894"/>
      <c r="PNB1152" s="894"/>
      <c r="PNC1152" s="894"/>
      <c r="PND1152" s="894"/>
      <c r="PNE1152" s="894"/>
      <c r="PNF1152" s="894"/>
      <c r="PNG1152" s="894"/>
      <c r="PNH1152" s="894"/>
      <c r="PNI1152" s="894"/>
      <c r="PNJ1152" s="894"/>
      <c r="PNK1152" s="894"/>
      <c r="PNL1152" s="894"/>
      <c r="PNM1152" s="894"/>
      <c r="PNN1152" s="894"/>
      <c r="PNO1152" s="894"/>
      <c r="PNP1152" s="894"/>
      <c r="PNQ1152" s="894"/>
      <c r="PNR1152" s="894"/>
      <c r="PNS1152" s="894"/>
      <c r="PNT1152" s="894"/>
      <c r="PNU1152" s="894"/>
      <c r="PNV1152" s="894"/>
      <c r="PNW1152" s="894"/>
      <c r="PNX1152" s="894"/>
      <c r="PNY1152" s="894"/>
      <c r="PNZ1152" s="894"/>
      <c r="POA1152" s="894"/>
      <c r="POB1152" s="894"/>
      <c r="POC1152" s="894"/>
      <c r="POD1152" s="894"/>
      <c r="POE1152" s="894"/>
      <c r="POF1152" s="894"/>
      <c r="POG1152" s="894"/>
      <c r="POH1152" s="894"/>
      <c r="POI1152" s="894"/>
      <c r="POJ1152" s="894"/>
      <c r="POK1152" s="894"/>
      <c r="POL1152" s="894"/>
      <c r="POM1152" s="894"/>
      <c r="PON1152" s="894"/>
      <c r="POO1152" s="894"/>
      <c r="POP1152" s="894"/>
      <c r="POQ1152" s="894"/>
      <c r="POR1152" s="894"/>
      <c r="POS1152" s="894"/>
      <c r="POT1152" s="894"/>
      <c r="POU1152" s="894"/>
      <c r="POV1152" s="894"/>
      <c r="POW1152" s="894"/>
      <c r="POX1152" s="894"/>
      <c r="POY1152" s="894"/>
      <c r="POZ1152" s="894"/>
      <c r="PPA1152" s="894"/>
      <c r="PPB1152" s="894"/>
      <c r="PPC1152" s="894"/>
      <c r="PPD1152" s="894"/>
      <c r="PPE1152" s="894"/>
      <c r="PPF1152" s="894"/>
      <c r="PPG1152" s="894"/>
      <c r="PPH1152" s="894"/>
      <c r="PPI1152" s="894"/>
      <c r="PPJ1152" s="894"/>
      <c r="PPK1152" s="894"/>
      <c r="PPL1152" s="894"/>
      <c r="PPM1152" s="894"/>
      <c r="PPN1152" s="894"/>
      <c r="PPO1152" s="894"/>
      <c r="PPP1152" s="894"/>
      <c r="PPQ1152" s="894"/>
      <c r="PPR1152" s="894"/>
      <c r="PPS1152" s="894"/>
      <c r="PPT1152" s="894"/>
      <c r="PPU1152" s="894"/>
      <c r="PPV1152" s="894"/>
      <c r="PPW1152" s="894"/>
      <c r="PPX1152" s="894"/>
      <c r="PPY1152" s="894"/>
      <c r="PPZ1152" s="894"/>
      <c r="PQA1152" s="894"/>
      <c r="PQB1152" s="894"/>
      <c r="PQC1152" s="894"/>
      <c r="PQD1152" s="894"/>
      <c r="PQE1152" s="894"/>
      <c r="PQF1152" s="894"/>
      <c r="PQG1152" s="894"/>
      <c r="PQH1152" s="894"/>
      <c r="PQI1152" s="894"/>
      <c r="PQJ1152" s="894"/>
      <c r="PQK1152" s="894"/>
      <c r="PQL1152" s="894"/>
      <c r="PQM1152" s="894"/>
      <c r="PQN1152" s="894"/>
      <c r="PQO1152" s="894"/>
      <c r="PQP1152" s="894"/>
      <c r="PQQ1152" s="894"/>
      <c r="PQR1152" s="894"/>
      <c r="PQS1152" s="894"/>
      <c r="PQT1152" s="894"/>
      <c r="PQU1152" s="894"/>
      <c r="PQV1152" s="894"/>
      <c r="PQW1152" s="894"/>
      <c r="PQX1152" s="894"/>
      <c r="PQY1152" s="894"/>
      <c r="PQZ1152" s="894"/>
      <c r="PRA1152" s="894"/>
      <c r="PRB1152" s="894"/>
      <c r="PRC1152" s="894"/>
      <c r="PRD1152" s="894"/>
      <c r="PRE1152" s="894"/>
      <c r="PRF1152" s="894"/>
      <c r="PRG1152" s="894"/>
      <c r="PRH1152" s="894"/>
      <c r="PRI1152" s="894"/>
      <c r="PRJ1152" s="894"/>
      <c r="PRK1152" s="894"/>
      <c r="PRL1152" s="894"/>
      <c r="PRM1152" s="894"/>
      <c r="PRN1152" s="894"/>
      <c r="PRO1152" s="894"/>
      <c r="PRP1152" s="894"/>
      <c r="PRQ1152" s="894"/>
      <c r="PRR1152" s="894"/>
      <c r="PRS1152" s="894"/>
      <c r="PRT1152" s="894"/>
      <c r="PRU1152" s="894"/>
      <c r="PRV1152" s="894"/>
      <c r="PRW1152" s="894"/>
      <c r="PRX1152" s="894"/>
      <c r="PRY1152" s="894"/>
      <c r="PRZ1152" s="894"/>
      <c r="PSA1152" s="894"/>
      <c r="PSB1152" s="894"/>
      <c r="PSC1152" s="894"/>
      <c r="PSD1152" s="894"/>
      <c r="PSE1152" s="894"/>
      <c r="PSF1152" s="894"/>
      <c r="PSG1152" s="894"/>
      <c r="PSH1152" s="894"/>
      <c r="PSI1152" s="894"/>
      <c r="PSJ1152" s="894"/>
      <c r="PSK1152" s="894"/>
      <c r="PSL1152" s="894"/>
      <c r="PSM1152" s="894"/>
      <c r="PSN1152" s="894"/>
      <c r="PSO1152" s="894"/>
      <c r="PSP1152" s="894"/>
      <c r="PSQ1152" s="894"/>
      <c r="PSR1152" s="894"/>
      <c r="PSS1152" s="894"/>
      <c r="PST1152" s="894"/>
      <c r="PSU1152" s="894"/>
      <c r="PSV1152" s="894"/>
      <c r="PSW1152" s="894"/>
      <c r="PSX1152" s="894"/>
      <c r="PSY1152" s="894"/>
      <c r="PSZ1152" s="894"/>
      <c r="PTA1152" s="894"/>
      <c r="PTB1152" s="894"/>
      <c r="PTC1152" s="894"/>
      <c r="PTD1152" s="894"/>
      <c r="PTE1152" s="894"/>
      <c r="PTF1152" s="894"/>
      <c r="PTG1152" s="894"/>
      <c r="PTH1152" s="894"/>
      <c r="PTI1152" s="894"/>
      <c r="PTJ1152" s="894"/>
      <c r="PTK1152" s="894"/>
      <c r="PTL1152" s="894"/>
      <c r="PTM1152" s="894"/>
      <c r="PTN1152" s="894"/>
      <c r="PTO1152" s="894"/>
      <c r="PTP1152" s="894"/>
      <c r="PTQ1152" s="894"/>
      <c r="PTR1152" s="894"/>
      <c r="PTS1152" s="894"/>
      <c r="PTT1152" s="894"/>
      <c r="PTU1152" s="894"/>
      <c r="PTV1152" s="894"/>
      <c r="PTW1152" s="894"/>
      <c r="PTX1152" s="894"/>
      <c r="PTY1152" s="894"/>
      <c r="PTZ1152" s="894"/>
      <c r="PUA1152" s="894"/>
      <c r="PUB1152" s="894"/>
      <c r="PUC1152" s="894"/>
      <c r="PUD1152" s="894"/>
      <c r="PUE1152" s="894"/>
      <c r="PUF1152" s="894"/>
      <c r="PUG1152" s="894"/>
      <c r="PUH1152" s="894"/>
      <c r="PUI1152" s="894"/>
      <c r="PUJ1152" s="894"/>
      <c r="PUK1152" s="894"/>
      <c r="PUL1152" s="894"/>
      <c r="PUM1152" s="894"/>
      <c r="PUN1152" s="894"/>
      <c r="PUO1152" s="894"/>
      <c r="PUP1152" s="894"/>
      <c r="PUQ1152" s="894"/>
      <c r="PUR1152" s="894"/>
      <c r="PUS1152" s="894"/>
      <c r="PUT1152" s="894"/>
      <c r="PUU1152" s="894"/>
      <c r="PUV1152" s="894"/>
      <c r="PUW1152" s="894"/>
      <c r="PUX1152" s="894"/>
      <c r="PUY1152" s="894"/>
      <c r="PUZ1152" s="894"/>
      <c r="PVA1152" s="894"/>
      <c r="PVB1152" s="894"/>
      <c r="PVC1152" s="894"/>
      <c r="PVD1152" s="894"/>
      <c r="PVE1152" s="894"/>
      <c r="PVF1152" s="894"/>
      <c r="PVG1152" s="894"/>
      <c r="PVH1152" s="894"/>
      <c r="PVI1152" s="894"/>
      <c r="PVJ1152" s="894"/>
      <c r="PVK1152" s="894"/>
      <c r="PVL1152" s="894"/>
      <c r="PVM1152" s="894"/>
      <c r="PVN1152" s="894"/>
      <c r="PVO1152" s="894"/>
      <c r="PVP1152" s="894"/>
      <c r="PVQ1152" s="894"/>
      <c r="PVR1152" s="894"/>
      <c r="PVS1152" s="894"/>
      <c r="PVT1152" s="894"/>
      <c r="PVU1152" s="894"/>
      <c r="PVV1152" s="894"/>
      <c r="PVW1152" s="894"/>
      <c r="PVX1152" s="894"/>
      <c r="PVY1152" s="894"/>
      <c r="PVZ1152" s="894"/>
      <c r="PWA1152" s="894"/>
      <c r="PWB1152" s="894"/>
      <c r="PWC1152" s="894"/>
      <c r="PWD1152" s="894"/>
      <c r="PWE1152" s="894"/>
      <c r="PWF1152" s="894"/>
      <c r="PWG1152" s="894"/>
      <c r="PWH1152" s="894"/>
      <c r="PWI1152" s="894"/>
      <c r="PWJ1152" s="894"/>
      <c r="PWK1152" s="894"/>
      <c r="PWL1152" s="894"/>
      <c r="PWM1152" s="894"/>
      <c r="PWN1152" s="894"/>
      <c r="PWO1152" s="894"/>
      <c r="PWP1152" s="894"/>
      <c r="PWQ1152" s="894"/>
      <c r="PWR1152" s="894"/>
      <c r="PWS1152" s="894"/>
      <c r="PWT1152" s="894"/>
      <c r="PWU1152" s="894"/>
      <c r="PWV1152" s="894"/>
      <c r="PWW1152" s="894"/>
      <c r="PWX1152" s="894"/>
      <c r="PWY1152" s="894"/>
      <c r="PWZ1152" s="894"/>
      <c r="PXA1152" s="894"/>
      <c r="PXB1152" s="894"/>
      <c r="PXC1152" s="894"/>
      <c r="PXD1152" s="894"/>
      <c r="PXE1152" s="894"/>
      <c r="PXF1152" s="894"/>
      <c r="PXG1152" s="894"/>
      <c r="PXH1152" s="894"/>
      <c r="PXI1152" s="894"/>
      <c r="PXJ1152" s="894"/>
      <c r="PXK1152" s="894"/>
      <c r="PXL1152" s="894"/>
      <c r="PXM1152" s="894"/>
      <c r="PXN1152" s="894"/>
      <c r="PXO1152" s="894"/>
      <c r="PXP1152" s="894"/>
      <c r="PXQ1152" s="894"/>
      <c r="PXR1152" s="894"/>
      <c r="PXS1152" s="894"/>
      <c r="PXT1152" s="894"/>
      <c r="PXU1152" s="894"/>
      <c r="PXV1152" s="894"/>
      <c r="PXW1152" s="894"/>
      <c r="PXX1152" s="894"/>
      <c r="PXY1152" s="894"/>
      <c r="PXZ1152" s="894"/>
      <c r="PYA1152" s="894"/>
      <c r="PYB1152" s="894"/>
      <c r="PYC1152" s="894"/>
      <c r="PYD1152" s="894"/>
      <c r="PYE1152" s="894"/>
      <c r="PYF1152" s="894"/>
      <c r="PYG1152" s="894"/>
      <c r="PYH1152" s="894"/>
      <c r="PYI1152" s="894"/>
      <c r="PYJ1152" s="894"/>
      <c r="PYK1152" s="894"/>
      <c r="PYL1152" s="894"/>
      <c r="PYM1152" s="894"/>
      <c r="PYN1152" s="894"/>
      <c r="PYO1152" s="894"/>
      <c r="PYP1152" s="894"/>
      <c r="PYQ1152" s="894"/>
      <c r="PYR1152" s="894"/>
      <c r="PYS1152" s="894"/>
      <c r="PYT1152" s="894"/>
      <c r="PYU1152" s="894"/>
      <c r="PYV1152" s="894"/>
      <c r="PYW1152" s="894"/>
      <c r="PYX1152" s="894"/>
      <c r="PYY1152" s="894"/>
      <c r="PYZ1152" s="894"/>
      <c r="PZA1152" s="894"/>
      <c r="PZB1152" s="894"/>
      <c r="PZC1152" s="894"/>
      <c r="PZD1152" s="894"/>
      <c r="PZE1152" s="894"/>
      <c r="PZF1152" s="894"/>
      <c r="PZG1152" s="894"/>
      <c r="PZH1152" s="894"/>
      <c r="PZI1152" s="894"/>
      <c r="PZJ1152" s="894"/>
      <c r="PZK1152" s="894"/>
      <c r="PZL1152" s="894"/>
      <c r="PZM1152" s="894"/>
      <c r="PZN1152" s="894"/>
      <c r="PZO1152" s="894"/>
      <c r="PZP1152" s="894"/>
      <c r="PZQ1152" s="894"/>
      <c r="PZR1152" s="894"/>
      <c r="PZS1152" s="894"/>
      <c r="PZT1152" s="894"/>
      <c r="PZU1152" s="894"/>
      <c r="PZV1152" s="894"/>
      <c r="PZW1152" s="894"/>
      <c r="PZX1152" s="894"/>
      <c r="PZY1152" s="894"/>
      <c r="PZZ1152" s="894"/>
      <c r="QAA1152" s="894"/>
      <c r="QAB1152" s="894"/>
      <c r="QAC1152" s="894"/>
      <c r="QAD1152" s="894"/>
      <c r="QAE1152" s="894"/>
      <c r="QAF1152" s="894"/>
      <c r="QAG1152" s="894"/>
      <c r="QAH1152" s="894"/>
      <c r="QAI1152" s="894"/>
      <c r="QAJ1152" s="894"/>
      <c r="QAK1152" s="894"/>
      <c r="QAL1152" s="894"/>
      <c r="QAM1152" s="894"/>
      <c r="QAN1152" s="894"/>
      <c r="QAO1152" s="894"/>
      <c r="QAP1152" s="894"/>
      <c r="QAQ1152" s="894"/>
      <c r="QAR1152" s="894"/>
      <c r="QAS1152" s="894"/>
      <c r="QAT1152" s="894"/>
      <c r="QAU1152" s="894"/>
      <c r="QAV1152" s="894"/>
      <c r="QAW1152" s="894"/>
      <c r="QAX1152" s="894"/>
      <c r="QAY1152" s="894"/>
      <c r="QAZ1152" s="894"/>
      <c r="QBA1152" s="894"/>
      <c r="QBB1152" s="894"/>
      <c r="QBC1152" s="894"/>
      <c r="QBD1152" s="894"/>
      <c r="QBE1152" s="894"/>
      <c r="QBF1152" s="894"/>
      <c r="QBG1152" s="894"/>
      <c r="QBH1152" s="894"/>
      <c r="QBI1152" s="894"/>
      <c r="QBJ1152" s="894"/>
      <c r="QBK1152" s="894"/>
      <c r="QBL1152" s="894"/>
      <c r="QBM1152" s="894"/>
      <c r="QBN1152" s="894"/>
      <c r="QBO1152" s="894"/>
      <c r="QBP1152" s="894"/>
      <c r="QBQ1152" s="894"/>
      <c r="QBR1152" s="894"/>
      <c r="QBS1152" s="894"/>
      <c r="QBT1152" s="894"/>
      <c r="QBU1152" s="894"/>
      <c r="QBV1152" s="894"/>
      <c r="QBW1152" s="894"/>
      <c r="QBX1152" s="894"/>
      <c r="QBY1152" s="894"/>
      <c r="QBZ1152" s="894"/>
      <c r="QCA1152" s="894"/>
      <c r="QCB1152" s="894"/>
      <c r="QCC1152" s="894"/>
      <c r="QCD1152" s="894"/>
      <c r="QCE1152" s="894"/>
      <c r="QCF1152" s="894"/>
      <c r="QCG1152" s="894"/>
      <c r="QCH1152" s="894"/>
      <c r="QCI1152" s="894"/>
      <c r="QCJ1152" s="894"/>
      <c r="QCK1152" s="894"/>
      <c r="QCL1152" s="894"/>
      <c r="QCM1152" s="894"/>
      <c r="QCN1152" s="894"/>
      <c r="QCO1152" s="894"/>
      <c r="QCP1152" s="894"/>
      <c r="QCQ1152" s="894"/>
      <c r="QCR1152" s="894"/>
      <c r="QCS1152" s="894"/>
      <c r="QCT1152" s="894"/>
      <c r="QCU1152" s="894"/>
      <c r="QCV1152" s="894"/>
      <c r="QCW1152" s="894"/>
      <c r="QCX1152" s="894"/>
      <c r="QCY1152" s="894"/>
      <c r="QCZ1152" s="894"/>
      <c r="QDA1152" s="894"/>
      <c r="QDB1152" s="894"/>
      <c r="QDC1152" s="894"/>
      <c r="QDD1152" s="894"/>
      <c r="QDE1152" s="894"/>
      <c r="QDF1152" s="894"/>
      <c r="QDG1152" s="894"/>
      <c r="QDH1152" s="894"/>
      <c r="QDI1152" s="894"/>
      <c r="QDJ1152" s="894"/>
      <c r="QDK1152" s="894"/>
      <c r="QDL1152" s="894"/>
      <c r="QDM1152" s="894"/>
      <c r="QDN1152" s="894"/>
      <c r="QDO1152" s="894"/>
      <c r="QDP1152" s="894"/>
      <c r="QDQ1152" s="894"/>
      <c r="QDR1152" s="894"/>
      <c r="QDS1152" s="894"/>
      <c r="QDT1152" s="894"/>
      <c r="QDU1152" s="894"/>
      <c r="QDV1152" s="894"/>
      <c r="QDW1152" s="894"/>
      <c r="QDX1152" s="894"/>
      <c r="QDY1152" s="894"/>
      <c r="QDZ1152" s="894"/>
      <c r="QEA1152" s="894"/>
      <c r="QEB1152" s="894"/>
      <c r="QEC1152" s="894"/>
      <c r="QED1152" s="894"/>
      <c r="QEE1152" s="894"/>
      <c r="QEF1152" s="894"/>
      <c r="QEG1152" s="894"/>
      <c r="QEH1152" s="894"/>
      <c r="QEI1152" s="894"/>
      <c r="QEJ1152" s="894"/>
      <c r="QEK1152" s="894"/>
      <c r="QEL1152" s="894"/>
      <c r="QEM1152" s="894"/>
      <c r="QEN1152" s="894"/>
      <c r="QEO1152" s="894"/>
      <c r="QEP1152" s="894"/>
      <c r="QEQ1152" s="894"/>
      <c r="QER1152" s="894"/>
      <c r="QES1152" s="894"/>
      <c r="QET1152" s="894"/>
      <c r="QEU1152" s="894"/>
      <c r="QEV1152" s="894"/>
      <c r="QEW1152" s="894"/>
      <c r="QEX1152" s="894"/>
      <c r="QEY1152" s="894"/>
      <c r="QEZ1152" s="894"/>
      <c r="QFA1152" s="894"/>
      <c r="QFB1152" s="894"/>
      <c r="QFC1152" s="894"/>
      <c r="QFD1152" s="894"/>
      <c r="QFE1152" s="894"/>
      <c r="QFF1152" s="894"/>
      <c r="QFG1152" s="894"/>
      <c r="QFH1152" s="894"/>
      <c r="QFI1152" s="894"/>
      <c r="QFJ1152" s="894"/>
      <c r="QFK1152" s="894"/>
      <c r="QFL1152" s="894"/>
      <c r="QFM1152" s="894"/>
      <c r="QFN1152" s="894"/>
      <c r="QFO1152" s="894"/>
      <c r="QFP1152" s="894"/>
      <c r="QFQ1152" s="894"/>
      <c r="QFR1152" s="894"/>
      <c r="QFS1152" s="894"/>
      <c r="QFT1152" s="894"/>
      <c r="QFU1152" s="894"/>
      <c r="QFV1152" s="894"/>
      <c r="QFW1152" s="894"/>
      <c r="QFX1152" s="894"/>
      <c r="QFY1152" s="894"/>
      <c r="QFZ1152" s="894"/>
      <c r="QGA1152" s="894"/>
      <c r="QGB1152" s="894"/>
      <c r="QGC1152" s="894"/>
      <c r="QGD1152" s="894"/>
      <c r="QGE1152" s="894"/>
      <c r="QGF1152" s="894"/>
      <c r="QGG1152" s="894"/>
      <c r="QGH1152" s="894"/>
      <c r="QGI1152" s="894"/>
      <c r="QGJ1152" s="894"/>
      <c r="QGK1152" s="894"/>
      <c r="QGL1152" s="894"/>
      <c r="QGM1152" s="894"/>
      <c r="QGN1152" s="894"/>
      <c r="QGO1152" s="894"/>
      <c r="QGP1152" s="894"/>
      <c r="QGQ1152" s="894"/>
      <c r="QGR1152" s="894"/>
      <c r="QGS1152" s="894"/>
      <c r="QGT1152" s="894"/>
      <c r="QGU1152" s="894"/>
      <c r="QGV1152" s="894"/>
      <c r="QGW1152" s="894"/>
      <c r="QGX1152" s="894"/>
      <c r="QGY1152" s="894"/>
      <c r="QGZ1152" s="894"/>
      <c r="QHA1152" s="894"/>
      <c r="QHB1152" s="894"/>
      <c r="QHC1152" s="894"/>
      <c r="QHD1152" s="894"/>
      <c r="QHE1152" s="894"/>
      <c r="QHF1152" s="894"/>
      <c r="QHG1152" s="894"/>
      <c r="QHH1152" s="894"/>
      <c r="QHI1152" s="894"/>
      <c r="QHJ1152" s="894"/>
      <c r="QHK1152" s="894"/>
      <c r="QHL1152" s="894"/>
      <c r="QHM1152" s="894"/>
      <c r="QHN1152" s="894"/>
      <c r="QHO1152" s="894"/>
      <c r="QHP1152" s="894"/>
      <c r="QHQ1152" s="894"/>
      <c r="QHR1152" s="894"/>
      <c r="QHS1152" s="894"/>
      <c r="QHT1152" s="894"/>
      <c r="QHU1152" s="894"/>
      <c r="QHV1152" s="894"/>
      <c r="QHW1152" s="894"/>
      <c r="QHX1152" s="894"/>
      <c r="QHY1152" s="894"/>
      <c r="QHZ1152" s="894"/>
      <c r="QIA1152" s="894"/>
      <c r="QIB1152" s="894"/>
      <c r="QIC1152" s="894"/>
      <c r="QID1152" s="894"/>
      <c r="QIE1152" s="894"/>
      <c r="QIF1152" s="894"/>
      <c r="QIG1152" s="894"/>
      <c r="QIH1152" s="894"/>
      <c r="QII1152" s="894"/>
      <c r="QIJ1152" s="894"/>
      <c r="QIK1152" s="894"/>
      <c r="QIL1152" s="894"/>
      <c r="QIM1152" s="894"/>
      <c r="QIN1152" s="894"/>
      <c r="QIO1152" s="894"/>
      <c r="QIP1152" s="894"/>
      <c r="QIQ1152" s="894"/>
      <c r="QIR1152" s="894"/>
      <c r="QIS1152" s="894"/>
      <c r="QIT1152" s="894"/>
      <c r="QIU1152" s="894"/>
      <c r="QIV1152" s="894"/>
      <c r="QIW1152" s="894"/>
      <c r="QIX1152" s="894"/>
      <c r="QIY1152" s="894"/>
      <c r="QIZ1152" s="894"/>
      <c r="QJA1152" s="894"/>
      <c r="QJB1152" s="894"/>
      <c r="QJC1152" s="894"/>
      <c r="QJD1152" s="894"/>
      <c r="QJE1152" s="894"/>
      <c r="QJF1152" s="894"/>
      <c r="QJG1152" s="894"/>
      <c r="QJH1152" s="894"/>
      <c r="QJI1152" s="894"/>
      <c r="QJJ1152" s="894"/>
      <c r="QJK1152" s="894"/>
      <c r="QJL1152" s="894"/>
      <c r="QJM1152" s="894"/>
      <c r="QJN1152" s="894"/>
      <c r="QJO1152" s="894"/>
      <c r="QJP1152" s="894"/>
      <c r="QJQ1152" s="894"/>
      <c r="QJR1152" s="894"/>
      <c r="QJS1152" s="894"/>
      <c r="QJT1152" s="894"/>
      <c r="QJU1152" s="894"/>
      <c r="QJV1152" s="894"/>
      <c r="QJW1152" s="894"/>
      <c r="QJX1152" s="894"/>
      <c r="QJY1152" s="894"/>
      <c r="QJZ1152" s="894"/>
      <c r="QKA1152" s="894"/>
      <c r="QKB1152" s="894"/>
      <c r="QKC1152" s="894"/>
      <c r="QKD1152" s="894"/>
      <c r="QKE1152" s="894"/>
      <c r="QKF1152" s="894"/>
      <c r="QKG1152" s="894"/>
      <c r="QKH1152" s="894"/>
      <c r="QKI1152" s="894"/>
      <c r="QKJ1152" s="894"/>
      <c r="QKK1152" s="894"/>
      <c r="QKL1152" s="894"/>
      <c r="QKM1152" s="894"/>
      <c r="QKN1152" s="894"/>
      <c r="QKO1152" s="894"/>
      <c r="QKP1152" s="894"/>
      <c r="QKQ1152" s="894"/>
      <c r="QKR1152" s="894"/>
      <c r="QKS1152" s="894"/>
      <c r="QKT1152" s="894"/>
      <c r="QKU1152" s="894"/>
      <c r="QKV1152" s="894"/>
      <c r="QKW1152" s="894"/>
      <c r="QKX1152" s="894"/>
      <c r="QKY1152" s="894"/>
      <c r="QKZ1152" s="894"/>
      <c r="QLA1152" s="894"/>
      <c r="QLB1152" s="894"/>
      <c r="QLC1152" s="894"/>
      <c r="QLD1152" s="894"/>
      <c r="QLE1152" s="894"/>
      <c r="QLF1152" s="894"/>
      <c r="QLG1152" s="894"/>
      <c r="QLH1152" s="894"/>
      <c r="QLI1152" s="894"/>
      <c r="QLJ1152" s="894"/>
      <c r="QLK1152" s="894"/>
      <c r="QLL1152" s="894"/>
      <c r="QLM1152" s="894"/>
      <c r="QLN1152" s="894"/>
      <c r="QLO1152" s="894"/>
      <c r="QLP1152" s="894"/>
      <c r="QLQ1152" s="894"/>
      <c r="QLR1152" s="894"/>
      <c r="QLS1152" s="894"/>
      <c r="QLT1152" s="894"/>
      <c r="QLU1152" s="894"/>
      <c r="QLV1152" s="894"/>
      <c r="QLW1152" s="894"/>
      <c r="QLX1152" s="894"/>
      <c r="QLY1152" s="894"/>
      <c r="QLZ1152" s="894"/>
      <c r="QMA1152" s="894"/>
      <c r="QMB1152" s="894"/>
      <c r="QMC1152" s="894"/>
      <c r="QMD1152" s="894"/>
      <c r="QME1152" s="894"/>
      <c r="QMF1152" s="894"/>
      <c r="QMG1152" s="894"/>
      <c r="QMH1152" s="894"/>
      <c r="QMI1152" s="894"/>
      <c r="QMJ1152" s="894"/>
      <c r="QMK1152" s="894"/>
      <c r="QML1152" s="894"/>
      <c r="QMM1152" s="894"/>
      <c r="QMN1152" s="894"/>
      <c r="QMO1152" s="894"/>
      <c r="QMP1152" s="894"/>
      <c r="QMQ1152" s="894"/>
      <c r="QMR1152" s="894"/>
      <c r="QMS1152" s="894"/>
      <c r="QMT1152" s="894"/>
      <c r="QMU1152" s="894"/>
      <c r="QMV1152" s="894"/>
      <c r="QMW1152" s="894"/>
      <c r="QMX1152" s="894"/>
      <c r="QMY1152" s="894"/>
      <c r="QMZ1152" s="894"/>
      <c r="QNA1152" s="894"/>
      <c r="QNB1152" s="894"/>
      <c r="QNC1152" s="894"/>
      <c r="QND1152" s="894"/>
      <c r="QNE1152" s="894"/>
      <c r="QNF1152" s="894"/>
      <c r="QNG1152" s="894"/>
      <c r="QNH1152" s="894"/>
      <c r="QNI1152" s="894"/>
      <c r="QNJ1152" s="894"/>
      <c r="QNK1152" s="894"/>
      <c r="QNL1152" s="894"/>
      <c r="QNM1152" s="894"/>
      <c r="QNN1152" s="894"/>
      <c r="QNO1152" s="894"/>
      <c r="QNP1152" s="894"/>
      <c r="QNQ1152" s="894"/>
      <c r="QNR1152" s="894"/>
      <c r="QNS1152" s="894"/>
      <c r="QNT1152" s="894"/>
      <c r="QNU1152" s="894"/>
      <c r="QNV1152" s="894"/>
      <c r="QNW1152" s="894"/>
      <c r="QNX1152" s="894"/>
      <c r="QNY1152" s="894"/>
      <c r="QNZ1152" s="894"/>
      <c r="QOA1152" s="894"/>
      <c r="QOB1152" s="894"/>
      <c r="QOC1152" s="894"/>
      <c r="QOD1152" s="894"/>
      <c r="QOE1152" s="894"/>
      <c r="QOF1152" s="894"/>
      <c r="QOG1152" s="894"/>
      <c r="QOH1152" s="894"/>
      <c r="QOI1152" s="894"/>
      <c r="QOJ1152" s="894"/>
      <c r="QOK1152" s="894"/>
      <c r="QOL1152" s="894"/>
      <c r="QOM1152" s="894"/>
      <c r="QON1152" s="894"/>
      <c r="QOO1152" s="894"/>
      <c r="QOP1152" s="894"/>
      <c r="QOQ1152" s="894"/>
      <c r="QOR1152" s="894"/>
      <c r="QOS1152" s="894"/>
      <c r="QOT1152" s="894"/>
      <c r="QOU1152" s="894"/>
      <c r="QOV1152" s="894"/>
      <c r="QOW1152" s="894"/>
      <c r="QOX1152" s="894"/>
      <c r="QOY1152" s="894"/>
      <c r="QOZ1152" s="894"/>
      <c r="QPA1152" s="894"/>
      <c r="QPB1152" s="894"/>
      <c r="QPC1152" s="894"/>
      <c r="QPD1152" s="894"/>
      <c r="QPE1152" s="894"/>
      <c r="QPF1152" s="894"/>
      <c r="QPG1152" s="894"/>
      <c r="QPH1152" s="894"/>
      <c r="QPI1152" s="894"/>
      <c r="QPJ1152" s="894"/>
      <c r="QPK1152" s="894"/>
      <c r="QPL1152" s="894"/>
      <c r="QPM1152" s="894"/>
      <c r="QPN1152" s="894"/>
      <c r="QPO1152" s="894"/>
      <c r="QPP1152" s="894"/>
      <c r="QPQ1152" s="894"/>
      <c r="QPR1152" s="894"/>
      <c r="QPS1152" s="894"/>
      <c r="QPT1152" s="894"/>
      <c r="QPU1152" s="894"/>
      <c r="QPV1152" s="894"/>
      <c r="QPW1152" s="894"/>
      <c r="QPX1152" s="894"/>
      <c r="QPY1152" s="894"/>
      <c r="QPZ1152" s="894"/>
      <c r="QQA1152" s="894"/>
      <c r="QQB1152" s="894"/>
      <c r="QQC1152" s="894"/>
      <c r="QQD1152" s="894"/>
      <c r="QQE1152" s="894"/>
      <c r="QQF1152" s="894"/>
      <c r="QQG1152" s="894"/>
      <c r="QQH1152" s="894"/>
      <c r="QQI1152" s="894"/>
      <c r="QQJ1152" s="894"/>
      <c r="QQK1152" s="894"/>
      <c r="QQL1152" s="894"/>
      <c r="QQM1152" s="894"/>
      <c r="QQN1152" s="894"/>
      <c r="QQO1152" s="894"/>
      <c r="QQP1152" s="894"/>
      <c r="QQQ1152" s="894"/>
      <c r="QQR1152" s="894"/>
      <c r="QQS1152" s="894"/>
      <c r="QQT1152" s="894"/>
      <c r="QQU1152" s="894"/>
      <c r="QQV1152" s="894"/>
      <c r="QQW1152" s="894"/>
      <c r="QQX1152" s="894"/>
      <c r="QQY1152" s="894"/>
      <c r="QQZ1152" s="894"/>
      <c r="QRA1152" s="894"/>
      <c r="QRB1152" s="894"/>
      <c r="QRC1152" s="894"/>
      <c r="QRD1152" s="894"/>
      <c r="QRE1152" s="894"/>
      <c r="QRF1152" s="894"/>
      <c r="QRG1152" s="894"/>
      <c r="QRH1152" s="894"/>
      <c r="QRI1152" s="894"/>
      <c r="QRJ1152" s="894"/>
      <c r="QRK1152" s="894"/>
      <c r="QRL1152" s="894"/>
      <c r="QRM1152" s="894"/>
      <c r="QRN1152" s="894"/>
      <c r="QRO1152" s="894"/>
      <c r="QRP1152" s="894"/>
      <c r="QRQ1152" s="894"/>
      <c r="QRR1152" s="894"/>
      <c r="QRS1152" s="894"/>
      <c r="QRT1152" s="894"/>
      <c r="QRU1152" s="894"/>
      <c r="QRV1152" s="894"/>
      <c r="QRW1152" s="894"/>
      <c r="QRX1152" s="894"/>
      <c r="QRY1152" s="894"/>
      <c r="QRZ1152" s="894"/>
      <c r="QSA1152" s="894"/>
      <c r="QSB1152" s="894"/>
      <c r="QSC1152" s="894"/>
      <c r="QSD1152" s="894"/>
      <c r="QSE1152" s="894"/>
      <c r="QSF1152" s="894"/>
      <c r="QSG1152" s="894"/>
      <c r="QSH1152" s="894"/>
      <c r="QSI1152" s="894"/>
      <c r="QSJ1152" s="894"/>
      <c r="QSK1152" s="894"/>
      <c r="QSL1152" s="894"/>
      <c r="QSM1152" s="894"/>
      <c r="QSN1152" s="894"/>
      <c r="QSO1152" s="894"/>
      <c r="QSP1152" s="894"/>
      <c r="QSQ1152" s="894"/>
      <c r="QSR1152" s="894"/>
      <c r="QSS1152" s="894"/>
      <c r="QST1152" s="894"/>
      <c r="QSU1152" s="894"/>
      <c r="QSV1152" s="894"/>
      <c r="QSW1152" s="894"/>
      <c r="QSX1152" s="894"/>
      <c r="QSY1152" s="894"/>
      <c r="QSZ1152" s="894"/>
      <c r="QTA1152" s="894"/>
      <c r="QTB1152" s="894"/>
      <c r="QTC1152" s="894"/>
      <c r="QTD1152" s="894"/>
      <c r="QTE1152" s="894"/>
      <c r="QTF1152" s="894"/>
      <c r="QTG1152" s="894"/>
      <c r="QTH1152" s="894"/>
      <c r="QTI1152" s="894"/>
      <c r="QTJ1152" s="894"/>
      <c r="QTK1152" s="894"/>
      <c r="QTL1152" s="894"/>
      <c r="QTM1152" s="894"/>
      <c r="QTN1152" s="894"/>
      <c r="QTO1152" s="894"/>
      <c r="QTP1152" s="894"/>
      <c r="QTQ1152" s="894"/>
      <c r="QTR1152" s="894"/>
      <c r="QTS1152" s="894"/>
      <c r="QTT1152" s="894"/>
      <c r="QTU1152" s="894"/>
      <c r="QTV1152" s="894"/>
      <c r="QTW1152" s="894"/>
      <c r="QTX1152" s="894"/>
      <c r="QTY1152" s="894"/>
      <c r="QTZ1152" s="894"/>
      <c r="QUA1152" s="894"/>
      <c r="QUB1152" s="894"/>
      <c r="QUC1152" s="894"/>
      <c r="QUD1152" s="894"/>
      <c r="QUE1152" s="894"/>
      <c r="QUF1152" s="894"/>
      <c r="QUG1152" s="894"/>
      <c r="QUH1152" s="894"/>
      <c r="QUI1152" s="894"/>
      <c r="QUJ1152" s="894"/>
      <c r="QUK1152" s="894"/>
      <c r="QUL1152" s="894"/>
      <c r="QUM1152" s="894"/>
      <c r="QUN1152" s="894"/>
      <c r="QUO1152" s="894"/>
      <c r="QUP1152" s="894"/>
      <c r="QUQ1152" s="894"/>
      <c r="QUR1152" s="894"/>
      <c r="QUS1152" s="894"/>
      <c r="QUT1152" s="894"/>
      <c r="QUU1152" s="894"/>
      <c r="QUV1152" s="894"/>
      <c r="QUW1152" s="894"/>
      <c r="QUX1152" s="894"/>
      <c r="QUY1152" s="894"/>
      <c r="QUZ1152" s="894"/>
      <c r="QVA1152" s="894"/>
      <c r="QVB1152" s="894"/>
      <c r="QVC1152" s="894"/>
      <c r="QVD1152" s="894"/>
      <c r="QVE1152" s="894"/>
      <c r="QVF1152" s="894"/>
      <c r="QVG1152" s="894"/>
      <c r="QVH1152" s="894"/>
      <c r="QVI1152" s="894"/>
      <c r="QVJ1152" s="894"/>
      <c r="QVK1152" s="894"/>
      <c r="QVL1152" s="894"/>
      <c r="QVM1152" s="894"/>
      <c r="QVN1152" s="894"/>
      <c r="QVO1152" s="894"/>
      <c r="QVP1152" s="894"/>
      <c r="QVQ1152" s="894"/>
      <c r="QVR1152" s="894"/>
      <c r="QVS1152" s="894"/>
      <c r="QVT1152" s="894"/>
      <c r="QVU1152" s="894"/>
      <c r="QVV1152" s="894"/>
      <c r="QVW1152" s="894"/>
      <c r="QVX1152" s="894"/>
      <c r="QVY1152" s="894"/>
      <c r="QVZ1152" s="894"/>
      <c r="QWA1152" s="894"/>
      <c r="QWB1152" s="894"/>
      <c r="QWC1152" s="894"/>
      <c r="QWD1152" s="894"/>
      <c r="QWE1152" s="894"/>
      <c r="QWF1152" s="894"/>
      <c r="QWG1152" s="894"/>
      <c r="QWH1152" s="894"/>
      <c r="QWI1152" s="894"/>
      <c r="QWJ1152" s="894"/>
      <c r="QWK1152" s="894"/>
      <c r="QWL1152" s="894"/>
      <c r="QWM1152" s="894"/>
      <c r="QWN1152" s="894"/>
      <c r="QWO1152" s="894"/>
      <c r="QWP1152" s="894"/>
      <c r="QWQ1152" s="894"/>
      <c r="QWR1152" s="894"/>
      <c r="QWS1152" s="894"/>
      <c r="QWT1152" s="894"/>
      <c r="QWU1152" s="894"/>
      <c r="QWV1152" s="894"/>
      <c r="QWW1152" s="894"/>
      <c r="QWX1152" s="894"/>
      <c r="QWY1152" s="894"/>
      <c r="QWZ1152" s="894"/>
      <c r="QXA1152" s="894"/>
      <c r="QXB1152" s="894"/>
      <c r="QXC1152" s="894"/>
      <c r="QXD1152" s="894"/>
      <c r="QXE1152" s="894"/>
      <c r="QXF1152" s="894"/>
      <c r="QXG1152" s="894"/>
      <c r="QXH1152" s="894"/>
      <c r="QXI1152" s="894"/>
      <c r="QXJ1152" s="894"/>
      <c r="QXK1152" s="894"/>
      <c r="QXL1152" s="894"/>
      <c r="QXM1152" s="894"/>
      <c r="QXN1152" s="894"/>
      <c r="QXO1152" s="894"/>
      <c r="QXP1152" s="894"/>
      <c r="QXQ1152" s="894"/>
      <c r="QXR1152" s="894"/>
      <c r="QXS1152" s="894"/>
      <c r="QXT1152" s="894"/>
      <c r="QXU1152" s="894"/>
      <c r="QXV1152" s="894"/>
      <c r="QXW1152" s="894"/>
      <c r="QXX1152" s="894"/>
      <c r="QXY1152" s="894"/>
      <c r="QXZ1152" s="894"/>
      <c r="QYA1152" s="894"/>
      <c r="QYB1152" s="894"/>
      <c r="QYC1152" s="894"/>
      <c r="QYD1152" s="894"/>
      <c r="QYE1152" s="894"/>
      <c r="QYF1152" s="894"/>
      <c r="QYG1152" s="894"/>
      <c r="QYH1152" s="894"/>
      <c r="QYI1152" s="894"/>
      <c r="QYJ1152" s="894"/>
      <c r="QYK1152" s="894"/>
      <c r="QYL1152" s="894"/>
      <c r="QYM1152" s="894"/>
      <c r="QYN1152" s="894"/>
      <c r="QYO1152" s="894"/>
      <c r="QYP1152" s="894"/>
      <c r="QYQ1152" s="894"/>
      <c r="QYR1152" s="894"/>
      <c r="QYS1152" s="894"/>
      <c r="QYT1152" s="894"/>
      <c r="QYU1152" s="894"/>
      <c r="QYV1152" s="894"/>
      <c r="QYW1152" s="894"/>
      <c r="QYX1152" s="894"/>
      <c r="QYY1152" s="894"/>
      <c r="QYZ1152" s="894"/>
      <c r="QZA1152" s="894"/>
      <c r="QZB1152" s="894"/>
      <c r="QZC1152" s="894"/>
      <c r="QZD1152" s="894"/>
      <c r="QZE1152" s="894"/>
      <c r="QZF1152" s="894"/>
      <c r="QZG1152" s="894"/>
      <c r="QZH1152" s="894"/>
      <c r="QZI1152" s="894"/>
      <c r="QZJ1152" s="894"/>
      <c r="QZK1152" s="894"/>
      <c r="QZL1152" s="894"/>
      <c r="QZM1152" s="894"/>
      <c r="QZN1152" s="894"/>
      <c r="QZO1152" s="894"/>
      <c r="QZP1152" s="894"/>
      <c r="QZQ1152" s="894"/>
      <c r="QZR1152" s="894"/>
      <c r="QZS1152" s="894"/>
      <c r="QZT1152" s="894"/>
      <c r="QZU1152" s="894"/>
      <c r="QZV1152" s="894"/>
      <c r="QZW1152" s="894"/>
      <c r="QZX1152" s="894"/>
      <c r="QZY1152" s="894"/>
      <c r="QZZ1152" s="894"/>
      <c r="RAA1152" s="894"/>
      <c r="RAB1152" s="894"/>
      <c r="RAC1152" s="894"/>
      <c r="RAD1152" s="894"/>
      <c r="RAE1152" s="894"/>
      <c r="RAF1152" s="894"/>
      <c r="RAG1152" s="894"/>
      <c r="RAH1152" s="894"/>
      <c r="RAI1152" s="894"/>
      <c r="RAJ1152" s="894"/>
      <c r="RAK1152" s="894"/>
      <c r="RAL1152" s="894"/>
      <c r="RAM1152" s="894"/>
      <c r="RAN1152" s="894"/>
      <c r="RAO1152" s="894"/>
      <c r="RAP1152" s="894"/>
      <c r="RAQ1152" s="894"/>
      <c r="RAR1152" s="894"/>
      <c r="RAS1152" s="894"/>
      <c r="RAT1152" s="894"/>
      <c r="RAU1152" s="894"/>
      <c r="RAV1152" s="894"/>
      <c r="RAW1152" s="894"/>
      <c r="RAX1152" s="894"/>
      <c r="RAY1152" s="894"/>
      <c r="RAZ1152" s="894"/>
      <c r="RBA1152" s="894"/>
      <c r="RBB1152" s="894"/>
      <c r="RBC1152" s="894"/>
      <c r="RBD1152" s="894"/>
      <c r="RBE1152" s="894"/>
      <c r="RBF1152" s="894"/>
      <c r="RBG1152" s="894"/>
      <c r="RBH1152" s="894"/>
      <c r="RBI1152" s="894"/>
      <c r="RBJ1152" s="894"/>
      <c r="RBK1152" s="894"/>
      <c r="RBL1152" s="894"/>
      <c r="RBM1152" s="894"/>
      <c r="RBN1152" s="894"/>
      <c r="RBO1152" s="894"/>
      <c r="RBP1152" s="894"/>
      <c r="RBQ1152" s="894"/>
      <c r="RBR1152" s="894"/>
      <c r="RBS1152" s="894"/>
      <c r="RBT1152" s="894"/>
      <c r="RBU1152" s="894"/>
      <c r="RBV1152" s="894"/>
      <c r="RBW1152" s="894"/>
      <c r="RBX1152" s="894"/>
      <c r="RBY1152" s="894"/>
      <c r="RBZ1152" s="894"/>
      <c r="RCA1152" s="894"/>
      <c r="RCB1152" s="894"/>
      <c r="RCC1152" s="894"/>
      <c r="RCD1152" s="894"/>
      <c r="RCE1152" s="894"/>
      <c r="RCF1152" s="894"/>
      <c r="RCG1152" s="894"/>
      <c r="RCH1152" s="894"/>
      <c r="RCI1152" s="894"/>
      <c r="RCJ1152" s="894"/>
      <c r="RCK1152" s="894"/>
      <c r="RCL1152" s="894"/>
      <c r="RCM1152" s="894"/>
      <c r="RCN1152" s="894"/>
      <c r="RCO1152" s="894"/>
      <c r="RCP1152" s="894"/>
      <c r="RCQ1152" s="894"/>
      <c r="RCR1152" s="894"/>
      <c r="RCS1152" s="894"/>
      <c r="RCT1152" s="894"/>
      <c r="RCU1152" s="894"/>
      <c r="RCV1152" s="894"/>
      <c r="RCW1152" s="894"/>
      <c r="RCX1152" s="894"/>
      <c r="RCY1152" s="894"/>
      <c r="RCZ1152" s="894"/>
      <c r="RDA1152" s="894"/>
      <c r="RDB1152" s="894"/>
      <c r="RDC1152" s="894"/>
      <c r="RDD1152" s="894"/>
      <c r="RDE1152" s="894"/>
      <c r="RDF1152" s="894"/>
      <c r="RDG1152" s="894"/>
      <c r="RDH1152" s="894"/>
      <c r="RDI1152" s="894"/>
      <c r="RDJ1152" s="894"/>
      <c r="RDK1152" s="894"/>
      <c r="RDL1152" s="894"/>
      <c r="RDM1152" s="894"/>
      <c r="RDN1152" s="894"/>
      <c r="RDO1152" s="894"/>
      <c r="RDP1152" s="894"/>
      <c r="RDQ1152" s="894"/>
      <c r="RDR1152" s="894"/>
      <c r="RDS1152" s="894"/>
      <c r="RDT1152" s="894"/>
      <c r="RDU1152" s="894"/>
      <c r="RDV1152" s="894"/>
      <c r="RDW1152" s="894"/>
      <c r="RDX1152" s="894"/>
      <c r="RDY1152" s="894"/>
      <c r="RDZ1152" s="894"/>
      <c r="REA1152" s="894"/>
      <c r="REB1152" s="894"/>
      <c r="REC1152" s="894"/>
      <c r="RED1152" s="894"/>
      <c r="REE1152" s="894"/>
      <c r="REF1152" s="894"/>
      <c r="REG1152" s="894"/>
      <c r="REH1152" s="894"/>
      <c r="REI1152" s="894"/>
      <c r="REJ1152" s="894"/>
      <c r="REK1152" s="894"/>
      <c r="REL1152" s="894"/>
      <c r="REM1152" s="894"/>
      <c r="REN1152" s="894"/>
      <c r="REO1152" s="894"/>
      <c r="REP1152" s="894"/>
      <c r="REQ1152" s="894"/>
      <c r="RER1152" s="894"/>
      <c r="RES1152" s="894"/>
      <c r="RET1152" s="894"/>
      <c r="REU1152" s="894"/>
      <c r="REV1152" s="894"/>
      <c r="REW1152" s="894"/>
      <c r="REX1152" s="894"/>
      <c r="REY1152" s="894"/>
      <c r="REZ1152" s="894"/>
      <c r="RFA1152" s="894"/>
      <c r="RFB1152" s="894"/>
      <c r="RFC1152" s="894"/>
      <c r="RFD1152" s="894"/>
      <c r="RFE1152" s="894"/>
      <c r="RFF1152" s="894"/>
      <c r="RFG1152" s="894"/>
      <c r="RFH1152" s="894"/>
      <c r="RFI1152" s="894"/>
      <c r="RFJ1152" s="894"/>
      <c r="RFK1152" s="894"/>
      <c r="RFL1152" s="894"/>
      <c r="RFM1152" s="894"/>
      <c r="RFN1152" s="894"/>
      <c r="RFO1152" s="894"/>
      <c r="RFP1152" s="894"/>
      <c r="RFQ1152" s="894"/>
      <c r="RFR1152" s="894"/>
      <c r="RFS1152" s="894"/>
      <c r="RFT1152" s="894"/>
      <c r="RFU1152" s="894"/>
      <c r="RFV1152" s="894"/>
      <c r="RFW1152" s="894"/>
      <c r="RFX1152" s="894"/>
      <c r="RFY1152" s="894"/>
      <c r="RFZ1152" s="894"/>
      <c r="RGA1152" s="894"/>
      <c r="RGB1152" s="894"/>
      <c r="RGC1152" s="894"/>
      <c r="RGD1152" s="894"/>
      <c r="RGE1152" s="894"/>
      <c r="RGF1152" s="894"/>
      <c r="RGG1152" s="894"/>
      <c r="RGH1152" s="894"/>
      <c r="RGI1152" s="894"/>
      <c r="RGJ1152" s="894"/>
      <c r="RGK1152" s="894"/>
      <c r="RGL1152" s="894"/>
      <c r="RGM1152" s="894"/>
      <c r="RGN1152" s="894"/>
      <c r="RGO1152" s="894"/>
      <c r="RGP1152" s="894"/>
      <c r="RGQ1152" s="894"/>
      <c r="RGR1152" s="894"/>
      <c r="RGS1152" s="894"/>
      <c r="RGT1152" s="894"/>
      <c r="RGU1152" s="894"/>
      <c r="RGV1152" s="894"/>
      <c r="RGW1152" s="894"/>
      <c r="RGX1152" s="894"/>
      <c r="RGY1152" s="894"/>
      <c r="RGZ1152" s="894"/>
      <c r="RHA1152" s="894"/>
      <c r="RHB1152" s="894"/>
      <c r="RHC1152" s="894"/>
      <c r="RHD1152" s="894"/>
      <c r="RHE1152" s="894"/>
      <c r="RHF1152" s="894"/>
      <c r="RHG1152" s="894"/>
      <c r="RHH1152" s="894"/>
      <c r="RHI1152" s="894"/>
      <c r="RHJ1152" s="894"/>
      <c r="RHK1152" s="894"/>
      <c r="RHL1152" s="894"/>
      <c r="RHM1152" s="894"/>
      <c r="RHN1152" s="894"/>
      <c r="RHO1152" s="894"/>
      <c r="RHP1152" s="894"/>
      <c r="RHQ1152" s="894"/>
      <c r="RHR1152" s="894"/>
      <c r="RHS1152" s="894"/>
      <c r="RHT1152" s="894"/>
      <c r="RHU1152" s="894"/>
      <c r="RHV1152" s="894"/>
      <c r="RHW1152" s="894"/>
      <c r="RHX1152" s="894"/>
      <c r="RHY1152" s="894"/>
      <c r="RHZ1152" s="894"/>
      <c r="RIA1152" s="894"/>
      <c r="RIB1152" s="894"/>
      <c r="RIC1152" s="894"/>
      <c r="RID1152" s="894"/>
      <c r="RIE1152" s="894"/>
      <c r="RIF1152" s="894"/>
      <c r="RIG1152" s="894"/>
      <c r="RIH1152" s="894"/>
      <c r="RII1152" s="894"/>
      <c r="RIJ1152" s="894"/>
      <c r="RIK1152" s="894"/>
      <c r="RIL1152" s="894"/>
      <c r="RIM1152" s="894"/>
      <c r="RIN1152" s="894"/>
      <c r="RIO1152" s="894"/>
      <c r="RIP1152" s="894"/>
      <c r="RIQ1152" s="894"/>
      <c r="RIR1152" s="894"/>
      <c r="RIS1152" s="894"/>
      <c r="RIT1152" s="894"/>
      <c r="RIU1152" s="894"/>
      <c r="RIV1152" s="894"/>
      <c r="RIW1152" s="894"/>
      <c r="RIX1152" s="894"/>
      <c r="RIY1152" s="894"/>
      <c r="RIZ1152" s="894"/>
      <c r="RJA1152" s="894"/>
      <c r="RJB1152" s="894"/>
      <c r="RJC1152" s="894"/>
      <c r="RJD1152" s="894"/>
      <c r="RJE1152" s="894"/>
      <c r="RJF1152" s="894"/>
      <c r="RJG1152" s="894"/>
      <c r="RJH1152" s="894"/>
      <c r="RJI1152" s="894"/>
      <c r="RJJ1152" s="894"/>
      <c r="RJK1152" s="894"/>
      <c r="RJL1152" s="894"/>
      <c r="RJM1152" s="894"/>
      <c r="RJN1152" s="894"/>
      <c r="RJO1152" s="894"/>
      <c r="RJP1152" s="894"/>
      <c r="RJQ1152" s="894"/>
      <c r="RJR1152" s="894"/>
      <c r="RJS1152" s="894"/>
      <c r="RJT1152" s="894"/>
      <c r="RJU1152" s="894"/>
      <c r="RJV1152" s="894"/>
      <c r="RJW1152" s="894"/>
      <c r="RJX1152" s="894"/>
      <c r="RJY1152" s="894"/>
      <c r="RJZ1152" s="894"/>
      <c r="RKA1152" s="894"/>
      <c r="RKB1152" s="894"/>
      <c r="RKC1152" s="894"/>
      <c r="RKD1152" s="894"/>
      <c r="RKE1152" s="894"/>
      <c r="RKF1152" s="894"/>
      <c r="RKG1152" s="894"/>
      <c r="RKH1152" s="894"/>
      <c r="RKI1152" s="894"/>
      <c r="RKJ1152" s="894"/>
      <c r="RKK1152" s="894"/>
      <c r="RKL1152" s="894"/>
      <c r="RKM1152" s="894"/>
      <c r="RKN1152" s="894"/>
      <c r="RKO1152" s="894"/>
      <c r="RKP1152" s="894"/>
      <c r="RKQ1152" s="894"/>
      <c r="RKR1152" s="894"/>
      <c r="RKS1152" s="894"/>
      <c r="RKT1152" s="894"/>
      <c r="RKU1152" s="894"/>
      <c r="RKV1152" s="894"/>
      <c r="RKW1152" s="894"/>
      <c r="RKX1152" s="894"/>
      <c r="RKY1152" s="894"/>
      <c r="RKZ1152" s="894"/>
      <c r="RLA1152" s="894"/>
      <c r="RLB1152" s="894"/>
      <c r="RLC1152" s="894"/>
      <c r="RLD1152" s="894"/>
      <c r="RLE1152" s="894"/>
      <c r="RLF1152" s="894"/>
      <c r="RLG1152" s="894"/>
      <c r="RLH1152" s="894"/>
      <c r="RLI1152" s="894"/>
      <c r="RLJ1152" s="894"/>
      <c r="RLK1152" s="894"/>
      <c r="RLL1152" s="894"/>
      <c r="RLM1152" s="894"/>
      <c r="RLN1152" s="894"/>
      <c r="RLO1152" s="894"/>
      <c r="RLP1152" s="894"/>
      <c r="RLQ1152" s="894"/>
      <c r="RLR1152" s="894"/>
      <c r="RLS1152" s="894"/>
      <c r="RLT1152" s="894"/>
      <c r="RLU1152" s="894"/>
      <c r="RLV1152" s="894"/>
      <c r="RLW1152" s="894"/>
      <c r="RLX1152" s="894"/>
      <c r="RLY1152" s="894"/>
      <c r="RLZ1152" s="894"/>
      <c r="RMA1152" s="894"/>
      <c r="RMB1152" s="894"/>
      <c r="RMC1152" s="894"/>
      <c r="RMD1152" s="894"/>
      <c r="RME1152" s="894"/>
      <c r="RMF1152" s="894"/>
      <c r="RMG1152" s="894"/>
      <c r="RMH1152" s="894"/>
      <c r="RMI1152" s="894"/>
      <c r="RMJ1152" s="894"/>
      <c r="RMK1152" s="894"/>
      <c r="RML1152" s="894"/>
      <c r="RMM1152" s="894"/>
      <c r="RMN1152" s="894"/>
      <c r="RMO1152" s="894"/>
      <c r="RMP1152" s="894"/>
      <c r="RMQ1152" s="894"/>
      <c r="RMR1152" s="894"/>
      <c r="RMS1152" s="894"/>
      <c r="RMT1152" s="894"/>
      <c r="RMU1152" s="894"/>
      <c r="RMV1152" s="894"/>
      <c r="RMW1152" s="894"/>
      <c r="RMX1152" s="894"/>
      <c r="RMY1152" s="894"/>
      <c r="RMZ1152" s="894"/>
      <c r="RNA1152" s="894"/>
      <c r="RNB1152" s="894"/>
      <c r="RNC1152" s="894"/>
      <c r="RND1152" s="894"/>
      <c r="RNE1152" s="894"/>
      <c r="RNF1152" s="894"/>
      <c r="RNG1152" s="894"/>
      <c r="RNH1152" s="894"/>
      <c r="RNI1152" s="894"/>
      <c r="RNJ1152" s="894"/>
      <c r="RNK1152" s="894"/>
      <c r="RNL1152" s="894"/>
      <c r="RNM1152" s="894"/>
      <c r="RNN1152" s="894"/>
      <c r="RNO1152" s="894"/>
      <c r="RNP1152" s="894"/>
      <c r="RNQ1152" s="894"/>
      <c r="RNR1152" s="894"/>
      <c r="RNS1152" s="894"/>
      <c r="RNT1152" s="894"/>
      <c r="RNU1152" s="894"/>
      <c r="RNV1152" s="894"/>
      <c r="RNW1152" s="894"/>
      <c r="RNX1152" s="894"/>
      <c r="RNY1152" s="894"/>
      <c r="RNZ1152" s="894"/>
      <c r="ROA1152" s="894"/>
      <c r="ROB1152" s="894"/>
      <c r="ROC1152" s="894"/>
      <c r="ROD1152" s="894"/>
      <c r="ROE1152" s="894"/>
      <c r="ROF1152" s="894"/>
      <c r="ROG1152" s="894"/>
      <c r="ROH1152" s="894"/>
      <c r="ROI1152" s="894"/>
      <c r="ROJ1152" s="894"/>
      <c r="ROK1152" s="894"/>
      <c r="ROL1152" s="894"/>
      <c r="ROM1152" s="894"/>
      <c r="RON1152" s="894"/>
      <c r="ROO1152" s="894"/>
      <c r="ROP1152" s="894"/>
      <c r="ROQ1152" s="894"/>
      <c r="ROR1152" s="894"/>
      <c r="ROS1152" s="894"/>
      <c r="ROT1152" s="894"/>
      <c r="ROU1152" s="894"/>
      <c r="ROV1152" s="894"/>
      <c r="ROW1152" s="894"/>
      <c r="ROX1152" s="894"/>
      <c r="ROY1152" s="894"/>
      <c r="ROZ1152" s="894"/>
      <c r="RPA1152" s="894"/>
      <c r="RPB1152" s="894"/>
      <c r="RPC1152" s="894"/>
      <c r="RPD1152" s="894"/>
      <c r="RPE1152" s="894"/>
      <c r="RPF1152" s="894"/>
      <c r="RPG1152" s="894"/>
      <c r="RPH1152" s="894"/>
      <c r="RPI1152" s="894"/>
      <c r="RPJ1152" s="894"/>
      <c r="RPK1152" s="894"/>
      <c r="RPL1152" s="894"/>
      <c r="RPM1152" s="894"/>
      <c r="RPN1152" s="894"/>
      <c r="RPO1152" s="894"/>
      <c r="RPP1152" s="894"/>
      <c r="RPQ1152" s="894"/>
      <c r="RPR1152" s="894"/>
      <c r="RPS1152" s="894"/>
      <c r="RPT1152" s="894"/>
      <c r="RPU1152" s="894"/>
      <c r="RPV1152" s="894"/>
      <c r="RPW1152" s="894"/>
      <c r="RPX1152" s="894"/>
      <c r="RPY1152" s="894"/>
      <c r="RPZ1152" s="894"/>
      <c r="RQA1152" s="894"/>
      <c r="RQB1152" s="894"/>
      <c r="RQC1152" s="894"/>
      <c r="RQD1152" s="894"/>
      <c r="RQE1152" s="894"/>
      <c r="RQF1152" s="894"/>
      <c r="RQG1152" s="894"/>
      <c r="RQH1152" s="894"/>
      <c r="RQI1152" s="894"/>
      <c r="RQJ1152" s="894"/>
      <c r="RQK1152" s="894"/>
      <c r="RQL1152" s="894"/>
      <c r="RQM1152" s="894"/>
      <c r="RQN1152" s="894"/>
      <c r="RQO1152" s="894"/>
      <c r="RQP1152" s="894"/>
      <c r="RQQ1152" s="894"/>
      <c r="RQR1152" s="894"/>
      <c r="RQS1152" s="894"/>
      <c r="RQT1152" s="894"/>
      <c r="RQU1152" s="894"/>
      <c r="RQV1152" s="894"/>
      <c r="RQW1152" s="894"/>
      <c r="RQX1152" s="894"/>
      <c r="RQY1152" s="894"/>
      <c r="RQZ1152" s="894"/>
      <c r="RRA1152" s="894"/>
      <c r="RRB1152" s="894"/>
      <c r="RRC1152" s="894"/>
      <c r="RRD1152" s="894"/>
      <c r="RRE1152" s="894"/>
      <c r="RRF1152" s="894"/>
      <c r="RRG1152" s="894"/>
      <c r="RRH1152" s="894"/>
      <c r="RRI1152" s="894"/>
      <c r="RRJ1152" s="894"/>
      <c r="RRK1152" s="894"/>
      <c r="RRL1152" s="894"/>
      <c r="RRM1152" s="894"/>
      <c r="RRN1152" s="894"/>
      <c r="RRO1152" s="894"/>
      <c r="RRP1152" s="894"/>
      <c r="RRQ1152" s="894"/>
      <c r="RRR1152" s="894"/>
      <c r="RRS1152" s="894"/>
      <c r="RRT1152" s="894"/>
      <c r="RRU1152" s="894"/>
      <c r="RRV1152" s="894"/>
      <c r="RRW1152" s="894"/>
      <c r="RRX1152" s="894"/>
      <c r="RRY1152" s="894"/>
      <c r="RRZ1152" s="894"/>
      <c r="RSA1152" s="894"/>
      <c r="RSB1152" s="894"/>
      <c r="RSC1152" s="894"/>
      <c r="RSD1152" s="894"/>
      <c r="RSE1152" s="894"/>
      <c r="RSF1152" s="894"/>
      <c r="RSG1152" s="894"/>
      <c r="RSH1152" s="894"/>
      <c r="RSI1152" s="894"/>
      <c r="RSJ1152" s="894"/>
      <c r="RSK1152" s="894"/>
      <c r="RSL1152" s="894"/>
      <c r="RSM1152" s="894"/>
      <c r="RSN1152" s="894"/>
      <c r="RSO1152" s="894"/>
      <c r="RSP1152" s="894"/>
      <c r="RSQ1152" s="894"/>
      <c r="RSR1152" s="894"/>
      <c r="RSS1152" s="894"/>
      <c r="RST1152" s="894"/>
      <c r="RSU1152" s="894"/>
      <c r="RSV1152" s="894"/>
      <c r="RSW1152" s="894"/>
      <c r="RSX1152" s="894"/>
      <c r="RSY1152" s="894"/>
      <c r="RSZ1152" s="894"/>
      <c r="RTA1152" s="894"/>
      <c r="RTB1152" s="894"/>
      <c r="RTC1152" s="894"/>
      <c r="RTD1152" s="894"/>
      <c r="RTE1152" s="894"/>
      <c r="RTF1152" s="894"/>
      <c r="RTG1152" s="894"/>
      <c r="RTH1152" s="894"/>
      <c r="RTI1152" s="894"/>
      <c r="RTJ1152" s="894"/>
      <c r="RTK1152" s="894"/>
      <c r="RTL1152" s="894"/>
      <c r="RTM1152" s="894"/>
      <c r="RTN1152" s="894"/>
      <c r="RTO1152" s="894"/>
      <c r="RTP1152" s="894"/>
      <c r="RTQ1152" s="894"/>
      <c r="RTR1152" s="894"/>
      <c r="RTS1152" s="894"/>
      <c r="RTT1152" s="894"/>
      <c r="RTU1152" s="894"/>
      <c r="RTV1152" s="894"/>
      <c r="RTW1152" s="894"/>
      <c r="RTX1152" s="894"/>
      <c r="RTY1152" s="894"/>
      <c r="RTZ1152" s="894"/>
      <c r="RUA1152" s="894"/>
      <c r="RUB1152" s="894"/>
      <c r="RUC1152" s="894"/>
      <c r="RUD1152" s="894"/>
      <c r="RUE1152" s="894"/>
      <c r="RUF1152" s="894"/>
      <c r="RUG1152" s="894"/>
      <c r="RUH1152" s="894"/>
      <c r="RUI1152" s="894"/>
      <c r="RUJ1152" s="894"/>
      <c r="RUK1152" s="894"/>
      <c r="RUL1152" s="894"/>
      <c r="RUM1152" s="894"/>
      <c r="RUN1152" s="894"/>
      <c r="RUO1152" s="894"/>
      <c r="RUP1152" s="894"/>
      <c r="RUQ1152" s="894"/>
      <c r="RUR1152" s="894"/>
      <c r="RUS1152" s="894"/>
      <c r="RUT1152" s="894"/>
      <c r="RUU1152" s="894"/>
      <c r="RUV1152" s="894"/>
      <c r="RUW1152" s="894"/>
      <c r="RUX1152" s="894"/>
      <c r="RUY1152" s="894"/>
      <c r="RUZ1152" s="894"/>
      <c r="RVA1152" s="894"/>
      <c r="RVB1152" s="894"/>
      <c r="RVC1152" s="894"/>
      <c r="RVD1152" s="894"/>
      <c r="RVE1152" s="894"/>
      <c r="RVF1152" s="894"/>
      <c r="RVG1152" s="894"/>
      <c r="RVH1152" s="894"/>
      <c r="RVI1152" s="894"/>
      <c r="RVJ1152" s="894"/>
      <c r="RVK1152" s="894"/>
      <c r="RVL1152" s="894"/>
      <c r="RVM1152" s="894"/>
      <c r="RVN1152" s="894"/>
      <c r="RVO1152" s="894"/>
      <c r="RVP1152" s="894"/>
      <c r="RVQ1152" s="894"/>
      <c r="RVR1152" s="894"/>
      <c r="RVS1152" s="894"/>
      <c r="RVT1152" s="894"/>
      <c r="RVU1152" s="894"/>
      <c r="RVV1152" s="894"/>
      <c r="RVW1152" s="894"/>
      <c r="RVX1152" s="894"/>
      <c r="RVY1152" s="894"/>
      <c r="RVZ1152" s="894"/>
      <c r="RWA1152" s="894"/>
      <c r="RWB1152" s="894"/>
      <c r="RWC1152" s="894"/>
      <c r="RWD1152" s="894"/>
      <c r="RWE1152" s="894"/>
      <c r="RWF1152" s="894"/>
      <c r="RWG1152" s="894"/>
      <c r="RWH1152" s="894"/>
      <c r="RWI1152" s="894"/>
      <c r="RWJ1152" s="894"/>
      <c r="RWK1152" s="894"/>
      <c r="RWL1152" s="894"/>
      <c r="RWM1152" s="894"/>
      <c r="RWN1152" s="894"/>
      <c r="RWO1152" s="894"/>
      <c r="RWP1152" s="894"/>
      <c r="RWQ1152" s="894"/>
      <c r="RWR1152" s="894"/>
      <c r="RWS1152" s="894"/>
      <c r="RWT1152" s="894"/>
      <c r="RWU1152" s="894"/>
      <c r="RWV1152" s="894"/>
      <c r="RWW1152" s="894"/>
      <c r="RWX1152" s="894"/>
      <c r="RWY1152" s="894"/>
      <c r="RWZ1152" s="894"/>
      <c r="RXA1152" s="894"/>
      <c r="RXB1152" s="894"/>
      <c r="RXC1152" s="894"/>
      <c r="RXD1152" s="894"/>
      <c r="RXE1152" s="894"/>
      <c r="RXF1152" s="894"/>
      <c r="RXG1152" s="894"/>
      <c r="RXH1152" s="894"/>
      <c r="RXI1152" s="894"/>
      <c r="RXJ1152" s="894"/>
      <c r="RXK1152" s="894"/>
      <c r="RXL1152" s="894"/>
      <c r="RXM1152" s="894"/>
      <c r="RXN1152" s="894"/>
      <c r="RXO1152" s="894"/>
      <c r="RXP1152" s="894"/>
      <c r="RXQ1152" s="894"/>
      <c r="RXR1152" s="894"/>
      <c r="RXS1152" s="894"/>
      <c r="RXT1152" s="894"/>
      <c r="RXU1152" s="894"/>
      <c r="RXV1152" s="894"/>
      <c r="RXW1152" s="894"/>
      <c r="RXX1152" s="894"/>
      <c r="RXY1152" s="894"/>
      <c r="RXZ1152" s="894"/>
      <c r="RYA1152" s="894"/>
      <c r="RYB1152" s="894"/>
      <c r="RYC1152" s="894"/>
      <c r="RYD1152" s="894"/>
      <c r="RYE1152" s="894"/>
      <c r="RYF1152" s="894"/>
      <c r="RYG1152" s="894"/>
      <c r="RYH1152" s="894"/>
      <c r="RYI1152" s="894"/>
      <c r="RYJ1152" s="894"/>
      <c r="RYK1152" s="894"/>
      <c r="RYL1152" s="894"/>
      <c r="RYM1152" s="894"/>
      <c r="RYN1152" s="894"/>
      <c r="RYO1152" s="894"/>
      <c r="RYP1152" s="894"/>
      <c r="RYQ1152" s="894"/>
      <c r="RYR1152" s="894"/>
      <c r="RYS1152" s="894"/>
      <c r="RYT1152" s="894"/>
      <c r="RYU1152" s="894"/>
      <c r="RYV1152" s="894"/>
      <c r="RYW1152" s="894"/>
      <c r="RYX1152" s="894"/>
      <c r="RYY1152" s="894"/>
      <c r="RYZ1152" s="894"/>
      <c r="RZA1152" s="894"/>
      <c r="RZB1152" s="894"/>
      <c r="RZC1152" s="894"/>
      <c r="RZD1152" s="894"/>
      <c r="RZE1152" s="894"/>
      <c r="RZF1152" s="894"/>
      <c r="RZG1152" s="894"/>
      <c r="RZH1152" s="894"/>
      <c r="RZI1152" s="894"/>
      <c r="RZJ1152" s="894"/>
      <c r="RZK1152" s="894"/>
      <c r="RZL1152" s="894"/>
      <c r="RZM1152" s="894"/>
      <c r="RZN1152" s="894"/>
      <c r="RZO1152" s="894"/>
      <c r="RZP1152" s="894"/>
      <c r="RZQ1152" s="894"/>
      <c r="RZR1152" s="894"/>
      <c r="RZS1152" s="894"/>
      <c r="RZT1152" s="894"/>
      <c r="RZU1152" s="894"/>
      <c r="RZV1152" s="894"/>
      <c r="RZW1152" s="894"/>
      <c r="RZX1152" s="894"/>
      <c r="RZY1152" s="894"/>
      <c r="RZZ1152" s="894"/>
      <c r="SAA1152" s="894"/>
      <c r="SAB1152" s="894"/>
      <c r="SAC1152" s="894"/>
      <c r="SAD1152" s="894"/>
      <c r="SAE1152" s="894"/>
      <c r="SAF1152" s="894"/>
      <c r="SAG1152" s="894"/>
      <c r="SAH1152" s="894"/>
      <c r="SAI1152" s="894"/>
      <c r="SAJ1152" s="894"/>
      <c r="SAK1152" s="894"/>
      <c r="SAL1152" s="894"/>
      <c r="SAM1152" s="894"/>
      <c r="SAN1152" s="894"/>
      <c r="SAO1152" s="894"/>
      <c r="SAP1152" s="894"/>
      <c r="SAQ1152" s="894"/>
      <c r="SAR1152" s="894"/>
      <c r="SAS1152" s="894"/>
      <c r="SAT1152" s="894"/>
      <c r="SAU1152" s="894"/>
      <c r="SAV1152" s="894"/>
      <c r="SAW1152" s="894"/>
      <c r="SAX1152" s="894"/>
      <c r="SAY1152" s="894"/>
      <c r="SAZ1152" s="894"/>
      <c r="SBA1152" s="894"/>
      <c r="SBB1152" s="894"/>
      <c r="SBC1152" s="894"/>
      <c r="SBD1152" s="894"/>
      <c r="SBE1152" s="894"/>
      <c r="SBF1152" s="894"/>
      <c r="SBG1152" s="894"/>
      <c r="SBH1152" s="894"/>
      <c r="SBI1152" s="894"/>
      <c r="SBJ1152" s="894"/>
      <c r="SBK1152" s="894"/>
      <c r="SBL1152" s="894"/>
      <c r="SBM1152" s="894"/>
      <c r="SBN1152" s="894"/>
      <c r="SBO1152" s="894"/>
      <c r="SBP1152" s="894"/>
      <c r="SBQ1152" s="894"/>
      <c r="SBR1152" s="894"/>
      <c r="SBS1152" s="894"/>
      <c r="SBT1152" s="894"/>
      <c r="SBU1152" s="894"/>
      <c r="SBV1152" s="894"/>
      <c r="SBW1152" s="894"/>
      <c r="SBX1152" s="894"/>
      <c r="SBY1152" s="894"/>
      <c r="SBZ1152" s="894"/>
      <c r="SCA1152" s="894"/>
      <c r="SCB1152" s="894"/>
      <c r="SCC1152" s="894"/>
      <c r="SCD1152" s="894"/>
      <c r="SCE1152" s="894"/>
      <c r="SCF1152" s="894"/>
      <c r="SCG1152" s="894"/>
      <c r="SCH1152" s="894"/>
      <c r="SCI1152" s="894"/>
      <c r="SCJ1152" s="894"/>
      <c r="SCK1152" s="894"/>
      <c r="SCL1152" s="894"/>
      <c r="SCM1152" s="894"/>
      <c r="SCN1152" s="894"/>
      <c r="SCO1152" s="894"/>
      <c r="SCP1152" s="894"/>
      <c r="SCQ1152" s="894"/>
      <c r="SCR1152" s="894"/>
      <c r="SCS1152" s="894"/>
      <c r="SCT1152" s="894"/>
      <c r="SCU1152" s="894"/>
      <c r="SCV1152" s="894"/>
      <c r="SCW1152" s="894"/>
      <c r="SCX1152" s="894"/>
      <c r="SCY1152" s="894"/>
      <c r="SCZ1152" s="894"/>
      <c r="SDA1152" s="894"/>
      <c r="SDB1152" s="894"/>
      <c r="SDC1152" s="894"/>
      <c r="SDD1152" s="894"/>
      <c r="SDE1152" s="894"/>
      <c r="SDF1152" s="894"/>
      <c r="SDG1152" s="894"/>
      <c r="SDH1152" s="894"/>
      <c r="SDI1152" s="894"/>
      <c r="SDJ1152" s="894"/>
      <c r="SDK1152" s="894"/>
      <c r="SDL1152" s="894"/>
      <c r="SDM1152" s="894"/>
      <c r="SDN1152" s="894"/>
      <c r="SDO1152" s="894"/>
      <c r="SDP1152" s="894"/>
      <c r="SDQ1152" s="894"/>
      <c r="SDR1152" s="894"/>
      <c r="SDS1152" s="894"/>
      <c r="SDT1152" s="894"/>
      <c r="SDU1152" s="894"/>
      <c r="SDV1152" s="894"/>
      <c r="SDW1152" s="894"/>
      <c r="SDX1152" s="894"/>
      <c r="SDY1152" s="894"/>
      <c r="SDZ1152" s="894"/>
      <c r="SEA1152" s="894"/>
      <c r="SEB1152" s="894"/>
      <c r="SEC1152" s="894"/>
      <c r="SED1152" s="894"/>
      <c r="SEE1152" s="894"/>
      <c r="SEF1152" s="894"/>
      <c r="SEG1152" s="894"/>
      <c r="SEH1152" s="894"/>
      <c r="SEI1152" s="894"/>
      <c r="SEJ1152" s="894"/>
      <c r="SEK1152" s="894"/>
      <c r="SEL1152" s="894"/>
      <c r="SEM1152" s="894"/>
      <c r="SEN1152" s="894"/>
      <c r="SEO1152" s="894"/>
      <c r="SEP1152" s="894"/>
      <c r="SEQ1152" s="894"/>
      <c r="SER1152" s="894"/>
      <c r="SES1152" s="894"/>
      <c r="SET1152" s="894"/>
      <c r="SEU1152" s="894"/>
      <c r="SEV1152" s="894"/>
      <c r="SEW1152" s="894"/>
      <c r="SEX1152" s="894"/>
      <c r="SEY1152" s="894"/>
      <c r="SEZ1152" s="894"/>
      <c r="SFA1152" s="894"/>
      <c r="SFB1152" s="894"/>
      <c r="SFC1152" s="894"/>
      <c r="SFD1152" s="894"/>
      <c r="SFE1152" s="894"/>
      <c r="SFF1152" s="894"/>
      <c r="SFG1152" s="894"/>
      <c r="SFH1152" s="894"/>
      <c r="SFI1152" s="894"/>
      <c r="SFJ1152" s="894"/>
      <c r="SFK1152" s="894"/>
      <c r="SFL1152" s="894"/>
      <c r="SFM1152" s="894"/>
      <c r="SFN1152" s="894"/>
      <c r="SFO1152" s="894"/>
      <c r="SFP1152" s="894"/>
      <c r="SFQ1152" s="894"/>
      <c r="SFR1152" s="894"/>
      <c r="SFS1152" s="894"/>
      <c r="SFT1152" s="894"/>
      <c r="SFU1152" s="894"/>
      <c r="SFV1152" s="894"/>
      <c r="SFW1152" s="894"/>
      <c r="SFX1152" s="894"/>
      <c r="SFY1152" s="894"/>
      <c r="SFZ1152" s="894"/>
      <c r="SGA1152" s="894"/>
      <c r="SGB1152" s="894"/>
      <c r="SGC1152" s="894"/>
      <c r="SGD1152" s="894"/>
      <c r="SGE1152" s="894"/>
      <c r="SGF1152" s="894"/>
      <c r="SGG1152" s="894"/>
      <c r="SGH1152" s="894"/>
      <c r="SGI1152" s="894"/>
      <c r="SGJ1152" s="894"/>
      <c r="SGK1152" s="894"/>
      <c r="SGL1152" s="894"/>
      <c r="SGM1152" s="894"/>
      <c r="SGN1152" s="894"/>
      <c r="SGO1152" s="894"/>
      <c r="SGP1152" s="894"/>
      <c r="SGQ1152" s="894"/>
      <c r="SGR1152" s="894"/>
      <c r="SGS1152" s="894"/>
      <c r="SGT1152" s="894"/>
      <c r="SGU1152" s="894"/>
      <c r="SGV1152" s="894"/>
      <c r="SGW1152" s="894"/>
      <c r="SGX1152" s="894"/>
      <c r="SGY1152" s="894"/>
      <c r="SGZ1152" s="894"/>
      <c r="SHA1152" s="894"/>
      <c r="SHB1152" s="894"/>
      <c r="SHC1152" s="894"/>
      <c r="SHD1152" s="894"/>
      <c r="SHE1152" s="894"/>
      <c r="SHF1152" s="894"/>
      <c r="SHG1152" s="894"/>
      <c r="SHH1152" s="894"/>
      <c r="SHI1152" s="894"/>
      <c r="SHJ1152" s="894"/>
      <c r="SHK1152" s="894"/>
      <c r="SHL1152" s="894"/>
      <c r="SHM1152" s="894"/>
      <c r="SHN1152" s="894"/>
      <c r="SHO1152" s="894"/>
      <c r="SHP1152" s="894"/>
      <c r="SHQ1152" s="894"/>
      <c r="SHR1152" s="894"/>
      <c r="SHS1152" s="894"/>
      <c r="SHT1152" s="894"/>
      <c r="SHU1152" s="894"/>
      <c r="SHV1152" s="894"/>
      <c r="SHW1152" s="894"/>
      <c r="SHX1152" s="894"/>
      <c r="SHY1152" s="894"/>
      <c r="SHZ1152" s="894"/>
      <c r="SIA1152" s="894"/>
      <c r="SIB1152" s="894"/>
      <c r="SIC1152" s="894"/>
      <c r="SID1152" s="894"/>
      <c r="SIE1152" s="894"/>
      <c r="SIF1152" s="894"/>
      <c r="SIG1152" s="894"/>
      <c r="SIH1152" s="894"/>
      <c r="SII1152" s="894"/>
      <c r="SIJ1152" s="894"/>
      <c r="SIK1152" s="894"/>
      <c r="SIL1152" s="894"/>
      <c r="SIM1152" s="894"/>
      <c r="SIN1152" s="894"/>
      <c r="SIO1152" s="894"/>
      <c r="SIP1152" s="894"/>
      <c r="SIQ1152" s="894"/>
      <c r="SIR1152" s="894"/>
      <c r="SIS1152" s="894"/>
      <c r="SIT1152" s="894"/>
      <c r="SIU1152" s="894"/>
      <c r="SIV1152" s="894"/>
      <c r="SIW1152" s="894"/>
      <c r="SIX1152" s="894"/>
      <c r="SIY1152" s="894"/>
      <c r="SIZ1152" s="894"/>
      <c r="SJA1152" s="894"/>
      <c r="SJB1152" s="894"/>
      <c r="SJC1152" s="894"/>
      <c r="SJD1152" s="894"/>
      <c r="SJE1152" s="894"/>
      <c r="SJF1152" s="894"/>
      <c r="SJG1152" s="894"/>
      <c r="SJH1152" s="894"/>
      <c r="SJI1152" s="894"/>
      <c r="SJJ1152" s="894"/>
      <c r="SJK1152" s="894"/>
      <c r="SJL1152" s="894"/>
      <c r="SJM1152" s="894"/>
      <c r="SJN1152" s="894"/>
      <c r="SJO1152" s="894"/>
      <c r="SJP1152" s="894"/>
      <c r="SJQ1152" s="894"/>
      <c r="SJR1152" s="894"/>
      <c r="SJS1152" s="894"/>
      <c r="SJT1152" s="894"/>
      <c r="SJU1152" s="894"/>
      <c r="SJV1152" s="894"/>
      <c r="SJW1152" s="894"/>
      <c r="SJX1152" s="894"/>
      <c r="SJY1152" s="894"/>
      <c r="SJZ1152" s="894"/>
      <c r="SKA1152" s="894"/>
      <c r="SKB1152" s="894"/>
      <c r="SKC1152" s="894"/>
      <c r="SKD1152" s="894"/>
      <c r="SKE1152" s="894"/>
      <c r="SKF1152" s="894"/>
      <c r="SKG1152" s="894"/>
      <c r="SKH1152" s="894"/>
      <c r="SKI1152" s="894"/>
      <c r="SKJ1152" s="894"/>
      <c r="SKK1152" s="894"/>
      <c r="SKL1152" s="894"/>
      <c r="SKM1152" s="894"/>
      <c r="SKN1152" s="894"/>
      <c r="SKO1152" s="894"/>
      <c r="SKP1152" s="894"/>
      <c r="SKQ1152" s="894"/>
      <c r="SKR1152" s="894"/>
      <c r="SKS1152" s="894"/>
      <c r="SKT1152" s="894"/>
      <c r="SKU1152" s="894"/>
      <c r="SKV1152" s="894"/>
      <c r="SKW1152" s="894"/>
      <c r="SKX1152" s="894"/>
      <c r="SKY1152" s="894"/>
      <c r="SKZ1152" s="894"/>
      <c r="SLA1152" s="894"/>
      <c r="SLB1152" s="894"/>
      <c r="SLC1152" s="894"/>
      <c r="SLD1152" s="894"/>
      <c r="SLE1152" s="894"/>
      <c r="SLF1152" s="894"/>
      <c r="SLG1152" s="894"/>
      <c r="SLH1152" s="894"/>
      <c r="SLI1152" s="894"/>
      <c r="SLJ1152" s="894"/>
      <c r="SLK1152" s="894"/>
      <c r="SLL1152" s="894"/>
      <c r="SLM1152" s="894"/>
      <c r="SLN1152" s="894"/>
      <c r="SLO1152" s="894"/>
      <c r="SLP1152" s="894"/>
      <c r="SLQ1152" s="894"/>
      <c r="SLR1152" s="894"/>
      <c r="SLS1152" s="894"/>
      <c r="SLT1152" s="894"/>
      <c r="SLU1152" s="894"/>
      <c r="SLV1152" s="894"/>
      <c r="SLW1152" s="894"/>
      <c r="SLX1152" s="894"/>
      <c r="SLY1152" s="894"/>
      <c r="SLZ1152" s="894"/>
      <c r="SMA1152" s="894"/>
      <c r="SMB1152" s="894"/>
      <c r="SMC1152" s="894"/>
      <c r="SMD1152" s="894"/>
      <c r="SME1152" s="894"/>
      <c r="SMF1152" s="894"/>
      <c r="SMG1152" s="894"/>
      <c r="SMH1152" s="894"/>
      <c r="SMI1152" s="894"/>
      <c r="SMJ1152" s="894"/>
      <c r="SMK1152" s="894"/>
      <c r="SML1152" s="894"/>
      <c r="SMM1152" s="894"/>
      <c r="SMN1152" s="894"/>
      <c r="SMO1152" s="894"/>
      <c r="SMP1152" s="894"/>
      <c r="SMQ1152" s="894"/>
      <c r="SMR1152" s="894"/>
      <c r="SMS1152" s="894"/>
      <c r="SMT1152" s="894"/>
      <c r="SMU1152" s="894"/>
      <c r="SMV1152" s="894"/>
      <c r="SMW1152" s="894"/>
      <c r="SMX1152" s="894"/>
      <c r="SMY1152" s="894"/>
      <c r="SMZ1152" s="894"/>
      <c r="SNA1152" s="894"/>
      <c r="SNB1152" s="894"/>
      <c r="SNC1152" s="894"/>
      <c r="SND1152" s="894"/>
      <c r="SNE1152" s="894"/>
      <c r="SNF1152" s="894"/>
      <c r="SNG1152" s="894"/>
      <c r="SNH1152" s="894"/>
      <c r="SNI1152" s="894"/>
      <c r="SNJ1152" s="894"/>
      <c r="SNK1152" s="894"/>
      <c r="SNL1152" s="894"/>
      <c r="SNM1152" s="894"/>
      <c r="SNN1152" s="894"/>
      <c r="SNO1152" s="894"/>
      <c r="SNP1152" s="894"/>
      <c r="SNQ1152" s="894"/>
      <c r="SNR1152" s="894"/>
      <c r="SNS1152" s="894"/>
      <c r="SNT1152" s="894"/>
      <c r="SNU1152" s="894"/>
      <c r="SNV1152" s="894"/>
      <c r="SNW1152" s="894"/>
      <c r="SNX1152" s="894"/>
      <c r="SNY1152" s="894"/>
      <c r="SNZ1152" s="894"/>
      <c r="SOA1152" s="894"/>
      <c r="SOB1152" s="894"/>
      <c r="SOC1152" s="894"/>
      <c r="SOD1152" s="894"/>
      <c r="SOE1152" s="894"/>
      <c r="SOF1152" s="894"/>
      <c r="SOG1152" s="894"/>
      <c r="SOH1152" s="894"/>
      <c r="SOI1152" s="894"/>
      <c r="SOJ1152" s="894"/>
      <c r="SOK1152" s="894"/>
      <c r="SOL1152" s="894"/>
      <c r="SOM1152" s="894"/>
      <c r="SON1152" s="894"/>
      <c r="SOO1152" s="894"/>
      <c r="SOP1152" s="894"/>
      <c r="SOQ1152" s="894"/>
      <c r="SOR1152" s="894"/>
      <c r="SOS1152" s="894"/>
      <c r="SOT1152" s="894"/>
      <c r="SOU1152" s="894"/>
      <c r="SOV1152" s="894"/>
      <c r="SOW1152" s="894"/>
      <c r="SOX1152" s="894"/>
      <c r="SOY1152" s="894"/>
      <c r="SOZ1152" s="894"/>
      <c r="SPA1152" s="894"/>
      <c r="SPB1152" s="894"/>
      <c r="SPC1152" s="894"/>
      <c r="SPD1152" s="894"/>
      <c r="SPE1152" s="894"/>
      <c r="SPF1152" s="894"/>
      <c r="SPG1152" s="894"/>
      <c r="SPH1152" s="894"/>
      <c r="SPI1152" s="894"/>
      <c r="SPJ1152" s="894"/>
      <c r="SPK1152" s="894"/>
      <c r="SPL1152" s="894"/>
      <c r="SPM1152" s="894"/>
      <c r="SPN1152" s="894"/>
      <c r="SPO1152" s="894"/>
      <c r="SPP1152" s="894"/>
      <c r="SPQ1152" s="894"/>
      <c r="SPR1152" s="894"/>
      <c r="SPS1152" s="894"/>
      <c r="SPT1152" s="894"/>
      <c r="SPU1152" s="894"/>
      <c r="SPV1152" s="894"/>
      <c r="SPW1152" s="894"/>
      <c r="SPX1152" s="894"/>
      <c r="SPY1152" s="894"/>
      <c r="SPZ1152" s="894"/>
      <c r="SQA1152" s="894"/>
      <c r="SQB1152" s="894"/>
      <c r="SQC1152" s="894"/>
      <c r="SQD1152" s="894"/>
      <c r="SQE1152" s="894"/>
      <c r="SQF1152" s="894"/>
      <c r="SQG1152" s="894"/>
      <c r="SQH1152" s="894"/>
      <c r="SQI1152" s="894"/>
      <c r="SQJ1152" s="894"/>
      <c r="SQK1152" s="894"/>
      <c r="SQL1152" s="894"/>
      <c r="SQM1152" s="894"/>
      <c r="SQN1152" s="894"/>
      <c r="SQO1152" s="894"/>
      <c r="SQP1152" s="894"/>
      <c r="SQQ1152" s="894"/>
      <c r="SQR1152" s="894"/>
      <c r="SQS1152" s="894"/>
      <c r="SQT1152" s="894"/>
      <c r="SQU1152" s="894"/>
      <c r="SQV1152" s="894"/>
      <c r="SQW1152" s="894"/>
      <c r="SQX1152" s="894"/>
      <c r="SQY1152" s="894"/>
      <c r="SQZ1152" s="894"/>
      <c r="SRA1152" s="894"/>
      <c r="SRB1152" s="894"/>
      <c r="SRC1152" s="894"/>
      <c r="SRD1152" s="894"/>
      <c r="SRE1152" s="894"/>
      <c r="SRF1152" s="894"/>
      <c r="SRG1152" s="894"/>
      <c r="SRH1152" s="894"/>
      <c r="SRI1152" s="894"/>
      <c r="SRJ1152" s="894"/>
      <c r="SRK1152" s="894"/>
      <c r="SRL1152" s="894"/>
      <c r="SRM1152" s="894"/>
      <c r="SRN1152" s="894"/>
      <c r="SRO1152" s="894"/>
      <c r="SRP1152" s="894"/>
      <c r="SRQ1152" s="894"/>
      <c r="SRR1152" s="894"/>
      <c r="SRS1152" s="894"/>
      <c r="SRT1152" s="894"/>
      <c r="SRU1152" s="894"/>
      <c r="SRV1152" s="894"/>
      <c r="SRW1152" s="894"/>
      <c r="SRX1152" s="894"/>
      <c r="SRY1152" s="894"/>
      <c r="SRZ1152" s="894"/>
      <c r="SSA1152" s="894"/>
      <c r="SSB1152" s="894"/>
      <c r="SSC1152" s="894"/>
      <c r="SSD1152" s="894"/>
      <c r="SSE1152" s="894"/>
      <c r="SSF1152" s="894"/>
      <c r="SSG1152" s="894"/>
      <c r="SSH1152" s="894"/>
      <c r="SSI1152" s="894"/>
      <c r="SSJ1152" s="894"/>
      <c r="SSK1152" s="894"/>
      <c r="SSL1152" s="894"/>
      <c r="SSM1152" s="894"/>
      <c r="SSN1152" s="894"/>
      <c r="SSO1152" s="894"/>
      <c r="SSP1152" s="894"/>
      <c r="SSQ1152" s="894"/>
      <c r="SSR1152" s="894"/>
      <c r="SSS1152" s="894"/>
      <c r="SST1152" s="894"/>
      <c r="SSU1152" s="894"/>
      <c r="SSV1152" s="894"/>
      <c r="SSW1152" s="894"/>
      <c r="SSX1152" s="894"/>
      <c r="SSY1152" s="894"/>
      <c r="SSZ1152" s="894"/>
      <c r="STA1152" s="894"/>
      <c r="STB1152" s="894"/>
      <c r="STC1152" s="894"/>
      <c r="STD1152" s="894"/>
      <c r="STE1152" s="894"/>
      <c r="STF1152" s="894"/>
      <c r="STG1152" s="894"/>
      <c r="STH1152" s="894"/>
      <c r="STI1152" s="894"/>
      <c r="STJ1152" s="894"/>
      <c r="STK1152" s="894"/>
      <c r="STL1152" s="894"/>
      <c r="STM1152" s="894"/>
      <c r="STN1152" s="894"/>
      <c r="STO1152" s="894"/>
      <c r="STP1152" s="894"/>
      <c r="STQ1152" s="894"/>
      <c r="STR1152" s="894"/>
      <c r="STS1152" s="894"/>
      <c r="STT1152" s="894"/>
      <c r="STU1152" s="894"/>
      <c r="STV1152" s="894"/>
      <c r="STW1152" s="894"/>
      <c r="STX1152" s="894"/>
      <c r="STY1152" s="894"/>
      <c r="STZ1152" s="894"/>
      <c r="SUA1152" s="894"/>
      <c r="SUB1152" s="894"/>
      <c r="SUC1152" s="894"/>
      <c r="SUD1152" s="894"/>
      <c r="SUE1152" s="894"/>
      <c r="SUF1152" s="894"/>
      <c r="SUG1152" s="894"/>
      <c r="SUH1152" s="894"/>
      <c r="SUI1152" s="894"/>
      <c r="SUJ1152" s="894"/>
      <c r="SUK1152" s="894"/>
      <c r="SUL1152" s="894"/>
      <c r="SUM1152" s="894"/>
      <c r="SUN1152" s="894"/>
      <c r="SUO1152" s="894"/>
      <c r="SUP1152" s="894"/>
      <c r="SUQ1152" s="894"/>
      <c r="SUR1152" s="894"/>
      <c r="SUS1152" s="894"/>
      <c r="SUT1152" s="894"/>
      <c r="SUU1152" s="894"/>
      <c r="SUV1152" s="894"/>
      <c r="SUW1152" s="894"/>
      <c r="SUX1152" s="894"/>
      <c r="SUY1152" s="894"/>
      <c r="SUZ1152" s="894"/>
      <c r="SVA1152" s="894"/>
      <c r="SVB1152" s="894"/>
      <c r="SVC1152" s="894"/>
      <c r="SVD1152" s="894"/>
      <c r="SVE1152" s="894"/>
      <c r="SVF1152" s="894"/>
      <c r="SVG1152" s="894"/>
      <c r="SVH1152" s="894"/>
      <c r="SVI1152" s="894"/>
      <c r="SVJ1152" s="894"/>
      <c r="SVK1152" s="894"/>
      <c r="SVL1152" s="894"/>
      <c r="SVM1152" s="894"/>
      <c r="SVN1152" s="894"/>
      <c r="SVO1152" s="894"/>
      <c r="SVP1152" s="894"/>
      <c r="SVQ1152" s="894"/>
      <c r="SVR1152" s="894"/>
      <c r="SVS1152" s="894"/>
      <c r="SVT1152" s="894"/>
      <c r="SVU1152" s="894"/>
      <c r="SVV1152" s="894"/>
      <c r="SVW1152" s="894"/>
      <c r="SVX1152" s="894"/>
      <c r="SVY1152" s="894"/>
      <c r="SVZ1152" s="894"/>
      <c r="SWA1152" s="894"/>
      <c r="SWB1152" s="894"/>
      <c r="SWC1152" s="894"/>
      <c r="SWD1152" s="894"/>
      <c r="SWE1152" s="894"/>
      <c r="SWF1152" s="894"/>
      <c r="SWG1152" s="894"/>
      <c r="SWH1152" s="894"/>
      <c r="SWI1152" s="894"/>
      <c r="SWJ1152" s="894"/>
      <c r="SWK1152" s="894"/>
      <c r="SWL1152" s="894"/>
      <c r="SWM1152" s="894"/>
      <c r="SWN1152" s="894"/>
      <c r="SWO1152" s="894"/>
      <c r="SWP1152" s="894"/>
      <c r="SWQ1152" s="894"/>
      <c r="SWR1152" s="894"/>
      <c r="SWS1152" s="894"/>
      <c r="SWT1152" s="894"/>
      <c r="SWU1152" s="894"/>
      <c r="SWV1152" s="894"/>
      <c r="SWW1152" s="894"/>
      <c r="SWX1152" s="894"/>
      <c r="SWY1152" s="894"/>
      <c r="SWZ1152" s="894"/>
      <c r="SXA1152" s="894"/>
      <c r="SXB1152" s="894"/>
      <c r="SXC1152" s="894"/>
      <c r="SXD1152" s="894"/>
      <c r="SXE1152" s="894"/>
      <c r="SXF1152" s="894"/>
      <c r="SXG1152" s="894"/>
      <c r="SXH1152" s="894"/>
      <c r="SXI1152" s="894"/>
      <c r="SXJ1152" s="894"/>
      <c r="SXK1152" s="894"/>
      <c r="SXL1152" s="894"/>
      <c r="SXM1152" s="894"/>
      <c r="SXN1152" s="894"/>
      <c r="SXO1152" s="894"/>
      <c r="SXP1152" s="894"/>
      <c r="SXQ1152" s="894"/>
      <c r="SXR1152" s="894"/>
      <c r="SXS1152" s="894"/>
      <c r="SXT1152" s="894"/>
      <c r="SXU1152" s="894"/>
      <c r="SXV1152" s="894"/>
      <c r="SXW1152" s="894"/>
      <c r="SXX1152" s="894"/>
      <c r="SXY1152" s="894"/>
      <c r="SXZ1152" s="894"/>
      <c r="SYA1152" s="894"/>
      <c r="SYB1152" s="894"/>
      <c r="SYC1152" s="894"/>
      <c r="SYD1152" s="894"/>
      <c r="SYE1152" s="894"/>
      <c r="SYF1152" s="894"/>
      <c r="SYG1152" s="894"/>
      <c r="SYH1152" s="894"/>
      <c r="SYI1152" s="894"/>
      <c r="SYJ1152" s="894"/>
      <c r="SYK1152" s="894"/>
      <c r="SYL1152" s="894"/>
      <c r="SYM1152" s="894"/>
      <c r="SYN1152" s="894"/>
      <c r="SYO1152" s="894"/>
      <c r="SYP1152" s="894"/>
      <c r="SYQ1152" s="894"/>
      <c r="SYR1152" s="894"/>
      <c r="SYS1152" s="894"/>
      <c r="SYT1152" s="894"/>
      <c r="SYU1152" s="894"/>
      <c r="SYV1152" s="894"/>
      <c r="SYW1152" s="894"/>
      <c r="SYX1152" s="894"/>
      <c r="SYY1152" s="894"/>
      <c r="SYZ1152" s="894"/>
      <c r="SZA1152" s="894"/>
      <c r="SZB1152" s="894"/>
      <c r="SZC1152" s="894"/>
      <c r="SZD1152" s="894"/>
      <c r="SZE1152" s="894"/>
      <c r="SZF1152" s="894"/>
      <c r="SZG1152" s="894"/>
      <c r="SZH1152" s="894"/>
      <c r="SZI1152" s="894"/>
      <c r="SZJ1152" s="894"/>
      <c r="SZK1152" s="894"/>
      <c r="SZL1152" s="894"/>
      <c r="SZM1152" s="894"/>
      <c r="SZN1152" s="894"/>
      <c r="SZO1152" s="894"/>
      <c r="SZP1152" s="894"/>
      <c r="SZQ1152" s="894"/>
      <c r="SZR1152" s="894"/>
      <c r="SZS1152" s="894"/>
      <c r="SZT1152" s="894"/>
      <c r="SZU1152" s="894"/>
      <c r="SZV1152" s="894"/>
      <c r="SZW1152" s="894"/>
      <c r="SZX1152" s="894"/>
      <c r="SZY1152" s="894"/>
      <c r="SZZ1152" s="894"/>
      <c r="TAA1152" s="894"/>
      <c r="TAB1152" s="894"/>
      <c r="TAC1152" s="894"/>
      <c r="TAD1152" s="894"/>
      <c r="TAE1152" s="894"/>
      <c r="TAF1152" s="894"/>
      <c r="TAG1152" s="894"/>
      <c r="TAH1152" s="894"/>
      <c r="TAI1152" s="894"/>
      <c r="TAJ1152" s="894"/>
      <c r="TAK1152" s="894"/>
      <c r="TAL1152" s="894"/>
      <c r="TAM1152" s="894"/>
      <c r="TAN1152" s="894"/>
      <c r="TAO1152" s="894"/>
      <c r="TAP1152" s="894"/>
      <c r="TAQ1152" s="894"/>
      <c r="TAR1152" s="894"/>
      <c r="TAS1152" s="894"/>
      <c r="TAT1152" s="894"/>
      <c r="TAU1152" s="894"/>
      <c r="TAV1152" s="894"/>
      <c r="TAW1152" s="894"/>
      <c r="TAX1152" s="894"/>
      <c r="TAY1152" s="894"/>
      <c r="TAZ1152" s="894"/>
      <c r="TBA1152" s="894"/>
      <c r="TBB1152" s="894"/>
      <c r="TBC1152" s="894"/>
      <c r="TBD1152" s="894"/>
      <c r="TBE1152" s="894"/>
      <c r="TBF1152" s="894"/>
      <c r="TBG1152" s="894"/>
      <c r="TBH1152" s="894"/>
      <c r="TBI1152" s="894"/>
      <c r="TBJ1152" s="894"/>
      <c r="TBK1152" s="894"/>
      <c r="TBL1152" s="894"/>
      <c r="TBM1152" s="894"/>
      <c r="TBN1152" s="894"/>
      <c r="TBO1152" s="894"/>
      <c r="TBP1152" s="894"/>
      <c r="TBQ1152" s="894"/>
      <c r="TBR1152" s="894"/>
      <c r="TBS1152" s="894"/>
      <c r="TBT1152" s="894"/>
      <c r="TBU1152" s="894"/>
      <c r="TBV1152" s="894"/>
      <c r="TBW1152" s="894"/>
      <c r="TBX1152" s="894"/>
      <c r="TBY1152" s="894"/>
      <c r="TBZ1152" s="894"/>
      <c r="TCA1152" s="894"/>
      <c r="TCB1152" s="894"/>
      <c r="TCC1152" s="894"/>
      <c r="TCD1152" s="894"/>
      <c r="TCE1152" s="894"/>
      <c r="TCF1152" s="894"/>
      <c r="TCG1152" s="894"/>
      <c r="TCH1152" s="894"/>
      <c r="TCI1152" s="894"/>
      <c r="TCJ1152" s="894"/>
      <c r="TCK1152" s="894"/>
      <c r="TCL1152" s="894"/>
      <c r="TCM1152" s="894"/>
      <c r="TCN1152" s="894"/>
      <c r="TCO1152" s="894"/>
      <c r="TCP1152" s="894"/>
      <c r="TCQ1152" s="894"/>
      <c r="TCR1152" s="894"/>
      <c r="TCS1152" s="894"/>
      <c r="TCT1152" s="894"/>
      <c r="TCU1152" s="894"/>
      <c r="TCV1152" s="894"/>
      <c r="TCW1152" s="894"/>
      <c r="TCX1152" s="894"/>
      <c r="TCY1152" s="894"/>
      <c r="TCZ1152" s="894"/>
      <c r="TDA1152" s="894"/>
      <c r="TDB1152" s="894"/>
      <c r="TDC1152" s="894"/>
      <c r="TDD1152" s="894"/>
      <c r="TDE1152" s="894"/>
      <c r="TDF1152" s="894"/>
      <c r="TDG1152" s="894"/>
      <c r="TDH1152" s="894"/>
      <c r="TDI1152" s="894"/>
      <c r="TDJ1152" s="894"/>
      <c r="TDK1152" s="894"/>
      <c r="TDL1152" s="894"/>
      <c r="TDM1152" s="894"/>
      <c r="TDN1152" s="894"/>
      <c r="TDO1152" s="894"/>
      <c r="TDP1152" s="894"/>
      <c r="TDQ1152" s="894"/>
      <c r="TDR1152" s="894"/>
      <c r="TDS1152" s="894"/>
      <c r="TDT1152" s="894"/>
      <c r="TDU1152" s="894"/>
      <c r="TDV1152" s="894"/>
      <c r="TDW1152" s="894"/>
      <c r="TDX1152" s="894"/>
      <c r="TDY1152" s="894"/>
      <c r="TDZ1152" s="894"/>
      <c r="TEA1152" s="894"/>
      <c r="TEB1152" s="894"/>
      <c r="TEC1152" s="894"/>
      <c r="TED1152" s="894"/>
      <c r="TEE1152" s="894"/>
      <c r="TEF1152" s="894"/>
      <c r="TEG1152" s="894"/>
      <c r="TEH1152" s="894"/>
      <c r="TEI1152" s="894"/>
      <c r="TEJ1152" s="894"/>
      <c r="TEK1152" s="894"/>
      <c r="TEL1152" s="894"/>
      <c r="TEM1152" s="894"/>
      <c r="TEN1152" s="894"/>
      <c r="TEO1152" s="894"/>
      <c r="TEP1152" s="894"/>
      <c r="TEQ1152" s="894"/>
      <c r="TER1152" s="894"/>
      <c r="TES1152" s="894"/>
      <c r="TET1152" s="894"/>
      <c r="TEU1152" s="894"/>
      <c r="TEV1152" s="894"/>
      <c r="TEW1152" s="894"/>
      <c r="TEX1152" s="894"/>
      <c r="TEY1152" s="894"/>
      <c r="TEZ1152" s="894"/>
      <c r="TFA1152" s="894"/>
      <c r="TFB1152" s="894"/>
      <c r="TFC1152" s="894"/>
      <c r="TFD1152" s="894"/>
      <c r="TFE1152" s="894"/>
      <c r="TFF1152" s="894"/>
      <c r="TFG1152" s="894"/>
      <c r="TFH1152" s="894"/>
      <c r="TFI1152" s="894"/>
      <c r="TFJ1152" s="894"/>
      <c r="TFK1152" s="894"/>
      <c r="TFL1152" s="894"/>
      <c r="TFM1152" s="894"/>
      <c r="TFN1152" s="894"/>
      <c r="TFO1152" s="894"/>
      <c r="TFP1152" s="894"/>
      <c r="TFQ1152" s="894"/>
      <c r="TFR1152" s="894"/>
      <c r="TFS1152" s="894"/>
      <c r="TFT1152" s="894"/>
      <c r="TFU1152" s="894"/>
      <c r="TFV1152" s="894"/>
      <c r="TFW1152" s="894"/>
      <c r="TFX1152" s="894"/>
      <c r="TFY1152" s="894"/>
      <c r="TFZ1152" s="894"/>
      <c r="TGA1152" s="894"/>
      <c r="TGB1152" s="894"/>
      <c r="TGC1152" s="894"/>
      <c r="TGD1152" s="894"/>
      <c r="TGE1152" s="894"/>
      <c r="TGF1152" s="894"/>
      <c r="TGG1152" s="894"/>
      <c r="TGH1152" s="894"/>
      <c r="TGI1152" s="894"/>
      <c r="TGJ1152" s="894"/>
      <c r="TGK1152" s="894"/>
      <c r="TGL1152" s="894"/>
      <c r="TGM1152" s="894"/>
      <c r="TGN1152" s="894"/>
      <c r="TGO1152" s="894"/>
      <c r="TGP1152" s="894"/>
      <c r="TGQ1152" s="894"/>
      <c r="TGR1152" s="894"/>
      <c r="TGS1152" s="894"/>
      <c r="TGT1152" s="894"/>
      <c r="TGU1152" s="894"/>
      <c r="TGV1152" s="894"/>
      <c r="TGW1152" s="894"/>
      <c r="TGX1152" s="894"/>
      <c r="TGY1152" s="894"/>
      <c r="TGZ1152" s="894"/>
      <c r="THA1152" s="894"/>
      <c r="THB1152" s="894"/>
      <c r="THC1152" s="894"/>
      <c r="THD1152" s="894"/>
      <c r="THE1152" s="894"/>
      <c r="THF1152" s="894"/>
      <c r="THG1152" s="894"/>
      <c r="THH1152" s="894"/>
      <c r="THI1152" s="894"/>
      <c r="THJ1152" s="894"/>
      <c r="THK1152" s="894"/>
      <c r="THL1152" s="894"/>
      <c r="THM1152" s="894"/>
      <c r="THN1152" s="894"/>
      <c r="THO1152" s="894"/>
      <c r="THP1152" s="894"/>
      <c r="THQ1152" s="894"/>
      <c r="THR1152" s="894"/>
      <c r="THS1152" s="894"/>
      <c r="THT1152" s="894"/>
      <c r="THU1152" s="894"/>
      <c r="THV1152" s="894"/>
      <c r="THW1152" s="894"/>
      <c r="THX1152" s="894"/>
      <c r="THY1152" s="894"/>
      <c r="THZ1152" s="894"/>
      <c r="TIA1152" s="894"/>
      <c r="TIB1152" s="894"/>
      <c r="TIC1152" s="894"/>
      <c r="TID1152" s="894"/>
      <c r="TIE1152" s="894"/>
      <c r="TIF1152" s="894"/>
      <c r="TIG1152" s="894"/>
      <c r="TIH1152" s="894"/>
      <c r="TII1152" s="894"/>
      <c r="TIJ1152" s="894"/>
      <c r="TIK1152" s="894"/>
      <c r="TIL1152" s="894"/>
      <c r="TIM1152" s="894"/>
      <c r="TIN1152" s="894"/>
      <c r="TIO1152" s="894"/>
      <c r="TIP1152" s="894"/>
      <c r="TIQ1152" s="894"/>
      <c r="TIR1152" s="894"/>
      <c r="TIS1152" s="894"/>
      <c r="TIT1152" s="894"/>
      <c r="TIU1152" s="894"/>
      <c r="TIV1152" s="894"/>
      <c r="TIW1152" s="894"/>
      <c r="TIX1152" s="894"/>
      <c r="TIY1152" s="894"/>
      <c r="TIZ1152" s="894"/>
      <c r="TJA1152" s="894"/>
      <c r="TJB1152" s="894"/>
      <c r="TJC1152" s="894"/>
      <c r="TJD1152" s="894"/>
      <c r="TJE1152" s="894"/>
      <c r="TJF1152" s="894"/>
      <c r="TJG1152" s="894"/>
      <c r="TJH1152" s="894"/>
      <c r="TJI1152" s="894"/>
      <c r="TJJ1152" s="894"/>
      <c r="TJK1152" s="894"/>
      <c r="TJL1152" s="894"/>
      <c r="TJM1152" s="894"/>
      <c r="TJN1152" s="894"/>
      <c r="TJO1152" s="894"/>
      <c r="TJP1152" s="894"/>
      <c r="TJQ1152" s="894"/>
      <c r="TJR1152" s="894"/>
      <c r="TJS1152" s="894"/>
      <c r="TJT1152" s="894"/>
      <c r="TJU1152" s="894"/>
      <c r="TJV1152" s="894"/>
      <c r="TJW1152" s="894"/>
      <c r="TJX1152" s="894"/>
      <c r="TJY1152" s="894"/>
      <c r="TJZ1152" s="894"/>
      <c r="TKA1152" s="894"/>
      <c r="TKB1152" s="894"/>
      <c r="TKC1152" s="894"/>
      <c r="TKD1152" s="894"/>
      <c r="TKE1152" s="894"/>
      <c r="TKF1152" s="894"/>
      <c r="TKG1152" s="894"/>
      <c r="TKH1152" s="894"/>
      <c r="TKI1152" s="894"/>
      <c r="TKJ1152" s="894"/>
      <c r="TKK1152" s="894"/>
      <c r="TKL1152" s="894"/>
      <c r="TKM1152" s="894"/>
      <c r="TKN1152" s="894"/>
      <c r="TKO1152" s="894"/>
      <c r="TKP1152" s="894"/>
      <c r="TKQ1152" s="894"/>
      <c r="TKR1152" s="894"/>
      <c r="TKS1152" s="894"/>
      <c r="TKT1152" s="894"/>
      <c r="TKU1152" s="894"/>
      <c r="TKV1152" s="894"/>
      <c r="TKW1152" s="894"/>
      <c r="TKX1152" s="894"/>
      <c r="TKY1152" s="894"/>
      <c r="TKZ1152" s="894"/>
      <c r="TLA1152" s="894"/>
      <c r="TLB1152" s="894"/>
      <c r="TLC1152" s="894"/>
      <c r="TLD1152" s="894"/>
      <c r="TLE1152" s="894"/>
      <c r="TLF1152" s="894"/>
      <c r="TLG1152" s="894"/>
      <c r="TLH1152" s="894"/>
      <c r="TLI1152" s="894"/>
      <c r="TLJ1152" s="894"/>
      <c r="TLK1152" s="894"/>
      <c r="TLL1152" s="894"/>
      <c r="TLM1152" s="894"/>
      <c r="TLN1152" s="894"/>
      <c r="TLO1152" s="894"/>
      <c r="TLP1152" s="894"/>
      <c r="TLQ1152" s="894"/>
      <c r="TLR1152" s="894"/>
      <c r="TLS1152" s="894"/>
      <c r="TLT1152" s="894"/>
      <c r="TLU1152" s="894"/>
      <c r="TLV1152" s="894"/>
      <c r="TLW1152" s="894"/>
      <c r="TLX1152" s="894"/>
      <c r="TLY1152" s="894"/>
      <c r="TLZ1152" s="894"/>
      <c r="TMA1152" s="894"/>
      <c r="TMB1152" s="894"/>
      <c r="TMC1152" s="894"/>
      <c r="TMD1152" s="894"/>
      <c r="TME1152" s="894"/>
      <c r="TMF1152" s="894"/>
      <c r="TMG1152" s="894"/>
      <c r="TMH1152" s="894"/>
      <c r="TMI1152" s="894"/>
      <c r="TMJ1152" s="894"/>
      <c r="TMK1152" s="894"/>
      <c r="TML1152" s="894"/>
      <c r="TMM1152" s="894"/>
      <c r="TMN1152" s="894"/>
      <c r="TMO1152" s="894"/>
      <c r="TMP1152" s="894"/>
      <c r="TMQ1152" s="894"/>
      <c r="TMR1152" s="894"/>
      <c r="TMS1152" s="894"/>
      <c r="TMT1152" s="894"/>
      <c r="TMU1152" s="894"/>
      <c r="TMV1152" s="894"/>
      <c r="TMW1152" s="894"/>
      <c r="TMX1152" s="894"/>
      <c r="TMY1152" s="894"/>
      <c r="TMZ1152" s="894"/>
      <c r="TNA1152" s="894"/>
      <c r="TNB1152" s="894"/>
      <c r="TNC1152" s="894"/>
      <c r="TND1152" s="894"/>
      <c r="TNE1152" s="894"/>
      <c r="TNF1152" s="894"/>
      <c r="TNG1152" s="894"/>
      <c r="TNH1152" s="894"/>
      <c r="TNI1152" s="894"/>
      <c r="TNJ1152" s="894"/>
      <c r="TNK1152" s="894"/>
      <c r="TNL1152" s="894"/>
      <c r="TNM1152" s="894"/>
      <c r="TNN1152" s="894"/>
      <c r="TNO1152" s="894"/>
      <c r="TNP1152" s="894"/>
      <c r="TNQ1152" s="894"/>
      <c r="TNR1152" s="894"/>
      <c r="TNS1152" s="894"/>
      <c r="TNT1152" s="894"/>
      <c r="TNU1152" s="894"/>
      <c r="TNV1152" s="894"/>
      <c r="TNW1152" s="894"/>
      <c r="TNX1152" s="894"/>
      <c r="TNY1152" s="894"/>
      <c r="TNZ1152" s="894"/>
      <c r="TOA1152" s="894"/>
      <c r="TOB1152" s="894"/>
      <c r="TOC1152" s="894"/>
      <c r="TOD1152" s="894"/>
      <c r="TOE1152" s="894"/>
      <c r="TOF1152" s="894"/>
      <c r="TOG1152" s="894"/>
      <c r="TOH1152" s="894"/>
      <c r="TOI1152" s="894"/>
      <c r="TOJ1152" s="894"/>
      <c r="TOK1152" s="894"/>
      <c r="TOL1152" s="894"/>
      <c r="TOM1152" s="894"/>
      <c r="TON1152" s="894"/>
      <c r="TOO1152" s="894"/>
      <c r="TOP1152" s="894"/>
      <c r="TOQ1152" s="894"/>
      <c r="TOR1152" s="894"/>
      <c r="TOS1152" s="894"/>
      <c r="TOT1152" s="894"/>
      <c r="TOU1152" s="894"/>
      <c r="TOV1152" s="894"/>
      <c r="TOW1152" s="894"/>
      <c r="TOX1152" s="894"/>
      <c r="TOY1152" s="894"/>
      <c r="TOZ1152" s="894"/>
      <c r="TPA1152" s="894"/>
      <c r="TPB1152" s="894"/>
      <c r="TPC1152" s="894"/>
      <c r="TPD1152" s="894"/>
      <c r="TPE1152" s="894"/>
      <c r="TPF1152" s="894"/>
      <c r="TPG1152" s="894"/>
      <c r="TPH1152" s="894"/>
      <c r="TPI1152" s="894"/>
      <c r="TPJ1152" s="894"/>
      <c r="TPK1152" s="894"/>
      <c r="TPL1152" s="894"/>
      <c r="TPM1152" s="894"/>
      <c r="TPN1152" s="894"/>
      <c r="TPO1152" s="894"/>
      <c r="TPP1152" s="894"/>
      <c r="TPQ1152" s="894"/>
      <c r="TPR1152" s="894"/>
      <c r="TPS1152" s="894"/>
      <c r="TPT1152" s="894"/>
      <c r="TPU1152" s="894"/>
      <c r="TPV1152" s="894"/>
      <c r="TPW1152" s="894"/>
      <c r="TPX1152" s="894"/>
      <c r="TPY1152" s="894"/>
      <c r="TPZ1152" s="894"/>
      <c r="TQA1152" s="894"/>
      <c r="TQB1152" s="894"/>
      <c r="TQC1152" s="894"/>
      <c r="TQD1152" s="894"/>
      <c r="TQE1152" s="894"/>
      <c r="TQF1152" s="894"/>
      <c r="TQG1152" s="894"/>
      <c r="TQH1152" s="894"/>
      <c r="TQI1152" s="894"/>
      <c r="TQJ1152" s="894"/>
      <c r="TQK1152" s="894"/>
      <c r="TQL1152" s="894"/>
      <c r="TQM1152" s="894"/>
      <c r="TQN1152" s="894"/>
      <c r="TQO1152" s="894"/>
      <c r="TQP1152" s="894"/>
      <c r="TQQ1152" s="894"/>
      <c r="TQR1152" s="894"/>
      <c r="TQS1152" s="894"/>
      <c r="TQT1152" s="894"/>
      <c r="TQU1152" s="894"/>
      <c r="TQV1152" s="894"/>
      <c r="TQW1152" s="894"/>
      <c r="TQX1152" s="894"/>
      <c r="TQY1152" s="894"/>
      <c r="TQZ1152" s="894"/>
      <c r="TRA1152" s="894"/>
      <c r="TRB1152" s="894"/>
      <c r="TRC1152" s="894"/>
      <c r="TRD1152" s="894"/>
      <c r="TRE1152" s="894"/>
      <c r="TRF1152" s="894"/>
      <c r="TRG1152" s="894"/>
      <c r="TRH1152" s="894"/>
      <c r="TRI1152" s="894"/>
      <c r="TRJ1152" s="894"/>
      <c r="TRK1152" s="894"/>
      <c r="TRL1152" s="894"/>
      <c r="TRM1152" s="894"/>
      <c r="TRN1152" s="894"/>
      <c r="TRO1152" s="894"/>
      <c r="TRP1152" s="894"/>
      <c r="TRQ1152" s="894"/>
      <c r="TRR1152" s="894"/>
      <c r="TRS1152" s="894"/>
      <c r="TRT1152" s="894"/>
      <c r="TRU1152" s="894"/>
      <c r="TRV1152" s="894"/>
      <c r="TRW1152" s="894"/>
      <c r="TRX1152" s="894"/>
      <c r="TRY1152" s="894"/>
      <c r="TRZ1152" s="894"/>
      <c r="TSA1152" s="894"/>
      <c r="TSB1152" s="894"/>
      <c r="TSC1152" s="894"/>
      <c r="TSD1152" s="894"/>
      <c r="TSE1152" s="894"/>
      <c r="TSF1152" s="894"/>
      <c r="TSG1152" s="894"/>
      <c r="TSH1152" s="894"/>
      <c r="TSI1152" s="894"/>
      <c r="TSJ1152" s="894"/>
      <c r="TSK1152" s="894"/>
      <c r="TSL1152" s="894"/>
      <c r="TSM1152" s="894"/>
      <c r="TSN1152" s="894"/>
      <c r="TSO1152" s="894"/>
      <c r="TSP1152" s="894"/>
      <c r="TSQ1152" s="894"/>
      <c r="TSR1152" s="894"/>
      <c r="TSS1152" s="894"/>
      <c r="TST1152" s="894"/>
      <c r="TSU1152" s="894"/>
      <c r="TSV1152" s="894"/>
      <c r="TSW1152" s="894"/>
      <c r="TSX1152" s="894"/>
      <c r="TSY1152" s="894"/>
      <c r="TSZ1152" s="894"/>
      <c r="TTA1152" s="894"/>
      <c r="TTB1152" s="894"/>
      <c r="TTC1152" s="894"/>
      <c r="TTD1152" s="894"/>
      <c r="TTE1152" s="894"/>
      <c r="TTF1152" s="894"/>
      <c r="TTG1152" s="894"/>
      <c r="TTH1152" s="894"/>
      <c r="TTI1152" s="894"/>
      <c r="TTJ1152" s="894"/>
      <c r="TTK1152" s="894"/>
      <c r="TTL1152" s="894"/>
      <c r="TTM1152" s="894"/>
      <c r="TTN1152" s="894"/>
      <c r="TTO1152" s="894"/>
      <c r="TTP1152" s="894"/>
      <c r="TTQ1152" s="894"/>
      <c r="TTR1152" s="894"/>
      <c r="TTS1152" s="894"/>
      <c r="TTT1152" s="894"/>
      <c r="TTU1152" s="894"/>
      <c r="TTV1152" s="894"/>
      <c r="TTW1152" s="894"/>
      <c r="TTX1152" s="894"/>
      <c r="TTY1152" s="894"/>
      <c r="TTZ1152" s="894"/>
      <c r="TUA1152" s="894"/>
      <c r="TUB1152" s="894"/>
      <c r="TUC1152" s="894"/>
      <c r="TUD1152" s="894"/>
      <c r="TUE1152" s="894"/>
      <c r="TUF1152" s="894"/>
      <c r="TUG1152" s="894"/>
      <c r="TUH1152" s="894"/>
      <c r="TUI1152" s="894"/>
      <c r="TUJ1152" s="894"/>
      <c r="TUK1152" s="894"/>
      <c r="TUL1152" s="894"/>
      <c r="TUM1152" s="894"/>
      <c r="TUN1152" s="894"/>
      <c r="TUO1152" s="894"/>
      <c r="TUP1152" s="894"/>
      <c r="TUQ1152" s="894"/>
      <c r="TUR1152" s="894"/>
      <c r="TUS1152" s="894"/>
      <c r="TUT1152" s="894"/>
      <c r="TUU1152" s="894"/>
      <c r="TUV1152" s="894"/>
      <c r="TUW1152" s="894"/>
      <c r="TUX1152" s="894"/>
      <c r="TUY1152" s="894"/>
      <c r="TUZ1152" s="894"/>
      <c r="TVA1152" s="894"/>
      <c r="TVB1152" s="894"/>
      <c r="TVC1152" s="894"/>
      <c r="TVD1152" s="894"/>
      <c r="TVE1152" s="894"/>
      <c r="TVF1152" s="894"/>
      <c r="TVG1152" s="894"/>
      <c r="TVH1152" s="894"/>
      <c r="TVI1152" s="894"/>
      <c r="TVJ1152" s="894"/>
      <c r="TVK1152" s="894"/>
      <c r="TVL1152" s="894"/>
      <c r="TVM1152" s="894"/>
      <c r="TVN1152" s="894"/>
      <c r="TVO1152" s="894"/>
      <c r="TVP1152" s="894"/>
      <c r="TVQ1152" s="894"/>
      <c r="TVR1152" s="894"/>
      <c r="TVS1152" s="894"/>
      <c r="TVT1152" s="894"/>
      <c r="TVU1152" s="894"/>
      <c r="TVV1152" s="894"/>
      <c r="TVW1152" s="894"/>
      <c r="TVX1152" s="894"/>
      <c r="TVY1152" s="894"/>
      <c r="TVZ1152" s="894"/>
      <c r="TWA1152" s="894"/>
      <c r="TWB1152" s="894"/>
      <c r="TWC1152" s="894"/>
      <c r="TWD1152" s="894"/>
      <c r="TWE1152" s="894"/>
      <c r="TWF1152" s="894"/>
      <c r="TWG1152" s="894"/>
      <c r="TWH1152" s="894"/>
      <c r="TWI1152" s="894"/>
      <c r="TWJ1152" s="894"/>
      <c r="TWK1152" s="894"/>
      <c r="TWL1152" s="894"/>
      <c r="TWM1152" s="894"/>
      <c r="TWN1152" s="894"/>
      <c r="TWO1152" s="894"/>
      <c r="TWP1152" s="894"/>
      <c r="TWQ1152" s="894"/>
      <c r="TWR1152" s="894"/>
      <c r="TWS1152" s="894"/>
      <c r="TWT1152" s="894"/>
      <c r="TWU1152" s="894"/>
      <c r="TWV1152" s="894"/>
      <c r="TWW1152" s="894"/>
      <c r="TWX1152" s="894"/>
      <c r="TWY1152" s="894"/>
      <c r="TWZ1152" s="894"/>
      <c r="TXA1152" s="894"/>
      <c r="TXB1152" s="894"/>
      <c r="TXC1152" s="894"/>
      <c r="TXD1152" s="894"/>
      <c r="TXE1152" s="894"/>
      <c r="TXF1152" s="894"/>
      <c r="TXG1152" s="894"/>
      <c r="TXH1152" s="894"/>
      <c r="TXI1152" s="894"/>
      <c r="TXJ1152" s="894"/>
      <c r="TXK1152" s="894"/>
      <c r="TXL1152" s="894"/>
      <c r="TXM1152" s="894"/>
      <c r="TXN1152" s="894"/>
      <c r="TXO1152" s="894"/>
      <c r="TXP1152" s="894"/>
      <c r="TXQ1152" s="894"/>
      <c r="TXR1152" s="894"/>
      <c r="TXS1152" s="894"/>
      <c r="TXT1152" s="894"/>
      <c r="TXU1152" s="894"/>
      <c r="TXV1152" s="894"/>
      <c r="TXW1152" s="894"/>
      <c r="TXX1152" s="894"/>
      <c r="TXY1152" s="894"/>
      <c r="TXZ1152" s="894"/>
      <c r="TYA1152" s="894"/>
      <c r="TYB1152" s="894"/>
      <c r="TYC1152" s="894"/>
      <c r="TYD1152" s="894"/>
      <c r="TYE1152" s="894"/>
      <c r="TYF1152" s="894"/>
      <c r="TYG1152" s="894"/>
      <c r="TYH1152" s="894"/>
      <c r="TYI1152" s="894"/>
      <c r="TYJ1152" s="894"/>
      <c r="TYK1152" s="894"/>
      <c r="TYL1152" s="894"/>
      <c r="TYM1152" s="894"/>
      <c r="TYN1152" s="894"/>
      <c r="TYO1152" s="894"/>
      <c r="TYP1152" s="894"/>
      <c r="TYQ1152" s="894"/>
      <c r="TYR1152" s="894"/>
      <c r="TYS1152" s="894"/>
      <c r="TYT1152" s="894"/>
      <c r="TYU1152" s="894"/>
      <c r="TYV1152" s="894"/>
      <c r="TYW1152" s="894"/>
      <c r="TYX1152" s="894"/>
      <c r="TYY1152" s="894"/>
      <c r="TYZ1152" s="894"/>
      <c r="TZA1152" s="894"/>
      <c r="TZB1152" s="894"/>
      <c r="TZC1152" s="894"/>
      <c r="TZD1152" s="894"/>
      <c r="TZE1152" s="894"/>
      <c r="TZF1152" s="894"/>
      <c r="TZG1152" s="894"/>
      <c r="TZH1152" s="894"/>
      <c r="TZI1152" s="894"/>
      <c r="TZJ1152" s="894"/>
      <c r="TZK1152" s="894"/>
      <c r="TZL1152" s="894"/>
      <c r="TZM1152" s="894"/>
      <c r="TZN1152" s="894"/>
      <c r="TZO1152" s="894"/>
      <c r="TZP1152" s="894"/>
      <c r="TZQ1152" s="894"/>
      <c r="TZR1152" s="894"/>
      <c r="TZS1152" s="894"/>
      <c r="TZT1152" s="894"/>
      <c r="TZU1152" s="894"/>
      <c r="TZV1152" s="894"/>
      <c r="TZW1152" s="894"/>
      <c r="TZX1152" s="894"/>
      <c r="TZY1152" s="894"/>
      <c r="TZZ1152" s="894"/>
      <c r="UAA1152" s="894"/>
      <c r="UAB1152" s="894"/>
      <c r="UAC1152" s="894"/>
      <c r="UAD1152" s="894"/>
      <c r="UAE1152" s="894"/>
      <c r="UAF1152" s="894"/>
      <c r="UAG1152" s="894"/>
      <c r="UAH1152" s="894"/>
      <c r="UAI1152" s="894"/>
      <c r="UAJ1152" s="894"/>
      <c r="UAK1152" s="894"/>
      <c r="UAL1152" s="894"/>
      <c r="UAM1152" s="894"/>
      <c r="UAN1152" s="894"/>
      <c r="UAO1152" s="894"/>
      <c r="UAP1152" s="894"/>
      <c r="UAQ1152" s="894"/>
      <c r="UAR1152" s="894"/>
      <c r="UAS1152" s="894"/>
      <c r="UAT1152" s="894"/>
      <c r="UAU1152" s="894"/>
      <c r="UAV1152" s="894"/>
      <c r="UAW1152" s="894"/>
      <c r="UAX1152" s="894"/>
      <c r="UAY1152" s="894"/>
      <c r="UAZ1152" s="894"/>
      <c r="UBA1152" s="894"/>
      <c r="UBB1152" s="894"/>
      <c r="UBC1152" s="894"/>
      <c r="UBD1152" s="894"/>
      <c r="UBE1152" s="894"/>
      <c r="UBF1152" s="894"/>
      <c r="UBG1152" s="894"/>
      <c r="UBH1152" s="894"/>
      <c r="UBI1152" s="894"/>
      <c r="UBJ1152" s="894"/>
      <c r="UBK1152" s="894"/>
      <c r="UBL1152" s="894"/>
      <c r="UBM1152" s="894"/>
      <c r="UBN1152" s="894"/>
      <c r="UBO1152" s="894"/>
      <c r="UBP1152" s="894"/>
      <c r="UBQ1152" s="894"/>
      <c r="UBR1152" s="894"/>
      <c r="UBS1152" s="894"/>
      <c r="UBT1152" s="894"/>
      <c r="UBU1152" s="894"/>
      <c r="UBV1152" s="894"/>
      <c r="UBW1152" s="894"/>
      <c r="UBX1152" s="894"/>
      <c r="UBY1152" s="894"/>
      <c r="UBZ1152" s="894"/>
      <c r="UCA1152" s="894"/>
      <c r="UCB1152" s="894"/>
      <c r="UCC1152" s="894"/>
      <c r="UCD1152" s="894"/>
      <c r="UCE1152" s="894"/>
      <c r="UCF1152" s="894"/>
      <c r="UCG1152" s="894"/>
      <c r="UCH1152" s="894"/>
      <c r="UCI1152" s="894"/>
      <c r="UCJ1152" s="894"/>
      <c r="UCK1152" s="894"/>
      <c r="UCL1152" s="894"/>
      <c r="UCM1152" s="894"/>
      <c r="UCN1152" s="894"/>
      <c r="UCO1152" s="894"/>
      <c r="UCP1152" s="894"/>
      <c r="UCQ1152" s="894"/>
      <c r="UCR1152" s="894"/>
      <c r="UCS1152" s="894"/>
      <c r="UCT1152" s="894"/>
      <c r="UCU1152" s="894"/>
      <c r="UCV1152" s="894"/>
      <c r="UCW1152" s="894"/>
      <c r="UCX1152" s="894"/>
      <c r="UCY1152" s="894"/>
      <c r="UCZ1152" s="894"/>
      <c r="UDA1152" s="894"/>
      <c r="UDB1152" s="894"/>
      <c r="UDC1152" s="894"/>
      <c r="UDD1152" s="894"/>
      <c r="UDE1152" s="894"/>
      <c r="UDF1152" s="894"/>
      <c r="UDG1152" s="894"/>
      <c r="UDH1152" s="894"/>
      <c r="UDI1152" s="894"/>
      <c r="UDJ1152" s="894"/>
      <c r="UDK1152" s="894"/>
      <c r="UDL1152" s="894"/>
      <c r="UDM1152" s="894"/>
      <c r="UDN1152" s="894"/>
      <c r="UDO1152" s="894"/>
      <c r="UDP1152" s="894"/>
      <c r="UDQ1152" s="894"/>
      <c r="UDR1152" s="894"/>
      <c r="UDS1152" s="894"/>
      <c r="UDT1152" s="894"/>
      <c r="UDU1152" s="894"/>
      <c r="UDV1152" s="894"/>
      <c r="UDW1152" s="894"/>
      <c r="UDX1152" s="894"/>
      <c r="UDY1152" s="894"/>
      <c r="UDZ1152" s="894"/>
      <c r="UEA1152" s="894"/>
      <c r="UEB1152" s="894"/>
      <c r="UEC1152" s="894"/>
      <c r="UED1152" s="894"/>
      <c r="UEE1152" s="894"/>
      <c r="UEF1152" s="894"/>
      <c r="UEG1152" s="894"/>
      <c r="UEH1152" s="894"/>
      <c r="UEI1152" s="894"/>
      <c r="UEJ1152" s="894"/>
      <c r="UEK1152" s="894"/>
      <c r="UEL1152" s="894"/>
      <c r="UEM1152" s="894"/>
      <c r="UEN1152" s="894"/>
      <c r="UEO1152" s="894"/>
      <c r="UEP1152" s="894"/>
      <c r="UEQ1152" s="894"/>
      <c r="UER1152" s="894"/>
      <c r="UES1152" s="894"/>
      <c r="UET1152" s="894"/>
      <c r="UEU1152" s="894"/>
      <c r="UEV1152" s="894"/>
      <c r="UEW1152" s="894"/>
      <c r="UEX1152" s="894"/>
      <c r="UEY1152" s="894"/>
      <c r="UEZ1152" s="894"/>
      <c r="UFA1152" s="894"/>
      <c r="UFB1152" s="894"/>
      <c r="UFC1152" s="894"/>
      <c r="UFD1152" s="894"/>
      <c r="UFE1152" s="894"/>
      <c r="UFF1152" s="894"/>
      <c r="UFG1152" s="894"/>
      <c r="UFH1152" s="894"/>
      <c r="UFI1152" s="894"/>
      <c r="UFJ1152" s="894"/>
      <c r="UFK1152" s="894"/>
      <c r="UFL1152" s="894"/>
      <c r="UFM1152" s="894"/>
      <c r="UFN1152" s="894"/>
      <c r="UFO1152" s="894"/>
      <c r="UFP1152" s="894"/>
      <c r="UFQ1152" s="894"/>
      <c r="UFR1152" s="894"/>
      <c r="UFS1152" s="894"/>
      <c r="UFT1152" s="894"/>
      <c r="UFU1152" s="894"/>
      <c r="UFV1152" s="894"/>
      <c r="UFW1152" s="894"/>
      <c r="UFX1152" s="894"/>
      <c r="UFY1152" s="894"/>
      <c r="UFZ1152" s="894"/>
      <c r="UGA1152" s="894"/>
      <c r="UGB1152" s="894"/>
      <c r="UGC1152" s="894"/>
      <c r="UGD1152" s="894"/>
      <c r="UGE1152" s="894"/>
      <c r="UGF1152" s="894"/>
      <c r="UGG1152" s="894"/>
      <c r="UGH1152" s="894"/>
      <c r="UGI1152" s="894"/>
      <c r="UGJ1152" s="894"/>
      <c r="UGK1152" s="894"/>
      <c r="UGL1152" s="894"/>
      <c r="UGM1152" s="894"/>
      <c r="UGN1152" s="894"/>
      <c r="UGO1152" s="894"/>
      <c r="UGP1152" s="894"/>
      <c r="UGQ1152" s="894"/>
      <c r="UGR1152" s="894"/>
      <c r="UGS1152" s="894"/>
      <c r="UGT1152" s="894"/>
      <c r="UGU1152" s="894"/>
      <c r="UGV1152" s="894"/>
      <c r="UGW1152" s="894"/>
      <c r="UGX1152" s="894"/>
      <c r="UGY1152" s="894"/>
      <c r="UGZ1152" s="894"/>
      <c r="UHA1152" s="894"/>
      <c r="UHB1152" s="894"/>
      <c r="UHC1152" s="894"/>
      <c r="UHD1152" s="894"/>
      <c r="UHE1152" s="894"/>
      <c r="UHF1152" s="894"/>
      <c r="UHG1152" s="894"/>
      <c r="UHH1152" s="894"/>
      <c r="UHI1152" s="894"/>
      <c r="UHJ1152" s="894"/>
      <c r="UHK1152" s="894"/>
      <c r="UHL1152" s="894"/>
      <c r="UHM1152" s="894"/>
      <c r="UHN1152" s="894"/>
      <c r="UHO1152" s="894"/>
      <c r="UHP1152" s="894"/>
      <c r="UHQ1152" s="894"/>
      <c r="UHR1152" s="894"/>
      <c r="UHS1152" s="894"/>
      <c r="UHT1152" s="894"/>
      <c r="UHU1152" s="894"/>
      <c r="UHV1152" s="894"/>
      <c r="UHW1152" s="894"/>
      <c r="UHX1152" s="894"/>
      <c r="UHY1152" s="894"/>
      <c r="UHZ1152" s="894"/>
      <c r="UIA1152" s="894"/>
      <c r="UIB1152" s="894"/>
      <c r="UIC1152" s="894"/>
      <c r="UID1152" s="894"/>
      <c r="UIE1152" s="894"/>
      <c r="UIF1152" s="894"/>
      <c r="UIG1152" s="894"/>
      <c r="UIH1152" s="894"/>
      <c r="UII1152" s="894"/>
      <c r="UIJ1152" s="894"/>
      <c r="UIK1152" s="894"/>
      <c r="UIL1152" s="894"/>
      <c r="UIM1152" s="894"/>
      <c r="UIN1152" s="894"/>
      <c r="UIO1152" s="894"/>
      <c r="UIP1152" s="894"/>
      <c r="UIQ1152" s="894"/>
      <c r="UIR1152" s="894"/>
      <c r="UIS1152" s="894"/>
      <c r="UIT1152" s="894"/>
      <c r="UIU1152" s="894"/>
      <c r="UIV1152" s="894"/>
      <c r="UIW1152" s="894"/>
      <c r="UIX1152" s="894"/>
      <c r="UIY1152" s="894"/>
      <c r="UIZ1152" s="894"/>
      <c r="UJA1152" s="894"/>
      <c r="UJB1152" s="894"/>
      <c r="UJC1152" s="894"/>
      <c r="UJD1152" s="894"/>
      <c r="UJE1152" s="894"/>
      <c r="UJF1152" s="894"/>
      <c r="UJG1152" s="894"/>
      <c r="UJH1152" s="894"/>
      <c r="UJI1152" s="894"/>
      <c r="UJJ1152" s="894"/>
      <c r="UJK1152" s="894"/>
      <c r="UJL1152" s="894"/>
      <c r="UJM1152" s="894"/>
      <c r="UJN1152" s="894"/>
      <c r="UJO1152" s="894"/>
      <c r="UJP1152" s="894"/>
      <c r="UJQ1152" s="894"/>
      <c r="UJR1152" s="894"/>
      <c r="UJS1152" s="894"/>
      <c r="UJT1152" s="894"/>
      <c r="UJU1152" s="894"/>
      <c r="UJV1152" s="894"/>
      <c r="UJW1152" s="894"/>
      <c r="UJX1152" s="894"/>
      <c r="UJY1152" s="894"/>
      <c r="UJZ1152" s="894"/>
      <c r="UKA1152" s="894"/>
      <c r="UKB1152" s="894"/>
      <c r="UKC1152" s="894"/>
      <c r="UKD1152" s="894"/>
      <c r="UKE1152" s="894"/>
      <c r="UKF1152" s="894"/>
      <c r="UKG1152" s="894"/>
      <c r="UKH1152" s="894"/>
      <c r="UKI1152" s="894"/>
      <c r="UKJ1152" s="894"/>
      <c r="UKK1152" s="894"/>
      <c r="UKL1152" s="894"/>
      <c r="UKM1152" s="894"/>
      <c r="UKN1152" s="894"/>
      <c r="UKO1152" s="894"/>
      <c r="UKP1152" s="894"/>
      <c r="UKQ1152" s="894"/>
      <c r="UKR1152" s="894"/>
      <c r="UKS1152" s="894"/>
      <c r="UKT1152" s="894"/>
      <c r="UKU1152" s="894"/>
      <c r="UKV1152" s="894"/>
      <c r="UKW1152" s="894"/>
      <c r="UKX1152" s="894"/>
      <c r="UKY1152" s="894"/>
      <c r="UKZ1152" s="894"/>
      <c r="ULA1152" s="894"/>
      <c r="ULB1152" s="894"/>
      <c r="ULC1152" s="894"/>
      <c r="ULD1152" s="894"/>
      <c r="ULE1152" s="894"/>
      <c r="ULF1152" s="894"/>
      <c r="ULG1152" s="894"/>
      <c r="ULH1152" s="894"/>
      <c r="ULI1152" s="894"/>
      <c r="ULJ1152" s="894"/>
      <c r="ULK1152" s="894"/>
      <c r="ULL1152" s="894"/>
      <c r="ULM1152" s="894"/>
      <c r="ULN1152" s="894"/>
      <c r="ULO1152" s="894"/>
      <c r="ULP1152" s="894"/>
      <c r="ULQ1152" s="894"/>
      <c r="ULR1152" s="894"/>
      <c r="ULS1152" s="894"/>
      <c r="ULT1152" s="894"/>
      <c r="ULU1152" s="894"/>
      <c r="ULV1152" s="894"/>
      <c r="ULW1152" s="894"/>
      <c r="ULX1152" s="894"/>
      <c r="ULY1152" s="894"/>
      <c r="ULZ1152" s="894"/>
      <c r="UMA1152" s="894"/>
      <c r="UMB1152" s="894"/>
      <c r="UMC1152" s="894"/>
      <c r="UMD1152" s="894"/>
      <c r="UME1152" s="894"/>
      <c r="UMF1152" s="894"/>
      <c r="UMG1152" s="894"/>
      <c r="UMH1152" s="894"/>
      <c r="UMI1152" s="894"/>
      <c r="UMJ1152" s="894"/>
      <c r="UMK1152" s="894"/>
      <c r="UML1152" s="894"/>
      <c r="UMM1152" s="894"/>
      <c r="UMN1152" s="894"/>
      <c r="UMO1152" s="894"/>
      <c r="UMP1152" s="894"/>
      <c r="UMQ1152" s="894"/>
      <c r="UMR1152" s="894"/>
      <c r="UMS1152" s="894"/>
      <c r="UMT1152" s="894"/>
      <c r="UMU1152" s="894"/>
      <c r="UMV1152" s="894"/>
      <c r="UMW1152" s="894"/>
      <c r="UMX1152" s="894"/>
      <c r="UMY1152" s="894"/>
      <c r="UMZ1152" s="894"/>
      <c r="UNA1152" s="894"/>
      <c r="UNB1152" s="894"/>
      <c r="UNC1152" s="894"/>
      <c r="UND1152" s="894"/>
      <c r="UNE1152" s="894"/>
      <c r="UNF1152" s="894"/>
      <c r="UNG1152" s="894"/>
      <c r="UNH1152" s="894"/>
      <c r="UNI1152" s="894"/>
      <c r="UNJ1152" s="894"/>
      <c r="UNK1152" s="894"/>
      <c r="UNL1152" s="894"/>
      <c r="UNM1152" s="894"/>
      <c r="UNN1152" s="894"/>
      <c r="UNO1152" s="894"/>
      <c r="UNP1152" s="894"/>
      <c r="UNQ1152" s="894"/>
      <c r="UNR1152" s="894"/>
      <c r="UNS1152" s="894"/>
      <c r="UNT1152" s="894"/>
      <c r="UNU1152" s="894"/>
      <c r="UNV1152" s="894"/>
      <c r="UNW1152" s="894"/>
      <c r="UNX1152" s="894"/>
      <c r="UNY1152" s="894"/>
      <c r="UNZ1152" s="894"/>
      <c r="UOA1152" s="894"/>
      <c r="UOB1152" s="894"/>
      <c r="UOC1152" s="894"/>
      <c r="UOD1152" s="894"/>
      <c r="UOE1152" s="894"/>
      <c r="UOF1152" s="894"/>
      <c r="UOG1152" s="894"/>
      <c r="UOH1152" s="894"/>
      <c r="UOI1152" s="894"/>
      <c r="UOJ1152" s="894"/>
      <c r="UOK1152" s="894"/>
      <c r="UOL1152" s="894"/>
      <c r="UOM1152" s="894"/>
      <c r="UON1152" s="894"/>
      <c r="UOO1152" s="894"/>
      <c r="UOP1152" s="894"/>
      <c r="UOQ1152" s="894"/>
      <c r="UOR1152" s="894"/>
      <c r="UOS1152" s="894"/>
      <c r="UOT1152" s="894"/>
      <c r="UOU1152" s="894"/>
      <c r="UOV1152" s="894"/>
      <c r="UOW1152" s="894"/>
      <c r="UOX1152" s="894"/>
      <c r="UOY1152" s="894"/>
      <c r="UOZ1152" s="894"/>
      <c r="UPA1152" s="894"/>
      <c r="UPB1152" s="894"/>
      <c r="UPC1152" s="894"/>
      <c r="UPD1152" s="894"/>
      <c r="UPE1152" s="894"/>
      <c r="UPF1152" s="894"/>
      <c r="UPG1152" s="894"/>
      <c r="UPH1152" s="894"/>
      <c r="UPI1152" s="894"/>
      <c r="UPJ1152" s="894"/>
      <c r="UPK1152" s="894"/>
      <c r="UPL1152" s="894"/>
      <c r="UPM1152" s="894"/>
      <c r="UPN1152" s="894"/>
      <c r="UPO1152" s="894"/>
      <c r="UPP1152" s="894"/>
      <c r="UPQ1152" s="894"/>
      <c r="UPR1152" s="894"/>
      <c r="UPS1152" s="894"/>
      <c r="UPT1152" s="894"/>
      <c r="UPU1152" s="894"/>
      <c r="UPV1152" s="894"/>
      <c r="UPW1152" s="894"/>
      <c r="UPX1152" s="894"/>
      <c r="UPY1152" s="894"/>
      <c r="UPZ1152" s="894"/>
      <c r="UQA1152" s="894"/>
      <c r="UQB1152" s="894"/>
      <c r="UQC1152" s="894"/>
      <c r="UQD1152" s="894"/>
      <c r="UQE1152" s="894"/>
      <c r="UQF1152" s="894"/>
      <c r="UQG1152" s="894"/>
      <c r="UQH1152" s="894"/>
      <c r="UQI1152" s="894"/>
      <c r="UQJ1152" s="894"/>
      <c r="UQK1152" s="894"/>
      <c r="UQL1152" s="894"/>
      <c r="UQM1152" s="894"/>
      <c r="UQN1152" s="894"/>
      <c r="UQO1152" s="894"/>
      <c r="UQP1152" s="894"/>
      <c r="UQQ1152" s="894"/>
      <c r="UQR1152" s="894"/>
      <c r="UQS1152" s="894"/>
      <c r="UQT1152" s="894"/>
      <c r="UQU1152" s="894"/>
      <c r="UQV1152" s="894"/>
      <c r="UQW1152" s="894"/>
      <c r="UQX1152" s="894"/>
      <c r="UQY1152" s="894"/>
      <c r="UQZ1152" s="894"/>
      <c r="URA1152" s="894"/>
      <c r="URB1152" s="894"/>
      <c r="URC1152" s="894"/>
      <c r="URD1152" s="894"/>
      <c r="URE1152" s="894"/>
      <c r="URF1152" s="894"/>
      <c r="URG1152" s="894"/>
      <c r="URH1152" s="894"/>
      <c r="URI1152" s="894"/>
      <c r="URJ1152" s="894"/>
      <c r="URK1152" s="894"/>
      <c r="URL1152" s="894"/>
      <c r="URM1152" s="894"/>
      <c r="URN1152" s="894"/>
      <c r="URO1152" s="894"/>
      <c r="URP1152" s="894"/>
      <c r="URQ1152" s="894"/>
      <c r="URR1152" s="894"/>
      <c r="URS1152" s="894"/>
      <c r="URT1152" s="894"/>
      <c r="URU1152" s="894"/>
      <c r="URV1152" s="894"/>
      <c r="URW1152" s="894"/>
      <c r="URX1152" s="894"/>
      <c r="URY1152" s="894"/>
      <c r="URZ1152" s="894"/>
      <c r="USA1152" s="894"/>
      <c r="USB1152" s="894"/>
      <c r="USC1152" s="894"/>
      <c r="USD1152" s="894"/>
      <c r="USE1152" s="894"/>
      <c r="USF1152" s="894"/>
      <c r="USG1152" s="894"/>
      <c r="USH1152" s="894"/>
      <c r="USI1152" s="894"/>
      <c r="USJ1152" s="894"/>
      <c r="USK1152" s="894"/>
      <c r="USL1152" s="894"/>
      <c r="USM1152" s="894"/>
      <c r="USN1152" s="894"/>
      <c r="USO1152" s="894"/>
      <c r="USP1152" s="894"/>
      <c r="USQ1152" s="894"/>
      <c r="USR1152" s="894"/>
      <c r="USS1152" s="894"/>
      <c r="UST1152" s="894"/>
      <c r="USU1152" s="894"/>
      <c r="USV1152" s="894"/>
      <c r="USW1152" s="894"/>
      <c r="USX1152" s="894"/>
      <c r="USY1152" s="894"/>
      <c r="USZ1152" s="894"/>
      <c r="UTA1152" s="894"/>
      <c r="UTB1152" s="894"/>
      <c r="UTC1152" s="894"/>
      <c r="UTD1152" s="894"/>
      <c r="UTE1152" s="894"/>
      <c r="UTF1152" s="894"/>
      <c r="UTG1152" s="894"/>
      <c r="UTH1152" s="894"/>
      <c r="UTI1152" s="894"/>
      <c r="UTJ1152" s="894"/>
      <c r="UTK1152" s="894"/>
      <c r="UTL1152" s="894"/>
      <c r="UTM1152" s="894"/>
      <c r="UTN1152" s="894"/>
      <c r="UTO1152" s="894"/>
      <c r="UTP1152" s="894"/>
      <c r="UTQ1152" s="894"/>
      <c r="UTR1152" s="894"/>
      <c r="UTS1152" s="894"/>
      <c r="UTT1152" s="894"/>
      <c r="UTU1152" s="894"/>
      <c r="UTV1152" s="894"/>
      <c r="UTW1152" s="894"/>
      <c r="UTX1152" s="894"/>
      <c r="UTY1152" s="894"/>
      <c r="UTZ1152" s="894"/>
      <c r="UUA1152" s="894"/>
      <c r="UUB1152" s="894"/>
      <c r="UUC1152" s="894"/>
      <c r="UUD1152" s="894"/>
      <c r="UUE1152" s="894"/>
      <c r="UUF1152" s="894"/>
      <c r="UUG1152" s="894"/>
      <c r="UUH1152" s="894"/>
      <c r="UUI1152" s="894"/>
      <c r="UUJ1152" s="894"/>
      <c r="UUK1152" s="894"/>
      <c r="UUL1152" s="894"/>
      <c r="UUM1152" s="894"/>
      <c r="UUN1152" s="894"/>
      <c r="UUO1152" s="894"/>
      <c r="UUP1152" s="894"/>
      <c r="UUQ1152" s="894"/>
      <c r="UUR1152" s="894"/>
      <c r="UUS1152" s="894"/>
      <c r="UUT1152" s="894"/>
      <c r="UUU1152" s="894"/>
      <c r="UUV1152" s="894"/>
      <c r="UUW1152" s="894"/>
      <c r="UUX1152" s="894"/>
      <c r="UUY1152" s="894"/>
      <c r="UUZ1152" s="894"/>
      <c r="UVA1152" s="894"/>
      <c r="UVB1152" s="894"/>
      <c r="UVC1152" s="894"/>
      <c r="UVD1152" s="894"/>
      <c r="UVE1152" s="894"/>
      <c r="UVF1152" s="894"/>
      <c r="UVG1152" s="894"/>
      <c r="UVH1152" s="894"/>
      <c r="UVI1152" s="894"/>
      <c r="UVJ1152" s="894"/>
      <c r="UVK1152" s="894"/>
      <c r="UVL1152" s="894"/>
      <c r="UVM1152" s="894"/>
      <c r="UVN1152" s="894"/>
      <c r="UVO1152" s="894"/>
      <c r="UVP1152" s="894"/>
      <c r="UVQ1152" s="894"/>
      <c r="UVR1152" s="894"/>
      <c r="UVS1152" s="894"/>
      <c r="UVT1152" s="894"/>
      <c r="UVU1152" s="894"/>
      <c r="UVV1152" s="894"/>
      <c r="UVW1152" s="894"/>
      <c r="UVX1152" s="894"/>
      <c r="UVY1152" s="894"/>
      <c r="UVZ1152" s="894"/>
      <c r="UWA1152" s="894"/>
      <c r="UWB1152" s="894"/>
      <c r="UWC1152" s="894"/>
      <c r="UWD1152" s="894"/>
      <c r="UWE1152" s="894"/>
      <c r="UWF1152" s="894"/>
      <c r="UWG1152" s="894"/>
      <c r="UWH1152" s="894"/>
      <c r="UWI1152" s="894"/>
      <c r="UWJ1152" s="894"/>
      <c r="UWK1152" s="894"/>
      <c r="UWL1152" s="894"/>
      <c r="UWM1152" s="894"/>
      <c r="UWN1152" s="894"/>
      <c r="UWO1152" s="894"/>
      <c r="UWP1152" s="894"/>
      <c r="UWQ1152" s="894"/>
      <c r="UWR1152" s="894"/>
      <c r="UWS1152" s="894"/>
      <c r="UWT1152" s="894"/>
      <c r="UWU1152" s="894"/>
      <c r="UWV1152" s="894"/>
      <c r="UWW1152" s="894"/>
      <c r="UWX1152" s="894"/>
      <c r="UWY1152" s="894"/>
      <c r="UWZ1152" s="894"/>
      <c r="UXA1152" s="894"/>
      <c r="UXB1152" s="894"/>
      <c r="UXC1152" s="894"/>
      <c r="UXD1152" s="894"/>
      <c r="UXE1152" s="894"/>
      <c r="UXF1152" s="894"/>
      <c r="UXG1152" s="894"/>
      <c r="UXH1152" s="894"/>
      <c r="UXI1152" s="894"/>
      <c r="UXJ1152" s="894"/>
      <c r="UXK1152" s="894"/>
      <c r="UXL1152" s="894"/>
      <c r="UXM1152" s="894"/>
      <c r="UXN1152" s="894"/>
      <c r="UXO1152" s="894"/>
      <c r="UXP1152" s="894"/>
      <c r="UXQ1152" s="894"/>
      <c r="UXR1152" s="894"/>
      <c r="UXS1152" s="894"/>
      <c r="UXT1152" s="894"/>
      <c r="UXU1152" s="894"/>
      <c r="UXV1152" s="894"/>
      <c r="UXW1152" s="894"/>
      <c r="UXX1152" s="894"/>
      <c r="UXY1152" s="894"/>
      <c r="UXZ1152" s="894"/>
      <c r="UYA1152" s="894"/>
      <c r="UYB1152" s="894"/>
      <c r="UYC1152" s="894"/>
      <c r="UYD1152" s="894"/>
      <c r="UYE1152" s="894"/>
      <c r="UYF1152" s="894"/>
      <c r="UYG1152" s="894"/>
      <c r="UYH1152" s="894"/>
      <c r="UYI1152" s="894"/>
      <c r="UYJ1152" s="894"/>
      <c r="UYK1152" s="894"/>
      <c r="UYL1152" s="894"/>
      <c r="UYM1152" s="894"/>
      <c r="UYN1152" s="894"/>
      <c r="UYO1152" s="894"/>
      <c r="UYP1152" s="894"/>
      <c r="UYQ1152" s="894"/>
      <c r="UYR1152" s="894"/>
      <c r="UYS1152" s="894"/>
      <c r="UYT1152" s="894"/>
      <c r="UYU1152" s="894"/>
      <c r="UYV1152" s="894"/>
      <c r="UYW1152" s="894"/>
      <c r="UYX1152" s="894"/>
      <c r="UYY1152" s="894"/>
      <c r="UYZ1152" s="894"/>
      <c r="UZA1152" s="894"/>
      <c r="UZB1152" s="894"/>
      <c r="UZC1152" s="894"/>
      <c r="UZD1152" s="894"/>
      <c r="UZE1152" s="894"/>
      <c r="UZF1152" s="894"/>
      <c r="UZG1152" s="894"/>
      <c r="UZH1152" s="894"/>
      <c r="UZI1152" s="894"/>
      <c r="UZJ1152" s="894"/>
      <c r="UZK1152" s="894"/>
      <c r="UZL1152" s="894"/>
      <c r="UZM1152" s="894"/>
      <c r="UZN1152" s="894"/>
      <c r="UZO1152" s="894"/>
      <c r="UZP1152" s="894"/>
      <c r="UZQ1152" s="894"/>
      <c r="UZR1152" s="894"/>
      <c r="UZS1152" s="894"/>
      <c r="UZT1152" s="894"/>
      <c r="UZU1152" s="894"/>
      <c r="UZV1152" s="894"/>
      <c r="UZW1152" s="894"/>
      <c r="UZX1152" s="894"/>
      <c r="UZY1152" s="894"/>
      <c r="UZZ1152" s="894"/>
      <c r="VAA1152" s="894"/>
      <c r="VAB1152" s="894"/>
      <c r="VAC1152" s="894"/>
      <c r="VAD1152" s="894"/>
      <c r="VAE1152" s="894"/>
      <c r="VAF1152" s="894"/>
      <c r="VAG1152" s="894"/>
      <c r="VAH1152" s="894"/>
      <c r="VAI1152" s="894"/>
      <c r="VAJ1152" s="894"/>
      <c r="VAK1152" s="894"/>
      <c r="VAL1152" s="894"/>
      <c r="VAM1152" s="894"/>
      <c r="VAN1152" s="894"/>
      <c r="VAO1152" s="894"/>
      <c r="VAP1152" s="894"/>
      <c r="VAQ1152" s="894"/>
      <c r="VAR1152" s="894"/>
      <c r="VAS1152" s="894"/>
      <c r="VAT1152" s="894"/>
      <c r="VAU1152" s="894"/>
      <c r="VAV1152" s="894"/>
      <c r="VAW1152" s="894"/>
      <c r="VAX1152" s="894"/>
      <c r="VAY1152" s="894"/>
      <c r="VAZ1152" s="894"/>
      <c r="VBA1152" s="894"/>
      <c r="VBB1152" s="894"/>
      <c r="VBC1152" s="894"/>
      <c r="VBD1152" s="894"/>
      <c r="VBE1152" s="894"/>
      <c r="VBF1152" s="894"/>
      <c r="VBG1152" s="894"/>
      <c r="VBH1152" s="894"/>
      <c r="VBI1152" s="894"/>
      <c r="VBJ1152" s="894"/>
      <c r="VBK1152" s="894"/>
      <c r="VBL1152" s="894"/>
      <c r="VBM1152" s="894"/>
      <c r="VBN1152" s="894"/>
      <c r="VBO1152" s="894"/>
      <c r="VBP1152" s="894"/>
      <c r="VBQ1152" s="894"/>
      <c r="VBR1152" s="894"/>
      <c r="VBS1152" s="894"/>
      <c r="VBT1152" s="894"/>
      <c r="VBU1152" s="894"/>
      <c r="VBV1152" s="894"/>
      <c r="VBW1152" s="894"/>
      <c r="VBX1152" s="894"/>
      <c r="VBY1152" s="894"/>
      <c r="VBZ1152" s="894"/>
      <c r="VCA1152" s="894"/>
      <c r="VCB1152" s="894"/>
      <c r="VCC1152" s="894"/>
      <c r="VCD1152" s="894"/>
      <c r="VCE1152" s="894"/>
      <c r="VCF1152" s="894"/>
      <c r="VCG1152" s="894"/>
      <c r="VCH1152" s="894"/>
      <c r="VCI1152" s="894"/>
      <c r="VCJ1152" s="894"/>
      <c r="VCK1152" s="894"/>
      <c r="VCL1152" s="894"/>
      <c r="VCM1152" s="894"/>
      <c r="VCN1152" s="894"/>
      <c r="VCO1152" s="894"/>
      <c r="VCP1152" s="894"/>
      <c r="VCQ1152" s="894"/>
      <c r="VCR1152" s="894"/>
      <c r="VCS1152" s="894"/>
      <c r="VCT1152" s="894"/>
      <c r="VCU1152" s="894"/>
      <c r="VCV1152" s="894"/>
      <c r="VCW1152" s="894"/>
      <c r="VCX1152" s="894"/>
      <c r="VCY1152" s="894"/>
      <c r="VCZ1152" s="894"/>
      <c r="VDA1152" s="894"/>
      <c r="VDB1152" s="894"/>
      <c r="VDC1152" s="894"/>
      <c r="VDD1152" s="894"/>
      <c r="VDE1152" s="894"/>
      <c r="VDF1152" s="894"/>
      <c r="VDG1152" s="894"/>
      <c r="VDH1152" s="894"/>
      <c r="VDI1152" s="894"/>
      <c r="VDJ1152" s="894"/>
      <c r="VDK1152" s="894"/>
      <c r="VDL1152" s="894"/>
      <c r="VDM1152" s="894"/>
      <c r="VDN1152" s="894"/>
      <c r="VDO1152" s="894"/>
      <c r="VDP1152" s="894"/>
      <c r="VDQ1152" s="894"/>
      <c r="VDR1152" s="894"/>
      <c r="VDS1152" s="894"/>
      <c r="VDT1152" s="894"/>
      <c r="VDU1152" s="894"/>
      <c r="VDV1152" s="894"/>
      <c r="VDW1152" s="894"/>
      <c r="VDX1152" s="894"/>
      <c r="VDY1152" s="894"/>
      <c r="VDZ1152" s="894"/>
      <c r="VEA1152" s="894"/>
      <c r="VEB1152" s="894"/>
      <c r="VEC1152" s="894"/>
      <c r="VED1152" s="894"/>
      <c r="VEE1152" s="894"/>
      <c r="VEF1152" s="894"/>
      <c r="VEG1152" s="894"/>
      <c r="VEH1152" s="894"/>
      <c r="VEI1152" s="894"/>
      <c r="VEJ1152" s="894"/>
      <c r="VEK1152" s="894"/>
      <c r="VEL1152" s="894"/>
      <c r="VEM1152" s="894"/>
      <c r="VEN1152" s="894"/>
      <c r="VEO1152" s="894"/>
      <c r="VEP1152" s="894"/>
      <c r="VEQ1152" s="894"/>
      <c r="VER1152" s="894"/>
      <c r="VES1152" s="894"/>
      <c r="VET1152" s="894"/>
      <c r="VEU1152" s="894"/>
      <c r="VEV1152" s="894"/>
      <c r="VEW1152" s="894"/>
      <c r="VEX1152" s="894"/>
      <c r="VEY1152" s="894"/>
      <c r="VEZ1152" s="894"/>
      <c r="VFA1152" s="894"/>
      <c r="VFB1152" s="894"/>
      <c r="VFC1152" s="894"/>
      <c r="VFD1152" s="894"/>
      <c r="VFE1152" s="894"/>
      <c r="VFF1152" s="894"/>
      <c r="VFG1152" s="894"/>
      <c r="VFH1152" s="894"/>
      <c r="VFI1152" s="894"/>
      <c r="VFJ1152" s="894"/>
      <c r="VFK1152" s="894"/>
      <c r="VFL1152" s="894"/>
      <c r="VFM1152" s="894"/>
      <c r="VFN1152" s="894"/>
      <c r="VFO1152" s="894"/>
      <c r="VFP1152" s="894"/>
      <c r="VFQ1152" s="894"/>
      <c r="VFR1152" s="894"/>
      <c r="VFS1152" s="894"/>
      <c r="VFT1152" s="894"/>
      <c r="VFU1152" s="894"/>
      <c r="VFV1152" s="894"/>
      <c r="VFW1152" s="894"/>
      <c r="VFX1152" s="894"/>
      <c r="VFY1152" s="894"/>
      <c r="VFZ1152" s="894"/>
      <c r="VGA1152" s="894"/>
      <c r="VGB1152" s="894"/>
      <c r="VGC1152" s="894"/>
      <c r="VGD1152" s="894"/>
      <c r="VGE1152" s="894"/>
      <c r="VGF1152" s="894"/>
      <c r="VGG1152" s="894"/>
      <c r="VGH1152" s="894"/>
      <c r="VGI1152" s="894"/>
      <c r="VGJ1152" s="894"/>
      <c r="VGK1152" s="894"/>
      <c r="VGL1152" s="894"/>
      <c r="VGM1152" s="894"/>
      <c r="VGN1152" s="894"/>
      <c r="VGO1152" s="894"/>
      <c r="VGP1152" s="894"/>
      <c r="VGQ1152" s="894"/>
      <c r="VGR1152" s="894"/>
      <c r="VGS1152" s="894"/>
      <c r="VGT1152" s="894"/>
      <c r="VGU1152" s="894"/>
      <c r="VGV1152" s="894"/>
      <c r="VGW1152" s="894"/>
      <c r="VGX1152" s="894"/>
      <c r="VGY1152" s="894"/>
      <c r="VGZ1152" s="894"/>
      <c r="VHA1152" s="894"/>
      <c r="VHB1152" s="894"/>
      <c r="VHC1152" s="894"/>
      <c r="VHD1152" s="894"/>
      <c r="VHE1152" s="894"/>
      <c r="VHF1152" s="894"/>
      <c r="VHG1152" s="894"/>
      <c r="VHH1152" s="894"/>
      <c r="VHI1152" s="894"/>
      <c r="VHJ1152" s="894"/>
      <c r="VHK1152" s="894"/>
      <c r="VHL1152" s="894"/>
      <c r="VHM1152" s="894"/>
      <c r="VHN1152" s="894"/>
      <c r="VHO1152" s="894"/>
      <c r="VHP1152" s="894"/>
      <c r="VHQ1152" s="894"/>
      <c r="VHR1152" s="894"/>
      <c r="VHS1152" s="894"/>
      <c r="VHT1152" s="894"/>
      <c r="VHU1152" s="894"/>
      <c r="VHV1152" s="894"/>
      <c r="VHW1152" s="894"/>
      <c r="VHX1152" s="894"/>
      <c r="VHY1152" s="894"/>
      <c r="VHZ1152" s="894"/>
      <c r="VIA1152" s="894"/>
      <c r="VIB1152" s="894"/>
      <c r="VIC1152" s="894"/>
      <c r="VID1152" s="894"/>
      <c r="VIE1152" s="894"/>
      <c r="VIF1152" s="894"/>
      <c r="VIG1152" s="894"/>
      <c r="VIH1152" s="894"/>
      <c r="VII1152" s="894"/>
      <c r="VIJ1152" s="894"/>
      <c r="VIK1152" s="894"/>
      <c r="VIL1152" s="894"/>
      <c r="VIM1152" s="894"/>
      <c r="VIN1152" s="894"/>
      <c r="VIO1152" s="894"/>
      <c r="VIP1152" s="894"/>
      <c r="VIQ1152" s="894"/>
      <c r="VIR1152" s="894"/>
      <c r="VIS1152" s="894"/>
      <c r="VIT1152" s="894"/>
      <c r="VIU1152" s="894"/>
      <c r="VIV1152" s="894"/>
      <c r="VIW1152" s="894"/>
      <c r="VIX1152" s="894"/>
      <c r="VIY1152" s="894"/>
      <c r="VIZ1152" s="894"/>
      <c r="VJA1152" s="894"/>
      <c r="VJB1152" s="894"/>
      <c r="VJC1152" s="894"/>
      <c r="VJD1152" s="894"/>
      <c r="VJE1152" s="894"/>
      <c r="VJF1152" s="894"/>
      <c r="VJG1152" s="894"/>
      <c r="VJH1152" s="894"/>
      <c r="VJI1152" s="894"/>
      <c r="VJJ1152" s="894"/>
      <c r="VJK1152" s="894"/>
      <c r="VJL1152" s="894"/>
      <c r="VJM1152" s="894"/>
      <c r="VJN1152" s="894"/>
      <c r="VJO1152" s="894"/>
      <c r="VJP1152" s="894"/>
      <c r="VJQ1152" s="894"/>
      <c r="VJR1152" s="894"/>
      <c r="VJS1152" s="894"/>
      <c r="VJT1152" s="894"/>
      <c r="VJU1152" s="894"/>
      <c r="VJV1152" s="894"/>
      <c r="VJW1152" s="894"/>
      <c r="VJX1152" s="894"/>
      <c r="VJY1152" s="894"/>
      <c r="VJZ1152" s="894"/>
      <c r="VKA1152" s="894"/>
      <c r="VKB1152" s="894"/>
      <c r="VKC1152" s="894"/>
      <c r="VKD1152" s="894"/>
      <c r="VKE1152" s="894"/>
      <c r="VKF1152" s="894"/>
      <c r="VKG1152" s="894"/>
      <c r="VKH1152" s="894"/>
      <c r="VKI1152" s="894"/>
      <c r="VKJ1152" s="894"/>
      <c r="VKK1152" s="894"/>
      <c r="VKL1152" s="894"/>
      <c r="VKM1152" s="894"/>
      <c r="VKN1152" s="894"/>
      <c r="VKO1152" s="894"/>
      <c r="VKP1152" s="894"/>
      <c r="VKQ1152" s="894"/>
      <c r="VKR1152" s="894"/>
      <c r="VKS1152" s="894"/>
      <c r="VKT1152" s="894"/>
      <c r="VKU1152" s="894"/>
      <c r="VKV1152" s="894"/>
      <c r="VKW1152" s="894"/>
      <c r="VKX1152" s="894"/>
      <c r="VKY1152" s="894"/>
      <c r="VKZ1152" s="894"/>
      <c r="VLA1152" s="894"/>
      <c r="VLB1152" s="894"/>
      <c r="VLC1152" s="894"/>
      <c r="VLD1152" s="894"/>
      <c r="VLE1152" s="894"/>
      <c r="VLF1152" s="894"/>
      <c r="VLG1152" s="894"/>
      <c r="VLH1152" s="894"/>
      <c r="VLI1152" s="894"/>
      <c r="VLJ1152" s="894"/>
      <c r="VLK1152" s="894"/>
      <c r="VLL1152" s="894"/>
      <c r="VLM1152" s="894"/>
      <c r="VLN1152" s="894"/>
      <c r="VLO1152" s="894"/>
      <c r="VLP1152" s="894"/>
      <c r="VLQ1152" s="894"/>
      <c r="VLR1152" s="894"/>
      <c r="VLS1152" s="894"/>
      <c r="VLT1152" s="894"/>
      <c r="VLU1152" s="894"/>
      <c r="VLV1152" s="894"/>
      <c r="VLW1152" s="894"/>
      <c r="VLX1152" s="894"/>
      <c r="VLY1152" s="894"/>
      <c r="VLZ1152" s="894"/>
      <c r="VMA1152" s="894"/>
      <c r="VMB1152" s="894"/>
      <c r="VMC1152" s="894"/>
      <c r="VMD1152" s="894"/>
      <c r="VME1152" s="894"/>
      <c r="VMF1152" s="894"/>
      <c r="VMG1152" s="894"/>
      <c r="VMH1152" s="894"/>
      <c r="VMI1152" s="894"/>
      <c r="VMJ1152" s="894"/>
      <c r="VMK1152" s="894"/>
      <c r="VML1152" s="894"/>
      <c r="VMM1152" s="894"/>
      <c r="VMN1152" s="894"/>
      <c r="VMO1152" s="894"/>
      <c r="VMP1152" s="894"/>
      <c r="VMQ1152" s="894"/>
      <c r="VMR1152" s="894"/>
      <c r="VMS1152" s="894"/>
      <c r="VMT1152" s="894"/>
      <c r="VMU1152" s="894"/>
      <c r="VMV1152" s="894"/>
      <c r="VMW1152" s="894"/>
      <c r="VMX1152" s="894"/>
      <c r="VMY1152" s="894"/>
      <c r="VMZ1152" s="894"/>
      <c r="VNA1152" s="894"/>
      <c r="VNB1152" s="894"/>
      <c r="VNC1152" s="894"/>
      <c r="VND1152" s="894"/>
      <c r="VNE1152" s="894"/>
      <c r="VNF1152" s="894"/>
      <c r="VNG1152" s="894"/>
      <c r="VNH1152" s="894"/>
      <c r="VNI1152" s="894"/>
      <c r="VNJ1152" s="894"/>
      <c r="VNK1152" s="894"/>
      <c r="VNL1152" s="894"/>
      <c r="VNM1152" s="894"/>
      <c r="VNN1152" s="894"/>
      <c r="VNO1152" s="894"/>
      <c r="VNP1152" s="894"/>
      <c r="VNQ1152" s="894"/>
      <c r="VNR1152" s="894"/>
      <c r="VNS1152" s="894"/>
      <c r="VNT1152" s="894"/>
      <c r="VNU1152" s="894"/>
      <c r="VNV1152" s="894"/>
      <c r="VNW1152" s="894"/>
      <c r="VNX1152" s="894"/>
      <c r="VNY1152" s="894"/>
      <c r="VNZ1152" s="894"/>
      <c r="VOA1152" s="894"/>
      <c r="VOB1152" s="894"/>
      <c r="VOC1152" s="894"/>
      <c r="VOD1152" s="894"/>
      <c r="VOE1152" s="894"/>
      <c r="VOF1152" s="894"/>
      <c r="VOG1152" s="894"/>
      <c r="VOH1152" s="894"/>
      <c r="VOI1152" s="894"/>
      <c r="VOJ1152" s="894"/>
      <c r="VOK1152" s="894"/>
      <c r="VOL1152" s="894"/>
      <c r="VOM1152" s="894"/>
      <c r="VON1152" s="894"/>
      <c r="VOO1152" s="894"/>
      <c r="VOP1152" s="894"/>
      <c r="VOQ1152" s="894"/>
      <c r="VOR1152" s="894"/>
      <c r="VOS1152" s="894"/>
      <c r="VOT1152" s="894"/>
      <c r="VOU1152" s="894"/>
      <c r="VOV1152" s="894"/>
      <c r="VOW1152" s="894"/>
      <c r="VOX1152" s="894"/>
      <c r="VOY1152" s="894"/>
      <c r="VOZ1152" s="894"/>
      <c r="VPA1152" s="894"/>
      <c r="VPB1152" s="894"/>
      <c r="VPC1152" s="894"/>
      <c r="VPD1152" s="894"/>
      <c r="VPE1152" s="894"/>
      <c r="VPF1152" s="894"/>
      <c r="VPG1152" s="894"/>
      <c r="VPH1152" s="894"/>
      <c r="VPI1152" s="894"/>
      <c r="VPJ1152" s="894"/>
      <c r="VPK1152" s="894"/>
      <c r="VPL1152" s="894"/>
      <c r="VPM1152" s="894"/>
      <c r="VPN1152" s="894"/>
      <c r="VPO1152" s="894"/>
      <c r="VPP1152" s="894"/>
      <c r="VPQ1152" s="894"/>
      <c r="VPR1152" s="894"/>
      <c r="VPS1152" s="894"/>
      <c r="VPT1152" s="894"/>
      <c r="VPU1152" s="894"/>
      <c r="VPV1152" s="894"/>
      <c r="VPW1152" s="894"/>
      <c r="VPX1152" s="894"/>
      <c r="VPY1152" s="894"/>
      <c r="VPZ1152" s="894"/>
      <c r="VQA1152" s="894"/>
      <c r="VQB1152" s="894"/>
      <c r="VQC1152" s="894"/>
      <c r="VQD1152" s="894"/>
      <c r="VQE1152" s="894"/>
      <c r="VQF1152" s="894"/>
      <c r="VQG1152" s="894"/>
      <c r="VQH1152" s="894"/>
      <c r="VQI1152" s="894"/>
      <c r="VQJ1152" s="894"/>
      <c r="VQK1152" s="894"/>
      <c r="VQL1152" s="894"/>
      <c r="VQM1152" s="894"/>
      <c r="VQN1152" s="894"/>
      <c r="VQO1152" s="894"/>
      <c r="VQP1152" s="894"/>
      <c r="VQQ1152" s="894"/>
      <c r="VQR1152" s="894"/>
      <c r="VQS1152" s="894"/>
      <c r="VQT1152" s="894"/>
      <c r="VQU1152" s="894"/>
      <c r="VQV1152" s="894"/>
      <c r="VQW1152" s="894"/>
      <c r="VQX1152" s="894"/>
      <c r="VQY1152" s="894"/>
      <c r="VQZ1152" s="894"/>
      <c r="VRA1152" s="894"/>
      <c r="VRB1152" s="894"/>
      <c r="VRC1152" s="894"/>
      <c r="VRD1152" s="894"/>
      <c r="VRE1152" s="894"/>
      <c r="VRF1152" s="894"/>
      <c r="VRG1152" s="894"/>
      <c r="VRH1152" s="894"/>
      <c r="VRI1152" s="894"/>
      <c r="VRJ1152" s="894"/>
      <c r="VRK1152" s="894"/>
      <c r="VRL1152" s="894"/>
      <c r="VRM1152" s="894"/>
      <c r="VRN1152" s="894"/>
      <c r="VRO1152" s="894"/>
      <c r="VRP1152" s="894"/>
      <c r="VRQ1152" s="894"/>
      <c r="VRR1152" s="894"/>
      <c r="VRS1152" s="894"/>
      <c r="VRT1152" s="894"/>
      <c r="VRU1152" s="894"/>
      <c r="VRV1152" s="894"/>
      <c r="VRW1152" s="894"/>
      <c r="VRX1152" s="894"/>
      <c r="VRY1152" s="894"/>
      <c r="VRZ1152" s="894"/>
      <c r="VSA1152" s="894"/>
      <c r="VSB1152" s="894"/>
      <c r="VSC1152" s="894"/>
      <c r="VSD1152" s="894"/>
      <c r="VSE1152" s="894"/>
      <c r="VSF1152" s="894"/>
      <c r="VSG1152" s="894"/>
      <c r="VSH1152" s="894"/>
      <c r="VSI1152" s="894"/>
      <c r="VSJ1152" s="894"/>
      <c r="VSK1152" s="894"/>
      <c r="VSL1152" s="894"/>
      <c r="VSM1152" s="894"/>
      <c r="VSN1152" s="894"/>
      <c r="VSO1152" s="894"/>
      <c r="VSP1152" s="894"/>
      <c r="VSQ1152" s="894"/>
      <c r="VSR1152" s="894"/>
      <c r="VSS1152" s="894"/>
      <c r="VST1152" s="894"/>
      <c r="VSU1152" s="894"/>
      <c r="VSV1152" s="894"/>
      <c r="VSW1152" s="894"/>
      <c r="VSX1152" s="894"/>
      <c r="VSY1152" s="894"/>
      <c r="VSZ1152" s="894"/>
      <c r="VTA1152" s="894"/>
      <c r="VTB1152" s="894"/>
      <c r="VTC1152" s="894"/>
      <c r="VTD1152" s="894"/>
      <c r="VTE1152" s="894"/>
      <c r="VTF1152" s="894"/>
      <c r="VTG1152" s="894"/>
      <c r="VTH1152" s="894"/>
      <c r="VTI1152" s="894"/>
      <c r="VTJ1152" s="894"/>
      <c r="VTK1152" s="894"/>
      <c r="VTL1152" s="894"/>
      <c r="VTM1152" s="894"/>
      <c r="VTN1152" s="894"/>
      <c r="VTO1152" s="894"/>
      <c r="VTP1152" s="894"/>
      <c r="VTQ1152" s="894"/>
      <c r="VTR1152" s="894"/>
      <c r="VTS1152" s="894"/>
      <c r="VTT1152" s="894"/>
      <c r="VTU1152" s="894"/>
      <c r="VTV1152" s="894"/>
      <c r="VTW1152" s="894"/>
      <c r="VTX1152" s="894"/>
      <c r="VTY1152" s="894"/>
      <c r="VTZ1152" s="894"/>
      <c r="VUA1152" s="894"/>
      <c r="VUB1152" s="894"/>
      <c r="VUC1152" s="894"/>
      <c r="VUD1152" s="894"/>
      <c r="VUE1152" s="894"/>
      <c r="VUF1152" s="894"/>
      <c r="VUG1152" s="894"/>
      <c r="VUH1152" s="894"/>
      <c r="VUI1152" s="894"/>
      <c r="VUJ1152" s="894"/>
      <c r="VUK1152" s="894"/>
      <c r="VUL1152" s="894"/>
      <c r="VUM1152" s="894"/>
      <c r="VUN1152" s="894"/>
      <c r="VUO1152" s="894"/>
      <c r="VUP1152" s="894"/>
      <c r="VUQ1152" s="894"/>
      <c r="VUR1152" s="894"/>
      <c r="VUS1152" s="894"/>
      <c r="VUT1152" s="894"/>
      <c r="VUU1152" s="894"/>
      <c r="VUV1152" s="894"/>
      <c r="VUW1152" s="894"/>
      <c r="VUX1152" s="894"/>
      <c r="VUY1152" s="894"/>
      <c r="VUZ1152" s="894"/>
      <c r="VVA1152" s="894"/>
      <c r="VVB1152" s="894"/>
      <c r="VVC1152" s="894"/>
      <c r="VVD1152" s="894"/>
      <c r="VVE1152" s="894"/>
      <c r="VVF1152" s="894"/>
      <c r="VVG1152" s="894"/>
      <c r="VVH1152" s="894"/>
      <c r="VVI1152" s="894"/>
      <c r="VVJ1152" s="894"/>
      <c r="VVK1152" s="894"/>
      <c r="VVL1152" s="894"/>
      <c r="VVM1152" s="894"/>
      <c r="VVN1152" s="894"/>
      <c r="VVO1152" s="894"/>
      <c r="VVP1152" s="894"/>
      <c r="VVQ1152" s="894"/>
      <c r="VVR1152" s="894"/>
      <c r="VVS1152" s="894"/>
      <c r="VVT1152" s="894"/>
      <c r="VVU1152" s="894"/>
      <c r="VVV1152" s="894"/>
      <c r="VVW1152" s="894"/>
      <c r="VVX1152" s="894"/>
      <c r="VVY1152" s="894"/>
      <c r="VVZ1152" s="894"/>
      <c r="VWA1152" s="894"/>
      <c r="VWB1152" s="894"/>
      <c r="VWC1152" s="894"/>
      <c r="VWD1152" s="894"/>
      <c r="VWE1152" s="894"/>
      <c r="VWF1152" s="894"/>
      <c r="VWG1152" s="894"/>
      <c r="VWH1152" s="894"/>
      <c r="VWI1152" s="894"/>
      <c r="VWJ1152" s="894"/>
      <c r="VWK1152" s="894"/>
      <c r="VWL1152" s="894"/>
      <c r="VWM1152" s="894"/>
      <c r="VWN1152" s="894"/>
      <c r="VWO1152" s="894"/>
      <c r="VWP1152" s="894"/>
      <c r="VWQ1152" s="894"/>
      <c r="VWR1152" s="894"/>
      <c r="VWS1152" s="894"/>
      <c r="VWT1152" s="894"/>
      <c r="VWU1152" s="894"/>
      <c r="VWV1152" s="894"/>
      <c r="VWW1152" s="894"/>
      <c r="VWX1152" s="894"/>
      <c r="VWY1152" s="894"/>
      <c r="VWZ1152" s="894"/>
      <c r="VXA1152" s="894"/>
      <c r="VXB1152" s="894"/>
      <c r="VXC1152" s="894"/>
      <c r="VXD1152" s="894"/>
      <c r="VXE1152" s="894"/>
      <c r="VXF1152" s="894"/>
      <c r="VXG1152" s="894"/>
      <c r="VXH1152" s="894"/>
      <c r="VXI1152" s="894"/>
      <c r="VXJ1152" s="894"/>
      <c r="VXK1152" s="894"/>
      <c r="VXL1152" s="894"/>
      <c r="VXM1152" s="894"/>
      <c r="VXN1152" s="894"/>
      <c r="VXO1152" s="894"/>
      <c r="VXP1152" s="894"/>
      <c r="VXQ1152" s="894"/>
      <c r="VXR1152" s="894"/>
      <c r="VXS1152" s="894"/>
      <c r="VXT1152" s="894"/>
      <c r="VXU1152" s="894"/>
      <c r="VXV1152" s="894"/>
      <c r="VXW1152" s="894"/>
      <c r="VXX1152" s="894"/>
      <c r="VXY1152" s="894"/>
      <c r="VXZ1152" s="894"/>
      <c r="VYA1152" s="894"/>
      <c r="VYB1152" s="894"/>
      <c r="VYC1152" s="894"/>
      <c r="VYD1152" s="894"/>
      <c r="VYE1152" s="894"/>
      <c r="VYF1152" s="894"/>
      <c r="VYG1152" s="894"/>
      <c r="VYH1152" s="894"/>
      <c r="VYI1152" s="894"/>
      <c r="VYJ1152" s="894"/>
      <c r="VYK1152" s="894"/>
      <c r="VYL1152" s="894"/>
      <c r="VYM1152" s="894"/>
      <c r="VYN1152" s="894"/>
      <c r="VYO1152" s="894"/>
      <c r="VYP1152" s="894"/>
      <c r="VYQ1152" s="894"/>
      <c r="VYR1152" s="894"/>
      <c r="VYS1152" s="894"/>
      <c r="VYT1152" s="894"/>
      <c r="VYU1152" s="894"/>
      <c r="VYV1152" s="894"/>
      <c r="VYW1152" s="894"/>
      <c r="VYX1152" s="894"/>
      <c r="VYY1152" s="894"/>
      <c r="VYZ1152" s="894"/>
      <c r="VZA1152" s="894"/>
      <c r="VZB1152" s="894"/>
      <c r="VZC1152" s="894"/>
      <c r="VZD1152" s="894"/>
      <c r="VZE1152" s="894"/>
      <c r="VZF1152" s="894"/>
      <c r="VZG1152" s="894"/>
      <c r="VZH1152" s="894"/>
      <c r="VZI1152" s="894"/>
      <c r="VZJ1152" s="894"/>
      <c r="VZK1152" s="894"/>
      <c r="VZL1152" s="894"/>
      <c r="VZM1152" s="894"/>
      <c r="VZN1152" s="894"/>
      <c r="VZO1152" s="894"/>
      <c r="VZP1152" s="894"/>
      <c r="VZQ1152" s="894"/>
      <c r="VZR1152" s="894"/>
      <c r="VZS1152" s="894"/>
      <c r="VZT1152" s="894"/>
      <c r="VZU1152" s="894"/>
      <c r="VZV1152" s="894"/>
      <c r="VZW1152" s="894"/>
      <c r="VZX1152" s="894"/>
      <c r="VZY1152" s="894"/>
      <c r="VZZ1152" s="894"/>
      <c r="WAA1152" s="894"/>
      <c r="WAB1152" s="894"/>
      <c r="WAC1152" s="894"/>
      <c r="WAD1152" s="894"/>
      <c r="WAE1152" s="894"/>
      <c r="WAF1152" s="894"/>
      <c r="WAG1152" s="894"/>
      <c r="WAH1152" s="894"/>
      <c r="WAI1152" s="894"/>
      <c r="WAJ1152" s="894"/>
      <c r="WAK1152" s="894"/>
      <c r="WAL1152" s="894"/>
      <c r="WAM1152" s="894"/>
      <c r="WAN1152" s="894"/>
      <c r="WAO1152" s="894"/>
      <c r="WAP1152" s="894"/>
      <c r="WAQ1152" s="894"/>
      <c r="WAR1152" s="894"/>
      <c r="WAS1152" s="894"/>
      <c r="WAT1152" s="894"/>
      <c r="WAU1152" s="894"/>
      <c r="WAV1152" s="894"/>
      <c r="WAW1152" s="894"/>
      <c r="WAX1152" s="894"/>
      <c r="WAY1152" s="894"/>
      <c r="WAZ1152" s="894"/>
      <c r="WBA1152" s="894"/>
      <c r="WBB1152" s="894"/>
      <c r="WBC1152" s="894"/>
      <c r="WBD1152" s="894"/>
      <c r="WBE1152" s="894"/>
      <c r="WBF1152" s="894"/>
      <c r="WBG1152" s="894"/>
      <c r="WBH1152" s="894"/>
      <c r="WBI1152" s="894"/>
      <c r="WBJ1152" s="894"/>
      <c r="WBK1152" s="894"/>
      <c r="WBL1152" s="894"/>
      <c r="WBM1152" s="894"/>
      <c r="WBN1152" s="894"/>
      <c r="WBO1152" s="894"/>
      <c r="WBP1152" s="894"/>
      <c r="WBQ1152" s="894"/>
      <c r="WBR1152" s="894"/>
      <c r="WBS1152" s="894"/>
      <c r="WBT1152" s="894"/>
      <c r="WBU1152" s="894"/>
      <c r="WBV1152" s="894"/>
      <c r="WBW1152" s="894"/>
      <c r="WBX1152" s="894"/>
      <c r="WBY1152" s="894"/>
      <c r="WBZ1152" s="894"/>
      <c r="WCA1152" s="894"/>
      <c r="WCB1152" s="894"/>
      <c r="WCC1152" s="894"/>
      <c r="WCD1152" s="894"/>
      <c r="WCE1152" s="894"/>
      <c r="WCF1152" s="894"/>
      <c r="WCG1152" s="894"/>
      <c r="WCH1152" s="894"/>
      <c r="WCI1152" s="894"/>
      <c r="WCJ1152" s="894"/>
      <c r="WCK1152" s="894"/>
      <c r="WCL1152" s="894"/>
      <c r="WCM1152" s="894"/>
      <c r="WCN1152" s="894"/>
      <c r="WCO1152" s="894"/>
      <c r="WCP1152" s="894"/>
      <c r="WCQ1152" s="894"/>
      <c r="WCR1152" s="894"/>
      <c r="WCS1152" s="894"/>
      <c r="WCT1152" s="894"/>
      <c r="WCU1152" s="894"/>
      <c r="WCV1152" s="894"/>
      <c r="WCW1152" s="894"/>
      <c r="WCX1152" s="894"/>
      <c r="WCY1152" s="894"/>
      <c r="WCZ1152" s="894"/>
      <c r="WDA1152" s="894"/>
      <c r="WDB1152" s="894"/>
      <c r="WDC1152" s="894"/>
      <c r="WDD1152" s="894"/>
      <c r="WDE1152" s="894"/>
      <c r="WDF1152" s="894"/>
      <c r="WDG1152" s="894"/>
      <c r="WDH1152" s="894"/>
      <c r="WDI1152" s="894"/>
      <c r="WDJ1152" s="894"/>
      <c r="WDK1152" s="894"/>
      <c r="WDL1152" s="894"/>
      <c r="WDM1152" s="894"/>
      <c r="WDN1152" s="894"/>
      <c r="WDO1152" s="894"/>
      <c r="WDP1152" s="894"/>
      <c r="WDQ1152" s="894"/>
      <c r="WDR1152" s="894"/>
      <c r="WDS1152" s="894"/>
      <c r="WDT1152" s="894"/>
      <c r="WDU1152" s="894"/>
      <c r="WDV1152" s="894"/>
      <c r="WDW1152" s="894"/>
      <c r="WDX1152" s="894"/>
      <c r="WDY1152" s="894"/>
      <c r="WDZ1152" s="894"/>
      <c r="WEA1152" s="894"/>
      <c r="WEB1152" s="894"/>
      <c r="WEC1152" s="894"/>
      <c r="WED1152" s="894"/>
      <c r="WEE1152" s="894"/>
      <c r="WEF1152" s="894"/>
      <c r="WEG1152" s="894"/>
      <c r="WEH1152" s="894"/>
      <c r="WEI1152" s="894"/>
      <c r="WEJ1152" s="894"/>
      <c r="WEK1152" s="894"/>
      <c r="WEL1152" s="894"/>
      <c r="WEM1152" s="894"/>
      <c r="WEN1152" s="894"/>
      <c r="WEO1152" s="894"/>
      <c r="WEP1152" s="894"/>
      <c r="WEQ1152" s="894"/>
      <c r="WER1152" s="894"/>
      <c r="WES1152" s="894"/>
      <c r="WET1152" s="894"/>
      <c r="WEU1152" s="894"/>
      <c r="WEV1152" s="894"/>
      <c r="WEW1152" s="894"/>
      <c r="WEX1152" s="894"/>
      <c r="WEY1152" s="894"/>
      <c r="WEZ1152" s="894"/>
      <c r="WFA1152" s="894"/>
      <c r="WFB1152" s="894"/>
      <c r="WFC1152" s="894"/>
      <c r="WFD1152" s="894"/>
      <c r="WFE1152" s="894"/>
      <c r="WFF1152" s="894"/>
      <c r="WFG1152" s="894"/>
      <c r="WFH1152" s="894"/>
      <c r="WFI1152" s="894"/>
      <c r="WFJ1152" s="894"/>
      <c r="WFK1152" s="894"/>
      <c r="WFL1152" s="894"/>
      <c r="WFM1152" s="894"/>
      <c r="WFN1152" s="894"/>
      <c r="WFO1152" s="894"/>
      <c r="WFP1152" s="894"/>
      <c r="WFQ1152" s="894"/>
      <c r="WFR1152" s="894"/>
      <c r="WFS1152" s="894"/>
      <c r="WFT1152" s="894"/>
      <c r="WFU1152" s="894"/>
      <c r="WFV1152" s="894"/>
      <c r="WFW1152" s="894"/>
      <c r="WFX1152" s="894"/>
      <c r="WFY1152" s="894"/>
      <c r="WFZ1152" s="894"/>
      <c r="WGA1152" s="894"/>
      <c r="WGB1152" s="894"/>
      <c r="WGC1152" s="894"/>
      <c r="WGD1152" s="894"/>
      <c r="WGE1152" s="894"/>
      <c r="WGF1152" s="894"/>
      <c r="WGG1152" s="894"/>
      <c r="WGH1152" s="894"/>
      <c r="WGI1152" s="894"/>
      <c r="WGJ1152" s="894"/>
      <c r="WGK1152" s="894"/>
      <c r="WGL1152" s="894"/>
      <c r="WGM1152" s="894"/>
      <c r="WGN1152" s="894"/>
      <c r="WGO1152" s="894"/>
      <c r="WGP1152" s="894"/>
      <c r="WGQ1152" s="894"/>
      <c r="WGR1152" s="894"/>
      <c r="WGS1152" s="894"/>
      <c r="WGT1152" s="894"/>
      <c r="WGU1152" s="894"/>
      <c r="WGV1152" s="894"/>
      <c r="WGW1152" s="894"/>
      <c r="WGX1152" s="894"/>
      <c r="WGY1152" s="894"/>
      <c r="WGZ1152" s="894"/>
      <c r="WHA1152" s="894"/>
      <c r="WHB1152" s="894"/>
      <c r="WHC1152" s="894"/>
      <c r="WHD1152" s="894"/>
      <c r="WHE1152" s="894"/>
      <c r="WHF1152" s="894"/>
      <c r="WHG1152" s="894"/>
      <c r="WHH1152" s="894"/>
      <c r="WHI1152" s="894"/>
      <c r="WHJ1152" s="894"/>
      <c r="WHK1152" s="894"/>
      <c r="WHL1152" s="894"/>
      <c r="WHM1152" s="894"/>
      <c r="WHN1152" s="894"/>
      <c r="WHO1152" s="894"/>
      <c r="WHP1152" s="894"/>
      <c r="WHQ1152" s="894"/>
      <c r="WHR1152" s="894"/>
      <c r="WHS1152" s="894"/>
      <c r="WHT1152" s="894"/>
      <c r="WHU1152" s="894"/>
      <c r="WHV1152" s="894"/>
      <c r="WHW1152" s="894"/>
      <c r="WHX1152" s="894"/>
      <c r="WHY1152" s="894"/>
      <c r="WHZ1152" s="894"/>
      <c r="WIA1152" s="894"/>
      <c r="WIB1152" s="894"/>
      <c r="WIC1152" s="894"/>
      <c r="WID1152" s="894"/>
      <c r="WIE1152" s="894"/>
      <c r="WIF1152" s="894"/>
      <c r="WIG1152" s="894"/>
      <c r="WIH1152" s="894"/>
      <c r="WII1152" s="894"/>
      <c r="WIJ1152" s="894"/>
      <c r="WIK1152" s="894"/>
      <c r="WIL1152" s="894"/>
      <c r="WIM1152" s="894"/>
      <c r="WIN1152" s="894"/>
      <c r="WIO1152" s="894"/>
      <c r="WIP1152" s="894"/>
      <c r="WIQ1152" s="894"/>
      <c r="WIR1152" s="894"/>
      <c r="WIS1152" s="894"/>
      <c r="WIT1152" s="894"/>
      <c r="WIU1152" s="894"/>
      <c r="WIV1152" s="894"/>
      <c r="WIW1152" s="894"/>
      <c r="WIX1152" s="894"/>
      <c r="WIY1152" s="894"/>
      <c r="WIZ1152" s="894"/>
      <c r="WJA1152" s="894"/>
      <c r="WJB1152" s="894"/>
      <c r="WJC1152" s="894"/>
      <c r="WJD1152" s="894"/>
      <c r="WJE1152" s="894"/>
      <c r="WJF1152" s="894"/>
      <c r="WJG1152" s="894"/>
      <c r="WJH1152" s="894"/>
      <c r="WJI1152" s="894"/>
      <c r="WJJ1152" s="894"/>
      <c r="WJK1152" s="894"/>
      <c r="WJL1152" s="894"/>
      <c r="WJM1152" s="894"/>
      <c r="WJN1152" s="894"/>
      <c r="WJO1152" s="894"/>
      <c r="WJP1152" s="894"/>
      <c r="WJQ1152" s="894"/>
      <c r="WJR1152" s="894"/>
      <c r="WJS1152" s="894"/>
      <c r="WJT1152" s="894"/>
      <c r="WJU1152" s="894"/>
      <c r="WJV1152" s="894"/>
      <c r="WJW1152" s="894"/>
      <c r="WJX1152" s="894"/>
      <c r="WJY1152" s="894"/>
      <c r="WJZ1152" s="894"/>
      <c r="WKA1152" s="894"/>
      <c r="WKB1152" s="894"/>
      <c r="WKC1152" s="894"/>
      <c r="WKD1152" s="894"/>
      <c r="WKE1152" s="894"/>
      <c r="WKF1152" s="894"/>
      <c r="WKG1152" s="894"/>
      <c r="WKH1152" s="894"/>
      <c r="WKI1152" s="894"/>
      <c r="WKJ1152" s="894"/>
      <c r="WKK1152" s="894"/>
      <c r="WKL1152" s="894"/>
      <c r="WKM1152" s="894"/>
      <c r="WKN1152" s="894"/>
      <c r="WKO1152" s="894"/>
      <c r="WKP1152" s="894"/>
      <c r="WKQ1152" s="894"/>
      <c r="WKR1152" s="894"/>
      <c r="WKS1152" s="894"/>
      <c r="WKT1152" s="894"/>
      <c r="WKU1152" s="894"/>
      <c r="WKV1152" s="894"/>
      <c r="WKW1152" s="894"/>
      <c r="WKX1152" s="894"/>
      <c r="WKY1152" s="894"/>
      <c r="WKZ1152" s="894"/>
      <c r="WLA1152" s="894"/>
      <c r="WLB1152" s="894"/>
      <c r="WLC1152" s="894"/>
      <c r="WLD1152" s="894"/>
      <c r="WLE1152" s="894"/>
      <c r="WLF1152" s="894"/>
      <c r="WLG1152" s="894"/>
      <c r="WLH1152" s="894"/>
      <c r="WLI1152" s="894"/>
      <c r="WLJ1152" s="894"/>
      <c r="WLK1152" s="894"/>
      <c r="WLL1152" s="894"/>
      <c r="WLM1152" s="894"/>
      <c r="WLN1152" s="894"/>
      <c r="WLO1152" s="894"/>
      <c r="WLP1152" s="894"/>
      <c r="WLQ1152" s="894"/>
      <c r="WLR1152" s="894"/>
      <c r="WLS1152" s="894"/>
      <c r="WLT1152" s="894"/>
      <c r="WLU1152" s="894"/>
      <c r="WLV1152" s="894"/>
      <c r="WLW1152" s="894"/>
      <c r="WLX1152" s="894"/>
      <c r="WLY1152" s="894"/>
      <c r="WLZ1152" s="894"/>
      <c r="WMA1152" s="894"/>
      <c r="WMB1152" s="894"/>
      <c r="WMC1152" s="894"/>
      <c r="WMD1152" s="894"/>
      <c r="WME1152" s="894"/>
      <c r="WMF1152" s="894"/>
      <c r="WMG1152" s="894"/>
      <c r="WMH1152" s="894"/>
      <c r="WMI1152" s="894"/>
      <c r="WMJ1152" s="894"/>
      <c r="WMK1152" s="894"/>
      <c r="WML1152" s="894"/>
      <c r="WMM1152" s="894"/>
      <c r="WMN1152" s="894"/>
      <c r="WMO1152" s="894"/>
      <c r="WMP1152" s="894"/>
      <c r="WMQ1152" s="894"/>
      <c r="WMR1152" s="894"/>
      <c r="WMS1152" s="894"/>
      <c r="WMT1152" s="894"/>
      <c r="WMU1152" s="894"/>
      <c r="WMV1152" s="894"/>
      <c r="WMW1152" s="894"/>
      <c r="WMX1152" s="894"/>
      <c r="WMY1152" s="894"/>
      <c r="WMZ1152" s="894"/>
      <c r="WNA1152" s="894"/>
      <c r="WNB1152" s="894"/>
      <c r="WNC1152" s="894"/>
      <c r="WND1152" s="894"/>
      <c r="WNE1152" s="894"/>
      <c r="WNF1152" s="894"/>
      <c r="WNG1152" s="894"/>
      <c r="WNH1152" s="894"/>
      <c r="WNI1152" s="894"/>
      <c r="WNJ1152" s="894"/>
      <c r="WNK1152" s="894"/>
      <c r="WNL1152" s="894"/>
      <c r="WNM1152" s="894"/>
      <c r="WNN1152" s="894"/>
      <c r="WNO1152" s="894"/>
      <c r="WNP1152" s="894"/>
      <c r="WNQ1152" s="894"/>
      <c r="WNR1152" s="894"/>
      <c r="WNS1152" s="894"/>
      <c r="WNT1152" s="894"/>
      <c r="WNU1152" s="894"/>
      <c r="WNV1152" s="894"/>
      <c r="WNW1152" s="894"/>
      <c r="WNX1152" s="894"/>
      <c r="WNY1152" s="894"/>
      <c r="WNZ1152" s="894"/>
      <c r="WOA1152" s="894"/>
      <c r="WOB1152" s="894"/>
      <c r="WOC1152" s="894"/>
      <c r="WOD1152" s="894"/>
      <c r="WOE1152" s="894"/>
      <c r="WOF1152" s="894"/>
      <c r="WOG1152" s="894"/>
      <c r="WOH1152" s="894"/>
      <c r="WOI1152" s="894"/>
      <c r="WOJ1152" s="894"/>
      <c r="WOK1152" s="894"/>
      <c r="WOL1152" s="894"/>
      <c r="WOM1152" s="894"/>
      <c r="WON1152" s="894"/>
      <c r="WOO1152" s="894"/>
      <c r="WOP1152" s="894"/>
      <c r="WOQ1152" s="894"/>
      <c r="WOR1152" s="894"/>
      <c r="WOS1152" s="894"/>
      <c r="WOT1152" s="894"/>
      <c r="WOU1152" s="894"/>
      <c r="WOV1152" s="894"/>
      <c r="WOW1152" s="894"/>
      <c r="WOX1152" s="894"/>
      <c r="WOY1152" s="894"/>
      <c r="WOZ1152" s="894"/>
      <c r="WPA1152" s="894"/>
      <c r="WPB1152" s="894"/>
      <c r="WPC1152" s="894"/>
      <c r="WPD1152" s="894"/>
      <c r="WPE1152" s="894"/>
      <c r="WPF1152" s="894"/>
      <c r="WPG1152" s="894"/>
      <c r="WPH1152" s="894"/>
      <c r="WPI1152" s="894"/>
      <c r="WPJ1152" s="894"/>
      <c r="WPK1152" s="894"/>
      <c r="WPL1152" s="894"/>
      <c r="WPM1152" s="894"/>
      <c r="WPN1152" s="894"/>
      <c r="WPO1152" s="894"/>
      <c r="WPP1152" s="894"/>
      <c r="WPQ1152" s="894"/>
      <c r="WPR1152" s="894"/>
      <c r="WPS1152" s="894"/>
      <c r="WPT1152" s="894"/>
      <c r="WPU1152" s="894"/>
      <c r="WPV1152" s="894"/>
      <c r="WPW1152" s="894"/>
      <c r="WPX1152" s="894"/>
      <c r="WPY1152" s="894"/>
      <c r="WPZ1152" s="894"/>
      <c r="WQA1152" s="894"/>
      <c r="WQB1152" s="894"/>
      <c r="WQC1152" s="894"/>
      <c r="WQD1152" s="894"/>
      <c r="WQE1152" s="894"/>
      <c r="WQF1152" s="894"/>
      <c r="WQG1152" s="894"/>
      <c r="WQH1152" s="894"/>
      <c r="WQI1152" s="894"/>
      <c r="WQJ1152" s="894"/>
      <c r="WQK1152" s="894"/>
      <c r="WQL1152" s="894"/>
      <c r="WQM1152" s="894"/>
      <c r="WQN1152" s="894"/>
      <c r="WQO1152" s="894"/>
      <c r="WQP1152" s="894"/>
      <c r="WQQ1152" s="894"/>
      <c r="WQR1152" s="894"/>
      <c r="WQS1152" s="894"/>
      <c r="WQT1152" s="894"/>
      <c r="WQU1152" s="894"/>
      <c r="WQV1152" s="894"/>
      <c r="WQW1152" s="894"/>
      <c r="WQX1152" s="894"/>
      <c r="WQY1152" s="894"/>
      <c r="WQZ1152" s="894"/>
      <c r="WRA1152" s="894"/>
      <c r="WRB1152" s="894"/>
      <c r="WRC1152" s="894"/>
      <c r="WRD1152" s="894"/>
      <c r="WRE1152" s="894"/>
      <c r="WRF1152" s="894"/>
      <c r="WRG1152" s="894"/>
      <c r="WRH1152" s="894"/>
      <c r="WRI1152" s="894"/>
      <c r="WRJ1152" s="894"/>
      <c r="WRK1152" s="894"/>
      <c r="WRL1152" s="894"/>
      <c r="WRM1152" s="894"/>
      <c r="WRN1152" s="894"/>
      <c r="WRO1152" s="894"/>
      <c r="WRP1152" s="894"/>
      <c r="WRQ1152" s="894"/>
      <c r="WRR1152" s="894"/>
      <c r="WRS1152" s="894"/>
      <c r="WRT1152" s="894"/>
      <c r="WRU1152" s="894"/>
      <c r="WRV1152" s="894"/>
      <c r="WRW1152" s="894"/>
      <c r="WRX1152" s="894"/>
      <c r="WRY1152" s="894"/>
      <c r="WRZ1152" s="894"/>
      <c r="WSA1152" s="894"/>
      <c r="WSB1152" s="894"/>
      <c r="WSC1152" s="894"/>
      <c r="WSD1152" s="894"/>
      <c r="WSE1152" s="894"/>
      <c r="WSF1152" s="894"/>
      <c r="WSG1152" s="894"/>
      <c r="WSH1152" s="894"/>
      <c r="WSI1152" s="894"/>
      <c r="WSJ1152" s="894"/>
      <c r="WSK1152" s="894"/>
      <c r="WSL1152" s="894"/>
      <c r="WSM1152" s="894"/>
      <c r="WSN1152" s="894"/>
      <c r="WSO1152" s="894"/>
      <c r="WSP1152" s="894"/>
      <c r="WSQ1152" s="894"/>
      <c r="WSR1152" s="894"/>
      <c r="WSS1152" s="894"/>
      <c r="WST1152" s="894"/>
      <c r="WSU1152" s="894"/>
      <c r="WSV1152" s="894"/>
      <c r="WSW1152" s="894"/>
      <c r="WSX1152" s="894"/>
      <c r="WSY1152" s="894"/>
      <c r="WSZ1152" s="894"/>
      <c r="WTA1152" s="894"/>
      <c r="WTB1152" s="894"/>
      <c r="WTC1152" s="894"/>
      <c r="WTD1152" s="894"/>
      <c r="WTE1152" s="894"/>
      <c r="WTF1152" s="894"/>
      <c r="WTG1152" s="894"/>
      <c r="WTH1152" s="894"/>
      <c r="WTI1152" s="894"/>
      <c r="WTJ1152" s="894"/>
      <c r="WTK1152" s="894"/>
      <c r="WTL1152" s="894"/>
      <c r="WTM1152" s="894"/>
      <c r="WTN1152" s="894"/>
      <c r="WTO1152" s="894"/>
      <c r="WTP1152" s="894"/>
      <c r="WTQ1152" s="894"/>
      <c r="WTR1152" s="894"/>
      <c r="WTS1152" s="894"/>
      <c r="WTT1152" s="894"/>
      <c r="WTU1152" s="894"/>
      <c r="WTV1152" s="894"/>
      <c r="WTW1152" s="894"/>
      <c r="WTX1152" s="894"/>
      <c r="WTY1152" s="894"/>
      <c r="WTZ1152" s="894"/>
      <c r="WUA1152" s="894"/>
      <c r="WUB1152" s="894"/>
      <c r="WUC1152" s="894"/>
      <c r="WUD1152" s="894"/>
      <c r="WUE1152" s="894"/>
      <c r="WUF1152" s="894"/>
      <c r="WUG1152" s="894"/>
      <c r="WUH1152" s="894"/>
      <c r="WUI1152" s="894"/>
      <c r="WUJ1152" s="894"/>
      <c r="WUK1152" s="894"/>
      <c r="WUL1152" s="894"/>
      <c r="WUM1152" s="894"/>
      <c r="WUN1152" s="894"/>
      <c r="WUO1152" s="894"/>
      <c r="WUP1152" s="894"/>
      <c r="WUQ1152" s="894"/>
      <c r="WUR1152" s="894"/>
      <c r="WUS1152" s="894"/>
      <c r="WUT1152" s="894"/>
      <c r="WUU1152" s="894"/>
      <c r="WUV1152" s="894"/>
      <c r="WUW1152" s="894"/>
      <c r="WUX1152" s="894"/>
      <c r="WUY1152" s="894"/>
      <c r="WUZ1152" s="894"/>
      <c r="WVA1152" s="894"/>
      <c r="WVB1152" s="894"/>
      <c r="WVC1152" s="894"/>
      <c r="WVD1152" s="894"/>
      <c r="WVE1152" s="894"/>
      <c r="WVF1152" s="894"/>
      <c r="WVG1152" s="894"/>
      <c r="WVH1152" s="894"/>
      <c r="WVI1152" s="894"/>
      <c r="WVJ1152" s="894"/>
      <c r="WVK1152" s="894"/>
      <c r="WVL1152" s="894"/>
      <c r="WVM1152" s="894"/>
      <c r="WVN1152" s="894"/>
      <c r="WVO1152" s="894"/>
      <c r="WVP1152" s="894"/>
      <c r="WVQ1152" s="894"/>
      <c r="WVR1152" s="894"/>
      <c r="WVS1152" s="894"/>
      <c r="WVT1152" s="894"/>
      <c r="WVU1152" s="894"/>
      <c r="WVV1152" s="894"/>
      <c r="WVW1152" s="894"/>
      <c r="WVX1152" s="894"/>
      <c r="WVY1152" s="894"/>
      <c r="WVZ1152" s="894"/>
      <c r="WWA1152" s="894"/>
      <c r="WWB1152" s="894"/>
      <c r="WWC1152" s="894"/>
      <c r="WWD1152" s="894"/>
      <c r="WWE1152" s="894"/>
      <c r="WWF1152" s="894"/>
      <c r="WWG1152" s="894"/>
      <c r="WWH1152" s="894"/>
      <c r="WWI1152" s="894"/>
      <c r="WWJ1152" s="894"/>
      <c r="WWK1152" s="894"/>
      <c r="WWL1152" s="894"/>
      <c r="WWM1152" s="894"/>
      <c r="WWN1152" s="894"/>
      <c r="WWO1152" s="894"/>
      <c r="WWP1152" s="894"/>
      <c r="WWQ1152" s="894"/>
      <c r="WWR1152" s="894"/>
      <c r="WWS1152" s="894"/>
      <c r="WWT1152" s="894"/>
      <c r="WWU1152" s="894"/>
      <c r="WWV1152" s="894"/>
      <c r="WWW1152" s="894"/>
      <c r="WWX1152" s="894"/>
      <c r="WWY1152" s="894"/>
      <c r="WWZ1152" s="894"/>
      <c r="WXA1152" s="894"/>
      <c r="WXB1152" s="894"/>
      <c r="WXC1152" s="894"/>
      <c r="WXD1152" s="894"/>
      <c r="WXE1152" s="894"/>
      <c r="WXF1152" s="894"/>
      <c r="WXG1152" s="894"/>
      <c r="WXH1152" s="894"/>
      <c r="WXI1152" s="894"/>
      <c r="WXJ1152" s="894"/>
      <c r="WXK1152" s="894"/>
      <c r="WXL1152" s="894"/>
      <c r="WXM1152" s="894"/>
      <c r="WXN1152" s="894"/>
      <c r="WXO1152" s="894"/>
      <c r="WXP1152" s="894"/>
      <c r="WXQ1152" s="894"/>
      <c r="WXR1152" s="894"/>
      <c r="WXS1152" s="894"/>
      <c r="WXT1152" s="894"/>
      <c r="WXU1152" s="894"/>
      <c r="WXV1152" s="894"/>
      <c r="WXW1152" s="894"/>
      <c r="WXX1152" s="894"/>
      <c r="WXY1152" s="894"/>
      <c r="WXZ1152" s="894"/>
      <c r="WYA1152" s="894"/>
      <c r="WYB1152" s="894"/>
      <c r="WYC1152" s="894"/>
      <c r="WYD1152" s="894"/>
      <c r="WYE1152" s="894"/>
      <c r="WYF1152" s="894"/>
      <c r="WYG1152" s="894"/>
      <c r="WYH1152" s="894"/>
      <c r="WYI1152" s="894"/>
      <c r="WYJ1152" s="894"/>
      <c r="WYK1152" s="894"/>
      <c r="WYL1152" s="894"/>
      <c r="WYM1152" s="894"/>
      <c r="WYN1152" s="894"/>
      <c r="WYO1152" s="894"/>
      <c r="WYP1152" s="894"/>
      <c r="WYQ1152" s="894"/>
      <c r="WYR1152" s="894"/>
      <c r="WYS1152" s="894"/>
      <c r="WYT1152" s="894"/>
      <c r="WYU1152" s="894"/>
      <c r="WYV1152" s="894"/>
      <c r="WYW1152" s="894"/>
      <c r="WYX1152" s="894"/>
      <c r="WYY1152" s="894"/>
      <c r="WYZ1152" s="894"/>
      <c r="WZA1152" s="894"/>
      <c r="WZB1152" s="894"/>
      <c r="WZC1152" s="894"/>
      <c r="WZD1152" s="894"/>
      <c r="WZE1152" s="894"/>
      <c r="WZF1152" s="894"/>
      <c r="WZG1152" s="894"/>
      <c r="WZH1152" s="894"/>
      <c r="WZI1152" s="894"/>
      <c r="WZJ1152" s="894"/>
      <c r="WZK1152" s="894"/>
      <c r="WZL1152" s="894"/>
      <c r="WZM1152" s="894"/>
      <c r="WZN1152" s="894"/>
      <c r="WZO1152" s="894"/>
      <c r="WZP1152" s="894"/>
      <c r="WZQ1152" s="894"/>
      <c r="WZR1152" s="894"/>
      <c r="WZS1152" s="894"/>
      <c r="WZT1152" s="894"/>
      <c r="WZU1152" s="894"/>
      <c r="WZV1152" s="894"/>
      <c r="WZW1152" s="894"/>
      <c r="WZX1152" s="894"/>
      <c r="WZY1152" s="894"/>
      <c r="WZZ1152" s="894"/>
      <c r="XAA1152" s="894"/>
      <c r="XAB1152" s="894"/>
      <c r="XAC1152" s="894"/>
      <c r="XAD1152" s="894"/>
      <c r="XAE1152" s="894"/>
      <c r="XAF1152" s="894"/>
      <c r="XAG1152" s="894"/>
      <c r="XAH1152" s="894"/>
      <c r="XAI1152" s="894"/>
      <c r="XAJ1152" s="894"/>
      <c r="XAK1152" s="894"/>
      <c r="XAL1152" s="894"/>
      <c r="XAM1152" s="894"/>
      <c r="XAN1152" s="894"/>
      <c r="XAO1152" s="894"/>
      <c r="XAP1152" s="894"/>
      <c r="XAQ1152" s="894"/>
      <c r="XAR1152" s="894"/>
      <c r="XAS1152" s="894"/>
      <c r="XAT1152" s="894"/>
      <c r="XAU1152" s="894"/>
      <c r="XAV1152" s="894"/>
      <c r="XAW1152" s="894"/>
      <c r="XAX1152" s="894"/>
      <c r="XAY1152" s="894"/>
      <c r="XAZ1152" s="894"/>
      <c r="XBA1152" s="894"/>
      <c r="XBB1152" s="894"/>
      <c r="XBC1152" s="894"/>
      <c r="XBD1152" s="894"/>
      <c r="XBE1152" s="894"/>
      <c r="XBF1152" s="894"/>
      <c r="XBG1152" s="894"/>
      <c r="XBH1152" s="894"/>
      <c r="XBI1152" s="894"/>
      <c r="XBJ1152" s="894"/>
      <c r="XBK1152" s="894"/>
      <c r="XBL1152" s="894"/>
      <c r="XBM1152" s="894"/>
      <c r="XBN1152" s="894"/>
      <c r="XBO1152" s="894"/>
      <c r="XBP1152" s="894"/>
      <c r="XBQ1152" s="894"/>
      <c r="XBR1152" s="894"/>
      <c r="XBS1152" s="894"/>
      <c r="XBT1152" s="894"/>
      <c r="XBU1152" s="894"/>
      <c r="XBV1152" s="894"/>
      <c r="XBW1152" s="894"/>
      <c r="XBX1152" s="894"/>
      <c r="XBY1152" s="894"/>
      <c r="XBZ1152" s="894"/>
      <c r="XCA1152" s="894"/>
      <c r="XCB1152" s="894"/>
      <c r="XCC1152" s="894"/>
      <c r="XCD1152" s="894"/>
      <c r="XCE1152" s="894"/>
      <c r="XCF1152" s="894"/>
      <c r="XCG1152" s="894"/>
      <c r="XCH1152" s="894"/>
      <c r="XCI1152" s="894"/>
      <c r="XCJ1152" s="894"/>
      <c r="XCK1152" s="894"/>
      <c r="XCL1152" s="894"/>
      <c r="XCM1152" s="894"/>
      <c r="XCN1152" s="894"/>
      <c r="XCO1152" s="894"/>
      <c r="XCP1152" s="894"/>
      <c r="XCQ1152" s="894"/>
      <c r="XCR1152" s="894"/>
      <c r="XCS1152" s="894"/>
      <c r="XCT1152" s="894"/>
      <c r="XCU1152" s="894"/>
      <c r="XCV1152" s="894"/>
      <c r="XCW1152" s="894"/>
      <c r="XCX1152" s="894"/>
      <c r="XCY1152" s="894"/>
      <c r="XCZ1152" s="894"/>
      <c r="XDA1152" s="894"/>
      <c r="XDB1152" s="894"/>
      <c r="XDC1152" s="894"/>
      <c r="XDD1152" s="894"/>
      <c r="XDE1152" s="894"/>
      <c r="XDF1152" s="894"/>
      <c r="XDG1152" s="894"/>
      <c r="XDH1152" s="894"/>
      <c r="XDI1152" s="894"/>
      <c r="XDJ1152" s="894"/>
      <c r="XDK1152" s="894"/>
      <c r="XDL1152" s="894"/>
      <c r="XDM1152" s="894"/>
      <c r="XDN1152" s="894"/>
      <c r="XDO1152" s="894"/>
      <c r="XDP1152" s="894"/>
      <c r="XDQ1152" s="894"/>
      <c r="XDR1152" s="894"/>
      <c r="XDS1152" s="894"/>
      <c r="XDT1152" s="894"/>
      <c r="XDU1152" s="894"/>
      <c r="XDV1152" s="894"/>
      <c r="XDW1152" s="894"/>
      <c r="XDX1152" s="894"/>
      <c r="XDY1152" s="894"/>
      <c r="XDZ1152" s="894"/>
      <c r="XEA1152" s="894"/>
      <c r="XEB1152" s="894"/>
      <c r="XEC1152" s="894"/>
      <c r="XED1152" s="894"/>
      <c r="XEE1152" s="894"/>
      <c r="XEF1152" s="894"/>
      <c r="XEG1152" s="894"/>
      <c r="XEH1152" s="894"/>
      <c r="XEI1152" s="894"/>
      <c r="XEJ1152" s="894"/>
      <c r="XEK1152" s="894"/>
      <c r="XEL1152" s="894"/>
      <c r="XEM1152" s="894"/>
      <c r="XEN1152" s="894"/>
      <c r="XEO1152" s="894"/>
      <c r="XEP1152" s="894"/>
      <c r="XEQ1152" s="894"/>
      <c r="XER1152" s="894"/>
      <c r="XES1152" s="894"/>
      <c r="XET1152" s="894"/>
      <c r="XEU1152" s="894"/>
      <c r="XEV1152" s="894"/>
      <c r="XEW1152" s="894"/>
      <c r="XEX1152" s="894"/>
      <c r="XEY1152" s="894"/>
      <c r="XEZ1152" s="894"/>
      <c r="XFA1152" s="894"/>
      <c r="XFB1152" s="894"/>
      <c r="XFC1152" s="894"/>
      <c r="XFD1152" s="894"/>
    </row>
    <row r="1153" spans="1:54" ht="21" customHeight="1" x14ac:dyDescent="0.25">
      <c r="A1153" s="882"/>
      <c r="B1153" s="883"/>
      <c r="C1153" s="883"/>
      <c r="D1153" s="883"/>
      <c r="E1153" s="883"/>
      <c r="F1153" s="883"/>
      <c r="G1153" s="883"/>
      <c r="H1153" s="883"/>
      <c r="I1153" s="883"/>
      <c r="J1153" s="883"/>
      <c r="K1153" s="883"/>
      <c r="L1153" s="883"/>
      <c r="M1153" s="883"/>
      <c r="N1153" s="883"/>
      <c r="O1153" s="883"/>
      <c r="P1153" s="883"/>
      <c r="Q1153" s="883"/>
      <c r="R1153" s="883"/>
      <c r="S1153" s="883"/>
      <c r="T1153" s="883"/>
      <c r="U1153" s="883"/>
      <c r="V1153" s="883"/>
      <c r="W1153" s="883"/>
      <c r="X1153" s="883"/>
      <c r="Y1153" s="883"/>
      <c r="Z1153" s="883"/>
      <c r="AA1153" s="883"/>
      <c r="AB1153" s="883"/>
      <c r="AC1153" s="883"/>
      <c r="AD1153" s="883"/>
      <c r="AE1153" s="883"/>
      <c r="AF1153" s="883"/>
      <c r="AG1153" s="883"/>
      <c r="AH1153" s="883"/>
      <c r="AI1153" s="883"/>
      <c r="AJ1153" s="883"/>
      <c r="AK1153" s="883"/>
      <c r="AL1153" s="883"/>
      <c r="AM1153" s="883"/>
      <c r="AN1153" s="883"/>
      <c r="AO1153" s="883"/>
      <c r="AP1153" s="883"/>
      <c r="AQ1153" s="883"/>
      <c r="AR1153" s="883"/>
      <c r="AS1153" s="883"/>
      <c r="AT1153" s="883"/>
      <c r="AU1153" s="883"/>
      <c r="AV1153" s="883"/>
      <c r="AW1153" s="883"/>
      <c r="AX1153" s="883"/>
      <c r="AY1153" s="883"/>
      <c r="AZ1153" s="883"/>
      <c r="BA1153" s="883"/>
      <c r="BB1153" s="884"/>
    </row>
    <row r="1154" spans="1:54" ht="12.6" customHeight="1" x14ac:dyDescent="0.25">
      <c r="A1154" s="885"/>
      <c r="B1154" s="886"/>
      <c r="C1154" s="886"/>
      <c r="D1154" s="886"/>
      <c r="E1154" s="886"/>
      <c r="F1154" s="886"/>
      <c r="G1154" s="886"/>
      <c r="H1154" s="886"/>
      <c r="I1154" s="886"/>
      <c r="J1154" s="886"/>
      <c r="K1154" s="886"/>
      <c r="L1154" s="886"/>
      <c r="M1154" s="886"/>
      <c r="N1154" s="886"/>
      <c r="O1154" s="886"/>
      <c r="P1154" s="886"/>
      <c r="Q1154" s="886"/>
      <c r="R1154" s="886"/>
      <c r="S1154" s="886"/>
      <c r="T1154" s="886"/>
      <c r="U1154" s="886"/>
      <c r="V1154" s="886"/>
      <c r="W1154" s="886"/>
      <c r="X1154" s="886"/>
      <c r="Y1154" s="886"/>
      <c r="Z1154" s="886"/>
      <c r="AA1154" s="886"/>
      <c r="AB1154" s="886"/>
      <c r="AC1154" s="886"/>
      <c r="AD1154" s="886"/>
      <c r="AE1154" s="886"/>
      <c r="AF1154" s="886"/>
      <c r="AG1154" s="886"/>
      <c r="AH1154" s="886"/>
      <c r="AI1154" s="886"/>
      <c r="AJ1154" s="886"/>
      <c r="AK1154" s="886"/>
      <c r="AL1154" s="886"/>
      <c r="AM1154" s="886"/>
      <c r="AN1154" s="886"/>
      <c r="AO1154" s="886"/>
      <c r="AP1154" s="886"/>
      <c r="AQ1154" s="886"/>
      <c r="AR1154" s="886"/>
      <c r="AS1154" s="886"/>
      <c r="AT1154" s="886"/>
      <c r="AU1154" s="886"/>
      <c r="AV1154" s="886"/>
      <c r="AW1154" s="886"/>
      <c r="AX1154" s="886"/>
      <c r="AY1154" s="886"/>
      <c r="AZ1154" s="886"/>
      <c r="BA1154" s="886"/>
      <c r="BB1154" s="887"/>
    </row>
    <row r="1155" spans="1:54" ht="12.6" customHeight="1" x14ac:dyDescent="0.25">
      <c r="A1155" s="637"/>
      <c r="B1155" s="637"/>
      <c r="C1155" s="637"/>
      <c r="D1155" s="637"/>
      <c r="E1155" s="637"/>
      <c r="F1155" s="637"/>
      <c r="G1155" s="637"/>
      <c r="H1155" s="637"/>
      <c r="I1155" s="637"/>
      <c r="J1155" s="637"/>
      <c r="K1155" s="637"/>
      <c r="L1155" s="637"/>
      <c r="M1155" s="637"/>
      <c r="N1155" s="637"/>
      <c r="O1155" s="637"/>
      <c r="P1155" s="637"/>
      <c r="Q1155" s="637"/>
      <c r="R1155" s="637"/>
      <c r="S1155" s="637"/>
      <c r="T1155" s="637"/>
      <c r="U1155" s="637"/>
      <c r="V1155" s="637"/>
      <c r="W1155" s="637"/>
      <c r="X1155" s="637"/>
      <c r="Y1155" s="637"/>
      <c r="Z1155" s="637"/>
      <c r="AA1155" s="637"/>
      <c r="AB1155" s="637"/>
      <c r="AC1155" s="637"/>
      <c r="AD1155" s="637"/>
      <c r="AE1155" s="637"/>
      <c r="AF1155" s="637"/>
      <c r="AG1155" s="637"/>
      <c r="AH1155" s="637"/>
      <c r="AI1155" s="637"/>
      <c r="AJ1155" s="637"/>
      <c r="AK1155" s="637"/>
      <c r="AL1155" s="637"/>
      <c r="AM1155" s="637"/>
      <c r="AN1155" s="637"/>
      <c r="AO1155" s="637"/>
      <c r="AP1155" s="637"/>
      <c r="AQ1155" s="637"/>
      <c r="AR1155" s="637"/>
      <c r="AS1155" s="637"/>
      <c r="AT1155" s="637"/>
      <c r="AU1155" s="637"/>
      <c r="AV1155" s="637"/>
      <c r="AW1155" s="637"/>
      <c r="AX1155" s="637"/>
      <c r="AY1155" s="637"/>
      <c r="AZ1155" s="637"/>
      <c r="BA1155" s="637"/>
      <c r="BB1155" s="637"/>
    </row>
    <row r="1156" spans="1:54" s="671" customFormat="1" ht="12.6" customHeight="1" x14ac:dyDescent="0.25">
      <c r="A1156" s="679" t="s">
        <v>2917</v>
      </c>
      <c r="B1156" s="682"/>
      <c r="C1156" s="682"/>
      <c r="D1156" s="682"/>
      <c r="E1156" s="682"/>
      <c r="F1156" s="682"/>
      <c r="G1156" s="682"/>
      <c r="H1156" s="682"/>
      <c r="I1156" s="682"/>
      <c r="J1156" s="682"/>
      <c r="K1156" s="682"/>
      <c r="L1156" s="682"/>
      <c r="M1156" s="682"/>
      <c r="N1156" s="682"/>
      <c r="O1156" s="682"/>
      <c r="P1156" s="682"/>
      <c r="Q1156" s="682"/>
      <c r="R1156" s="682"/>
      <c r="S1156" s="682"/>
      <c r="T1156" s="682"/>
      <c r="U1156" s="682"/>
      <c r="V1156" s="682"/>
      <c r="W1156" s="682"/>
      <c r="X1156" s="682"/>
      <c r="Y1156" s="682"/>
      <c r="Z1156" s="682"/>
      <c r="AA1156" s="682"/>
      <c r="AB1156" s="682"/>
      <c r="AC1156" s="682"/>
      <c r="AD1156" s="682"/>
      <c r="AE1156" s="682"/>
      <c r="AF1156" s="682"/>
      <c r="AG1156" s="682"/>
      <c r="AH1156" s="682"/>
      <c r="AI1156" s="682"/>
      <c r="AJ1156" s="682"/>
      <c r="AK1156" s="682"/>
      <c r="AL1156" s="682"/>
      <c r="AM1156" s="682"/>
      <c r="AN1156" s="682"/>
      <c r="AO1156" s="682"/>
      <c r="AP1156" s="682"/>
      <c r="AQ1156" s="682"/>
      <c r="AR1156" s="682"/>
      <c r="AS1156" s="682"/>
      <c r="AT1156" s="682"/>
      <c r="AU1156" s="682"/>
      <c r="AV1156" s="682"/>
      <c r="AW1156" s="682"/>
      <c r="AX1156" s="682"/>
      <c r="AY1156" s="682"/>
      <c r="AZ1156" s="682"/>
      <c r="BA1156" s="682"/>
      <c r="BB1156" s="682"/>
    </row>
    <row r="1157" spans="1:54" ht="12.6" customHeight="1" x14ac:dyDescent="0.25">
      <c r="A1157" s="1042"/>
      <c r="B1157" s="1043"/>
      <c r="C1157" s="1043"/>
      <c r="D1157" s="1043"/>
      <c r="E1157" s="1043"/>
      <c r="F1157" s="1043"/>
      <c r="G1157" s="1043"/>
      <c r="H1157" s="1043"/>
      <c r="I1157" s="1043"/>
      <c r="J1157" s="1043"/>
      <c r="K1157" s="1043"/>
      <c r="L1157" s="1043"/>
      <c r="M1157" s="1043"/>
      <c r="N1157" s="1043"/>
      <c r="O1157" s="1043"/>
      <c r="P1157" s="1043"/>
      <c r="Q1157" s="1043"/>
      <c r="R1157" s="1043"/>
      <c r="S1157" s="1043"/>
      <c r="T1157" s="1043"/>
      <c r="U1157" s="1043"/>
      <c r="V1157" s="1043"/>
      <c r="W1157" s="1043"/>
      <c r="X1157" s="1043"/>
      <c r="Y1157" s="1043"/>
      <c r="Z1157" s="1043"/>
      <c r="AA1157" s="1043"/>
      <c r="AB1157" s="1043"/>
      <c r="AC1157" s="1043"/>
      <c r="AD1157" s="1043"/>
      <c r="AE1157" s="1043"/>
      <c r="AF1157" s="1043"/>
      <c r="AG1157" s="1043"/>
      <c r="AH1157" s="1043"/>
      <c r="AI1157" s="1043"/>
      <c r="AJ1157" s="1043"/>
      <c r="AK1157" s="1043"/>
      <c r="AL1157" s="1043"/>
      <c r="AM1157" s="1043"/>
      <c r="AN1157" s="1043"/>
      <c r="AO1157" s="1043"/>
      <c r="AP1157" s="1043"/>
      <c r="AQ1157" s="1043"/>
      <c r="AR1157" s="1043"/>
      <c r="AS1157" s="1043"/>
      <c r="AT1157" s="1043"/>
      <c r="AU1157" s="1043"/>
      <c r="AV1157" s="1043"/>
      <c r="AW1157" s="1043"/>
      <c r="AX1157" s="1043"/>
      <c r="AY1157" s="1043"/>
      <c r="AZ1157" s="1043"/>
      <c r="BA1157" s="1043"/>
      <c r="BB1157" s="1044"/>
    </row>
    <row r="1158" spans="1:54" ht="24" customHeight="1" x14ac:dyDescent="0.25">
      <c r="A1158" s="885"/>
      <c r="B1158" s="886"/>
      <c r="C1158" s="886"/>
      <c r="D1158" s="886"/>
      <c r="E1158" s="886"/>
      <c r="F1158" s="886"/>
      <c r="G1158" s="886"/>
      <c r="H1158" s="886"/>
      <c r="I1158" s="886"/>
      <c r="J1158" s="886"/>
      <c r="K1158" s="886"/>
      <c r="L1158" s="886"/>
      <c r="M1158" s="886"/>
      <c r="N1158" s="886"/>
      <c r="O1158" s="886"/>
      <c r="P1158" s="886"/>
      <c r="Q1158" s="886"/>
      <c r="R1158" s="886"/>
      <c r="S1158" s="886"/>
      <c r="T1158" s="886"/>
      <c r="U1158" s="886"/>
      <c r="V1158" s="886"/>
      <c r="W1158" s="886"/>
      <c r="X1158" s="886"/>
      <c r="Y1158" s="886"/>
      <c r="Z1158" s="886"/>
      <c r="AA1158" s="886"/>
      <c r="AB1158" s="886"/>
      <c r="AC1158" s="886"/>
      <c r="AD1158" s="886"/>
      <c r="AE1158" s="886"/>
      <c r="AF1158" s="886"/>
      <c r="AG1158" s="886"/>
      <c r="AH1158" s="886"/>
      <c r="AI1158" s="886"/>
      <c r="AJ1158" s="886"/>
      <c r="AK1158" s="886"/>
      <c r="AL1158" s="886"/>
      <c r="AM1158" s="886"/>
      <c r="AN1158" s="886"/>
      <c r="AO1158" s="886"/>
      <c r="AP1158" s="886"/>
      <c r="AQ1158" s="886"/>
      <c r="AR1158" s="886"/>
      <c r="AS1158" s="886"/>
      <c r="AT1158" s="886"/>
      <c r="AU1158" s="886"/>
      <c r="AV1158" s="886"/>
      <c r="AW1158" s="886"/>
      <c r="AX1158" s="886"/>
      <c r="AY1158" s="886"/>
      <c r="AZ1158" s="886"/>
      <c r="BA1158" s="886"/>
      <c r="BB1158" s="887"/>
    </row>
    <row r="1161" spans="1:54" s="671" customFormat="1" ht="12.6" customHeight="1" x14ac:dyDescent="0.25">
      <c r="A1161" s="679" t="s">
        <v>2913</v>
      </c>
      <c r="B1161" s="682"/>
      <c r="C1161" s="682"/>
      <c r="D1161" s="682"/>
      <c r="E1161" s="682"/>
      <c r="F1161" s="682"/>
      <c r="G1161" s="682"/>
      <c r="H1161" s="682"/>
      <c r="I1161" s="682"/>
      <c r="J1161" s="682"/>
      <c r="K1161" s="682"/>
      <c r="L1161" s="682"/>
      <c r="M1161" s="682"/>
      <c r="N1161" s="682"/>
      <c r="O1161" s="682"/>
      <c r="P1161" s="682"/>
      <c r="Q1161" s="682"/>
      <c r="R1161" s="682"/>
      <c r="S1161" s="682"/>
      <c r="T1161" s="682"/>
      <c r="U1161" s="682"/>
      <c r="V1161" s="682"/>
      <c r="W1161" s="682"/>
      <c r="X1161" s="682"/>
      <c r="Y1161" s="682"/>
      <c r="Z1161" s="682"/>
      <c r="AA1161" s="682"/>
      <c r="AB1161" s="682"/>
      <c r="AC1161" s="682"/>
      <c r="AD1161" s="682"/>
      <c r="AE1161" s="682"/>
      <c r="AF1161" s="682"/>
      <c r="AG1161" s="682"/>
      <c r="AH1161" s="682"/>
      <c r="AI1161" s="682"/>
      <c r="AJ1161" s="682"/>
      <c r="AK1161" s="682"/>
      <c r="AL1161" s="682"/>
      <c r="AM1161" s="682"/>
      <c r="AN1161" s="682"/>
      <c r="AO1161" s="682"/>
      <c r="AP1161" s="682"/>
      <c r="AQ1161" s="682"/>
      <c r="AR1161" s="682"/>
      <c r="AS1161" s="682"/>
      <c r="AT1161" s="682"/>
      <c r="AU1161" s="682"/>
      <c r="AV1161" s="682"/>
      <c r="AW1161" s="682"/>
      <c r="AX1161" s="682"/>
      <c r="AY1161" s="682"/>
      <c r="AZ1161" s="682"/>
      <c r="BA1161" s="682"/>
      <c r="BB1161" s="682"/>
    </row>
    <row r="1162" spans="1:54" ht="12.6" customHeight="1" x14ac:dyDescent="0.25">
      <c r="A1162" s="444" t="s">
        <v>1537</v>
      </c>
    </row>
    <row r="1163" spans="1:54" ht="12.6" customHeight="1" x14ac:dyDescent="0.25">
      <c r="A1163" s="434" t="s">
        <v>474</v>
      </c>
    </row>
    <row r="1164" spans="1:54" ht="12.6" customHeight="1" x14ac:dyDescent="0.25">
      <c r="A1164" s="696"/>
      <c r="B1164" s="697"/>
      <c r="C1164" s="697"/>
      <c r="D1164" s="697"/>
      <c r="E1164" s="697"/>
      <c r="F1164" s="697"/>
      <c r="G1164" s="697"/>
      <c r="H1164" s="697"/>
      <c r="I1164" s="697"/>
      <c r="J1164" s="697"/>
      <c r="K1164" s="697"/>
      <c r="L1164" s="708"/>
      <c r="M1164" s="472" t="s">
        <v>815</v>
      </c>
      <c r="N1164" s="473"/>
      <c r="O1164" s="473"/>
      <c r="P1164" s="473"/>
      <c r="Q1164" s="473"/>
      <c r="R1164" s="473"/>
      <c r="S1164" s="473"/>
      <c r="T1164" s="473"/>
      <c r="U1164" s="473"/>
      <c r="V1164" s="473"/>
      <c r="W1164" s="473"/>
      <c r="X1164" s="473"/>
      <c r="Y1164" s="473"/>
      <c r="Z1164" s="473"/>
      <c r="AA1164" s="473"/>
      <c r="AB1164" s="473"/>
      <c r="AC1164" s="473"/>
      <c r="AD1164" s="473"/>
      <c r="AE1164" s="473"/>
      <c r="AF1164" s="473"/>
      <c r="AG1164" s="473"/>
      <c r="AH1164" s="473"/>
      <c r="AI1164" s="473"/>
      <c r="AJ1164" s="473"/>
      <c r="AK1164" s="473"/>
      <c r="AL1164" s="473"/>
      <c r="AM1164" s="473"/>
      <c r="AN1164" s="473"/>
      <c r="AO1164" s="473"/>
      <c r="AP1164" s="473"/>
      <c r="AQ1164" s="473"/>
      <c r="AR1164" s="473"/>
      <c r="AS1164" s="473"/>
      <c r="AT1164" s="473"/>
      <c r="AU1164" s="473"/>
      <c r="AV1164" s="765"/>
      <c r="AW1164" s="676"/>
      <c r="AX1164" s="582"/>
      <c r="AY1164" s="582"/>
      <c r="AZ1164" s="582"/>
      <c r="BA1164" s="582"/>
      <c r="BB1164" s="582"/>
    </row>
    <row r="1165" spans="1:54" ht="12.6" customHeight="1" x14ac:dyDescent="0.25">
      <c r="A1165" s="698"/>
      <c r="B1165" s="438"/>
      <c r="C1165" s="438"/>
      <c r="D1165" s="438"/>
      <c r="E1165" s="438"/>
      <c r="F1165" s="438"/>
      <c r="G1165" s="438"/>
      <c r="H1165" s="438"/>
      <c r="I1165" s="438"/>
      <c r="J1165" s="438"/>
      <c r="K1165" s="438"/>
      <c r="L1165" s="709"/>
      <c r="M1165" s="696"/>
      <c r="N1165" s="697"/>
      <c r="O1165" s="697"/>
      <c r="P1165" s="697"/>
      <c r="Q1165" s="697"/>
      <c r="R1165" s="697"/>
      <c r="S1165" s="697"/>
      <c r="T1165" s="708"/>
      <c r="U1165" s="696"/>
      <c r="V1165" s="697"/>
      <c r="W1165" s="697"/>
      <c r="X1165" s="697"/>
      <c r="Y1165" s="697"/>
      <c r="Z1165" s="697"/>
      <c r="AA1165" s="708"/>
      <c r="AB1165" s="696"/>
      <c r="AC1165" s="697"/>
      <c r="AD1165" s="697"/>
      <c r="AE1165" s="697"/>
      <c r="AF1165" s="697"/>
      <c r="AG1165" s="697"/>
      <c r="AH1165" s="708"/>
      <c r="AI1165" s="696"/>
      <c r="AJ1165" s="697"/>
      <c r="AK1165" s="697"/>
      <c r="AL1165" s="697"/>
      <c r="AM1165" s="697"/>
      <c r="AN1165" s="697"/>
      <c r="AO1165" s="708"/>
      <c r="AP1165" s="464" t="s">
        <v>1535</v>
      </c>
      <c r="AQ1165" s="465"/>
      <c r="AR1165" s="465"/>
      <c r="AS1165" s="465"/>
      <c r="AT1165" s="465"/>
      <c r="AU1165" s="465"/>
      <c r="AV1165" s="466"/>
      <c r="AW1165" s="582"/>
      <c r="AX1165" s="582"/>
      <c r="AY1165" s="582"/>
      <c r="AZ1165" s="582"/>
      <c r="BA1165" s="582"/>
      <c r="BB1165" s="582"/>
    </row>
    <row r="1166" spans="1:54" ht="12.6" customHeight="1" x14ac:dyDescent="0.25">
      <c r="A1166" s="987" t="s">
        <v>1534</v>
      </c>
      <c r="B1166" s="988"/>
      <c r="C1166" s="988"/>
      <c r="D1166" s="988"/>
      <c r="E1166" s="988"/>
      <c r="F1166" s="988"/>
      <c r="G1166" s="988"/>
      <c r="H1166" s="988"/>
      <c r="I1166" s="988"/>
      <c r="J1166" s="988"/>
      <c r="K1166" s="988"/>
      <c r="L1166" s="992"/>
      <c r="M1166" s="987" t="s">
        <v>1533</v>
      </c>
      <c r="N1166" s="988"/>
      <c r="O1166" s="988"/>
      <c r="P1166" s="988"/>
      <c r="Q1166" s="988"/>
      <c r="R1166" s="988"/>
      <c r="S1166" s="988"/>
      <c r="T1166" s="992"/>
      <c r="U1166" s="987" t="s">
        <v>510</v>
      </c>
      <c r="V1166" s="988"/>
      <c r="W1166" s="988"/>
      <c r="X1166" s="988"/>
      <c r="Y1166" s="988"/>
      <c r="Z1166" s="988"/>
      <c r="AA1166" s="992"/>
      <c r="AB1166" s="987" t="s">
        <v>509</v>
      </c>
      <c r="AC1166" s="988"/>
      <c r="AD1166" s="988"/>
      <c r="AE1166" s="988"/>
      <c r="AF1166" s="988"/>
      <c r="AG1166" s="988"/>
      <c r="AH1166" s="992"/>
      <c r="AI1166" s="987" t="s">
        <v>589</v>
      </c>
      <c r="AJ1166" s="988"/>
      <c r="AK1166" s="988"/>
      <c r="AL1166" s="988"/>
      <c r="AM1166" s="988"/>
      <c r="AN1166" s="988"/>
      <c r="AO1166" s="992"/>
      <c r="AP1166" s="676" t="s">
        <v>1532</v>
      </c>
      <c r="AQ1166" s="582"/>
      <c r="AR1166" s="582"/>
      <c r="AS1166" s="582"/>
      <c r="AT1166" s="582"/>
      <c r="AU1166" s="582"/>
      <c r="AV1166" s="743"/>
      <c r="AW1166" s="582"/>
      <c r="AX1166" s="582"/>
      <c r="AY1166" s="582"/>
      <c r="AZ1166" s="582"/>
      <c r="BA1166" s="582"/>
      <c r="BB1166" s="582"/>
    </row>
    <row r="1167" spans="1:54" ht="12.6" customHeight="1" x14ac:dyDescent="0.25">
      <c r="A1167" s="987" t="s">
        <v>1527</v>
      </c>
      <c r="B1167" s="988"/>
      <c r="C1167" s="988"/>
      <c r="D1167" s="988"/>
      <c r="E1167" s="988"/>
      <c r="F1167" s="988"/>
      <c r="G1167" s="988"/>
      <c r="H1167" s="988"/>
      <c r="I1167" s="988"/>
      <c r="J1167" s="988"/>
      <c r="K1167" s="988"/>
      <c r="L1167" s="992"/>
      <c r="M1167" s="987" t="s">
        <v>1518</v>
      </c>
      <c r="N1167" s="988"/>
      <c r="O1167" s="988"/>
      <c r="P1167" s="988"/>
      <c r="Q1167" s="988"/>
      <c r="R1167" s="988"/>
      <c r="S1167" s="988"/>
      <c r="T1167" s="992"/>
      <c r="U1167" s="698"/>
      <c r="V1167" s="438"/>
      <c r="W1167" s="438"/>
      <c r="X1167" s="438"/>
      <c r="Y1167" s="438"/>
      <c r="Z1167" s="438"/>
      <c r="AA1167" s="709"/>
      <c r="AB1167" s="698"/>
      <c r="AC1167" s="438"/>
      <c r="AD1167" s="438"/>
      <c r="AE1167" s="438"/>
      <c r="AF1167" s="438"/>
      <c r="AG1167" s="438"/>
      <c r="AH1167" s="709"/>
      <c r="AI1167" s="698"/>
      <c r="AJ1167" s="438"/>
      <c r="AK1167" s="438"/>
      <c r="AL1167" s="438"/>
      <c r="AM1167" s="438"/>
      <c r="AN1167" s="438"/>
      <c r="AO1167" s="709"/>
      <c r="AP1167" s="676" t="s">
        <v>1531</v>
      </c>
      <c r="AQ1167" s="582"/>
      <c r="AR1167" s="582"/>
      <c r="AS1167" s="582"/>
      <c r="AT1167" s="582"/>
      <c r="AU1167" s="582"/>
      <c r="AV1167" s="743"/>
      <c r="AW1167" s="582"/>
      <c r="AX1167" s="582"/>
      <c r="AY1167" s="582"/>
      <c r="AZ1167" s="582"/>
      <c r="BA1167" s="582"/>
      <c r="BB1167" s="582"/>
    </row>
    <row r="1168" spans="1:54" ht="12.6" customHeight="1" x14ac:dyDescent="0.25">
      <c r="A1168" s="698"/>
      <c r="B1168" s="438"/>
      <c r="C1168" s="438"/>
      <c r="D1168" s="438"/>
      <c r="E1168" s="438"/>
      <c r="F1168" s="438"/>
      <c r="G1168" s="438"/>
      <c r="H1168" s="438"/>
      <c r="I1168" s="438"/>
      <c r="J1168" s="438"/>
      <c r="K1168" s="438"/>
      <c r="L1168" s="709"/>
      <c r="M1168" s="698"/>
      <c r="N1168" s="438"/>
      <c r="O1168" s="438"/>
      <c r="P1168" s="438"/>
      <c r="Q1168" s="438"/>
      <c r="R1168" s="438"/>
      <c r="S1168" s="438"/>
      <c r="T1168" s="709"/>
      <c r="U1168" s="698"/>
      <c r="V1168" s="438"/>
      <c r="W1168" s="438"/>
      <c r="X1168" s="438"/>
      <c r="Y1168" s="438"/>
      <c r="Z1168" s="438"/>
      <c r="AA1168" s="709"/>
      <c r="AB1168" s="698"/>
      <c r="AC1168" s="438"/>
      <c r="AD1168" s="438"/>
      <c r="AE1168" s="438"/>
      <c r="AF1168" s="438"/>
      <c r="AG1168" s="438"/>
      <c r="AH1168" s="709"/>
      <c r="AI1168" s="698"/>
      <c r="AJ1168" s="438"/>
      <c r="AK1168" s="438"/>
      <c r="AL1168" s="438"/>
      <c r="AM1168" s="438"/>
      <c r="AN1168" s="438"/>
      <c r="AO1168" s="709"/>
      <c r="AP1168" s="676" t="s">
        <v>1530</v>
      </c>
      <c r="AQ1168" s="582"/>
      <c r="AR1168" s="582"/>
      <c r="AS1168" s="582"/>
      <c r="AT1168" s="582"/>
      <c r="AU1168" s="582"/>
      <c r="AV1168" s="743"/>
      <c r="AW1168" s="582"/>
      <c r="AX1168" s="582"/>
      <c r="AY1168" s="582"/>
      <c r="AZ1168" s="582"/>
      <c r="BA1168" s="582"/>
      <c r="BB1168" s="582"/>
    </row>
    <row r="1169" spans="1:54" ht="12.6" customHeight="1" x14ac:dyDescent="0.25">
      <c r="A1169" s="987" t="s">
        <v>816</v>
      </c>
      <c r="B1169" s="988"/>
      <c r="C1169" s="988"/>
      <c r="D1169" s="988"/>
      <c r="E1169" s="988"/>
      <c r="F1169" s="988"/>
      <c r="G1169" s="988"/>
      <c r="H1169" s="988"/>
      <c r="I1169" s="988"/>
      <c r="J1169" s="988"/>
      <c r="K1169" s="988"/>
      <c r="L1169" s="992"/>
      <c r="M1169" s="987" t="s">
        <v>817</v>
      </c>
      <c r="N1169" s="988"/>
      <c r="O1169" s="988"/>
      <c r="P1169" s="988"/>
      <c r="Q1169" s="988"/>
      <c r="R1169" s="988"/>
      <c r="S1169" s="988"/>
      <c r="T1169" s="992"/>
      <c r="U1169" s="987" t="s">
        <v>818</v>
      </c>
      <c r="V1169" s="988"/>
      <c r="W1169" s="988"/>
      <c r="X1169" s="988"/>
      <c r="Y1169" s="988"/>
      <c r="Z1169" s="988"/>
      <c r="AA1169" s="992"/>
      <c r="AB1169" s="987" t="s">
        <v>476</v>
      </c>
      <c r="AC1169" s="988"/>
      <c r="AD1169" s="988"/>
      <c r="AE1169" s="988"/>
      <c r="AF1169" s="988"/>
      <c r="AG1169" s="988"/>
      <c r="AH1169" s="992"/>
      <c r="AI1169" s="987" t="s">
        <v>477</v>
      </c>
      <c r="AJ1169" s="988"/>
      <c r="AK1169" s="988"/>
      <c r="AL1169" s="988"/>
      <c r="AM1169" s="988"/>
      <c r="AN1169" s="988"/>
      <c r="AO1169" s="992"/>
      <c r="AP1169" s="467" t="s">
        <v>480</v>
      </c>
      <c r="AQ1169" s="468"/>
      <c r="AR1169" s="468"/>
      <c r="AS1169" s="468"/>
      <c r="AT1169" s="468"/>
      <c r="AU1169" s="468"/>
      <c r="AV1169" s="469"/>
      <c r="AW1169" s="582"/>
      <c r="AX1169" s="582"/>
      <c r="AY1169" s="582"/>
      <c r="AZ1169" s="582"/>
      <c r="BA1169" s="582"/>
      <c r="BB1169" s="582"/>
    </row>
    <row r="1170" spans="1:54" ht="12.6" customHeight="1" x14ac:dyDescent="0.25">
      <c r="A1170" s="447" t="s">
        <v>2052</v>
      </c>
      <c r="B1170" s="448"/>
      <c r="C1170" s="448"/>
      <c r="D1170" s="448"/>
      <c r="E1170" s="448"/>
      <c r="F1170" s="448"/>
      <c r="G1170" s="448"/>
      <c r="H1170" s="448"/>
      <c r="I1170" s="448"/>
      <c r="J1170" s="448"/>
      <c r="K1170" s="448"/>
      <c r="L1170" s="449"/>
      <c r="M1170" s="1015">
        <f>'HL KNIHA VYPOC'!$D$215*-1</f>
        <v>6000</v>
      </c>
      <c r="N1170" s="1015"/>
      <c r="O1170" s="1015"/>
      <c r="P1170" s="1015"/>
      <c r="Q1170" s="1015"/>
      <c r="R1170" s="1015"/>
      <c r="S1170" s="1015"/>
      <c r="T1170" s="1015"/>
      <c r="U1170" s="1015">
        <f>'HL KNIHA VYPOC'!$F$215</f>
        <v>0</v>
      </c>
      <c r="V1170" s="1015"/>
      <c r="W1170" s="1015"/>
      <c r="X1170" s="1015"/>
      <c r="Y1170" s="1015"/>
      <c r="Z1170" s="1015"/>
      <c r="AA1170" s="1015"/>
      <c r="AB1170" s="1015">
        <f>'HL KNIHA VYPOC'!$E$215</f>
        <v>0</v>
      </c>
      <c r="AC1170" s="1015"/>
      <c r="AD1170" s="1015"/>
      <c r="AE1170" s="1015"/>
      <c r="AF1170" s="1015"/>
      <c r="AG1170" s="1015"/>
      <c r="AH1170" s="1015"/>
      <c r="AI1170" s="1015"/>
      <c r="AJ1170" s="1015"/>
      <c r="AK1170" s="1015"/>
      <c r="AL1170" s="1015"/>
      <c r="AM1170" s="1015"/>
      <c r="AN1170" s="1015"/>
      <c r="AO1170" s="1015"/>
      <c r="AP1170" s="973">
        <f>SUM(M1170+U1170-AB1170+AI1170)</f>
        <v>6000</v>
      </c>
      <c r="AQ1170" s="974"/>
      <c r="AR1170" s="974"/>
      <c r="AS1170" s="974"/>
      <c r="AT1170" s="974"/>
      <c r="AU1170" s="974"/>
      <c r="AV1170" s="975"/>
      <c r="AW1170" s="583"/>
      <c r="AX1170" s="583"/>
      <c r="AY1170" s="583"/>
      <c r="AZ1170" s="583"/>
      <c r="BA1170" s="583"/>
      <c r="BB1170" s="583"/>
    </row>
    <row r="1171" spans="1:54" ht="12.6" customHeight="1" x14ac:dyDescent="0.25">
      <c r="A1171" s="451" t="s">
        <v>1529</v>
      </c>
      <c r="B1171" s="452"/>
      <c r="C1171" s="452"/>
      <c r="D1171" s="452"/>
      <c r="E1171" s="452"/>
      <c r="F1171" s="452"/>
      <c r="G1171" s="452"/>
      <c r="H1171" s="452"/>
      <c r="I1171" s="452"/>
      <c r="J1171" s="452"/>
      <c r="K1171" s="452"/>
      <c r="L1171" s="453"/>
      <c r="M1171" s="1015"/>
      <c r="N1171" s="1015"/>
      <c r="O1171" s="1015"/>
      <c r="P1171" s="1015"/>
      <c r="Q1171" s="1015"/>
      <c r="R1171" s="1015"/>
      <c r="S1171" s="1015"/>
      <c r="T1171" s="1015"/>
      <c r="U1171" s="1015"/>
      <c r="V1171" s="1015"/>
      <c r="W1171" s="1015"/>
      <c r="X1171" s="1015"/>
      <c r="Y1171" s="1015"/>
      <c r="Z1171" s="1015"/>
      <c r="AA1171" s="1015"/>
      <c r="AB1171" s="1015"/>
      <c r="AC1171" s="1015"/>
      <c r="AD1171" s="1015"/>
      <c r="AE1171" s="1015"/>
      <c r="AF1171" s="1015"/>
      <c r="AG1171" s="1015"/>
      <c r="AH1171" s="1015"/>
      <c r="AI1171" s="1015"/>
      <c r="AJ1171" s="1015"/>
      <c r="AK1171" s="1015"/>
      <c r="AL1171" s="1015"/>
      <c r="AM1171" s="1015"/>
      <c r="AN1171" s="1015"/>
      <c r="AO1171" s="1015"/>
      <c r="AP1171" s="1048">
        <f>SUM(M1171+U1171-AB1171+AI1171)</f>
        <v>0</v>
      </c>
      <c r="AQ1171" s="1049"/>
      <c r="AR1171" s="1049"/>
      <c r="AS1171" s="1049"/>
      <c r="AT1171" s="1049"/>
      <c r="AU1171" s="1049"/>
      <c r="AV1171" s="1050"/>
      <c r="AW1171" s="583"/>
      <c r="AX1171" s="583"/>
      <c r="AY1171" s="583"/>
      <c r="AZ1171" s="583"/>
      <c r="BA1171" s="583"/>
      <c r="BB1171" s="583"/>
    </row>
    <row r="1172" spans="1:54" ht="12.6" customHeight="1" x14ac:dyDescent="0.25">
      <c r="A1172" s="454" t="s">
        <v>1528</v>
      </c>
      <c r="B1172" s="455"/>
      <c r="C1172" s="455"/>
      <c r="D1172" s="455"/>
      <c r="E1172" s="455"/>
      <c r="F1172" s="455"/>
      <c r="G1172" s="455"/>
      <c r="H1172" s="455"/>
      <c r="I1172" s="455"/>
      <c r="J1172" s="455"/>
      <c r="K1172" s="455"/>
      <c r="L1172" s="456"/>
      <c r="M1172" s="1015"/>
      <c r="N1172" s="1015"/>
      <c r="O1172" s="1015"/>
      <c r="P1172" s="1015"/>
      <c r="Q1172" s="1015"/>
      <c r="R1172" s="1015"/>
      <c r="S1172" s="1015"/>
      <c r="T1172" s="1015"/>
      <c r="U1172" s="1015"/>
      <c r="V1172" s="1015"/>
      <c r="W1172" s="1015"/>
      <c r="X1172" s="1015"/>
      <c r="Y1172" s="1015"/>
      <c r="Z1172" s="1015"/>
      <c r="AA1172" s="1015"/>
      <c r="AB1172" s="1015"/>
      <c r="AC1172" s="1015"/>
      <c r="AD1172" s="1015"/>
      <c r="AE1172" s="1015"/>
      <c r="AF1172" s="1015"/>
      <c r="AG1172" s="1015"/>
      <c r="AH1172" s="1015"/>
      <c r="AI1172" s="1015"/>
      <c r="AJ1172" s="1015"/>
      <c r="AK1172" s="1015"/>
      <c r="AL1172" s="1015"/>
      <c r="AM1172" s="1015"/>
      <c r="AN1172" s="1015"/>
      <c r="AO1172" s="1015"/>
      <c r="AP1172" s="1051"/>
      <c r="AQ1172" s="1052"/>
      <c r="AR1172" s="1052"/>
      <c r="AS1172" s="1052"/>
      <c r="AT1172" s="1052"/>
      <c r="AU1172" s="1052"/>
      <c r="AV1172" s="1053"/>
      <c r="AW1172" s="583"/>
      <c r="AX1172" s="583"/>
      <c r="AY1172" s="583"/>
      <c r="AZ1172" s="583"/>
      <c r="BA1172" s="583"/>
      <c r="BB1172" s="583"/>
    </row>
    <row r="1173" spans="1:54" ht="12.6" customHeight="1" x14ac:dyDescent="0.25">
      <c r="A1173" s="451" t="s">
        <v>2051</v>
      </c>
      <c r="B1173" s="452"/>
      <c r="C1173" s="452"/>
      <c r="D1173" s="452"/>
      <c r="E1173" s="452"/>
      <c r="F1173" s="452"/>
      <c r="G1173" s="452"/>
      <c r="H1173" s="452"/>
      <c r="I1173" s="452"/>
      <c r="J1173" s="452"/>
      <c r="K1173" s="452"/>
      <c r="L1173" s="453"/>
      <c r="M1173" s="973">
        <f>SUM('HL KNIHA VYPOC'!D223)*-1</f>
        <v>0</v>
      </c>
      <c r="N1173" s="974"/>
      <c r="O1173" s="974"/>
      <c r="P1173" s="974"/>
      <c r="Q1173" s="974"/>
      <c r="R1173" s="974"/>
      <c r="S1173" s="974"/>
      <c r="T1173" s="975"/>
      <c r="U1173" s="973">
        <f>SUM('HL KNIHA VYPOC'!F223)</f>
        <v>0</v>
      </c>
      <c r="V1173" s="974"/>
      <c r="W1173" s="974"/>
      <c r="X1173" s="974"/>
      <c r="Y1173" s="974"/>
      <c r="Z1173" s="974"/>
      <c r="AA1173" s="975"/>
      <c r="AB1173" s="973">
        <f>SUM('HL KNIHA VYPOC'!E223)</f>
        <v>0</v>
      </c>
      <c r="AC1173" s="974"/>
      <c r="AD1173" s="974"/>
      <c r="AE1173" s="974"/>
      <c r="AF1173" s="974"/>
      <c r="AG1173" s="974"/>
      <c r="AH1173" s="975"/>
      <c r="AI1173" s="973"/>
      <c r="AJ1173" s="974"/>
      <c r="AK1173" s="974"/>
      <c r="AL1173" s="974"/>
      <c r="AM1173" s="974"/>
      <c r="AN1173" s="974"/>
      <c r="AO1173" s="975"/>
      <c r="AP1173" s="973">
        <f>SUM(M1173+U1173-AB1173+AI1173)</f>
        <v>0</v>
      </c>
      <c r="AQ1173" s="974"/>
      <c r="AR1173" s="974"/>
      <c r="AS1173" s="974"/>
      <c r="AT1173" s="974"/>
      <c r="AU1173" s="974"/>
      <c r="AV1173" s="975"/>
      <c r="AW1173" s="583"/>
      <c r="AX1173" s="583"/>
      <c r="AY1173" s="583"/>
      <c r="AZ1173" s="583"/>
      <c r="BA1173" s="583"/>
      <c r="BB1173" s="583"/>
    </row>
    <row r="1174" spans="1:54" ht="12.6" customHeight="1" x14ac:dyDescent="0.25">
      <c r="A1174" s="451" t="s">
        <v>1526</v>
      </c>
      <c r="B1174" s="452"/>
      <c r="C1174" s="452"/>
      <c r="D1174" s="452"/>
      <c r="E1174" s="452"/>
      <c r="F1174" s="452"/>
      <c r="G1174" s="452"/>
      <c r="H1174" s="452"/>
      <c r="I1174" s="452"/>
      <c r="J1174" s="452"/>
      <c r="K1174" s="452"/>
      <c r="L1174" s="453"/>
      <c r="M1174" s="1015">
        <f>SUM('HL KNIHA VYPOC'!D172)</f>
        <v>0</v>
      </c>
      <c r="N1174" s="1015"/>
      <c r="O1174" s="1015"/>
      <c r="P1174" s="1015"/>
      <c r="Q1174" s="1015"/>
      <c r="R1174" s="1015"/>
      <c r="S1174" s="1015"/>
      <c r="T1174" s="1015"/>
      <c r="U1174" s="1015">
        <f>SUM('HL KNIHA VYPOC'!F172)</f>
        <v>0</v>
      </c>
      <c r="V1174" s="1015"/>
      <c r="W1174" s="1015"/>
      <c r="X1174" s="1015"/>
      <c r="Y1174" s="1015"/>
      <c r="Z1174" s="1015"/>
      <c r="AA1174" s="1015"/>
      <c r="AB1174" s="1015">
        <f>SUM('HL KNIHA VYPOC'!E172)</f>
        <v>0</v>
      </c>
      <c r="AC1174" s="1015"/>
      <c r="AD1174" s="1015"/>
      <c r="AE1174" s="1015"/>
      <c r="AF1174" s="1015"/>
      <c r="AG1174" s="1015"/>
      <c r="AH1174" s="1015"/>
      <c r="AI1174" s="1015"/>
      <c r="AJ1174" s="1015"/>
      <c r="AK1174" s="1015"/>
      <c r="AL1174" s="1015"/>
      <c r="AM1174" s="1015"/>
      <c r="AN1174" s="1015"/>
      <c r="AO1174" s="1015"/>
      <c r="AP1174" s="1048">
        <f>SUM('HL KNIHA VYPOC'!G172)</f>
        <v>0</v>
      </c>
      <c r="AQ1174" s="1049"/>
      <c r="AR1174" s="1049"/>
      <c r="AS1174" s="1049"/>
      <c r="AT1174" s="1049"/>
      <c r="AU1174" s="1049"/>
      <c r="AV1174" s="1050"/>
      <c r="AW1174" s="583"/>
      <c r="AX1174" s="583"/>
      <c r="AY1174" s="583"/>
      <c r="AZ1174" s="583"/>
      <c r="BA1174" s="583"/>
      <c r="BB1174" s="583"/>
    </row>
    <row r="1175" spans="1:54" ht="12.6" customHeight="1" x14ac:dyDescent="0.25">
      <c r="A1175" s="454" t="s">
        <v>2050</v>
      </c>
      <c r="B1175" s="455"/>
      <c r="C1175" s="455"/>
      <c r="D1175" s="455"/>
      <c r="E1175" s="455"/>
      <c r="F1175" s="455"/>
      <c r="G1175" s="455"/>
      <c r="H1175" s="455"/>
      <c r="I1175" s="455"/>
      <c r="J1175" s="455"/>
      <c r="K1175" s="455"/>
      <c r="L1175" s="456"/>
      <c r="M1175" s="1015"/>
      <c r="N1175" s="1015"/>
      <c r="O1175" s="1015"/>
      <c r="P1175" s="1015"/>
      <c r="Q1175" s="1015"/>
      <c r="R1175" s="1015"/>
      <c r="S1175" s="1015"/>
      <c r="T1175" s="1015"/>
      <c r="U1175" s="1015"/>
      <c r="V1175" s="1015"/>
      <c r="W1175" s="1015"/>
      <c r="X1175" s="1015"/>
      <c r="Y1175" s="1015"/>
      <c r="Z1175" s="1015"/>
      <c r="AA1175" s="1015"/>
      <c r="AB1175" s="1015"/>
      <c r="AC1175" s="1015"/>
      <c r="AD1175" s="1015"/>
      <c r="AE1175" s="1015"/>
      <c r="AF1175" s="1015"/>
      <c r="AG1175" s="1015"/>
      <c r="AH1175" s="1015"/>
      <c r="AI1175" s="1015"/>
      <c r="AJ1175" s="1015"/>
      <c r="AK1175" s="1015"/>
      <c r="AL1175" s="1015"/>
      <c r="AM1175" s="1015"/>
      <c r="AN1175" s="1015"/>
      <c r="AO1175" s="1015"/>
      <c r="AP1175" s="1051"/>
      <c r="AQ1175" s="1052"/>
      <c r="AR1175" s="1052"/>
      <c r="AS1175" s="1052"/>
      <c r="AT1175" s="1052"/>
      <c r="AU1175" s="1052"/>
      <c r="AV1175" s="1053"/>
      <c r="AW1175" s="583"/>
      <c r="AX1175" s="583"/>
      <c r="AY1175" s="583"/>
      <c r="AZ1175" s="583"/>
      <c r="BA1175" s="583"/>
      <c r="BB1175" s="583"/>
    </row>
    <row r="1176" spans="1:54" ht="12.6" customHeight="1" x14ac:dyDescent="0.25">
      <c r="A1176" s="447" t="s">
        <v>2049</v>
      </c>
      <c r="B1176" s="448"/>
      <c r="C1176" s="448"/>
      <c r="D1176" s="448"/>
      <c r="E1176" s="448"/>
      <c r="F1176" s="448"/>
      <c r="G1176" s="448"/>
      <c r="H1176" s="448"/>
      <c r="I1176" s="448"/>
      <c r="J1176" s="448"/>
      <c r="K1176" s="448"/>
      <c r="L1176" s="449"/>
      <c r="M1176" s="1015">
        <f>SUM('HL KNIHA VYPOC'!D216)*-1</f>
        <v>0</v>
      </c>
      <c r="N1176" s="1015"/>
      <c r="O1176" s="1015"/>
      <c r="P1176" s="1015"/>
      <c r="Q1176" s="1015"/>
      <c r="R1176" s="1015"/>
      <c r="S1176" s="1015"/>
      <c r="T1176" s="1015"/>
      <c r="U1176" s="1015">
        <f>SUM('HL KNIHA VYPOC'!F216)</f>
        <v>0</v>
      </c>
      <c r="V1176" s="1015"/>
      <c r="W1176" s="1015"/>
      <c r="X1176" s="1015"/>
      <c r="Y1176" s="1015"/>
      <c r="Z1176" s="1015"/>
      <c r="AA1176" s="1015"/>
      <c r="AB1176" s="1015">
        <f>SUM('HL KNIHA VYPOC'!E216)</f>
        <v>0</v>
      </c>
      <c r="AC1176" s="1015"/>
      <c r="AD1176" s="1015"/>
      <c r="AE1176" s="1015"/>
      <c r="AF1176" s="1015"/>
      <c r="AG1176" s="1015"/>
      <c r="AH1176" s="1015"/>
      <c r="AI1176" s="1015"/>
      <c r="AJ1176" s="1015"/>
      <c r="AK1176" s="1015"/>
      <c r="AL1176" s="1015"/>
      <c r="AM1176" s="1015"/>
      <c r="AN1176" s="1015"/>
      <c r="AO1176" s="1015"/>
      <c r="AP1176" s="973">
        <f t="shared" ref="AP1176:AP1182" si="4">SUM(M1176+U1176-AB1176+AI1176)</f>
        <v>0</v>
      </c>
      <c r="AQ1176" s="974"/>
      <c r="AR1176" s="974"/>
      <c r="AS1176" s="974"/>
      <c r="AT1176" s="974"/>
      <c r="AU1176" s="974"/>
      <c r="AV1176" s="975"/>
      <c r="AW1176" s="583"/>
      <c r="AX1176" s="583"/>
      <c r="AY1176" s="583"/>
      <c r="AZ1176" s="583"/>
      <c r="BA1176" s="583"/>
      <c r="BB1176" s="583"/>
    </row>
    <row r="1177" spans="1:54" ht="12.6" customHeight="1" x14ac:dyDescent="0.25">
      <c r="A1177" s="447" t="s">
        <v>2048</v>
      </c>
      <c r="B1177" s="448"/>
      <c r="C1177" s="448"/>
      <c r="D1177" s="448"/>
      <c r="E1177" s="448"/>
      <c r="F1177" s="448"/>
      <c r="G1177" s="448"/>
      <c r="H1177" s="448"/>
      <c r="I1177" s="448"/>
      <c r="J1177" s="448"/>
      <c r="K1177" s="448"/>
      <c r="L1177" s="449"/>
      <c r="M1177" s="973">
        <f>SUM('HL KNIHA VYPOC'!D217)*-1</f>
        <v>0</v>
      </c>
      <c r="N1177" s="974"/>
      <c r="O1177" s="974"/>
      <c r="P1177" s="974"/>
      <c r="Q1177" s="974"/>
      <c r="R1177" s="974"/>
      <c r="S1177" s="974"/>
      <c r="T1177" s="975"/>
      <c r="U1177" s="973">
        <f>SUM('HL KNIHA VYPOC'!F217)</f>
        <v>0</v>
      </c>
      <c r="V1177" s="974"/>
      <c r="W1177" s="974"/>
      <c r="X1177" s="974"/>
      <c r="Y1177" s="974"/>
      <c r="Z1177" s="974"/>
      <c r="AA1177" s="975"/>
      <c r="AB1177" s="973">
        <f>SUM('HL KNIHA VYPOC'!E217)</f>
        <v>0</v>
      </c>
      <c r="AC1177" s="974"/>
      <c r="AD1177" s="974"/>
      <c r="AE1177" s="974"/>
      <c r="AF1177" s="974"/>
      <c r="AG1177" s="974"/>
      <c r="AH1177" s="975"/>
      <c r="AI1177" s="973"/>
      <c r="AJ1177" s="974"/>
      <c r="AK1177" s="974"/>
      <c r="AL1177" s="974"/>
      <c r="AM1177" s="974"/>
      <c r="AN1177" s="974"/>
      <c r="AO1177" s="975"/>
      <c r="AP1177" s="973">
        <f t="shared" si="4"/>
        <v>0</v>
      </c>
      <c r="AQ1177" s="974"/>
      <c r="AR1177" s="974"/>
      <c r="AS1177" s="974"/>
      <c r="AT1177" s="974"/>
      <c r="AU1177" s="974"/>
      <c r="AV1177" s="975"/>
      <c r="AW1177" s="583"/>
      <c r="AX1177" s="583"/>
      <c r="AY1177" s="583"/>
      <c r="AZ1177" s="583"/>
      <c r="BA1177" s="583"/>
      <c r="BB1177" s="583"/>
    </row>
    <row r="1178" spans="1:54" ht="27" customHeight="1" x14ac:dyDescent="0.25">
      <c r="A1178" s="1016" t="s">
        <v>2047</v>
      </c>
      <c r="B1178" s="1017"/>
      <c r="C1178" s="1017"/>
      <c r="D1178" s="1017"/>
      <c r="E1178" s="1017"/>
      <c r="F1178" s="1017"/>
      <c r="G1178" s="1017"/>
      <c r="H1178" s="1017"/>
      <c r="I1178" s="1017"/>
      <c r="J1178" s="1017"/>
      <c r="K1178" s="1017"/>
      <c r="L1178" s="1018"/>
      <c r="M1178" s="973">
        <f>SUM('HL KNIHA VYPOC'!D222+'HL KNIHA VYPOC'!D227)*-1</f>
        <v>0</v>
      </c>
      <c r="N1178" s="974"/>
      <c r="O1178" s="974"/>
      <c r="P1178" s="974"/>
      <c r="Q1178" s="974"/>
      <c r="R1178" s="974"/>
      <c r="S1178" s="974"/>
      <c r="T1178" s="975"/>
      <c r="U1178" s="973">
        <f>SUM('HL KNIHA VYPOC'!F222+'HL KNIHA VYPOC'!F227)</f>
        <v>0</v>
      </c>
      <c r="V1178" s="974"/>
      <c r="W1178" s="974"/>
      <c r="X1178" s="974"/>
      <c r="Y1178" s="974"/>
      <c r="Z1178" s="974"/>
      <c r="AA1178" s="975"/>
      <c r="AB1178" s="973">
        <f>SUM('HL KNIHA VYPOC'!E222+'HL KNIHA VYPOC'!E227)</f>
        <v>0</v>
      </c>
      <c r="AC1178" s="974"/>
      <c r="AD1178" s="974"/>
      <c r="AE1178" s="974"/>
      <c r="AF1178" s="974"/>
      <c r="AG1178" s="974"/>
      <c r="AH1178" s="975"/>
      <c r="AI1178" s="973"/>
      <c r="AJ1178" s="974"/>
      <c r="AK1178" s="974"/>
      <c r="AL1178" s="974"/>
      <c r="AM1178" s="974"/>
      <c r="AN1178" s="974"/>
      <c r="AO1178" s="975"/>
      <c r="AP1178" s="973">
        <f t="shared" si="4"/>
        <v>0</v>
      </c>
      <c r="AQ1178" s="974"/>
      <c r="AR1178" s="974"/>
      <c r="AS1178" s="974"/>
      <c r="AT1178" s="974"/>
      <c r="AU1178" s="974"/>
      <c r="AV1178" s="975"/>
      <c r="AW1178" s="583"/>
      <c r="AX1178" s="583"/>
      <c r="AY1178" s="583"/>
      <c r="AZ1178" s="583"/>
      <c r="BA1178" s="583"/>
      <c r="BB1178" s="583"/>
    </row>
    <row r="1179" spans="1:54" ht="24.75" customHeight="1" x14ac:dyDescent="0.25">
      <c r="A1179" s="1016" t="s">
        <v>2046</v>
      </c>
      <c r="B1179" s="1017"/>
      <c r="C1179" s="1017"/>
      <c r="D1179" s="1017"/>
      <c r="E1179" s="1017"/>
      <c r="F1179" s="1017"/>
      <c r="G1179" s="1017"/>
      <c r="H1179" s="1017"/>
      <c r="I1179" s="1017"/>
      <c r="J1179" s="1017"/>
      <c r="K1179" s="1017"/>
      <c r="L1179" s="1018"/>
      <c r="M1179" s="973">
        <f>SUM('HL KNIHA VYPOC'!D221+'HL KNIHA VYPOC'!D226)*-1</f>
        <v>0</v>
      </c>
      <c r="N1179" s="974"/>
      <c r="O1179" s="974"/>
      <c r="P1179" s="974"/>
      <c r="Q1179" s="974"/>
      <c r="R1179" s="974"/>
      <c r="S1179" s="974"/>
      <c r="T1179" s="975"/>
      <c r="U1179" s="973">
        <f>SUM('HL KNIHA VYPOC'!F221+'HL KNIHA VYPOC'!F226)</f>
        <v>0</v>
      </c>
      <c r="V1179" s="974"/>
      <c r="W1179" s="974"/>
      <c r="X1179" s="974"/>
      <c r="Y1179" s="974"/>
      <c r="Z1179" s="974"/>
      <c r="AA1179" s="975"/>
      <c r="AB1179" s="973">
        <f>SUM('HL KNIHA VYPOC'!E221+'HL KNIHA VYPOC'!E226)</f>
        <v>0</v>
      </c>
      <c r="AC1179" s="974"/>
      <c r="AD1179" s="974"/>
      <c r="AE1179" s="974"/>
      <c r="AF1179" s="974"/>
      <c r="AG1179" s="974"/>
      <c r="AH1179" s="975"/>
      <c r="AI1179" s="973"/>
      <c r="AJ1179" s="974"/>
      <c r="AK1179" s="974"/>
      <c r="AL1179" s="974"/>
      <c r="AM1179" s="974"/>
      <c r="AN1179" s="974"/>
      <c r="AO1179" s="975"/>
      <c r="AP1179" s="973">
        <f t="shared" si="4"/>
        <v>0</v>
      </c>
      <c r="AQ1179" s="974"/>
      <c r="AR1179" s="974"/>
      <c r="AS1179" s="974"/>
      <c r="AT1179" s="974"/>
      <c r="AU1179" s="974"/>
      <c r="AV1179" s="975"/>
      <c r="AW1179" s="583"/>
      <c r="AX1179" s="583"/>
      <c r="AY1179" s="583"/>
      <c r="AZ1179" s="583"/>
      <c r="BA1179" s="583"/>
      <c r="BB1179" s="583"/>
    </row>
    <row r="1180" spans="1:54" ht="12.6" customHeight="1" x14ac:dyDescent="0.25">
      <c r="A1180" s="447" t="s">
        <v>2045</v>
      </c>
      <c r="B1180" s="448"/>
      <c r="C1180" s="448"/>
      <c r="D1180" s="448"/>
      <c r="E1180" s="448"/>
      <c r="F1180" s="448"/>
      <c r="G1180" s="448"/>
      <c r="H1180" s="448"/>
      <c r="I1180" s="448"/>
      <c r="J1180" s="448"/>
      <c r="K1180" s="448"/>
      <c r="L1180" s="449"/>
      <c r="M1180" s="865">
        <f>SUM('HL KNIHA VYPOC'!D228)*-1</f>
        <v>0</v>
      </c>
      <c r="N1180" s="865"/>
      <c r="O1180" s="865"/>
      <c r="P1180" s="865"/>
      <c r="Q1180" s="865"/>
      <c r="R1180" s="865"/>
      <c r="S1180" s="865"/>
      <c r="T1180" s="865"/>
      <c r="U1180" s="865">
        <f>SUM('HL KNIHA VYPOC'!F228)</f>
        <v>0</v>
      </c>
      <c r="V1180" s="865"/>
      <c r="W1180" s="865"/>
      <c r="X1180" s="865"/>
      <c r="Y1180" s="865"/>
      <c r="Z1180" s="865"/>
      <c r="AA1180" s="865"/>
      <c r="AB1180" s="865">
        <f>SUM('HL KNIHA VYPOC'!F228)</f>
        <v>0</v>
      </c>
      <c r="AC1180" s="865"/>
      <c r="AD1180" s="865"/>
      <c r="AE1180" s="865"/>
      <c r="AF1180" s="865"/>
      <c r="AG1180" s="865"/>
      <c r="AH1180" s="865"/>
      <c r="AI1180" s="865"/>
      <c r="AJ1180" s="865"/>
      <c r="AK1180" s="865"/>
      <c r="AL1180" s="865"/>
      <c r="AM1180" s="865"/>
      <c r="AN1180" s="865"/>
      <c r="AO1180" s="865"/>
      <c r="AP1180" s="961">
        <f t="shared" si="4"/>
        <v>0</v>
      </c>
      <c r="AQ1180" s="962"/>
      <c r="AR1180" s="962"/>
      <c r="AS1180" s="962"/>
      <c r="AT1180" s="962"/>
      <c r="AU1180" s="962"/>
      <c r="AV1180" s="963"/>
      <c r="AW1180" s="583"/>
      <c r="AX1180" s="583"/>
      <c r="AY1180" s="583"/>
      <c r="AZ1180" s="583"/>
      <c r="BA1180" s="583"/>
      <c r="BB1180" s="583"/>
    </row>
    <row r="1181" spans="1:54" ht="12.6" customHeight="1" x14ac:dyDescent="0.25">
      <c r="A1181" s="454" t="s">
        <v>2044</v>
      </c>
      <c r="B1181" s="455"/>
      <c r="C1181" s="455"/>
      <c r="D1181" s="455"/>
      <c r="E1181" s="455"/>
      <c r="F1181" s="455"/>
      <c r="G1181" s="455"/>
      <c r="H1181" s="455"/>
      <c r="I1181" s="455"/>
      <c r="J1181" s="455"/>
      <c r="K1181" s="455"/>
      <c r="L1181" s="456"/>
      <c r="M1181" s="865">
        <f>SUM('HL KNIHA VYPOC'!D229)*-1</f>
        <v>0</v>
      </c>
      <c r="N1181" s="865"/>
      <c r="O1181" s="865"/>
      <c r="P1181" s="865"/>
      <c r="Q1181" s="865"/>
      <c r="R1181" s="865"/>
      <c r="S1181" s="865"/>
      <c r="T1181" s="865"/>
      <c r="U1181" s="865">
        <f>SUM('HL KNIHA VYPOC'!F229)</f>
        <v>0</v>
      </c>
      <c r="V1181" s="865"/>
      <c r="W1181" s="865"/>
      <c r="X1181" s="865"/>
      <c r="Y1181" s="865"/>
      <c r="Z1181" s="865"/>
      <c r="AA1181" s="865"/>
      <c r="AB1181" s="865">
        <f>SUM('HL KNIHA VYPOC'!E229)</f>
        <v>0</v>
      </c>
      <c r="AC1181" s="865"/>
      <c r="AD1181" s="865"/>
      <c r="AE1181" s="865"/>
      <c r="AF1181" s="865"/>
      <c r="AG1181" s="865"/>
      <c r="AH1181" s="865"/>
      <c r="AI1181" s="865"/>
      <c r="AJ1181" s="865"/>
      <c r="AK1181" s="865"/>
      <c r="AL1181" s="865"/>
      <c r="AM1181" s="865"/>
      <c r="AN1181" s="865"/>
      <c r="AO1181" s="865"/>
      <c r="AP1181" s="961">
        <f t="shared" si="4"/>
        <v>0</v>
      </c>
      <c r="AQ1181" s="962"/>
      <c r="AR1181" s="962"/>
      <c r="AS1181" s="962"/>
      <c r="AT1181" s="962"/>
      <c r="AU1181" s="962"/>
      <c r="AV1181" s="963"/>
      <c r="AW1181" s="583"/>
      <c r="AX1181" s="583"/>
      <c r="AY1181" s="583"/>
      <c r="AZ1181" s="583"/>
      <c r="BA1181" s="583"/>
      <c r="BB1181" s="583"/>
    </row>
    <row r="1182" spans="1:54" ht="12.6" customHeight="1" x14ac:dyDescent="0.25">
      <c r="A1182" s="451" t="s">
        <v>1524</v>
      </c>
      <c r="B1182" s="452"/>
      <c r="C1182" s="452"/>
      <c r="D1182" s="452"/>
      <c r="E1182" s="452"/>
      <c r="F1182" s="452"/>
      <c r="G1182" s="452"/>
      <c r="H1182" s="452"/>
      <c r="I1182" s="452"/>
      <c r="J1182" s="452"/>
      <c r="K1182" s="452"/>
      <c r="L1182" s="453"/>
      <c r="M1182" s="865">
        <f>SUM('HL KNIHA VYPOC'!D218)*-1</f>
        <v>0</v>
      </c>
      <c r="N1182" s="865"/>
      <c r="O1182" s="865"/>
      <c r="P1182" s="865"/>
      <c r="Q1182" s="865"/>
      <c r="R1182" s="865"/>
      <c r="S1182" s="865"/>
      <c r="T1182" s="865"/>
      <c r="U1182" s="865">
        <f>SUM('HL KNIHA VYPOC'!F218)</f>
        <v>0</v>
      </c>
      <c r="V1182" s="865"/>
      <c r="W1182" s="865"/>
      <c r="X1182" s="865"/>
      <c r="Y1182" s="865"/>
      <c r="Z1182" s="865"/>
      <c r="AA1182" s="865"/>
      <c r="AB1182" s="865">
        <f>SUM('HL KNIHA VYPOC'!E218)</f>
        <v>0</v>
      </c>
      <c r="AC1182" s="865"/>
      <c r="AD1182" s="865"/>
      <c r="AE1182" s="865"/>
      <c r="AF1182" s="865"/>
      <c r="AG1182" s="865"/>
      <c r="AH1182" s="865"/>
      <c r="AI1182" s="865"/>
      <c r="AJ1182" s="865"/>
      <c r="AK1182" s="865"/>
      <c r="AL1182" s="865"/>
      <c r="AM1182" s="865"/>
      <c r="AN1182" s="865"/>
      <c r="AO1182" s="865"/>
      <c r="AP1182" s="964">
        <f t="shared" si="4"/>
        <v>0</v>
      </c>
      <c r="AQ1182" s="965"/>
      <c r="AR1182" s="965"/>
      <c r="AS1182" s="965"/>
      <c r="AT1182" s="965"/>
      <c r="AU1182" s="965"/>
      <c r="AV1182" s="966"/>
      <c r="AW1182" s="583"/>
      <c r="AX1182" s="583"/>
      <c r="AY1182" s="583"/>
      <c r="AZ1182" s="583"/>
      <c r="BA1182" s="583"/>
      <c r="BB1182" s="583"/>
    </row>
    <row r="1183" spans="1:54" ht="12.6" customHeight="1" x14ac:dyDescent="0.25">
      <c r="A1183" s="470" t="s">
        <v>1525</v>
      </c>
      <c r="B1183" s="433"/>
      <c r="C1183" s="433"/>
      <c r="D1183" s="433"/>
      <c r="E1183" s="433"/>
      <c r="F1183" s="433"/>
      <c r="G1183" s="433"/>
      <c r="H1183" s="433"/>
      <c r="I1183" s="433"/>
      <c r="J1183" s="433"/>
      <c r="K1183" s="433"/>
      <c r="L1183" s="471"/>
      <c r="M1183" s="865"/>
      <c r="N1183" s="865"/>
      <c r="O1183" s="865"/>
      <c r="P1183" s="865"/>
      <c r="Q1183" s="865"/>
      <c r="R1183" s="865"/>
      <c r="S1183" s="865"/>
      <c r="T1183" s="865"/>
      <c r="U1183" s="865"/>
      <c r="V1183" s="865"/>
      <c r="W1183" s="865"/>
      <c r="X1183" s="865"/>
      <c r="Y1183" s="865"/>
      <c r="Z1183" s="865"/>
      <c r="AA1183" s="865"/>
      <c r="AB1183" s="865"/>
      <c r="AC1183" s="865"/>
      <c r="AD1183" s="865"/>
      <c r="AE1183" s="865"/>
      <c r="AF1183" s="865"/>
      <c r="AG1183" s="865"/>
      <c r="AH1183" s="865"/>
      <c r="AI1183" s="865"/>
      <c r="AJ1183" s="865"/>
      <c r="AK1183" s="865"/>
      <c r="AL1183" s="865"/>
      <c r="AM1183" s="865"/>
      <c r="AN1183" s="865"/>
      <c r="AO1183" s="865"/>
      <c r="AP1183" s="967"/>
      <c r="AQ1183" s="968"/>
      <c r="AR1183" s="968"/>
      <c r="AS1183" s="968"/>
      <c r="AT1183" s="968"/>
      <c r="AU1183" s="968"/>
      <c r="AV1183" s="969"/>
      <c r="AW1183" s="583"/>
      <c r="AX1183" s="583"/>
      <c r="AY1183" s="583"/>
      <c r="AZ1183" s="583"/>
      <c r="BA1183" s="583"/>
      <c r="BB1183" s="583"/>
    </row>
    <row r="1184" spans="1:54" ht="12.6" customHeight="1" x14ac:dyDescent="0.25">
      <c r="A1184" s="454" t="s">
        <v>2043</v>
      </c>
      <c r="B1184" s="455"/>
      <c r="C1184" s="455"/>
      <c r="D1184" s="455"/>
      <c r="E1184" s="455"/>
      <c r="F1184" s="455"/>
      <c r="G1184" s="455"/>
      <c r="H1184" s="455"/>
      <c r="I1184" s="455"/>
      <c r="J1184" s="455"/>
      <c r="K1184" s="455"/>
      <c r="L1184" s="456"/>
      <c r="M1184" s="865"/>
      <c r="N1184" s="865"/>
      <c r="O1184" s="865"/>
      <c r="P1184" s="865"/>
      <c r="Q1184" s="865"/>
      <c r="R1184" s="865"/>
      <c r="S1184" s="865"/>
      <c r="T1184" s="865"/>
      <c r="U1184" s="865"/>
      <c r="V1184" s="865"/>
      <c r="W1184" s="865"/>
      <c r="X1184" s="865"/>
      <c r="Y1184" s="865"/>
      <c r="Z1184" s="865"/>
      <c r="AA1184" s="865"/>
      <c r="AB1184" s="865"/>
      <c r="AC1184" s="865"/>
      <c r="AD1184" s="865"/>
      <c r="AE1184" s="865"/>
      <c r="AF1184" s="865"/>
      <c r="AG1184" s="865"/>
      <c r="AH1184" s="865"/>
      <c r="AI1184" s="865"/>
      <c r="AJ1184" s="865"/>
      <c r="AK1184" s="865"/>
      <c r="AL1184" s="865"/>
      <c r="AM1184" s="865"/>
      <c r="AN1184" s="865"/>
      <c r="AO1184" s="865"/>
      <c r="AP1184" s="970"/>
      <c r="AQ1184" s="971"/>
      <c r="AR1184" s="971"/>
      <c r="AS1184" s="971"/>
      <c r="AT1184" s="971"/>
      <c r="AU1184" s="971"/>
      <c r="AV1184" s="972"/>
      <c r="AW1184" s="583"/>
      <c r="AX1184" s="583"/>
      <c r="AY1184" s="583"/>
      <c r="AZ1184" s="583"/>
      <c r="BA1184" s="583"/>
      <c r="BB1184" s="583"/>
    </row>
    <row r="1185" spans="1:54" ht="12.6" customHeight="1" x14ac:dyDescent="0.25">
      <c r="A1185" s="451" t="s">
        <v>1524</v>
      </c>
      <c r="B1185" s="452"/>
      <c r="C1185" s="452"/>
      <c r="D1185" s="452"/>
      <c r="E1185" s="452"/>
      <c r="F1185" s="452"/>
      <c r="G1185" s="452"/>
      <c r="H1185" s="452"/>
      <c r="I1185" s="452"/>
      <c r="J1185" s="452"/>
      <c r="K1185" s="452"/>
      <c r="L1185" s="453"/>
      <c r="M1185" s="865">
        <f>SUM('HL KNIHA VYPOC'!D219)*-1</f>
        <v>0</v>
      </c>
      <c r="N1185" s="865"/>
      <c r="O1185" s="865"/>
      <c r="P1185" s="865"/>
      <c r="Q1185" s="865"/>
      <c r="R1185" s="865"/>
      <c r="S1185" s="865"/>
      <c r="T1185" s="865"/>
      <c r="U1185" s="865">
        <f>SUM('HL KNIHA VYPOC'!F219)</f>
        <v>0</v>
      </c>
      <c r="V1185" s="865"/>
      <c r="W1185" s="865"/>
      <c r="X1185" s="865"/>
      <c r="Y1185" s="865"/>
      <c r="Z1185" s="865"/>
      <c r="AA1185" s="865"/>
      <c r="AB1185" s="865">
        <f>SUM('HL KNIHA VYPOC'!E219)</f>
        <v>0</v>
      </c>
      <c r="AC1185" s="865"/>
      <c r="AD1185" s="865"/>
      <c r="AE1185" s="865"/>
      <c r="AF1185" s="865"/>
      <c r="AG1185" s="865"/>
      <c r="AH1185" s="865"/>
      <c r="AI1185" s="865"/>
      <c r="AJ1185" s="865"/>
      <c r="AK1185" s="865"/>
      <c r="AL1185" s="865"/>
      <c r="AM1185" s="865"/>
      <c r="AN1185" s="865"/>
      <c r="AO1185" s="865"/>
      <c r="AP1185" s="964">
        <f>SUM(M1185+U1185-AB1185+AI1185)</f>
        <v>0</v>
      </c>
      <c r="AQ1185" s="965"/>
      <c r="AR1185" s="965"/>
      <c r="AS1185" s="965"/>
      <c r="AT1185" s="965"/>
      <c r="AU1185" s="965"/>
      <c r="AV1185" s="966"/>
      <c r="AW1185" s="583"/>
      <c r="AX1185" s="583"/>
      <c r="AY1185" s="583"/>
      <c r="AZ1185" s="583"/>
      <c r="BA1185" s="583"/>
      <c r="BB1185" s="583"/>
    </row>
    <row r="1186" spans="1:54" ht="12.6" customHeight="1" x14ac:dyDescent="0.25">
      <c r="A1186" s="454" t="s">
        <v>2042</v>
      </c>
      <c r="B1186" s="455"/>
      <c r="C1186" s="455"/>
      <c r="D1186" s="455"/>
      <c r="E1186" s="455"/>
      <c r="F1186" s="455"/>
      <c r="G1186" s="455"/>
      <c r="H1186" s="455"/>
      <c r="I1186" s="455"/>
      <c r="J1186" s="455"/>
      <c r="K1186" s="455"/>
      <c r="L1186" s="456"/>
      <c r="M1186" s="865"/>
      <c r="N1186" s="865"/>
      <c r="O1186" s="865"/>
      <c r="P1186" s="865"/>
      <c r="Q1186" s="865"/>
      <c r="R1186" s="865"/>
      <c r="S1186" s="865"/>
      <c r="T1186" s="865"/>
      <c r="U1186" s="865"/>
      <c r="V1186" s="865"/>
      <c r="W1186" s="865"/>
      <c r="X1186" s="865"/>
      <c r="Y1186" s="865"/>
      <c r="Z1186" s="865"/>
      <c r="AA1186" s="865"/>
      <c r="AB1186" s="865"/>
      <c r="AC1186" s="865"/>
      <c r="AD1186" s="865"/>
      <c r="AE1186" s="865"/>
      <c r="AF1186" s="865"/>
      <c r="AG1186" s="865"/>
      <c r="AH1186" s="865"/>
      <c r="AI1186" s="865"/>
      <c r="AJ1186" s="865"/>
      <c r="AK1186" s="865"/>
      <c r="AL1186" s="865"/>
      <c r="AM1186" s="865"/>
      <c r="AN1186" s="865"/>
      <c r="AO1186" s="865"/>
      <c r="AP1186" s="970"/>
      <c r="AQ1186" s="971"/>
      <c r="AR1186" s="971"/>
      <c r="AS1186" s="971"/>
      <c r="AT1186" s="971"/>
      <c r="AU1186" s="971"/>
      <c r="AV1186" s="972"/>
      <c r="AW1186" s="583"/>
      <c r="AX1186" s="583"/>
      <c r="AY1186" s="583"/>
      <c r="AZ1186" s="583"/>
      <c r="BA1186" s="583"/>
      <c r="BB1186" s="583"/>
    </row>
    <row r="1187" spans="1:54" ht="12.6" customHeight="1" x14ac:dyDescent="0.25">
      <c r="A1187" s="451" t="s">
        <v>1524</v>
      </c>
      <c r="B1187" s="452"/>
      <c r="C1187" s="452"/>
      <c r="D1187" s="452"/>
      <c r="E1187" s="452"/>
      <c r="F1187" s="452"/>
      <c r="G1187" s="452"/>
      <c r="H1187" s="452"/>
      <c r="I1187" s="452"/>
      <c r="J1187" s="452"/>
      <c r="K1187" s="452"/>
      <c r="L1187" s="453"/>
      <c r="M1187" s="865">
        <f>SUM('HL KNIHA VYPOC'!D220)*-1</f>
        <v>0</v>
      </c>
      <c r="N1187" s="865"/>
      <c r="O1187" s="865"/>
      <c r="P1187" s="865"/>
      <c r="Q1187" s="865"/>
      <c r="R1187" s="865"/>
      <c r="S1187" s="865"/>
      <c r="T1187" s="865"/>
      <c r="U1187" s="865">
        <f>SUM('HL KNIHA VYPOC'!F220)</f>
        <v>0</v>
      </c>
      <c r="V1187" s="865"/>
      <c r="W1187" s="865"/>
      <c r="X1187" s="865"/>
      <c r="Y1187" s="865"/>
      <c r="Z1187" s="865"/>
      <c r="AA1187" s="865"/>
      <c r="AB1187" s="865">
        <f>SUM('HL KNIHA VYPOC'!E220)</f>
        <v>0</v>
      </c>
      <c r="AC1187" s="865"/>
      <c r="AD1187" s="865"/>
      <c r="AE1187" s="865"/>
      <c r="AF1187" s="865"/>
      <c r="AG1187" s="865"/>
      <c r="AH1187" s="865"/>
      <c r="AI1187" s="865"/>
      <c r="AJ1187" s="865"/>
      <c r="AK1187" s="865"/>
      <c r="AL1187" s="865"/>
      <c r="AM1187" s="865"/>
      <c r="AN1187" s="865"/>
      <c r="AO1187" s="865"/>
      <c r="AP1187" s="964">
        <f>SUM(M1187+U1187-AB1187+AI1187)</f>
        <v>0</v>
      </c>
      <c r="AQ1187" s="965"/>
      <c r="AR1187" s="965"/>
      <c r="AS1187" s="965"/>
      <c r="AT1187" s="965"/>
      <c r="AU1187" s="965"/>
      <c r="AV1187" s="966"/>
      <c r="AW1187" s="583"/>
      <c r="AX1187" s="583"/>
      <c r="AY1187" s="583"/>
      <c r="AZ1187" s="583"/>
      <c r="BA1187" s="583"/>
      <c r="BB1187" s="583"/>
    </row>
    <row r="1188" spans="1:54" ht="12.6" customHeight="1" x14ac:dyDescent="0.25">
      <c r="A1188" s="470" t="s">
        <v>1523</v>
      </c>
      <c r="B1188" s="433"/>
      <c r="C1188" s="433"/>
      <c r="D1188" s="433"/>
      <c r="E1188" s="433"/>
      <c r="F1188" s="433"/>
      <c r="G1188" s="433"/>
      <c r="H1188" s="433"/>
      <c r="I1188" s="433"/>
      <c r="J1188" s="433"/>
      <c r="K1188" s="433"/>
      <c r="L1188" s="471"/>
      <c r="M1188" s="865"/>
      <c r="N1188" s="865"/>
      <c r="O1188" s="865"/>
      <c r="P1188" s="865"/>
      <c r="Q1188" s="865"/>
      <c r="R1188" s="865"/>
      <c r="S1188" s="865"/>
      <c r="T1188" s="865"/>
      <c r="U1188" s="865"/>
      <c r="V1188" s="865"/>
      <c r="W1188" s="865"/>
      <c r="X1188" s="865"/>
      <c r="Y1188" s="865"/>
      <c r="Z1188" s="865"/>
      <c r="AA1188" s="865"/>
      <c r="AB1188" s="865"/>
      <c r="AC1188" s="865"/>
      <c r="AD1188" s="865"/>
      <c r="AE1188" s="865"/>
      <c r="AF1188" s="865"/>
      <c r="AG1188" s="865"/>
      <c r="AH1188" s="865"/>
      <c r="AI1188" s="865"/>
      <c r="AJ1188" s="865"/>
      <c r="AK1188" s="865"/>
      <c r="AL1188" s="865"/>
      <c r="AM1188" s="865"/>
      <c r="AN1188" s="865"/>
      <c r="AO1188" s="865"/>
      <c r="AP1188" s="967"/>
      <c r="AQ1188" s="968"/>
      <c r="AR1188" s="968"/>
      <c r="AS1188" s="968"/>
      <c r="AT1188" s="968"/>
      <c r="AU1188" s="968"/>
      <c r="AV1188" s="969"/>
      <c r="AW1188" s="583"/>
      <c r="AX1188" s="583"/>
      <c r="AY1188" s="583"/>
      <c r="AZ1188" s="583"/>
      <c r="BA1188" s="583"/>
      <c r="BB1188" s="583"/>
    </row>
    <row r="1189" spans="1:54" ht="12.6" customHeight="1" x14ac:dyDescent="0.25">
      <c r="A1189" s="470" t="s">
        <v>1522</v>
      </c>
      <c r="B1189" s="433"/>
      <c r="C1189" s="433"/>
      <c r="D1189" s="433"/>
      <c r="E1189" s="433"/>
      <c r="F1189" s="433"/>
      <c r="G1189" s="433"/>
      <c r="H1189" s="433"/>
      <c r="I1189" s="433"/>
      <c r="J1189" s="433"/>
      <c r="K1189" s="433"/>
      <c r="L1189" s="471"/>
      <c r="M1189" s="865"/>
      <c r="N1189" s="865"/>
      <c r="O1189" s="865"/>
      <c r="P1189" s="865"/>
      <c r="Q1189" s="865"/>
      <c r="R1189" s="865"/>
      <c r="S1189" s="865"/>
      <c r="T1189" s="865"/>
      <c r="U1189" s="865"/>
      <c r="V1189" s="865"/>
      <c r="W1189" s="865"/>
      <c r="X1189" s="865"/>
      <c r="Y1189" s="865"/>
      <c r="Z1189" s="865"/>
      <c r="AA1189" s="865"/>
      <c r="AB1189" s="865"/>
      <c r="AC1189" s="865"/>
      <c r="AD1189" s="865"/>
      <c r="AE1189" s="865"/>
      <c r="AF1189" s="865"/>
      <c r="AG1189" s="865"/>
      <c r="AH1189" s="865"/>
      <c r="AI1189" s="865"/>
      <c r="AJ1189" s="865"/>
      <c r="AK1189" s="865"/>
      <c r="AL1189" s="865"/>
      <c r="AM1189" s="865"/>
      <c r="AN1189" s="865"/>
      <c r="AO1189" s="865"/>
      <c r="AP1189" s="967"/>
      <c r="AQ1189" s="968"/>
      <c r="AR1189" s="968"/>
      <c r="AS1189" s="968"/>
      <c r="AT1189" s="968"/>
      <c r="AU1189" s="968"/>
      <c r="AV1189" s="969"/>
      <c r="AW1189" s="583"/>
      <c r="AX1189" s="583"/>
      <c r="AY1189" s="583"/>
      <c r="AZ1189" s="583"/>
      <c r="BA1189" s="583"/>
      <c r="BB1189" s="583"/>
    </row>
    <row r="1190" spans="1:54" ht="12.6" customHeight="1" x14ac:dyDescent="0.25">
      <c r="A1190" s="454" t="s">
        <v>2041</v>
      </c>
      <c r="B1190" s="455"/>
      <c r="C1190" s="455"/>
      <c r="D1190" s="455"/>
      <c r="E1190" s="455"/>
      <c r="F1190" s="455"/>
      <c r="G1190" s="455"/>
      <c r="H1190" s="455"/>
      <c r="I1190" s="455"/>
      <c r="J1190" s="455"/>
      <c r="K1190" s="455"/>
      <c r="L1190" s="456"/>
      <c r="M1190" s="865"/>
      <c r="N1190" s="865"/>
      <c r="O1190" s="865"/>
      <c r="P1190" s="865"/>
      <c r="Q1190" s="865"/>
      <c r="R1190" s="865"/>
      <c r="S1190" s="865"/>
      <c r="T1190" s="865"/>
      <c r="U1190" s="865"/>
      <c r="V1190" s="865"/>
      <c r="W1190" s="865"/>
      <c r="X1190" s="865"/>
      <c r="Y1190" s="865"/>
      <c r="Z1190" s="865"/>
      <c r="AA1190" s="865"/>
      <c r="AB1190" s="865"/>
      <c r="AC1190" s="865"/>
      <c r="AD1190" s="865"/>
      <c r="AE1190" s="865"/>
      <c r="AF1190" s="865"/>
      <c r="AG1190" s="865"/>
      <c r="AH1190" s="865"/>
      <c r="AI1190" s="865"/>
      <c r="AJ1190" s="865"/>
      <c r="AK1190" s="865"/>
      <c r="AL1190" s="865"/>
      <c r="AM1190" s="865"/>
      <c r="AN1190" s="865"/>
      <c r="AO1190" s="865"/>
      <c r="AP1190" s="970"/>
      <c r="AQ1190" s="971"/>
      <c r="AR1190" s="971"/>
      <c r="AS1190" s="971"/>
      <c r="AT1190" s="971"/>
      <c r="AU1190" s="971"/>
      <c r="AV1190" s="972"/>
      <c r="AW1190" s="583"/>
      <c r="AX1190" s="583"/>
      <c r="AY1190" s="583"/>
      <c r="AZ1190" s="583"/>
      <c r="BA1190" s="583"/>
      <c r="BB1190" s="583"/>
    </row>
    <row r="1191" spans="1:54" ht="12.6" customHeight="1" x14ac:dyDescent="0.25">
      <c r="A1191" s="451" t="s">
        <v>1536</v>
      </c>
      <c r="B1191" s="452"/>
      <c r="C1191" s="452"/>
      <c r="D1191" s="452"/>
      <c r="E1191" s="452"/>
      <c r="F1191" s="452"/>
      <c r="G1191" s="452"/>
      <c r="H1191" s="452"/>
      <c r="I1191" s="452"/>
      <c r="J1191" s="452"/>
      <c r="K1191" s="452"/>
      <c r="L1191" s="453"/>
      <c r="M1191" s="865">
        <f>SUM('HL KNIHA VYPOC'!D230)*-1</f>
        <v>0</v>
      </c>
      <c r="N1191" s="865"/>
      <c r="O1191" s="865"/>
      <c r="P1191" s="865"/>
      <c r="Q1191" s="865"/>
      <c r="R1191" s="865"/>
      <c r="S1191" s="865"/>
      <c r="T1191" s="865"/>
      <c r="U1191" s="865">
        <f>SUM('HL KNIHA VYPOC'!F230)</f>
        <v>0</v>
      </c>
      <c r="V1191" s="865"/>
      <c r="W1191" s="865"/>
      <c r="X1191" s="865"/>
      <c r="Y1191" s="865"/>
      <c r="Z1191" s="865"/>
      <c r="AA1191" s="865"/>
      <c r="AB1191" s="865">
        <f>SUM('HL KNIHA VYPOC'!E230)</f>
        <v>0</v>
      </c>
      <c r="AC1191" s="865"/>
      <c r="AD1191" s="865"/>
      <c r="AE1191" s="865"/>
      <c r="AF1191" s="865"/>
      <c r="AG1191" s="865"/>
      <c r="AH1191" s="865"/>
      <c r="AI1191" s="865"/>
      <c r="AJ1191" s="865"/>
      <c r="AK1191" s="865"/>
      <c r="AL1191" s="865"/>
      <c r="AM1191" s="865"/>
      <c r="AN1191" s="865"/>
      <c r="AO1191" s="865"/>
      <c r="AP1191" s="964">
        <f>SUM(M1191+U1191-AB1191+AI1191)</f>
        <v>0</v>
      </c>
      <c r="AQ1191" s="965"/>
      <c r="AR1191" s="965"/>
      <c r="AS1191" s="965"/>
      <c r="AT1191" s="965"/>
      <c r="AU1191" s="965"/>
      <c r="AV1191" s="966"/>
      <c r="AW1191" s="583"/>
      <c r="AX1191" s="583"/>
      <c r="AY1191" s="583"/>
      <c r="AZ1191" s="583"/>
      <c r="BA1191" s="583"/>
      <c r="BB1191" s="583"/>
    </row>
    <row r="1192" spans="1:54" ht="12.6" customHeight="1" x14ac:dyDescent="0.25">
      <c r="A1192" s="454" t="s">
        <v>2040</v>
      </c>
      <c r="B1192" s="455"/>
      <c r="C1192" s="455"/>
      <c r="D1192" s="455"/>
      <c r="E1192" s="455"/>
      <c r="F1192" s="455"/>
      <c r="G1192" s="455"/>
      <c r="H1192" s="455"/>
      <c r="I1192" s="455"/>
      <c r="J1192" s="455"/>
      <c r="K1192" s="455"/>
      <c r="L1192" s="456"/>
      <c r="M1192" s="865"/>
      <c r="N1192" s="865"/>
      <c r="O1192" s="865"/>
      <c r="P1192" s="865"/>
      <c r="Q1192" s="865"/>
      <c r="R1192" s="865"/>
      <c r="S1192" s="865"/>
      <c r="T1192" s="865"/>
      <c r="U1192" s="865"/>
      <c r="V1192" s="865"/>
      <c r="W1192" s="865"/>
      <c r="X1192" s="865"/>
      <c r="Y1192" s="865"/>
      <c r="Z1192" s="865"/>
      <c r="AA1192" s="865"/>
      <c r="AB1192" s="865"/>
      <c r="AC1192" s="865"/>
      <c r="AD1192" s="865"/>
      <c r="AE1192" s="865"/>
      <c r="AF1192" s="865"/>
      <c r="AG1192" s="865"/>
      <c r="AH1192" s="865"/>
      <c r="AI1192" s="865"/>
      <c r="AJ1192" s="865"/>
      <c r="AK1192" s="865"/>
      <c r="AL1192" s="865"/>
      <c r="AM1192" s="865"/>
      <c r="AN1192" s="865"/>
      <c r="AO1192" s="865"/>
      <c r="AP1192" s="970"/>
      <c r="AQ1192" s="971"/>
      <c r="AR1192" s="971"/>
      <c r="AS1192" s="971"/>
      <c r="AT1192" s="971"/>
      <c r="AU1192" s="971"/>
      <c r="AV1192" s="972"/>
      <c r="AW1192" s="583"/>
      <c r="AX1192" s="583"/>
      <c r="AY1192" s="583"/>
      <c r="AZ1192" s="583"/>
      <c r="BA1192" s="583"/>
      <c r="BB1192" s="583"/>
    </row>
    <row r="1193" spans="1:54" ht="12.6" customHeight="1" x14ac:dyDescent="0.25">
      <c r="A1193" s="451" t="s">
        <v>1521</v>
      </c>
      <c r="B1193" s="452"/>
      <c r="C1193" s="452"/>
      <c r="D1193" s="452"/>
      <c r="E1193" s="452"/>
      <c r="F1193" s="452"/>
      <c r="G1193" s="452"/>
      <c r="H1193" s="452"/>
      <c r="I1193" s="452"/>
      <c r="J1193" s="452"/>
      <c r="K1193" s="452"/>
      <c r="L1193" s="453"/>
      <c r="M1193" s="865">
        <f>SUM('HL KNIHA VYPOC'!D231)*-1</f>
        <v>0</v>
      </c>
      <c r="N1193" s="865"/>
      <c r="O1193" s="865"/>
      <c r="P1193" s="865"/>
      <c r="Q1193" s="865"/>
      <c r="R1193" s="865"/>
      <c r="S1193" s="865"/>
      <c r="T1193" s="865"/>
      <c r="U1193" s="865">
        <f>SUM('HL KNIHA VYPOC'!F231)</f>
        <v>0</v>
      </c>
      <c r="V1193" s="865"/>
      <c r="W1193" s="865"/>
      <c r="X1193" s="865"/>
      <c r="Y1193" s="865"/>
      <c r="Z1193" s="865"/>
      <c r="AA1193" s="865"/>
      <c r="AB1193" s="865">
        <f>SUM('HL KNIHA VYPOC'!E231)</f>
        <v>0</v>
      </c>
      <c r="AC1193" s="865"/>
      <c r="AD1193" s="865"/>
      <c r="AE1193" s="865"/>
      <c r="AF1193" s="865"/>
      <c r="AG1193" s="865"/>
      <c r="AH1193" s="865"/>
      <c r="AI1193" s="865"/>
      <c r="AJ1193" s="865"/>
      <c r="AK1193" s="865"/>
      <c r="AL1193" s="865"/>
      <c r="AM1193" s="865"/>
      <c r="AN1193" s="865"/>
      <c r="AO1193" s="865"/>
      <c r="AP1193" s="964">
        <f>SUM(M1193+U1193-AB1193+AI1193)</f>
        <v>0</v>
      </c>
      <c r="AQ1193" s="965"/>
      <c r="AR1193" s="965"/>
      <c r="AS1193" s="965"/>
      <c r="AT1193" s="965"/>
      <c r="AU1193" s="965"/>
      <c r="AV1193" s="966"/>
      <c r="AW1193" s="583"/>
      <c r="AX1193" s="583"/>
      <c r="AY1193" s="583"/>
      <c r="AZ1193" s="583"/>
      <c r="BA1193" s="583"/>
      <c r="BB1193" s="583"/>
    </row>
    <row r="1194" spans="1:54" ht="12.6" customHeight="1" x14ac:dyDescent="0.25">
      <c r="A1194" s="454" t="s">
        <v>2039</v>
      </c>
      <c r="B1194" s="455"/>
      <c r="C1194" s="455"/>
      <c r="D1194" s="455"/>
      <c r="E1194" s="455"/>
      <c r="F1194" s="455"/>
      <c r="G1194" s="455"/>
      <c r="H1194" s="455"/>
      <c r="I1194" s="455"/>
      <c r="J1194" s="455"/>
      <c r="K1194" s="455"/>
      <c r="L1194" s="456"/>
      <c r="M1194" s="865"/>
      <c r="N1194" s="865"/>
      <c r="O1194" s="865"/>
      <c r="P1194" s="865"/>
      <c r="Q1194" s="865"/>
      <c r="R1194" s="865"/>
      <c r="S1194" s="865"/>
      <c r="T1194" s="865"/>
      <c r="U1194" s="865"/>
      <c r="V1194" s="865"/>
      <c r="W1194" s="865"/>
      <c r="X1194" s="865"/>
      <c r="Y1194" s="865"/>
      <c r="Z1194" s="865"/>
      <c r="AA1194" s="865"/>
      <c r="AB1194" s="865"/>
      <c r="AC1194" s="865"/>
      <c r="AD1194" s="865"/>
      <c r="AE1194" s="865"/>
      <c r="AF1194" s="865"/>
      <c r="AG1194" s="865"/>
      <c r="AH1194" s="865"/>
      <c r="AI1194" s="865"/>
      <c r="AJ1194" s="865"/>
      <c r="AK1194" s="865"/>
      <c r="AL1194" s="865"/>
      <c r="AM1194" s="865"/>
      <c r="AN1194" s="865"/>
      <c r="AO1194" s="865"/>
      <c r="AP1194" s="970"/>
      <c r="AQ1194" s="971"/>
      <c r="AR1194" s="971"/>
      <c r="AS1194" s="971"/>
      <c r="AT1194" s="971"/>
      <c r="AU1194" s="971"/>
      <c r="AV1194" s="972"/>
      <c r="AW1194" s="583"/>
      <c r="AX1194" s="583"/>
      <c r="AY1194" s="583"/>
      <c r="AZ1194" s="583"/>
      <c r="BA1194" s="583"/>
      <c r="BB1194" s="583"/>
    </row>
    <row r="1195" spans="1:54" ht="12.6" customHeight="1" x14ac:dyDescent="0.25">
      <c r="A1195" s="451" t="s">
        <v>1520</v>
      </c>
      <c r="B1195" s="452"/>
      <c r="C1195" s="452"/>
      <c r="D1195" s="452"/>
      <c r="E1195" s="452"/>
      <c r="F1195" s="452"/>
      <c r="G1195" s="452"/>
      <c r="H1195" s="452"/>
      <c r="I1195" s="452"/>
      <c r="J1195" s="452"/>
      <c r="K1195" s="452"/>
      <c r="L1195" s="453"/>
      <c r="M1195" s="865">
        <f>SUM('HL KNIHA VYPOC'!D234)*-1</f>
        <v>0</v>
      </c>
      <c r="N1195" s="865"/>
      <c r="O1195" s="865"/>
      <c r="P1195" s="865"/>
      <c r="Q1195" s="865"/>
      <c r="R1195" s="865"/>
      <c r="S1195" s="865"/>
      <c r="T1195" s="865"/>
      <c r="U1195" s="865">
        <f>SUM('HL KNIHA VYPOC'!F234)</f>
        <v>0</v>
      </c>
      <c r="V1195" s="865"/>
      <c r="W1195" s="865"/>
      <c r="X1195" s="865"/>
      <c r="Y1195" s="865"/>
      <c r="Z1195" s="865"/>
      <c r="AA1195" s="865"/>
      <c r="AB1195" s="865">
        <f>SUM('HL KNIHA VYPOC'!E234)</f>
        <v>0</v>
      </c>
      <c r="AC1195" s="865"/>
      <c r="AD1195" s="865"/>
      <c r="AE1195" s="865"/>
      <c r="AF1195" s="865"/>
      <c r="AG1195" s="865"/>
      <c r="AH1195" s="865"/>
      <c r="AI1195" s="865"/>
      <c r="AJ1195" s="865"/>
      <c r="AK1195" s="865"/>
      <c r="AL1195" s="865"/>
      <c r="AM1195" s="865"/>
      <c r="AN1195" s="865"/>
      <c r="AO1195" s="865"/>
      <c r="AP1195" s="964">
        <f>SUM(M1195+U1195-AB1195+AI1195)</f>
        <v>0</v>
      </c>
      <c r="AQ1195" s="965"/>
      <c r="AR1195" s="965"/>
      <c r="AS1195" s="965"/>
      <c r="AT1195" s="965"/>
      <c r="AU1195" s="965"/>
      <c r="AV1195" s="966"/>
      <c r="AW1195" s="583"/>
      <c r="AX1195" s="583"/>
      <c r="AY1195" s="583"/>
      <c r="AZ1195" s="583"/>
      <c r="BA1195" s="583"/>
      <c r="BB1195" s="583"/>
    </row>
    <row r="1196" spans="1:54" ht="12.6" customHeight="1" x14ac:dyDescent="0.25">
      <c r="A1196" s="470" t="s">
        <v>1519</v>
      </c>
      <c r="B1196" s="433"/>
      <c r="C1196" s="433"/>
      <c r="D1196" s="433"/>
      <c r="E1196" s="433"/>
      <c r="F1196" s="433"/>
      <c r="G1196" s="433"/>
      <c r="H1196" s="433"/>
      <c r="I1196" s="433"/>
      <c r="J1196" s="433"/>
      <c r="K1196" s="433"/>
      <c r="L1196" s="471"/>
      <c r="M1196" s="865"/>
      <c r="N1196" s="865"/>
      <c r="O1196" s="865"/>
      <c r="P1196" s="865"/>
      <c r="Q1196" s="865"/>
      <c r="R1196" s="865"/>
      <c r="S1196" s="865"/>
      <c r="T1196" s="865"/>
      <c r="U1196" s="865"/>
      <c r="V1196" s="865"/>
      <c r="W1196" s="865"/>
      <c r="X1196" s="865"/>
      <c r="Y1196" s="865"/>
      <c r="Z1196" s="865"/>
      <c r="AA1196" s="865"/>
      <c r="AB1196" s="865"/>
      <c r="AC1196" s="865"/>
      <c r="AD1196" s="865"/>
      <c r="AE1196" s="865"/>
      <c r="AF1196" s="865"/>
      <c r="AG1196" s="865"/>
      <c r="AH1196" s="865"/>
      <c r="AI1196" s="865"/>
      <c r="AJ1196" s="865"/>
      <c r="AK1196" s="865"/>
      <c r="AL1196" s="865"/>
      <c r="AM1196" s="865"/>
      <c r="AN1196" s="865"/>
      <c r="AO1196" s="865"/>
      <c r="AP1196" s="967"/>
      <c r="AQ1196" s="968"/>
      <c r="AR1196" s="968"/>
      <c r="AS1196" s="968"/>
      <c r="AT1196" s="968"/>
      <c r="AU1196" s="968"/>
      <c r="AV1196" s="969"/>
      <c r="AW1196" s="583"/>
      <c r="AX1196" s="583"/>
      <c r="AY1196" s="583"/>
      <c r="AZ1196" s="583"/>
      <c r="BA1196" s="583"/>
      <c r="BB1196" s="583"/>
    </row>
    <row r="1197" spans="1:54" ht="12.6" customHeight="1" x14ac:dyDescent="0.25">
      <c r="A1197" s="454" t="s">
        <v>1518</v>
      </c>
      <c r="B1197" s="455"/>
      <c r="C1197" s="455"/>
      <c r="D1197" s="455"/>
      <c r="E1197" s="455"/>
      <c r="F1197" s="455"/>
      <c r="G1197" s="455"/>
      <c r="H1197" s="455"/>
      <c r="I1197" s="455"/>
      <c r="J1197" s="455"/>
      <c r="K1197" s="455"/>
      <c r="L1197" s="456"/>
      <c r="M1197" s="865"/>
      <c r="N1197" s="865"/>
      <c r="O1197" s="865"/>
      <c r="P1197" s="865"/>
      <c r="Q1197" s="865"/>
      <c r="R1197" s="865"/>
      <c r="S1197" s="865"/>
      <c r="T1197" s="865"/>
      <c r="U1197" s="865"/>
      <c r="V1197" s="865"/>
      <c r="W1197" s="865"/>
      <c r="X1197" s="865"/>
      <c r="Y1197" s="865"/>
      <c r="Z1197" s="865"/>
      <c r="AA1197" s="865"/>
      <c r="AB1197" s="865"/>
      <c r="AC1197" s="865"/>
      <c r="AD1197" s="865"/>
      <c r="AE1197" s="865"/>
      <c r="AF1197" s="865"/>
      <c r="AG1197" s="865"/>
      <c r="AH1197" s="865"/>
      <c r="AI1197" s="865"/>
      <c r="AJ1197" s="865"/>
      <c r="AK1197" s="865"/>
      <c r="AL1197" s="865"/>
      <c r="AM1197" s="865"/>
      <c r="AN1197" s="865"/>
      <c r="AO1197" s="865"/>
      <c r="AP1197" s="970"/>
      <c r="AQ1197" s="971"/>
      <c r="AR1197" s="971"/>
      <c r="AS1197" s="971"/>
      <c r="AT1197" s="971"/>
      <c r="AU1197" s="971"/>
      <c r="AV1197" s="972"/>
      <c r="AW1197" s="583"/>
      <c r="AX1197" s="583"/>
      <c r="AY1197" s="583"/>
      <c r="AZ1197" s="583"/>
      <c r="BA1197" s="583"/>
      <c r="BB1197" s="583"/>
    </row>
    <row r="1198" spans="1:54" ht="12.6" customHeight="1" x14ac:dyDescent="0.25">
      <c r="A1198" s="451" t="s">
        <v>1517</v>
      </c>
      <c r="B1198" s="452"/>
      <c r="C1198" s="452"/>
      <c r="D1198" s="452"/>
      <c r="E1198" s="452"/>
      <c r="F1198" s="452"/>
      <c r="G1198" s="452"/>
      <c r="H1198" s="452"/>
      <c r="I1198" s="452"/>
      <c r="J1198" s="452"/>
      <c r="K1198" s="452"/>
      <c r="L1198" s="453"/>
      <c r="M1198" s="865"/>
      <c r="N1198" s="865"/>
      <c r="O1198" s="865"/>
      <c r="P1198" s="865"/>
      <c r="Q1198" s="865"/>
      <c r="R1198" s="865"/>
      <c r="S1198" s="865"/>
      <c r="T1198" s="865"/>
      <c r="U1198" s="865"/>
      <c r="V1198" s="865"/>
      <c r="W1198" s="865"/>
      <c r="X1198" s="865"/>
      <c r="Y1198" s="865"/>
      <c r="Z1198" s="865"/>
      <c r="AA1198" s="865"/>
      <c r="AB1198" s="865"/>
      <c r="AC1198" s="865"/>
      <c r="AD1198" s="865"/>
      <c r="AE1198" s="865"/>
      <c r="AF1198" s="865"/>
      <c r="AG1198" s="865"/>
      <c r="AH1198" s="865"/>
      <c r="AI1198" s="865"/>
      <c r="AJ1198" s="865"/>
      <c r="AK1198" s="865"/>
      <c r="AL1198" s="865"/>
      <c r="AM1198" s="865"/>
      <c r="AN1198" s="865"/>
      <c r="AO1198" s="865"/>
      <c r="AP1198" s="964">
        <f>SUM(M1198+U1198-AB1198+AI1198)</f>
        <v>0</v>
      </c>
      <c r="AQ1198" s="965"/>
      <c r="AR1198" s="965"/>
      <c r="AS1198" s="965"/>
      <c r="AT1198" s="965"/>
      <c r="AU1198" s="965"/>
      <c r="AV1198" s="966"/>
      <c r="AW1198" s="583"/>
      <c r="AX1198" s="583"/>
      <c r="AY1198" s="583"/>
      <c r="AZ1198" s="583"/>
      <c r="BA1198" s="583"/>
      <c r="BB1198" s="583"/>
    </row>
    <row r="1199" spans="1:54" ht="12.6" customHeight="1" x14ac:dyDescent="0.25">
      <c r="A1199" s="454" t="s">
        <v>1516</v>
      </c>
      <c r="B1199" s="455"/>
      <c r="C1199" s="455"/>
      <c r="D1199" s="455"/>
      <c r="E1199" s="455"/>
      <c r="F1199" s="455"/>
      <c r="G1199" s="455"/>
      <c r="H1199" s="455"/>
      <c r="I1199" s="455"/>
      <c r="J1199" s="455"/>
      <c r="K1199" s="455"/>
      <c r="L1199" s="456"/>
      <c r="M1199" s="865"/>
      <c r="N1199" s="865"/>
      <c r="O1199" s="865"/>
      <c r="P1199" s="865"/>
      <c r="Q1199" s="865"/>
      <c r="R1199" s="865"/>
      <c r="S1199" s="865"/>
      <c r="T1199" s="865"/>
      <c r="U1199" s="865"/>
      <c r="V1199" s="865"/>
      <c r="W1199" s="865"/>
      <c r="X1199" s="865"/>
      <c r="Y1199" s="865"/>
      <c r="Z1199" s="865"/>
      <c r="AA1199" s="865"/>
      <c r="AB1199" s="865"/>
      <c r="AC1199" s="865"/>
      <c r="AD1199" s="865"/>
      <c r="AE1199" s="865"/>
      <c r="AF1199" s="865"/>
      <c r="AG1199" s="865"/>
      <c r="AH1199" s="865"/>
      <c r="AI1199" s="865"/>
      <c r="AJ1199" s="865"/>
      <c r="AK1199" s="865"/>
      <c r="AL1199" s="865"/>
      <c r="AM1199" s="865"/>
      <c r="AN1199" s="865"/>
      <c r="AO1199" s="865"/>
      <c r="AP1199" s="970"/>
      <c r="AQ1199" s="971"/>
      <c r="AR1199" s="971"/>
      <c r="AS1199" s="971"/>
      <c r="AT1199" s="971"/>
      <c r="AU1199" s="971"/>
      <c r="AV1199" s="972"/>
      <c r="AW1199" s="583"/>
      <c r="AX1199" s="583"/>
      <c r="AY1199" s="583"/>
      <c r="AZ1199" s="583"/>
      <c r="BA1199" s="583"/>
      <c r="BB1199" s="583"/>
    </row>
    <row r="1200" spans="1:54" ht="12.6" customHeight="1" x14ac:dyDescent="0.25">
      <c r="A1200" s="451" t="s">
        <v>1515</v>
      </c>
      <c r="B1200" s="452"/>
      <c r="C1200" s="452"/>
      <c r="D1200" s="452"/>
      <c r="E1200" s="452"/>
      <c r="F1200" s="452"/>
      <c r="G1200" s="452"/>
      <c r="H1200" s="452"/>
      <c r="I1200" s="452"/>
      <c r="J1200" s="452"/>
      <c r="K1200" s="452"/>
      <c r="L1200" s="453"/>
      <c r="M1200" s="865"/>
      <c r="N1200" s="865"/>
      <c r="O1200" s="865"/>
      <c r="P1200" s="865"/>
      <c r="Q1200" s="865"/>
      <c r="R1200" s="865"/>
      <c r="S1200" s="865"/>
      <c r="T1200" s="865"/>
      <c r="U1200" s="865"/>
      <c r="V1200" s="865"/>
      <c r="W1200" s="865"/>
      <c r="X1200" s="865"/>
      <c r="Y1200" s="865"/>
      <c r="Z1200" s="865"/>
      <c r="AA1200" s="865"/>
      <c r="AB1200" s="865"/>
      <c r="AC1200" s="865"/>
      <c r="AD1200" s="865"/>
      <c r="AE1200" s="865"/>
      <c r="AF1200" s="865"/>
      <c r="AG1200" s="865"/>
      <c r="AH1200" s="865"/>
      <c r="AI1200" s="865"/>
      <c r="AJ1200" s="865"/>
      <c r="AK1200" s="865"/>
      <c r="AL1200" s="865"/>
      <c r="AM1200" s="865"/>
      <c r="AN1200" s="865"/>
      <c r="AO1200" s="865"/>
      <c r="AP1200" s="964">
        <f>SUM(M1200+U1200-AB1200+AI1200)</f>
        <v>0</v>
      </c>
      <c r="AQ1200" s="965"/>
      <c r="AR1200" s="965"/>
      <c r="AS1200" s="965"/>
      <c r="AT1200" s="965"/>
      <c r="AU1200" s="965"/>
      <c r="AV1200" s="966"/>
      <c r="AW1200" s="583"/>
      <c r="AX1200" s="583"/>
      <c r="AY1200" s="583"/>
      <c r="AZ1200" s="583"/>
      <c r="BA1200" s="583"/>
      <c r="BB1200" s="583"/>
    </row>
    <row r="1201" spans="1:54" ht="12.6" customHeight="1" x14ac:dyDescent="0.25">
      <c r="A1201" s="470" t="s">
        <v>1514</v>
      </c>
      <c r="B1201" s="433"/>
      <c r="C1201" s="433"/>
      <c r="D1201" s="433"/>
      <c r="E1201" s="433"/>
      <c r="F1201" s="433"/>
      <c r="G1201" s="433"/>
      <c r="H1201" s="433"/>
      <c r="I1201" s="433"/>
      <c r="J1201" s="433"/>
      <c r="K1201" s="433"/>
      <c r="L1201" s="471"/>
      <c r="M1201" s="865"/>
      <c r="N1201" s="865"/>
      <c r="O1201" s="865"/>
      <c r="P1201" s="865"/>
      <c r="Q1201" s="865"/>
      <c r="R1201" s="865"/>
      <c r="S1201" s="865"/>
      <c r="T1201" s="865"/>
      <c r="U1201" s="865"/>
      <c r="V1201" s="865"/>
      <c r="W1201" s="865"/>
      <c r="X1201" s="865"/>
      <c r="Y1201" s="865"/>
      <c r="Z1201" s="865"/>
      <c r="AA1201" s="865"/>
      <c r="AB1201" s="865"/>
      <c r="AC1201" s="865"/>
      <c r="AD1201" s="865"/>
      <c r="AE1201" s="865"/>
      <c r="AF1201" s="865"/>
      <c r="AG1201" s="865"/>
      <c r="AH1201" s="865"/>
      <c r="AI1201" s="865"/>
      <c r="AJ1201" s="865"/>
      <c r="AK1201" s="865"/>
      <c r="AL1201" s="865"/>
      <c r="AM1201" s="865"/>
      <c r="AN1201" s="865"/>
      <c r="AO1201" s="865"/>
      <c r="AP1201" s="967"/>
      <c r="AQ1201" s="968"/>
      <c r="AR1201" s="968"/>
      <c r="AS1201" s="968"/>
      <c r="AT1201" s="968"/>
      <c r="AU1201" s="968"/>
      <c r="AV1201" s="969"/>
      <c r="AW1201" s="583"/>
      <c r="AX1201" s="583"/>
      <c r="AY1201" s="583"/>
      <c r="AZ1201" s="583"/>
      <c r="BA1201" s="583"/>
      <c r="BB1201" s="583"/>
    </row>
    <row r="1202" spans="1:54" ht="12.6" customHeight="1" x14ac:dyDescent="0.25">
      <c r="A1202" s="454" t="s">
        <v>1513</v>
      </c>
      <c r="B1202" s="455"/>
      <c r="C1202" s="455"/>
      <c r="D1202" s="455"/>
      <c r="E1202" s="455"/>
      <c r="F1202" s="455"/>
      <c r="G1202" s="455"/>
      <c r="H1202" s="455"/>
      <c r="I1202" s="455"/>
      <c r="J1202" s="455"/>
      <c r="K1202" s="455"/>
      <c r="L1202" s="456"/>
      <c r="M1202" s="865"/>
      <c r="N1202" s="865"/>
      <c r="O1202" s="865"/>
      <c r="P1202" s="865"/>
      <c r="Q1202" s="865"/>
      <c r="R1202" s="865"/>
      <c r="S1202" s="865"/>
      <c r="T1202" s="865"/>
      <c r="U1202" s="865"/>
      <c r="V1202" s="865"/>
      <c r="W1202" s="865"/>
      <c r="X1202" s="865"/>
      <c r="Y1202" s="865"/>
      <c r="Z1202" s="865"/>
      <c r="AA1202" s="865"/>
      <c r="AB1202" s="865"/>
      <c r="AC1202" s="865"/>
      <c r="AD1202" s="865"/>
      <c r="AE1202" s="865"/>
      <c r="AF1202" s="865"/>
      <c r="AG1202" s="865"/>
      <c r="AH1202" s="865"/>
      <c r="AI1202" s="865"/>
      <c r="AJ1202" s="865"/>
      <c r="AK1202" s="865"/>
      <c r="AL1202" s="865"/>
      <c r="AM1202" s="865"/>
      <c r="AN1202" s="865"/>
      <c r="AO1202" s="865"/>
      <c r="AP1202" s="970"/>
      <c r="AQ1202" s="971"/>
      <c r="AR1202" s="971"/>
      <c r="AS1202" s="971"/>
      <c r="AT1202" s="971"/>
      <c r="AU1202" s="971"/>
      <c r="AV1202" s="972"/>
      <c r="AW1202" s="583"/>
      <c r="AX1202" s="583"/>
      <c r="AY1202" s="583"/>
      <c r="AZ1202" s="583"/>
      <c r="BA1202" s="583"/>
      <c r="BB1202" s="583"/>
    </row>
    <row r="1203" spans="1:54" ht="12.6" customHeight="1" x14ac:dyDescent="0.25">
      <c r="A1203" s="444" t="s">
        <v>1958</v>
      </c>
      <c r="B1203" s="433"/>
      <c r="C1203" s="433"/>
      <c r="D1203" s="433"/>
      <c r="E1203" s="433"/>
      <c r="F1203" s="433"/>
      <c r="G1203" s="433"/>
      <c r="H1203" s="433"/>
      <c r="I1203" s="433"/>
      <c r="J1203" s="433"/>
      <c r="K1203" s="433"/>
      <c r="L1203" s="433"/>
      <c r="M1203" s="635"/>
      <c r="N1203" s="635"/>
      <c r="O1203" s="635"/>
      <c r="P1203" s="635"/>
      <c r="Q1203" s="635"/>
      <c r="R1203" s="635"/>
      <c r="S1203" s="635"/>
      <c r="T1203" s="635"/>
      <c r="U1203" s="635"/>
      <c r="V1203" s="635"/>
      <c r="W1203" s="635"/>
      <c r="X1203" s="635"/>
      <c r="Y1203" s="635"/>
      <c r="Z1203" s="635"/>
      <c r="AA1203" s="635"/>
      <c r="AB1203" s="635"/>
      <c r="AC1203" s="635"/>
      <c r="AD1203" s="635"/>
      <c r="AE1203" s="635"/>
      <c r="AF1203" s="635"/>
      <c r="AG1203" s="635"/>
      <c r="AH1203" s="635"/>
      <c r="AI1203" s="635"/>
      <c r="AJ1203" s="635"/>
      <c r="AK1203" s="635"/>
      <c r="AL1203" s="635"/>
      <c r="AM1203" s="635"/>
      <c r="AN1203" s="635"/>
      <c r="AO1203" s="635"/>
      <c r="AP1203" s="635"/>
      <c r="AQ1203" s="635"/>
      <c r="AR1203" s="635"/>
      <c r="AS1203" s="635"/>
      <c r="AT1203" s="635"/>
      <c r="AU1203" s="635"/>
      <c r="AV1203" s="635"/>
      <c r="AW1203" s="635"/>
      <c r="AX1203" s="635"/>
      <c r="AY1203" s="635"/>
      <c r="AZ1203" s="635"/>
      <c r="BA1203" s="635"/>
      <c r="BB1203" s="635"/>
    </row>
    <row r="1204" spans="1:54" ht="12.6" customHeight="1" x14ac:dyDescent="0.25">
      <c r="A1204" s="982"/>
      <c r="B1204" s="982"/>
      <c r="C1204" s="982"/>
      <c r="D1204" s="982"/>
      <c r="E1204" s="982"/>
      <c r="F1204" s="982"/>
      <c r="G1204" s="982"/>
      <c r="H1204" s="982"/>
      <c r="I1204" s="982"/>
      <c r="J1204" s="982"/>
      <c r="K1204" s="982"/>
      <c r="L1204" s="982"/>
      <c r="M1204" s="982"/>
      <c r="N1204" s="982"/>
      <c r="O1204" s="982"/>
      <c r="P1204" s="982"/>
      <c r="Q1204" s="982"/>
      <c r="R1204" s="982"/>
      <c r="S1204" s="982"/>
      <c r="T1204" s="982"/>
      <c r="U1204" s="982"/>
      <c r="V1204" s="982"/>
      <c r="W1204" s="982"/>
      <c r="X1204" s="982"/>
      <c r="Y1204" s="982"/>
      <c r="Z1204" s="982"/>
      <c r="AA1204" s="982"/>
      <c r="AB1204" s="982"/>
      <c r="AC1204" s="982"/>
      <c r="AD1204" s="982"/>
      <c r="AE1204" s="982"/>
      <c r="AF1204" s="982"/>
      <c r="AG1204" s="982"/>
      <c r="AH1204" s="982"/>
      <c r="AI1204" s="982"/>
      <c r="AJ1204" s="982"/>
      <c r="AK1204" s="982"/>
      <c r="AL1204" s="982"/>
      <c r="AM1204" s="982"/>
      <c r="AN1204" s="982"/>
      <c r="AO1204" s="982"/>
      <c r="AP1204" s="982"/>
      <c r="AQ1204" s="982"/>
      <c r="AR1204" s="982"/>
      <c r="AS1204" s="982"/>
      <c r="AT1204" s="982"/>
      <c r="AU1204" s="982"/>
      <c r="AV1204" s="982"/>
      <c r="AW1204" s="982"/>
      <c r="AX1204" s="982"/>
      <c r="AY1204" s="982"/>
      <c r="AZ1204" s="982"/>
      <c r="BA1204" s="766"/>
      <c r="BB1204" s="767"/>
    </row>
    <row r="1205" spans="1:54" ht="26.25" customHeight="1" x14ac:dyDescent="0.25">
      <c r="A1205" s="982"/>
      <c r="B1205" s="982"/>
      <c r="C1205" s="982"/>
      <c r="D1205" s="982"/>
      <c r="E1205" s="982"/>
      <c r="F1205" s="982"/>
      <c r="G1205" s="982"/>
      <c r="H1205" s="982"/>
      <c r="I1205" s="982"/>
      <c r="J1205" s="982"/>
      <c r="K1205" s="982"/>
      <c r="L1205" s="982"/>
      <c r="M1205" s="982"/>
      <c r="N1205" s="982"/>
      <c r="O1205" s="982"/>
      <c r="P1205" s="982"/>
      <c r="Q1205" s="982"/>
      <c r="R1205" s="982"/>
      <c r="S1205" s="982"/>
      <c r="T1205" s="982"/>
      <c r="U1205" s="982"/>
      <c r="V1205" s="982"/>
      <c r="W1205" s="982"/>
      <c r="X1205" s="982"/>
      <c r="Y1205" s="982"/>
      <c r="Z1205" s="982"/>
      <c r="AA1205" s="982"/>
      <c r="AB1205" s="982"/>
      <c r="AC1205" s="982"/>
      <c r="AD1205" s="982"/>
      <c r="AE1205" s="982"/>
      <c r="AF1205" s="982"/>
      <c r="AG1205" s="982"/>
      <c r="AH1205" s="982"/>
      <c r="AI1205" s="982"/>
      <c r="AJ1205" s="982"/>
      <c r="AK1205" s="982"/>
      <c r="AL1205" s="982"/>
      <c r="AM1205" s="982"/>
      <c r="AN1205" s="982"/>
      <c r="AO1205" s="982"/>
      <c r="AP1205" s="982"/>
      <c r="AQ1205" s="982"/>
      <c r="AR1205" s="982"/>
      <c r="AS1205" s="982"/>
      <c r="AT1205" s="982"/>
      <c r="AU1205" s="982"/>
      <c r="AV1205" s="982"/>
      <c r="AW1205" s="982"/>
      <c r="AX1205" s="982"/>
      <c r="AY1205" s="982"/>
      <c r="AZ1205" s="982"/>
      <c r="BA1205" s="450"/>
      <c r="BB1205" s="768"/>
    </row>
    <row r="1206" spans="1:54" s="433" customFormat="1" ht="12.6" customHeight="1" x14ac:dyDescent="0.25"/>
    <row r="1207" spans="1:54" ht="12.6" customHeight="1" x14ac:dyDescent="0.25">
      <c r="A1207" s="434" t="s">
        <v>479</v>
      </c>
    </row>
    <row r="1208" spans="1:54" ht="12.6" customHeight="1" x14ac:dyDescent="0.25">
      <c r="A1208" s="696"/>
      <c r="B1208" s="697"/>
      <c r="C1208" s="697"/>
      <c r="D1208" s="697"/>
      <c r="E1208" s="697"/>
      <c r="F1208" s="697"/>
      <c r="G1208" s="697"/>
      <c r="H1208" s="697"/>
      <c r="I1208" s="697"/>
      <c r="J1208" s="697"/>
      <c r="K1208" s="697"/>
      <c r="L1208" s="708"/>
      <c r="M1208" s="472" t="s">
        <v>469</v>
      </c>
      <c r="N1208" s="473"/>
      <c r="O1208" s="473"/>
      <c r="P1208" s="473"/>
      <c r="Q1208" s="473"/>
      <c r="R1208" s="473"/>
      <c r="S1208" s="473"/>
      <c r="T1208" s="473"/>
      <c r="U1208" s="473"/>
      <c r="V1208" s="473"/>
      <c r="W1208" s="473"/>
      <c r="X1208" s="473"/>
      <c r="Y1208" s="473"/>
      <c r="Z1208" s="473"/>
      <c r="AA1208" s="473"/>
      <c r="AB1208" s="473"/>
      <c r="AC1208" s="473"/>
      <c r="AD1208" s="473"/>
      <c r="AE1208" s="473"/>
      <c r="AF1208" s="473"/>
      <c r="AG1208" s="473"/>
      <c r="AH1208" s="473"/>
      <c r="AI1208" s="473"/>
      <c r="AJ1208" s="473"/>
      <c r="AK1208" s="473"/>
      <c r="AL1208" s="473"/>
      <c r="AM1208" s="473"/>
      <c r="AN1208" s="473"/>
      <c r="AO1208" s="473"/>
      <c r="AP1208" s="473"/>
      <c r="AQ1208" s="473"/>
      <c r="AR1208" s="473"/>
      <c r="AS1208" s="473"/>
      <c r="AT1208" s="473"/>
      <c r="AU1208" s="473"/>
      <c r="AV1208" s="765"/>
      <c r="AW1208" s="1080"/>
      <c r="AX1208" s="1081"/>
      <c r="AY1208" s="1081"/>
      <c r="AZ1208" s="1081"/>
      <c r="BA1208" s="1081"/>
      <c r="BB1208" s="582"/>
    </row>
    <row r="1209" spans="1:54" ht="12.6" customHeight="1" x14ac:dyDescent="0.25">
      <c r="A1209" s="698"/>
      <c r="B1209" s="438"/>
      <c r="C1209" s="438"/>
      <c r="D1209" s="438"/>
      <c r="E1209" s="438"/>
      <c r="F1209" s="438"/>
      <c r="G1209" s="438"/>
      <c r="H1209" s="438"/>
      <c r="I1209" s="438"/>
      <c r="J1209" s="438"/>
      <c r="K1209" s="438"/>
      <c r="L1209" s="709"/>
      <c r="M1209" s="696"/>
      <c r="N1209" s="697"/>
      <c r="O1209" s="697"/>
      <c r="P1209" s="697"/>
      <c r="Q1209" s="697"/>
      <c r="R1209" s="697"/>
      <c r="S1209" s="697"/>
      <c r="T1209" s="708"/>
      <c r="U1209" s="696"/>
      <c r="V1209" s="697"/>
      <c r="W1209" s="697"/>
      <c r="X1209" s="697"/>
      <c r="Y1209" s="697"/>
      <c r="Z1209" s="697"/>
      <c r="AA1209" s="708"/>
      <c r="AB1209" s="696"/>
      <c r="AC1209" s="697"/>
      <c r="AD1209" s="697"/>
      <c r="AE1209" s="697"/>
      <c r="AF1209" s="697"/>
      <c r="AG1209" s="697"/>
      <c r="AH1209" s="708"/>
      <c r="AI1209" s="696"/>
      <c r="AJ1209" s="697"/>
      <c r="AK1209" s="697"/>
      <c r="AL1209" s="697"/>
      <c r="AM1209" s="697"/>
      <c r="AN1209" s="697"/>
      <c r="AO1209" s="708"/>
      <c r="AP1209" s="464" t="s">
        <v>1535</v>
      </c>
      <c r="AQ1209" s="465"/>
      <c r="AR1209" s="465"/>
      <c r="AS1209" s="465"/>
      <c r="AT1209" s="465"/>
      <c r="AU1209" s="465"/>
      <c r="AV1209" s="466"/>
      <c r="AW1209" s="676"/>
      <c r="AX1209" s="582"/>
      <c r="AY1209" s="582"/>
      <c r="AZ1209" s="582"/>
      <c r="BA1209" s="582"/>
      <c r="BB1209" s="582"/>
    </row>
    <row r="1210" spans="1:54" ht="12.6" customHeight="1" x14ac:dyDescent="0.25">
      <c r="A1210" s="987" t="s">
        <v>1534</v>
      </c>
      <c r="B1210" s="988"/>
      <c r="C1210" s="988"/>
      <c r="D1210" s="988"/>
      <c r="E1210" s="988"/>
      <c r="F1210" s="988"/>
      <c r="G1210" s="988"/>
      <c r="H1210" s="988"/>
      <c r="I1210" s="988"/>
      <c r="J1210" s="988"/>
      <c r="K1210" s="988"/>
      <c r="L1210" s="992"/>
      <c r="M1210" s="987" t="s">
        <v>1533</v>
      </c>
      <c r="N1210" s="988"/>
      <c r="O1210" s="988"/>
      <c r="P1210" s="988"/>
      <c r="Q1210" s="988"/>
      <c r="R1210" s="988"/>
      <c r="S1210" s="988"/>
      <c r="T1210" s="992"/>
      <c r="U1210" s="987" t="s">
        <v>510</v>
      </c>
      <c r="V1210" s="988"/>
      <c r="W1210" s="988"/>
      <c r="X1210" s="988"/>
      <c r="Y1210" s="988"/>
      <c r="Z1210" s="988"/>
      <c r="AA1210" s="992"/>
      <c r="AB1210" s="987" t="s">
        <v>509</v>
      </c>
      <c r="AC1210" s="988"/>
      <c r="AD1210" s="988"/>
      <c r="AE1210" s="988"/>
      <c r="AF1210" s="988"/>
      <c r="AG1210" s="988"/>
      <c r="AH1210" s="992"/>
      <c r="AI1210" s="987" t="s">
        <v>589</v>
      </c>
      <c r="AJ1210" s="988"/>
      <c r="AK1210" s="988"/>
      <c r="AL1210" s="988"/>
      <c r="AM1210" s="988"/>
      <c r="AN1210" s="988"/>
      <c r="AO1210" s="992"/>
      <c r="AP1210" s="676" t="s">
        <v>1532</v>
      </c>
      <c r="AQ1210" s="582"/>
      <c r="AR1210" s="582"/>
      <c r="AS1210" s="582"/>
      <c r="AT1210" s="582"/>
      <c r="AU1210" s="582"/>
      <c r="AV1210" s="743"/>
      <c r="AW1210" s="676"/>
      <c r="AX1210" s="582"/>
      <c r="AY1210" s="582"/>
      <c r="AZ1210" s="582"/>
      <c r="BA1210" s="582"/>
      <c r="BB1210" s="582"/>
    </row>
    <row r="1211" spans="1:54" ht="12.6" customHeight="1" x14ac:dyDescent="0.25">
      <c r="A1211" s="987" t="s">
        <v>1527</v>
      </c>
      <c r="B1211" s="988"/>
      <c r="C1211" s="988"/>
      <c r="D1211" s="988"/>
      <c r="E1211" s="988"/>
      <c r="F1211" s="988"/>
      <c r="G1211" s="988"/>
      <c r="H1211" s="988"/>
      <c r="I1211" s="988"/>
      <c r="J1211" s="988"/>
      <c r="K1211" s="988"/>
      <c r="L1211" s="992"/>
      <c r="M1211" s="987" t="s">
        <v>1518</v>
      </c>
      <c r="N1211" s="988"/>
      <c r="O1211" s="988"/>
      <c r="P1211" s="988"/>
      <c r="Q1211" s="988"/>
      <c r="R1211" s="988"/>
      <c r="S1211" s="988"/>
      <c r="T1211" s="992"/>
      <c r="U1211" s="698"/>
      <c r="V1211" s="438"/>
      <c r="W1211" s="438"/>
      <c r="X1211" s="438"/>
      <c r="Y1211" s="438"/>
      <c r="Z1211" s="438"/>
      <c r="AA1211" s="709"/>
      <c r="AB1211" s="698"/>
      <c r="AC1211" s="438"/>
      <c r="AD1211" s="438"/>
      <c r="AE1211" s="438"/>
      <c r="AF1211" s="438"/>
      <c r="AG1211" s="438"/>
      <c r="AH1211" s="709"/>
      <c r="AI1211" s="698"/>
      <c r="AJ1211" s="438"/>
      <c r="AK1211" s="438"/>
      <c r="AL1211" s="438"/>
      <c r="AM1211" s="438"/>
      <c r="AN1211" s="438"/>
      <c r="AO1211" s="709"/>
      <c r="AP1211" s="676" t="s">
        <v>1531</v>
      </c>
      <c r="AQ1211" s="582"/>
      <c r="AR1211" s="582"/>
      <c r="AS1211" s="582"/>
      <c r="AT1211" s="582"/>
      <c r="AU1211" s="582"/>
      <c r="AV1211" s="743"/>
      <c r="AW1211" s="676"/>
      <c r="AX1211" s="582"/>
      <c r="AY1211" s="582"/>
      <c r="AZ1211" s="582"/>
      <c r="BA1211" s="582"/>
      <c r="BB1211" s="582"/>
    </row>
    <row r="1212" spans="1:54" ht="12.6" customHeight="1" x14ac:dyDescent="0.25">
      <c r="A1212" s="698"/>
      <c r="B1212" s="438"/>
      <c r="C1212" s="438"/>
      <c r="D1212" s="438"/>
      <c r="E1212" s="438"/>
      <c r="F1212" s="438"/>
      <c r="G1212" s="438"/>
      <c r="H1212" s="438"/>
      <c r="I1212" s="438"/>
      <c r="J1212" s="438"/>
      <c r="K1212" s="438"/>
      <c r="L1212" s="709"/>
      <c r="M1212" s="698"/>
      <c r="N1212" s="438"/>
      <c r="O1212" s="438"/>
      <c r="P1212" s="438"/>
      <c r="Q1212" s="438"/>
      <c r="R1212" s="438"/>
      <c r="S1212" s="438"/>
      <c r="T1212" s="709"/>
      <c r="U1212" s="698"/>
      <c r="V1212" s="438"/>
      <c r="W1212" s="438"/>
      <c r="X1212" s="438"/>
      <c r="Y1212" s="438"/>
      <c r="Z1212" s="438"/>
      <c r="AA1212" s="709"/>
      <c r="AB1212" s="698"/>
      <c r="AC1212" s="438"/>
      <c r="AD1212" s="438"/>
      <c r="AE1212" s="438"/>
      <c r="AF1212" s="438"/>
      <c r="AG1212" s="438"/>
      <c r="AH1212" s="709"/>
      <c r="AI1212" s="698"/>
      <c r="AJ1212" s="438"/>
      <c r="AK1212" s="438"/>
      <c r="AL1212" s="438"/>
      <c r="AM1212" s="438"/>
      <c r="AN1212" s="438"/>
      <c r="AO1212" s="709"/>
      <c r="AP1212" s="676" t="s">
        <v>1530</v>
      </c>
      <c r="AQ1212" s="582"/>
      <c r="AR1212" s="582"/>
      <c r="AS1212" s="582"/>
      <c r="AT1212" s="582"/>
      <c r="AU1212" s="582"/>
      <c r="AV1212" s="743"/>
      <c r="AW1212" s="676"/>
      <c r="AX1212" s="582"/>
      <c r="AY1212" s="582"/>
      <c r="AZ1212" s="582"/>
      <c r="BA1212" s="582"/>
      <c r="BB1212" s="582"/>
    </row>
    <row r="1213" spans="1:54" ht="12.6" customHeight="1" x14ac:dyDescent="0.25">
      <c r="A1213" s="924" t="s">
        <v>816</v>
      </c>
      <c r="B1213" s="925"/>
      <c r="C1213" s="925"/>
      <c r="D1213" s="925"/>
      <c r="E1213" s="925"/>
      <c r="F1213" s="925"/>
      <c r="G1213" s="925"/>
      <c r="H1213" s="925"/>
      <c r="I1213" s="925"/>
      <c r="J1213" s="925"/>
      <c r="K1213" s="925"/>
      <c r="L1213" s="993"/>
      <c r="M1213" s="924" t="s">
        <v>817</v>
      </c>
      <c r="N1213" s="925"/>
      <c r="O1213" s="925"/>
      <c r="P1213" s="925"/>
      <c r="Q1213" s="925"/>
      <c r="R1213" s="925"/>
      <c r="S1213" s="925"/>
      <c r="T1213" s="993"/>
      <c r="U1213" s="924" t="s">
        <v>818</v>
      </c>
      <c r="V1213" s="925"/>
      <c r="W1213" s="925"/>
      <c r="X1213" s="925"/>
      <c r="Y1213" s="925"/>
      <c r="Z1213" s="925"/>
      <c r="AA1213" s="993"/>
      <c r="AB1213" s="924" t="s">
        <v>476</v>
      </c>
      <c r="AC1213" s="925"/>
      <c r="AD1213" s="925"/>
      <c r="AE1213" s="925"/>
      <c r="AF1213" s="925"/>
      <c r="AG1213" s="925"/>
      <c r="AH1213" s="993"/>
      <c r="AI1213" s="924" t="s">
        <v>477</v>
      </c>
      <c r="AJ1213" s="925"/>
      <c r="AK1213" s="925"/>
      <c r="AL1213" s="925"/>
      <c r="AM1213" s="925"/>
      <c r="AN1213" s="925"/>
      <c r="AO1213" s="993"/>
      <c r="AP1213" s="467" t="s">
        <v>480</v>
      </c>
      <c r="AQ1213" s="468"/>
      <c r="AR1213" s="468"/>
      <c r="AS1213" s="468"/>
      <c r="AT1213" s="468"/>
      <c r="AU1213" s="468"/>
      <c r="AV1213" s="469"/>
      <c r="AW1213" s="676"/>
      <c r="AX1213" s="582"/>
      <c r="AY1213" s="582"/>
      <c r="AZ1213" s="582"/>
      <c r="BA1213" s="582"/>
      <c r="BB1213" s="582"/>
    </row>
    <row r="1214" spans="1:54" ht="12.6" customHeight="1" x14ac:dyDescent="0.25">
      <c r="A1214" s="447" t="s">
        <v>2052</v>
      </c>
      <c r="B1214" s="448"/>
      <c r="C1214" s="448"/>
      <c r="D1214" s="448"/>
      <c r="E1214" s="448"/>
      <c r="F1214" s="448"/>
      <c r="G1214" s="448"/>
      <c r="H1214" s="448"/>
      <c r="I1214" s="448"/>
      <c r="J1214" s="448"/>
      <c r="K1214" s="448"/>
      <c r="L1214" s="449"/>
      <c r="M1214" s="1014">
        <f>'HL KNIHA VYPOC'!$H$215*-1</f>
        <v>6000</v>
      </c>
      <c r="N1214" s="1014"/>
      <c r="O1214" s="1014"/>
      <c r="P1214" s="1014"/>
      <c r="Q1214" s="1014"/>
      <c r="R1214" s="1014"/>
      <c r="S1214" s="1014"/>
      <c r="T1214" s="1014"/>
      <c r="U1214" s="1014">
        <f>'HL KNIHA VYPOC'!$J$215</f>
        <v>0</v>
      </c>
      <c r="V1214" s="1014"/>
      <c r="W1214" s="1014"/>
      <c r="X1214" s="1014"/>
      <c r="Y1214" s="1014"/>
      <c r="Z1214" s="1014"/>
      <c r="AA1214" s="1014"/>
      <c r="AB1214" s="1014">
        <f>'HL KNIHA VYPOC'!$I$215</f>
        <v>0</v>
      </c>
      <c r="AC1214" s="1014"/>
      <c r="AD1214" s="1014"/>
      <c r="AE1214" s="1014"/>
      <c r="AF1214" s="1014"/>
      <c r="AG1214" s="1014"/>
      <c r="AH1214" s="1014"/>
      <c r="AI1214" s="1014"/>
      <c r="AJ1214" s="1014"/>
      <c r="AK1214" s="1014"/>
      <c r="AL1214" s="1014"/>
      <c r="AM1214" s="1014"/>
      <c r="AN1214" s="1014"/>
      <c r="AO1214" s="1014"/>
      <c r="AP1214" s="983">
        <f>SUM(M1214+U1214-AB1214+AI1214)</f>
        <v>6000</v>
      </c>
      <c r="AQ1214" s="984"/>
      <c r="AR1214" s="984"/>
      <c r="AS1214" s="984"/>
      <c r="AT1214" s="984"/>
      <c r="AU1214" s="984"/>
      <c r="AV1214" s="985"/>
      <c r="AW1214" s="677"/>
      <c r="AX1214" s="583"/>
      <c r="AY1214" s="583"/>
      <c r="AZ1214" s="583"/>
      <c r="BA1214" s="583"/>
      <c r="BB1214" s="583"/>
    </row>
    <row r="1215" spans="1:54" ht="12.6" customHeight="1" x14ac:dyDescent="0.25">
      <c r="A1215" s="451" t="s">
        <v>1529</v>
      </c>
      <c r="B1215" s="452"/>
      <c r="C1215" s="452"/>
      <c r="D1215" s="452"/>
      <c r="E1215" s="452"/>
      <c r="F1215" s="452"/>
      <c r="G1215" s="452"/>
      <c r="H1215" s="452"/>
      <c r="I1215" s="452"/>
      <c r="J1215" s="452"/>
      <c r="K1215" s="452"/>
      <c r="L1215" s="453"/>
      <c r="M1215" s="1014"/>
      <c r="N1215" s="1014"/>
      <c r="O1215" s="1014"/>
      <c r="P1215" s="1014"/>
      <c r="Q1215" s="1014"/>
      <c r="R1215" s="1014"/>
      <c r="S1215" s="1014"/>
      <c r="T1215" s="1014"/>
      <c r="U1215" s="1014"/>
      <c r="V1215" s="1014"/>
      <c r="W1215" s="1014"/>
      <c r="X1215" s="1014"/>
      <c r="Y1215" s="1014"/>
      <c r="Z1215" s="1014"/>
      <c r="AA1215" s="1014"/>
      <c r="AB1215" s="1014"/>
      <c r="AC1215" s="1014"/>
      <c r="AD1215" s="1014"/>
      <c r="AE1215" s="1014"/>
      <c r="AF1215" s="1014"/>
      <c r="AG1215" s="1014"/>
      <c r="AH1215" s="1014"/>
      <c r="AI1215" s="1014"/>
      <c r="AJ1215" s="1014"/>
      <c r="AK1215" s="1014"/>
      <c r="AL1215" s="1014"/>
      <c r="AM1215" s="1014"/>
      <c r="AN1215" s="1014"/>
      <c r="AO1215" s="1014"/>
      <c r="AP1215" s="1082">
        <f>SUM(M1215+U1215-AB1215+AI1215)</f>
        <v>0</v>
      </c>
      <c r="AQ1215" s="1083"/>
      <c r="AR1215" s="1083"/>
      <c r="AS1215" s="1083"/>
      <c r="AT1215" s="1083"/>
      <c r="AU1215" s="1083"/>
      <c r="AV1215" s="1084"/>
      <c r="AW1215" s="677"/>
      <c r="AX1215" s="583"/>
      <c r="AY1215" s="583"/>
      <c r="AZ1215" s="583"/>
      <c r="BA1215" s="583"/>
      <c r="BB1215" s="583"/>
    </row>
    <row r="1216" spans="1:54" ht="12.6" customHeight="1" x14ac:dyDescent="0.25">
      <c r="A1216" s="454" t="s">
        <v>1528</v>
      </c>
      <c r="B1216" s="455"/>
      <c r="C1216" s="455"/>
      <c r="D1216" s="455"/>
      <c r="E1216" s="455"/>
      <c r="F1216" s="455"/>
      <c r="G1216" s="455"/>
      <c r="H1216" s="455"/>
      <c r="I1216" s="455"/>
      <c r="J1216" s="455"/>
      <c r="K1216" s="455"/>
      <c r="L1216" s="456"/>
      <c r="M1216" s="1014"/>
      <c r="N1216" s="1014"/>
      <c r="O1216" s="1014"/>
      <c r="P1216" s="1014"/>
      <c r="Q1216" s="1014"/>
      <c r="R1216" s="1014"/>
      <c r="S1216" s="1014"/>
      <c r="T1216" s="1014"/>
      <c r="U1216" s="1014"/>
      <c r="V1216" s="1014"/>
      <c r="W1216" s="1014"/>
      <c r="X1216" s="1014"/>
      <c r="Y1216" s="1014"/>
      <c r="Z1216" s="1014"/>
      <c r="AA1216" s="1014"/>
      <c r="AB1216" s="1014"/>
      <c r="AC1216" s="1014"/>
      <c r="AD1216" s="1014"/>
      <c r="AE1216" s="1014"/>
      <c r="AF1216" s="1014"/>
      <c r="AG1216" s="1014"/>
      <c r="AH1216" s="1014"/>
      <c r="AI1216" s="1014"/>
      <c r="AJ1216" s="1014"/>
      <c r="AK1216" s="1014"/>
      <c r="AL1216" s="1014"/>
      <c r="AM1216" s="1014"/>
      <c r="AN1216" s="1014"/>
      <c r="AO1216" s="1014"/>
      <c r="AP1216" s="1085"/>
      <c r="AQ1216" s="1086"/>
      <c r="AR1216" s="1086"/>
      <c r="AS1216" s="1086"/>
      <c r="AT1216" s="1086"/>
      <c r="AU1216" s="1086"/>
      <c r="AV1216" s="1087"/>
      <c r="AW1216" s="677"/>
      <c r="AX1216" s="583"/>
      <c r="AY1216" s="583"/>
      <c r="AZ1216" s="583"/>
      <c r="BA1216" s="583"/>
      <c r="BB1216" s="583"/>
    </row>
    <row r="1217" spans="1:54" ht="12.6" customHeight="1" x14ac:dyDescent="0.25">
      <c r="A1217" s="451" t="s">
        <v>2051</v>
      </c>
      <c r="B1217" s="452"/>
      <c r="C1217" s="452"/>
      <c r="D1217" s="452"/>
      <c r="E1217" s="452"/>
      <c r="F1217" s="452"/>
      <c r="G1217" s="452"/>
      <c r="H1217" s="452"/>
      <c r="I1217" s="452"/>
      <c r="J1217" s="452"/>
      <c r="K1217" s="452"/>
      <c r="L1217" s="453"/>
      <c r="M1217" s="983">
        <f>SUM('HL KNIHA VYPOC'!H223)*-1</f>
        <v>0</v>
      </c>
      <c r="N1217" s="984"/>
      <c r="O1217" s="984"/>
      <c r="P1217" s="984"/>
      <c r="Q1217" s="984"/>
      <c r="R1217" s="984"/>
      <c r="S1217" s="984"/>
      <c r="T1217" s="985"/>
      <c r="U1217" s="983">
        <f>SUM('HL KNIHA VYPOC'!J223)</f>
        <v>0</v>
      </c>
      <c r="V1217" s="984"/>
      <c r="W1217" s="984"/>
      <c r="X1217" s="984"/>
      <c r="Y1217" s="984"/>
      <c r="Z1217" s="984"/>
      <c r="AA1217" s="985"/>
      <c r="AB1217" s="983">
        <f>SUM('HL KNIHA VYPOC'!I223)</f>
        <v>0</v>
      </c>
      <c r="AC1217" s="984"/>
      <c r="AD1217" s="984"/>
      <c r="AE1217" s="984"/>
      <c r="AF1217" s="984"/>
      <c r="AG1217" s="984"/>
      <c r="AH1217" s="985"/>
      <c r="AI1217" s="983"/>
      <c r="AJ1217" s="984"/>
      <c r="AK1217" s="984"/>
      <c r="AL1217" s="984"/>
      <c r="AM1217" s="984"/>
      <c r="AN1217" s="984"/>
      <c r="AO1217" s="985"/>
      <c r="AP1217" s="983">
        <f>SUM(M1217+U1217-AB1217+AI1217)</f>
        <v>0</v>
      </c>
      <c r="AQ1217" s="984"/>
      <c r="AR1217" s="984"/>
      <c r="AS1217" s="984"/>
      <c r="AT1217" s="984"/>
      <c r="AU1217" s="984"/>
      <c r="AV1217" s="985"/>
      <c r="AW1217" s="677"/>
      <c r="AX1217" s="583"/>
      <c r="AY1217" s="583"/>
      <c r="AZ1217" s="583"/>
      <c r="BA1217" s="583"/>
      <c r="BB1217" s="583"/>
    </row>
    <row r="1218" spans="1:54" ht="12.6" customHeight="1" x14ac:dyDescent="0.25">
      <c r="A1218" s="451" t="s">
        <v>1526</v>
      </c>
      <c r="B1218" s="452"/>
      <c r="C1218" s="452"/>
      <c r="D1218" s="452"/>
      <c r="E1218" s="452"/>
      <c r="F1218" s="452"/>
      <c r="G1218" s="452"/>
      <c r="H1218" s="452"/>
      <c r="I1218" s="452"/>
      <c r="J1218" s="452"/>
      <c r="K1218" s="452"/>
      <c r="L1218" s="453"/>
      <c r="M1218" s="1014">
        <f>SUM('HL KNIHA VYPOC'!H172)</f>
        <v>0</v>
      </c>
      <c r="N1218" s="1014"/>
      <c r="O1218" s="1014"/>
      <c r="P1218" s="1014"/>
      <c r="Q1218" s="1014"/>
      <c r="R1218" s="1014"/>
      <c r="S1218" s="1014"/>
      <c r="T1218" s="1014"/>
      <c r="U1218" s="1014">
        <f>SUM('HL KNIHA VYPOC'!J172)</f>
        <v>0</v>
      </c>
      <c r="V1218" s="1014"/>
      <c r="W1218" s="1014"/>
      <c r="X1218" s="1014"/>
      <c r="Y1218" s="1014"/>
      <c r="Z1218" s="1014"/>
      <c r="AA1218" s="1014"/>
      <c r="AB1218" s="1014">
        <f>SUM('HL KNIHA VYPOC'!I172)</f>
        <v>0</v>
      </c>
      <c r="AC1218" s="1014"/>
      <c r="AD1218" s="1014"/>
      <c r="AE1218" s="1014"/>
      <c r="AF1218" s="1014"/>
      <c r="AG1218" s="1014"/>
      <c r="AH1218" s="1014"/>
      <c r="AI1218" s="1014"/>
      <c r="AJ1218" s="1014"/>
      <c r="AK1218" s="1014"/>
      <c r="AL1218" s="1014"/>
      <c r="AM1218" s="1014"/>
      <c r="AN1218" s="1014"/>
      <c r="AO1218" s="1014"/>
      <c r="AP1218" s="1082">
        <f>SUM('HL KNIHA VYPOC'!K172)</f>
        <v>0</v>
      </c>
      <c r="AQ1218" s="1083"/>
      <c r="AR1218" s="1083"/>
      <c r="AS1218" s="1083"/>
      <c r="AT1218" s="1083"/>
      <c r="AU1218" s="1083"/>
      <c r="AV1218" s="1084"/>
      <c r="AW1218" s="677"/>
      <c r="AX1218" s="583"/>
      <c r="AY1218" s="583"/>
      <c r="AZ1218" s="583"/>
      <c r="BA1218" s="583"/>
      <c r="BB1218" s="583"/>
    </row>
    <row r="1219" spans="1:54" ht="12.6" customHeight="1" x14ac:dyDescent="0.25">
      <c r="A1219" s="454" t="s">
        <v>2050</v>
      </c>
      <c r="B1219" s="455"/>
      <c r="C1219" s="455"/>
      <c r="D1219" s="455"/>
      <c r="E1219" s="455"/>
      <c r="F1219" s="455"/>
      <c r="G1219" s="455"/>
      <c r="H1219" s="455"/>
      <c r="I1219" s="455"/>
      <c r="J1219" s="455"/>
      <c r="K1219" s="455"/>
      <c r="L1219" s="456"/>
      <c r="M1219" s="1014"/>
      <c r="N1219" s="1014"/>
      <c r="O1219" s="1014"/>
      <c r="P1219" s="1014"/>
      <c r="Q1219" s="1014"/>
      <c r="R1219" s="1014"/>
      <c r="S1219" s="1014"/>
      <c r="T1219" s="1014"/>
      <c r="U1219" s="1014"/>
      <c r="V1219" s="1014"/>
      <c r="W1219" s="1014"/>
      <c r="X1219" s="1014"/>
      <c r="Y1219" s="1014"/>
      <c r="Z1219" s="1014"/>
      <c r="AA1219" s="1014"/>
      <c r="AB1219" s="1014"/>
      <c r="AC1219" s="1014"/>
      <c r="AD1219" s="1014"/>
      <c r="AE1219" s="1014"/>
      <c r="AF1219" s="1014"/>
      <c r="AG1219" s="1014"/>
      <c r="AH1219" s="1014"/>
      <c r="AI1219" s="1014"/>
      <c r="AJ1219" s="1014"/>
      <c r="AK1219" s="1014"/>
      <c r="AL1219" s="1014"/>
      <c r="AM1219" s="1014"/>
      <c r="AN1219" s="1014"/>
      <c r="AO1219" s="1014"/>
      <c r="AP1219" s="1085"/>
      <c r="AQ1219" s="1086"/>
      <c r="AR1219" s="1086"/>
      <c r="AS1219" s="1086"/>
      <c r="AT1219" s="1086"/>
      <c r="AU1219" s="1086"/>
      <c r="AV1219" s="1087"/>
      <c r="AW1219" s="677"/>
      <c r="AX1219" s="583"/>
      <c r="AY1219" s="583"/>
      <c r="AZ1219" s="583"/>
      <c r="BA1219" s="583"/>
      <c r="BB1219" s="583"/>
    </row>
    <row r="1220" spans="1:54" ht="12.6" customHeight="1" x14ac:dyDescent="0.25">
      <c r="A1220" s="447" t="s">
        <v>2049</v>
      </c>
      <c r="B1220" s="448"/>
      <c r="C1220" s="448"/>
      <c r="D1220" s="448"/>
      <c r="E1220" s="448"/>
      <c r="F1220" s="448"/>
      <c r="G1220" s="448"/>
      <c r="H1220" s="448"/>
      <c r="I1220" s="448"/>
      <c r="J1220" s="448"/>
      <c r="K1220" s="448"/>
      <c r="L1220" s="449"/>
      <c r="M1220" s="1014">
        <f>SUM('HL KNIHA VYPOC'!H216)*-1</f>
        <v>0</v>
      </c>
      <c r="N1220" s="1014"/>
      <c r="O1220" s="1014"/>
      <c r="P1220" s="1014"/>
      <c r="Q1220" s="1014"/>
      <c r="R1220" s="1014"/>
      <c r="S1220" s="1014"/>
      <c r="T1220" s="1014"/>
      <c r="U1220" s="1014">
        <f>SUM('HL KNIHA VYPOC'!J216)</f>
        <v>0</v>
      </c>
      <c r="V1220" s="1014"/>
      <c r="W1220" s="1014"/>
      <c r="X1220" s="1014"/>
      <c r="Y1220" s="1014"/>
      <c r="Z1220" s="1014"/>
      <c r="AA1220" s="1014"/>
      <c r="AB1220" s="1014">
        <f>SUM('HL KNIHA VYPOC'!I216)</f>
        <v>0</v>
      </c>
      <c r="AC1220" s="1014"/>
      <c r="AD1220" s="1014"/>
      <c r="AE1220" s="1014"/>
      <c r="AF1220" s="1014"/>
      <c r="AG1220" s="1014"/>
      <c r="AH1220" s="1014"/>
      <c r="AI1220" s="1014"/>
      <c r="AJ1220" s="1014"/>
      <c r="AK1220" s="1014"/>
      <c r="AL1220" s="1014"/>
      <c r="AM1220" s="1014"/>
      <c r="AN1220" s="1014"/>
      <c r="AO1220" s="1014"/>
      <c r="AP1220" s="983">
        <f t="shared" ref="AP1220:AP1226" si="5">SUM(M1220+U1220-AB1220+AI1220)</f>
        <v>0</v>
      </c>
      <c r="AQ1220" s="984"/>
      <c r="AR1220" s="984"/>
      <c r="AS1220" s="984"/>
      <c r="AT1220" s="984"/>
      <c r="AU1220" s="984"/>
      <c r="AV1220" s="985"/>
      <c r="AW1220" s="677"/>
      <c r="AX1220" s="583"/>
      <c r="AY1220" s="583"/>
      <c r="AZ1220" s="583"/>
      <c r="BA1220" s="583"/>
      <c r="BB1220" s="583"/>
    </row>
    <row r="1221" spans="1:54" ht="12.6" customHeight="1" x14ac:dyDescent="0.25">
      <c r="A1221" s="447" t="s">
        <v>2048</v>
      </c>
      <c r="B1221" s="448"/>
      <c r="C1221" s="448"/>
      <c r="D1221" s="448"/>
      <c r="E1221" s="448"/>
      <c r="F1221" s="448"/>
      <c r="G1221" s="448"/>
      <c r="H1221" s="448"/>
      <c r="I1221" s="448"/>
      <c r="J1221" s="448"/>
      <c r="K1221" s="448"/>
      <c r="L1221" s="449"/>
      <c r="M1221" s="1082">
        <f>SUM('HL KNIHA VYPOC'!H217)*-1</f>
        <v>0</v>
      </c>
      <c r="N1221" s="1083"/>
      <c r="O1221" s="1083"/>
      <c r="P1221" s="1083"/>
      <c r="Q1221" s="1083"/>
      <c r="R1221" s="1083"/>
      <c r="S1221" s="1083"/>
      <c r="T1221" s="1084"/>
      <c r="U1221" s="1082">
        <f>SUM('HL KNIHA VYPOC'!J217)</f>
        <v>0</v>
      </c>
      <c r="V1221" s="1083"/>
      <c r="W1221" s="1083"/>
      <c r="X1221" s="1083"/>
      <c r="Y1221" s="1083"/>
      <c r="Z1221" s="1083"/>
      <c r="AA1221" s="1084"/>
      <c r="AB1221" s="1082">
        <f>SUM('HL KNIHA VYPOC'!I217)</f>
        <v>0</v>
      </c>
      <c r="AC1221" s="1083"/>
      <c r="AD1221" s="1083"/>
      <c r="AE1221" s="1083"/>
      <c r="AF1221" s="1083"/>
      <c r="AG1221" s="1083"/>
      <c r="AH1221" s="1084"/>
      <c r="AI1221" s="1082"/>
      <c r="AJ1221" s="1083"/>
      <c r="AK1221" s="1083"/>
      <c r="AL1221" s="1083"/>
      <c r="AM1221" s="1083"/>
      <c r="AN1221" s="1083"/>
      <c r="AO1221" s="1084"/>
      <c r="AP1221" s="983">
        <f t="shared" si="5"/>
        <v>0</v>
      </c>
      <c r="AQ1221" s="984"/>
      <c r="AR1221" s="984"/>
      <c r="AS1221" s="984"/>
      <c r="AT1221" s="984"/>
      <c r="AU1221" s="984"/>
      <c r="AV1221" s="985"/>
      <c r="AW1221" s="677"/>
      <c r="AX1221" s="583"/>
      <c r="AY1221" s="583"/>
      <c r="AZ1221" s="583"/>
      <c r="BA1221" s="583"/>
      <c r="BB1221" s="583"/>
    </row>
    <row r="1222" spans="1:54" ht="27" customHeight="1" x14ac:dyDescent="0.25">
      <c r="A1222" s="1016" t="s">
        <v>2047</v>
      </c>
      <c r="B1222" s="1017"/>
      <c r="C1222" s="1017"/>
      <c r="D1222" s="1017"/>
      <c r="E1222" s="1017"/>
      <c r="F1222" s="1017"/>
      <c r="G1222" s="1017"/>
      <c r="H1222" s="1017"/>
      <c r="I1222" s="1017"/>
      <c r="J1222" s="1017"/>
      <c r="K1222" s="1017"/>
      <c r="L1222" s="1018"/>
      <c r="M1222" s="1082">
        <f>SUM('HL KNIHA VYPOC'!H222+'HL KNIHA VYPOC'!H227)*-1</f>
        <v>0</v>
      </c>
      <c r="N1222" s="1083"/>
      <c r="O1222" s="1083"/>
      <c r="P1222" s="1083"/>
      <c r="Q1222" s="1083"/>
      <c r="R1222" s="1083"/>
      <c r="S1222" s="1083"/>
      <c r="T1222" s="1084"/>
      <c r="U1222" s="1082">
        <f>SUM('HL KNIHA VYPOC'!J222+'HL KNIHA VYPOC'!J227)</f>
        <v>0</v>
      </c>
      <c r="V1222" s="1083"/>
      <c r="W1222" s="1083"/>
      <c r="X1222" s="1083"/>
      <c r="Y1222" s="1083"/>
      <c r="Z1222" s="1083"/>
      <c r="AA1222" s="1084"/>
      <c r="AB1222" s="1082">
        <f>SUM('HL KNIHA VYPOC'!I222+'HL KNIHA VYPOC'!I227)</f>
        <v>0</v>
      </c>
      <c r="AC1222" s="1083"/>
      <c r="AD1222" s="1083"/>
      <c r="AE1222" s="1083"/>
      <c r="AF1222" s="1083"/>
      <c r="AG1222" s="1083"/>
      <c r="AH1222" s="1084"/>
      <c r="AI1222" s="1082"/>
      <c r="AJ1222" s="1083"/>
      <c r="AK1222" s="1083"/>
      <c r="AL1222" s="1083"/>
      <c r="AM1222" s="1083"/>
      <c r="AN1222" s="1083"/>
      <c r="AO1222" s="1084"/>
      <c r="AP1222" s="983">
        <f t="shared" si="5"/>
        <v>0</v>
      </c>
      <c r="AQ1222" s="984"/>
      <c r="AR1222" s="984"/>
      <c r="AS1222" s="984"/>
      <c r="AT1222" s="984"/>
      <c r="AU1222" s="984"/>
      <c r="AV1222" s="985"/>
      <c r="AW1222" s="677"/>
      <c r="AX1222" s="583"/>
      <c r="AY1222" s="583"/>
      <c r="AZ1222" s="583"/>
      <c r="BA1222" s="583"/>
      <c r="BB1222" s="583"/>
    </row>
    <row r="1223" spans="1:54" ht="27" customHeight="1" x14ac:dyDescent="0.25">
      <c r="A1223" s="1016" t="s">
        <v>2046</v>
      </c>
      <c r="B1223" s="1017"/>
      <c r="C1223" s="1017"/>
      <c r="D1223" s="1017"/>
      <c r="E1223" s="1017"/>
      <c r="F1223" s="1017"/>
      <c r="G1223" s="1017"/>
      <c r="H1223" s="1017"/>
      <c r="I1223" s="1017"/>
      <c r="J1223" s="1017"/>
      <c r="K1223" s="1017"/>
      <c r="L1223" s="1018"/>
      <c r="M1223" s="983">
        <f>SUM('HL KNIHA VYPOC'!H221+'HL KNIHA VYPOC'!H226)*-1</f>
        <v>0</v>
      </c>
      <c r="N1223" s="984"/>
      <c r="O1223" s="984"/>
      <c r="P1223" s="984"/>
      <c r="Q1223" s="984"/>
      <c r="R1223" s="984"/>
      <c r="S1223" s="984"/>
      <c r="T1223" s="985"/>
      <c r="U1223" s="983">
        <f>SUM('HL KNIHA VYPOC'!J221+'HL KNIHA VYPOC'!J226)</f>
        <v>0</v>
      </c>
      <c r="V1223" s="984"/>
      <c r="W1223" s="984"/>
      <c r="X1223" s="984"/>
      <c r="Y1223" s="984"/>
      <c r="Z1223" s="984"/>
      <c r="AA1223" s="985"/>
      <c r="AB1223" s="983">
        <f>SUM('HL KNIHA VYPOC'!I221+'HL KNIHA VYPOC'!I226)</f>
        <v>0</v>
      </c>
      <c r="AC1223" s="984"/>
      <c r="AD1223" s="984"/>
      <c r="AE1223" s="984"/>
      <c r="AF1223" s="984"/>
      <c r="AG1223" s="984"/>
      <c r="AH1223" s="985"/>
      <c r="AI1223" s="983"/>
      <c r="AJ1223" s="984"/>
      <c r="AK1223" s="984"/>
      <c r="AL1223" s="984"/>
      <c r="AM1223" s="984"/>
      <c r="AN1223" s="984"/>
      <c r="AO1223" s="985"/>
      <c r="AP1223" s="983">
        <f t="shared" si="5"/>
        <v>0</v>
      </c>
      <c r="AQ1223" s="984"/>
      <c r="AR1223" s="984"/>
      <c r="AS1223" s="984"/>
      <c r="AT1223" s="984"/>
      <c r="AU1223" s="984"/>
      <c r="AV1223" s="985"/>
      <c r="AW1223" s="677"/>
      <c r="AX1223" s="583"/>
      <c r="AY1223" s="583"/>
      <c r="AZ1223" s="583"/>
      <c r="BA1223" s="583"/>
      <c r="BB1223" s="583"/>
    </row>
    <row r="1224" spans="1:54" ht="12.6" customHeight="1" x14ac:dyDescent="0.25">
      <c r="A1224" s="447" t="s">
        <v>2045</v>
      </c>
      <c r="B1224" s="448"/>
      <c r="C1224" s="448"/>
      <c r="D1224" s="448"/>
      <c r="E1224" s="448"/>
      <c r="F1224" s="448"/>
      <c r="G1224" s="448"/>
      <c r="H1224" s="448"/>
      <c r="I1224" s="448"/>
      <c r="J1224" s="448"/>
      <c r="K1224" s="448"/>
      <c r="L1224" s="449"/>
      <c r="M1224" s="1082">
        <f>SUM('HL KNIHA VYPOC'!H228)*-1</f>
        <v>0</v>
      </c>
      <c r="N1224" s="1083"/>
      <c r="O1224" s="1083"/>
      <c r="P1224" s="1083"/>
      <c r="Q1224" s="1083"/>
      <c r="R1224" s="1083"/>
      <c r="S1224" s="1083"/>
      <c r="T1224" s="1084"/>
      <c r="U1224" s="1082">
        <f>SUM('HL KNIHA VYPOC'!J228)</f>
        <v>0</v>
      </c>
      <c r="V1224" s="1083"/>
      <c r="W1224" s="1083"/>
      <c r="X1224" s="1083"/>
      <c r="Y1224" s="1083"/>
      <c r="Z1224" s="1083"/>
      <c r="AA1224" s="1084"/>
      <c r="AB1224" s="1082">
        <f>SUM('HL KNIHA VYPOC'!I228)</f>
        <v>0</v>
      </c>
      <c r="AC1224" s="1083"/>
      <c r="AD1224" s="1083"/>
      <c r="AE1224" s="1083"/>
      <c r="AF1224" s="1083"/>
      <c r="AG1224" s="1083"/>
      <c r="AH1224" s="1084"/>
      <c r="AI1224" s="1082"/>
      <c r="AJ1224" s="1083"/>
      <c r="AK1224" s="1083"/>
      <c r="AL1224" s="1083"/>
      <c r="AM1224" s="1083"/>
      <c r="AN1224" s="1083"/>
      <c r="AO1224" s="1084"/>
      <c r="AP1224" s="983">
        <f t="shared" si="5"/>
        <v>0</v>
      </c>
      <c r="AQ1224" s="984"/>
      <c r="AR1224" s="984"/>
      <c r="AS1224" s="984"/>
      <c r="AT1224" s="984"/>
      <c r="AU1224" s="984"/>
      <c r="AV1224" s="985"/>
      <c r="AW1224" s="677"/>
      <c r="AX1224" s="583"/>
      <c r="AY1224" s="583"/>
      <c r="AZ1224" s="583"/>
      <c r="BA1224" s="583"/>
      <c r="BB1224" s="583"/>
    </row>
    <row r="1225" spans="1:54" ht="12.6" customHeight="1" x14ac:dyDescent="0.25">
      <c r="A1225" s="454" t="s">
        <v>2044</v>
      </c>
      <c r="B1225" s="455"/>
      <c r="C1225" s="455"/>
      <c r="D1225" s="455"/>
      <c r="E1225" s="455"/>
      <c r="F1225" s="455"/>
      <c r="G1225" s="455"/>
      <c r="H1225" s="455"/>
      <c r="I1225" s="455"/>
      <c r="J1225" s="455"/>
      <c r="K1225" s="455"/>
      <c r="L1225" s="456"/>
      <c r="M1225" s="1082">
        <f>SUM('HL KNIHA VYPOC'!H229)*-1</f>
        <v>0</v>
      </c>
      <c r="N1225" s="1083"/>
      <c r="O1225" s="1083"/>
      <c r="P1225" s="1083"/>
      <c r="Q1225" s="1083"/>
      <c r="R1225" s="1083"/>
      <c r="S1225" s="1083"/>
      <c r="T1225" s="1084"/>
      <c r="U1225" s="1082">
        <f>SUM('HL KNIHA VYPOC'!J229)</f>
        <v>0</v>
      </c>
      <c r="V1225" s="1083"/>
      <c r="W1225" s="1083"/>
      <c r="X1225" s="1083"/>
      <c r="Y1225" s="1083"/>
      <c r="Z1225" s="1083"/>
      <c r="AA1225" s="1084"/>
      <c r="AB1225" s="1082">
        <f>SUM('HL KNIHA VYPOC'!I229)</f>
        <v>0</v>
      </c>
      <c r="AC1225" s="1083"/>
      <c r="AD1225" s="1083"/>
      <c r="AE1225" s="1083"/>
      <c r="AF1225" s="1083"/>
      <c r="AG1225" s="1083"/>
      <c r="AH1225" s="1084"/>
      <c r="AI1225" s="1082"/>
      <c r="AJ1225" s="1083"/>
      <c r="AK1225" s="1083"/>
      <c r="AL1225" s="1083"/>
      <c r="AM1225" s="1083"/>
      <c r="AN1225" s="1083"/>
      <c r="AO1225" s="1084"/>
      <c r="AP1225" s="983">
        <f t="shared" si="5"/>
        <v>0</v>
      </c>
      <c r="AQ1225" s="984"/>
      <c r="AR1225" s="984"/>
      <c r="AS1225" s="984"/>
      <c r="AT1225" s="984"/>
      <c r="AU1225" s="984"/>
      <c r="AV1225" s="985"/>
      <c r="AW1225" s="677"/>
      <c r="AX1225" s="583"/>
      <c r="AY1225" s="583"/>
      <c r="AZ1225" s="583"/>
      <c r="BA1225" s="583"/>
      <c r="BB1225" s="583"/>
    </row>
    <row r="1226" spans="1:54" ht="12.6" customHeight="1" x14ac:dyDescent="0.25">
      <c r="A1226" s="451" t="s">
        <v>1524</v>
      </c>
      <c r="B1226" s="452"/>
      <c r="C1226" s="452"/>
      <c r="D1226" s="452"/>
      <c r="E1226" s="452"/>
      <c r="F1226" s="452"/>
      <c r="G1226" s="452"/>
      <c r="H1226" s="452"/>
      <c r="I1226" s="452"/>
      <c r="J1226" s="452"/>
      <c r="K1226" s="452"/>
      <c r="L1226" s="453"/>
      <c r="M1226" s="1014">
        <f>SUM('HL KNIHA VYPOC'!H218)*-1</f>
        <v>0</v>
      </c>
      <c r="N1226" s="1014"/>
      <c r="O1226" s="1014"/>
      <c r="P1226" s="1014"/>
      <c r="Q1226" s="1014"/>
      <c r="R1226" s="1014"/>
      <c r="S1226" s="1014"/>
      <c r="T1226" s="1014"/>
      <c r="U1226" s="1014">
        <f>SUM('HL KNIHA VYPOC'!J218)</f>
        <v>0</v>
      </c>
      <c r="V1226" s="1014"/>
      <c r="W1226" s="1014"/>
      <c r="X1226" s="1014"/>
      <c r="Y1226" s="1014"/>
      <c r="Z1226" s="1014"/>
      <c r="AA1226" s="1014"/>
      <c r="AB1226" s="1014">
        <f>SUM('HL KNIHA VYPOC'!I218)</f>
        <v>0</v>
      </c>
      <c r="AC1226" s="1014"/>
      <c r="AD1226" s="1014"/>
      <c r="AE1226" s="1014"/>
      <c r="AF1226" s="1014"/>
      <c r="AG1226" s="1014"/>
      <c r="AH1226" s="1014"/>
      <c r="AI1226" s="1014"/>
      <c r="AJ1226" s="1014"/>
      <c r="AK1226" s="1014"/>
      <c r="AL1226" s="1014"/>
      <c r="AM1226" s="1014"/>
      <c r="AN1226" s="1014"/>
      <c r="AO1226" s="1014"/>
      <c r="AP1226" s="1082">
        <f t="shared" si="5"/>
        <v>0</v>
      </c>
      <c r="AQ1226" s="1083"/>
      <c r="AR1226" s="1083"/>
      <c r="AS1226" s="1083"/>
      <c r="AT1226" s="1083"/>
      <c r="AU1226" s="1083"/>
      <c r="AV1226" s="1084"/>
      <c r="AW1226" s="677"/>
      <c r="AX1226" s="583"/>
      <c r="AY1226" s="583"/>
      <c r="AZ1226" s="583"/>
      <c r="BA1226" s="583"/>
      <c r="BB1226" s="583"/>
    </row>
    <row r="1227" spans="1:54" ht="12.6" customHeight="1" x14ac:dyDescent="0.25">
      <c r="A1227" s="470" t="s">
        <v>1525</v>
      </c>
      <c r="B1227" s="433"/>
      <c r="C1227" s="433"/>
      <c r="D1227" s="433"/>
      <c r="E1227" s="433"/>
      <c r="F1227" s="433"/>
      <c r="G1227" s="433"/>
      <c r="H1227" s="433"/>
      <c r="I1227" s="433"/>
      <c r="J1227" s="433"/>
      <c r="K1227" s="433"/>
      <c r="L1227" s="471"/>
      <c r="M1227" s="1014"/>
      <c r="N1227" s="1014"/>
      <c r="O1227" s="1014"/>
      <c r="P1227" s="1014"/>
      <c r="Q1227" s="1014"/>
      <c r="R1227" s="1014"/>
      <c r="S1227" s="1014"/>
      <c r="T1227" s="1014"/>
      <c r="U1227" s="1014"/>
      <c r="V1227" s="1014"/>
      <c r="W1227" s="1014"/>
      <c r="X1227" s="1014"/>
      <c r="Y1227" s="1014"/>
      <c r="Z1227" s="1014"/>
      <c r="AA1227" s="1014"/>
      <c r="AB1227" s="1014"/>
      <c r="AC1227" s="1014"/>
      <c r="AD1227" s="1014"/>
      <c r="AE1227" s="1014"/>
      <c r="AF1227" s="1014"/>
      <c r="AG1227" s="1014"/>
      <c r="AH1227" s="1014"/>
      <c r="AI1227" s="1014"/>
      <c r="AJ1227" s="1014"/>
      <c r="AK1227" s="1014"/>
      <c r="AL1227" s="1014"/>
      <c r="AM1227" s="1014"/>
      <c r="AN1227" s="1014"/>
      <c r="AO1227" s="1014"/>
      <c r="AP1227" s="1220"/>
      <c r="AQ1227" s="1221"/>
      <c r="AR1227" s="1221"/>
      <c r="AS1227" s="1221"/>
      <c r="AT1227" s="1221"/>
      <c r="AU1227" s="1221"/>
      <c r="AV1227" s="1222"/>
      <c r="AW1227" s="677"/>
      <c r="AX1227" s="583"/>
      <c r="AY1227" s="583"/>
      <c r="AZ1227" s="583"/>
      <c r="BA1227" s="583"/>
      <c r="BB1227" s="583"/>
    </row>
    <row r="1228" spans="1:54" ht="12.6" customHeight="1" x14ac:dyDescent="0.25">
      <c r="A1228" s="454" t="s">
        <v>2043</v>
      </c>
      <c r="B1228" s="455"/>
      <c r="C1228" s="455"/>
      <c r="D1228" s="455"/>
      <c r="E1228" s="455"/>
      <c r="F1228" s="455"/>
      <c r="G1228" s="455"/>
      <c r="H1228" s="455"/>
      <c r="I1228" s="455"/>
      <c r="J1228" s="455"/>
      <c r="K1228" s="455"/>
      <c r="L1228" s="456"/>
      <c r="M1228" s="1014"/>
      <c r="N1228" s="1014"/>
      <c r="O1228" s="1014"/>
      <c r="P1228" s="1014"/>
      <c r="Q1228" s="1014"/>
      <c r="R1228" s="1014"/>
      <c r="S1228" s="1014"/>
      <c r="T1228" s="1014"/>
      <c r="U1228" s="1014"/>
      <c r="V1228" s="1014"/>
      <c r="W1228" s="1014"/>
      <c r="X1228" s="1014"/>
      <c r="Y1228" s="1014"/>
      <c r="Z1228" s="1014"/>
      <c r="AA1228" s="1014"/>
      <c r="AB1228" s="1014"/>
      <c r="AC1228" s="1014"/>
      <c r="AD1228" s="1014"/>
      <c r="AE1228" s="1014"/>
      <c r="AF1228" s="1014"/>
      <c r="AG1228" s="1014"/>
      <c r="AH1228" s="1014"/>
      <c r="AI1228" s="1014"/>
      <c r="AJ1228" s="1014"/>
      <c r="AK1228" s="1014"/>
      <c r="AL1228" s="1014"/>
      <c r="AM1228" s="1014"/>
      <c r="AN1228" s="1014"/>
      <c r="AO1228" s="1014"/>
      <c r="AP1228" s="1085"/>
      <c r="AQ1228" s="1086"/>
      <c r="AR1228" s="1086"/>
      <c r="AS1228" s="1086"/>
      <c r="AT1228" s="1086"/>
      <c r="AU1228" s="1086"/>
      <c r="AV1228" s="1087"/>
      <c r="AW1228" s="677"/>
      <c r="AX1228" s="583"/>
      <c r="AY1228" s="583"/>
      <c r="AZ1228" s="583"/>
      <c r="BA1228" s="583"/>
      <c r="BB1228" s="583"/>
    </row>
    <row r="1229" spans="1:54" ht="12.6" customHeight="1" x14ac:dyDescent="0.25">
      <c r="A1229" s="451" t="s">
        <v>1524</v>
      </c>
      <c r="B1229" s="452"/>
      <c r="C1229" s="452"/>
      <c r="D1229" s="452"/>
      <c r="E1229" s="452"/>
      <c r="F1229" s="452"/>
      <c r="G1229" s="452"/>
      <c r="H1229" s="452"/>
      <c r="I1229" s="452"/>
      <c r="J1229" s="452"/>
      <c r="K1229" s="452"/>
      <c r="L1229" s="453"/>
      <c r="M1229" s="1014">
        <f>SUM('HL KNIHA VYPOC'!H219)*-1</f>
        <v>0</v>
      </c>
      <c r="N1229" s="1014"/>
      <c r="O1229" s="1014"/>
      <c r="P1229" s="1014"/>
      <c r="Q1229" s="1014"/>
      <c r="R1229" s="1014"/>
      <c r="S1229" s="1014"/>
      <c r="T1229" s="1014"/>
      <c r="U1229" s="1014">
        <f>SUM('HL KNIHA VYPOC'!J219)</f>
        <v>0</v>
      </c>
      <c r="V1229" s="1014"/>
      <c r="W1229" s="1014"/>
      <c r="X1229" s="1014"/>
      <c r="Y1229" s="1014"/>
      <c r="Z1229" s="1014"/>
      <c r="AA1229" s="1014"/>
      <c r="AB1229" s="1014">
        <f>SUM('HL KNIHA VYPOC'!I219)</f>
        <v>0</v>
      </c>
      <c r="AC1229" s="1014"/>
      <c r="AD1229" s="1014"/>
      <c r="AE1229" s="1014"/>
      <c r="AF1229" s="1014"/>
      <c r="AG1229" s="1014"/>
      <c r="AH1229" s="1014"/>
      <c r="AI1229" s="1014"/>
      <c r="AJ1229" s="1014"/>
      <c r="AK1229" s="1014"/>
      <c r="AL1229" s="1014"/>
      <c r="AM1229" s="1014"/>
      <c r="AN1229" s="1014"/>
      <c r="AO1229" s="1014"/>
      <c r="AP1229" s="1082">
        <f>SUM(M1229+U1229-AB1229+AI1229)</f>
        <v>0</v>
      </c>
      <c r="AQ1229" s="1083"/>
      <c r="AR1229" s="1083"/>
      <c r="AS1229" s="1083"/>
      <c r="AT1229" s="1083"/>
      <c r="AU1229" s="1083"/>
      <c r="AV1229" s="1084"/>
      <c r="AW1229" s="677"/>
      <c r="AX1229" s="583"/>
      <c r="AY1229" s="583"/>
      <c r="AZ1229" s="583"/>
      <c r="BA1229" s="583"/>
      <c r="BB1229" s="583"/>
    </row>
    <row r="1230" spans="1:54" ht="12.6" customHeight="1" x14ac:dyDescent="0.25">
      <c r="A1230" s="454" t="s">
        <v>2042</v>
      </c>
      <c r="B1230" s="455"/>
      <c r="C1230" s="455"/>
      <c r="D1230" s="455"/>
      <c r="E1230" s="455"/>
      <c r="F1230" s="455"/>
      <c r="G1230" s="455"/>
      <c r="H1230" s="455"/>
      <c r="I1230" s="455"/>
      <c r="J1230" s="455"/>
      <c r="K1230" s="455"/>
      <c r="L1230" s="456"/>
      <c r="M1230" s="1014"/>
      <c r="N1230" s="1014"/>
      <c r="O1230" s="1014"/>
      <c r="P1230" s="1014"/>
      <c r="Q1230" s="1014"/>
      <c r="R1230" s="1014"/>
      <c r="S1230" s="1014"/>
      <c r="T1230" s="1014"/>
      <c r="U1230" s="1014"/>
      <c r="V1230" s="1014"/>
      <c r="W1230" s="1014"/>
      <c r="X1230" s="1014"/>
      <c r="Y1230" s="1014"/>
      <c r="Z1230" s="1014"/>
      <c r="AA1230" s="1014"/>
      <c r="AB1230" s="1014"/>
      <c r="AC1230" s="1014"/>
      <c r="AD1230" s="1014"/>
      <c r="AE1230" s="1014"/>
      <c r="AF1230" s="1014"/>
      <c r="AG1230" s="1014"/>
      <c r="AH1230" s="1014"/>
      <c r="AI1230" s="1014"/>
      <c r="AJ1230" s="1014"/>
      <c r="AK1230" s="1014"/>
      <c r="AL1230" s="1014"/>
      <c r="AM1230" s="1014"/>
      <c r="AN1230" s="1014"/>
      <c r="AO1230" s="1014"/>
      <c r="AP1230" s="1085"/>
      <c r="AQ1230" s="1086"/>
      <c r="AR1230" s="1086"/>
      <c r="AS1230" s="1086"/>
      <c r="AT1230" s="1086"/>
      <c r="AU1230" s="1086"/>
      <c r="AV1230" s="1087"/>
      <c r="AW1230" s="677"/>
      <c r="AX1230" s="583"/>
      <c r="AY1230" s="583"/>
      <c r="AZ1230" s="583"/>
      <c r="BA1230" s="583"/>
      <c r="BB1230" s="583"/>
    </row>
    <row r="1231" spans="1:54" ht="12.6" customHeight="1" x14ac:dyDescent="0.25">
      <c r="A1231" s="451" t="s">
        <v>1524</v>
      </c>
      <c r="B1231" s="452"/>
      <c r="C1231" s="452"/>
      <c r="D1231" s="452"/>
      <c r="E1231" s="452"/>
      <c r="F1231" s="452"/>
      <c r="G1231" s="452"/>
      <c r="H1231" s="452"/>
      <c r="I1231" s="452"/>
      <c r="J1231" s="452"/>
      <c r="K1231" s="452"/>
      <c r="L1231" s="453"/>
      <c r="M1231" s="1014">
        <f>SUM('HL KNIHA VYPOC'!H220)*-1</f>
        <v>0</v>
      </c>
      <c r="N1231" s="1014"/>
      <c r="O1231" s="1014"/>
      <c r="P1231" s="1014"/>
      <c r="Q1231" s="1014"/>
      <c r="R1231" s="1014"/>
      <c r="S1231" s="1014"/>
      <c r="T1231" s="1014"/>
      <c r="U1231" s="1014">
        <f>SUM('HL KNIHA VYPOC'!J220)</f>
        <v>0</v>
      </c>
      <c r="V1231" s="1014"/>
      <c r="W1231" s="1014"/>
      <c r="X1231" s="1014"/>
      <c r="Y1231" s="1014"/>
      <c r="Z1231" s="1014"/>
      <c r="AA1231" s="1014"/>
      <c r="AB1231" s="1014">
        <f>SUM('HL KNIHA VYPOC'!I220)</f>
        <v>0</v>
      </c>
      <c r="AC1231" s="1014"/>
      <c r="AD1231" s="1014"/>
      <c r="AE1231" s="1014"/>
      <c r="AF1231" s="1014"/>
      <c r="AG1231" s="1014"/>
      <c r="AH1231" s="1014"/>
      <c r="AI1231" s="1014"/>
      <c r="AJ1231" s="1014"/>
      <c r="AK1231" s="1014"/>
      <c r="AL1231" s="1014"/>
      <c r="AM1231" s="1014"/>
      <c r="AN1231" s="1014"/>
      <c r="AO1231" s="1014"/>
      <c r="AP1231" s="1082">
        <f>SUM(M1231+U1231-AB1231+AI1231)</f>
        <v>0</v>
      </c>
      <c r="AQ1231" s="1083"/>
      <c r="AR1231" s="1083"/>
      <c r="AS1231" s="1083"/>
      <c r="AT1231" s="1083"/>
      <c r="AU1231" s="1083"/>
      <c r="AV1231" s="1084"/>
      <c r="AW1231" s="677"/>
      <c r="AX1231" s="583"/>
      <c r="AY1231" s="583"/>
      <c r="AZ1231" s="583"/>
      <c r="BA1231" s="583"/>
      <c r="BB1231" s="583"/>
    </row>
    <row r="1232" spans="1:54" ht="12.6" customHeight="1" x14ac:dyDescent="0.25">
      <c r="A1232" s="470" t="s">
        <v>1523</v>
      </c>
      <c r="B1232" s="433"/>
      <c r="C1232" s="433"/>
      <c r="D1232" s="433"/>
      <c r="E1232" s="433"/>
      <c r="F1232" s="433"/>
      <c r="G1232" s="433"/>
      <c r="H1232" s="433"/>
      <c r="I1232" s="433"/>
      <c r="J1232" s="433"/>
      <c r="K1232" s="433"/>
      <c r="L1232" s="471"/>
      <c r="M1232" s="1014"/>
      <c r="N1232" s="1014"/>
      <c r="O1232" s="1014"/>
      <c r="P1232" s="1014"/>
      <c r="Q1232" s="1014"/>
      <c r="R1232" s="1014"/>
      <c r="S1232" s="1014"/>
      <c r="T1232" s="1014"/>
      <c r="U1232" s="1014"/>
      <c r="V1232" s="1014"/>
      <c r="W1232" s="1014"/>
      <c r="X1232" s="1014"/>
      <c r="Y1232" s="1014"/>
      <c r="Z1232" s="1014"/>
      <c r="AA1232" s="1014"/>
      <c r="AB1232" s="1014"/>
      <c r="AC1232" s="1014"/>
      <c r="AD1232" s="1014"/>
      <c r="AE1232" s="1014"/>
      <c r="AF1232" s="1014"/>
      <c r="AG1232" s="1014"/>
      <c r="AH1232" s="1014"/>
      <c r="AI1232" s="1014"/>
      <c r="AJ1232" s="1014"/>
      <c r="AK1232" s="1014"/>
      <c r="AL1232" s="1014"/>
      <c r="AM1232" s="1014"/>
      <c r="AN1232" s="1014"/>
      <c r="AO1232" s="1014"/>
      <c r="AP1232" s="1220"/>
      <c r="AQ1232" s="1221"/>
      <c r="AR1232" s="1221"/>
      <c r="AS1232" s="1221"/>
      <c r="AT1232" s="1221"/>
      <c r="AU1232" s="1221"/>
      <c r="AV1232" s="1222"/>
      <c r="AW1232" s="677"/>
      <c r="AX1232" s="583"/>
      <c r="AY1232" s="583"/>
      <c r="AZ1232" s="583"/>
      <c r="BA1232" s="583"/>
      <c r="BB1232" s="583"/>
    </row>
    <row r="1233" spans="1:54" ht="12.6" customHeight="1" x14ac:dyDescent="0.25">
      <c r="A1233" s="470" t="s">
        <v>1522</v>
      </c>
      <c r="B1233" s="433"/>
      <c r="C1233" s="433"/>
      <c r="D1233" s="433"/>
      <c r="E1233" s="433"/>
      <c r="F1233" s="433"/>
      <c r="G1233" s="433"/>
      <c r="H1233" s="433"/>
      <c r="I1233" s="433"/>
      <c r="J1233" s="433"/>
      <c r="K1233" s="433"/>
      <c r="L1233" s="471"/>
      <c r="M1233" s="1014"/>
      <c r="N1233" s="1014"/>
      <c r="O1233" s="1014"/>
      <c r="P1233" s="1014"/>
      <c r="Q1233" s="1014"/>
      <c r="R1233" s="1014"/>
      <c r="S1233" s="1014"/>
      <c r="T1233" s="1014"/>
      <c r="U1233" s="1014"/>
      <c r="V1233" s="1014"/>
      <c r="W1233" s="1014"/>
      <c r="X1233" s="1014"/>
      <c r="Y1233" s="1014"/>
      <c r="Z1233" s="1014"/>
      <c r="AA1233" s="1014"/>
      <c r="AB1233" s="1014"/>
      <c r="AC1233" s="1014"/>
      <c r="AD1233" s="1014"/>
      <c r="AE1233" s="1014"/>
      <c r="AF1233" s="1014"/>
      <c r="AG1233" s="1014"/>
      <c r="AH1233" s="1014"/>
      <c r="AI1233" s="1014"/>
      <c r="AJ1233" s="1014"/>
      <c r="AK1233" s="1014"/>
      <c r="AL1233" s="1014"/>
      <c r="AM1233" s="1014"/>
      <c r="AN1233" s="1014"/>
      <c r="AO1233" s="1014"/>
      <c r="AP1233" s="1220"/>
      <c r="AQ1233" s="1221"/>
      <c r="AR1233" s="1221"/>
      <c r="AS1233" s="1221"/>
      <c r="AT1233" s="1221"/>
      <c r="AU1233" s="1221"/>
      <c r="AV1233" s="1222"/>
      <c r="AW1233" s="677"/>
      <c r="AX1233" s="583"/>
      <c r="AY1233" s="583"/>
      <c r="AZ1233" s="583"/>
      <c r="BA1233" s="583"/>
      <c r="BB1233" s="583"/>
    </row>
    <row r="1234" spans="1:54" ht="12.6" customHeight="1" x14ac:dyDescent="0.25">
      <c r="A1234" s="454" t="s">
        <v>2041</v>
      </c>
      <c r="B1234" s="455"/>
      <c r="C1234" s="455"/>
      <c r="D1234" s="455"/>
      <c r="E1234" s="455"/>
      <c r="F1234" s="455"/>
      <c r="G1234" s="455"/>
      <c r="H1234" s="455"/>
      <c r="I1234" s="455"/>
      <c r="J1234" s="455"/>
      <c r="K1234" s="455"/>
      <c r="L1234" s="456"/>
      <c r="M1234" s="1014"/>
      <c r="N1234" s="1014"/>
      <c r="O1234" s="1014"/>
      <c r="P1234" s="1014"/>
      <c r="Q1234" s="1014"/>
      <c r="R1234" s="1014"/>
      <c r="S1234" s="1014"/>
      <c r="T1234" s="1014"/>
      <c r="U1234" s="1014"/>
      <c r="V1234" s="1014"/>
      <c r="W1234" s="1014"/>
      <c r="X1234" s="1014"/>
      <c r="Y1234" s="1014"/>
      <c r="Z1234" s="1014"/>
      <c r="AA1234" s="1014"/>
      <c r="AB1234" s="1014"/>
      <c r="AC1234" s="1014"/>
      <c r="AD1234" s="1014"/>
      <c r="AE1234" s="1014"/>
      <c r="AF1234" s="1014"/>
      <c r="AG1234" s="1014"/>
      <c r="AH1234" s="1014"/>
      <c r="AI1234" s="1014"/>
      <c r="AJ1234" s="1014"/>
      <c r="AK1234" s="1014"/>
      <c r="AL1234" s="1014"/>
      <c r="AM1234" s="1014"/>
      <c r="AN1234" s="1014"/>
      <c r="AO1234" s="1014"/>
      <c r="AP1234" s="1085"/>
      <c r="AQ1234" s="1086"/>
      <c r="AR1234" s="1086"/>
      <c r="AS1234" s="1086"/>
      <c r="AT1234" s="1086"/>
      <c r="AU1234" s="1086"/>
      <c r="AV1234" s="1087"/>
      <c r="AW1234" s="677"/>
      <c r="AX1234" s="583"/>
      <c r="AY1234" s="583"/>
      <c r="AZ1234" s="583"/>
      <c r="BA1234" s="583"/>
      <c r="BB1234" s="583"/>
    </row>
    <row r="1235" spans="1:54" ht="12.6" customHeight="1" x14ac:dyDescent="0.25">
      <c r="A1235" s="451" t="s">
        <v>1536</v>
      </c>
      <c r="B1235" s="452"/>
      <c r="C1235" s="452"/>
      <c r="D1235" s="452"/>
      <c r="E1235" s="452"/>
      <c r="F1235" s="452"/>
      <c r="G1235" s="452"/>
      <c r="H1235" s="452"/>
      <c r="I1235" s="452"/>
      <c r="J1235" s="452"/>
      <c r="K1235" s="452"/>
      <c r="L1235" s="453"/>
      <c r="M1235" s="1014">
        <f>SUM('HL KNIHA VYPOC'!H230)*-1</f>
        <v>0</v>
      </c>
      <c r="N1235" s="1014"/>
      <c r="O1235" s="1014"/>
      <c r="P1235" s="1014"/>
      <c r="Q1235" s="1014"/>
      <c r="R1235" s="1014"/>
      <c r="S1235" s="1014"/>
      <c r="T1235" s="1014"/>
      <c r="U1235" s="1014">
        <f>SUM('HL KNIHA VYPOC'!J230)</f>
        <v>0</v>
      </c>
      <c r="V1235" s="1014"/>
      <c r="W1235" s="1014"/>
      <c r="X1235" s="1014"/>
      <c r="Y1235" s="1014"/>
      <c r="Z1235" s="1014"/>
      <c r="AA1235" s="1014"/>
      <c r="AB1235" s="1014">
        <f>SUM('HL KNIHA VYPOC'!I230)</f>
        <v>0</v>
      </c>
      <c r="AC1235" s="1014"/>
      <c r="AD1235" s="1014"/>
      <c r="AE1235" s="1014"/>
      <c r="AF1235" s="1014"/>
      <c r="AG1235" s="1014"/>
      <c r="AH1235" s="1014"/>
      <c r="AI1235" s="1014"/>
      <c r="AJ1235" s="1014"/>
      <c r="AK1235" s="1014"/>
      <c r="AL1235" s="1014"/>
      <c r="AM1235" s="1014"/>
      <c r="AN1235" s="1014"/>
      <c r="AO1235" s="1014"/>
      <c r="AP1235" s="1082">
        <f>SUM(M1235+U1235-AB1235+AI1235)</f>
        <v>0</v>
      </c>
      <c r="AQ1235" s="1083"/>
      <c r="AR1235" s="1083"/>
      <c r="AS1235" s="1083"/>
      <c r="AT1235" s="1083"/>
      <c r="AU1235" s="1083"/>
      <c r="AV1235" s="1084"/>
      <c r="AW1235" s="677"/>
      <c r="AX1235" s="583"/>
      <c r="AY1235" s="583"/>
      <c r="AZ1235" s="583"/>
      <c r="BA1235" s="583"/>
      <c r="BB1235" s="583"/>
    </row>
    <row r="1236" spans="1:54" ht="12.6" customHeight="1" x14ac:dyDescent="0.25">
      <c r="A1236" s="454" t="s">
        <v>2040</v>
      </c>
      <c r="B1236" s="455"/>
      <c r="C1236" s="455"/>
      <c r="D1236" s="455"/>
      <c r="E1236" s="455"/>
      <c r="F1236" s="455"/>
      <c r="G1236" s="455"/>
      <c r="H1236" s="455"/>
      <c r="I1236" s="455"/>
      <c r="J1236" s="455"/>
      <c r="K1236" s="455"/>
      <c r="L1236" s="456"/>
      <c r="M1236" s="1014"/>
      <c r="N1236" s="1014"/>
      <c r="O1236" s="1014"/>
      <c r="P1236" s="1014"/>
      <c r="Q1236" s="1014"/>
      <c r="R1236" s="1014"/>
      <c r="S1236" s="1014"/>
      <c r="T1236" s="1014"/>
      <c r="U1236" s="1014"/>
      <c r="V1236" s="1014"/>
      <c r="W1236" s="1014"/>
      <c r="X1236" s="1014"/>
      <c r="Y1236" s="1014"/>
      <c r="Z1236" s="1014"/>
      <c r="AA1236" s="1014"/>
      <c r="AB1236" s="1014"/>
      <c r="AC1236" s="1014"/>
      <c r="AD1236" s="1014"/>
      <c r="AE1236" s="1014"/>
      <c r="AF1236" s="1014"/>
      <c r="AG1236" s="1014"/>
      <c r="AH1236" s="1014"/>
      <c r="AI1236" s="1014"/>
      <c r="AJ1236" s="1014"/>
      <c r="AK1236" s="1014"/>
      <c r="AL1236" s="1014"/>
      <c r="AM1236" s="1014"/>
      <c r="AN1236" s="1014"/>
      <c r="AO1236" s="1014"/>
      <c r="AP1236" s="1085"/>
      <c r="AQ1236" s="1086"/>
      <c r="AR1236" s="1086"/>
      <c r="AS1236" s="1086"/>
      <c r="AT1236" s="1086"/>
      <c r="AU1236" s="1086"/>
      <c r="AV1236" s="1087"/>
      <c r="AW1236" s="677"/>
      <c r="AX1236" s="583"/>
      <c r="AY1236" s="583"/>
      <c r="AZ1236" s="583"/>
      <c r="BA1236" s="583"/>
      <c r="BB1236" s="583"/>
    </row>
    <row r="1237" spans="1:54" ht="12.6" customHeight="1" x14ac:dyDescent="0.25">
      <c r="A1237" s="451" t="s">
        <v>1521</v>
      </c>
      <c r="B1237" s="452"/>
      <c r="C1237" s="452"/>
      <c r="D1237" s="452"/>
      <c r="E1237" s="452"/>
      <c r="F1237" s="452"/>
      <c r="G1237" s="452"/>
      <c r="H1237" s="452"/>
      <c r="I1237" s="452"/>
      <c r="J1237" s="452"/>
      <c r="K1237" s="452"/>
      <c r="L1237" s="453"/>
      <c r="M1237" s="1014">
        <f>SUM('HL KNIHA VYPOC'!H231)*-1</f>
        <v>0</v>
      </c>
      <c r="N1237" s="1014"/>
      <c r="O1237" s="1014"/>
      <c r="P1237" s="1014"/>
      <c r="Q1237" s="1014"/>
      <c r="R1237" s="1014"/>
      <c r="S1237" s="1014"/>
      <c r="T1237" s="1014"/>
      <c r="U1237" s="1014">
        <f>SUM('HL KNIHA VYPOC'!J231)</f>
        <v>0</v>
      </c>
      <c r="V1237" s="1014"/>
      <c r="W1237" s="1014"/>
      <c r="X1237" s="1014"/>
      <c r="Y1237" s="1014"/>
      <c r="Z1237" s="1014"/>
      <c r="AA1237" s="1014"/>
      <c r="AB1237" s="1014">
        <f>SUM('HL KNIHA VYPOC'!I231)</f>
        <v>0</v>
      </c>
      <c r="AC1237" s="1014"/>
      <c r="AD1237" s="1014"/>
      <c r="AE1237" s="1014"/>
      <c r="AF1237" s="1014"/>
      <c r="AG1237" s="1014"/>
      <c r="AH1237" s="1014"/>
      <c r="AI1237" s="1014"/>
      <c r="AJ1237" s="1014"/>
      <c r="AK1237" s="1014"/>
      <c r="AL1237" s="1014"/>
      <c r="AM1237" s="1014"/>
      <c r="AN1237" s="1014"/>
      <c r="AO1237" s="1014"/>
      <c r="AP1237" s="1082">
        <f>SUM(M1237+U1237-AB1237+AI1237)</f>
        <v>0</v>
      </c>
      <c r="AQ1237" s="1083"/>
      <c r="AR1237" s="1083"/>
      <c r="AS1237" s="1083"/>
      <c r="AT1237" s="1083"/>
      <c r="AU1237" s="1083"/>
      <c r="AV1237" s="1084"/>
      <c r="AW1237" s="677"/>
      <c r="AX1237" s="583"/>
      <c r="AY1237" s="583"/>
      <c r="AZ1237" s="583"/>
      <c r="BA1237" s="583"/>
      <c r="BB1237" s="583"/>
    </row>
    <row r="1238" spans="1:54" ht="12.6" customHeight="1" x14ac:dyDescent="0.25">
      <c r="A1238" s="454" t="s">
        <v>2039</v>
      </c>
      <c r="B1238" s="455"/>
      <c r="C1238" s="455"/>
      <c r="D1238" s="455"/>
      <c r="E1238" s="455"/>
      <c r="F1238" s="455"/>
      <c r="G1238" s="455"/>
      <c r="H1238" s="455"/>
      <c r="I1238" s="455"/>
      <c r="J1238" s="455"/>
      <c r="K1238" s="455"/>
      <c r="L1238" s="456"/>
      <c r="M1238" s="1014"/>
      <c r="N1238" s="1014"/>
      <c r="O1238" s="1014"/>
      <c r="P1238" s="1014"/>
      <c r="Q1238" s="1014"/>
      <c r="R1238" s="1014"/>
      <c r="S1238" s="1014"/>
      <c r="T1238" s="1014"/>
      <c r="U1238" s="1014"/>
      <c r="V1238" s="1014"/>
      <c r="W1238" s="1014"/>
      <c r="X1238" s="1014"/>
      <c r="Y1238" s="1014"/>
      <c r="Z1238" s="1014"/>
      <c r="AA1238" s="1014"/>
      <c r="AB1238" s="1014"/>
      <c r="AC1238" s="1014"/>
      <c r="AD1238" s="1014"/>
      <c r="AE1238" s="1014"/>
      <c r="AF1238" s="1014"/>
      <c r="AG1238" s="1014"/>
      <c r="AH1238" s="1014"/>
      <c r="AI1238" s="1014"/>
      <c r="AJ1238" s="1014"/>
      <c r="AK1238" s="1014"/>
      <c r="AL1238" s="1014"/>
      <c r="AM1238" s="1014"/>
      <c r="AN1238" s="1014"/>
      <c r="AO1238" s="1014"/>
      <c r="AP1238" s="1085"/>
      <c r="AQ1238" s="1086"/>
      <c r="AR1238" s="1086"/>
      <c r="AS1238" s="1086"/>
      <c r="AT1238" s="1086"/>
      <c r="AU1238" s="1086"/>
      <c r="AV1238" s="1087"/>
      <c r="AW1238" s="677"/>
      <c r="AX1238" s="583"/>
      <c r="AY1238" s="583"/>
      <c r="AZ1238" s="583"/>
      <c r="BA1238" s="583"/>
      <c r="BB1238" s="583"/>
    </row>
    <row r="1239" spans="1:54" ht="12.6" customHeight="1" x14ac:dyDescent="0.25">
      <c r="A1239" s="451" t="s">
        <v>1520</v>
      </c>
      <c r="B1239" s="452"/>
      <c r="C1239" s="452"/>
      <c r="D1239" s="452"/>
      <c r="E1239" s="452"/>
      <c r="F1239" s="452"/>
      <c r="G1239" s="452"/>
      <c r="H1239" s="452"/>
      <c r="I1239" s="452"/>
      <c r="J1239" s="452"/>
      <c r="K1239" s="452"/>
      <c r="L1239" s="453"/>
      <c r="M1239" s="1014">
        <f>SUM('HL KNIHA VYPOC'!H234)*-1</f>
        <v>0</v>
      </c>
      <c r="N1239" s="1014"/>
      <c r="O1239" s="1014"/>
      <c r="P1239" s="1014"/>
      <c r="Q1239" s="1014"/>
      <c r="R1239" s="1014"/>
      <c r="S1239" s="1014"/>
      <c r="T1239" s="1014"/>
      <c r="U1239" s="1014">
        <f>SUM('HL KNIHA VYPOC'!J234)</f>
        <v>0</v>
      </c>
      <c r="V1239" s="1014"/>
      <c r="W1239" s="1014"/>
      <c r="X1239" s="1014"/>
      <c r="Y1239" s="1014"/>
      <c r="Z1239" s="1014"/>
      <c r="AA1239" s="1014"/>
      <c r="AB1239" s="1014">
        <f>SUM('HL KNIHA VYPOC'!I234)</f>
        <v>0</v>
      </c>
      <c r="AC1239" s="1014"/>
      <c r="AD1239" s="1014"/>
      <c r="AE1239" s="1014"/>
      <c r="AF1239" s="1014"/>
      <c r="AG1239" s="1014"/>
      <c r="AH1239" s="1014"/>
      <c r="AI1239" s="1014"/>
      <c r="AJ1239" s="1014"/>
      <c r="AK1239" s="1014"/>
      <c r="AL1239" s="1014"/>
      <c r="AM1239" s="1014"/>
      <c r="AN1239" s="1014"/>
      <c r="AO1239" s="1014"/>
      <c r="AP1239" s="1082">
        <f>SUM(M1239+U1239-AB1239+AI1239)</f>
        <v>0</v>
      </c>
      <c r="AQ1239" s="1083"/>
      <c r="AR1239" s="1083"/>
      <c r="AS1239" s="1083"/>
      <c r="AT1239" s="1083"/>
      <c r="AU1239" s="1083"/>
      <c r="AV1239" s="1084"/>
      <c r="AW1239" s="677"/>
      <c r="AX1239" s="583"/>
      <c r="AY1239" s="583"/>
      <c r="AZ1239" s="583"/>
      <c r="BA1239" s="583"/>
      <c r="BB1239" s="583"/>
    </row>
    <row r="1240" spans="1:54" ht="12.6" customHeight="1" x14ac:dyDescent="0.25">
      <c r="A1240" s="470" t="s">
        <v>1519</v>
      </c>
      <c r="B1240" s="433"/>
      <c r="C1240" s="433"/>
      <c r="D1240" s="433"/>
      <c r="E1240" s="433"/>
      <c r="F1240" s="433"/>
      <c r="G1240" s="433"/>
      <c r="H1240" s="433"/>
      <c r="I1240" s="433"/>
      <c r="J1240" s="433"/>
      <c r="K1240" s="433"/>
      <c r="L1240" s="471"/>
      <c r="M1240" s="1014"/>
      <c r="N1240" s="1014"/>
      <c r="O1240" s="1014"/>
      <c r="P1240" s="1014"/>
      <c r="Q1240" s="1014"/>
      <c r="R1240" s="1014"/>
      <c r="S1240" s="1014"/>
      <c r="T1240" s="1014"/>
      <c r="U1240" s="1014"/>
      <c r="V1240" s="1014"/>
      <c r="W1240" s="1014"/>
      <c r="X1240" s="1014"/>
      <c r="Y1240" s="1014"/>
      <c r="Z1240" s="1014"/>
      <c r="AA1240" s="1014"/>
      <c r="AB1240" s="1014"/>
      <c r="AC1240" s="1014"/>
      <c r="AD1240" s="1014"/>
      <c r="AE1240" s="1014"/>
      <c r="AF1240" s="1014"/>
      <c r="AG1240" s="1014"/>
      <c r="AH1240" s="1014"/>
      <c r="AI1240" s="1014"/>
      <c r="AJ1240" s="1014"/>
      <c r="AK1240" s="1014"/>
      <c r="AL1240" s="1014"/>
      <c r="AM1240" s="1014"/>
      <c r="AN1240" s="1014"/>
      <c r="AO1240" s="1014"/>
      <c r="AP1240" s="1220"/>
      <c r="AQ1240" s="1221"/>
      <c r="AR1240" s="1221"/>
      <c r="AS1240" s="1221"/>
      <c r="AT1240" s="1221"/>
      <c r="AU1240" s="1221"/>
      <c r="AV1240" s="1222"/>
      <c r="AW1240" s="677"/>
      <c r="AX1240" s="583"/>
      <c r="AY1240" s="583"/>
      <c r="AZ1240" s="583"/>
      <c r="BA1240" s="583"/>
      <c r="BB1240" s="583"/>
    </row>
    <row r="1241" spans="1:54" ht="12.6" customHeight="1" x14ac:dyDescent="0.25">
      <c r="A1241" s="454" t="s">
        <v>2054</v>
      </c>
      <c r="B1241" s="455"/>
      <c r="C1241" s="455"/>
      <c r="D1241" s="455"/>
      <c r="E1241" s="455"/>
      <c r="F1241" s="455"/>
      <c r="G1241" s="455"/>
      <c r="H1241" s="455" t="s">
        <v>2053</v>
      </c>
      <c r="I1241" s="455"/>
      <c r="J1241" s="455"/>
      <c r="K1241" s="455"/>
      <c r="L1241" s="456"/>
      <c r="M1241" s="1014"/>
      <c r="N1241" s="1014"/>
      <c r="O1241" s="1014"/>
      <c r="P1241" s="1014"/>
      <c r="Q1241" s="1014"/>
      <c r="R1241" s="1014"/>
      <c r="S1241" s="1014"/>
      <c r="T1241" s="1014"/>
      <c r="U1241" s="1014"/>
      <c r="V1241" s="1014"/>
      <c r="W1241" s="1014"/>
      <c r="X1241" s="1014"/>
      <c r="Y1241" s="1014"/>
      <c r="Z1241" s="1014"/>
      <c r="AA1241" s="1014"/>
      <c r="AB1241" s="1014"/>
      <c r="AC1241" s="1014"/>
      <c r="AD1241" s="1014"/>
      <c r="AE1241" s="1014"/>
      <c r="AF1241" s="1014"/>
      <c r="AG1241" s="1014"/>
      <c r="AH1241" s="1014"/>
      <c r="AI1241" s="1014"/>
      <c r="AJ1241" s="1014"/>
      <c r="AK1241" s="1014"/>
      <c r="AL1241" s="1014"/>
      <c r="AM1241" s="1014"/>
      <c r="AN1241" s="1014"/>
      <c r="AO1241" s="1014"/>
      <c r="AP1241" s="1085"/>
      <c r="AQ1241" s="1086"/>
      <c r="AR1241" s="1086"/>
      <c r="AS1241" s="1086"/>
      <c r="AT1241" s="1086"/>
      <c r="AU1241" s="1086"/>
      <c r="AV1241" s="1087"/>
      <c r="AW1241" s="677"/>
      <c r="AX1241" s="583"/>
      <c r="AY1241" s="583"/>
      <c r="AZ1241" s="583"/>
      <c r="BA1241" s="583"/>
      <c r="BB1241" s="583"/>
    </row>
    <row r="1242" spans="1:54" ht="12.6" customHeight="1" x14ac:dyDescent="0.25">
      <c r="A1242" s="451" t="s">
        <v>1517</v>
      </c>
      <c r="B1242" s="452"/>
      <c r="C1242" s="452"/>
      <c r="D1242" s="452"/>
      <c r="E1242" s="452"/>
      <c r="F1242" s="452"/>
      <c r="G1242" s="452"/>
      <c r="H1242" s="452"/>
      <c r="I1242" s="452"/>
      <c r="J1242" s="452"/>
      <c r="K1242" s="452"/>
      <c r="L1242" s="453"/>
      <c r="M1242" s="1014"/>
      <c r="N1242" s="1014"/>
      <c r="O1242" s="1014"/>
      <c r="P1242" s="1014"/>
      <c r="Q1242" s="1014"/>
      <c r="R1242" s="1014"/>
      <c r="S1242" s="1014"/>
      <c r="T1242" s="1014"/>
      <c r="U1242" s="1014"/>
      <c r="V1242" s="1014"/>
      <c r="W1242" s="1014"/>
      <c r="X1242" s="1014"/>
      <c r="Y1242" s="1014"/>
      <c r="Z1242" s="1014"/>
      <c r="AA1242" s="1014"/>
      <c r="AB1242" s="1014"/>
      <c r="AC1242" s="1014"/>
      <c r="AD1242" s="1014"/>
      <c r="AE1242" s="1014"/>
      <c r="AF1242" s="1014"/>
      <c r="AG1242" s="1014"/>
      <c r="AH1242" s="1014"/>
      <c r="AI1242" s="1014"/>
      <c r="AJ1242" s="1014"/>
      <c r="AK1242" s="1014"/>
      <c r="AL1242" s="1014"/>
      <c r="AM1242" s="1014"/>
      <c r="AN1242" s="1014"/>
      <c r="AO1242" s="1014"/>
      <c r="AP1242" s="1082">
        <f>SUM(M1242+U1242-AB1242+AI1242)</f>
        <v>0</v>
      </c>
      <c r="AQ1242" s="1083"/>
      <c r="AR1242" s="1083"/>
      <c r="AS1242" s="1083"/>
      <c r="AT1242" s="1083"/>
      <c r="AU1242" s="1083"/>
      <c r="AV1242" s="1084"/>
      <c r="AW1242" s="677"/>
      <c r="AX1242" s="583"/>
      <c r="AY1242" s="583"/>
      <c r="AZ1242" s="583"/>
      <c r="BA1242" s="583"/>
      <c r="BB1242" s="583"/>
    </row>
    <row r="1243" spans="1:54" ht="12.6" customHeight="1" x14ac:dyDescent="0.25">
      <c r="A1243" s="454" t="s">
        <v>1516</v>
      </c>
      <c r="B1243" s="455"/>
      <c r="C1243" s="455"/>
      <c r="D1243" s="455"/>
      <c r="E1243" s="455"/>
      <c r="F1243" s="455"/>
      <c r="G1243" s="455"/>
      <c r="H1243" s="455"/>
      <c r="I1243" s="455"/>
      <c r="J1243" s="455"/>
      <c r="K1243" s="455"/>
      <c r="L1243" s="456"/>
      <c r="M1243" s="1014"/>
      <c r="N1243" s="1014"/>
      <c r="O1243" s="1014"/>
      <c r="P1243" s="1014"/>
      <c r="Q1243" s="1014"/>
      <c r="R1243" s="1014"/>
      <c r="S1243" s="1014"/>
      <c r="T1243" s="1014"/>
      <c r="U1243" s="1014"/>
      <c r="V1243" s="1014"/>
      <c r="W1243" s="1014"/>
      <c r="X1243" s="1014"/>
      <c r="Y1243" s="1014"/>
      <c r="Z1243" s="1014"/>
      <c r="AA1243" s="1014"/>
      <c r="AB1243" s="1014"/>
      <c r="AC1243" s="1014"/>
      <c r="AD1243" s="1014"/>
      <c r="AE1243" s="1014"/>
      <c r="AF1243" s="1014"/>
      <c r="AG1243" s="1014"/>
      <c r="AH1243" s="1014"/>
      <c r="AI1243" s="1014"/>
      <c r="AJ1243" s="1014"/>
      <c r="AK1243" s="1014"/>
      <c r="AL1243" s="1014"/>
      <c r="AM1243" s="1014"/>
      <c r="AN1243" s="1014"/>
      <c r="AO1243" s="1014"/>
      <c r="AP1243" s="1085"/>
      <c r="AQ1243" s="1086"/>
      <c r="AR1243" s="1086"/>
      <c r="AS1243" s="1086"/>
      <c r="AT1243" s="1086"/>
      <c r="AU1243" s="1086"/>
      <c r="AV1243" s="1087"/>
      <c r="AW1243" s="677"/>
      <c r="AX1243" s="583"/>
      <c r="AY1243" s="583"/>
      <c r="AZ1243" s="583"/>
      <c r="BA1243" s="583"/>
      <c r="BB1243" s="583"/>
    </row>
    <row r="1244" spans="1:54" ht="12.6" customHeight="1" x14ac:dyDescent="0.25">
      <c r="A1244" s="451" t="s">
        <v>1515</v>
      </c>
      <c r="B1244" s="452"/>
      <c r="C1244" s="452"/>
      <c r="D1244" s="452"/>
      <c r="E1244" s="452"/>
      <c r="F1244" s="452"/>
      <c r="G1244" s="452"/>
      <c r="H1244" s="452"/>
      <c r="I1244" s="452"/>
      <c r="J1244" s="452"/>
      <c r="K1244" s="452"/>
      <c r="L1244" s="453"/>
      <c r="M1244" s="1014"/>
      <c r="N1244" s="1014"/>
      <c r="O1244" s="1014"/>
      <c r="P1244" s="1014"/>
      <c r="Q1244" s="1014"/>
      <c r="R1244" s="1014"/>
      <c r="S1244" s="1014"/>
      <c r="T1244" s="1014"/>
      <c r="U1244" s="1014"/>
      <c r="V1244" s="1014"/>
      <c r="W1244" s="1014"/>
      <c r="X1244" s="1014"/>
      <c r="Y1244" s="1014"/>
      <c r="Z1244" s="1014"/>
      <c r="AA1244" s="1014"/>
      <c r="AB1244" s="1014"/>
      <c r="AC1244" s="1014"/>
      <c r="AD1244" s="1014"/>
      <c r="AE1244" s="1014"/>
      <c r="AF1244" s="1014"/>
      <c r="AG1244" s="1014"/>
      <c r="AH1244" s="1014"/>
      <c r="AI1244" s="1014"/>
      <c r="AJ1244" s="1014"/>
      <c r="AK1244" s="1014"/>
      <c r="AL1244" s="1014"/>
      <c r="AM1244" s="1014"/>
      <c r="AN1244" s="1014"/>
      <c r="AO1244" s="1014"/>
      <c r="AP1244" s="1082">
        <f>SUM(M1244+U1244-AB1244+AI1244)</f>
        <v>0</v>
      </c>
      <c r="AQ1244" s="1083"/>
      <c r="AR1244" s="1083"/>
      <c r="AS1244" s="1083"/>
      <c r="AT1244" s="1083"/>
      <c r="AU1244" s="1083"/>
      <c r="AV1244" s="1084"/>
      <c r="AW1244" s="677"/>
      <c r="AX1244" s="583"/>
      <c r="AY1244" s="583"/>
      <c r="AZ1244" s="583"/>
      <c r="BA1244" s="583"/>
      <c r="BB1244" s="583"/>
    </row>
    <row r="1245" spans="1:54" ht="12.6" customHeight="1" x14ac:dyDescent="0.25">
      <c r="A1245" s="470" t="s">
        <v>1514</v>
      </c>
      <c r="B1245" s="433"/>
      <c r="C1245" s="433"/>
      <c r="D1245" s="433"/>
      <c r="E1245" s="433"/>
      <c r="F1245" s="433"/>
      <c r="G1245" s="433"/>
      <c r="H1245" s="433"/>
      <c r="I1245" s="433"/>
      <c r="J1245" s="433"/>
      <c r="K1245" s="433"/>
      <c r="L1245" s="471"/>
      <c r="M1245" s="1014"/>
      <c r="N1245" s="1014"/>
      <c r="O1245" s="1014"/>
      <c r="P1245" s="1014"/>
      <c r="Q1245" s="1014"/>
      <c r="R1245" s="1014"/>
      <c r="S1245" s="1014"/>
      <c r="T1245" s="1014"/>
      <c r="U1245" s="1014"/>
      <c r="V1245" s="1014"/>
      <c r="W1245" s="1014"/>
      <c r="X1245" s="1014"/>
      <c r="Y1245" s="1014"/>
      <c r="Z1245" s="1014"/>
      <c r="AA1245" s="1014"/>
      <c r="AB1245" s="1014"/>
      <c r="AC1245" s="1014"/>
      <c r="AD1245" s="1014"/>
      <c r="AE1245" s="1014"/>
      <c r="AF1245" s="1014"/>
      <c r="AG1245" s="1014"/>
      <c r="AH1245" s="1014"/>
      <c r="AI1245" s="1014"/>
      <c r="AJ1245" s="1014"/>
      <c r="AK1245" s="1014"/>
      <c r="AL1245" s="1014"/>
      <c r="AM1245" s="1014"/>
      <c r="AN1245" s="1014"/>
      <c r="AO1245" s="1014"/>
      <c r="AP1245" s="1220"/>
      <c r="AQ1245" s="1221"/>
      <c r="AR1245" s="1221"/>
      <c r="AS1245" s="1221"/>
      <c r="AT1245" s="1221"/>
      <c r="AU1245" s="1221"/>
      <c r="AV1245" s="1222"/>
      <c r="AW1245" s="677"/>
      <c r="AX1245" s="583"/>
      <c r="AY1245" s="583"/>
      <c r="AZ1245" s="583"/>
      <c r="BA1245" s="583"/>
      <c r="BB1245" s="583"/>
    </row>
    <row r="1246" spans="1:54" ht="12.6" customHeight="1" x14ac:dyDescent="0.25">
      <c r="A1246" s="454" t="s">
        <v>1513</v>
      </c>
      <c r="B1246" s="455"/>
      <c r="C1246" s="455"/>
      <c r="D1246" s="455"/>
      <c r="E1246" s="455"/>
      <c r="F1246" s="455"/>
      <c r="G1246" s="455"/>
      <c r="H1246" s="455"/>
      <c r="I1246" s="455"/>
      <c r="J1246" s="455"/>
      <c r="K1246" s="455"/>
      <c r="L1246" s="456"/>
      <c r="M1246" s="1014"/>
      <c r="N1246" s="1014"/>
      <c r="O1246" s="1014"/>
      <c r="P1246" s="1014"/>
      <c r="Q1246" s="1014"/>
      <c r="R1246" s="1014"/>
      <c r="S1246" s="1014"/>
      <c r="T1246" s="1014"/>
      <c r="U1246" s="1014"/>
      <c r="V1246" s="1014"/>
      <c r="W1246" s="1014"/>
      <c r="X1246" s="1014"/>
      <c r="Y1246" s="1014"/>
      <c r="Z1246" s="1014"/>
      <c r="AA1246" s="1014"/>
      <c r="AB1246" s="1014"/>
      <c r="AC1246" s="1014"/>
      <c r="AD1246" s="1014"/>
      <c r="AE1246" s="1014"/>
      <c r="AF1246" s="1014"/>
      <c r="AG1246" s="1014"/>
      <c r="AH1246" s="1014"/>
      <c r="AI1246" s="1014"/>
      <c r="AJ1246" s="1014"/>
      <c r="AK1246" s="1014"/>
      <c r="AL1246" s="1014"/>
      <c r="AM1246" s="1014"/>
      <c r="AN1246" s="1014"/>
      <c r="AO1246" s="1014"/>
      <c r="AP1246" s="1085"/>
      <c r="AQ1246" s="1086"/>
      <c r="AR1246" s="1086"/>
      <c r="AS1246" s="1086"/>
      <c r="AT1246" s="1086"/>
      <c r="AU1246" s="1086"/>
      <c r="AV1246" s="1087"/>
      <c r="AW1246" s="677"/>
      <c r="AX1246" s="583"/>
      <c r="AY1246" s="583"/>
      <c r="AZ1246" s="583"/>
      <c r="BA1246" s="583"/>
      <c r="BB1246" s="583"/>
    </row>
    <row r="1247" spans="1:54" ht="12.6" customHeight="1" x14ac:dyDescent="0.25">
      <c r="A1247" s="444" t="s">
        <v>1959</v>
      </c>
      <c r="B1247" s="444"/>
    </row>
    <row r="1248" spans="1:54" s="433" customFormat="1" ht="12.6" customHeight="1" x14ac:dyDescent="0.25">
      <c r="A1248" s="1008"/>
      <c r="B1248" s="1009"/>
      <c r="C1248" s="1009"/>
      <c r="D1248" s="1009"/>
      <c r="E1248" s="1009"/>
      <c r="F1248" s="1009"/>
      <c r="G1248" s="1009"/>
      <c r="H1248" s="1009"/>
      <c r="I1248" s="1009"/>
      <c r="J1248" s="1009"/>
      <c r="K1248" s="1009"/>
      <c r="L1248" s="1009"/>
      <c r="M1248" s="1009"/>
      <c r="N1248" s="1009"/>
      <c r="O1248" s="1009"/>
      <c r="P1248" s="1009"/>
      <c r="Q1248" s="1009"/>
      <c r="R1248" s="1009"/>
      <c r="S1248" s="1009"/>
      <c r="T1248" s="1009"/>
      <c r="U1248" s="1009"/>
      <c r="V1248" s="1009"/>
      <c r="W1248" s="1009"/>
      <c r="X1248" s="1009"/>
      <c r="Y1248" s="1009"/>
      <c r="Z1248" s="1009"/>
      <c r="AA1248" s="1009"/>
      <c r="AB1248" s="1009"/>
      <c r="AC1248" s="1009"/>
      <c r="AD1248" s="1009"/>
      <c r="AE1248" s="1009"/>
      <c r="AF1248" s="1009"/>
      <c r="AG1248" s="1009"/>
      <c r="AH1248" s="1009"/>
      <c r="AI1248" s="1009"/>
      <c r="AJ1248" s="1009"/>
      <c r="AK1248" s="1009"/>
      <c r="AL1248" s="1009"/>
      <c r="AM1248" s="1009"/>
      <c r="AN1248" s="1009"/>
      <c r="AO1248" s="1009"/>
      <c r="AP1248" s="1009"/>
      <c r="AQ1248" s="1009"/>
      <c r="AR1248" s="1009"/>
      <c r="AS1248" s="1009"/>
      <c r="AT1248" s="1009"/>
      <c r="AU1248" s="1009"/>
      <c r="AV1248" s="1009"/>
      <c r="AW1248" s="1009"/>
      <c r="AX1248" s="1009"/>
      <c r="AY1248" s="1009"/>
      <c r="AZ1248" s="1009"/>
      <c r="BA1248" s="1009"/>
      <c r="BB1248" s="1010"/>
    </row>
    <row r="1249" spans="1:54" s="433" customFormat="1" ht="18" customHeight="1" x14ac:dyDescent="0.25">
      <c r="A1249" s="1011"/>
      <c r="B1249" s="1012"/>
      <c r="C1249" s="1012"/>
      <c r="D1249" s="1012"/>
      <c r="E1249" s="1012"/>
      <c r="F1249" s="1012"/>
      <c r="G1249" s="1012"/>
      <c r="H1249" s="1012"/>
      <c r="I1249" s="1012"/>
      <c r="J1249" s="1012"/>
      <c r="K1249" s="1012"/>
      <c r="L1249" s="1012"/>
      <c r="M1249" s="1012"/>
      <c r="N1249" s="1012"/>
      <c r="O1249" s="1012"/>
      <c r="P1249" s="1012"/>
      <c r="Q1249" s="1012"/>
      <c r="R1249" s="1012"/>
      <c r="S1249" s="1012"/>
      <c r="T1249" s="1012"/>
      <c r="U1249" s="1012"/>
      <c r="V1249" s="1012"/>
      <c r="W1249" s="1012"/>
      <c r="X1249" s="1012"/>
      <c r="Y1249" s="1012"/>
      <c r="Z1249" s="1012"/>
      <c r="AA1249" s="1012"/>
      <c r="AB1249" s="1012"/>
      <c r="AC1249" s="1012"/>
      <c r="AD1249" s="1012"/>
      <c r="AE1249" s="1012"/>
      <c r="AF1249" s="1012"/>
      <c r="AG1249" s="1012"/>
      <c r="AH1249" s="1012"/>
      <c r="AI1249" s="1012"/>
      <c r="AJ1249" s="1012"/>
      <c r="AK1249" s="1012"/>
      <c r="AL1249" s="1012"/>
      <c r="AM1249" s="1012"/>
      <c r="AN1249" s="1012"/>
      <c r="AO1249" s="1012"/>
      <c r="AP1249" s="1012"/>
      <c r="AQ1249" s="1012"/>
      <c r="AR1249" s="1012"/>
      <c r="AS1249" s="1012"/>
      <c r="AT1249" s="1012"/>
      <c r="AU1249" s="1012"/>
      <c r="AV1249" s="1012"/>
      <c r="AW1249" s="1012"/>
      <c r="AX1249" s="1012"/>
      <c r="AY1249" s="1012"/>
      <c r="AZ1249" s="1012"/>
      <c r="BA1249" s="1012"/>
      <c r="BB1249" s="1013"/>
    </row>
    <row r="1250" spans="1:54" s="433" customFormat="1" ht="12.6" customHeight="1" x14ac:dyDescent="0.25"/>
    <row r="1251" spans="1:54" s="433" customFormat="1" ht="12.6" customHeight="1" x14ac:dyDescent="0.25"/>
    <row r="1252" spans="1:54" s="671" customFormat="1" ht="12.6" customHeight="1" x14ac:dyDescent="0.25">
      <c r="A1252" s="679" t="s">
        <v>2922</v>
      </c>
      <c r="B1252" s="682"/>
      <c r="C1252" s="682"/>
      <c r="D1252" s="682"/>
      <c r="E1252" s="682"/>
      <c r="F1252" s="682"/>
      <c r="G1252" s="682"/>
      <c r="H1252" s="682"/>
      <c r="I1252" s="682"/>
      <c r="J1252" s="682"/>
      <c r="K1252" s="682"/>
      <c r="L1252" s="682"/>
      <c r="M1252" s="682"/>
      <c r="N1252" s="682"/>
      <c r="O1252" s="682"/>
      <c r="P1252" s="682"/>
      <c r="Q1252" s="682"/>
      <c r="R1252" s="682"/>
      <c r="S1252" s="682"/>
      <c r="T1252" s="682"/>
      <c r="U1252" s="682"/>
      <c r="V1252" s="682"/>
      <c r="W1252" s="682"/>
      <c r="X1252" s="682"/>
      <c r="Y1252" s="682"/>
      <c r="Z1252" s="682"/>
      <c r="AA1252" s="682"/>
      <c r="AB1252" s="682"/>
      <c r="AC1252" s="682"/>
      <c r="AD1252" s="682"/>
      <c r="AE1252" s="682"/>
      <c r="AF1252" s="682"/>
      <c r="AG1252" s="682"/>
      <c r="AH1252" s="682"/>
      <c r="AI1252" s="682"/>
      <c r="AJ1252" s="682"/>
      <c r="AK1252" s="682"/>
      <c r="AL1252" s="682"/>
      <c r="AM1252" s="682"/>
      <c r="AN1252" s="682"/>
      <c r="AO1252" s="682"/>
      <c r="AP1252" s="682"/>
      <c r="AQ1252" s="682"/>
      <c r="AR1252" s="682"/>
      <c r="AS1252" s="682"/>
      <c r="AT1252" s="682"/>
      <c r="AU1252" s="682"/>
      <c r="AV1252" s="682"/>
      <c r="AW1252" s="682"/>
      <c r="AX1252" s="682"/>
      <c r="AY1252" s="682"/>
      <c r="AZ1252" s="682"/>
      <c r="BA1252" s="682"/>
      <c r="BB1252" s="682"/>
    </row>
    <row r="1253" spans="1:54" ht="24.75" customHeight="1" x14ac:dyDescent="0.25">
      <c r="A1253" s="982" t="s">
        <v>1960</v>
      </c>
      <c r="B1253" s="982"/>
      <c r="C1253" s="982"/>
      <c r="D1253" s="982"/>
      <c r="E1253" s="982"/>
      <c r="F1253" s="982"/>
      <c r="G1253" s="982"/>
      <c r="H1253" s="982"/>
      <c r="I1253" s="982"/>
      <c r="J1253" s="982"/>
      <c r="K1253" s="982"/>
      <c r="L1253" s="982"/>
      <c r="M1253" s="982"/>
      <c r="N1253" s="982"/>
      <c r="O1253" s="982"/>
      <c r="P1253" s="982"/>
      <c r="Q1253" s="982"/>
      <c r="R1253" s="982"/>
      <c r="S1253" s="982"/>
      <c r="T1253" s="982"/>
      <c r="U1253" s="982"/>
      <c r="V1253" s="982"/>
      <c r="W1253" s="982"/>
      <c r="X1253" s="982"/>
      <c r="Y1253" s="982"/>
      <c r="Z1253" s="982"/>
      <c r="AA1253" s="982"/>
      <c r="AB1253" s="982"/>
      <c r="AC1253" s="982"/>
      <c r="AD1253" s="982"/>
      <c r="AE1253" s="982"/>
      <c r="AF1253" s="982"/>
      <c r="AG1253" s="982"/>
      <c r="AH1253" s="982"/>
      <c r="AI1253" s="982"/>
      <c r="AJ1253" s="982"/>
      <c r="AK1253" s="982"/>
      <c r="AL1253" s="982"/>
      <c r="AM1253" s="982"/>
      <c r="AN1253" s="982"/>
      <c r="AO1253" s="982"/>
      <c r="AP1253" s="982"/>
      <c r="AQ1253" s="982"/>
      <c r="AR1253" s="982"/>
      <c r="AS1253" s="982"/>
      <c r="AT1253" s="982"/>
      <c r="AU1253" s="982"/>
      <c r="AV1253" s="982"/>
      <c r="AW1253" s="982"/>
      <c r="AX1253" s="982"/>
      <c r="AY1253" s="982"/>
      <c r="AZ1253" s="982"/>
      <c r="BA1253" s="982"/>
      <c r="BB1253" s="982"/>
    </row>
    <row r="1254" spans="1:54" s="769" customFormat="1" ht="27" customHeight="1" x14ac:dyDescent="0.25">
      <c r="A1254" s="1023" t="s">
        <v>2994</v>
      </c>
      <c r="B1254" s="1023"/>
      <c r="C1254" s="1023"/>
      <c r="D1254" s="1023"/>
      <c r="E1254" s="1023"/>
      <c r="F1254" s="1023"/>
      <c r="G1254" s="1023"/>
      <c r="H1254" s="1023"/>
      <c r="I1254" s="1023"/>
      <c r="J1254" s="1023"/>
      <c r="K1254" s="1023"/>
      <c r="L1254" s="1023"/>
      <c r="M1254" s="1023"/>
      <c r="N1254" s="1023"/>
      <c r="O1254" s="1023"/>
      <c r="P1254" s="1023"/>
      <c r="Q1254" s="1023"/>
      <c r="R1254" s="1023"/>
      <c r="S1254" s="1023"/>
      <c r="T1254" s="1023"/>
      <c r="U1254" s="1023"/>
      <c r="V1254" s="1023"/>
      <c r="W1254" s="1023"/>
      <c r="X1254" s="1023"/>
      <c r="Y1254" s="1023"/>
      <c r="Z1254" s="1023"/>
      <c r="AA1254" s="1023"/>
      <c r="AB1254" s="1023"/>
      <c r="AC1254" s="1023"/>
      <c r="AD1254" s="1023"/>
      <c r="AE1254" s="1023"/>
      <c r="AF1254" s="1023"/>
      <c r="AG1254" s="1023"/>
      <c r="AH1254" s="1023"/>
      <c r="AI1254" s="1023"/>
      <c r="AJ1254" s="1023"/>
      <c r="AK1254" s="1023"/>
      <c r="AL1254" s="1023"/>
      <c r="AM1254" s="1023"/>
      <c r="AN1254" s="1023"/>
      <c r="AO1254" s="1023"/>
      <c r="AP1254" s="1023"/>
      <c r="AQ1254" s="1023"/>
      <c r="AR1254" s="1023"/>
      <c r="AS1254" s="1023"/>
      <c r="AT1254" s="1023"/>
      <c r="AU1254" s="1023"/>
      <c r="AV1254" s="1023"/>
      <c r="AW1254" s="1023"/>
      <c r="AX1254" s="1023"/>
      <c r="AY1254" s="1023"/>
      <c r="AZ1254" s="1023"/>
      <c r="BA1254" s="1023"/>
      <c r="BB1254" s="1023"/>
    </row>
    <row r="1255" spans="1:54" ht="12.6" customHeight="1" x14ac:dyDescent="0.25">
      <c r="A1255" s="770" t="s">
        <v>472</v>
      </c>
    </row>
    <row r="1256" spans="1:54" s="771" customFormat="1" ht="45" customHeight="1" x14ac:dyDescent="0.25">
      <c r="A1256" s="1005"/>
      <c r="B1256" s="1006"/>
      <c r="C1256" s="1006"/>
      <c r="D1256" s="1006"/>
      <c r="E1256" s="1006"/>
      <c r="F1256" s="1006"/>
      <c r="G1256" s="1006"/>
      <c r="H1256" s="1006"/>
      <c r="I1256" s="1006"/>
      <c r="J1256" s="1006"/>
      <c r="K1256" s="1006"/>
      <c r="L1256" s="1006"/>
      <c r="M1256" s="1006"/>
      <c r="N1256" s="1006"/>
      <c r="O1256" s="1006"/>
      <c r="P1256" s="1006"/>
      <c r="Q1256" s="1006"/>
      <c r="R1256" s="1006"/>
      <c r="S1256" s="1006"/>
      <c r="T1256" s="1006"/>
      <c r="U1256" s="1006"/>
      <c r="V1256" s="1006"/>
      <c r="W1256" s="1006"/>
      <c r="X1256" s="1006"/>
      <c r="Y1256" s="1006"/>
      <c r="Z1256" s="1006"/>
      <c r="AA1256" s="1006"/>
      <c r="AB1256" s="1006"/>
      <c r="AC1256" s="1006"/>
      <c r="AD1256" s="1006"/>
      <c r="AE1256" s="1006"/>
      <c r="AF1256" s="1006"/>
      <c r="AG1256" s="1006"/>
      <c r="AH1256" s="1006"/>
      <c r="AI1256" s="1006"/>
      <c r="AJ1256" s="1006"/>
      <c r="AK1256" s="1006"/>
      <c r="AL1256" s="1006"/>
      <c r="AM1256" s="1006"/>
      <c r="AN1256" s="1006"/>
      <c r="AO1256" s="1006"/>
      <c r="AP1256" s="1006"/>
      <c r="AQ1256" s="1006"/>
      <c r="AR1256" s="1006"/>
      <c r="AS1256" s="1006"/>
      <c r="AT1256" s="1006"/>
      <c r="AU1256" s="1006"/>
      <c r="AV1256" s="1006"/>
      <c r="AW1256" s="1006"/>
      <c r="AX1256" s="1006"/>
      <c r="AY1256" s="1006"/>
      <c r="AZ1256" s="1006"/>
      <c r="BA1256" s="1006"/>
      <c r="BB1256" s="1007"/>
    </row>
    <row r="1257" spans="1:54" s="769" customFormat="1" ht="12.75" x14ac:dyDescent="0.25">
      <c r="A1257" s="1023" t="s">
        <v>1880</v>
      </c>
      <c r="B1257" s="1023"/>
      <c r="C1257" s="1023"/>
      <c r="D1257" s="1023"/>
      <c r="E1257" s="1023"/>
      <c r="F1257" s="1023"/>
      <c r="G1257" s="1023"/>
      <c r="H1257" s="1023"/>
      <c r="I1257" s="1023"/>
      <c r="J1257" s="1023"/>
      <c r="K1257" s="1023"/>
      <c r="L1257" s="1023"/>
      <c r="M1257" s="1023"/>
      <c r="N1257" s="1023"/>
      <c r="O1257" s="1023"/>
      <c r="P1257" s="1023"/>
      <c r="Q1257" s="1023"/>
      <c r="R1257" s="1023"/>
      <c r="S1257" s="1023"/>
      <c r="T1257" s="1023"/>
      <c r="U1257" s="1023"/>
      <c r="V1257" s="1023"/>
      <c r="W1257" s="1023"/>
      <c r="X1257" s="1023"/>
      <c r="Y1257" s="1023"/>
      <c r="Z1257" s="1023"/>
      <c r="AA1257" s="1023"/>
      <c r="AB1257" s="1023"/>
      <c r="AC1257" s="1023"/>
      <c r="AD1257" s="1023"/>
      <c r="AE1257" s="1023"/>
      <c r="AF1257" s="1023"/>
      <c r="AG1257" s="1023"/>
      <c r="AH1257" s="1023"/>
      <c r="AI1257" s="1023"/>
      <c r="AJ1257" s="1023"/>
      <c r="AK1257" s="1023"/>
      <c r="AL1257" s="1023"/>
      <c r="AM1257" s="1023"/>
      <c r="AN1257" s="1023"/>
      <c r="AO1257" s="1023"/>
      <c r="AP1257" s="1023"/>
      <c r="AQ1257" s="1023"/>
      <c r="AR1257" s="1023"/>
      <c r="AS1257" s="1023"/>
      <c r="AT1257" s="1023"/>
      <c r="AU1257" s="1023"/>
      <c r="AV1257" s="1023"/>
      <c r="AW1257" s="1023"/>
      <c r="AX1257" s="1023"/>
      <c r="AY1257" s="1023"/>
      <c r="AZ1257" s="1023"/>
      <c r="BA1257" s="1023"/>
      <c r="BB1257" s="1023"/>
    </row>
    <row r="1258" spans="1:54" ht="12.6" customHeight="1" x14ac:dyDescent="0.25">
      <c r="A1258" s="770" t="s">
        <v>472</v>
      </c>
    </row>
    <row r="1259" spans="1:54" s="771" customFormat="1" ht="45" customHeight="1" x14ac:dyDescent="0.25">
      <c r="A1259" s="1005"/>
      <c r="B1259" s="1006"/>
      <c r="C1259" s="1006"/>
      <c r="D1259" s="1006"/>
      <c r="E1259" s="1006"/>
      <c r="F1259" s="1006"/>
      <c r="G1259" s="1006"/>
      <c r="H1259" s="1006"/>
      <c r="I1259" s="1006"/>
      <c r="J1259" s="1006"/>
      <c r="K1259" s="1006"/>
      <c r="L1259" s="1006"/>
      <c r="M1259" s="1006"/>
      <c r="N1259" s="1006"/>
      <c r="O1259" s="1006"/>
      <c r="P1259" s="1006"/>
      <c r="Q1259" s="1006"/>
      <c r="R1259" s="1006"/>
      <c r="S1259" s="1006"/>
      <c r="T1259" s="1006"/>
      <c r="U1259" s="1006"/>
      <c r="V1259" s="1006"/>
      <c r="W1259" s="1006"/>
      <c r="X1259" s="1006"/>
      <c r="Y1259" s="1006"/>
      <c r="Z1259" s="1006"/>
      <c r="AA1259" s="1006"/>
      <c r="AB1259" s="1006"/>
      <c r="AC1259" s="1006"/>
      <c r="AD1259" s="1006"/>
      <c r="AE1259" s="1006"/>
      <c r="AF1259" s="1006"/>
      <c r="AG1259" s="1006"/>
      <c r="AH1259" s="1006"/>
      <c r="AI1259" s="1006"/>
      <c r="AJ1259" s="1006"/>
      <c r="AK1259" s="1006"/>
      <c r="AL1259" s="1006"/>
      <c r="AM1259" s="1006"/>
      <c r="AN1259" s="1006"/>
      <c r="AO1259" s="1006"/>
      <c r="AP1259" s="1006"/>
      <c r="AQ1259" s="1006"/>
      <c r="AR1259" s="1006"/>
      <c r="AS1259" s="1006"/>
      <c r="AT1259" s="1006"/>
      <c r="AU1259" s="1006"/>
      <c r="AV1259" s="1006"/>
      <c r="AW1259" s="1006"/>
      <c r="AX1259" s="1006"/>
      <c r="AY1259" s="1006"/>
      <c r="AZ1259" s="1006"/>
      <c r="BA1259" s="1006"/>
      <c r="BB1259" s="1007"/>
    </row>
    <row r="1260" spans="1:54" s="769" customFormat="1" ht="12.6" customHeight="1" x14ac:dyDescent="0.25">
      <c r="A1260" s="769" t="s">
        <v>1881</v>
      </c>
    </row>
    <row r="1261" spans="1:54" ht="12.6" customHeight="1" x14ac:dyDescent="0.25">
      <c r="A1261" s="770" t="s">
        <v>472</v>
      </c>
    </row>
    <row r="1262" spans="1:54" s="771" customFormat="1" ht="45" customHeight="1" x14ac:dyDescent="0.25">
      <c r="A1262" s="1005"/>
      <c r="B1262" s="1006"/>
      <c r="C1262" s="1006"/>
      <c r="D1262" s="1006"/>
      <c r="E1262" s="1006"/>
      <c r="F1262" s="1006"/>
      <c r="G1262" s="1006"/>
      <c r="H1262" s="1006"/>
      <c r="I1262" s="1006"/>
      <c r="J1262" s="1006"/>
      <c r="K1262" s="1006"/>
      <c r="L1262" s="1006"/>
      <c r="M1262" s="1006"/>
      <c r="N1262" s="1006"/>
      <c r="O1262" s="1006"/>
      <c r="P1262" s="1006"/>
      <c r="Q1262" s="1006"/>
      <c r="R1262" s="1006"/>
      <c r="S1262" s="1006"/>
      <c r="T1262" s="1006"/>
      <c r="U1262" s="1006"/>
      <c r="V1262" s="1006"/>
      <c r="W1262" s="1006"/>
      <c r="X1262" s="1006"/>
      <c r="Y1262" s="1006"/>
      <c r="Z1262" s="1006"/>
      <c r="AA1262" s="1006"/>
      <c r="AB1262" s="1006"/>
      <c r="AC1262" s="1006"/>
      <c r="AD1262" s="1006"/>
      <c r="AE1262" s="1006"/>
      <c r="AF1262" s="1006"/>
      <c r="AG1262" s="1006"/>
      <c r="AH1262" s="1006"/>
      <c r="AI1262" s="1006"/>
      <c r="AJ1262" s="1006"/>
      <c r="AK1262" s="1006"/>
      <c r="AL1262" s="1006"/>
      <c r="AM1262" s="1006"/>
      <c r="AN1262" s="1006"/>
      <c r="AO1262" s="1006"/>
      <c r="AP1262" s="1006"/>
      <c r="AQ1262" s="1006"/>
      <c r="AR1262" s="1006"/>
      <c r="AS1262" s="1006"/>
      <c r="AT1262" s="1006"/>
      <c r="AU1262" s="1006"/>
      <c r="AV1262" s="1006"/>
      <c r="AW1262" s="1006"/>
      <c r="AX1262" s="1006"/>
      <c r="AY1262" s="1006"/>
      <c r="AZ1262" s="1006"/>
      <c r="BA1262" s="1006"/>
      <c r="BB1262" s="1007"/>
    </row>
    <row r="1263" spans="1:54" s="769" customFormat="1" ht="12.6" customHeight="1" x14ac:dyDescent="0.25">
      <c r="A1263" s="769" t="s">
        <v>2995</v>
      </c>
    </row>
    <row r="1264" spans="1:54" ht="12.6" customHeight="1" x14ac:dyDescent="0.25">
      <c r="A1264" s="770" t="s">
        <v>472</v>
      </c>
    </row>
    <row r="1265" spans="1:54" s="771" customFormat="1" ht="45" customHeight="1" x14ac:dyDescent="0.25">
      <c r="A1265" s="1005"/>
      <c r="B1265" s="1006"/>
      <c r="C1265" s="1006"/>
      <c r="D1265" s="1006"/>
      <c r="E1265" s="1006"/>
      <c r="F1265" s="1006"/>
      <c r="G1265" s="1006"/>
      <c r="H1265" s="1006"/>
      <c r="I1265" s="1006"/>
      <c r="J1265" s="1006"/>
      <c r="K1265" s="1006"/>
      <c r="L1265" s="1006"/>
      <c r="M1265" s="1006"/>
      <c r="N1265" s="1006"/>
      <c r="O1265" s="1006"/>
      <c r="P1265" s="1006"/>
      <c r="Q1265" s="1006"/>
      <c r="R1265" s="1006"/>
      <c r="S1265" s="1006"/>
      <c r="T1265" s="1006"/>
      <c r="U1265" s="1006"/>
      <c r="V1265" s="1006"/>
      <c r="W1265" s="1006"/>
      <c r="X1265" s="1006"/>
      <c r="Y1265" s="1006"/>
      <c r="Z1265" s="1006"/>
      <c r="AA1265" s="1006"/>
      <c r="AB1265" s="1006"/>
      <c r="AC1265" s="1006"/>
      <c r="AD1265" s="1006"/>
      <c r="AE1265" s="1006"/>
      <c r="AF1265" s="1006"/>
      <c r="AG1265" s="1006"/>
      <c r="AH1265" s="1006"/>
      <c r="AI1265" s="1006"/>
      <c r="AJ1265" s="1006"/>
      <c r="AK1265" s="1006"/>
      <c r="AL1265" s="1006"/>
      <c r="AM1265" s="1006"/>
      <c r="AN1265" s="1006"/>
      <c r="AO1265" s="1006"/>
      <c r="AP1265" s="1006"/>
      <c r="AQ1265" s="1006"/>
      <c r="AR1265" s="1006"/>
      <c r="AS1265" s="1006"/>
      <c r="AT1265" s="1006"/>
      <c r="AU1265" s="1006"/>
      <c r="AV1265" s="1006"/>
      <c r="AW1265" s="1006"/>
      <c r="AX1265" s="1006"/>
      <c r="AY1265" s="1006"/>
      <c r="AZ1265" s="1006"/>
      <c r="BA1265" s="1006"/>
      <c r="BB1265" s="1007"/>
    </row>
    <row r="1266" spans="1:54" s="769" customFormat="1" ht="12.6" customHeight="1" x14ac:dyDescent="0.25">
      <c r="A1266" s="769" t="s">
        <v>1882</v>
      </c>
    </row>
    <row r="1267" spans="1:54" ht="12.6" customHeight="1" x14ac:dyDescent="0.25">
      <c r="A1267" s="770" t="s">
        <v>472</v>
      </c>
    </row>
    <row r="1268" spans="1:54" s="771" customFormat="1" ht="45" customHeight="1" x14ac:dyDescent="0.25">
      <c r="A1268" s="1005"/>
      <c r="B1268" s="1006"/>
      <c r="C1268" s="1006"/>
      <c r="D1268" s="1006"/>
      <c r="E1268" s="1006"/>
      <c r="F1268" s="1006"/>
      <c r="G1268" s="1006"/>
      <c r="H1268" s="1006"/>
      <c r="I1268" s="1006"/>
      <c r="J1268" s="1006"/>
      <c r="K1268" s="1006"/>
      <c r="L1268" s="1006"/>
      <c r="M1268" s="1006"/>
      <c r="N1268" s="1006"/>
      <c r="O1268" s="1006"/>
      <c r="P1268" s="1006"/>
      <c r="Q1268" s="1006"/>
      <c r="R1268" s="1006"/>
      <c r="S1268" s="1006"/>
      <c r="T1268" s="1006"/>
      <c r="U1268" s="1006"/>
      <c r="V1268" s="1006"/>
      <c r="W1268" s="1006"/>
      <c r="X1268" s="1006"/>
      <c r="Y1268" s="1006"/>
      <c r="Z1268" s="1006"/>
      <c r="AA1268" s="1006"/>
      <c r="AB1268" s="1006"/>
      <c r="AC1268" s="1006"/>
      <c r="AD1268" s="1006"/>
      <c r="AE1268" s="1006"/>
      <c r="AF1268" s="1006"/>
      <c r="AG1268" s="1006"/>
      <c r="AH1268" s="1006"/>
      <c r="AI1268" s="1006"/>
      <c r="AJ1268" s="1006"/>
      <c r="AK1268" s="1006"/>
      <c r="AL1268" s="1006"/>
      <c r="AM1268" s="1006"/>
      <c r="AN1268" s="1006"/>
      <c r="AO1268" s="1006"/>
      <c r="AP1268" s="1006"/>
      <c r="AQ1268" s="1006"/>
      <c r="AR1268" s="1006"/>
      <c r="AS1268" s="1006"/>
      <c r="AT1268" s="1006"/>
      <c r="AU1268" s="1006"/>
      <c r="AV1268" s="1006"/>
      <c r="AW1268" s="1006"/>
      <c r="AX1268" s="1006"/>
      <c r="AY1268" s="1006"/>
      <c r="AZ1268" s="1006"/>
      <c r="BA1268" s="1006"/>
      <c r="BB1268" s="1007"/>
    </row>
    <row r="1269" spans="1:54" s="769" customFormat="1" ht="12.6" customHeight="1" x14ac:dyDescent="0.25">
      <c r="A1269" s="769" t="s">
        <v>2996</v>
      </c>
    </row>
    <row r="1270" spans="1:54" ht="12.6" customHeight="1" x14ac:dyDescent="0.25">
      <c r="A1270" s="770" t="s">
        <v>472</v>
      </c>
    </row>
    <row r="1271" spans="1:54" s="771" customFormat="1" ht="45" customHeight="1" x14ac:dyDescent="0.25">
      <c r="A1271" s="1005"/>
      <c r="B1271" s="1006"/>
      <c r="C1271" s="1006"/>
      <c r="D1271" s="1006"/>
      <c r="E1271" s="1006"/>
      <c r="F1271" s="1006"/>
      <c r="G1271" s="1006"/>
      <c r="H1271" s="1006"/>
      <c r="I1271" s="1006"/>
      <c r="J1271" s="1006"/>
      <c r="K1271" s="1006"/>
      <c r="L1271" s="1006"/>
      <c r="M1271" s="1006"/>
      <c r="N1271" s="1006"/>
      <c r="O1271" s="1006"/>
      <c r="P1271" s="1006"/>
      <c r="Q1271" s="1006"/>
      <c r="R1271" s="1006"/>
      <c r="S1271" s="1006"/>
      <c r="T1271" s="1006"/>
      <c r="U1271" s="1006"/>
      <c r="V1271" s="1006"/>
      <c r="W1271" s="1006"/>
      <c r="X1271" s="1006"/>
      <c r="Y1271" s="1006"/>
      <c r="Z1271" s="1006"/>
      <c r="AA1271" s="1006"/>
      <c r="AB1271" s="1006"/>
      <c r="AC1271" s="1006"/>
      <c r="AD1271" s="1006"/>
      <c r="AE1271" s="1006"/>
      <c r="AF1271" s="1006"/>
      <c r="AG1271" s="1006"/>
      <c r="AH1271" s="1006"/>
      <c r="AI1271" s="1006"/>
      <c r="AJ1271" s="1006"/>
      <c r="AK1271" s="1006"/>
      <c r="AL1271" s="1006"/>
      <c r="AM1271" s="1006"/>
      <c r="AN1271" s="1006"/>
      <c r="AO1271" s="1006"/>
      <c r="AP1271" s="1006"/>
      <c r="AQ1271" s="1006"/>
      <c r="AR1271" s="1006"/>
      <c r="AS1271" s="1006"/>
      <c r="AT1271" s="1006"/>
      <c r="AU1271" s="1006"/>
      <c r="AV1271" s="1006"/>
      <c r="AW1271" s="1006"/>
      <c r="AX1271" s="1006"/>
      <c r="AY1271" s="1006"/>
      <c r="AZ1271" s="1006"/>
      <c r="BA1271" s="1006"/>
      <c r="BB1271" s="1007"/>
    </row>
    <row r="1272" spans="1:54" s="769" customFormat="1" ht="12.6" customHeight="1" x14ac:dyDescent="0.25">
      <c r="A1272" s="769" t="s">
        <v>2997</v>
      </c>
    </row>
    <row r="1273" spans="1:54" ht="12.6" customHeight="1" x14ac:dyDescent="0.25">
      <c r="A1273" s="770" t="s">
        <v>472</v>
      </c>
    </row>
    <row r="1274" spans="1:54" s="771" customFormat="1" ht="45" customHeight="1" x14ac:dyDescent="0.25">
      <c r="A1274" s="1005"/>
      <c r="B1274" s="1006"/>
      <c r="C1274" s="1006"/>
      <c r="D1274" s="1006"/>
      <c r="E1274" s="1006"/>
      <c r="F1274" s="1006"/>
      <c r="G1274" s="1006"/>
      <c r="H1274" s="1006"/>
      <c r="I1274" s="1006"/>
      <c r="J1274" s="1006"/>
      <c r="K1274" s="1006"/>
      <c r="L1274" s="1006"/>
      <c r="M1274" s="1006"/>
      <c r="N1274" s="1006"/>
      <c r="O1274" s="1006"/>
      <c r="P1274" s="1006"/>
      <c r="Q1274" s="1006"/>
      <c r="R1274" s="1006"/>
      <c r="S1274" s="1006"/>
      <c r="T1274" s="1006"/>
      <c r="U1274" s="1006"/>
      <c r="V1274" s="1006"/>
      <c r="W1274" s="1006"/>
      <c r="X1274" s="1006"/>
      <c r="Y1274" s="1006"/>
      <c r="Z1274" s="1006"/>
      <c r="AA1274" s="1006"/>
      <c r="AB1274" s="1006"/>
      <c r="AC1274" s="1006"/>
      <c r="AD1274" s="1006"/>
      <c r="AE1274" s="1006"/>
      <c r="AF1274" s="1006"/>
      <c r="AG1274" s="1006"/>
      <c r="AH1274" s="1006"/>
      <c r="AI1274" s="1006"/>
      <c r="AJ1274" s="1006"/>
      <c r="AK1274" s="1006"/>
      <c r="AL1274" s="1006"/>
      <c r="AM1274" s="1006"/>
      <c r="AN1274" s="1006"/>
      <c r="AO1274" s="1006"/>
      <c r="AP1274" s="1006"/>
      <c r="AQ1274" s="1006"/>
      <c r="AR1274" s="1006"/>
      <c r="AS1274" s="1006"/>
      <c r="AT1274" s="1006"/>
      <c r="AU1274" s="1006"/>
      <c r="AV1274" s="1006"/>
      <c r="AW1274" s="1006"/>
      <c r="AX1274" s="1006"/>
      <c r="AY1274" s="1006"/>
      <c r="AZ1274" s="1006"/>
      <c r="BA1274" s="1006"/>
      <c r="BB1274" s="1007"/>
    </row>
    <row r="1275" spans="1:54" s="433" customFormat="1" ht="12.6" customHeight="1" x14ac:dyDescent="0.25"/>
    <row r="1276" spans="1:54" s="671" customFormat="1" ht="12.6" customHeight="1" x14ac:dyDescent="0.25">
      <c r="A1276" s="679" t="s">
        <v>2923</v>
      </c>
      <c r="B1276" s="682"/>
      <c r="C1276" s="682"/>
      <c r="D1276" s="682"/>
      <c r="E1276" s="682"/>
      <c r="F1276" s="682"/>
      <c r="G1276" s="682"/>
      <c r="H1276" s="682"/>
      <c r="I1276" s="682"/>
      <c r="J1276" s="682"/>
      <c r="K1276" s="682"/>
      <c r="L1276" s="682"/>
      <c r="M1276" s="682"/>
      <c r="N1276" s="682"/>
      <c r="O1276" s="682"/>
      <c r="P1276" s="682"/>
      <c r="Q1276" s="682"/>
      <c r="R1276" s="682"/>
      <c r="S1276" s="682"/>
      <c r="T1276" s="682"/>
      <c r="U1276" s="682"/>
      <c r="V1276" s="682"/>
      <c r="W1276" s="682"/>
      <c r="X1276" s="682"/>
      <c r="Y1276" s="682"/>
      <c r="Z1276" s="682"/>
      <c r="AA1276" s="682"/>
      <c r="AB1276" s="682"/>
      <c r="AC1276" s="682"/>
      <c r="AD1276" s="682"/>
      <c r="AE1276" s="682"/>
      <c r="AF1276" s="682"/>
      <c r="AG1276" s="682"/>
      <c r="AH1276" s="682"/>
      <c r="AI1276" s="682"/>
      <c r="AJ1276" s="682"/>
      <c r="AK1276" s="682"/>
      <c r="AL1276" s="682"/>
      <c r="AM1276" s="682"/>
      <c r="AN1276" s="682"/>
      <c r="AO1276" s="682"/>
      <c r="AP1276" s="682"/>
      <c r="AQ1276" s="682"/>
      <c r="AR1276" s="682"/>
      <c r="AS1276" s="682"/>
      <c r="AT1276" s="682"/>
      <c r="AU1276" s="682"/>
      <c r="AV1276" s="682"/>
      <c r="AW1276" s="682"/>
      <c r="AX1276" s="682"/>
      <c r="AY1276" s="682"/>
      <c r="AZ1276" s="682"/>
      <c r="BA1276" s="682"/>
      <c r="BB1276" s="682"/>
    </row>
    <row r="1277" spans="1:54" ht="12.6" customHeight="1" x14ac:dyDescent="0.25">
      <c r="A1277" s="434" t="s">
        <v>1883</v>
      </c>
    </row>
    <row r="1278" spans="1:54" ht="12.6" customHeight="1" x14ac:dyDescent="0.25">
      <c r="A1278" s="444" t="s">
        <v>2998</v>
      </c>
    </row>
    <row r="1279" spans="1:54" ht="12.6" customHeight="1" x14ac:dyDescent="0.25">
      <c r="A1279" s="770" t="s">
        <v>472</v>
      </c>
    </row>
    <row r="1280" spans="1:54" s="771" customFormat="1" ht="45" customHeight="1" x14ac:dyDescent="0.25">
      <c r="A1280" s="1005"/>
      <c r="B1280" s="1006"/>
      <c r="C1280" s="1006"/>
      <c r="D1280" s="1006"/>
      <c r="E1280" s="1006"/>
      <c r="F1280" s="1006"/>
      <c r="G1280" s="1006"/>
      <c r="H1280" s="1006"/>
      <c r="I1280" s="1006"/>
      <c r="J1280" s="1006"/>
      <c r="K1280" s="1006"/>
      <c r="L1280" s="1006"/>
      <c r="M1280" s="1006"/>
      <c r="N1280" s="1006"/>
      <c r="O1280" s="1006"/>
      <c r="P1280" s="1006"/>
      <c r="Q1280" s="1006"/>
      <c r="R1280" s="1006"/>
      <c r="S1280" s="1006"/>
      <c r="T1280" s="1006"/>
      <c r="U1280" s="1006"/>
      <c r="V1280" s="1006"/>
      <c r="W1280" s="1006"/>
      <c r="X1280" s="1006"/>
      <c r="Y1280" s="1006"/>
      <c r="Z1280" s="1006"/>
      <c r="AA1280" s="1006"/>
      <c r="AB1280" s="1006"/>
      <c r="AC1280" s="1006"/>
      <c r="AD1280" s="1006"/>
      <c r="AE1280" s="1006"/>
      <c r="AF1280" s="1006"/>
      <c r="AG1280" s="1006"/>
      <c r="AH1280" s="1006"/>
      <c r="AI1280" s="1006"/>
      <c r="AJ1280" s="1006"/>
      <c r="AK1280" s="1006"/>
      <c r="AL1280" s="1006"/>
      <c r="AM1280" s="1006"/>
      <c r="AN1280" s="1006"/>
      <c r="AO1280" s="1006"/>
      <c r="AP1280" s="1006"/>
      <c r="AQ1280" s="1006"/>
      <c r="AR1280" s="1006"/>
      <c r="AS1280" s="1006"/>
      <c r="AT1280" s="1006"/>
      <c r="AU1280" s="1006"/>
      <c r="AV1280" s="1006"/>
      <c r="AW1280" s="1006"/>
      <c r="AX1280" s="1006"/>
      <c r="AY1280" s="1006"/>
      <c r="AZ1280" s="1006"/>
      <c r="BA1280" s="1006"/>
      <c r="BB1280" s="1007"/>
    </row>
    <row r="1281" spans="1:54" s="769" customFormat="1" ht="12.6" customHeight="1" x14ac:dyDescent="0.25">
      <c r="A1281" s="769" t="s">
        <v>2999</v>
      </c>
    </row>
    <row r="1282" spans="1:54" ht="12.6" customHeight="1" x14ac:dyDescent="0.25">
      <c r="A1282" s="770" t="s">
        <v>472</v>
      </c>
    </row>
    <row r="1283" spans="1:54" s="771" customFormat="1" ht="45" customHeight="1" x14ac:dyDescent="0.25">
      <c r="A1283" s="1005"/>
      <c r="B1283" s="1006"/>
      <c r="C1283" s="1006"/>
      <c r="D1283" s="1006"/>
      <c r="E1283" s="1006"/>
      <c r="F1283" s="1006"/>
      <c r="G1283" s="1006"/>
      <c r="H1283" s="1006"/>
      <c r="I1283" s="1006"/>
      <c r="J1283" s="1006"/>
      <c r="K1283" s="1006"/>
      <c r="L1283" s="1006"/>
      <c r="M1283" s="1006"/>
      <c r="N1283" s="1006"/>
      <c r="O1283" s="1006"/>
      <c r="P1283" s="1006"/>
      <c r="Q1283" s="1006"/>
      <c r="R1283" s="1006"/>
      <c r="S1283" s="1006"/>
      <c r="T1283" s="1006"/>
      <c r="U1283" s="1006"/>
      <c r="V1283" s="1006"/>
      <c r="W1283" s="1006"/>
      <c r="X1283" s="1006"/>
      <c r="Y1283" s="1006"/>
      <c r="Z1283" s="1006"/>
      <c r="AA1283" s="1006"/>
      <c r="AB1283" s="1006"/>
      <c r="AC1283" s="1006"/>
      <c r="AD1283" s="1006"/>
      <c r="AE1283" s="1006"/>
      <c r="AF1283" s="1006"/>
      <c r="AG1283" s="1006"/>
      <c r="AH1283" s="1006"/>
      <c r="AI1283" s="1006"/>
      <c r="AJ1283" s="1006"/>
      <c r="AK1283" s="1006"/>
      <c r="AL1283" s="1006"/>
      <c r="AM1283" s="1006"/>
      <c r="AN1283" s="1006"/>
      <c r="AO1283" s="1006"/>
      <c r="AP1283" s="1006"/>
      <c r="AQ1283" s="1006"/>
      <c r="AR1283" s="1006"/>
      <c r="AS1283" s="1006"/>
      <c r="AT1283" s="1006"/>
      <c r="AU1283" s="1006"/>
      <c r="AV1283" s="1006"/>
      <c r="AW1283" s="1006"/>
      <c r="AX1283" s="1006"/>
      <c r="AY1283" s="1006"/>
      <c r="AZ1283" s="1006"/>
      <c r="BA1283" s="1006"/>
      <c r="BB1283" s="1007"/>
    </row>
    <row r="1284" spans="1:54" s="769" customFormat="1" ht="12.6" customHeight="1" x14ac:dyDescent="0.25">
      <c r="A1284" s="769" t="s">
        <v>1884</v>
      </c>
    </row>
    <row r="1285" spans="1:54" ht="12.6" customHeight="1" x14ac:dyDescent="0.25">
      <c r="A1285" s="770" t="s">
        <v>472</v>
      </c>
    </row>
    <row r="1286" spans="1:54" s="771" customFormat="1" ht="45" customHeight="1" x14ac:dyDescent="0.25">
      <c r="A1286" s="1005"/>
      <c r="B1286" s="1006"/>
      <c r="C1286" s="1006"/>
      <c r="D1286" s="1006"/>
      <c r="E1286" s="1006"/>
      <c r="F1286" s="1006"/>
      <c r="G1286" s="1006"/>
      <c r="H1286" s="1006"/>
      <c r="I1286" s="1006"/>
      <c r="J1286" s="1006"/>
      <c r="K1286" s="1006"/>
      <c r="L1286" s="1006"/>
      <c r="M1286" s="1006"/>
      <c r="N1286" s="1006"/>
      <c r="O1286" s="1006"/>
      <c r="P1286" s="1006"/>
      <c r="Q1286" s="1006"/>
      <c r="R1286" s="1006"/>
      <c r="S1286" s="1006"/>
      <c r="T1286" s="1006"/>
      <c r="U1286" s="1006"/>
      <c r="V1286" s="1006"/>
      <c r="W1286" s="1006"/>
      <c r="X1286" s="1006"/>
      <c r="Y1286" s="1006"/>
      <c r="Z1286" s="1006"/>
      <c r="AA1286" s="1006"/>
      <c r="AB1286" s="1006"/>
      <c r="AC1286" s="1006"/>
      <c r="AD1286" s="1006"/>
      <c r="AE1286" s="1006"/>
      <c r="AF1286" s="1006"/>
      <c r="AG1286" s="1006"/>
      <c r="AH1286" s="1006"/>
      <c r="AI1286" s="1006"/>
      <c r="AJ1286" s="1006"/>
      <c r="AK1286" s="1006"/>
      <c r="AL1286" s="1006"/>
      <c r="AM1286" s="1006"/>
      <c r="AN1286" s="1006"/>
      <c r="AO1286" s="1006"/>
      <c r="AP1286" s="1006"/>
      <c r="AQ1286" s="1006"/>
      <c r="AR1286" s="1006"/>
      <c r="AS1286" s="1006"/>
      <c r="AT1286" s="1006"/>
      <c r="AU1286" s="1006"/>
      <c r="AV1286" s="1006"/>
      <c r="AW1286" s="1006"/>
      <c r="AX1286" s="1006"/>
      <c r="AY1286" s="1006"/>
      <c r="AZ1286" s="1006"/>
      <c r="BA1286" s="1007"/>
    </row>
    <row r="1287" spans="1:54" s="769" customFormat="1" ht="12.6" customHeight="1" x14ac:dyDescent="0.25">
      <c r="A1287" s="769" t="s">
        <v>3000</v>
      </c>
    </row>
    <row r="1288" spans="1:54" ht="12.6" customHeight="1" x14ac:dyDescent="0.25">
      <c r="A1288" s="770" t="s">
        <v>472</v>
      </c>
    </row>
    <row r="1289" spans="1:54" s="771" customFormat="1" ht="45" customHeight="1" x14ac:dyDescent="0.25">
      <c r="A1289" s="1005"/>
      <c r="B1289" s="1006"/>
      <c r="C1289" s="1006"/>
      <c r="D1289" s="1006"/>
      <c r="E1289" s="1006"/>
      <c r="F1289" s="1006"/>
      <c r="G1289" s="1006"/>
      <c r="H1289" s="1006"/>
      <c r="I1289" s="1006"/>
      <c r="J1289" s="1006"/>
      <c r="K1289" s="1006"/>
      <c r="L1289" s="1006"/>
      <c r="M1289" s="1006"/>
      <c r="N1289" s="1006"/>
      <c r="O1289" s="1006"/>
      <c r="P1289" s="1006"/>
      <c r="Q1289" s="1006"/>
      <c r="R1289" s="1006"/>
      <c r="S1289" s="1006"/>
      <c r="T1289" s="1006"/>
      <c r="U1289" s="1006"/>
      <c r="V1289" s="1006"/>
      <c r="W1289" s="1006"/>
      <c r="X1289" s="1006"/>
      <c r="Y1289" s="1006"/>
      <c r="Z1289" s="1006"/>
      <c r="AA1289" s="1006"/>
      <c r="AB1289" s="1006"/>
      <c r="AC1289" s="1006"/>
      <c r="AD1289" s="1006"/>
      <c r="AE1289" s="1006"/>
      <c r="AF1289" s="1006"/>
      <c r="AG1289" s="1006"/>
      <c r="AH1289" s="1006"/>
      <c r="AI1289" s="1006"/>
      <c r="AJ1289" s="1006"/>
      <c r="AK1289" s="1006"/>
      <c r="AL1289" s="1006"/>
      <c r="AM1289" s="1006"/>
      <c r="AN1289" s="1006"/>
      <c r="AO1289" s="1006"/>
      <c r="AP1289" s="1006"/>
      <c r="AQ1289" s="1006"/>
      <c r="AR1289" s="1006"/>
      <c r="AS1289" s="1006"/>
      <c r="AT1289" s="1006"/>
      <c r="AU1289" s="1006"/>
      <c r="AV1289" s="1006"/>
      <c r="AW1289" s="1006"/>
      <c r="AX1289" s="1006"/>
      <c r="AY1289" s="1006"/>
      <c r="AZ1289" s="1006"/>
      <c r="BA1289" s="1006"/>
      <c r="BB1289" s="1007"/>
    </row>
    <row r="1290" spans="1:54" s="769" customFormat="1" ht="12.6" customHeight="1" x14ac:dyDescent="0.25">
      <c r="A1290" s="769" t="s">
        <v>1885</v>
      </c>
    </row>
    <row r="1291" spans="1:54" ht="12.6" customHeight="1" x14ac:dyDescent="0.25">
      <c r="A1291" s="770" t="s">
        <v>472</v>
      </c>
    </row>
    <row r="1292" spans="1:54" s="771" customFormat="1" ht="45" customHeight="1" x14ac:dyDescent="0.25">
      <c r="A1292" s="1005"/>
      <c r="B1292" s="1006"/>
      <c r="C1292" s="1006"/>
      <c r="D1292" s="1006"/>
      <c r="E1292" s="1006"/>
      <c r="F1292" s="1006"/>
      <c r="G1292" s="1006"/>
      <c r="H1292" s="1006"/>
      <c r="I1292" s="1006"/>
      <c r="J1292" s="1006"/>
      <c r="K1292" s="1006"/>
      <c r="L1292" s="1006"/>
      <c r="M1292" s="1006"/>
      <c r="N1292" s="1006"/>
      <c r="O1292" s="1006"/>
      <c r="P1292" s="1006"/>
      <c r="Q1292" s="1006"/>
      <c r="R1292" s="1006"/>
      <c r="S1292" s="1006"/>
      <c r="T1292" s="1006"/>
      <c r="U1292" s="1006"/>
      <c r="V1292" s="1006"/>
      <c r="W1292" s="1006"/>
      <c r="X1292" s="1006"/>
      <c r="Y1292" s="1006"/>
      <c r="Z1292" s="1006"/>
      <c r="AA1292" s="1006"/>
      <c r="AB1292" s="1006"/>
      <c r="AC1292" s="1006"/>
      <c r="AD1292" s="1006"/>
      <c r="AE1292" s="1006"/>
      <c r="AF1292" s="1006"/>
      <c r="AG1292" s="1006"/>
      <c r="AH1292" s="1006"/>
      <c r="AI1292" s="1006"/>
      <c r="AJ1292" s="1006"/>
      <c r="AK1292" s="1006"/>
      <c r="AL1292" s="1006"/>
      <c r="AM1292" s="1006"/>
      <c r="AN1292" s="1006"/>
      <c r="AO1292" s="1006"/>
      <c r="AP1292" s="1006"/>
      <c r="AQ1292" s="1006"/>
      <c r="AR1292" s="1006"/>
      <c r="AS1292" s="1006"/>
      <c r="AT1292" s="1006"/>
      <c r="AU1292" s="1006"/>
      <c r="AV1292" s="1006"/>
      <c r="AW1292" s="1006"/>
      <c r="AX1292" s="1006"/>
      <c r="AY1292" s="1006"/>
      <c r="AZ1292" s="1006"/>
      <c r="BA1292" s="1006"/>
      <c r="BB1292" s="1007"/>
    </row>
    <row r="1293" spans="1:54" s="769" customFormat="1" ht="12.6" customHeight="1" x14ac:dyDescent="0.25">
      <c r="A1293" s="769" t="s">
        <v>3001</v>
      </c>
    </row>
    <row r="1294" spans="1:54" ht="12.6" customHeight="1" x14ac:dyDescent="0.25">
      <c r="A1294" s="770" t="s">
        <v>472</v>
      </c>
    </row>
    <row r="1295" spans="1:54" s="771" customFormat="1" ht="45" customHeight="1" x14ac:dyDescent="0.25">
      <c r="A1295" s="1005"/>
      <c r="B1295" s="1006"/>
      <c r="C1295" s="1006"/>
      <c r="D1295" s="1006"/>
      <c r="E1295" s="1006"/>
      <c r="F1295" s="1006"/>
      <c r="G1295" s="1006"/>
      <c r="H1295" s="1006"/>
      <c r="I1295" s="1006"/>
      <c r="J1295" s="1006"/>
      <c r="K1295" s="1006"/>
      <c r="L1295" s="1006"/>
      <c r="M1295" s="1006"/>
      <c r="N1295" s="1006"/>
      <c r="O1295" s="1006"/>
      <c r="P1295" s="1006"/>
      <c r="Q1295" s="1006"/>
      <c r="R1295" s="1006"/>
      <c r="S1295" s="1006"/>
      <c r="T1295" s="1006"/>
      <c r="U1295" s="1006"/>
      <c r="V1295" s="1006"/>
      <c r="W1295" s="1006"/>
      <c r="X1295" s="1006"/>
      <c r="Y1295" s="1006"/>
      <c r="Z1295" s="1006"/>
      <c r="AA1295" s="1006"/>
      <c r="AB1295" s="1006"/>
      <c r="AC1295" s="1006"/>
      <c r="AD1295" s="1006"/>
      <c r="AE1295" s="1006"/>
      <c r="AF1295" s="1006"/>
      <c r="AG1295" s="1006"/>
      <c r="AH1295" s="1006"/>
      <c r="AI1295" s="1006"/>
      <c r="AJ1295" s="1006"/>
      <c r="AK1295" s="1006"/>
      <c r="AL1295" s="1006"/>
      <c r="AM1295" s="1006"/>
      <c r="AN1295" s="1006"/>
      <c r="AO1295" s="1006"/>
      <c r="AP1295" s="1006"/>
      <c r="AQ1295" s="1006"/>
      <c r="AR1295" s="1006"/>
      <c r="AS1295" s="1006"/>
      <c r="AT1295" s="1006"/>
      <c r="AU1295" s="1006"/>
      <c r="AV1295" s="1006"/>
      <c r="AW1295" s="1006"/>
      <c r="AX1295" s="1006"/>
      <c r="AY1295" s="1006"/>
      <c r="AZ1295" s="1006"/>
      <c r="BA1295" s="1006"/>
      <c r="BB1295" s="1007"/>
    </row>
    <row r="1297" spans="1:54" s="433" customFormat="1" ht="12.6" customHeight="1" x14ac:dyDescent="0.25"/>
    <row r="1298" spans="1:54" s="671" customFormat="1" ht="28.5" customHeight="1" x14ac:dyDescent="0.25">
      <c r="A1298" s="881" t="s">
        <v>3002</v>
      </c>
      <c r="B1298" s="881"/>
      <c r="C1298" s="881"/>
      <c r="D1298" s="881"/>
      <c r="E1298" s="881"/>
      <c r="F1298" s="881"/>
      <c r="G1298" s="881"/>
      <c r="H1298" s="881"/>
      <c r="I1298" s="881"/>
      <c r="J1298" s="881"/>
      <c r="K1298" s="881"/>
      <c r="L1298" s="881"/>
      <c r="M1298" s="881"/>
      <c r="N1298" s="881"/>
      <c r="O1298" s="881"/>
      <c r="P1298" s="881"/>
      <c r="Q1298" s="881"/>
      <c r="R1298" s="881"/>
      <c r="S1298" s="881"/>
      <c r="T1298" s="881"/>
      <c r="U1298" s="881"/>
      <c r="V1298" s="881"/>
      <c r="W1298" s="881"/>
      <c r="X1298" s="881"/>
      <c r="Y1298" s="881"/>
      <c r="Z1298" s="881"/>
      <c r="AA1298" s="881"/>
      <c r="AB1298" s="881"/>
      <c r="AC1298" s="881"/>
      <c r="AD1298" s="881"/>
      <c r="AE1298" s="881"/>
      <c r="AF1298" s="881"/>
      <c r="AG1298" s="881"/>
      <c r="AH1298" s="881"/>
      <c r="AI1298" s="881"/>
      <c r="AJ1298" s="881"/>
      <c r="AK1298" s="881"/>
      <c r="AL1298" s="881"/>
      <c r="AM1298" s="881"/>
      <c r="AN1298" s="881"/>
      <c r="AO1298" s="881"/>
      <c r="AP1298" s="881"/>
      <c r="AQ1298" s="881"/>
      <c r="AR1298" s="881"/>
      <c r="AS1298" s="881"/>
      <c r="AT1298" s="881"/>
      <c r="AU1298" s="881"/>
      <c r="AV1298" s="881"/>
      <c r="AW1298" s="881"/>
      <c r="AX1298" s="881"/>
      <c r="AY1298" s="881"/>
      <c r="AZ1298" s="881"/>
      <c r="BA1298" s="682"/>
      <c r="BB1298" s="682"/>
    </row>
    <row r="1299" spans="1:54" s="444" customFormat="1" ht="12.6" customHeight="1" x14ac:dyDescent="0.25">
      <c r="A1299" s="444" t="s">
        <v>3003</v>
      </c>
    </row>
    <row r="1300" spans="1:54" ht="12.6" customHeight="1" x14ac:dyDescent="0.25">
      <c r="A1300" s="770" t="s">
        <v>472</v>
      </c>
    </row>
    <row r="1301" spans="1:54" ht="45" customHeight="1" x14ac:dyDescent="0.25">
      <c r="A1301" s="1005"/>
      <c r="B1301" s="1006"/>
      <c r="C1301" s="1006"/>
      <c r="D1301" s="1006"/>
      <c r="E1301" s="1006"/>
      <c r="F1301" s="1006"/>
      <c r="G1301" s="1006"/>
      <c r="H1301" s="1006"/>
      <c r="I1301" s="1006"/>
      <c r="J1301" s="1006"/>
      <c r="K1301" s="1006"/>
      <c r="L1301" s="1006"/>
      <c r="M1301" s="1006"/>
      <c r="N1301" s="1006"/>
      <c r="O1301" s="1006"/>
      <c r="P1301" s="1006"/>
      <c r="Q1301" s="1006"/>
      <c r="R1301" s="1006"/>
      <c r="S1301" s="1006"/>
      <c r="T1301" s="1006"/>
      <c r="U1301" s="1006"/>
      <c r="V1301" s="1006"/>
      <c r="W1301" s="1006"/>
      <c r="X1301" s="1006"/>
      <c r="Y1301" s="1006"/>
      <c r="Z1301" s="1006"/>
      <c r="AA1301" s="1006"/>
      <c r="AB1301" s="1006"/>
      <c r="AC1301" s="1006"/>
      <c r="AD1301" s="1006"/>
      <c r="AE1301" s="1006"/>
      <c r="AF1301" s="1006"/>
      <c r="AG1301" s="1006"/>
      <c r="AH1301" s="1006"/>
      <c r="AI1301" s="1006"/>
      <c r="AJ1301" s="1006"/>
      <c r="AK1301" s="1006"/>
      <c r="AL1301" s="1006"/>
      <c r="AM1301" s="1006"/>
      <c r="AN1301" s="1006"/>
      <c r="AO1301" s="1006"/>
      <c r="AP1301" s="1006"/>
      <c r="AQ1301" s="1006"/>
      <c r="AR1301" s="1006"/>
      <c r="AS1301" s="1006"/>
      <c r="AT1301" s="1006"/>
      <c r="AU1301" s="1006"/>
      <c r="AV1301" s="1006"/>
      <c r="AW1301" s="1006"/>
      <c r="AX1301" s="1006"/>
      <c r="AY1301" s="1006"/>
      <c r="AZ1301" s="1006"/>
      <c r="BA1301" s="1006"/>
      <c r="BB1301" s="1007"/>
    </row>
    <row r="1302" spans="1:54" s="444" customFormat="1" ht="12.6" customHeight="1" x14ac:dyDescent="0.25">
      <c r="A1302" s="444" t="s">
        <v>3004</v>
      </c>
    </row>
    <row r="1303" spans="1:54" ht="12.6" customHeight="1" x14ac:dyDescent="0.25">
      <c r="A1303" s="770" t="s">
        <v>472</v>
      </c>
    </row>
    <row r="1304" spans="1:54" ht="95.1" customHeight="1" x14ac:dyDescent="0.25">
      <c r="A1304" s="1005"/>
      <c r="B1304" s="1006"/>
      <c r="C1304" s="1006"/>
      <c r="D1304" s="1006"/>
      <c r="E1304" s="1006"/>
      <c r="F1304" s="1006"/>
      <c r="G1304" s="1006"/>
      <c r="H1304" s="1006"/>
      <c r="I1304" s="1006"/>
      <c r="J1304" s="1006"/>
      <c r="K1304" s="1006"/>
      <c r="L1304" s="1006"/>
      <c r="M1304" s="1006"/>
      <c r="N1304" s="1006"/>
      <c r="O1304" s="1006"/>
      <c r="P1304" s="1006"/>
      <c r="Q1304" s="1006"/>
      <c r="R1304" s="1006"/>
      <c r="S1304" s="1006"/>
      <c r="T1304" s="1006"/>
      <c r="U1304" s="1006"/>
      <c r="V1304" s="1006"/>
      <c r="W1304" s="1006"/>
      <c r="X1304" s="1006"/>
      <c r="Y1304" s="1006"/>
      <c r="Z1304" s="1006"/>
      <c r="AA1304" s="1006"/>
      <c r="AB1304" s="1006"/>
      <c r="AC1304" s="1006"/>
      <c r="AD1304" s="1006"/>
      <c r="AE1304" s="1006"/>
      <c r="AF1304" s="1006"/>
      <c r="AG1304" s="1006"/>
      <c r="AH1304" s="1006"/>
      <c r="AI1304" s="1006"/>
      <c r="AJ1304" s="1006"/>
      <c r="AK1304" s="1006"/>
      <c r="AL1304" s="1006"/>
      <c r="AM1304" s="1006"/>
      <c r="AN1304" s="1006"/>
      <c r="AO1304" s="1006"/>
      <c r="AP1304" s="1006"/>
      <c r="AQ1304" s="1006"/>
      <c r="AR1304" s="1006"/>
      <c r="AS1304" s="1006"/>
      <c r="AT1304" s="1006"/>
      <c r="AU1304" s="1006"/>
      <c r="AV1304" s="1006"/>
      <c r="AW1304" s="1006"/>
      <c r="AX1304" s="1006"/>
      <c r="AY1304" s="1006"/>
      <c r="AZ1304" s="1006"/>
      <c r="BA1304" s="1006"/>
      <c r="BB1304" s="1007"/>
    </row>
    <row r="1305" spans="1:54" s="444" customFormat="1" ht="12.6" customHeight="1" x14ac:dyDescent="0.25">
      <c r="A1305" s="444" t="s">
        <v>1886</v>
      </c>
    </row>
    <row r="1306" spans="1:54" ht="12.6" customHeight="1" x14ac:dyDescent="0.25">
      <c r="A1306" s="770" t="s">
        <v>472</v>
      </c>
    </row>
    <row r="1307" spans="1:54" ht="45" customHeight="1" x14ac:dyDescent="0.25">
      <c r="A1307" s="1005"/>
      <c r="B1307" s="1006"/>
      <c r="C1307" s="1006"/>
      <c r="D1307" s="1006"/>
      <c r="E1307" s="1006"/>
      <c r="F1307" s="1006"/>
      <c r="G1307" s="1006"/>
      <c r="H1307" s="1006"/>
      <c r="I1307" s="1006"/>
      <c r="J1307" s="1006"/>
      <c r="K1307" s="1006"/>
      <c r="L1307" s="1006"/>
      <c r="M1307" s="1006"/>
      <c r="N1307" s="1006"/>
      <c r="O1307" s="1006"/>
      <c r="P1307" s="1006"/>
      <c r="Q1307" s="1006"/>
      <c r="R1307" s="1006"/>
      <c r="S1307" s="1006"/>
      <c r="T1307" s="1006"/>
      <c r="U1307" s="1006"/>
      <c r="V1307" s="1006"/>
      <c r="W1307" s="1006"/>
      <c r="X1307" s="1006"/>
      <c r="Y1307" s="1006"/>
      <c r="Z1307" s="1006"/>
      <c r="AA1307" s="1006"/>
      <c r="AB1307" s="1006"/>
      <c r="AC1307" s="1006"/>
      <c r="AD1307" s="1006"/>
      <c r="AE1307" s="1006"/>
      <c r="AF1307" s="1006"/>
      <c r="AG1307" s="1006"/>
      <c r="AH1307" s="1006"/>
      <c r="AI1307" s="1006"/>
      <c r="AJ1307" s="1006"/>
      <c r="AK1307" s="1006"/>
      <c r="AL1307" s="1006"/>
      <c r="AM1307" s="1006"/>
      <c r="AN1307" s="1006"/>
      <c r="AO1307" s="1006"/>
      <c r="AP1307" s="1006"/>
      <c r="AQ1307" s="1006"/>
      <c r="AR1307" s="1006"/>
      <c r="AS1307" s="1006"/>
      <c r="AT1307" s="1006"/>
      <c r="AU1307" s="1006"/>
      <c r="AV1307" s="1006"/>
      <c r="AW1307" s="1006"/>
      <c r="AX1307" s="1006"/>
      <c r="AY1307" s="1006"/>
      <c r="AZ1307" s="1006"/>
      <c r="BA1307" s="1006"/>
      <c r="BB1307" s="1007"/>
    </row>
    <row r="1308" spans="1:54" s="444" customFormat="1" ht="12.6" customHeight="1" x14ac:dyDescent="0.25">
      <c r="A1308" s="444" t="s">
        <v>1887</v>
      </c>
    </row>
    <row r="1309" spans="1:54" ht="12.6" customHeight="1" x14ac:dyDescent="0.25">
      <c r="A1309" s="770" t="s">
        <v>472</v>
      </c>
    </row>
    <row r="1310" spans="1:54" ht="45" customHeight="1" x14ac:dyDescent="0.25">
      <c r="A1310" s="1005"/>
      <c r="B1310" s="1006"/>
      <c r="C1310" s="1006"/>
      <c r="D1310" s="1006"/>
      <c r="E1310" s="1006"/>
      <c r="F1310" s="1006"/>
      <c r="G1310" s="1006"/>
      <c r="H1310" s="1006"/>
      <c r="I1310" s="1006"/>
      <c r="J1310" s="1006"/>
      <c r="K1310" s="1006"/>
      <c r="L1310" s="1006"/>
      <c r="M1310" s="1006"/>
      <c r="N1310" s="1006"/>
      <c r="O1310" s="1006"/>
      <c r="P1310" s="1006"/>
      <c r="Q1310" s="1006"/>
      <c r="R1310" s="1006"/>
      <c r="S1310" s="1006"/>
      <c r="T1310" s="1006"/>
      <c r="U1310" s="1006"/>
      <c r="V1310" s="1006"/>
      <c r="W1310" s="1006"/>
      <c r="X1310" s="1006"/>
      <c r="Y1310" s="1006"/>
      <c r="Z1310" s="1006"/>
      <c r="AA1310" s="1006"/>
      <c r="AB1310" s="1006"/>
      <c r="AC1310" s="1006"/>
      <c r="AD1310" s="1006"/>
      <c r="AE1310" s="1006"/>
      <c r="AF1310" s="1006"/>
      <c r="AG1310" s="1006"/>
      <c r="AH1310" s="1006"/>
      <c r="AI1310" s="1006"/>
      <c r="AJ1310" s="1006"/>
      <c r="AK1310" s="1006"/>
      <c r="AL1310" s="1006"/>
      <c r="AM1310" s="1006"/>
      <c r="AN1310" s="1006"/>
      <c r="AO1310" s="1006"/>
      <c r="AP1310" s="1006"/>
      <c r="AQ1310" s="1006"/>
      <c r="AR1310" s="1006"/>
      <c r="AS1310" s="1006"/>
      <c r="AT1310" s="1006"/>
      <c r="AU1310" s="1006"/>
      <c r="AV1310" s="1006"/>
      <c r="AW1310" s="1006"/>
      <c r="AX1310" s="1006"/>
      <c r="AY1310" s="1006"/>
      <c r="AZ1310" s="1006"/>
      <c r="BA1310" s="1006"/>
      <c r="BB1310" s="1007"/>
    </row>
  </sheetData>
  <sheetProtection algorithmName="SHA-512" hashValue="eWU/gGLhHywxYAiG4ZDdjOCMxIyeLTlWn/ahXEF30dtbIMKZBREIZkY+/xkL5TWw3P950HSPmZhR9KUQpCCDcg==" saltValue="vgndlqO+1uDgor2ZL6PaZg==" spinCount="100000" sheet="1" formatCells="0" formatColumns="0" formatRows="0" insertColumns="0" insertRows="0" insertHyperlinks="0" deleteColumns="0" deleteRows="0" sort="0" autoFilter="0" pivotTables="0"/>
  <mergeCells count="7620">
    <mergeCell ref="A1:J1"/>
    <mergeCell ref="O68:AA68"/>
    <mergeCell ref="AB68:AO68"/>
    <mergeCell ref="AP68:AZ68"/>
    <mergeCell ref="A69:N69"/>
    <mergeCell ref="O69:AA69"/>
    <mergeCell ref="AB69:AO69"/>
    <mergeCell ref="AP69:AZ69"/>
    <mergeCell ref="A70:N70"/>
    <mergeCell ref="O70:AA70"/>
    <mergeCell ref="AB70:AO70"/>
    <mergeCell ref="AP70:AZ70"/>
    <mergeCell ref="A71:N71"/>
    <mergeCell ref="O71:AA71"/>
    <mergeCell ref="AB71:AO71"/>
    <mergeCell ref="AP71:AZ71"/>
    <mergeCell ref="AZ79:BC79"/>
    <mergeCell ref="AZ73:BB73"/>
    <mergeCell ref="A33:AZ33"/>
    <mergeCell ref="A34:AZ34"/>
    <mergeCell ref="A51:T51"/>
    <mergeCell ref="U51:AB51"/>
    <mergeCell ref="AC51:AN51"/>
    <mergeCell ref="AO51:BA51"/>
    <mergeCell ref="A52:T52"/>
    <mergeCell ref="U52:AB52"/>
    <mergeCell ref="AC52:AN52"/>
    <mergeCell ref="AO52:BA52"/>
    <mergeCell ref="A53:T53"/>
    <mergeCell ref="U53:AB53"/>
    <mergeCell ref="AC53:AN53"/>
    <mergeCell ref="AO53:BA53"/>
    <mergeCell ref="WQY64:WSW64"/>
    <mergeCell ref="WSX64:WUV64"/>
    <mergeCell ref="WUW64:WWU64"/>
    <mergeCell ref="WWV64:WYT64"/>
    <mergeCell ref="WYU64:XAS64"/>
    <mergeCell ref="XAT64:XCR64"/>
    <mergeCell ref="XCS64:XEQ64"/>
    <mergeCell ref="XER64:XFD64"/>
    <mergeCell ref="A65:BB65"/>
    <mergeCell ref="AB66:AO66"/>
    <mergeCell ref="AP66:AZ66"/>
    <mergeCell ref="A66:N66"/>
    <mergeCell ref="O66:AA66"/>
    <mergeCell ref="A67:N67"/>
    <mergeCell ref="O67:AA67"/>
    <mergeCell ref="AB67:AO67"/>
    <mergeCell ref="AP67:AZ67"/>
    <mergeCell ref="VJP64:VLN64"/>
    <mergeCell ref="VLO64:VNM64"/>
    <mergeCell ref="VNN64:VPL64"/>
    <mergeCell ref="VPM64:VRK64"/>
    <mergeCell ref="VRL64:VTJ64"/>
    <mergeCell ref="VTK64:VVI64"/>
    <mergeCell ref="VVJ64:VXH64"/>
    <mergeCell ref="VXI64:VZG64"/>
    <mergeCell ref="VZH64:WBF64"/>
    <mergeCell ref="WBG64:WDE64"/>
    <mergeCell ref="WDF64:WFD64"/>
    <mergeCell ref="WFE64:WHC64"/>
    <mergeCell ref="WJC64:WLA64"/>
    <mergeCell ref="WLB64:WMZ64"/>
    <mergeCell ref="WHD64:WJB64"/>
    <mergeCell ref="SYV64:TAT64"/>
    <mergeCell ref="TAU64:TCS64"/>
    <mergeCell ref="TCT64:TER64"/>
    <mergeCell ref="TES64:TGQ64"/>
    <mergeCell ref="TGR64:TIP64"/>
    <mergeCell ref="TIQ64:TKO64"/>
    <mergeCell ref="TKP64:TMN64"/>
    <mergeCell ref="TMO64:TOM64"/>
    <mergeCell ref="TON64:TQL64"/>
    <mergeCell ref="TQM64:TSK64"/>
    <mergeCell ref="TSL64:TUJ64"/>
    <mergeCell ref="TUK64:TWI64"/>
    <mergeCell ref="TWJ64:TYH64"/>
    <mergeCell ref="TYI64:UAG64"/>
    <mergeCell ref="UAH64:UCF64"/>
    <mergeCell ref="WNA64:WOY64"/>
    <mergeCell ref="VFR64:VHP64"/>
    <mergeCell ref="VHQ64:VJO64"/>
    <mergeCell ref="WOZ64:WQX64"/>
    <mergeCell ref="UCG64:UEE64"/>
    <mergeCell ref="UEF64:UGD64"/>
    <mergeCell ref="UGE64:UIC64"/>
    <mergeCell ref="UID64:UKB64"/>
    <mergeCell ref="UKC64:UMA64"/>
    <mergeCell ref="UMB64:UNZ64"/>
    <mergeCell ref="UOA64:UPY64"/>
    <mergeCell ref="UPZ64:URX64"/>
    <mergeCell ref="URY64:UTW64"/>
    <mergeCell ref="UTX64:UVV64"/>
    <mergeCell ref="UVW64:UXU64"/>
    <mergeCell ref="UXV64:UZT64"/>
    <mergeCell ref="UZU64:VBS64"/>
    <mergeCell ref="VBT64:VDR64"/>
    <mergeCell ref="VDS64:VFQ64"/>
    <mergeCell ref="RRM64:RTK64"/>
    <mergeCell ref="RTL64:RVJ64"/>
    <mergeCell ref="RVK64:RXI64"/>
    <mergeCell ref="RXJ64:RZH64"/>
    <mergeCell ref="RZI64:SBG64"/>
    <mergeCell ref="SBH64:SDF64"/>
    <mergeCell ref="SDG64:SFE64"/>
    <mergeCell ref="SFF64:SHD64"/>
    <mergeCell ref="SHE64:SJC64"/>
    <mergeCell ref="SJD64:SLB64"/>
    <mergeCell ref="SLC64:SNA64"/>
    <mergeCell ref="SNB64:SOZ64"/>
    <mergeCell ref="SPA64:SQY64"/>
    <mergeCell ref="SQZ64:SSX64"/>
    <mergeCell ref="SSY64:SUW64"/>
    <mergeCell ref="SUX64:SWV64"/>
    <mergeCell ref="POO64:PQM64"/>
    <mergeCell ref="PQN64:PSL64"/>
    <mergeCell ref="PSM64:PUK64"/>
    <mergeCell ref="PUL64:PWJ64"/>
    <mergeCell ref="PWK64:PYI64"/>
    <mergeCell ref="PYJ64:QAH64"/>
    <mergeCell ref="QAI64:QCG64"/>
    <mergeCell ref="QCH64:QEF64"/>
    <mergeCell ref="QEG64:QGE64"/>
    <mergeCell ref="QGF64:QID64"/>
    <mergeCell ref="QIE64:QKC64"/>
    <mergeCell ref="SWW64:SYU64"/>
    <mergeCell ref="QKD64:QMB64"/>
    <mergeCell ref="QMC64:QOA64"/>
    <mergeCell ref="QOB64:QPZ64"/>
    <mergeCell ref="QQA64:QRY64"/>
    <mergeCell ref="QRZ64:QTX64"/>
    <mergeCell ref="QTY64:QVW64"/>
    <mergeCell ref="QVX64:QXV64"/>
    <mergeCell ref="QXW64:QZU64"/>
    <mergeCell ref="QZV64:RBT64"/>
    <mergeCell ref="RBU64:RDS64"/>
    <mergeCell ref="RDT64:RFR64"/>
    <mergeCell ref="RFS64:RHQ64"/>
    <mergeCell ref="RHR64:RJP64"/>
    <mergeCell ref="RJQ64:RLO64"/>
    <mergeCell ref="RLP64:RNN64"/>
    <mergeCell ref="RNO64:RPM64"/>
    <mergeCell ref="RPN64:RRL64"/>
    <mergeCell ref="OHF64:OJD64"/>
    <mergeCell ref="OJE64:OLC64"/>
    <mergeCell ref="OLD64:ONB64"/>
    <mergeCell ref="ONC64:OPA64"/>
    <mergeCell ref="OPB64:OQZ64"/>
    <mergeCell ref="ORA64:OSY64"/>
    <mergeCell ref="OSZ64:OUX64"/>
    <mergeCell ref="OUY64:OWW64"/>
    <mergeCell ref="OWX64:OYV64"/>
    <mergeCell ref="OYW64:PAU64"/>
    <mergeCell ref="PAV64:PCT64"/>
    <mergeCell ref="PCU64:PES64"/>
    <mergeCell ref="PET64:PGR64"/>
    <mergeCell ref="PGS64:PIQ64"/>
    <mergeCell ref="PIR64:PKP64"/>
    <mergeCell ref="PKQ64:PMO64"/>
    <mergeCell ref="PMP64:PON64"/>
    <mergeCell ref="MZW64:NBU64"/>
    <mergeCell ref="NBV64:NDT64"/>
    <mergeCell ref="NDU64:NFS64"/>
    <mergeCell ref="NFT64:NHR64"/>
    <mergeCell ref="NHS64:NJQ64"/>
    <mergeCell ref="NJR64:NLP64"/>
    <mergeCell ref="NLQ64:NNO64"/>
    <mergeCell ref="NNP64:NPN64"/>
    <mergeCell ref="NPO64:NRM64"/>
    <mergeCell ref="NRN64:NTL64"/>
    <mergeCell ref="NTM64:NVK64"/>
    <mergeCell ref="NVL64:NXJ64"/>
    <mergeCell ref="NXK64:NZI64"/>
    <mergeCell ref="NZJ64:OBH64"/>
    <mergeCell ref="OBI64:ODG64"/>
    <mergeCell ref="ODH64:OFF64"/>
    <mergeCell ref="OFG64:OHE64"/>
    <mergeCell ref="LSN64:LUL64"/>
    <mergeCell ref="LUM64:LWK64"/>
    <mergeCell ref="LWL64:LYJ64"/>
    <mergeCell ref="LYK64:MAI64"/>
    <mergeCell ref="MAJ64:MCH64"/>
    <mergeCell ref="MCI64:MEG64"/>
    <mergeCell ref="MEH64:MGF64"/>
    <mergeCell ref="MGG64:MIE64"/>
    <mergeCell ref="MIF64:MKD64"/>
    <mergeCell ref="MKE64:MMC64"/>
    <mergeCell ref="MMD64:MOB64"/>
    <mergeCell ref="MOC64:MQA64"/>
    <mergeCell ref="MQB64:MRZ64"/>
    <mergeCell ref="MSA64:MTY64"/>
    <mergeCell ref="MTZ64:MVX64"/>
    <mergeCell ref="MVY64:MXW64"/>
    <mergeCell ref="MXX64:MZV64"/>
    <mergeCell ref="KLE64:KNC64"/>
    <mergeCell ref="KND64:KPB64"/>
    <mergeCell ref="KPC64:KRA64"/>
    <mergeCell ref="KRB64:KSZ64"/>
    <mergeCell ref="KTA64:KUY64"/>
    <mergeCell ref="KUZ64:KWX64"/>
    <mergeCell ref="KWY64:KYW64"/>
    <mergeCell ref="KYX64:LAV64"/>
    <mergeCell ref="LAW64:LCU64"/>
    <mergeCell ref="LCV64:LET64"/>
    <mergeCell ref="LEU64:LGS64"/>
    <mergeCell ref="LGT64:LIR64"/>
    <mergeCell ref="LIS64:LKQ64"/>
    <mergeCell ref="LKR64:LMP64"/>
    <mergeCell ref="LMQ64:LOO64"/>
    <mergeCell ref="LOP64:LQN64"/>
    <mergeCell ref="LQO64:LSM64"/>
    <mergeCell ref="JDV64:JFT64"/>
    <mergeCell ref="JFU64:JHS64"/>
    <mergeCell ref="JHT64:JJR64"/>
    <mergeCell ref="JJS64:JLQ64"/>
    <mergeCell ref="JLR64:JNP64"/>
    <mergeCell ref="JNQ64:JPO64"/>
    <mergeCell ref="JPP64:JRN64"/>
    <mergeCell ref="JRO64:JTM64"/>
    <mergeCell ref="JTN64:JVL64"/>
    <mergeCell ref="JVM64:JXK64"/>
    <mergeCell ref="JXL64:JZJ64"/>
    <mergeCell ref="JZK64:KBI64"/>
    <mergeCell ref="KBJ64:KDH64"/>
    <mergeCell ref="KDI64:KFG64"/>
    <mergeCell ref="KFH64:KHF64"/>
    <mergeCell ref="KHG64:KJE64"/>
    <mergeCell ref="KJF64:KLD64"/>
    <mergeCell ref="HWM64:HYK64"/>
    <mergeCell ref="HYL64:IAJ64"/>
    <mergeCell ref="IAK64:ICI64"/>
    <mergeCell ref="ICJ64:IEH64"/>
    <mergeCell ref="IEI64:IGG64"/>
    <mergeCell ref="IGH64:IIF64"/>
    <mergeCell ref="IIG64:IKE64"/>
    <mergeCell ref="IKF64:IMD64"/>
    <mergeCell ref="IME64:IOC64"/>
    <mergeCell ref="IOD64:IQB64"/>
    <mergeCell ref="IQC64:ISA64"/>
    <mergeCell ref="ISB64:ITZ64"/>
    <mergeCell ref="IUA64:IVY64"/>
    <mergeCell ref="IVZ64:IXX64"/>
    <mergeCell ref="IXY64:IZW64"/>
    <mergeCell ref="IZX64:JBV64"/>
    <mergeCell ref="JBW64:JDU64"/>
    <mergeCell ref="GPD64:GRB64"/>
    <mergeCell ref="GRC64:GTA64"/>
    <mergeCell ref="GTB64:GUZ64"/>
    <mergeCell ref="GVA64:GWY64"/>
    <mergeCell ref="GWZ64:GYX64"/>
    <mergeCell ref="GYY64:HAW64"/>
    <mergeCell ref="HAX64:HCV64"/>
    <mergeCell ref="HCW64:HEU64"/>
    <mergeCell ref="HEV64:HGT64"/>
    <mergeCell ref="HGU64:HIS64"/>
    <mergeCell ref="HIT64:HKR64"/>
    <mergeCell ref="HKS64:HMQ64"/>
    <mergeCell ref="HMR64:HOP64"/>
    <mergeCell ref="HOQ64:HQO64"/>
    <mergeCell ref="HQP64:HSN64"/>
    <mergeCell ref="HSO64:HUM64"/>
    <mergeCell ref="HUN64:HWL64"/>
    <mergeCell ref="FHU64:FJS64"/>
    <mergeCell ref="FJT64:FLR64"/>
    <mergeCell ref="FLS64:FNQ64"/>
    <mergeCell ref="FNR64:FPP64"/>
    <mergeCell ref="FPQ64:FRO64"/>
    <mergeCell ref="FRP64:FTN64"/>
    <mergeCell ref="FTO64:FVM64"/>
    <mergeCell ref="FVN64:FXL64"/>
    <mergeCell ref="FXM64:FZK64"/>
    <mergeCell ref="FZL64:GBJ64"/>
    <mergeCell ref="GBK64:GDI64"/>
    <mergeCell ref="GDJ64:GFH64"/>
    <mergeCell ref="GFI64:GHG64"/>
    <mergeCell ref="GHH64:GJF64"/>
    <mergeCell ref="GJG64:GLE64"/>
    <mergeCell ref="GLF64:GND64"/>
    <mergeCell ref="GNE64:GPC64"/>
    <mergeCell ref="EAL64:ECJ64"/>
    <mergeCell ref="ECK64:EEI64"/>
    <mergeCell ref="EEJ64:EGH64"/>
    <mergeCell ref="EGI64:EIG64"/>
    <mergeCell ref="EIH64:EKF64"/>
    <mergeCell ref="EKG64:EME64"/>
    <mergeCell ref="EMF64:EOD64"/>
    <mergeCell ref="EOE64:EQC64"/>
    <mergeCell ref="EQD64:ESB64"/>
    <mergeCell ref="ESC64:EUA64"/>
    <mergeCell ref="EUB64:EVZ64"/>
    <mergeCell ref="EWA64:EXY64"/>
    <mergeCell ref="EXZ64:EZX64"/>
    <mergeCell ref="EZY64:FBW64"/>
    <mergeCell ref="FBX64:FDV64"/>
    <mergeCell ref="FDW64:FFU64"/>
    <mergeCell ref="FFV64:FHT64"/>
    <mergeCell ref="CTC64:CVA64"/>
    <mergeCell ref="CVB64:CWZ64"/>
    <mergeCell ref="CXA64:CYY64"/>
    <mergeCell ref="CYZ64:DAX64"/>
    <mergeCell ref="DAY64:DCW64"/>
    <mergeCell ref="DCX64:DEV64"/>
    <mergeCell ref="DEW64:DGU64"/>
    <mergeCell ref="DGV64:DIT64"/>
    <mergeCell ref="DIU64:DKS64"/>
    <mergeCell ref="DKT64:DMR64"/>
    <mergeCell ref="DMS64:DOQ64"/>
    <mergeCell ref="DOR64:DQP64"/>
    <mergeCell ref="DQQ64:DSO64"/>
    <mergeCell ref="DSP64:DUN64"/>
    <mergeCell ref="DUO64:DWM64"/>
    <mergeCell ref="DWN64:DYL64"/>
    <mergeCell ref="DYM64:EAK64"/>
    <mergeCell ref="BLT64:BNR64"/>
    <mergeCell ref="BNS64:BPQ64"/>
    <mergeCell ref="BPR64:BRP64"/>
    <mergeCell ref="BRQ64:BTO64"/>
    <mergeCell ref="BTP64:BVN64"/>
    <mergeCell ref="BVO64:BXM64"/>
    <mergeCell ref="BXN64:BZL64"/>
    <mergeCell ref="BZM64:CBK64"/>
    <mergeCell ref="CBL64:CDJ64"/>
    <mergeCell ref="CDK64:CFI64"/>
    <mergeCell ref="CFJ64:CHH64"/>
    <mergeCell ref="CHI64:CJG64"/>
    <mergeCell ref="CJH64:CLF64"/>
    <mergeCell ref="CLG64:CNE64"/>
    <mergeCell ref="CNF64:CPD64"/>
    <mergeCell ref="CPE64:CRC64"/>
    <mergeCell ref="CRD64:CTB64"/>
    <mergeCell ref="AEK64:AGI64"/>
    <mergeCell ref="AGJ64:AIH64"/>
    <mergeCell ref="AII64:AKG64"/>
    <mergeCell ref="AKH64:AMF64"/>
    <mergeCell ref="AMG64:AOE64"/>
    <mergeCell ref="AOF64:AQD64"/>
    <mergeCell ref="AQE64:ASC64"/>
    <mergeCell ref="ASD64:AUB64"/>
    <mergeCell ref="AUC64:AWA64"/>
    <mergeCell ref="AWB64:AXZ64"/>
    <mergeCell ref="AYA64:AZY64"/>
    <mergeCell ref="AZZ64:BBX64"/>
    <mergeCell ref="BBY64:BDW64"/>
    <mergeCell ref="BDX64:BFV64"/>
    <mergeCell ref="BFW64:BHU64"/>
    <mergeCell ref="BHV64:BJT64"/>
    <mergeCell ref="BJU64:BLS64"/>
    <mergeCell ref="CY64:EW64"/>
    <mergeCell ref="EX64:GV64"/>
    <mergeCell ref="GW64:IU64"/>
    <mergeCell ref="IV64:KT64"/>
    <mergeCell ref="KU64:MS64"/>
    <mergeCell ref="MT64:OR64"/>
    <mergeCell ref="A62:AY62"/>
    <mergeCell ref="AZ62:BB62"/>
    <mergeCell ref="OS64:QQ64"/>
    <mergeCell ref="QR64:SP64"/>
    <mergeCell ref="A61:BB61"/>
    <mergeCell ref="SQ64:UO64"/>
    <mergeCell ref="UP64:WN64"/>
    <mergeCell ref="WO64:YM64"/>
    <mergeCell ref="YN64:AAL64"/>
    <mergeCell ref="AAM64:ACK64"/>
    <mergeCell ref="ACL64:AEJ64"/>
    <mergeCell ref="A54:T54"/>
    <mergeCell ref="U54:AB54"/>
    <mergeCell ref="AC54:AN54"/>
    <mergeCell ref="AO54:BA54"/>
    <mergeCell ref="A50:AY50"/>
    <mergeCell ref="AZ50:BB50"/>
    <mergeCell ref="A39:AY39"/>
    <mergeCell ref="AZ39:BB39"/>
    <mergeCell ref="A40:AY40"/>
    <mergeCell ref="AZ40:BB40"/>
    <mergeCell ref="A41:AY41"/>
    <mergeCell ref="AZ41:BB41"/>
    <mergeCell ref="A42:AY42"/>
    <mergeCell ref="AZ42:BB42"/>
    <mergeCell ref="A43:AY43"/>
    <mergeCell ref="AZ43:BB43"/>
    <mergeCell ref="A44:AY44"/>
    <mergeCell ref="AZ44:BB44"/>
    <mergeCell ref="A45:AY45"/>
    <mergeCell ref="AZ45:BB45"/>
    <mergeCell ref="A46:AY46"/>
    <mergeCell ref="AZ46:BB46"/>
    <mergeCell ref="AZ47:BB47"/>
    <mergeCell ref="AZ38:BB38"/>
    <mergeCell ref="AB1244:AH1246"/>
    <mergeCell ref="AI1244:AO1246"/>
    <mergeCell ref="M1237:T1238"/>
    <mergeCell ref="U1237:AA1238"/>
    <mergeCell ref="AB1237:AH1238"/>
    <mergeCell ref="AI1237:AO1238"/>
    <mergeCell ref="M1239:T1241"/>
    <mergeCell ref="U1239:AA1241"/>
    <mergeCell ref="AB1239:AH1241"/>
    <mergeCell ref="AI1239:AO1241"/>
    <mergeCell ref="M1221:T1221"/>
    <mergeCell ref="U1221:AA1221"/>
    <mergeCell ref="AB1221:AH1221"/>
    <mergeCell ref="AI1221:AO1221"/>
    <mergeCell ref="M1222:T1222"/>
    <mergeCell ref="U1222:AA1222"/>
    <mergeCell ref="AB1222:AH1222"/>
    <mergeCell ref="AI1222:AO1222"/>
    <mergeCell ref="M1235:T1236"/>
    <mergeCell ref="U1235:AA1236"/>
    <mergeCell ref="AB1235:AH1236"/>
    <mergeCell ref="AI1235:AO1236"/>
    <mergeCell ref="M1231:T1234"/>
    <mergeCell ref="U1231:AA1234"/>
    <mergeCell ref="AB1231:AH1234"/>
    <mergeCell ref="AI1231:AO1234"/>
    <mergeCell ref="M1226:T1228"/>
    <mergeCell ref="U1226:AA1228"/>
    <mergeCell ref="AB1226:AH1228"/>
    <mergeCell ref="AI1226:AO1228"/>
    <mergeCell ref="AB1229:AH1230"/>
    <mergeCell ref="AP1242:AV1243"/>
    <mergeCell ref="AP1244:AV1246"/>
    <mergeCell ref="M1224:T1224"/>
    <mergeCell ref="U1224:AA1224"/>
    <mergeCell ref="AB1224:AH1224"/>
    <mergeCell ref="AI1224:AO1224"/>
    <mergeCell ref="M1225:T1225"/>
    <mergeCell ref="U1225:AA1225"/>
    <mergeCell ref="AB1225:AH1225"/>
    <mergeCell ref="AI1225:AO1225"/>
    <mergeCell ref="AP1214:AV1214"/>
    <mergeCell ref="AP1217:AV1217"/>
    <mergeCell ref="AP1198:AV1199"/>
    <mergeCell ref="AP1237:AV1238"/>
    <mergeCell ref="AP1239:AV1241"/>
    <mergeCell ref="AP1226:AV1228"/>
    <mergeCell ref="AP1229:AV1230"/>
    <mergeCell ref="AP1231:AV1234"/>
    <mergeCell ref="AP1235:AV1236"/>
    <mergeCell ref="AP1220:AV1220"/>
    <mergeCell ref="AP1221:AV1221"/>
    <mergeCell ref="M1217:T1217"/>
    <mergeCell ref="U1217:AA1217"/>
    <mergeCell ref="AB1217:AH1217"/>
    <mergeCell ref="AI1217:AO1217"/>
    <mergeCell ref="AI1229:AO1230"/>
    <mergeCell ref="M1242:T1243"/>
    <mergeCell ref="U1242:AA1243"/>
    <mergeCell ref="AB1242:AH1243"/>
    <mergeCell ref="AI1242:AO1243"/>
    <mergeCell ref="M1244:T1246"/>
    <mergeCell ref="U1244:AA1246"/>
    <mergeCell ref="AP1223:AV1223"/>
    <mergeCell ref="AP1224:AV1224"/>
    <mergeCell ref="AP1225:AV1225"/>
    <mergeCell ref="AP1178:AV1178"/>
    <mergeCell ref="AP1179:AV1179"/>
    <mergeCell ref="AP1180:AV1180"/>
    <mergeCell ref="AP1181:AV1181"/>
    <mergeCell ref="AP1170:AV1170"/>
    <mergeCell ref="AT284:AX284"/>
    <mergeCell ref="AT285:AX287"/>
    <mergeCell ref="AT289:AX292"/>
    <mergeCell ref="AT293:AX295"/>
    <mergeCell ref="M1180:T1180"/>
    <mergeCell ref="U1180:AA1180"/>
    <mergeCell ref="AB1180:AH1180"/>
    <mergeCell ref="AI1180:AO1180"/>
    <mergeCell ref="AW824:BB824"/>
    <mergeCell ref="AW825:BB825"/>
    <mergeCell ref="AI937:AP937"/>
    <mergeCell ref="AQ937:BB937"/>
    <mergeCell ref="AI935:AP935"/>
    <mergeCell ref="AQ935:BB935"/>
    <mergeCell ref="AF828:AH828"/>
    <mergeCell ref="AB832:AE832"/>
    <mergeCell ref="AF832:AH832"/>
    <mergeCell ref="A906:BB907"/>
    <mergeCell ref="AW830:BB830"/>
    <mergeCell ref="A904:L904"/>
    <mergeCell ref="W933:AB933"/>
    <mergeCell ref="AB835:AE835"/>
    <mergeCell ref="U904:AA904"/>
    <mergeCell ref="AI938:AP938"/>
    <mergeCell ref="AJ976:BB976"/>
    <mergeCell ref="AC921:AH921"/>
    <mergeCell ref="AP1126:AU1126"/>
    <mergeCell ref="A896:BB897"/>
    <mergeCell ref="A939:M939"/>
    <mergeCell ref="A928:M928"/>
    <mergeCell ref="A925:M925"/>
    <mergeCell ref="N934:Q934"/>
    <mergeCell ref="A923:M923"/>
    <mergeCell ref="A931:H931"/>
    <mergeCell ref="N928:Q928"/>
    <mergeCell ref="AC932:AH932"/>
    <mergeCell ref="AD987:AI987"/>
    <mergeCell ref="AJ987:AQ987"/>
    <mergeCell ref="AR987:BB987"/>
    <mergeCell ref="W925:AB925"/>
    <mergeCell ref="AC925:AH925"/>
    <mergeCell ref="AI925:AP925"/>
    <mergeCell ref="AQ925:BB925"/>
    <mergeCell ref="AE961:AL961"/>
    <mergeCell ref="AM960:BB960"/>
    <mergeCell ref="U986:AC986"/>
    <mergeCell ref="AM968:BB968"/>
    <mergeCell ref="N939:Q939"/>
    <mergeCell ref="R939:V939"/>
    <mergeCell ref="AD981:AI981"/>
    <mergeCell ref="AC947:AH947"/>
    <mergeCell ref="AI947:AP947"/>
    <mergeCell ref="N946:Q946"/>
    <mergeCell ref="AI941:AP941"/>
    <mergeCell ref="U980:AC980"/>
    <mergeCell ref="AD980:AI980"/>
    <mergeCell ref="AJ980:AQ980"/>
    <mergeCell ref="AP1182:AV1184"/>
    <mergeCell ref="AI1178:AO1178"/>
    <mergeCell ref="AQ948:BB948"/>
    <mergeCell ref="W946:AB946"/>
    <mergeCell ref="AC946:AH946"/>
    <mergeCell ref="AP1120:AU1121"/>
    <mergeCell ref="Y1114:AB1114"/>
    <mergeCell ref="P1120:X1121"/>
    <mergeCell ref="A952:BB953"/>
    <mergeCell ref="A947:M947"/>
    <mergeCell ref="A946:M946"/>
    <mergeCell ref="A941:M941"/>
    <mergeCell ref="N945:Q945"/>
    <mergeCell ref="AG1115:AO1116"/>
    <mergeCell ref="AP1114:AU1114"/>
    <mergeCell ref="AI944:AP944"/>
    <mergeCell ref="W941:AB941"/>
    <mergeCell ref="AC941:AH941"/>
    <mergeCell ref="U979:AC979"/>
    <mergeCell ref="AD979:AI979"/>
    <mergeCell ref="AJ979:AQ979"/>
    <mergeCell ref="A969:V969"/>
    <mergeCell ref="N942:Q942"/>
    <mergeCell ref="W943:AB943"/>
    <mergeCell ref="AC943:AH943"/>
    <mergeCell ref="AQ945:BB945"/>
    <mergeCell ref="AM962:BB962"/>
    <mergeCell ref="N949:Q949"/>
    <mergeCell ref="AE966:AL966"/>
    <mergeCell ref="W965:AD965"/>
    <mergeCell ref="AE965:AL965"/>
    <mergeCell ref="AP1222:AV1222"/>
    <mergeCell ref="N940:Q940"/>
    <mergeCell ref="AI913:AP913"/>
    <mergeCell ref="N622:S622"/>
    <mergeCell ref="AI643:BB643"/>
    <mergeCell ref="AI644:BB644"/>
    <mergeCell ref="P644:W644"/>
    <mergeCell ref="P655:W655"/>
    <mergeCell ref="A538:M538"/>
    <mergeCell ref="AK254:AN254"/>
    <mergeCell ref="N915:Q915"/>
    <mergeCell ref="R923:V923"/>
    <mergeCell ref="AH511:AP511"/>
    <mergeCell ref="W923:AB923"/>
    <mergeCell ref="AC923:AH923"/>
    <mergeCell ref="AI923:AP923"/>
    <mergeCell ref="BB436:BF436"/>
    <mergeCell ref="AP904:BB904"/>
    <mergeCell ref="N707:S707"/>
    <mergeCell ref="BB430:BF433"/>
    <mergeCell ref="AW833:BB833"/>
    <mergeCell ref="AW834:BB834"/>
    <mergeCell ref="AW835:BB835"/>
    <mergeCell ref="AP833:AV833"/>
    <mergeCell ref="AP834:AV834"/>
    <mergeCell ref="U1218:AA1219"/>
    <mergeCell ref="AB1218:AH1219"/>
    <mergeCell ref="AB823:AE823"/>
    <mergeCell ref="R942:V942"/>
    <mergeCell ref="U981:AC981"/>
    <mergeCell ref="AP1193:AV1194"/>
    <mergeCell ref="AP1195:AV1197"/>
    <mergeCell ref="A1223:L1223"/>
    <mergeCell ref="A1112:M1112"/>
    <mergeCell ref="AG1118:AO1118"/>
    <mergeCell ref="P1117:X1117"/>
    <mergeCell ref="Y1117:AB1117"/>
    <mergeCell ref="AC1117:AF1117"/>
    <mergeCell ref="P1115:X1116"/>
    <mergeCell ref="AP1122:AU1122"/>
    <mergeCell ref="AP1123:AU1123"/>
    <mergeCell ref="AP1124:AU1124"/>
    <mergeCell ref="AP1125:AU1125"/>
    <mergeCell ref="A940:M940"/>
    <mergeCell ref="M1213:T1213"/>
    <mergeCell ref="U1213:AA1213"/>
    <mergeCell ref="A1222:L1222"/>
    <mergeCell ref="R946:V946"/>
    <mergeCell ref="AP1185:AV1186"/>
    <mergeCell ref="U975:AI975"/>
    <mergeCell ref="AI1223:AO1223"/>
    <mergeCell ref="M1218:T1219"/>
    <mergeCell ref="AB1178:AH1178"/>
    <mergeCell ref="AV1112:BB1112"/>
    <mergeCell ref="AV1113:BB1113"/>
    <mergeCell ref="I1013:N1013"/>
    <mergeCell ref="A1005:BB1006"/>
    <mergeCell ref="AP1112:AU1112"/>
    <mergeCell ref="AP1113:AU1113"/>
    <mergeCell ref="M1220:T1220"/>
    <mergeCell ref="U1220:AA1220"/>
    <mergeCell ref="AB1220:AH1220"/>
    <mergeCell ref="AI1220:AO1220"/>
    <mergeCell ref="AP1218:AV1219"/>
    <mergeCell ref="AP1200:AV1202"/>
    <mergeCell ref="AP1171:AV1172"/>
    <mergeCell ref="AP1173:AV1173"/>
    <mergeCell ref="AP1174:AV1175"/>
    <mergeCell ref="AP1176:AV1176"/>
    <mergeCell ref="AP1177:AV1177"/>
    <mergeCell ref="AI1218:AO1219"/>
    <mergeCell ref="AP1115:AU1116"/>
    <mergeCell ref="AP1117:AU1117"/>
    <mergeCell ref="A1012:H1012"/>
    <mergeCell ref="A1015:H1015"/>
    <mergeCell ref="AI1016:AP1016"/>
    <mergeCell ref="M1214:T1214"/>
    <mergeCell ref="AI1014:AP1014"/>
    <mergeCell ref="AQ1014:BB1014"/>
    <mergeCell ref="I1015:N1015"/>
    <mergeCell ref="O1015:V1015"/>
    <mergeCell ref="O1012:V1012"/>
    <mergeCell ref="W1012:AB1012"/>
    <mergeCell ref="AC1017:AH1017"/>
    <mergeCell ref="A1031:L1031"/>
    <mergeCell ref="M1031:S1031"/>
    <mergeCell ref="A1025:L1030"/>
    <mergeCell ref="M1028:S1028"/>
    <mergeCell ref="T1027:AG1027"/>
    <mergeCell ref="T1034:Z1034"/>
    <mergeCell ref="AA1034:AG1034"/>
    <mergeCell ref="AH1037:AN1037"/>
    <mergeCell ref="M1032:S1033"/>
    <mergeCell ref="T1038:Z1038"/>
    <mergeCell ref="AV1120:BB1121"/>
    <mergeCell ref="T1028:Z1028"/>
    <mergeCell ref="J435:M435"/>
    <mergeCell ref="W928:AB928"/>
    <mergeCell ref="R948:V948"/>
    <mergeCell ref="W948:AB948"/>
    <mergeCell ref="AC948:AH948"/>
    <mergeCell ref="AJ981:AQ981"/>
    <mergeCell ref="AC931:AH931"/>
    <mergeCell ref="AC928:AH928"/>
    <mergeCell ref="AT435:AW435"/>
    <mergeCell ref="A843:S843"/>
    <mergeCell ref="AI948:AP948"/>
    <mergeCell ref="N706:S706"/>
    <mergeCell ref="AI641:BB641"/>
    <mergeCell ref="P640:W640"/>
    <mergeCell ref="P641:W641"/>
    <mergeCell ref="A655:O655"/>
    <mergeCell ref="A622:M622"/>
    <mergeCell ref="T707:Z707"/>
    <mergeCell ref="V441:Y444"/>
    <mergeCell ref="Z441:AC444"/>
    <mergeCell ref="P488:V488"/>
    <mergeCell ref="W488:AC488"/>
    <mergeCell ref="W934:AB934"/>
    <mergeCell ref="AC938:AH938"/>
    <mergeCell ref="AR980:BB980"/>
    <mergeCell ref="T514:Z514"/>
    <mergeCell ref="Q830:T830"/>
    <mergeCell ref="R934:V934"/>
    <mergeCell ref="N924:Q924"/>
    <mergeCell ref="AP830:AV830"/>
    <mergeCell ref="AP831:AV831"/>
    <mergeCell ref="AP832:AV832"/>
    <mergeCell ref="AH634:AP634"/>
    <mergeCell ref="T632:Z632"/>
    <mergeCell ref="AQ538:BB538"/>
    <mergeCell ref="AA705:AG705"/>
    <mergeCell ref="AH705:AP705"/>
    <mergeCell ref="AQ705:BB705"/>
    <mergeCell ref="AF827:AH827"/>
    <mergeCell ref="R924:V924"/>
    <mergeCell ref="W924:AB924"/>
    <mergeCell ref="AC924:AH924"/>
    <mergeCell ref="AI924:AP924"/>
    <mergeCell ref="Q828:T828"/>
    <mergeCell ref="T628:Z629"/>
    <mergeCell ref="N634:S634"/>
    <mergeCell ref="T634:Z634"/>
    <mergeCell ref="N633:S633"/>
    <mergeCell ref="T633:Z633"/>
    <mergeCell ref="AI653:BB653"/>
    <mergeCell ref="AH621:AP621"/>
    <mergeCell ref="AQ621:BB621"/>
    <mergeCell ref="AL547:BB547"/>
    <mergeCell ref="U608:AG608"/>
    <mergeCell ref="AH608:BB608"/>
    <mergeCell ref="AH602:BB602"/>
    <mergeCell ref="T542:Z543"/>
    <mergeCell ref="A853:BB854"/>
    <mergeCell ref="A767:H767"/>
    <mergeCell ref="O766:V766"/>
    <mergeCell ref="A750:S750"/>
    <mergeCell ref="A746:S746"/>
    <mergeCell ref="W767:AB767"/>
    <mergeCell ref="AC767:AH767"/>
    <mergeCell ref="AI767:AP767"/>
    <mergeCell ref="AQ767:BB767"/>
    <mergeCell ref="AI790:BB790"/>
    <mergeCell ref="AI791:BB791"/>
    <mergeCell ref="M823:P823"/>
    <mergeCell ref="AI920:AP920"/>
    <mergeCell ref="AC916:AH916"/>
    <mergeCell ref="Y828:AA828"/>
    <mergeCell ref="R917:V917"/>
    <mergeCell ref="AQ927:BB927"/>
    <mergeCell ref="AL870:BB870"/>
    <mergeCell ref="A927:M927"/>
    <mergeCell ref="T893:AF893"/>
    <mergeCell ref="T894:AF894"/>
    <mergeCell ref="AP828:AV828"/>
    <mergeCell ref="AP829:AV829"/>
    <mergeCell ref="A886:S886"/>
    <mergeCell ref="N921:Q921"/>
    <mergeCell ref="A921:M921"/>
    <mergeCell ref="A920:M920"/>
    <mergeCell ref="A915:M915"/>
    <mergeCell ref="AF822:AH822"/>
    <mergeCell ref="Y869:AK869"/>
    <mergeCell ref="W912:AB912"/>
    <mergeCell ref="A922:M922"/>
    <mergeCell ref="AW820:BB820"/>
    <mergeCell ref="AW821:BB821"/>
    <mergeCell ref="AW822:BB822"/>
    <mergeCell ref="AW823:BB823"/>
    <mergeCell ref="Y823:AA823"/>
    <mergeCell ref="AG888:BB888"/>
    <mergeCell ref="T889:AF889"/>
    <mergeCell ref="AK310:AN313"/>
    <mergeCell ref="A924:M924"/>
    <mergeCell ref="M904:T904"/>
    <mergeCell ref="AB904:AH904"/>
    <mergeCell ref="AI904:AO904"/>
    <mergeCell ref="A515:M515"/>
    <mergeCell ref="AA633:AG633"/>
    <mergeCell ref="AH633:AP633"/>
    <mergeCell ref="AQ633:BB633"/>
    <mergeCell ref="X639:AH639"/>
    <mergeCell ref="AI639:BB639"/>
    <mergeCell ref="AA634:AG634"/>
    <mergeCell ref="T705:Z705"/>
    <mergeCell ref="AB831:AE831"/>
    <mergeCell ref="AF831:AH831"/>
    <mergeCell ref="AI829:AL829"/>
    <mergeCell ref="AM829:AO829"/>
    <mergeCell ref="AM830:AO830"/>
    <mergeCell ref="AQ912:BB912"/>
    <mergeCell ref="AB827:AE827"/>
    <mergeCell ref="AG843:BB843"/>
    <mergeCell ref="Y865:AK866"/>
    <mergeCell ref="Y859:AK859"/>
    <mergeCell ref="N623:S624"/>
    <mergeCell ref="Y835:AA835"/>
    <mergeCell ref="AQ536:BB537"/>
    <mergeCell ref="A903:L903"/>
    <mergeCell ref="M903:T903"/>
    <mergeCell ref="W915:AB915"/>
    <mergeCell ref="W916:AB916"/>
    <mergeCell ref="R915:V915"/>
    <mergeCell ref="R916:V916"/>
    <mergeCell ref="AG262:AJ262"/>
    <mergeCell ref="AB254:AF254"/>
    <mergeCell ref="W261:AA261"/>
    <mergeCell ref="W262:AA262"/>
    <mergeCell ref="A537:M537"/>
    <mergeCell ref="BB397:BF400"/>
    <mergeCell ref="AT391:AW391"/>
    <mergeCell ref="BB382:BF384"/>
    <mergeCell ref="AO282:AS282"/>
    <mergeCell ref="AO284:AS284"/>
    <mergeCell ref="AT338:AX338"/>
    <mergeCell ref="AT321:AX324"/>
    <mergeCell ref="AT325:AX325"/>
    <mergeCell ref="AT315:AX315"/>
    <mergeCell ref="AT316:AX316"/>
    <mergeCell ref="AT317:AX319"/>
    <mergeCell ref="AX397:BA400"/>
    <mergeCell ref="AT337:AX337"/>
    <mergeCell ref="AT328:AX330"/>
    <mergeCell ref="AP386:AS389"/>
    <mergeCell ref="AP392:AS392"/>
    <mergeCell ref="AT392:AW392"/>
    <mergeCell ref="AO338:AS338"/>
    <mergeCell ref="AO310:AS313"/>
    <mergeCell ref="AX392:BA392"/>
    <mergeCell ref="AT393:AW395"/>
    <mergeCell ref="AT332:AX335"/>
    <mergeCell ref="AT379:AW379"/>
    <mergeCell ref="AX390:BA390"/>
    <mergeCell ref="AP379:AS379"/>
    <mergeCell ref="A417:E417"/>
    <mergeCell ref="AP419:AS422"/>
    <mergeCell ref="X204:AB204"/>
    <mergeCell ref="L214:O215"/>
    <mergeCell ref="P214:S215"/>
    <mergeCell ref="X212:AB212"/>
    <mergeCell ref="AC212:AG212"/>
    <mergeCell ref="T204:W204"/>
    <mergeCell ref="P201:S202"/>
    <mergeCell ref="M253:Q253"/>
    <mergeCell ref="AB247:AF247"/>
    <mergeCell ref="H271:L271"/>
    <mergeCell ref="AT248:AW248"/>
    <mergeCell ref="AO251:AS251"/>
    <mergeCell ref="AK261:AN261"/>
    <mergeCell ref="AK262:AN262"/>
    <mergeCell ref="AK263:AN265"/>
    <mergeCell ref="AO256:AS259"/>
    <mergeCell ref="AO260:AS260"/>
    <mergeCell ref="AK248:AN248"/>
    <mergeCell ref="AK249:AN249"/>
    <mergeCell ref="AK251:AN251"/>
    <mergeCell ref="AK256:AN259"/>
    <mergeCell ref="AK260:AN260"/>
    <mergeCell ref="AB256:AF259"/>
    <mergeCell ref="AB260:AF260"/>
    <mergeCell ref="AB248:AF248"/>
    <mergeCell ref="AB249:AF249"/>
    <mergeCell ref="R249:V249"/>
    <mergeCell ref="R261:V261"/>
    <mergeCell ref="AO254:AS254"/>
    <mergeCell ref="AT254:AW254"/>
    <mergeCell ref="AG250:AJ250"/>
    <mergeCell ref="H256:L259"/>
    <mergeCell ref="AP375:AS378"/>
    <mergeCell ref="AG273:AJ273"/>
    <mergeCell ref="AG274:AJ276"/>
    <mergeCell ref="AO336:AS336"/>
    <mergeCell ref="AO328:AS330"/>
    <mergeCell ref="T209:W210"/>
    <mergeCell ref="X209:AB210"/>
    <mergeCell ref="T214:W215"/>
    <mergeCell ref="X214:AB215"/>
    <mergeCell ref="AC214:AG215"/>
    <mergeCell ref="AH220:AL220"/>
    <mergeCell ref="AM220:AS220"/>
    <mergeCell ref="X219:AB219"/>
    <mergeCell ref="AC219:AG219"/>
    <mergeCell ref="AH219:AL219"/>
    <mergeCell ref="AM214:AS215"/>
    <mergeCell ref="AC217:AG218"/>
    <mergeCell ref="AH212:AL212"/>
    <mergeCell ref="AB267:AF270"/>
    <mergeCell ref="R263:V265"/>
    <mergeCell ref="AB271:AF271"/>
    <mergeCell ref="AO267:AS270"/>
    <mergeCell ref="AG263:AJ265"/>
    <mergeCell ref="AG271:AJ271"/>
    <mergeCell ref="AG251:AJ251"/>
    <mergeCell ref="AB273:AF273"/>
    <mergeCell ref="AB274:AF276"/>
    <mergeCell ref="AB278:AF281"/>
    <mergeCell ref="A238:BB239"/>
    <mergeCell ref="A230:BB231"/>
    <mergeCell ref="W272:AA272"/>
    <mergeCell ref="AO300:AS300"/>
    <mergeCell ref="AC225:AG226"/>
    <mergeCell ref="AT213:AX213"/>
    <mergeCell ref="AO263:AS265"/>
    <mergeCell ref="AT314:AX314"/>
    <mergeCell ref="AM219:AS219"/>
    <mergeCell ref="L220:O220"/>
    <mergeCell ref="P220:S220"/>
    <mergeCell ref="T220:W220"/>
    <mergeCell ref="X221:AB221"/>
    <mergeCell ref="AC221:AG221"/>
    <mergeCell ref="AO271:AS271"/>
    <mergeCell ref="AK336:AN336"/>
    <mergeCell ref="AK332:AN335"/>
    <mergeCell ref="AG282:AJ282"/>
    <mergeCell ref="AT222:AX223"/>
    <mergeCell ref="AT225:AX226"/>
    <mergeCell ref="AT227:AX228"/>
    <mergeCell ref="AT256:AX259"/>
    <mergeCell ref="AT267:AX270"/>
    <mergeCell ref="AT271:AX271"/>
    <mergeCell ref="AT272:AX272"/>
    <mergeCell ref="AG248:AJ248"/>
    <mergeCell ref="AG249:AJ249"/>
    <mergeCell ref="AG254:AJ254"/>
    <mergeCell ref="M260:Q260"/>
    <mergeCell ref="M261:Q261"/>
    <mergeCell ref="M262:Q262"/>
    <mergeCell ref="M263:Q265"/>
    <mergeCell ref="AT262:AX262"/>
    <mergeCell ref="AG256:AJ259"/>
    <mergeCell ref="AG260:AJ260"/>
    <mergeCell ref="AG261:AJ261"/>
    <mergeCell ref="AT173:AX173"/>
    <mergeCell ref="AT220:AX220"/>
    <mergeCell ref="AT219:AX219"/>
    <mergeCell ref="AT217:AX218"/>
    <mergeCell ref="AT214:AX215"/>
    <mergeCell ref="AP391:AS391"/>
    <mergeCell ref="AT382:AW384"/>
    <mergeCell ref="AX382:BA384"/>
    <mergeCell ref="AT386:AW389"/>
    <mergeCell ref="AT390:AW390"/>
    <mergeCell ref="AM212:AS212"/>
    <mergeCell ref="AH204:AL204"/>
    <mergeCell ref="AM204:AS204"/>
    <mergeCell ref="AT212:AX212"/>
    <mergeCell ref="AT211:AX211"/>
    <mergeCell ref="AT209:AX210"/>
    <mergeCell ref="AT206:AX207"/>
    <mergeCell ref="AT205:AX205"/>
    <mergeCell ref="AT204:AX204"/>
    <mergeCell ref="AT302:AW302"/>
    <mergeCell ref="AT203:AX203"/>
    <mergeCell ref="AT201:AX202"/>
    <mergeCell ref="AT260:AX260"/>
    <mergeCell ref="AT261:AX261"/>
    <mergeCell ref="AH236:BB236"/>
    <mergeCell ref="AO246:AS246"/>
    <mergeCell ref="AT221:AX221"/>
    <mergeCell ref="AX391:BA391"/>
    <mergeCell ref="AT263:AX265"/>
    <mergeCell ref="H244:AX244"/>
    <mergeCell ref="AO261:AS261"/>
    <mergeCell ref="AO262:AS262"/>
    <mergeCell ref="AT273:AX273"/>
    <mergeCell ref="AK316:AN316"/>
    <mergeCell ref="AO305:AS305"/>
    <mergeCell ref="AK308:AN308"/>
    <mergeCell ref="AO308:AS308"/>
    <mergeCell ref="AK327:AN327"/>
    <mergeCell ref="AO327:AS327"/>
    <mergeCell ref="AK304:AN304"/>
    <mergeCell ref="AT310:AX313"/>
    <mergeCell ref="AK315:AN315"/>
    <mergeCell ref="AO315:AS315"/>
    <mergeCell ref="AK314:AN314"/>
    <mergeCell ref="AT308:AW308"/>
    <mergeCell ref="AK305:AN305"/>
    <mergeCell ref="AG272:AJ272"/>
    <mergeCell ref="AK321:AN324"/>
    <mergeCell ref="AK326:AN326"/>
    <mergeCell ref="AO326:AS326"/>
    <mergeCell ref="AO321:AS324"/>
    <mergeCell ref="AK325:AN325"/>
    <mergeCell ref="AO325:AS325"/>
    <mergeCell ref="AT278:AX281"/>
    <mergeCell ref="AO317:AS319"/>
    <mergeCell ref="AO289:AS292"/>
    <mergeCell ref="AT282:AX282"/>
    <mergeCell ref="AT274:AX276"/>
    <mergeCell ref="AO283:AS283"/>
    <mergeCell ref="AT283:AX283"/>
    <mergeCell ref="AG293:AJ295"/>
    <mergeCell ref="AK293:AN295"/>
    <mergeCell ref="AO293:AS295"/>
    <mergeCell ref="AK317:AN319"/>
    <mergeCell ref="AO339:AS341"/>
    <mergeCell ref="AP364:AS372"/>
    <mergeCell ref="AH355:BB355"/>
    <mergeCell ref="AG343:AJ346"/>
    <mergeCell ref="AH357:BB357"/>
    <mergeCell ref="AT373:AW373"/>
    <mergeCell ref="AX373:BA373"/>
    <mergeCell ref="AT375:AW378"/>
    <mergeCell ref="F364:I372"/>
    <mergeCell ref="N386:Q389"/>
    <mergeCell ref="R386:U389"/>
    <mergeCell ref="AX380:BA380"/>
    <mergeCell ref="AP380:AS380"/>
    <mergeCell ref="AD375:AG378"/>
    <mergeCell ref="AH375:AK378"/>
    <mergeCell ref="AL375:AO378"/>
    <mergeCell ref="AO347:AS349"/>
    <mergeCell ref="AK343:AN346"/>
    <mergeCell ref="R373:U373"/>
    <mergeCell ref="V373:Y373"/>
    <mergeCell ref="A355:AG356"/>
    <mergeCell ref="A366:E366"/>
    <mergeCell ref="A367:E367"/>
    <mergeCell ref="A368:E368"/>
    <mergeCell ref="AX381:BA381"/>
    <mergeCell ref="AP381:AS381"/>
    <mergeCell ref="AO343:AS346"/>
    <mergeCell ref="H347:L349"/>
    <mergeCell ref="AD364:AG372"/>
    <mergeCell ref="BB381:BF381"/>
    <mergeCell ref="AP382:AS384"/>
    <mergeCell ref="AT381:AW381"/>
    <mergeCell ref="AO332:AS335"/>
    <mergeCell ref="AO316:AS316"/>
    <mergeCell ref="AO314:AS314"/>
    <mergeCell ref="Z380:AC380"/>
    <mergeCell ref="AD380:AG380"/>
    <mergeCell ref="AH380:AK380"/>
    <mergeCell ref="AX364:BA372"/>
    <mergeCell ref="AL364:AO372"/>
    <mergeCell ref="A359:BB360"/>
    <mergeCell ref="AB339:AF341"/>
    <mergeCell ref="AG339:AJ341"/>
    <mergeCell ref="AT347:AX349"/>
    <mergeCell ref="AT339:AX341"/>
    <mergeCell ref="H343:L346"/>
    <mergeCell ref="H339:L341"/>
    <mergeCell ref="M339:Q341"/>
    <mergeCell ref="R339:V341"/>
    <mergeCell ref="W339:AA341"/>
    <mergeCell ref="M343:Q346"/>
    <mergeCell ref="AX375:BA378"/>
    <mergeCell ref="J375:M378"/>
    <mergeCell ref="A351:BB352"/>
    <mergeCell ref="AT326:AX326"/>
    <mergeCell ref="AT327:AX327"/>
    <mergeCell ref="AK328:AN330"/>
    <mergeCell ref="BB373:BF373"/>
    <mergeCell ref="BB375:BF378"/>
    <mergeCell ref="BB379:BF379"/>
    <mergeCell ref="BB380:BF380"/>
    <mergeCell ref="AG347:AJ349"/>
    <mergeCell ref="AT343:AX346"/>
    <mergeCell ref="AK339:AN341"/>
    <mergeCell ref="AT336:AX336"/>
    <mergeCell ref="AX417:BA417"/>
    <mergeCell ref="BB417:BF417"/>
    <mergeCell ref="AL408:AO416"/>
    <mergeCell ref="AX379:BA379"/>
    <mergeCell ref="AT380:AW380"/>
    <mergeCell ref="A520:M521"/>
    <mergeCell ref="N518:S518"/>
    <mergeCell ref="N519:S519"/>
    <mergeCell ref="A518:M518"/>
    <mergeCell ref="N528:BB528"/>
    <mergeCell ref="AQ516:BB517"/>
    <mergeCell ref="AQ520:BB521"/>
    <mergeCell ref="AQ522:BB522"/>
    <mergeCell ref="AH519:AP519"/>
    <mergeCell ref="AQ519:BB519"/>
    <mergeCell ref="AH520:AP521"/>
    <mergeCell ref="AH522:AP522"/>
    <mergeCell ref="T520:Z521"/>
    <mergeCell ref="BB425:BF425"/>
    <mergeCell ref="AT426:AW428"/>
    <mergeCell ref="AX426:BA428"/>
    <mergeCell ref="BB426:BF428"/>
    <mergeCell ref="AX393:BA395"/>
    <mergeCell ref="BB386:BF389"/>
    <mergeCell ref="BB435:BF435"/>
    <mergeCell ref="Z435:AC435"/>
    <mergeCell ref="AD435:AG435"/>
    <mergeCell ref="N515:S515"/>
    <mergeCell ref="AT408:AW416"/>
    <mergeCell ref="AH381:AK381"/>
    <mergeCell ref="AH393:AK395"/>
    <mergeCell ref="BB364:BF372"/>
    <mergeCell ref="AH356:BB356"/>
    <mergeCell ref="AT364:AW372"/>
    <mergeCell ref="BB390:BF390"/>
    <mergeCell ref="AH597:BB597"/>
    <mergeCell ref="AI590:BB591"/>
    <mergeCell ref="AH598:BB598"/>
    <mergeCell ref="AH599:BB599"/>
    <mergeCell ref="AH536:AP537"/>
    <mergeCell ref="AQ531:BB531"/>
    <mergeCell ref="A524:BB525"/>
    <mergeCell ref="AA520:AG521"/>
    <mergeCell ref="AA522:AG522"/>
    <mergeCell ref="A519:M519"/>
    <mergeCell ref="A522:M522"/>
    <mergeCell ref="N532:S532"/>
    <mergeCell ref="T532:Z532"/>
    <mergeCell ref="AA532:AG532"/>
    <mergeCell ref="AH532:AP532"/>
    <mergeCell ref="N516:S517"/>
    <mergeCell ref="N520:S521"/>
    <mergeCell ref="N522:S522"/>
    <mergeCell ref="A516:M517"/>
    <mergeCell ref="A572:T572"/>
    <mergeCell ref="U572:AG572"/>
    <mergeCell ref="AH572:BB572"/>
    <mergeCell ref="A573:T573"/>
    <mergeCell ref="AT417:AW417"/>
    <mergeCell ref="J364:M372"/>
    <mergeCell ref="AX386:BA389"/>
    <mergeCell ref="BB391:BF391"/>
    <mergeCell ref="BB392:BF392"/>
    <mergeCell ref="BB434:BF434"/>
    <mergeCell ref="F382:I384"/>
    <mergeCell ref="J382:M384"/>
    <mergeCell ref="N382:Q384"/>
    <mergeCell ref="R382:U384"/>
    <mergeCell ref="V382:Y384"/>
    <mergeCell ref="Z382:AC384"/>
    <mergeCell ref="AK488:AQ488"/>
    <mergeCell ref="K481:O481"/>
    <mergeCell ref="P481:W481"/>
    <mergeCell ref="X481:AF481"/>
    <mergeCell ref="AD488:AJ488"/>
    <mergeCell ref="A482:J482"/>
    <mergeCell ref="J445:M447"/>
    <mergeCell ref="N445:Q447"/>
    <mergeCell ref="AQ510:BB510"/>
    <mergeCell ref="AQ511:BB511"/>
    <mergeCell ref="L502:O503"/>
    <mergeCell ref="AH426:AK428"/>
    <mergeCell ref="AL426:AO428"/>
    <mergeCell ref="AX408:BA416"/>
    <mergeCell ref="BB408:BF416"/>
    <mergeCell ref="BB401:BF403"/>
    <mergeCell ref="AP393:AS395"/>
    <mergeCell ref="AH408:AK416"/>
    <mergeCell ref="AT419:AW422"/>
    <mergeCell ref="BB393:BF395"/>
    <mergeCell ref="AL392:AO392"/>
    <mergeCell ref="AL393:AO395"/>
    <mergeCell ref="AH392:AK392"/>
    <mergeCell ref="AL390:AO390"/>
    <mergeCell ref="AD436:AG436"/>
    <mergeCell ref="P651:W651"/>
    <mergeCell ref="A658:O658"/>
    <mergeCell ref="A659:O659"/>
    <mergeCell ref="A673:V673"/>
    <mergeCell ref="AJ673:BB673"/>
    <mergeCell ref="AJ674:BB674"/>
    <mergeCell ref="W677:AI677"/>
    <mergeCell ref="P663:W663"/>
    <mergeCell ref="A653:O653"/>
    <mergeCell ref="AI660:BB660"/>
    <mergeCell ref="A668:BB669"/>
    <mergeCell ref="A602:T602"/>
    <mergeCell ref="AQ535:BB535"/>
    <mergeCell ref="U602:AG602"/>
    <mergeCell ref="T544:Z544"/>
    <mergeCell ref="AA544:AG544"/>
    <mergeCell ref="AH544:AP544"/>
    <mergeCell ref="P646:W646"/>
    <mergeCell ref="AH632:AP632"/>
    <mergeCell ref="A630:M630"/>
    <mergeCell ref="X658:AH658"/>
    <mergeCell ref="AI658:BB658"/>
    <mergeCell ref="X659:AH659"/>
    <mergeCell ref="AQ632:BB632"/>
    <mergeCell ref="P661:W661"/>
    <mergeCell ref="A661:O661"/>
    <mergeCell ref="P653:W653"/>
    <mergeCell ref="X653:AH653"/>
    <mergeCell ref="P649:W649"/>
    <mergeCell ref="AI652:BB652"/>
    <mergeCell ref="X652:AH652"/>
    <mergeCell ref="AH628:AP629"/>
    <mergeCell ref="AC939:AH939"/>
    <mergeCell ref="A964:V964"/>
    <mergeCell ref="AM967:BB967"/>
    <mergeCell ref="AE964:AL964"/>
    <mergeCell ref="AM964:BB964"/>
    <mergeCell ref="AM966:BB966"/>
    <mergeCell ref="AE968:AL968"/>
    <mergeCell ref="AM970:BB970"/>
    <mergeCell ref="AM961:BB961"/>
    <mergeCell ref="W961:AD961"/>
    <mergeCell ref="AC934:AH934"/>
    <mergeCell ref="AB899:AH900"/>
    <mergeCell ref="AI903:AO903"/>
    <mergeCell ref="A837:BB838"/>
    <mergeCell ref="A943:M943"/>
    <mergeCell ref="Q825:T825"/>
    <mergeCell ref="AI921:AP921"/>
    <mergeCell ref="W931:AB931"/>
    <mergeCell ref="AM965:BB965"/>
    <mergeCell ref="AI946:AP946"/>
    <mergeCell ref="AQ944:BB944"/>
    <mergeCell ref="R928:V928"/>
    <mergeCell ref="AQ940:BB940"/>
    <mergeCell ref="AQ926:BB926"/>
    <mergeCell ref="AQ923:BB923"/>
    <mergeCell ref="R921:V921"/>
    <mergeCell ref="N925:Q925"/>
    <mergeCell ref="R925:V925"/>
    <mergeCell ref="AQ922:BB922"/>
    <mergeCell ref="W921:AB921"/>
    <mergeCell ref="AC914:AH914"/>
    <mergeCell ref="AQ928:BB928"/>
    <mergeCell ref="AP816:BB816"/>
    <mergeCell ref="A841:S841"/>
    <mergeCell ref="U823:X823"/>
    <mergeCell ref="A644:O644"/>
    <mergeCell ref="AA628:AG629"/>
    <mergeCell ref="AQ623:BB624"/>
    <mergeCell ref="W768:AB768"/>
    <mergeCell ref="A821:L821"/>
    <mergeCell ref="AI781:BB781"/>
    <mergeCell ref="AL878:BB878"/>
    <mergeCell ref="Y879:AK879"/>
    <mergeCell ref="AL879:BB879"/>
    <mergeCell ref="Y870:AK870"/>
    <mergeCell ref="U829:X829"/>
    <mergeCell ref="Y829:AA829"/>
    <mergeCell ref="U830:X830"/>
    <mergeCell ref="U834:X834"/>
    <mergeCell ref="AI832:AL832"/>
    <mergeCell ref="P664:W664"/>
    <mergeCell ref="P665:W665"/>
    <mergeCell ref="X647:AH648"/>
    <mergeCell ref="AI659:BB659"/>
    <mergeCell ref="T688:AF688"/>
    <mergeCell ref="AI666:BB666"/>
    <mergeCell ref="A686:BB686"/>
    <mergeCell ref="AA698:AG698"/>
    <mergeCell ref="W675:AI676"/>
    <mergeCell ref="A692:S692"/>
    <mergeCell ref="M829:P829"/>
    <mergeCell ref="AG684:BB684"/>
    <mergeCell ref="X657:AH657"/>
    <mergeCell ref="AI657:BB657"/>
    <mergeCell ref="AI914:AP914"/>
    <mergeCell ref="AQ914:BB914"/>
    <mergeCell ref="W920:AB920"/>
    <mergeCell ref="AM826:AO826"/>
    <mergeCell ref="AI932:AP932"/>
    <mergeCell ref="AI931:AP931"/>
    <mergeCell ref="W932:AB932"/>
    <mergeCell ref="AC927:AH927"/>
    <mergeCell ref="AI927:AP927"/>
    <mergeCell ref="AC915:AH915"/>
    <mergeCell ref="Q834:T834"/>
    <mergeCell ref="R935:V935"/>
    <mergeCell ref="W935:AB935"/>
    <mergeCell ref="AC935:AH935"/>
    <mergeCell ref="R936:V936"/>
    <mergeCell ref="AC936:AH936"/>
    <mergeCell ref="AI936:AP936"/>
    <mergeCell ref="AC917:AH917"/>
    <mergeCell ref="AM832:AO832"/>
    <mergeCell ref="Q832:T832"/>
    <mergeCell ref="AC913:AH913"/>
    <mergeCell ref="AQ920:BB920"/>
    <mergeCell ref="AQ915:BB915"/>
    <mergeCell ref="AC922:AH922"/>
    <mergeCell ref="AI922:AP922"/>
    <mergeCell ref="AC918:AH918"/>
    <mergeCell ref="AC919:AH919"/>
    <mergeCell ref="AL875:BB875"/>
    <mergeCell ref="N927:Q927"/>
    <mergeCell ref="M899:T899"/>
    <mergeCell ref="M900:T900"/>
    <mergeCell ref="U899:AA900"/>
    <mergeCell ref="W939:AB939"/>
    <mergeCell ref="AI939:AP939"/>
    <mergeCell ref="AQ938:BB938"/>
    <mergeCell ref="AQ936:BB936"/>
    <mergeCell ref="AC937:AH937"/>
    <mergeCell ref="AI928:AP928"/>
    <mergeCell ref="M831:P831"/>
    <mergeCell ref="AB833:AE833"/>
    <mergeCell ref="AF833:AH833"/>
    <mergeCell ref="AB830:AE830"/>
    <mergeCell ref="AF830:AH830"/>
    <mergeCell ref="U832:X832"/>
    <mergeCell ref="Y832:AA832"/>
    <mergeCell ref="N923:Q923"/>
    <mergeCell ref="AI917:AP917"/>
    <mergeCell ref="A912:H912"/>
    <mergeCell ref="M819:P819"/>
    <mergeCell ref="AL871:BB871"/>
    <mergeCell ref="Y872:AK872"/>
    <mergeCell ref="AL872:BB872"/>
    <mergeCell ref="Y873:AK873"/>
    <mergeCell ref="AL873:BB873"/>
    <mergeCell ref="A899:L899"/>
    <mergeCell ref="AI821:AL821"/>
    <mergeCell ref="AM821:AO821"/>
    <mergeCell ref="AI823:AL823"/>
    <mergeCell ref="N920:Q920"/>
    <mergeCell ref="AI912:AP912"/>
    <mergeCell ref="AI918:AP918"/>
    <mergeCell ref="AI919:AP919"/>
    <mergeCell ref="AI915:AP915"/>
    <mergeCell ref="AI916:AP916"/>
    <mergeCell ref="AG893:BB893"/>
    <mergeCell ref="AG887:BB887"/>
    <mergeCell ref="T888:AF888"/>
    <mergeCell ref="Y880:AK880"/>
    <mergeCell ref="AL859:BB859"/>
    <mergeCell ref="AL860:BB860"/>
    <mergeCell ref="T843:AF843"/>
    <mergeCell ref="AB903:AH903"/>
    <mergeCell ref="AG841:BB841"/>
    <mergeCell ref="AG842:BB842"/>
    <mergeCell ref="M833:P833"/>
    <mergeCell ref="M901:T901"/>
    <mergeCell ref="AL877:BB877"/>
    <mergeCell ref="Y878:AK878"/>
    <mergeCell ref="AM835:AO835"/>
    <mergeCell ref="Q833:T833"/>
    <mergeCell ref="AP901:BB901"/>
    <mergeCell ref="AG849:BB850"/>
    <mergeCell ref="M814:BB814"/>
    <mergeCell ref="AP819:AV819"/>
    <mergeCell ref="AW819:BB819"/>
    <mergeCell ref="AP821:AV821"/>
    <mergeCell ref="Q819:T819"/>
    <mergeCell ref="I763:AB763"/>
    <mergeCell ref="AQ769:BB769"/>
    <mergeCell ref="I767:N767"/>
    <mergeCell ref="O767:V767"/>
    <mergeCell ref="A763:H763"/>
    <mergeCell ref="U901:AA901"/>
    <mergeCell ref="AB901:AH901"/>
    <mergeCell ref="AI901:AO901"/>
    <mergeCell ref="A900:L900"/>
    <mergeCell ref="AL880:BB880"/>
    <mergeCell ref="Y877:AK877"/>
    <mergeCell ref="AM831:AO831"/>
    <mergeCell ref="A835:L835"/>
    <mergeCell ref="A831:L831"/>
    <mergeCell ref="A832:L832"/>
    <mergeCell ref="A830:L830"/>
    <mergeCell ref="A834:L834"/>
    <mergeCell ref="Y830:AA830"/>
    <mergeCell ref="U831:X831"/>
    <mergeCell ref="Y831:AA831"/>
    <mergeCell ref="AF829:AH829"/>
    <mergeCell ref="M835:P835"/>
    <mergeCell ref="Q835:T835"/>
    <mergeCell ref="U833:X833"/>
    <mergeCell ref="Y833:AA833"/>
    <mergeCell ref="Y834:AA834"/>
    <mergeCell ref="U835:X835"/>
    <mergeCell ref="A727:BB728"/>
    <mergeCell ref="T747:Z747"/>
    <mergeCell ref="A748:S748"/>
    <mergeCell ref="W716:AB716"/>
    <mergeCell ref="W717:AB717"/>
    <mergeCell ref="A751:S751"/>
    <mergeCell ref="T751:Z751"/>
    <mergeCell ref="A752:S752"/>
    <mergeCell ref="W718:AB718"/>
    <mergeCell ref="W719:AB719"/>
    <mergeCell ref="A721:P721"/>
    <mergeCell ref="Q718:V718"/>
    <mergeCell ref="W723:AB723"/>
    <mergeCell ref="AC723:AI723"/>
    <mergeCell ref="AJ723:AP723"/>
    <mergeCell ref="Q724:V724"/>
    <mergeCell ref="AA741:AL741"/>
    <mergeCell ref="AM741:BB741"/>
    <mergeCell ref="A735:BB736"/>
    <mergeCell ref="T739:Z740"/>
    <mergeCell ref="AA744:AL744"/>
    <mergeCell ref="T743:Z743"/>
    <mergeCell ref="AM747:BB747"/>
    <mergeCell ref="AA746:AL746"/>
    <mergeCell ref="AM746:BB746"/>
    <mergeCell ref="O764:V764"/>
    <mergeCell ref="AL733:BB733"/>
    <mergeCell ref="A901:L901"/>
    <mergeCell ref="AQ916:BB916"/>
    <mergeCell ref="AQ917:BB917"/>
    <mergeCell ref="AQ918:BB918"/>
    <mergeCell ref="AQ919:BB919"/>
    <mergeCell ref="AI943:AP943"/>
    <mergeCell ref="W914:AB914"/>
    <mergeCell ref="A945:M945"/>
    <mergeCell ref="A944:M944"/>
    <mergeCell ref="N943:Q943"/>
    <mergeCell ref="R943:V943"/>
    <mergeCell ref="R920:V920"/>
    <mergeCell ref="AC920:AH920"/>
    <mergeCell ref="Y876:AK876"/>
    <mergeCell ref="AL876:BB876"/>
    <mergeCell ref="Y875:AK875"/>
    <mergeCell ref="A902:L902"/>
    <mergeCell ref="M902:T902"/>
    <mergeCell ref="U902:AA902"/>
    <mergeCell ref="AB902:AH902"/>
    <mergeCell ref="AI902:AO902"/>
    <mergeCell ref="AQ942:BB942"/>
    <mergeCell ref="R922:V922"/>
    <mergeCell ref="W922:AB922"/>
    <mergeCell ref="A754:S754"/>
    <mergeCell ref="A795:AH795"/>
    <mergeCell ref="AI795:BB795"/>
    <mergeCell ref="A796:AH796"/>
    <mergeCell ref="Y820:AA820"/>
    <mergeCell ref="A816:L816"/>
    <mergeCell ref="W715:AB715"/>
    <mergeCell ref="AI820:AL820"/>
    <mergeCell ref="AM820:AO820"/>
    <mergeCell ref="M820:P820"/>
    <mergeCell ref="AI805:BB805"/>
    <mergeCell ref="AI806:BB806"/>
    <mergeCell ref="AC763:BB763"/>
    <mergeCell ref="AC764:AH764"/>
    <mergeCell ref="AI764:AP764"/>
    <mergeCell ref="AG894:BB894"/>
    <mergeCell ref="AP902:BB902"/>
    <mergeCell ref="AL861:BB862"/>
    <mergeCell ref="Y863:AK863"/>
    <mergeCell ref="AL863:BB863"/>
    <mergeCell ref="AG890:BB890"/>
    <mergeCell ref="AF825:AH825"/>
    <mergeCell ref="Q824:T824"/>
    <mergeCell ref="T844:AF845"/>
    <mergeCell ref="AG844:BB845"/>
    <mergeCell ref="AB829:AE829"/>
    <mergeCell ref="AG889:BB889"/>
    <mergeCell ref="T890:AF890"/>
    <mergeCell ref="Y867:AK867"/>
    <mergeCell ref="T746:Z746"/>
    <mergeCell ref="A725:P725"/>
    <mergeCell ref="AQ724:BB724"/>
    <mergeCell ref="AI799:BB799"/>
    <mergeCell ref="AQ768:BB768"/>
    <mergeCell ref="T752:Z752"/>
    <mergeCell ref="AA752:AL752"/>
    <mergeCell ref="T750:Z750"/>
    <mergeCell ref="AM749:BB749"/>
    <mergeCell ref="AA706:AG706"/>
    <mergeCell ref="AH706:AP706"/>
    <mergeCell ref="N704:S704"/>
    <mergeCell ref="T742:Z742"/>
    <mergeCell ref="AA751:AL751"/>
    <mergeCell ref="AJ715:AP715"/>
    <mergeCell ref="AJ716:AP716"/>
    <mergeCell ref="Q719:V719"/>
    <mergeCell ref="M822:P822"/>
    <mergeCell ref="Q822:T822"/>
    <mergeCell ref="A747:S747"/>
    <mergeCell ref="A733:AK733"/>
    <mergeCell ref="AA749:AL749"/>
    <mergeCell ref="AA742:AL742"/>
    <mergeCell ref="W720:AB720"/>
    <mergeCell ref="AC720:AI720"/>
    <mergeCell ref="AM740:BB740"/>
    <mergeCell ref="A720:P720"/>
    <mergeCell ref="AJ719:AP719"/>
    <mergeCell ref="A741:S741"/>
    <mergeCell ref="AM748:BB748"/>
    <mergeCell ref="AI801:BB801"/>
    <mergeCell ref="A797:AH797"/>
    <mergeCell ref="AI797:BB797"/>
    <mergeCell ref="Y821:AA821"/>
    <mergeCell ref="AF821:AH821"/>
    <mergeCell ref="AB820:AE820"/>
    <mergeCell ref="AF820:AH820"/>
    <mergeCell ref="A780:AH780"/>
    <mergeCell ref="O768:V768"/>
    <mergeCell ref="U821:X821"/>
    <mergeCell ref="I761:AB761"/>
    <mergeCell ref="AI768:AP768"/>
    <mergeCell ref="AR979:BB979"/>
    <mergeCell ref="U976:AI976"/>
    <mergeCell ref="AQ934:BB934"/>
    <mergeCell ref="AC933:AH933"/>
    <mergeCell ref="AI933:AP933"/>
    <mergeCell ref="AQ933:BB933"/>
    <mergeCell ref="AQ924:BB924"/>
    <mergeCell ref="A963:V963"/>
    <mergeCell ref="A968:V968"/>
    <mergeCell ref="W968:AD968"/>
    <mergeCell ref="AM959:BB959"/>
    <mergeCell ref="AQ921:BB921"/>
    <mergeCell ref="N922:Q922"/>
    <mergeCell ref="AI942:AP942"/>
    <mergeCell ref="W958:AL958"/>
    <mergeCell ref="A961:V961"/>
    <mergeCell ref="R949:V949"/>
    <mergeCell ref="N941:Q941"/>
    <mergeCell ref="AI822:AL822"/>
    <mergeCell ref="AM822:AO822"/>
    <mergeCell ref="Y822:AA822"/>
    <mergeCell ref="AP822:AV822"/>
    <mergeCell ref="A781:AH781"/>
    <mergeCell ref="A779:AH779"/>
    <mergeCell ref="AI779:BB779"/>
    <mergeCell ref="AI769:AP769"/>
    <mergeCell ref="W964:AD964"/>
    <mergeCell ref="AJ975:BB975"/>
    <mergeCell ref="W945:AB945"/>
    <mergeCell ref="AC945:AH945"/>
    <mergeCell ref="AI945:AP945"/>
    <mergeCell ref="AA754:AL754"/>
    <mergeCell ref="AB826:AE826"/>
    <mergeCell ref="AF826:AH826"/>
    <mergeCell ref="AI835:AL835"/>
    <mergeCell ref="U977:AI977"/>
    <mergeCell ref="AJ977:BB977"/>
    <mergeCell ref="U973:AI973"/>
    <mergeCell ref="AQ715:BB715"/>
    <mergeCell ref="AM754:BB754"/>
    <mergeCell ref="AC719:AI719"/>
    <mergeCell ref="AQ764:BB764"/>
    <mergeCell ref="AC765:AH765"/>
    <mergeCell ref="W765:AB765"/>
    <mergeCell ref="AQ765:BB765"/>
    <mergeCell ref="AI765:AP765"/>
    <mergeCell ref="T755:Z755"/>
    <mergeCell ref="AA755:AL755"/>
    <mergeCell ref="AM755:BB755"/>
    <mergeCell ref="Q725:V725"/>
    <mergeCell ref="AM753:BB753"/>
    <mergeCell ref="AE969:AL969"/>
    <mergeCell ref="AM969:BB969"/>
    <mergeCell ref="AE962:AL962"/>
    <mergeCell ref="A970:V970"/>
    <mergeCell ref="W970:AD970"/>
    <mergeCell ref="AC717:AI717"/>
    <mergeCell ref="A745:S745"/>
    <mergeCell ref="I764:N764"/>
    <mergeCell ref="W764:AB764"/>
    <mergeCell ref="T754:Z754"/>
    <mergeCell ref="AJ721:AP721"/>
    <mergeCell ref="AM752:BB752"/>
    <mergeCell ref="AI766:AP766"/>
    <mergeCell ref="AL864:BB864"/>
    <mergeCell ref="AW832:BB832"/>
    <mergeCell ref="Q829:T829"/>
    <mergeCell ref="A823:L823"/>
    <mergeCell ref="A820:L820"/>
    <mergeCell ref="Q823:T823"/>
    <mergeCell ref="M825:P825"/>
    <mergeCell ref="A824:L824"/>
    <mergeCell ref="AC769:AH769"/>
    <mergeCell ref="R944:V944"/>
    <mergeCell ref="W944:AB944"/>
    <mergeCell ref="AC944:AH944"/>
    <mergeCell ref="AC950:AH950"/>
    <mergeCell ref="AE959:AL959"/>
    <mergeCell ref="A960:V960"/>
    <mergeCell ref="W969:AD969"/>
    <mergeCell ref="R941:V941"/>
    <mergeCell ref="AQ939:BB939"/>
    <mergeCell ref="A942:M942"/>
    <mergeCell ref="AI934:AP934"/>
    <mergeCell ref="AQ931:BB931"/>
    <mergeCell ref="R927:V927"/>
    <mergeCell ref="W927:AB927"/>
    <mergeCell ref="A934:M934"/>
    <mergeCell ref="U820:X820"/>
    <mergeCell ref="AB828:AE828"/>
    <mergeCell ref="I770:N770"/>
    <mergeCell ref="A926:M926"/>
    <mergeCell ref="N926:Q926"/>
    <mergeCell ref="R926:V926"/>
    <mergeCell ref="W926:AB926"/>
    <mergeCell ref="A965:V965"/>
    <mergeCell ref="A967:V967"/>
    <mergeCell ref="W967:AD967"/>
    <mergeCell ref="AE967:AL967"/>
    <mergeCell ref="A948:M948"/>
    <mergeCell ref="N948:Q948"/>
    <mergeCell ref="A950:M950"/>
    <mergeCell ref="AE970:AL970"/>
    <mergeCell ref="A966:V966"/>
    <mergeCell ref="W966:AD966"/>
    <mergeCell ref="AQ950:BB950"/>
    <mergeCell ref="W960:AD960"/>
    <mergeCell ref="A958:V959"/>
    <mergeCell ref="W959:AD959"/>
    <mergeCell ref="A949:M949"/>
    <mergeCell ref="A962:V962"/>
    <mergeCell ref="W962:AD962"/>
    <mergeCell ref="A975:T975"/>
    <mergeCell ref="AM963:BB963"/>
    <mergeCell ref="W950:AB950"/>
    <mergeCell ref="AM958:BB958"/>
    <mergeCell ref="N950:Q950"/>
    <mergeCell ref="R950:V950"/>
    <mergeCell ref="AE960:AL960"/>
    <mergeCell ref="A744:S744"/>
    <mergeCell ref="T744:Z744"/>
    <mergeCell ref="AC716:AI716"/>
    <mergeCell ref="AI789:BB789"/>
    <mergeCell ref="AI786:BB786"/>
    <mergeCell ref="W721:AB721"/>
    <mergeCell ref="AC721:AI721"/>
    <mergeCell ref="AC762:BB762"/>
    <mergeCell ref="AM744:BB744"/>
    <mergeCell ref="AA745:AL745"/>
    <mergeCell ref="AM745:BB745"/>
    <mergeCell ref="AQ722:BB722"/>
    <mergeCell ref="W766:AB766"/>
    <mergeCell ref="AA739:AL739"/>
    <mergeCell ref="Y819:AA819"/>
    <mergeCell ref="U819:X819"/>
    <mergeCell ref="M816:T816"/>
    <mergeCell ref="M817:T817"/>
    <mergeCell ref="U816:AA816"/>
    <mergeCell ref="AI782:BB782"/>
    <mergeCell ref="A819:L819"/>
    <mergeCell ref="AI796:BB796"/>
    <mergeCell ref="AP817:BB817"/>
    <mergeCell ref="AP818:BB818"/>
    <mergeCell ref="AI816:AO816"/>
    <mergeCell ref="AI802:BB802"/>
    <mergeCell ref="AI803:BB803"/>
    <mergeCell ref="AI804:BB804"/>
    <mergeCell ref="AI787:BB787"/>
    <mergeCell ref="AI784:BB784"/>
    <mergeCell ref="AI785:BB785"/>
    <mergeCell ref="T741:Z741"/>
    <mergeCell ref="N697:S697"/>
    <mergeCell ref="AH697:AP697"/>
    <mergeCell ref="T749:Z749"/>
    <mergeCell ref="AA748:AL748"/>
    <mergeCell ref="T745:Z745"/>
    <mergeCell ref="AC768:AH768"/>
    <mergeCell ref="I769:N769"/>
    <mergeCell ref="O769:V769"/>
    <mergeCell ref="W769:AB769"/>
    <mergeCell ref="AC770:AH770"/>
    <mergeCell ref="AI770:AP770"/>
    <mergeCell ref="AQ770:BB770"/>
    <mergeCell ref="AI783:BB783"/>
    <mergeCell ref="AI780:BB780"/>
    <mergeCell ref="AI792:BB792"/>
    <mergeCell ref="I768:N768"/>
    <mergeCell ref="AC761:BB761"/>
    <mergeCell ref="A755:S755"/>
    <mergeCell ref="A757:BB758"/>
    <mergeCell ref="AM751:BB751"/>
    <mergeCell ref="I765:N765"/>
    <mergeCell ref="AQ766:BB766"/>
    <mergeCell ref="AC766:AH766"/>
    <mergeCell ref="A764:H764"/>
    <mergeCell ref="I766:N766"/>
    <mergeCell ref="O765:V765"/>
    <mergeCell ref="T748:Z748"/>
    <mergeCell ref="A749:S749"/>
    <mergeCell ref="A753:S753"/>
    <mergeCell ref="T753:Z753"/>
    <mergeCell ref="AA753:AL753"/>
    <mergeCell ref="AC718:AI718"/>
    <mergeCell ref="N698:S698"/>
    <mergeCell ref="T698:Z698"/>
    <mergeCell ref="Q715:V715"/>
    <mergeCell ref="Q721:V721"/>
    <mergeCell ref="AQ725:BB725"/>
    <mergeCell ref="AI662:BB662"/>
    <mergeCell ref="AC715:AI715"/>
    <mergeCell ref="Q716:V716"/>
    <mergeCell ref="Q717:V717"/>
    <mergeCell ref="A707:M707"/>
    <mergeCell ref="AJ717:AP717"/>
    <mergeCell ref="AJ718:AP718"/>
    <mergeCell ref="AG690:BB690"/>
    <mergeCell ref="T691:AF691"/>
    <mergeCell ref="AG688:BB688"/>
    <mergeCell ref="AA707:AG707"/>
    <mergeCell ref="N702:S702"/>
    <mergeCell ref="P666:W666"/>
    <mergeCell ref="AI664:BB664"/>
    <mergeCell ref="A684:S684"/>
    <mergeCell ref="X662:AH662"/>
    <mergeCell ref="AQ709:BB709"/>
    <mergeCell ref="AQ707:BB707"/>
    <mergeCell ref="T709:Z709"/>
    <mergeCell ref="T704:Z704"/>
    <mergeCell ref="AQ706:BB706"/>
    <mergeCell ref="T706:Z706"/>
    <mergeCell ref="T693:AF693"/>
    <mergeCell ref="T694:AF694"/>
    <mergeCell ref="AQ698:BB698"/>
    <mergeCell ref="N700:S700"/>
    <mergeCell ref="T701:Z701"/>
    <mergeCell ref="A687:S687"/>
    <mergeCell ref="AG685:BB685"/>
    <mergeCell ref="T684:AF684"/>
    <mergeCell ref="AJ677:BB677"/>
    <mergeCell ref="AG683:BB683"/>
    <mergeCell ref="P650:W650"/>
    <mergeCell ref="X650:AH650"/>
    <mergeCell ref="P652:W652"/>
    <mergeCell ref="W674:AI674"/>
    <mergeCell ref="A701:M701"/>
    <mergeCell ref="N701:S701"/>
    <mergeCell ref="AQ699:BB699"/>
    <mergeCell ref="AQ701:BB701"/>
    <mergeCell ref="AH699:AP699"/>
    <mergeCell ref="A698:M698"/>
    <mergeCell ref="T692:AF692"/>
    <mergeCell ref="AA701:AG701"/>
    <mergeCell ref="AH701:AP701"/>
    <mergeCell ref="AG691:BB691"/>
    <mergeCell ref="T687:AF687"/>
    <mergeCell ref="A688:S688"/>
    <mergeCell ref="A689:BB689"/>
    <mergeCell ref="A691:S691"/>
    <mergeCell ref="T690:AF690"/>
    <mergeCell ref="AH698:AP698"/>
    <mergeCell ref="AG687:BB687"/>
    <mergeCell ref="AG692:BB692"/>
    <mergeCell ref="AG693:BB693"/>
    <mergeCell ref="AG694:BB694"/>
    <mergeCell ref="N696:BB696"/>
    <mergeCell ref="AQ697:BB697"/>
    <mergeCell ref="AH700:AP700"/>
    <mergeCell ref="X655:AH655"/>
    <mergeCell ref="P647:W648"/>
    <mergeCell ref="W673:AI673"/>
    <mergeCell ref="X644:AH644"/>
    <mergeCell ref="P658:W658"/>
    <mergeCell ref="P659:W659"/>
    <mergeCell ref="AJ675:BB676"/>
    <mergeCell ref="X641:AH641"/>
    <mergeCell ref="A643:O643"/>
    <mergeCell ref="W672:BB672"/>
    <mergeCell ref="AI656:BB656"/>
    <mergeCell ref="X656:AH656"/>
    <mergeCell ref="AI665:BB665"/>
    <mergeCell ref="X664:AH664"/>
    <mergeCell ref="AI647:BB648"/>
    <mergeCell ref="X663:AH663"/>
    <mergeCell ref="AI663:BB663"/>
    <mergeCell ref="AI655:BB655"/>
    <mergeCell ref="X649:AH649"/>
    <mergeCell ref="X646:AH646"/>
    <mergeCell ref="AI646:BB646"/>
    <mergeCell ref="AI651:BB651"/>
    <mergeCell ref="P656:W656"/>
    <mergeCell ref="X661:AH661"/>
    <mergeCell ref="AI661:BB661"/>
    <mergeCell ref="A641:O641"/>
    <mergeCell ref="P660:W660"/>
    <mergeCell ref="A650:O650"/>
    <mergeCell ref="A656:O656"/>
    <mergeCell ref="X651:AH651"/>
    <mergeCell ref="P657:W657"/>
    <mergeCell ref="A657:O657"/>
    <mergeCell ref="T627:Z627"/>
    <mergeCell ref="AA620:AG620"/>
    <mergeCell ref="A623:M624"/>
    <mergeCell ref="A625:M626"/>
    <mergeCell ref="A627:M627"/>
    <mergeCell ref="AA627:AG627"/>
    <mergeCell ref="AQ634:BB634"/>
    <mergeCell ref="AH630:AP630"/>
    <mergeCell ref="AQ630:BB630"/>
    <mergeCell ref="X643:AH643"/>
    <mergeCell ref="N630:S630"/>
    <mergeCell ref="T630:Z630"/>
    <mergeCell ref="X640:AH640"/>
    <mergeCell ref="AI640:BB640"/>
    <mergeCell ref="A631:M631"/>
    <mergeCell ref="N628:S629"/>
    <mergeCell ref="AQ628:BB629"/>
    <mergeCell ref="AA630:AG630"/>
    <mergeCell ref="AQ620:BB620"/>
    <mergeCell ref="N621:S621"/>
    <mergeCell ref="AH625:AP626"/>
    <mergeCell ref="AH627:AP627"/>
    <mergeCell ref="N631:S631"/>
    <mergeCell ref="T631:Z631"/>
    <mergeCell ref="AA631:AG631"/>
    <mergeCell ref="AQ631:BB631"/>
    <mergeCell ref="A632:M632"/>
    <mergeCell ref="N632:S632"/>
    <mergeCell ref="A639:O639"/>
    <mergeCell ref="AA632:AG632"/>
    <mergeCell ref="A636:BB637"/>
    <mergeCell ref="A640:O640"/>
    <mergeCell ref="X585:AH585"/>
    <mergeCell ref="X586:AH586"/>
    <mergeCell ref="X587:AH587"/>
    <mergeCell ref="M590:W591"/>
    <mergeCell ref="X589:AH589"/>
    <mergeCell ref="X590:AH591"/>
    <mergeCell ref="AI585:BB585"/>
    <mergeCell ref="AQ625:BB626"/>
    <mergeCell ref="T623:Z624"/>
    <mergeCell ref="AQ627:BB627"/>
    <mergeCell ref="T625:Z626"/>
    <mergeCell ref="AH623:AP624"/>
    <mergeCell ref="AQ622:BB622"/>
    <mergeCell ref="AH596:BB596"/>
    <mergeCell ref="M594:W594"/>
    <mergeCell ref="A598:T598"/>
    <mergeCell ref="A599:T599"/>
    <mergeCell ref="AH618:AP618"/>
    <mergeCell ref="AH601:BB601"/>
    <mergeCell ref="U609:AG609"/>
    <mergeCell ref="AH609:BB609"/>
    <mergeCell ref="U603:AG605"/>
    <mergeCell ref="U606:AG607"/>
    <mergeCell ref="AH603:BB605"/>
    <mergeCell ref="AH606:BB607"/>
    <mergeCell ref="T622:Z622"/>
    <mergeCell ref="N620:S620"/>
    <mergeCell ref="N625:S626"/>
    <mergeCell ref="N627:S627"/>
    <mergeCell ref="N618:S618"/>
    <mergeCell ref="AA622:AG622"/>
    <mergeCell ref="AH622:AP622"/>
    <mergeCell ref="A586:L586"/>
    <mergeCell ref="M592:W593"/>
    <mergeCell ref="U597:AG597"/>
    <mergeCell ref="U598:AG598"/>
    <mergeCell ref="U599:AG599"/>
    <mergeCell ref="X594:AH594"/>
    <mergeCell ref="AI592:BB593"/>
    <mergeCell ref="AH600:BB600"/>
    <mergeCell ref="AH620:AP620"/>
    <mergeCell ref="AQ618:BB618"/>
    <mergeCell ref="AA618:AG618"/>
    <mergeCell ref="A612:BB614"/>
    <mergeCell ref="N616:BB616"/>
    <mergeCell ref="AH617:AP617"/>
    <mergeCell ref="A619:M619"/>
    <mergeCell ref="N619:S619"/>
    <mergeCell ref="T619:Z619"/>
    <mergeCell ref="AA619:AG619"/>
    <mergeCell ref="AH619:AP619"/>
    <mergeCell ref="AQ619:BB619"/>
    <mergeCell ref="U601:AG601"/>
    <mergeCell ref="AI588:BB588"/>
    <mergeCell ref="AI589:BB589"/>
    <mergeCell ref="A589:L589"/>
    <mergeCell ref="M589:W589"/>
    <mergeCell ref="M586:W586"/>
    <mergeCell ref="M587:W587"/>
    <mergeCell ref="U577:AG578"/>
    <mergeCell ref="AH577:BB578"/>
    <mergeCell ref="AH579:BB580"/>
    <mergeCell ref="A579:T579"/>
    <mergeCell ref="A580:T580"/>
    <mergeCell ref="A577:T577"/>
    <mergeCell ref="A578:T578"/>
    <mergeCell ref="X592:AH593"/>
    <mergeCell ref="AI586:BB586"/>
    <mergeCell ref="AI587:BB587"/>
    <mergeCell ref="A581:T581"/>
    <mergeCell ref="U581:AG581"/>
    <mergeCell ref="U600:AG600"/>
    <mergeCell ref="AI584:BB584"/>
    <mergeCell ref="AI594:BB594"/>
    <mergeCell ref="U596:AG596"/>
    <mergeCell ref="U573:AG573"/>
    <mergeCell ref="AH573:BB573"/>
    <mergeCell ref="A574:T574"/>
    <mergeCell ref="U574:AG574"/>
    <mergeCell ref="AH574:BB574"/>
    <mergeCell ref="A575:T575"/>
    <mergeCell ref="U575:AG575"/>
    <mergeCell ref="AH575:BB575"/>
    <mergeCell ref="A576:T576"/>
    <mergeCell ref="U576:AG576"/>
    <mergeCell ref="AH576:BB576"/>
    <mergeCell ref="U579:AG580"/>
    <mergeCell ref="AH581:BB581"/>
    <mergeCell ref="A582:T582"/>
    <mergeCell ref="U582:AG582"/>
    <mergeCell ref="AH582:BB582"/>
    <mergeCell ref="A570:O570"/>
    <mergeCell ref="P569:Z569"/>
    <mergeCell ref="AA569:AK569"/>
    <mergeCell ref="AL569:BB569"/>
    <mergeCell ref="P570:Z570"/>
    <mergeCell ref="AA570:AK570"/>
    <mergeCell ref="AL570:BB570"/>
    <mergeCell ref="AL549:BB549"/>
    <mergeCell ref="A547:AK547"/>
    <mergeCell ref="A548:AK548"/>
    <mergeCell ref="A569:O569"/>
    <mergeCell ref="P565:Z565"/>
    <mergeCell ref="AA565:AK565"/>
    <mergeCell ref="AL565:BB565"/>
    <mergeCell ref="A566:O566"/>
    <mergeCell ref="A557:AK557"/>
    <mergeCell ref="AL557:BB557"/>
    <mergeCell ref="P568:Z568"/>
    <mergeCell ref="P564:Z564"/>
    <mergeCell ref="AA564:AK564"/>
    <mergeCell ref="AL564:BB564"/>
    <mergeCell ref="A565:O565"/>
    <mergeCell ref="P566:Z566"/>
    <mergeCell ref="AL568:BB568"/>
    <mergeCell ref="AA568:AK568"/>
    <mergeCell ref="A568:O568"/>
    <mergeCell ref="A551:BB552"/>
    <mergeCell ref="A559:BB560"/>
    <mergeCell ref="AA566:AK566"/>
    <mergeCell ref="AL566:BB566"/>
    <mergeCell ref="A567:O567"/>
    <mergeCell ref="P567:Z567"/>
    <mergeCell ref="AA567:AK567"/>
    <mergeCell ref="A564:O564"/>
    <mergeCell ref="AL567:BB567"/>
    <mergeCell ref="AQ539:BB539"/>
    <mergeCell ref="AQ540:BB540"/>
    <mergeCell ref="A544:M544"/>
    <mergeCell ref="N544:S544"/>
    <mergeCell ref="AH538:AP538"/>
    <mergeCell ref="AH539:AP539"/>
    <mergeCell ref="AH540:AP540"/>
    <mergeCell ref="N535:S535"/>
    <mergeCell ref="N536:S537"/>
    <mergeCell ref="N538:S538"/>
    <mergeCell ref="N539:S539"/>
    <mergeCell ref="N540:S540"/>
    <mergeCell ref="T535:Z535"/>
    <mergeCell ref="T536:Z537"/>
    <mergeCell ref="T538:Z538"/>
    <mergeCell ref="T539:Z539"/>
    <mergeCell ref="T540:Z540"/>
    <mergeCell ref="AQ542:BB543"/>
    <mergeCell ref="A543:M543"/>
    <mergeCell ref="A541:M541"/>
    <mergeCell ref="N541:S541"/>
    <mergeCell ref="T541:Z541"/>
    <mergeCell ref="AA541:AG541"/>
    <mergeCell ref="AH541:AP541"/>
    <mergeCell ref="AA542:AG543"/>
    <mergeCell ref="AH542:AP543"/>
    <mergeCell ref="A539:M539"/>
    <mergeCell ref="A540:M540"/>
    <mergeCell ref="AA535:AG535"/>
    <mergeCell ref="A535:M535"/>
    <mergeCell ref="AQ533:BB533"/>
    <mergeCell ref="AH529:AP529"/>
    <mergeCell ref="N530:S530"/>
    <mergeCell ref="AH530:AP530"/>
    <mergeCell ref="AQ530:BB530"/>
    <mergeCell ref="A563:O563"/>
    <mergeCell ref="P563:Z563"/>
    <mergeCell ref="AA563:AK563"/>
    <mergeCell ref="AL563:BB563"/>
    <mergeCell ref="A549:AK549"/>
    <mergeCell ref="A555:AK556"/>
    <mergeCell ref="AL555:BB555"/>
    <mergeCell ref="AL556:BB556"/>
    <mergeCell ref="AQ544:BB544"/>
    <mergeCell ref="AQ541:BB541"/>
    <mergeCell ref="A542:M542"/>
    <mergeCell ref="N542:S543"/>
    <mergeCell ref="AL548:BB548"/>
    <mergeCell ref="A534:M534"/>
    <mergeCell ref="N534:S534"/>
    <mergeCell ref="T534:Z534"/>
    <mergeCell ref="AA534:AG534"/>
    <mergeCell ref="AH534:AP534"/>
    <mergeCell ref="AQ534:BB534"/>
    <mergeCell ref="A531:M531"/>
    <mergeCell ref="N531:S531"/>
    <mergeCell ref="T531:Z531"/>
    <mergeCell ref="AA531:AG531"/>
    <mergeCell ref="AH531:AP531"/>
    <mergeCell ref="AA539:AG539"/>
    <mergeCell ref="AA540:AG540"/>
    <mergeCell ref="AA536:AG537"/>
    <mergeCell ref="AH516:AP517"/>
    <mergeCell ref="AQ518:BB518"/>
    <mergeCell ref="T519:Z519"/>
    <mergeCell ref="AA519:AG519"/>
    <mergeCell ref="AA516:AG517"/>
    <mergeCell ref="T518:Z518"/>
    <mergeCell ref="AA518:AG518"/>
    <mergeCell ref="AH518:AP518"/>
    <mergeCell ref="A514:M514"/>
    <mergeCell ref="N510:S510"/>
    <mergeCell ref="N511:S511"/>
    <mergeCell ref="N512:S512"/>
    <mergeCell ref="N513:S513"/>
    <mergeCell ref="N514:S514"/>
    <mergeCell ref="AH515:AP515"/>
    <mergeCell ref="T512:Z512"/>
    <mergeCell ref="AA514:AG514"/>
    <mergeCell ref="T511:Z511"/>
    <mergeCell ref="AA511:AG511"/>
    <mergeCell ref="AA512:AG512"/>
    <mergeCell ref="T515:Z515"/>
    <mergeCell ref="A536:M536"/>
    <mergeCell ref="AA538:AG538"/>
    <mergeCell ref="AH535:AP535"/>
    <mergeCell ref="AQ532:BB532"/>
    <mergeCell ref="N533:S533"/>
    <mergeCell ref="AH533:AP533"/>
    <mergeCell ref="AH509:AP509"/>
    <mergeCell ref="AH510:AP510"/>
    <mergeCell ref="A505:BB506"/>
    <mergeCell ref="L498:O499"/>
    <mergeCell ref="AR502:BB503"/>
    <mergeCell ref="A502:K502"/>
    <mergeCell ref="A503:K503"/>
    <mergeCell ref="AD502:AJ503"/>
    <mergeCell ref="AK502:AQ503"/>
    <mergeCell ref="AQ512:BB512"/>
    <mergeCell ref="A511:M511"/>
    <mergeCell ref="AH512:AP512"/>
    <mergeCell ref="AQ515:BB515"/>
    <mergeCell ref="AA515:AG515"/>
    <mergeCell ref="AH513:AP513"/>
    <mergeCell ref="AH514:AP514"/>
    <mergeCell ref="AQ513:BB513"/>
    <mergeCell ref="AQ514:BB514"/>
    <mergeCell ref="L500:O501"/>
    <mergeCell ref="P502:V503"/>
    <mergeCell ref="W498:AC499"/>
    <mergeCell ref="W500:AC501"/>
    <mergeCell ref="W502:AC503"/>
    <mergeCell ref="AD498:AJ499"/>
    <mergeCell ref="T522:Z522"/>
    <mergeCell ref="T516:Z517"/>
    <mergeCell ref="L490:O490"/>
    <mergeCell ref="P490:V490"/>
    <mergeCell ref="W490:AC490"/>
    <mergeCell ref="AD490:AJ490"/>
    <mergeCell ref="AK490:AQ490"/>
    <mergeCell ref="AK498:AQ499"/>
    <mergeCell ref="AR498:BB499"/>
    <mergeCell ref="AD500:AJ501"/>
    <mergeCell ref="AK500:AQ501"/>
    <mergeCell ref="AR500:BB501"/>
    <mergeCell ref="A498:K498"/>
    <mergeCell ref="A499:K499"/>
    <mergeCell ref="A500:K500"/>
    <mergeCell ref="A501:K501"/>
    <mergeCell ref="A497:K497"/>
    <mergeCell ref="L493:O494"/>
    <mergeCell ref="L495:O497"/>
    <mergeCell ref="P498:V499"/>
    <mergeCell ref="P500:V501"/>
    <mergeCell ref="AR493:BB494"/>
    <mergeCell ref="AD495:AJ497"/>
    <mergeCell ref="AK495:AQ497"/>
    <mergeCell ref="P493:V494"/>
    <mergeCell ref="P495:V497"/>
    <mergeCell ref="AR490:BB490"/>
    <mergeCell ref="AK493:AQ494"/>
    <mergeCell ref="A489:K489"/>
    <mergeCell ref="L489:O489"/>
    <mergeCell ref="P489:V489"/>
    <mergeCell ref="W489:AC489"/>
    <mergeCell ref="AD489:AJ489"/>
    <mergeCell ref="A487:K487"/>
    <mergeCell ref="AK489:AQ489"/>
    <mergeCell ref="AR489:BB489"/>
    <mergeCell ref="W493:AC494"/>
    <mergeCell ref="W495:AC497"/>
    <mergeCell ref="A492:K492"/>
    <mergeCell ref="L492:O492"/>
    <mergeCell ref="P492:V492"/>
    <mergeCell ref="AR492:BB492"/>
    <mergeCell ref="A493:K493"/>
    <mergeCell ref="A494:K494"/>
    <mergeCell ref="A495:K495"/>
    <mergeCell ref="A496:K496"/>
    <mergeCell ref="AD492:AJ492"/>
    <mergeCell ref="AK492:AQ492"/>
    <mergeCell ref="W492:AC492"/>
    <mergeCell ref="A491:K491"/>
    <mergeCell ref="L491:O491"/>
    <mergeCell ref="P491:V491"/>
    <mergeCell ref="W491:AC491"/>
    <mergeCell ref="AD491:AJ491"/>
    <mergeCell ref="AK491:AQ491"/>
    <mergeCell ref="AD493:AJ494"/>
    <mergeCell ref="L487:O487"/>
    <mergeCell ref="AR495:BB497"/>
    <mergeCell ref="AR491:BB491"/>
    <mergeCell ref="A490:K490"/>
    <mergeCell ref="A478:J478"/>
    <mergeCell ref="K478:O478"/>
    <mergeCell ref="P478:W478"/>
    <mergeCell ref="X478:AF478"/>
    <mergeCell ref="AG478:AO478"/>
    <mergeCell ref="AP478:BB478"/>
    <mergeCell ref="AG481:AO481"/>
    <mergeCell ref="AP481:BB481"/>
    <mergeCell ref="A480:J480"/>
    <mergeCell ref="K480:O480"/>
    <mergeCell ref="P480:W480"/>
    <mergeCell ref="X480:AF480"/>
    <mergeCell ref="AG480:AO480"/>
    <mergeCell ref="AP480:BB480"/>
    <mergeCell ref="A481:J481"/>
    <mergeCell ref="A488:K488"/>
    <mergeCell ref="L488:O488"/>
    <mergeCell ref="AR488:BB488"/>
    <mergeCell ref="X473:AF473"/>
    <mergeCell ref="AG473:AO473"/>
    <mergeCell ref="AP473:BB473"/>
    <mergeCell ref="P463:W463"/>
    <mergeCell ref="X463:AF463"/>
    <mergeCell ref="A462:J462"/>
    <mergeCell ref="K462:O462"/>
    <mergeCell ref="P462:W462"/>
    <mergeCell ref="AP470:BB470"/>
    <mergeCell ref="A469:J469"/>
    <mergeCell ref="K469:O469"/>
    <mergeCell ref="P469:W469"/>
    <mergeCell ref="X472:AF472"/>
    <mergeCell ref="AG472:AO472"/>
    <mergeCell ref="AP472:BB472"/>
    <mergeCell ref="A470:J470"/>
    <mergeCell ref="P487:V487"/>
    <mergeCell ref="W487:AC487"/>
    <mergeCell ref="AD487:AJ487"/>
    <mergeCell ref="AK487:AQ487"/>
    <mergeCell ref="AP482:BB482"/>
    <mergeCell ref="K482:O482"/>
    <mergeCell ref="P482:W482"/>
    <mergeCell ref="X482:AF482"/>
    <mergeCell ref="AG482:AO482"/>
    <mergeCell ref="AR487:BB487"/>
    <mergeCell ref="K477:O477"/>
    <mergeCell ref="P477:W477"/>
    <mergeCell ref="X477:AF477"/>
    <mergeCell ref="AG477:AO477"/>
    <mergeCell ref="AP477:BB477"/>
    <mergeCell ref="A477:J477"/>
    <mergeCell ref="AP465:BB465"/>
    <mergeCell ref="AD441:AG444"/>
    <mergeCell ref="AT441:AW444"/>
    <mergeCell ref="AX441:BA444"/>
    <mergeCell ref="BB441:BF444"/>
    <mergeCell ref="AG465:AO465"/>
    <mergeCell ref="K466:O466"/>
    <mergeCell ref="X462:AF462"/>
    <mergeCell ref="AT437:AW439"/>
    <mergeCell ref="AX437:BA439"/>
    <mergeCell ref="X464:AF464"/>
    <mergeCell ref="A466:J466"/>
    <mergeCell ref="A465:J465"/>
    <mergeCell ref="K465:O465"/>
    <mergeCell ref="P465:W465"/>
    <mergeCell ref="X465:AF465"/>
    <mergeCell ref="K476:O476"/>
    <mergeCell ref="P476:W476"/>
    <mergeCell ref="X476:AF476"/>
    <mergeCell ref="AG476:AO476"/>
    <mergeCell ref="AP476:BB476"/>
    <mergeCell ref="A474:J474"/>
    <mergeCell ref="K474:O474"/>
    <mergeCell ref="P474:W474"/>
    <mergeCell ref="X474:AF474"/>
    <mergeCell ref="AG474:AO474"/>
    <mergeCell ref="K461:O461"/>
    <mergeCell ref="P461:W461"/>
    <mergeCell ref="AP474:BB474"/>
    <mergeCell ref="A473:J473"/>
    <mergeCell ref="K473:O473"/>
    <mergeCell ref="P473:W473"/>
    <mergeCell ref="AH452:BB452"/>
    <mergeCell ref="AH453:BB453"/>
    <mergeCell ref="AL430:AO433"/>
    <mergeCell ref="AH430:AK433"/>
    <mergeCell ref="AL436:AO436"/>
    <mergeCell ref="AP436:AS436"/>
    <mergeCell ref="R445:U447"/>
    <mergeCell ref="V445:Y447"/>
    <mergeCell ref="Z445:AC447"/>
    <mergeCell ref="AD445:AG447"/>
    <mergeCell ref="AH445:AK447"/>
    <mergeCell ref="AL445:AO447"/>
    <mergeCell ref="J437:M439"/>
    <mergeCell ref="N441:Q444"/>
    <mergeCell ref="R441:U444"/>
    <mergeCell ref="AX435:BA435"/>
    <mergeCell ref="K470:O470"/>
    <mergeCell ref="P470:W470"/>
    <mergeCell ref="X470:AF470"/>
    <mergeCell ref="AG470:AO470"/>
    <mergeCell ref="AP437:AS439"/>
    <mergeCell ref="AL441:AO444"/>
    <mergeCell ref="AP441:AS444"/>
    <mergeCell ref="AL437:AO439"/>
    <mergeCell ref="AP461:BB461"/>
    <mergeCell ref="X461:AF461"/>
    <mergeCell ref="K460:BB460"/>
    <mergeCell ref="AG461:AO461"/>
    <mergeCell ref="AH454:BB454"/>
    <mergeCell ref="AP469:BB469"/>
    <mergeCell ref="A449:BB450"/>
    <mergeCell ref="AG464:AO464"/>
    <mergeCell ref="AD426:AG428"/>
    <mergeCell ref="AX401:BA403"/>
    <mergeCell ref="AX425:BA425"/>
    <mergeCell ref="Z393:AC395"/>
    <mergeCell ref="N436:Q436"/>
    <mergeCell ref="X469:AF469"/>
    <mergeCell ref="AG469:AO469"/>
    <mergeCell ref="P468:W468"/>
    <mergeCell ref="X468:AF468"/>
    <mergeCell ref="AG468:AO468"/>
    <mergeCell ref="AP468:BB468"/>
    <mergeCell ref="BB437:BF439"/>
    <mergeCell ref="AT425:AW425"/>
    <mergeCell ref="BB423:BF423"/>
    <mergeCell ref="BB419:BF422"/>
    <mergeCell ref="AX424:BA424"/>
    <mergeCell ref="BB424:BF424"/>
    <mergeCell ref="AP423:AS423"/>
    <mergeCell ref="AT401:AW403"/>
    <mergeCell ref="V397:Y400"/>
    <mergeCell ref="Z397:AC400"/>
    <mergeCell ref="AD397:AG400"/>
    <mergeCell ref="AX436:BA436"/>
    <mergeCell ref="V430:Y433"/>
    <mergeCell ref="AL435:AO435"/>
    <mergeCell ref="N435:Q435"/>
    <mergeCell ref="R436:U436"/>
    <mergeCell ref="V436:Y436"/>
    <mergeCell ref="Z430:AC433"/>
    <mergeCell ref="AD430:AG433"/>
    <mergeCell ref="AT436:AW436"/>
    <mergeCell ref="A452:AG452"/>
    <mergeCell ref="V434:Y434"/>
    <mergeCell ref="Z434:AC434"/>
    <mergeCell ref="AL434:AO434"/>
    <mergeCell ref="AP434:AS434"/>
    <mergeCell ref="AD434:AG434"/>
    <mergeCell ref="AH434:AK434"/>
    <mergeCell ref="J430:M433"/>
    <mergeCell ref="N430:Q433"/>
    <mergeCell ref="R430:U433"/>
    <mergeCell ref="AH436:AK436"/>
    <mergeCell ref="AH435:AK435"/>
    <mergeCell ref="AP445:AS447"/>
    <mergeCell ref="AH441:AK444"/>
    <mergeCell ref="N437:Q439"/>
    <mergeCell ref="R437:U439"/>
    <mergeCell ref="AP430:AS433"/>
    <mergeCell ref="AP466:BB466"/>
    <mergeCell ref="AT434:AW434"/>
    <mergeCell ref="AX434:BA434"/>
    <mergeCell ref="V437:Y439"/>
    <mergeCell ref="Z437:AC439"/>
    <mergeCell ref="AD437:AG439"/>
    <mergeCell ref="AH437:AK439"/>
    <mergeCell ref="AT445:AW447"/>
    <mergeCell ref="AX445:BA447"/>
    <mergeCell ref="BB445:BF447"/>
    <mergeCell ref="A464:J464"/>
    <mergeCell ref="F436:I436"/>
    <mergeCell ref="J436:M436"/>
    <mergeCell ref="J441:M444"/>
    <mergeCell ref="Z436:AC436"/>
    <mergeCell ref="A456:BB457"/>
    <mergeCell ref="F393:I395"/>
    <mergeCell ref="R425:U425"/>
    <mergeCell ref="V425:Y425"/>
    <mergeCell ref="J425:M425"/>
    <mergeCell ref="N425:Q425"/>
    <mergeCell ref="V424:Y424"/>
    <mergeCell ref="Z424:AC424"/>
    <mergeCell ref="AD424:AG424"/>
    <mergeCell ref="V408:Y416"/>
    <mergeCell ref="N391:Q391"/>
    <mergeCell ref="R380:U380"/>
    <mergeCell ref="F386:I389"/>
    <mergeCell ref="AD391:AG391"/>
    <mergeCell ref="J417:M417"/>
    <mergeCell ref="R419:U422"/>
    <mergeCell ref="AH419:AK422"/>
    <mergeCell ref="Z423:AC423"/>
    <mergeCell ref="AD423:AG423"/>
    <mergeCell ref="AH423:AK423"/>
    <mergeCell ref="R423:U423"/>
    <mergeCell ref="F423:I423"/>
    <mergeCell ref="F397:I400"/>
    <mergeCell ref="J397:M400"/>
    <mergeCell ref="N397:Q400"/>
    <mergeCell ref="F419:I422"/>
    <mergeCell ref="N419:Q422"/>
    <mergeCell ref="J419:M422"/>
    <mergeCell ref="AD408:AG416"/>
    <mergeCell ref="F424:I424"/>
    <mergeCell ref="AH425:AK425"/>
    <mergeCell ref="J408:M416"/>
    <mergeCell ref="N401:Q403"/>
    <mergeCell ref="R392:U392"/>
    <mergeCell ref="V392:Y392"/>
    <mergeCell ref="R391:U391"/>
    <mergeCell ref="N392:Q392"/>
    <mergeCell ref="Z392:AC392"/>
    <mergeCell ref="AD392:AG392"/>
    <mergeCell ref="J392:M392"/>
    <mergeCell ref="AL391:AO391"/>
    <mergeCell ref="V390:Y390"/>
    <mergeCell ref="AH379:AK379"/>
    <mergeCell ref="AD381:AG381"/>
    <mergeCell ref="Z425:AC425"/>
    <mergeCell ref="AD425:AG425"/>
    <mergeCell ref="Z386:AC389"/>
    <mergeCell ref="AD386:AG389"/>
    <mergeCell ref="AH386:AK389"/>
    <mergeCell ref="J393:M395"/>
    <mergeCell ref="N424:Q424"/>
    <mergeCell ref="AD393:AG395"/>
    <mergeCell ref="AL423:AO423"/>
    <mergeCell ref="V379:Y379"/>
    <mergeCell ref="J380:M380"/>
    <mergeCell ref="N380:Q380"/>
    <mergeCell ref="AL381:AO381"/>
    <mergeCell ref="AH391:AK391"/>
    <mergeCell ref="AL382:AO384"/>
    <mergeCell ref="AL379:AO379"/>
    <mergeCell ref="AL380:AO380"/>
    <mergeCell ref="Z391:AC391"/>
    <mergeCell ref="V391:Y391"/>
    <mergeCell ref="AH390:AK390"/>
    <mergeCell ref="N379:Q379"/>
    <mergeCell ref="Z390:AC390"/>
    <mergeCell ref="AD382:AG384"/>
    <mergeCell ref="F381:I381"/>
    <mergeCell ref="V380:Y380"/>
    <mergeCell ref="AP390:AS390"/>
    <mergeCell ref="V381:Y381"/>
    <mergeCell ref="Z381:AC381"/>
    <mergeCell ref="J381:M381"/>
    <mergeCell ref="F380:I380"/>
    <mergeCell ref="N381:Q381"/>
    <mergeCell ref="F379:I379"/>
    <mergeCell ref="J379:M379"/>
    <mergeCell ref="V386:Y389"/>
    <mergeCell ref="J386:M389"/>
    <mergeCell ref="R379:U379"/>
    <mergeCell ref="F391:I391"/>
    <mergeCell ref="J391:M391"/>
    <mergeCell ref="AB337:AF337"/>
    <mergeCell ref="AG337:AJ337"/>
    <mergeCell ref="AK337:AN337"/>
    <mergeCell ref="AO337:AS337"/>
    <mergeCell ref="AK338:AN338"/>
    <mergeCell ref="W338:AA338"/>
    <mergeCell ref="AB338:AF338"/>
    <mergeCell ref="R343:V346"/>
    <mergeCell ref="W343:AA346"/>
    <mergeCell ref="AB343:AF346"/>
    <mergeCell ref="N364:Q372"/>
    <mergeCell ref="R364:U372"/>
    <mergeCell ref="V364:Y372"/>
    <mergeCell ref="Z364:AC372"/>
    <mergeCell ref="R381:U381"/>
    <mergeCell ref="AH382:AK384"/>
    <mergeCell ref="N390:Q390"/>
    <mergeCell ref="R390:U390"/>
    <mergeCell ref="F363:BA363"/>
    <mergeCell ref="J373:M373"/>
    <mergeCell ref="AK347:AN349"/>
    <mergeCell ref="M347:Q349"/>
    <mergeCell ref="R347:V349"/>
    <mergeCell ref="W347:AA349"/>
    <mergeCell ref="AB347:AF349"/>
    <mergeCell ref="AH364:AK372"/>
    <mergeCell ref="F390:I390"/>
    <mergeCell ref="Z379:AC379"/>
    <mergeCell ref="AD379:AG379"/>
    <mergeCell ref="AL386:AO389"/>
    <mergeCell ref="J390:M390"/>
    <mergeCell ref="AD390:AG390"/>
    <mergeCell ref="H332:L335"/>
    <mergeCell ref="M332:Q335"/>
    <mergeCell ref="R332:V335"/>
    <mergeCell ref="W332:AA335"/>
    <mergeCell ref="AB332:AF335"/>
    <mergeCell ref="AG332:AJ335"/>
    <mergeCell ref="H336:L336"/>
    <mergeCell ref="M336:Q336"/>
    <mergeCell ref="R336:V336"/>
    <mergeCell ref="W336:AA336"/>
    <mergeCell ref="AB336:AF336"/>
    <mergeCell ref="AG336:AJ336"/>
    <mergeCell ref="H338:L338"/>
    <mergeCell ref="M338:Q338"/>
    <mergeCell ref="R338:V338"/>
    <mergeCell ref="AG338:AJ338"/>
    <mergeCell ref="H327:L327"/>
    <mergeCell ref="M327:Q327"/>
    <mergeCell ref="R327:V327"/>
    <mergeCell ref="W327:AA327"/>
    <mergeCell ref="AB327:AF327"/>
    <mergeCell ref="AG327:AJ327"/>
    <mergeCell ref="H328:L330"/>
    <mergeCell ref="M328:Q330"/>
    <mergeCell ref="R328:V330"/>
    <mergeCell ref="W328:AA330"/>
    <mergeCell ref="AB328:AF330"/>
    <mergeCell ref="AG328:AJ330"/>
    <mergeCell ref="H337:L337"/>
    <mergeCell ref="M337:Q337"/>
    <mergeCell ref="R337:V337"/>
    <mergeCell ref="W337:AA337"/>
    <mergeCell ref="H321:L324"/>
    <mergeCell ref="M321:Q324"/>
    <mergeCell ref="R321:V324"/>
    <mergeCell ref="W321:AA324"/>
    <mergeCell ref="AB321:AF324"/>
    <mergeCell ref="AG321:AJ324"/>
    <mergeCell ref="H325:L325"/>
    <mergeCell ref="M325:Q325"/>
    <mergeCell ref="R325:V325"/>
    <mergeCell ref="W325:AA325"/>
    <mergeCell ref="AB325:AF325"/>
    <mergeCell ref="AG325:AJ325"/>
    <mergeCell ref="H326:L326"/>
    <mergeCell ref="M326:Q326"/>
    <mergeCell ref="R326:V326"/>
    <mergeCell ref="W326:AA326"/>
    <mergeCell ref="AB326:AF326"/>
    <mergeCell ref="AG326:AJ326"/>
    <mergeCell ref="H317:L319"/>
    <mergeCell ref="M317:Q319"/>
    <mergeCell ref="R317:V319"/>
    <mergeCell ref="W317:AA319"/>
    <mergeCell ref="AB317:AF319"/>
    <mergeCell ref="AG317:AJ319"/>
    <mergeCell ref="H316:L316"/>
    <mergeCell ref="M316:Q316"/>
    <mergeCell ref="R316:V316"/>
    <mergeCell ref="H306:L306"/>
    <mergeCell ref="M306:Q306"/>
    <mergeCell ref="R306:V306"/>
    <mergeCell ref="W306:AA306"/>
    <mergeCell ref="AB306:AF306"/>
    <mergeCell ref="H307:L307"/>
    <mergeCell ref="M307:Q307"/>
    <mergeCell ref="R307:V307"/>
    <mergeCell ref="W307:AA307"/>
    <mergeCell ref="AB307:AF307"/>
    <mergeCell ref="H314:L314"/>
    <mergeCell ref="M314:Q314"/>
    <mergeCell ref="R314:V314"/>
    <mergeCell ref="W314:AA314"/>
    <mergeCell ref="AB314:AF314"/>
    <mergeCell ref="AG314:AJ314"/>
    <mergeCell ref="AB316:AF316"/>
    <mergeCell ref="AG316:AJ316"/>
    <mergeCell ref="A308:G308"/>
    <mergeCell ref="H308:L308"/>
    <mergeCell ref="M308:Q308"/>
    <mergeCell ref="R308:V308"/>
    <mergeCell ref="W308:AA308"/>
    <mergeCell ref="AB308:AF308"/>
    <mergeCell ref="AG308:AJ308"/>
    <mergeCell ref="H315:L315"/>
    <mergeCell ref="M315:Q315"/>
    <mergeCell ref="R315:V315"/>
    <mergeCell ref="W315:AA315"/>
    <mergeCell ref="AB315:AF315"/>
    <mergeCell ref="AG315:AJ315"/>
    <mergeCell ref="W316:AA316"/>
    <mergeCell ref="H310:L313"/>
    <mergeCell ref="M310:Q313"/>
    <mergeCell ref="R310:V313"/>
    <mergeCell ref="W310:AA313"/>
    <mergeCell ref="AB310:AF313"/>
    <mergeCell ref="AG310:AJ313"/>
    <mergeCell ref="H304:L304"/>
    <mergeCell ref="M304:Q304"/>
    <mergeCell ref="R304:V304"/>
    <mergeCell ref="W304:AA304"/>
    <mergeCell ref="AB304:AF304"/>
    <mergeCell ref="AG304:AJ304"/>
    <mergeCell ref="A302:G302"/>
    <mergeCell ref="H302:L302"/>
    <mergeCell ref="M302:Q302"/>
    <mergeCell ref="R302:V302"/>
    <mergeCell ref="W302:AA302"/>
    <mergeCell ref="AB302:AF302"/>
    <mergeCell ref="AG302:AJ302"/>
    <mergeCell ref="AK302:AN302"/>
    <mergeCell ref="AO302:AS302"/>
    <mergeCell ref="AO304:AS304"/>
    <mergeCell ref="H305:L305"/>
    <mergeCell ref="M305:Q305"/>
    <mergeCell ref="R305:V305"/>
    <mergeCell ref="W305:AA305"/>
    <mergeCell ref="AB305:AF305"/>
    <mergeCell ref="AG305:AJ305"/>
    <mergeCell ref="A301:G301"/>
    <mergeCell ref="H301:L301"/>
    <mergeCell ref="M301:Q301"/>
    <mergeCell ref="R301:V301"/>
    <mergeCell ref="W301:AA301"/>
    <mergeCell ref="AO301:AS301"/>
    <mergeCell ref="W285:AA287"/>
    <mergeCell ref="H303:L303"/>
    <mergeCell ref="M303:Q303"/>
    <mergeCell ref="R303:V303"/>
    <mergeCell ref="W303:AA303"/>
    <mergeCell ref="AB303:AF303"/>
    <mergeCell ref="AG303:AJ303"/>
    <mergeCell ref="AK303:AN303"/>
    <mergeCell ref="AO303:AS303"/>
    <mergeCell ref="H283:L283"/>
    <mergeCell ref="H284:L284"/>
    <mergeCell ref="H300:L300"/>
    <mergeCell ref="M300:Q300"/>
    <mergeCell ref="R300:V300"/>
    <mergeCell ref="W300:AA300"/>
    <mergeCell ref="AB300:AF300"/>
    <mergeCell ref="AB301:AF301"/>
    <mergeCell ref="R283:V283"/>
    <mergeCell ref="R284:V284"/>
    <mergeCell ref="W284:AA284"/>
    <mergeCell ref="H293:L295"/>
    <mergeCell ref="M293:Q295"/>
    <mergeCell ref="R293:V295"/>
    <mergeCell ref="W293:AA295"/>
    <mergeCell ref="AB293:AF295"/>
    <mergeCell ref="W283:AA283"/>
    <mergeCell ref="AK267:AN270"/>
    <mergeCell ref="AK271:AN271"/>
    <mergeCell ref="AK272:AN272"/>
    <mergeCell ref="AK273:AN273"/>
    <mergeCell ref="AK274:AN276"/>
    <mergeCell ref="AO272:AS272"/>
    <mergeCell ref="AO273:AS273"/>
    <mergeCell ref="AO274:AS276"/>
    <mergeCell ref="AO278:AS281"/>
    <mergeCell ref="AK278:AN281"/>
    <mergeCell ref="AK282:AN282"/>
    <mergeCell ref="AB282:AF282"/>
    <mergeCell ref="AG289:AJ292"/>
    <mergeCell ref="AK289:AN292"/>
    <mergeCell ref="AG267:AJ270"/>
    <mergeCell ref="AG278:AJ281"/>
    <mergeCell ref="AB284:AF284"/>
    <mergeCell ref="AG284:AJ284"/>
    <mergeCell ref="AG283:AJ283"/>
    <mergeCell ref="AB283:AF283"/>
    <mergeCell ref="AB272:AF272"/>
    <mergeCell ref="AB289:AF292"/>
    <mergeCell ref="AB285:AF287"/>
    <mergeCell ref="AG285:AJ287"/>
    <mergeCell ref="AO285:AS287"/>
    <mergeCell ref="AK283:AN283"/>
    <mergeCell ref="AK284:AN284"/>
    <mergeCell ref="AK285:AN287"/>
    <mergeCell ref="H289:L292"/>
    <mergeCell ref="R285:V287"/>
    <mergeCell ref="H299:L299"/>
    <mergeCell ref="M299:Q299"/>
    <mergeCell ref="R299:V299"/>
    <mergeCell ref="W299:AA299"/>
    <mergeCell ref="AB299:AF299"/>
    <mergeCell ref="M289:Q292"/>
    <mergeCell ref="R289:V292"/>
    <mergeCell ref="W289:AA292"/>
    <mergeCell ref="H285:L287"/>
    <mergeCell ref="M285:Q287"/>
    <mergeCell ref="H298:AX298"/>
    <mergeCell ref="M283:Q283"/>
    <mergeCell ref="M284:Q284"/>
    <mergeCell ref="AB250:AF250"/>
    <mergeCell ref="AB252:AF252"/>
    <mergeCell ref="AB253:AF253"/>
    <mergeCell ref="R250:V250"/>
    <mergeCell ref="M267:Q270"/>
    <mergeCell ref="M271:Q271"/>
    <mergeCell ref="M272:Q272"/>
    <mergeCell ref="M273:Q273"/>
    <mergeCell ref="M274:Q276"/>
    <mergeCell ref="M278:Q281"/>
    <mergeCell ref="M282:Q282"/>
    <mergeCell ref="H261:L261"/>
    <mergeCell ref="M256:Q259"/>
    <mergeCell ref="W260:AA260"/>
    <mergeCell ref="R253:V253"/>
    <mergeCell ref="R254:V254"/>
    <mergeCell ref="W254:AA254"/>
    <mergeCell ref="AB261:AF261"/>
    <mergeCell ref="AB262:AF262"/>
    <mergeCell ref="AB263:AF265"/>
    <mergeCell ref="H263:L265"/>
    <mergeCell ref="H262:L262"/>
    <mergeCell ref="W273:AA273"/>
    <mergeCell ref="R267:V270"/>
    <mergeCell ref="R271:V271"/>
    <mergeCell ref="R272:V272"/>
    <mergeCell ref="R278:V281"/>
    <mergeCell ref="M247:Q247"/>
    <mergeCell ref="M248:Q248"/>
    <mergeCell ref="M249:Q249"/>
    <mergeCell ref="M250:Q250"/>
    <mergeCell ref="M251:Q251"/>
    <mergeCell ref="M252:Q252"/>
    <mergeCell ref="H250:L250"/>
    <mergeCell ref="H245:L245"/>
    <mergeCell ref="H246:L246"/>
    <mergeCell ref="R246:V246"/>
    <mergeCell ref="H260:L260"/>
    <mergeCell ref="R282:V282"/>
    <mergeCell ref="H272:L272"/>
    <mergeCell ref="H273:L273"/>
    <mergeCell ref="W271:AA271"/>
    <mergeCell ref="H267:L270"/>
    <mergeCell ref="W267:AA270"/>
    <mergeCell ref="W263:AA265"/>
    <mergeCell ref="W282:AA282"/>
    <mergeCell ref="R274:V276"/>
    <mergeCell ref="R262:V262"/>
    <mergeCell ref="M246:Q246"/>
    <mergeCell ref="M254:Q254"/>
    <mergeCell ref="H253:L253"/>
    <mergeCell ref="H254:L254"/>
    <mergeCell ref="H274:L276"/>
    <mergeCell ref="H278:L281"/>
    <mergeCell ref="H282:L282"/>
    <mergeCell ref="W274:AA276"/>
    <mergeCell ref="W278:AA281"/>
    <mergeCell ref="W256:AA259"/>
    <mergeCell ref="R256:V259"/>
    <mergeCell ref="R260:V260"/>
    <mergeCell ref="W253:AA253"/>
    <mergeCell ref="R273:V273"/>
    <mergeCell ref="AB246:AF246"/>
    <mergeCell ref="W246:AA246"/>
    <mergeCell ref="R245:V245"/>
    <mergeCell ref="A234:AG235"/>
    <mergeCell ref="AB245:AF245"/>
    <mergeCell ref="AH235:BB235"/>
    <mergeCell ref="A254:G254"/>
    <mergeCell ref="AO247:AS247"/>
    <mergeCell ref="AO248:AS248"/>
    <mergeCell ref="AO249:AS249"/>
    <mergeCell ref="AO250:AS250"/>
    <mergeCell ref="AK250:AN250"/>
    <mergeCell ref="H251:L251"/>
    <mergeCell ref="AB251:AF251"/>
    <mergeCell ref="W251:AA251"/>
    <mergeCell ref="W252:AA252"/>
    <mergeCell ref="A247:G247"/>
    <mergeCell ref="A248:G248"/>
    <mergeCell ref="H247:L247"/>
    <mergeCell ref="H248:L248"/>
    <mergeCell ref="H249:L249"/>
    <mergeCell ref="M245:Q245"/>
    <mergeCell ref="W245:AA245"/>
    <mergeCell ref="W247:AA247"/>
    <mergeCell ref="W248:AA248"/>
    <mergeCell ref="W249:AA249"/>
    <mergeCell ref="H252:L252"/>
    <mergeCell ref="R251:V251"/>
    <mergeCell ref="R252:V252"/>
    <mergeCell ref="W250:AA250"/>
    <mergeCell ref="R247:V247"/>
    <mergeCell ref="R248:V248"/>
    <mergeCell ref="L227:O228"/>
    <mergeCell ref="P227:S228"/>
    <mergeCell ref="T227:W228"/>
    <mergeCell ref="X227:AB228"/>
    <mergeCell ref="X217:AB218"/>
    <mergeCell ref="AM227:AS228"/>
    <mergeCell ref="AH225:AL226"/>
    <mergeCell ref="AM221:AS221"/>
    <mergeCell ref="L222:O223"/>
    <mergeCell ref="P222:S223"/>
    <mergeCell ref="L213:O213"/>
    <mergeCell ref="P213:S213"/>
    <mergeCell ref="T213:W213"/>
    <mergeCell ref="X213:AB213"/>
    <mergeCell ref="AC213:AG213"/>
    <mergeCell ref="AH213:AL213"/>
    <mergeCell ref="AM225:AS226"/>
    <mergeCell ref="AC227:AG228"/>
    <mergeCell ref="AH227:AL228"/>
    <mergeCell ref="AH217:AL218"/>
    <mergeCell ref="AM213:AS213"/>
    <mergeCell ref="L225:O226"/>
    <mergeCell ref="P225:S226"/>
    <mergeCell ref="T225:W226"/>
    <mergeCell ref="X225:AB226"/>
    <mergeCell ref="L217:O218"/>
    <mergeCell ref="P217:S218"/>
    <mergeCell ref="T217:W218"/>
    <mergeCell ref="AH221:AL221"/>
    <mergeCell ref="AM217:AS218"/>
    <mergeCell ref="L221:O221"/>
    <mergeCell ref="P221:S221"/>
    <mergeCell ref="T201:W202"/>
    <mergeCell ref="AM222:AS223"/>
    <mergeCell ref="AH214:AL215"/>
    <mergeCell ref="AM209:AS210"/>
    <mergeCell ref="L211:O211"/>
    <mergeCell ref="L219:O219"/>
    <mergeCell ref="P219:S219"/>
    <mergeCell ref="T219:W219"/>
    <mergeCell ref="X220:AB220"/>
    <mergeCell ref="AC220:AG220"/>
    <mergeCell ref="T221:W221"/>
    <mergeCell ref="T222:W223"/>
    <mergeCell ref="X222:AB223"/>
    <mergeCell ref="AC222:AG223"/>
    <mergeCell ref="AH222:AL223"/>
    <mergeCell ref="L203:O203"/>
    <mergeCell ref="P203:S203"/>
    <mergeCell ref="T203:W203"/>
    <mergeCell ref="X203:AB203"/>
    <mergeCell ref="AC203:AG203"/>
    <mergeCell ref="P211:S211"/>
    <mergeCell ref="T211:W211"/>
    <mergeCell ref="X211:AB211"/>
    <mergeCell ref="AC211:AG211"/>
    <mergeCell ref="AH211:AL211"/>
    <mergeCell ref="AM211:AS211"/>
    <mergeCell ref="L209:O210"/>
    <mergeCell ref="P209:S210"/>
    <mergeCell ref="L212:O212"/>
    <mergeCell ref="P212:S212"/>
    <mergeCell ref="T212:W212"/>
    <mergeCell ref="X201:AB202"/>
    <mergeCell ref="AT166:AX166"/>
    <mergeCell ref="X166:AB166"/>
    <mergeCell ref="L205:O205"/>
    <mergeCell ref="P205:S205"/>
    <mergeCell ref="T205:W205"/>
    <mergeCell ref="X205:AB205"/>
    <mergeCell ref="AC205:AG205"/>
    <mergeCell ref="AH205:AL205"/>
    <mergeCell ref="L204:O204"/>
    <mergeCell ref="AC209:AG210"/>
    <mergeCell ref="AH209:AL210"/>
    <mergeCell ref="A197:K197"/>
    <mergeCell ref="L198:O198"/>
    <mergeCell ref="L187:O188"/>
    <mergeCell ref="L189:O190"/>
    <mergeCell ref="P187:S188"/>
    <mergeCell ref="P204:S204"/>
    <mergeCell ref="AM205:AS205"/>
    <mergeCell ref="L206:O207"/>
    <mergeCell ref="P206:S207"/>
    <mergeCell ref="T206:W207"/>
    <mergeCell ref="X206:AB207"/>
    <mergeCell ref="AC206:AG207"/>
    <mergeCell ref="AH206:AL207"/>
    <mergeCell ref="AM206:AS207"/>
    <mergeCell ref="AC204:AG204"/>
    <mergeCell ref="A199:K199"/>
    <mergeCell ref="L199:O199"/>
    <mergeCell ref="P199:S199"/>
    <mergeCell ref="AM199:AS199"/>
    <mergeCell ref="T198:W198"/>
    <mergeCell ref="AC198:AG198"/>
    <mergeCell ref="AC201:AG202"/>
    <mergeCell ref="P181:S181"/>
    <mergeCell ref="AH201:AL202"/>
    <mergeCell ref="T166:W166"/>
    <mergeCell ref="T167:W167"/>
    <mergeCell ref="X163:AB164"/>
    <mergeCell ref="T175:W175"/>
    <mergeCell ref="AH199:AL199"/>
    <mergeCell ref="AM195:AS195"/>
    <mergeCell ref="AC196:AG196"/>
    <mergeCell ref="AC187:AG188"/>
    <mergeCell ref="AH187:AL188"/>
    <mergeCell ref="AH196:AL196"/>
    <mergeCell ref="AM196:AS196"/>
    <mergeCell ref="L194:AX194"/>
    <mergeCell ref="L195:O195"/>
    <mergeCell ref="P195:S198"/>
    <mergeCell ref="X195:AB198"/>
    <mergeCell ref="AC195:AG195"/>
    <mergeCell ref="AH195:AL195"/>
    <mergeCell ref="T197:W197"/>
    <mergeCell ref="AC197:AG197"/>
    <mergeCell ref="AH197:AL197"/>
    <mergeCell ref="AT171:AX172"/>
    <mergeCell ref="AT168:AX169"/>
    <mergeCell ref="AT182:AX182"/>
    <mergeCell ref="AT179:AX180"/>
    <mergeCell ref="AT176:AX177"/>
    <mergeCell ref="AT175:AX175"/>
    <mergeCell ref="AT174:AX174"/>
    <mergeCell ref="AC181:AG181"/>
    <mergeCell ref="AT189:AX190"/>
    <mergeCell ref="AT184:AX185"/>
    <mergeCell ref="AT183:AX183"/>
    <mergeCell ref="X183:AB183"/>
    <mergeCell ref="AM181:AS181"/>
    <mergeCell ref="AM189:AS190"/>
    <mergeCell ref="AC183:AG183"/>
    <mergeCell ref="AH183:AL183"/>
    <mergeCell ref="AM183:AS183"/>
    <mergeCell ref="T181:W181"/>
    <mergeCell ref="AM198:AS198"/>
    <mergeCell ref="X199:AB199"/>
    <mergeCell ref="P184:S185"/>
    <mergeCell ref="T195:W195"/>
    <mergeCell ref="AH198:AL198"/>
    <mergeCell ref="AC199:AG199"/>
    <mergeCell ref="AC182:AG182"/>
    <mergeCell ref="AM184:AS185"/>
    <mergeCell ref="AH181:AL181"/>
    <mergeCell ref="X167:AB167"/>
    <mergeCell ref="AC174:AG174"/>
    <mergeCell ref="AC167:AG167"/>
    <mergeCell ref="AC168:AG169"/>
    <mergeCell ref="AC173:AG173"/>
    <mergeCell ref="P171:S172"/>
    <mergeCell ref="P173:S173"/>
    <mergeCell ref="P174:S174"/>
    <mergeCell ref="T165:W165"/>
    <mergeCell ref="AM163:AS164"/>
    <mergeCell ref="P182:S182"/>
    <mergeCell ref="P183:S183"/>
    <mergeCell ref="T182:W182"/>
    <mergeCell ref="AM179:AS180"/>
    <mergeCell ref="T179:W180"/>
    <mergeCell ref="P176:S177"/>
    <mergeCell ref="X175:AB175"/>
    <mergeCell ref="AH171:AL172"/>
    <mergeCell ref="AH175:AL175"/>
    <mergeCell ref="AM175:AS175"/>
    <mergeCell ref="AC176:AG177"/>
    <mergeCell ref="AH176:AL177"/>
    <mergeCell ref="AM176:AS177"/>
    <mergeCell ref="AC163:AG164"/>
    <mergeCell ref="AC165:AG165"/>
    <mergeCell ref="AC166:AG166"/>
    <mergeCell ref="P168:S169"/>
    <mergeCell ref="P166:S166"/>
    <mergeCell ref="P167:S167"/>
    <mergeCell ref="T176:W177"/>
    <mergeCell ref="AH182:AL182"/>
    <mergeCell ref="AT157:AW160"/>
    <mergeCell ref="X157:AB160"/>
    <mergeCell ref="AC161:AG161"/>
    <mergeCell ref="L171:O172"/>
    <mergeCell ref="L173:O173"/>
    <mergeCell ref="L174:O174"/>
    <mergeCell ref="L175:O175"/>
    <mergeCell ref="L163:O164"/>
    <mergeCell ref="L166:O166"/>
    <mergeCell ref="L167:O167"/>
    <mergeCell ref="L168:O169"/>
    <mergeCell ref="P175:S175"/>
    <mergeCell ref="X171:AB172"/>
    <mergeCell ref="X173:AB173"/>
    <mergeCell ref="X174:AB174"/>
    <mergeCell ref="X165:AB165"/>
    <mergeCell ref="P163:S164"/>
    <mergeCell ref="P165:S165"/>
    <mergeCell ref="T174:W174"/>
    <mergeCell ref="AM171:AS172"/>
    <mergeCell ref="AH165:AL165"/>
    <mergeCell ref="AH166:AL166"/>
    <mergeCell ref="AH168:AL169"/>
    <mergeCell ref="L160:O160"/>
    <mergeCell ref="AM157:AS157"/>
    <mergeCell ref="AC159:AG159"/>
    <mergeCell ref="AH161:AL161"/>
    <mergeCell ref="L157:O157"/>
    <mergeCell ref="AT161:AW161"/>
    <mergeCell ref="T159:W159"/>
    <mergeCell ref="AT165:AX165"/>
    <mergeCell ref="AT163:AX164"/>
    <mergeCell ref="AH203:AL203"/>
    <mergeCell ref="AM197:AS197"/>
    <mergeCell ref="L197:O197"/>
    <mergeCell ref="A196:K196"/>
    <mergeCell ref="L196:O196"/>
    <mergeCell ref="T196:W196"/>
    <mergeCell ref="AM201:AS202"/>
    <mergeCell ref="T199:W199"/>
    <mergeCell ref="Z375:AC378"/>
    <mergeCell ref="Z373:AC373"/>
    <mergeCell ref="T184:W185"/>
    <mergeCell ref="N375:Q378"/>
    <mergeCell ref="R375:U378"/>
    <mergeCell ref="AD373:AG373"/>
    <mergeCell ref="AH373:AK373"/>
    <mergeCell ref="L181:O181"/>
    <mergeCell ref="V375:Y378"/>
    <mergeCell ref="AL373:AO373"/>
    <mergeCell ref="AP373:AS373"/>
    <mergeCell ref="F375:I378"/>
    <mergeCell ref="A373:E373"/>
    <mergeCell ref="F373:I373"/>
    <mergeCell ref="N373:Q373"/>
    <mergeCell ref="AM203:AS203"/>
    <mergeCell ref="L201:O202"/>
    <mergeCell ref="AH234:BB234"/>
    <mergeCell ref="P189:S190"/>
    <mergeCell ref="T187:W188"/>
    <mergeCell ref="X187:AB188"/>
    <mergeCell ref="AT199:AW199"/>
    <mergeCell ref="AT195:AW198"/>
    <mergeCell ref="AT187:AX188"/>
    <mergeCell ref="AT167:AX167"/>
    <mergeCell ref="AT181:AX181"/>
    <mergeCell ref="P179:S180"/>
    <mergeCell ref="AA704:AG704"/>
    <mergeCell ref="AH704:AP704"/>
    <mergeCell ref="AH702:AP702"/>
    <mergeCell ref="N699:S699"/>
    <mergeCell ref="T699:Z699"/>
    <mergeCell ref="AA699:AG699"/>
    <mergeCell ref="AH709:AP709"/>
    <mergeCell ref="AH703:AP703"/>
    <mergeCell ref="N709:S709"/>
    <mergeCell ref="N703:S703"/>
    <mergeCell ref="T702:Z702"/>
    <mergeCell ref="T703:Z703"/>
    <mergeCell ref="AQ700:BB700"/>
    <mergeCell ref="AA708:AG708"/>
    <mergeCell ref="N708:S708"/>
    <mergeCell ref="AA702:AG702"/>
    <mergeCell ref="AQ702:BB702"/>
    <mergeCell ref="AA709:AG709"/>
    <mergeCell ref="T708:Z708"/>
    <mergeCell ref="AQ708:BB708"/>
    <mergeCell ref="AL397:AO400"/>
    <mergeCell ref="AG463:AO463"/>
    <mergeCell ref="AL424:AO424"/>
    <mergeCell ref="AT423:AW423"/>
    <mergeCell ref="AT424:AW424"/>
    <mergeCell ref="AL419:AO422"/>
    <mergeCell ref="AH417:AK417"/>
    <mergeCell ref="AD417:AG417"/>
    <mergeCell ref="AP417:AS417"/>
    <mergeCell ref="A706:M706"/>
    <mergeCell ref="K463:O463"/>
    <mergeCell ref="X466:AF466"/>
    <mergeCell ref="AQ703:BB703"/>
    <mergeCell ref="AQ704:BB704"/>
    <mergeCell ref="W725:AB725"/>
    <mergeCell ref="AC725:AI725"/>
    <mergeCell ref="AJ725:AP725"/>
    <mergeCell ref="AJ720:AP720"/>
    <mergeCell ref="AH707:AP707"/>
    <mergeCell ref="A711:BB712"/>
    <mergeCell ref="N705:S705"/>
    <mergeCell ref="AM739:BB739"/>
    <mergeCell ref="AA740:AL740"/>
    <mergeCell ref="AM743:BB743"/>
    <mergeCell ref="A731:AK732"/>
    <mergeCell ref="AL731:BB731"/>
    <mergeCell ref="AL732:BB732"/>
    <mergeCell ref="A722:P722"/>
    <mergeCell ref="A723:P723"/>
    <mergeCell ref="A724:P724"/>
    <mergeCell ref="Q723:V723"/>
    <mergeCell ref="A743:S743"/>
    <mergeCell ref="W724:AB724"/>
    <mergeCell ref="AC724:AI724"/>
    <mergeCell ref="AJ724:AP724"/>
    <mergeCell ref="AQ721:BB721"/>
    <mergeCell ref="Q722:V722"/>
    <mergeCell ref="W722:AB722"/>
    <mergeCell ref="AC722:AI722"/>
    <mergeCell ref="AJ722:AP722"/>
    <mergeCell ref="Q720:V720"/>
    <mergeCell ref="O770:V770"/>
    <mergeCell ref="AI828:AL828"/>
    <mergeCell ref="W770:AB770"/>
    <mergeCell ref="Q820:T820"/>
    <mergeCell ref="M821:P821"/>
    <mergeCell ref="U825:X825"/>
    <mergeCell ref="Y825:AA825"/>
    <mergeCell ref="AI824:AL824"/>
    <mergeCell ref="AP824:AV824"/>
    <mergeCell ref="Y824:AA824"/>
    <mergeCell ref="AI826:AL826"/>
    <mergeCell ref="A822:L822"/>
    <mergeCell ref="AP823:AV823"/>
    <mergeCell ref="AB822:AE822"/>
    <mergeCell ref="AB816:AH816"/>
    <mergeCell ref="A808:BB809"/>
    <mergeCell ref="Q821:T821"/>
    <mergeCell ref="AB821:AE821"/>
    <mergeCell ref="U822:X822"/>
    <mergeCell ref="AP825:AV825"/>
    <mergeCell ref="AP826:AV826"/>
    <mergeCell ref="AP827:AV827"/>
    <mergeCell ref="M824:P824"/>
    <mergeCell ref="Q826:T826"/>
    <mergeCell ref="M826:P826"/>
    <mergeCell ref="U826:X826"/>
    <mergeCell ref="Y826:AA826"/>
    <mergeCell ref="AM824:AO824"/>
    <mergeCell ref="U824:X824"/>
    <mergeCell ref="AF823:AH823"/>
    <mergeCell ref="AB825:AE825"/>
    <mergeCell ref="AP815:BB815"/>
    <mergeCell ref="A998:AC998"/>
    <mergeCell ref="AD998:AM998"/>
    <mergeCell ref="AL869:BB869"/>
    <mergeCell ref="Y860:AK860"/>
    <mergeCell ref="Y861:AK862"/>
    <mergeCell ref="T851:AF851"/>
    <mergeCell ref="M830:P830"/>
    <mergeCell ref="M827:P827"/>
    <mergeCell ref="Q827:T827"/>
    <mergeCell ref="M828:P828"/>
    <mergeCell ref="A833:L833"/>
    <mergeCell ref="AD984:AI984"/>
    <mergeCell ref="AJ984:AQ984"/>
    <mergeCell ref="AR984:BB984"/>
    <mergeCell ref="AP899:BB900"/>
    <mergeCell ref="AG885:BB885"/>
    <mergeCell ref="A984:T984"/>
    <mergeCell ref="AD982:AI982"/>
    <mergeCell ref="AJ982:AQ982"/>
    <mergeCell ref="AR982:BB982"/>
    <mergeCell ref="AM828:AO828"/>
    <mergeCell ref="M834:P834"/>
    <mergeCell ref="AW829:BB829"/>
    <mergeCell ref="AD996:AM996"/>
    <mergeCell ref="AN996:BB996"/>
    <mergeCell ref="AJ973:BB973"/>
    <mergeCell ref="U974:AI974"/>
    <mergeCell ref="AJ974:BB974"/>
    <mergeCell ref="AQ932:BB932"/>
    <mergeCell ref="AC926:AH926"/>
    <mergeCell ref="AC940:AH940"/>
    <mergeCell ref="AI940:AP940"/>
    <mergeCell ref="AJ985:AQ985"/>
    <mergeCell ref="AD994:BB994"/>
    <mergeCell ref="AD997:AM997"/>
    <mergeCell ref="AN997:BB997"/>
    <mergeCell ref="AW826:BB826"/>
    <mergeCell ref="AW827:BB827"/>
    <mergeCell ref="AW828:BB828"/>
    <mergeCell ref="T886:AF886"/>
    <mergeCell ref="AG886:BB886"/>
    <mergeCell ref="T891:AF891"/>
    <mergeCell ref="AG891:BB891"/>
    <mergeCell ref="T892:AF892"/>
    <mergeCell ref="AG892:BB892"/>
    <mergeCell ref="A882:BB883"/>
    <mergeCell ref="Q831:T831"/>
    <mergeCell ref="M832:P832"/>
    <mergeCell ref="AM833:AO833"/>
    <mergeCell ref="AI834:AL834"/>
    <mergeCell ref="AM834:AO834"/>
    <mergeCell ref="AB834:AE834"/>
    <mergeCell ref="AF834:AH834"/>
    <mergeCell ref="AW831:BB831"/>
    <mergeCell ref="W942:AB942"/>
    <mergeCell ref="AC942:AH942"/>
    <mergeCell ref="AQ941:BB941"/>
    <mergeCell ref="AI926:AP926"/>
    <mergeCell ref="AQ943:BB943"/>
    <mergeCell ref="AQ949:BB949"/>
    <mergeCell ref="W949:AB949"/>
    <mergeCell ref="AC949:AH949"/>
    <mergeCell ref="AI949:AP949"/>
    <mergeCell ref="N944:Q944"/>
    <mergeCell ref="I1009:AB1009"/>
    <mergeCell ref="W1015:AB1015"/>
    <mergeCell ref="AC1015:AH1015"/>
    <mergeCell ref="AI1015:AP1015"/>
    <mergeCell ref="AC1009:BB1009"/>
    <mergeCell ref="I1014:N1014"/>
    <mergeCell ref="O1014:V1014"/>
    <mergeCell ref="AQ1015:BB1015"/>
    <mergeCell ref="I1016:N1016"/>
    <mergeCell ref="O1016:V1016"/>
    <mergeCell ref="W1016:AB1016"/>
    <mergeCell ref="AC1016:AH1016"/>
    <mergeCell ref="AQ1016:BB1016"/>
    <mergeCell ref="W1014:AB1014"/>
    <mergeCell ref="AC1014:AH1014"/>
    <mergeCell ref="AD995:AM995"/>
    <mergeCell ref="AN995:BB995"/>
    <mergeCell ref="AD1003:AM1003"/>
    <mergeCell ref="AN1003:BB1003"/>
    <mergeCell ref="O1013:V1013"/>
    <mergeCell ref="W1013:AB1013"/>
    <mergeCell ref="AC1013:AH1013"/>
    <mergeCell ref="AI1013:AP1013"/>
    <mergeCell ref="AQ1013:BB1013"/>
    <mergeCell ref="AN998:BB998"/>
    <mergeCell ref="AD1002:AM1002"/>
    <mergeCell ref="AN1002:BB1002"/>
    <mergeCell ref="AD999:AM999"/>
    <mergeCell ref="AN999:BB999"/>
    <mergeCell ref="AD1000:AM1000"/>
    <mergeCell ref="AN1000:BB1000"/>
    <mergeCell ref="AD1001:AM1001"/>
    <mergeCell ref="U983:AC983"/>
    <mergeCell ref="AD983:AI983"/>
    <mergeCell ref="AJ983:AQ983"/>
    <mergeCell ref="AR981:BB981"/>
    <mergeCell ref="A981:T981"/>
    <mergeCell ref="AD988:AI988"/>
    <mergeCell ref="AJ988:AQ988"/>
    <mergeCell ref="AR988:BB988"/>
    <mergeCell ref="U989:AC989"/>
    <mergeCell ref="AG846:BB847"/>
    <mergeCell ref="T848:AF848"/>
    <mergeCell ref="AL865:BB866"/>
    <mergeCell ref="AL867:BB867"/>
    <mergeCell ref="AI950:AP950"/>
    <mergeCell ref="Y868:AK868"/>
    <mergeCell ref="AL868:BB868"/>
    <mergeCell ref="A859:X859"/>
    <mergeCell ref="Y871:AK871"/>
    <mergeCell ref="U988:AC988"/>
    <mergeCell ref="T846:AF847"/>
    <mergeCell ref="AR983:BB983"/>
    <mergeCell ref="A983:T983"/>
    <mergeCell ref="AR985:BB985"/>
    <mergeCell ref="U984:AC984"/>
    <mergeCell ref="Y874:AK874"/>
    <mergeCell ref="AL874:BB874"/>
    <mergeCell ref="AG848:BB848"/>
    <mergeCell ref="AL858:BB858"/>
    <mergeCell ref="W963:AD963"/>
    <mergeCell ref="AE963:AL963"/>
    <mergeCell ref="U985:AC985"/>
    <mergeCell ref="AD985:AI985"/>
    <mergeCell ref="AH1026:BB1026"/>
    <mergeCell ref="AO1034:BB1034"/>
    <mergeCell ref="AO1028:BB1028"/>
    <mergeCell ref="M1037:S1037"/>
    <mergeCell ref="T1037:Z1037"/>
    <mergeCell ref="AA1037:AG1037"/>
    <mergeCell ref="M1029:S1029"/>
    <mergeCell ref="T1029:Z1029"/>
    <mergeCell ref="AA1029:AG1029"/>
    <mergeCell ref="M1025:S1025"/>
    <mergeCell ref="M1026:S1026"/>
    <mergeCell ref="AH1025:BB1025"/>
    <mergeCell ref="AH1031:AN1031"/>
    <mergeCell ref="AA1036:AG1036"/>
    <mergeCell ref="M1038:S1038"/>
    <mergeCell ref="AO1032:BB1033"/>
    <mergeCell ref="AH1032:AN1033"/>
    <mergeCell ref="T1031:Z1031"/>
    <mergeCell ref="AA1031:AG1031"/>
    <mergeCell ref="AO1056:BB1056"/>
    <mergeCell ref="AF1056:AN1056"/>
    <mergeCell ref="AO1055:BB1055"/>
    <mergeCell ref="A1084:AE1084"/>
    <mergeCell ref="AF1052:AN1052"/>
    <mergeCell ref="AF1054:AN1054"/>
    <mergeCell ref="A1055:AE1055"/>
    <mergeCell ref="I1017:N1017"/>
    <mergeCell ref="AA1028:AG1028"/>
    <mergeCell ref="AO1030:BB1030"/>
    <mergeCell ref="M1035:S1035"/>
    <mergeCell ref="AA1035:AG1035"/>
    <mergeCell ref="T1035:Z1035"/>
    <mergeCell ref="O1017:V1017"/>
    <mergeCell ref="W1017:AB1017"/>
    <mergeCell ref="AO1035:BB1035"/>
    <mergeCell ref="M1034:S1034"/>
    <mergeCell ref="AH1030:AN1030"/>
    <mergeCell ref="AH1028:AN1028"/>
    <mergeCell ref="AH1027:BB1027"/>
    <mergeCell ref="AO1029:BB1029"/>
    <mergeCell ref="T1032:Z1033"/>
    <mergeCell ref="AA1032:AG1033"/>
    <mergeCell ref="AH1035:AN1035"/>
    <mergeCell ref="AC1018:AH1018"/>
    <mergeCell ref="AI1018:AP1018"/>
    <mergeCell ref="AQ1018:BB1018"/>
    <mergeCell ref="T1025:AG1025"/>
    <mergeCell ref="T1026:AG1026"/>
    <mergeCell ref="M1030:S1030"/>
    <mergeCell ref="T1030:Z1030"/>
    <mergeCell ref="AA1030:AG1030"/>
    <mergeCell ref="AP1118:AU1118"/>
    <mergeCell ref="AP1119:AU1119"/>
    <mergeCell ref="AC1113:AF1113"/>
    <mergeCell ref="A1074:AE1074"/>
    <mergeCell ref="A1075:AE1075"/>
    <mergeCell ref="AO1040:BB1040"/>
    <mergeCell ref="AO1058:BB1058"/>
    <mergeCell ref="AF1058:AN1058"/>
    <mergeCell ref="AO1057:BB1057"/>
    <mergeCell ref="AF1057:AN1057"/>
    <mergeCell ref="A1057:AE1057"/>
    <mergeCell ref="A1058:AE1058"/>
    <mergeCell ref="A1072:AE1072"/>
    <mergeCell ref="A1073:AE1073"/>
    <mergeCell ref="AO1067:BB1067"/>
    <mergeCell ref="A1068:AE1068"/>
    <mergeCell ref="AF1068:AN1068"/>
    <mergeCell ref="AO1068:BB1068"/>
    <mergeCell ref="AF1069:AN1069"/>
    <mergeCell ref="AO1069:BB1069"/>
    <mergeCell ref="AF1051:AN1051"/>
    <mergeCell ref="A1070:AE1070"/>
    <mergeCell ref="A1071:AE1071"/>
    <mergeCell ref="AO1074:BB1074"/>
    <mergeCell ref="AF1074:AN1074"/>
    <mergeCell ref="AO1053:BB1053"/>
    <mergeCell ref="AF1053:AN1053"/>
    <mergeCell ref="AO1052:BB1052"/>
    <mergeCell ref="A1056:AE1056"/>
    <mergeCell ref="AA1041:AG1044"/>
    <mergeCell ref="M1040:S1040"/>
    <mergeCell ref="T1040:Z1040"/>
    <mergeCell ref="AF1102:AN1104"/>
    <mergeCell ref="AO1102:BB1104"/>
    <mergeCell ref="AO1075:BB1075"/>
    <mergeCell ref="AF1075:AN1075"/>
    <mergeCell ref="AO1070:BB1070"/>
    <mergeCell ref="AF1070:AN1070"/>
    <mergeCell ref="AO1073:BB1073"/>
    <mergeCell ref="AF1073:AN1073"/>
    <mergeCell ref="AO1072:BB1072"/>
    <mergeCell ref="AF1072:AN1072"/>
    <mergeCell ref="AO1071:BB1071"/>
    <mergeCell ref="AF1071:AN1071"/>
    <mergeCell ref="AF1090:AN1094"/>
    <mergeCell ref="AO1090:BB1094"/>
    <mergeCell ref="AF1086:AN1087"/>
    <mergeCell ref="AO1086:BB1087"/>
    <mergeCell ref="AO1083:BB1083"/>
    <mergeCell ref="AF1095:AN1098"/>
    <mergeCell ref="AO1095:BB1098"/>
    <mergeCell ref="AO1088:BB1089"/>
    <mergeCell ref="AF1084:AN1084"/>
    <mergeCell ref="AO1084:BB1084"/>
    <mergeCell ref="AF1085:AN1085"/>
    <mergeCell ref="AO1085:BB1085"/>
    <mergeCell ref="AG1110:BB1110"/>
    <mergeCell ref="AG1111:BB1111"/>
    <mergeCell ref="P1111:AF1111"/>
    <mergeCell ref="AF1099:AN1101"/>
    <mergeCell ref="AO1099:BB1101"/>
    <mergeCell ref="AF1088:AN1089"/>
    <mergeCell ref="Y1125:AB1125"/>
    <mergeCell ref="AC1125:AF1125"/>
    <mergeCell ref="P1124:X1124"/>
    <mergeCell ref="AV1127:BB1127"/>
    <mergeCell ref="AV1128:BB1128"/>
    <mergeCell ref="AP1127:AU1127"/>
    <mergeCell ref="AP1128:AU1128"/>
    <mergeCell ref="Y1122:AB1122"/>
    <mergeCell ref="AC1122:AF1122"/>
    <mergeCell ref="A1157:BB1158"/>
    <mergeCell ref="AG1124:AO1124"/>
    <mergeCell ref="Y1124:AB1124"/>
    <mergeCell ref="AC1124:AF1124"/>
    <mergeCell ref="AV1114:BB1114"/>
    <mergeCell ref="AV1117:BB1117"/>
    <mergeCell ref="AV1118:BB1118"/>
    <mergeCell ref="P1112:X1112"/>
    <mergeCell ref="Y1112:AB1112"/>
    <mergeCell ref="AC1112:AF1112"/>
    <mergeCell ref="AC1114:AF1114"/>
    <mergeCell ref="AV1115:BB1116"/>
    <mergeCell ref="AG1119:AO1119"/>
    <mergeCell ref="P1118:X1118"/>
    <mergeCell ref="Y1118:AB1118"/>
    <mergeCell ref="AC1118:AF1118"/>
    <mergeCell ref="AV1119:BB1119"/>
    <mergeCell ref="AG1114:AO1114"/>
    <mergeCell ref="Y1120:AB1121"/>
    <mergeCell ref="AG1122:AO1122"/>
    <mergeCell ref="AC1120:AF1121"/>
    <mergeCell ref="AG1120:AO1121"/>
    <mergeCell ref="A1178:L1178"/>
    <mergeCell ref="A1179:L1179"/>
    <mergeCell ref="U1166:AA1166"/>
    <mergeCell ref="AB1166:AH1166"/>
    <mergeCell ref="AI1166:AO1166"/>
    <mergeCell ref="AB1177:AH1177"/>
    <mergeCell ref="U1178:AA1178"/>
    <mergeCell ref="AB1169:AH1169"/>
    <mergeCell ref="AI1169:AO1169"/>
    <mergeCell ref="M1170:T1170"/>
    <mergeCell ref="U1170:AA1170"/>
    <mergeCell ref="AB1170:AH1170"/>
    <mergeCell ref="AI1170:AO1170"/>
    <mergeCell ref="U1174:AA1175"/>
    <mergeCell ref="P1127:X1127"/>
    <mergeCell ref="Y1127:AB1127"/>
    <mergeCell ref="AC1127:AF1127"/>
    <mergeCell ref="AG1127:AO1127"/>
    <mergeCell ref="P1128:X1128"/>
    <mergeCell ref="U1176:AA1176"/>
    <mergeCell ref="M1167:T1167"/>
    <mergeCell ref="Y1128:AB1128"/>
    <mergeCell ref="AC1128:AF1128"/>
    <mergeCell ref="AG1128:AO1128"/>
    <mergeCell ref="P1125:X1125"/>
    <mergeCell ref="Y1115:AB1116"/>
    <mergeCell ref="AC1115:AF1116"/>
    <mergeCell ref="AW1208:BA1208"/>
    <mergeCell ref="AP1215:AV1216"/>
    <mergeCell ref="A1211:L1211"/>
    <mergeCell ref="M1211:T1211"/>
    <mergeCell ref="A1213:L1213"/>
    <mergeCell ref="M1210:T1210"/>
    <mergeCell ref="U1210:AA1210"/>
    <mergeCell ref="AB1213:AH1213"/>
    <mergeCell ref="U1214:AA1214"/>
    <mergeCell ref="AB1214:AH1214"/>
    <mergeCell ref="M1187:T1190"/>
    <mergeCell ref="U1187:AA1190"/>
    <mergeCell ref="AB1187:AH1190"/>
    <mergeCell ref="AI1187:AO1190"/>
    <mergeCell ref="M1200:T1202"/>
    <mergeCell ref="U1200:AA1202"/>
    <mergeCell ref="AB1200:AH1202"/>
    <mergeCell ref="AI1200:AO1202"/>
    <mergeCell ref="M1195:T1197"/>
    <mergeCell ref="U1195:AA1197"/>
    <mergeCell ref="A1210:L1210"/>
    <mergeCell ref="M1215:T1216"/>
    <mergeCell ref="U1215:AA1216"/>
    <mergeCell ref="AB1215:AH1216"/>
    <mergeCell ref="AB1193:AH1194"/>
    <mergeCell ref="AB1210:AH1210"/>
    <mergeCell ref="AI1210:AO1210"/>
    <mergeCell ref="AB1195:AH1197"/>
    <mergeCell ref="AI1195:AO1197"/>
    <mergeCell ref="AI1213:AO1213"/>
    <mergeCell ref="AP1187:AV1190"/>
    <mergeCell ref="AP1191:AV1192"/>
    <mergeCell ref="M1185:T1186"/>
    <mergeCell ref="A1106:BB1107"/>
    <mergeCell ref="M1182:T1184"/>
    <mergeCell ref="U1182:AA1184"/>
    <mergeCell ref="AB1182:AH1184"/>
    <mergeCell ref="AI1182:AO1184"/>
    <mergeCell ref="U1171:AA1172"/>
    <mergeCell ref="AI1177:AO1177"/>
    <mergeCell ref="M1178:T1178"/>
    <mergeCell ref="AI1171:AO1172"/>
    <mergeCell ref="M1173:T1173"/>
    <mergeCell ref="U1173:AA1173"/>
    <mergeCell ref="AB1173:AH1173"/>
    <mergeCell ref="AI1173:AO1173"/>
    <mergeCell ref="AB1174:AH1175"/>
    <mergeCell ref="A1114:O1114"/>
    <mergeCell ref="A1115:O1115"/>
    <mergeCell ref="AV1122:BB1122"/>
    <mergeCell ref="AV1123:BB1123"/>
    <mergeCell ref="AV1124:BB1124"/>
    <mergeCell ref="AV1125:BB1125"/>
    <mergeCell ref="AG1125:AO1125"/>
    <mergeCell ref="AV1126:BB1126"/>
    <mergeCell ref="P1114:X1114"/>
    <mergeCell ref="P1123:X1123"/>
    <mergeCell ref="Y1123:AB1123"/>
    <mergeCell ref="AC1123:AF1123"/>
    <mergeCell ref="P1122:X1122"/>
    <mergeCell ref="M1181:T1181"/>
    <mergeCell ref="U1181:AA1181"/>
    <mergeCell ref="A1133:BA1133"/>
    <mergeCell ref="A1148:AY1148"/>
    <mergeCell ref="A161:K161"/>
    <mergeCell ref="A159:K159"/>
    <mergeCell ref="AI1215:AO1216"/>
    <mergeCell ref="U1193:AA1194"/>
    <mergeCell ref="M1198:T1199"/>
    <mergeCell ref="U1198:AA1199"/>
    <mergeCell ref="AB1198:AH1199"/>
    <mergeCell ref="AI1198:AO1199"/>
    <mergeCell ref="M1193:T1194"/>
    <mergeCell ref="AI1214:AO1214"/>
    <mergeCell ref="L159:O159"/>
    <mergeCell ref="AM161:AS161"/>
    <mergeCell ref="T161:W161"/>
    <mergeCell ref="X161:AB161"/>
    <mergeCell ref="AM167:AS167"/>
    <mergeCell ref="AB1181:AH1181"/>
    <mergeCell ref="Y1126:AB1126"/>
    <mergeCell ref="AC1126:AF1126"/>
    <mergeCell ref="AI1181:AO1181"/>
    <mergeCell ref="M1177:T1177"/>
    <mergeCell ref="U1177:AA1177"/>
    <mergeCell ref="P1126:X1126"/>
    <mergeCell ref="AG1126:AO1126"/>
    <mergeCell ref="AB1171:AH1172"/>
    <mergeCell ref="U1169:AA1169"/>
    <mergeCell ref="U1185:AA1186"/>
    <mergeCell ref="AB1176:AH1176"/>
    <mergeCell ref="AI1176:AO1176"/>
    <mergeCell ref="M1171:T1172"/>
    <mergeCell ref="M1176:T1176"/>
    <mergeCell ref="I1012:N1012"/>
    <mergeCell ref="AO1054:BB1054"/>
    <mergeCell ref="AC157:AG157"/>
    <mergeCell ref="AC158:AG158"/>
    <mergeCell ref="AM165:AS165"/>
    <mergeCell ref="AM158:AS158"/>
    <mergeCell ref="AM159:AS159"/>
    <mergeCell ref="L182:O182"/>
    <mergeCell ref="AM187:AS188"/>
    <mergeCell ref="T189:W190"/>
    <mergeCell ref="X189:AB190"/>
    <mergeCell ref="AC189:AG190"/>
    <mergeCell ref="AH189:AL190"/>
    <mergeCell ref="AM166:AS166"/>
    <mergeCell ref="T160:W160"/>
    <mergeCell ref="AC160:AG160"/>
    <mergeCell ref="AH160:AL160"/>
    <mergeCell ref="T171:W172"/>
    <mergeCell ref="T173:W173"/>
    <mergeCell ref="L176:O177"/>
    <mergeCell ref="L179:O180"/>
    <mergeCell ref="AH158:AL158"/>
    <mergeCell ref="L183:O183"/>
    <mergeCell ref="AC184:AG185"/>
    <mergeCell ref="X184:AB185"/>
    <mergeCell ref="X181:AB181"/>
    <mergeCell ref="X182:AB182"/>
    <mergeCell ref="AH184:AL185"/>
    <mergeCell ref="X168:AB169"/>
    <mergeCell ref="L158:O158"/>
    <mergeCell ref="P157:S160"/>
    <mergeCell ref="AM182:AS182"/>
    <mergeCell ref="AH159:AL159"/>
    <mergeCell ref="T168:W169"/>
    <mergeCell ref="U20:AG21"/>
    <mergeCell ref="L161:O161"/>
    <mergeCell ref="AH179:AL180"/>
    <mergeCell ref="AM168:AS169"/>
    <mergeCell ref="AH173:AL173"/>
    <mergeCell ref="AM173:AS173"/>
    <mergeCell ref="X179:AB180"/>
    <mergeCell ref="AC175:AG175"/>
    <mergeCell ref="X176:AB177"/>
    <mergeCell ref="AC179:AG180"/>
    <mergeCell ref="AH174:AL174"/>
    <mergeCell ref="AH157:AL157"/>
    <mergeCell ref="T158:W158"/>
    <mergeCell ref="L165:O165"/>
    <mergeCell ref="T163:W164"/>
    <mergeCell ref="P161:S161"/>
    <mergeCell ref="T157:W157"/>
    <mergeCell ref="AH163:AL164"/>
    <mergeCell ref="AC77:AJ77"/>
    <mergeCell ref="A137:AY137"/>
    <mergeCell ref="A138:AY138"/>
    <mergeCell ref="A139:AY139"/>
    <mergeCell ref="A114:AY114"/>
    <mergeCell ref="A116:AY116"/>
    <mergeCell ref="A115:AY115"/>
    <mergeCell ref="A117:AY117"/>
    <mergeCell ref="A118:AY118"/>
    <mergeCell ref="A119:AY119"/>
    <mergeCell ref="A140:AY140"/>
    <mergeCell ref="L156:AX156"/>
    <mergeCell ref="A150:AY150"/>
    <mergeCell ref="A158:K158"/>
    <mergeCell ref="AO1051:BB1051"/>
    <mergeCell ref="A1050:AE1050"/>
    <mergeCell ref="A991:BB992"/>
    <mergeCell ref="A1011:H1011"/>
    <mergeCell ref="I1011:AB1011"/>
    <mergeCell ref="AH167:AL167"/>
    <mergeCell ref="A1166:L1166"/>
    <mergeCell ref="M1166:T1166"/>
    <mergeCell ref="A1130:BB1131"/>
    <mergeCell ref="AG1123:AO1123"/>
    <mergeCell ref="AQ1017:BB1017"/>
    <mergeCell ref="I1018:N1018"/>
    <mergeCell ref="O1018:V1018"/>
    <mergeCell ref="W1018:AB1018"/>
    <mergeCell ref="AM174:AS174"/>
    <mergeCell ref="AC171:AG172"/>
    <mergeCell ref="L184:O185"/>
    <mergeCell ref="T183:W183"/>
    <mergeCell ref="AC1010:BB1010"/>
    <mergeCell ref="AO1037:BB1037"/>
    <mergeCell ref="AH1034:AN1034"/>
    <mergeCell ref="AA1039:AG1039"/>
    <mergeCell ref="A1052:AE1052"/>
    <mergeCell ref="A1053:AE1053"/>
    <mergeCell ref="AG466:AO466"/>
    <mergeCell ref="K464:O464"/>
    <mergeCell ref="P464:W464"/>
    <mergeCell ref="F445:I447"/>
    <mergeCell ref="AI650:BB650"/>
    <mergeCell ref="A651:O651"/>
    <mergeCell ref="K468:O468"/>
    <mergeCell ref="R424:U424"/>
    <mergeCell ref="AP397:AS400"/>
    <mergeCell ref="A468:J468"/>
    <mergeCell ref="P472:W472"/>
    <mergeCell ref="AT430:AW433"/>
    <mergeCell ref="F401:I403"/>
    <mergeCell ref="P466:W466"/>
    <mergeCell ref="AX430:BA433"/>
    <mergeCell ref="AL401:AO403"/>
    <mergeCell ref="AP401:AS403"/>
    <mergeCell ref="N408:Q416"/>
    <mergeCell ref="Z408:AC416"/>
    <mergeCell ref="AD419:AG422"/>
    <mergeCell ref="J426:M428"/>
    <mergeCell ref="N426:Q428"/>
    <mergeCell ref="R426:U428"/>
    <mergeCell ref="V426:Y428"/>
    <mergeCell ref="Z426:AC428"/>
    <mergeCell ref="AP408:AS416"/>
    <mergeCell ref="AL417:AO417"/>
    <mergeCell ref="A460:J460"/>
    <mergeCell ref="AL425:AO425"/>
    <mergeCell ref="AP425:AS425"/>
    <mergeCell ref="V419:Y422"/>
    <mergeCell ref="Z419:AC422"/>
    <mergeCell ref="AP424:AS424"/>
    <mergeCell ref="AH397:AK400"/>
    <mergeCell ref="J423:M423"/>
    <mergeCell ref="N423:Q423"/>
    <mergeCell ref="V423:Y423"/>
    <mergeCell ref="J401:M403"/>
    <mergeCell ref="R435:U435"/>
    <mergeCell ref="V435:Y435"/>
    <mergeCell ref="AQ946:BB946"/>
    <mergeCell ref="AQ947:BB947"/>
    <mergeCell ref="R945:V945"/>
    <mergeCell ref="N947:Q947"/>
    <mergeCell ref="R947:V947"/>
    <mergeCell ref="W947:AB947"/>
    <mergeCell ref="AI899:AO900"/>
    <mergeCell ref="AF824:AH824"/>
    <mergeCell ref="AB824:AE824"/>
    <mergeCell ref="Y864:AK864"/>
    <mergeCell ref="AI833:AL833"/>
    <mergeCell ref="AM823:AO823"/>
    <mergeCell ref="AI831:AL831"/>
    <mergeCell ref="U827:X827"/>
    <mergeCell ref="Y827:AA827"/>
    <mergeCell ref="U828:X828"/>
    <mergeCell ref="AI830:AL830"/>
    <mergeCell ref="AG840:BB840"/>
    <mergeCell ref="T841:AF841"/>
    <mergeCell ref="T849:AF850"/>
    <mergeCell ref="AI825:AL825"/>
    <mergeCell ref="AI827:AL827"/>
    <mergeCell ref="AM827:AO827"/>
    <mergeCell ref="AM825:AO825"/>
    <mergeCell ref="AG851:BB851"/>
    <mergeCell ref="R940:V940"/>
    <mergeCell ref="W940:AB940"/>
    <mergeCell ref="U903:AA903"/>
    <mergeCell ref="AP903:BB903"/>
    <mergeCell ref="AQ913:BB913"/>
    <mergeCell ref="W913:AB913"/>
    <mergeCell ref="AC912:AH912"/>
    <mergeCell ref="A825:L825"/>
    <mergeCell ref="AP835:AV835"/>
    <mergeCell ref="AF835:AH835"/>
    <mergeCell ref="AG462:AO462"/>
    <mergeCell ref="AP462:BB462"/>
    <mergeCell ref="AH631:AP631"/>
    <mergeCell ref="AA623:AG624"/>
    <mergeCell ref="AA625:AG626"/>
    <mergeCell ref="F407:BA407"/>
    <mergeCell ref="A628:M629"/>
    <mergeCell ref="F441:I444"/>
    <mergeCell ref="J424:M424"/>
    <mergeCell ref="F434:I434"/>
    <mergeCell ref="F435:I435"/>
    <mergeCell ref="F437:I439"/>
    <mergeCell ref="A463:J463"/>
    <mergeCell ref="T620:Z620"/>
    <mergeCell ref="A476:J476"/>
    <mergeCell ref="P645:W645"/>
    <mergeCell ref="X645:AH645"/>
    <mergeCell ref="AI645:BB645"/>
    <mergeCell ref="P643:W643"/>
    <mergeCell ref="A472:J472"/>
    <mergeCell ref="N417:Q417"/>
    <mergeCell ref="R417:U417"/>
    <mergeCell ref="V417:Y417"/>
    <mergeCell ref="Z417:AC417"/>
    <mergeCell ref="AX419:BA422"/>
    <mergeCell ref="J434:M434"/>
    <mergeCell ref="AX423:BA423"/>
    <mergeCell ref="AP464:BB464"/>
    <mergeCell ref="F426:I428"/>
    <mergeCell ref="AP426:AS428"/>
    <mergeCell ref="N434:Q434"/>
    <mergeCell ref="R434:U434"/>
    <mergeCell ref="A1307:BB1307"/>
    <mergeCell ref="A1257:BB1257"/>
    <mergeCell ref="A1262:BB1262"/>
    <mergeCell ref="A1259:BB1259"/>
    <mergeCell ref="A1256:BB1256"/>
    <mergeCell ref="M1229:T1230"/>
    <mergeCell ref="AA703:AG703"/>
    <mergeCell ref="AH708:AP708"/>
    <mergeCell ref="P662:W662"/>
    <mergeCell ref="AI798:BB798"/>
    <mergeCell ref="AQ717:BB717"/>
    <mergeCell ref="AQ716:BB716"/>
    <mergeCell ref="AQ720:BB720"/>
    <mergeCell ref="AQ718:BB718"/>
    <mergeCell ref="AQ719:BB719"/>
    <mergeCell ref="AQ723:BB723"/>
    <mergeCell ref="A679:BB680"/>
    <mergeCell ref="X666:AH666"/>
    <mergeCell ref="A1265:BB1265"/>
    <mergeCell ref="AA1040:AG1040"/>
    <mergeCell ref="AH1040:AN1040"/>
    <mergeCell ref="AF1055:AN1055"/>
    <mergeCell ref="A1254:BB1254"/>
    <mergeCell ref="AH1039:AN1039"/>
    <mergeCell ref="X665:AH665"/>
    <mergeCell ref="AA1038:AG1038"/>
    <mergeCell ref="AH1038:AN1038"/>
    <mergeCell ref="AO1038:BB1038"/>
    <mergeCell ref="M1041:S1044"/>
    <mergeCell ref="A1054:AE1054"/>
    <mergeCell ref="AB1185:AH1186"/>
    <mergeCell ref="AI1174:AO1175"/>
    <mergeCell ref="M1169:T1169"/>
    <mergeCell ref="AG1112:AO1112"/>
    <mergeCell ref="AC1119:AF1119"/>
    <mergeCell ref="P1119:X1119"/>
    <mergeCell ref="Y1119:AB1119"/>
    <mergeCell ref="AG1117:AO1117"/>
    <mergeCell ref="A1167:L1167"/>
    <mergeCell ref="AN1001:BB1001"/>
    <mergeCell ref="A647:O648"/>
    <mergeCell ref="AI649:BB649"/>
    <mergeCell ref="A649:O649"/>
    <mergeCell ref="M1179:T1179"/>
    <mergeCell ref="U1179:AA1179"/>
    <mergeCell ref="AB1179:AH1179"/>
    <mergeCell ref="AB819:AE819"/>
    <mergeCell ref="AF819:AH819"/>
    <mergeCell ref="AI819:AL819"/>
    <mergeCell ref="AM819:AO819"/>
    <mergeCell ref="AO1031:BB1031"/>
    <mergeCell ref="AI788:BB788"/>
    <mergeCell ref="AD989:AI989"/>
    <mergeCell ref="AD986:AI986"/>
    <mergeCell ref="A1046:BB1047"/>
    <mergeCell ref="AF1050:AN1050"/>
    <mergeCell ref="M1039:S1039"/>
    <mergeCell ref="T1039:Z1039"/>
    <mergeCell ref="AI1017:AP1017"/>
    <mergeCell ref="AM742:BB742"/>
    <mergeCell ref="AA743:AL743"/>
    <mergeCell ref="AR986:BB986"/>
    <mergeCell ref="U987:AC987"/>
    <mergeCell ref="A652:O652"/>
    <mergeCell ref="A1310:BB1310"/>
    <mergeCell ref="A1295:BB1295"/>
    <mergeCell ref="A1292:BB1292"/>
    <mergeCell ref="A1286:BA1286"/>
    <mergeCell ref="A1283:BB1283"/>
    <mergeCell ref="A1289:BB1289"/>
    <mergeCell ref="A1301:BB1301"/>
    <mergeCell ref="A1304:BB1304"/>
    <mergeCell ref="A1280:BB1280"/>
    <mergeCell ref="A1274:BB1274"/>
    <mergeCell ref="A1271:BB1271"/>
    <mergeCell ref="A1268:BB1268"/>
    <mergeCell ref="AH1036:AN1036"/>
    <mergeCell ref="AO1036:BB1036"/>
    <mergeCell ref="U1223:AA1223"/>
    <mergeCell ref="AB1223:AH1223"/>
    <mergeCell ref="A1248:BB1249"/>
    <mergeCell ref="U1229:AA1230"/>
    <mergeCell ref="AI1193:AO1194"/>
    <mergeCell ref="M1191:T1192"/>
    <mergeCell ref="U1191:AA1192"/>
    <mergeCell ref="AB1191:AH1192"/>
    <mergeCell ref="AI1191:AO1192"/>
    <mergeCell ref="A1137:BA1137"/>
    <mergeCell ref="AO1039:BB1039"/>
    <mergeCell ref="M1036:S1036"/>
    <mergeCell ref="T1036:Z1036"/>
    <mergeCell ref="M1174:T1175"/>
    <mergeCell ref="A1253:BB1253"/>
    <mergeCell ref="A1204:AZ1205"/>
    <mergeCell ref="AI1185:AO1186"/>
    <mergeCell ref="AI1179:AO1179"/>
    <mergeCell ref="M1223:T1223"/>
    <mergeCell ref="AI1012:AP1012"/>
    <mergeCell ref="A660:O660"/>
    <mergeCell ref="AQ1012:BB1012"/>
    <mergeCell ref="A461:J461"/>
    <mergeCell ref="AP435:AS435"/>
    <mergeCell ref="AJ989:AQ989"/>
    <mergeCell ref="AR989:BB989"/>
    <mergeCell ref="A985:T985"/>
    <mergeCell ref="A987:T987"/>
    <mergeCell ref="A988:T988"/>
    <mergeCell ref="A989:T989"/>
    <mergeCell ref="A484:BB485"/>
    <mergeCell ref="U982:AC982"/>
    <mergeCell ref="AA750:AL750"/>
    <mergeCell ref="AM750:BB750"/>
    <mergeCell ref="A1144:BA1144"/>
    <mergeCell ref="AH1029:AN1029"/>
    <mergeCell ref="M1027:S1027"/>
    <mergeCell ref="T1041:Z1044"/>
    <mergeCell ref="AH1041:AN1044"/>
    <mergeCell ref="AC1012:AH1012"/>
    <mergeCell ref="A1169:L1169"/>
    <mergeCell ref="AC1011:BB1011"/>
    <mergeCell ref="AO1049:BB1049"/>
    <mergeCell ref="AO1050:BB1050"/>
    <mergeCell ref="AO1041:BB1044"/>
    <mergeCell ref="X660:AH660"/>
    <mergeCell ref="AA747:AL747"/>
    <mergeCell ref="F425:I425"/>
    <mergeCell ref="AP463:BB463"/>
    <mergeCell ref="AH424:AK424"/>
    <mergeCell ref="F430:I433"/>
    <mergeCell ref="AJ986:AQ986"/>
    <mergeCell ref="AI800:BB800"/>
    <mergeCell ref="AP820:AV820"/>
    <mergeCell ref="GQ79:HA79"/>
    <mergeCell ref="R401:U403"/>
    <mergeCell ref="V401:Y403"/>
    <mergeCell ref="Z401:AC403"/>
    <mergeCell ref="T79:AB79"/>
    <mergeCell ref="N393:Q395"/>
    <mergeCell ref="R393:U395"/>
    <mergeCell ref="V393:Y395"/>
    <mergeCell ref="F392:I392"/>
    <mergeCell ref="F417:I417"/>
    <mergeCell ref="R397:U400"/>
    <mergeCell ref="K472:O472"/>
    <mergeCell ref="F408:I416"/>
    <mergeCell ref="A131:AY131"/>
    <mergeCell ref="A132:AY132"/>
    <mergeCell ref="R408:U416"/>
    <mergeCell ref="A135:AY135"/>
    <mergeCell ref="A136:AY136"/>
    <mergeCell ref="GW140:IU140"/>
    <mergeCell ref="AK79:AU79"/>
    <mergeCell ref="A107:AY107"/>
    <mergeCell ref="A101:AW101"/>
    <mergeCell ref="A123:AY123"/>
    <mergeCell ref="A124:AY124"/>
    <mergeCell ref="A125:AY125"/>
    <mergeCell ref="A126:AY126"/>
    <mergeCell ref="A127:AY127"/>
    <mergeCell ref="A128:AY128"/>
    <mergeCell ref="A79:S79"/>
    <mergeCell ref="A82:S82"/>
    <mergeCell ref="T82:AB82"/>
    <mergeCell ref="AC82:AJ82"/>
    <mergeCell ref="AK82:AU82"/>
    <mergeCell ref="A83:AY83"/>
    <mergeCell ref="A84:AX84"/>
    <mergeCell ref="A86:AW86"/>
    <mergeCell ref="A87:AW87"/>
    <mergeCell ref="A89:AW89"/>
    <mergeCell ref="AY84:AZ84"/>
    <mergeCell ref="AY87:AZ87"/>
    <mergeCell ref="AY89:AZ89"/>
    <mergeCell ref="A91:AY91"/>
    <mergeCell ref="A98:BB98"/>
    <mergeCell ref="A99:AW99"/>
    <mergeCell ref="AY99:AZ99"/>
    <mergeCell ref="A105:AY105"/>
    <mergeCell ref="EY79:FI79"/>
    <mergeCell ref="AD401:AG403"/>
    <mergeCell ref="AH401:AK403"/>
    <mergeCell ref="GF79:GP79"/>
    <mergeCell ref="IV140:KT140"/>
    <mergeCell ref="HM79:HW79"/>
    <mergeCell ref="HX79:IH79"/>
    <mergeCell ref="II79:IS79"/>
    <mergeCell ref="IT79:JD79"/>
    <mergeCell ref="JE79:JO79"/>
    <mergeCell ref="JP79:JZ79"/>
    <mergeCell ref="KA79:KK79"/>
    <mergeCell ref="KL79:KV79"/>
    <mergeCell ref="AC79:AJ79"/>
    <mergeCell ref="AT397:AW400"/>
    <mergeCell ref="A110:AY110"/>
    <mergeCell ref="A111:AY111"/>
    <mergeCell ref="A112:AY112"/>
    <mergeCell ref="A113:AY113"/>
    <mergeCell ref="HB79:HL79"/>
    <mergeCell ref="CY140:EW140"/>
    <mergeCell ref="EX140:GV140"/>
    <mergeCell ref="A146:AY146"/>
    <mergeCell ref="CY146:EW146"/>
    <mergeCell ref="EX146:GV146"/>
    <mergeCell ref="A120:AY120"/>
    <mergeCell ref="A121:AY121"/>
    <mergeCell ref="A122:AY122"/>
    <mergeCell ref="A129:AY129"/>
    <mergeCell ref="A130:AY130"/>
    <mergeCell ref="A133:AY133"/>
    <mergeCell ref="A134:AY134"/>
    <mergeCell ref="MO79:MY79"/>
    <mergeCell ref="MZ79:NJ79"/>
    <mergeCell ref="NK79:NU79"/>
    <mergeCell ref="NV79:OF79"/>
    <mergeCell ref="OG79:OQ79"/>
    <mergeCell ref="OR79:PB79"/>
    <mergeCell ref="PC79:PM79"/>
    <mergeCell ref="PN79:PX79"/>
    <mergeCell ref="A80:S80"/>
    <mergeCell ref="T80:AB80"/>
    <mergeCell ref="AC80:AJ80"/>
    <mergeCell ref="AK80:AU80"/>
    <mergeCell ref="A81:S81"/>
    <mergeCell ref="T81:AB81"/>
    <mergeCell ref="AC81:AJ81"/>
    <mergeCell ref="AK81:AU81"/>
    <mergeCell ref="A109:AY109"/>
    <mergeCell ref="FJ79:FT79"/>
    <mergeCell ref="FU79:GE79"/>
    <mergeCell ref="KW79:LG79"/>
    <mergeCell ref="LH79:LR79"/>
    <mergeCell ref="LS79:MC79"/>
    <mergeCell ref="MD79:MN79"/>
    <mergeCell ref="BD79:BN79"/>
    <mergeCell ref="BO79:BY79"/>
    <mergeCell ref="BZ79:CJ79"/>
    <mergeCell ref="CK79:CU79"/>
    <mergeCell ref="CV79:DF79"/>
    <mergeCell ref="DG79:DQ79"/>
    <mergeCell ref="DR79:EB79"/>
    <mergeCell ref="EC79:EM79"/>
    <mergeCell ref="EN79:EX79"/>
    <mergeCell ref="PY79:QI79"/>
    <mergeCell ref="QJ79:QT79"/>
    <mergeCell ref="QU79:RE79"/>
    <mergeCell ref="RF79:RP79"/>
    <mergeCell ref="RQ79:SA79"/>
    <mergeCell ref="SB79:SL79"/>
    <mergeCell ref="SM79:SW79"/>
    <mergeCell ref="SX79:TH79"/>
    <mergeCell ref="TI79:TS79"/>
    <mergeCell ref="TT79:UD79"/>
    <mergeCell ref="UE79:UO79"/>
    <mergeCell ref="UP79:UZ79"/>
    <mergeCell ref="VA79:VK79"/>
    <mergeCell ref="VL79:VV79"/>
    <mergeCell ref="VW79:WG79"/>
    <mergeCell ref="WH79:WR79"/>
    <mergeCell ref="WS79:XC79"/>
    <mergeCell ref="XD79:XN79"/>
    <mergeCell ref="XO79:XY79"/>
    <mergeCell ref="XZ79:YJ79"/>
    <mergeCell ref="YK79:YU79"/>
    <mergeCell ref="YV79:ZF79"/>
    <mergeCell ref="ZG79:ZQ79"/>
    <mergeCell ref="ZR79:AAB79"/>
    <mergeCell ref="AAC79:AAM79"/>
    <mergeCell ref="AAN79:AAX79"/>
    <mergeCell ref="AAY79:ABI79"/>
    <mergeCell ref="ABJ79:ABT79"/>
    <mergeCell ref="ABU79:ACE79"/>
    <mergeCell ref="ACF79:ACP79"/>
    <mergeCell ref="ACQ79:ADA79"/>
    <mergeCell ref="ADB79:ADL79"/>
    <mergeCell ref="ADM79:ADW79"/>
    <mergeCell ref="ADX79:AEH79"/>
    <mergeCell ref="AEI79:AES79"/>
    <mergeCell ref="AET79:AFD79"/>
    <mergeCell ref="AFE79:AFO79"/>
    <mergeCell ref="AFP79:AFZ79"/>
    <mergeCell ref="AGA79:AGK79"/>
    <mergeCell ref="AGL79:AGV79"/>
    <mergeCell ref="AGW79:AHG79"/>
    <mergeCell ref="AHH79:AHR79"/>
    <mergeCell ref="AHS79:AIC79"/>
    <mergeCell ref="AID79:AIN79"/>
    <mergeCell ref="AIO79:AIY79"/>
    <mergeCell ref="AIZ79:AJJ79"/>
    <mergeCell ref="AJK79:AJU79"/>
    <mergeCell ref="AJV79:AKF79"/>
    <mergeCell ref="AKG79:AKQ79"/>
    <mergeCell ref="AKR79:ALB79"/>
    <mergeCell ref="ALC79:ALM79"/>
    <mergeCell ref="ALN79:ALX79"/>
    <mergeCell ref="ALY79:AMI79"/>
    <mergeCell ref="AMJ79:AMT79"/>
    <mergeCell ref="AMU79:ANE79"/>
    <mergeCell ref="ANF79:ANP79"/>
    <mergeCell ref="ANQ79:AOA79"/>
    <mergeCell ref="AOB79:AOL79"/>
    <mergeCell ref="AOM79:AOW79"/>
    <mergeCell ref="AOX79:APH79"/>
    <mergeCell ref="API79:APS79"/>
    <mergeCell ref="APT79:AQD79"/>
    <mergeCell ref="AQE79:AQO79"/>
    <mergeCell ref="AQP79:AQZ79"/>
    <mergeCell ref="ARA79:ARK79"/>
    <mergeCell ref="ARL79:ARV79"/>
    <mergeCell ref="ARW79:ASG79"/>
    <mergeCell ref="ASH79:ASR79"/>
    <mergeCell ref="ASS79:ATC79"/>
    <mergeCell ref="ATD79:ATN79"/>
    <mergeCell ref="ATO79:ATY79"/>
    <mergeCell ref="ATZ79:AUJ79"/>
    <mergeCell ref="AUK79:AUU79"/>
    <mergeCell ref="AUV79:AVF79"/>
    <mergeCell ref="AVG79:AVQ79"/>
    <mergeCell ref="AVR79:AWB79"/>
    <mergeCell ref="AWC79:AWM79"/>
    <mergeCell ref="AWN79:AWX79"/>
    <mergeCell ref="AWY79:AXI79"/>
    <mergeCell ref="AXJ79:AXT79"/>
    <mergeCell ref="AXU79:AYE79"/>
    <mergeCell ref="AYF79:AYP79"/>
    <mergeCell ref="AYQ79:AZA79"/>
    <mergeCell ref="AZB79:AZL79"/>
    <mergeCell ref="AZM79:AZW79"/>
    <mergeCell ref="AZX79:BAH79"/>
    <mergeCell ref="BAI79:BAS79"/>
    <mergeCell ref="BAT79:BBD79"/>
    <mergeCell ref="BBE79:BBO79"/>
    <mergeCell ref="BBP79:BBZ79"/>
    <mergeCell ref="BCA79:BCK79"/>
    <mergeCell ref="BCL79:BCV79"/>
    <mergeCell ref="BCW79:BDG79"/>
    <mergeCell ref="BDH79:BDR79"/>
    <mergeCell ref="BDS79:BEC79"/>
    <mergeCell ref="BED79:BEN79"/>
    <mergeCell ref="BEO79:BEY79"/>
    <mergeCell ref="BEZ79:BFJ79"/>
    <mergeCell ref="BFK79:BFU79"/>
    <mergeCell ref="BFV79:BGF79"/>
    <mergeCell ref="BGG79:BGQ79"/>
    <mergeCell ref="BGR79:BHB79"/>
    <mergeCell ref="BHC79:BHM79"/>
    <mergeCell ref="BHN79:BHX79"/>
    <mergeCell ref="BHY79:BII79"/>
    <mergeCell ref="BIJ79:BIT79"/>
    <mergeCell ref="BIU79:BJE79"/>
    <mergeCell ref="BJF79:BJP79"/>
    <mergeCell ref="BJQ79:BKA79"/>
    <mergeCell ref="BKB79:BKL79"/>
    <mergeCell ref="BKM79:BKW79"/>
    <mergeCell ref="BKX79:BLH79"/>
    <mergeCell ref="BLI79:BLS79"/>
    <mergeCell ref="BLT79:BMD79"/>
    <mergeCell ref="BME79:BMO79"/>
    <mergeCell ref="BMP79:BMZ79"/>
    <mergeCell ref="BNA79:BNK79"/>
    <mergeCell ref="BNL79:BNV79"/>
    <mergeCell ref="BNW79:BOG79"/>
    <mergeCell ref="BOH79:BOR79"/>
    <mergeCell ref="BOS79:BPC79"/>
    <mergeCell ref="BPD79:BPN79"/>
    <mergeCell ref="BPO79:BPY79"/>
    <mergeCell ref="BPZ79:BQJ79"/>
    <mergeCell ref="BQK79:BQU79"/>
    <mergeCell ref="BQV79:BRF79"/>
    <mergeCell ref="BRG79:BRQ79"/>
    <mergeCell ref="BRR79:BSB79"/>
    <mergeCell ref="BSC79:BSM79"/>
    <mergeCell ref="BSN79:BSX79"/>
    <mergeCell ref="BSY79:BTI79"/>
    <mergeCell ref="BTJ79:BTT79"/>
    <mergeCell ref="BTU79:BUE79"/>
    <mergeCell ref="BUF79:BUP79"/>
    <mergeCell ref="BUQ79:BVA79"/>
    <mergeCell ref="BVB79:BVL79"/>
    <mergeCell ref="BVM79:BVW79"/>
    <mergeCell ref="BVX79:BWH79"/>
    <mergeCell ref="BWI79:BWS79"/>
    <mergeCell ref="BWT79:BXD79"/>
    <mergeCell ref="BXE79:BXO79"/>
    <mergeCell ref="BXP79:BXZ79"/>
    <mergeCell ref="BYA79:BYK79"/>
    <mergeCell ref="BYL79:BYV79"/>
    <mergeCell ref="BYW79:BZG79"/>
    <mergeCell ref="BZH79:BZR79"/>
    <mergeCell ref="BZS79:CAC79"/>
    <mergeCell ref="CAD79:CAN79"/>
    <mergeCell ref="CAO79:CAY79"/>
    <mergeCell ref="CAZ79:CBJ79"/>
    <mergeCell ref="CBK79:CBU79"/>
    <mergeCell ref="CBV79:CCF79"/>
    <mergeCell ref="CCG79:CCQ79"/>
    <mergeCell ref="CCR79:CDB79"/>
    <mergeCell ref="CDC79:CDM79"/>
    <mergeCell ref="CDN79:CDX79"/>
    <mergeCell ref="CDY79:CEI79"/>
    <mergeCell ref="CEJ79:CET79"/>
    <mergeCell ref="CEU79:CFE79"/>
    <mergeCell ref="CFF79:CFP79"/>
    <mergeCell ref="CFQ79:CGA79"/>
    <mergeCell ref="CGB79:CGL79"/>
    <mergeCell ref="CGM79:CGW79"/>
    <mergeCell ref="CGX79:CHH79"/>
    <mergeCell ref="CHI79:CHS79"/>
    <mergeCell ref="CHT79:CID79"/>
    <mergeCell ref="CIE79:CIO79"/>
    <mergeCell ref="CIP79:CIZ79"/>
    <mergeCell ref="CJA79:CJK79"/>
    <mergeCell ref="CJL79:CJV79"/>
    <mergeCell ref="CJW79:CKG79"/>
    <mergeCell ref="CKH79:CKR79"/>
    <mergeCell ref="CKS79:CLC79"/>
    <mergeCell ref="CLD79:CLN79"/>
    <mergeCell ref="CLO79:CLY79"/>
    <mergeCell ref="CLZ79:CMJ79"/>
    <mergeCell ref="CMK79:CMU79"/>
    <mergeCell ref="CMV79:CNF79"/>
    <mergeCell ref="CNG79:CNQ79"/>
    <mergeCell ref="CNR79:COB79"/>
    <mergeCell ref="COC79:COM79"/>
    <mergeCell ref="CON79:COX79"/>
    <mergeCell ref="COY79:CPI79"/>
    <mergeCell ref="CPJ79:CPT79"/>
    <mergeCell ref="CPU79:CQE79"/>
    <mergeCell ref="CQF79:CQP79"/>
    <mergeCell ref="CQQ79:CRA79"/>
    <mergeCell ref="CRB79:CRL79"/>
    <mergeCell ref="CRM79:CRW79"/>
    <mergeCell ref="CRX79:CSH79"/>
    <mergeCell ref="CSI79:CSS79"/>
    <mergeCell ref="CST79:CTD79"/>
    <mergeCell ref="CTE79:CTO79"/>
    <mergeCell ref="CTP79:CTZ79"/>
    <mergeCell ref="CUA79:CUK79"/>
    <mergeCell ref="CUL79:CUV79"/>
    <mergeCell ref="CUW79:CVG79"/>
    <mergeCell ref="CVH79:CVR79"/>
    <mergeCell ref="CVS79:CWC79"/>
    <mergeCell ref="CWD79:CWN79"/>
    <mergeCell ref="CWO79:CWY79"/>
    <mergeCell ref="CWZ79:CXJ79"/>
    <mergeCell ref="CXK79:CXU79"/>
    <mergeCell ref="CXV79:CYF79"/>
    <mergeCell ref="CYG79:CYQ79"/>
    <mergeCell ref="CYR79:CZB79"/>
    <mergeCell ref="CZC79:CZM79"/>
    <mergeCell ref="CZN79:CZX79"/>
    <mergeCell ref="CZY79:DAI79"/>
    <mergeCell ref="DAJ79:DAT79"/>
    <mergeCell ref="DAU79:DBE79"/>
    <mergeCell ref="DBF79:DBP79"/>
    <mergeCell ref="DBQ79:DCA79"/>
    <mergeCell ref="DCB79:DCL79"/>
    <mergeCell ref="DCM79:DCW79"/>
    <mergeCell ref="DCX79:DDH79"/>
    <mergeCell ref="DDI79:DDS79"/>
    <mergeCell ref="DDT79:DED79"/>
    <mergeCell ref="DEE79:DEO79"/>
    <mergeCell ref="DEP79:DEZ79"/>
    <mergeCell ref="DFA79:DFK79"/>
    <mergeCell ref="DFL79:DFV79"/>
    <mergeCell ref="DFW79:DGG79"/>
    <mergeCell ref="DGH79:DGR79"/>
    <mergeCell ref="DGS79:DHC79"/>
    <mergeCell ref="DHD79:DHN79"/>
    <mergeCell ref="DHO79:DHY79"/>
    <mergeCell ref="DHZ79:DIJ79"/>
    <mergeCell ref="DIK79:DIU79"/>
    <mergeCell ref="DIV79:DJF79"/>
    <mergeCell ref="DJG79:DJQ79"/>
    <mergeCell ref="DJR79:DKB79"/>
    <mergeCell ref="DKC79:DKM79"/>
    <mergeCell ref="DKN79:DKX79"/>
    <mergeCell ref="DKY79:DLI79"/>
    <mergeCell ref="DLJ79:DLT79"/>
    <mergeCell ref="DLU79:DME79"/>
    <mergeCell ref="DMF79:DMP79"/>
    <mergeCell ref="DMQ79:DNA79"/>
    <mergeCell ref="DNB79:DNL79"/>
    <mergeCell ref="DNM79:DNW79"/>
    <mergeCell ref="DNX79:DOH79"/>
    <mergeCell ref="DOI79:DOS79"/>
    <mergeCell ref="DOT79:DPD79"/>
    <mergeCell ref="DPE79:DPO79"/>
    <mergeCell ref="DPP79:DPZ79"/>
    <mergeCell ref="DQA79:DQK79"/>
    <mergeCell ref="DQL79:DQV79"/>
    <mergeCell ref="DQW79:DRG79"/>
    <mergeCell ref="DRH79:DRR79"/>
    <mergeCell ref="DRS79:DSC79"/>
    <mergeCell ref="DSD79:DSN79"/>
    <mergeCell ref="DSO79:DSY79"/>
    <mergeCell ref="DSZ79:DTJ79"/>
    <mergeCell ref="DTK79:DTU79"/>
    <mergeCell ref="DTV79:DUF79"/>
    <mergeCell ref="DUG79:DUQ79"/>
    <mergeCell ref="DUR79:DVB79"/>
    <mergeCell ref="DVC79:DVM79"/>
    <mergeCell ref="DVN79:DVX79"/>
    <mergeCell ref="DVY79:DWI79"/>
    <mergeCell ref="DWJ79:DWT79"/>
    <mergeCell ref="DWU79:DXE79"/>
    <mergeCell ref="DXF79:DXP79"/>
    <mergeCell ref="DXQ79:DYA79"/>
    <mergeCell ref="DYB79:DYL79"/>
    <mergeCell ref="DYM79:DYW79"/>
    <mergeCell ref="DYX79:DZH79"/>
    <mergeCell ref="DZI79:DZS79"/>
    <mergeCell ref="DZT79:EAD79"/>
    <mergeCell ref="EAE79:EAO79"/>
    <mergeCell ref="EAP79:EAZ79"/>
    <mergeCell ref="EBA79:EBK79"/>
    <mergeCell ref="EBL79:EBV79"/>
    <mergeCell ref="EBW79:ECG79"/>
    <mergeCell ref="ECH79:ECR79"/>
    <mergeCell ref="ECS79:EDC79"/>
    <mergeCell ref="EDD79:EDN79"/>
    <mergeCell ref="EDO79:EDY79"/>
    <mergeCell ref="EDZ79:EEJ79"/>
    <mergeCell ref="EEK79:EEU79"/>
    <mergeCell ref="EEV79:EFF79"/>
    <mergeCell ref="EFG79:EFQ79"/>
    <mergeCell ref="EFR79:EGB79"/>
    <mergeCell ref="EGC79:EGM79"/>
    <mergeCell ref="EGN79:EGX79"/>
    <mergeCell ref="EGY79:EHI79"/>
    <mergeCell ref="EHJ79:EHT79"/>
    <mergeCell ref="EHU79:EIE79"/>
    <mergeCell ref="EIF79:EIP79"/>
    <mergeCell ref="EIQ79:EJA79"/>
    <mergeCell ref="EJB79:EJL79"/>
    <mergeCell ref="EJM79:EJW79"/>
    <mergeCell ref="EJX79:EKH79"/>
    <mergeCell ref="EKI79:EKS79"/>
    <mergeCell ref="EKT79:ELD79"/>
    <mergeCell ref="ELE79:ELO79"/>
    <mergeCell ref="ELP79:ELZ79"/>
    <mergeCell ref="EMA79:EMK79"/>
    <mergeCell ref="EML79:EMV79"/>
    <mergeCell ref="EMW79:ENG79"/>
    <mergeCell ref="ENH79:ENR79"/>
    <mergeCell ref="ENS79:EOC79"/>
    <mergeCell ref="EOD79:EON79"/>
    <mergeCell ref="EOO79:EOY79"/>
    <mergeCell ref="EOZ79:EPJ79"/>
    <mergeCell ref="EPK79:EPU79"/>
    <mergeCell ref="EPV79:EQF79"/>
    <mergeCell ref="EQG79:EQQ79"/>
    <mergeCell ref="EQR79:ERB79"/>
    <mergeCell ref="ERC79:ERM79"/>
    <mergeCell ref="ERN79:ERX79"/>
    <mergeCell ref="ERY79:ESI79"/>
    <mergeCell ref="ESJ79:EST79"/>
    <mergeCell ref="ESU79:ETE79"/>
    <mergeCell ref="ETF79:ETP79"/>
    <mergeCell ref="ETQ79:EUA79"/>
    <mergeCell ref="EUB79:EUL79"/>
    <mergeCell ref="EUM79:EUW79"/>
    <mergeCell ref="EUX79:EVH79"/>
    <mergeCell ref="EVI79:EVS79"/>
    <mergeCell ref="EVT79:EWD79"/>
    <mergeCell ref="EWE79:EWO79"/>
    <mergeCell ref="EWP79:EWZ79"/>
    <mergeCell ref="EXA79:EXK79"/>
    <mergeCell ref="EXL79:EXV79"/>
    <mergeCell ref="EXW79:EYG79"/>
    <mergeCell ref="EYH79:EYR79"/>
    <mergeCell ref="EYS79:EZC79"/>
    <mergeCell ref="EZD79:EZN79"/>
    <mergeCell ref="EZO79:EZY79"/>
    <mergeCell ref="EZZ79:FAJ79"/>
    <mergeCell ref="FAK79:FAU79"/>
    <mergeCell ref="FAV79:FBF79"/>
    <mergeCell ref="FBG79:FBQ79"/>
    <mergeCell ref="FBR79:FCB79"/>
    <mergeCell ref="FCC79:FCM79"/>
    <mergeCell ref="FCN79:FCX79"/>
    <mergeCell ref="FCY79:FDI79"/>
    <mergeCell ref="FDJ79:FDT79"/>
    <mergeCell ref="FDU79:FEE79"/>
    <mergeCell ref="FEF79:FEP79"/>
    <mergeCell ref="FEQ79:FFA79"/>
    <mergeCell ref="FFB79:FFL79"/>
    <mergeCell ref="FFM79:FFW79"/>
    <mergeCell ref="FFX79:FGH79"/>
    <mergeCell ref="FGI79:FGS79"/>
    <mergeCell ref="FGT79:FHD79"/>
    <mergeCell ref="FHE79:FHO79"/>
    <mergeCell ref="FHP79:FHZ79"/>
    <mergeCell ref="FIA79:FIK79"/>
    <mergeCell ref="FIL79:FIV79"/>
    <mergeCell ref="FIW79:FJG79"/>
    <mergeCell ref="FJH79:FJR79"/>
    <mergeCell ref="FJS79:FKC79"/>
    <mergeCell ref="FKD79:FKN79"/>
    <mergeCell ref="FKO79:FKY79"/>
    <mergeCell ref="FKZ79:FLJ79"/>
    <mergeCell ref="FLK79:FLU79"/>
    <mergeCell ref="FLV79:FMF79"/>
    <mergeCell ref="FMG79:FMQ79"/>
    <mergeCell ref="FMR79:FNB79"/>
    <mergeCell ref="FNC79:FNM79"/>
    <mergeCell ref="FNN79:FNX79"/>
    <mergeCell ref="FNY79:FOI79"/>
    <mergeCell ref="FOJ79:FOT79"/>
    <mergeCell ref="FOU79:FPE79"/>
    <mergeCell ref="FPF79:FPP79"/>
    <mergeCell ref="FPQ79:FQA79"/>
    <mergeCell ref="FQB79:FQL79"/>
    <mergeCell ref="FQM79:FQW79"/>
    <mergeCell ref="FQX79:FRH79"/>
    <mergeCell ref="FRI79:FRS79"/>
    <mergeCell ref="FRT79:FSD79"/>
    <mergeCell ref="FSE79:FSO79"/>
    <mergeCell ref="FSP79:FSZ79"/>
    <mergeCell ref="FTA79:FTK79"/>
    <mergeCell ref="FTL79:FTV79"/>
    <mergeCell ref="FTW79:FUG79"/>
    <mergeCell ref="FUH79:FUR79"/>
    <mergeCell ref="FUS79:FVC79"/>
    <mergeCell ref="FVD79:FVN79"/>
    <mergeCell ref="FVO79:FVY79"/>
    <mergeCell ref="FVZ79:FWJ79"/>
    <mergeCell ref="FWK79:FWU79"/>
    <mergeCell ref="FWV79:FXF79"/>
    <mergeCell ref="FXG79:FXQ79"/>
    <mergeCell ref="FXR79:FYB79"/>
    <mergeCell ref="FYC79:FYM79"/>
    <mergeCell ref="FYN79:FYX79"/>
    <mergeCell ref="FYY79:FZI79"/>
    <mergeCell ref="FZJ79:FZT79"/>
    <mergeCell ref="FZU79:GAE79"/>
    <mergeCell ref="GAF79:GAP79"/>
    <mergeCell ref="GAQ79:GBA79"/>
    <mergeCell ref="GBB79:GBL79"/>
    <mergeCell ref="GBM79:GBW79"/>
    <mergeCell ref="GBX79:GCH79"/>
    <mergeCell ref="GCI79:GCS79"/>
    <mergeCell ref="GCT79:GDD79"/>
    <mergeCell ref="GDE79:GDO79"/>
    <mergeCell ref="GDP79:GDZ79"/>
    <mergeCell ref="GEA79:GEK79"/>
    <mergeCell ref="GEL79:GEV79"/>
    <mergeCell ref="GEW79:GFG79"/>
    <mergeCell ref="GFH79:GFR79"/>
    <mergeCell ref="GFS79:GGC79"/>
    <mergeCell ref="GGD79:GGN79"/>
    <mergeCell ref="GGO79:GGY79"/>
    <mergeCell ref="GGZ79:GHJ79"/>
    <mergeCell ref="GHK79:GHU79"/>
    <mergeCell ref="GHV79:GIF79"/>
    <mergeCell ref="GIG79:GIQ79"/>
    <mergeCell ref="GIR79:GJB79"/>
    <mergeCell ref="GJC79:GJM79"/>
    <mergeCell ref="GJN79:GJX79"/>
    <mergeCell ref="GJY79:GKI79"/>
    <mergeCell ref="GKJ79:GKT79"/>
    <mergeCell ref="GKU79:GLE79"/>
    <mergeCell ref="GLF79:GLP79"/>
    <mergeCell ref="GLQ79:GMA79"/>
    <mergeCell ref="GMB79:GML79"/>
    <mergeCell ref="GMM79:GMW79"/>
    <mergeCell ref="GMX79:GNH79"/>
    <mergeCell ref="GNI79:GNS79"/>
    <mergeCell ref="GNT79:GOD79"/>
    <mergeCell ref="GOE79:GOO79"/>
    <mergeCell ref="GOP79:GOZ79"/>
    <mergeCell ref="GPA79:GPK79"/>
    <mergeCell ref="GPL79:GPV79"/>
    <mergeCell ref="GPW79:GQG79"/>
    <mergeCell ref="GQH79:GQR79"/>
    <mergeCell ref="GQS79:GRC79"/>
    <mergeCell ref="GRD79:GRN79"/>
    <mergeCell ref="GRO79:GRY79"/>
    <mergeCell ref="GRZ79:GSJ79"/>
    <mergeCell ref="GSK79:GSU79"/>
    <mergeCell ref="GSV79:GTF79"/>
    <mergeCell ref="GTG79:GTQ79"/>
    <mergeCell ref="GTR79:GUB79"/>
    <mergeCell ref="GUC79:GUM79"/>
    <mergeCell ref="GUN79:GUX79"/>
    <mergeCell ref="GUY79:GVI79"/>
    <mergeCell ref="GVJ79:GVT79"/>
    <mergeCell ref="GVU79:GWE79"/>
    <mergeCell ref="GWF79:GWP79"/>
    <mergeCell ref="GWQ79:GXA79"/>
    <mergeCell ref="GXB79:GXL79"/>
    <mergeCell ref="GXM79:GXW79"/>
    <mergeCell ref="GXX79:GYH79"/>
    <mergeCell ref="GYI79:GYS79"/>
    <mergeCell ref="GYT79:GZD79"/>
    <mergeCell ref="GZE79:GZO79"/>
    <mergeCell ref="GZP79:GZZ79"/>
    <mergeCell ref="HAA79:HAK79"/>
    <mergeCell ref="HAL79:HAV79"/>
    <mergeCell ref="HAW79:HBG79"/>
    <mergeCell ref="HBH79:HBR79"/>
    <mergeCell ref="HBS79:HCC79"/>
    <mergeCell ref="HCD79:HCN79"/>
    <mergeCell ref="HCO79:HCY79"/>
    <mergeCell ref="HCZ79:HDJ79"/>
    <mergeCell ref="HDK79:HDU79"/>
    <mergeCell ref="HDV79:HEF79"/>
    <mergeCell ref="HEG79:HEQ79"/>
    <mergeCell ref="HER79:HFB79"/>
    <mergeCell ref="HFC79:HFM79"/>
    <mergeCell ref="HFN79:HFX79"/>
    <mergeCell ref="HFY79:HGI79"/>
    <mergeCell ref="HGJ79:HGT79"/>
    <mergeCell ref="HGU79:HHE79"/>
    <mergeCell ref="HHF79:HHP79"/>
    <mergeCell ref="HHQ79:HIA79"/>
    <mergeCell ref="HIB79:HIL79"/>
    <mergeCell ref="HIM79:HIW79"/>
    <mergeCell ref="HIX79:HJH79"/>
    <mergeCell ref="HJI79:HJS79"/>
    <mergeCell ref="HJT79:HKD79"/>
    <mergeCell ref="HKE79:HKO79"/>
    <mergeCell ref="HKP79:HKZ79"/>
    <mergeCell ref="HLA79:HLK79"/>
    <mergeCell ref="HLL79:HLV79"/>
    <mergeCell ref="HLW79:HMG79"/>
    <mergeCell ref="HMH79:HMR79"/>
    <mergeCell ref="HMS79:HNC79"/>
    <mergeCell ref="HND79:HNN79"/>
    <mergeCell ref="HNO79:HNY79"/>
    <mergeCell ref="HNZ79:HOJ79"/>
    <mergeCell ref="HOK79:HOU79"/>
    <mergeCell ref="HOV79:HPF79"/>
    <mergeCell ref="HPG79:HPQ79"/>
    <mergeCell ref="HPR79:HQB79"/>
    <mergeCell ref="HQC79:HQM79"/>
    <mergeCell ref="HQN79:HQX79"/>
    <mergeCell ref="HQY79:HRI79"/>
    <mergeCell ref="HRJ79:HRT79"/>
    <mergeCell ref="HRU79:HSE79"/>
    <mergeCell ref="HSF79:HSP79"/>
    <mergeCell ref="HSQ79:HTA79"/>
    <mergeCell ref="HTB79:HTL79"/>
    <mergeCell ref="HTM79:HTW79"/>
    <mergeCell ref="HTX79:HUH79"/>
    <mergeCell ref="HUI79:HUS79"/>
    <mergeCell ref="HUT79:HVD79"/>
    <mergeCell ref="HVE79:HVO79"/>
    <mergeCell ref="HVP79:HVZ79"/>
    <mergeCell ref="HWA79:HWK79"/>
    <mergeCell ref="HWL79:HWV79"/>
    <mergeCell ref="HWW79:HXG79"/>
    <mergeCell ref="HXH79:HXR79"/>
    <mergeCell ref="HXS79:HYC79"/>
    <mergeCell ref="HYD79:HYN79"/>
    <mergeCell ref="HYO79:HYY79"/>
    <mergeCell ref="HYZ79:HZJ79"/>
    <mergeCell ref="HZK79:HZU79"/>
    <mergeCell ref="HZV79:IAF79"/>
    <mergeCell ref="IAG79:IAQ79"/>
    <mergeCell ref="IAR79:IBB79"/>
    <mergeCell ref="IBC79:IBM79"/>
    <mergeCell ref="IBN79:IBX79"/>
    <mergeCell ref="IBY79:ICI79"/>
    <mergeCell ref="ICJ79:ICT79"/>
    <mergeCell ref="ICU79:IDE79"/>
    <mergeCell ref="IDF79:IDP79"/>
    <mergeCell ref="IDQ79:IEA79"/>
    <mergeCell ref="IEB79:IEL79"/>
    <mergeCell ref="IEM79:IEW79"/>
    <mergeCell ref="IEX79:IFH79"/>
    <mergeCell ref="IFI79:IFS79"/>
    <mergeCell ref="IFT79:IGD79"/>
    <mergeCell ref="IGE79:IGO79"/>
    <mergeCell ref="IGP79:IGZ79"/>
    <mergeCell ref="IHA79:IHK79"/>
    <mergeCell ref="IHL79:IHV79"/>
    <mergeCell ref="IHW79:IIG79"/>
    <mergeCell ref="IIH79:IIR79"/>
    <mergeCell ref="IIS79:IJC79"/>
    <mergeCell ref="IJD79:IJN79"/>
    <mergeCell ref="IJO79:IJY79"/>
    <mergeCell ref="IJZ79:IKJ79"/>
    <mergeCell ref="IKK79:IKU79"/>
    <mergeCell ref="IKV79:ILF79"/>
    <mergeCell ref="ILG79:ILQ79"/>
    <mergeCell ref="ILR79:IMB79"/>
    <mergeCell ref="IMC79:IMM79"/>
    <mergeCell ref="IMN79:IMX79"/>
    <mergeCell ref="IMY79:INI79"/>
    <mergeCell ref="INJ79:INT79"/>
    <mergeCell ref="INU79:IOE79"/>
    <mergeCell ref="IOF79:IOP79"/>
    <mergeCell ref="IOQ79:IPA79"/>
    <mergeCell ref="IPB79:IPL79"/>
    <mergeCell ref="IPM79:IPW79"/>
    <mergeCell ref="IPX79:IQH79"/>
    <mergeCell ref="IQI79:IQS79"/>
    <mergeCell ref="IQT79:IRD79"/>
    <mergeCell ref="IRE79:IRO79"/>
    <mergeCell ref="IRP79:IRZ79"/>
    <mergeCell ref="ISA79:ISK79"/>
    <mergeCell ref="ISL79:ISV79"/>
    <mergeCell ref="ISW79:ITG79"/>
    <mergeCell ref="ITH79:ITR79"/>
    <mergeCell ref="ITS79:IUC79"/>
    <mergeCell ref="IUD79:IUN79"/>
    <mergeCell ref="IUO79:IUY79"/>
    <mergeCell ref="IUZ79:IVJ79"/>
    <mergeCell ref="IVK79:IVU79"/>
    <mergeCell ref="IVV79:IWF79"/>
    <mergeCell ref="IWG79:IWQ79"/>
    <mergeCell ref="IWR79:IXB79"/>
    <mergeCell ref="IXC79:IXM79"/>
    <mergeCell ref="IXN79:IXX79"/>
    <mergeCell ref="IXY79:IYI79"/>
    <mergeCell ref="IYJ79:IYT79"/>
    <mergeCell ref="IYU79:IZE79"/>
    <mergeCell ref="IZF79:IZP79"/>
    <mergeCell ref="IZQ79:JAA79"/>
    <mergeCell ref="JAB79:JAL79"/>
    <mergeCell ref="JAM79:JAW79"/>
    <mergeCell ref="JAX79:JBH79"/>
    <mergeCell ref="JBI79:JBS79"/>
    <mergeCell ref="JBT79:JCD79"/>
    <mergeCell ref="JCE79:JCO79"/>
    <mergeCell ref="JCP79:JCZ79"/>
    <mergeCell ref="JDA79:JDK79"/>
    <mergeCell ref="JDL79:JDV79"/>
    <mergeCell ref="JDW79:JEG79"/>
    <mergeCell ref="JEH79:JER79"/>
    <mergeCell ref="JES79:JFC79"/>
    <mergeCell ref="JFD79:JFN79"/>
    <mergeCell ref="JFO79:JFY79"/>
    <mergeCell ref="JFZ79:JGJ79"/>
    <mergeCell ref="JGK79:JGU79"/>
    <mergeCell ref="JGV79:JHF79"/>
    <mergeCell ref="JHG79:JHQ79"/>
    <mergeCell ref="JHR79:JIB79"/>
    <mergeCell ref="JIC79:JIM79"/>
    <mergeCell ref="JIN79:JIX79"/>
    <mergeCell ref="JIY79:JJI79"/>
    <mergeCell ref="JJJ79:JJT79"/>
    <mergeCell ref="JJU79:JKE79"/>
    <mergeCell ref="JKF79:JKP79"/>
    <mergeCell ref="JKQ79:JLA79"/>
    <mergeCell ref="JLB79:JLL79"/>
    <mergeCell ref="JLM79:JLW79"/>
    <mergeCell ref="JLX79:JMH79"/>
    <mergeCell ref="JMI79:JMS79"/>
    <mergeCell ref="JMT79:JND79"/>
    <mergeCell ref="JNE79:JNO79"/>
    <mergeCell ref="JNP79:JNZ79"/>
    <mergeCell ref="JOA79:JOK79"/>
    <mergeCell ref="JOL79:JOV79"/>
    <mergeCell ref="JOW79:JPG79"/>
    <mergeCell ref="JPH79:JPR79"/>
    <mergeCell ref="JPS79:JQC79"/>
    <mergeCell ref="JQD79:JQN79"/>
    <mergeCell ref="JQO79:JQY79"/>
    <mergeCell ref="JQZ79:JRJ79"/>
    <mergeCell ref="JRK79:JRU79"/>
    <mergeCell ref="JRV79:JSF79"/>
    <mergeCell ref="JSG79:JSQ79"/>
    <mergeCell ref="JSR79:JTB79"/>
    <mergeCell ref="JTC79:JTM79"/>
    <mergeCell ref="JTN79:JTX79"/>
    <mergeCell ref="JTY79:JUI79"/>
    <mergeCell ref="JUJ79:JUT79"/>
    <mergeCell ref="JUU79:JVE79"/>
    <mergeCell ref="JVF79:JVP79"/>
    <mergeCell ref="JVQ79:JWA79"/>
    <mergeCell ref="JWB79:JWL79"/>
    <mergeCell ref="JWM79:JWW79"/>
    <mergeCell ref="JWX79:JXH79"/>
    <mergeCell ref="JXI79:JXS79"/>
    <mergeCell ref="JXT79:JYD79"/>
    <mergeCell ref="JYE79:JYO79"/>
    <mergeCell ref="JYP79:JYZ79"/>
    <mergeCell ref="JZA79:JZK79"/>
    <mergeCell ref="JZL79:JZV79"/>
    <mergeCell ref="JZW79:KAG79"/>
    <mergeCell ref="KAH79:KAR79"/>
    <mergeCell ref="KAS79:KBC79"/>
    <mergeCell ref="KBD79:KBN79"/>
    <mergeCell ref="KBO79:KBY79"/>
    <mergeCell ref="KBZ79:KCJ79"/>
    <mergeCell ref="KCK79:KCU79"/>
    <mergeCell ref="KCV79:KDF79"/>
    <mergeCell ref="KDG79:KDQ79"/>
    <mergeCell ref="KDR79:KEB79"/>
    <mergeCell ref="KEC79:KEM79"/>
    <mergeCell ref="KEN79:KEX79"/>
    <mergeCell ref="KEY79:KFI79"/>
    <mergeCell ref="KFJ79:KFT79"/>
    <mergeCell ref="KFU79:KGE79"/>
    <mergeCell ref="KGF79:KGP79"/>
    <mergeCell ref="KGQ79:KHA79"/>
    <mergeCell ref="KHB79:KHL79"/>
    <mergeCell ref="KHM79:KHW79"/>
    <mergeCell ref="KHX79:KIH79"/>
    <mergeCell ref="KII79:KIS79"/>
    <mergeCell ref="KIT79:KJD79"/>
    <mergeCell ref="KJE79:KJO79"/>
    <mergeCell ref="KJP79:KJZ79"/>
    <mergeCell ref="KKA79:KKK79"/>
    <mergeCell ref="KKL79:KKV79"/>
    <mergeCell ref="KKW79:KLG79"/>
    <mergeCell ref="KLH79:KLR79"/>
    <mergeCell ref="KLS79:KMC79"/>
    <mergeCell ref="KMD79:KMN79"/>
    <mergeCell ref="KMO79:KMY79"/>
    <mergeCell ref="KMZ79:KNJ79"/>
    <mergeCell ref="KNK79:KNU79"/>
    <mergeCell ref="KNV79:KOF79"/>
    <mergeCell ref="KOG79:KOQ79"/>
    <mergeCell ref="KOR79:KPB79"/>
    <mergeCell ref="KPC79:KPM79"/>
    <mergeCell ref="KPN79:KPX79"/>
    <mergeCell ref="KPY79:KQI79"/>
    <mergeCell ref="KQJ79:KQT79"/>
    <mergeCell ref="KQU79:KRE79"/>
    <mergeCell ref="KRF79:KRP79"/>
    <mergeCell ref="KRQ79:KSA79"/>
    <mergeCell ref="KSB79:KSL79"/>
    <mergeCell ref="KSM79:KSW79"/>
    <mergeCell ref="KSX79:KTH79"/>
    <mergeCell ref="KTI79:KTS79"/>
    <mergeCell ref="KTT79:KUD79"/>
    <mergeCell ref="KUE79:KUO79"/>
    <mergeCell ref="KUP79:KUZ79"/>
    <mergeCell ref="KVA79:KVK79"/>
    <mergeCell ref="KVL79:KVV79"/>
    <mergeCell ref="KVW79:KWG79"/>
    <mergeCell ref="KWH79:KWR79"/>
    <mergeCell ref="KWS79:KXC79"/>
    <mergeCell ref="KXD79:KXN79"/>
    <mergeCell ref="KXO79:KXY79"/>
    <mergeCell ref="KXZ79:KYJ79"/>
    <mergeCell ref="KYK79:KYU79"/>
    <mergeCell ref="KYV79:KZF79"/>
    <mergeCell ref="KZG79:KZQ79"/>
    <mergeCell ref="KZR79:LAB79"/>
    <mergeCell ref="LAC79:LAM79"/>
    <mergeCell ref="LAN79:LAX79"/>
    <mergeCell ref="LAY79:LBI79"/>
    <mergeCell ref="LBJ79:LBT79"/>
    <mergeCell ref="LBU79:LCE79"/>
    <mergeCell ref="LCF79:LCP79"/>
    <mergeCell ref="LCQ79:LDA79"/>
    <mergeCell ref="LDB79:LDL79"/>
    <mergeCell ref="LDM79:LDW79"/>
    <mergeCell ref="LDX79:LEH79"/>
    <mergeCell ref="LEI79:LES79"/>
    <mergeCell ref="LET79:LFD79"/>
    <mergeCell ref="LFE79:LFO79"/>
    <mergeCell ref="LFP79:LFZ79"/>
    <mergeCell ref="LGA79:LGK79"/>
    <mergeCell ref="LGL79:LGV79"/>
    <mergeCell ref="LGW79:LHG79"/>
    <mergeCell ref="LHH79:LHR79"/>
    <mergeCell ref="LHS79:LIC79"/>
    <mergeCell ref="LID79:LIN79"/>
    <mergeCell ref="LIO79:LIY79"/>
    <mergeCell ref="LIZ79:LJJ79"/>
    <mergeCell ref="LJK79:LJU79"/>
    <mergeCell ref="LJV79:LKF79"/>
    <mergeCell ref="LKG79:LKQ79"/>
    <mergeCell ref="LKR79:LLB79"/>
    <mergeCell ref="LLC79:LLM79"/>
    <mergeCell ref="LLN79:LLX79"/>
    <mergeCell ref="LLY79:LMI79"/>
    <mergeCell ref="LMJ79:LMT79"/>
    <mergeCell ref="LMU79:LNE79"/>
    <mergeCell ref="LNF79:LNP79"/>
    <mergeCell ref="LNQ79:LOA79"/>
    <mergeCell ref="LOB79:LOL79"/>
    <mergeCell ref="LOM79:LOW79"/>
    <mergeCell ref="LOX79:LPH79"/>
    <mergeCell ref="LPI79:LPS79"/>
    <mergeCell ref="LPT79:LQD79"/>
    <mergeCell ref="LQE79:LQO79"/>
    <mergeCell ref="LQP79:LQZ79"/>
    <mergeCell ref="LRA79:LRK79"/>
    <mergeCell ref="LRL79:LRV79"/>
    <mergeCell ref="LRW79:LSG79"/>
    <mergeCell ref="LSH79:LSR79"/>
    <mergeCell ref="LSS79:LTC79"/>
    <mergeCell ref="LTD79:LTN79"/>
    <mergeCell ref="LTO79:LTY79"/>
    <mergeCell ref="LTZ79:LUJ79"/>
    <mergeCell ref="LUK79:LUU79"/>
    <mergeCell ref="LUV79:LVF79"/>
    <mergeCell ref="LVG79:LVQ79"/>
    <mergeCell ref="LVR79:LWB79"/>
    <mergeCell ref="LWC79:LWM79"/>
    <mergeCell ref="LWN79:LWX79"/>
    <mergeCell ref="LWY79:LXI79"/>
    <mergeCell ref="LXJ79:LXT79"/>
    <mergeCell ref="LXU79:LYE79"/>
    <mergeCell ref="LYF79:LYP79"/>
    <mergeCell ref="LYQ79:LZA79"/>
    <mergeCell ref="LZB79:LZL79"/>
    <mergeCell ref="LZM79:LZW79"/>
    <mergeCell ref="LZX79:MAH79"/>
    <mergeCell ref="MAI79:MAS79"/>
    <mergeCell ref="MAT79:MBD79"/>
    <mergeCell ref="MBE79:MBO79"/>
    <mergeCell ref="MBP79:MBZ79"/>
    <mergeCell ref="MCA79:MCK79"/>
    <mergeCell ref="MCL79:MCV79"/>
    <mergeCell ref="MCW79:MDG79"/>
    <mergeCell ref="MDH79:MDR79"/>
    <mergeCell ref="MDS79:MEC79"/>
    <mergeCell ref="MED79:MEN79"/>
    <mergeCell ref="MEO79:MEY79"/>
    <mergeCell ref="MEZ79:MFJ79"/>
    <mergeCell ref="MFK79:MFU79"/>
    <mergeCell ref="MFV79:MGF79"/>
    <mergeCell ref="MGG79:MGQ79"/>
    <mergeCell ref="MGR79:MHB79"/>
    <mergeCell ref="MHC79:MHM79"/>
    <mergeCell ref="MHN79:MHX79"/>
    <mergeCell ref="MHY79:MII79"/>
    <mergeCell ref="MIJ79:MIT79"/>
    <mergeCell ref="MIU79:MJE79"/>
    <mergeCell ref="MJF79:MJP79"/>
    <mergeCell ref="MJQ79:MKA79"/>
    <mergeCell ref="MKB79:MKL79"/>
    <mergeCell ref="MKM79:MKW79"/>
    <mergeCell ref="MKX79:MLH79"/>
    <mergeCell ref="MLI79:MLS79"/>
    <mergeCell ref="MLT79:MMD79"/>
    <mergeCell ref="MME79:MMO79"/>
    <mergeCell ref="MMP79:MMZ79"/>
    <mergeCell ref="MNA79:MNK79"/>
    <mergeCell ref="MNL79:MNV79"/>
    <mergeCell ref="MNW79:MOG79"/>
    <mergeCell ref="MOH79:MOR79"/>
    <mergeCell ref="MOS79:MPC79"/>
    <mergeCell ref="MPD79:MPN79"/>
    <mergeCell ref="MPO79:MPY79"/>
    <mergeCell ref="MPZ79:MQJ79"/>
    <mergeCell ref="MQK79:MQU79"/>
    <mergeCell ref="MQV79:MRF79"/>
    <mergeCell ref="MRG79:MRQ79"/>
    <mergeCell ref="MRR79:MSB79"/>
    <mergeCell ref="MSC79:MSM79"/>
    <mergeCell ref="MSN79:MSX79"/>
    <mergeCell ref="MSY79:MTI79"/>
    <mergeCell ref="MTJ79:MTT79"/>
    <mergeCell ref="MTU79:MUE79"/>
    <mergeCell ref="MUF79:MUP79"/>
    <mergeCell ref="MUQ79:MVA79"/>
    <mergeCell ref="MVB79:MVL79"/>
    <mergeCell ref="MVM79:MVW79"/>
    <mergeCell ref="MVX79:MWH79"/>
    <mergeCell ref="MWI79:MWS79"/>
    <mergeCell ref="MWT79:MXD79"/>
    <mergeCell ref="MXE79:MXO79"/>
    <mergeCell ref="MXP79:MXZ79"/>
    <mergeCell ref="MYA79:MYK79"/>
    <mergeCell ref="MYL79:MYV79"/>
    <mergeCell ref="MYW79:MZG79"/>
    <mergeCell ref="MZH79:MZR79"/>
    <mergeCell ref="MZS79:NAC79"/>
    <mergeCell ref="NAD79:NAN79"/>
    <mergeCell ref="NAO79:NAY79"/>
    <mergeCell ref="NAZ79:NBJ79"/>
    <mergeCell ref="NBK79:NBU79"/>
    <mergeCell ref="NBV79:NCF79"/>
    <mergeCell ref="NCG79:NCQ79"/>
    <mergeCell ref="NCR79:NDB79"/>
    <mergeCell ref="NDC79:NDM79"/>
    <mergeCell ref="NDN79:NDX79"/>
    <mergeCell ref="NDY79:NEI79"/>
    <mergeCell ref="NEJ79:NET79"/>
    <mergeCell ref="NEU79:NFE79"/>
    <mergeCell ref="NFF79:NFP79"/>
    <mergeCell ref="NFQ79:NGA79"/>
    <mergeCell ref="NGB79:NGL79"/>
    <mergeCell ref="NGM79:NGW79"/>
    <mergeCell ref="NGX79:NHH79"/>
    <mergeCell ref="NHI79:NHS79"/>
    <mergeCell ref="NHT79:NID79"/>
    <mergeCell ref="NIE79:NIO79"/>
    <mergeCell ref="NIP79:NIZ79"/>
    <mergeCell ref="NJA79:NJK79"/>
    <mergeCell ref="NJL79:NJV79"/>
    <mergeCell ref="NJW79:NKG79"/>
    <mergeCell ref="NKH79:NKR79"/>
    <mergeCell ref="NKS79:NLC79"/>
    <mergeCell ref="NLD79:NLN79"/>
    <mergeCell ref="NLO79:NLY79"/>
    <mergeCell ref="NLZ79:NMJ79"/>
    <mergeCell ref="NMK79:NMU79"/>
    <mergeCell ref="NMV79:NNF79"/>
    <mergeCell ref="NNG79:NNQ79"/>
    <mergeCell ref="NNR79:NOB79"/>
    <mergeCell ref="NOC79:NOM79"/>
    <mergeCell ref="NON79:NOX79"/>
    <mergeCell ref="NOY79:NPI79"/>
    <mergeCell ref="NPJ79:NPT79"/>
    <mergeCell ref="NPU79:NQE79"/>
    <mergeCell ref="NQF79:NQP79"/>
    <mergeCell ref="NQQ79:NRA79"/>
    <mergeCell ref="NRB79:NRL79"/>
    <mergeCell ref="NRM79:NRW79"/>
    <mergeCell ref="NRX79:NSH79"/>
    <mergeCell ref="NSI79:NSS79"/>
    <mergeCell ref="NST79:NTD79"/>
    <mergeCell ref="NTE79:NTO79"/>
    <mergeCell ref="NTP79:NTZ79"/>
    <mergeCell ref="NUA79:NUK79"/>
    <mergeCell ref="NUL79:NUV79"/>
    <mergeCell ref="NUW79:NVG79"/>
    <mergeCell ref="NVH79:NVR79"/>
    <mergeCell ref="NVS79:NWC79"/>
    <mergeCell ref="NWD79:NWN79"/>
    <mergeCell ref="NWO79:NWY79"/>
    <mergeCell ref="NWZ79:NXJ79"/>
    <mergeCell ref="NXK79:NXU79"/>
    <mergeCell ref="NXV79:NYF79"/>
    <mergeCell ref="NYG79:NYQ79"/>
    <mergeCell ref="NYR79:NZB79"/>
    <mergeCell ref="NZC79:NZM79"/>
    <mergeCell ref="NZN79:NZX79"/>
    <mergeCell ref="NZY79:OAI79"/>
    <mergeCell ref="OAJ79:OAT79"/>
    <mergeCell ref="OAU79:OBE79"/>
    <mergeCell ref="OBF79:OBP79"/>
    <mergeCell ref="OBQ79:OCA79"/>
    <mergeCell ref="OCB79:OCL79"/>
    <mergeCell ref="OCM79:OCW79"/>
    <mergeCell ref="OCX79:ODH79"/>
    <mergeCell ref="ODI79:ODS79"/>
    <mergeCell ref="ODT79:OED79"/>
    <mergeCell ref="OEE79:OEO79"/>
    <mergeCell ref="OEP79:OEZ79"/>
    <mergeCell ref="OFA79:OFK79"/>
    <mergeCell ref="OFL79:OFV79"/>
    <mergeCell ref="OFW79:OGG79"/>
    <mergeCell ref="OGH79:OGR79"/>
    <mergeCell ref="OGS79:OHC79"/>
    <mergeCell ref="OHD79:OHN79"/>
    <mergeCell ref="OHO79:OHY79"/>
    <mergeCell ref="OHZ79:OIJ79"/>
    <mergeCell ref="OIK79:OIU79"/>
    <mergeCell ref="OIV79:OJF79"/>
    <mergeCell ref="OJG79:OJQ79"/>
    <mergeCell ref="OJR79:OKB79"/>
    <mergeCell ref="OKC79:OKM79"/>
    <mergeCell ref="OKN79:OKX79"/>
    <mergeCell ref="OKY79:OLI79"/>
    <mergeCell ref="OLJ79:OLT79"/>
    <mergeCell ref="OLU79:OME79"/>
    <mergeCell ref="OMF79:OMP79"/>
    <mergeCell ref="OMQ79:ONA79"/>
    <mergeCell ref="ONB79:ONL79"/>
    <mergeCell ref="ONM79:ONW79"/>
    <mergeCell ref="ONX79:OOH79"/>
    <mergeCell ref="OOI79:OOS79"/>
    <mergeCell ref="OOT79:OPD79"/>
    <mergeCell ref="OPE79:OPO79"/>
    <mergeCell ref="OPP79:OPZ79"/>
    <mergeCell ref="OQA79:OQK79"/>
    <mergeCell ref="OQL79:OQV79"/>
    <mergeCell ref="OQW79:ORG79"/>
    <mergeCell ref="ORH79:ORR79"/>
    <mergeCell ref="ORS79:OSC79"/>
    <mergeCell ref="OSD79:OSN79"/>
    <mergeCell ref="OSO79:OSY79"/>
    <mergeCell ref="OSZ79:OTJ79"/>
    <mergeCell ref="OTK79:OTU79"/>
    <mergeCell ref="OTV79:OUF79"/>
    <mergeCell ref="OUG79:OUQ79"/>
    <mergeCell ref="OUR79:OVB79"/>
    <mergeCell ref="OVC79:OVM79"/>
    <mergeCell ref="OVN79:OVX79"/>
    <mergeCell ref="OVY79:OWI79"/>
    <mergeCell ref="OWJ79:OWT79"/>
    <mergeCell ref="OWU79:OXE79"/>
    <mergeCell ref="OXF79:OXP79"/>
    <mergeCell ref="OXQ79:OYA79"/>
    <mergeCell ref="OYB79:OYL79"/>
    <mergeCell ref="OYM79:OYW79"/>
    <mergeCell ref="OYX79:OZH79"/>
    <mergeCell ref="OZI79:OZS79"/>
    <mergeCell ref="OZT79:PAD79"/>
    <mergeCell ref="PAE79:PAO79"/>
    <mergeCell ref="PAP79:PAZ79"/>
    <mergeCell ref="PBA79:PBK79"/>
    <mergeCell ref="PBL79:PBV79"/>
    <mergeCell ref="PBW79:PCG79"/>
    <mergeCell ref="PCH79:PCR79"/>
    <mergeCell ref="PCS79:PDC79"/>
    <mergeCell ref="PDD79:PDN79"/>
    <mergeCell ref="PDO79:PDY79"/>
    <mergeCell ref="PDZ79:PEJ79"/>
    <mergeCell ref="PEK79:PEU79"/>
    <mergeCell ref="PEV79:PFF79"/>
    <mergeCell ref="PFG79:PFQ79"/>
    <mergeCell ref="PFR79:PGB79"/>
    <mergeCell ref="PGC79:PGM79"/>
    <mergeCell ref="PGN79:PGX79"/>
    <mergeCell ref="PGY79:PHI79"/>
    <mergeCell ref="PHJ79:PHT79"/>
    <mergeCell ref="PHU79:PIE79"/>
    <mergeCell ref="PIF79:PIP79"/>
    <mergeCell ref="PIQ79:PJA79"/>
    <mergeCell ref="PJB79:PJL79"/>
    <mergeCell ref="PJM79:PJW79"/>
    <mergeCell ref="PJX79:PKH79"/>
    <mergeCell ref="PKI79:PKS79"/>
    <mergeCell ref="PKT79:PLD79"/>
    <mergeCell ref="PLE79:PLO79"/>
    <mergeCell ref="PLP79:PLZ79"/>
    <mergeCell ref="PMA79:PMK79"/>
    <mergeCell ref="PML79:PMV79"/>
    <mergeCell ref="PMW79:PNG79"/>
    <mergeCell ref="PNH79:PNR79"/>
    <mergeCell ref="PNS79:POC79"/>
    <mergeCell ref="POD79:PON79"/>
    <mergeCell ref="POO79:POY79"/>
    <mergeCell ref="POZ79:PPJ79"/>
    <mergeCell ref="PPK79:PPU79"/>
    <mergeCell ref="PPV79:PQF79"/>
    <mergeCell ref="PQG79:PQQ79"/>
    <mergeCell ref="PQR79:PRB79"/>
    <mergeCell ref="PRC79:PRM79"/>
    <mergeCell ref="PRN79:PRX79"/>
    <mergeCell ref="PRY79:PSI79"/>
    <mergeCell ref="PSJ79:PST79"/>
    <mergeCell ref="PSU79:PTE79"/>
    <mergeCell ref="PTF79:PTP79"/>
    <mergeCell ref="PTQ79:PUA79"/>
    <mergeCell ref="PUB79:PUL79"/>
    <mergeCell ref="PUM79:PUW79"/>
    <mergeCell ref="PUX79:PVH79"/>
    <mergeCell ref="PVI79:PVS79"/>
    <mergeCell ref="PVT79:PWD79"/>
    <mergeCell ref="PWE79:PWO79"/>
    <mergeCell ref="PWP79:PWZ79"/>
    <mergeCell ref="PXA79:PXK79"/>
    <mergeCell ref="PXL79:PXV79"/>
    <mergeCell ref="PXW79:PYG79"/>
    <mergeCell ref="PYH79:PYR79"/>
    <mergeCell ref="PYS79:PZC79"/>
    <mergeCell ref="PZD79:PZN79"/>
    <mergeCell ref="PZO79:PZY79"/>
    <mergeCell ref="PZZ79:QAJ79"/>
    <mergeCell ref="QAK79:QAU79"/>
    <mergeCell ref="QAV79:QBF79"/>
    <mergeCell ref="QBG79:QBQ79"/>
    <mergeCell ref="QBR79:QCB79"/>
    <mergeCell ref="QCC79:QCM79"/>
    <mergeCell ref="QCN79:QCX79"/>
    <mergeCell ref="QCY79:QDI79"/>
    <mergeCell ref="QDJ79:QDT79"/>
    <mergeCell ref="QDU79:QEE79"/>
    <mergeCell ref="QEF79:QEP79"/>
    <mergeCell ref="QEQ79:QFA79"/>
    <mergeCell ref="QFB79:QFL79"/>
    <mergeCell ref="QFM79:QFW79"/>
    <mergeCell ref="QFX79:QGH79"/>
    <mergeCell ref="QGI79:QGS79"/>
    <mergeCell ref="QGT79:QHD79"/>
    <mergeCell ref="QHE79:QHO79"/>
    <mergeCell ref="QHP79:QHZ79"/>
    <mergeCell ref="QIA79:QIK79"/>
    <mergeCell ref="QIL79:QIV79"/>
    <mergeCell ref="QIW79:QJG79"/>
    <mergeCell ref="QJH79:QJR79"/>
    <mergeCell ref="QJS79:QKC79"/>
    <mergeCell ref="QKD79:QKN79"/>
    <mergeCell ref="QKO79:QKY79"/>
    <mergeCell ref="QKZ79:QLJ79"/>
    <mergeCell ref="QLK79:QLU79"/>
    <mergeCell ref="QLV79:QMF79"/>
    <mergeCell ref="QMG79:QMQ79"/>
    <mergeCell ref="QMR79:QNB79"/>
    <mergeCell ref="QNC79:QNM79"/>
    <mergeCell ref="QNN79:QNX79"/>
    <mergeCell ref="QNY79:QOI79"/>
    <mergeCell ref="QOJ79:QOT79"/>
    <mergeCell ref="QOU79:QPE79"/>
    <mergeCell ref="QPF79:QPP79"/>
    <mergeCell ref="QPQ79:QQA79"/>
    <mergeCell ref="QQB79:QQL79"/>
    <mergeCell ref="QQM79:QQW79"/>
    <mergeCell ref="QQX79:QRH79"/>
    <mergeCell ref="QRI79:QRS79"/>
    <mergeCell ref="QRT79:QSD79"/>
    <mergeCell ref="QSE79:QSO79"/>
    <mergeCell ref="QSP79:QSZ79"/>
    <mergeCell ref="QTA79:QTK79"/>
    <mergeCell ref="QTL79:QTV79"/>
    <mergeCell ref="QTW79:QUG79"/>
    <mergeCell ref="QUH79:QUR79"/>
    <mergeCell ref="QUS79:QVC79"/>
    <mergeCell ref="QVD79:QVN79"/>
    <mergeCell ref="QVO79:QVY79"/>
    <mergeCell ref="QVZ79:QWJ79"/>
    <mergeCell ref="QWK79:QWU79"/>
    <mergeCell ref="QWV79:QXF79"/>
    <mergeCell ref="QXG79:QXQ79"/>
    <mergeCell ref="QXR79:QYB79"/>
    <mergeCell ref="QYC79:QYM79"/>
    <mergeCell ref="QYN79:QYX79"/>
    <mergeCell ref="QYY79:QZI79"/>
    <mergeCell ref="QZJ79:QZT79"/>
    <mergeCell ref="QZU79:RAE79"/>
    <mergeCell ref="RAF79:RAP79"/>
    <mergeCell ref="RAQ79:RBA79"/>
    <mergeCell ref="RBB79:RBL79"/>
    <mergeCell ref="RBM79:RBW79"/>
    <mergeCell ref="RBX79:RCH79"/>
    <mergeCell ref="RCI79:RCS79"/>
    <mergeCell ref="RCT79:RDD79"/>
    <mergeCell ref="RDE79:RDO79"/>
    <mergeCell ref="RDP79:RDZ79"/>
    <mergeCell ref="REA79:REK79"/>
    <mergeCell ref="REL79:REV79"/>
    <mergeCell ref="REW79:RFG79"/>
    <mergeCell ref="RFH79:RFR79"/>
    <mergeCell ref="RFS79:RGC79"/>
    <mergeCell ref="RGD79:RGN79"/>
    <mergeCell ref="RGO79:RGY79"/>
    <mergeCell ref="RGZ79:RHJ79"/>
    <mergeCell ref="RHK79:RHU79"/>
    <mergeCell ref="RHV79:RIF79"/>
    <mergeCell ref="RIG79:RIQ79"/>
    <mergeCell ref="RIR79:RJB79"/>
    <mergeCell ref="RJC79:RJM79"/>
    <mergeCell ref="RJN79:RJX79"/>
    <mergeCell ref="RJY79:RKI79"/>
    <mergeCell ref="RKJ79:RKT79"/>
    <mergeCell ref="RKU79:RLE79"/>
    <mergeCell ref="RLF79:RLP79"/>
    <mergeCell ref="RLQ79:RMA79"/>
    <mergeCell ref="RMB79:RML79"/>
    <mergeCell ref="RMM79:RMW79"/>
    <mergeCell ref="RMX79:RNH79"/>
    <mergeCell ref="RNI79:RNS79"/>
    <mergeCell ref="RNT79:ROD79"/>
    <mergeCell ref="ROE79:ROO79"/>
    <mergeCell ref="ROP79:ROZ79"/>
    <mergeCell ref="RPA79:RPK79"/>
    <mergeCell ref="RPL79:RPV79"/>
    <mergeCell ref="RPW79:RQG79"/>
    <mergeCell ref="RQH79:RQR79"/>
    <mergeCell ref="RQS79:RRC79"/>
    <mergeCell ref="RRD79:RRN79"/>
    <mergeCell ref="RRO79:RRY79"/>
    <mergeCell ref="RRZ79:RSJ79"/>
    <mergeCell ref="RSK79:RSU79"/>
    <mergeCell ref="RSV79:RTF79"/>
    <mergeCell ref="RTG79:RTQ79"/>
    <mergeCell ref="RTR79:RUB79"/>
    <mergeCell ref="RUC79:RUM79"/>
    <mergeCell ref="RUN79:RUX79"/>
    <mergeCell ref="RUY79:RVI79"/>
    <mergeCell ref="RVJ79:RVT79"/>
    <mergeCell ref="RVU79:RWE79"/>
    <mergeCell ref="RWF79:RWP79"/>
    <mergeCell ref="RWQ79:RXA79"/>
    <mergeCell ref="RXB79:RXL79"/>
    <mergeCell ref="RXM79:RXW79"/>
    <mergeCell ref="RXX79:RYH79"/>
    <mergeCell ref="RYI79:RYS79"/>
    <mergeCell ref="RYT79:RZD79"/>
    <mergeCell ref="RZE79:RZO79"/>
    <mergeCell ref="RZP79:RZZ79"/>
    <mergeCell ref="SAA79:SAK79"/>
    <mergeCell ref="SAL79:SAV79"/>
    <mergeCell ref="SAW79:SBG79"/>
    <mergeCell ref="SBH79:SBR79"/>
    <mergeCell ref="SBS79:SCC79"/>
    <mergeCell ref="SCD79:SCN79"/>
    <mergeCell ref="SCO79:SCY79"/>
    <mergeCell ref="SCZ79:SDJ79"/>
    <mergeCell ref="SDK79:SDU79"/>
    <mergeCell ref="SDV79:SEF79"/>
    <mergeCell ref="SEG79:SEQ79"/>
    <mergeCell ref="SER79:SFB79"/>
    <mergeCell ref="SFC79:SFM79"/>
    <mergeCell ref="SFN79:SFX79"/>
    <mergeCell ref="SFY79:SGI79"/>
    <mergeCell ref="SGJ79:SGT79"/>
    <mergeCell ref="SGU79:SHE79"/>
    <mergeCell ref="SHF79:SHP79"/>
    <mergeCell ref="SHQ79:SIA79"/>
    <mergeCell ref="SIB79:SIL79"/>
    <mergeCell ref="SIM79:SIW79"/>
    <mergeCell ref="SIX79:SJH79"/>
    <mergeCell ref="SJI79:SJS79"/>
    <mergeCell ref="SJT79:SKD79"/>
    <mergeCell ref="SKE79:SKO79"/>
    <mergeCell ref="SKP79:SKZ79"/>
    <mergeCell ref="SLA79:SLK79"/>
    <mergeCell ref="SLL79:SLV79"/>
    <mergeCell ref="SLW79:SMG79"/>
    <mergeCell ref="SMH79:SMR79"/>
    <mergeCell ref="SMS79:SNC79"/>
    <mergeCell ref="SND79:SNN79"/>
    <mergeCell ref="SNO79:SNY79"/>
    <mergeCell ref="SNZ79:SOJ79"/>
    <mergeCell ref="SOK79:SOU79"/>
    <mergeCell ref="SOV79:SPF79"/>
    <mergeCell ref="SPG79:SPQ79"/>
    <mergeCell ref="SPR79:SQB79"/>
    <mergeCell ref="SQC79:SQM79"/>
    <mergeCell ref="SQN79:SQX79"/>
    <mergeCell ref="SQY79:SRI79"/>
    <mergeCell ref="SRJ79:SRT79"/>
    <mergeCell ref="SRU79:SSE79"/>
    <mergeCell ref="SSF79:SSP79"/>
    <mergeCell ref="SSQ79:STA79"/>
    <mergeCell ref="STB79:STL79"/>
    <mergeCell ref="STM79:STW79"/>
    <mergeCell ref="STX79:SUH79"/>
    <mergeCell ref="SUI79:SUS79"/>
    <mergeCell ref="SUT79:SVD79"/>
    <mergeCell ref="SVE79:SVO79"/>
    <mergeCell ref="SVP79:SVZ79"/>
    <mergeCell ref="SWA79:SWK79"/>
    <mergeCell ref="SWL79:SWV79"/>
    <mergeCell ref="SWW79:SXG79"/>
    <mergeCell ref="SXH79:SXR79"/>
    <mergeCell ref="SXS79:SYC79"/>
    <mergeCell ref="SYD79:SYN79"/>
    <mergeCell ref="SYO79:SYY79"/>
    <mergeCell ref="SYZ79:SZJ79"/>
    <mergeCell ref="SZK79:SZU79"/>
    <mergeCell ref="SZV79:TAF79"/>
    <mergeCell ref="TAG79:TAQ79"/>
    <mergeCell ref="TAR79:TBB79"/>
    <mergeCell ref="TBC79:TBM79"/>
    <mergeCell ref="TBN79:TBX79"/>
    <mergeCell ref="TBY79:TCI79"/>
    <mergeCell ref="TCJ79:TCT79"/>
    <mergeCell ref="TCU79:TDE79"/>
    <mergeCell ref="TDF79:TDP79"/>
    <mergeCell ref="TDQ79:TEA79"/>
    <mergeCell ref="TEB79:TEL79"/>
    <mergeCell ref="TEM79:TEW79"/>
    <mergeCell ref="TEX79:TFH79"/>
    <mergeCell ref="TFI79:TFS79"/>
    <mergeCell ref="TFT79:TGD79"/>
    <mergeCell ref="TGE79:TGO79"/>
    <mergeCell ref="TGP79:TGZ79"/>
    <mergeCell ref="THA79:THK79"/>
    <mergeCell ref="THL79:THV79"/>
    <mergeCell ref="THW79:TIG79"/>
    <mergeCell ref="TIH79:TIR79"/>
    <mergeCell ref="TIS79:TJC79"/>
    <mergeCell ref="TJD79:TJN79"/>
    <mergeCell ref="TJO79:TJY79"/>
    <mergeCell ref="TJZ79:TKJ79"/>
    <mergeCell ref="TKK79:TKU79"/>
    <mergeCell ref="TKV79:TLF79"/>
    <mergeCell ref="TLG79:TLQ79"/>
    <mergeCell ref="TLR79:TMB79"/>
    <mergeCell ref="TMC79:TMM79"/>
    <mergeCell ref="TMN79:TMX79"/>
    <mergeCell ref="TMY79:TNI79"/>
    <mergeCell ref="TNJ79:TNT79"/>
    <mergeCell ref="TNU79:TOE79"/>
    <mergeCell ref="TOF79:TOP79"/>
    <mergeCell ref="TOQ79:TPA79"/>
    <mergeCell ref="TPB79:TPL79"/>
    <mergeCell ref="TPM79:TPW79"/>
    <mergeCell ref="TPX79:TQH79"/>
    <mergeCell ref="TQI79:TQS79"/>
    <mergeCell ref="TQT79:TRD79"/>
    <mergeCell ref="TRE79:TRO79"/>
    <mergeCell ref="TRP79:TRZ79"/>
    <mergeCell ref="TSA79:TSK79"/>
    <mergeCell ref="TSL79:TSV79"/>
    <mergeCell ref="TSW79:TTG79"/>
    <mergeCell ref="TTH79:TTR79"/>
    <mergeCell ref="TTS79:TUC79"/>
    <mergeCell ref="TUD79:TUN79"/>
    <mergeCell ref="TUO79:TUY79"/>
    <mergeCell ref="TUZ79:TVJ79"/>
    <mergeCell ref="TVK79:TVU79"/>
    <mergeCell ref="TVV79:TWF79"/>
    <mergeCell ref="TWG79:TWQ79"/>
    <mergeCell ref="TWR79:TXB79"/>
    <mergeCell ref="TXC79:TXM79"/>
    <mergeCell ref="TXN79:TXX79"/>
    <mergeCell ref="TXY79:TYI79"/>
    <mergeCell ref="TYJ79:TYT79"/>
    <mergeCell ref="TYU79:TZE79"/>
    <mergeCell ref="TZF79:TZP79"/>
    <mergeCell ref="TZQ79:UAA79"/>
    <mergeCell ref="UAB79:UAL79"/>
    <mergeCell ref="UAM79:UAW79"/>
    <mergeCell ref="UAX79:UBH79"/>
    <mergeCell ref="UBI79:UBS79"/>
    <mergeCell ref="UBT79:UCD79"/>
    <mergeCell ref="UCE79:UCO79"/>
    <mergeCell ref="UCP79:UCZ79"/>
    <mergeCell ref="UDA79:UDK79"/>
    <mergeCell ref="UDL79:UDV79"/>
    <mergeCell ref="UDW79:UEG79"/>
    <mergeCell ref="UEH79:UER79"/>
    <mergeCell ref="UES79:UFC79"/>
    <mergeCell ref="UFD79:UFN79"/>
    <mergeCell ref="UFO79:UFY79"/>
    <mergeCell ref="UFZ79:UGJ79"/>
    <mergeCell ref="UGK79:UGU79"/>
    <mergeCell ref="UGV79:UHF79"/>
    <mergeCell ref="UHG79:UHQ79"/>
    <mergeCell ref="UHR79:UIB79"/>
    <mergeCell ref="UIC79:UIM79"/>
    <mergeCell ref="UIN79:UIX79"/>
    <mergeCell ref="UIY79:UJI79"/>
    <mergeCell ref="UJJ79:UJT79"/>
    <mergeCell ref="UJU79:UKE79"/>
    <mergeCell ref="UKF79:UKP79"/>
    <mergeCell ref="UKQ79:ULA79"/>
    <mergeCell ref="ULB79:ULL79"/>
    <mergeCell ref="ULM79:ULW79"/>
    <mergeCell ref="ULX79:UMH79"/>
    <mergeCell ref="UMI79:UMS79"/>
    <mergeCell ref="UMT79:UND79"/>
    <mergeCell ref="UNE79:UNO79"/>
    <mergeCell ref="UNP79:UNZ79"/>
    <mergeCell ref="UOA79:UOK79"/>
    <mergeCell ref="UOL79:UOV79"/>
    <mergeCell ref="UOW79:UPG79"/>
    <mergeCell ref="UPH79:UPR79"/>
    <mergeCell ref="UPS79:UQC79"/>
    <mergeCell ref="UQD79:UQN79"/>
    <mergeCell ref="UQO79:UQY79"/>
    <mergeCell ref="UQZ79:URJ79"/>
    <mergeCell ref="URK79:URU79"/>
    <mergeCell ref="URV79:USF79"/>
    <mergeCell ref="USG79:USQ79"/>
    <mergeCell ref="USR79:UTB79"/>
    <mergeCell ref="UTC79:UTM79"/>
    <mergeCell ref="UTN79:UTX79"/>
    <mergeCell ref="UTY79:UUI79"/>
    <mergeCell ref="UUJ79:UUT79"/>
    <mergeCell ref="UUU79:UVE79"/>
    <mergeCell ref="UVF79:UVP79"/>
    <mergeCell ref="UVQ79:UWA79"/>
    <mergeCell ref="UWB79:UWL79"/>
    <mergeCell ref="UWM79:UWW79"/>
    <mergeCell ref="UWX79:UXH79"/>
    <mergeCell ref="UXI79:UXS79"/>
    <mergeCell ref="UXT79:UYD79"/>
    <mergeCell ref="UYE79:UYO79"/>
    <mergeCell ref="UYP79:UYZ79"/>
    <mergeCell ref="UZA79:UZK79"/>
    <mergeCell ref="UZL79:UZV79"/>
    <mergeCell ref="UZW79:VAG79"/>
    <mergeCell ref="VAH79:VAR79"/>
    <mergeCell ref="VAS79:VBC79"/>
    <mergeCell ref="VBD79:VBN79"/>
    <mergeCell ref="VBO79:VBY79"/>
    <mergeCell ref="VBZ79:VCJ79"/>
    <mergeCell ref="VCK79:VCU79"/>
    <mergeCell ref="VCV79:VDF79"/>
    <mergeCell ref="VDG79:VDQ79"/>
    <mergeCell ref="VDR79:VEB79"/>
    <mergeCell ref="VEC79:VEM79"/>
    <mergeCell ref="VEN79:VEX79"/>
    <mergeCell ref="VEY79:VFI79"/>
    <mergeCell ref="VFJ79:VFT79"/>
    <mergeCell ref="VFU79:VGE79"/>
    <mergeCell ref="VGF79:VGP79"/>
    <mergeCell ref="VGQ79:VHA79"/>
    <mergeCell ref="VHB79:VHL79"/>
    <mergeCell ref="VHM79:VHW79"/>
    <mergeCell ref="VHX79:VIH79"/>
    <mergeCell ref="VII79:VIS79"/>
    <mergeCell ref="VIT79:VJD79"/>
    <mergeCell ref="VJE79:VJO79"/>
    <mergeCell ref="VJP79:VJZ79"/>
    <mergeCell ref="VKA79:VKK79"/>
    <mergeCell ref="VKL79:VKV79"/>
    <mergeCell ref="VKW79:VLG79"/>
    <mergeCell ref="VLH79:VLR79"/>
    <mergeCell ref="VLS79:VMC79"/>
    <mergeCell ref="VMD79:VMN79"/>
    <mergeCell ref="VMO79:VMY79"/>
    <mergeCell ref="VMZ79:VNJ79"/>
    <mergeCell ref="VNK79:VNU79"/>
    <mergeCell ref="VNV79:VOF79"/>
    <mergeCell ref="VOG79:VOQ79"/>
    <mergeCell ref="VOR79:VPB79"/>
    <mergeCell ref="VPC79:VPM79"/>
    <mergeCell ref="VPN79:VPX79"/>
    <mergeCell ref="VPY79:VQI79"/>
    <mergeCell ref="VQJ79:VQT79"/>
    <mergeCell ref="VQU79:VRE79"/>
    <mergeCell ref="VRF79:VRP79"/>
    <mergeCell ref="VRQ79:VSA79"/>
    <mergeCell ref="VSB79:VSL79"/>
    <mergeCell ref="VSM79:VSW79"/>
    <mergeCell ref="VSX79:VTH79"/>
    <mergeCell ref="VTI79:VTS79"/>
    <mergeCell ref="VTT79:VUD79"/>
    <mergeCell ref="VUE79:VUO79"/>
    <mergeCell ref="VUP79:VUZ79"/>
    <mergeCell ref="VVA79:VVK79"/>
    <mergeCell ref="VVL79:VVV79"/>
    <mergeCell ref="VVW79:VWG79"/>
    <mergeCell ref="VWH79:VWR79"/>
    <mergeCell ref="VWS79:VXC79"/>
    <mergeCell ref="VXD79:VXN79"/>
    <mergeCell ref="VXO79:VXY79"/>
    <mergeCell ref="VXZ79:VYJ79"/>
    <mergeCell ref="VYK79:VYU79"/>
    <mergeCell ref="VYV79:VZF79"/>
    <mergeCell ref="VZG79:VZQ79"/>
    <mergeCell ref="VZR79:WAB79"/>
    <mergeCell ref="WAC79:WAM79"/>
    <mergeCell ref="WAN79:WAX79"/>
    <mergeCell ref="WAY79:WBI79"/>
    <mergeCell ref="WBJ79:WBT79"/>
    <mergeCell ref="WBU79:WCE79"/>
    <mergeCell ref="WCF79:WCP79"/>
    <mergeCell ref="WCQ79:WDA79"/>
    <mergeCell ref="WDB79:WDL79"/>
    <mergeCell ref="WDM79:WDW79"/>
    <mergeCell ref="WDX79:WEH79"/>
    <mergeCell ref="WEI79:WES79"/>
    <mergeCell ref="WET79:WFD79"/>
    <mergeCell ref="WFE79:WFO79"/>
    <mergeCell ref="WFP79:WFZ79"/>
    <mergeCell ref="WGA79:WGK79"/>
    <mergeCell ref="WGL79:WGV79"/>
    <mergeCell ref="WGW79:WHG79"/>
    <mergeCell ref="WVG79:WVQ79"/>
    <mergeCell ref="WHH79:WHR79"/>
    <mergeCell ref="WHS79:WIC79"/>
    <mergeCell ref="WID79:WIN79"/>
    <mergeCell ref="WIO79:WIY79"/>
    <mergeCell ref="WIZ79:WJJ79"/>
    <mergeCell ref="WJK79:WJU79"/>
    <mergeCell ref="WJV79:WKF79"/>
    <mergeCell ref="WKG79:WKQ79"/>
    <mergeCell ref="WKR79:WLB79"/>
    <mergeCell ref="WLC79:WLM79"/>
    <mergeCell ref="WLN79:WLX79"/>
    <mergeCell ref="WLY79:WMI79"/>
    <mergeCell ref="WMJ79:WMT79"/>
    <mergeCell ref="WMU79:WNE79"/>
    <mergeCell ref="WNF79:WNP79"/>
    <mergeCell ref="WNQ79:WOA79"/>
    <mergeCell ref="WOB79:WOL79"/>
    <mergeCell ref="WWC79:WWM79"/>
    <mergeCell ref="WWN79:WWX79"/>
    <mergeCell ref="WWY79:WXI79"/>
    <mergeCell ref="WXJ79:WXT79"/>
    <mergeCell ref="WXU79:WYE79"/>
    <mergeCell ref="WYF79:WYP79"/>
    <mergeCell ref="WYQ79:WZA79"/>
    <mergeCell ref="WZB79:WZL79"/>
    <mergeCell ref="WZM79:WZW79"/>
    <mergeCell ref="WZX79:XAH79"/>
    <mergeCell ref="XAI79:XAS79"/>
    <mergeCell ref="XAT79:XBD79"/>
    <mergeCell ref="XBE79:XBO79"/>
    <mergeCell ref="XBP79:XBZ79"/>
    <mergeCell ref="XCA79:XCK79"/>
    <mergeCell ref="XCL79:XCV79"/>
    <mergeCell ref="WOM79:WOW79"/>
    <mergeCell ref="WOX79:WPH79"/>
    <mergeCell ref="WPI79:WPS79"/>
    <mergeCell ref="WPT79:WQD79"/>
    <mergeCell ref="WQE79:WQO79"/>
    <mergeCell ref="WQP79:WQZ79"/>
    <mergeCell ref="WRA79:WRK79"/>
    <mergeCell ref="WRL79:WRV79"/>
    <mergeCell ref="WRW79:WSG79"/>
    <mergeCell ref="WSH79:WSR79"/>
    <mergeCell ref="WSS79:WTC79"/>
    <mergeCell ref="WTD79:WTN79"/>
    <mergeCell ref="WTO79:WTY79"/>
    <mergeCell ref="WTZ79:WUJ79"/>
    <mergeCell ref="WUK79:WUU79"/>
    <mergeCell ref="WUV79:WVF79"/>
    <mergeCell ref="XCW79:XDG79"/>
    <mergeCell ref="XDH79:XDR79"/>
    <mergeCell ref="XDS79:XEC79"/>
    <mergeCell ref="XED79:XEN79"/>
    <mergeCell ref="XEO79:XEY79"/>
    <mergeCell ref="XEZ79:XFD79"/>
    <mergeCell ref="K4:AY4"/>
    <mergeCell ref="AM5:AY5"/>
    <mergeCell ref="A6:AY6"/>
    <mergeCell ref="A7:AY7"/>
    <mergeCell ref="A8:AY8"/>
    <mergeCell ref="AZ8:BB8"/>
    <mergeCell ref="A9:AY9"/>
    <mergeCell ref="AZ9:BB9"/>
    <mergeCell ref="A10:AY10"/>
    <mergeCell ref="AZ10:BB10"/>
    <mergeCell ref="A11:AY11"/>
    <mergeCell ref="AZ11:BB11"/>
    <mergeCell ref="A12:AY12"/>
    <mergeCell ref="AZ12:BB12"/>
    <mergeCell ref="A13:AY13"/>
    <mergeCell ref="AZ13:BB13"/>
    <mergeCell ref="A14:AY14"/>
    <mergeCell ref="AZ14:BB14"/>
    <mergeCell ref="A32:AY32"/>
    <mergeCell ref="AZ32:BB32"/>
    <mergeCell ref="A36:AY36"/>
    <mergeCell ref="AZ36:BB36"/>
    <mergeCell ref="A37:AY37"/>
    <mergeCell ref="AZ37:BB37"/>
    <mergeCell ref="A38:AY38"/>
    <mergeCell ref="WVR79:WWB79"/>
    <mergeCell ref="K3:AY3"/>
    <mergeCell ref="AZ3:BB3"/>
    <mergeCell ref="A16:AY16"/>
    <mergeCell ref="AZ16:BB16"/>
    <mergeCell ref="AH17:AY17"/>
    <mergeCell ref="AH18:AY18"/>
    <mergeCell ref="AH19:AY19"/>
    <mergeCell ref="AH20:AY21"/>
    <mergeCell ref="AH22:AY22"/>
    <mergeCell ref="A25:AY25"/>
    <mergeCell ref="AZ25:BB25"/>
    <mergeCell ref="AZ27:BB27"/>
    <mergeCell ref="A29:AY29"/>
    <mergeCell ref="AZ29:BB29"/>
    <mergeCell ref="A31:AY31"/>
    <mergeCell ref="AZ31:BB31"/>
    <mergeCell ref="A28:AY28"/>
    <mergeCell ref="A26:AY26"/>
    <mergeCell ref="A30:AY30"/>
    <mergeCell ref="A27:AY27"/>
    <mergeCell ref="A17:T18"/>
    <mergeCell ref="U17:AG18"/>
    <mergeCell ref="A3:J3"/>
    <mergeCell ref="A4:J4"/>
    <mergeCell ref="A5:J5"/>
    <mergeCell ref="K5:Q5"/>
    <mergeCell ref="Y5:AE5"/>
    <mergeCell ref="AG5:AL5"/>
    <mergeCell ref="S5:X5"/>
    <mergeCell ref="A23:BA24"/>
    <mergeCell ref="U22:AG22"/>
    <mergeCell ref="U19:AG19"/>
    <mergeCell ref="A55:T55"/>
    <mergeCell ref="U55:AB55"/>
    <mergeCell ref="AC55:AN55"/>
    <mergeCell ref="AO55:BA55"/>
    <mergeCell ref="A56:T56"/>
    <mergeCell ref="U56:AB56"/>
    <mergeCell ref="AC56:AN56"/>
    <mergeCell ref="AO56:BA56"/>
    <mergeCell ref="A108:AY108"/>
    <mergeCell ref="U77:AB77"/>
    <mergeCell ref="A74:AY74"/>
    <mergeCell ref="AZ74:BB74"/>
    <mergeCell ref="A63:BB63"/>
    <mergeCell ref="A64:AY64"/>
    <mergeCell ref="A73:AY73"/>
    <mergeCell ref="A106:AY106"/>
    <mergeCell ref="A72:BB72"/>
    <mergeCell ref="A75:AY75"/>
    <mergeCell ref="A76:AY76"/>
    <mergeCell ref="A77:S77"/>
    <mergeCell ref="AK77:AU77"/>
    <mergeCell ref="T78:AB78"/>
    <mergeCell ref="AC78:AJ78"/>
    <mergeCell ref="AK78:AU78"/>
    <mergeCell ref="A78:S78"/>
    <mergeCell ref="A68:N68"/>
    <mergeCell ref="AY101:AZ101"/>
    <mergeCell ref="A103:BB103"/>
    <mergeCell ref="A94:AW94"/>
    <mergeCell ref="AY94:AZ94"/>
    <mergeCell ref="AY96:AZ96"/>
    <mergeCell ref="A93:AY93"/>
    <mergeCell ref="KU140:MS140"/>
    <mergeCell ref="MT140:OR140"/>
    <mergeCell ref="OS140:QQ140"/>
    <mergeCell ref="QR140:SP140"/>
    <mergeCell ref="SQ140:UO140"/>
    <mergeCell ref="UP140:WN140"/>
    <mergeCell ref="WO140:YM140"/>
    <mergeCell ref="GW146:IU146"/>
    <mergeCell ref="IV146:KT146"/>
    <mergeCell ref="KU146:MS146"/>
    <mergeCell ref="MT146:OR146"/>
    <mergeCell ref="OS146:QQ146"/>
    <mergeCell ref="QR146:SP146"/>
    <mergeCell ref="SQ146:UO146"/>
    <mergeCell ref="UP146:WN146"/>
    <mergeCell ref="WO146:YM146"/>
    <mergeCell ref="YN140:AAL140"/>
    <mergeCell ref="YN146:AAL146"/>
    <mergeCell ref="AAM140:ACK140"/>
    <mergeCell ref="ACL140:AEJ140"/>
    <mergeCell ref="AEK140:AGI140"/>
    <mergeCell ref="AGJ140:AIH140"/>
    <mergeCell ref="AII140:AKG140"/>
    <mergeCell ref="AKH140:AMF140"/>
    <mergeCell ref="AMG140:AOE140"/>
    <mergeCell ref="AOF140:AQD140"/>
    <mergeCell ref="AQE140:ASC140"/>
    <mergeCell ref="ASD140:AUB140"/>
    <mergeCell ref="AUC140:AWA140"/>
    <mergeCell ref="AWB140:AXZ140"/>
    <mergeCell ref="AYA140:AZY140"/>
    <mergeCell ref="AZZ140:BBX140"/>
    <mergeCell ref="BBY140:BDW140"/>
    <mergeCell ref="BDX140:BFV140"/>
    <mergeCell ref="BFW140:BHU140"/>
    <mergeCell ref="BHV140:BJT140"/>
    <mergeCell ref="BJU140:BLS140"/>
    <mergeCell ref="BLT140:BNR140"/>
    <mergeCell ref="BNS140:BPQ140"/>
    <mergeCell ref="BPR140:BRP140"/>
    <mergeCell ref="BRQ140:BTO140"/>
    <mergeCell ref="BTP140:BVN140"/>
    <mergeCell ref="BVO140:BXM140"/>
    <mergeCell ref="BXN140:BZL140"/>
    <mergeCell ref="BZM140:CBK140"/>
    <mergeCell ref="CBL140:CDJ140"/>
    <mergeCell ref="CDK140:CFI140"/>
    <mergeCell ref="CFJ140:CHH140"/>
    <mergeCell ref="CHI140:CJG140"/>
    <mergeCell ref="CJH140:CLF140"/>
    <mergeCell ref="CLG140:CNE140"/>
    <mergeCell ref="CNF140:CPD140"/>
    <mergeCell ref="CPE140:CRC140"/>
    <mergeCell ref="CRD140:CTB140"/>
    <mergeCell ref="CTC140:CVA140"/>
    <mergeCell ref="CVB140:CWZ140"/>
    <mergeCell ref="CXA140:CYY140"/>
    <mergeCell ref="CYZ140:DAX140"/>
    <mergeCell ref="DAY140:DCW140"/>
    <mergeCell ref="DCX140:DEV140"/>
    <mergeCell ref="DEW140:DGU140"/>
    <mergeCell ref="DGV140:DIT140"/>
    <mergeCell ref="DIU140:DKS140"/>
    <mergeCell ref="DKT140:DMR140"/>
    <mergeCell ref="DMS140:DOQ140"/>
    <mergeCell ref="DOR140:DQP140"/>
    <mergeCell ref="DQQ140:DSO140"/>
    <mergeCell ref="DSP140:DUN140"/>
    <mergeCell ref="DUO140:DWM140"/>
    <mergeCell ref="DWN140:DYL140"/>
    <mergeCell ref="DYM140:EAK140"/>
    <mergeCell ref="EAL140:ECJ140"/>
    <mergeCell ref="ECK140:EEI140"/>
    <mergeCell ref="EEJ140:EGH140"/>
    <mergeCell ref="EGI140:EIG140"/>
    <mergeCell ref="EIH140:EKF140"/>
    <mergeCell ref="EKG140:EME140"/>
    <mergeCell ref="EMF140:EOD140"/>
    <mergeCell ref="EOE140:EQC140"/>
    <mergeCell ref="EQD140:ESB140"/>
    <mergeCell ref="ESC140:EUA140"/>
    <mergeCell ref="EUB140:EVZ140"/>
    <mergeCell ref="EWA140:EXY140"/>
    <mergeCell ref="EXZ140:EZX140"/>
    <mergeCell ref="EZY140:FBW140"/>
    <mergeCell ref="FBX140:FDV140"/>
    <mergeCell ref="FDW140:FFU140"/>
    <mergeCell ref="FFV140:FHT140"/>
    <mergeCell ref="FHU140:FJS140"/>
    <mergeCell ref="FJT140:FLR140"/>
    <mergeCell ref="FLS140:FNQ140"/>
    <mergeCell ref="FNR140:FPP140"/>
    <mergeCell ref="FPQ140:FRO140"/>
    <mergeCell ref="FRP140:FTN140"/>
    <mergeCell ref="FTO140:FVM140"/>
    <mergeCell ref="FVN140:FXL140"/>
    <mergeCell ref="FXM140:FZK140"/>
    <mergeCell ref="FZL140:GBJ140"/>
    <mergeCell ref="GBK140:GDI140"/>
    <mergeCell ref="GDJ140:GFH140"/>
    <mergeCell ref="GFI140:GHG140"/>
    <mergeCell ref="GHH140:GJF140"/>
    <mergeCell ref="GJG140:GLE140"/>
    <mergeCell ref="GLF140:GND140"/>
    <mergeCell ref="GNE140:GPC140"/>
    <mergeCell ref="GPD140:GRB140"/>
    <mergeCell ref="GRC140:GTA140"/>
    <mergeCell ref="GTB140:GUZ140"/>
    <mergeCell ref="GVA140:GWY140"/>
    <mergeCell ref="GWZ140:GYX140"/>
    <mergeCell ref="GYY140:HAW140"/>
    <mergeCell ref="HAX140:HCV140"/>
    <mergeCell ref="HCW140:HEU140"/>
    <mergeCell ref="HEV140:HGT140"/>
    <mergeCell ref="HGU140:HIS140"/>
    <mergeCell ref="HIT140:HKR140"/>
    <mergeCell ref="HKS140:HMQ140"/>
    <mergeCell ref="HMR140:HOP140"/>
    <mergeCell ref="HOQ140:HQO140"/>
    <mergeCell ref="HQP140:HSN140"/>
    <mergeCell ref="HSO140:HUM140"/>
    <mergeCell ref="HUN140:HWL140"/>
    <mergeCell ref="HWM140:HYK140"/>
    <mergeCell ref="HYL140:IAJ140"/>
    <mergeCell ref="IAK140:ICI140"/>
    <mergeCell ref="ICJ140:IEH140"/>
    <mergeCell ref="IEI140:IGG140"/>
    <mergeCell ref="IGH140:IIF140"/>
    <mergeCell ref="IIG140:IKE140"/>
    <mergeCell ref="IKF140:IMD140"/>
    <mergeCell ref="IME140:IOC140"/>
    <mergeCell ref="IOD140:IQB140"/>
    <mergeCell ref="IQC140:ISA140"/>
    <mergeCell ref="ISB140:ITZ140"/>
    <mergeCell ref="IUA140:IVY140"/>
    <mergeCell ref="IVZ140:IXX140"/>
    <mergeCell ref="IXY140:IZW140"/>
    <mergeCell ref="IZX140:JBV140"/>
    <mergeCell ref="JBW140:JDU140"/>
    <mergeCell ref="JDV140:JFT140"/>
    <mergeCell ref="JFU140:JHS140"/>
    <mergeCell ref="JHT140:JJR140"/>
    <mergeCell ref="JJS140:JLQ140"/>
    <mergeCell ref="JLR140:JNP140"/>
    <mergeCell ref="JNQ140:JPO140"/>
    <mergeCell ref="JPP140:JRN140"/>
    <mergeCell ref="JRO140:JTM140"/>
    <mergeCell ref="JTN140:JVL140"/>
    <mergeCell ref="JVM140:JXK140"/>
    <mergeCell ref="JXL140:JZJ140"/>
    <mergeCell ref="JZK140:KBI140"/>
    <mergeCell ref="KBJ140:KDH140"/>
    <mergeCell ref="KDI140:KFG140"/>
    <mergeCell ref="KFH140:KHF140"/>
    <mergeCell ref="KHG140:KJE140"/>
    <mergeCell ref="KJF140:KLD140"/>
    <mergeCell ref="KLE140:KNC140"/>
    <mergeCell ref="KND140:KPB140"/>
    <mergeCell ref="KPC140:KRA140"/>
    <mergeCell ref="KRB140:KSZ140"/>
    <mergeCell ref="KTA140:KUY140"/>
    <mergeCell ref="KUZ140:KWX140"/>
    <mergeCell ref="KWY140:KYW140"/>
    <mergeCell ref="KYX140:LAV140"/>
    <mergeCell ref="LAW140:LCU140"/>
    <mergeCell ref="LCV140:LET140"/>
    <mergeCell ref="LEU140:LGS140"/>
    <mergeCell ref="LGT140:LIR140"/>
    <mergeCell ref="LIS140:LKQ140"/>
    <mergeCell ref="LKR140:LMP140"/>
    <mergeCell ref="LMQ140:LOO140"/>
    <mergeCell ref="LOP140:LQN140"/>
    <mergeCell ref="LQO140:LSM140"/>
    <mergeCell ref="LSN140:LUL140"/>
    <mergeCell ref="LUM140:LWK140"/>
    <mergeCell ref="LWL140:LYJ140"/>
    <mergeCell ref="LYK140:MAI140"/>
    <mergeCell ref="MAJ140:MCH140"/>
    <mergeCell ref="MCI140:MEG140"/>
    <mergeCell ref="MEH140:MGF140"/>
    <mergeCell ref="MGG140:MIE140"/>
    <mergeCell ref="MIF140:MKD140"/>
    <mergeCell ref="MKE140:MMC140"/>
    <mergeCell ref="MMD140:MOB140"/>
    <mergeCell ref="MOC140:MQA140"/>
    <mergeCell ref="MQB140:MRZ140"/>
    <mergeCell ref="MSA140:MTY140"/>
    <mergeCell ref="MTZ140:MVX140"/>
    <mergeCell ref="MVY140:MXW140"/>
    <mergeCell ref="MXX140:MZV140"/>
    <mergeCell ref="MZW140:NBU140"/>
    <mergeCell ref="NBV140:NDT140"/>
    <mergeCell ref="NDU140:NFS140"/>
    <mergeCell ref="NFT140:NHR140"/>
    <mergeCell ref="NHS140:NJQ140"/>
    <mergeCell ref="NJR140:NLP140"/>
    <mergeCell ref="NLQ140:NNO140"/>
    <mergeCell ref="NNP140:NPN140"/>
    <mergeCell ref="NPO140:NRM140"/>
    <mergeCell ref="NRN140:NTL140"/>
    <mergeCell ref="NTM140:NVK140"/>
    <mergeCell ref="NVL140:NXJ140"/>
    <mergeCell ref="NXK140:NZI140"/>
    <mergeCell ref="NZJ140:OBH140"/>
    <mergeCell ref="OBI140:ODG140"/>
    <mergeCell ref="ODH140:OFF140"/>
    <mergeCell ref="OFG140:OHE140"/>
    <mergeCell ref="OHF140:OJD140"/>
    <mergeCell ref="OJE140:OLC140"/>
    <mergeCell ref="OLD140:ONB140"/>
    <mergeCell ref="ONC140:OPA140"/>
    <mergeCell ref="OPB140:OQZ140"/>
    <mergeCell ref="ORA140:OSY140"/>
    <mergeCell ref="OSZ140:OUX140"/>
    <mergeCell ref="OUY140:OWW140"/>
    <mergeCell ref="OWX140:OYV140"/>
    <mergeCell ref="OYW140:PAU140"/>
    <mergeCell ref="PAV140:PCT140"/>
    <mergeCell ref="PCU140:PES140"/>
    <mergeCell ref="PET140:PGR140"/>
    <mergeCell ref="PGS140:PIQ140"/>
    <mergeCell ref="PIR140:PKP140"/>
    <mergeCell ref="PKQ140:PMO140"/>
    <mergeCell ref="PMP140:PON140"/>
    <mergeCell ref="POO140:PQM140"/>
    <mergeCell ref="PQN140:PSL140"/>
    <mergeCell ref="PSM140:PUK140"/>
    <mergeCell ref="PUL140:PWJ140"/>
    <mergeCell ref="PWK140:PYI140"/>
    <mergeCell ref="PYJ140:QAH140"/>
    <mergeCell ref="QAI140:QCG140"/>
    <mergeCell ref="QCH140:QEF140"/>
    <mergeCell ref="QEG140:QGE140"/>
    <mergeCell ref="QGF140:QID140"/>
    <mergeCell ref="QIE140:QKC140"/>
    <mergeCell ref="QKD140:QMB140"/>
    <mergeCell ref="QMC140:QOA140"/>
    <mergeCell ref="QOB140:QPZ140"/>
    <mergeCell ref="QQA140:QRY140"/>
    <mergeCell ref="QRZ140:QTX140"/>
    <mergeCell ref="QTY140:QVW140"/>
    <mergeCell ref="QVX140:QXV140"/>
    <mergeCell ref="QXW140:QZU140"/>
    <mergeCell ref="QZV140:RBT140"/>
    <mergeCell ref="RBU140:RDS140"/>
    <mergeCell ref="RDT140:RFR140"/>
    <mergeCell ref="RFS140:RHQ140"/>
    <mergeCell ref="RHR140:RJP140"/>
    <mergeCell ref="RJQ140:RLO140"/>
    <mergeCell ref="RLP140:RNN140"/>
    <mergeCell ref="RNO140:RPM140"/>
    <mergeCell ref="RPN140:RRL140"/>
    <mergeCell ref="RRM140:RTK140"/>
    <mergeCell ref="RTL140:RVJ140"/>
    <mergeCell ref="RVK140:RXI140"/>
    <mergeCell ref="RXJ140:RZH140"/>
    <mergeCell ref="RZI140:SBG140"/>
    <mergeCell ref="SBH140:SDF140"/>
    <mergeCell ref="SDG140:SFE140"/>
    <mergeCell ref="SFF140:SHD140"/>
    <mergeCell ref="SHE140:SJC140"/>
    <mergeCell ref="SJD140:SLB140"/>
    <mergeCell ref="SLC140:SNA140"/>
    <mergeCell ref="SNB140:SOZ140"/>
    <mergeCell ref="SPA140:SQY140"/>
    <mergeCell ref="SQZ140:SSX140"/>
    <mergeCell ref="SSY140:SUW140"/>
    <mergeCell ref="SUX140:SWV140"/>
    <mergeCell ref="SWW140:SYU140"/>
    <mergeCell ref="SYV140:TAT140"/>
    <mergeCell ref="TAU140:TCS140"/>
    <mergeCell ref="TCT140:TER140"/>
    <mergeCell ref="TES140:TGQ140"/>
    <mergeCell ref="TGR140:TIP140"/>
    <mergeCell ref="TIQ140:TKO140"/>
    <mergeCell ref="TKP140:TMN140"/>
    <mergeCell ref="TMO140:TOM140"/>
    <mergeCell ref="TON140:TQL140"/>
    <mergeCell ref="TQM140:TSK140"/>
    <mergeCell ref="TSL140:TUJ140"/>
    <mergeCell ref="WFE140:WHC140"/>
    <mergeCell ref="WHD140:WJB140"/>
    <mergeCell ref="TUK140:TWI140"/>
    <mergeCell ref="TWJ140:TYH140"/>
    <mergeCell ref="TYI140:UAG140"/>
    <mergeCell ref="UAH140:UCF140"/>
    <mergeCell ref="UCG140:UEE140"/>
    <mergeCell ref="UEF140:UGD140"/>
    <mergeCell ref="UGE140:UIC140"/>
    <mergeCell ref="UID140:UKB140"/>
    <mergeCell ref="UKC140:UMA140"/>
    <mergeCell ref="UMB140:UNZ140"/>
    <mergeCell ref="UOA140:UPY140"/>
    <mergeCell ref="UPZ140:URX140"/>
    <mergeCell ref="URY140:UTW140"/>
    <mergeCell ref="UTX140:UVV140"/>
    <mergeCell ref="UVW140:UXU140"/>
    <mergeCell ref="UXV140:UZT140"/>
    <mergeCell ref="UZU140:VBS140"/>
    <mergeCell ref="WJC140:WLA140"/>
    <mergeCell ref="WLB140:WMZ140"/>
    <mergeCell ref="WNA140:WOY140"/>
    <mergeCell ref="WOZ140:WQX140"/>
    <mergeCell ref="WQY140:WSW140"/>
    <mergeCell ref="WSX140:WUV140"/>
    <mergeCell ref="WUW140:WWU140"/>
    <mergeCell ref="WWV140:WYT140"/>
    <mergeCell ref="WYU140:XAS140"/>
    <mergeCell ref="XAT140:XCR140"/>
    <mergeCell ref="XCS140:XEQ140"/>
    <mergeCell ref="XER140:XFD140"/>
    <mergeCell ref="A141:AY141"/>
    <mergeCell ref="A142:AY142"/>
    <mergeCell ref="A143:AY143"/>
    <mergeCell ref="A144:AY144"/>
    <mergeCell ref="A145:AY145"/>
    <mergeCell ref="VBT140:VDR140"/>
    <mergeCell ref="VDS140:VFQ140"/>
    <mergeCell ref="VFR140:VHP140"/>
    <mergeCell ref="VHQ140:VJO140"/>
    <mergeCell ref="VJP140:VLN140"/>
    <mergeCell ref="VLO140:VNM140"/>
    <mergeCell ref="VNN140:VPL140"/>
    <mergeCell ref="VPM140:VRK140"/>
    <mergeCell ref="VRL140:VTJ140"/>
    <mergeCell ref="VTK140:VVI140"/>
    <mergeCell ref="VVJ140:VXH140"/>
    <mergeCell ref="VXI140:VZG140"/>
    <mergeCell ref="VZH140:WBF140"/>
    <mergeCell ref="WBG140:WDE140"/>
    <mergeCell ref="WDF140:WFD140"/>
    <mergeCell ref="AAM146:ACK146"/>
    <mergeCell ref="ACL146:AEJ146"/>
    <mergeCell ref="AEK146:AGI146"/>
    <mergeCell ref="AGJ146:AIH146"/>
    <mergeCell ref="AII146:AKG146"/>
    <mergeCell ref="AKH146:AMF146"/>
    <mergeCell ref="AMG146:AOE146"/>
    <mergeCell ref="AOF146:AQD146"/>
    <mergeCell ref="AQE146:ASC146"/>
    <mergeCell ref="ASD146:AUB146"/>
    <mergeCell ref="AUC146:AWA146"/>
    <mergeCell ref="AWB146:AXZ146"/>
    <mergeCell ref="AYA146:AZY146"/>
    <mergeCell ref="AZZ146:BBX146"/>
    <mergeCell ref="BBY146:BDW146"/>
    <mergeCell ref="BDX146:BFV146"/>
    <mergeCell ref="BFW146:BHU146"/>
    <mergeCell ref="BHV146:BJT146"/>
    <mergeCell ref="BJU146:BLS146"/>
    <mergeCell ref="BLT146:BNR146"/>
    <mergeCell ref="BNS146:BPQ146"/>
    <mergeCell ref="BPR146:BRP146"/>
    <mergeCell ref="BRQ146:BTO146"/>
    <mergeCell ref="BTP146:BVN146"/>
    <mergeCell ref="BVO146:BXM146"/>
    <mergeCell ref="BXN146:BZL146"/>
    <mergeCell ref="BZM146:CBK146"/>
    <mergeCell ref="CBL146:CDJ146"/>
    <mergeCell ref="CDK146:CFI146"/>
    <mergeCell ref="CFJ146:CHH146"/>
    <mergeCell ref="CHI146:CJG146"/>
    <mergeCell ref="CJH146:CLF146"/>
    <mergeCell ref="CLG146:CNE146"/>
    <mergeCell ref="CNF146:CPD146"/>
    <mergeCell ref="CPE146:CRC146"/>
    <mergeCell ref="CRD146:CTB146"/>
    <mergeCell ref="CTC146:CVA146"/>
    <mergeCell ref="CVB146:CWZ146"/>
    <mergeCell ref="CXA146:CYY146"/>
    <mergeCell ref="CYZ146:DAX146"/>
    <mergeCell ref="DAY146:DCW146"/>
    <mergeCell ref="DCX146:DEV146"/>
    <mergeCell ref="DEW146:DGU146"/>
    <mergeCell ref="DGV146:DIT146"/>
    <mergeCell ref="DIU146:DKS146"/>
    <mergeCell ref="DKT146:DMR146"/>
    <mergeCell ref="DMS146:DOQ146"/>
    <mergeCell ref="DOR146:DQP146"/>
    <mergeCell ref="DQQ146:DSO146"/>
    <mergeCell ref="DSP146:DUN146"/>
    <mergeCell ref="DUO146:DWM146"/>
    <mergeCell ref="DWN146:DYL146"/>
    <mergeCell ref="DYM146:EAK146"/>
    <mergeCell ref="EAL146:ECJ146"/>
    <mergeCell ref="ECK146:EEI146"/>
    <mergeCell ref="EEJ146:EGH146"/>
    <mergeCell ref="EGI146:EIG146"/>
    <mergeCell ref="EIH146:EKF146"/>
    <mergeCell ref="EKG146:EME146"/>
    <mergeCell ref="EMF146:EOD146"/>
    <mergeCell ref="EOE146:EQC146"/>
    <mergeCell ref="EQD146:ESB146"/>
    <mergeCell ref="ESC146:EUA146"/>
    <mergeCell ref="EUB146:EVZ146"/>
    <mergeCell ref="EWA146:EXY146"/>
    <mergeCell ref="EXZ146:EZX146"/>
    <mergeCell ref="EZY146:FBW146"/>
    <mergeCell ref="FBX146:FDV146"/>
    <mergeCell ref="FDW146:FFU146"/>
    <mergeCell ref="FFV146:FHT146"/>
    <mergeCell ref="FHU146:FJS146"/>
    <mergeCell ref="FJT146:FLR146"/>
    <mergeCell ref="FLS146:FNQ146"/>
    <mergeCell ref="FNR146:FPP146"/>
    <mergeCell ref="FPQ146:FRO146"/>
    <mergeCell ref="FRP146:FTN146"/>
    <mergeCell ref="FTO146:FVM146"/>
    <mergeCell ref="FVN146:FXL146"/>
    <mergeCell ref="FXM146:FZK146"/>
    <mergeCell ref="FZL146:GBJ146"/>
    <mergeCell ref="GBK146:GDI146"/>
    <mergeCell ref="GDJ146:GFH146"/>
    <mergeCell ref="GFI146:GHG146"/>
    <mergeCell ref="GHH146:GJF146"/>
    <mergeCell ref="GJG146:GLE146"/>
    <mergeCell ref="GLF146:GND146"/>
    <mergeCell ref="GNE146:GPC146"/>
    <mergeCell ref="GPD146:GRB146"/>
    <mergeCell ref="GRC146:GTA146"/>
    <mergeCell ref="GTB146:GUZ146"/>
    <mergeCell ref="GVA146:GWY146"/>
    <mergeCell ref="GWZ146:GYX146"/>
    <mergeCell ref="GYY146:HAW146"/>
    <mergeCell ref="HAX146:HCV146"/>
    <mergeCell ref="HCW146:HEU146"/>
    <mergeCell ref="HEV146:HGT146"/>
    <mergeCell ref="HGU146:HIS146"/>
    <mergeCell ref="HIT146:HKR146"/>
    <mergeCell ref="HKS146:HMQ146"/>
    <mergeCell ref="HMR146:HOP146"/>
    <mergeCell ref="HOQ146:HQO146"/>
    <mergeCell ref="HQP146:HSN146"/>
    <mergeCell ref="HSO146:HUM146"/>
    <mergeCell ref="HUN146:HWL146"/>
    <mergeCell ref="HWM146:HYK146"/>
    <mergeCell ref="HYL146:IAJ146"/>
    <mergeCell ref="IAK146:ICI146"/>
    <mergeCell ref="ICJ146:IEH146"/>
    <mergeCell ref="IEI146:IGG146"/>
    <mergeCell ref="IGH146:IIF146"/>
    <mergeCell ref="IIG146:IKE146"/>
    <mergeCell ref="IKF146:IMD146"/>
    <mergeCell ref="IME146:IOC146"/>
    <mergeCell ref="IOD146:IQB146"/>
    <mergeCell ref="IQC146:ISA146"/>
    <mergeCell ref="ISB146:ITZ146"/>
    <mergeCell ref="IUA146:IVY146"/>
    <mergeCell ref="IVZ146:IXX146"/>
    <mergeCell ref="IXY146:IZW146"/>
    <mergeCell ref="IZX146:JBV146"/>
    <mergeCell ref="JBW146:JDU146"/>
    <mergeCell ref="JDV146:JFT146"/>
    <mergeCell ref="JFU146:JHS146"/>
    <mergeCell ref="JHT146:JJR146"/>
    <mergeCell ref="JJS146:JLQ146"/>
    <mergeCell ref="JLR146:JNP146"/>
    <mergeCell ref="JNQ146:JPO146"/>
    <mergeCell ref="JPP146:JRN146"/>
    <mergeCell ref="JRO146:JTM146"/>
    <mergeCell ref="JTN146:JVL146"/>
    <mergeCell ref="JVM146:JXK146"/>
    <mergeCell ref="JXL146:JZJ146"/>
    <mergeCell ref="JZK146:KBI146"/>
    <mergeCell ref="KBJ146:KDH146"/>
    <mergeCell ref="KDI146:KFG146"/>
    <mergeCell ref="KFH146:KHF146"/>
    <mergeCell ref="KHG146:KJE146"/>
    <mergeCell ref="KJF146:KLD146"/>
    <mergeCell ref="KLE146:KNC146"/>
    <mergeCell ref="KND146:KPB146"/>
    <mergeCell ref="KPC146:KRA146"/>
    <mergeCell ref="KRB146:KSZ146"/>
    <mergeCell ref="KTA146:KUY146"/>
    <mergeCell ref="KUZ146:KWX146"/>
    <mergeCell ref="KWY146:KYW146"/>
    <mergeCell ref="KYX146:LAV146"/>
    <mergeCell ref="LAW146:LCU146"/>
    <mergeCell ref="LCV146:LET146"/>
    <mergeCell ref="LEU146:LGS146"/>
    <mergeCell ref="LGT146:LIR146"/>
    <mergeCell ref="LIS146:LKQ146"/>
    <mergeCell ref="LKR146:LMP146"/>
    <mergeCell ref="LMQ146:LOO146"/>
    <mergeCell ref="LOP146:LQN146"/>
    <mergeCell ref="LQO146:LSM146"/>
    <mergeCell ref="LSN146:LUL146"/>
    <mergeCell ref="LUM146:LWK146"/>
    <mergeCell ref="LWL146:LYJ146"/>
    <mergeCell ref="LYK146:MAI146"/>
    <mergeCell ref="MAJ146:MCH146"/>
    <mergeCell ref="MCI146:MEG146"/>
    <mergeCell ref="MEH146:MGF146"/>
    <mergeCell ref="MGG146:MIE146"/>
    <mergeCell ref="MIF146:MKD146"/>
    <mergeCell ref="MKE146:MMC146"/>
    <mergeCell ref="MMD146:MOB146"/>
    <mergeCell ref="MOC146:MQA146"/>
    <mergeCell ref="MQB146:MRZ146"/>
    <mergeCell ref="MSA146:MTY146"/>
    <mergeCell ref="MTZ146:MVX146"/>
    <mergeCell ref="MVY146:MXW146"/>
    <mergeCell ref="MXX146:MZV146"/>
    <mergeCell ref="MZW146:NBU146"/>
    <mergeCell ref="NBV146:NDT146"/>
    <mergeCell ref="NDU146:NFS146"/>
    <mergeCell ref="NFT146:NHR146"/>
    <mergeCell ref="NHS146:NJQ146"/>
    <mergeCell ref="NJR146:NLP146"/>
    <mergeCell ref="NLQ146:NNO146"/>
    <mergeCell ref="NNP146:NPN146"/>
    <mergeCell ref="NPO146:NRM146"/>
    <mergeCell ref="NRN146:NTL146"/>
    <mergeCell ref="NTM146:NVK146"/>
    <mergeCell ref="NVL146:NXJ146"/>
    <mergeCell ref="NXK146:NZI146"/>
    <mergeCell ref="NZJ146:OBH146"/>
    <mergeCell ref="OBI146:ODG146"/>
    <mergeCell ref="ODH146:OFF146"/>
    <mergeCell ref="OFG146:OHE146"/>
    <mergeCell ref="OHF146:OJD146"/>
    <mergeCell ref="OJE146:OLC146"/>
    <mergeCell ref="OLD146:ONB146"/>
    <mergeCell ref="ONC146:OPA146"/>
    <mergeCell ref="OPB146:OQZ146"/>
    <mergeCell ref="ORA146:OSY146"/>
    <mergeCell ref="OSZ146:OUX146"/>
    <mergeCell ref="OUY146:OWW146"/>
    <mergeCell ref="OWX146:OYV146"/>
    <mergeCell ref="OYW146:PAU146"/>
    <mergeCell ref="PAV146:PCT146"/>
    <mergeCell ref="PCU146:PES146"/>
    <mergeCell ref="PET146:PGR146"/>
    <mergeCell ref="PGS146:PIQ146"/>
    <mergeCell ref="PIR146:PKP146"/>
    <mergeCell ref="PKQ146:PMO146"/>
    <mergeCell ref="PMP146:PON146"/>
    <mergeCell ref="POO146:PQM146"/>
    <mergeCell ref="PQN146:PSL146"/>
    <mergeCell ref="PSM146:PUK146"/>
    <mergeCell ref="PUL146:PWJ146"/>
    <mergeCell ref="PWK146:PYI146"/>
    <mergeCell ref="PYJ146:QAH146"/>
    <mergeCell ref="QAI146:QCG146"/>
    <mergeCell ref="QCH146:QEF146"/>
    <mergeCell ref="QEG146:QGE146"/>
    <mergeCell ref="QGF146:QID146"/>
    <mergeCell ref="QIE146:QKC146"/>
    <mergeCell ref="QKD146:QMB146"/>
    <mergeCell ref="QMC146:QOA146"/>
    <mergeCell ref="QOB146:QPZ146"/>
    <mergeCell ref="QQA146:QRY146"/>
    <mergeCell ref="QRZ146:QTX146"/>
    <mergeCell ref="QTY146:QVW146"/>
    <mergeCell ref="QVX146:QXV146"/>
    <mergeCell ref="QXW146:QZU146"/>
    <mergeCell ref="QZV146:RBT146"/>
    <mergeCell ref="RBU146:RDS146"/>
    <mergeCell ref="RDT146:RFR146"/>
    <mergeCell ref="RFS146:RHQ146"/>
    <mergeCell ref="RHR146:RJP146"/>
    <mergeCell ref="RJQ146:RLO146"/>
    <mergeCell ref="RLP146:RNN146"/>
    <mergeCell ref="RNO146:RPM146"/>
    <mergeCell ref="RPN146:RRL146"/>
    <mergeCell ref="RRM146:RTK146"/>
    <mergeCell ref="RTL146:RVJ146"/>
    <mergeCell ref="RVK146:RXI146"/>
    <mergeCell ref="RXJ146:RZH146"/>
    <mergeCell ref="RZI146:SBG146"/>
    <mergeCell ref="SBH146:SDF146"/>
    <mergeCell ref="SDG146:SFE146"/>
    <mergeCell ref="SFF146:SHD146"/>
    <mergeCell ref="SHE146:SJC146"/>
    <mergeCell ref="SJD146:SLB146"/>
    <mergeCell ref="SLC146:SNA146"/>
    <mergeCell ref="SNB146:SOZ146"/>
    <mergeCell ref="SPA146:SQY146"/>
    <mergeCell ref="SQZ146:SSX146"/>
    <mergeCell ref="SSY146:SUW146"/>
    <mergeCell ref="SUX146:SWV146"/>
    <mergeCell ref="SWW146:SYU146"/>
    <mergeCell ref="SYV146:TAT146"/>
    <mergeCell ref="TAU146:TCS146"/>
    <mergeCell ref="TCT146:TER146"/>
    <mergeCell ref="VRL146:VTJ146"/>
    <mergeCell ref="TES146:TGQ146"/>
    <mergeCell ref="TGR146:TIP146"/>
    <mergeCell ref="TIQ146:TKO146"/>
    <mergeCell ref="TKP146:TMN146"/>
    <mergeCell ref="TMO146:TOM146"/>
    <mergeCell ref="TON146:TQL146"/>
    <mergeCell ref="TQM146:TSK146"/>
    <mergeCell ref="TSL146:TUJ146"/>
    <mergeCell ref="TUK146:TWI146"/>
    <mergeCell ref="TWJ146:TYH146"/>
    <mergeCell ref="TYI146:UAG146"/>
    <mergeCell ref="UAH146:UCF146"/>
    <mergeCell ref="UCG146:UEE146"/>
    <mergeCell ref="UEF146:UGD146"/>
    <mergeCell ref="UGE146:UIC146"/>
    <mergeCell ref="UID146:UKB146"/>
    <mergeCell ref="UKC146:UMA146"/>
    <mergeCell ref="VVJ146:VXH146"/>
    <mergeCell ref="VXI146:VZG146"/>
    <mergeCell ref="VZH146:WBF146"/>
    <mergeCell ref="WBG146:WDE146"/>
    <mergeCell ref="WDF146:WFD146"/>
    <mergeCell ref="WFE146:WHC146"/>
    <mergeCell ref="WHD146:WJB146"/>
    <mergeCell ref="WJC146:WLA146"/>
    <mergeCell ref="WLB146:WMZ146"/>
    <mergeCell ref="WNA146:WOY146"/>
    <mergeCell ref="WOZ146:WQX146"/>
    <mergeCell ref="WQY146:WSW146"/>
    <mergeCell ref="WSX146:WUV146"/>
    <mergeCell ref="WUW146:WWU146"/>
    <mergeCell ref="WWV146:WYT146"/>
    <mergeCell ref="WYU146:XAS146"/>
    <mergeCell ref="UMB146:UNZ146"/>
    <mergeCell ref="UOA146:UPY146"/>
    <mergeCell ref="UPZ146:URX146"/>
    <mergeCell ref="URY146:UTW146"/>
    <mergeCell ref="UTX146:UVV146"/>
    <mergeCell ref="UVW146:UXU146"/>
    <mergeCell ref="UXV146:UZT146"/>
    <mergeCell ref="UZU146:VBS146"/>
    <mergeCell ref="VBT146:VDR146"/>
    <mergeCell ref="VDS146:VFQ146"/>
    <mergeCell ref="VFR146:VHP146"/>
    <mergeCell ref="VHQ146:VJO146"/>
    <mergeCell ref="VJP146:VLN146"/>
    <mergeCell ref="VLO146:VNM146"/>
    <mergeCell ref="VNN146:VPL146"/>
    <mergeCell ref="VPM146:VRK146"/>
    <mergeCell ref="XAT146:XCR146"/>
    <mergeCell ref="XCS146:XEQ146"/>
    <mergeCell ref="XER146:XFD146"/>
    <mergeCell ref="A147:AY147"/>
    <mergeCell ref="A148:AY148"/>
    <mergeCell ref="A153:AY153"/>
    <mergeCell ref="CY153:EW153"/>
    <mergeCell ref="EX153:GV153"/>
    <mergeCell ref="GW153:IU153"/>
    <mergeCell ref="IV153:KT153"/>
    <mergeCell ref="KU153:MS153"/>
    <mergeCell ref="MT153:OR153"/>
    <mergeCell ref="OS153:QQ153"/>
    <mergeCell ref="QR153:SP153"/>
    <mergeCell ref="SQ153:UO153"/>
    <mergeCell ref="UP153:WN153"/>
    <mergeCell ref="WO153:YM153"/>
    <mergeCell ref="YN153:AAL153"/>
    <mergeCell ref="AAM153:ACK153"/>
    <mergeCell ref="ACL153:AEJ153"/>
    <mergeCell ref="AEK153:AGI153"/>
    <mergeCell ref="AGJ153:AIH153"/>
    <mergeCell ref="AII153:AKG153"/>
    <mergeCell ref="AKH153:AMF153"/>
    <mergeCell ref="AMG153:AOE153"/>
    <mergeCell ref="AOF153:AQD153"/>
    <mergeCell ref="AQE153:ASC153"/>
    <mergeCell ref="ASD153:AUB153"/>
    <mergeCell ref="AUC153:AWA153"/>
    <mergeCell ref="AWB153:AXZ153"/>
    <mergeCell ref="AYA153:AZY153"/>
    <mergeCell ref="VTK146:VVI146"/>
    <mergeCell ref="AZZ153:BBX153"/>
    <mergeCell ref="BBY153:BDW153"/>
    <mergeCell ref="BDX153:BFV153"/>
    <mergeCell ref="BFW153:BHU153"/>
    <mergeCell ref="BHV153:BJT153"/>
    <mergeCell ref="BJU153:BLS153"/>
    <mergeCell ref="BLT153:BNR153"/>
    <mergeCell ref="BNS153:BPQ153"/>
    <mergeCell ref="BPR153:BRP153"/>
    <mergeCell ref="BRQ153:BTO153"/>
    <mergeCell ref="BTP153:BVN153"/>
    <mergeCell ref="BVO153:BXM153"/>
    <mergeCell ref="BXN153:BZL153"/>
    <mergeCell ref="BZM153:CBK153"/>
    <mergeCell ref="CBL153:CDJ153"/>
    <mergeCell ref="CDK153:CFI153"/>
    <mergeCell ref="CFJ153:CHH153"/>
    <mergeCell ref="CHI153:CJG153"/>
    <mergeCell ref="CJH153:CLF153"/>
    <mergeCell ref="CLG153:CNE153"/>
    <mergeCell ref="CNF153:CPD153"/>
    <mergeCell ref="CPE153:CRC153"/>
    <mergeCell ref="CRD153:CTB153"/>
    <mergeCell ref="CTC153:CVA153"/>
    <mergeCell ref="CVB153:CWZ153"/>
    <mergeCell ref="CXA153:CYY153"/>
    <mergeCell ref="CYZ153:DAX153"/>
    <mergeCell ref="DAY153:DCW153"/>
    <mergeCell ref="DCX153:DEV153"/>
    <mergeCell ref="DEW153:DGU153"/>
    <mergeCell ref="DGV153:DIT153"/>
    <mergeCell ref="DIU153:DKS153"/>
    <mergeCell ref="DKT153:DMR153"/>
    <mergeCell ref="DMS153:DOQ153"/>
    <mergeCell ref="DOR153:DQP153"/>
    <mergeCell ref="DQQ153:DSO153"/>
    <mergeCell ref="DSP153:DUN153"/>
    <mergeCell ref="DUO153:DWM153"/>
    <mergeCell ref="DWN153:DYL153"/>
    <mergeCell ref="DYM153:EAK153"/>
    <mergeCell ref="EAL153:ECJ153"/>
    <mergeCell ref="ECK153:EEI153"/>
    <mergeCell ref="EEJ153:EGH153"/>
    <mergeCell ref="EGI153:EIG153"/>
    <mergeCell ref="EIH153:EKF153"/>
    <mergeCell ref="EKG153:EME153"/>
    <mergeCell ref="EMF153:EOD153"/>
    <mergeCell ref="EOE153:EQC153"/>
    <mergeCell ref="EQD153:ESB153"/>
    <mergeCell ref="ESC153:EUA153"/>
    <mergeCell ref="EUB153:EVZ153"/>
    <mergeCell ref="EWA153:EXY153"/>
    <mergeCell ref="EXZ153:EZX153"/>
    <mergeCell ref="EZY153:FBW153"/>
    <mergeCell ref="FBX153:FDV153"/>
    <mergeCell ref="FDW153:FFU153"/>
    <mergeCell ref="FFV153:FHT153"/>
    <mergeCell ref="FHU153:FJS153"/>
    <mergeCell ref="FJT153:FLR153"/>
    <mergeCell ref="FLS153:FNQ153"/>
    <mergeCell ref="FNR153:FPP153"/>
    <mergeCell ref="FPQ153:FRO153"/>
    <mergeCell ref="FRP153:FTN153"/>
    <mergeCell ref="FTO153:FVM153"/>
    <mergeCell ref="FVN153:FXL153"/>
    <mergeCell ref="FXM153:FZK153"/>
    <mergeCell ref="FZL153:GBJ153"/>
    <mergeCell ref="GBK153:GDI153"/>
    <mergeCell ref="GDJ153:GFH153"/>
    <mergeCell ref="GFI153:GHG153"/>
    <mergeCell ref="GHH153:GJF153"/>
    <mergeCell ref="GJG153:GLE153"/>
    <mergeCell ref="GLF153:GND153"/>
    <mergeCell ref="GNE153:GPC153"/>
    <mergeCell ref="GPD153:GRB153"/>
    <mergeCell ref="GRC153:GTA153"/>
    <mergeCell ref="GTB153:GUZ153"/>
    <mergeCell ref="GVA153:GWY153"/>
    <mergeCell ref="GWZ153:GYX153"/>
    <mergeCell ref="GYY153:HAW153"/>
    <mergeCell ref="HAX153:HCV153"/>
    <mergeCell ref="HCW153:HEU153"/>
    <mergeCell ref="HEV153:HGT153"/>
    <mergeCell ref="HGU153:HIS153"/>
    <mergeCell ref="HIT153:HKR153"/>
    <mergeCell ref="HKS153:HMQ153"/>
    <mergeCell ref="HMR153:HOP153"/>
    <mergeCell ref="HOQ153:HQO153"/>
    <mergeCell ref="HQP153:HSN153"/>
    <mergeCell ref="HSO153:HUM153"/>
    <mergeCell ref="HUN153:HWL153"/>
    <mergeCell ref="HWM153:HYK153"/>
    <mergeCell ref="HYL153:IAJ153"/>
    <mergeCell ref="IAK153:ICI153"/>
    <mergeCell ref="ICJ153:IEH153"/>
    <mergeCell ref="IEI153:IGG153"/>
    <mergeCell ref="IGH153:IIF153"/>
    <mergeCell ref="IIG153:IKE153"/>
    <mergeCell ref="IKF153:IMD153"/>
    <mergeCell ref="IME153:IOC153"/>
    <mergeCell ref="IOD153:IQB153"/>
    <mergeCell ref="IQC153:ISA153"/>
    <mergeCell ref="ISB153:ITZ153"/>
    <mergeCell ref="IUA153:IVY153"/>
    <mergeCell ref="IVZ153:IXX153"/>
    <mergeCell ref="IXY153:IZW153"/>
    <mergeCell ref="IZX153:JBV153"/>
    <mergeCell ref="JBW153:JDU153"/>
    <mergeCell ref="JDV153:JFT153"/>
    <mergeCell ref="JFU153:JHS153"/>
    <mergeCell ref="JHT153:JJR153"/>
    <mergeCell ref="JJS153:JLQ153"/>
    <mergeCell ref="JLR153:JNP153"/>
    <mergeCell ref="JNQ153:JPO153"/>
    <mergeCell ref="JPP153:JRN153"/>
    <mergeCell ref="JRO153:JTM153"/>
    <mergeCell ref="JTN153:JVL153"/>
    <mergeCell ref="JVM153:JXK153"/>
    <mergeCell ref="JXL153:JZJ153"/>
    <mergeCell ref="JZK153:KBI153"/>
    <mergeCell ref="KBJ153:KDH153"/>
    <mergeCell ref="KDI153:KFG153"/>
    <mergeCell ref="KFH153:KHF153"/>
    <mergeCell ref="KHG153:KJE153"/>
    <mergeCell ref="KJF153:KLD153"/>
    <mergeCell ref="KLE153:KNC153"/>
    <mergeCell ref="KND153:KPB153"/>
    <mergeCell ref="KPC153:KRA153"/>
    <mergeCell ref="KRB153:KSZ153"/>
    <mergeCell ref="KTA153:KUY153"/>
    <mergeCell ref="KUZ153:KWX153"/>
    <mergeCell ref="KWY153:KYW153"/>
    <mergeCell ref="KYX153:LAV153"/>
    <mergeCell ref="LAW153:LCU153"/>
    <mergeCell ref="LCV153:LET153"/>
    <mergeCell ref="LEU153:LGS153"/>
    <mergeCell ref="LGT153:LIR153"/>
    <mergeCell ref="LIS153:LKQ153"/>
    <mergeCell ref="LKR153:LMP153"/>
    <mergeCell ref="LMQ153:LOO153"/>
    <mergeCell ref="LOP153:LQN153"/>
    <mergeCell ref="LQO153:LSM153"/>
    <mergeCell ref="LSN153:LUL153"/>
    <mergeCell ref="LUM153:LWK153"/>
    <mergeCell ref="LWL153:LYJ153"/>
    <mergeCell ref="LYK153:MAI153"/>
    <mergeCell ref="MAJ153:MCH153"/>
    <mergeCell ref="MCI153:MEG153"/>
    <mergeCell ref="MEH153:MGF153"/>
    <mergeCell ref="MGG153:MIE153"/>
    <mergeCell ref="MIF153:MKD153"/>
    <mergeCell ref="MKE153:MMC153"/>
    <mergeCell ref="MMD153:MOB153"/>
    <mergeCell ref="MOC153:MQA153"/>
    <mergeCell ref="MQB153:MRZ153"/>
    <mergeCell ref="MSA153:MTY153"/>
    <mergeCell ref="MTZ153:MVX153"/>
    <mergeCell ref="MVY153:MXW153"/>
    <mergeCell ref="MXX153:MZV153"/>
    <mergeCell ref="MZW153:NBU153"/>
    <mergeCell ref="NBV153:NDT153"/>
    <mergeCell ref="NDU153:NFS153"/>
    <mergeCell ref="NFT153:NHR153"/>
    <mergeCell ref="NHS153:NJQ153"/>
    <mergeCell ref="NJR153:NLP153"/>
    <mergeCell ref="NLQ153:NNO153"/>
    <mergeCell ref="NNP153:NPN153"/>
    <mergeCell ref="NPO153:NRM153"/>
    <mergeCell ref="NRN153:NTL153"/>
    <mergeCell ref="NTM153:NVK153"/>
    <mergeCell ref="NVL153:NXJ153"/>
    <mergeCell ref="NXK153:NZI153"/>
    <mergeCell ref="NZJ153:OBH153"/>
    <mergeCell ref="OBI153:ODG153"/>
    <mergeCell ref="ODH153:OFF153"/>
    <mergeCell ref="OFG153:OHE153"/>
    <mergeCell ref="OHF153:OJD153"/>
    <mergeCell ref="OJE153:OLC153"/>
    <mergeCell ref="OLD153:ONB153"/>
    <mergeCell ref="ONC153:OPA153"/>
    <mergeCell ref="OPB153:OQZ153"/>
    <mergeCell ref="ORA153:OSY153"/>
    <mergeCell ref="OSZ153:OUX153"/>
    <mergeCell ref="OUY153:OWW153"/>
    <mergeCell ref="OWX153:OYV153"/>
    <mergeCell ref="OYW153:PAU153"/>
    <mergeCell ref="PAV153:PCT153"/>
    <mergeCell ref="PCU153:PES153"/>
    <mergeCell ref="PET153:PGR153"/>
    <mergeCell ref="PGS153:PIQ153"/>
    <mergeCell ref="PIR153:PKP153"/>
    <mergeCell ref="PKQ153:PMO153"/>
    <mergeCell ref="PMP153:PON153"/>
    <mergeCell ref="POO153:PQM153"/>
    <mergeCell ref="PQN153:PSL153"/>
    <mergeCell ref="PSM153:PUK153"/>
    <mergeCell ref="PUL153:PWJ153"/>
    <mergeCell ref="PWK153:PYI153"/>
    <mergeCell ref="PYJ153:QAH153"/>
    <mergeCell ref="QAI153:QCG153"/>
    <mergeCell ref="QCH153:QEF153"/>
    <mergeCell ref="QEG153:QGE153"/>
    <mergeCell ref="QGF153:QID153"/>
    <mergeCell ref="QIE153:QKC153"/>
    <mergeCell ref="QKD153:QMB153"/>
    <mergeCell ref="QMC153:QOA153"/>
    <mergeCell ref="QOB153:QPZ153"/>
    <mergeCell ref="QQA153:QRY153"/>
    <mergeCell ref="QRZ153:QTX153"/>
    <mergeCell ref="QTY153:QVW153"/>
    <mergeCell ref="QVX153:QXV153"/>
    <mergeCell ref="QXW153:QZU153"/>
    <mergeCell ref="QZV153:RBT153"/>
    <mergeCell ref="RBU153:RDS153"/>
    <mergeCell ref="RDT153:RFR153"/>
    <mergeCell ref="RFS153:RHQ153"/>
    <mergeCell ref="RHR153:RJP153"/>
    <mergeCell ref="RJQ153:RLO153"/>
    <mergeCell ref="RLP153:RNN153"/>
    <mergeCell ref="RNO153:RPM153"/>
    <mergeCell ref="RPN153:RRL153"/>
    <mergeCell ref="RRM153:RTK153"/>
    <mergeCell ref="RTL153:RVJ153"/>
    <mergeCell ref="RVK153:RXI153"/>
    <mergeCell ref="RXJ153:RZH153"/>
    <mergeCell ref="RZI153:SBG153"/>
    <mergeCell ref="SBH153:SDF153"/>
    <mergeCell ref="SDG153:SFE153"/>
    <mergeCell ref="SFF153:SHD153"/>
    <mergeCell ref="SHE153:SJC153"/>
    <mergeCell ref="SJD153:SLB153"/>
    <mergeCell ref="SLC153:SNA153"/>
    <mergeCell ref="SNB153:SOZ153"/>
    <mergeCell ref="SPA153:SQY153"/>
    <mergeCell ref="SQZ153:SSX153"/>
    <mergeCell ref="SSY153:SUW153"/>
    <mergeCell ref="SUX153:SWV153"/>
    <mergeCell ref="SWW153:SYU153"/>
    <mergeCell ref="SYV153:TAT153"/>
    <mergeCell ref="TAU153:TCS153"/>
    <mergeCell ref="TCT153:TER153"/>
    <mergeCell ref="TES153:TGQ153"/>
    <mergeCell ref="TGR153:TIP153"/>
    <mergeCell ref="TIQ153:TKO153"/>
    <mergeCell ref="TKP153:TMN153"/>
    <mergeCell ref="TMO153:TOM153"/>
    <mergeCell ref="TON153:TQL153"/>
    <mergeCell ref="TQM153:TSK153"/>
    <mergeCell ref="TSL153:TUJ153"/>
    <mergeCell ref="TUK153:TWI153"/>
    <mergeCell ref="TWJ153:TYH153"/>
    <mergeCell ref="TYI153:UAG153"/>
    <mergeCell ref="UAH153:UCF153"/>
    <mergeCell ref="UCG153:UEE153"/>
    <mergeCell ref="UEF153:UGD153"/>
    <mergeCell ref="UGE153:UIC153"/>
    <mergeCell ref="UID153:UKB153"/>
    <mergeCell ref="UKC153:UMA153"/>
    <mergeCell ref="UMB153:UNZ153"/>
    <mergeCell ref="UOA153:UPY153"/>
    <mergeCell ref="UPZ153:URX153"/>
    <mergeCell ref="URY153:UTW153"/>
    <mergeCell ref="UTX153:UVV153"/>
    <mergeCell ref="UVW153:UXU153"/>
    <mergeCell ref="UXV153:UZT153"/>
    <mergeCell ref="UZU153:VBS153"/>
    <mergeCell ref="VBT153:VDR153"/>
    <mergeCell ref="VDS153:VFQ153"/>
    <mergeCell ref="VFR153:VHP153"/>
    <mergeCell ref="VHQ153:VJO153"/>
    <mergeCell ref="VJP153:VLN153"/>
    <mergeCell ref="VLO153:VNM153"/>
    <mergeCell ref="VNN153:VPL153"/>
    <mergeCell ref="VPM153:VRK153"/>
    <mergeCell ref="VRL153:VTJ153"/>
    <mergeCell ref="VTK153:VVI153"/>
    <mergeCell ref="VVJ153:VXH153"/>
    <mergeCell ref="VXI153:VZG153"/>
    <mergeCell ref="VZH153:WBF153"/>
    <mergeCell ref="WBG153:WDE153"/>
    <mergeCell ref="WDF153:WFD153"/>
    <mergeCell ref="WFE153:WHC153"/>
    <mergeCell ref="WHD153:WJB153"/>
    <mergeCell ref="WJC153:WLA153"/>
    <mergeCell ref="WLB153:WMZ153"/>
    <mergeCell ref="WNA153:WOY153"/>
    <mergeCell ref="WOZ153:WQX153"/>
    <mergeCell ref="WQY153:WSW153"/>
    <mergeCell ref="WSX153:WUV153"/>
    <mergeCell ref="WUW153:WWU153"/>
    <mergeCell ref="WWV153:WYT153"/>
    <mergeCell ref="WYU153:XAS153"/>
    <mergeCell ref="XAT153:XCR153"/>
    <mergeCell ref="XCS153:XEQ153"/>
    <mergeCell ref="XER153:XFD153"/>
    <mergeCell ref="A1135:AY1135"/>
    <mergeCell ref="A1139:AY1139"/>
    <mergeCell ref="AZ1139:CX1139"/>
    <mergeCell ref="CY1139:EW1139"/>
    <mergeCell ref="EX1139:GV1139"/>
    <mergeCell ref="GW1139:IU1139"/>
    <mergeCell ref="IV1139:KT1139"/>
    <mergeCell ref="KU1139:MS1139"/>
    <mergeCell ref="MT1139:OR1139"/>
    <mergeCell ref="OS1139:QQ1139"/>
    <mergeCell ref="QR1139:SP1139"/>
    <mergeCell ref="SQ1139:UO1139"/>
    <mergeCell ref="UP1139:WN1139"/>
    <mergeCell ref="WO1139:YM1139"/>
    <mergeCell ref="YN1139:AAL1139"/>
    <mergeCell ref="AAM1139:ACK1139"/>
    <mergeCell ref="ACL1139:AEJ1139"/>
    <mergeCell ref="AEK1139:AGI1139"/>
    <mergeCell ref="AGJ1139:AIH1139"/>
    <mergeCell ref="AII1139:AKG1139"/>
    <mergeCell ref="AKH1139:AMF1139"/>
    <mergeCell ref="AMG1139:AOE1139"/>
    <mergeCell ref="AOF1139:AQD1139"/>
    <mergeCell ref="AQE1139:ASC1139"/>
    <mergeCell ref="ASD1139:AUB1139"/>
    <mergeCell ref="AUC1139:AWA1139"/>
    <mergeCell ref="AWB1139:AXZ1139"/>
    <mergeCell ref="AYA1139:AZY1139"/>
    <mergeCell ref="AZZ1139:BBX1139"/>
    <mergeCell ref="BBY1139:BDW1139"/>
    <mergeCell ref="BDX1139:BFV1139"/>
    <mergeCell ref="BFW1139:BHU1139"/>
    <mergeCell ref="BHV1139:BJT1139"/>
    <mergeCell ref="BJU1139:BLS1139"/>
    <mergeCell ref="BLT1139:BNR1139"/>
    <mergeCell ref="BNS1139:BPQ1139"/>
    <mergeCell ref="BPR1139:BRP1139"/>
    <mergeCell ref="BRQ1139:BTO1139"/>
    <mergeCell ref="BTP1139:BVN1139"/>
    <mergeCell ref="BVO1139:BXM1139"/>
    <mergeCell ref="BXN1139:BZL1139"/>
    <mergeCell ref="BZM1139:CBK1139"/>
    <mergeCell ref="CBL1139:CDJ1139"/>
    <mergeCell ref="CDK1139:CFI1139"/>
    <mergeCell ref="CFJ1139:CHH1139"/>
    <mergeCell ref="CHI1139:CJG1139"/>
    <mergeCell ref="CJH1139:CLF1139"/>
    <mergeCell ref="CLG1139:CNE1139"/>
    <mergeCell ref="CNF1139:CPD1139"/>
    <mergeCell ref="CPE1139:CRC1139"/>
    <mergeCell ref="CRD1139:CTB1139"/>
    <mergeCell ref="CTC1139:CVA1139"/>
    <mergeCell ref="CVB1139:CWZ1139"/>
    <mergeCell ref="CXA1139:CYY1139"/>
    <mergeCell ref="CYZ1139:DAX1139"/>
    <mergeCell ref="DAY1139:DCW1139"/>
    <mergeCell ref="DCX1139:DEV1139"/>
    <mergeCell ref="DEW1139:DGU1139"/>
    <mergeCell ref="DGV1139:DIT1139"/>
    <mergeCell ref="DIU1139:DKS1139"/>
    <mergeCell ref="DKT1139:DMR1139"/>
    <mergeCell ref="DMS1139:DOQ1139"/>
    <mergeCell ref="DOR1139:DQP1139"/>
    <mergeCell ref="DQQ1139:DSO1139"/>
    <mergeCell ref="DSP1139:DUN1139"/>
    <mergeCell ref="DUO1139:DWM1139"/>
    <mergeCell ref="DWN1139:DYL1139"/>
    <mergeCell ref="DYM1139:EAK1139"/>
    <mergeCell ref="EAL1139:ECJ1139"/>
    <mergeCell ref="ECK1139:EEI1139"/>
    <mergeCell ref="EEJ1139:EGH1139"/>
    <mergeCell ref="EGI1139:EIG1139"/>
    <mergeCell ref="EIH1139:EKF1139"/>
    <mergeCell ref="EKG1139:EME1139"/>
    <mergeCell ref="EMF1139:EOD1139"/>
    <mergeCell ref="EOE1139:EQC1139"/>
    <mergeCell ref="EQD1139:ESB1139"/>
    <mergeCell ref="ESC1139:EUA1139"/>
    <mergeCell ref="EUB1139:EVZ1139"/>
    <mergeCell ref="EWA1139:EXY1139"/>
    <mergeCell ref="EXZ1139:EZX1139"/>
    <mergeCell ref="EZY1139:FBW1139"/>
    <mergeCell ref="FBX1139:FDV1139"/>
    <mergeCell ref="FDW1139:FFU1139"/>
    <mergeCell ref="FFV1139:FHT1139"/>
    <mergeCell ref="FHU1139:FJS1139"/>
    <mergeCell ref="FJT1139:FLR1139"/>
    <mergeCell ref="FLS1139:FNQ1139"/>
    <mergeCell ref="FNR1139:FPP1139"/>
    <mergeCell ref="FPQ1139:FRO1139"/>
    <mergeCell ref="FRP1139:FTN1139"/>
    <mergeCell ref="FTO1139:FVM1139"/>
    <mergeCell ref="FVN1139:FXL1139"/>
    <mergeCell ref="FXM1139:FZK1139"/>
    <mergeCell ref="FZL1139:GBJ1139"/>
    <mergeCell ref="GBK1139:GDI1139"/>
    <mergeCell ref="GDJ1139:GFH1139"/>
    <mergeCell ref="GFI1139:GHG1139"/>
    <mergeCell ref="GHH1139:GJF1139"/>
    <mergeCell ref="GJG1139:GLE1139"/>
    <mergeCell ref="GLF1139:GND1139"/>
    <mergeCell ref="GNE1139:GPC1139"/>
    <mergeCell ref="GPD1139:GRB1139"/>
    <mergeCell ref="GRC1139:GTA1139"/>
    <mergeCell ref="GTB1139:GUZ1139"/>
    <mergeCell ref="GVA1139:GWY1139"/>
    <mergeCell ref="GWZ1139:GYX1139"/>
    <mergeCell ref="GYY1139:HAW1139"/>
    <mergeCell ref="HAX1139:HCV1139"/>
    <mergeCell ref="HCW1139:HEU1139"/>
    <mergeCell ref="HEV1139:HGT1139"/>
    <mergeCell ref="HGU1139:HIS1139"/>
    <mergeCell ref="HIT1139:HKR1139"/>
    <mergeCell ref="HKS1139:HMQ1139"/>
    <mergeCell ref="HMR1139:HOP1139"/>
    <mergeCell ref="HOQ1139:HQO1139"/>
    <mergeCell ref="HQP1139:HSN1139"/>
    <mergeCell ref="HSO1139:HUM1139"/>
    <mergeCell ref="HUN1139:HWL1139"/>
    <mergeCell ref="HWM1139:HYK1139"/>
    <mergeCell ref="HYL1139:IAJ1139"/>
    <mergeCell ref="IAK1139:ICI1139"/>
    <mergeCell ref="ICJ1139:IEH1139"/>
    <mergeCell ref="IEI1139:IGG1139"/>
    <mergeCell ref="IGH1139:IIF1139"/>
    <mergeCell ref="IIG1139:IKE1139"/>
    <mergeCell ref="IKF1139:IMD1139"/>
    <mergeCell ref="IME1139:IOC1139"/>
    <mergeCell ref="IOD1139:IQB1139"/>
    <mergeCell ref="IQC1139:ISA1139"/>
    <mergeCell ref="ISB1139:ITZ1139"/>
    <mergeCell ref="IUA1139:IVY1139"/>
    <mergeCell ref="IVZ1139:IXX1139"/>
    <mergeCell ref="IXY1139:IZW1139"/>
    <mergeCell ref="IZX1139:JBV1139"/>
    <mergeCell ref="JBW1139:JDU1139"/>
    <mergeCell ref="JDV1139:JFT1139"/>
    <mergeCell ref="JFU1139:JHS1139"/>
    <mergeCell ref="JHT1139:JJR1139"/>
    <mergeCell ref="JJS1139:JLQ1139"/>
    <mergeCell ref="JLR1139:JNP1139"/>
    <mergeCell ref="JNQ1139:JPO1139"/>
    <mergeCell ref="JPP1139:JRN1139"/>
    <mergeCell ref="JRO1139:JTM1139"/>
    <mergeCell ref="JTN1139:JVL1139"/>
    <mergeCell ref="JVM1139:JXK1139"/>
    <mergeCell ref="JXL1139:JZJ1139"/>
    <mergeCell ref="JZK1139:KBI1139"/>
    <mergeCell ref="KBJ1139:KDH1139"/>
    <mergeCell ref="KDI1139:KFG1139"/>
    <mergeCell ref="KFH1139:KHF1139"/>
    <mergeCell ref="KHG1139:KJE1139"/>
    <mergeCell ref="KJF1139:KLD1139"/>
    <mergeCell ref="KLE1139:KNC1139"/>
    <mergeCell ref="KND1139:KPB1139"/>
    <mergeCell ref="KPC1139:KRA1139"/>
    <mergeCell ref="KRB1139:KSZ1139"/>
    <mergeCell ref="KTA1139:KUY1139"/>
    <mergeCell ref="KUZ1139:KWX1139"/>
    <mergeCell ref="KWY1139:KYW1139"/>
    <mergeCell ref="KYX1139:LAV1139"/>
    <mergeCell ref="LAW1139:LCU1139"/>
    <mergeCell ref="LCV1139:LET1139"/>
    <mergeCell ref="LEU1139:LGS1139"/>
    <mergeCell ref="LGT1139:LIR1139"/>
    <mergeCell ref="LIS1139:LKQ1139"/>
    <mergeCell ref="LKR1139:LMP1139"/>
    <mergeCell ref="LMQ1139:LOO1139"/>
    <mergeCell ref="LOP1139:LQN1139"/>
    <mergeCell ref="LQO1139:LSM1139"/>
    <mergeCell ref="LSN1139:LUL1139"/>
    <mergeCell ref="LUM1139:LWK1139"/>
    <mergeCell ref="LWL1139:LYJ1139"/>
    <mergeCell ref="LYK1139:MAI1139"/>
    <mergeCell ref="MAJ1139:MCH1139"/>
    <mergeCell ref="MCI1139:MEG1139"/>
    <mergeCell ref="MEH1139:MGF1139"/>
    <mergeCell ref="MGG1139:MIE1139"/>
    <mergeCell ref="MIF1139:MKD1139"/>
    <mergeCell ref="MKE1139:MMC1139"/>
    <mergeCell ref="MMD1139:MOB1139"/>
    <mergeCell ref="MOC1139:MQA1139"/>
    <mergeCell ref="MQB1139:MRZ1139"/>
    <mergeCell ref="MSA1139:MTY1139"/>
    <mergeCell ref="MTZ1139:MVX1139"/>
    <mergeCell ref="MVY1139:MXW1139"/>
    <mergeCell ref="MXX1139:MZV1139"/>
    <mergeCell ref="MZW1139:NBU1139"/>
    <mergeCell ref="NBV1139:NDT1139"/>
    <mergeCell ref="NDU1139:NFS1139"/>
    <mergeCell ref="NFT1139:NHR1139"/>
    <mergeCell ref="NHS1139:NJQ1139"/>
    <mergeCell ref="NJR1139:NLP1139"/>
    <mergeCell ref="NLQ1139:NNO1139"/>
    <mergeCell ref="NNP1139:NPN1139"/>
    <mergeCell ref="NPO1139:NRM1139"/>
    <mergeCell ref="NRN1139:NTL1139"/>
    <mergeCell ref="NTM1139:NVK1139"/>
    <mergeCell ref="NVL1139:NXJ1139"/>
    <mergeCell ref="NXK1139:NZI1139"/>
    <mergeCell ref="NZJ1139:OBH1139"/>
    <mergeCell ref="OBI1139:ODG1139"/>
    <mergeCell ref="ODH1139:OFF1139"/>
    <mergeCell ref="OFG1139:OHE1139"/>
    <mergeCell ref="OHF1139:OJD1139"/>
    <mergeCell ref="OJE1139:OLC1139"/>
    <mergeCell ref="OLD1139:ONB1139"/>
    <mergeCell ref="ONC1139:OPA1139"/>
    <mergeCell ref="OPB1139:OQZ1139"/>
    <mergeCell ref="ORA1139:OSY1139"/>
    <mergeCell ref="OSZ1139:OUX1139"/>
    <mergeCell ref="OUY1139:OWW1139"/>
    <mergeCell ref="OWX1139:OYV1139"/>
    <mergeCell ref="OYW1139:PAU1139"/>
    <mergeCell ref="PAV1139:PCT1139"/>
    <mergeCell ref="PCU1139:PES1139"/>
    <mergeCell ref="PET1139:PGR1139"/>
    <mergeCell ref="PGS1139:PIQ1139"/>
    <mergeCell ref="PIR1139:PKP1139"/>
    <mergeCell ref="PKQ1139:PMO1139"/>
    <mergeCell ref="PMP1139:PON1139"/>
    <mergeCell ref="POO1139:PQM1139"/>
    <mergeCell ref="PQN1139:PSL1139"/>
    <mergeCell ref="PSM1139:PUK1139"/>
    <mergeCell ref="PUL1139:PWJ1139"/>
    <mergeCell ref="PWK1139:PYI1139"/>
    <mergeCell ref="PYJ1139:QAH1139"/>
    <mergeCell ref="QAI1139:QCG1139"/>
    <mergeCell ref="QCH1139:QEF1139"/>
    <mergeCell ref="QEG1139:QGE1139"/>
    <mergeCell ref="QGF1139:QID1139"/>
    <mergeCell ref="QIE1139:QKC1139"/>
    <mergeCell ref="QKD1139:QMB1139"/>
    <mergeCell ref="QMC1139:QOA1139"/>
    <mergeCell ref="QOB1139:QPZ1139"/>
    <mergeCell ref="QQA1139:QRY1139"/>
    <mergeCell ref="QRZ1139:QTX1139"/>
    <mergeCell ref="QTY1139:QVW1139"/>
    <mergeCell ref="QVX1139:QXV1139"/>
    <mergeCell ref="QXW1139:QZU1139"/>
    <mergeCell ref="QZV1139:RBT1139"/>
    <mergeCell ref="RBU1139:RDS1139"/>
    <mergeCell ref="RDT1139:RFR1139"/>
    <mergeCell ref="RFS1139:RHQ1139"/>
    <mergeCell ref="RHR1139:RJP1139"/>
    <mergeCell ref="RJQ1139:RLO1139"/>
    <mergeCell ref="RLP1139:RNN1139"/>
    <mergeCell ref="RNO1139:RPM1139"/>
    <mergeCell ref="RPN1139:RRL1139"/>
    <mergeCell ref="RRM1139:RTK1139"/>
    <mergeCell ref="RTL1139:RVJ1139"/>
    <mergeCell ref="RVK1139:RXI1139"/>
    <mergeCell ref="RXJ1139:RZH1139"/>
    <mergeCell ref="RZI1139:SBG1139"/>
    <mergeCell ref="SBH1139:SDF1139"/>
    <mergeCell ref="SDG1139:SFE1139"/>
    <mergeCell ref="SFF1139:SHD1139"/>
    <mergeCell ref="SHE1139:SJC1139"/>
    <mergeCell ref="SJD1139:SLB1139"/>
    <mergeCell ref="SLC1139:SNA1139"/>
    <mergeCell ref="SNB1139:SOZ1139"/>
    <mergeCell ref="SPA1139:SQY1139"/>
    <mergeCell ref="SQZ1139:SSX1139"/>
    <mergeCell ref="SSY1139:SUW1139"/>
    <mergeCell ref="SUX1139:SWV1139"/>
    <mergeCell ref="SWW1139:SYU1139"/>
    <mergeCell ref="SYV1139:TAT1139"/>
    <mergeCell ref="TAU1139:TCS1139"/>
    <mergeCell ref="TCT1139:TER1139"/>
    <mergeCell ref="TES1139:TGQ1139"/>
    <mergeCell ref="TGR1139:TIP1139"/>
    <mergeCell ref="TIQ1139:TKO1139"/>
    <mergeCell ref="TKP1139:TMN1139"/>
    <mergeCell ref="TMO1139:TOM1139"/>
    <mergeCell ref="TON1139:TQL1139"/>
    <mergeCell ref="TQM1139:TSK1139"/>
    <mergeCell ref="TSL1139:TUJ1139"/>
    <mergeCell ref="TUK1139:TWI1139"/>
    <mergeCell ref="TWJ1139:TYH1139"/>
    <mergeCell ref="TYI1139:UAG1139"/>
    <mergeCell ref="UAH1139:UCF1139"/>
    <mergeCell ref="UCG1139:UEE1139"/>
    <mergeCell ref="UEF1139:UGD1139"/>
    <mergeCell ref="UGE1139:UIC1139"/>
    <mergeCell ref="UID1139:UKB1139"/>
    <mergeCell ref="UKC1139:UMA1139"/>
    <mergeCell ref="UMB1139:UNZ1139"/>
    <mergeCell ref="UOA1139:UPY1139"/>
    <mergeCell ref="UPZ1139:URX1139"/>
    <mergeCell ref="URY1139:UTW1139"/>
    <mergeCell ref="UTX1139:UVV1139"/>
    <mergeCell ref="UVW1139:UXU1139"/>
    <mergeCell ref="UXV1139:UZT1139"/>
    <mergeCell ref="UZU1139:VBS1139"/>
    <mergeCell ref="VBT1139:VDR1139"/>
    <mergeCell ref="VDS1139:VFQ1139"/>
    <mergeCell ref="VFR1139:VHP1139"/>
    <mergeCell ref="VHQ1139:VJO1139"/>
    <mergeCell ref="VJP1139:VLN1139"/>
    <mergeCell ref="VLO1139:VNM1139"/>
    <mergeCell ref="VNN1139:VPL1139"/>
    <mergeCell ref="VPM1139:VRK1139"/>
    <mergeCell ref="VRL1139:VTJ1139"/>
    <mergeCell ref="VTK1139:VVI1139"/>
    <mergeCell ref="VVJ1139:VXH1139"/>
    <mergeCell ref="VXI1139:VZG1139"/>
    <mergeCell ref="VZH1139:WBF1139"/>
    <mergeCell ref="WBG1139:WDE1139"/>
    <mergeCell ref="WDF1139:WFD1139"/>
    <mergeCell ref="WFE1139:WHC1139"/>
    <mergeCell ref="WHD1139:WJB1139"/>
    <mergeCell ref="WJC1139:WLA1139"/>
    <mergeCell ref="WLB1139:WMZ1139"/>
    <mergeCell ref="WNA1139:WOY1139"/>
    <mergeCell ref="WOZ1139:WQX1139"/>
    <mergeCell ref="WQY1139:WSW1139"/>
    <mergeCell ref="WSX1139:WUV1139"/>
    <mergeCell ref="WUW1139:WWU1139"/>
    <mergeCell ref="WWV1139:WYT1139"/>
    <mergeCell ref="WYU1139:XAS1139"/>
    <mergeCell ref="XAT1139:XCR1139"/>
    <mergeCell ref="XCS1139:XEQ1139"/>
    <mergeCell ref="XER1139:XFD1139"/>
    <mergeCell ref="A1142:AY1142"/>
    <mergeCell ref="AZ1142:CX1142"/>
    <mergeCell ref="CY1142:EW1142"/>
    <mergeCell ref="EX1142:GV1142"/>
    <mergeCell ref="GW1142:IU1142"/>
    <mergeCell ref="IV1142:KT1142"/>
    <mergeCell ref="KU1142:MS1142"/>
    <mergeCell ref="MT1142:OR1142"/>
    <mergeCell ref="OS1142:QQ1142"/>
    <mergeCell ref="QR1142:SP1142"/>
    <mergeCell ref="SQ1142:UO1142"/>
    <mergeCell ref="UP1142:WN1142"/>
    <mergeCell ref="WO1142:YM1142"/>
    <mergeCell ref="YN1142:AAL1142"/>
    <mergeCell ref="AAM1142:ACK1142"/>
    <mergeCell ref="ACL1142:AEJ1142"/>
    <mergeCell ref="AEK1142:AGI1142"/>
    <mergeCell ref="AGJ1142:AIH1142"/>
    <mergeCell ref="AII1142:AKG1142"/>
    <mergeCell ref="AKH1142:AMF1142"/>
    <mergeCell ref="AMG1142:AOE1142"/>
    <mergeCell ref="AOF1142:AQD1142"/>
    <mergeCell ref="AQE1142:ASC1142"/>
    <mergeCell ref="ASD1142:AUB1142"/>
    <mergeCell ref="AUC1142:AWA1142"/>
    <mergeCell ref="AWB1142:AXZ1142"/>
    <mergeCell ref="AYA1142:AZY1142"/>
    <mergeCell ref="AZZ1142:BBX1142"/>
    <mergeCell ref="BBY1142:BDW1142"/>
    <mergeCell ref="BDX1142:BFV1142"/>
    <mergeCell ref="BFW1142:BHU1142"/>
    <mergeCell ref="BHV1142:BJT1142"/>
    <mergeCell ref="BJU1142:BLS1142"/>
    <mergeCell ref="BLT1142:BNR1142"/>
    <mergeCell ref="BNS1142:BPQ1142"/>
    <mergeCell ref="BPR1142:BRP1142"/>
    <mergeCell ref="BRQ1142:BTO1142"/>
    <mergeCell ref="BTP1142:BVN1142"/>
    <mergeCell ref="BVO1142:BXM1142"/>
    <mergeCell ref="BXN1142:BZL1142"/>
    <mergeCell ref="BZM1142:CBK1142"/>
    <mergeCell ref="CBL1142:CDJ1142"/>
    <mergeCell ref="CDK1142:CFI1142"/>
    <mergeCell ref="CFJ1142:CHH1142"/>
    <mergeCell ref="CHI1142:CJG1142"/>
    <mergeCell ref="CJH1142:CLF1142"/>
    <mergeCell ref="CLG1142:CNE1142"/>
    <mergeCell ref="CNF1142:CPD1142"/>
    <mergeCell ref="CPE1142:CRC1142"/>
    <mergeCell ref="CRD1142:CTB1142"/>
    <mergeCell ref="CTC1142:CVA1142"/>
    <mergeCell ref="CVB1142:CWZ1142"/>
    <mergeCell ref="CXA1142:CYY1142"/>
    <mergeCell ref="CYZ1142:DAX1142"/>
    <mergeCell ref="DAY1142:DCW1142"/>
    <mergeCell ref="DCX1142:DEV1142"/>
    <mergeCell ref="DEW1142:DGU1142"/>
    <mergeCell ref="DGV1142:DIT1142"/>
    <mergeCell ref="DIU1142:DKS1142"/>
    <mergeCell ref="DKT1142:DMR1142"/>
    <mergeCell ref="DMS1142:DOQ1142"/>
    <mergeCell ref="DOR1142:DQP1142"/>
    <mergeCell ref="DQQ1142:DSO1142"/>
    <mergeCell ref="DSP1142:DUN1142"/>
    <mergeCell ref="DUO1142:DWM1142"/>
    <mergeCell ref="DWN1142:DYL1142"/>
    <mergeCell ref="DYM1142:EAK1142"/>
    <mergeCell ref="EAL1142:ECJ1142"/>
    <mergeCell ref="ECK1142:EEI1142"/>
    <mergeCell ref="EEJ1142:EGH1142"/>
    <mergeCell ref="EGI1142:EIG1142"/>
    <mergeCell ref="EIH1142:EKF1142"/>
    <mergeCell ref="EKG1142:EME1142"/>
    <mergeCell ref="EMF1142:EOD1142"/>
    <mergeCell ref="EOE1142:EQC1142"/>
    <mergeCell ref="EQD1142:ESB1142"/>
    <mergeCell ref="ESC1142:EUA1142"/>
    <mergeCell ref="EUB1142:EVZ1142"/>
    <mergeCell ref="EWA1142:EXY1142"/>
    <mergeCell ref="EXZ1142:EZX1142"/>
    <mergeCell ref="EZY1142:FBW1142"/>
    <mergeCell ref="FBX1142:FDV1142"/>
    <mergeCell ref="FDW1142:FFU1142"/>
    <mergeCell ref="FFV1142:FHT1142"/>
    <mergeCell ref="FHU1142:FJS1142"/>
    <mergeCell ref="FJT1142:FLR1142"/>
    <mergeCell ref="FLS1142:FNQ1142"/>
    <mergeCell ref="FNR1142:FPP1142"/>
    <mergeCell ref="FPQ1142:FRO1142"/>
    <mergeCell ref="FRP1142:FTN1142"/>
    <mergeCell ref="FTO1142:FVM1142"/>
    <mergeCell ref="FVN1142:FXL1142"/>
    <mergeCell ref="FXM1142:FZK1142"/>
    <mergeCell ref="FZL1142:GBJ1142"/>
    <mergeCell ref="GBK1142:GDI1142"/>
    <mergeCell ref="GDJ1142:GFH1142"/>
    <mergeCell ref="GFI1142:GHG1142"/>
    <mergeCell ref="GHH1142:GJF1142"/>
    <mergeCell ref="GJG1142:GLE1142"/>
    <mergeCell ref="GLF1142:GND1142"/>
    <mergeCell ref="GNE1142:GPC1142"/>
    <mergeCell ref="GPD1142:GRB1142"/>
    <mergeCell ref="GRC1142:GTA1142"/>
    <mergeCell ref="GTB1142:GUZ1142"/>
    <mergeCell ref="GVA1142:GWY1142"/>
    <mergeCell ref="GWZ1142:GYX1142"/>
    <mergeCell ref="GYY1142:HAW1142"/>
    <mergeCell ref="HAX1142:HCV1142"/>
    <mergeCell ref="HCW1142:HEU1142"/>
    <mergeCell ref="HEV1142:HGT1142"/>
    <mergeCell ref="HGU1142:HIS1142"/>
    <mergeCell ref="HIT1142:HKR1142"/>
    <mergeCell ref="HKS1142:HMQ1142"/>
    <mergeCell ref="HMR1142:HOP1142"/>
    <mergeCell ref="HOQ1142:HQO1142"/>
    <mergeCell ref="HQP1142:HSN1142"/>
    <mergeCell ref="HSO1142:HUM1142"/>
    <mergeCell ref="HUN1142:HWL1142"/>
    <mergeCell ref="HWM1142:HYK1142"/>
    <mergeCell ref="HYL1142:IAJ1142"/>
    <mergeCell ref="IAK1142:ICI1142"/>
    <mergeCell ref="ICJ1142:IEH1142"/>
    <mergeCell ref="IEI1142:IGG1142"/>
    <mergeCell ref="IGH1142:IIF1142"/>
    <mergeCell ref="IIG1142:IKE1142"/>
    <mergeCell ref="IKF1142:IMD1142"/>
    <mergeCell ref="IME1142:IOC1142"/>
    <mergeCell ref="IOD1142:IQB1142"/>
    <mergeCell ref="IQC1142:ISA1142"/>
    <mergeCell ref="ISB1142:ITZ1142"/>
    <mergeCell ref="IUA1142:IVY1142"/>
    <mergeCell ref="IVZ1142:IXX1142"/>
    <mergeCell ref="IXY1142:IZW1142"/>
    <mergeCell ref="IZX1142:JBV1142"/>
    <mergeCell ref="JBW1142:JDU1142"/>
    <mergeCell ref="JDV1142:JFT1142"/>
    <mergeCell ref="JFU1142:JHS1142"/>
    <mergeCell ref="JHT1142:JJR1142"/>
    <mergeCell ref="JJS1142:JLQ1142"/>
    <mergeCell ref="JLR1142:JNP1142"/>
    <mergeCell ref="JNQ1142:JPO1142"/>
    <mergeCell ref="JPP1142:JRN1142"/>
    <mergeCell ref="JRO1142:JTM1142"/>
    <mergeCell ref="JTN1142:JVL1142"/>
    <mergeCell ref="JVM1142:JXK1142"/>
    <mergeCell ref="JXL1142:JZJ1142"/>
    <mergeCell ref="JZK1142:KBI1142"/>
    <mergeCell ref="KBJ1142:KDH1142"/>
    <mergeCell ref="KDI1142:KFG1142"/>
    <mergeCell ref="KFH1142:KHF1142"/>
    <mergeCell ref="KHG1142:KJE1142"/>
    <mergeCell ref="KJF1142:KLD1142"/>
    <mergeCell ref="KLE1142:KNC1142"/>
    <mergeCell ref="KND1142:KPB1142"/>
    <mergeCell ref="KPC1142:KRA1142"/>
    <mergeCell ref="KRB1142:KSZ1142"/>
    <mergeCell ref="KTA1142:KUY1142"/>
    <mergeCell ref="KUZ1142:KWX1142"/>
    <mergeCell ref="KWY1142:KYW1142"/>
    <mergeCell ref="KYX1142:LAV1142"/>
    <mergeCell ref="LAW1142:LCU1142"/>
    <mergeCell ref="LCV1142:LET1142"/>
    <mergeCell ref="LEU1142:LGS1142"/>
    <mergeCell ref="LGT1142:LIR1142"/>
    <mergeCell ref="LIS1142:LKQ1142"/>
    <mergeCell ref="LKR1142:LMP1142"/>
    <mergeCell ref="LMQ1142:LOO1142"/>
    <mergeCell ref="LOP1142:LQN1142"/>
    <mergeCell ref="LQO1142:LSM1142"/>
    <mergeCell ref="LSN1142:LUL1142"/>
    <mergeCell ref="LUM1142:LWK1142"/>
    <mergeCell ref="LWL1142:LYJ1142"/>
    <mergeCell ref="LYK1142:MAI1142"/>
    <mergeCell ref="MAJ1142:MCH1142"/>
    <mergeCell ref="MCI1142:MEG1142"/>
    <mergeCell ref="MEH1142:MGF1142"/>
    <mergeCell ref="MGG1142:MIE1142"/>
    <mergeCell ref="MIF1142:MKD1142"/>
    <mergeCell ref="MKE1142:MMC1142"/>
    <mergeCell ref="MMD1142:MOB1142"/>
    <mergeCell ref="MOC1142:MQA1142"/>
    <mergeCell ref="MQB1142:MRZ1142"/>
    <mergeCell ref="MSA1142:MTY1142"/>
    <mergeCell ref="MTZ1142:MVX1142"/>
    <mergeCell ref="MVY1142:MXW1142"/>
    <mergeCell ref="MXX1142:MZV1142"/>
    <mergeCell ref="MZW1142:NBU1142"/>
    <mergeCell ref="NBV1142:NDT1142"/>
    <mergeCell ref="NDU1142:NFS1142"/>
    <mergeCell ref="NFT1142:NHR1142"/>
    <mergeCell ref="NHS1142:NJQ1142"/>
    <mergeCell ref="NJR1142:NLP1142"/>
    <mergeCell ref="NLQ1142:NNO1142"/>
    <mergeCell ref="NNP1142:NPN1142"/>
    <mergeCell ref="NPO1142:NRM1142"/>
    <mergeCell ref="NRN1142:NTL1142"/>
    <mergeCell ref="NTM1142:NVK1142"/>
    <mergeCell ref="NVL1142:NXJ1142"/>
    <mergeCell ref="NXK1142:NZI1142"/>
    <mergeCell ref="NZJ1142:OBH1142"/>
    <mergeCell ref="OBI1142:ODG1142"/>
    <mergeCell ref="ODH1142:OFF1142"/>
    <mergeCell ref="OFG1142:OHE1142"/>
    <mergeCell ref="OHF1142:OJD1142"/>
    <mergeCell ref="OJE1142:OLC1142"/>
    <mergeCell ref="OLD1142:ONB1142"/>
    <mergeCell ref="ONC1142:OPA1142"/>
    <mergeCell ref="OPB1142:OQZ1142"/>
    <mergeCell ref="ORA1142:OSY1142"/>
    <mergeCell ref="OSZ1142:OUX1142"/>
    <mergeCell ref="OUY1142:OWW1142"/>
    <mergeCell ref="OWX1142:OYV1142"/>
    <mergeCell ref="OYW1142:PAU1142"/>
    <mergeCell ref="PAV1142:PCT1142"/>
    <mergeCell ref="PCU1142:PES1142"/>
    <mergeCell ref="PET1142:PGR1142"/>
    <mergeCell ref="PGS1142:PIQ1142"/>
    <mergeCell ref="PIR1142:PKP1142"/>
    <mergeCell ref="PKQ1142:PMO1142"/>
    <mergeCell ref="PMP1142:PON1142"/>
    <mergeCell ref="POO1142:PQM1142"/>
    <mergeCell ref="PQN1142:PSL1142"/>
    <mergeCell ref="PSM1142:PUK1142"/>
    <mergeCell ref="PUL1142:PWJ1142"/>
    <mergeCell ref="PWK1142:PYI1142"/>
    <mergeCell ref="PYJ1142:QAH1142"/>
    <mergeCell ref="QAI1142:QCG1142"/>
    <mergeCell ref="QCH1142:QEF1142"/>
    <mergeCell ref="QEG1142:QGE1142"/>
    <mergeCell ref="QGF1142:QID1142"/>
    <mergeCell ref="QIE1142:QKC1142"/>
    <mergeCell ref="QKD1142:QMB1142"/>
    <mergeCell ref="QMC1142:QOA1142"/>
    <mergeCell ref="QOB1142:QPZ1142"/>
    <mergeCell ref="QQA1142:QRY1142"/>
    <mergeCell ref="QRZ1142:QTX1142"/>
    <mergeCell ref="QTY1142:QVW1142"/>
    <mergeCell ref="QVX1142:QXV1142"/>
    <mergeCell ref="QXW1142:QZU1142"/>
    <mergeCell ref="QZV1142:RBT1142"/>
    <mergeCell ref="RBU1142:RDS1142"/>
    <mergeCell ref="RDT1142:RFR1142"/>
    <mergeCell ref="RFS1142:RHQ1142"/>
    <mergeCell ref="RHR1142:RJP1142"/>
    <mergeCell ref="RJQ1142:RLO1142"/>
    <mergeCell ref="RLP1142:RNN1142"/>
    <mergeCell ref="RNO1142:RPM1142"/>
    <mergeCell ref="RPN1142:RRL1142"/>
    <mergeCell ref="RRM1142:RTK1142"/>
    <mergeCell ref="RTL1142:RVJ1142"/>
    <mergeCell ref="RVK1142:RXI1142"/>
    <mergeCell ref="RXJ1142:RZH1142"/>
    <mergeCell ref="RZI1142:SBG1142"/>
    <mergeCell ref="SBH1142:SDF1142"/>
    <mergeCell ref="SDG1142:SFE1142"/>
    <mergeCell ref="SFF1142:SHD1142"/>
    <mergeCell ref="SHE1142:SJC1142"/>
    <mergeCell ref="SJD1142:SLB1142"/>
    <mergeCell ref="SLC1142:SNA1142"/>
    <mergeCell ref="SNB1142:SOZ1142"/>
    <mergeCell ref="SPA1142:SQY1142"/>
    <mergeCell ref="SQZ1142:SSX1142"/>
    <mergeCell ref="SSY1142:SUW1142"/>
    <mergeCell ref="SUX1142:SWV1142"/>
    <mergeCell ref="SWW1142:SYU1142"/>
    <mergeCell ref="SYV1142:TAT1142"/>
    <mergeCell ref="TAU1142:TCS1142"/>
    <mergeCell ref="TCT1142:TER1142"/>
    <mergeCell ref="TES1142:TGQ1142"/>
    <mergeCell ref="TGR1142:TIP1142"/>
    <mergeCell ref="TIQ1142:TKO1142"/>
    <mergeCell ref="TKP1142:TMN1142"/>
    <mergeCell ref="TMO1142:TOM1142"/>
    <mergeCell ref="TON1142:TQL1142"/>
    <mergeCell ref="TQM1142:TSK1142"/>
    <mergeCell ref="TSL1142:TUJ1142"/>
    <mergeCell ref="TUK1142:TWI1142"/>
    <mergeCell ref="TWJ1142:TYH1142"/>
    <mergeCell ref="TYI1142:UAG1142"/>
    <mergeCell ref="UAH1142:UCF1142"/>
    <mergeCell ref="UCG1142:UEE1142"/>
    <mergeCell ref="UEF1142:UGD1142"/>
    <mergeCell ref="UGE1142:UIC1142"/>
    <mergeCell ref="UID1142:UKB1142"/>
    <mergeCell ref="UKC1142:UMA1142"/>
    <mergeCell ref="UMB1142:UNZ1142"/>
    <mergeCell ref="UOA1142:UPY1142"/>
    <mergeCell ref="UPZ1142:URX1142"/>
    <mergeCell ref="URY1142:UTW1142"/>
    <mergeCell ref="UTX1142:UVV1142"/>
    <mergeCell ref="UVW1142:UXU1142"/>
    <mergeCell ref="UXV1142:UZT1142"/>
    <mergeCell ref="UZU1142:VBS1142"/>
    <mergeCell ref="VBT1142:VDR1142"/>
    <mergeCell ref="VDS1142:VFQ1142"/>
    <mergeCell ref="VFR1142:VHP1142"/>
    <mergeCell ref="VHQ1142:VJO1142"/>
    <mergeCell ref="VJP1142:VLN1142"/>
    <mergeCell ref="VLO1142:VNM1142"/>
    <mergeCell ref="VNN1142:VPL1142"/>
    <mergeCell ref="VPM1142:VRK1142"/>
    <mergeCell ref="VRL1142:VTJ1142"/>
    <mergeCell ref="VTK1142:VVI1142"/>
    <mergeCell ref="VVJ1142:VXH1142"/>
    <mergeCell ref="VXI1142:VZG1142"/>
    <mergeCell ref="VZH1142:WBF1142"/>
    <mergeCell ref="WBG1142:WDE1142"/>
    <mergeCell ref="WDF1142:WFD1142"/>
    <mergeCell ref="WFE1142:WHC1142"/>
    <mergeCell ref="WHD1142:WJB1142"/>
    <mergeCell ref="WJC1142:WLA1142"/>
    <mergeCell ref="WLB1142:WMZ1142"/>
    <mergeCell ref="WNA1142:WOY1142"/>
    <mergeCell ref="WOZ1142:WQX1142"/>
    <mergeCell ref="WQY1142:WSW1142"/>
    <mergeCell ref="WSX1142:WUV1142"/>
    <mergeCell ref="WUW1142:WWU1142"/>
    <mergeCell ref="WWV1142:WYT1142"/>
    <mergeCell ref="WYU1142:XAS1142"/>
    <mergeCell ref="XAT1142:XCR1142"/>
    <mergeCell ref="XCS1142:XEQ1142"/>
    <mergeCell ref="XER1142:XFD1142"/>
    <mergeCell ref="A1145:AY1145"/>
    <mergeCell ref="AZ1145:CX1145"/>
    <mergeCell ref="CY1145:EW1145"/>
    <mergeCell ref="EX1145:GV1145"/>
    <mergeCell ref="GW1145:IU1145"/>
    <mergeCell ref="IV1145:KT1145"/>
    <mergeCell ref="KU1145:MS1145"/>
    <mergeCell ref="MT1145:OR1145"/>
    <mergeCell ref="OS1145:QQ1145"/>
    <mergeCell ref="QR1145:SP1145"/>
    <mergeCell ref="SQ1145:UO1145"/>
    <mergeCell ref="UP1145:WN1145"/>
    <mergeCell ref="WO1145:YM1145"/>
    <mergeCell ref="YN1145:AAL1145"/>
    <mergeCell ref="AAM1145:ACK1145"/>
    <mergeCell ref="ACL1145:AEJ1145"/>
    <mergeCell ref="AEK1145:AGI1145"/>
    <mergeCell ref="AGJ1145:AIH1145"/>
    <mergeCell ref="AII1145:AKG1145"/>
    <mergeCell ref="AKH1145:AMF1145"/>
    <mergeCell ref="AMG1145:AOE1145"/>
    <mergeCell ref="AOF1145:AQD1145"/>
    <mergeCell ref="AQE1145:ASC1145"/>
    <mergeCell ref="ASD1145:AUB1145"/>
    <mergeCell ref="AUC1145:AWA1145"/>
    <mergeCell ref="AWB1145:AXZ1145"/>
    <mergeCell ref="AYA1145:AZY1145"/>
    <mergeCell ref="AZZ1145:BBX1145"/>
    <mergeCell ref="BBY1145:BDW1145"/>
    <mergeCell ref="BDX1145:BFV1145"/>
    <mergeCell ref="BFW1145:BHU1145"/>
    <mergeCell ref="BHV1145:BJT1145"/>
    <mergeCell ref="BJU1145:BLS1145"/>
    <mergeCell ref="BLT1145:BNR1145"/>
    <mergeCell ref="BNS1145:BPQ1145"/>
    <mergeCell ref="BPR1145:BRP1145"/>
    <mergeCell ref="BRQ1145:BTO1145"/>
    <mergeCell ref="BTP1145:BVN1145"/>
    <mergeCell ref="BVO1145:BXM1145"/>
    <mergeCell ref="BXN1145:BZL1145"/>
    <mergeCell ref="BZM1145:CBK1145"/>
    <mergeCell ref="CBL1145:CDJ1145"/>
    <mergeCell ref="CDK1145:CFI1145"/>
    <mergeCell ref="CFJ1145:CHH1145"/>
    <mergeCell ref="CHI1145:CJG1145"/>
    <mergeCell ref="CJH1145:CLF1145"/>
    <mergeCell ref="CLG1145:CNE1145"/>
    <mergeCell ref="CNF1145:CPD1145"/>
    <mergeCell ref="CPE1145:CRC1145"/>
    <mergeCell ref="CRD1145:CTB1145"/>
    <mergeCell ref="CTC1145:CVA1145"/>
    <mergeCell ref="CVB1145:CWZ1145"/>
    <mergeCell ref="CXA1145:CYY1145"/>
    <mergeCell ref="CYZ1145:DAX1145"/>
    <mergeCell ref="DAY1145:DCW1145"/>
    <mergeCell ref="DCX1145:DEV1145"/>
    <mergeCell ref="DEW1145:DGU1145"/>
    <mergeCell ref="DGV1145:DIT1145"/>
    <mergeCell ref="DIU1145:DKS1145"/>
    <mergeCell ref="DKT1145:DMR1145"/>
    <mergeCell ref="DMS1145:DOQ1145"/>
    <mergeCell ref="DOR1145:DQP1145"/>
    <mergeCell ref="DQQ1145:DSO1145"/>
    <mergeCell ref="DSP1145:DUN1145"/>
    <mergeCell ref="DUO1145:DWM1145"/>
    <mergeCell ref="DWN1145:DYL1145"/>
    <mergeCell ref="DYM1145:EAK1145"/>
    <mergeCell ref="EAL1145:ECJ1145"/>
    <mergeCell ref="ECK1145:EEI1145"/>
    <mergeCell ref="EEJ1145:EGH1145"/>
    <mergeCell ref="EGI1145:EIG1145"/>
    <mergeCell ref="EIH1145:EKF1145"/>
    <mergeCell ref="EKG1145:EME1145"/>
    <mergeCell ref="EMF1145:EOD1145"/>
    <mergeCell ref="EOE1145:EQC1145"/>
    <mergeCell ref="EQD1145:ESB1145"/>
    <mergeCell ref="ESC1145:EUA1145"/>
    <mergeCell ref="EUB1145:EVZ1145"/>
    <mergeCell ref="EWA1145:EXY1145"/>
    <mergeCell ref="EXZ1145:EZX1145"/>
    <mergeCell ref="EZY1145:FBW1145"/>
    <mergeCell ref="FBX1145:FDV1145"/>
    <mergeCell ref="FDW1145:FFU1145"/>
    <mergeCell ref="FFV1145:FHT1145"/>
    <mergeCell ref="FHU1145:FJS1145"/>
    <mergeCell ref="FJT1145:FLR1145"/>
    <mergeCell ref="FLS1145:FNQ1145"/>
    <mergeCell ref="FNR1145:FPP1145"/>
    <mergeCell ref="FPQ1145:FRO1145"/>
    <mergeCell ref="FRP1145:FTN1145"/>
    <mergeCell ref="FTO1145:FVM1145"/>
    <mergeCell ref="FVN1145:FXL1145"/>
    <mergeCell ref="FXM1145:FZK1145"/>
    <mergeCell ref="FZL1145:GBJ1145"/>
    <mergeCell ref="GBK1145:GDI1145"/>
    <mergeCell ref="GDJ1145:GFH1145"/>
    <mergeCell ref="GFI1145:GHG1145"/>
    <mergeCell ref="GHH1145:GJF1145"/>
    <mergeCell ref="GJG1145:GLE1145"/>
    <mergeCell ref="GLF1145:GND1145"/>
    <mergeCell ref="GNE1145:GPC1145"/>
    <mergeCell ref="GPD1145:GRB1145"/>
    <mergeCell ref="GRC1145:GTA1145"/>
    <mergeCell ref="GTB1145:GUZ1145"/>
    <mergeCell ref="GVA1145:GWY1145"/>
    <mergeCell ref="GWZ1145:GYX1145"/>
    <mergeCell ref="GYY1145:HAW1145"/>
    <mergeCell ref="HAX1145:HCV1145"/>
    <mergeCell ref="HCW1145:HEU1145"/>
    <mergeCell ref="HEV1145:HGT1145"/>
    <mergeCell ref="HGU1145:HIS1145"/>
    <mergeCell ref="HIT1145:HKR1145"/>
    <mergeCell ref="HKS1145:HMQ1145"/>
    <mergeCell ref="HMR1145:HOP1145"/>
    <mergeCell ref="HOQ1145:HQO1145"/>
    <mergeCell ref="HQP1145:HSN1145"/>
    <mergeCell ref="HSO1145:HUM1145"/>
    <mergeCell ref="HUN1145:HWL1145"/>
    <mergeCell ref="HWM1145:HYK1145"/>
    <mergeCell ref="HYL1145:IAJ1145"/>
    <mergeCell ref="IAK1145:ICI1145"/>
    <mergeCell ref="ICJ1145:IEH1145"/>
    <mergeCell ref="IEI1145:IGG1145"/>
    <mergeCell ref="IGH1145:IIF1145"/>
    <mergeCell ref="IIG1145:IKE1145"/>
    <mergeCell ref="IKF1145:IMD1145"/>
    <mergeCell ref="IME1145:IOC1145"/>
    <mergeCell ref="IOD1145:IQB1145"/>
    <mergeCell ref="IQC1145:ISA1145"/>
    <mergeCell ref="ISB1145:ITZ1145"/>
    <mergeCell ref="IUA1145:IVY1145"/>
    <mergeCell ref="IVZ1145:IXX1145"/>
    <mergeCell ref="IXY1145:IZW1145"/>
    <mergeCell ref="IZX1145:JBV1145"/>
    <mergeCell ref="JBW1145:JDU1145"/>
    <mergeCell ref="JDV1145:JFT1145"/>
    <mergeCell ref="JFU1145:JHS1145"/>
    <mergeCell ref="JHT1145:JJR1145"/>
    <mergeCell ref="JJS1145:JLQ1145"/>
    <mergeCell ref="JLR1145:JNP1145"/>
    <mergeCell ref="JNQ1145:JPO1145"/>
    <mergeCell ref="JPP1145:JRN1145"/>
    <mergeCell ref="JRO1145:JTM1145"/>
    <mergeCell ref="JTN1145:JVL1145"/>
    <mergeCell ref="JVM1145:JXK1145"/>
    <mergeCell ref="JXL1145:JZJ1145"/>
    <mergeCell ref="JZK1145:KBI1145"/>
    <mergeCell ref="KBJ1145:KDH1145"/>
    <mergeCell ref="KDI1145:KFG1145"/>
    <mergeCell ref="KFH1145:KHF1145"/>
    <mergeCell ref="KHG1145:KJE1145"/>
    <mergeCell ref="KJF1145:KLD1145"/>
    <mergeCell ref="KLE1145:KNC1145"/>
    <mergeCell ref="KND1145:KPB1145"/>
    <mergeCell ref="KPC1145:KRA1145"/>
    <mergeCell ref="KRB1145:KSZ1145"/>
    <mergeCell ref="KTA1145:KUY1145"/>
    <mergeCell ref="KUZ1145:KWX1145"/>
    <mergeCell ref="KWY1145:KYW1145"/>
    <mergeCell ref="KYX1145:LAV1145"/>
    <mergeCell ref="LAW1145:LCU1145"/>
    <mergeCell ref="LCV1145:LET1145"/>
    <mergeCell ref="LEU1145:LGS1145"/>
    <mergeCell ref="LGT1145:LIR1145"/>
    <mergeCell ref="LIS1145:LKQ1145"/>
    <mergeCell ref="LKR1145:LMP1145"/>
    <mergeCell ref="LMQ1145:LOO1145"/>
    <mergeCell ref="LOP1145:LQN1145"/>
    <mergeCell ref="LQO1145:LSM1145"/>
    <mergeCell ref="LSN1145:LUL1145"/>
    <mergeCell ref="LUM1145:LWK1145"/>
    <mergeCell ref="LWL1145:LYJ1145"/>
    <mergeCell ref="LYK1145:MAI1145"/>
    <mergeCell ref="MAJ1145:MCH1145"/>
    <mergeCell ref="MCI1145:MEG1145"/>
    <mergeCell ref="MEH1145:MGF1145"/>
    <mergeCell ref="MGG1145:MIE1145"/>
    <mergeCell ref="MIF1145:MKD1145"/>
    <mergeCell ref="MKE1145:MMC1145"/>
    <mergeCell ref="MMD1145:MOB1145"/>
    <mergeCell ref="MOC1145:MQA1145"/>
    <mergeCell ref="MQB1145:MRZ1145"/>
    <mergeCell ref="MSA1145:MTY1145"/>
    <mergeCell ref="MTZ1145:MVX1145"/>
    <mergeCell ref="MVY1145:MXW1145"/>
    <mergeCell ref="MXX1145:MZV1145"/>
    <mergeCell ref="MZW1145:NBU1145"/>
    <mergeCell ref="NBV1145:NDT1145"/>
    <mergeCell ref="NDU1145:NFS1145"/>
    <mergeCell ref="NFT1145:NHR1145"/>
    <mergeCell ref="NHS1145:NJQ1145"/>
    <mergeCell ref="NJR1145:NLP1145"/>
    <mergeCell ref="NLQ1145:NNO1145"/>
    <mergeCell ref="NNP1145:NPN1145"/>
    <mergeCell ref="NPO1145:NRM1145"/>
    <mergeCell ref="NRN1145:NTL1145"/>
    <mergeCell ref="NTM1145:NVK1145"/>
    <mergeCell ref="NVL1145:NXJ1145"/>
    <mergeCell ref="NXK1145:NZI1145"/>
    <mergeCell ref="NZJ1145:OBH1145"/>
    <mergeCell ref="OBI1145:ODG1145"/>
    <mergeCell ref="ODH1145:OFF1145"/>
    <mergeCell ref="OFG1145:OHE1145"/>
    <mergeCell ref="OHF1145:OJD1145"/>
    <mergeCell ref="OJE1145:OLC1145"/>
    <mergeCell ref="OLD1145:ONB1145"/>
    <mergeCell ref="ONC1145:OPA1145"/>
    <mergeCell ref="OPB1145:OQZ1145"/>
    <mergeCell ref="ORA1145:OSY1145"/>
    <mergeCell ref="OSZ1145:OUX1145"/>
    <mergeCell ref="OUY1145:OWW1145"/>
    <mergeCell ref="OWX1145:OYV1145"/>
    <mergeCell ref="OYW1145:PAU1145"/>
    <mergeCell ref="PAV1145:PCT1145"/>
    <mergeCell ref="PCU1145:PES1145"/>
    <mergeCell ref="PET1145:PGR1145"/>
    <mergeCell ref="PGS1145:PIQ1145"/>
    <mergeCell ref="PIR1145:PKP1145"/>
    <mergeCell ref="PKQ1145:PMO1145"/>
    <mergeCell ref="PMP1145:PON1145"/>
    <mergeCell ref="POO1145:PQM1145"/>
    <mergeCell ref="PQN1145:PSL1145"/>
    <mergeCell ref="PSM1145:PUK1145"/>
    <mergeCell ref="PUL1145:PWJ1145"/>
    <mergeCell ref="PWK1145:PYI1145"/>
    <mergeCell ref="PYJ1145:QAH1145"/>
    <mergeCell ref="QAI1145:QCG1145"/>
    <mergeCell ref="QCH1145:QEF1145"/>
    <mergeCell ref="QEG1145:QGE1145"/>
    <mergeCell ref="QGF1145:QID1145"/>
    <mergeCell ref="QIE1145:QKC1145"/>
    <mergeCell ref="QKD1145:QMB1145"/>
    <mergeCell ref="QMC1145:QOA1145"/>
    <mergeCell ref="QOB1145:QPZ1145"/>
    <mergeCell ref="QQA1145:QRY1145"/>
    <mergeCell ref="QRZ1145:QTX1145"/>
    <mergeCell ref="QTY1145:QVW1145"/>
    <mergeCell ref="QVX1145:QXV1145"/>
    <mergeCell ref="QXW1145:QZU1145"/>
    <mergeCell ref="QZV1145:RBT1145"/>
    <mergeCell ref="RBU1145:RDS1145"/>
    <mergeCell ref="RDT1145:RFR1145"/>
    <mergeCell ref="RFS1145:RHQ1145"/>
    <mergeCell ref="RHR1145:RJP1145"/>
    <mergeCell ref="RJQ1145:RLO1145"/>
    <mergeCell ref="RLP1145:RNN1145"/>
    <mergeCell ref="RNO1145:RPM1145"/>
    <mergeCell ref="RPN1145:RRL1145"/>
    <mergeCell ref="RRM1145:RTK1145"/>
    <mergeCell ref="RTL1145:RVJ1145"/>
    <mergeCell ref="RVK1145:RXI1145"/>
    <mergeCell ref="RXJ1145:RZH1145"/>
    <mergeCell ref="RZI1145:SBG1145"/>
    <mergeCell ref="SBH1145:SDF1145"/>
    <mergeCell ref="SDG1145:SFE1145"/>
    <mergeCell ref="SFF1145:SHD1145"/>
    <mergeCell ref="SHE1145:SJC1145"/>
    <mergeCell ref="SJD1145:SLB1145"/>
    <mergeCell ref="SLC1145:SNA1145"/>
    <mergeCell ref="SNB1145:SOZ1145"/>
    <mergeCell ref="SPA1145:SQY1145"/>
    <mergeCell ref="SQZ1145:SSX1145"/>
    <mergeCell ref="SSY1145:SUW1145"/>
    <mergeCell ref="SUX1145:SWV1145"/>
    <mergeCell ref="SWW1145:SYU1145"/>
    <mergeCell ref="SYV1145:TAT1145"/>
    <mergeCell ref="TAU1145:TCS1145"/>
    <mergeCell ref="TCT1145:TER1145"/>
    <mergeCell ref="TES1145:TGQ1145"/>
    <mergeCell ref="TGR1145:TIP1145"/>
    <mergeCell ref="TIQ1145:TKO1145"/>
    <mergeCell ref="TKP1145:TMN1145"/>
    <mergeCell ref="TMO1145:TOM1145"/>
    <mergeCell ref="TON1145:TQL1145"/>
    <mergeCell ref="TQM1145:TSK1145"/>
    <mergeCell ref="TSL1145:TUJ1145"/>
    <mergeCell ref="TUK1145:TWI1145"/>
    <mergeCell ref="TWJ1145:TYH1145"/>
    <mergeCell ref="TYI1145:UAG1145"/>
    <mergeCell ref="UAH1145:UCF1145"/>
    <mergeCell ref="UCG1145:UEE1145"/>
    <mergeCell ref="UEF1145:UGD1145"/>
    <mergeCell ref="UGE1145:UIC1145"/>
    <mergeCell ref="UID1145:UKB1145"/>
    <mergeCell ref="UKC1145:UMA1145"/>
    <mergeCell ref="UMB1145:UNZ1145"/>
    <mergeCell ref="UOA1145:UPY1145"/>
    <mergeCell ref="UPZ1145:URX1145"/>
    <mergeCell ref="URY1145:UTW1145"/>
    <mergeCell ref="UTX1145:UVV1145"/>
    <mergeCell ref="UVW1145:UXU1145"/>
    <mergeCell ref="UXV1145:UZT1145"/>
    <mergeCell ref="UZU1145:VBS1145"/>
    <mergeCell ref="VBT1145:VDR1145"/>
    <mergeCell ref="VDS1145:VFQ1145"/>
    <mergeCell ref="VFR1145:VHP1145"/>
    <mergeCell ref="VHQ1145:VJO1145"/>
    <mergeCell ref="VJP1145:VLN1145"/>
    <mergeCell ref="VLO1145:VNM1145"/>
    <mergeCell ref="VNN1145:VPL1145"/>
    <mergeCell ref="VPM1145:VRK1145"/>
    <mergeCell ref="VRL1145:VTJ1145"/>
    <mergeCell ref="VTK1145:VVI1145"/>
    <mergeCell ref="VVJ1145:VXH1145"/>
    <mergeCell ref="VXI1145:VZG1145"/>
    <mergeCell ref="VZH1145:WBF1145"/>
    <mergeCell ref="WBG1145:WDE1145"/>
    <mergeCell ref="WDF1145:WFD1145"/>
    <mergeCell ref="WFE1145:WHC1145"/>
    <mergeCell ref="WHD1145:WJB1145"/>
    <mergeCell ref="WJC1145:WLA1145"/>
    <mergeCell ref="WLB1145:WMZ1145"/>
    <mergeCell ref="WNA1145:WOY1145"/>
    <mergeCell ref="WOZ1145:WQX1145"/>
    <mergeCell ref="WQY1145:WSW1145"/>
    <mergeCell ref="WSX1145:WUV1145"/>
    <mergeCell ref="WUW1145:WWU1145"/>
    <mergeCell ref="WWV1145:WYT1145"/>
    <mergeCell ref="WYU1145:XAS1145"/>
    <mergeCell ref="XAT1145:XCR1145"/>
    <mergeCell ref="XCS1145:XEQ1145"/>
    <mergeCell ref="XER1145:XFD1145"/>
    <mergeCell ref="A1152:AY1152"/>
    <mergeCell ref="AZ1152:CX1152"/>
    <mergeCell ref="CY1152:EW1152"/>
    <mergeCell ref="EX1152:GV1152"/>
    <mergeCell ref="GW1152:IU1152"/>
    <mergeCell ref="IV1152:KT1152"/>
    <mergeCell ref="KU1152:MS1152"/>
    <mergeCell ref="MT1152:OR1152"/>
    <mergeCell ref="OS1152:QQ1152"/>
    <mergeCell ref="QR1152:SP1152"/>
    <mergeCell ref="SQ1152:UO1152"/>
    <mergeCell ref="UP1152:WN1152"/>
    <mergeCell ref="WO1152:YM1152"/>
    <mergeCell ref="YN1152:AAL1152"/>
    <mergeCell ref="AAM1152:ACK1152"/>
    <mergeCell ref="ACL1152:AEJ1152"/>
    <mergeCell ref="AEK1152:AGI1152"/>
    <mergeCell ref="AGJ1152:AIH1152"/>
    <mergeCell ref="AII1152:AKG1152"/>
    <mergeCell ref="AKH1152:AMF1152"/>
    <mergeCell ref="AMG1152:AOE1152"/>
    <mergeCell ref="AOF1152:AQD1152"/>
    <mergeCell ref="AQE1152:ASC1152"/>
    <mergeCell ref="ASD1152:AUB1152"/>
    <mergeCell ref="AUC1152:AWA1152"/>
    <mergeCell ref="AWB1152:AXZ1152"/>
    <mergeCell ref="AYA1152:AZY1152"/>
    <mergeCell ref="AZZ1152:BBX1152"/>
    <mergeCell ref="BBY1152:BDW1152"/>
    <mergeCell ref="BDX1152:BFV1152"/>
    <mergeCell ref="BFW1152:BHU1152"/>
    <mergeCell ref="BHV1152:BJT1152"/>
    <mergeCell ref="BJU1152:BLS1152"/>
    <mergeCell ref="BLT1152:BNR1152"/>
    <mergeCell ref="BNS1152:BPQ1152"/>
    <mergeCell ref="BPR1152:BRP1152"/>
    <mergeCell ref="BRQ1152:BTO1152"/>
    <mergeCell ref="BTP1152:BVN1152"/>
    <mergeCell ref="BVO1152:BXM1152"/>
    <mergeCell ref="BXN1152:BZL1152"/>
    <mergeCell ref="BZM1152:CBK1152"/>
    <mergeCell ref="CBL1152:CDJ1152"/>
    <mergeCell ref="CDK1152:CFI1152"/>
    <mergeCell ref="CFJ1152:CHH1152"/>
    <mergeCell ref="CHI1152:CJG1152"/>
    <mergeCell ref="CJH1152:CLF1152"/>
    <mergeCell ref="CLG1152:CNE1152"/>
    <mergeCell ref="CNF1152:CPD1152"/>
    <mergeCell ref="CPE1152:CRC1152"/>
    <mergeCell ref="CRD1152:CTB1152"/>
    <mergeCell ref="CTC1152:CVA1152"/>
    <mergeCell ref="CVB1152:CWZ1152"/>
    <mergeCell ref="CXA1152:CYY1152"/>
    <mergeCell ref="CYZ1152:DAX1152"/>
    <mergeCell ref="DAY1152:DCW1152"/>
    <mergeCell ref="DCX1152:DEV1152"/>
    <mergeCell ref="DEW1152:DGU1152"/>
    <mergeCell ref="DGV1152:DIT1152"/>
    <mergeCell ref="DIU1152:DKS1152"/>
    <mergeCell ref="DKT1152:DMR1152"/>
    <mergeCell ref="DMS1152:DOQ1152"/>
    <mergeCell ref="DOR1152:DQP1152"/>
    <mergeCell ref="DQQ1152:DSO1152"/>
    <mergeCell ref="DSP1152:DUN1152"/>
    <mergeCell ref="DUO1152:DWM1152"/>
    <mergeCell ref="DWN1152:DYL1152"/>
    <mergeCell ref="DYM1152:EAK1152"/>
    <mergeCell ref="EAL1152:ECJ1152"/>
    <mergeCell ref="ECK1152:EEI1152"/>
    <mergeCell ref="EEJ1152:EGH1152"/>
    <mergeCell ref="EGI1152:EIG1152"/>
    <mergeCell ref="EIH1152:EKF1152"/>
    <mergeCell ref="EKG1152:EME1152"/>
    <mergeCell ref="EMF1152:EOD1152"/>
    <mergeCell ref="EOE1152:EQC1152"/>
    <mergeCell ref="EQD1152:ESB1152"/>
    <mergeCell ref="ESC1152:EUA1152"/>
    <mergeCell ref="EUB1152:EVZ1152"/>
    <mergeCell ref="EWA1152:EXY1152"/>
    <mergeCell ref="EXZ1152:EZX1152"/>
    <mergeCell ref="EZY1152:FBW1152"/>
    <mergeCell ref="FBX1152:FDV1152"/>
    <mergeCell ref="FDW1152:FFU1152"/>
    <mergeCell ref="FFV1152:FHT1152"/>
    <mergeCell ref="FHU1152:FJS1152"/>
    <mergeCell ref="FJT1152:FLR1152"/>
    <mergeCell ref="FLS1152:FNQ1152"/>
    <mergeCell ref="FNR1152:FPP1152"/>
    <mergeCell ref="FPQ1152:FRO1152"/>
    <mergeCell ref="FRP1152:FTN1152"/>
    <mergeCell ref="FTO1152:FVM1152"/>
    <mergeCell ref="FVN1152:FXL1152"/>
    <mergeCell ref="FXM1152:FZK1152"/>
    <mergeCell ref="FZL1152:GBJ1152"/>
    <mergeCell ref="GBK1152:GDI1152"/>
    <mergeCell ref="GDJ1152:GFH1152"/>
    <mergeCell ref="GFI1152:GHG1152"/>
    <mergeCell ref="GHH1152:GJF1152"/>
    <mergeCell ref="GJG1152:GLE1152"/>
    <mergeCell ref="GLF1152:GND1152"/>
    <mergeCell ref="GNE1152:GPC1152"/>
    <mergeCell ref="GPD1152:GRB1152"/>
    <mergeCell ref="GRC1152:GTA1152"/>
    <mergeCell ref="GTB1152:GUZ1152"/>
    <mergeCell ref="GVA1152:GWY1152"/>
    <mergeCell ref="GWZ1152:GYX1152"/>
    <mergeCell ref="GYY1152:HAW1152"/>
    <mergeCell ref="HAX1152:HCV1152"/>
    <mergeCell ref="HCW1152:HEU1152"/>
    <mergeCell ref="HEV1152:HGT1152"/>
    <mergeCell ref="HGU1152:HIS1152"/>
    <mergeCell ref="HIT1152:HKR1152"/>
    <mergeCell ref="HKS1152:HMQ1152"/>
    <mergeCell ref="HMR1152:HOP1152"/>
    <mergeCell ref="HOQ1152:HQO1152"/>
    <mergeCell ref="HQP1152:HSN1152"/>
    <mergeCell ref="HSO1152:HUM1152"/>
    <mergeCell ref="HUN1152:HWL1152"/>
    <mergeCell ref="HWM1152:HYK1152"/>
    <mergeCell ref="HYL1152:IAJ1152"/>
    <mergeCell ref="IAK1152:ICI1152"/>
    <mergeCell ref="ICJ1152:IEH1152"/>
    <mergeCell ref="IEI1152:IGG1152"/>
    <mergeCell ref="IGH1152:IIF1152"/>
    <mergeCell ref="IIG1152:IKE1152"/>
    <mergeCell ref="IKF1152:IMD1152"/>
    <mergeCell ref="IME1152:IOC1152"/>
    <mergeCell ref="IOD1152:IQB1152"/>
    <mergeCell ref="IQC1152:ISA1152"/>
    <mergeCell ref="ISB1152:ITZ1152"/>
    <mergeCell ref="IUA1152:IVY1152"/>
    <mergeCell ref="IVZ1152:IXX1152"/>
    <mergeCell ref="IXY1152:IZW1152"/>
    <mergeCell ref="IZX1152:JBV1152"/>
    <mergeCell ref="JBW1152:JDU1152"/>
    <mergeCell ref="JDV1152:JFT1152"/>
    <mergeCell ref="JFU1152:JHS1152"/>
    <mergeCell ref="JHT1152:JJR1152"/>
    <mergeCell ref="JJS1152:JLQ1152"/>
    <mergeCell ref="JLR1152:JNP1152"/>
    <mergeCell ref="JNQ1152:JPO1152"/>
    <mergeCell ref="JPP1152:JRN1152"/>
    <mergeCell ref="JRO1152:JTM1152"/>
    <mergeCell ref="JTN1152:JVL1152"/>
    <mergeCell ref="JVM1152:JXK1152"/>
    <mergeCell ref="JXL1152:JZJ1152"/>
    <mergeCell ref="JZK1152:KBI1152"/>
    <mergeCell ref="KBJ1152:KDH1152"/>
    <mergeCell ref="KDI1152:KFG1152"/>
    <mergeCell ref="KFH1152:KHF1152"/>
    <mergeCell ref="KHG1152:KJE1152"/>
    <mergeCell ref="KJF1152:KLD1152"/>
    <mergeCell ref="KLE1152:KNC1152"/>
    <mergeCell ref="KND1152:KPB1152"/>
    <mergeCell ref="KPC1152:KRA1152"/>
    <mergeCell ref="KRB1152:KSZ1152"/>
    <mergeCell ref="KTA1152:KUY1152"/>
    <mergeCell ref="KUZ1152:KWX1152"/>
    <mergeCell ref="KWY1152:KYW1152"/>
    <mergeCell ref="KYX1152:LAV1152"/>
    <mergeCell ref="LAW1152:LCU1152"/>
    <mergeCell ref="LCV1152:LET1152"/>
    <mergeCell ref="LEU1152:LGS1152"/>
    <mergeCell ref="LGT1152:LIR1152"/>
    <mergeCell ref="LIS1152:LKQ1152"/>
    <mergeCell ref="LKR1152:LMP1152"/>
    <mergeCell ref="LMQ1152:LOO1152"/>
    <mergeCell ref="LOP1152:LQN1152"/>
    <mergeCell ref="LQO1152:LSM1152"/>
    <mergeCell ref="LSN1152:LUL1152"/>
    <mergeCell ref="LUM1152:LWK1152"/>
    <mergeCell ref="LWL1152:LYJ1152"/>
    <mergeCell ref="LYK1152:MAI1152"/>
    <mergeCell ref="MAJ1152:MCH1152"/>
    <mergeCell ref="MCI1152:MEG1152"/>
    <mergeCell ref="MEH1152:MGF1152"/>
    <mergeCell ref="MGG1152:MIE1152"/>
    <mergeCell ref="MIF1152:MKD1152"/>
    <mergeCell ref="MKE1152:MMC1152"/>
    <mergeCell ref="MMD1152:MOB1152"/>
    <mergeCell ref="MOC1152:MQA1152"/>
    <mergeCell ref="MQB1152:MRZ1152"/>
    <mergeCell ref="MSA1152:MTY1152"/>
    <mergeCell ref="MTZ1152:MVX1152"/>
    <mergeCell ref="MVY1152:MXW1152"/>
    <mergeCell ref="MXX1152:MZV1152"/>
    <mergeCell ref="MZW1152:NBU1152"/>
    <mergeCell ref="NBV1152:NDT1152"/>
    <mergeCell ref="NDU1152:NFS1152"/>
    <mergeCell ref="NFT1152:NHR1152"/>
    <mergeCell ref="NHS1152:NJQ1152"/>
    <mergeCell ref="NJR1152:NLP1152"/>
    <mergeCell ref="RZI1152:SBG1152"/>
    <mergeCell ref="SBH1152:SDF1152"/>
    <mergeCell ref="NLQ1152:NNO1152"/>
    <mergeCell ref="NNP1152:NPN1152"/>
    <mergeCell ref="NPO1152:NRM1152"/>
    <mergeCell ref="NRN1152:NTL1152"/>
    <mergeCell ref="NTM1152:NVK1152"/>
    <mergeCell ref="NVL1152:NXJ1152"/>
    <mergeCell ref="NXK1152:NZI1152"/>
    <mergeCell ref="NZJ1152:OBH1152"/>
    <mergeCell ref="OBI1152:ODG1152"/>
    <mergeCell ref="ODH1152:OFF1152"/>
    <mergeCell ref="OFG1152:OHE1152"/>
    <mergeCell ref="OHF1152:OJD1152"/>
    <mergeCell ref="OJE1152:OLC1152"/>
    <mergeCell ref="OLD1152:ONB1152"/>
    <mergeCell ref="ONC1152:OPA1152"/>
    <mergeCell ref="OPB1152:OQZ1152"/>
    <mergeCell ref="ORA1152:OSY1152"/>
    <mergeCell ref="A1147:BA1147"/>
    <mergeCell ref="UTX1152:UVV1152"/>
    <mergeCell ref="UVW1152:UXU1152"/>
    <mergeCell ref="UXV1152:UZT1152"/>
    <mergeCell ref="UZU1152:VBS1152"/>
    <mergeCell ref="QXW1152:QZU1152"/>
    <mergeCell ref="QZV1152:RBT1152"/>
    <mergeCell ref="SHE1152:SJC1152"/>
    <mergeCell ref="SJD1152:SLB1152"/>
    <mergeCell ref="SLC1152:SNA1152"/>
    <mergeCell ref="SNB1152:SOZ1152"/>
    <mergeCell ref="SPA1152:SQY1152"/>
    <mergeCell ref="SQZ1152:SSX1152"/>
    <mergeCell ref="SDG1152:SFE1152"/>
    <mergeCell ref="PQN1152:PSL1152"/>
    <mergeCell ref="PSM1152:PUK1152"/>
    <mergeCell ref="PUL1152:PWJ1152"/>
    <mergeCell ref="PWK1152:PYI1152"/>
    <mergeCell ref="PYJ1152:QAH1152"/>
    <mergeCell ref="QAI1152:QCG1152"/>
    <mergeCell ref="QCH1152:QEF1152"/>
    <mergeCell ref="QEG1152:QGE1152"/>
    <mergeCell ref="QGF1152:QID1152"/>
    <mergeCell ref="QIE1152:QKC1152"/>
    <mergeCell ref="QKD1152:QMB1152"/>
    <mergeCell ref="QMC1152:QOA1152"/>
    <mergeCell ref="QOB1152:QPZ1152"/>
    <mergeCell ref="QQA1152:QRY1152"/>
    <mergeCell ref="QRZ1152:QTX1152"/>
    <mergeCell ref="QTY1152:QVW1152"/>
    <mergeCell ref="QVX1152:QXV1152"/>
    <mergeCell ref="RBU1152:RDS1152"/>
    <mergeCell ref="SUX1152:SWV1152"/>
    <mergeCell ref="SWW1152:SYU1152"/>
    <mergeCell ref="SYV1152:TAT1152"/>
    <mergeCell ref="TAU1152:TCS1152"/>
    <mergeCell ref="TCT1152:TER1152"/>
    <mergeCell ref="TES1152:TGQ1152"/>
    <mergeCell ref="TGR1152:TIP1152"/>
    <mergeCell ref="TIQ1152:TKO1152"/>
    <mergeCell ref="TKP1152:TMN1152"/>
    <mergeCell ref="OSZ1152:OUX1152"/>
    <mergeCell ref="OUY1152:OWW1152"/>
    <mergeCell ref="OWX1152:OYV1152"/>
    <mergeCell ref="OYW1152:PAU1152"/>
    <mergeCell ref="PAV1152:PCT1152"/>
    <mergeCell ref="PCU1152:PES1152"/>
    <mergeCell ref="PET1152:PGR1152"/>
    <mergeCell ref="PGS1152:PIQ1152"/>
    <mergeCell ref="PIR1152:PKP1152"/>
    <mergeCell ref="PKQ1152:PMO1152"/>
    <mergeCell ref="PMP1152:PON1152"/>
    <mergeCell ref="POO1152:PQM1152"/>
    <mergeCell ref="RDT1152:RFR1152"/>
    <mergeCell ref="RFS1152:RHQ1152"/>
    <mergeCell ref="RHR1152:RJP1152"/>
    <mergeCell ref="RJQ1152:RLO1152"/>
    <mergeCell ref="RLP1152:RNN1152"/>
    <mergeCell ref="RNO1152:RPM1152"/>
    <mergeCell ref="RPN1152:RRL1152"/>
    <mergeCell ref="RRM1152:RTK1152"/>
    <mergeCell ref="RTL1152:RVJ1152"/>
    <mergeCell ref="RVK1152:RXI1152"/>
    <mergeCell ref="RXJ1152:RZH1152"/>
    <mergeCell ref="WLB1152:WMZ1152"/>
    <mergeCell ref="WNA1152:WOY1152"/>
    <mergeCell ref="WOZ1152:WQX1152"/>
    <mergeCell ref="WQY1152:WSW1152"/>
    <mergeCell ref="WSX1152:WUV1152"/>
    <mergeCell ref="WUW1152:WWU1152"/>
    <mergeCell ref="WWV1152:WYT1152"/>
    <mergeCell ref="WYU1152:XAS1152"/>
    <mergeCell ref="XAT1152:XCR1152"/>
    <mergeCell ref="XCS1152:XEQ1152"/>
    <mergeCell ref="XER1152:XFD1152"/>
    <mergeCell ref="VZH1152:WBF1152"/>
    <mergeCell ref="A47:AG47"/>
    <mergeCell ref="AK47:AM47"/>
    <mergeCell ref="AS47:AT47"/>
    <mergeCell ref="A48:AG48"/>
    <mergeCell ref="AK48:AM48"/>
    <mergeCell ref="AS48:AT48"/>
    <mergeCell ref="AO47:AP47"/>
    <mergeCell ref="AV47:AW47"/>
    <mergeCell ref="AO48:AP48"/>
    <mergeCell ref="AV48:AW48"/>
    <mergeCell ref="VBT1152:VDR1152"/>
    <mergeCell ref="VDS1152:VFQ1152"/>
    <mergeCell ref="VFR1152:VHP1152"/>
    <mergeCell ref="VHQ1152:VJO1152"/>
    <mergeCell ref="VJP1152:VLN1152"/>
    <mergeCell ref="VLO1152:VNM1152"/>
    <mergeCell ref="VNN1152:VPL1152"/>
    <mergeCell ref="VPM1152:VRK1152"/>
    <mergeCell ref="VRL1152:VTJ1152"/>
    <mergeCell ref="VTK1152:VVI1152"/>
    <mergeCell ref="A1298:AZ1298"/>
    <mergeCell ref="A1153:BB1154"/>
    <mergeCell ref="A1077:BB1078"/>
    <mergeCell ref="A1062:BB1063"/>
    <mergeCell ref="A1020:BB1021"/>
    <mergeCell ref="A772:BB773"/>
    <mergeCell ref="WBG1152:WDE1152"/>
    <mergeCell ref="WDF1152:WFD1152"/>
    <mergeCell ref="WFE1152:WHC1152"/>
    <mergeCell ref="WHD1152:WJB1152"/>
    <mergeCell ref="WJC1152:WLA1152"/>
    <mergeCell ref="TSL1152:TUJ1152"/>
    <mergeCell ref="TUK1152:TWI1152"/>
    <mergeCell ref="TWJ1152:TYH1152"/>
    <mergeCell ref="TYI1152:UAG1152"/>
    <mergeCell ref="UAH1152:UCF1152"/>
    <mergeCell ref="UCG1152:UEE1152"/>
    <mergeCell ref="UEF1152:UGD1152"/>
    <mergeCell ref="UGE1152:UIC1152"/>
    <mergeCell ref="UID1152:UKB1152"/>
    <mergeCell ref="UKC1152:UMA1152"/>
    <mergeCell ref="UMB1152:UNZ1152"/>
    <mergeCell ref="UOA1152:UPY1152"/>
    <mergeCell ref="UPZ1152:URX1152"/>
    <mergeCell ref="URY1152:UTW1152"/>
    <mergeCell ref="SFF1152:SHD1152"/>
    <mergeCell ref="VVJ1152:VXH1152"/>
    <mergeCell ref="VXI1152:VZG1152"/>
    <mergeCell ref="TMO1152:TOM1152"/>
    <mergeCell ref="TON1152:TQL1152"/>
    <mergeCell ref="TQM1152:TSK1152"/>
    <mergeCell ref="SSY1152:SUW1152"/>
  </mergeCells>
  <pageMargins left="0.70866141732283472" right="0.70866141732283472" top="0.98425196850393704" bottom="0.74803149606299213" header="0.31496062992125984" footer="0.31496062992125984"/>
  <pageSetup paperSize="9" scale="90" orientation="portrait" horizontalDpi="1200" verticalDpi="1200" r:id="rId1"/>
  <rowBreaks count="27" manualBreakCount="27">
    <brk id="56" max="53" man="1"/>
    <brk id="92" max="53" man="1"/>
    <brk id="126" max="53" man="1"/>
    <brk id="144" max="53" man="1"/>
    <brk id="190" max="53" man="1"/>
    <brk id="240" max="53" man="1"/>
    <brk id="295" max="53" man="1"/>
    <brk id="352" max="53" man="1"/>
    <brk id="404" max="53" man="1"/>
    <brk id="457" max="53" man="1"/>
    <brk id="507" max="53" man="1"/>
    <brk id="560" max="53" man="1"/>
    <brk id="614" max="53" man="1"/>
    <brk id="666" max="53" man="1"/>
    <brk id="728" max="53" man="1"/>
    <brk id="773" max="53" man="1"/>
    <brk id="835" max="53" man="1"/>
    <brk id="883" max="53" man="1"/>
    <brk id="943" max="53" man="1"/>
    <brk id="1007" max="53" man="1"/>
    <brk id="1063" max="53" man="1"/>
    <brk id="1128" max="53" man="1"/>
    <brk id="1160" max="53" man="1"/>
    <brk id="1205" max="53" man="1"/>
    <brk id="1250" max="53" man="1"/>
    <brk id="1286" max="53" man="1"/>
    <brk id="1311" max="4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H2" zoomScaleNormal="100" workbookViewId="0">
      <selection activeCell="AQ4" sqref="AQ4:AX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70" t="s">
        <v>2829</v>
      </c>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1"/>
      <c r="AK2" s="1250" t="s">
        <v>842</v>
      </c>
      <c r="AL2" s="1251"/>
      <c r="AM2" s="1251"/>
      <c r="AN2" s="1251"/>
      <c r="AO2" s="1251"/>
      <c r="AP2" s="1251"/>
      <c r="AQ2" s="1251"/>
      <c r="AR2" s="1251"/>
      <c r="AS2" s="361"/>
      <c r="AT2" s="1248">
        <f>VstupHlavička!$B$3</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VstupHlavička!$B$4</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ht="11.25" customHeight="1" x14ac:dyDescent="0.2">
      <c r="B4" s="1281" t="str">
        <f>SUVAHAVUJ!$C$2</f>
        <v>Označenie</v>
      </c>
      <c r="C4" s="1282"/>
      <c r="D4" s="1282"/>
      <c r="E4" s="1282"/>
      <c r="F4" s="1282"/>
      <c r="G4" s="1282"/>
      <c r="H4" s="1282"/>
      <c r="I4" s="1282"/>
      <c r="J4" s="1282"/>
      <c r="K4" s="1283"/>
      <c r="L4" s="1252" t="str">
        <f>SUVAHAVUJ!$AD$1</f>
        <v>STRANA AKTÍV</v>
      </c>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1253"/>
      <c r="AL4" s="1253"/>
      <c r="AM4" s="1253"/>
      <c r="AN4" s="1253"/>
      <c r="AO4" s="1253"/>
      <c r="AP4" s="1253"/>
      <c r="AQ4" s="1258" t="str">
        <f>SUVAHAVUJ!$E$2</f>
        <v>Číslo riadku</v>
      </c>
      <c r="AR4" s="1259"/>
      <c r="AS4" s="1259"/>
      <c r="AT4" s="1259"/>
      <c r="AU4" s="1259"/>
      <c r="AV4" s="1259"/>
      <c r="AW4" s="1259"/>
      <c r="AX4" s="1260"/>
      <c r="AY4" s="1278" t="str">
        <f>SUVAHAVUJ!$I$1</f>
        <v>Bežné účtovné obdobie</v>
      </c>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c r="EZ4" s="1279"/>
      <c r="FA4" s="1279"/>
      <c r="FB4" s="1280"/>
      <c r="FC4" s="1293" t="str">
        <f>SUVAHAVUJ!$S$1</f>
        <v>Bezprostredne predchádzajúce účtovné obdobie</v>
      </c>
      <c r="FD4" s="1294"/>
      <c r="FE4" s="1294"/>
      <c r="FF4" s="1294"/>
      <c r="FG4" s="1294"/>
      <c r="FH4" s="1294"/>
      <c r="FI4" s="1294"/>
      <c r="FJ4" s="1294"/>
      <c r="FK4" s="1294"/>
      <c r="FL4" s="1294"/>
      <c r="FM4" s="1294"/>
      <c r="FN4" s="1294"/>
      <c r="FO4" s="1294"/>
      <c r="FP4" s="1294"/>
      <c r="FQ4" s="1294"/>
      <c r="FR4" s="1294"/>
      <c r="FS4" s="1294"/>
      <c r="FT4" s="1294"/>
      <c r="FU4" s="1294"/>
      <c r="FV4" s="1294"/>
      <c r="FW4" s="1294"/>
      <c r="FX4" s="1294"/>
      <c r="FY4" s="1294"/>
      <c r="FZ4" s="1294"/>
      <c r="GA4" s="1294"/>
      <c r="GB4" s="1294"/>
      <c r="GC4" s="1294"/>
      <c r="GD4" s="1294"/>
      <c r="GE4" s="1294"/>
      <c r="GF4" s="1294"/>
      <c r="GG4" s="1294"/>
      <c r="GH4" s="1294"/>
      <c r="GI4" s="1294"/>
      <c r="GJ4" s="1294"/>
      <c r="GK4" s="1294"/>
      <c r="GL4" s="1294"/>
      <c r="GM4" s="1294"/>
      <c r="GN4" s="1294"/>
      <c r="GO4" s="1294"/>
      <c r="GP4" s="1294"/>
      <c r="GQ4" s="1294"/>
      <c r="GR4" s="1294"/>
      <c r="GS4" s="1294"/>
      <c r="GT4" s="1294"/>
      <c r="GU4" s="1294"/>
      <c r="GV4" s="1294"/>
      <c r="GW4" s="1295"/>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267"/>
      <c r="AZ5" s="1268"/>
      <c r="BA5" s="1268"/>
      <c r="BB5" s="1268"/>
      <c r="BC5" s="1268"/>
      <c r="BD5" s="1269"/>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298"/>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267"/>
      <c r="AZ6" s="1268"/>
      <c r="BA6" s="1268"/>
      <c r="BB6" s="1268"/>
      <c r="BC6" s="1268"/>
      <c r="BD6" s="1269"/>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292"/>
    </row>
    <row r="7" spans="2:205" s="129" customFormat="1" ht="25.5" customHeight="1" x14ac:dyDescent="0.2">
      <c r="B7" s="1305"/>
      <c r="C7" s="1305"/>
      <c r="D7" s="1305"/>
      <c r="E7" s="1305"/>
      <c r="F7" s="1305"/>
      <c r="G7" s="1305"/>
      <c r="H7" s="1305"/>
      <c r="I7" s="1305"/>
      <c r="J7" s="1305"/>
      <c r="K7" s="1305"/>
      <c r="L7" s="1300" t="str">
        <f>SUVAHAVUJ!$D$3</f>
        <v>Spolu majetok r. 02 + r. 33 + r. 74</v>
      </c>
      <c r="M7" s="1301"/>
      <c r="N7" s="1301"/>
      <c r="O7" s="1301"/>
      <c r="P7" s="1301"/>
      <c r="Q7" s="1301"/>
      <c r="R7" s="1301"/>
      <c r="S7" s="1301"/>
      <c r="T7" s="1301"/>
      <c r="U7" s="1301"/>
      <c r="V7" s="1301"/>
      <c r="W7" s="1301"/>
      <c r="X7" s="1301"/>
      <c r="Y7" s="1301"/>
      <c r="Z7" s="1301"/>
      <c r="AA7" s="1301"/>
      <c r="AB7" s="1301"/>
      <c r="AC7" s="1301"/>
      <c r="AD7" s="1301"/>
      <c r="AE7" s="1301"/>
      <c r="AF7" s="1301"/>
      <c r="AG7" s="1301"/>
      <c r="AH7" s="1301"/>
      <c r="AI7" s="1301"/>
      <c r="AJ7" s="1301"/>
      <c r="AK7" s="1301"/>
      <c r="AL7" s="1301"/>
      <c r="AM7" s="1301"/>
      <c r="AN7" s="1301"/>
      <c r="AO7" s="1301"/>
      <c r="AP7" s="1301"/>
      <c r="AQ7" s="1302" t="s">
        <v>934</v>
      </c>
      <c r="AR7" s="1302"/>
      <c r="AS7" s="1302"/>
      <c r="AT7" s="1302"/>
      <c r="AU7" s="1302"/>
      <c r="AV7" s="1302"/>
      <c r="AW7" s="1302"/>
      <c r="AX7" s="1302"/>
      <c r="AY7" s="370"/>
      <c r="AZ7" s="371"/>
      <c r="BA7" s="1306" t="str">
        <f>MID(SUVAHAVUJ!AD3,1,1)</f>
        <v xml:space="preserve"> </v>
      </c>
      <c r="BB7" s="1306"/>
      <c r="BC7" s="1306"/>
      <c r="BD7" s="1306"/>
      <c r="BE7" s="1306"/>
      <c r="BF7" s="1306"/>
      <c r="BG7" s="1306" t="str">
        <f>MID(SUVAHAVUJ!AD3,2,1)</f>
        <v xml:space="preserve"> </v>
      </c>
      <c r="BH7" s="1306"/>
      <c r="BI7" s="1306"/>
      <c r="BJ7" s="1306"/>
      <c r="BK7" s="1306"/>
      <c r="BL7" s="1306" t="str">
        <f>MID(SUVAHAVUJ!AD3,3,1)</f>
        <v xml:space="preserve"> </v>
      </c>
      <c r="BM7" s="1306"/>
      <c r="BN7" s="1306"/>
      <c r="BO7" s="1306"/>
      <c r="BP7" s="1306"/>
      <c r="BQ7" s="1306"/>
      <c r="BR7" s="1306" t="str">
        <f>MID(SUVAHAVUJ!AD3,4,1)</f>
        <v xml:space="preserve"> </v>
      </c>
      <c r="BS7" s="1306"/>
      <c r="BT7" s="1306"/>
      <c r="BU7" s="1306"/>
      <c r="BV7" s="1306"/>
      <c r="BW7" s="1306" t="str">
        <f>MID(SUVAHAVUJ!AD3,5,1)</f>
        <v>2</v>
      </c>
      <c r="BX7" s="1306"/>
      <c r="BY7" s="1306"/>
      <c r="BZ7" s="1306"/>
      <c r="CA7" s="1306"/>
      <c r="CB7" s="1306"/>
      <c r="CC7" s="1306" t="str">
        <f>MID(SUVAHAVUJ!AD3,6,1)</f>
        <v>0</v>
      </c>
      <c r="CD7" s="1306"/>
      <c r="CE7" s="1306"/>
      <c r="CF7" s="1306"/>
      <c r="CG7" s="1306"/>
      <c r="CH7" s="1306" t="str">
        <f>MID(SUVAHAVUJ!AD3,7,1)</f>
        <v>3</v>
      </c>
      <c r="CI7" s="1306"/>
      <c r="CJ7" s="1306"/>
      <c r="CK7" s="1306"/>
      <c r="CL7" s="1306"/>
      <c r="CM7" s="1306"/>
      <c r="CN7" s="1306" t="str">
        <f>MID(SUVAHAVUJ!AD3,8,1)</f>
        <v>4</v>
      </c>
      <c r="CO7" s="1306"/>
      <c r="CP7" s="1306"/>
      <c r="CQ7" s="1306"/>
      <c r="CR7" s="1306"/>
      <c r="CS7" s="1306" t="str">
        <f>MID(SUVAHAVUJ!AD3,9,1)</f>
        <v>0</v>
      </c>
      <c r="CT7" s="1306"/>
      <c r="CU7" s="1306"/>
      <c r="CV7" s="1306"/>
      <c r="CW7" s="1306"/>
      <c r="CX7" s="1306"/>
      <c r="CY7" s="1306" t="str">
        <f>MID(SUVAHAVUJ!AD3,10,1)</f>
        <v>0</v>
      </c>
      <c r="CZ7" s="1306"/>
      <c r="DA7" s="1306"/>
      <c r="DB7" s="1306"/>
      <c r="DC7" s="1306"/>
      <c r="DD7" s="1306" t="str">
        <f>MID(SUVAHAVUJ!AD3,11,1)</f>
        <v>1</v>
      </c>
      <c r="DE7" s="1306"/>
      <c r="DF7" s="1306"/>
      <c r="DG7" s="1306"/>
      <c r="DH7" s="1306"/>
      <c r="DI7" s="1316"/>
      <c r="DJ7" s="370"/>
      <c r="DK7" s="371"/>
      <c r="DL7" s="1306" t="str">
        <f>MID(SUVAHAVUJ!AF3,1,1)</f>
        <v xml:space="preserve"> </v>
      </c>
      <c r="DM7" s="1306"/>
      <c r="DN7" s="1306"/>
      <c r="DO7" s="1306"/>
      <c r="DP7" s="1306"/>
      <c r="DQ7" s="1306"/>
      <c r="DR7" s="1306" t="str">
        <f>MID(SUVAHAVUJ!AF3,2,1)</f>
        <v xml:space="preserve"> </v>
      </c>
      <c r="DS7" s="1306"/>
      <c r="DT7" s="1306"/>
      <c r="DU7" s="1306"/>
      <c r="DV7" s="1306"/>
      <c r="DW7" s="1306" t="str">
        <f>MID(SUVAHAVUJ!AF3,3,1)</f>
        <v xml:space="preserve"> </v>
      </c>
      <c r="DX7" s="1306"/>
      <c r="DY7" s="1306"/>
      <c r="DZ7" s="1306"/>
      <c r="EA7" s="1306"/>
      <c r="EB7" s="1306"/>
      <c r="EC7" s="1306" t="str">
        <f>MID(SUVAHAVUJ!AF3,4,1)</f>
        <v xml:space="preserve"> </v>
      </c>
      <c r="ED7" s="1306"/>
      <c r="EE7" s="1306"/>
      <c r="EF7" s="1306"/>
      <c r="EG7" s="1306"/>
      <c r="EH7" s="1306" t="str">
        <f>MID(SUVAHAVUJ!AF3,5,1)</f>
        <v>1</v>
      </c>
      <c r="EI7" s="1306"/>
      <c r="EJ7" s="1306"/>
      <c r="EK7" s="1306"/>
      <c r="EL7" s="1306"/>
      <c r="EM7" s="1306"/>
      <c r="EN7" s="1306" t="str">
        <f>MID(SUVAHAVUJ!AF3,6,1)</f>
        <v>9</v>
      </c>
      <c r="EO7" s="1306"/>
      <c r="EP7" s="1306"/>
      <c r="EQ7" s="1306"/>
      <c r="ER7" s="1306"/>
      <c r="ES7" s="1306" t="str">
        <f>MID(SUVAHAVUJ!AF3,7,1)</f>
        <v>8</v>
      </c>
      <c r="ET7" s="1306"/>
      <c r="EU7" s="1306"/>
      <c r="EV7" s="1306"/>
      <c r="EW7" s="1306"/>
      <c r="EX7" s="1306"/>
      <c r="EY7" s="1306" t="str">
        <f>MID(SUVAHAVUJ!AF3,8,1)</f>
        <v>9</v>
      </c>
      <c r="EZ7" s="1306"/>
      <c r="FA7" s="1306"/>
      <c r="FB7" s="1306"/>
      <c r="FC7" s="1306"/>
      <c r="FD7" s="1306" t="str">
        <f>MID(SUVAHAVUJ!AF3,9,1)</f>
        <v>0</v>
      </c>
      <c r="FE7" s="1306"/>
      <c r="FF7" s="1306"/>
      <c r="FG7" s="1306"/>
      <c r="FH7" s="1306"/>
      <c r="FI7" s="1306"/>
      <c r="FJ7" s="1306" t="str">
        <f>MID(SUVAHAVUJ!AF3,10,1)</f>
        <v>0</v>
      </c>
      <c r="FK7" s="1306"/>
      <c r="FL7" s="1306"/>
      <c r="FM7" s="1306"/>
      <c r="FN7" s="1306"/>
      <c r="FO7" s="1307" t="str">
        <f>MID(SUVAHAVUJ!AF3,11,1)</f>
        <v>1</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03"/>
    </row>
    <row r="8" spans="2:205" ht="22.5" customHeight="1" x14ac:dyDescent="0.2">
      <c r="B8" s="1305"/>
      <c r="C8" s="1305"/>
      <c r="D8" s="1305"/>
      <c r="E8" s="1305"/>
      <c r="F8" s="1305"/>
      <c r="G8" s="1305"/>
      <c r="H8" s="1305"/>
      <c r="I8" s="1305"/>
      <c r="J8" s="1305"/>
      <c r="K8" s="1305"/>
      <c r="L8" s="1301"/>
      <c r="M8" s="1301"/>
      <c r="N8" s="1301"/>
      <c r="O8" s="1301"/>
      <c r="P8" s="1301"/>
      <c r="Q8" s="1301"/>
      <c r="R8" s="1301"/>
      <c r="S8" s="1301"/>
      <c r="T8" s="1301"/>
      <c r="U8" s="1301"/>
      <c r="V8" s="1301"/>
      <c r="W8" s="1301"/>
      <c r="X8" s="1301"/>
      <c r="Y8" s="1301"/>
      <c r="Z8" s="1301"/>
      <c r="AA8" s="1301"/>
      <c r="AB8" s="1301"/>
      <c r="AC8" s="1301"/>
      <c r="AD8" s="1301"/>
      <c r="AE8" s="1301"/>
      <c r="AF8" s="1301"/>
      <c r="AG8" s="1301"/>
      <c r="AH8" s="1301"/>
      <c r="AI8" s="1301"/>
      <c r="AJ8" s="1301"/>
      <c r="AK8" s="1301"/>
      <c r="AL8" s="1301"/>
      <c r="AM8" s="1301"/>
      <c r="AN8" s="1301"/>
      <c r="AO8" s="1301"/>
      <c r="AP8" s="1301"/>
      <c r="AQ8" s="1302"/>
      <c r="AR8" s="1302"/>
      <c r="AS8" s="1302"/>
      <c r="AT8" s="1302"/>
      <c r="AU8" s="1302"/>
      <c r="AV8" s="1302"/>
      <c r="AW8" s="1302"/>
      <c r="AX8" s="1302"/>
      <c r="AY8" s="370"/>
      <c r="AZ8" s="371"/>
      <c r="BA8" s="1306" t="str">
        <f>MID(SUVAHAVUJ!AE3,1,1)</f>
        <v xml:space="preserve"> </v>
      </c>
      <c r="BB8" s="1306"/>
      <c r="BC8" s="1306"/>
      <c r="BD8" s="1306"/>
      <c r="BE8" s="1306"/>
      <c r="BF8" s="1306"/>
      <c r="BG8" s="1306" t="str">
        <f>MID(SUVAHAVUJ!AE3,2,1)</f>
        <v xml:space="preserve"> </v>
      </c>
      <c r="BH8" s="1306"/>
      <c r="BI8" s="1306"/>
      <c r="BJ8" s="1306"/>
      <c r="BK8" s="1306"/>
      <c r="BL8" s="1306" t="str">
        <f>MID(SUVAHAVUJ!AE3,3,1)</f>
        <v xml:space="preserve"> </v>
      </c>
      <c r="BM8" s="1306"/>
      <c r="BN8" s="1306"/>
      <c r="BO8" s="1306"/>
      <c r="BP8" s="1306"/>
      <c r="BQ8" s="1306"/>
      <c r="BR8" s="1306" t="str">
        <f>MID(SUVAHAVUJ!AE3,4,1)</f>
        <v xml:space="preserve"> </v>
      </c>
      <c r="BS8" s="1306"/>
      <c r="BT8" s="1306"/>
      <c r="BU8" s="1306"/>
      <c r="BV8" s="1306"/>
      <c r="BW8" s="1306" t="str">
        <f>MID(SUVAHAVUJ!AE3,5,1)</f>
        <v xml:space="preserve"> </v>
      </c>
      <c r="BX8" s="1306"/>
      <c r="BY8" s="1306"/>
      <c r="BZ8" s="1306"/>
      <c r="CA8" s="1306"/>
      <c r="CB8" s="1306"/>
      <c r="CC8" s="1306" t="str">
        <f>MID(SUVAHAVUJ!AE3,6,1)</f>
        <v xml:space="preserve"> </v>
      </c>
      <c r="CD8" s="1306"/>
      <c r="CE8" s="1306"/>
      <c r="CF8" s="1306"/>
      <c r="CG8" s="1306"/>
      <c r="CH8" s="1306" t="str">
        <f>MID(SUVAHAVUJ!AE3,7,1)</f>
        <v>4</v>
      </c>
      <c r="CI8" s="1306"/>
      <c r="CJ8" s="1306"/>
      <c r="CK8" s="1306"/>
      <c r="CL8" s="1306"/>
      <c r="CM8" s="1306"/>
      <c r="CN8" s="1306" t="str">
        <f>MID(SUVAHAVUJ!AE3,8,1)</f>
        <v>5</v>
      </c>
      <c r="CO8" s="1306"/>
      <c r="CP8" s="1306"/>
      <c r="CQ8" s="1306"/>
      <c r="CR8" s="1306"/>
      <c r="CS8" s="1306" t="str">
        <f>MID(SUVAHAVUJ!AE3,9,1)</f>
        <v>0</v>
      </c>
      <c r="CT8" s="1306"/>
      <c r="CU8" s="1306"/>
      <c r="CV8" s="1306"/>
      <c r="CW8" s="1306"/>
      <c r="CX8" s="1306"/>
      <c r="CY8" s="1306" t="str">
        <f>MID(SUVAHAVUJ!AE3,10,1)</f>
        <v>0</v>
      </c>
      <c r="CZ8" s="1306"/>
      <c r="DA8" s="1306"/>
      <c r="DB8" s="1306"/>
      <c r="DC8" s="1306"/>
      <c r="DD8" s="1306" t="str">
        <f>MID(SUVAHAVUJ!AE3,11,1)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MID(SUVAHAVUJ!AG3,1,1)</f>
        <v xml:space="preserve"> </v>
      </c>
      <c r="EQ8" s="1306"/>
      <c r="ER8" s="1306"/>
      <c r="ES8" s="1306"/>
      <c r="ET8" s="1306"/>
      <c r="EU8" s="1306"/>
      <c r="EV8" s="1306" t="str">
        <f>MID(SUVAHAVUJ!AG3,2,1)</f>
        <v xml:space="preserve"> </v>
      </c>
      <c r="EW8" s="1306"/>
      <c r="EX8" s="1306"/>
      <c r="EY8" s="1306"/>
      <c r="EZ8" s="1306"/>
      <c r="FA8" s="1306" t="str">
        <f>MID(SUVAHAVUJ!AG3,3,1)</f>
        <v xml:space="preserve"> </v>
      </c>
      <c r="FB8" s="1306"/>
      <c r="FC8" s="1306"/>
      <c r="FD8" s="1306"/>
      <c r="FE8" s="1306"/>
      <c r="FF8" s="1306"/>
      <c r="FG8" s="1306" t="str">
        <f>MID(SUVAHAVUJ!AG3,4,1)</f>
        <v xml:space="preserve"> </v>
      </c>
      <c r="FH8" s="1306"/>
      <c r="FI8" s="1306"/>
      <c r="FJ8" s="1306"/>
      <c r="FK8" s="1306"/>
      <c r="FL8" s="1306" t="str">
        <f>MID(SUVAHAVUJ!AG3,5,1)</f>
        <v xml:space="preserve"> </v>
      </c>
      <c r="FM8" s="1306"/>
      <c r="FN8" s="1306"/>
      <c r="FO8" s="1306"/>
      <c r="FP8" s="1306"/>
      <c r="FQ8" s="1306"/>
      <c r="FR8" s="1306" t="str">
        <f>MID(SUVAHAVUJ!AG3,6,1)</f>
        <v xml:space="preserve"> </v>
      </c>
      <c r="FS8" s="1306"/>
      <c r="FT8" s="1306"/>
      <c r="FU8" s="1306"/>
      <c r="FV8" s="1306"/>
      <c r="FW8" s="1306" t="str">
        <f>MID(SUVAHAVUJ!AG3,7,1)</f>
        <v>1</v>
      </c>
      <c r="FX8" s="1306"/>
      <c r="FY8" s="1306"/>
      <c r="FZ8" s="1306"/>
      <c r="GA8" s="1306"/>
      <c r="GB8" s="1306"/>
      <c r="GC8" s="1306" t="str">
        <f>MID(SUVAHAVUJ!AG3,8,1)</f>
        <v>4</v>
      </c>
      <c r="GD8" s="1306"/>
      <c r="GE8" s="1306"/>
      <c r="GF8" s="1306"/>
      <c r="GG8" s="1306"/>
      <c r="GH8" s="1306" t="str">
        <f>MID(SUVAHAVUJ!AG3,9,1)</f>
        <v>0</v>
      </c>
      <c r="GI8" s="1306"/>
      <c r="GJ8" s="1306"/>
      <c r="GK8" s="1306"/>
      <c r="GL8" s="1306"/>
      <c r="GM8" s="1306"/>
      <c r="GN8" s="1306" t="str">
        <f>MID(SUVAHAVUJ!AG3,10,1)</f>
        <v>0</v>
      </c>
      <c r="GO8" s="1306"/>
      <c r="GP8" s="1306"/>
      <c r="GQ8" s="1306"/>
      <c r="GR8" s="1306"/>
      <c r="GS8" s="1307" t="str">
        <f>MID(SUVAHAVUJ!AG3,11,1)</f>
        <v>0</v>
      </c>
      <c r="GT8" s="1307"/>
      <c r="GU8" s="1307"/>
      <c r="GV8" s="1307"/>
      <c r="GW8" s="1313"/>
    </row>
    <row r="9" spans="2:205" s="129" customFormat="1" ht="25.5" customHeight="1" x14ac:dyDescent="0.2">
      <c r="B9" s="1299" t="s">
        <v>1876</v>
      </c>
      <c r="C9" s="1299"/>
      <c r="D9" s="1299"/>
      <c r="E9" s="1299"/>
      <c r="F9" s="1299"/>
      <c r="G9" s="1299"/>
      <c r="H9" s="1299"/>
      <c r="I9" s="1299"/>
      <c r="J9" s="1299"/>
      <c r="K9" s="1299"/>
      <c r="L9" s="1300" t="str">
        <f>SUVAHAVUJ!$D$4</f>
        <v>Neobežný majetok r. 03 + r. 11 + r. 21</v>
      </c>
      <c r="M9" s="1301"/>
      <c r="N9" s="1301"/>
      <c r="O9" s="1301"/>
      <c r="P9" s="1301"/>
      <c r="Q9" s="1301"/>
      <c r="R9" s="1301"/>
      <c r="S9" s="1301"/>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2" t="s">
        <v>952</v>
      </c>
      <c r="AR9" s="1302"/>
      <c r="AS9" s="1302"/>
      <c r="AT9" s="1302"/>
      <c r="AU9" s="1302"/>
      <c r="AV9" s="1302"/>
      <c r="AW9" s="1302"/>
      <c r="AX9" s="1302"/>
      <c r="AY9" s="370"/>
      <c r="AZ9" s="371"/>
      <c r="BA9" s="1307" t="str">
        <f>MID(SUVAHAVUJ!AD4,1,1)</f>
        <v xml:space="preserve"> </v>
      </c>
      <c r="BB9" s="1307"/>
      <c r="BC9" s="1307"/>
      <c r="BD9" s="1307"/>
      <c r="BE9" s="1307"/>
      <c r="BF9" s="1307"/>
      <c r="BG9" s="1307" t="str">
        <f>MID(SUVAHAVUJ!AD4,2,1)</f>
        <v xml:space="preserve"> </v>
      </c>
      <c r="BH9" s="1307"/>
      <c r="BI9" s="1307"/>
      <c r="BJ9" s="1307"/>
      <c r="BK9" s="1307"/>
      <c r="BL9" s="1307" t="str">
        <f>MID(SUVAHAVUJ!AD4,3,1)</f>
        <v xml:space="preserve"> </v>
      </c>
      <c r="BM9" s="1307"/>
      <c r="BN9" s="1307"/>
      <c r="BO9" s="1307"/>
      <c r="BP9" s="1307"/>
      <c r="BQ9" s="1307"/>
      <c r="BR9" s="1307" t="str">
        <f>MID(SUVAHAVUJ!AD4,4,1)</f>
        <v xml:space="preserve"> </v>
      </c>
      <c r="BS9" s="1307"/>
      <c r="BT9" s="1307"/>
      <c r="BU9" s="1307"/>
      <c r="BV9" s="1307"/>
      <c r="BW9" s="1307" t="str">
        <f>MID(SUVAHAVUJ!AD4,5,1)</f>
        <v xml:space="preserve"> </v>
      </c>
      <c r="BX9" s="1307"/>
      <c r="BY9" s="1307"/>
      <c r="BZ9" s="1307"/>
      <c r="CA9" s="1307"/>
      <c r="CB9" s="1307"/>
      <c r="CC9" s="1307" t="str">
        <f>MID(SUVAHAVUJ!AD4,6,1)</f>
        <v xml:space="preserve"> </v>
      </c>
      <c r="CD9" s="1307"/>
      <c r="CE9" s="1307"/>
      <c r="CF9" s="1307"/>
      <c r="CG9" s="1307"/>
      <c r="CH9" s="1307" t="str">
        <f>MID(SUVAHAVUJ!AD4,7,1)</f>
        <v>5</v>
      </c>
      <c r="CI9" s="1307"/>
      <c r="CJ9" s="1307"/>
      <c r="CK9" s="1307"/>
      <c r="CL9" s="1307"/>
      <c r="CM9" s="1307"/>
      <c r="CN9" s="1307" t="str">
        <f>MID(SUVAHAVUJ!AD4,8,1)</f>
        <v>0</v>
      </c>
      <c r="CO9" s="1307"/>
      <c r="CP9" s="1307"/>
      <c r="CQ9" s="1307"/>
      <c r="CR9" s="1307"/>
      <c r="CS9" s="1307" t="str">
        <f>MID(SUVAHAVUJ!AD4,9,1)</f>
        <v>0</v>
      </c>
      <c r="CT9" s="1307"/>
      <c r="CU9" s="1307"/>
      <c r="CV9" s="1307"/>
      <c r="CW9" s="1307"/>
      <c r="CX9" s="1307"/>
      <c r="CY9" s="1307" t="str">
        <f>MID(SUVAHAVUJ!AD4,10,1)</f>
        <v>0</v>
      </c>
      <c r="CZ9" s="1307"/>
      <c r="DA9" s="1307"/>
      <c r="DB9" s="1307"/>
      <c r="DC9" s="1307"/>
      <c r="DD9" s="1307" t="str">
        <f>MID(SUVAHAVUJ!AD4,11,1)</f>
        <v>0</v>
      </c>
      <c r="DE9" s="1307"/>
      <c r="DF9" s="1307"/>
      <c r="DG9" s="1307"/>
      <c r="DH9" s="1307"/>
      <c r="DI9" s="1313"/>
      <c r="DJ9" s="370"/>
      <c r="DK9" s="371"/>
      <c r="DL9" s="1306" t="str">
        <f>MID(SUVAHAVUJ!AF4,1,1)</f>
        <v xml:space="preserve"> </v>
      </c>
      <c r="DM9" s="1306"/>
      <c r="DN9" s="1306"/>
      <c r="DO9" s="1306"/>
      <c r="DP9" s="1306"/>
      <c r="DQ9" s="1306"/>
      <c r="DR9" s="1306" t="str">
        <f>MID(SUVAHAVUJ!AF4,2,1)</f>
        <v xml:space="preserve"> </v>
      </c>
      <c r="DS9" s="1306"/>
      <c r="DT9" s="1306"/>
      <c r="DU9" s="1306"/>
      <c r="DV9" s="1306"/>
      <c r="DW9" s="1306" t="str">
        <f>MID(SUVAHAVUJ!AF4,3,1)</f>
        <v xml:space="preserve"> </v>
      </c>
      <c r="DX9" s="1306"/>
      <c r="DY9" s="1306"/>
      <c r="DZ9" s="1306"/>
      <c r="EA9" s="1306"/>
      <c r="EB9" s="1306"/>
      <c r="EC9" s="1306" t="str">
        <f>MID(SUVAHAVUJ!AF4,4,1)</f>
        <v xml:space="preserve"> </v>
      </c>
      <c r="ED9" s="1306"/>
      <c r="EE9" s="1306"/>
      <c r="EF9" s="1306"/>
      <c r="EG9" s="1306"/>
      <c r="EH9" s="1306" t="str">
        <f>MID(SUVAHAVUJ!AF4,5,1)</f>
        <v xml:space="preserve"> </v>
      </c>
      <c r="EI9" s="1306"/>
      <c r="EJ9" s="1306"/>
      <c r="EK9" s="1306"/>
      <c r="EL9" s="1306"/>
      <c r="EM9" s="1306"/>
      <c r="EN9" s="1306" t="str">
        <f>MID(SUVAHAVUJ!AF4,6,1)</f>
        <v xml:space="preserve"> </v>
      </c>
      <c r="EO9" s="1306"/>
      <c r="EP9" s="1306"/>
      <c r="EQ9" s="1306"/>
      <c r="ER9" s="1306"/>
      <c r="ES9" s="1306" t="str">
        <f>MID(SUVAHAVUJ!AF4,7,1)</f>
        <v xml:space="preserve"> </v>
      </c>
      <c r="ET9" s="1306"/>
      <c r="EU9" s="1306"/>
      <c r="EV9" s="1306"/>
      <c r="EW9" s="1306"/>
      <c r="EX9" s="1306"/>
      <c r="EY9" s="1306" t="str">
        <f>MID(SUVAHAVUJ!AF4,8,1)</f>
        <v>5</v>
      </c>
      <c r="EZ9" s="1306"/>
      <c r="FA9" s="1306"/>
      <c r="FB9" s="1306"/>
      <c r="FC9" s="1306"/>
      <c r="FD9" s="1306" t="str">
        <f>MID(SUVAHAVUJ!AF4,9,1)</f>
        <v>0</v>
      </c>
      <c r="FE9" s="1306"/>
      <c r="FF9" s="1306"/>
      <c r="FG9" s="1306"/>
      <c r="FH9" s="1306"/>
      <c r="FI9" s="1306"/>
      <c r="FJ9" s="1306" t="str">
        <f>MID(SUVAHAVUJ!AF4,10,1)</f>
        <v>0</v>
      </c>
      <c r="FK9" s="1306"/>
      <c r="FL9" s="1306"/>
      <c r="FM9" s="1306"/>
      <c r="FN9" s="1306"/>
      <c r="FO9" s="1307" t="str">
        <f>MID(SUVAHAVUJ!AF4,11,1)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03"/>
    </row>
    <row r="10" spans="2:205" ht="21" customHeight="1" x14ac:dyDescent="0.2">
      <c r="B10" s="1299"/>
      <c r="C10" s="1299"/>
      <c r="D10" s="1299"/>
      <c r="E10" s="1299"/>
      <c r="F10" s="1299"/>
      <c r="G10" s="1299"/>
      <c r="H10" s="1299"/>
      <c r="I10" s="1299"/>
      <c r="J10" s="1299"/>
      <c r="K10" s="1299"/>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2"/>
      <c r="AR10" s="1302"/>
      <c r="AS10" s="1302"/>
      <c r="AT10" s="1302"/>
      <c r="AU10" s="1302"/>
      <c r="AV10" s="1302"/>
      <c r="AW10" s="1302"/>
      <c r="AX10" s="1302"/>
      <c r="AY10" s="370"/>
      <c r="AZ10" s="371"/>
      <c r="BA10" s="1306" t="str">
        <f>MID(SUVAHAVUJ!AE4,1,1)</f>
        <v xml:space="preserve"> </v>
      </c>
      <c r="BB10" s="1306"/>
      <c r="BC10" s="1306"/>
      <c r="BD10" s="1306"/>
      <c r="BE10" s="1306"/>
      <c r="BF10" s="1306"/>
      <c r="BG10" s="1306" t="str">
        <f>MID(SUVAHAVUJ!AE4,2,1)</f>
        <v xml:space="preserve"> </v>
      </c>
      <c r="BH10" s="1306"/>
      <c r="BI10" s="1306"/>
      <c r="BJ10" s="1306"/>
      <c r="BK10" s="1306"/>
      <c r="BL10" s="1306" t="str">
        <f>MID(SUVAHAVUJ!AE4,3,1)</f>
        <v xml:space="preserve"> </v>
      </c>
      <c r="BM10" s="1306"/>
      <c r="BN10" s="1306"/>
      <c r="BO10" s="1306"/>
      <c r="BP10" s="1306"/>
      <c r="BQ10" s="1306"/>
      <c r="BR10" s="1306" t="str">
        <f>MID(SUVAHAVUJ!AE4,4,1)</f>
        <v xml:space="preserve"> </v>
      </c>
      <c r="BS10" s="1306"/>
      <c r="BT10" s="1306"/>
      <c r="BU10" s="1306"/>
      <c r="BV10" s="1306"/>
      <c r="BW10" s="1306" t="str">
        <f>MID(SUVAHAVUJ!AE4,5,1)</f>
        <v xml:space="preserve"> </v>
      </c>
      <c r="BX10" s="1306"/>
      <c r="BY10" s="1306"/>
      <c r="BZ10" s="1306"/>
      <c r="CA10" s="1306"/>
      <c r="CB10" s="1306"/>
      <c r="CC10" s="1306" t="str">
        <f>MID(SUVAHAVUJ!AE4,6,1)</f>
        <v xml:space="preserve"> </v>
      </c>
      <c r="CD10" s="1306"/>
      <c r="CE10" s="1306"/>
      <c r="CF10" s="1306"/>
      <c r="CG10" s="1306"/>
      <c r="CH10" s="1306" t="str">
        <f>MID(SUVAHAVUJ!AE4,7,1)</f>
        <v>4</v>
      </c>
      <c r="CI10" s="1306"/>
      <c r="CJ10" s="1306"/>
      <c r="CK10" s="1306"/>
      <c r="CL10" s="1306"/>
      <c r="CM10" s="1306"/>
      <c r="CN10" s="1306" t="str">
        <f>MID(SUVAHAVUJ!AE4,8,1)</f>
        <v>5</v>
      </c>
      <c r="CO10" s="1306"/>
      <c r="CP10" s="1306"/>
      <c r="CQ10" s="1306"/>
      <c r="CR10" s="1306"/>
      <c r="CS10" s="1306" t="str">
        <f>MID(SUVAHAVUJ!AE4,9,1)</f>
        <v>0</v>
      </c>
      <c r="CT10" s="1306"/>
      <c r="CU10" s="1306"/>
      <c r="CV10" s="1306"/>
      <c r="CW10" s="1306"/>
      <c r="CX10" s="1306"/>
      <c r="CY10" s="1306" t="str">
        <f>MID(SUVAHAVUJ!AE4,10,1)</f>
        <v>0</v>
      </c>
      <c r="CZ10" s="1306"/>
      <c r="DA10" s="1306"/>
      <c r="DB10" s="1306"/>
      <c r="DC10" s="1306"/>
      <c r="DD10" s="1306" t="str">
        <f>MID(SUVAHAVUJ!AE4,11,1)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MID(SUVAHAVUJ!AG4,1,1)</f>
        <v xml:space="preserve"> </v>
      </c>
      <c r="EQ10" s="1306"/>
      <c r="ER10" s="1306"/>
      <c r="ES10" s="1306"/>
      <c r="ET10" s="1306"/>
      <c r="EU10" s="1306"/>
      <c r="EV10" s="1306" t="str">
        <f>MID(SUVAHAVUJ!AG4,2,1)</f>
        <v xml:space="preserve"> </v>
      </c>
      <c r="EW10" s="1306"/>
      <c r="EX10" s="1306"/>
      <c r="EY10" s="1306"/>
      <c r="EZ10" s="1306"/>
      <c r="FA10" s="1306" t="str">
        <f>MID(SUVAHAVUJ!AG4,3,1)</f>
        <v xml:space="preserve"> </v>
      </c>
      <c r="FB10" s="1306"/>
      <c r="FC10" s="1306"/>
      <c r="FD10" s="1306"/>
      <c r="FE10" s="1306"/>
      <c r="FF10" s="1306"/>
      <c r="FG10" s="1306" t="str">
        <f>MID(SUVAHAVUJ!AG4,4,1)</f>
        <v xml:space="preserve"> </v>
      </c>
      <c r="FH10" s="1306"/>
      <c r="FI10" s="1306"/>
      <c r="FJ10" s="1306"/>
      <c r="FK10" s="1306"/>
      <c r="FL10" s="1306" t="str">
        <f>MID(SUVAHAVUJ!AG4,5,1)</f>
        <v xml:space="preserve"> </v>
      </c>
      <c r="FM10" s="1306"/>
      <c r="FN10" s="1306"/>
      <c r="FO10" s="1306"/>
      <c r="FP10" s="1306"/>
      <c r="FQ10" s="1306"/>
      <c r="FR10" s="1306" t="str">
        <f>MID(SUVAHAVUJ!AG4,6,1)</f>
        <v xml:space="preserve"> </v>
      </c>
      <c r="FS10" s="1306"/>
      <c r="FT10" s="1306"/>
      <c r="FU10" s="1306"/>
      <c r="FV10" s="1306"/>
      <c r="FW10" s="1306" t="str">
        <f>MID(SUVAHAVUJ!AG4,7,1)</f>
        <v xml:space="preserve"> </v>
      </c>
      <c r="FX10" s="1306"/>
      <c r="FY10" s="1306"/>
      <c r="FZ10" s="1306"/>
      <c r="GA10" s="1306"/>
      <c r="GB10" s="1306"/>
      <c r="GC10" s="1306" t="str">
        <f>MID(SUVAHAVUJ!AG4,8,1)</f>
        <v>3</v>
      </c>
      <c r="GD10" s="1306"/>
      <c r="GE10" s="1306"/>
      <c r="GF10" s="1306"/>
      <c r="GG10" s="1306"/>
      <c r="GH10" s="1306" t="str">
        <f>MID(SUVAHAVUJ!AG4,9,1)</f>
        <v>0</v>
      </c>
      <c r="GI10" s="1306"/>
      <c r="GJ10" s="1306"/>
      <c r="GK10" s="1306"/>
      <c r="GL10" s="1306"/>
      <c r="GM10" s="1306"/>
      <c r="GN10" s="1306" t="str">
        <f>MID(SUVAHAVUJ!AG4,10,1)</f>
        <v>0</v>
      </c>
      <c r="GO10" s="1306"/>
      <c r="GP10" s="1306"/>
      <c r="GQ10" s="1306"/>
      <c r="GR10" s="1306"/>
      <c r="GS10" s="1307" t="str">
        <f>MID(SUVAHAVUJ!AG4,11,1)</f>
        <v>0</v>
      </c>
      <c r="GT10" s="1307"/>
      <c r="GU10" s="1307"/>
      <c r="GV10" s="1307"/>
      <c r="GW10" s="1313"/>
    </row>
    <row r="11" spans="2:205" s="129" customFormat="1" ht="23.25" customHeight="1" x14ac:dyDescent="0.2">
      <c r="B11" s="1299" t="s">
        <v>2074</v>
      </c>
      <c r="C11" s="1299"/>
      <c r="D11" s="1299"/>
      <c r="E11" s="1299"/>
      <c r="F11" s="1299"/>
      <c r="G11" s="1299"/>
      <c r="H11" s="1299"/>
      <c r="I11" s="1299"/>
      <c r="J11" s="1299"/>
      <c r="K11" s="1299"/>
      <c r="L11" s="1300" t="str">
        <f>SUVAHAVUJ!$D$5</f>
        <v>Dlhodobý nehmotný majetok súčet  (r. 04 až r. 10)</v>
      </c>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1301"/>
      <c r="AK11" s="1301"/>
      <c r="AL11" s="1301"/>
      <c r="AM11" s="1301"/>
      <c r="AN11" s="1301"/>
      <c r="AO11" s="1301"/>
      <c r="AP11" s="1301"/>
      <c r="AQ11" s="1302" t="s">
        <v>970</v>
      </c>
      <c r="AR11" s="1302"/>
      <c r="AS11" s="1302"/>
      <c r="AT11" s="1302"/>
      <c r="AU11" s="1302"/>
      <c r="AV11" s="1302"/>
      <c r="AW11" s="1302"/>
      <c r="AX11" s="1302"/>
      <c r="AY11" s="370"/>
      <c r="AZ11" s="371"/>
      <c r="BA11" s="1307" t="str">
        <f>MID(SUVAHAVUJ!AD5,1,1)</f>
        <v xml:space="preserve"> </v>
      </c>
      <c r="BB11" s="1307"/>
      <c r="BC11" s="1307"/>
      <c r="BD11" s="1307"/>
      <c r="BE11" s="1307"/>
      <c r="BF11" s="1307"/>
      <c r="BG11" s="1307" t="str">
        <f>MID(SUVAHAVUJ!AD5,2,1)</f>
        <v xml:space="preserve"> </v>
      </c>
      <c r="BH11" s="1307"/>
      <c r="BI11" s="1307"/>
      <c r="BJ11" s="1307"/>
      <c r="BK11" s="1307"/>
      <c r="BL11" s="1307" t="str">
        <f>MID(SUVAHAVUJ!AD5,3,1)</f>
        <v xml:space="preserve"> </v>
      </c>
      <c r="BM11" s="1307"/>
      <c r="BN11" s="1307"/>
      <c r="BO11" s="1307"/>
      <c r="BP11" s="1307"/>
      <c r="BQ11" s="1307"/>
      <c r="BR11" s="1307" t="str">
        <f>MID(SUVAHAVUJ!AD5,4,1)</f>
        <v xml:space="preserve"> </v>
      </c>
      <c r="BS11" s="1307"/>
      <c r="BT11" s="1307"/>
      <c r="BU11" s="1307"/>
      <c r="BV11" s="1307"/>
      <c r="BW11" s="1307" t="str">
        <f>MID(SUVAHAVUJ!AD5,5,1)</f>
        <v xml:space="preserve"> </v>
      </c>
      <c r="BX11" s="1307"/>
      <c r="BY11" s="1307"/>
      <c r="BZ11" s="1307"/>
      <c r="CA11" s="1307"/>
      <c r="CB11" s="1307"/>
      <c r="CC11" s="1307" t="str">
        <f>MID(SUVAHAVUJ!AD5,6,1)</f>
        <v xml:space="preserve"> </v>
      </c>
      <c r="CD11" s="1307"/>
      <c r="CE11" s="1307"/>
      <c r="CF11" s="1307"/>
      <c r="CG11" s="1307"/>
      <c r="CH11" s="1307" t="str">
        <f>MID(SUVAHAVUJ!AD5,7,1)</f>
        <v xml:space="preserve"> </v>
      </c>
      <c r="CI11" s="1307"/>
      <c r="CJ11" s="1307"/>
      <c r="CK11" s="1307"/>
      <c r="CL11" s="1307"/>
      <c r="CM11" s="1307"/>
      <c r="CN11" s="1307" t="str">
        <f>MID(SUVAHAVUJ!AD5,8,1)</f>
        <v xml:space="preserve"> </v>
      </c>
      <c r="CO11" s="1307"/>
      <c r="CP11" s="1307"/>
      <c r="CQ11" s="1307"/>
      <c r="CR11" s="1307"/>
      <c r="CS11" s="1307" t="str">
        <f>MID(SUVAHAVUJ!AD5,9,1)</f>
        <v xml:space="preserve"> </v>
      </c>
      <c r="CT11" s="1307"/>
      <c r="CU11" s="1307"/>
      <c r="CV11" s="1307"/>
      <c r="CW11" s="1307"/>
      <c r="CX11" s="1307"/>
      <c r="CY11" s="1307" t="str">
        <f>MID(SUVAHAVUJ!AD5,10,1)</f>
        <v xml:space="preserve"> </v>
      </c>
      <c r="CZ11" s="1307"/>
      <c r="DA11" s="1307"/>
      <c r="DB11" s="1307"/>
      <c r="DC11" s="1307"/>
      <c r="DD11" s="1307" t="str">
        <f>MID(SUVAHAVUJ!AD5,11,1)</f>
        <v>0</v>
      </c>
      <c r="DE11" s="1307"/>
      <c r="DF11" s="1307"/>
      <c r="DG11" s="1307"/>
      <c r="DH11" s="1307"/>
      <c r="DI11" s="1313"/>
      <c r="DJ11" s="370"/>
      <c r="DK11" s="371"/>
      <c r="DL11" s="1306" t="str">
        <f>MID(SUVAHAVUJ!AF5,1,1)</f>
        <v xml:space="preserve"> </v>
      </c>
      <c r="DM11" s="1306"/>
      <c r="DN11" s="1306"/>
      <c r="DO11" s="1306"/>
      <c r="DP11" s="1306"/>
      <c r="DQ11" s="1306"/>
      <c r="DR11" s="1306" t="str">
        <f>MID(SUVAHAVUJ!AF5,2,1)</f>
        <v xml:space="preserve"> </v>
      </c>
      <c r="DS11" s="1306"/>
      <c r="DT11" s="1306"/>
      <c r="DU11" s="1306"/>
      <c r="DV11" s="1306"/>
      <c r="DW11" s="1306" t="str">
        <f>MID(SUVAHAVUJ!AF5,3,1)</f>
        <v xml:space="preserve"> </v>
      </c>
      <c r="DX11" s="1306"/>
      <c r="DY11" s="1306"/>
      <c r="DZ11" s="1306"/>
      <c r="EA11" s="1306"/>
      <c r="EB11" s="1306"/>
      <c r="EC11" s="1306" t="str">
        <f>MID(SUVAHAVUJ!AF5,4,1)</f>
        <v xml:space="preserve"> </v>
      </c>
      <c r="ED11" s="1306"/>
      <c r="EE11" s="1306"/>
      <c r="EF11" s="1306"/>
      <c r="EG11" s="1306"/>
      <c r="EH11" s="1306" t="str">
        <f>MID(SUVAHAVUJ!AF5,5,1)</f>
        <v xml:space="preserve"> </v>
      </c>
      <c r="EI11" s="1306"/>
      <c r="EJ11" s="1306"/>
      <c r="EK11" s="1306"/>
      <c r="EL11" s="1306"/>
      <c r="EM11" s="1306"/>
      <c r="EN11" s="1306" t="str">
        <f>MID(SUVAHAVUJ!AF5,6,1)</f>
        <v xml:space="preserve"> </v>
      </c>
      <c r="EO11" s="1306"/>
      <c r="EP11" s="1306"/>
      <c r="EQ11" s="1306"/>
      <c r="ER11" s="1306"/>
      <c r="ES11" s="1306" t="str">
        <f>MID(SUVAHAVUJ!AF5,7,1)</f>
        <v xml:space="preserve"> </v>
      </c>
      <c r="ET11" s="1306"/>
      <c r="EU11" s="1306"/>
      <c r="EV11" s="1306"/>
      <c r="EW11" s="1306"/>
      <c r="EX11" s="1306"/>
      <c r="EY11" s="1306" t="str">
        <f>MID(SUVAHAVUJ!AF5,8,1)</f>
        <v xml:space="preserve"> </v>
      </c>
      <c r="EZ11" s="1306"/>
      <c r="FA11" s="1306"/>
      <c r="FB11" s="1306"/>
      <c r="FC11" s="1306"/>
      <c r="FD11" s="1306" t="str">
        <f>MID(SUVAHAVUJ!AF5,9,1)</f>
        <v xml:space="preserve"> </v>
      </c>
      <c r="FE11" s="1306"/>
      <c r="FF11" s="1306"/>
      <c r="FG11" s="1306"/>
      <c r="FH11" s="1306"/>
      <c r="FI11" s="1306"/>
      <c r="FJ11" s="1306" t="str">
        <f>MID(SUVAHAVUJ!AF5,10,1)</f>
        <v xml:space="preserve"> </v>
      </c>
      <c r="FK11" s="1306"/>
      <c r="FL11" s="1306"/>
      <c r="FM11" s="1306"/>
      <c r="FN11" s="1306"/>
      <c r="FO11" s="1307" t="str">
        <f>MID(SUVAHAVUJ!AF5,11,1)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03"/>
    </row>
    <row r="12" spans="2:205" ht="23.25" customHeight="1" x14ac:dyDescent="0.2">
      <c r="B12" s="1299"/>
      <c r="C12" s="1299"/>
      <c r="D12" s="1299"/>
      <c r="E12" s="1299"/>
      <c r="F12" s="1299"/>
      <c r="G12" s="1299"/>
      <c r="H12" s="1299"/>
      <c r="I12" s="1299"/>
      <c r="J12" s="1299"/>
      <c r="K12" s="1299"/>
      <c r="L12" s="1301"/>
      <c r="M12" s="1301"/>
      <c r="N12" s="1301"/>
      <c r="O12" s="1301"/>
      <c r="P12" s="1301"/>
      <c r="Q12" s="1301"/>
      <c r="R12" s="1301"/>
      <c r="S12" s="1301"/>
      <c r="T12" s="1301"/>
      <c r="U12" s="1301"/>
      <c r="V12" s="1301"/>
      <c r="W12" s="1301"/>
      <c r="X12" s="1301"/>
      <c r="Y12" s="1301"/>
      <c r="Z12" s="1301"/>
      <c r="AA12" s="1301"/>
      <c r="AB12" s="1301"/>
      <c r="AC12" s="1301"/>
      <c r="AD12" s="1301"/>
      <c r="AE12" s="1301"/>
      <c r="AF12" s="1301"/>
      <c r="AG12" s="1301"/>
      <c r="AH12" s="1301"/>
      <c r="AI12" s="1301"/>
      <c r="AJ12" s="1301"/>
      <c r="AK12" s="1301"/>
      <c r="AL12" s="1301"/>
      <c r="AM12" s="1301"/>
      <c r="AN12" s="1301"/>
      <c r="AO12" s="1301"/>
      <c r="AP12" s="1301"/>
      <c r="AQ12" s="1302"/>
      <c r="AR12" s="1302"/>
      <c r="AS12" s="1302"/>
      <c r="AT12" s="1302"/>
      <c r="AU12" s="1302"/>
      <c r="AV12" s="1302"/>
      <c r="AW12" s="1302"/>
      <c r="AX12" s="1302"/>
      <c r="AY12" s="370"/>
      <c r="AZ12" s="371"/>
      <c r="BA12" s="1306" t="str">
        <f>MID(SUVAHAVUJ!AE5,1,1)</f>
        <v xml:space="preserve"> </v>
      </c>
      <c r="BB12" s="1306"/>
      <c r="BC12" s="1306"/>
      <c r="BD12" s="1306"/>
      <c r="BE12" s="1306"/>
      <c r="BF12" s="1306"/>
      <c r="BG12" s="1306" t="str">
        <f>MID(SUVAHAVUJ!AE5,2,1)</f>
        <v xml:space="preserve"> </v>
      </c>
      <c r="BH12" s="1306"/>
      <c r="BI12" s="1306"/>
      <c r="BJ12" s="1306"/>
      <c r="BK12" s="1306"/>
      <c r="BL12" s="1306" t="str">
        <f>MID(SUVAHAVUJ!AE5,3,1)</f>
        <v xml:space="preserve"> </v>
      </c>
      <c r="BM12" s="1306"/>
      <c r="BN12" s="1306"/>
      <c r="BO12" s="1306"/>
      <c r="BP12" s="1306"/>
      <c r="BQ12" s="1306"/>
      <c r="BR12" s="1306" t="str">
        <f>MID(SUVAHAVUJ!AE5,4,1)</f>
        <v xml:space="preserve"> </v>
      </c>
      <c r="BS12" s="1306"/>
      <c r="BT12" s="1306"/>
      <c r="BU12" s="1306"/>
      <c r="BV12" s="1306"/>
      <c r="BW12" s="1306" t="str">
        <f>MID(SUVAHAVUJ!AE5,5,1)</f>
        <v xml:space="preserve"> </v>
      </c>
      <c r="BX12" s="1306"/>
      <c r="BY12" s="1306"/>
      <c r="BZ12" s="1306"/>
      <c r="CA12" s="1306"/>
      <c r="CB12" s="1306"/>
      <c r="CC12" s="1306" t="str">
        <f>MID(SUVAHAVUJ!AE5,6,1)</f>
        <v xml:space="preserve"> </v>
      </c>
      <c r="CD12" s="1306"/>
      <c r="CE12" s="1306"/>
      <c r="CF12" s="1306"/>
      <c r="CG12" s="1306"/>
      <c r="CH12" s="1306" t="str">
        <f>MID(SUVAHAVUJ!AE5,7,1)</f>
        <v xml:space="preserve"> </v>
      </c>
      <c r="CI12" s="1306"/>
      <c r="CJ12" s="1306"/>
      <c r="CK12" s="1306"/>
      <c r="CL12" s="1306"/>
      <c r="CM12" s="1306"/>
      <c r="CN12" s="1306" t="str">
        <f>MID(SUVAHAVUJ!AE5,8,1)</f>
        <v xml:space="preserve"> </v>
      </c>
      <c r="CO12" s="1306"/>
      <c r="CP12" s="1306"/>
      <c r="CQ12" s="1306"/>
      <c r="CR12" s="1306"/>
      <c r="CS12" s="1306" t="str">
        <f>MID(SUVAHAVUJ!AE5,9,1)</f>
        <v xml:space="preserve"> </v>
      </c>
      <c r="CT12" s="1306"/>
      <c r="CU12" s="1306"/>
      <c r="CV12" s="1306"/>
      <c r="CW12" s="1306"/>
      <c r="CX12" s="1306"/>
      <c r="CY12" s="1306" t="str">
        <f>MID(SUVAHAVUJ!AE5,10,1)</f>
        <v xml:space="preserve"> </v>
      </c>
      <c r="CZ12" s="1306"/>
      <c r="DA12" s="1306"/>
      <c r="DB12" s="1306"/>
      <c r="DC12" s="1306"/>
      <c r="DD12" s="1306" t="str">
        <f>MID(SUVAHAVUJ!AE5,11,1)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MID(SUVAHAVUJ!AG5,1,1)</f>
        <v xml:space="preserve"> </v>
      </c>
      <c r="EQ12" s="1306"/>
      <c r="ER12" s="1306"/>
      <c r="ES12" s="1306"/>
      <c r="ET12" s="1306"/>
      <c r="EU12" s="1306"/>
      <c r="EV12" s="1306" t="str">
        <f>MID(SUVAHAVUJ!AG5,2,1)</f>
        <v xml:space="preserve"> </v>
      </c>
      <c r="EW12" s="1306"/>
      <c r="EX12" s="1306"/>
      <c r="EY12" s="1306"/>
      <c r="EZ12" s="1306"/>
      <c r="FA12" s="1306" t="str">
        <f>MID(SUVAHAVUJ!AG5,3,1)</f>
        <v xml:space="preserve"> </v>
      </c>
      <c r="FB12" s="1306"/>
      <c r="FC12" s="1306"/>
      <c r="FD12" s="1306"/>
      <c r="FE12" s="1306"/>
      <c r="FF12" s="1306"/>
      <c r="FG12" s="1306" t="str">
        <f>MID(SUVAHAVUJ!AG5,4,1)</f>
        <v xml:space="preserve"> </v>
      </c>
      <c r="FH12" s="1306"/>
      <c r="FI12" s="1306"/>
      <c r="FJ12" s="1306"/>
      <c r="FK12" s="1306"/>
      <c r="FL12" s="1306" t="str">
        <f>MID(SUVAHAVUJ!AG5,5,1)</f>
        <v xml:space="preserve"> </v>
      </c>
      <c r="FM12" s="1306"/>
      <c r="FN12" s="1306"/>
      <c r="FO12" s="1306"/>
      <c r="FP12" s="1306"/>
      <c r="FQ12" s="1306"/>
      <c r="FR12" s="1306" t="str">
        <f>MID(SUVAHAVUJ!AG5,6,1)</f>
        <v xml:space="preserve"> </v>
      </c>
      <c r="FS12" s="1306"/>
      <c r="FT12" s="1306"/>
      <c r="FU12" s="1306"/>
      <c r="FV12" s="1306"/>
      <c r="FW12" s="1306" t="str">
        <f>MID(SUVAHAVUJ!AG5,7,1)</f>
        <v xml:space="preserve"> </v>
      </c>
      <c r="FX12" s="1306"/>
      <c r="FY12" s="1306"/>
      <c r="FZ12" s="1306"/>
      <c r="GA12" s="1306"/>
      <c r="GB12" s="1306"/>
      <c r="GC12" s="1306" t="str">
        <f>MID(SUVAHAVUJ!AG5,8,1)</f>
        <v xml:space="preserve"> </v>
      </c>
      <c r="GD12" s="1306"/>
      <c r="GE12" s="1306"/>
      <c r="GF12" s="1306"/>
      <c r="GG12" s="1306"/>
      <c r="GH12" s="1306" t="str">
        <f>MID(SUVAHAVUJ!AG5,9,1)</f>
        <v xml:space="preserve"> </v>
      </c>
      <c r="GI12" s="1306"/>
      <c r="GJ12" s="1306"/>
      <c r="GK12" s="1306"/>
      <c r="GL12" s="1306"/>
      <c r="GM12" s="1306"/>
      <c r="GN12" s="1306" t="str">
        <f>MID(SUVAHAVUJ!AG5,10,1)</f>
        <v xml:space="preserve"> </v>
      </c>
      <c r="GO12" s="1306"/>
      <c r="GP12" s="1306"/>
      <c r="GQ12" s="1306"/>
      <c r="GR12" s="1306"/>
      <c r="GS12" s="1307" t="str">
        <f>MID(SUVAHAVUJ!AG5,11,1)</f>
        <v>0</v>
      </c>
      <c r="GT12" s="1307"/>
      <c r="GU12" s="1307"/>
      <c r="GV12" s="1307"/>
      <c r="GW12" s="1313"/>
    </row>
    <row r="13" spans="2:205" s="129" customFormat="1" ht="23.25" customHeight="1" x14ac:dyDescent="0.2">
      <c r="B13" s="1308" t="s">
        <v>2077</v>
      </c>
      <c r="C13" s="1308"/>
      <c r="D13" s="1308"/>
      <c r="E13" s="1308"/>
      <c r="F13" s="1308"/>
      <c r="G13" s="1308"/>
      <c r="H13" s="1308"/>
      <c r="I13" s="1308"/>
      <c r="J13" s="1308"/>
      <c r="K13" s="1308"/>
      <c r="L13" s="1309" t="str">
        <f>SUVAHAVUJ!$D$6</f>
        <v>Aktivované náklady na vývoj (012) - /072, 091A/</v>
      </c>
      <c r="M13" s="1310"/>
      <c r="N13" s="1310"/>
      <c r="O13" s="1310"/>
      <c r="P13" s="1310"/>
      <c r="Q13" s="1310"/>
      <c r="R13" s="1310"/>
      <c r="S13" s="1310"/>
      <c r="T13" s="1310"/>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1" t="s">
        <v>976</v>
      </c>
      <c r="AR13" s="1311"/>
      <c r="AS13" s="1311"/>
      <c r="AT13" s="1311"/>
      <c r="AU13" s="1311"/>
      <c r="AV13" s="1311"/>
      <c r="AW13" s="1311"/>
      <c r="AX13" s="1311"/>
      <c r="AY13" s="370"/>
      <c r="AZ13" s="371"/>
      <c r="BA13" s="1307" t="str">
        <f>MID(SUVAHAVUJ!AD6,1,1)</f>
        <v xml:space="preserve"> </v>
      </c>
      <c r="BB13" s="1307"/>
      <c r="BC13" s="1307"/>
      <c r="BD13" s="1307"/>
      <c r="BE13" s="1307"/>
      <c r="BF13" s="1307"/>
      <c r="BG13" s="1307" t="str">
        <f>MID(SUVAHAVUJ!AD6,2,1)</f>
        <v xml:space="preserve"> </v>
      </c>
      <c r="BH13" s="1307"/>
      <c r="BI13" s="1307"/>
      <c r="BJ13" s="1307"/>
      <c r="BK13" s="1307"/>
      <c r="BL13" s="1307" t="str">
        <f>MID(SUVAHAVUJ!AD6,3,1)</f>
        <v xml:space="preserve"> </v>
      </c>
      <c r="BM13" s="1307"/>
      <c r="BN13" s="1307"/>
      <c r="BO13" s="1307"/>
      <c r="BP13" s="1307"/>
      <c r="BQ13" s="1307"/>
      <c r="BR13" s="1307" t="str">
        <f>MID(SUVAHAVUJ!AD6,4,1)</f>
        <v xml:space="preserve"> </v>
      </c>
      <c r="BS13" s="1307"/>
      <c r="BT13" s="1307"/>
      <c r="BU13" s="1307"/>
      <c r="BV13" s="1307"/>
      <c r="BW13" s="1307" t="str">
        <f>MID(SUVAHAVUJ!AD6,5,1)</f>
        <v xml:space="preserve"> </v>
      </c>
      <c r="BX13" s="1307"/>
      <c r="BY13" s="1307"/>
      <c r="BZ13" s="1307"/>
      <c r="CA13" s="1307"/>
      <c r="CB13" s="1307"/>
      <c r="CC13" s="1307" t="str">
        <f>MID(SUVAHAVUJ!AD6,6,1)</f>
        <v xml:space="preserve"> </v>
      </c>
      <c r="CD13" s="1307"/>
      <c r="CE13" s="1307"/>
      <c r="CF13" s="1307"/>
      <c r="CG13" s="1307"/>
      <c r="CH13" s="1307" t="str">
        <f>MID(SUVAHAVUJ!AD6,7,1)</f>
        <v xml:space="preserve"> </v>
      </c>
      <c r="CI13" s="1307"/>
      <c r="CJ13" s="1307"/>
      <c r="CK13" s="1307"/>
      <c r="CL13" s="1307"/>
      <c r="CM13" s="1307"/>
      <c r="CN13" s="1307" t="str">
        <f>MID(SUVAHAVUJ!AD6,8,1)</f>
        <v xml:space="preserve"> </v>
      </c>
      <c r="CO13" s="1307"/>
      <c r="CP13" s="1307"/>
      <c r="CQ13" s="1307"/>
      <c r="CR13" s="1307"/>
      <c r="CS13" s="1307" t="str">
        <f>MID(SUVAHAVUJ!AD6,9,1)</f>
        <v xml:space="preserve"> </v>
      </c>
      <c r="CT13" s="1307"/>
      <c r="CU13" s="1307"/>
      <c r="CV13" s="1307"/>
      <c r="CW13" s="1307"/>
      <c r="CX13" s="1307"/>
      <c r="CY13" s="1307" t="str">
        <f>MID(SUVAHAVUJ!AD6,10,1)</f>
        <v xml:space="preserve"> </v>
      </c>
      <c r="CZ13" s="1307"/>
      <c r="DA13" s="1307"/>
      <c r="DB13" s="1307"/>
      <c r="DC13" s="1307"/>
      <c r="DD13" s="1307" t="str">
        <f>MID(SUVAHAVUJ!AD6,11,1)</f>
        <v>0</v>
      </c>
      <c r="DE13" s="1307"/>
      <c r="DF13" s="1307"/>
      <c r="DG13" s="1307"/>
      <c r="DH13" s="1307"/>
      <c r="DI13" s="1313"/>
      <c r="DJ13" s="370"/>
      <c r="DK13" s="371"/>
      <c r="DL13" s="1306" t="str">
        <f>MID(SUVAHAVUJ!AF6,1,1)</f>
        <v xml:space="preserve"> </v>
      </c>
      <c r="DM13" s="1306"/>
      <c r="DN13" s="1306"/>
      <c r="DO13" s="1306"/>
      <c r="DP13" s="1306"/>
      <c r="DQ13" s="1306"/>
      <c r="DR13" s="1306" t="str">
        <f>MID(SUVAHAVUJ!AF6,2,1)</f>
        <v xml:space="preserve"> </v>
      </c>
      <c r="DS13" s="1306"/>
      <c r="DT13" s="1306"/>
      <c r="DU13" s="1306"/>
      <c r="DV13" s="1306"/>
      <c r="DW13" s="1306" t="str">
        <f>MID(SUVAHAVUJ!AF6,3,1)</f>
        <v xml:space="preserve"> </v>
      </c>
      <c r="DX13" s="1306"/>
      <c r="DY13" s="1306"/>
      <c r="DZ13" s="1306"/>
      <c r="EA13" s="1306"/>
      <c r="EB13" s="1306"/>
      <c r="EC13" s="1306" t="str">
        <f>MID(SUVAHAVUJ!AF6,4,1)</f>
        <v xml:space="preserve"> </v>
      </c>
      <c r="ED13" s="1306"/>
      <c r="EE13" s="1306"/>
      <c r="EF13" s="1306"/>
      <c r="EG13" s="1306"/>
      <c r="EH13" s="1306" t="str">
        <f>MID(SUVAHAVUJ!AF6,5,1)</f>
        <v xml:space="preserve"> </v>
      </c>
      <c r="EI13" s="1306"/>
      <c r="EJ13" s="1306"/>
      <c r="EK13" s="1306"/>
      <c r="EL13" s="1306"/>
      <c r="EM13" s="1306"/>
      <c r="EN13" s="1306" t="str">
        <f>MID(SUVAHAVUJ!AF6,6,1)</f>
        <v xml:space="preserve"> </v>
      </c>
      <c r="EO13" s="1306"/>
      <c r="EP13" s="1306"/>
      <c r="EQ13" s="1306"/>
      <c r="ER13" s="1306"/>
      <c r="ES13" s="1306" t="str">
        <f>MID(SUVAHAVUJ!AF6,7,1)</f>
        <v xml:space="preserve"> </v>
      </c>
      <c r="ET13" s="1306"/>
      <c r="EU13" s="1306"/>
      <c r="EV13" s="1306"/>
      <c r="EW13" s="1306"/>
      <c r="EX13" s="1306"/>
      <c r="EY13" s="1306" t="str">
        <f>MID(SUVAHAVUJ!AF6,8,1)</f>
        <v xml:space="preserve"> </v>
      </c>
      <c r="EZ13" s="1306"/>
      <c r="FA13" s="1306"/>
      <c r="FB13" s="1306"/>
      <c r="FC13" s="1306"/>
      <c r="FD13" s="1306" t="str">
        <f>MID(SUVAHAVUJ!AF6,9,1)</f>
        <v xml:space="preserve"> </v>
      </c>
      <c r="FE13" s="1306"/>
      <c r="FF13" s="1306"/>
      <c r="FG13" s="1306"/>
      <c r="FH13" s="1306"/>
      <c r="FI13" s="1306"/>
      <c r="FJ13" s="1306" t="str">
        <f>MID(SUVAHAVUJ!AF6,10,1)</f>
        <v xml:space="preserve"> </v>
      </c>
      <c r="FK13" s="1306"/>
      <c r="FL13" s="1306"/>
      <c r="FM13" s="1306"/>
      <c r="FN13" s="1306"/>
      <c r="FO13" s="1307" t="str">
        <f>MID(SUVAHAVUJ!AF6,11,1)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03"/>
    </row>
    <row r="14" spans="2:205" ht="23.25" customHeight="1" x14ac:dyDescent="0.2">
      <c r="B14" s="1308"/>
      <c r="C14" s="1308"/>
      <c r="D14" s="1308"/>
      <c r="E14" s="1308"/>
      <c r="F14" s="1308"/>
      <c r="G14" s="1308"/>
      <c r="H14" s="1308"/>
      <c r="I14" s="1308"/>
      <c r="J14" s="1308"/>
      <c r="K14" s="1308"/>
      <c r="L14" s="1310"/>
      <c r="M14" s="1310"/>
      <c r="N14" s="1310"/>
      <c r="O14" s="1310"/>
      <c r="P14" s="1310"/>
      <c r="Q14" s="1310"/>
      <c r="R14" s="1310"/>
      <c r="S14" s="1310"/>
      <c r="T14" s="1310"/>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R14" s="1311"/>
      <c r="AS14" s="1311"/>
      <c r="AT14" s="1311"/>
      <c r="AU14" s="1311"/>
      <c r="AV14" s="1311"/>
      <c r="AW14" s="1311"/>
      <c r="AX14" s="1311"/>
      <c r="AY14" s="370"/>
      <c r="AZ14" s="371"/>
      <c r="BA14" s="1306" t="str">
        <f>MID(SUVAHAVUJ!AE6,1,1)</f>
        <v xml:space="preserve"> </v>
      </c>
      <c r="BB14" s="1306"/>
      <c r="BC14" s="1306"/>
      <c r="BD14" s="1306"/>
      <c r="BE14" s="1306"/>
      <c r="BF14" s="1306"/>
      <c r="BG14" s="1306" t="str">
        <f>MID(SUVAHAVUJ!AE6,2,1)</f>
        <v xml:space="preserve"> </v>
      </c>
      <c r="BH14" s="1306"/>
      <c r="BI14" s="1306"/>
      <c r="BJ14" s="1306"/>
      <c r="BK14" s="1306"/>
      <c r="BL14" s="1306" t="str">
        <f>MID(SUVAHAVUJ!AE6,3,1)</f>
        <v xml:space="preserve"> </v>
      </c>
      <c r="BM14" s="1306"/>
      <c r="BN14" s="1306"/>
      <c r="BO14" s="1306"/>
      <c r="BP14" s="1306"/>
      <c r="BQ14" s="1306"/>
      <c r="BR14" s="1306" t="str">
        <f>MID(SUVAHAVUJ!AE6,4,1)</f>
        <v xml:space="preserve"> </v>
      </c>
      <c r="BS14" s="1306"/>
      <c r="BT14" s="1306"/>
      <c r="BU14" s="1306"/>
      <c r="BV14" s="1306"/>
      <c r="BW14" s="1306" t="str">
        <f>MID(SUVAHAVUJ!AE6,5,1)</f>
        <v xml:space="preserve"> </v>
      </c>
      <c r="BX14" s="1306"/>
      <c r="BY14" s="1306"/>
      <c r="BZ14" s="1306"/>
      <c r="CA14" s="1306"/>
      <c r="CB14" s="1306"/>
      <c r="CC14" s="1306" t="str">
        <f>MID(SUVAHAVUJ!AE6,6,1)</f>
        <v xml:space="preserve"> </v>
      </c>
      <c r="CD14" s="1306"/>
      <c r="CE14" s="1306"/>
      <c r="CF14" s="1306"/>
      <c r="CG14" s="1306"/>
      <c r="CH14" s="1306" t="str">
        <f>MID(SUVAHAVUJ!AE6,7,1)</f>
        <v xml:space="preserve"> </v>
      </c>
      <c r="CI14" s="1306"/>
      <c r="CJ14" s="1306"/>
      <c r="CK14" s="1306"/>
      <c r="CL14" s="1306"/>
      <c r="CM14" s="1306"/>
      <c r="CN14" s="1306" t="str">
        <f>MID(SUVAHAVUJ!AE6,8,1)</f>
        <v xml:space="preserve"> </v>
      </c>
      <c r="CO14" s="1306"/>
      <c r="CP14" s="1306"/>
      <c r="CQ14" s="1306"/>
      <c r="CR14" s="1306"/>
      <c r="CS14" s="1306" t="str">
        <f>MID(SUVAHAVUJ!AE6,9,1)</f>
        <v xml:space="preserve"> </v>
      </c>
      <c r="CT14" s="1306"/>
      <c r="CU14" s="1306"/>
      <c r="CV14" s="1306"/>
      <c r="CW14" s="1306"/>
      <c r="CX14" s="1306"/>
      <c r="CY14" s="1306" t="str">
        <f>MID(SUVAHAVUJ!AE6,10,1)</f>
        <v xml:space="preserve"> </v>
      </c>
      <c r="CZ14" s="1306"/>
      <c r="DA14" s="1306"/>
      <c r="DB14" s="1306"/>
      <c r="DC14" s="1306"/>
      <c r="DD14" s="1306" t="str">
        <f>MID(SUVAHAVUJ!AE6,11,1)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MID(SUVAHAVUJ!AG6,1,1)</f>
        <v xml:space="preserve"> </v>
      </c>
      <c r="EQ14" s="1306"/>
      <c r="ER14" s="1306"/>
      <c r="ES14" s="1306"/>
      <c r="ET14" s="1306"/>
      <c r="EU14" s="1306"/>
      <c r="EV14" s="1306" t="str">
        <f>MID(SUVAHAVUJ!AG6,2,1)</f>
        <v xml:space="preserve"> </v>
      </c>
      <c r="EW14" s="1306"/>
      <c r="EX14" s="1306"/>
      <c r="EY14" s="1306"/>
      <c r="EZ14" s="1306"/>
      <c r="FA14" s="1306" t="str">
        <f>MID(SUVAHAVUJ!AG6,3,1)</f>
        <v xml:space="preserve"> </v>
      </c>
      <c r="FB14" s="1306"/>
      <c r="FC14" s="1306"/>
      <c r="FD14" s="1306"/>
      <c r="FE14" s="1306"/>
      <c r="FF14" s="1306"/>
      <c r="FG14" s="1306" t="str">
        <f>MID(SUVAHAVUJ!AG6,4,1)</f>
        <v xml:space="preserve"> </v>
      </c>
      <c r="FH14" s="1306"/>
      <c r="FI14" s="1306"/>
      <c r="FJ14" s="1306"/>
      <c r="FK14" s="1306"/>
      <c r="FL14" s="1306" t="str">
        <f>MID(SUVAHAVUJ!AG6,5,1)</f>
        <v xml:space="preserve"> </v>
      </c>
      <c r="FM14" s="1306"/>
      <c r="FN14" s="1306"/>
      <c r="FO14" s="1306"/>
      <c r="FP14" s="1306"/>
      <c r="FQ14" s="1306"/>
      <c r="FR14" s="1306" t="str">
        <f>MID(SUVAHAVUJ!AG6,6,1)</f>
        <v xml:space="preserve"> </v>
      </c>
      <c r="FS14" s="1306"/>
      <c r="FT14" s="1306"/>
      <c r="FU14" s="1306"/>
      <c r="FV14" s="1306"/>
      <c r="FW14" s="1306" t="str">
        <f>MID(SUVAHAVUJ!AG6,7,1)</f>
        <v xml:space="preserve"> </v>
      </c>
      <c r="FX14" s="1306"/>
      <c r="FY14" s="1306"/>
      <c r="FZ14" s="1306"/>
      <c r="GA14" s="1306"/>
      <c r="GB14" s="1306"/>
      <c r="GC14" s="1306" t="str">
        <f>MID(SUVAHAVUJ!AG6,8,1)</f>
        <v xml:space="preserve"> </v>
      </c>
      <c r="GD14" s="1306"/>
      <c r="GE14" s="1306"/>
      <c r="GF14" s="1306"/>
      <c r="GG14" s="1306"/>
      <c r="GH14" s="1306" t="str">
        <f>MID(SUVAHAVUJ!AG6,9,1)</f>
        <v xml:space="preserve"> </v>
      </c>
      <c r="GI14" s="1306"/>
      <c r="GJ14" s="1306"/>
      <c r="GK14" s="1306"/>
      <c r="GL14" s="1306"/>
      <c r="GM14" s="1306"/>
      <c r="GN14" s="1306" t="str">
        <f>MID(SUVAHAVUJ!AG6,10,1)</f>
        <v xml:space="preserve"> </v>
      </c>
      <c r="GO14" s="1306"/>
      <c r="GP14" s="1306"/>
      <c r="GQ14" s="1306"/>
      <c r="GR14" s="1306"/>
      <c r="GS14" s="1307" t="str">
        <f>MID(SUVAHAVUJ!AG6,11,1)</f>
        <v>0</v>
      </c>
      <c r="GT14" s="1307"/>
      <c r="GU14" s="1307"/>
      <c r="GV14" s="1307"/>
      <c r="GW14" s="1313"/>
    </row>
    <row r="15" spans="2:205" s="129" customFormat="1" ht="24" customHeight="1" x14ac:dyDescent="0.2">
      <c r="B15" s="1312" t="s">
        <v>2080</v>
      </c>
      <c r="C15" s="1312"/>
      <c r="D15" s="1312"/>
      <c r="E15" s="1312"/>
      <c r="F15" s="1312"/>
      <c r="G15" s="1312"/>
      <c r="H15" s="1312"/>
      <c r="I15" s="1312"/>
      <c r="J15" s="1312"/>
      <c r="K15" s="1312"/>
      <c r="L15" s="1309" t="str">
        <f>SUVAHAVUJ!$D$7</f>
        <v>Softvér (013)-/073, 091A/</v>
      </c>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1" t="s">
        <v>986</v>
      </c>
      <c r="AR15" s="1311"/>
      <c r="AS15" s="1311"/>
      <c r="AT15" s="1311"/>
      <c r="AU15" s="1311"/>
      <c r="AV15" s="1311"/>
      <c r="AW15" s="1311"/>
      <c r="AX15" s="1311"/>
      <c r="AY15" s="370"/>
      <c r="AZ15" s="371"/>
      <c r="BA15" s="1307" t="str">
        <f>MID(SUVAHAVUJ!AD7,1,1)</f>
        <v xml:space="preserve"> </v>
      </c>
      <c r="BB15" s="1307"/>
      <c r="BC15" s="1307"/>
      <c r="BD15" s="1307"/>
      <c r="BE15" s="1307"/>
      <c r="BF15" s="1307"/>
      <c r="BG15" s="1307" t="str">
        <f>MID(SUVAHAVUJ!AD7,2,1)</f>
        <v xml:space="preserve"> </v>
      </c>
      <c r="BH15" s="1307"/>
      <c r="BI15" s="1307"/>
      <c r="BJ15" s="1307"/>
      <c r="BK15" s="1307"/>
      <c r="BL15" s="1307" t="str">
        <f>MID(SUVAHAVUJ!AD7,3,1)</f>
        <v xml:space="preserve"> </v>
      </c>
      <c r="BM15" s="1307"/>
      <c r="BN15" s="1307"/>
      <c r="BO15" s="1307"/>
      <c r="BP15" s="1307"/>
      <c r="BQ15" s="1307"/>
      <c r="BR15" s="1307" t="str">
        <f>MID(SUVAHAVUJ!AD7,4,1)</f>
        <v xml:space="preserve"> </v>
      </c>
      <c r="BS15" s="1307"/>
      <c r="BT15" s="1307"/>
      <c r="BU15" s="1307"/>
      <c r="BV15" s="1307"/>
      <c r="BW15" s="1307" t="str">
        <f>MID(SUVAHAVUJ!AD7,5,1)</f>
        <v xml:space="preserve"> </v>
      </c>
      <c r="BX15" s="1307"/>
      <c r="BY15" s="1307"/>
      <c r="BZ15" s="1307"/>
      <c r="CA15" s="1307"/>
      <c r="CB15" s="1307"/>
      <c r="CC15" s="1307" t="str">
        <f>MID(SUVAHAVUJ!AD7,6,1)</f>
        <v xml:space="preserve"> </v>
      </c>
      <c r="CD15" s="1307"/>
      <c r="CE15" s="1307"/>
      <c r="CF15" s="1307"/>
      <c r="CG15" s="1307"/>
      <c r="CH15" s="1307" t="str">
        <f>MID(SUVAHAVUJ!AD7,7,1)</f>
        <v xml:space="preserve"> </v>
      </c>
      <c r="CI15" s="1307"/>
      <c r="CJ15" s="1307"/>
      <c r="CK15" s="1307"/>
      <c r="CL15" s="1307"/>
      <c r="CM15" s="1307"/>
      <c r="CN15" s="1307" t="str">
        <f>MID(SUVAHAVUJ!AD7,8,1)</f>
        <v xml:space="preserve"> </v>
      </c>
      <c r="CO15" s="1307"/>
      <c r="CP15" s="1307"/>
      <c r="CQ15" s="1307"/>
      <c r="CR15" s="1307"/>
      <c r="CS15" s="1307" t="str">
        <f>MID(SUVAHAVUJ!AD7,9,1)</f>
        <v xml:space="preserve"> </v>
      </c>
      <c r="CT15" s="1307"/>
      <c r="CU15" s="1307"/>
      <c r="CV15" s="1307"/>
      <c r="CW15" s="1307"/>
      <c r="CX15" s="1307"/>
      <c r="CY15" s="1307" t="str">
        <f>MID(SUVAHAVUJ!AD7,10,1)</f>
        <v xml:space="preserve"> </v>
      </c>
      <c r="CZ15" s="1307"/>
      <c r="DA15" s="1307"/>
      <c r="DB15" s="1307"/>
      <c r="DC15" s="1307"/>
      <c r="DD15" s="1307" t="str">
        <f>MID(SUVAHAVUJ!AD7,11,1)</f>
        <v>0</v>
      </c>
      <c r="DE15" s="1307"/>
      <c r="DF15" s="1307"/>
      <c r="DG15" s="1307"/>
      <c r="DH15" s="1307"/>
      <c r="DI15" s="1313"/>
      <c r="DJ15" s="370"/>
      <c r="DK15" s="371"/>
      <c r="DL15" s="1306" t="str">
        <f>MID(SUVAHAVUJ!AF7,1,1)</f>
        <v xml:space="preserve"> </v>
      </c>
      <c r="DM15" s="1306"/>
      <c r="DN15" s="1306"/>
      <c r="DO15" s="1306"/>
      <c r="DP15" s="1306"/>
      <c r="DQ15" s="1306"/>
      <c r="DR15" s="1306" t="str">
        <f>MID(SUVAHAVUJ!AF7,2,1)</f>
        <v xml:space="preserve"> </v>
      </c>
      <c r="DS15" s="1306"/>
      <c r="DT15" s="1306"/>
      <c r="DU15" s="1306"/>
      <c r="DV15" s="1306"/>
      <c r="DW15" s="1306" t="str">
        <f>MID(SUVAHAVUJ!AF7,3,1)</f>
        <v xml:space="preserve"> </v>
      </c>
      <c r="DX15" s="1306"/>
      <c r="DY15" s="1306"/>
      <c r="DZ15" s="1306"/>
      <c r="EA15" s="1306"/>
      <c r="EB15" s="1306"/>
      <c r="EC15" s="1306" t="str">
        <f>MID(SUVAHAVUJ!AF7,4,1)</f>
        <v xml:space="preserve"> </v>
      </c>
      <c r="ED15" s="1306"/>
      <c r="EE15" s="1306"/>
      <c r="EF15" s="1306"/>
      <c r="EG15" s="1306"/>
      <c r="EH15" s="1306" t="str">
        <f>MID(SUVAHAVUJ!AF7,5,1)</f>
        <v xml:space="preserve"> </v>
      </c>
      <c r="EI15" s="1306"/>
      <c r="EJ15" s="1306"/>
      <c r="EK15" s="1306"/>
      <c r="EL15" s="1306"/>
      <c r="EM15" s="1306"/>
      <c r="EN15" s="1306" t="str">
        <f>MID(SUVAHAVUJ!AF7,6,1)</f>
        <v xml:space="preserve"> </v>
      </c>
      <c r="EO15" s="1306"/>
      <c r="EP15" s="1306"/>
      <c r="EQ15" s="1306"/>
      <c r="ER15" s="1306"/>
      <c r="ES15" s="1306" t="str">
        <f>MID(SUVAHAVUJ!AF7,7,1)</f>
        <v xml:space="preserve"> </v>
      </c>
      <c r="ET15" s="1306"/>
      <c r="EU15" s="1306"/>
      <c r="EV15" s="1306"/>
      <c r="EW15" s="1306"/>
      <c r="EX15" s="1306"/>
      <c r="EY15" s="1306" t="str">
        <f>MID(SUVAHAVUJ!AF7,8,1)</f>
        <v xml:space="preserve"> </v>
      </c>
      <c r="EZ15" s="1306"/>
      <c r="FA15" s="1306"/>
      <c r="FB15" s="1306"/>
      <c r="FC15" s="1306"/>
      <c r="FD15" s="1306" t="str">
        <f>MID(SUVAHAVUJ!AF7,9,1)</f>
        <v xml:space="preserve"> </v>
      </c>
      <c r="FE15" s="1306"/>
      <c r="FF15" s="1306"/>
      <c r="FG15" s="1306"/>
      <c r="FH15" s="1306"/>
      <c r="FI15" s="1306"/>
      <c r="FJ15" s="1306" t="str">
        <f>MID(SUVAHAVUJ!AF7,10,1)</f>
        <v xml:space="preserve"> </v>
      </c>
      <c r="FK15" s="1306"/>
      <c r="FL15" s="1306"/>
      <c r="FM15" s="1306"/>
      <c r="FN15" s="1306"/>
      <c r="FO15" s="1307" t="str">
        <f>MID(SUVAHAVUJ!AF7,11,1)</f>
        <v>0</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03"/>
    </row>
    <row r="16" spans="2:205" ht="24.75" customHeight="1" x14ac:dyDescent="0.2">
      <c r="B16" s="1312"/>
      <c r="C16" s="1312"/>
      <c r="D16" s="1312"/>
      <c r="E16" s="1312"/>
      <c r="F16" s="1312"/>
      <c r="G16" s="1312"/>
      <c r="H16" s="1312"/>
      <c r="I16" s="1312"/>
      <c r="J16" s="1312"/>
      <c r="K16" s="1312"/>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1310"/>
      <c r="AL16" s="1310"/>
      <c r="AM16" s="1310"/>
      <c r="AN16" s="1310"/>
      <c r="AO16" s="1310"/>
      <c r="AP16" s="1310"/>
      <c r="AQ16" s="1311"/>
      <c r="AR16" s="1311"/>
      <c r="AS16" s="1311"/>
      <c r="AT16" s="1311"/>
      <c r="AU16" s="1311"/>
      <c r="AV16" s="1311"/>
      <c r="AW16" s="1311"/>
      <c r="AX16" s="1311"/>
      <c r="AY16" s="370"/>
      <c r="AZ16" s="371"/>
      <c r="BA16" s="1306" t="str">
        <f>MID(SUVAHAVUJ!AE7,1,1)</f>
        <v xml:space="preserve"> </v>
      </c>
      <c r="BB16" s="1306"/>
      <c r="BC16" s="1306"/>
      <c r="BD16" s="1306"/>
      <c r="BE16" s="1306"/>
      <c r="BF16" s="1306"/>
      <c r="BG16" s="1306" t="str">
        <f>MID(SUVAHAVUJ!AE7,2,1)</f>
        <v xml:space="preserve"> </v>
      </c>
      <c r="BH16" s="1306"/>
      <c r="BI16" s="1306"/>
      <c r="BJ16" s="1306"/>
      <c r="BK16" s="1306"/>
      <c r="BL16" s="1306" t="str">
        <f>MID(SUVAHAVUJ!AE7,3,1)</f>
        <v xml:space="preserve"> </v>
      </c>
      <c r="BM16" s="1306"/>
      <c r="BN16" s="1306"/>
      <c r="BO16" s="1306"/>
      <c r="BP16" s="1306"/>
      <c r="BQ16" s="1306"/>
      <c r="BR16" s="1306" t="str">
        <f>MID(SUVAHAVUJ!AE7,4,1)</f>
        <v xml:space="preserve"> </v>
      </c>
      <c r="BS16" s="1306"/>
      <c r="BT16" s="1306"/>
      <c r="BU16" s="1306"/>
      <c r="BV16" s="1306"/>
      <c r="BW16" s="1306" t="str">
        <f>MID(SUVAHAVUJ!AE7,5,1)</f>
        <v xml:space="preserve"> </v>
      </c>
      <c r="BX16" s="1306"/>
      <c r="BY16" s="1306"/>
      <c r="BZ16" s="1306"/>
      <c r="CA16" s="1306"/>
      <c r="CB16" s="1306"/>
      <c r="CC16" s="1306" t="str">
        <f>MID(SUVAHAVUJ!AE7,6,1)</f>
        <v xml:space="preserve"> </v>
      </c>
      <c r="CD16" s="1306"/>
      <c r="CE16" s="1306"/>
      <c r="CF16" s="1306"/>
      <c r="CG16" s="1306"/>
      <c r="CH16" s="1306" t="str">
        <f>MID(SUVAHAVUJ!AE7,7,1)</f>
        <v xml:space="preserve"> </v>
      </c>
      <c r="CI16" s="1306"/>
      <c r="CJ16" s="1306"/>
      <c r="CK16" s="1306"/>
      <c r="CL16" s="1306"/>
      <c r="CM16" s="1306"/>
      <c r="CN16" s="1306" t="str">
        <f>MID(SUVAHAVUJ!AE7,8,1)</f>
        <v xml:space="preserve"> </v>
      </c>
      <c r="CO16" s="1306"/>
      <c r="CP16" s="1306"/>
      <c r="CQ16" s="1306"/>
      <c r="CR16" s="1306"/>
      <c r="CS16" s="1306" t="str">
        <f>MID(SUVAHAVUJ!AE7,9,1)</f>
        <v xml:space="preserve"> </v>
      </c>
      <c r="CT16" s="1306"/>
      <c r="CU16" s="1306"/>
      <c r="CV16" s="1306"/>
      <c r="CW16" s="1306"/>
      <c r="CX16" s="1306"/>
      <c r="CY16" s="1306" t="str">
        <f>MID(SUVAHAVUJ!AE7,10,1)</f>
        <v xml:space="preserve"> </v>
      </c>
      <c r="CZ16" s="1306"/>
      <c r="DA16" s="1306"/>
      <c r="DB16" s="1306"/>
      <c r="DC16" s="1306"/>
      <c r="DD16" s="1306" t="str">
        <f>MID(SUVAHAVUJ!AE7,11,1)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MID(SUVAHAVUJ!AG7,1,1)</f>
        <v xml:space="preserve"> </v>
      </c>
      <c r="EQ16" s="1306"/>
      <c r="ER16" s="1306"/>
      <c r="ES16" s="1306"/>
      <c r="ET16" s="1306"/>
      <c r="EU16" s="1306"/>
      <c r="EV16" s="1306" t="str">
        <f>MID(SUVAHAVUJ!AG7,2,1)</f>
        <v xml:space="preserve"> </v>
      </c>
      <c r="EW16" s="1306"/>
      <c r="EX16" s="1306"/>
      <c r="EY16" s="1306"/>
      <c r="EZ16" s="1306"/>
      <c r="FA16" s="1306" t="str">
        <f>MID(SUVAHAVUJ!AG7,3,1)</f>
        <v xml:space="preserve"> </v>
      </c>
      <c r="FB16" s="1306"/>
      <c r="FC16" s="1306"/>
      <c r="FD16" s="1306"/>
      <c r="FE16" s="1306"/>
      <c r="FF16" s="1306"/>
      <c r="FG16" s="1306" t="str">
        <f>MID(SUVAHAVUJ!AG7,4,1)</f>
        <v xml:space="preserve"> </v>
      </c>
      <c r="FH16" s="1306"/>
      <c r="FI16" s="1306"/>
      <c r="FJ16" s="1306"/>
      <c r="FK16" s="1306"/>
      <c r="FL16" s="1306" t="str">
        <f>MID(SUVAHAVUJ!AG7,5,1)</f>
        <v xml:space="preserve"> </v>
      </c>
      <c r="FM16" s="1306"/>
      <c r="FN16" s="1306"/>
      <c r="FO16" s="1306"/>
      <c r="FP16" s="1306"/>
      <c r="FQ16" s="1306"/>
      <c r="FR16" s="1306" t="str">
        <f>MID(SUVAHAVUJ!AG7,6,1)</f>
        <v xml:space="preserve"> </v>
      </c>
      <c r="FS16" s="1306"/>
      <c r="FT16" s="1306"/>
      <c r="FU16" s="1306"/>
      <c r="FV16" s="1306"/>
      <c r="FW16" s="1306" t="str">
        <f>MID(SUVAHAVUJ!AG7,7,1)</f>
        <v xml:space="preserve"> </v>
      </c>
      <c r="FX16" s="1306"/>
      <c r="FY16" s="1306"/>
      <c r="FZ16" s="1306"/>
      <c r="GA16" s="1306"/>
      <c r="GB16" s="1306"/>
      <c r="GC16" s="1306" t="str">
        <f>MID(SUVAHAVUJ!AG7,8,1)</f>
        <v xml:space="preserve"> </v>
      </c>
      <c r="GD16" s="1306"/>
      <c r="GE16" s="1306"/>
      <c r="GF16" s="1306"/>
      <c r="GG16" s="1306"/>
      <c r="GH16" s="1306" t="str">
        <f>MID(SUVAHAVUJ!AG7,9,1)</f>
        <v xml:space="preserve"> </v>
      </c>
      <c r="GI16" s="1306"/>
      <c r="GJ16" s="1306"/>
      <c r="GK16" s="1306"/>
      <c r="GL16" s="1306"/>
      <c r="GM16" s="1306"/>
      <c r="GN16" s="1306" t="str">
        <f>MID(SUVAHAVUJ!AG7,10,1)</f>
        <v xml:space="preserve"> </v>
      </c>
      <c r="GO16" s="1306"/>
      <c r="GP16" s="1306"/>
      <c r="GQ16" s="1306"/>
      <c r="GR16" s="1306"/>
      <c r="GS16" s="1307" t="str">
        <f>MID(SUVAHAVUJ!AG7,11,1)</f>
        <v>0</v>
      </c>
      <c r="GT16" s="1307"/>
      <c r="GU16" s="1307"/>
      <c r="GV16" s="1307"/>
      <c r="GW16" s="1313"/>
    </row>
    <row r="17" spans="2:205" s="129" customFormat="1" ht="23.25" customHeight="1" x14ac:dyDescent="0.2">
      <c r="B17" s="1312" t="s">
        <v>2083</v>
      </c>
      <c r="C17" s="1312"/>
      <c r="D17" s="1312"/>
      <c r="E17" s="1312"/>
      <c r="F17" s="1312"/>
      <c r="G17" s="1312"/>
      <c r="H17" s="1312"/>
      <c r="I17" s="1312"/>
      <c r="J17" s="1312"/>
      <c r="K17" s="1312"/>
      <c r="L17" s="1309" t="str">
        <f>SUVAHAVUJ!$D$8</f>
        <v>Oceniteľné práva (014)-/074, 091A/</v>
      </c>
      <c r="M17" s="1310"/>
      <c r="N17" s="1310"/>
      <c r="O17" s="1310"/>
      <c r="P17" s="1310"/>
      <c r="Q17" s="1310"/>
      <c r="R17" s="1310"/>
      <c r="S17" s="1310"/>
      <c r="T17" s="1310"/>
      <c r="U17" s="1310"/>
      <c r="V17" s="1310"/>
      <c r="W17" s="1310"/>
      <c r="X17" s="1310"/>
      <c r="Y17" s="1310"/>
      <c r="Z17" s="1310"/>
      <c r="AA17" s="1310"/>
      <c r="AB17" s="1310"/>
      <c r="AC17" s="1310"/>
      <c r="AD17" s="1310"/>
      <c r="AE17" s="1310"/>
      <c r="AF17" s="1310"/>
      <c r="AG17" s="1310"/>
      <c r="AH17" s="1310"/>
      <c r="AI17" s="1310"/>
      <c r="AJ17" s="1310"/>
      <c r="AK17" s="1310"/>
      <c r="AL17" s="1310"/>
      <c r="AM17" s="1310"/>
      <c r="AN17" s="1310"/>
      <c r="AO17" s="1310"/>
      <c r="AP17" s="1310"/>
      <c r="AQ17" s="1311" t="s">
        <v>5</v>
      </c>
      <c r="AR17" s="1311"/>
      <c r="AS17" s="1311"/>
      <c r="AT17" s="1311"/>
      <c r="AU17" s="1311"/>
      <c r="AV17" s="1311"/>
      <c r="AW17" s="1311"/>
      <c r="AX17" s="1311"/>
      <c r="AY17" s="370"/>
      <c r="AZ17" s="371"/>
      <c r="BA17" s="1307" t="str">
        <f>MID(SUVAHAVUJ!AD8,1,1)</f>
        <v xml:space="preserve"> </v>
      </c>
      <c r="BB17" s="1307"/>
      <c r="BC17" s="1307"/>
      <c r="BD17" s="1307"/>
      <c r="BE17" s="1307"/>
      <c r="BF17" s="1307"/>
      <c r="BG17" s="1307" t="str">
        <f>MID(SUVAHAVUJ!AD8,2,1)</f>
        <v xml:space="preserve"> </v>
      </c>
      <c r="BH17" s="1307"/>
      <c r="BI17" s="1307"/>
      <c r="BJ17" s="1307"/>
      <c r="BK17" s="1307"/>
      <c r="BL17" s="1307" t="str">
        <f>MID(SUVAHAVUJ!AD8,3,1)</f>
        <v xml:space="preserve"> </v>
      </c>
      <c r="BM17" s="1307"/>
      <c r="BN17" s="1307"/>
      <c r="BO17" s="1307"/>
      <c r="BP17" s="1307"/>
      <c r="BQ17" s="1307"/>
      <c r="BR17" s="1307" t="str">
        <f>MID(SUVAHAVUJ!AD8,4,1)</f>
        <v xml:space="preserve"> </v>
      </c>
      <c r="BS17" s="1307"/>
      <c r="BT17" s="1307"/>
      <c r="BU17" s="1307"/>
      <c r="BV17" s="1307"/>
      <c r="BW17" s="1307" t="str">
        <f>MID(SUVAHAVUJ!AD8,5,1)</f>
        <v xml:space="preserve"> </v>
      </c>
      <c r="BX17" s="1307"/>
      <c r="BY17" s="1307"/>
      <c r="BZ17" s="1307"/>
      <c r="CA17" s="1307"/>
      <c r="CB17" s="1307"/>
      <c r="CC17" s="1307" t="str">
        <f>MID(SUVAHAVUJ!AD8,6,1)</f>
        <v xml:space="preserve"> </v>
      </c>
      <c r="CD17" s="1307"/>
      <c r="CE17" s="1307"/>
      <c r="CF17" s="1307"/>
      <c r="CG17" s="1307"/>
      <c r="CH17" s="1307" t="str">
        <f>MID(SUVAHAVUJ!AD8,7,1)</f>
        <v xml:space="preserve"> </v>
      </c>
      <c r="CI17" s="1307"/>
      <c r="CJ17" s="1307"/>
      <c r="CK17" s="1307"/>
      <c r="CL17" s="1307"/>
      <c r="CM17" s="1307"/>
      <c r="CN17" s="1307" t="str">
        <f>MID(SUVAHAVUJ!AD8,8,1)</f>
        <v xml:space="preserve"> </v>
      </c>
      <c r="CO17" s="1307"/>
      <c r="CP17" s="1307"/>
      <c r="CQ17" s="1307"/>
      <c r="CR17" s="1307"/>
      <c r="CS17" s="1307" t="str">
        <f>MID(SUVAHAVUJ!AD8,9,1)</f>
        <v xml:space="preserve"> </v>
      </c>
      <c r="CT17" s="1307"/>
      <c r="CU17" s="1307"/>
      <c r="CV17" s="1307"/>
      <c r="CW17" s="1307"/>
      <c r="CX17" s="1307"/>
      <c r="CY17" s="1307" t="str">
        <f>MID(SUVAHAVUJ!AD8,10,1)</f>
        <v xml:space="preserve"> </v>
      </c>
      <c r="CZ17" s="1307"/>
      <c r="DA17" s="1307"/>
      <c r="DB17" s="1307"/>
      <c r="DC17" s="1307"/>
      <c r="DD17" s="1307" t="str">
        <f>MID(SUVAHAVUJ!AD8,11,1)</f>
        <v>0</v>
      </c>
      <c r="DE17" s="1307"/>
      <c r="DF17" s="1307"/>
      <c r="DG17" s="1307"/>
      <c r="DH17" s="1307"/>
      <c r="DI17" s="1313"/>
      <c r="DJ17" s="370"/>
      <c r="DK17" s="371"/>
      <c r="DL17" s="1306" t="str">
        <f>MID(SUVAHAVUJ!AF8,1,1)</f>
        <v xml:space="preserve"> </v>
      </c>
      <c r="DM17" s="1306"/>
      <c r="DN17" s="1306"/>
      <c r="DO17" s="1306"/>
      <c r="DP17" s="1306"/>
      <c r="DQ17" s="1306"/>
      <c r="DR17" s="1306" t="str">
        <f>MID(SUVAHAVUJ!AF8,2,1)</f>
        <v xml:space="preserve"> </v>
      </c>
      <c r="DS17" s="1306"/>
      <c r="DT17" s="1306"/>
      <c r="DU17" s="1306"/>
      <c r="DV17" s="1306"/>
      <c r="DW17" s="1306" t="str">
        <f>MID(SUVAHAVUJ!AF8,3,1)</f>
        <v xml:space="preserve"> </v>
      </c>
      <c r="DX17" s="1306"/>
      <c r="DY17" s="1306"/>
      <c r="DZ17" s="1306"/>
      <c r="EA17" s="1306"/>
      <c r="EB17" s="1306"/>
      <c r="EC17" s="1306" t="str">
        <f>MID(SUVAHAVUJ!AF8,4,1)</f>
        <v xml:space="preserve"> </v>
      </c>
      <c r="ED17" s="1306"/>
      <c r="EE17" s="1306"/>
      <c r="EF17" s="1306"/>
      <c r="EG17" s="1306"/>
      <c r="EH17" s="1306" t="str">
        <f>MID(SUVAHAVUJ!AF8,5,1)</f>
        <v xml:space="preserve"> </v>
      </c>
      <c r="EI17" s="1306"/>
      <c r="EJ17" s="1306"/>
      <c r="EK17" s="1306"/>
      <c r="EL17" s="1306"/>
      <c r="EM17" s="1306"/>
      <c r="EN17" s="1306" t="str">
        <f>MID(SUVAHAVUJ!AF8,6,1)</f>
        <v xml:space="preserve"> </v>
      </c>
      <c r="EO17" s="1306"/>
      <c r="EP17" s="1306"/>
      <c r="EQ17" s="1306"/>
      <c r="ER17" s="1306"/>
      <c r="ES17" s="1306" t="str">
        <f>MID(SUVAHAVUJ!AF8,7,1)</f>
        <v xml:space="preserve"> </v>
      </c>
      <c r="ET17" s="1306"/>
      <c r="EU17" s="1306"/>
      <c r="EV17" s="1306"/>
      <c r="EW17" s="1306"/>
      <c r="EX17" s="1306"/>
      <c r="EY17" s="1306" t="str">
        <f>MID(SUVAHAVUJ!AF8,8,1)</f>
        <v xml:space="preserve"> </v>
      </c>
      <c r="EZ17" s="1306"/>
      <c r="FA17" s="1306"/>
      <c r="FB17" s="1306"/>
      <c r="FC17" s="1306"/>
      <c r="FD17" s="1306" t="str">
        <f>MID(SUVAHAVUJ!AF8,9,1)</f>
        <v xml:space="preserve"> </v>
      </c>
      <c r="FE17" s="1306"/>
      <c r="FF17" s="1306"/>
      <c r="FG17" s="1306"/>
      <c r="FH17" s="1306"/>
      <c r="FI17" s="1306"/>
      <c r="FJ17" s="1306" t="str">
        <f>MID(SUVAHAVUJ!AF8,10,1)</f>
        <v xml:space="preserve"> </v>
      </c>
      <c r="FK17" s="1306"/>
      <c r="FL17" s="1306"/>
      <c r="FM17" s="1306"/>
      <c r="FN17" s="1306"/>
      <c r="FO17" s="1307" t="str">
        <f>MID(SUVAHAVUJ!AF8,11,1)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03"/>
    </row>
    <row r="18" spans="2:205" ht="23.25" customHeight="1" x14ac:dyDescent="0.2">
      <c r="B18" s="1312"/>
      <c r="C18" s="1312"/>
      <c r="D18" s="1312"/>
      <c r="E18" s="1312"/>
      <c r="F18" s="1312"/>
      <c r="G18" s="1312"/>
      <c r="H18" s="1312"/>
      <c r="I18" s="1312"/>
      <c r="J18" s="1312"/>
      <c r="K18" s="1312"/>
      <c r="L18" s="1310"/>
      <c r="M18" s="1310"/>
      <c r="N18" s="1310"/>
      <c r="O18" s="1310"/>
      <c r="P18" s="1310"/>
      <c r="Q18" s="1310"/>
      <c r="R18" s="1310"/>
      <c r="S18" s="1310"/>
      <c r="T18" s="1310"/>
      <c r="U18" s="1310"/>
      <c r="V18" s="1310"/>
      <c r="W18" s="1310"/>
      <c r="X18" s="1310"/>
      <c r="Y18" s="1310"/>
      <c r="Z18" s="1310"/>
      <c r="AA18" s="1310"/>
      <c r="AB18" s="1310"/>
      <c r="AC18" s="1310"/>
      <c r="AD18" s="1310"/>
      <c r="AE18" s="1310"/>
      <c r="AF18" s="1310"/>
      <c r="AG18" s="1310"/>
      <c r="AH18" s="1310"/>
      <c r="AI18" s="1310"/>
      <c r="AJ18" s="1310"/>
      <c r="AK18" s="1310"/>
      <c r="AL18" s="1310"/>
      <c r="AM18" s="1310"/>
      <c r="AN18" s="1310"/>
      <c r="AO18" s="1310"/>
      <c r="AP18" s="1310"/>
      <c r="AQ18" s="1311"/>
      <c r="AR18" s="1311"/>
      <c r="AS18" s="1311"/>
      <c r="AT18" s="1311"/>
      <c r="AU18" s="1311"/>
      <c r="AV18" s="1311"/>
      <c r="AW18" s="1311"/>
      <c r="AX18" s="1311"/>
      <c r="AY18" s="370"/>
      <c r="AZ18" s="371"/>
      <c r="BA18" s="1306" t="str">
        <f>MID(SUVAHAVUJ!AE8,1,1)</f>
        <v xml:space="preserve"> </v>
      </c>
      <c r="BB18" s="1306"/>
      <c r="BC18" s="1306"/>
      <c r="BD18" s="1306"/>
      <c r="BE18" s="1306"/>
      <c r="BF18" s="1306"/>
      <c r="BG18" s="1306" t="str">
        <f>MID(SUVAHAVUJ!AE8,2,1)</f>
        <v xml:space="preserve"> </v>
      </c>
      <c r="BH18" s="1306"/>
      <c r="BI18" s="1306"/>
      <c r="BJ18" s="1306"/>
      <c r="BK18" s="1306"/>
      <c r="BL18" s="1306" t="str">
        <f>MID(SUVAHAVUJ!AE8,3,1)</f>
        <v xml:space="preserve"> </v>
      </c>
      <c r="BM18" s="1306"/>
      <c r="BN18" s="1306"/>
      <c r="BO18" s="1306"/>
      <c r="BP18" s="1306"/>
      <c r="BQ18" s="1306"/>
      <c r="BR18" s="1306" t="str">
        <f>MID(SUVAHAVUJ!AE8,4,1)</f>
        <v xml:space="preserve"> </v>
      </c>
      <c r="BS18" s="1306"/>
      <c r="BT18" s="1306"/>
      <c r="BU18" s="1306"/>
      <c r="BV18" s="1306"/>
      <c r="BW18" s="1306" t="str">
        <f>MID(SUVAHAVUJ!AE8,5,1)</f>
        <v xml:space="preserve"> </v>
      </c>
      <c r="BX18" s="1306"/>
      <c r="BY18" s="1306"/>
      <c r="BZ18" s="1306"/>
      <c r="CA18" s="1306"/>
      <c r="CB18" s="1306"/>
      <c r="CC18" s="1306" t="str">
        <f>MID(SUVAHAVUJ!AE8,6,1)</f>
        <v xml:space="preserve"> </v>
      </c>
      <c r="CD18" s="1306"/>
      <c r="CE18" s="1306"/>
      <c r="CF18" s="1306"/>
      <c r="CG18" s="1306"/>
      <c r="CH18" s="1306" t="str">
        <f>MID(SUVAHAVUJ!AE8,7,1)</f>
        <v xml:space="preserve"> </v>
      </c>
      <c r="CI18" s="1306"/>
      <c r="CJ18" s="1306"/>
      <c r="CK18" s="1306"/>
      <c r="CL18" s="1306"/>
      <c r="CM18" s="1306"/>
      <c r="CN18" s="1306" t="str">
        <f>MID(SUVAHAVUJ!AE8,8,1)</f>
        <v xml:space="preserve"> </v>
      </c>
      <c r="CO18" s="1306"/>
      <c r="CP18" s="1306"/>
      <c r="CQ18" s="1306"/>
      <c r="CR18" s="1306"/>
      <c r="CS18" s="1306" t="str">
        <f>MID(SUVAHAVUJ!AE8,9,1)</f>
        <v xml:space="preserve"> </v>
      </c>
      <c r="CT18" s="1306"/>
      <c r="CU18" s="1306"/>
      <c r="CV18" s="1306"/>
      <c r="CW18" s="1306"/>
      <c r="CX18" s="1306"/>
      <c r="CY18" s="1306" t="str">
        <f>MID(SUVAHAVUJ!AE8,10,1)</f>
        <v xml:space="preserve"> </v>
      </c>
      <c r="CZ18" s="1306"/>
      <c r="DA18" s="1306"/>
      <c r="DB18" s="1306"/>
      <c r="DC18" s="1306"/>
      <c r="DD18" s="1306" t="str">
        <f>MID(SUVAHAVUJ!AE8,11,1)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MID(SUVAHAVUJ!AG8,1,1)</f>
        <v xml:space="preserve"> </v>
      </c>
      <c r="EQ18" s="1306"/>
      <c r="ER18" s="1306"/>
      <c r="ES18" s="1306"/>
      <c r="ET18" s="1306"/>
      <c r="EU18" s="1306"/>
      <c r="EV18" s="1306" t="str">
        <f>MID(SUVAHAVUJ!AG8,2,1)</f>
        <v xml:space="preserve"> </v>
      </c>
      <c r="EW18" s="1306"/>
      <c r="EX18" s="1306"/>
      <c r="EY18" s="1306"/>
      <c r="EZ18" s="1306"/>
      <c r="FA18" s="1306" t="str">
        <f>MID(SUVAHAVUJ!AG8,3,1)</f>
        <v xml:space="preserve"> </v>
      </c>
      <c r="FB18" s="1306"/>
      <c r="FC18" s="1306"/>
      <c r="FD18" s="1306"/>
      <c r="FE18" s="1306"/>
      <c r="FF18" s="1306"/>
      <c r="FG18" s="1306" t="str">
        <f>MID(SUVAHAVUJ!AG8,4,1)</f>
        <v xml:space="preserve"> </v>
      </c>
      <c r="FH18" s="1306"/>
      <c r="FI18" s="1306"/>
      <c r="FJ18" s="1306"/>
      <c r="FK18" s="1306"/>
      <c r="FL18" s="1306" t="str">
        <f>MID(SUVAHAVUJ!AG8,5,1)</f>
        <v xml:space="preserve"> </v>
      </c>
      <c r="FM18" s="1306"/>
      <c r="FN18" s="1306"/>
      <c r="FO18" s="1306"/>
      <c r="FP18" s="1306"/>
      <c r="FQ18" s="1306"/>
      <c r="FR18" s="1306" t="str">
        <f>MID(SUVAHAVUJ!AG8,6,1)</f>
        <v xml:space="preserve"> </v>
      </c>
      <c r="FS18" s="1306"/>
      <c r="FT18" s="1306"/>
      <c r="FU18" s="1306"/>
      <c r="FV18" s="1306"/>
      <c r="FW18" s="1306" t="str">
        <f>MID(SUVAHAVUJ!AG8,7,1)</f>
        <v xml:space="preserve"> </v>
      </c>
      <c r="FX18" s="1306"/>
      <c r="FY18" s="1306"/>
      <c r="FZ18" s="1306"/>
      <c r="GA18" s="1306"/>
      <c r="GB18" s="1306"/>
      <c r="GC18" s="1306" t="str">
        <f>MID(SUVAHAVUJ!AG8,8,1)</f>
        <v xml:space="preserve"> </v>
      </c>
      <c r="GD18" s="1306"/>
      <c r="GE18" s="1306"/>
      <c r="GF18" s="1306"/>
      <c r="GG18" s="1306"/>
      <c r="GH18" s="1306" t="str">
        <f>MID(SUVAHAVUJ!AG8,9,1)</f>
        <v xml:space="preserve"> </v>
      </c>
      <c r="GI18" s="1306"/>
      <c r="GJ18" s="1306"/>
      <c r="GK18" s="1306"/>
      <c r="GL18" s="1306"/>
      <c r="GM18" s="1306"/>
      <c r="GN18" s="1306" t="str">
        <f>MID(SUVAHAVUJ!AG8,10,1)</f>
        <v xml:space="preserve"> </v>
      </c>
      <c r="GO18" s="1306"/>
      <c r="GP18" s="1306"/>
      <c r="GQ18" s="1306"/>
      <c r="GR18" s="1306"/>
      <c r="GS18" s="1307" t="str">
        <f>MID(SUVAHAVUJ!AG8,11,1)</f>
        <v>0</v>
      </c>
      <c r="GT18" s="1307"/>
      <c r="GU18" s="1307"/>
      <c r="GV18" s="1307"/>
      <c r="GW18" s="1313"/>
    </row>
    <row r="19" spans="2:205" s="129" customFormat="1" ht="23.25" customHeight="1" x14ac:dyDescent="0.2">
      <c r="B19" s="1312" t="s">
        <v>2086</v>
      </c>
      <c r="C19" s="1312"/>
      <c r="D19" s="1312"/>
      <c r="E19" s="1312"/>
      <c r="F19" s="1312"/>
      <c r="G19" s="1312"/>
      <c r="H19" s="1312"/>
      <c r="I19" s="1312"/>
      <c r="J19" s="1312"/>
      <c r="K19" s="1312"/>
      <c r="L19" s="1309" t="str">
        <f>SUVAHAVUJ!$D$9</f>
        <v>Goodwill (015) - /075, 091A/</v>
      </c>
      <c r="M19" s="1310"/>
      <c r="N19" s="1310"/>
      <c r="O19" s="1310"/>
      <c r="P19" s="1310"/>
      <c r="Q19" s="1310"/>
      <c r="R19" s="1310"/>
      <c r="S19" s="1310"/>
      <c r="T19" s="1310"/>
      <c r="U19" s="1310"/>
      <c r="V19" s="1310"/>
      <c r="W19" s="1310"/>
      <c r="X19" s="1310"/>
      <c r="Y19" s="1310"/>
      <c r="Z19" s="1310"/>
      <c r="AA19" s="1310"/>
      <c r="AB19" s="1310"/>
      <c r="AC19" s="1310"/>
      <c r="AD19" s="1310"/>
      <c r="AE19" s="1310"/>
      <c r="AF19" s="1310"/>
      <c r="AG19" s="1310"/>
      <c r="AH19" s="1310"/>
      <c r="AI19" s="1310"/>
      <c r="AJ19" s="1310"/>
      <c r="AK19" s="1310"/>
      <c r="AL19" s="1310"/>
      <c r="AM19" s="1310"/>
      <c r="AN19" s="1310"/>
      <c r="AO19" s="1310"/>
      <c r="AP19" s="1310"/>
      <c r="AQ19" s="1311" t="s">
        <v>21</v>
      </c>
      <c r="AR19" s="1311"/>
      <c r="AS19" s="1311"/>
      <c r="AT19" s="1311"/>
      <c r="AU19" s="1311"/>
      <c r="AV19" s="1311"/>
      <c r="AW19" s="1311"/>
      <c r="AX19" s="1311"/>
      <c r="AY19" s="370"/>
      <c r="AZ19" s="371"/>
      <c r="BA19" s="1307" t="str">
        <f>MID(SUVAHAVUJ!AD9,1,1)</f>
        <v xml:space="preserve"> </v>
      </c>
      <c r="BB19" s="1307"/>
      <c r="BC19" s="1307"/>
      <c r="BD19" s="1307"/>
      <c r="BE19" s="1307"/>
      <c r="BF19" s="1307"/>
      <c r="BG19" s="1307" t="str">
        <f>MID(SUVAHAVUJ!AD9,2,1)</f>
        <v xml:space="preserve"> </v>
      </c>
      <c r="BH19" s="1307"/>
      <c r="BI19" s="1307"/>
      <c r="BJ19" s="1307"/>
      <c r="BK19" s="1307"/>
      <c r="BL19" s="1307" t="str">
        <f>MID(SUVAHAVUJ!AD9,3,1)</f>
        <v xml:space="preserve"> </v>
      </c>
      <c r="BM19" s="1307"/>
      <c r="BN19" s="1307"/>
      <c r="BO19" s="1307"/>
      <c r="BP19" s="1307"/>
      <c r="BQ19" s="1307"/>
      <c r="BR19" s="1307" t="str">
        <f>MID(SUVAHAVUJ!AD9,4,1)</f>
        <v xml:space="preserve"> </v>
      </c>
      <c r="BS19" s="1307"/>
      <c r="BT19" s="1307"/>
      <c r="BU19" s="1307"/>
      <c r="BV19" s="1307"/>
      <c r="BW19" s="1307" t="str">
        <f>MID(SUVAHAVUJ!AD9,5,1)</f>
        <v xml:space="preserve"> </v>
      </c>
      <c r="BX19" s="1307"/>
      <c r="BY19" s="1307"/>
      <c r="BZ19" s="1307"/>
      <c r="CA19" s="1307"/>
      <c r="CB19" s="1307"/>
      <c r="CC19" s="1307" t="str">
        <f>MID(SUVAHAVUJ!AD9,6,1)</f>
        <v xml:space="preserve"> </v>
      </c>
      <c r="CD19" s="1307"/>
      <c r="CE19" s="1307"/>
      <c r="CF19" s="1307"/>
      <c r="CG19" s="1307"/>
      <c r="CH19" s="1307" t="str">
        <f>MID(SUVAHAVUJ!AD9,7,1)</f>
        <v xml:space="preserve"> </v>
      </c>
      <c r="CI19" s="1307"/>
      <c r="CJ19" s="1307"/>
      <c r="CK19" s="1307"/>
      <c r="CL19" s="1307"/>
      <c r="CM19" s="1307"/>
      <c r="CN19" s="1307" t="str">
        <f>MID(SUVAHAVUJ!AD9,8,1)</f>
        <v xml:space="preserve"> </v>
      </c>
      <c r="CO19" s="1307"/>
      <c r="CP19" s="1307"/>
      <c r="CQ19" s="1307"/>
      <c r="CR19" s="1307"/>
      <c r="CS19" s="1307" t="str">
        <f>MID(SUVAHAVUJ!AD9,9,1)</f>
        <v xml:space="preserve"> </v>
      </c>
      <c r="CT19" s="1307"/>
      <c r="CU19" s="1307"/>
      <c r="CV19" s="1307"/>
      <c r="CW19" s="1307"/>
      <c r="CX19" s="1307"/>
      <c r="CY19" s="1307" t="str">
        <f>MID(SUVAHAVUJ!AD9,10,1)</f>
        <v xml:space="preserve"> </v>
      </c>
      <c r="CZ19" s="1307"/>
      <c r="DA19" s="1307"/>
      <c r="DB19" s="1307"/>
      <c r="DC19" s="1307"/>
      <c r="DD19" s="1307" t="str">
        <f>MID(SUVAHAVUJ!AD9,11,1)</f>
        <v>0</v>
      </c>
      <c r="DE19" s="1307"/>
      <c r="DF19" s="1307"/>
      <c r="DG19" s="1307"/>
      <c r="DH19" s="1307"/>
      <c r="DI19" s="1313"/>
      <c r="DJ19" s="370"/>
      <c r="DK19" s="371"/>
      <c r="DL19" s="1306" t="str">
        <f>MID(SUVAHAVUJ!AF9,1,1)</f>
        <v xml:space="preserve"> </v>
      </c>
      <c r="DM19" s="1306"/>
      <c r="DN19" s="1306"/>
      <c r="DO19" s="1306"/>
      <c r="DP19" s="1306"/>
      <c r="DQ19" s="1306"/>
      <c r="DR19" s="1306" t="str">
        <f>MID(SUVAHAVUJ!AF9,2,1)</f>
        <v xml:space="preserve"> </v>
      </c>
      <c r="DS19" s="1306"/>
      <c r="DT19" s="1306"/>
      <c r="DU19" s="1306"/>
      <c r="DV19" s="1306"/>
      <c r="DW19" s="1306" t="str">
        <f>MID(SUVAHAVUJ!AF9,3,1)</f>
        <v xml:space="preserve"> </v>
      </c>
      <c r="DX19" s="1306"/>
      <c r="DY19" s="1306"/>
      <c r="DZ19" s="1306"/>
      <c r="EA19" s="1306"/>
      <c r="EB19" s="1306"/>
      <c r="EC19" s="1306" t="str">
        <f>MID(SUVAHAVUJ!AF9,4,1)</f>
        <v xml:space="preserve"> </v>
      </c>
      <c r="ED19" s="1306"/>
      <c r="EE19" s="1306"/>
      <c r="EF19" s="1306"/>
      <c r="EG19" s="1306"/>
      <c r="EH19" s="1306" t="str">
        <f>MID(SUVAHAVUJ!AF9,5,1)</f>
        <v xml:space="preserve"> </v>
      </c>
      <c r="EI19" s="1306"/>
      <c r="EJ19" s="1306"/>
      <c r="EK19" s="1306"/>
      <c r="EL19" s="1306"/>
      <c r="EM19" s="1306"/>
      <c r="EN19" s="1306" t="str">
        <f>MID(SUVAHAVUJ!AF9,6,1)</f>
        <v xml:space="preserve"> </v>
      </c>
      <c r="EO19" s="1306"/>
      <c r="EP19" s="1306"/>
      <c r="EQ19" s="1306"/>
      <c r="ER19" s="1306"/>
      <c r="ES19" s="1306" t="str">
        <f>MID(SUVAHAVUJ!AF9,7,1)</f>
        <v xml:space="preserve"> </v>
      </c>
      <c r="ET19" s="1306"/>
      <c r="EU19" s="1306"/>
      <c r="EV19" s="1306"/>
      <c r="EW19" s="1306"/>
      <c r="EX19" s="1306"/>
      <c r="EY19" s="1306" t="str">
        <f>MID(SUVAHAVUJ!AF9,8,1)</f>
        <v xml:space="preserve"> </v>
      </c>
      <c r="EZ19" s="1306"/>
      <c r="FA19" s="1306"/>
      <c r="FB19" s="1306"/>
      <c r="FC19" s="1306"/>
      <c r="FD19" s="1306" t="str">
        <f>MID(SUVAHAVUJ!AF9,9,1)</f>
        <v xml:space="preserve"> </v>
      </c>
      <c r="FE19" s="1306"/>
      <c r="FF19" s="1306"/>
      <c r="FG19" s="1306"/>
      <c r="FH19" s="1306"/>
      <c r="FI19" s="1306"/>
      <c r="FJ19" s="1306" t="str">
        <f>MID(SUVAHAVUJ!AF9,10,1)</f>
        <v xml:space="preserve"> </v>
      </c>
      <c r="FK19" s="1306"/>
      <c r="FL19" s="1306"/>
      <c r="FM19" s="1306"/>
      <c r="FN19" s="1306"/>
      <c r="FO19" s="1307" t="str">
        <f>MID(SUVAHAVUJ!AF9,11,1)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03"/>
    </row>
    <row r="20" spans="2:205" ht="24" customHeight="1" x14ac:dyDescent="0.2">
      <c r="B20" s="1312"/>
      <c r="C20" s="1312"/>
      <c r="D20" s="1312"/>
      <c r="E20" s="1312"/>
      <c r="F20" s="1312"/>
      <c r="G20" s="1312"/>
      <c r="H20" s="1312"/>
      <c r="I20" s="1312"/>
      <c r="J20" s="1312"/>
      <c r="K20" s="1312"/>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10"/>
      <c r="AI20" s="1310"/>
      <c r="AJ20" s="1310"/>
      <c r="AK20" s="1310"/>
      <c r="AL20" s="1310"/>
      <c r="AM20" s="1310"/>
      <c r="AN20" s="1310"/>
      <c r="AO20" s="1310"/>
      <c r="AP20" s="1310"/>
      <c r="AQ20" s="1311"/>
      <c r="AR20" s="1311"/>
      <c r="AS20" s="1311"/>
      <c r="AT20" s="1311"/>
      <c r="AU20" s="1311"/>
      <c r="AV20" s="1311"/>
      <c r="AW20" s="1311"/>
      <c r="AX20" s="1311"/>
      <c r="AY20" s="370"/>
      <c r="AZ20" s="371"/>
      <c r="BA20" s="1306" t="str">
        <f>MID(SUVAHAVUJ!AE9,1,1)</f>
        <v xml:space="preserve"> </v>
      </c>
      <c r="BB20" s="1306"/>
      <c r="BC20" s="1306"/>
      <c r="BD20" s="1306"/>
      <c r="BE20" s="1306"/>
      <c r="BF20" s="1306"/>
      <c r="BG20" s="1306" t="str">
        <f>MID(SUVAHAVUJ!AE9,2,1)</f>
        <v xml:space="preserve"> </v>
      </c>
      <c r="BH20" s="1306"/>
      <c r="BI20" s="1306"/>
      <c r="BJ20" s="1306"/>
      <c r="BK20" s="1306"/>
      <c r="BL20" s="1306" t="str">
        <f>MID(SUVAHAVUJ!AE9,3,1)</f>
        <v xml:space="preserve"> </v>
      </c>
      <c r="BM20" s="1306"/>
      <c r="BN20" s="1306"/>
      <c r="BO20" s="1306"/>
      <c r="BP20" s="1306"/>
      <c r="BQ20" s="1306"/>
      <c r="BR20" s="1306" t="str">
        <f>MID(SUVAHAVUJ!AE9,4,1)</f>
        <v xml:space="preserve"> </v>
      </c>
      <c r="BS20" s="1306"/>
      <c r="BT20" s="1306"/>
      <c r="BU20" s="1306"/>
      <c r="BV20" s="1306"/>
      <c r="BW20" s="1306" t="str">
        <f>MID(SUVAHAVUJ!AE9,5,1)</f>
        <v xml:space="preserve"> </v>
      </c>
      <c r="BX20" s="1306"/>
      <c r="BY20" s="1306"/>
      <c r="BZ20" s="1306"/>
      <c r="CA20" s="1306"/>
      <c r="CB20" s="1306"/>
      <c r="CC20" s="1306" t="str">
        <f>MID(SUVAHAVUJ!AE9,6,1)</f>
        <v xml:space="preserve"> </v>
      </c>
      <c r="CD20" s="1306"/>
      <c r="CE20" s="1306"/>
      <c r="CF20" s="1306"/>
      <c r="CG20" s="1306"/>
      <c r="CH20" s="1306" t="str">
        <f>MID(SUVAHAVUJ!AE9,7,1)</f>
        <v xml:space="preserve"> </v>
      </c>
      <c r="CI20" s="1306"/>
      <c r="CJ20" s="1306"/>
      <c r="CK20" s="1306"/>
      <c r="CL20" s="1306"/>
      <c r="CM20" s="1306"/>
      <c r="CN20" s="1306" t="str">
        <f>MID(SUVAHAVUJ!AE9,8,1)</f>
        <v xml:space="preserve"> </v>
      </c>
      <c r="CO20" s="1306"/>
      <c r="CP20" s="1306"/>
      <c r="CQ20" s="1306"/>
      <c r="CR20" s="1306"/>
      <c r="CS20" s="1306" t="str">
        <f>MID(SUVAHAVUJ!AE9,9,1)</f>
        <v xml:space="preserve"> </v>
      </c>
      <c r="CT20" s="1306"/>
      <c r="CU20" s="1306"/>
      <c r="CV20" s="1306"/>
      <c r="CW20" s="1306"/>
      <c r="CX20" s="1306"/>
      <c r="CY20" s="1306" t="str">
        <f>MID(SUVAHAVUJ!AE9,10,1)</f>
        <v xml:space="preserve"> </v>
      </c>
      <c r="CZ20" s="1306"/>
      <c r="DA20" s="1306"/>
      <c r="DB20" s="1306"/>
      <c r="DC20" s="1306"/>
      <c r="DD20" s="1306" t="str">
        <f>MID(SUVAHAVUJ!AE9,11,1)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MID(SUVAHAVUJ!AG9,1,1)</f>
        <v xml:space="preserve"> </v>
      </c>
      <c r="EQ20" s="1306"/>
      <c r="ER20" s="1306"/>
      <c r="ES20" s="1306"/>
      <c r="ET20" s="1306"/>
      <c r="EU20" s="1306"/>
      <c r="EV20" s="1306" t="str">
        <f>MID(SUVAHAVUJ!AG9,2,1)</f>
        <v xml:space="preserve"> </v>
      </c>
      <c r="EW20" s="1306"/>
      <c r="EX20" s="1306"/>
      <c r="EY20" s="1306"/>
      <c r="EZ20" s="1306"/>
      <c r="FA20" s="1306" t="str">
        <f>MID(SUVAHAVUJ!AG9,3,1)</f>
        <v xml:space="preserve"> </v>
      </c>
      <c r="FB20" s="1306"/>
      <c r="FC20" s="1306"/>
      <c r="FD20" s="1306"/>
      <c r="FE20" s="1306"/>
      <c r="FF20" s="1306"/>
      <c r="FG20" s="1306" t="str">
        <f>MID(SUVAHAVUJ!AG9,4,1)</f>
        <v xml:space="preserve"> </v>
      </c>
      <c r="FH20" s="1306"/>
      <c r="FI20" s="1306"/>
      <c r="FJ20" s="1306"/>
      <c r="FK20" s="1306"/>
      <c r="FL20" s="1306" t="str">
        <f>MID(SUVAHAVUJ!AG9,5,1)</f>
        <v xml:space="preserve"> </v>
      </c>
      <c r="FM20" s="1306"/>
      <c r="FN20" s="1306"/>
      <c r="FO20" s="1306"/>
      <c r="FP20" s="1306"/>
      <c r="FQ20" s="1306"/>
      <c r="FR20" s="1306" t="str">
        <f>MID(SUVAHAVUJ!AG9,6,1)</f>
        <v xml:space="preserve"> </v>
      </c>
      <c r="FS20" s="1306"/>
      <c r="FT20" s="1306"/>
      <c r="FU20" s="1306"/>
      <c r="FV20" s="1306"/>
      <c r="FW20" s="1306" t="str">
        <f>MID(SUVAHAVUJ!AG9,7,1)</f>
        <v xml:space="preserve"> </v>
      </c>
      <c r="FX20" s="1306"/>
      <c r="FY20" s="1306"/>
      <c r="FZ20" s="1306"/>
      <c r="GA20" s="1306"/>
      <c r="GB20" s="1306"/>
      <c r="GC20" s="1306" t="str">
        <f>MID(SUVAHAVUJ!AG9,8,1)</f>
        <v xml:space="preserve"> </v>
      </c>
      <c r="GD20" s="1306"/>
      <c r="GE20" s="1306"/>
      <c r="GF20" s="1306"/>
      <c r="GG20" s="1306"/>
      <c r="GH20" s="1306" t="str">
        <f>MID(SUVAHAVUJ!AG9,9,1)</f>
        <v xml:space="preserve"> </v>
      </c>
      <c r="GI20" s="1306"/>
      <c r="GJ20" s="1306"/>
      <c r="GK20" s="1306"/>
      <c r="GL20" s="1306"/>
      <c r="GM20" s="1306"/>
      <c r="GN20" s="1306" t="str">
        <f>MID(SUVAHAVUJ!AG9,10,1)</f>
        <v xml:space="preserve"> </v>
      </c>
      <c r="GO20" s="1306"/>
      <c r="GP20" s="1306"/>
      <c r="GQ20" s="1306"/>
      <c r="GR20" s="1306"/>
      <c r="GS20" s="1307" t="str">
        <f>MID(SUVAHAVUJ!AG9,11,1)</f>
        <v>0</v>
      </c>
      <c r="GT20" s="1307"/>
      <c r="GU20" s="1307"/>
      <c r="GV20" s="1307"/>
      <c r="GW20" s="1313"/>
    </row>
    <row r="21" spans="2:205" s="129" customFormat="1" ht="23.25" customHeight="1" x14ac:dyDescent="0.2">
      <c r="B21" s="1312" t="s">
        <v>2088</v>
      </c>
      <c r="C21" s="1312"/>
      <c r="D21" s="1312"/>
      <c r="E21" s="1312"/>
      <c r="F21" s="1312"/>
      <c r="G21" s="1312"/>
      <c r="H21" s="1312"/>
      <c r="I21" s="1312"/>
      <c r="J21" s="1312"/>
      <c r="K21" s="1312"/>
      <c r="L21" s="1309" t="str">
        <f>SUVAHAVUJ!$D$10</f>
        <v>Ostatný dlhodobý nehmotný majetok (019, 01X)
- /079, 07X, 091A/</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39</v>
      </c>
      <c r="AR21" s="1311"/>
      <c r="AS21" s="1311"/>
      <c r="AT21" s="1311"/>
      <c r="AU21" s="1311"/>
      <c r="AV21" s="1311"/>
      <c r="AW21" s="1311"/>
      <c r="AX21" s="1311"/>
      <c r="AY21" s="370"/>
      <c r="AZ21" s="371"/>
      <c r="BA21" s="1307" t="str">
        <f>MID(SUVAHAVUJ!AD10,1,1)</f>
        <v xml:space="preserve"> </v>
      </c>
      <c r="BB21" s="1307"/>
      <c r="BC21" s="1307"/>
      <c r="BD21" s="1307"/>
      <c r="BE21" s="1307"/>
      <c r="BF21" s="1307"/>
      <c r="BG21" s="1307" t="str">
        <f>MID(SUVAHAVUJ!AD10,2,1)</f>
        <v xml:space="preserve"> </v>
      </c>
      <c r="BH21" s="1307"/>
      <c r="BI21" s="1307"/>
      <c r="BJ21" s="1307"/>
      <c r="BK21" s="1307"/>
      <c r="BL21" s="1307" t="str">
        <f>MID(SUVAHAVUJ!AD10,3,1)</f>
        <v xml:space="preserve"> </v>
      </c>
      <c r="BM21" s="1307"/>
      <c r="BN21" s="1307"/>
      <c r="BO21" s="1307"/>
      <c r="BP21" s="1307"/>
      <c r="BQ21" s="1307"/>
      <c r="BR21" s="1307" t="str">
        <f>MID(SUVAHAVUJ!AD10,4,1)</f>
        <v xml:space="preserve"> </v>
      </c>
      <c r="BS21" s="1307"/>
      <c r="BT21" s="1307"/>
      <c r="BU21" s="1307"/>
      <c r="BV21" s="1307"/>
      <c r="BW21" s="1307" t="str">
        <f>MID(SUVAHAVUJ!AD10,5,1)</f>
        <v xml:space="preserve"> </v>
      </c>
      <c r="BX21" s="1307"/>
      <c r="BY21" s="1307"/>
      <c r="BZ21" s="1307"/>
      <c r="CA21" s="1307"/>
      <c r="CB21" s="1307"/>
      <c r="CC21" s="1307" t="str">
        <f>MID(SUVAHAVUJ!AD10,6,1)</f>
        <v xml:space="preserve"> </v>
      </c>
      <c r="CD21" s="1307"/>
      <c r="CE21" s="1307"/>
      <c r="CF21" s="1307"/>
      <c r="CG21" s="1307"/>
      <c r="CH21" s="1307" t="str">
        <f>MID(SUVAHAVUJ!AD10,7,1)</f>
        <v xml:space="preserve"> </v>
      </c>
      <c r="CI21" s="1307"/>
      <c r="CJ21" s="1307"/>
      <c r="CK21" s="1307"/>
      <c r="CL21" s="1307"/>
      <c r="CM21" s="1307"/>
      <c r="CN21" s="1307" t="str">
        <f>MID(SUVAHAVUJ!AD10,8,1)</f>
        <v xml:space="preserve"> </v>
      </c>
      <c r="CO21" s="1307"/>
      <c r="CP21" s="1307"/>
      <c r="CQ21" s="1307"/>
      <c r="CR21" s="1307"/>
      <c r="CS21" s="1307" t="str">
        <f>MID(SUVAHAVUJ!AD10,9,1)</f>
        <v xml:space="preserve"> </v>
      </c>
      <c r="CT21" s="1307"/>
      <c r="CU21" s="1307"/>
      <c r="CV21" s="1307"/>
      <c r="CW21" s="1307"/>
      <c r="CX21" s="1307"/>
      <c r="CY21" s="1307" t="str">
        <f>MID(SUVAHAVUJ!AD10,10,1)</f>
        <v xml:space="preserve"> </v>
      </c>
      <c r="CZ21" s="1307"/>
      <c r="DA21" s="1307"/>
      <c r="DB21" s="1307"/>
      <c r="DC21" s="1307"/>
      <c r="DD21" s="1307" t="str">
        <f>MID(SUVAHAVUJ!AD10,11,1)</f>
        <v>0</v>
      </c>
      <c r="DE21" s="1307"/>
      <c r="DF21" s="1307"/>
      <c r="DG21" s="1307"/>
      <c r="DH21" s="1307"/>
      <c r="DI21" s="1313"/>
      <c r="DJ21" s="370"/>
      <c r="DK21" s="371"/>
      <c r="DL21" s="1306" t="str">
        <f>MID(SUVAHAVUJ!AF10,1,1)</f>
        <v xml:space="preserve"> </v>
      </c>
      <c r="DM21" s="1306"/>
      <c r="DN21" s="1306"/>
      <c r="DO21" s="1306"/>
      <c r="DP21" s="1306"/>
      <c r="DQ21" s="1306"/>
      <c r="DR21" s="1306" t="str">
        <f>MID(SUVAHAVUJ!AF10,2,1)</f>
        <v xml:space="preserve"> </v>
      </c>
      <c r="DS21" s="1306"/>
      <c r="DT21" s="1306"/>
      <c r="DU21" s="1306"/>
      <c r="DV21" s="1306"/>
      <c r="DW21" s="1306" t="str">
        <f>MID(SUVAHAVUJ!AF10,3,1)</f>
        <v xml:space="preserve"> </v>
      </c>
      <c r="DX21" s="1306"/>
      <c r="DY21" s="1306"/>
      <c r="DZ21" s="1306"/>
      <c r="EA21" s="1306"/>
      <c r="EB21" s="1306"/>
      <c r="EC21" s="1306" t="str">
        <f>MID(SUVAHAVUJ!AF10,4,1)</f>
        <v xml:space="preserve"> </v>
      </c>
      <c r="ED21" s="1306"/>
      <c r="EE21" s="1306"/>
      <c r="EF21" s="1306"/>
      <c r="EG21" s="1306"/>
      <c r="EH21" s="1306" t="str">
        <f>MID(SUVAHAVUJ!AF10,5,1)</f>
        <v xml:space="preserve"> </v>
      </c>
      <c r="EI21" s="1306"/>
      <c r="EJ21" s="1306"/>
      <c r="EK21" s="1306"/>
      <c r="EL21" s="1306"/>
      <c r="EM21" s="1306"/>
      <c r="EN21" s="1306" t="str">
        <f>MID(SUVAHAVUJ!AF10,6,1)</f>
        <v xml:space="preserve"> </v>
      </c>
      <c r="EO21" s="1306"/>
      <c r="EP21" s="1306"/>
      <c r="EQ21" s="1306"/>
      <c r="ER21" s="1306"/>
      <c r="ES21" s="1306" t="str">
        <f>MID(SUVAHAVUJ!AF10,7,1)</f>
        <v xml:space="preserve"> </v>
      </c>
      <c r="ET21" s="1306"/>
      <c r="EU21" s="1306"/>
      <c r="EV21" s="1306"/>
      <c r="EW21" s="1306"/>
      <c r="EX21" s="1306"/>
      <c r="EY21" s="1306" t="str">
        <f>MID(SUVAHAVUJ!AF10,8,1)</f>
        <v xml:space="preserve"> </v>
      </c>
      <c r="EZ21" s="1306"/>
      <c r="FA21" s="1306"/>
      <c r="FB21" s="1306"/>
      <c r="FC21" s="1306"/>
      <c r="FD21" s="1306" t="str">
        <f>MID(SUVAHAVUJ!AF10,9,1)</f>
        <v xml:space="preserve"> </v>
      </c>
      <c r="FE21" s="1306"/>
      <c r="FF21" s="1306"/>
      <c r="FG21" s="1306"/>
      <c r="FH21" s="1306"/>
      <c r="FI21" s="1306"/>
      <c r="FJ21" s="1306" t="str">
        <f>MID(SUVAHAVUJ!AF10,10,1)</f>
        <v xml:space="preserve"> </v>
      </c>
      <c r="FK21" s="1306"/>
      <c r="FL21" s="1306"/>
      <c r="FM21" s="1306"/>
      <c r="FN21" s="1306"/>
      <c r="FO21" s="1307" t="str">
        <f>MID(SUVAHAVUJ!AF10,11,1)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03"/>
    </row>
    <row r="22" spans="2:205" ht="23.25" customHeight="1" x14ac:dyDescent="0.2">
      <c r="B22" s="1312"/>
      <c r="C22" s="1312"/>
      <c r="D22" s="1312"/>
      <c r="E22" s="1312"/>
      <c r="F22" s="1312"/>
      <c r="G22" s="1312"/>
      <c r="H22" s="1312"/>
      <c r="I22" s="1312"/>
      <c r="J22" s="1312"/>
      <c r="K22" s="1312"/>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10"/>
      <c r="AI22" s="1310"/>
      <c r="AJ22" s="1310"/>
      <c r="AK22" s="1310"/>
      <c r="AL22" s="1310"/>
      <c r="AM22" s="1310"/>
      <c r="AN22" s="1310"/>
      <c r="AO22" s="1310"/>
      <c r="AP22" s="1310"/>
      <c r="AQ22" s="1311"/>
      <c r="AR22" s="1311"/>
      <c r="AS22" s="1311"/>
      <c r="AT22" s="1311"/>
      <c r="AU22" s="1311"/>
      <c r="AV22" s="1311"/>
      <c r="AW22" s="1311"/>
      <c r="AX22" s="1311"/>
      <c r="AY22" s="370"/>
      <c r="AZ22" s="371"/>
      <c r="BA22" s="1306" t="str">
        <f>MID(SUVAHAVUJ!AE10,1,1)</f>
        <v xml:space="preserve"> </v>
      </c>
      <c r="BB22" s="1306"/>
      <c r="BC22" s="1306"/>
      <c r="BD22" s="1306"/>
      <c r="BE22" s="1306"/>
      <c r="BF22" s="1306"/>
      <c r="BG22" s="1306" t="str">
        <f>MID(SUVAHAVUJ!AE10,2,1)</f>
        <v xml:space="preserve"> </v>
      </c>
      <c r="BH22" s="1306"/>
      <c r="BI22" s="1306"/>
      <c r="BJ22" s="1306"/>
      <c r="BK22" s="1306"/>
      <c r="BL22" s="1306" t="str">
        <f>MID(SUVAHAVUJ!AE10,3,1)</f>
        <v xml:space="preserve"> </v>
      </c>
      <c r="BM22" s="1306"/>
      <c r="BN22" s="1306"/>
      <c r="BO22" s="1306"/>
      <c r="BP22" s="1306"/>
      <c r="BQ22" s="1306"/>
      <c r="BR22" s="1306" t="str">
        <f>MID(SUVAHAVUJ!AE10,4,1)</f>
        <v xml:space="preserve"> </v>
      </c>
      <c r="BS22" s="1306"/>
      <c r="BT22" s="1306"/>
      <c r="BU22" s="1306"/>
      <c r="BV22" s="1306"/>
      <c r="BW22" s="1306" t="str">
        <f>MID(SUVAHAVUJ!AE10,5,1)</f>
        <v xml:space="preserve"> </v>
      </c>
      <c r="BX22" s="1306"/>
      <c r="BY22" s="1306"/>
      <c r="BZ22" s="1306"/>
      <c r="CA22" s="1306"/>
      <c r="CB22" s="1306"/>
      <c r="CC22" s="1306" t="str">
        <f>MID(SUVAHAVUJ!AE10,6,1)</f>
        <v xml:space="preserve"> </v>
      </c>
      <c r="CD22" s="1306"/>
      <c r="CE22" s="1306"/>
      <c r="CF22" s="1306"/>
      <c r="CG22" s="1306"/>
      <c r="CH22" s="1306" t="str">
        <f>MID(SUVAHAVUJ!AE10,7,1)</f>
        <v xml:space="preserve"> </v>
      </c>
      <c r="CI22" s="1306"/>
      <c r="CJ22" s="1306"/>
      <c r="CK22" s="1306"/>
      <c r="CL22" s="1306"/>
      <c r="CM22" s="1306"/>
      <c r="CN22" s="1306" t="str">
        <f>MID(SUVAHAVUJ!AE10,8,1)</f>
        <v xml:space="preserve"> </v>
      </c>
      <c r="CO22" s="1306"/>
      <c r="CP22" s="1306"/>
      <c r="CQ22" s="1306"/>
      <c r="CR22" s="1306"/>
      <c r="CS22" s="1306" t="str">
        <f>MID(SUVAHAVUJ!AE10,9,1)</f>
        <v xml:space="preserve"> </v>
      </c>
      <c r="CT22" s="1306"/>
      <c r="CU22" s="1306"/>
      <c r="CV22" s="1306"/>
      <c r="CW22" s="1306"/>
      <c r="CX22" s="1306"/>
      <c r="CY22" s="1306" t="str">
        <f>MID(SUVAHAVUJ!AE10,10,1)</f>
        <v xml:space="preserve"> </v>
      </c>
      <c r="CZ22" s="1306"/>
      <c r="DA22" s="1306"/>
      <c r="DB22" s="1306"/>
      <c r="DC22" s="1306"/>
      <c r="DD22" s="1306" t="str">
        <f>MID(SUVAHAVUJ!AE10,11,1)</f>
        <v>0</v>
      </c>
      <c r="DE22" s="1306"/>
      <c r="DF22" s="1306"/>
      <c r="DG22" s="1306"/>
      <c r="DH22" s="1306"/>
      <c r="DI22" s="1316"/>
      <c r="DJ22" s="1304"/>
      <c r="DK22" s="1304"/>
      <c r="DL22" s="1304"/>
      <c r="DM22" s="1304"/>
      <c r="DN22" s="1304"/>
      <c r="DO22" s="1304"/>
      <c r="DP22" s="1304"/>
      <c r="DQ22" s="1304"/>
      <c r="DR22" s="1304"/>
      <c r="DS22" s="1304"/>
      <c r="DT22" s="1304"/>
      <c r="DU22" s="1304"/>
      <c r="DV22" s="1304"/>
      <c r="DW22" s="1304"/>
      <c r="DX22" s="1304"/>
      <c r="DY22" s="1304"/>
      <c r="DZ22" s="1304"/>
      <c r="EA22" s="1304"/>
      <c r="EB22" s="1304"/>
      <c r="EC22" s="1304"/>
      <c r="ED22" s="1304"/>
      <c r="EE22" s="1304"/>
      <c r="EF22" s="1304"/>
      <c r="EG22" s="1304"/>
      <c r="EH22" s="1304"/>
      <c r="EI22" s="1304"/>
      <c r="EJ22" s="1304"/>
      <c r="EK22" s="1304"/>
      <c r="EL22" s="1304"/>
      <c r="EM22" s="1304"/>
      <c r="EN22" s="370"/>
      <c r="EO22" s="371"/>
      <c r="EP22" s="1306" t="str">
        <f>MID(SUVAHAVUJ!AG10,1,1)</f>
        <v xml:space="preserve"> </v>
      </c>
      <c r="EQ22" s="1306"/>
      <c r="ER22" s="1306"/>
      <c r="ES22" s="1306"/>
      <c r="ET22" s="1306"/>
      <c r="EU22" s="1306"/>
      <c r="EV22" s="1306" t="str">
        <f>MID(SUVAHAVUJ!AG10,2,1)</f>
        <v xml:space="preserve"> </v>
      </c>
      <c r="EW22" s="1306"/>
      <c r="EX22" s="1306"/>
      <c r="EY22" s="1306"/>
      <c r="EZ22" s="1306"/>
      <c r="FA22" s="1306" t="str">
        <f>MID(SUVAHAVUJ!AG10,3,1)</f>
        <v xml:space="preserve"> </v>
      </c>
      <c r="FB22" s="1306"/>
      <c r="FC22" s="1306"/>
      <c r="FD22" s="1306"/>
      <c r="FE22" s="1306"/>
      <c r="FF22" s="1306"/>
      <c r="FG22" s="1306" t="str">
        <f>MID(SUVAHAVUJ!AG10,4,1)</f>
        <v xml:space="preserve"> </v>
      </c>
      <c r="FH22" s="1306"/>
      <c r="FI22" s="1306"/>
      <c r="FJ22" s="1306"/>
      <c r="FK22" s="1306"/>
      <c r="FL22" s="1306" t="str">
        <f>MID(SUVAHAVUJ!AG10,5,1)</f>
        <v xml:space="preserve"> </v>
      </c>
      <c r="FM22" s="1306"/>
      <c r="FN22" s="1306"/>
      <c r="FO22" s="1306"/>
      <c r="FP22" s="1306"/>
      <c r="FQ22" s="1306"/>
      <c r="FR22" s="1306" t="str">
        <f>MID(SUVAHAVUJ!AG10,6,1)</f>
        <v xml:space="preserve"> </v>
      </c>
      <c r="FS22" s="1306"/>
      <c r="FT22" s="1306"/>
      <c r="FU22" s="1306"/>
      <c r="FV22" s="1306"/>
      <c r="FW22" s="1306" t="str">
        <f>MID(SUVAHAVUJ!AG10,7,1)</f>
        <v xml:space="preserve"> </v>
      </c>
      <c r="FX22" s="1306"/>
      <c r="FY22" s="1306"/>
      <c r="FZ22" s="1306"/>
      <c r="GA22" s="1306"/>
      <c r="GB22" s="1306"/>
      <c r="GC22" s="1306" t="str">
        <f>MID(SUVAHAVUJ!AG10,8,1)</f>
        <v xml:space="preserve"> </v>
      </c>
      <c r="GD22" s="1306"/>
      <c r="GE22" s="1306"/>
      <c r="GF22" s="1306"/>
      <c r="GG22" s="1306"/>
      <c r="GH22" s="1306" t="str">
        <f>MID(SUVAHAVUJ!AG10,9,1)</f>
        <v xml:space="preserve"> </v>
      </c>
      <c r="GI22" s="1306"/>
      <c r="GJ22" s="1306"/>
      <c r="GK22" s="1306"/>
      <c r="GL22" s="1306"/>
      <c r="GM22" s="1306"/>
      <c r="GN22" s="1306" t="str">
        <f>MID(SUVAHAVUJ!AG10,10,1)</f>
        <v xml:space="preserve"> </v>
      </c>
      <c r="GO22" s="1306"/>
      <c r="GP22" s="1306"/>
      <c r="GQ22" s="1306"/>
      <c r="GR22" s="1306"/>
      <c r="GS22" s="1307" t="str">
        <f>MID(SUVAHAVUJ!AG10,11,1)</f>
        <v>0</v>
      </c>
      <c r="GT22" s="1307"/>
      <c r="GU22" s="1307"/>
      <c r="GV22" s="1307"/>
      <c r="GW22" s="1313"/>
    </row>
    <row r="23" spans="2:205" s="129" customFormat="1" ht="23.25" customHeight="1" x14ac:dyDescent="0.2">
      <c r="B23" s="1312" t="s">
        <v>2092</v>
      </c>
      <c r="C23" s="1312"/>
      <c r="D23" s="1312"/>
      <c r="E23" s="1312"/>
      <c r="F23" s="1312"/>
      <c r="G23" s="1312"/>
      <c r="H23" s="1312"/>
      <c r="I23" s="1312"/>
      <c r="J23" s="1312"/>
      <c r="K23" s="1312"/>
      <c r="L23" s="1309" t="str">
        <f>SUVAHAVUJ!$D$11</f>
        <v>Obstarávaný dlhodobý nehmotný majetok (041)
- /093/</v>
      </c>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1" t="s">
        <v>922</v>
      </c>
      <c r="AR23" s="1311"/>
      <c r="AS23" s="1311"/>
      <c r="AT23" s="1311"/>
      <c r="AU23" s="1311"/>
      <c r="AV23" s="1311"/>
      <c r="AW23" s="1311"/>
      <c r="AX23" s="1311"/>
      <c r="AY23" s="370"/>
      <c r="AZ23" s="371"/>
      <c r="BA23" s="1307" t="str">
        <f>MID(SUVAHAVUJ!AD11,1,1)</f>
        <v xml:space="preserve"> </v>
      </c>
      <c r="BB23" s="1307"/>
      <c r="BC23" s="1307"/>
      <c r="BD23" s="1307"/>
      <c r="BE23" s="1307"/>
      <c r="BF23" s="1307"/>
      <c r="BG23" s="1307" t="str">
        <f>MID(SUVAHAVUJ!AD11,2,1)</f>
        <v xml:space="preserve"> </v>
      </c>
      <c r="BH23" s="1307"/>
      <c r="BI23" s="1307"/>
      <c r="BJ23" s="1307"/>
      <c r="BK23" s="1307"/>
      <c r="BL23" s="1307" t="str">
        <f>MID(SUVAHAVUJ!AD11,3,1)</f>
        <v xml:space="preserve"> </v>
      </c>
      <c r="BM23" s="1307"/>
      <c r="BN23" s="1307"/>
      <c r="BO23" s="1307"/>
      <c r="BP23" s="1307"/>
      <c r="BQ23" s="1307"/>
      <c r="BR23" s="1307" t="str">
        <f>MID(SUVAHAVUJ!AD11,4,1)</f>
        <v xml:space="preserve"> </v>
      </c>
      <c r="BS23" s="1307"/>
      <c r="BT23" s="1307"/>
      <c r="BU23" s="1307"/>
      <c r="BV23" s="1307"/>
      <c r="BW23" s="1307" t="str">
        <f>MID(SUVAHAVUJ!AD11,5,1)</f>
        <v xml:space="preserve"> </v>
      </c>
      <c r="BX23" s="1307"/>
      <c r="BY23" s="1307"/>
      <c r="BZ23" s="1307"/>
      <c r="CA23" s="1307"/>
      <c r="CB23" s="1307"/>
      <c r="CC23" s="1307" t="str">
        <f>MID(SUVAHAVUJ!AD11,6,1)</f>
        <v xml:space="preserve"> </v>
      </c>
      <c r="CD23" s="1307"/>
      <c r="CE23" s="1307"/>
      <c r="CF23" s="1307"/>
      <c r="CG23" s="1307"/>
      <c r="CH23" s="1307" t="str">
        <f>MID(SUVAHAVUJ!AD11,7,1)</f>
        <v xml:space="preserve"> </v>
      </c>
      <c r="CI23" s="1307"/>
      <c r="CJ23" s="1307"/>
      <c r="CK23" s="1307"/>
      <c r="CL23" s="1307"/>
      <c r="CM23" s="1307"/>
      <c r="CN23" s="1307" t="str">
        <f>MID(SUVAHAVUJ!AD11,8,1)</f>
        <v xml:space="preserve"> </v>
      </c>
      <c r="CO23" s="1307"/>
      <c r="CP23" s="1307"/>
      <c r="CQ23" s="1307"/>
      <c r="CR23" s="1307"/>
      <c r="CS23" s="1307" t="str">
        <f>MID(SUVAHAVUJ!AD11,9,1)</f>
        <v xml:space="preserve"> </v>
      </c>
      <c r="CT23" s="1307"/>
      <c r="CU23" s="1307"/>
      <c r="CV23" s="1307"/>
      <c r="CW23" s="1307"/>
      <c r="CX23" s="1307"/>
      <c r="CY23" s="1307" t="str">
        <f>MID(SUVAHAVUJ!AD11,10,1)</f>
        <v xml:space="preserve"> </v>
      </c>
      <c r="CZ23" s="1307"/>
      <c r="DA23" s="1307"/>
      <c r="DB23" s="1307"/>
      <c r="DC23" s="1307"/>
      <c r="DD23" s="1307" t="str">
        <f>MID(SUVAHAVUJ!AD11,11,1)</f>
        <v>0</v>
      </c>
      <c r="DE23" s="1307"/>
      <c r="DF23" s="1307"/>
      <c r="DG23" s="1307"/>
      <c r="DH23" s="1307"/>
      <c r="DI23" s="1313"/>
      <c r="DJ23" s="370"/>
      <c r="DK23" s="371"/>
      <c r="DL23" s="1306" t="str">
        <f>MID(SUVAHAVUJ!AF11,1,1)</f>
        <v xml:space="preserve"> </v>
      </c>
      <c r="DM23" s="1306"/>
      <c r="DN23" s="1306"/>
      <c r="DO23" s="1306"/>
      <c r="DP23" s="1306"/>
      <c r="DQ23" s="1306"/>
      <c r="DR23" s="1306" t="str">
        <f>MID(SUVAHAVUJ!AF11,2,1)</f>
        <v xml:space="preserve"> </v>
      </c>
      <c r="DS23" s="1306"/>
      <c r="DT23" s="1306"/>
      <c r="DU23" s="1306"/>
      <c r="DV23" s="1306"/>
      <c r="DW23" s="1306" t="str">
        <f>MID(SUVAHAVUJ!AF11,3,1)</f>
        <v xml:space="preserve"> </v>
      </c>
      <c r="DX23" s="1306"/>
      <c r="DY23" s="1306"/>
      <c r="DZ23" s="1306"/>
      <c r="EA23" s="1306"/>
      <c r="EB23" s="1306"/>
      <c r="EC23" s="1306" t="str">
        <f>MID(SUVAHAVUJ!AF11,4,1)</f>
        <v xml:space="preserve"> </v>
      </c>
      <c r="ED23" s="1306"/>
      <c r="EE23" s="1306"/>
      <c r="EF23" s="1306"/>
      <c r="EG23" s="1306"/>
      <c r="EH23" s="1306" t="str">
        <f>MID(SUVAHAVUJ!AF11,5,1)</f>
        <v xml:space="preserve"> </v>
      </c>
      <c r="EI23" s="1306"/>
      <c r="EJ23" s="1306"/>
      <c r="EK23" s="1306"/>
      <c r="EL23" s="1306"/>
      <c r="EM23" s="1306"/>
      <c r="EN23" s="1306" t="str">
        <f>MID(SUVAHAVUJ!AF11,6,1)</f>
        <v xml:space="preserve"> </v>
      </c>
      <c r="EO23" s="1306"/>
      <c r="EP23" s="1306"/>
      <c r="EQ23" s="1306"/>
      <c r="ER23" s="1306"/>
      <c r="ES23" s="1306" t="str">
        <f>MID(SUVAHAVUJ!AF11,7,1)</f>
        <v xml:space="preserve"> </v>
      </c>
      <c r="ET23" s="1306"/>
      <c r="EU23" s="1306"/>
      <c r="EV23" s="1306"/>
      <c r="EW23" s="1306"/>
      <c r="EX23" s="1306"/>
      <c r="EY23" s="1306" t="str">
        <f>MID(SUVAHAVUJ!AF11,8,1)</f>
        <v xml:space="preserve"> </v>
      </c>
      <c r="EZ23" s="1306"/>
      <c r="FA23" s="1306"/>
      <c r="FB23" s="1306"/>
      <c r="FC23" s="1306"/>
      <c r="FD23" s="1306" t="str">
        <f>MID(SUVAHAVUJ!AF11,9,1)</f>
        <v xml:space="preserve"> </v>
      </c>
      <c r="FE23" s="1306"/>
      <c r="FF23" s="1306"/>
      <c r="FG23" s="1306"/>
      <c r="FH23" s="1306"/>
      <c r="FI23" s="1306"/>
      <c r="FJ23" s="1306" t="str">
        <f>MID(SUVAHAVUJ!AF11,10,1)</f>
        <v xml:space="preserve"> </v>
      </c>
      <c r="FK23" s="1306"/>
      <c r="FL23" s="1306"/>
      <c r="FM23" s="1306"/>
      <c r="FN23" s="1306"/>
      <c r="FO23" s="1307" t="str">
        <f>MID(SUVAHAVUJ!AF11,11,1)</f>
        <v>0</v>
      </c>
      <c r="FP23" s="1307"/>
      <c r="FQ23" s="1307"/>
      <c r="FR23" s="1307"/>
      <c r="FS23" s="1313"/>
      <c r="FT23" s="1303"/>
      <c r="FU23" s="1303"/>
      <c r="FV23" s="1303"/>
      <c r="FW23" s="1303"/>
      <c r="FX23" s="1303"/>
      <c r="FY23" s="1303"/>
      <c r="FZ23" s="1303"/>
      <c r="GA23" s="1303"/>
      <c r="GB23" s="1303"/>
      <c r="GC23" s="1303"/>
      <c r="GD23" s="1303"/>
      <c r="GE23" s="1303"/>
      <c r="GF23" s="1303"/>
      <c r="GG23" s="1303"/>
      <c r="GH23" s="1303"/>
      <c r="GI23" s="1303"/>
      <c r="GJ23" s="1303"/>
      <c r="GK23" s="1303"/>
      <c r="GL23" s="1303"/>
      <c r="GM23" s="1303"/>
      <c r="GN23" s="1303"/>
      <c r="GO23" s="1303"/>
      <c r="GP23" s="1303"/>
      <c r="GQ23" s="1303"/>
      <c r="GR23" s="1303"/>
      <c r="GS23" s="1303"/>
      <c r="GT23" s="1303"/>
      <c r="GU23" s="1303"/>
      <c r="GV23" s="1303"/>
      <c r="GW23" s="1303"/>
    </row>
    <row r="24" spans="2:205" ht="23.25" customHeight="1" x14ac:dyDescent="0.2">
      <c r="B24" s="1312"/>
      <c r="C24" s="1312"/>
      <c r="D24" s="1312"/>
      <c r="E24" s="1312"/>
      <c r="F24" s="1312"/>
      <c r="G24" s="1312"/>
      <c r="H24" s="1312"/>
      <c r="I24" s="1312"/>
      <c r="J24" s="1312"/>
      <c r="K24" s="1312"/>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1"/>
      <c r="AR24" s="1311"/>
      <c r="AS24" s="1311"/>
      <c r="AT24" s="1311"/>
      <c r="AU24" s="1311"/>
      <c r="AV24" s="1311"/>
      <c r="AW24" s="1311"/>
      <c r="AX24" s="1311"/>
      <c r="AY24" s="370"/>
      <c r="AZ24" s="371"/>
      <c r="BA24" s="1306" t="str">
        <f>MID(SUVAHAVUJ!AE11,1,1)</f>
        <v xml:space="preserve"> </v>
      </c>
      <c r="BB24" s="1306"/>
      <c r="BC24" s="1306"/>
      <c r="BD24" s="1306"/>
      <c r="BE24" s="1306"/>
      <c r="BF24" s="1306"/>
      <c r="BG24" s="1306" t="str">
        <f>MID(SUVAHAVUJ!AE11,2,1)</f>
        <v xml:space="preserve"> </v>
      </c>
      <c r="BH24" s="1306"/>
      <c r="BI24" s="1306"/>
      <c r="BJ24" s="1306"/>
      <c r="BK24" s="1306"/>
      <c r="BL24" s="1306" t="str">
        <f>MID(SUVAHAVUJ!AE11,3,1)</f>
        <v xml:space="preserve"> </v>
      </c>
      <c r="BM24" s="1306"/>
      <c r="BN24" s="1306"/>
      <c r="BO24" s="1306"/>
      <c r="BP24" s="1306"/>
      <c r="BQ24" s="1306"/>
      <c r="BR24" s="1306" t="str">
        <f>MID(SUVAHAVUJ!AE11,4,1)</f>
        <v xml:space="preserve"> </v>
      </c>
      <c r="BS24" s="1306"/>
      <c r="BT24" s="1306"/>
      <c r="BU24" s="1306"/>
      <c r="BV24" s="1306"/>
      <c r="BW24" s="1306" t="str">
        <f>MID(SUVAHAVUJ!AE11,5,1)</f>
        <v xml:space="preserve"> </v>
      </c>
      <c r="BX24" s="1306"/>
      <c r="BY24" s="1306"/>
      <c r="BZ24" s="1306"/>
      <c r="CA24" s="1306"/>
      <c r="CB24" s="1306"/>
      <c r="CC24" s="1306" t="str">
        <f>MID(SUVAHAVUJ!AE11,6,1)</f>
        <v xml:space="preserve"> </v>
      </c>
      <c r="CD24" s="1306"/>
      <c r="CE24" s="1306"/>
      <c r="CF24" s="1306"/>
      <c r="CG24" s="1306"/>
      <c r="CH24" s="1306" t="str">
        <f>MID(SUVAHAVUJ!AE11,7,1)</f>
        <v xml:space="preserve"> </v>
      </c>
      <c r="CI24" s="1306"/>
      <c r="CJ24" s="1306"/>
      <c r="CK24" s="1306"/>
      <c r="CL24" s="1306"/>
      <c r="CM24" s="1306"/>
      <c r="CN24" s="1306" t="str">
        <f>MID(SUVAHAVUJ!AE11,8,1)</f>
        <v xml:space="preserve"> </v>
      </c>
      <c r="CO24" s="1306"/>
      <c r="CP24" s="1306"/>
      <c r="CQ24" s="1306"/>
      <c r="CR24" s="1306"/>
      <c r="CS24" s="1306" t="str">
        <f>MID(SUVAHAVUJ!AE11,9,1)</f>
        <v xml:space="preserve"> </v>
      </c>
      <c r="CT24" s="1306"/>
      <c r="CU24" s="1306"/>
      <c r="CV24" s="1306"/>
      <c r="CW24" s="1306"/>
      <c r="CX24" s="1306"/>
      <c r="CY24" s="1306" t="str">
        <f>MID(SUVAHAVUJ!AE11,10,1)</f>
        <v xml:space="preserve"> </v>
      </c>
      <c r="CZ24" s="1306"/>
      <c r="DA24" s="1306"/>
      <c r="DB24" s="1306"/>
      <c r="DC24" s="1306"/>
      <c r="DD24" s="1306" t="str">
        <f>MID(SUVAHAVUJ!AE11,11,1)</f>
        <v>0</v>
      </c>
      <c r="DE24" s="1306"/>
      <c r="DF24" s="1306"/>
      <c r="DG24" s="1306"/>
      <c r="DH24" s="1306"/>
      <c r="DI24" s="1316"/>
      <c r="DJ24" s="1304"/>
      <c r="DK24" s="1304"/>
      <c r="DL24" s="1304"/>
      <c r="DM24" s="1304"/>
      <c r="DN24" s="1304"/>
      <c r="DO24" s="1304"/>
      <c r="DP24" s="1304"/>
      <c r="DQ24" s="1304"/>
      <c r="DR24" s="1304"/>
      <c r="DS24" s="1304"/>
      <c r="DT24" s="1304"/>
      <c r="DU24" s="1304"/>
      <c r="DV24" s="1304"/>
      <c r="DW24" s="1304"/>
      <c r="DX24" s="1304"/>
      <c r="DY24" s="1304"/>
      <c r="DZ24" s="1304"/>
      <c r="EA24" s="1304"/>
      <c r="EB24" s="1304"/>
      <c r="EC24" s="1304"/>
      <c r="ED24" s="1304"/>
      <c r="EE24" s="1304"/>
      <c r="EF24" s="1304"/>
      <c r="EG24" s="1304"/>
      <c r="EH24" s="1304"/>
      <c r="EI24" s="1304"/>
      <c r="EJ24" s="1304"/>
      <c r="EK24" s="1304"/>
      <c r="EL24" s="1304"/>
      <c r="EM24" s="1304"/>
      <c r="EN24" s="370"/>
      <c r="EO24" s="371"/>
      <c r="EP24" s="1306" t="str">
        <f>MID(SUVAHAVUJ!AG11,1,1)</f>
        <v xml:space="preserve"> </v>
      </c>
      <c r="EQ24" s="1306"/>
      <c r="ER24" s="1306"/>
      <c r="ES24" s="1306"/>
      <c r="ET24" s="1306"/>
      <c r="EU24" s="1306"/>
      <c r="EV24" s="1306" t="str">
        <f>MID(SUVAHAVUJ!AG11,2,1)</f>
        <v xml:space="preserve"> </v>
      </c>
      <c r="EW24" s="1306"/>
      <c r="EX24" s="1306"/>
      <c r="EY24" s="1306"/>
      <c r="EZ24" s="1306"/>
      <c r="FA24" s="1306" t="str">
        <f>MID(SUVAHAVUJ!AG11,3,1)</f>
        <v xml:space="preserve"> </v>
      </c>
      <c r="FB24" s="1306"/>
      <c r="FC24" s="1306"/>
      <c r="FD24" s="1306"/>
      <c r="FE24" s="1306"/>
      <c r="FF24" s="1306"/>
      <c r="FG24" s="1306" t="str">
        <f>MID(SUVAHAVUJ!AG11,4,1)</f>
        <v xml:space="preserve"> </v>
      </c>
      <c r="FH24" s="1306"/>
      <c r="FI24" s="1306"/>
      <c r="FJ24" s="1306"/>
      <c r="FK24" s="1306"/>
      <c r="FL24" s="1306" t="str">
        <f>MID(SUVAHAVUJ!AG11,5,1)</f>
        <v xml:space="preserve"> </v>
      </c>
      <c r="FM24" s="1306"/>
      <c r="FN24" s="1306"/>
      <c r="FO24" s="1306"/>
      <c r="FP24" s="1306"/>
      <c r="FQ24" s="1306"/>
      <c r="FR24" s="1306" t="str">
        <f>MID(SUVAHAVUJ!AG11,6,1)</f>
        <v xml:space="preserve"> </v>
      </c>
      <c r="FS24" s="1306"/>
      <c r="FT24" s="1306"/>
      <c r="FU24" s="1306"/>
      <c r="FV24" s="1306"/>
      <c r="FW24" s="1306" t="str">
        <f>MID(SUVAHAVUJ!AG11,7,1)</f>
        <v xml:space="preserve"> </v>
      </c>
      <c r="FX24" s="1306"/>
      <c r="FY24" s="1306"/>
      <c r="FZ24" s="1306"/>
      <c r="GA24" s="1306"/>
      <c r="GB24" s="1306"/>
      <c r="GC24" s="1306" t="str">
        <f>MID(SUVAHAVUJ!AG11,8,1)</f>
        <v xml:space="preserve"> </v>
      </c>
      <c r="GD24" s="1306"/>
      <c r="GE24" s="1306"/>
      <c r="GF24" s="1306"/>
      <c r="GG24" s="1306"/>
      <c r="GH24" s="1306" t="str">
        <f>MID(SUVAHAVUJ!AG11,9,1)</f>
        <v xml:space="preserve"> </v>
      </c>
      <c r="GI24" s="1306"/>
      <c r="GJ24" s="1306"/>
      <c r="GK24" s="1306"/>
      <c r="GL24" s="1306"/>
      <c r="GM24" s="1306"/>
      <c r="GN24" s="1306" t="str">
        <f>MID(SUVAHAVUJ!AG11,10,1)</f>
        <v xml:space="preserve"> </v>
      </c>
      <c r="GO24" s="1306"/>
      <c r="GP24" s="1306"/>
      <c r="GQ24" s="1306"/>
      <c r="GR24" s="1306"/>
      <c r="GS24" s="1307" t="str">
        <f>MID(SUVAHAVUJ!AG11,11,1)</f>
        <v>0</v>
      </c>
      <c r="GT24" s="1307"/>
      <c r="GU24" s="1307"/>
      <c r="GV24" s="1307"/>
      <c r="GW24" s="1313"/>
    </row>
    <row r="25" spans="2:205" s="129" customFormat="1" ht="23.25" customHeight="1" x14ac:dyDescent="0.2">
      <c r="B25" s="1312" t="s">
        <v>2096</v>
      </c>
      <c r="C25" s="1312"/>
      <c r="D25" s="1312"/>
      <c r="E25" s="1312"/>
      <c r="F25" s="1312"/>
      <c r="G25" s="1312"/>
      <c r="H25" s="1312"/>
      <c r="I25" s="1312"/>
      <c r="J25" s="1312"/>
      <c r="K25" s="1312"/>
      <c r="L25" s="1314" t="str">
        <f>SUVAHAVUJ!$D$12</f>
        <v>Poskytnuté preddavky na dlhodobý nehmotný majetok (051) - /095A/</v>
      </c>
      <c r="M25" s="1315"/>
      <c r="N25" s="1315"/>
      <c r="O25" s="1315"/>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c r="AL25" s="1315"/>
      <c r="AM25" s="1315"/>
      <c r="AN25" s="1315"/>
      <c r="AO25" s="1315"/>
      <c r="AP25" s="1315"/>
      <c r="AQ25" s="1311" t="s">
        <v>795</v>
      </c>
      <c r="AR25" s="1311"/>
      <c r="AS25" s="1311"/>
      <c r="AT25" s="1311"/>
      <c r="AU25" s="1311"/>
      <c r="AV25" s="1311"/>
      <c r="AW25" s="1311"/>
      <c r="AX25" s="1311"/>
      <c r="AY25" s="370"/>
      <c r="AZ25" s="371"/>
      <c r="BA25" s="1307" t="str">
        <f>MID(SUVAHAVUJ!AD12,1,1)</f>
        <v xml:space="preserve"> </v>
      </c>
      <c r="BB25" s="1307"/>
      <c r="BC25" s="1307"/>
      <c r="BD25" s="1307"/>
      <c r="BE25" s="1307"/>
      <c r="BF25" s="1307"/>
      <c r="BG25" s="1307" t="str">
        <f>MID(SUVAHAVUJ!AD12,2,1)</f>
        <v xml:space="preserve"> </v>
      </c>
      <c r="BH25" s="1307"/>
      <c r="BI25" s="1307"/>
      <c r="BJ25" s="1307"/>
      <c r="BK25" s="1307"/>
      <c r="BL25" s="1307" t="str">
        <f>MID(SUVAHAVUJ!AD12,3,1)</f>
        <v xml:space="preserve"> </v>
      </c>
      <c r="BM25" s="1307"/>
      <c r="BN25" s="1307"/>
      <c r="BO25" s="1307"/>
      <c r="BP25" s="1307"/>
      <c r="BQ25" s="1307"/>
      <c r="BR25" s="1307" t="str">
        <f>MID(SUVAHAVUJ!AD12,4,1)</f>
        <v xml:space="preserve"> </v>
      </c>
      <c r="BS25" s="1307"/>
      <c r="BT25" s="1307"/>
      <c r="BU25" s="1307"/>
      <c r="BV25" s="1307"/>
      <c r="BW25" s="1307" t="str">
        <f>MID(SUVAHAVUJ!AD12,5,1)</f>
        <v xml:space="preserve"> </v>
      </c>
      <c r="BX25" s="1307"/>
      <c r="BY25" s="1307"/>
      <c r="BZ25" s="1307"/>
      <c r="CA25" s="1307"/>
      <c r="CB25" s="1307"/>
      <c r="CC25" s="1307" t="str">
        <f>MID(SUVAHAVUJ!AD12,6,1)</f>
        <v xml:space="preserve"> </v>
      </c>
      <c r="CD25" s="1307"/>
      <c r="CE25" s="1307"/>
      <c r="CF25" s="1307"/>
      <c r="CG25" s="1307"/>
      <c r="CH25" s="1307" t="str">
        <f>MID(SUVAHAVUJ!AD12,7,1)</f>
        <v xml:space="preserve"> </v>
      </c>
      <c r="CI25" s="1307"/>
      <c r="CJ25" s="1307"/>
      <c r="CK25" s="1307"/>
      <c r="CL25" s="1307"/>
      <c r="CM25" s="1307"/>
      <c r="CN25" s="1307" t="str">
        <f>MID(SUVAHAVUJ!AD12,8,1)</f>
        <v xml:space="preserve"> </v>
      </c>
      <c r="CO25" s="1307"/>
      <c r="CP25" s="1307"/>
      <c r="CQ25" s="1307"/>
      <c r="CR25" s="1307"/>
      <c r="CS25" s="1307" t="str">
        <f>MID(SUVAHAVUJ!AD12,9,1)</f>
        <v xml:space="preserve"> </v>
      </c>
      <c r="CT25" s="1307"/>
      <c r="CU25" s="1307"/>
      <c r="CV25" s="1307"/>
      <c r="CW25" s="1307"/>
      <c r="CX25" s="1307"/>
      <c r="CY25" s="1307" t="str">
        <f>MID(SUVAHAVUJ!AD12,10,1)</f>
        <v xml:space="preserve"> </v>
      </c>
      <c r="CZ25" s="1307"/>
      <c r="DA25" s="1307"/>
      <c r="DB25" s="1307"/>
      <c r="DC25" s="1307"/>
      <c r="DD25" s="1307" t="str">
        <f>MID(SUVAHAVUJ!AD12,11,1)</f>
        <v>0</v>
      </c>
      <c r="DE25" s="1307"/>
      <c r="DF25" s="1307"/>
      <c r="DG25" s="1307"/>
      <c r="DH25" s="1307"/>
      <c r="DI25" s="1313"/>
      <c r="DJ25" s="370"/>
      <c r="DK25" s="371"/>
      <c r="DL25" s="1306" t="str">
        <f>MID(SUVAHAVUJ!AF12,1,1)</f>
        <v xml:space="preserve"> </v>
      </c>
      <c r="DM25" s="1306"/>
      <c r="DN25" s="1306"/>
      <c r="DO25" s="1306"/>
      <c r="DP25" s="1306"/>
      <c r="DQ25" s="1306"/>
      <c r="DR25" s="1306" t="str">
        <f>MID(SUVAHAVUJ!AF12,2,1)</f>
        <v xml:space="preserve"> </v>
      </c>
      <c r="DS25" s="1306"/>
      <c r="DT25" s="1306"/>
      <c r="DU25" s="1306"/>
      <c r="DV25" s="1306"/>
      <c r="DW25" s="1306" t="str">
        <f>MID(SUVAHAVUJ!AF12,3,1)</f>
        <v xml:space="preserve"> </v>
      </c>
      <c r="DX25" s="1306"/>
      <c r="DY25" s="1306"/>
      <c r="DZ25" s="1306"/>
      <c r="EA25" s="1306"/>
      <c r="EB25" s="1306"/>
      <c r="EC25" s="1306" t="str">
        <f>MID(SUVAHAVUJ!AF12,4,1)</f>
        <v xml:space="preserve"> </v>
      </c>
      <c r="ED25" s="1306"/>
      <c r="EE25" s="1306"/>
      <c r="EF25" s="1306"/>
      <c r="EG25" s="1306"/>
      <c r="EH25" s="1306" t="str">
        <f>MID(SUVAHAVUJ!AF12,5,1)</f>
        <v xml:space="preserve"> </v>
      </c>
      <c r="EI25" s="1306"/>
      <c r="EJ25" s="1306"/>
      <c r="EK25" s="1306"/>
      <c r="EL25" s="1306"/>
      <c r="EM25" s="1306"/>
      <c r="EN25" s="1306" t="str">
        <f>MID(SUVAHAVUJ!AF12,6,1)</f>
        <v xml:space="preserve"> </v>
      </c>
      <c r="EO25" s="1306"/>
      <c r="EP25" s="1306"/>
      <c r="EQ25" s="1306"/>
      <c r="ER25" s="1306"/>
      <c r="ES25" s="1306" t="str">
        <f>MID(SUVAHAVUJ!AF12,7,1)</f>
        <v xml:space="preserve"> </v>
      </c>
      <c r="ET25" s="1306"/>
      <c r="EU25" s="1306"/>
      <c r="EV25" s="1306"/>
      <c r="EW25" s="1306"/>
      <c r="EX25" s="1306"/>
      <c r="EY25" s="1306" t="str">
        <f>MID(SUVAHAVUJ!AF12,8,1)</f>
        <v xml:space="preserve"> </v>
      </c>
      <c r="EZ25" s="1306"/>
      <c r="FA25" s="1306"/>
      <c r="FB25" s="1306"/>
      <c r="FC25" s="1306"/>
      <c r="FD25" s="1306" t="str">
        <f>MID(SUVAHAVUJ!AF12,9,1)</f>
        <v xml:space="preserve"> </v>
      </c>
      <c r="FE25" s="1306"/>
      <c r="FF25" s="1306"/>
      <c r="FG25" s="1306"/>
      <c r="FH25" s="1306"/>
      <c r="FI25" s="1306"/>
      <c r="FJ25" s="1306" t="str">
        <f>MID(SUVAHAVUJ!AF12,10,1)</f>
        <v xml:space="preserve"> </v>
      </c>
      <c r="FK25" s="1306"/>
      <c r="FL25" s="1306"/>
      <c r="FM25" s="1306"/>
      <c r="FN25" s="1306"/>
      <c r="FO25" s="1307" t="str">
        <f>MID(SUVAHAVUJ!AF12,11,1)</f>
        <v>0</v>
      </c>
      <c r="FP25" s="1307"/>
      <c r="FQ25" s="1307"/>
      <c r="FR25" s="1307"/>
      <c r="FS25" s="131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row>
    <row r="26" spans="2:205" ht="25.5" customHeight="1" x14ac:dyDescent="0.2">
      <c r="B26" s="1312"/>
      <c r="C26" s="1312"/>
      <c r="D26" s="1312"/>
      <c r="E26" s="1312"/>
      <c r="F26" s="1312"/>
      <c r="G26" s="1312"/>
      <c r="H26" s="1312"/>
      <c r="I26" s="1312"/>
      <c r="J26" s="1312"/>
      <c r="K26" s="1312"/>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315"/>
      <c r="AN26" s="1315"/>
      <c r="AO26" s="1315"/>
      <c r="AP26" s="1315"/>
      <c r="AQ26" s="1311"/>
      <c r="AR26" s="1311"/>
      <c r="AS26" s="1311"/>
      <c r="AT26" s="1311"/>
      <c r="AU26" s="1311"/>
      <c r="AV26" s="1311"/>
      <c r="AW26" s="1311"/>
      <c r="AX26" s="1311"/>
      <c r="AY26" s="370"/>
      <c r="AZ26" s="371"/>
      <c r="BA26" s="1306" t="str">
        <f>MID(SUVAHAVUJ!AE12,1,1)</f>
        <v xml:space="preserve"> </v>
      </c>
      <c r="BB26" s="1306"/>
      <c r="BC26" s="1306"/>
      <c r="BD26" s="1306"/>
      <c r="BE26" s="1306"/>
      <c r="BF26" s="1306"/>
      <c r="BG26" s="1306" t="str">
        <f>MID(SUVAHAVUJ!AE12,2,1)</f>
        <v xml:space="preserve"> </v>
      </c>
      <c r="BH26" s="1306"/>
      <c r="BI26" s="1306"/>
      <c r="BJ26" s="1306"/>
      <c r="BK26" s="1306"/>
      <c r="BL26" s="1306" t="str">
        <f>MID(SUVAHAVUJ!AE12,3,1)</f>
        <v xml:space="preserve"> </v>
      </c>
      <c r="BM26" s="1306"/>
      <c r="BN26" s="1306"/>
      <c r="BO26" s="1306"/>
      <c r="BP26" s="1306"/>
      <c r="BQ26" s="1306"/>
      <c r="BR26" s="1306" t="str">
        <f>MID(SUVAHAVUJ!AE12,4,1)</f>
        <v xml:space="preserve"> </v>
      </c>
      <c r="BS26" s="1306"/>
      <c r="BT26" s="1306"/>
      <c r="BU26" s="1306"/>
      <c r="BV26" s="1306"/>
      <c r="BW26" s="1306" t="str">
        <f>MID(SUVAHAVUJ!AE12,5,1)</f>
        <v xml:space="preserve"> </v>
      </c>
      <c r="BX26" s="1306"/>
      <c r="BY26" s="1306"/>
      <c r="BZ26" s="1306"/>
      <c r="CA26" s="1306"/>
      <c r="CB26" s="1306"/>
      <c r="CC26" s="1306" t="str">
        <f>MID(SUVAHAVUJ!AE12,6,1)</f>
        <v xml:space="preserve"> </v>
      </c>
      <c r="CD26" s="1306"/>
      <c r="CE26" s="1306"/>
      <c r="CF26" s="1306"/>
      <c r="CG26" s="1306"/>
      <c r="CH26" s="1306" t="str">
        <f>MID(SUVAHAVUJ!AE12,7,1)</f>
        <v xml:space="preserve"> </v>
      </c>
      <c r="CI26" s="1306"/>
      <c r="CJ26" s="1306"/>
      <c r="CK26" s="1306"/>
      <c r="CL26" s="1306"/>
      <c r="CM26" s="1306"/>
      <c r="CN26" s="1306" t="str">
        <f>MID(SUVAHAVUJ!AE12,8,1)</f>
        <v xml:space="preserve"> </v>
      </c>
      <c r="CO26" s="1306"/>
      <c r="CP26" s="1306"/>
      <c r="CQ26" s="1306"/>
      <c r="CR26" s="1306"/>
      <c r="CS26" s="1306" t="str">
        <f>MID(SUVAHAVUJ!AE12,9,1)</f>
        <v xml:space="preserve"> </v>
      </c>
      <c r="CT26" s="1306"/>
      <c r="CU26" s="1306"/>
      <c r="CV26" s="1306"/>
      <c r="CW26" s="1306"/>
      <c r="CX26" s="1306"/>
      <c r="CY26" s="1306" t="str">
        <f>MID(SUVAHAVUJ!AE12,10,1)</f>
        <v xml:space="preserve"> </v>
      </c>
      <c r="CZ26" s="1306"/>
      <c r="DA26" s="1306"/>
      <c r="DB26" s="1306"/>
      <c r="DC26" s="1306"/>
      <c r="DD26" s="1306" t="str">
        <f>MID(SUVAHAVUJ!AE12,11,1)</f>
        <v>0</v>
      </c>
      <c r="DE26" s="1306"/>
      <c r="DF26" s="1306"/>
      <c r="DG26" s="1306"/>
      <c r="DH26" s="1306"/>
      <c r="DI26" s="1316"/>
      <c r="DJ26" s="1304"/>
      <c r="DK26" s="1304"/>
      <c r="DL26" s="1304"/>
      <c r="DM26" s="1304"/>
      <c r="DN26" s="1304"/>
      <c r="DO26" s="1304"/>
      <c r="DP26" s="1304"/>
      <c r="DQ26" s="1304"/>
      <c r="DR26" s="1304"/>
      <c r="DS26" s="1304"/>
      <c r="DT26" s="1304"/>
      <c r="DU26" s="1304"/>
      <c r="DV26" s="1304"/>
      <c r="DW26" s="1304"/>
      <c r="DX26" s="1304"/>
      <c r="DY26" s="1304"/>
      <c r="DZ26" s="1304"/>
      <c r="EA26" s="1304"/>
      <c r="EB26" s="1304"/>
      <c r="EC26" s="1304"/>
      <c r="ED26" s="1304"/>
      <c r="EE26" s="1304"/>
      <c r="EF26" s="1304"/>
      <c r="EG26" s="1304"/>
      <c r="EH26" s="1304"/>
      <c r="EI26" s="1304"/>
      <c r="EJ26" s="1304"/>
      <c r="EK26" s="1304"/>
      <c r="EL26" s="1304"/>
      <c r="EM26" s="1304"/>
      <c r="EN26" s="370"/>
      <c r="EO26" s="371"/>
      <c r="EP26" s="1306" t="str">
        <f>MID(SUVAHAVUJ!AG12,1,1)</f>
        <v xml:space="preserve"> </v>
      </c>
      <c r="EQ26" s="1306"/>
      <c r="ER26" s="1306"/>
      <c r="ES26" s="1306"/>
      <c r="ET26" s="1306"/>
      <c r="EU26" s="1306"/>
      <c r="EV26" s="1306" t="str">
        <f>MID(SUVAHAVUJ!AG12,2,1)</f>
        <v xml:space="preserve"> </v>
      </c>
      <c r="EW26" s="1306"/>
      <c r="EX26" s="1306"/>
      <c r="EY26" s="1306"/>
      <c r="EZ26" s="1306"/>
      <c r="FA26" s="1306" t="str">
        <f>MID(SUVAHAVUJ!AG12,3,1)</f>
        <v xml:space="preserve"> </v>
      </c>
      <c r="FB26" s="1306"/>
      <c r="FC26" s="1306"/>
      <c r="FD26" s="1306"/>
      <c r="FE26" s="1306"/>
      <c r="FF26" s="1306"/>
      <c r="FG26" s="1306" t="str">
        <f>MID(SUVAHAVUJ!AG12,4,1)</f>
        <v xml:space="preserve"> </v>
      </c>
      <c r="FH26" s="1306"/>
      <c r="FI26" s="1306"/>
      <c r="FJ26" s="1306"/>
      <c r="FK26" s="1306"/>
      <c r="FL26" s="1306" t="str">
        <f>MID(SUVAHAVUJ!AG12,5,1)</f>
        <v xml:space="preserve"> </v>
      </c>
      <c r="FM26" s="1306"/>
      <c r="FN26" s="1306"/>
      <c r="FO26" s="1306"/>
      <c r="FP26" s="1306"/>
      <c r="FQ26" s="1306"/>
      <c r="FR26" s="1306" t="str">
        <f>MID(SUVAHAVUJ!AG12,6,1)</f>
        <v xml:space="preserve"> </v>
      </c>
      <c r="FS26" s="1306"/>
      <c r="FT26" s="1306"/>
      <c r="FU26" s="1306"/>
      <c r="FV26" s="1306"/>
      <c r="FW26" s="1306" t="str">
        <f>MID(SUVAHAVUJ!AG12,7,1)</f>
        <v xml:space="preserve"> </v>
      </c>
      <c r="FX26" s="1306"/>
      <c r="FY26" s="1306"/>
      <c r="FZ26" s="1306"/>
      <c r="GA26" s="1306"/>
      <c r="GB26" s="1306"/>
      <c r="GC26" s="1306" t="str">
        <f>MID(SUVAHAVUJ!AG12,8,1)</f>
        <v xml:space="preserve"> </v>
      </c>
      <c r="GD26" s="1306"/>
      <c r="GE26" s="1306"/>
      <c r="GF26" s="1306"/>
      <c r="GG26" s="1306"/>
      <c r="GH26" s="1306" t="str">
        <f>MID(SUVAHAVUJ!AG12,9,1)</f>
        <v xml:space="preserve"> </v>
      </c>
      <c r="GI26" s="1306"/>
      <c r="GJ26" s="1306"/>
      <c r="GK26" s="1306"/>
      <c r="GL26" s="1306"/>
      <c r="GM26" s="1306"/>
      <c r="GN26" s="1306" t="str">
        <f>MID(SUVAHAVUJ!AG12,10,1)</f>
        <v xml:space="preserve"> </v>
      </c>
      <c r="GO26" s="1306"/>
      <c r="GP26" s="1306"/>
      <c r="GQ26" s="1306"/>
      <c r="GR26" s="1306"/>
      <c r="GS26" s="1307" t="str">
        <f>MID(SUVAHAVUJ!AG12,11,1)</f>
        <v>0</v>
      </c>
      <c r="GT26" s="1307"/>
      <c r="GU26" s="1307"/>
      <c r="GV26" s="1307"/>
      <c r="GW26" s="1313"/>
    </row>
    <row r="27" spans="2:205" s="129" customFormat="1" ht="23.25" customHeight="1" x14ac:dyDescent="0.2">
      <c r="B27" s="1299" t="s">
        <v>2100</v>
      </c>
      <c r="C27" s="1299"/>
      <c r="D27" s="1299"/>
      <c r="E27" s="1299"/>
      <c r="F27" s="1299"/>
      <c r="G27" s="1299"/>
      <c r="H27" s="1299"/>
      <c r="I27" s="1299"/>
      <c r="J27" s="1299"/>
      <c r="K27" s="1299"/>
      <c r="L27" s="1300" t="str">
        <f>SUVAHAVUJ!$D$13</f>
        <v>Dlhodobý hmotný majetok súčet (r. 12 až r. 20)</v>
      </c>
      <c r="M27" s="1301"/>
      <c r="N27" s="1301"/>
      <c r="O27" s="1301"/>
      <c r="P27" s="1301"/>
      <c r="Q27" s="1301"/>
      <c r="R27" s="1301"/>
      <c r="S27" s="1301"/>
      <c r="T27" s="1301"/>
      <c r="U27" s="1301"/>
      <c r="V27" s="1301"/>
      <c r="W27" s="1301"/>
      <c r="X27" s="1301"/>
      <c r="Y27" s="1301"/>
      <c r="Z27" s="1301"/>
      <c r="AA27" s="1301"/>
      <c r="AB27" s="1301"/>
      <c r="AC27" s="1301"/>
      <c r="AD27" s="1301"/>
      <c r="AE27" s="1301"/>
      <c r="AF27" s="1301"/>
      <c r="AG27" s="1301"/>
      <c r="AH27" s="1301"/>
      <c r="AI27" s="1301"/>
      <c r="AJ27" s="1301"/>
      <c r="AK27" s="1301"/>
      <c r="AL27" s="1301"/>
      <c r="AM27" s="1301"/>
      <c r="AN27" s="1301"/>
      <c r="AO27" s="1301"/>
      <c r="AP27" s="1301"/>
      <c r="AQ27" s="1302" t="s">
        <v>1023</v>
      </c>
      <c r="AR27" s="1302"/>
      <c r="AS27" s="1302"/>
      <c r="AT27" s="1302"/>
      <c r="AU27" s="1302"/>
      <c r="AV27" s="1302"/>
      <c r="AW27" s="1302"/>
      <c r="AX27" s="1302"/>
      <c r="AY27" s="370"/>
      <c r="AZ27" s="371"/>
      <c r="BA27" s="1307" t="str">
        <f>MID(SUVAHAVUJ!AD13,1,1)</f>
        <v xml:space="preserve"> </v>
      </c>
      <c r="BB27" s="1307"/>
      <c r="BC27" s="1307"/>
      <c r="BD27" s="1307"/>
      <c r="BE27" s="1307"/>
      <c r="BF27" s="1307"/>
      <c r="BG27" s="1307" t="str">
        <f>MID(SUVAHAVUJ!AD13,2,1)</f>
        <v xml:space="preserve"> </v>
      </c>
      <c r="BH27" s="1307"/>
      <c r="BI27" s="1307"/>
      <c r="BJ27" s="1307"/>
      <c r="BK27" s="1307"/>
      <c r="BL27" s="1307" t="str">
        <f>MID(SUVAHAVUJ!AD13,3,1)</f>
        <v xml:space="preserve"> </v>
      </c>
      <c r="BM27" s="1307"/>
      <c r="BN27" s="1307"/>
      <c r="BO27" s="1307"/>
      <c r="BP27" s="1307"/>
      <c r="BQ27" s="1307"/>
      <c r="BR27" s="1307" t="str">
        <f>MID(SUVAHAVUJ!AD13,4,1)</f>
        <v xml:space="preserve"> </v>
      </c>
      <c r="BS27" s="1307"/>
      <c r="BT27" s="1307"/>
      <c r="BU27" s="1307"/>
      <c r="BV27" s="1307"/>
      <c r="BW27" s="1307" t="str">
        <f>MID(SUVAHAVUJ!AD13,5,1)</f>
        <v xml:space="preserve"> </v>
      </c>
      <c r="BX27" s="1307"/>
      <c r="BY27" s="1307"/>
      <c r="BZ27" s="1307"/>
      <c r="CA27" s="1307"/>
      <c r="CB27" s="1307"/>
      <c r="CC27" s="1307" t="str">
        <f>MID(SUVAHAVUJ!AD13,6,1)</f>
        <v xml:space="preserve"> </v>
      </c>
      <c r="CD27" s="1307"/>
      <c r="CE27" s="1307"/>
      <c r="CF27" s="1307"/>
      <c r="CG27" s="1307"/>
      <c r="CH27" s="1307" t="str">
        <f>MID(SUVAHAVUJ!AD13,7,1)</f>
        <v>5</v>
      </c>
      <c r="CI27" s="1307"/>
      <c r="CJ27" s="1307"/>
      <c r="CK27" s="1307"/>
      <c r="CL27" s="1307"/>
      <c r="CM27" s="1307"/>
      <c r="CN27" s="1307" t="str">
        <f>MID(SUVAHAVUJ!AD13,8,1)</f>
        <v>0</v>
      </c>
      <c r="CO27" s="1307"/>
      <c r="CP27" s="1307"/>
      <c r="CQ27" s="1307"/>
      <c r="CR27" s="1307"/>
      <c r="CS27" s="1307" t="str">
        <f>MID(SUVAHAVUJ!AD13,9,1)</f>
        <v>0</v>
      </c>
      <c r="CT27" s="1307"/>
      <c r="CU27" s="1307"/>
      <c r="CV27" s="1307"/>
      <c r="CW27" s="1307"/>
      <c r="CX27" s="1307"/>
      <c r="CY27" s="1307" t="str">
        <f>MID(SUVAHAVUJ!AD13,10,1)</f>
        <v>0</v>
      </c>
      <c r="CZ27" s="1307"/>
      <c r="DA27" s="1307"/>
      <c r="DB27" s="1307"/>
      <c r="DC27" s="1307"/>
      <c r="DD27" s="1307" t="str">
        <f>MID(SUVAHAVUJ!AD13,11,1)</f>
        <v>0</v>
      </c>
      <c r="DE27" s="1307"/>
      <c r="DF27" s="1307"/>
      <c r="DG27" s="1307"/>
      <c r="DH27" s="1307"/>
      <c r="DI27" s="1313"/>
      <c r="DJ27" s="370"/>
      <c r="DK27" s="371"/>
      <c r="DL27" s="1306" t="str">
        <f>MID(SUVAHAVUJ!AF13,1,1)</f>
        <v xml:space="preserve"> </v>
      </c>
      <c r="DM27" s="1306"/>
      <c r="DN27" s="1306"/>
      <c r="DO27" s="1306"/>
      <c r="DP27" s="1306"/>
      <c r="DQ27" s="1306"/>
      <c r="DR27" s="1306" t="str">
        <f>MID(SUVAHAVUJ!AF13,2,1)</f>
        <v xml:space="preserve"> </v>
      </c>
      <c r="DS27" s="1306"/>
      <c r="DT27" s="1306"/>
      <c r="DU27" s="1306"/>
      <c r="DV27" s="1306"/>
      <c r="DW27" s="1306" t="str">
        <f>MID(SUVAHAVUJ!AF13,3,1)</f>
        <v xml:space="preserve"> </v>
      </c>
      <c r="DX27" s="1306"/>
      <c r="DY27" s="1306"/>
      <c r="DZ27" s="1306"/>
      <c r="EA27" s="1306"/>
      <c r="EB27" s="1306"/>
      <c r="EC27" s="1306" t="str">
        <f>MID(SUVAHAVUJ!AF13,4,1)</f>
        <v xml:space="preserve"> </v>
      </c>
      <c r="ED27" s="1306"/>
      <c r="EE27" s="1306"/>
      <c r="EF27" s="1306"/>
      <c r="EG27" s="1306"/>
      <c r="EH27" s="1306" t="str">
        <f>MID(SUVAHAVUJ!AF13,5,1)</f>
        <v xml:space="preserve"> </v>
      </c>
      <c r="EI27" s="1306"/>
      <c r="EJ27" s="1306"/>
      <c r="EK27" s="1306"/>
      <c r="EL27" s="1306"/>
      <c r="EM27" s="1306"/>
      <c r="EN27" s="1306" t="str">
        <f>MID(SUVAHAVUJ!AF13,6,1)</f>
        <v xml:space="preserve"> </v>
      </c>
      <c r="EO27" s="1306"/>
      <c r="EP27" s="1306"/>
      <c r="EQ27" s="1306"/>
      <c r="ER27" s="1306"/>
      <c r="ES27" s="1306" t="str">
        <f>MID(SUVAHAVUJ!AF13,7,1)</f>
        <v xml:space="preserve"> </v>
      </c>
      <c r="ET27" s="1306"/>
      <c r="EU27" s="1306"/>
      <c r="EV27" s="1306"/>
      <c r="EW27" s="1306"/>
      <c r="EX27" s="1306"/>
      <c r="EY27" s="1306" t="str">
        <f>MID(SUVAHAVUJ!AF13,8,1)</f>
        <v>5</v>
      </c>
      <c r="EZ27" s="1306"/>
      <c r="FA27" s="1306"/>
      <c r="FB27" s="1306"/>
      <c r="FC27" s="1306"/>
      <c r="FD27" s="1306" t="str">
        <f>MID(SUVAHAVUJ!AF13,9,1)</f>
        <v>0</v>
      </c>
      <c r="FE27" s="1306"/>
      <c r="FF27" s="1306"/>
      <c r="FG27" s="1306"/>
      <c r="FH27" s="1306"/>
      <c r="FI27" s="1306"/>
      <c r="FJ27" s="1306" t="str">
        <f>MID(SUVAHAVUJ!AF13,10,1)</f>
        <v>0</v>
      </c>
      <c r="FK27" s="1306"/>
      <c r="FL27" s="1306"/>
      <c r="FM27" s="1306"/>
      <c r="FN27" s="1306"/>
      <c r="FO27" s="1307" t="str">
        <f>MID(SUVAHAVUJ!AF13,11,1)</f>
        <v>0</v>
      </c>
      <c r="FP27" s="1307"/>
      <c r="FQ27" s="1307"/>
      <c r="FR27" s="1307"/>
      <c r="FS27" s="1313"/>
      <c r="FT27" s="1303"/>
      <c r="FU27" s="1303"/>
      <c r="FV27" s="1303"/>
      <c r="FW27" s="1303"/>
      <c r="FX27" s="1303"/>
      <c r="FY27" s="1303"/>
      <c r="FZ27" s="1303"/>
      <c r="GA27" s="1303"/>
      <c r="GB27" s="1303"/>
      <c r="GC27" s="1303"/>
      <c r="GD27" s="1303"/>
      <c r="GE27" s="1303"/>
      <c r="GF27" s="1303"/>
      <c r="GG27" s="1303"/>
      <c r="GH27" s="1303"/>
      <c r="GI27" s="1303"/>
      <c r="GJ27" s="1303"/>
      <c r="GK27" s="1303"/>
      <c r="GL27" s="1303"/>
      <c r="GM27" s="1303"/>
      <c r="GN27" s="1303"/>
      <c r="GO27" s="1303"/>
      <c r="GP27" s="1303"/>
      <c r="GQ27" s="1303"/>
      <c r="GR27" s="1303"/>
      <c r="GS27" s="1303"/>
      <c r="GT27" s="1303"/>
      <c r="GU27" s="1303"/>
      <c r="GV27" s="1303"/>
      <c r="GW27" s="1303"/>
    </row>
    <row r="28" spans="2:205" ht="23.25" customHeight="1" x14ac:dyDescent="0.2">
      <c r="B28" s="1299"/>
      <c r="C28" s="1299"/>
      <c r="D28" s="1299"/>
      <c r="E28" s="1299"/>
      <c r="F28" s="1299"/>
      <c r="G28" s="1299"/>
      <c r="H28" s="1299"/>
      <c r="I28" s="1299"/>
      <c r="J28" s="1299"/>
      <c r="K28" s="1299"/>
      <c r="L28" s="1301"/>
      <c r="M28" s="1301"/>
      <c r="N28" s="1301"/>
      <c r="O28" s="1301"/>
      <c r="P28" s="1301"/>
      <c r="Q28" s="1301"/>
      <c r="R28" s="1301"/>
      <c r="S28" s="1301"/>
      <c r="T28" s="1301"/>
      <c r="U28" s="1301"/>
      <c r="V28" s="1301"/>
      <c r="W28" s="1301"/>
      <c r="X28" s="1301"/>
      <c r="Y28" s="1301"/>
      <c r="Z28" s="1301"/>
      <c r="AA28" s="1301"/>
      <c r="AB28" s="1301"/>
      <c r="AC28" s="1301"/>
      <c r="AD28" s="1301"/>
      <c r="AE28" s="1301"/>
      <c r="AF28" s="1301"/>
      <c r="AG28" s="1301"/>
      <c r="AH28" s="1301"/>
      <c r="AI28" s="1301"/>
      <c r="AJ28" s="1301"/>
      <c r="AK28" s="1301"/>
      <c r="AL28" s="1301"/>
      <c r="AM28" s="1301"/>
      <c r="AN28" s="1301"/>
      <c r="AO28" s="1301"/>
      <c r="AP28" s="1301"/>
      <c r="AQ28" s="1302"/>
      <c r="AR28" s="1302"/>
      <c r="AS28" s="1302"/>
      <c r="AT28" s="1302"/>
      <c r="AU28" s="1302"/>
      <c r="AV28" s="1302"/>
      <c r="AW28" s="1302"/>
      <c r="AX28" s="1302"/>
      <c r="AY28" s="370"/>
      <c r="AZ28" s="371"/>
      <c r="BA28" s="1306" t="str">
        <f>MID(SUVAHAVUJ!AE13,1,1)</f>
        <v xml:space="preserve"> </v>
      </c>
      <c r="BB28" s="1306"/>
      <c r="BC28" s="1306"/>
      <c r="BD28" s="1306"/>
      <c r="BE28" s="1306"/>
      <c r="BF28" s="1306"/>
      <c r="BG28" s="1306" t="str">
        <f>MID(SUVAHAVUJ!AE13,2,1)</f>
        <v xml:space="preserve"> </v>
      </c>
      <c r="BH28" s="1306"/>
      <c r="BI28" s="1306"/>
      <c r="BJ28" s="1306"/>
      <c r="BK28" s="1306"/>
      <c r="BL28" s="1306" t="str">
        <f>MID(SUVAHAVUJ!AE13,3,1)</f>
        <v xml:space="preserve"> </v>
      </c>
      <c r="BM28" s="1306"/>
      <c r="BN28" s="1306"/>
      <c r="BO28" s="1306"/>
      <c r="BP28" s="1306"/>
      <c r="BQ28" s="1306"/>
      <c r="BR28" s="1306" t="str">
        <f>MID(SUVAHAVUJ!AE13,4,1)</f>
        <v xml:space="preserve"> </v>
      </c>
      <c r="BS28" s="1306"/>
      <c r="BT28" s="1306"/>
      <c r="BU28" s="1306"/>
      <c r="BV28" s="1306"/>
      <c r="BW28" s="1306" t="str">
        <f>MID(SUVAHAVUJ!AE13,5,1)</f>
        <v xml:space="preserve"> </v>
      </c>
      <c r="BX28" s="1306"/>
      <c r="BY28" s="1306"/>
      <c r="BZ28" s="1306"/>
      <c r="CA28" s="1306"/>
      <c r="CB28" s="1306"/>
      <c r="CC28" s="1306" t="str">
        <f>MID(SUVAHAVUJ!AE13,6,1)</f>
        <v xml:space="preserve"> </v>
      </c>
      <c r="CD28" s="1306"/>
      <c r="CE28" s="1306"/>
      <c r="CF28" s="1306"/>
      <c r="CG28" s="1306"/>
      <c r="CH28" s="1306" t="str">
        <f>MID(SUVAHAVUJ!AE13,7,1)</f>
        <v>4</v>
      </c>
      <c r="CI28" s="1306"/>
      <c r="CJ28" s="1306"/>
      <c r="CK28" s="1306"/>
      <c r="CL28" s="1306"/>
      <c r="CM28" s="1306"/>
      <c r="CN28" s="1306" t="str">
        <f>MID(SUVAHAVUJ!AE13,8,1)</f>
        <v>5</v>
      </c>
      <c r="CO28" s="1306"/>
      <c r="CP28" s="1306"/>
      <c r="CQ28" s="1306"/>
      <c r="CR28" s="1306"/>
      <c r="CS28" s="1306" t="str">
        <f>MID(SUVAHAVUJ!AE13,9,1)</f>
        <v>0</v>
      </c>
      <c r="CT28" s="1306"/>
      <c r="CU28" s="1306"/>
      <c r="CV28" s="1306"/>
      <c r="CW28" s="1306"/>
      <c r="CX28" s="1306"/>
      <c r="CY28" s="1306" t="str">
        <f>MID(SUVAHAVUJ!AE13,10,1)</f>
        <v>0</v>
      </c>
      <c r="CZ28" s="1306"/>
      <c r="DA28" s="1306"/>
      <c r="DB28" s="1306"/>
      <c r="DC28" s="1306"/>
      <c r="DD28" s="1306" t="str">
        <f>MID(SUVAHAVUJ!AE13,11,1)</f>
        <v>0</v>
      </c>
      <c r="DE28" s="1306"/>
      <c r="DF28" s="1306"/>
      <c r="DG28" s="1306"/>
      <c r="DH28" s="1306"/>
      <c r="DI28" s="1316"/>
      <c r="DJ28" s="1304"/>
      <c r="DK28" s="1304"/>
      <c r="DL28" s="1304"/>
      <c r="DM28" s="1304"/>
      <c r="DN28" s="1304"/>
      <c r="DO28" s="1304"/>
      <c r="DP28" s="1304"/>
      <c r="DQ28" s="1304"/>
      <c r="DR28" s="1304"/>
      <c r="DS28" s="1304"/>
      <c r="DT28" s="1304"/>
      <c r="DU28" s="1304"/>
      <c r="DV28" s="1304"/>
      <c r="DW28" s="1304"/>
      <c r="DX28" s="1304"/>
      <c r="DY28" s="1304"/>
      <c r="DZ28" s="1304"/>
      <c r="EA28" s="1304"/>
      <c r="EB28" s="1304"/>
      <c r="EC28" s="1304"/>
      <c r="ED28" s="1304"/>
      <c r="EE28" s="1304"/>
      <c r="EF28" s="1304"/>
      <c r="EG28" s="1304"/>
      <c r="EH28" s="1304"/>
      <c r="EI28" s="1304"/>
      <c r="EJ28" s="1304"/>
      <c r="EK28" s="1304"/>
      <c r="EL28" s="1304"/>
      <c r="EM28" s="1304"/>
      <c r="EN28" s="370"/>
      <c r="EO28" s="371"/>
      <c r="EP28" s="1306" t="str">
        <f>MID(SUVAHAVUJ!AG13,1,1)</f>
        <v xml:space="preserve"> </v>
      </c>
      <c r="EQ28" s="1306"/>
      <c r="ER28" s="1306"/>
      <c r="ES28" s="1306"/>
      <c r="ET28" s="1306"/>
      <c r="EU28" s="1306"/>
      <c r="EV28" s="1306" t="str">
        <f>MID(SUVAHAVUJ!AG13,2,1)</f>
        <v xml:space="preserve"> </v>
      </c>
      <c r="EW28" s="1306"/>
      <c r="EX28" s="1306"/>
      <c r="EY28" s="1306"/>
      <c r="EZ28" s="1306"/>
      <c r="FA28" s="1306" t="str">
        <f>MID(SUVAHAVUJ!AG13,3,1)</f>
        <v xml:space="preserve"> </v>
      </c>
      <c r="FB28" s="1306"/>
      <c r="FC28" s="1306"/>
      <c r="FD28" s="1306"/>
      <c r="FE28" s="1306"/>
      <c r="FF28" s="1306"/>
      <c r="FG28" s="1306" t="str">
        <f>MID(SUVAHAVUJ!AG13,4,1)</f>
        <v xml:space="preserve"> </v>
      </c>
      <c r="FH28" s="1306"/>
      <c r="FI28" s="1306"/>
      <c r="FJ28" s="1306"/>
      <c r="FK28" s="1306"/>
      <c r="FL28" s="1306" t="str">
        <f>MID(SUVAHAVUJ!AG13,5,1)</f>
        <v xml:space="preserve"> </v>
      </c>
      <c r="FM28" s="1306"/>
      <c r="FN28" s="1306"/>
      <c r="FO28" s="1306"/>
      <c r="FP28" s="1306"/>
      <c r="FQ28" s="1306"/>
      <c r="FR28" s="1306" t="str">
        <f>MID(SUVAHAVUJ!AG13,6,1)</f>
        <v xml:space="preserve"> </v>
      </c>
      <c r="FS28" s="1306"/>
      <c r="FT28" s="1306"/>
      <c r="FU28" s="1306"/>
      <c r="FV28" s="1306"/>
      <c r="FW28" s="1306" t="str">
        <f>MID(SUVAHAVUJ!AG13,7,1)</f>
        <v xml:space="preserve"> </v>
      </c>
      <c r="FX28" s="1306"/>
      <c r="FY28" s="1306"/>
      <c r="FZ28" s="1306"/>
      <c r="GA28" s="1306"/>
      <c r="GB28" s="1306"/>
      <c r="GC28" s="1306" t="str">
        <f>MID(SUVAHAVUJ!AG13,8,1)</f>
        <v>3</v>
      </c>
      <c r="GD28" s="1306"/>
      <c r="GE28" s="1306"/>
      <c r="GF28" s="1306"/>
      <c r="GG28" s="1306"/>
      <c r="GH28" s="1306" t="str">
        <f>MID(SUVAHAVUJ!AG13,9,1)</f>
        <v>0</v>
      </c>
      <c r="GI28" s="1306"/>
      <c r="GJ28" s="1306"/>
      <c r="GK28" s="1306"/>
      <c r="GL28" s="1306"/>
      <c r="GM28" s="1306"/>
      <c r="GN28" s="1306" t="str">
        <f>MID(SUVAHAVUJ!AG13,10,1)</f>
        <v>0</v>
      </c>
      <c r="GO28" s="1306"/>
      <c r="GP28" s="1306"/>
      <c r="GQ28" s="1306"/>
      <c r="GR28" s="1306"/>
      <c r="GS28" s="1307" t="str">
        <f>MID(SUVAHAVUJ!AG13,11,1)</f>
        <v>0</v>
      </c>
      <c r="GT28" s="1307"/>
      <c r="GU28" s="1307"/>
      <c r="GV28" s="1307"/>
      <c r="GW28" s="1313"/>
    </row>
    <row r="29" spans="2:205" s="129" customFormat="1" ht="24" customHeight="1" x14ac:dyDescent="0.2">
      <c r="B29" s="1308" t="s">
        <v>2831</v>
      </c>
      <c r="C29" s="1308"/>
      <c r="D29" s="1308"/>
      <c r="E29" s="1308"/>
      <c r="F29" s="1308"/>
      <c r="G29" s="1308"/>
      <c r="H29" s="1308"/>
      <c r="I29" s="1308"/>
      <c r="J29" s="1308"/>
      <c r="K29" s="1308"/>
      <c r="L29" s="1309" t="str">
        <f>SUVAHAVUJ!$D$14</f>
        <v>Pozemky (031) - /092A/</v>
      </c>
      <c r="M29" s="1310"/>
      <c r="N29" s="1310"/>
      <c r="O29" s="1310"/>
      <c r="P29" s="1310"/>
      <c r="Q29" s="1310"/>
      <c r="R29" s="1310"/>
      <c r="S29" s="1310"/>
      <c r="T29" s="1310"/>
      <c r="U29" s="1310"/>
      <c r="V29" s="1310"/>
      <c r="W29" s="1310"/>
      <c r="X29" s="1310"/>
      <c r="Y29" s="1310"/>
      <c r="Z29" s="1310"/>
      <c r="AA29" s="1310"/>
      <c r="AB29" s="1310"/>
      <c r="AC29" s="1310"/>
      <c r="AD29" s="1310"/>
      <c r="AE29" s="1310"/>
      <c r="AF29" s="1310"/>
      <c r="AG29" s="1310"/>
      <c r="AH29" s="1310"/>
      <c r="AI29" s="1310"/>
      <c r="AJ29" s="1310"/>
      <c r="AK29" s="1310"/>
      <c r="AL29" s="1310"/>
      <c r="AM29" s="1310"/>
      <c r="AN29" s="1310"/>
      <c r="AO29" s="1310"/>
      <c r="AP29" s="1310"/>
      <c r="AQ29" s="1311" t="s">
        <v>84</v>
      </c>
      <c r="AR29" s="1311"/>
      <c r="AS29" s="1311"/>
      <c r="AT29" s="1311"/>
      <c r="AU29" s="1311"/>
      <c r="AV29" s="1311"/>
      <c r="AW29" s="1311"/>
      <c r="AX29" s="1311"/>
      <c r="AY29" s="370"/>
      <c r="AZ29" s="371"/>
      <c r="BA29" s="1307" t="str">
        <f>MID(SUVAHAVUJ!AD14,1,1)</f>
        <v xml:space="preserve"> </v>
      </c>
      <c r="BB29" s="1307"/>
      <c r="BC29" s="1307"/>
      <c r="BD29" s="1307"/>
      <c r="BE29" s="1307"/>
      <c r="BF29" s="1307"/>
      <c r="BG29" s="1307" t="str">
        <f>MID(SUVAHAVUJ!AD14,2,1)</f>
        <v xml:space="preserve"> </v>
      </c>
      <c r="BH29" s="1307"/>
      <c r="BI29" s="1307"/>
      <c r="BJ29" s="1307"/>
      <c r="BK29" s="1307"/>
      <c r="BL29" s="1307" t="str">
        <f>MID(SUVAHAVUJ!AD14,3,1)</f>
        <v xml:space="preserve"> </v>
      </c>
      <c r="BM29" s="1307"/>
      <c r="BN29" s="1307"/>
      <c r="BO29" s="1307"/>
      <c r="BP29" s="1307"/>
      <c r="BQ29" s="1307"/>
      <c r="BR29" s="1307" t="str">
        <f>MID(SUVAHAVUJ!AD14,4,1)</f>
        <v xml:space="preserve"> </v>
      </c>
      <c r="BS29" s="1307"/>
      <c r="BT29" s="1307"/>
      <c r="BU29" s="1307"/>
      <c r="BV29" s="1307"/>
      <c r="BW29" s="1307" t="str">
        <f>MID(SUVAHAVUJ!AD14,5,1)</f>
        <v xml:space="preserve"> </v>
      </c>
      <c r="BX29" s="1307"/>
      <c r="BY29" s="1307"/>
      <c r="BZ29" s="1307"/>
      <c r="CA29" s="1307"/>
      <c r="CB29" s="1307"/>
      <c r="CC29" s="1307" t="str">
        <f>MID(SUVAHAVUJ!AD14,6,1)</f>
        <v xml:space="preserve"> </v>
      </c>
      <c r="CD29" s="1307"/>
      <c r="CE29" s="1307"/>
      <c r="CF29" s="1307"/>
      <c r="CG29" s="1307"/>
      <c r="CH29" s="1307" t="str">
        <f>MID(SUVAHAVUJ!AD14,7,1)</f>
        <v xml:space="preserve"> </v>
      </c>
      <c r="CI29" s="1307"/>
      <c r="CJ29" s="1307"/>
      <c r="CK29" s="1307"/>
      <c r="CL29" s="1307"/>
      <c r="CM29" s="1307"/>
      <c r="CN29" s="1307" t="str">
        <f>MID(SUVAHAVUJ!AD14,8,1)</f>
        <v xml:space="preserve"> </v>
      </c>
      <c r="CO29" s="1307"/>
      <c r="CP29" s="1307"/>
      <c r="CQ29" s="1307"/>
      <c r="CR29" s="1307"/>
      <c r="CS29" s="1307" t="str">
        <f>MID(SUVAHAVUJ!AD14,9,1)</f>
        <v xml:space="preserve"> </v>
      </c>
      <c r="CT29" s="1307"/>
      <c r="CU29" s="1307"/>
      <c r="CV29" s="1307"/>
      <c r="CW29" s="1307"/>
      <c r="CX29" s="1307"/>
      <c r="CY29" s="1307" t="str">
        <f>MID(SUVAHAVUJ!AD14,10,1)</f>
        <v xml:space="preserve"> </v>
      </c>
      <c r="CZ29" s="1307"/>
      <c r="DA29" s="1307"/>
      <c r="DB29" s="1307"/>
      <c r="DC29" s="1307"/>
      <c r="DD29" s="1307" t="str">
        <f>MID(SUVAHAVUJ!AD14,11,1)</f>
        <v>0</v>
      </c>
      <c r="DE29" s="1307"/>
      <c r="DF29" s="1307"/>
      <c r="DG29" s="1307"/>
      <c r="DH29" s="1307"/>
      <c r="DI29" s="1313"/>
      <c r="DJ29" s="370"/>
      <c r="DK29" s="371"/>
      <c r="DL29" s="1306" t="str">
        <f>MID(SUVAHAVUJ!AF14,1,1)</f>
        <v xml:space="preserve"> </v>
      </c>
      <c r="DM29" s="1306"/>
      <c r="DN29" s="1306"/>
      <c r="DO29" s="1306"/>
      <c r="DP29" s="1306"/>
      <c r="DQ29" s="1306"/>
      <c r="DR29" s="1306" t="str">
        <f>MID(SUVAHAVUJ!AF14,2,1)</f>
        <v xml:space="preserve"> </v>
      </c>
      <c r="DS29" s="1306"/>
      <c r="DT29" s="1306"/>
      <c r="DU29" s="1306"/>
      <c r="DV29" s="1306"/>
      <c r="DW29" s="1306" t="str">
        <f>MID(SUVAHAVUJ!AF14,3,1)</f>
        <v xml:space="preserve"> </v>
      </c>
      <c r="DX29" s="1306"/>
      <c r="DY29" s="1306"/>
      <c r="DZ29" s="1306"/>
      <c r="EA29" s="1306"/>
      <c r="EB29" s="1306"/>
      <c r="EC29" s="1306" t="str">
        <f>MID(SUVAHAVUJ!AF14,4,1)</f>
        <v xml:space="preserve"> </v>
      </c>
      <c r="ED29" s="1306"/>
      <c r="EE29" s="1306"/>
      <c r="EF29" s="1306"/>
      <c r="EG29" s="1306"/>
      <c r="EH29" s="1306" t="str">
        <f>MID(SUVAHAVUJ!AF14,5,1)</f>
        <v xml:space="preserve"> </v>
      </c>
      <c r="EI29" s="1306"/>
      <c r="EJ29" s="1306"/>
      <c r="EK29" s="1306"/>
      <c r="EL29" s="1306"/>
      <c r="EM29" s="1306"/>
      <c r="EN29" s="1306" t="str">
        <f>MID(SUVAHAVUJ!AF14,6,1)</f>
        <v xml:space="preserve"> </v>
      </c>
      <c r="EO29" s="1306"/>
      <c r="EP29" s="1306"/>
      <c r="EQ29" s="1306"/>
      <c r="ER29" s="1306"/>
      <c r="ES29" s="1306" t="str">
        <f>MID(SUVAHAVUJ!AF14,7,1)</f>
        <v xml:space="preserve"> </v>
      </c>
      <c r="ET29" s="1306"/>
      <c r="EU29" s="1306"/>
      <c r="EV29" s="1306"/>
      <c r="EW29" s="1306"/>
      <c r="EX29" s="1306"/>
      <c r="EY29" s="1306" t="str">
        <f>MID(SUVAHAVUJ!AF14,8,1)</f>
        <v xml:space="preserve"> </v>
      </c>
      <c r="EZ29" s="1306"/>
      <c r="FA29" s="1306"/>
      <c r="FB29" s="1306"/>
      <c r="FC29" s="1306"/>
      <c r="FD29" s="1306" t="str">
        <f>MID(SUVAHAVUJ!AF14,9,1)</f>
        <v xml:space="preserve"> </v>
      </c>
      <c r="FE29" s="1306"/>
      <c r="FF29" s="1306"/>
      <c r="FG29" s="1306"/>
      <c r="FH29" s="1306"/>
      <c r="FI29" s="1306"/>
      <c r="FJ29" s="1306" t="str">
        <f>MID(SUVAHAVUJ!AF14,10,1)</f>
        <v xml:space="preserve"> </v>
      </c>
      <c r="FK29" s="1306"/>
      <c r="FL29" s="1306"/>
      <c r="FM29" s="1306"/>
      <c r="FN29" s="1306"/>
      <c r="FO29" s="1307" t="str">
        <f>MID(SUVAHAVUJ!AF14,11,1)</f>
        <v>0</v>
      </c>
      <c r="FP29" s="1307"/>
      <c r="FQ29" s="1307"/>
      <c r="FR29" s="1307"/>
      <c r="FS29" s="1313"/>
      <c r="FT29" s="1303"/>
      <c r="FU29" s="1303"/>
      <c r="FV29" s="1303"/>
      <c r="FW29" s="1303"/>
      <c r="FX29" s="1303"/>
      <c r="FY29" s="1303"/>
      <c r="FZ29" s="1303"/>
      <c r="GA29" s="1303"/>
      <c r="GB29" s="1303"/>
      <c r="GC29" s="1303"/>
      <c r="GD29" s="1303"/>
      <c r="GE29" s="1303"/>
      <c r="GF29" s="1303"/>
      <c r="GG29" s="1303"/>
      <c r="GH29" s="1303"/>
      <c r="GI29" s="1303"/>
      <c r="GJ29" s="1303"/>
      <c r="GK29" s="1303"/>
      <c r="GL29" s="1303"/>
      <c r="GM29" s="1303"/>
      <c r="GN29" s="1303"/>
      <c r="GO29" s="1303"/>
      <c r="GP29" s="1303"/>
      <c r="GQ29" s="1303"/>
      <c r="GR29" s="1303"/>
      <c r="GS29" s="1303"/>
      <c r="GT29" s="1303"/>
      <c r="GU29" s="1303"/>
      <c r="GV29" s="1303"/>
      <c r="GW29" s="1303"/>
    </row>
    <row r="30" spans="2:205" ht="23.25" customHeight="1" x14ac:dyDescent="0.2">
      <c r="B30" s="1308"/>
      <c r="C30" s="1308"/>
      <c r="D30" s="1308"/>
      <c r="E30" s="1308"/>
      <c r="F30" s="1308"/>
      <c r="G30" s="1308"/>
      <c r="H30" s="1308"/>
      <c r="I30" s="1308"/>
      <c r="J30" s="1308"/>
      <c r="K30" s="1308"/>
      <c r="L30" s="1310"/>
      <c r="M30" s="1310"/>
      <c r="N30" s="1310"/>
      <c r="O30" s="1310"/>
      <c r="P30" s="1310"/>
      <c r="Q30" s="1310"/>
      <c r="R30" s="1310"/>
      <c r="S30" s="1310"/>
      <c r="T30" s="1310"/>
      <c r="U30" s="1310"/>
      <c r="V30" s="1310"/>
      <c r="W30" s="1310"/>
      <c r="X30" s="1310"/>
      <c r="Y30" s="1310"/>
      <c r="Z30" s="1310"/>
      <c r="AA30" s="1310"/>
      <c r="AB30" s="1310"/>
      <c r="AC30" s="1310"/>
      <c r="AD30" s="1310"/>
      <c r="AE30" s="1310"/>
      <c r="AF30" s="1310"/>
      <c r="AG30" s="1310"/>
      <c r="AH30" s="1310"/>
      <c r="AI30" s="1310"/>
      <c r="AJ30" s="1310"/>
      <c r="AK30" s="1310"/>
      <c r="AL30" s="1310"/>
      <c r="AM30" s="1310"/>
      <c r="AN30" s="1310"/>
      <c r="AO30" s="1310"/>
      <c r="AP30" s="1310"/>
      <c r="AQ30" s="1311"/>
      <c r="AR30" s="1311"/>
      <c r="AS30" s="1311"/>
      <c r="AT30" s="1311"/>
      <c r="AU30" s="1311"/>
      <c r="AV30" s="1311"/>
      <c r="AW30" s="1311"/>
      <c r="AX30" s="1311"/>
      <c r="AY30" s="370"/>
      <c r="AZ30" s="371"/>
      <c r="BA30" s="1306" t="str">
        <f>MID(SUVAHAVUJ!AE14,1,1)</f>
        <v xml:space="preserve"> </v>
      </c>
      <c r="BB30" s="1306"/>
      <c r="BC30" s="1306"/>
      <c r="BD30" s="1306"/>
      <c r="BE30" s="1306"/>
      <c r="BF30" s="1306"/>
      <c r="BG30" s="1306" t="str">
        <f>MID(SUVAHAVUJ!AE14,2,1)</f>
        <v xml:space="preserve"> </v>
      </c>
      <c r="BH30" s="1306"/>
      <c r="BI30" s="1306"/>
      <c r="BJ30" s="1306"/>
      <c r="BK30" s="1306"/>
      <c r="BL30" s="1306" t="str">
        <f>MID(SUVAHAVUJ!AE14,3,1)</f>
        <v xml:space="preserve"> </v>
      </c>
      <c r="BM30" s="1306"/>
      <c r="BN30" s="1306"/>
      <c r="BO30" s="1306"/>
      <c r="BP30" s="1306"/>
      <c r="BQ30" s="1306"/>
      <c r="BR30" s="1306" t="str">
        <f>MID(SUVAHAVUJ!AE14,4,1)</f>
        <v xml:space="preserve"> </v>
      </c>
      <c r="BS30" s="1306"/>
      <c r="BT30" s="1306"/>
      <c r="BU30" s="1306"/>
      <c r="BV30" s="1306"/>
      <c r="BW30" s="1306" t="str">
        <f>MID(SUVAHAVUJ!AE14,5,1)</f>
        <v xml:space="preserve"> </v>
      </c>
      <c r="BX30" s="1306"/>
      <c r="BY30" s="1306"/>
      <c r="BZ30" s="1306"/>
      <c r="CA30" s="1306"/>
      <c r="CB30" s="1306"/>
      <c r="CC30" s="1306" t="str">
        <f>MID(SUVAHAVUJ!AE14,6,1)</f>
        <v xml:space="preserve"> </v>
      </c>
      <c r="CD30" s="1306"/>
      <c r="CE30" s="1306"/>
      <c r="CF30" s="1306"/>
      <c r="CG30" s="1306"/>
      <c r="CH30" s="1306" t="str">
        <f>MID(SUVAHAVUJ!AE14,7,1)</f>
        <v xml:space="preserve"> </v>
      </c>
      <c r="CI30" s="1306"/>
      <c r="CJ30" s="1306"/>
      <c r="CK30" s="1306"/>
      <c r="CL30" s="1306"/>
      <c r="CM30" s="1306"/>
      <c r="CN30" s="1306" t="str">
        <f>MID(SUVAHAVUJ!AE14,8,1)</f>
        <v xml:space="preserve"> </v>
      </c>
      <c r="CO30" s="1306"/>
      <c r="CP30" s="1306"/>
      <c r="CQ30" s="1306"/>
      <c r="CR30" s="1306"/>
      <c r="CS30" s="1306" t="str">
        <f>MID(SUVAHAVUJ!AE14,9,1)</f>
        <v xml:space="preserve"> </v>
      </c>
      <c r="CT30" s="1306"/>
      <c r="CU30" s="1306"/>
      <c r="CV30" s="1306"/>
      <c r="CW30" s="1306"/>
      <c r="CX30" s="1306"/>
      <c r="CY30" s="1306" t="str">
        <f>MID(SUVAHAVUJ!AE14,10,1)</f>
        <v xml:space="preserve"> </v>
      </c>
      <c r="CZ30" s="1306"/>
      <c r="DA30" s="1306"/>
      <c r="DB30" s="1306"/>
      <c r="DC30" s="1306"/>
      <c r="DD30" s="1306" t="str">
        <f>MID(SUVAHAVUJ!AE14,11,1)</f>
        <v>0</v>
      </c>
      <c r="DE30" s="1306"/>
      <c r="DF30" s="1306"/>
      <c r="DG30" s="1306"/>
      <c r="DH30" s="1306"/>
      <c r="DI30" s="1316"/>
      <c r="DJ30" s="1304"/>
      <c r="DK30" s="1304"/>
      <c r="DL30" s="1304"/>
      <c r="DM30" s="1304"/>
      <c r="DN30" s="1304"/>
      <c r="DO30" s="1304"/>
      <c r="DP30" s="1304"/>
      <c r="DQ30" s="1304"/>
      <c r="DR30" s="1304"/>
      <c r="DS30" s="1304"/>
      <c r="DT30" s="1304"/>
      <c r="DU30" s="1304"/>
      <c r="DV30" s="1304"/>
      <c r="DW30" s="1304"/>
      <c r="DX30" s="1304"/>
      <c r="DY30" s="1304"/>
      <c r="DZ30" s="1304"/>
      <c r="EA30" s="1304"/>
      <c r="EB30" s="1304"/>
      <c r="EC30" s="1304"/>
      <c r="ED30" s="1304"/>
      <c r="EE30" s="1304"/>
      <c r="EF30" s="1304"/>
      <c r="EG30" s="1304"/>
      <c r="EH30" s="1304"/>
      <c r="EI30" s="1304"/>
      <c r="EJ30" s="1304"/>
      <c r="EK30" s="1304"/>
      <c r="EL30" s="1304"/>
      <c r="EM30" s="1304"/>
      <c r="EN30" s="370"/>
      <c r="EO30" s="371"/>
      <c r="EP30" s="1306" t="str">
        <f>MID(SUVAHAVUJ!AG14,1,1)</f>
        <v xml:space="preserve"> </v>
      </c>
      <c r="EQ30" s="1306"/>
      <c r="ER30" s="1306"/>
      <c r="ES30" s="1306"/>
      <c r="ET30" s="1306"/>
      <c r="EU30" s="1306"/>
      <c r="EV30" s="1306" t="str">
        <f>MID(SUVAHAVUJ!AG14,2,1)</f>
        <v xml:space="preserve"> </v>
      </c>
      <c r="EW30" s="1306"/>
      <c r="EX30" s="1306"/>
      <c r="EY30" s="1306"/>
      <c r="EZ30" s="1306"/>
      <c r="FA30" s="1306" t="str">
        <f>MID(SUVAHAVUJ!AG14,3,1)</f>
        <v xml:space="preserve"> </v>
      </c>
      <c r="FB30" s="1306"/>
      <c r="FC30" s="1306"/>
      <c r="FD30" s="1306"/>
      <c r="FE30" s="1306"/>
      <c r="FF30" s="1306"/>
      <c r="FG30" s="1306" t="str">
        <f>MID(SUVAHAVUJ!AG14,4,1)</f>
        <v xml:space="preserve"> </v>
      </c>
      <c r="FH30" s="1306"/>
      <c r="FI30" s="1306"/>
      <c r="FJ30" s="1306"/>
      <c r="FK30" s="1306"/>
      <c r="FL30" s="1306" t="str">
        <f>MID(SUVAHAVUJ!AG14,5,1)</f>
        <v xml:space="preserve"> </v>
      </c>
      <c r="FM30" s="1306"/>
      <c r="FN30" s="1306"/>
      <c r="FO30" s="1306"/>
      <c r="FP30" s="1306"/>
      <c r="FQ30" s="1306"/>
      <c r="FR30" s="1306" t="str">
        <f>MID(SUVAHAVUJ!AG14,6,1)</f>
        <v xml:space="preserve"> </v>
      </c>
      <c r="FS30" s="1306"/>
      <c r="FT30" s="1306"/>
      <c r="FU30" s="1306"/>
      <c r="FV30" s="1306"/>
      <c r="FW30" s="1306" t="str">
        <f>MID(SUVAHAVUJ!AG14,7,1)</f>
        <v xml:space="preserve"> </v>
      </c>
      <c r="FX30" s="1306"/>
      <c r="FY30" s="1306"/>
      <c r="FZ30" s="1306"/>
      <c r="GA30" s="1306"/>
      <c r="GB30" s="1306"/>
      <c r="GC30" s="1306" t="str">
        <f>MID(SUVAHAVUJ!AG14,8,1)</f>
        <v xml:space="preserve"> </v>
      </c>
      <c r="GD30" s="1306"/>
      <c r="GE30" s="1306"/>
      <c r="GF30" s="1306"/>
      <c r="GG30" s="1306"/>
      <c r="GH30" s="1306" t="str">
        <f>MID(SUVAHAVUJ!AG14,9,1)</f>
        <v xml:space="preserve"> </v>
      </c>
      <c r="GI30" s="1306"/>
      <c r="GJ30" s="1306"/>
      <c r="GK30" s="1306"/>
      <c r="GL30" s="1306"/>
      <c r="GM30" s="1306"/>
      <c r="GN30" s="1306" t="str">
        <f>MID(SUVAHAVUJ!AG14,10,1)</f>
        <v xml:space="preserve"> </v>
      </c>
      <c r="GO30" s="1306"/>
      <c r="GP30" s="1306"/>
      <c r="GQ30" s="1306"/>
      <c r="GR30" s="1306"/>
      <c r="GS30" s="1307" t="str">
        <f>MID(SUVAHAVUJ!AG14,11,1)</f>
        <v>0</v>
      </c>
      <c r="GT30" s="1307"/>
      <c r="GU30" s="1307"/>
      <c r="GV30" s="1307"/>
      <c r="GW30" s="1313"/>
    </row>
    <row r="31" spans="2:205" s="129" customFormat="1" ht="23.25" customHeight="1" x14ac:dyDescent="0.2">
      <c r="B31" s="1312" t="s">
        <v>2080</v>
      </c>
      <c r="C31" s="1312"/>
      <c r="D31" s="1312"/>
      <c r="E31" s="1312"/>
      <c r="F31" s="1312"/>
      <c r="G31" s="1312"/>
      <c r="H31" s="1312"/>
      <c r="I31" s="1312"/>
      <c r="J31" s="1312"/>
      <c r="K31" s="1312"/>
      <c r="L31" s="1309" t="str">
        <f>SUVAHAVUJ!$D$15</f>
        <v>Stavby (021) - /081, 092A/</v>
      </c>
      <c r="M31" s="1310"/>
      <c r="N31" s="1310"/>
      <c r="O31" s="1310"/>
      <c r="P31" s="1310"/>
      <c r="Q31" s="1310"/>
      <c r="R31" s="1310"/>
      <c r="S31" s="1310"/>
      <c r="T31" s="1310"/>
      <c r="U31" s="1310"/>
      <c r="V31" s="1310"/>
      <c r="W31" s="1310"/>
      <c r="X31" s="1310"/>
      <c r="Y31" s="1310"/>
      <c r="Z31" s="1310"/>
      <c r="AA31" s="1310"/>
      <c r="AB31" s="1310"/>
      <c r="AC31" s="1310"/>
      <c r="AD31" s="1310"/>
      <c r="AE31" s="1310"/>
      <c r="AF31" s="1310"/>
      <c r="AG31" s="1310"/>
      <c r="AH31" s="1310"/>
      <c r="AI31" s="1310"/>
      <c r="AJ31" s="1310"/>
      <c r="AK31" s="1310"/>
      <c r="AL31" s="1310"/>
      <c r="AM31" s="1310"/>
      <c r="AN31" s="1310"/>
      <c r="AO31" s="1310"/>
      <c r="AP31" s="1310"/>
      <c r="AQ31" s="1311" t="s">
        <v>94</v>
      </c>
      <c r="AR31" s="1311"/>
      <c r="AS31" s="1311"/>
      <c r="AT31" s="1311"/>
      <c r="AU31" s="1311"/>
      <c r="AV31" s="1311"/>
      <c r="AW31" s="1311"/>
      <c r="AX31" s="1311"/>
      <c r="AY31" s="370"/>
      <c r="AZ31" s="371"/>
      <c r="BA31" s="1307" t="str">
        <f>MID(SUVAHAVUJ!AD15,1,1)</f>
        <v xml:space="preserve"> </v>
      </c>
      <c r="BB31" s="1307"/>
      <c r="BC31" s="1307"/>
      <c r="BD31" s="1307"/>
      <c r="BE31" s="1307"/>
      <c r="BF31" s="1307"/>
      <c r="BG31" s="1307" t="str">
        <f>MID(SUVAHAVUJ!AD15,2,1)</f>
        <v xml:space="preserve"> </v>
      </c>
      <c r="BH31" s="1307"/>
      <c r="BI31" s="1307"/>
      <c r="BJ31" s="1307"/>
      <c r="BK31" s="1307"/>
      <c r="BL31" s="1307" t="str">
        <f>MID(SUVAHAVUJ!AD15,3,1)</f>
        <v xml:space="preserve"> </v>
      </c>
      <c r="BM31" s="1307"/>
      <c r="BN31" s="1307"/>
      <c r="BO31" s="1307"/>
      <c r="BP31" s="1307"/>
      <c r="BQ31" s="1307"/>
      <c r="BR31" s="1307" t="str">
        <f>MID(SUVAHAVUJ!AD15,4,1)</f>
        <v xml:space="preserve"> </v>
      </c>
      <c r="BS31" s="1307"/>
      <c r="BT31" s="1307"/>
      <c r="BU31" s="1307"/>
      <c r="BV31" s="1307"/>
      <c r="BW31" s="1307" t="str">
        <f>MID(SUVAHAVUJ!AD15,5,1)</f>
        <v xml:space="preserve"> </v>
      </c>
      <c r="BX31" s="1307"/>
      <c r="BY31" s="1307"/>
      <c r="BZ31" s="1307"/>
      <c r="CA31" s="1307"/>
      <c r="CB31" s="1307"/>
      <c r="CC31" s="1307" t="str">
        <f>MID(SUVAHAVUJ!AD15,6,1)</f>
        <v xml:space="preserve"> </v>
      </c>
      <c r="CD31" s="1307"/>
      <c r="CE31" s="1307"/>
      <c r="CF31" s="1307"/>
      <c r="CG31" s="1307"/>
      <c r="CH31" s="1307" t="str">
        <f>MID(SUVAHAVUJ!AD15,7,1)</f>
        <v>5</v>
      </c>
      <c r="CI31" s="1307"/>
      <c r="CJ31" s="1307"/>
      <c r="CK31" s="1307"/>
      <c r="CL31" s="1307"/>
      <c r="CM31" s="1307"/>
      <c r="CN31" s="1307" t="str">
        <f>MID(SUVAHAVUJ!AD15,8,1)</f>
        <v>0</v>
      </c>
      <c r="CO31" s="1307"/>
      <c r="CP31" s="1307"/>
      <c r="CQ31" s="1307"/>
      <c r="CR31" s="1307"/>
      <c r="CS31" s="1307" t="str">
        <f>MID(SUVAHAVUJ!AD15,9,1)</f>
        <v>0</v>
      </c>
      <c r="CT31" s="1307"/>
      <c r="CU31" s="1307"/>
      <c r="CV31" s="1307"/>
      <c r="CW31" s="1307"/>
      <c r="CX31" s="1307"/>
      <c r="CY31" s="1307" t="str">
        <f>MID(SUVAHAVUJ!AD15,10,1)</f>
        <v>0</v>
      </c>
      <c r="CZ31" s="1307"/>
      <c r="DA31" s="1307"/>
      <c r="DB31" s="1307"/>
      <c r="DC31" s="1307"/>
      <c r="DD31" s="1307" t="str">
        <f>MID(SUVAHAVUJ!AD15,11,1)</f>
        <v>0</v>
      </c>
      <c r="DE31" s="1307"/>
      <c r="DF31" s="1307"/>
      <c r="DG31" s="1307"/>
      <c r="DH31" s="1307"/>
      <c r="DI31" s="1313"/>
      <c r="DJ31" s="370"/>
      <c r="DK31" s="371"/>
      <c r="DL31" s="1306" t="str">
        <f>MID(SUVAHAVUJ!AF15,1,1)</f>
        <v xml:space="preserve"> </v>
      </c>
      <c r="DM31" s="1306"/>
      <c r="DN31" s="1306"/>
      <c r="DO31" s="1306"/>
      <c r="DP31" s="1306"/>
      <c r="DQ31" s="1306"/>
      <c r="DR31" s="1306" t="str">
        <f>MID(SUVAHAVUJ!AF15,2,1)</f>
        <v xml:space="preserve"> </v>
      </c>
      <c r="DS31" s="1306"/>
      <c r="DT31" s="1306"/>
      <c r="DU31" s="1306"/>
      <c r="DV31" s="1306"/>
      <c r="DW31" s="1306" t="str">
        <f>MID(SUVAHAVUJ!AF15,3,1)</f>
        <v xml:space="preserve"> </v>
      </c>
      <c r="DX31" s="1306"/>
      <c r="DY31" s="1306"/>
      <c r="DZ31" s="1306"/>
      <c r="EA31" s="1306"/>
      <c r="EB31" s="1306"/>
      <c r="EC31" s="1306" t="str">
        <f>MID(SUVAHAVUJ!AF15,4,1)</f>
        <v xml:space="preserve"> </v>
      </c>
      <c r="ED31" s="1306"/>
      <c r="EE31" s="1306"/>
      <c r="EF31" s="1306"/>
      <c r="EG31" s="1306"/>
      <c r="EH31" s="1306" t="str">
        <f>MID(SUVAHAVUJ!AF15,5,1)</f>
        <v xml:space="preserve"> </v>
      </c>
      <c r="EI31" s="1306"/>
      <c r="EJ31" s="1306"/>
      <c r="EK31" s="1306"/>
      <c r="EL31" s="1306"/>
      <c r="EM31" s="1306"/>
      <c r="EN31" s="1306" t="str">
        <f>MID(SUVAHAVUJ!AF15,6,1)</f>
        <v xml:space="preserve"> </v>
      </c>
      <c r="EO31" s="1306"/>
      <c r="EP31" s="1306"/>
      <c r="EQ31" s="1306"/>
      <c r="ER31" s="1306"/>
      <c r="ES31" s="1306" t="str">
        <f>MID(SUVAHAVUJ!AF15,7,1)</f>
        <v xml:space="preserve"> </v>
      </c>
      <c r="ET31" s="1306"/>
      <c r="EU31" s="1306"/>
      <c r="EV31" s="1306"/>
      <c r="EW31" s="1306"/>
      <c r="EX31" s="1306"/>
      <c r="EY31" s="1306" t="str">
        <f>MID(SUVAHAVUJ!AF15,8,1)</f>
        <v>5</v>
      </c>
      <c r="EZ31" s="1306"/>
      <c r="FA31" s="1306"/>
      <c r="FB31" s="1306"/>
      <c r="FC31" s="1306"/>
      <c r="FD31" s="1306" t="str">
        <f>MID(SUVAHAVUJ!AF15,9,1)</f>
        <v>0</v>
      </c>
      <c r="FE31" s="1306"/>
      <c r="FF31" s="1306"/>
      <c r="FG31" s="1306"/>
      <c r="FH31" s="1306"/>
      <c r="FI31" s="1306"/>
      <c r="FJ31" s="1306" t="str">
        <f>MID(SUVAHAVUJ!AF15,10,1)</f>
        <v>0</v>
      </c>
      <c r="FK31" s="1306"/>
      <c r="FL31" s="1306"/>
      <c r="FM31" s="1306"/>
      <c r="FN31" s="1306"/>
      <c r="FO31" s="1307" t="str">
        <f>MID(SUVAHAVUJ!AF15,11,1)</f>
        <v>0</v>
      </c>
      <c r="FP31" s="1307"/>
      <c r="FQ31" s="1307"/>
      <c r="FR31" s="1307"/>
      <c r="FS31" s="1313"/>
      <c r="FT31" s="1303"/>
      <c r="FU31" s="1303"/>
      <c r="FV31" s="1303"/>
      <c r="FW31" s="1303"/>
      <c r="FX31" s="1303"/>
      <c r="FY31" s="1303"/>
      <c r="FZ31" s="1303"/>
      <c r="GA31" s="1303"/>
      <c r="GB31" s="1303"/>
      <c r="GC31" s="1303"/>
      <c r="GD31" s="1303"/>
      <c r="GE31" s="1303"/>
      <c r="GF31" s="1303"/>
      <c r="GG31" s="1303"/>
      <c r="GH31" s="1303"/>
      <c r="GI31" s="1303"/>
      <c r="GJ31" s="1303"/>
      <c r="GK31" s="1303"/>
      <c r="GL31" s="1303"/>
      <c r="GM31" s="1303"/>
      <c r="GN31" s="1303"/>
      <c r="GO31" s="1303"/>
      <c r="GP31" s="1303"/>
      <c r="GQ31" s="1303"/>
      <c r="GR31" s="1303"/>
      <c r="GS31" s="1303"/>
      <c r="GT31" s="1303"/>
      <c r="GU31" s="1303"/>
      <c r="GV31" s="1303"/>
      <c r="GW31" s="1303"/>
    </row>
    <row r="32" spans="2:205" ht="23.25" customHeight="1" x14ac:dyDescent="0.2">
      <c r="B32" s="1312"/>
      <c r="C32" s="1312"/>
      <c r="D32" s="1312"/>
      <c r="E32" s="1312"/>
      <c r="F32" s="1312"/>
      <c r="G32" s="1312"/>
      <c r="H32" s="1312"/>
      <c r="I32" s="1312"/>
      <c r="J32" s="1312"/>
      <c r="K32" s="1312"/>
      <c r="L32" s="1310"/>
      <c r="M32" s="1310"/>
      <c r="N32" s="1310"/>
      <c r="O32" s="1310"/>
      <c r="P32" s="1310"/>
      <c r="Q32" s="1310"/>
      <c r="R32" s="1310"/>
      <c r="S32" s="1310"/>
      <c r="T32" s="1310"/>
      <c r="U32" s="1310"/>
      <c r="V32" s="1310"/>
      <c r="W32" s="1310"/>
      <c r="X32" s="1310"/>
      <c r="Y32" s="1310"/>
      <c r="Z32" s="1310"/>
      <c r="AA32" s="1310"/>
      <c r="AB32" s="1310"/>
      <c r="AC32" s="1310"/>
      <c r="AD32" s="1310"/>
      <c r="AE32" s="1310"/>
      <c r="AF32" s="1310"/>
      <c r="AG32" s="1310"/>
      <c r="AH32" s="1310"/>
      <c r="AI32" s="1310"/>
      <c r="AJ32" s="1310"/>
      <c r="AK32" s="1310"/>
      <c r="AL32" s="1310"/>
      <c r="AM32" s="1310"/>
      <c r="AN32" s="1310"/>
      <c r="AO32" s="1310"/>
      <c r="AP32" s="1310"/>
      <c r="AQ32" s="1311"/>
      <c r="AR32" s="1311"/>
      <c r="AS32" s="1311"/>
      <c r="AT32" s="1311"/>
      <c r="AU32" s="1311"/>
      <c r="AV32" s="1311"/>
      <c r="AW32" s="1311"/>
      <c r="AX32" s="1311"/>
      <c r="AY32" s="370"/>
      <c r="AZ32" s="371"/>
      <c r="BA32" s="1306" t="str">
        <f>MID(SUVAHAVUJ!AE15,1,1)</f>
        <v xml:space="preserve"> </v>
      </c>
      <c r="BB32" s="1306"/>
      <c r="BC32" s="1306"/>
      <c r="BD32" s="1306"/>
      <c r="BE32" s="1306"/>
      <c r="BF32" s="1306"/>
      <c r="BG32" s="1306" t="str">
        <f>MID(SUVAHAVUJ!AE15,2,1)</f>
        <v xml:space="preserve"> </v>
      </c>
      <c r="BH32" s="1306"/>
      <c r="BI32" s="1306"/>
      <c r="BJ32" s="1306"/>
      <c r="BK32" s="1306"/>
      <c r="BL32" s="1306" t="str">
        <f>MID(SUVAHAVUJ!AE15,3,1)</f>
        <v xml:space="preserve"> </v>
      </c>
      <c r="BM32" s="1306"/>
      <c r="BN32" s="1306"/>
      <c r="BO32" s="1306"/>
      <c r="BP32" s="1306"/>
      <c r="BQ32" s="1306"/>
      <c r="BR32" s="1306" t="str">
        <f>MID(SUVAHAVUJ!AE15,4,1)</f>
        <v xml:space="preserve"> </v>
      </c>
      <c r="BS32" s="1306"/>
      <c r="BT32" s="1306"/>
      <c r="BU32" s="1306"/>
      <c r="BV32" s="1306"/>
      <c r="BW32" s="1306" t="str">
        <f>MID(SUVAHAVUJ!AE15,5,1)</f>
        <v xml:space="preserve"> </v>
      </c>
      <c r="BX32" s="1306"/>
      <c r="BY32" s="1306"/>
      <c r="BZ32" s="1306"/>
      <c r="CA32" s="1306"/>
      <c r="CB32" s="1306"/>
      <c r="CC32" s="1306" t="str">
        <f>MID(SUVAHAVUJ!AE15,6,1)</f>
        <v xml:space="preserve"> </v>
      </c>
      <c r="CD32" s="1306"/>
      <c r="CE32" s="1306"/>
      <c r="CF32" s="1306"/>
      <c r="CG32" s="1306"/>
      <c r="CH32" s="1306" t="str">
        <f>MID(SUVAHAVUJ!AE15,7,1)</f>
        <v>4</v>
      </c>
      <c r="CI32" s="1306"/>
      <c r="CJ32" s="1306"/>
      <c r="CK32" s="1306"/>
      <c r="CL32" s="1306"/>
      <c r="CM32" s="1306"/>
      <c r="CN32" s="1306" t="str">
        <f>MID(SUVAHAVUJ!AE15,8,1)</f>
        <v>5</v>
      </c>
      <c r="CO32" s="1306"/>
      <c r="CP32" s="1306"/>
      <c r="CQ32" s="1306"/>
      <c r="CR32" s="1306"/>
      <c r="CS32" s="1306" t="str">
        <f>MID(SUVAHAVUJ!AE15,9,1)</f>
        <v>0</v>
      </c>
      <c r="CT32" s="1306"/>
      <c r="CU32" s="1306"/>
      <c r="CV32" s="1306"/>
      <c r="CW32" s="1306"/>
      <c r="CX32" s="1306"/>
      <c r="CY32" s="1306" t="str">
        <f>MID(SUVAHAVUJ!AE15,10,1)</f>
        <v>0</v>
      </c>
      <c r="CZ32" s="1306"/>
      <c r="DA32" s="1306"/>
      <c r="DB32" s="1306"/>
      <c r="DC32" s="1306"/>
      <c r="DD32" s="1306" t="str">
        <f>MID(SUVAHAVUJ!AE15,11,1)</f>
        <v>0</v>
      </c>
      <c r="DE32" s="1306"/>
      <c r="DF32" s="1306"/>
      <c r="DG32" s="1306"/>
      <c r="DH32" s="1306"/>
      <c r="DI32" s="1316"/>
      <c r="DJ32" s="1304"/>
      <c r="DK32" s="1304"/>
      <c r="DL32" s="1304"/>
      <c r="DM32" s="1304"/>
      <c r="DN32" s="1304"/>
      <c r="DO32" s="1304"/>
      <c r="DP32" s="1304"/>
      <c r="DQ32" s="1304"/>
      <c r="DR32" s="1304"/>
      <c r="DS32" s="1304"/>
      <c r="DT32" s="1304"/>
      <c r="DU32" s="1304"/>
      <c r="DV32" s="1304"/>
      <c r="DW32" s="1304"/>
      <c r="DX32" s="1304"/>
      <c r="DY32" s="1304"/>
      <c r="DZ32" s="1304"/>
      <c r="EA32" s="1304"/>
      <c r="EB32" s="1304"/>
      <c r="EC32" s="1304"/>
      <c r="ED32" s="1304"/>
      <c r="EE32" s="1304"/>
      <c r="EF32" s="1304"/>
      <c r="EG32" s="1304"/>
      <c r="EH32" s="1304"/>
      <c r="EI32" s="1304"/>
      <c r="EJ32" s="1304"/>
      <c r="EK32" s="1304"/>
      <c r="EL32" s="1304"/>
      <c r="EM32" s="1304"/>
      <c r="EN32" s="370"/>
      <c r="EO32" s="371"/>
      <c r="EP32" s="1306" t="str">
        <f>MID(SUVAHAVUJ!AG15,1,1)</f>
        <v xml:space="preserve"> </v>
      </c>
      <c r="EQ32" s="1306"/>
      <c r="ER32" s="1306"/>
      <c r="ES32" s="1306"/>
      <c r="ET32" s="1306"/>
      <c r="EU32" s="1306"/>
      <c r="EV32" s="1306" t="str">
        <f>MID(SUVAHAVUJ!AG15,2,1)</f>
        <v xml:space="preserve"> </v>
      </c>
      <c r="EW32" s="1306"/>
      <c r="EX32" s="1306"/>
      <c r="EY32" s="1306"/>
      <c r="EZ32" s="1306"/>
      <c r="FA32" s="1306" t="str">
        <f>MID(SUVAHAVUJ!AG15,3,1)</f>
        <v xml:space="preserve"> </v>
      </c>
      <c r="FB32" s="1306"/>
      <c r="FC32" s="1306"/>
      <c r="FD32" s="1306"/>
      <c r="FE32" s="1306"/>
      <c r="FF32" s="1306"/>
      <c r="FG32" s="1306" t="str">
        <f>MID(SUVAHAVUJ!AG15,4,1)</f>
        <v xml:space="preserve"> </v>
      </c>
      <c r="FH32" s="1306"/>
      <c r="FI32" s="1306"/>
      <c r="FJ32" s="1306"/>
      <c r="FK32" s="1306"/>
      <c r="FL32" s="1306" t="str">
        <f>MID(SUVAHAVUJ!AG15,5,1)</f>
        <v xml:space="preserve"> </v>
      </c>
      <c r="FM32" s="1306"/>
      <c r="FN32" s="1306"/>
      <c r="FO32" s="1306"/>
      <c r="FP32" s="1306"/>
      <c r="FQ32" s="1306"/>
      <c r="FR32" s="1306" t="str">
        <f>MID(SUVAHAVUJ!AG15,6,1)</f>
        <v xml:space="preserve"> </v>
      </c>
      <c r="FS32" s="1306"/>
      <c r="FT32" s="1306"/>
      <c r="FU32" s="1306"/>
      <c r="FV32" s="1306"/>
      <c r="FW32" s="1306" t="str">
        <f>MID(SUVAHAVUJ!AG15,7,1)</f>
        <v xml:space="preserve"> </v>
      </c>
      <c r="FX32" s="1306"/>
      <c r="FY32" s="1306"/>
      <c r="FZ32" s="1306"/>
      <c r="GA32" s="1306"/>
      <c r="GB32" s="1306"/>
      <c r="GC32" s="1306" t="str">
        <f>MID(SUVAHAVUJ!AG15,8,1)</f>
        <v>3</v>
      </c>
      <c r="GD32" s="1306"/>
      <c r="GE32" s="1306"/>
      <c r="GF32" s="1306"/>
      <c r="GG32" s="1306"/>
      <c r="GH32" s="1306" t="str">
        <f>MID(SUVAHAVUJ!AG15,9,1)</f>
        <v>0</v>
      </c>
      <c r="GI32" s="1306"/>
      <c r="GJ32" s="1306"/>
      <c r="GK32" s="1306"/>
      <c r="GL32" s="1306"/>
      <c r="GM32" s="1306"/>
      <c r="GN32" s="1306" t="str">
        <f>MID(SUVAHAVUJ!AG15,10,1)</f>
        <v>0</v>
      </c>
      <c r="GO32" s="1306"/>
      <c r="GP32" s="1306"/>
      <c r="GQ32" s="1306"/>
      <c r="GR32" s="1306"/>
      <c r="GS32" s="1307" t="str">
        <f>MID(SUVAHAVUJ!AG15,11,1)</f>
        <v>0</v>
      </c>
      <c r="GT32" s="1307"/>
      <c r="GU32" s="1307"/>
      <c r="GV32" s="1307"/>
      <c r="GW32" s="1313"/>
    </row>
    <row r="33" spans="1:205" s="129" customFormat="1" ht="23.25" customHeight="1" x14ac:dyDescent="0.2">
      <c r="B33" s="1312" t="s">
        <v>2083</v>
      </c>
      <c r="C33" s="1312"/>
      <c r="D33" s="1312"/>
      <c r="E33" s="1312"/>
      <c r="F33" s="1312"/>
      <c r="G33" s="1312"/>
      <c r="H33" s="1312"/>
      <c r="I33" s="1312"/>
      <c r="J33" s="1312"/>
      <c r="K33" s="1312"/>
      <c r="L33" s="1309" t="str">
        <f>SUVAHAVUJ!$D$16</f>
        <v>Samostatné hnuteľné veci a súbory hnuteľných vecí (022) - /082, 092A/</v>
      </c>
      <c r="M33" s="1310"/>
      <c r="N33" s="1310"/>
      <c r="O33" s="1310"/>
      <c r="P33" s="1310"/>
      <c r="Q33" s="1310"/>
      <c r="R33" s="1310"/>
      <c r="S33" s="1310"/>
      <c r="T33" s="1310"/>
      <c r="U33" s="1310"/>
      <c r="V33" s="1310"/>
      <c r="W33" s="1310"/>
      <c r="X33" s="1310"/>
      <c r="Y33" s="1310"/>
      <c r="Z33" s="1310"/>
      <c r="AA33" s="1310"/>
      <c r="AB33" s="1310"/>
      <c r="AC33" s="1310"/>
      <c r="AD33" s="1310"/>
      <c r="AE33" s="1310"/>
      <c r="AF33" s="1310"/>
      <c r="AG33" s="1310"/>
      <c r="AH33" s="1310"/>
      <c r="AI33" s="1310"/>
      <c r="AJ33" s="1310"/>
      <c r="AK33" s="1310"/>
      <c r="AL33" s="1310"/>
      <c r="AM33" s="1310"/>
      <c r="AN33" s="1310"/>
      <c r="AO33" s="1310"/>
      <c r="AP33" s="1310"/>
      <c r="AQ33" s="1311" t="s">
        <v>796</v>
      </c>
      <c r="AR33" s="1311"/>
      <c r="AS33" s="1311"/>
      <c r="AT33" s="1311"/>
      <c r="AU33" s="1311"/>
      <c r="AV33" s="1311"/>
      <c r="AW33" s="1311"/>
      <c r="AX33" s="1311"/>
      <c r="AY33" s="370"/>
      <c r="AZ33" s="371"/>
      <c r="BA33" s="1307" t="str">
        <f>MID(SUVAHAVUJ!AD16,1,1)</f>
        <v xml:space="preserve"> </v>
      </c>
      <c r="BB33" s="1307"/>
      <c r="BC33" s="1307"/>
      <c r="BD33" s="1307"/>
      <c r="BE33" s="1307"/>
      <c r="BF33" s="1307"/>
      <c r="BG33" s="1307" t="str">
        <f>MID(SUVAHAVUJ!AD16,2,1)</f>
        <v xml:space="preserve"> </v>
      </c>
      <c r="BH33" s="1307"/>
      <c r="BI33" s="1307"/>
      <c r="BJ33" s="1307"/>
      <c r="BK33" s="1307"/>
      <c r="BL33" s="1307" t="str">
        <f>MID(SUVAHAVUJ!AD16,3,1)</f>
        <v xml:space="preserve"> </v>
      </c>
      <c r="BM33" s="1307"/>
      <c r="BN33" s="1307"/>
      <c r="BO33" s="1307"/>
      <c r="BP33" s="1307"/>
      <c r="BQ33" s="1307"/>
      <c r="BR33" s="1307" t="str">
        <f>MID(SUVAHAVUJ!AD16,4,1)</f>
        <v xml:space="preserve"> </v>
      </c>
      <c r="BS33" s="1307"/>
      <c r="BT33" s="1307"/>
      <c r="BU33" s="1307"/>
      <c r="BV33" s="1307"/>
      <c r="BW33" s="1307" t="str">
        <f>MID(SUVAHAVUJ!AD16,5,1)</f>
        <v xml:space="preserve"> </v>
      </c>
      <c r="BX33" s="1307"/>
      <c r="BY33" s="1307"/>
      <c r="BZ33" s="1307"/>
      <c r="CA33" s="1307"/>
      <c r="CB33" s="1307"/>
      <c r="CC33" s="1307" t="str">
        <f>MID(SUVAHAVUJ!AD16,6,1)</f>
        <v xml:space="preserve"> </v>
      </c>
      <c r="CD33" s="1307"/>
      <c r="CE33" s="1307"/>
      <c r="CF33" s="1307"/>
      <c r="CG33" s="1307"/>
      <c r="CH33" s="1307" t="str">
        <f>MID(SUVAHAVUJ!AD16,7,1)</f>
        <v xml:space="preserve"> </v>
      </c>
      <c r="CI33" s="1307"/>
      <c r="CJ33" s="1307"/>
      <c r="CK33" s="1307"/>
      <c r="CL33" s="1307"/>
      <c r="CM33" s="1307"/>
      <c r="CN33" s="1307" t="str">
        <f>MID(SUVAHAVUJ!AD16,8,1)</f>
        <v xml:space="preserve"> </v>
      </c>
      <c r="CO33" s="1307"/>
      <c r="CP33" s="1307"/>
      <c r="CQ33" s="1307"/>
      <c r="CR33" s="1307"/>
      <c r="CS33" s="1307" t="str">
        <f>MID(SUVAHAVUJ!AD16,9,1)</f>
        <v xml:space="preserve"> </v>
      </c>
      <c r="CT33" s="1307"/>
      <c r="CU33" s="1307"/>
      <c r="CV33" s="1307"/>
      <c r="CW33" s="1307"/>
      <c r="CX33" s="1307"/>
      <c r="CY33" s="1307" t="str">
        <f>MID(SUVAHAVUJ!AD16,10,1)</f>
        <v xml:space="preserve"> </v>
      </c>
      <c r="CZ33" s="1307"/>
      <c r="DA33" s="1307"/>
      <c r="DB33" s="1307"/>
      <c r="DC33" s="1307"/>
      <c r="DD33" s="1307" t="str">
        <f>MID(SUVAHAVUJ!AD16,11,1)</f>
        <v>0</v>
      </c>
      <c r="DE33" s="1307"/>
      <c r="DF33" s="1307"/>
      <c r="DG33" s="1307"/>
      <c r="DH33" s="1307"/>
      <c r="DI33" s="1313"/>
      <c r="DJ33" s="370"/>
      <c r="DK33" s="371"/>
      <c r="DL33" s="1306" t="str">
        <f>MID(SUVAHAVUJ!AF16,1,1)</f>
        <v xml:space="preserve"> </v>
      </c>
      <c r="DM33" s="1306"/>
      <c r="DN33" s="1306"/>
      <c r="DO33" s="1306"/>
      <c r="DP33" s="1306"/>
      <c r="DQ33" s="1306"/>
      <c r="DR33" s="1306" t="str">
        <f>MID(SUVAHAVUJ!AF16,2,1)</f>
        <v xml:space="preserve"> </v>
      </c>
      <c r="DS33" s="1306"/>
      <c r="DT33" s="1306"/>
      <c r="DU33" s="1306"/>
      <c r="DV33" s="1306"/>
      <c r="DW33" s="1306" t="str">
        <f>MID(SUVAHAVUJ!AF16,3,1)</f>
        <v xml:space="preserve"> </v>
      </c>
      <c r="DX33" s="1306"/>
      <c r="DY33" s="1306"/>
      <c r="DZ33" s="1306"/>
      <c r="EA33" s="1306"/>
      <c r="EB33" s="1306"/>
      <c r="EC33" s="1306" t="str">
        <f>MID(SUVAHAVUJ!AF16,4,1)</f>
        <v xml:space="preserve"> </v>
      </c>
      <c r="ED33" s="1306"/>
      <c r="EE33" s="1306"/>
      <c r="EF33" s="1306"/>
      <c r="EG33" s="1306"/>
      <c r="EH33" s="1306" t="str">
        <f>MID(SUVAHAVUJ!AF16,5,1)</f>
        <v xml:space="preserve"> </v>
      </c>
      <c r="EI33" s="1306"/>
      <c r="EJ33" s="1306"/>
      <c r="EK33" s="1306"/>
      <c r="EL33" s="1306"/>
      <c r="EM33" s="1306"/>
      <c r="EN33" s="1306" t="str">
        <f>MID(SUVAHAVUJ!AF16,6,1)</f>
        <v xml:space="preserve"> </v>
      </c>
      <c r="EO33" s="1306"/>
      <c r="EP33" s="1306"/>
      <c r="EQ33" s="1306"/>
      <c r="ER33" s="1306"/>
      <c r="ES33" s="1306" t="str">
        <f>MID(SUVAHAVUJ!AF16,7,1)</f>
        <v xml:space="preserve"> </v>
      </c>
      <c r="ET33" s="1306"/>
      <c r="EU33" s="1306"/>
      <c r="EV33" s="1306"/>
      <c r="EW33" s="1306"/>
      <c r="EX33" s="1306"/>
      <c r="EY33" s="1306" t="str">
        <f>MID(SUVAHAVUJ!AF16,8,1)</f>
        <v xml:space="preserve"> </v>
      </c>
      <c r="EZ33" s="1306"/>
      <c r="FA33" s="1306"/>
      <c r="FB33" s="1306"/>
      <c r="FC33" s="1306"/>
      <c r="FD33" s="1306" t="str">
        <f>MID(SUVAHAVUJ!AF16,9,1)</f>
        <v xml:space="preserve"> </v>
      </c>
      <c r="FE33" s="1306"/>
      <c r="FF33" s="1306"/>
      <c r="FG33" s="1306"/>
      <c r="FH33" s="1306"/>
      <c r="FI33" s="1306"/>
      <c r="FJ33" s="1306" t="str">
        <f>MID(SUVAHAVUJ!AF16,10,1)</f>
        <v xml:space="preserve"> </v>
      </c>
      <c r="FK33" s="1306"/>
      <c r="FL33" s="1306"/>
      <c r="FM33" s="1306"/>
      <c r="FN33" s="1306"/>
      <c r="FO33" s="1307" t="str">
        <f>MID(SUVAHAVUJ!AF16,11,1)</f>
        <v>0</v>
      </c>
      <c r="FP33" s="1307"/>
      <c r="FQ33" s="1307"/>
      <c r="FR33" s="1307"/>
      <c r="FS33" s="1313"/>
      <c r="FT33" s="1303"/>
      <c r="FU33" s="1303"/>
      <c r="FV33" s="1303"/>
      <c r="FW33" s="1303"/>
      <c r="FX33" s="1303"/>
      <c r="FY33" s="1303"/>
      <c r="FZ33" s="1303"/>
      <c r="GA33" s="1303"/>
      <c r="GB33" s="1303"/>
      <c r="GC33" s="1303"/>
      <c r="GD33" s="1303"/>
      <c r="GE33" s="1303"/>
      <c r="GF33" s="1303"/>
      <c r="GG33" s="1303"/>
      <c r="GH33" s="1303"/>
      <c r="GI33" s="1303"/>
      <c r="GJ33" s="1303"/>
      <c r="GK33" s="1303"/>
      <c r="GL33" s="1303"/>
      <c r="GM33" s="1303"/>
      <c r="GN33" s="1303"/>
      <c r="GO33" s="1303"/>
      <c r="GP33" s="1303"/>
      <c r="GQ33" s="1303"/>
      <c r="GR33" s="1303"/>
      <c r="GS33" s="1303"/>
      <c r="GT33" s="1303"/>
      <c r="GU33" s="1303"/>
      <c r="GV33" s="1303"/>
      <c r="GW33" s="1303"/>
    </row>
    <row r="34" spans="1:205" ht="23.25" customHeight="1" x14ac:dyDescent="0.2">
      <c r="B34" s="1312"/>
      <c r="C34" s="1312"/>
      <c r="D34" s="1312"/>
      <c r="E34" s="1312"/>
      <c r="F34" s="1312"/>
      <c r="G34" s="1312"/>
      <c r="H34" s="1312"/>
      <c r="I34" s="1312"/>
      <c r="J34" s="1312"/>
      <c r="K34" s="1312"/>
      <c r="L34" s="1310"/>
      <c r="M34" s="1310"/>
      <c r="N34" s="1310"/>
      <c r="O34" s="1310"/>
      <c r="P34" s="1310"/>
      <c r="Q34" s="1310"/>
      <c r="R34" s="1310"/>
      <c r="S34" s="1310"/>
      <c r="T34" s="1310"/>
      <c r="U34" s="1310"/>
      <c r="V34" s="1310"/>
      <c r="W34" s="1310"/>
      <c r="X34" s="1310"/>
      <c r="Y34" s="1310"/>
      <c r="Z34" s="1310"/>
      <c r="AA34" s="1310"/>
      <c r="AB34" s="1310"/>
      <c r="AC34" s="1310"/>
      <c r="AD34" s="1310"/>
      <c r="AE34" s="1310"/>
      <c r="AF34" s="1310"/>
      <c r="AG34" s="1310"/>
      <c r="AH34" s="1310"/>
      <c r="AI34" s="1310"/>
      <c r="AJ34" s="1310"/>
      <c r="AK34" s="1310"/>
      <c r="AL34" s="1310"/>
      <c r="AM34" s="1310"/>
      <c r="AN34" s="1310"/>
      <c r="AO34" s="1310"/>
      <c r="AP34" s="1310"/>
      <c r="AQ34" s="1311"/>
      <c r="AR34" s="1311"/>
      <c r="AS34" s="1311"/>
      <c r="AT34" s="1311"/>
      <c r="AU34" s="1311"/>
      <c r="AV34" s="1311"/>
      <c r="AW34" s="1311"/>
      <c r="AX34" s="1311"/>
      <c r="AY34" s="370"/>
      <c r="AZ34" s="371"/>
      <c r="BA34" s="1306" t="str">
        <f>MID(SUVAHAVUJ!AE16,1,1)</f>
        <v xml:space="preserve"> </v>
      </c>
      <c r="BB34" s="1306"/>
      <c r="BC34" s="1306"/>
      <c r="BD34" s="1306"/>
      <c r="BE34" s="1306"/>
      <c r="BF34" s="1306"/>
      <c r="BG34" s="1306" t="str">
        <f>MID(SUVAHAVUJ!AE16,2,1)</f>
        <v xml:space="preserve"> </v>
      </c>
      <c r="BH34" s="1306"/>
      <c r="BI34" s="1306"/>
      <c r="BJ34" s="1306"/>
      <c r="BK34" s="1306"/>
      <c r="BL34" s="1306" t="str">
        <f>MID(SUVAHAVUJ!AE16,3,1)</f>
        <v xml:space="preserve"> </v>
      </c>
      <c r="BM34" s="1306"/>
      <c r="BN34" s="1306"/>
      <c r="BO34" s="1306"/>
      <c r="BP34" s="1306"/>
      <c r="BQ34" s="1306"/>
      <c r="BR34" s="1306" t="str">
        <f>MID(SUVAHAVUJ!AE16,4,1)</f>
        <v xml:space="preserve"> </v>
      </c>
      <c r="BS34" s="1306"/>
      <c r="BT34" s="1306"/>
      <c r="BU34" s="1306"/>
      <c r="BV34" s="1306"/>
      <c r="BW34" s="1306" t="str">
        <f>MID(SUVAHAVUJ!AE16,5,1)</f>
        <v xml:space="preserve"> </v>
      </c>
      <c r="BX34" s="1306"/>
      <c r="BY34" s="1306"/>
      <c r="BZ34" s="1306"/>
      <c r="CA34" s="1306"/>
      <c r="CB34" s="1306"/>
      <c r="CC34" s="1306" t="str">
        <f>MID(SUVAHAVUJ!AE16,6,1)</f>
        <v xml:space="preserve"> </v>
      </c>
      <c r="CD34" s="1306"/>
      <c r="CE34" s="1306"/>
      <c r="CF34" s="1306"/>
      <c r="CG34" s="1306"/>
      <c r="CH34" s="1306" t="str">
        <f>MID(SUVAHAVUJ!AE16,7,1)</f>
        <v xml:space="preserve"> </v>
      </c>
      <c r="CI34" s="1306"/>
      <c r="CJ34" s="1306"/>
      <c r="CK34" s="1306"/>
      <c r="CL34" s="1306"/>
      <c r="CM34" s="1306"/>
      <c r="CN34" s="1306" t="str">
        <f>MID(SUVAHAVUJ!AE16,8,1)</f>
        <v xml:space="preserve"> </v>
      </c>
      <c r="CO34" s="1306"/>
      <c r="CP34" s="1306"/>
      <c r="CQ34" s="1306"/>
      <c r="CR34" s="1306"/>
      <c r="CS34" s="1306" t="str">
        <f>MID(SUVAHAVUJ!AE16,9,1)</f>
        <v xml:space="preserve"> </v>
      </c>
      <c r="CT34" s="1306"/>
      <c r="CU34" s="1306"/>
      <c r="CV34" s="1306"/>
      <c r="CW34" s="1306"/>
      <c r="CX34" s="1306"/>
      <c r="CY34" s="1306" t="str">
        <f>MID(SUVAHAVUJ!AE16,10,1)</f>
        <v xml:space="preserve"> </v>
      </c>
      <c r="CZ34" s="1306"/>
      <c r="DA34" s="1306"/>
      <c r="DB34" s="1306"/>
      <c r="DC34" s="1306"/>
      <c r="DD34" s="1306" t="str">
        <f>MID(SUVAHAVUJ!AE16,11,1)</f>
        <v>0</v>
      </c>
      <c r="DE34" s="1306"/>
      <c r="DF34" s="1306"/>
      <c r="DG34" s="1306"/>
      <c r="DH34" s="1306"/>
      <c r="DI34" s="1316"/>
      <c r="DJ34" s="1304"/>
      <c r="DK34" s="1304"/>
      <c r="DL34" s="1304"/>
      <c r="DM34" s="1304"/>
      <c r="DN34" s="1304"/>
      <c r="DO34" s="1304"/>
      <c r="DP34" s="1304"/>
      <c r="DQ34" s="1304"/>
      <c r="DR34" s="1304"/>
      <c r="DS34" s="1304"/>
      <c r="DT34" s="1304"/>
      <c r="DU34" s="1304"/>
      <c r="DV34" s="1304"/>
      <c r="DW34" s="1304"/>
      <c r="DX34" s="1304"/>
      <c r="DY34" s="1304"/>
      <c r="DZ34" s="1304"/>
      <c r="EA34" s="1304"/>
      <c r="EB34" s="1304"/>
      <c r="EC34" s="1304"/>
      <c r="ED34" s="1304"/>
      <c r="EE34" s="1304"/>
      <c r="EF34" s="1304"/>
      <c r="EG34" s="1304"/>
      <c r="EH34" s="1304"/>
      <c r="EI34" s="1304"/>
      <c r="EJ34" s="1304"/>
      <c r="EK34" s="1304"/>
      <c r="EL34" s="1304"/>
      <c r="EM34" s="1304"/>
      <c r="EN34" s="370"/>
      <c r="EO34" s="371"/>
      <c r="EP34" s="1306" t="str">
        <f>MID(SUVAHAVUJ!AG16,1,1)</f>
        <v xml:space="preserve"> </v>
      </c>
      <c r="EQ34" s="1306"/>
      <c r="ER34" s="1306"/>
      <c r="ES34" s="1306"/>
      <c r="ET34" s="1306"/>
      <c r="EU34" s="1306"/>
      <c r="EV34" s="1306" t="str">
        <f>MID(SUVAHAVUJ!AG16,2,1)</f>
        <v xml:space="preserve"> </v>
      </c>
      <c r="EW34" s="1306"/>
      <c r="EX34" s="1306"/>
      <c r="EY34" s="1306"/>
      <c r="EZ34" s="1306"/>
      <c r="FA34" s="1306" t="str">
        <f>MID(SUVAHAVUJ!AG16,3,1)</f>
        <v xml:space="preserve"> </v>
      </c>
      <c r="FB34" s="1306"/>
      <c r="FC34" s="1306"/>
      <c r="FD34" s="1306"/>
      <c r="FE34" s="1306"/>
      <c r="FF34" s="1306"/>
      <c r="FG34" s="1306" t="str">
        <f>MID(SUVAHAVUJ!AG16,4,1)</f>
        <v xml:space="preserve"> </v>
      </c>
      <c r="FH34" s="1306"/>
      <c r="FI34" s="1306"/>
      <c r="FJ34" s="1306"/>
      <c r="FK34" s="1306"/>
      <c r="FL34" s="1306" t="str">
        <f>MID(SUVAHAVUJ!AG16,5,1)</f>
        <v xml:space="preserve"> </v>
      </c>
      <c r="FM34" s="1306"/>
      <c r="FN34" s="1306"/>
      <c r="FO34" s="1306"/>
      <c r="FP34" s="1306"/>
      <c r="FQ34" s="1306"/>
      <c r="FR34" s="1306" t="str">
        <f>MID(SUVAHAVUJ!AG16,6,1)</f>
        <v xml:space="preserve"> </v>
      </c>
      <c r="FS34" s="1306"/>
      <c r="FT34" s="1306"/>
      <c r="FU34" s="1306"/>
      <c r="FV34" s="1306"/>
      <c r="FW34" s="1306" t="str">
        <f>MID(SUVAHAVUJ!AG16,7,1)</f>
        <v xml:space="preserve"> </v>
      </c>
      <c r="FX34" s="1306"/>
      <c r="FY34" s="1306"/>
      <c r="FZ34" s="1306"/>
      <c r="GA34" s="1306"/>
      <c r="GB34" s="1306"/>
      <c r="GC34" s="1306" t="str">
        <f>MID(SUVAHAVUJ!AG16,8,1)</f>
        <v xml:space="preserve"> </v>
      </c>
      <c r="GD34" s="1306"/>
      <c r="GE34" s="1306"/>
      <c r="GF34" s="1306"/>
      <c r="GG34" s="1306"/>
      <c r="GH34" s="1306" t="str">
        <f>MID(SUVAHAVUJ!AG16,9,1)</f>
        <v xml:space="preserve"> </v>
      </c>
      <c r="GI34" s="1306"/>
      <c r="GJ34" s="1306"/>
      <c r="GK34" s="1306"/>
      <c r="GL34" s="1306"/>
      <c r="GM34" s="1306"/>
      <c r="GN34" s="1306" t="str">
        <f>MID(SUVAHAVUJ!AG16,10,1)</f>
        <v xml:space="preserve"> </v>
      </c>
      <c r="GO34" s="1306"/>
      <c r="GP34" s="1306"/>
      <c r="GQ34" s="1306"/>
      <c r="GR34" s="1306"/>
      <c r="GS34" s="1307" t="str">
        <f>MID(SUVAHAVUJ!AG16,11,1)</f>
        <v>0</v>
      </c>
      <c r="GT34" s="1307"/>
      <c r="GU34" s="1307"/>
      <c r="GV34" s="1307"/>
      <c r="GW34" s="1313"/>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sheetProtection formatCells="0" formatColumns="0" formatRows="0" insertColumns="0" insertRows="0"/>
  <mergeCells count="702">
    <mergeCell ref="GN34:GR34"/>
    <mergeCell ref="GS34:GW34"/>
    <mergeCell ref="FG34:FK34"/>
    <mergeCell ref="FL34:FQ34"/>
    <mergeCell ref="FR34:FV34"/>
    <mergeCell ref="FW34:GB34"/>
    <mergeCell ref="GC34:GG34"/>
    <mergeCell ref="GH34:GM34"/>
    <mergeCell ref="CS34:CX34"/>
    <mergeCell ref="CY34:DC34"/>
    <mergeCell ref="DD34:DI34"/>
    <mergeCell ref="EP34:EU34"/>
    <mergeCell ref="EV34:EZ34"/>
    <mergeCell ref="FA34:FF34"/>
    <mergeCell ref="FJ33:FN33"/>
    <mergeCell ref="FO33:FS33"/>
    <mergeCell ref="BA34:BF34"/>
    <mergeCell ref="BG34:BK34"/>
    <mergeCell ref="BL34:BQ34"/>
    <mergeCell ref="BR34:BV34"/>
    <mergeCell ref="BW34:CB34"/>
    <mergeCell ref="CC34:CG34"/>
    <mergeCell ref="CH34:CM34"/>
    <mergeCell ref="CN34:CR34"/>
    <mergeCell ref="EC33:EG33"/>
    <mergeCell ref="EH33:EM33"/>
    <mergeCell ref="EN33:ER33"/>
    <mergeCell ref="ES33:EX33"/>
    <mergeCell ref="EY33:FC33"/>
    <mergeCell ref="FD33:FI33"/>
    <mergeCell ref="CS33:CX33"/>
    <mergeCell ref="CY33:DC33"/>
    <mergeCell ref="DD33:DI33"/>
    <mergeCell ref="DL33:DQ33"/>
    <mergeCell ref="DR33:DV33"/>
    <mergeCell ref="DW33:EB33"/>
    <mergeCell ref="DJ34:EM34"/>
    <mergeCell ref="GH32:GM32"/>
    <mergeCell ref="GN32:GR32"/>
    <mergeCell ref="GS32:GW32"/>
    <mergeCell ref="BA33:BF33"/>
    <mergeCell ref="BG33:BK33"/>
    <mergeCell ref="BL33:BQ33"/>
    <mergeCell ref="BR33:BV33"/>
    <mergeCell ref="BW33:CB33"/>
    <mergeCell ref="CC33:CG33"/>
    <mergeCell ref="CH33:CM33"/>
    <mergeCell ref="FA32:FF32"/>
    <mergeCell ref="FG32:FK32"/>
    <mergeCell ref="FL32:FQ32"/>
    <mergeCell ref="FR32:FV32"/>
    <mergeCell ref="FW32:GB32"/>
    <mergeCell ref="GC32:GG32"/>
    <mergeCell ref="CN32:CR32"/>
    <mergeCell ref="CS32:CX32"/>
    <mergeCell ref="CY32:DC32"/>
    <mergeCell ref="DD32:DI32"/>
    <mergeCell ref="EP32:EU32"/>
    <mergeCell ref="EV32:EZ32"/>
    <mergeCell ref="FT33:GW33"/>
    <mergeCell ref="CN33:CR33"/>
    <mergeCell ref="FT31:GW31"/>
    <mergeCell ref="CH31:CM31"/>
    <mergeCell ref="BA32:BF32"/>
    <mergeCell ref="BG32:BK32"/>
    <mergeCell ref="BL32:BQ32"/>
    <mergeCell ref="BR32:BV32"/>
    <mergeCell ref="BW32:CB32"/>
    <mergeCell ref="CC32:CG32"/>
    <mergeCell ref="CH32:CM32"/>
    <mergeCell ref="DW31:EB31"/>
    <mergeCell ref="EC31:EG31"/>
    <mergeCell ref="CN31:CR31"/>
    <mergeCell ref="CS31:CX31"/>
    <mergeCell ref="CY31:DC31"/>
    <mergeCell ref="DD31:DI31"/>
    <mergeCell ref="DL31:DQ31"/>
    <mergeCell ref="DR31:DV31"/>
    <mergeCell ref="BA31:BF31"/>
    <mergeCell ref="BG31:BK31"/>
    <mergeCell ref="BL31:BQ31"/>
    <mergeCell ref="BR31:BV31"/>
    <mergeCell ref="BW31:CB31"/>
    <mergeCell ref="CC31:CG31"/>
    <mergeCell ref="DJ32:EM32"/>
    <mergeCell ref="GS28:GW28"/>
    <mergeCell ref="BA29:BF29"/>
    <mergeCell ref="BG29:BK29"/>
    <mergeCell ref="BL29:BQ29"/>
    <mergeCell ref="BR29:BV29"/>
    <mergeCell ref="BW29:CB29"/>
    <mergeCell ref="CC29:CG29"/>
    <mergeCell ref="CH29:CM29"/>
    <mergeCell ref="CN29:CR29"/>
    <mergeCell ref="CS29:CX29"/>
    <mergeCell ref="FL28:FQ28"/>
    <mergeCell ref="FR28:FV28"/>
    <mergeCell ref="FW28:GB28"/>
    <mergeCell ref="GC28:GG28"/>
    <mergeCell ref="GH28:GM28"/>
    <mergeCell ref="GN28:GR28"/>
    <mergeCell ref="CY28:DC28"/>
    <mergeCell ref="EN29:ER29"/>
    <mergeCell ref="ES29:EX29"/>
    <mergeCell ref="CS28:CX28"/>
    <mergeCell ref="EY29:FC29"/>
    <mergeCell ref="FD29:FI29"/>
    <mergeCell ref="FJ29:FN29"/>
    <mergeCell ref="DD28:DI28"/>
    <mergeCell ref="BA30:BF30"/>
    <mergeCell ref="BG30:BK30"/>
    <mergeCell ref="FD31:FI31"/>
    <mergeCell ref="FJ31:FN31"/>
    <mergeCell ref="FL30:FQ30"/>
    <mergeCell ref="CH30:CM30"/>
    <mergeCell ref="CN30:CR30"/>
    <mergeCell ref="CS30:CX30"/>
    <mergeCell ref="CY30:DC30"/>
    <mergeCell ref="DD30:DI30"/>
    <mergeCell ref="EP30:EU30"/>
    <mergeCell ref="FO31:FS31"/>
    <mergeCell ref="EH31:EM31"/>
    <mergeCell ref="EN31:ER31"/>
    <mergeCell ref="ES31:EX31"/>
    <mergeCell ref="EY31:FC31"/>
    <mergeCell ref="EV30:EZ30"/>
    <mergeCell ref="FA30:FF30"/>
    <mergeCell ref="BL30:BQ30"/>
    <mergeCell ref="BR30:BV30"/>
    <mergeCell ref="BW30:CB30"/>
    <mergeCell ref="CC30:CG30"/>
    <mergeCell ref="BA28:BF28"/>
    <mergeCell ref="BG28:BK28"/>
    <mergeCell ref="BL28:BQ28"/>
    <mergeCell ref="BR28:BV28"/>
    <mergeCell ref="EH27:EM27"/>
    <mergeCell ref="EN27:ER27"/>
    <mergeCell ref="ES27:EX27"/>
    <mergeCell ref="EY27:FC27"/>
    <mergeCell ref="FD27:FI27"/>
    <mergeCell ref="BA27:BF27"/>
    <mergeCell ref="BG27:BK27"/>
    <mergeCell ref="BL27:BQ27"/>
    <mergeCell ref="BR27:BV27"/>
    <mergeCell ref="BW27:CB27"/>
    <mergeCell ref="CC27:CG27"/>
    <mergeCell ref="CH27:CM27"/>
    <mergeCell ref="CN27:CR27"/>
    <mergeCell ref="DR27:DV27"/>
    <mergeCell ref="CS27:CX27"/>
    <mergeCell ref="BW28:CB28"/>
    <mergeCell ref="CC28:CG28"/>
    <mergeCell ref="CH28:CM28"/>
    <mergeCell ref="CN28:CR28"/>
    <mergeCell ref="CS26:CX26"/>
    <mergeCell ref="CY26:DC26"/>
    <mergeCell ref="DD26:DI26"/>
    <mergeCell ref="EP26:EU26"/>
    <mergeCell ref="EV26:EZ26"/>
    <mergeCell ref="EP28:EU28"/>
    <mergeCell ref="EV28:EZ28"/>
    <mergeCell ref="FA28:FF28"/>
    <mergeCell ref="FG28:FK28"/>
    <mergeCell ref="CY27:DC27"/>
    <mergeCell ref="DD27:DI27"/>
    <mergeCell ref="DL27:DQ27"/>
    <mergeCell ref="DJ28:EM28"/>
    <mergeCell ref="DW27:EB27"/>
    <mergeCell ref="EC27:EG27"/>
    <mergeCell ref="FJ27:FN27"/>
    <mergeCell ref="FT27:GW27"/>
    <mergeCell ref="GH24:GM24"/>
    <mergeCell ref="GN24:GR24"/>
    <mergeCell ref="GS24:GW24"/>
    <mergeCell ref="FL24:FQ24"/>
    <mergeCell ref="FR24:FV24"/>
    <mergeCell ref="FW24:GB24"/>
    <mergeCell ref="GC24:GG24"/>
    <mergeCell ref="FO25:FS25"/>
    <mergeCell ref="FO27:FS27"/>
    <mergeCell ref="GN26:GR26"/>
    <mergeCell ref="GS26:GW26"/>
    <mergeCell ref="FL26:FQ26"/>
    <mergeCell ref="FR26:FV26"/>
    <mergeCell ref="FW26:GB26"/>
    <mergeCell ref="GC26:GG26"/>
    <mergeCell ref="GH26:GM26"/>
    <mergeCell ref="CS24:CX24"/>
    <mergeCell ref="CY24:DC24"/>
    <mergeCell ref="DD24:DI24"/>
    <mergeCell ref="EP24:EU24"/>
    <mergeCell ref="EV24:EZ24"/>
    <mergeCell ref="FJ25:FN25"/>
    <mergeCell ref="EH25:EM25"/>
    <mergeCell ref="EN25:ER25"/>
    <mergeCell ref="ES25:EX25"/>
    <mergeCell ref="EY25:FC25"/>
    <mergeCell ref="FD25:FI25"/>
    <mergeCell ref="CS25:CX25"/>
    <mergeCell ref="CY25:DC25"/>
    <mergeCell ref="DD25:DI25"/>
    <mergeCell ref="DL25:DQ25"/>
    <mergeCell ref="DR25:DV25"/>
    <mergeCell ref="DW25:EB25"/>
    <mergeCell ref="FJ23:FN23"/>
    <mergeCell ref="FO23:FS23"/>
    <mergeCell ref="BA24:BF24"/>
    <mergeCell ref="BG24:BK24"/>
    <mergeCell ref="BL24:BQ24"/>
    <mergeCell ref="BR24:BV24"/>
    <mergeCell ref="BW24:CB24"/>
    <mergeCell ref="CC24:CG24"/>
    <mergeCell ref="CH24:CM24"/>
    <mergeCell ref="DW23:EB23"/>
    <mergeCell ref="EC23:EG23"/>
    <mergeCell ref="EH23:EM23"/>
    <mergeCell ref="EN23:ER23"/>
    <mergeCell ref="ES23:EX23"/>
    <mergeCell ref="EY23:FC23"/>
    <mergeCell ref="CN23:CR23"/>
    <mergeCell ref="CS23:CX23"/>
    <mergeCell ref="CY23:DC23"/>
    <mergeCell ref="DD23:DI23"/>
    <mergeCell ref="DL23:DQ23"/>
    <mergeCell ref="DR23:DV23"/>
    <mergeCell ref="FA24:FF24"/>
    <mergeCell ref="FG24:FK24"/>
    <mergeCell ref="CN24:CR24"/>
    <mergeCell ref="GH22:GM22"/>
    <mergeCell ref="GN22:GR22"/>
    <mergeCell ref="GS22:GW22"/>
    <mergeCell ref="BA23:BF23"/>
    <mergeCell ref="BG23:BK23"/>
    <mergeCell ref="BL23:BQ23"/>
    <mergeCell ref="BR23:BV23"/>
    <mergeCell ref="BW23:CB23"/>
    <mergeCell ref="CC23:CG23"/>
    <mergeCell ref="EV22:EZ22"/>
    <mergeCell ref="FA22:FF22"/>
    <mergeCell ref="FG22:FK22"/>
    <mergeCell ref="FL22:FQ22"/>
    <mergeCell ref="FR22:FV22"/>
    <mergeCell ref="FW22:GB22"/>
    <mergeCell ref="CH22:CM22"/>
    <mergeCell ref="CN22:CR22"/>
    <mergeCell ref="CS22:CX22"/>
    <mergeCell ref="CY22:DC22"/>
    <mergeCell ref="DD22:DI22"/>
    <mergeCell ref="EP22:EU22"/>
    <mergeCell ref="BA22:BF22"/>
    <mergeCell ref="BG22:BK22"/>
    <mergeCell ref="FD23:FI23"/>
    <mergeCell ref="GS20:GW20"/>
    <mergeCell ref="BA21:BF21"/>
    <mergeCell ref="BG21:BK21"/>
    <mergeCell ref="BL21:BQ21"/>
    <mergeCell ref="BR21:BV21"/>
    <mergeCell ref="BW21:CB21"/>
    <mergeCell ref="CC21:CG21"/>
    <mergeCell ref="CH21:CM21"/>
    <mergeCell ref="CN21:CR21"/>
    <mergeCell ref="CS21:CX21"/>
    <mergeCell ref="FL20:FQ20"/>
    <mergeCell ref="FR20:FV20"/>
    <mergeCell ref="FW20:GB20"/>
    <mergeCell ref="GC20:GG20"/>
    <mergeCell ref="GH20:GM20"/>
    <mergeCell ref="GN20:GR20"/>
    <mergeCell ref="CY20:DC20"/>
    <mergeCell ref="EN21:ER21"/>
    <mergeCell ref="ES21:EX21"/>
    <mergeCell ref="EY21:FC21"/>
    <mergeCell ref="FD21:FI21"/>
    <mergeCell ref="FJ21:FN21"/>
    <mergeCell ref="DD20:DI20"/>
    <mergeCell ref="EP20:EU20"/>
    <mergeCell ref="EV20:EZ20"/>
    <mergeCell ref="FA20:FF20"/>
    <mergeCell ref="FG20:FK20"/>
    <mergeCell ref="FO19:FS19"/>
    <mergeCell ref="BA20:BF20"/>
    <mergeCell ref="BG20:BK20"/>
    <mergeCell ref="BL20:BQ20"/>
    <mergeCell ref="BR20:BV20"/>
    <mergeCell ref="BW20:CB20"/>
    <mergeCell ref="CC20:CG20"/>
    <mergeCell ref="CH20:CM20"/>
    <mergeCell ref="CN20:CR20"/>
    <mergeCell ref="CS20:CX20"/>
    <mergeCell ref="EH19:EM19"/>
    <mergeCell ref="EN19:ER19"/>
    <mergeCell ref="ES19:EX19"/>
    <mergeCell ref="EY19:FC19"/>
    <mergeCell ref="FD19:FI19"/>
    <mergeCell ref="FJ19:FN19"/>
    <mergeCell ref="CY19:DC19"/>
    <mergeCell ref="DD19:DI19"/>
    <mergeCell ref="DL19:DQ19"/>
    <mergeCell ref="DR19:DV19"/>
    <mergeCell ref="DW19:EB19"/>
    <mergeCell ref="GN18:GR18"/>
    <mergeCell ref="GS18:GW18"/>
    <mergeCell ref="BA19:BF19"/>
    <mergeCell ref="BG19:BK19"/>
    <mergeCell ref="BL19:BQ19"/>
    <mergeCell ref="BR19:BV19"/>
    <mergeCell ref="BW19:CB19"/>
    <mergeCell ref="CC19:CG19"/>
    <mergeCell ref="CH19:CM19"/>
    <mergeCell ref="CN19:CR19"/>
    <mergeCell ref="FG18:FK18"/>
    <mergeCell ref="FL18:FQ18"/>
    <mergeCell ref="FR18:FV18"/>
    <mergeCell ref="FW18:GB18"/>
    <mergeCell ref="GC18:GG18"/>
    <mergeCell ref="GH18:GM18"/>
    <mergeCell ref="CS18:CX18"/>
    <mergeCell ref="CY18:DC18"/>
    <mergeCell ref="DD18:DI18"/>
    <mergeCell ref="EP18:EU18"/>
    <mergeCell ref="EV18:EZ18"/>
    <mergeCell ref="FT19:GW19"/>
    <mergeCell ref="EY17:FC17"/>
    <mergeCell ref="FD17:FI17"/>
    <mergeCell ref="CS17:CX17"/>
    <mergeCell ref="CY17:DC17"/>
    <mergeCell ref="DD17:DI17"/>
    <mergeCell ref="DL17:DQ17"/>
    <mergeCell ref="DR17:DV17"/>
    <mergeCell ref="DW17:EB17"/>
    <mergeCell ref="EC19:EG19"/>
    <mergeCell ref="GH16:GM16"/>
    <mergeCell ref="GN16:GR16"/>
    <mergeCell ref="GS16:GW16"/>
    <mergeCell ref="BA17:BF17"/>
    <mergeCell ref="BG17:BK17"/>
    <mergeCell ref="BL17:BQ17"/>
    <mergeCell ref="BR17:BV17"/>
    <mergeCell ref="BW17:CB17"/>
    <mergeCell ref="CC17:CG17"/>
    <mergeCell ref="CH17:CM17"/>
    <mergeCell ref="FA16:FF16"/>
    <mergeCell ref="FG16:FK16"/>
    <mergeCell ref="FL16:FQ16"/>
    <mergeCell ref="FR16:FV16"/>
    <mergeCell ref="FW16:GB16"/>
    <mergeCell ref="GC16:GG16"/>
    <mergeCell ref="CN16:CR16"/>
    <mergeCell ref="CS16:CX16"/>
    <mergeCell ref="CY16:DC16"/>
    <mergeCell ref="DD16:DI16"/>
    <mergeCell ref="EP16:EU16"/>
    <mergeCell ref="EV16:EZ16"/>
    <mergeCell ref="FJ17:FN17"/>
    <mergeCell ref="FO17:FS17"/>
    <mergeCell ref="BA14:BF14"/>
    <mergeCell ref="BG14:BK14"/>
    <mergeCell ref="FD15:FI15"/>
    <mergeCell ref="FJ15:FN15"/>
    <mergeCell ref="FO15:FS15"/>
    <mergeCell ref="BA16:BF16"/>
    <mergeCell ref="BG16:BK16"/>
    <mergeCell ref="BL16:BQ16"/>
    <mergeCell ref="BR16:BV16"/>
    <mergeCell ref="BW16:CB16"/>
    <mergeCell ref="CC16:CG16"/>
    <mergeCell ref="CH16:CM16"/>
    <mergeCell ref="DW15:EB15"/>
    <mergeCell ref="EC15:EG15"/>
    <mergeCell ref="EH15:EM15"/>
    <mergeCell ref="EN15:ER15"/>
    <mergeCell ref="ES15:EX15"/>
    <mergeCell ref="EY15:FC15"/>
    <mergeCell ref="CN15:CR15"/>
    <mergeCell ref="CS15:CX15"/>
    <mergeCell ref="CY15:DC15"/>
    <mergeCell ref="DD15:DI15"/>
    <mergeCell ref="DL15:DQ15"/>
    <mergeCell ref="DR15:DV15"/>
    <mergeCell ref="FJ13:FN13"/>
    <mergeCell ref="DD12:DI12"/>
    <mergeCell ref="EP12:EU12"/>
    <mergeCell ref="GH14:GM14"/>
    <mergeCell ref="GN14:GR14"/>
    <mergeCell ref="GS14:GW14"/>
    <mergeCell ref="BA15:BF15"/>
    <mergeCell ref="BG15:BK15"/>
    <mergeCell ref="BL15:BQ15"/>
    <mergeCell ref="BR15:BV15"/>
    <mergeCell ref="BW15:CB15"/>
    <mergeCell ref="CC15:CG15"/>
    <mergeCell ref="EV14:EZ14"/>
    <mergeCell ref="FA14:FF14"/>
    <mergeCell ref="FG14:FK14"/>
    <mergeCell ref="FL14:FQ14"/>
    <mergeCell ref="FR14:FV14"/>
    <mergeCell ref="FW14:GB14"/>
    <mergeCell ref="CH14:CM14"/>
    <mergeCell ref="CN14:CR14"/>
    <mergeCell ref="CS14:CX14"/>
    <mergeCell ref="CY14:DC14"/>
    <mergeCell ref="DD14:DI14"/>
    <mergeCell ref="EP14:EU14"/>
    <mergeCell ref="DL11:DQ11"/>
    <mergeCell ref="DR11:DV11"/>
    <mergeCell ref="DW11:EB11"/>
    <mergeCell ref="GS12:GW12"/>
    <mergeCell ref="BA13:BF13"/>
    <mergeCell ref="BG13:BK13"/>
    <mergeCell ref="BL13:BQ13"/>
    <mergeCell ref="BR13:BV13"/>
    <mergeCell ref="BW13:CB13"/>
    <mergeCell ref="CC13:CG13"/>
    <mergeCell ref="CH13:CM13"/>
    <mergeCell ref="CN13:CR13"/>
    <mergeCell ref="CS13:CX13"/>
    <mergeCell ref="FL12:FQ12"/>
    <mergeCell ref="FR12:FV12"/>
    <mergeCell ref="FW12:GB12"/>
    <mergeCell ref="GC12:GG12"/>
    <mergeCell ref="GH12:GM12"/>
    <mergeCell ref="GN12:GR12"/>
    <mergeCell ref="CY12:DC12"/>
    <mergeCell ref="EN13:ER13"/>
    <mergeCell ref="ES13:EX13"/>
    <mergeCell ref="EY13:FC13"/>
    <mergeCell ref="FD13:FI13"/>
    <mergeCell ref="EV10:EZ10"/>
    <mergeCell ref="FA10:FF10"/>
    <mergeCell ref="FG10:FK10"/>
    <mergeCell ref="EV12:EZ12"/>
    <mergeCell ref="FA12:FF12"/>
    <mergeCell ref="FG12:FK12"/>
    <mergeCell ref="FO11:FS11"/>
    <mergeCell ref="BA12:BF12"/>
    <mergeCell ref="BG12:BK12"/>
    <mergeCell ref="BL12:BQ12"/>
    <mergeCell ref="BR12:BV12"/>
    <mergeCell ref="BW12:CB12"/>
    <mergeCell ref="CC12:CG12"/>
    <mergeCell ref="CH12:CM12"/>
    <mergeCell ref="CN12:CR12"/>
    <mergeCell ref="CS12:CX12"/>
    <mergeCell ref="EH11:EM11"/>
    <mergeCell ref="EN11:ER11"/>
    <mergeCell ref="ES11:EX11"/>
    <mergeCell ref="EY11:FC11"/>
    <mergeCell ref="FD11:FI11"/>
    <mergeCell ref="FJ11:FN11"/>
    <mergeCell ref="CY11:DC11"/>
    <mergeCell ref="DD11:DI11"/>
    <mergeCell ref="DL9:DQ9"/>
    <mergeCell ref="DR9:DV9"/>
    <mergeCell ref="DW9:EB9"/>
    <mergeCell ref="EC9:EG9"/>
    <mergeCell ref="EC11:EG11"/>
    <mergeCell ref="GS10:GW10"/>
    <mergeCell ref="BA11:BF11"/>
    <mergeCell ref="BG11:BK11"/>
    <mergeCell ref="BL11:BQ11"/>
    <mergeCell ref="BR11:BV11"/>
    <mergeCell ref="BW11:CB11"/>
    <mergeCell ref="CC11:CG11"/>
    <mergeCell ref="CH11:CM11"/>
    <mergeCell ref="CN11:CR11"/>
    <mergeCell ref="CS11:CX11"/>
    <mergeCell ref="FL10:FQ10"/>
    <mergeCell ref="FR10:FV10"/>
    <mergeCell ref="FW10:GB10"/>
    <mergeCell ref="GC10:GG10"/>
    <mergeCell ref="GH10:GM10"/>
    <mergeCell ref="GN10:GR10"/>
    <mergeCell ref="CY10:DC10"/>
    <mergeCell ref="DD10:DI10"/>
    <mergeCell ref="EP10:EU10"/>
    <mergeCell ref="BA10:BF10"/>
    <mergeCell ref="BG10:BK10"/>
    <mergeCell ref="BL10:BQ10"/>
    <mergeCell ref="BR10:BV10"/>
    <mergeCell ref="BW10:CB10"/>
    <mergeCell ref="CC10:CG10"/>
    <mergeCell ref="CH10:CM10"/>
    <mergeCell ref="CN10:CR10"/>
    <mergeCell ref="CS10:CX10"/>
    <mergeCell ref="GS8:GW8"/>
    <mergeCell ref="BA9:BF9"/>
    <mergeCell ref="BG9:BK9"/>
    <mergeCell ref="BL9:BQ9"/>
    <mergeCell ref="BR9:BV9"/>
    <mergeCell ref="BW9:CB9"/>
    <mergeCell ref="CC9:CG9"/>
    <mergeCell ref="CH9:CM9"/>
    <mergeCell ref="CN9:CR9"/>
    <mergeCell ref="CS9:CX9"/>
    <mergeCell ref="GN8:GR8"/>
    <mergeCell ref="FW8:GB8"/>
    <mergeCell ref="GC8:GG8"/>
    <mergeCell ref="GH8:GM8"/>
    <mergeCell ref="EV8:EZ8"/>
    <mergeCell ref="FO9:FS9"/>
    <mergeCell ref="EH9:EM9"/>
    <mergeCell ref="EN9:ER9"/>
    <mergeCell ref="ES9:EX9"/>
    <mergeCell ref="EY9:FC9"/>
    <mergeCell ref="FD9:FI9"/>
    <mergeCell ref="FJ9:FN9"/>
    <mergeCell ref="CY9:DC9"/>
    <mergeCell ref="DD9:DI9"/>
    <mergeCell ref="FJ7:FN7"/>
    <mergeCell ref="FO7:FS7"/>
    <mergeCell ref="EP8:EU8"/>
    <mergeCell ref="FA8:FF8"/>
    <mergeCell ref="FG8:FK8"/>
    <mergeCell ref="FL8:FQ8"/>
    <mergeCell ref="FR8:FV8"/>
    <mergeCell ref="CN8:CR8"/>
    <mergeCell ref="CS8:CX8"/>
    <mergeCell ref="CY8:DC8"/>
    <mergeCell ref="DD8:DI8"/>
    <mergeCell ref="DL7:DQ7"/>
    <mergeCell ref="DW7:EB7"/>
    <mergeCell ref="ES7:EX7"/>
    <mergeCell ref="EC7:EG7"/>
    <mergeCell ref="EH7:EM7"/>
    <mergeCell ref="EN7:ER7"/>
    <mergeCell ref="EY7:FC7"/>
    <mergeCell ref="DR7:DV7"/>
    <mergeCell ref="DD7:DI7"/>
    <mergeCell ref="CY7:DC7"/>
    <mergeCell ref="CS7:CX7"/>
    <mergeCell ref="BR8:BV8"/>
    <mergeCell ref="BW8:CB8"/>
    <mergeCell ref="CC8:CG8"/>
    <mergeCell ref="CN7:CR7"/>
    <mergeCell ref="BG8:BK8"/>
    <mergeCell ref="CH8:CM8"/>
    <mergeCell ref="CH7:CM7"/>
    <mergeCell ref="CC7:CG7"/>
    <mergeCell ref="FD7:FI7"/>
    <mergeCell ref="B33:K34"/>
    <mergeCell ref="L33:AP34"/>
    <mergeCell ref="AQ33:AX34"/>
    <mergeCell ref="B31:K32"/>
    <mergeCell ref="L31:AP32"/>
    <mergeCell ref="AQ31:AX32"/>
    <mergeCell ref="B27:K28"/>
    <mergeCell ref="L27:AP28"/>
    <mergeCell ref="AQ27:AX28"/>
    <mergeCell ref="B29:K30"/>
    <mergeCell ref="L29:AP30"/>
    <mergeCell ref="AQ29:AX30"/>
    <mergeCell ref="FT29:GW29"/>
    <mergeCell ref="DJ30:EM30"/>
    <mergeCell ref="CY29:DC29"/>
    <mergeCell ref="FO29:FS29"/>
    <mergeCell ref="DD29:DI29"/>
    <mergeCell ref="DL29:DQ29"/>
    <mergeCell ref="DR29:DV29"/>
    <mergeCell ref="DW29:EB29"/>
    <mergeCell ref="EC29:EG29"/>
    <mergeCell ref="EH29:EM29"/>
    <mergeCell ref="FR30:FV30"/>
    <mergeCell ref="FW30:GB30"/>
    <mergeCell ref="FG30:FK30"/>
    <mergeCell ref="GC30:GG30"/>
    <mergeCell ref="GH30:GM30"/>
    <mergeCell ref="GN30:GR30"/>
    <mergeCell ref="GS30:GW30"/>
    <mergeCell ref="B25:K26"/>
    <mergeCell ref="L25:AP26"/>
    <mergeCell ref="AQ25:AX26"/>
    <mergeCell ref="FT25:GW25"/>
    <mergeCell ref="DJ26:EM26"/>
    <mergeCell ref="CN25:CR25"/>
    <mergeCell ref="FA26:FF26"/>
    <mergeCell ref="BA26:BF26"/>
    <mergeCell ref="BG26:BK26"/>
    <mergeCell ref="BL26:BQ26"/>
    <mergeCell ref="BR26:BV26"/>
    <mergeCell ref="BW26:CB26"/>
    <mergeCell ref="CC26:CG26"/>
    <mergeCell ref="CH26:CM26"/>
    <mergeCell ref="CN26:CR26"/>
    <mergeCell ref="EC25:EG25"/>
    <mergeCell ref="BA25:BF25"/>
    <mergeCell ref="BG25:BK25"/>
    <mergeCell ref="BL25:BQ25"/>
    <mergeCell ref="BR25:BV25"/>
    <mergeCell ref="BW25:CB25"/>
    <mergeCell ref="CC25:CG25"/>
    <mergeCell ref="CH25:CM25"/>
    <mergeCell ref="FG26:FK26"/>
    <mergeCell ref="FT23:GW23"/>
    <mergeCell ref="DJ24:EM24"/>
    <mergeCell ref="CH23:CM23"/>
    <mergeCell ref="B21:K22"/>
    <mergeCell ref="L21:AP22"/>
    <mergeCell ref="AQ21:AX22"/>
    <mergeCell ref="FT21:GW21"/>
    <mergeCell ref="DJ22:EM22"/>
    <mergeCell ref="CY21:DC21"/>
    <mergeCell ref="B23:K24"/>
    <mergeCell ref="L23:AP24"/>
    <mergeCell ref="AQ23:AX24"/>
    <mergeCell ref="FO21:FS21"/>
    <mergeCell ref="DD21:DI21"/>
    <mergeCell ref="DL21:DQ21"/>
    <mergeCell ref="DR21:DV21"/>
    <mergeCell ref="DW21:EB21"/>
    <mergeCell ref="EC21:EG21"/>
    <mergeCell ref="EH21:EM21"/>
    <mergeCell ref="BL22:BQ22"/>
    <mergeCell ref="BR22:BV22"/>
    <mergeCell ref="BW22:CB22"/>
    <mergeCell ref="CC22:CG22"/>
    <mergeCell ref="GC22:GG22"/>
    <mergeCell ref="DJ20:EM20"/>
    <mergeCell ref="CS19:CX19"/>
    <mergeCell ref="B17:K18"/>
    <mergeCell ref="L17:AP18"/>
    <mergeCell ref="AQ17:AX18"/>
    <mergeCell ref="FT17:GW17"/>
    <mergeCell ref="DJ18:EM18"/>
    <mergeCell ref="CN17:CR17"/>
    <mergeCell ref="B19:K20"/>
    <mergeCell ref="L19:AP20"/>
    <mergeCell ref="AQ19:AX20"/>
    <mergeCell ref="FA18:FF18"/>
    <mergeCell ref="BA18:BF18"/>
    <mergeCell ref="BG18:BK18"/>
    <mergeCell ref="BL18:BQ18"/>
    <mergeCell ref="BR18:BV18"/>
    <mergeCell ref="BW18:CB18"/>
    <mergeCell ref="CC18:CG18"/>
    <mergeCell ref="CH18:CM18"/>
    <mergeCell ref="CN18:CR18"/>
    <mergeCell ref="EC17:EG17"/>
    <mergeCell ref="EH17:EM17"/>
    <mergeCell ref="EN17:ER17"/>
    <mergeCell ref="ES17:EX17"/>
    <mergeCell ref="FT15:GW15"/>
    <mergeCell ref="DJ16:EM16"/>
    <mergeCell ref="CH15:CM15"/>
    <mergeCell ref="B13:K14"/>
    <mergeCell ref="L13:AP14"/>
    <mergeCell ref="AQ13:AX14"/>
    <mergeCell ref="FT13:GW13"/>
    <mergeCell ref="DJ14:EM14"/>
    <mergeCell ref="CY13:DC13"/>
    <mergeCell ref="B15:K16"/>
    <mergeCell ref="L15:AP16"/>
    <mergeCell ref="AQ15:AX16"/>
    <mergeCell ref="FO13:FS13"/>
    <mergeCell ref="DD13:DI13"/>
    <mergeCell ref="DL13:DQ13"/>
    <mergeCell ref="DR13:DV13"/>
    <mergeCell ref="DW13:EB13"/>
    <mergeCell ref="EC13:EG13"/>
    <mergeCell ref="EH13:EM13"/>
    <mergeCell ref="BL14:BQ14"/>
    <mergeCell ref="BR14:BV14"/>
    <mergeCell ref="BW14:CB14"/>
    <mergeCell ref="CC14:CG14"/>
    <mergeCell ref="GC14:GG14"/>
    <mergeCell ref="FC6:GW6"/>
    <mergeCell ref="FC4:GW5"/>
    <mergeCell ref="B11:K12"/>
    <mergeCell ref="L11:AP12"/>
    <mergeCell ref="AQ11:AX12"/>
    <mergeCell ref="FT11:GW11"/>
    <mergeCell ref="DJ12:EM12"/>
    <mergeCell ref="FT7:GW7"/>
    <mergeCell ref="DJ8:EM8"/>
    <mergeCell ref="FT9:GW9"/>
    <mergeCell ref="B9:K10"/>
    <mergeCell ref="B7:K8"/>
    <mergeCell ref="L7:AP8"/>
    <mergeCell ref="AQ7:AX8"/>
    <mergeCell ref="L9:AP10"/>
    <mergeCell ref="AQ9:AX10"/>
    <mergeCell ref="DJ10:EM10"/>
    <mergeCell ref="BW7:CB7"/>
    <mergeCell ref="BG7:BK7"/>
    <mergeCell ref="BR7:BV7"/>
    <mergeCell ref="BL7:BQ7"/>
    <mergeCell ref="BA7:BF7"/>
    <mergeCell ref="BA8:BF8"/>
    <mergeCell ref="BL8:BQ8"/>
    <mergeCell ref="AT2:CS2"/>
    <mergeCell ref="DE2:EU2"/>
    <mergeCell ref="AK2:AR2"/>
    <mergeCell ref="CW2:DC2"/>
    <mergeCell ref="L4:AP6"/>
    <mergeCell ref="AQ4:AX6"/>
    <mergeCell ref="AY5:BD6"/>
    <mergeCell ref="I2:AI2"/>
    <mergeCell ref="BE5:DI5"/>
    <mergeCell ref="BE6:DI6"/>
    <mergeCell ref="AY4:FB4"/>
    <mergeCell ref="DJ5:FB5"/>
    <mergeCell ref="DJ6:FB6"/>
    <mergeCell ref="B4:K6"/>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60" zoomScaleNormal="160" workbookViewId="0">
      <selection activeCell="B4" sqref="B4:K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70" t="s">
        <v>2833</v>
      </c>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317">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ht="11.25" customHeight="1" x14ac:dyDescent="0.2">
      <c r="B4" s="1281" t="str">
        <f>SUVAHAVUJ!$C$2</f>
        <v>Označenie</v>
      </c>
      <c r="C4" s="1282"/>
      <c r="D4" s="1282"/>
      <c r="E4" s="1282"/>
      <c r="F4" s="1282"/>
      <c r="G4" s="1282"/>
      <c r="H4" s="1282"/>
      <c r="I4" s="1282"/>
      <c r="J4" s="1282"/>
      <c r="K4" s="1283"/>
      <c r="L4" s="1252" t="str">
        <f>SUVAHAVUJ!$AD$1</f>
        <v>STRANA AKTÍV</v>
      </c>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1253"/>
      <c r="AL4" s="1253"/>
      <c r="AM4" s="1253"/>
      <c r="AN4" s="1253"/>
      <c r="AO4" s="1253"/>
      <c r="AP4" s="1253"/>
      <c r="AQ4" s="1258" t="str">
        <f>SUVAHAVUJ!$E$2</f>
        <v>Číslo riadku</v>
      </c>
      <c r="AR4" s="1259"/>
      <c r="AS4" s="1259"/>
      <c r="AT4" s="1259"/>
      <c r="AU4" s="1259"/>
      <c r="AV4" s="1259"/>
      <c r="AW4" s="1259"/>
      <c r="AX4" s="1260"/>
      <c r="AY4" s="1278" t="str">
        <f>SUVAHAVUJ!$I$1</f>
        <v>Bežné účtovné obdobie</v>
      </c>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c r="EZ4" s="1279"/>
      <c r="FA4" s="1279"/>
      <c r="FB4" s="1280"/>
      <c r="FC4" s="1293" t="str">
        <f>SUVAHAVUJ!$S$1</f>
        <v>Bezprostredne predchádzajúce účtovné obdobie</v>
      </c>
      <c r="FD4" s="1294"/>
      <c r="FE4" s="1294"/>
      <c r="FF4" s="1294"/>
      <c r="FG4" s="1294"/>
      <c r="FH4" s="1294"/>
      <c r="FI4" s="1294"/>
      <c r="FJ4" s="1294"/>
      <c r="FK4" s="1294"/>
      <c r="FL4" s="1294"/>
      <c r="FM4" s="1294"/>
      <c r="FN4" s="1294"/>
      <c r="FO4" s="1294"/>
      <c r="FP4" s="1294"/>
      <c r="FQ4" s="1294"/>
      <c r="FR4" s="1294"/>
      <c r="FS4" s="1294"/>
      <c r="FT4" s="1294"/>
      <c r="FU4" s="1294"/>
      <c r="FV4" s="1294"/>
      <c r="FW4" s="1294"/>
      <c r="FX4" s="1294"/>
      <c r="FY4" s="1294"/>
      <c r="FZ4" s="1294"/>
      <c r="GA4" s="1294"/>
      <c r="GB4" s="1294"/>
      <c r="GC4" s="1294"/>
      <c r="GD4" s="1294"/>
      <c r="GE4" s="1294"/>
      <c r="GF4" s="1294"/>
      <c r="GG4" s="1294"/>
      <c r="GH4" s="1294"/>
      <c r="GI4" s="1294"/>
      <c r="GJ4" s="1294"/>
      <c r="GK4" s="1294"/>
      <c r="GL4" s="1294"/>
      <c r="GM4" s="1294"/>
      <c r="GN4" s="1294"/>
      <c r="GO4" s="1294"/>
      <c r="GP4" s="1294"/>
      <c r="GQ4" s="1294"/>
      <c r="GR4" s="1294"/>
      <c r="GS4" s="1294"/>
      <c r="GT4" s="1294"/>
      <c r="GU4" s="1294"/>
      <c r="GV4" s="1294"/>
      <c r="GW4" s="1295"/>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267"/>
      <c r="AZ5" s="1268"/>
      <c r="BA5" s="1268"/>
      <c r="BB5" s="1268"/>
      <c r="BC5" s="1268"/>
      <c r="BD5" s="1269"/>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298"/>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267"/>
      <c r="AZ6" s="1268"/>
      <c r="BA6" s="1268"/>
      <c r="BB6" s="1268"/>
      <c r="BC6" s="1268"/>
      <c r="BD6" s="1269"/>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292"/>
    </row>
    <row r="7" spans="2:205" s="129" customFormat="1" ht="25.5" customHeight="1" x14ac:dyDescent="0.2">
      <c r="B7" s="1312" t="s">
        <v>2086</v>
      </c>
      <c r="C7" s="1312"/>
      <c r="D7" s="1312"/>
      <c r="E7" s="1312"/>
      <c r="F7" s="1312"/>
      <c r="G7" s="1312"/>
      <c r="H7" s="1312"/>
      <c r="I7" s="1312"/>
      <c r="J7" s="1312"/>
      <c r="K7" s="1312"/>
      <c r="L7" s="1309" t="str">
        <f>SUVAHAVUJ!$D$17</f>
        <v>Pestovateľské celky trvalých porastov (025)
- /085, 092A/</v>
      </c>
      <c r="M7" s="1310"/>
      <c r="N7" s="1310"/>
      <c r="O7" s="1310"/>
      <c r="P7" s="1310"/>
      <c r="Q7" s="1310"/>
      <c r="R7" s="1310"/>
      <c r="S7" s="1310"/>
      <c r="T7" s="1310"/>
      <c r="U7" s="1310"/>
      <c r="V7" s="1310"/>
      <c r="W7" s="1310"/>
      <c r="X7" s="1310"/>
      <c r="Y7" s="1310"/>
      <c r="Z7" s="1310"/>
      <c r="AA7" s="1310"/>
      <c r="AB7" s="1310"/>
      <c r="AC7" s="1310"/>
      <c r="AD7" s="1310"/>
      <c r="AE7" s="1310"/>
      <c r="AF7" s="1310"/>
      <c r="AG7" s="1310"/>
      <c r="AH7" s="1310"/>
      <c r="AI7" s="1310"/>
      <c r="AJ7" s="1310"/>
      <c r="AK7" s="1310"/>
      <c r="AL7" s="1310"/>
      <c r="AM7" s="1310"/>
      <c r="AN7" s="1310"/>
      <c r="AO7" s="1310"/>
      <c r="AP7" s="1310"/>
      <c r="AQ7" s="1311" t="s">
        <v>923</v>
      </c>
      <c r="AR7" s="1311"/>
      <c r="AS7" s="1311"/>
      <c r="AT7" s="1311"/>
      <c r="AU7" s="1311"/>
      <c r="AV7" s="1311"/>
      <c r="AW7" s="1311"/>
      <c r="AX7" s="1311"/>
      <c r="AY7" s="370"/>
      <c r="AZ7" s="371"/>
      <c r="BA7" s="1306" t="str">
        <f>MID(SUVAHAVUJ!AD17,1,1)</f>
        <v xml:space="preserve"> </v>
      </c>
      <c r="BB7" s="1306"/>
      <c r="BC7" s="1306"/>
      <c r="BD7" s="1306"/>
      <c r="BE7" s="1306"/>
      <c r="BF7" s="1306"/>
      <c r="BG7" s="1306" t="str">
        <f>MID(SUVAHAVUJ!AD17,2,1)</f>
        <v xml:space="preserve"> </v>
      </c>
      <c r="BH7" s="1306"/>
      <c r="BI7" s="1306"/>
      <c r="BJ7" s="1306"/>
      <c r="BK7" s="1306"/>
      <c r="BL7" s="1306" t="str">
        <f>MID(SUVAHAVUJ!AD17,3,1)</f>
        <v xml:space="preserve"> </v>
      </c>
      <c r="BM7" s="1306"/>
      <c r="BN7" s="1306"/>
      <c r="BO7" s="1306"/>
      <c r="BP7" s="1306"/>
      <c r="BQ7" s="1306"/>
      <c r="BR7" s="1306" t="str">
        <f>MID(SUVAHAVUJ!AD17,4,1)</f>
        <v xml:space="preserve"> </v>
      </c>
      <c r="BS7" s="1306"/>
      <c r="BT7" s="1306"/>
      <c r="BU7" s="1306"/>
      <c r="BV7" s="1306"/>
      <c r="BW7" s="1306" t="str">
        <f>MID(SUVAHAVUJ!AD17,5,1)</f>
        <v xml:space="preserve"> </v>
      </c>
      <c r="BX7" s="1306"/>
      <c r="BY7" s="1306"/>
      <c r="BZ7" s="1306"/>
      <c r="CA7" s="1306"/>
      <c r="CB7" s="1306"/>
      <c r="CC7" s="1306" t="str">
        <f>MID(SUVAHAVUJ!AD17,6,1)</f>
        <v xml:space="preserve"> </v>
      </c>
      <c r="CD7" s="1306"/>
      <c r="CE7" s="1306"/>
      <c r="CF7" s="1306"/>
      <c r="CG7" s="1306"/>
      <c r="CH7" s="1306" t="str">
        <f>MID(SUVAHAVUJ!AD17,7,1)</f>
        <v xml:space="preserve"> </v>
      </c>
      <c r="CI7" s="1306"/>
      <c r="CJ7" s="1306"/>
      <c r="CK7" s="1306"/>
      <c r="CL7" s="1306"/>
      <c r="CM7" s="1306"/>
      <c r="CN7" s="1306" t="str">
        <f>MID(SUVAHAVUJ!AD17,8,1)</f>
        <v xml:space="preserve"> </v>
      </c>
      <c r="CO7" s="1306"/>
      <c r="CP7" s="1306"/>
      <c r="CQ7" s="1306"/>
      <c r="CR7" s="1306"/>
      <c r="CS7" s="1306" t="str">
        <f>MID(SUVAHAVUJ!AD17,9,1)</f>
        <v xml:space="preserve"> </v>
      </c>
      <c r="CT7" s="1306"/>
      <c r="CU7" s="1306"/>
      <c r="CV7" s="1306"/>
      <c r="CW7" s="1306"/>
      <c r="CX7" s="1306"/>
      <c r="CY7" s="1306" t="str">
        <f>MID(SUVAHAVUJ!AD17,10,1)</f>
        <v xml:space="preserve"> </v>
      </c>
      <c r="CZ7" s="1306"/>
      <c r="DA7" s="1306"/>
      <c r="DB7" s="1306"/>
      <c r="DC7" s="1306"/>
      <c r="DD7" s="1306" t="str">
        <f>MID(SUVAHAVUJ!AD17,11,1)</f>
        <v>0</v>
      </c>
      <c r="DE7" s="1306"/>
      <c r="DF7" s="1306"/>
      <c r="DG7" s="1306"/>
      <c r="DH7" s="1306"/>
      <c r="DI7" s="1316"/>
      <c r="DJ7" s="370"/>
      <c r="DK7" s="371"/>
      <c r="DL7" s="1306" t="str">
        <f>MID(SUVAHAVUJ!AF17,1,1)</f>
        <v xml:space="preserve"> </v>
      </c>
      <c r="DM7" s="1306"/>
      <c r="DN7" s="1306"/>
      <c r="DO7" s="1306"/>
      <c r="DP7" s="1306"/>
      <c r="DQ7" s="1306"/>
      <c r="DR7" s="1306" t="str">
        <f>MID(SUVAHAVUJ!AF17,2,1)</f>
        <v xml:space="preserve"> </v>
      </c>
      <c r="DS7" s="1306"/>
      <c r="DT7" s="1306"/>
      <c r="DU7" s="1306"/>
      <c r="DV7" s="1306"/>
      <c r="DW7" s="1306" t="str">
        <f>MID(SUVAHAVUJ!AF17,3,1)</f>
        <v xml:space="preserve"> </v>
      </c>
      <c r="DX7" s="1306"/>
      <c r="DY7" s="1306"/>
      <c r="DZ7" s="1306"/>
      <c r="EA7" s="1306"/>
      <c r="EB7" s="1306"/>
      <c r="EC7" s="1306" t="str">
        <f>MID(SUVAHAVUJ!AF17,4,1)</f>
        <v xml:space="preserve"> </v>
      </c>
      <c r="ED7" s="1306"/>
      <c r="EE7" s="1306"/>
      <c r="EF7" s="1306"/>
      <c r="EG7" s="1306"/>
      <c r="EH7" s="1306" t="str">
        <f>MID(SUVAHAVUJ!AF17,5,1)</f>
        <v xml:space="preserve"> </v>
      </c>
      <c r="EI7" s="1306"/>
      <c r="EJ7" s="1306"/>
      <c r="EK7" s="1306"/>
      <c r="EL7" s="1306"/>
      <c r="EM7" s="1306"/>
      <c r="EN7" s="1306" t="str">
        <f>MID(SUVAHAVUJ!AF17,6,1)</f>
        <v xml:space="preserve"> </v>
      </c>
      <c r="EO7" s="1306"/>
      <c r="EP7" s="1306"/>
      <c r="EQ7" s="1306"/>
      <c r="ER7" s="1306"/>
      <c r="ES7" s="1306" t="str">
        <f>MID(SUVAHAVUJ!AF17,7,1)</f>
        <v xml:space="preserve"> </v>
      </c>
      <c r="ET7" s="1306"/>
      <c r="EU7" s="1306"/>
      <c r="EV7" s="1306"/>
      <c r="EW7" s="1306"/>
      <c r="EX7" s="1306"/>
      <c r="EY7" s="1306" t="str">
        <f>MID(SUVAHAVUJ!AF17,8,1)</f>
        <v xml:space="preserve"> </v>
      </c>
      <c r="EZ7" s="1306"/>
      <c r="FA7" s="1306"/>
      <c r="FB7" s="1306"/>
      <c r="FC7" s="1306"/>
      <c r="FD7" s="1306" t="str">
        <f>MID(SUVAHAVUJ!AF17,9,1)</f>
        <v xml:space="preserve"> </v>
      </c>
      <c r="FE7" s="1306"/>
      <c r="FF7" s="1306"/>
      <c r="FG7" s="1306"/>
      <c r="FH7" s="1306"/>
      <c r="FI7" s="1306"/>
      <c r="FJ7" s="1306" t="str">
        <f>MID(SUVAHAVUJ!AF17,10,1)</f>
        <v xml:space="preserve"> </v>
      </c>
      <c r="FK7" s="1306"/>
      <c r="FL7" s="1306"/>
      <c r="FM7" s="1306"/>
      <c r="FN7" s="1306"/>
      <c r="FO7" s="1307" t="str">
        <f>MID(SUVAHAVUJ!AF17,11,1)</f>
        <v>0</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03"/>
    </row>
    <row r="8" spans="2:205" ht="22.5" customHeight="1" x14ac:dyDescent="0.2">
      <c r="B8" s="1312"/>
      <c r="C8" s="1312"/>
      <c r="D8" s="1312"/>
      <c r="E8" s="1312"/>
      <c r="F8" s="1312"/>
      <c r="G8" s="1312"/>
      <c r="H8" s="1312"/>
      <c r="I8" s="1312"/>
      <c r="J8" s="1312"/>
      <c r="K8" s="1312"/>
      <c r="L8" s="1310"/>
      <c r="M8" s="1310"/>
      <c r="N8" s="1310"/>
      <c r="O8" s="1310"/>
      <c r="P8" s="1310"/>
      <c r="Q8" s="1310"/>
      <c r="R8" s="1310"/>
      <c r="S8" s="1310"/>
      <c r="T8" s="1310"/>
      <c r="U8" s="1310"/>
      <c r="V8" s="1310"/>
      <c r="W8" s="1310"/>
      <c r="X8" s="1310"/>
      <c r="Y8" s="1310"/>
      <c r="Z8" s="1310"/>
      <c r="AA8" s="1310"/>
      <c r="AB8" s="1310"/>
      <c r="AC8" s="1310"/>
      <c r="AD8" s="1310"/>
      <c r="AE8" s="1310"/>
      <c r="AF8" s="1310"/>
      <c r="AG8" s="1310"/>
      <c r="AH8" s="1310"/>
      <c r="AI8" s="1310"/>
      <c r="AJ8" s="1310"/>
      <c r="AK8" s="1310"/>
      <c r="AL8" s="1310"/>
      <c r="AM8" s="1310"/>
      <c r="AN8" s="1310"/>
      <c r="AO8" s="1310"/>
      <c r="AP8" s="1310"/>
      <c r="AQ8" s="1311"/>
      <c r="AR8" s="1311"/>
      <c r="AS8" s="1311"/>
      <c r="AT8" s="1311"/>
      <c r="AU8" s="1311"/>
      <c r="AV8" s="1311"/>
      <c r="AW8" s="1311"/>
      <c r="AX8" s="1311"/>
      <c r="AY8" s="370"/>
      <c r="AZ8" s="371"/>
      <c r="BA8" s="1306" t="str">
        <f>MID(SUVAHAVUJ!AE17,1,1)</f>
        <v xml:space="preserve"> </v>
      </c>
      <c r="BB8" s="1306"/>
      <c r="BC8" s="1306"/>
      <c r="BD8" s="1306"/>
      <c r="BE8" s="1306"/>
      <c r="BF8" s="1306"/>
      <c r="BG8" s="1306" t="str">
        <f>MID(SUVAHAVUJ!AE17,2,1)</f>
        <v xml:space="preserve"> </v>
      </c>
      <c r="BH8" s="1306"/>
      <c r="BI8" s="1306"/>
      <c r="BJ8" s="1306"/>
      <c r="BK8" s="1306"/>
      <c r="BL8" s="1306" t="str">
        <f>MID(SUVAHAVUJ!AE17,3,1)</f>
        <v xml:space="preserve"> </v>
      </c>
      <c r="BM8" s="1306"/>
      <c r="BN8" s="1306"/>
      <c r="BO8" s="1306"/>
      <c r="BP8" s="1306"/>
      <c r="BQ8" s="1306"/>
      <c r="BR8" s="1306" t="str">
        <f>MID(SUVAHAVUJ!AE17,4,1)</f>
        <v xml:space="preserve"> </v>
      </c>
      <c r="BS8" s="1306"/>
      <c r="BT8" s="1306"/>
      <c r="BU8" s="1306"/>
      <c r="BV8" s="1306"/>
      <c r="BW8" s="1306" t="str">
        <f>MID(SUVAHAVUJ!AE17,5,1)</f>
        <v xml:space="preserve"> </v>
      </c>
      <c r="BX8" s="1306"/>
      <c r="BY8" s="1306"/>
      <c r="BZ8" s="1306"/>
      <c r="CA8" s="1306"/>
      <c r="CB8" s="1306"/>
      <c r="CC8" s="1306" t="str">
        <f>MID(SUVAHAVUJ!AE17,6,1)</f>
        <v xml:space="preserve"> </v>
      </c>
      <c r="CD8" s="1306"/>
      <c r="CE8" s="1306"/>
      <c r="CF8" s="1306"/>
      <c r="CG8" s="1306"/>
      <c r="CH8" s="1306" t="str">
        <f>MID(SUVAHAVUJ!AE17,7,1)</f>
        <v xml:space="preserve"> </v>
      </c>
      <c r="CI8" s="1306"/>
      <c r="CJ8" s="1306"/>
      <c r="CK8" s="1306"/>
      <c r="CL8" s="1306"/>
      <c r="CM8" s="1306"/>
      <c r="CN8" s="1306" t="str">
        <f>MID(SUVAHAVUJ!AE17,8,1)</f>
        <v xml:space="preserve"> </v>
      </c>
      <c r="CO8" s="1306"/>
      <c r="CP8" s="1306"/>
      <c r="CQ8" s="1306"/>
      <c r="CR8" s="1306"/>
      <c r="CS8" s="1306" t="str">
        <f>MID(SUVAHAVUJ!AE17,9,1)</f>
        <v xml:space="preserve"> </v>
      </c>
      <c r="CT8" s="1306"/>
      <c r="CU8" s="1306"/>
      <c r="CV8" s="1306"/>
      <c r="CW8" s="1306"/>
      <c r="CX8" s="1306"/>
      <c r="CY8" s="1306" t="str">
        <f>MID(SUVAHAVUJ!AE17,10,1)</f>
        <v xml:space="preserve"> </v>
      </c>
      <c r="CZ8" s="1306"/>
      <c r="DA8" s="1306"/>
      <c r="DB8" s="1306"/>
      <c r="DC8" s="1306"/>
      <c r="DD8" s="1306" t="str">
        <f>MID(SUVAHAVUJ!AE17,11,1)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MID(SUVAHAVUJ!AG17,1,1)</f>
        <v xml:space="preserve"> </v>
      </c>
      <c r="EQ8" s="1306"/>
      <c r="ER8" s="1306"/>
      <c r="ES8" s="1306"/>
      <c r="ET8" s="1306"/>
      <c r="EU8" s="1306"/>
      <c r="EV8" s="1306" t="str">
        <f>MID(SUVAHAVUJ!AG17,2,1)</f>
        <v xml:space="preserve"> </v>
      </c>
      <c r="EW8" s="1306"/>
      <c r="EX8" s="1306"/>
      <c r="EY8" s="1306"/>
      <c r="EZ8" s="1306"/>
      <c r="FA8" s="1306" t="str">
        <f>MID(SUVAHAVUJ!AG17,3,1)</f>
        <v xml:space="preserve"> </v>
      </c>
      <c r="FB8" s="1306"/>
      <c r="FC8" s="1306"/>
      <c r="FD8" s="1306"/>
      <c r="FE8" s="1306"/>
      <c r="FF8" s="1306"/>
      <c r="FG8" s="1306" t="str">
        <f>MID(SUVAHAVUJ!AG17,4,1)</f>
        <v xml:space="preserve"> </v>
      </c>
      <c r="FH8" s="1306"/>
      <c r="FI8" s="1306"/>
      <c r="FJ8" s="1306"/>
      <c r="FK8" s="1306"/>
      <c r="FL8" s="1306" t="str">
        <f>MID(SUVAHAVUJ!AG17,5,1)</f>
        <v xml:space="preserve"> </v>
      </c>
      <c r="FM8" s="1306"/>
      <c r="FN8" s="1306"/>
      <c r="FO8" s="1306"/>
      <c r="FP8" s="1306"/>
      <c r="FQ8" s="1306"/>
      <c r="FR8" s="1306" t="str">
        <f>MID(SUVAHAVUJ!AG17,6,1)</f>
        <v xml:space="preserve"> </v>
      </c>
      <c r="FS8" s="1306"/>
      <c r="FT8" s="1306"/>
      <c r="FU8" s="1306"/>
      <c r="FV8" s="1306"/>
      <c r="FW8" s="1306" t="str">
        <f>MID(SUVAHAVUJ!AG17,7,1)</f>
        <v xml:space="preserve"> </v>
      </c>
      <c r="FX8" s="1306"/>
      <c r="FY8" s="1306"/>
      <c r="FZ8" s="1306"/>
      <c r="GA8" s="1306"/>
      <c r="GB8" s="1306"/>
      <c r="GC8" s="1306" t="str">
        <f>MID(SUVAHAVUJ!AG17,8,1)</f>
        <v xml:space="preserve"> </v>
      </c>
      <c r="GD8" s="1306"/>
      <c r="GE8" s="1306"/>
      <c r="GF8" s="1306"/>
      <c r="GG8" s="1306"/>
      <c r="GH8" s="1306" t="str">
        <f>MID(SUVAHAVUJ!AG17,9,1)</f>
        <v xml:space="preserve"> </v>
      </c>
      <c r="GI8" s="1306"/>
      <c r="GJ8" s="1306"/>
      <c r="GK8" s="1306"/>
      <c r="GL8" s="1306"/>
      <c r="GM8" s="1306"/>
      <c r="GN8" s="1306" t="str">
        <f>MID(SUVAHAVUJ!AG17,10,1)</f>
        <v xml:space="preserve"> </v>
      </c>
      <c r="GO8" s="1306"/>
      <c r="GP8" s="1306"/>
      <c r="GQ8" s="1306"/>
      <c r="GR8" s="1306"/>
      <c r="GS8" s="1307" t="str">
        <f>MID(SUVAHAVUJ!AG17,11,1)</f>
        <v>0</v>
      </c>
      <c r="GT8" s="1307"/>
      <c r="GU8" s="1307"/>
      <c r="GV8" s="1307"/>
      <c r="GW8" s="1313"/>
    </row>
    <row r="9" spans="2:205" s="129" customFormat="1" ht="25.5" customHeight="1" x14ac:dyDescent="0.2">
      <c r="B9" s="1312" t="s">
        <v>2088</v>
      </c>
      <c r="C9" s="1312"/>
      <c r="D9" s="1312"/>
      <c r="E9" s="1312"/>
      <c r="F9" s="1312"/>
      <c r="G9" s="1312"/>
      <c r="H9" s="1312"/>
      <c r="I9" s="1312"/>
      <c r="J9" s="1312"/>
      <c r="K9" s="1312"/>
      <c r="L9" s="1309" t="str">
        <f>SUVAHAVUJ!$D$18</f>
        <v>Základné stádo a ťažné zvieratá (026) - /086, 092A/</v>
      </c>
      <c r="M9" s="1310"/>
      <c r="N9" s="1310"/>
      <c r="O9" s="1310"/>
      <c r="P9" s="1310"/>
      <c r="Q9" s="1310"/>
      <c r="R9" s="1310"/>
      <c r="S9" s="1310"/>
      <c r="T9" s="1310"/>
      <c r="U9" s="1310"/>
      <c r="V9" s="1310"/>
      <c r="W9" s="1310"/>
      <c r="X9" s="1310"/>
      <c r="Y9" s="1310"/>
      <c r="Z9" s="1310"/>
      <c r="AA9" s="1310"/>
      <c r="AB9" s="1310"/>
      <c r="AC9" s="1310"/>
      <c r="AD9" s="1310"/>
      <c r="AE9" s="1310"/>
      <c r="AF9" s="1310"/>
      <c r="AG9" s="1310"/>
      <c r="AH9" s="1310"/>
      <c r="AI9" s="1310"/>
      <c r="AJ9" s="1310"/>
      <c r="AK9" s="1310"/>
      <c r="AL9" s="1310"/>
      <c r="AM9" s="1310"/>
      <c r="AN9" s="1310"/>
      <c r="AO9" s="1310"/>
      <c r="AP9" s="1310"/>
      <c r="AQ9" s="1311" t="s">
        <v>797</v>
      </c>
      <c r="AR9" s="1311"/>
      <c r="AS9" s="1311"/>
      <c r="AT9" s="1311"/>
      <c r="AU9" s="1311"/>
      <c r="AV9" s="1311"/>
      <c r="AW9" s="1311"/>
      <c r="AX9" s="1311"/>
      <c r="AY9" s="370"/>
      <c r="AZ9" s="371"/>
      <c r="BA9" s="1306" t="str">
        <f>MID(SUVAHAVUJ!AD18,1,1)</f>
        <v xml:space="preserve"> </v>
      </c>
      <c r="BB9" s="1306"/>
      <c r="BC9" s="1306"/>
      <c r="BD9" s="1306"/>
      <c r="BE9" s="1306"/>
      <c r="BF9" s="1306"/>
      <c r="BG9" s="1306" t="str">
        <f>MID(SUVAHAVUJ!AD18,2,1)</f>
        <v xml:space="preserve"> </v>
      </c>
      <c r="BH9" s="1306"/>
      <c r="BI9" s="1306"/>
      <c r="BJ9" s="1306"/>
      <c r="BK9" s="1306"/>
      <c r="BL9" s="1306" t="str">
        <f>MID(SUVAHAVUJ!AD18,3,1)</f>
        <v xml:space="preserve"> </v>
      </c>
      <c r="BM9" s="1306"/>
      <c r="BN9" s="1306"/>
      <c r="BO9" s="1306"/>
      <c r="BP9" s="1306"/>
      <c r="BQ9" s="1306"/>
      <c r="BR9" s="1306" t="str">
        <f>MID(SUVAHAVUJ!AD18,4,1)</f>
        <v xml:space="preserve"> </v>
      </c>
      <c r="BS9" s="1306"/>
      <c r="BT9" s="1306"/>
      <c r="BU9" s="1306"/>
      <c r="BV9" s="1306"/>
      <c r="BW9" s="1306" t="str">
        <f>MID(SUVAHAVUJ!AD18,5,1)</f>
        <v xml:space="preserve"> </v>
      </c>
      <c r="BX9" s="1306"/>
      <c r="BY9" s="1306"/>
      <c r="BZ9" s="1306"/>
      <c r="CA9" s="1306"/>
      <c r="CB9" s="1306"/>
      <c r="CC9" s="1306" t="str">
        <f>MID(SUVAHAVUJ!AD18,6,1)</f>
        <v xml:space="preserve"> </v>
      </c>
      <c r="CD9" s="1306"/>
      <c r="CE9" s="1306"/>
      <c r="CF9" s="1306"/>
      <c r="CG9" s="1306"/>
      <c r="CH9" s="1306" t="str">
        <f>MID(SUVAHAVUJ!AD18,7,1)</f>
        <v xml:space="preserve"> </v>
      </c>
      <c r="CI9" s="1306"/>
      <c r="CJ9" s="1306"/>
      <c r="CK9" s="1306"/>
      <c r="CL9" s="1306"/>
      <c r="CM9" s="1306"/>
      <c r="CN9" s="1306" t="str">
        <f>MID(SUVAHAVUJ!AD18,8,1)</f>
        <v xml:space="preserve"> </v>
      </c>
      <c r="CO9" s="1306"/>
      <c r="CP9" s="1306"/>
      <c r="CQ9" s="1306"/>
      <c r="CR9" s="1306"/>
      <c r="CS9" s="1306" t="str">
        <f>MID(SUVAHAVUJ!AD18,9,1)</f>
        <v xml:space="preserve"> </v>
      </c>
      <c r="CT9" s="1306"/>
      <c r="CU9" s="1306"/>
      <c r="CV9" s="1306"/>
      <c r="CW9" s="1306"/>
      <c r="CX9" s="1306"/>
      <c r="CY9" s="1306" t="str">
        <f>MID(SUVAHAVUJ!AD18,10,1)</f>
        <v xml:space="preserve"> </v>
      </c>
      <c r="CZ9" s="1306"/>
      <c r="DA9" s="1306"/>
      <c r="DB9" s="1306"/>
      <c r="DC9" s="1306"/>
      <c r="DD9" s="1306" t="str">
        <f>MID(SUVAHAVUJ!AD18,11,1)</f>
        <v>0</v>
      </c>
      <c r="DE9" s="1306"/>
      <c r="DF9" s="1306"/>
      <c r="DG9" s="1306"/>
      <c r="DH9" s="1306"/>
      <c r="DI9" s="1316"/>
      <c r="DJ9" s="370"/>
      <c r="DK9" s="371"/>
      <c r="DL9" s="1306" t="str">
        <f>MID(SUVAHAVUJ!AF18,1,1)</f>
        <v xml:space="preserve"> </v>
      </c>
      <c r="DM9" s="1306"/>
      <c r="DN9" s="1306"/>
      <c r="DO9" s="1306"/>
      <c r="DP9" s="1306"/>
      <c r="DQ9" s="1306"/>
      <c r="DR9" s="1306" t="str">
        <f>MID(SUVAHAVUJ!AF18,2,1)</f>
        <v xml:space="preserve"> </v>
      </c>
      <c r="DS9" s="1306"/>
      <c r="DT9" s="1306"/>
      <c r="DU9" s="1306"/>
      <c r="DV9" s="1306"/>
      <c r="DW9" s="1306" t="str">
        <f>MID(SUVAHAVUJ!AF18,3,1)</f>
        <v xml:space="preserve"> </v>
      </c>
      <c r="DX9" s="1306"/>
      <c r="DY9" s="1306"/>
      <c r="DZ9" s="1306"/>
      <c r="EA9" s="1306"/>
      <c r="EB9" s="1306"/>
      <c r="EC9" s="1306" t="str">
        <f>MID(SUVAHAVUJ!AF18,4,1)</f>
        <v xml:space="preserve"> </v>
      </c>
      <c r="ED9" s="1306"/>
      <c r="EE9" s="1306"/>
      <c r="EF9" s="1306"/>
      <c r="EG9" s="1306"/>
      <c r="EH9" s="1306" t="str">
        <f>MID(SUVAHAVUJ!AF18,5,1)</f>
        <v xml:space="preserve"> </v>
      </c>
      <c r="EI9" s="1306"/>
      <c r="EJ9" s="1306"/>
      <c r="EK9" s="1306"/>
      <c r="EL9" s="1306"/>
      <c r="EM9" s="1306"/>
      <c r="EN9" s="1306" t="str">
        <f>MID(SUVAHAVUJ!AF18,6,1)</f>
        <v xml:space="preserve"> </v>
      </c>
      <c r="EO9" s="1306"/>
      <c r="EP9" s="1306"/>
      <c r="EQ9" s="1306"/>
      <c r="ER9" s="1306"/>
      <c r="ES9" s="1306" t="str">
        <f>MID(SUVAHAVUJ!AF18,7,1)</f>
        <v xml:space="preserve"> </v>
      </c>
      <c r="ET9" s="1306"/>
      <c r="EU9" s="1306"/>
      <c r="EV9" s="1306"/>
      <c r="EW9" s="1306"/>
      <c r="EX9" s="1306"/>
      <c r="EY9" s="1306" t="str">
        <f>MID(SUVAHAVUJ!AF18,8,1)</f>
        <v xml:space="preserve"> </v>
      </c>
      <c r="EZ9" s="1306"/>
      <c r="FA9" s="1306"/>
      <c r="FB9" s="1306"/>
      <c r="FC9" s="1306"/>
      <c r="FD9" s="1306" t="str">
        <f>MID(SUVAHAVUJ!AF18,9,1)</f>
        <v xml:space="preserve"> </v>
      </c>
      <c r="FE9" s="1306"/>
      <c r="FF9" s="1306"/>
      <c r="FG9" s="1306"/>
      <c r="FH9" s="1306"/>
      <c r="FI9" s="1306"/>
      <c r="FJ9" s="1306" t="str">
        <f>MID(SUVAHAVUJ!AF18,10,1)</f>
        <v xml:space="preserve"> </v>
      </c>
      <c r="FK9" s="1306"/>
      <c r="FL9" s="1306"/>
      <c r="FM9" s="1306"/>
      <c r="FN9" s="1306"/>
      <c r="FO9" s="1307" t="str">
        <f>MID(SUVAHAVUJ!AF18,11,1)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03"/>
    </row>
    <row r="10" spans="2:205" ht="21" customHeight="1" x14ac:dyDescent="0.2">
      <c r="B10" s="1312"/>
      <c r="C10" s="1312"/>
      <c r="D10" s="1312"/>
      <c r="E10" s="1312"/>
      <c r="F10" s="1312"/>
      <c r="G10" s="1312"/>
      <c r="H10" s="1312"/>
      <c r="I10" s="1312"/>
      <c r="J10" s="1312"/>
      <c r="K10" s="1312"/>
      <c r="L10" s="1310"/>
      <c r="M10" s="1310"/>
      <c r="N10" s="1310"/>
      <c r="O10" s="1310"/>
      <c r="P10" s="1310"/>
      <c r="Q10" s="1310"/>
      <c r="R10" s="1310"/>
      <c r="S10" s="1310"/>
      <c r="T10" s="1310"/>
      <c r="U10" s="1310"/>
      <c r="V10" s="1310"/>
      <c r="W10" s="1310"/>
      <c r="X10" s="1310"/>
      <c r="Y10" s="1310"/>
      <c r="Z10" s="1310"/>
      <c r="AA10" s="1310"/>
      <c r="AB10" s="1310"/>
      <c r="AC10" s="1310"/>
      <c r="AD10" s="1310"/>
      <c r="AE10" s="1310"/>
      <c r="AF10" s="1310"/>
      <c r="AG10" s="1310"/>
      <c r="AH10" s="1310"/>
      <c r="AI10" s="1310"/>
      <c r="AJ10" s="1310"/>
      <c r="AK10" s="1310"/>
      <c r="AL10" s="1310"/>
      <c r="AM10" s="1310"/>
      <c r="AN10" s="1310"/>
      <c r="AO10" s="1310"/>
      <c r="AP10" s="1310"/>
      <c r="AQ10" s="1311"/>
      <c r="AR10" s="1311"/>
      <c r="AS10" s="1311"/>
      <c r="AT10" s="1311"/>
      <c r="AU10" s="1311"/>
      <c r="AV10" s="1311"/>
      <c r="AW10" s="1311"/>
      <c r="AX10" s="1311"/>
      <c r="AY10" s="370"/>
      <c r="AZ10" s="371"/>
      <c r="BA10" s="1306" t="str">
        <f>MID(SUVAHAVUJ!AE18,1,1)</f>
        <v xml:space="preserve"> </v>
      </c>
      <c r="BB10" s="1306"/>
      <c r="BC10" s="1306"/>
      <c r="BD10" s="1306"/>
      <c r="BE10" s="1306"/>
      <c r="BF10" s="1306"/>
      <c r="BG10" s="1306" t="str">
        <f>MID(SUVAHAVUJ!AE18,2,1)</f>
        <v xml:space="preserve"> </v>
      </c>
      <c r="BH10" s="1306"/>
      <c r="BI10" s="1306"/>
      <c r="BJ10" s="1306"/>
      <c r="BK10" s="1306"/>
      <c r="BL10" s="1306" t="str">
        <f>MID(SUVAHAVUJ!AE18,3,1)</f>
        <v xml:space="preserve"> </v>
      </c>
      <c r="BM10" s="1306"/>
      <c r="BN10" s="1306"/>
      <c r="BO10" s="1306"/>
      <c r="BP10" s="1306"/>
      <c r="BQ10" s="1306"/>
      <c r="BR10" s="1306" t="str">
        <f>MID(SUVAHAVUJ!AE18,4,1)</f>
        <v xml:space="preserve"> </v>
      </c>
      <c r="BS10" s="1306"/>
      <c r="BT10" s="1306"/>
      <c r="BU10" s="1306"/>
      <c r="BV10" s="1306"/>
      <c r="BW10" s="1306" t="str">
        <f>MID(SUVAHAVUJ!AE18,5,1)</f>
        <v xml:space="preserve"> </v>
      </c>
      <c r="BX10" s="1306"/>
      <c r="BY10" s="1306"/>
      <c r="BZ10" s="1306"/>
      <c r="CA10" s="1306"/>
      <c r="CB10" s="1306"/>
      <c r="CC10" s="1306" t="str">
        <f>MID(SUVAHAVUJ!AE18,6,1)</f>
        <v xml:space="preserve"> </v>
      </c>
      <c r="CD10" s="1306"/>
      <c r="CE10" s="1306"/>
      <c r="CF10" s="1306"/>
      <c r="CG10" s="1306"/>
      <c r="CH10" s="1306" t="str">
        <f>MID(SUVAHAVUJ!AE18,7,1)</f>
        <v xml:space="preserve"> </v>
      </c>
      <c r="CI10" s="1306"/>
      <c r="CJ10" s="1306"/>
      <c r="CK10" s="1306"/>
      <c r="CL10" s="1306"/>
      <c r="CM10" s="1306"/>
      <c r="CN10" s="1306" t="str">
        <f>MID(SUVAHAVUJ!AE18,8,1)</f>
        <v xml:space="preserve"> </v>
      </c>
      <c r="CO10" s="1306"/>
      <c r="CP10" s="1306"/>
      <c r="CQ10" s="1306"/>
      <c r="CR10" s="1306"/>
      <c r="CS10" s="1306" t="str">
        <f>MID(SUVAHAVUJ!AE18,9,1)</f>
        <v xml:space="preserve"> </v>
      </c>
      <c r="CT10" s="1306"/>
      <c r="CU10" s="1306"/>
      <c r="CV10" s="1306"/>
      <c r="CW10" s="1306"/>
      <c r="CX10" s="1306"/>
      <c r="CY10" s="1306" t="str">
        <f>MID(SUVAHAVUJ!AE18,10,1)</f>
        <v xml:space="preserve"> </v>
      </c>
      <c r="CZ10" s="1306"/>
      <c r="DA10" s="1306"/>
      <c r="DB10" s="1306"/>
      <c r="DC10" s="1306"/>
      <c r="DD10" s="1306" t="str">
        <f>MID(SUVAHAVUJ!AE18,11,1)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MID(SUVAHAVUJ!AG18,1,1)</f>
        <v xml:space="preserve"> </v>
      </c>
      <c r="EQ10" s="1306"/>
      <c r="ER10" s="1306"/>
      <c r="ES10" s="1306"/>
      <c r="ET10" s="1306"/>
      <c r="EU10" s="1306"/>
      <c r="EV10" s="1306" t="str">
        <f>MID(SUVAHAVUJ!AG18,2,1)</f>
        <v xml:space="preserve"> </v>
      </c>
      <c r="EW10" s="1306"/>
      <c r="EX10" s="1306"/>
      <c r="EY10" s="1306"/>
      <c r="EZ10" s="1306"/>
      <c r="FA10" s="1306" t="str">
        <f>MID(SUVAHAVUJ!AG18,3,1)</f>
        <v xml:space="preserve"> </v>
      </c>
      <c r="FB10" s="1306"/>
      <c r="FC10" s="1306"/>
      <c r="FD10" s="1306"/>
      <c r="FE10" s="1306"/>
      <c r="FF10" s="1306"/>
      <c r="FG10" s="1306" t="str">
        <f>MID(SUVAHAVUJ!AG18,4,1)</f>
        <v xml:space="preserve"> </v>
      </c>
      <c r="FH10" s="1306"/>
      <c r="FI10" s="1306"/>
      <c r="FJ10" s="1306"/>
      <c r="FK10" s="1306"/>
      <c r="FL10" s="1306" t="str">
        <f>MID(SUVAHAVUJ!AG18,5,1)</f>
        <v xml:space="preserve"> </v>
      </c>
      <c r="FM10" s="1306"/>
      <c r="FN10" s="1306"/>
      <c r="FO10" s="1306"/>
      <c r="FP10" s="1306"/>
      <c r="FQ10" s="1306"/>
      <c r="FR10" s="1306" t="str">
        <f>MID(SUVAHAVUJ!AG18,6,1)</f>
        <v xml:space="preserve"> </v>
      </c>
      <c r="FS10" s="1306"/>
      <c r="FT10" s="1306"/>
      <c r="FU10" s="1306"/>
      <c r="FV10" s="1306"/>
      <c r="FW10" s="1306" t="str">
        <f>MID(SUVAHAVUJ!AG18,7,1)</f>
        <v xml:space="preserve"> </v>
      </c>
      <c r="FX10" s="1306"/>
      <c r="FY10" s="1306"/>
      <c r="FZ10" s="1306"/>
      <c r="GA10" s="1306"/>
      <c r="GB10" s="1306"/>
      <c r="GC10" s="1306" t="str">
        <f>MID(SUVAHAVUJ!AG18,8,1)</f>
        <v xml:space="preserve"> </v>
      </c>
      <c r="GD10" s="1306"/>
      <c r="GE10" s="1306"/>
      <c r="GF10" s="1306"/>
      <c r="GG10" s="1306"/>
      <c r="GH10" s="1306" t="str">
        <f>MID(SUVAHAVUJ!AG18,9,1)</f>
        <v xml:space="preserve"> </v>
      </c>
      <c r="GI10" s="1306"/>
      <c r="GJ10" s="1306"/>
      <c r="GK10" s="1306"/>
      <c r="GL10" s="1306"/>
      <c r="GM10" s="1306"/>
      <c r="GN10" s="1306" t="str">
        <f>MID(SUVAHAVUJ!AG18,10,1)</f>
        <v xml:space="preserve"> </v>
      </c>
      <c r="GO10" s="1306"/>
      <c r="GP10" s="1306"/>
      <c r="GQ10" s="1306"/>
      <c r="GR10" s="1306"/>
      <c r="GS10" s="1307" t="str">
        <f>MID(SUVAHAVUJ!AG18,11,1)</f>
        <v>0</v>
      </c>
      <c r="GT10" s="1307"/>
      <c r="GU10" s="1307"/>
      <c r="GV10" s="1307"/>
      <c r="GW10" s="1313"/>
    </row>
    <row r="11" spans="2:205" s="129" customFormat="1" ht="23.25" customHeight="1" x14ac:dyDescent="0.2">
      <c r="B11" s="1312" t="s">
        <v>2092</v>
      </c>
      <c r="C11" s="1312"/>
      <c r="D11" s="1312"/>
      <c r="E11" s="1312"/>
      <c r="F11" s="1312"/>
      <c r="G11" s="1312"/>
      <c r="H11" s="1312"/>
      <c r="I11" s="1312"/>
      <c r="J11" s="1312"/>
      <c r="K11" s="1312"/>
      <c r="L11" s="1309" t="str">
        <f>SUVAHAVUJ!$D$19</f>
        <v>Ostatný dlhodobý hmotný majetok
(029, 02X, 032) - /089, 08X, 092A/</v>
      </c>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1310"/>
      <c r="AK11" s="1310"/>
      <c r="AL11" s="1310"/>
      <c r="AM11" s="1310"/>
      <c r="AN11" s="1310"/>
      <c r="AO11" s="1310"/>
      <c r="AP11" s="1310"/>
      <c r="AQ11" s="1311" t="s">
        <v>798</v>
      </c>
      <c r="AR11" s="1311"/>
      <c r="AS11" s="1311"/>
      <c r="AT11" s="1311"/>
      <c r="AU11" s="1311"/>
      <c r="AV11" s="1311"/>
      <c r="AW11" s="1311"/>
      <c r="AX11" s="1311"/>
      <c r="AY11" s="370"/>
      <c r="AZ11" s="371"/>
      <c r="BA11" s="1306" t="str">
        <f>MID(SUVAHAVUJ!AD19,1,1)</f>
        <v xml:space="preserve"> </v>
      </c>
      <c r="BB11" s="1306"/>
      <c r="BC11" s="1306"/>
      <c r="BD11" s="1306"/>
      <c r="BE11" s="1306"/>
      <c r="BF11" s="1306"/>
      <c r="BG11" s="1306" t="str">
        <f>MID(SUVAHAVUJ!AD19,2,1)</f>
        <v xml:space="preserve"> </v>
      </c>
      <c r="BH11" s="1306"/>
      <c r="BI11" s="1306"/>
      <c r="BJ11" s="1306"/>
      <c r="BK11" s="1306"/>
      <c r="BL11" s="1306" t="str">
        <f>MID(SUVAHAVUJ!AD19,3,1)</f>
        <v xml:space="preserve"> </v>
      </c>
      <c r="BM11" s="1306"/>
      <c r="BN11" s="1306"/>
      <c r="BO11" s="1306"/>
      <c r="BP11" s="1306"/>
      <c r="BQ11" s="1306"/>
      <c r="BR11" s="1306" t="str">
        <f>MID(SUVAHAVUJ!AD19,4,1)</f>
        <v xml:space="preserve"> </v>
      </c>
      <c r="BS11" s="1306"/>
      <c r="BT11" s="1306"/>
      <c r="BU11" s="1306"/>
      <c r="BV11" s="1306"/>
      <c r="BW11" s="1306" t="str">
        <f>MID(SUVAHAVUJ!AD19,5,1)</f>
        <v xml:space="preserve"> </v>
      </c>
      <c r="BX11" s="1306"/>
      <c r="BY11" s="1306"/>
      <c r="BZ11" s="1306"/>
      <c r="CA11" s="1306"/>
      <c r="CB11" s="1306"/>
      <c r="CC11" s="1306" t="str">
        <f>MID(SUVAHAVUJ!AD19,6,1)</f>
        <v xml:space="preserve"> </v>
      </c>
      <c r="CD11" s="1306"/>
      <c r="CE11" s="1306"/>
      <c r="CF11" s="1306"/>
      <c r="CG11" s="1306"/>
      <c r="CH11" s="1306" t="str">
        <f>MID(SUVAHAVUJ!AD19,7,1)</f>
        <v xml:space="preserve"> </v>
      </c>
      <c r="CI11" s="1306"/>
      <c r="CJ11" s="1306"/>
      <c r="CK11" s="1306"/>
      <c r="CL11" s="1306"/>
      <c r="CM11" s="1306"/>
      <c r="CN11" s="1306" t="str">
        <f>MID(SUVAHAVUJ!AD19,8,1)</f>
        <v xml:space="preserve"> </v>
      </c>
      <c r="CO11" s="1306"/>
      <c r="CP11" s="1306"/>
      <c r="CQ11" s="1306"/>
      <c r="CR11" s="1306"/>
      <c r="CS11" s="1306" t="str">
        <f>MID(SUVAHAVUJ!AD19,9,1)</f>
        <v xml:space="preserve"> </v>
      </c>
      <c r="CT11" s="1306"/>
      <c r="CU11" s="1306"/>
      <c r="CV11" s="1306"/>
      <c r="CW11" s="1306"/>
      <c r="CX11" s="1306"/>
      <c r="CY11" s="1306" t="str">
        <f>MID(SUVAHAVUJ!AD19,10,1)</f>
        <v xml:space="preserve"> </v>
      </c>
      <c r="CZ11" s="1306"/>
      <c r="DA11" s="1306"/>
      <c r="DB11" s="1306"/>
      <c r="DC11" s="1306"/>
      <c r="DD11" s="1306" t="str">
        <f>MID(SUVAHAVUJ!AD19,11,1)</f>
        <v>0</v>
      </c>
      <c r="DE11" s="1306"/>
      <c r="DF11" s="1306"/>
      <c r="DG11" s="1306"/>
      <c r="DH11" s="1306"/>
      <c r="DI11" s="1316"/>
      <c r="DJ11" s="370"/>
      <c r="DK11" s="371"/>
      <c r="DL11" s="1306" t="str">
        <f>MID(SUVAHAVUJ!AF19,1,1)</f>
        <v xml:space="preserve"> </v>
      </c>
      <c r="DM11" s="1306"/>
      <c r="DN11" s="1306"/>
      <c r="DO11" s="1306"/>
      <c r="DP11" s="1306"/>
      <c r="DQ11" s="1306"/>
      <c r="DR11" s="1306" t="str">
        <f>MID(SUVAHAVUJ!AF19,2,1)</f>
        <v xml:space="preserve"> </v>
      </c>
      <c r="DS11" s="1306"/>
      <c r="DT11" s="1306"/>
      <c r="DU11" s="1306"/>
      <c r="DV11" s="1306"/>
      <c r="DW11" s="1306" t="str">
        <f>MID(SUVAHAVUJ!AF19,3,1)</f>
        <v xml:space="preserve"> </v>
      </c>
      <c r="DX11" s="1306"/>
      <c r="DY11" s="1306"/>
      <c r="DZ11" s="1306"/>
      <c r="EA11" s="1306"/>
      <c r="EB11" s="1306"/>
      <c r="EC11" s="1306" t="str">
        <f>MID(SUVAHAVUJ!AF19,4,1)</f>
        <v xml:space="preserve"> </v>
      </c>
      <c r="ED11" s="1306"/>
      <c r="EE11" s="1306"/>
      <c r="EF11" s="1306"/>
      <c r="EG11" s="1306"/>
      <c r="EH11" s="1306" t="str">
        <f>MID(SUVAHAVUJ!AF19,5,1)</f>
        <v xml:space="preserve"> </v>
      </c>
      <c r="EI11" s="1306"/>
      <c r="EJ11" s="1306"/>
      <c r="EK11" s="1306"/>
      <c r="EL11" s="1306"/>
      <c r="EM11" s="1306"/>
      <c r="EN11" s="1306" t="str">
        <f>MID(SUVAHAVUJ!AF19,6,1)</f>
        <v xml:space="preserve"> </v>
      </c>
      <c r="EO11" s="1306"/>
      <c r="EP11" s="1306"/>
      <c r="EQ11" s="1306"/>
      <c r="ER11" s="1306"/>
      <c r="ES11" s="1306" t="str">
        <f>MID(SUVAHAVUJ!AF19,7,1)</f>
        <v xml:space="preserve"> </v>
      </c>
      <c r="ET11" s="1306"/>
      <c r="EU11" s="1306"/>
      <c r="EV11" s="1306"/>
      <c r="EW11" s="1306"/>
      <c r="EX11" s="1306"/>
      <c r="EY11" s="1306" t="str">
        <f>MID(SUVAHAVUJ!AF19,8,1)</f>
        <v xml:space="preserve"> </v>
      </c>
      <c r="EZ11" s="1306"/>
      <c r="FA11" s="1306"/>
      <c r="FB11" s="1306"/>
      <c r="FC11" s="1306"/>
      <c r="FD11" s="1306" t="str">
        <f>MID(SUVAHAVUJ!AF19,9,1)</f>
        <v xml:space="preserve"> </v>
      </c>
      <c r="FE11" s="1306"/>
      <c r="FF11" s="1306"/>
      <c r="FG11" s="1306"/>
      <c r="FH11" s="1306"/>
      <c r="FI11" s="1306"/>
      <c r="FJ11" s="1306" t="str">
        <f>MID(SUVAHAVUJ!AF19,10,1)</f>
        <v xml:space="preserve"> </v>
      </c>
      <c r="FK11" s="1306"/>
      <c r="FL11" s="1306"/>
      <c r="FM11" s="1306"/>
      <c r="FN11" s="1306"/>
      <c r="FO11" s="1307" t="str">
        <f>MID(SUVAHAVUJ!AF19,11,1)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03"/>
    </row>
    <row r="12" spans="2:205" ht="23.25" customHeight="1" x14ac:dyDescent="0.2">
      <c r="B12" s="1312"/>
      <c r="C12" s="1312"/>
      <c r="D12" s="1312"/>
      <c r="E12" s="1312"/>
      <c r="F12" s="1312"/>
      <c r="G12" s="1312"/>
      <c r="H12" s="1312"/>
      <c r="I12" s="1312"/>
      <c r="J12" s="1312"/>
      <c r="K12" s="1312"/>
      <c r="L12" s="1310"/>
      <c r="M12" s="1310"/>
      <c r="N12" s="1310"/>
      <c r="O12" s="1310"/>
      <c r="P12" s="1310"/>
      <c r="Q12" s="1310"/>
      <c r="R12" s="1310"/>
      <c r="S12" s="1310"/>
      <c r="T12" s="1310"/>
      <c r="U12" s="1310"/>
      <c r="V12" s="1310"/>
      <c r="W12" s="1310"/>
      <c r="X12" s="1310"/>
      <c r="Y12" s="1310"/>
      <c r="Z12" s="1310"/>
      <c r="AA12" s="1310"/>
      <c r="AB12" s="1310"/>
      <c r="AC12" s="1310"/>
      <c r="AD12" s="1310"/>
      <c r="AE12" s="1310"/>
      <c r="AF12" s="1310"/>
      <c r="AG12" s="1310"/>
      <c r="AH12" s="1310"/>
      <c r="AI12" s="1310"/>
      <c r="AJ12" s="1310"/>
      <c r="AK12" s="1310"/>
      <c r="AL12" s="1310"/>
      <c r="AM12" s="1310"/>
      <c r="AN12" s="1310"/>
      <c r="AO12" s="1310"/>
      <c r="AP12" s="1310"/>
      <c r="AQ12" s="1311"/>
      <c r="AR12" s="1311"/>
      <c r="AS12" s="1311"/>
      <c r="AT12" s="1311"/>
      <c r="AU12" s="1311"/>
      <c r="AV12" s="1311"/>
      <c r="AW12" s="1311"/>
      <c r="AX12" s="1311"/>
      <c r="AY12" s="370"/>
      <c r="AZ12" s="371"/>
      <c r="BA12" s="1306" t="str">
        <f>MID(SUVAHAVUJ!AE19,1,1)</f>
        <v xml:space="preserve"> </v>
      </c>
      <c r="BB12" s="1306"/>
      <c r="BC12" s="1306"/>
      <c r="BD12" s="1306"/>
      <c r="BE12" s="1306"/>
      <c r="BF12" s="1306"/>
      <c r="BG12" s="1306" t="str">
        <f>MID(SUVAHAVUJ!AE19,2,1)</f>
        <v xml:space="preserve"> </v>
      </c>
      <c r="BH12" s="1306"/>
      <c r="BI12" s="1306"/>
      <c r="BJ12" s="1306"/>
      <c r="BK12" s="1306"/>
      <c r="BL12" s="1306" t="str">
        <f>MID(SUVAHAVUJ!AE19,3,1)</f>
        <v xml:space="preserve"> </v>
      </c>
      <c r="BM12" s="1306"/>
      <c r="BN12" s="1306"/>
      <c r="BO12" s="1306"/>
      <c r="BP12" s="1306"/>
      <c r="BQ12" s="1306"/>
      <c r="BR12" s="1306" t="str">
        <f>MID(SUVAHAVUJ!AE19,4,1)</f>
        <v xml:space="preserve"> </v>
      </c>
      <c r="BS12" s="1306"/>
      <c r="BT12" s="1306"/>
      <c r="BU12" s="1306"/>
      <c r="BV12" s="1306"/>
      <c r="BW12" s="1306" t="str">
        <f>MID(SUVAHAVUJ!AE19,5,1)</f>
        <v xml:space="preserve"> </v>
      </c>
      <c r="BX12" s="1306"/>
      <c r="BY12" s="1306"/>
      <c r="BZ12" s="1306"/>
      <c r="CA12" s="1306"/>
      <c r="CB12" s="1306"/>
      <c r="CC12" s="1306" t="str">
        <f>MID(SUVAHAVUJ!AE19,6,1)</f>
        <v xml:space="preserve"> </v>
      </c>
      <c r="CD12" s="1306"/>
      <c r="CE12" s="1306"/>
      <c r="CF12" s="1306"/>
      <c r="CG12" s="1306"/>
      <c r="CH12" s="1306" t="str">
        <f>MID(SUVAHAVUJ!AE19,7,1)</f>
        <v xml:space="preserve"> </v>
      </c>
      <c r="CI12" s="1306"/>
      <c r="CJ12" s="1306"/>
      <c r="CK12" s="1306"/>
      <c r="CL12" s="1306"/>
      <c r="CM12" s="1306"/>
      <c r="CN12" s="1306" t="str">
        <f>MID(SUVAHAVUJ!AE19,8,1)</f>
        <v xml:space="preserve"> </v>
      </c>
      <c r="CO12" s="1306"/>
      <c r="CP12" s="1306"/>
      <c r="CQ12" s="1306"/>
      <c r="CR12" s="1306"/>
      <c r="CS12" s="1306" t="str">
        <f>MID(SUVAHAVUJ!AE19,9,1)</f>
        <v xml:space="preserve"> </v>
      </c>
      <c r="CT12" s="1306"/>
      <c r="CU12" s="1306"/>
      <c r="CV12" s="1306"/>
      <c r="CW12" s="1306"/>
      <c r="CX12" s="1306"/>
      <c r="CY12" s="1306" t="str">
        <f>MID(SUVAHAVUJ!AE19,10,1)</f>
        <v xml:space="preserve"> </v>
      </c>
      <c r="CZ12" s="1306"/>
      <c r="DA12" s="1306"/>
      <c r="DB12" s="1306"/>
      <c r="DC12" s="1306"/>
      <c r="DD12" s="1306" t="str">
        <f>MID(SUVAHAVUJ!AE19,11,1)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MID(SUVAHAVUJ!AG19,1,1)</f>
        <v xml:space="preserve"> </v>
      </c>
      <c r="EQ12" s="1306"/>
      <c r="ER12" s="1306"/>
      <c r="ES12" s="1306"/>
      <c r="ET12" s="1306"/>
      <c r="EU12" s="1306"/>
      <c r="EV12" s="1306" t="str">
        <f>MID(SUVAHAVUJ!AG19,2,1)</f>
        <v xml:space="preserve"> </v>
      </c>
      <c r="EW12" s="1306"/>
      <c r="EX12" s="1306"/>
      <c r="EY12" s="1306"/>
      <c r="EZ12" s="1306"/>
      <c r="FA12" s="1306" t="str">
        <f>MID(SUVAHAVUJ!AG19,3,1)</f>
        <v xml:space="preserve"> </v>
      </c>
      <c r="FB12" s="1306"/>
      <c r="FC12" s="1306"/>
      <c r="FD12" s="1306"/>
      <c r="FE12" s="1306"/>
      <c r="FF12" s="1306"/>
      <c r="FG12" s="1306" t="str">
        <f>MID(SUVAHAVUJ!AG19,4,1)</f>
        <v xml:space="preserve"> </v>
      </c>
      <c r="FH12" s="1306"/>
      <c r="FI12" s="1306"/>
      <c r="FJ12" s="1306"/>
      <c r="FK12" s="1306"/>
      <c r="FL12" s="1306" t="str">
        <f>MID(SUVAHAVUJ!AG19,5,1)</f>
        <v xml:space="preserve"> </v>
      </c>
      <c r="FM12" s="1306"/>
      <c r="FN12" s="1306"/>
      <c r="FO12" s="1306"/>
      <c r="FP12" s="1306"/>
      <c r="FQ12" s="1306"/>
      <c r="FR12" s="1306" t="str">
        <f>MID(SUVAHAVUJ!AG19,6,1)</f>
        <v xml:space="preserve"> </v>
      </c>
      <c r="FS12" s="1306"/>
      <c r="FT12" s="1306"/>
      <c r="FU12" s="1306"/>
      <c r="FV12" s="1306"/>
      <c r="FW12" s="1306" t="str">
        <f>MID(SUVAHAVUJ!AG19,7,1)</f>
        <v xml:space="preserve"> </v>
      </c>
      <c r="FX12" s="1306"/>
      <c r="FY12" s="1306"/>
      <c r="FZ12" s="1306"/>
      <c r="GA12" s="1306"/>
      <c r="GB12" s="1306"/>
      <c r="GC12" s="1306" t="str">
        <f>MID(SUVAHAVUJ!AG19,8,1)</f>
        <v xml:space="preserve"> </v>
      </c>
      <c r="GD12" s="1306"/>
      <c r="GE12" s="1306"/>
      <c r="GF12" s="1306"/>
      <c r="GG12" s="1306"/>
      <c r="GH12" s="1306" t="str">
        <f>MID(SUVAHAVUJ!AG19,9,1)</f>
        <v xml:space="preserve"> </v>
      </c>
      <c r="GI12" s="1306"/>
      <c r="GJ12" s="1306"/>
      <c r="GK12" s="1306"/>
      <c r="GL12" s="1306"/>
      <c r="GM12" s="1306"/>
      <c r="GN12" s="1306" t="str">
        <f>MID(SUVAHAVUJ!AG19,10,1)</f>
        <v xml:space="preserve"> </v>
      </c>
      <c r="GO12" s="1306"/>
      <c r="GP12" s="1306"/>
      <c r="GQ12" s="1306"/>
      <c r="GR12" s="1306"/>
      <c r="GS12" s="1307" t="str">
        <f>MID(SUVAHAVUJ!AG19,11,1)</f>
        <v>0</v>
      </c>
      <c r="GT12" s="1307"/>
      <c r="GU12" s="1307"/>
      <c r="GV12" s="1307"/>
      <c r="GW12" s="1313"/>
    </row>
    <row r="13" spans="2:205" s="129" customFormat="1" ht="23.25" customHeight="1" x14ac:dyDescent="0.2">
      <c r="B13" s="1312" t="s">
        <v>2096</v>
      </c>
      <c r="C13" s="1312"/>
      <c r="D13" s="1312"/>
      <c r="E13" s="1312"/>
      <c r="F13" s="1312"/>
      <c r="G13" s="1312"/>
      <c r="H13" s="1312"/>
      <c r="I13" s="1312"/>
      <c r="J13" s="1312"/>
      <c r="K13" s="1312"/>
      <c r="L13" s="1309" t="str">
        <f>SUVAHAVUJ!$D$20</f>
        <v>Obstarávaný dlhodobý hmotný majetok
(042) - /094/</v>
      </c>
      <c r="M13" s="1310"/>
      <c r="N13" s="1310"/>
      <c r="O13" s="1310"/>
      <c r="P13" s="1310"/>
      <c r="Q13" s="1310"/>
      <c r="R13" s="1310"/>
      <c r="S13" s="1310"/>
      <c r="T13" s="1310"/>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1" t="s">
        <v>799</v>
      </c>
      <c r="AR13" s="1311"/>
      <c r="AS13" s="1311"/>
      <c r="AT13" s="1311"/>
      <c r="AU13" s="1311"/>
      <c r="AV13" s="1311"/>
      <c r="AW13" s="1311"/>
      <c r="AX13" s="1311"/>
      <c r="AY13" s="370"/>
      <c r="AZ13" s="371"/>
      <c r="BA13" s="1306" t="str">
        <f>MID(SUVAHAVUJ!AD20,1,1)</f>
        <v xml:space="preserve"> </v>
      </c>
      <c r="BB13" s="1306"/>
      <c r="BC13" s="1306"/>
      <c r="BD13" s="1306"/>
      <c r="BE13" s="1306"/>
      <c r="BF13" s="1306"/>
      <c r="BG13" s="1306" t="str">
        <f>MID(SUVAHAVUJ!AD20,2,1)</f>
        <v xml:space="preserve"> </v>
      </c>
      <c r="BH13" s="1306"/>
      <c r="BI13" s="1306"/>
      <c r="BJ13" s="1306"/>
      <c r="BK13" s="1306"/>
      <c r="BL13" s="1306" t="str">
        <f>MID(SUVAHAVUJ!AD20,3,1)</f>
        <v xml:space="preserve"> </v>
      </c>
      <c r="BM13" s="1306"/>
      <c r="BN13" s="1306"/>
      <c r="BO13" s="1306"/>
      <c r="BP13" s="1306"/>
      <c r="BQ13" s="1306"/>
      <c r="BR13" s="1306" t="str">
        <f>MID(SUVAHAVUJ!AD20,4,1)</f>
        <v xml:space="preserve"> </v>
      </c>
      <c r="BS13" s="1306"/>
      <c r="BT13" s="1306"/>
      <c r="BU13" s="1306"/>
      <c r="BV13" s="1306"/>
      <c r="BW13" s="1306" t="str">
        <f>MID(SUVAHAVUJ!AD20,5,1)</f>
        <v xml:space="preserve"> </v>
      </c>
      <c r="BX13" s="1306"/>
      <c r="BY13" s="1306"/>
      <c r="BZ13" s="1306"/>
      <c r="CA13" s="1306"/>
      <c r="CB13" s="1306"/>
      <c r="CC13" s="1306" t="str">
        <f>MID(SUVAHAVUJ!AD20,6,1)</f>
        <v xml:space="preserve"> </v>
      </c>
      <c r="CD13" s="1306"/>
      <c r="CE13" s="1306"/>
      <c r="CF13" s="1306"/>
      <c r="CG13" s="1306"/>
      <c r="CH13" s="1306" t="str">
        <f>MID(SUVAHAVUJ!AD20,7,1)</f>
        <v xml:space="preserve"> </v>
      </c>
      <c r="CI13" s="1306"/>
      <c r="CJ13" s="1306"/>
      <c r="CK13" s="1306"/>
      <c r="CL13" s="1306"/>
      <c r="CM13" s="1306"/>
      <c r="CN13" s="1306" t="str">
        <f>MID(SUVAHAVUJ!AD20,8,1)</f>
        <v xml:space="preserve"> </v>
      </c>
      <c r="CO13" s="1306"/>
      <c r="CP13" s="1306"/>
      <c r="CQ13" s="1306"/>
      <c r="CR13" s="1306"/>
      <c r="CS13" s="1306" t="str">
        <f>MID(SUVAHAVUJ!AD20,9,1)</f>
        <v xml:space="preserve"> </v>
      </c>
      <c r="CT13" s="1306"/>
      <c r="CU13" s="1306"/>
      <c r="CV13" s="1306"/>
      <c r="CW13" s="1306"/>
      <c r="CX13" s="1306"/>
      <c r="CY13" s="1306" t="str">
        <f>MID(SUVAHAVUJ!AD20,10,1)</f>
        <v xml:space="preserve"> </v>
      </c>
      <c r="CZ13" s="1306"/>
      <c r="DA13" s="1306"/>
      <c r="DB13" s="1306"/>
      <c r="DC13" s="1306"/>
      <c r="DD13" s="1306" t="str">
        <f>MID(SUVAHAVUJ!AD20,11,1)</f>
        <v>0</v>
      </c>
      <c r="DE13" s="1306"/>
      <c r="DF13" s="1306"/>
      <c r="DG13" s="1306"/>
      <c r="DH13" s="1306"/>
      <c r="DI13" s="1316"/>
      <c r="DJ13" s="370"/>
      <c r="DK13" s="371"/>
      <c r="DL13" s="1306" t="str">
        <f>MID(SUVAHAVUJ!AF20,1,1)</f>
        <v xml:space="preserve"> </v>
      </c>
      <c r="DM13" s="1306"/>
      <c r="DN13" s="1306"/>
      <c r="DO13" s="1306"/>
      <c r="DP13" s="1306"/>
      <c r="DQ13" s="1306"/>
      <c r="DR13" s="1306" t="str">
        <f>MID(SUVAHAVUJ!AF20,2,1)</f>
        <v xml:space="preserve"> </v>
      </c>
      <c r="DS13" s="1306"/>
      <c r="DT13" s="1306"/>
      <c r="DU13" s="1306"/>
      <c r="DV13" s="1306"/>
      <c r="DW13" s="1306" t="str">
        <f>MID(SUVAHAVUJ!AF20,3,1)</f>
        <v xml:space="preserve"> </v>
      </c>
      <c r="DX13" s="1306"/>
      <c r="DY13" s="1306"/>
      <c r="DZ13" s="1306"/>
      <c r="EA13" s="1306"/>
      <c r="EB13" s="1306"/>
      <c r="EC13" s="1306" t="str">
        <f>MID(SUVAHAVUJ!AF20,4,1)</f>
        <v xml:space="preserve"> </v>
      </c>
      <c r="ED13" s="1306"/>
      <c r="EE13" s="1306"/>
      <c r="EF13" s="1306"/>
      <c r="EG13" s="1306"/>
      <c r="EH13" s="1306" t="str">
        <f>MID(SUVAHAVUJ!AF20,5,1)</f>
        <v xml:space="preserve"> </v>
      </c>
      <c r="EI13" s="1306"/>
      <c r="EJ13" s="1306"/>
      <c r="EK13" s="1306"/>
      <c r="EL13" s="1306"/>
      <c r="EM13" s="1306"/>
      <c r="EN13" s="1306" t="str">
        <f>MID(SUVAHAVUJ!AF20,6,1)</f>
        <v xml:space="preserve"> </v>
      </c>
      <c r="EO13" s="1306"/>
      <c r="EP13" s="1306"/>
      <c r="EQ13" s="1306"/>
      <c r="ER13" s="1306"/>
      <c r="ES13" s="1306" t="str">
        <f>MID(SUVAHAVUJ!AF20,7,1)</f>
        <v xml:space="preserve"> </v>
      </c>
      <c r="ET13" s="1306"/>
      <c r="EU13" s="1306"/>
      <c r="EV13" s="1306"/>
      <c r="EW13" s="1306"/>
      <c r="EX13" s="1306"/>
      <c r="EY13" s="1306" t="str">
        <f>MID(SUVAHAVUJ!AF20,8,1)</f>
        <v xml:space="preserve"> </v>
      </c>
      <c r="EZ13" s="1306"/>
      <c r="FA13" s="1306"/>
      <c r="FB13" s="1306"/>
      <c r="FC13" s="1306"/>
      <c r="FD13" s="1306" t="str">
        <f>MID(SUVAHAVUJ!AF20,9,1)</f>
        <v xml:space="preserve"> </v>
      </c>
      <c r="FE13" s="1306"/>
      <c r="FF13" s="1306"/>
      <c r="FG13" s="1306"/>
      <c r="FH13" s="1306"/>
      <c r="FI13" s="1306"/>
      <c r="FJ13" s="1306" t="str">
        <f>MID(SUVAHAVUJ!AF20,10,1)</f>
        <v xml:space="preserve"> </v>
      </c>
      <c r="FK13" s="1306"/>
      <c r="FL13" s="1306"/>
      <c r="FM13" s="1306"/>
      <c r="FN13" s="1306"/>
      <c r="FO13" s="1307" t="str">
        <f>MID(SUVAHAVUJ!AF20,11,1)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03"/>
    </row>
    <row r="14" spans="2:205" ht="23.25" customHeight="1" x14ac:dyDescent="0.2">
      <c r="B14" s="1312"/>
      <c r="C14" s="1312"/>
      <c r="D14" s="1312"/>
      <c r="E14" s="1312"/>
      <c r="F14" s="1312"/>
      <c r="G14" s="1312"/>
      <c r="H14" s="1312"/>
      <c r="I14" s="1312"/>
      <c r="J14" s="1312"/>
      <c r="K14" s="1312"/>
      <c r="L14" s="1310"/>
      <c r="M14" s="1310"/>
      <c r="N14" s="1310"/>
      <c r="O14" s="1310"/>
      <c r="P14" s="1310"/>
      <c r="Q14" s="1310"/>
      <c r="R14" s="1310"/>
      <c r="S14" s="1310"/>
      <c r="T14" s="1310"/>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R14" s="1311"/>
      <c r="AS14" s="1311"/>
      <c r="AT14" s="1311"/>
      <c r="AU14" s="1311"/>
      <c r="AV14" s="1311"/>
      <c r="AW14" s="1311"/>
      <c r="AX14" s="1311"/>
      <c r="AY14" s="370"/>
      <c r="AZ14" s="371"/>
      <c r="BA14" s="1306" t="str">
        <f>MID(SUVAHAVUJ!AE20,1,1)</f>
        <v xml:space="preserve"> </v>
      </c>
      <c r="BB14" s="1306"/>
      <c r="BC14" s="1306"/>
      <c r="BD14" s="1306"/>
      <c r="BE14" s="1306"/>
      <c r="BF14" s="1306"/>
      <c r="BG14" s="1306" t="str">
        <f>MID(SUVAHAVUJ!AE20,2,1)</f>
        <v xml:space="preserve"> </v>
      </c>
      <c r="BH14" s="1306"/>
      <c r="BI14" s="1306"/>
      <c r="BJ14" s="1306"/>
      <c r="BK14" s="1306"/>
      <c r="BL14" s="1306" t="str">
        <f>MID(SUVAHAVUJ!AE20,3,1)</f>
        <v xml:space="preserve"> </v>
      </c>
      <c r="BM14" s="1306"/>
      <c r="BN14" s="1306"/>
      <c r="BO14" s="1306"/>
      <c r="BP14" s="1306"/>
      <c r="BQ14" s="1306"/>
      <c r="BR14" s="1306" t="str">
        <f>MID(SUVAHAVUJ!AE20,4,1)</f>
        <v xml:space="preserve"> </v>
      </c>
      <c r="BS14" s="1306"/>
      <c r="BT14" s="1306"/>
      <c r="BU14" s="1306"/>
      <c r="BV14" s="1306"/>
      <c r="BW14" s="1306" t="str">
        <f>MID(SUVAHAVUJ!AE20,5,1)</f>
        <v xml:space="preserve"> </v>
      </c>
      <c r="BX14" s="1306"/>
      <c r="BY14" s="1306"/>
      <c r="BZ14" s="1306"/>
      <c r="CA14" s="1306"/>
      <c r="CB14" s="1306"/>
      <c r="CC14" s="1306" t="str">
        <f>MID(SUVAHAVUJ!AE20,6,1)</f>
        <v xml:space="preserve"> </v>
      </c>
      <c r="CD14" s="1306"/>
      <c r="CE14" s="1306"/>
      <c r="CF14" s="1306"/>
      <c r="CG14" s="1306"/>
      <c r="CH14" s="1306" t="str">
        <f>MID(SUVAHAVUJ!AE20,7,1)</f>
        <v xml:space="preserve"> </v>
      </c>
      <c r="CI14" s="1306"/>
      <c r="CJ14" s="1306"/>
      <c r="CK14" s="1306"/>
      <c r="CL14" s="1306"/>
      <c r="CM14" s="1306"/>
      <c r="CN14" s="1306" t="str">
        <f>MID(SUVAHAVUJ!AE20,8,1)</f>
        <v xml:space="preserve"> </v>
      </c>
      <c r="CO14" s="1306"/>
      <c r="CP14" s="1306"/>
      <c r="CQ14" s="1306"/>
      <c r="CR14" s="1306"/>
      <c r="CS14" s="1306" t="str">
        <f>MID(SUVAHAVUJ!AE20,9,1)</f>
        <v xml:space="preserve"> </v>
      </c>
      <c r="CT14" s="1306"/>
      <c r="CU14" s="1306"/>
      <c r="CV14" s="1306"/>
      <c r="CW14" s="1306"/>
      <c r="CX14" s="1306"/>
      <c r="CY14" s="1306" t="str">
        <f>MID(SUVAHAVUJ!AE20,10,1)</f>
        <v xml:space="preserve"> </v>
      </c>
      <c r="CZ14" s="1306"/>
      <c r="DA14" s="1306"/>
      <c r="DB14" s="1306"/>
      <c r="DC14" s="1306"/>
      <c r="DD14" s="1306" t="str">
        <f>MID(SUVAHAVUJ!AE20,11,1)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MID(SUVAHAVUJ!AG20,1,1)</f>
        <v xml:space="preserve"> </v>
      </c>
      <c r="EQ14" s="1306"/>
      <c r="ER14" s="1306"/>
      <c r="ES14" s="1306"/>
      <c r="ET14" s="1306"/>
      <c r="EU14" s="1306"/>
      <c r="EV14" s="1306" t="str">
        <f>MID(SUVAHAVUJ!AG20,2,1)</f>
        <v xml:space="preserve"> </v>
      </c>
      <c r="EW14" s="1306"/>
      <c r="EX14" s="1306"/>
      <c r="EY14" s="1306"/>
      <c r="EZ14" s="1306"/>
      <c r="FA14" s="1306" t="str">
        <f>MID(SUVAHAVUJ!AG20,3,1)</f>
        <v xml:space="preserve"> </v>
      </c>
      <c r="FB14" s="1306"/>
      <c r="FC14" s="1306"/>
      <c r="FD14" s="1306"/>
      <c r="FE14" s="1306"/>
      <c r="FF14" s="1306"/>
      <c r="FG14" s="1306" t="str">
        <f>MID(SUVAHAVUJ!AG20,4,1)</f>
        <v xml:space="preserve"> </v>
      </c>
      <c r="FH14" s="1306"/>
      <c r="FI14" s="1306"/>
      <c r="FJ14" s="1306"/>
      <c r="FK14" s="1306"/>
      <c r="FL14" s="1306" t="str">
        <f>MID(SUVAHAVUJ!AG20,5,1)</f>
        <v xml:space="preserve"> </v>
      </c>
      <c r="FM14" s="1306"/>
      <c r="FN14" s="1306"/>
      <c r="FO14" s="1306"/>
      <c r="FP14" s="1306"/>
      <c r="FQ14" s="1306"/>
      <c r="FR14" s="1306" t="str">
        <f>MID(SUVAHAVUJ!AG20,6,1)</f>
        <v xml:space="preserve"> </v>
      </c>
      <c r="FS14" s="1306"/>
      <c r="FT14" s="1306"/>
      <c r="FU14" s="1306"/>
      <c r="FV14" s="1306"/>
      <c r="FW14" s="1306" t="str">
        <f>MID(SUVAHAVUJ!AG20,7,1)</f>
        <v xml:space="preserve"> </v>
      </c>
      <c r="FX14" s="1306"/>
      <c r="FY14" s="1306"/>
      <c r="FZ14" s="1306"/>
      <c r="GA14" s="1306"/>
      <c r="GB14" s="1306"/>
      <c r="GC14" s="1306" t="str">
        <f>MID(SUVAHAVUJ!AG20,8,1)</f>
        <v xml:space="preserve"> </v>
      </c>
      <c r="GD14" s="1306"/>
      <c r="GE14" s="1306"/>
      <c r="GF14" s="1306"/>
      <c r="GG14" s="1306"/>
      <c r="GH14" s="1306" t="str">
        <f>MID(SUVAHAVUJ!AG20,9,1)</f>
        <v xml:space="preserve"> </v>
      </c>
      <c r="GI14" s="1306"/>
      <c r="GJ14" s="1306"/>
      <c r="GK14" s="1306"/>
      <c r="GL14" s="1306"/>
      <c r="GM14" s="1306"/>
      <c r="GN14" s="1306" t="str">
        <f>MID(SUVAHAVUJ!AG20,10,1)</f>
        <v xml:space="preserve"> </v>
      </c>
      <c r="GO14" s="1306"/>
      <c r="GP14" s="1306"/>
      <c r="GQ14" s="1306"/>
      <c r="GR14" s="1306"/>
      <c r="GS14" s="1307" t="str">
        <f>MID(SUVAHAVUJ!AG20,11,1)</f>
        <v>0</v>
      </c>
      <c r="GT14" s="1307"/>
      <c r="GU14" s="1307"/>
      <c r="GV14" s="1307"/>
      <c r="GW14" s="1313"/>
    </row>
    <row r="15" spans="2:205" s="129" customFormat="1" ht="24" customHeight="1" x14ac:dyDescent="0.2">
      <c r="B15" s="1312" t="s">
        <v>2125</v>
      </c>
      <c r="C15" s="1312"/>
      <c r="D15" s="1312"/>
      <c r="E15" s="1312"/>
      <c r="F15" s="1312"/>
      <c r="G15" s="1312"/>
      <c r="H15" s="1312"/>
      <c r="I15" s="1312"/>
      <c r="J15" s="1312"/>
      <c r="K15" s="1312"/>
      <c r="L15" s="1309" t="str">
        <f>SUVAHAVUJ!$D$21</f>
        <v>Poskytnuté preddavky na dlhodobý hmotný majetok (052) - /095A/</v>
      </c>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1" t="s">
        <v>102</v>
      </c>
      <c r="AR15" s="1311"/>
      <c r="AS15" s="1311"/>
      <c r="AT15" s="1311"/>
      <c r="AU15" s="1311"/>
      <c r="AV15" s="1311"/>
      <c r="AW15" s="1311"/>
      <c r="AX15" s="1311"/>
      <c r="AY15" s="370"/>
      <c r="AZ15" s="371"/>
      <c r="BA15" s="1306" t="str">
        <f>MID(SUVAHAVUJ!AD21,1,1)</f>
        <v xml:space="preserve"> </v>
      </c>
      <c r="BB15" s="1306"/>
      <c r="BC15" s="1306"/>
      <c r="BD15" s="1306"/>
      <c r="BE15" s="1306"/>
      <c r="BF15" s="1306"/>
      <c r="BG15" s="1306" t="str">
        <f>MID(SUVAHAVUJ!AD21,2,1)</f>
        <v xml:space="preserve"> </v>
      </c>
      <c r="BH15" s="1306"/>
      <c r="BI15" s="1306"/>
      <c r="BJ15" s="1306"/>
      <c r="BK15" s="1306"/>
      <c r="BL15" s="1306" t="str">
        <f>MID(SUVAHAVUJ!AD21,3,1)</f>
        <v xml:space="preserve"> </v>
      </c>
      <c r="BM15" s="1306"/>
      <c r="BN15" s="1306"/>
      <c r="BO15" s="1306"/>
      <c r="BP15" s="1306"/>
      <c r="BQ15" s="1306"/>
      <c r="BR15" s="1306" t="str">
        <f>MID(SUVAHAVUJ!AD21,4,1)</f>
        <v xml:space="preserve"> </v>
      </c>
      <c r="BS15" s="1306"/>
      <c r="BT15" s="1306"/>
      <c r="BU15" s="1306"/>
      <c r="BV15" s="1306"/>
      <c r="BW15" s="1306" t="str">
        <f>MID(SUVAHAVUJ!AD21,5,1)</f>
        <v xml:space="preserve"> </v>
      </c>
      <c r="BX15" s="1306"/>
      <c r="BY15" s="1306"/>
      <c r="BZ15" s="1306"/>
      <c r="CA15" s="1306"/>
      <c r="CB15" s="1306"/>
      <c r="CC15" s="1306" t="str">
        <f>MID(SUVAHAVUJ!AD21,6,1)</f>
        <v xml:space="preserve"> </v>
      </c>
      <c r="CD15" s="1306"/>
      <c r="CE15" s="1306"/>
      <c r="CF15" s="1306"/>
      <c r="CG15" s="1306"/>
      <c r="CH15" s="1306" t="str">
        <f>MID(SUVAHAVUJ!AD21,7,1)</f>
        <v xml:space="preserve"> </v>
      </c>
      <c r="CI15" s="1306"/>
      <c r="CJ15" s="1306"/>
      <c r="CK15" s="1306"/>
      <c r="CL15" s="1306"/>
      <c r="CM15" s="1306"/>
      <c r="CN15" s="1306" t="str">
        <f>MID(SUVAHAVUJ!AD21,8,1)</f>
        <v xml:space="preserve"> </v>
      </c>
      <c r="CO15" s="1306"/>
      <c r="CP15" s="1306"/>
      <c r="CQ15" s="1306"/>
      <c r="CR15" s="1306"/>
      <c r="CS15" s="1306" t="str">
        <f>MID(SUVAHAVUJ!AD21,9,1)</f>
        <v xml:space="preserve"> </v>
      </c>
      <c r="CT15" s="1306"/>
      <c r="CU15" s="1306"/>
      <c r="CV15" s="1306"/>
      <c r="CW15" s="1306"/>
      <c r="CX15" s="1306"/>
      <c r="CY15" s="1306" t="str">
        <f>MID(SUVAHAVUJ!AD21,10,1)</f>
        <v xml:space="preserve"> </v>
      </c>
      <c r="CZ15" s="1306"/>
      <c r="DA15" s="1306"/>
      <c r="DB15" s="1306"/>
      <c r="DC15" s="1306"/>
      <c r="DD15" s="1306" t="str">
        <f>MID(SUVAHAVUJ!AD21,11,1)</f>
        <v>0</v>
      </c>
      <c r="DE15" s="1306"/>
      <c r="DF15" s="1306"/>
      <c r="DG15" s="1306"/>
      <c r="DH15" s="1306"/>
      <c r="DI15" s="1316"/>
      <c r="DJ15" s="370"/>
      <c r="DK15" s="371"/>
      <c r="DL15" s="1306" t="str">
        <f>MID(SUVAHAVUJ!AF21,1,1)</f>
        <v xml:space="preserve"> </v>
      </c>
      <c r="DM15" s="1306"/>
      <c r="DN15" s="1306"/>
      <c r="DO15" s="1306"/>
      <c r="DP15" s="1306"/>
      <c r="DQ15" s="1306"/>
      <c r="DR15" s="1306" t="str">
        <f>MID(SUVAHAVUJ!AF21,2,1)</f>
        <v xml:space="preserve"> </v>
      </c>
      <c r="DS15" s="1306"/>
      <c r="DT15" s="1306"/>
      <c r="DU15" s="1306"/>
      <c r="DV15" s="1306"/>
      <c r="DW15" s="1306" t="str">
        <f>MID(SUVAHAVUJ!AF21,3,1)</f>
        <v xml:space="preserve"> </v>
      </c>
      <c r="DX15" s="1306"/>
      <c r="DY15" s="1306"/>
      <c r="DZ15" s="1306"/>
      <c r="EA15" s="1306"/>
      <c r="EB15" s="1306"/>
      <c r="EC15" s="1306" t="str">
        <f>MID(SUVAHAVUJ!AF21,4,1)</f>
        <v xml:space="preserve"> </v>
      </c>
      <c r="ED15" s="1306"/>
      <c r="EE15" s="1306"/>
      <c r="EF15" s="1306"/>
      <c r="EG15" s="1306"/>
      <c r="EH15" s="1306" t="str">
        <f>MID(SUVAHAVUJ!AF21,5,1)</f>
        <v xml:space="preserve"> </v>
      </c>
      <c r="EI15" s="1306"/>
      <c r="EJ15" s="1306"/>
      <c r="EK15" s="1306"/>
      <c r="EL15" s="1306"/>
      <c r="EM15" s="1306"/>
      <c r="EN15" s="1306" t="str">
        <f>MID(SUVAHAVUJ!AF21,6,1)</f>
        <v xml:space="preserve"> </v>
      </c>
      <c r="EO15" s="1306"/>
      <c r="EP15" s="1306"/>
      <c r="EQ15" s="1306"/>
      <c r="ER15" s="1306"/>
      <c r="ES15" s="1306" t="str">
        <f>MID(SUVAHAVUJ!AF21,7,1)</f>
        <v xml:space="preserve"> </v>
      </c>
      <c r="ET15" s="1306"/>
      <c r="EU15" s="1306"/>
      <c r="EV15" s="1306"/>
      <c r="EW15" s="1306"/>
      <c r="EX15" s="1306"/>
      <c r="EY15" s="1306" t="str">
        <f>MID(SUVAHAVUJ!AF21,8,1)</f>
        <v xml:space="preserve"> </v>
      </c>
      <c r="EZ15" s="1306"/>
      <c r="FA15" s="1306"/>
      <c r="FB15" s="1306"/>
      <c r="FC15" s="1306"/>
      <c r="FD15" s="1306" t="str">
        <f>MID(SUVAHAVUJ!AF21,9,1)</f>
        <v xml:space="preserve"> </v>
      </c>
      <c r="FE15" s="1306"/>
      <c r="FF15" s="1306"/>
      <c r="FG15" s="1306"/>
      <c r="FH15" s="1306"/>
      <c r="FI15" s="1306"/>
      <c r="FJ15" s="1306" t="str">
        <f>MID(SUVAHAVUJ!AF21,10,1)</f>
        <v xml:space="preserve"> </v>
      </c>
      <c r="FK15" s="1306"/>
      <c r="FL15" s="1306"/>
      <c r="FM15" s="1306"/>
      <c r="FN15" s="1306"/>
      <c r="FO15" s="1307" t="str">
        <f>MID(SUVAHAVUJ!AF21,11,1)</f>
        <v>0</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03"/>
    </row>
    <row r="16" spans="2:205" ht="24.75" customHeight="1" x14ac:dyDescent="0.2">
      <c r="B16" s="1312"/>
      <c r="C16" s="1312"/>
      <c r="D16" s="1312"/>
      <c r="E16" s="1312"/>
      <c r="F16" s="1312"/>
      <c r="G16" s="1312"/>
      <c r="H16" s="1312"/>
      <c r="I16" s="1312"/>
      <c r="J16" s="1312"/>
      <c r="K16" s="1312"/>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1310"/>
      <c r="AL16" s="1310"/>
      <c r="AM16" s="1310"/>
      <c r="AN16" s="1310"/>
      <c r="AO16" s="1310"/>
      <c r="AP16" s="1310"/>
      <c r="AQ16" s="1311"/>
      <c r="AR16" s="1311"/>
      <c r="AS16" s="1311"/>
      <c r="AT16" s="1311"/>
      <c r="AU16" s="1311"/>
      <c r="AV16" s="1311"/>
      <c r="AW16" s="1311"/>
      <c r="AX16" s="1311"/>
      <c r="AY16" s="370"/>
      <c r="AZ16" s="371"/>
      <c r="BA16" s="1306" t="str">
        <f>MID(SUVAHAVUJ!AE21,1,1)</f>
        <v xml:space="preserve"> </v>
      </c>
      <c r="BB16" s="1306"/>
      <c r="BC16" s="1306"/>
      <c r="BD16" s="1306"/>
      <c r="BE16" s="1306"/>
      <c r="BF16" s="1306"/>
      <c r="BG16" s="1306" t="str">
        <f>MID(SUVAHAVUJ!AE21,2,1)</f>
        <v xml:space="preserve"> </v>
      </c>
      <c r="BH16" s="1306"/>
      <c r="BI16" s="1306"/>
      <c r="BJ16" s="1306"/>
      <c r="BK16" s="1306"/>
      <c r="BL16" s="1306" t="str">
        <f>MID(SUVAHAVUJ!AE21,3,1)</f>
        <v xml:space="preserve"> </v>
      </c>
      <c r="BM16" s="1306"/>
      <c r="BN16" s="1306"/>
      <c r="BO16" s="1306"/>
      <c r="BP16" s="1306"/>
      <c r="BQ16" s="1306"/>
      <c r="BR16" s="1306" t="str">
        <f>MID(SUVAHAVUJ!AE21,4,1)</f>
        <v xml:space="preserve"> </v>
      </c>
      <c r="BS16" s="1306"/>
      <c r="BT16" s="1306"/>
      <c r="BU16" s="1306"/>
      <c r="BV16" s="1306"/>
      <c r="BW16" s="1306" t="str">
        <f>MID(SUVAHAVUJ!AE21,5,1)</f>
        <v xml:space="preserve"> </v>
      </c>
      <c r="BX16" s="1306"/>
      <c r="BY16" s="1306"/>
      <c r="BZ16" s="1306"/>
      <c r="CA16" s="1306"/>
      <c r="CB16" s="1306"/>
      <c r="CC16" s="1306" t="str">
        <f>MID(SUVAHAVUJ!AE21,6,1)</f>
        <v xml:space="preserve"> </v>
      </c>
      <c r="CD16" s="1306"/>
      <c r="CE16" s="1306"/>
      <c r="CF16" s="1306"/>
      <c r="CG16" s="1306"/>
      <c r="CH16" s="1306" t="str">
        <f>MID(SUVAHAVUJ!AE21,7,1)</f>
        <v xml:space="preserve"> </v>
      </c>
      <c r="CI16" s="1306"/>
      <c r="CJ16" s="1306"/>
      <c r="CK16" s="1306"/>
      <c r="CL16" s="1306"/>
      <c r="CM16" s="1306"/>
      <c r="CN16" s="1306" t="str">
        <f>MID(SUVAHAVUJ!AE21,8,1)</f>
        <v xml:space="preserve"> </v>
      </c>
      <c r="CO16" s="1306"/>
      <c r="CP16" s="1306"/>
      <c r="CQ16" s="1306"/>
      <c r="CR16" s="1306"/>
      <c r="CS16" s="1306" t="str">
        <f>MID(SUVAHAVUJ!AE21,9,1)</f>
        <v xml:space="preserve"> </v>
      </c>
      <c r="CT16" s="1306"/>
      <c r="CU16" s="1306"/>
      <c r="CV16" s="1306"/>
      <c r="CW16" s="1306"/>
      <c r="CX16" s="1306"/>
      <c r="CY16" s="1306" t="str">
        <f>MID(SUVAHAVUJ!AE21,10,1)</f>
        <v xml:space="preserve"> </v>
      </c>
      <c r="CZ16" s="1306"/>
      <c r="DA16" s="1306"/>
      <c r="DB16" s="1306"/>
      <c r="DC16" s="1306"/>
      <c r="DD16" s="1306" t="str">
        <f>MID(SUVAHAVUJ!AE21,11,1)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MID(SUVAHAVUJ!AG21,1,1)</f>
        <v xml:space="preserve"> </v>
      </c>
      <c r="EQ16" s="1306"/>
      <c r="ER16" s="1306"/>
      <c r="ES16" s="1306"/>
      <c r="ET16" s="1306"/>
      <c r="EU16" s="1306"/>
      <c r="EV16" s="1306" t="str">
        <f>MID(SUVAHAVUJ!AG21,2,1)</f>
        <v xml:space="preserve"> </v>
      </c>
      <c r="EW16" s="1306"/>
      <c r="EX16" s="1306"/>
      <c r="EY16" s="1306"/>
      <c r="EZ16" s="1306"/>
      <c r="FA16" s="1306" t="str">
        <f>MID(SUVAHAVUJ!AG21,3,1)</f>
        <v xml:space="preserve"> </v>
      </c>
      <c r="FB16" s="1306"/>
      <c r="FC16" s="1306"/>
      <c r="FD16" s="1306"/>
      <c r="FE16" s="1306"/>
      <c r="FF16" s="1306"/>
      <c r="FG16" s="1306" t="str">
        <f>MID(SUVAHAVUJ!AG21,4,1)</f>
        <v xml:space="preserve"> </v>
      </c>
      <c r="FH16" s="1306"/>
      <c r="FI16" s="1306"/>
      <c r="FJ16" s="1306"/>
      <c r="FK16" s="1306"/>
      <c r="FL16" s="1306" t="str">
        <f>MID(SUVAHAVUJ!AG21,5,1)</f>
        <v xml:space="preserve"> </v>
      </c>
      <c r="FM16" s="1306"/>
      <c r="FN16" s="1306"/>
      <c r="FO16" s="1306"/>
      <c r="FP16" s="1306"/>
      <c r="FQ16" s="1306"/>
      <c r="FR16" s="1306" t="str">
        <f>MID(SUVAHAVUJ!AG21,6,1)</f>
        <v xml:space="preserve"> </v>
      </c>
      <c r="FS16" s="1306"/>
      <c r="FT16" s="1306"/>
      <c r="FU16" s="1306"/>
      <c r="FV16" s="1306"/>
      <c r="FW16" s="1306" t="str">
        <f>MID(SUVAHAVUJ!AG21,7,1)</f>
        <v xml:space="preserve"> </v>
      </c>
      <c r="FX16" s="1306"/>
      <c r="FY16" s="1306"/>
      <c r="FZ16" s="1306"/>
      <c r="GA16" s="1306"/>
      <c r="GB16" s="1306"/>
      <c r="GC16" s="1306" t="str">
        <f>MID(SUVAHAVUJ!AG21,8,1)</f>
        <v xml:space="preserve"> </v>
      </c>
      <c r="GD16" s="1306"/>
      <c r="GE16" s="1306"/>
      <c r="GF16" s="1306"/>
      <c r="GG16" s="1306"/>
      <c r="GH16" s="1306" t="str">
        <f>MID(SUVAHAVUJ!AG21,9,1)</f>
        <v xml:space="preserve"> </v>
      </c>
      <c r="GI16" s="1306"/>
      <c r="GJ16" s="1306"/>
      <c r="GK16" s="1306"/>
      <c r="GL16" s="1306"/>
      <c r="GM16" s="1306"/>
      <c r="GN16" s="1306" t="str">
        <f>MID(SUVAHAVUJ!AG21,10,1)</f>
        <v xml:space="preserve"> </v>
      </c>
      <c r="GO16" s="1306"/>
      <c r="GP16" s="1306"/>
      <c r="GQ16" s="1306"/>
      <c r="GR16" s="1306"/>
      <c r="GS16" s="1307" t="str">
        <f>MID(SUVAHAVUJ!AG21,11,1)</f>
        <v>0</v>
      </c>
      <c r="GT16" s="1307"/>
      <c r="GU16" s="1307"/>
      <c r="GV16" s="1307"/>
      <c r="GW16" s="1313"/>
    </row>
    <row r="17" spans="2:205" s="129" customFormat="1" ht="23.25" customHeight="1" x14ac:dyDescent="0.2">
      <c r="B17" s="1312" t="s">
        <v>2129</v>
      </c>
      <c r="C17" s="1312"/>
      <c r="D17" s="1312"/>
      <c r="E17" s="1312"/>
      <c r="F17" s="1312"/>
      <c r="G17" s="1312"/>
      <c r="H17" s="1312"/>
      <c r="I17" s="1312"/>
      <c r="J17" s="1312"/>
      <c r="K17" s="1312"/>
      <c r="L17" s="1309" t="str">
        <f>SUVAHAVUJ!$D$22</f>
        <v>Opravná položka k nadobudnutému majetku 
(+/- 097) +/- 098</v>
      </c>
      <c r="M17" s="1310"/>
      <c r="N17" s="1310"/>
      <c r="O17" s="1310"/>
      <c r="P17" s="1310"/>
      <c r="Q17" s="1310"/>
      <c r="R17" s="1310"/>
      <c r="S17" s="1310"/>
      <c r="T17" s="1310"/>
      <c r="U17" s="1310"/>
      <c r="V17" s="1310"/>
      <c r="W17" s="1310"/>
      <c r="X17" s="1310"/>
      <c r="Y17" s="1310"/>
      <c r="Z17" s="1310"/>
      <c r="AA17" s="1310"/>
      <c r="AB17" s="1310"/>
      <c r="AC17" s="1310"/>
      <c r="AD17" s="1310"/>
      <c r="AE17" s="1310"/>
      <c r="AF17" s="1310"/>
      <c r="AG17" s="1310"/>
      <c r="AH17" s="1310"/>
      <c r="AI17" s="1310"/>
      <c r="AJ17" s="1310"/>
      <c r="AK17" s="1310"/>
      <c r="AL17" s="1310"/>
      <c r="AM17" s="1310"/>
      <c r="AN17" s="1310"/>
      <c r="AO17" s="1310"/>
      <c r="AP17" s="1310"/>
      <c r="AQ17" s="1311" t="s">
        <v>800</v>
      </c>
      <c r="AR17" s="1311"/>
      <c r="AS17" s="1311"/>
      <c r="AT17" s="1311"/>
      <c r="AU17" s="1311"/>
      <c r="AV17" s="1311"/>
      <c r="AW17" s="1311"/>
      <c r="AX17" s="1311"/>
      <c r="AY17" s="370"/>
      <c r="AZ17" s="371"/>
      <c r="BA17" s="1307" t="str">
        <f>MID(SUVAHAVUJ!AD22,1,1)</f>
        <v xml:space="preserve"> </v>
      </c>
      <c r="BB17" s="1307"/>
      <c r="BC17" s="1307"/>
      <c r="BD17" s="1307"/>
      <c r="BE17" s="1307"/>
      <c r="BF17" s="1307"/>
      <c r="BG17" s="1307" t="str">
        <f>MID(SUVAHAVUJ!AD22,2,1)</f>
        <v xml:space="preserve"> </v>
      </c>
      <c r="BH17" s="1307"/>
      <c r="BI17" s="1307"/>
      <c r="BJ17" s="1307"/>
      <c r="BK17" s="1307"/>
      <c r="BL17" s="1307" t="str">
        <f>MID(SUVAHAVUJ!AD22,3,1)</f>
        <v xml:space="preserve"> </v>
      </c>
      <c r="BM17" s="1307"/>
      <c r="BN17" s="1307"/>
      <c r="BO17" s="1307"/>
      <c r="BP17" s="1307"/>
      <c r="BQ17" s="1307"/>
      <c r="BR17" s="1307" t="str">
        <f>MID(SUVAHAVUJ!AD22,4,1)</f>
        <v xml:space="preserve"> </v>
      </c>
      <c r="BS17" s="1307"/>
      <c r="BT17" s="1307"/>
      <c r="BU17" s="1307"/>
      <c r="BV17" s="1307"/>
      <c r="BW17" s="1307" t="str">
        <f>MID(SUVAHAVUJ!AD22,5,1)</f>
        <v xml:space="preserve"> </v>
      </c>
      <c r="BX17" s="1307"/>
      <c r="BY17" s="1307"/>
      <c r="BZ17" s="1307"/>
      <c r="CA17" s="1307"/>
      <c r="CB17" s="1307"/>
      <c r="CC17" s="1307" t="str">
        <f>MID(SUVAHAVUJ!AD22,6,1)</f>
        <v xml:space="preserve"> </v>
      </c>
      <c r="CD17" s="1307"/>
      <c r="CE17" s="1307"/>
      <c r="CF17" s="1307"/>
      <c r="CG17" s="1307"/>
      <c r="CH17" s="1307" t="str">
        <f>MID(SUVAHAVUJ!AD22,7,1)</f>
        <v xml:space="preserve"> </v>
      </c>
      <c r="CI17" s="1307"/>
      <c r="CJ17" s="1307"/>
      <c r="CK17" s="1307"/>
      <c r="CL17" s="1307"/>
      <c r="CM17" s="1307"/>
      <c r="CN17" s="1307" t="str">
        <f>MID(SUVAHAVUJ!AD22,8,1)</f>
        <v xml:space="preserve"> </v>
      </c>
      <c r="CO17" s="1307"/>
      <c r="CP17" s="1307"/>
      <c r="CQ17" s="1307"/>
      <c r="CR17" s="1307"/>
      <c r="CS17" s="1307" t="str">
        <f>MID(SUVAHAVUJ!AD22,9,1)</f>
        <v xml:space="preserve"> </v>
      </c>
      <c r="CT17" s="1307"/>
      <c r="CU17" s="1307"/>
      <c r="CV17" s="1307"/>
      <c r="CW17" s="1307"/>
      <c r="CX17" s="1307"/>
      <c r="CY17" s="1307" t="str">
        <f>MID(SUVAHAVUJ!AD22,10,1)</f>
        <v xml:space="preserve"> </v>
      </c>
      <c r="CZ17" s="1307"/>
      <c r="DA17" s="1307"/>
      <c r="DB17" s="1307"/>
      <c r="DC17" s="1307"/>
      <c r="DD17" s="1307" t="str">
        <f>MID(SUVAHAVUJ!AD22,11,1)</f>
        <v>0</v>
      </c>
      <c r="DE17" s="1307"/>
      <c r="DF17" s="1307"/>
      <c r="DG17" s="1307"/>
      <c r="DH17" s="1307"/>
      <c r="DI17" s="1313"/>
      <c r="DJ17" s="370"/>
      <c r="DK17" s="371"/>
      <c r="DL17" s="1306" t="str">
        <f>MID(SUVAHAVUJ!AF22,1,1)</f>
        <v xml:space="preserve"> </v>
      </c>
      <c r="DM17" s="1306"/>
      <c r="DN17" s="1306"/>
      <c r="DO17" s="1306"/>
      <c r="DP17" s="1306"/>
      <c r="DQ17" s="1306"/>
      <c r="DR17" s="1306" t="str">
        <f>MID(SUVAHAVUJ!AF22,2,1)</f>
        <v xml:space="preserve"> </v>
      </c>
      <c r="DS17" s="1306"/>
      <c r="DT17" s="1306"/>
      <c r="DU17" s="1306"/>
      <c r="DV17" s="1306"/>
      <c r="DW17" s="1306" t="str">
        <f>MID(SUVAHAVUJ!AF22,3,1)</f>
        <v xml:space="preserve"> </v>
      </c>
      <c r="DX17" s="1306"/>
      <c r="DY17" s="1306"/>
      <c r="DZ17" s="1306"/>
      <c r="EA17" s="1306"/>
      <c r="EB17" s="1306"/>
      <c r="EC17" s="1306" t="str">
        <f>MID(SUVAHAVUJ!AF22,4,1)</f>
        <v xml:space="preserve"> </v>
      </c>
      <c r="ED17" s="1306"/>
      <c r="EE17" s="1306"/>
      <c r="EF17" s="1306"/>
      <c r="EG17" s="1306"/>
      <c r="EH17" s="1306" t="str">
        <f>MID(SUVAHAVUJ!AF22,5,1)</f>
        <v xml:space="preserve"> </v>
      </c>
      <c r="EI17" s="1306"/>
      <c r="EJ17" s="1306"/>
      <c r="EK17" s="1306"/>
      <c r="EL17" s="1306"/>
      <c r="EM17" s="1306"/>
      <c r="EN17" s="1306" t="str">
        <f>MID(SUVAHAVUJ!AF22,6,1)</f>
        <v xml:space="preserve"> </v>
      </c>
      <c r="EO17" s="1306"/>
      <c r="EP17" s="1306"/>
      <c r="EQ17" s="1306"/>
      <c r="ER17" s="1306"/>
      <c r="ES17" s="1306" t="str">
        <f>MID(SUVAHAVUJ!AF22,7,1)</f>
        <v xml:space="preserve"> </v>
      </c>
      <c r="ET17" s="1306"/>
      <c r="EU17" s="1306"/>
      <c r="EV17" s="1306"/>
      <c r="EW17" s="1306"/>
      <c r="EX17" s="1306"/>
      <c r="EY17" s="1306" t="str">
        <f>MID(SUVAHAVUJ!AF22,8,1)</f>
        <v xml:space="preserve"> </v>
      </c>
      <c r="EZ17" s="1306"/>
      <c r="FA17" s="1306"/>
      <c r="FB17" s="1306"/>
      <c r="FC17" s="1306"/>
      <c r="FD17" s="1306" t="str">
        <f>MID(SUVAHAVUJ!AF22,9,1)</f>
        <v xml:space="preserve"> </v>
      </c>
      <c r="FE17" s="1306"/>
      <c r="FF17" s="1306"/>
      <c r="FG17" s="1306"/>
      <c r="FH17" s="1306"/>
      <c r="FI17" s="1306"/>
      <c r="FJ17" s="1306" t="str">
        <f>MID(SUVAHAVUJ!AF22,10,1)</f>
        <v xml:space="preserve"> </v>
      </c>
      <c r="FK17" s="1306"/>
      <c r="FL17" s="1306"/>
      <c r="FM17" s="1306"/>
      <c r="FN17" s="1306"/>
      <c r="FO17" s="1307" t="str">
        <f>MID(SUVAHAVUJ!AF22,11,1)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03"/>
    </row>
    <row r="18" spans="2:205" ht="23.25" customHeight="1" x14ac:dyDescent="0.2">
      <c r="B18" s="1312"/>
      <c r="C18" s="1312"/>
      <c r="D18" s="1312"/>
      <c r="E18" s="1312"/>
      <c r="F18" s="1312"/>
      <c r="G18" s="1312"/>
      <c r="H18" s="1312"/>
      <c r="I18" s="1312"/>
      <c r="J18" s="1312"/>
      <c r="K18" s="1312"/>
      <c r="L18" s="1310"/>
      <c r="M18" s="1310"/>
      <c r="N18" s="1310"/>
      <c r="O18" s="1310"/>
      <c r="P18" s="1310"/>
      <c r="Q18" s="1310"/>
      <c r="R18" s="1310"/>
      <c r="S18" s="1310"/>
      <c r="T18" s="1310"/>
      <c r="U18" s="1310"/>
      <c r="V18" s="1310"/>
      <c r="W18" s="1310"/>
      <c r="X18" s="1310"/>
      <c r="Y18" s="1310"/>
      <c r="Z18" s="1310"/>
      <c r="AA18" s="1310"/>
      <c r="AB18" s="1310"/>
      <c r="AC18" s="1310"/>
      <c r="AD18" s="1310"/>
      <c r="AE18" s="1310"/>
      <c r="AF18" s="1310"/>
      <c r="AG18" s="1310"/>
      <c r="AH18" s="1310"/>
      <c r="AI18" s="1310"/>
      <c r="AJ18" s="1310"/>
      <c r="AK18" s="1310"/>
      <c r="AL18" s="1310"/>
      <c r="AM18" s="1310"/>
      <c r="AN18" s="1310"/>
      <c r="AO18" s="1310"/>
      <c r="AP18" s="1310"/>
      <c r="AQ18" s="1311"/>
      <c r="AR18" s="1311"/>
      <c r="AS18" s="1311"/>
      <c r="AT18" s="1311"/>
      <c r="AU18" s="1311"/>
      <c r="AV18" s="1311"/>
      <c r="AW18" s="1311"/>
      <c r="AX18" s="1311"/>
      <c r="AY18" s="370"/>
      <c r="AZ18" s="371"/>
      <c r="BA18" s="1306" t="str">
        <f>MID(SUVAHAVUJ!AE22,1,1)</f>
        <v xml:space="preserve"> </v>
      </c>
      <c r="BB18" s="1306"/>
      <c r="BC18" s="1306"/>
      <c r="BD18" s="1306"/>
      <c r="BE18" s="1306"/>
      <c r="BF18" s="1306"/>
      <c r="BG18" s="1306" t="str">
        <f>MID(SUVAHAVUJ!AE22,2,1)</f>
        <v xml:space="preserve"> </v>
      </c>
      <c r="BH18" s="1306"/>
      <c r="BI18" s="1306"/>
      <c r="BJ18" s="1306"/>
      <c r="BK18" s="1306"/>
      <c r="BL18" s="1306" t="str">
        <f>MID(SUVAHAVUJ!AE22,3,1)</f>
        <v xml:space="preserve"> </v>
      </c>
      <c r="BM18" s="1306"/>
      <c r="BN18" s="1306"/>
      <c r="BO18" s="1306"/>
      <c r="BP18" s="1306"/>
      <c r="BQ18" s="1306"/>
      <c r="BR18" s="1306" t="str">
        <f>MID(SUVAHAVUJ!AE22,4,1)</f>
        <v xml:space="preserve"> </v>
      </c>
      <c r="BS18" s="1306"/>
      <c r="BT18" s="1306"/>
      <c r="BU18" s="1306"/>
      <c r="BV18" s="1306"/>
      <c r="BW18" s="1306" t="str">
        <f>MID(SUVAHAVUJ!AE22,5,1)</f>
        <v xml:space="preserve"> </v>
      </c>
      <c r="BX18" s="1306"/>
      <c r="BY18" s="1306"/>
      <c r="BZ18" s="1306"/>
      <c r="CA18" s="1306"/>
      <c r="CB18" s="1306"/>
      <c r="CC18" s="1306" t="str">
        <f>MID(SUVAHAVUJ!AE22,6,1)</f>
        <v xml:space="preserve"> </v>
      </c>
      <c r="CD18" s="1306"/>
      <c r="CE18" s="1306"/>
      <c r="CF18" s="1306"/>
      <c r="CG18" s="1306"/>
      <c r="CH18" s="1306" t="str">
        <f>MID(SUVAHAVUJ!AE22,7,1)</f>
        <v xml:space="preserve"> </v>
      </c>
      <c r="CI18" s="1306"/>
      <c r="CJ18" s="1306"/>
      <c r="CK18" s="1306"/>
      <c r="CL18" s="1306"/>
      <c r="CM18" s="1306"/>
      <c r="CN18" s="1306" t="str">
        <f>MID(SUVAHAVUJ!AE22,8,1)</f>
        <v xml:space="preserve"> </v>
      </c>
      <c r="CO18" s="1306"/>
      <c r="CP18" s="1306"/>
      <c r="CQ18" s="1306"/>
      <c r="CR18" s="1306"/>
      <c r="CS18" s="1306" t="str">
        <f>MID(SUVAHAVUJ!AE22,9,1)</f>
        <v xml:space="preserve"> </v>
      </c>
      <c r="CT18" s="1306"/>
      <c r="CU18" s="1306"/>
      <c r="CV18" s="1306"/>
      <c r="CW18" s="1306"/>
      <c r="CX18" s="1306"/>
      <c r="CY18" s="1306" t="str">
        <f>MID(SUVAHAVUJ!AE22,10,1)</f>
        <v xml:space="preserve"> </v>
      </c>
      <c r="CZ18" s="1306"/>
      <c r="DA18" s="1306"/>
      <c r="DB18" s="1306"/>
      <c r="DC18" s="1306"/>
      <c r="DD18" s="1306" t="str">
        <f>MID(SUVAHAVUJ!AE22,11,1)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MID(SUVAHAVUJ!AG22,1,1)</f>
        <v xml:space="preserve"> </v>
      </c>
      <c r="EQ18" s="1306"/>
      <c r="ER18" s="1306"/>
      <c r="ES18" s="1306"/>
      <c r="ET18" s="1306"/>
      <c r="EU18" s="1306"/>
      <c r="EV18" s="1306" t="str">
        <f>MID(SUVAHAVUJ!AG22,2,1)</f>
        <v xml:space="preserve"> </v>
      </c>
      <c r="EW18" s="1306"/>
      <c r="EX18" s="1306"/>
      <c r="EY18" s="1306"/>
      <c r="EZ18" s="1306"/>
      <c r="FA18" s="1306" t="str">
        <f>MID(SUVAHAVUJ!AG22,3,1)</f>
        <v xml:space="preserve"> </v>
      </c>
      <c r="FB18" s="1306"/>
      <c r="FC18" s="1306"/>
      <c r="FD18" s="1306"/>
      <c r="FE18" s="1306"/>
      <c r="FF18" s="1306"/>
      <c r="FG18" s="1306" t="str">
        <f>MID(SUVAHAVUJ!AG22,4,1)</f>
        <v xml:space="preserve"> </v>
      </c>
      <c r="FH18" s="1306"/>
      <c r="FI18" s="1306"/>
      <c r="FJ18" s="1306"/>
      <c r="FK18" s="1306"/>
      <c r="FL18" s="1306" t="str">
        <f>MID(SUVAHAVUJ!AG22,5,1)</f>
        <v xml:space="preserve"> </v>
      </c>
      <c r="FM18" s="1306"/>
      <c r="FN18" s="1306"/>
      <c r="FO18" s="1306"/>
      <c r="FP18" s="1306"/>
      <c r="FQ18" s="1306"/>
      <c r="FR18" s="1306" t="str">
        <f>MID(SUVAHAVUJ!AG22,6,1)</f>
        <v xml:space="preserve"> </v>
      </c>
      <c r="FS18" s="1306"/>
      <c r="FT18" s="1306"/>
      <c r="FU18" s="1306"/>
      <c r="FV18" s="1306"/>
      <c r="FW18" s="1306" t="str">
        <f>MID(SUVAHAVUJ!AG22,7,1)</f>
        <v xml:space="preserve"> </v>
      </c>
      <c r="FX18" s="1306"/>
      <c r="FY18" s="1306"/>
      <c r="FZ18" s="1306"/>
      <c r="GA18" s="1306"/>
      <c r="GB18" s="1306"/>
      <c r="GC18" s="1306" t="str">
        <f>MID(SUVAHAVUJ!AG22,8,1)</f>
        <v xml:space="preserve"> </v>
      </c>
      <c r="GD18" s="1306"/>
      <c r="GE18" s="1306"/>
      <c r="GF18" s="1306"/>
      <c r="GG18" s="1306"/>
      <c r="GH18" s="1306" t="str">
        <f>MID(SUVAHAVUJ!AG22,9,1)</f>
        <v xml:space="preserve"> </v>
      </c>
      <c r="GI18" s="1306"/>
      <c r="GJ18" s="1306"/>
      <c r="GK18" s="1306"/>
      <c r="GL18" s="1306"/>
      <c r="GM18" s="1306"/>
      <c r="GN18" s="1306" t="str">
        <f>MID(SUVAHAVUJ!AG22,10,1)</f>
        <v xml:space="preserve"> </v>
      </c>
      <c r="GO18" s="1306"/>
      <c r="GP18" s="1306"/>
      <c r="GQ18" s="1306"/>
      <c r="GR18" s="1306"/>
      <c r="GS18" s="1307" t="str">
        <f>MID(SUVAHAVUJ!AG22,11,1)</f>
        <v>0</v>
      </c>
      <c r="GT18" s="1307"/>
      <c r="GU18" s="1307"/>
      <c r="GV18" s="1307"/>
      <c r="GW18" s="1313"/>
    </row>
    <row r="19" spans="2:205" s="129" customFormat="1" ht="23.25" customHeight="1" x14ac:dyDescent="0.2">
      <c r="B19" s="1299" t="s">
        <v>2133</v>
      </c>
      <c r="C19" s="1299"/>
      <c r="D19" s="1299"/>
      <c r="E19" s="1299"/>
      <c r="F19" s="1299"/>
      <c r="G19" s="1299"/>
      <c r="H19" s="1299"/>
      <c r="I19" s="1299"/>
      <c r="J19" s="1299"/>
      <c r="K19" s="1299"/>
      <c r="L19" s="1300" t="str">
        <f>SUVAHAVUJ!$D$23</f>
        <v>Dlhodobý finančný majetok súčet (r. 22 až r. 32)</v>
      </c>
      <c r="M19" s="1301"/>
      <c r="N19" s="1301"/>
      <c r="O19" s="1301"/>
      <c r="P19" s="1301"/>
      <c r="Q19" s="1301"/>
      <c r="R19" s="1301"/>
      <c r="S19" s="1301"/>
      <c r="T19" s="1301"/>
      <c r="U19" s="1301"/>
      <c r="V19" s="1301"/>
      <c r="W19" s="1301"/>
      <c r="X19" s="1301"/>
      <c r="Y19" s="1301"/>
      <c r="Z19" s="1301"/>
      <c r="AA19" s="1301"/>
      <c r="AB19" s="1301"/>
      <c r="AC19" s="1301"/>
      <c r="AD19" s="1301"/>
      <c r="AE19" s="1301"/>
      <c r="AF19" s="1301"/>
      <c r="AG19" s="1301"/>
      <c r="AH19" s="1301"/>
      <c r="AI19" s="1301"/>
      <c r="AJ19" s="1301"/>
      <c r="AK19" s="1301"/>
      <c r="AL19" s="1301"/>
      <c r="AM19" s="1301"/>
      <c r="AN19" s="1301"/>
      <c r="AO19" s="1301"/>
      <c r="AP19" s="1301"/>
      <c r="AQ19" s="1302" t="s">
        <v>117</v>
      </c>
      <c r="AR19" s="1302"/>
      <c r="AS19" s="1302"/>
      <c r="AT19" s="1302"/>
      <c r="AU19" s="1302"/>
      <c r="AV19" s="1302"/>
      <c r="AW19" s="1302"/>
      <c r="AX19" s="1302"/>
      <c r="AY19" s="370"/>
      <c r="AZ19" s="371"/>
      <c r="BA19" s="1307" t="str">
        <f>MID(SUVAHAVUJ!AD23,1,1)</f>
        <v xml:space="preserve"> </v>
      </c>
      <c r="BB19" s="1307"/>
      <c r="BC19" s="1307"/>
      <c r="BD19" s="1307"/>
      <c r="BE19" s="1307"/>
      <c r="BF19" s="1307"/>
      <c r="BG19" s="1307" t="str">
        <f>MID(SUVAHAVUJ!AD23,2,1)</f>
        <v xml:space="preserve"> </v>
      </c>
      <c r="BH19" s="1307"/>
      <c r="BI19" s="1307"/>
      <c r="BJ19" s="1307"/>
      <c r="BK19" s="1307"/>
      <c r="BL19" s="1307" t="str">
        <f>MID(SUVAHAVUJ!AD23,3,1)</f>
        <v xml:space="preserve"> </v>
      </c>
      <c r="BM19" s="1307"/>
      <c r="BN19" s="1307"/>
      <c r="BO19" s="1307"/>
      <c r="BP19" s="1307"/>
      <c r="BQ19" s="1307"/>
      <c r="BR19" s="1307" t="str">
        <f>MID(SUVAHAVUJ!AD23,4,1)</f>
        <v xml:space="preserve"> </v>
      </c>
      <c r="BS19" s="1307"/>
      <c r="BT19" s="1307"/>
      <c r="BU19" s="1307"/>
      <c r="BV19" s="1307"/>
      <c r="BW19" s="1307" t="str">
        <f>MID(SUVAHAVUJ!AD23,5,1)</f>
        <v xml:space="preserve"> </v>
      </c>
      <c r="BX19" s="1307"/>
      <c r="BY19" s="1307"/>
      <c r="BZ19" s="1307"/>
      <c r="CA19" s="1307"/>
      <c r="CB19" s="1307"/>
      <c r="CC19" s="1307" t="str">
        <f>MID(SUVAHAVUJ!AD23,6,1)</f>
        <v xml:space="preserve"> </v>
      </c>
      <c r="CD19" s="1307"/>
      <c r="CE19" s="1307"/>
      <c r="CF19" s="1307"/>
      <c r="CG19" s="1307"/>
      <c r="CH19" s="1307" t="str">
        <f>MID(SUVAHAVUJ!AD23,7,1)</f>
        <v xml:space="preserve"> </v>
      </c>
      <c r="CI19" s="1307"/>
      <c r="CJ19" s="1307"/>
      <c r="CK19" s="1307"/>
      <c r="CL19" s="1307"/>
      <c r="CM19" s="1307"/>
      <c r="CN19" s="1307" t="str">
        <f>MID(SUVAHAVUJ!AD23,8,1)</f>
        <v xml:space="preserve"> </v>
      </c>
      <c r="CO19" s="1307"/>
      <c r="CP19" s="1307"/>
      <c r="CQ19" s="1307"/>
      <c r="CR19" s="1307"/>
      <c r="CS19" s="1307" t="str">
        <f>MID(SUVAHAVUJ!AD23,9,1)</f>
        <v xml:space="preserve"> </v>
      </c>
      <c r="CT19" s="1307"/>
      <c r="CU19" s="1307"/>
      <c r="CV19" s="1307"/>
      <c r="CW19" s="1307"/>
      <c r="CX19" s="1307"/>
      <c r="CY19" s="1307" t="str">
        <f>MID(SUVAHAVUJ!AD23,10,1)</f>
        <v xml:space="preserve"> </v>
      </c>
      <c r="CZ19" s="1307"/>
      <c r="DA19" s="1307"/>
      <c r="DB19" s="1307"/>
      <c r="DC19" s="1307"/>
      <c r="DD19" s="1307" t="str">
        <f>MID(SUVAHAVUJ!AD23,11,1)</f>
        <v>0</v>
      </c>
      <c r="DE19" s="1307"/>
      <c r="DF19" s="1307"/>
      <c r="DG19" s="1307"/>
      <c r="DH19" s="1307"/>
      <c r="DI19" s="1313"/>
      <c r="DJ19" s="370"/>
      <c r="DK19" s="371"/>
      <c r="DL19" s="1306" t="str">
        <f>MID(SUVAHAVUJ!AF23,1,1)</f>
        <v xml:space="preserve"> </v>
      </c>
      <c r="DM19" s="1306"/>
      <c r="DN19" s="1306"/>
      <c r="DO19" s="1306"/>
      <c r="DP19" s="1306"/>
      <c r="DQ19" s="1306"/>
      <c r="DR19" s="1306" t="str">
        <f>MID(SUVAHAVUJ!AF23,2,1)</f>
        <v xml:space="preserve"> </v>
      </c>
      <c r="DS19" s="1306"/>
      <c r="DT19" s="1306"/>
      <c r="DU19" s="1306"/>
      <c r="DV19" s="1306"/>
      <c r="DW19" s="1306" t="str">
        <f>MID(SUVAHAVUJ!AF23,3,1)</f>
        <v xml:space="preserve"> </v>
      </c>
      <c r="DX19" s="1306"/>
      <c r="DY19" s="1306"/>
      <c r="DZ19" s="1306"/>
      <c r="EA19" s="1306"/>
      <c r="EB19" s="1306"/>
      <c r="EC19" s="1306" t="str">
        <f>MID(SUVAHAVUJ!AF23,4,1)</f>
        <v xml:space="preserve"> </v>
      </c>
      <c r="ED19" s="1306"/>
      <c r="EE19" s="1306"/>
      <c r="EF19" s="1306"/>
      <c r="EG19" s="1306"/>
      <c r="EH19" s="1306" t="str">
        <f>MID(SUVAHAVUJ!AF23,5,1)</f>
        <v xml:space="preserve"> </v>
      </c>
      <c r="EI19" s="1306"/>
      <c r="EJ19" s="1306"/>
      <c r="EK19" s="1306"/>
      <c r="EL19" s="1306"/>
      <c r="EM19" s="1306"/>
      <c r="EN19" s="1306" t="str">
        <f>MID(SUVAHAVUJ!AF23,6,1)</f>
        <v xml:space="preserve"> </v>
      </c>
      <c r="EO19" s="1306"/>
      <c r="EP19" s="1306"/>
      <c r="EQ19" s="1306"/>
      <c r="ER19" s="1306"/>
      <c r="ES19" s="1306" t="str">
        <f>MID(SUVAHAVUJ!AF23,7,1)</f>
        <v xml:space="preserve"> </v>
      </c>
      <c r="ET19" s="1306"/>
      <c r="EU19" s="1306"/>
      <c r="EV19" s="1306"/>
      <c r="EW19" s="1306"/>
      <c r="EX19" s="1306"/>
      <c r="EY19" s="1306" t="str">
        <f>MID(SUVAHAVUJ!AF23,8,1)</f>
        <v xml:space="preserve"> </v>
      </c>
      <c r="EZ19" s="1306"/>
      <c r="FA19" s="1306"/>
      <c r="FB19" s="1306"/>
      <c r="FC19" s="1306"/>
      <c r="FD19" s="1306" t="str">
        <f>MID(SUVAHAVUJ!AF23,9,1)</f>
        <v xml:space="preserve"> </v>
      </c>
      <c r="FE19" s="1306"/>
      <c r="FF19" s="1306"/>
      <c r="FG19" s="1306"/>
      <c r="FH19" s="1306"/>
      <c r="FI19" s="1306"/>
      <c r="FJ19" s="1306" t="str">
        <f>MID(SUVAHAVUJ!AF23,10,1)</f>
        <v xml:space="preserve"> </v>
      </c>
      <c r="FK19" s="1306"/>
      <c r="FL19" s="1306"/>
      <c r="FM19" s="1306"/>
      <c r="FN19" s="1306"/>
      <c r="FO19" s="1307" t="str">
        <f>MID(SUVAHAVUJ!AF23,11,1)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03"/>
    </row>
    <row r="20" spans="2:205" ht="24" customHeight="1" x14ac:dyDescent="0.2">
      <c r="B20" s="1299"/>
      <c r="C20" s="1299"/>
      <c r="D20" s="1299"/>
      <c r="E20" s="1299"/>
      <c r="F20" s="1299"/>
      <c r="G20" s="1299"/>
      <c r="H20" s="1299"/>
      <c r="I20" s="1299"/>
      <c r="J20" s="1299"/>
      <c r="K20" s="1299"/>
      <c r="L20" s="1301"/>
      <c r="M20" s="1301"/>
      <c r="N20" s="1301"/>
      <c r="O20" s="1301"/>
      <c r="P20" s="1301"/>
      <c r="Q20" s="1301"/>
      <c r="R20" s="1301"/>
      <c r="S20" s="1301"/>
      <c r="T20" s="1301"/>
      <c r="U20" s="1301"/>
      <c r="V20" s="1301"/>
      <c r="W20" s="1301"/>
      <c r="X20" s="1301"/>
      <c r="Y20" s="1301"/>
      <c r="Z20" s="1301"/>
      <c r="AA20" s="1301"/>
      <c r="AB20" s="1301"/>
      <c r="AC20" s="1301"/>
      <c r="AD20" s="1301"/>
      <c r="AE20" s="1301"/>
      <c r="AF20" s="1301"/>
      <c r="AG20" s="1301"/>
      <c r="AH20" s="1301"/>
      <c r="AI20" s="1301"/>
      <c r="AJ20" s="1301"/>
      <c r="AK20" s="1301"/>
      <c r="AL20" s="1301"/>
      <c r="AM20" s="1301"/>
      <c r="AN20" s="1301"/>
      <c r="AO20" s="1301"/>
      <c r="AP20" s="1301"/>
      <c r="AQ20" s="1302"/>
      <c r="AR20" s="1302"/>
      <c r="AS20" s="1302"/>
      <c r="AT20" s="1302"/>
      <c r="AU20" s="1302"/>
      <c r="AV20" s="1302"/>
      <c r="AW20" s="1302"/>
      <c r="AX20" s="1302"/>
      <c r="AY20" s="370"/>
      <c r="AZ20" s="371"/>
      <c r="BA20" s="1306" t="str">
        <f>MID(SUVAHAVUJ!AE23,1,1)</f>
        <v xml:space="preserve"> </v>
      </c>
      <c r="BB20" s="1306"/>
      <c r="BC20" s="1306"/>
      <c r="BD20" s="1306"/>
      <c r="BE20" s="1306"/>
      <c r="BF20" s="1306"/>
      <c r="BG20" s="1306" t="str">
        <f>MID(SUVAHAVUJ!AE23,2,1)</f>
        <v xml:space="preserve"> </v>
      </c>
      <c r="BH20" s="1306"/>
      <c r="BI20" s="1306"/>
      <c r="BJ20" s="1306"/>
      <c r="BK20" s="1306"/>
      <c r="BL20" s="1306" t="str">
        <f>MID(SUVAHAVUJ!AE23,3,1)</f>
        <v xml:space="preserve"> </v>
      </c>
      <c r="BM20" s="1306"/>
      <c r="BN20" s="1306"/>
      <c r="BO20" s="1306"/>
      <c r="BP20" s="1306"/>
      <c r="BQ20" s="1306"/>
      <c r="BR20" s="1306" t="str">
        <f>MID(SUVAHAVUJ!AE23,4,1)</f>
        <v xml:space="preserve"> </v>
      </c>
      <c r="BS20" s="1306"/>
      <c r="BT20" s="1306"/>
      <c r="BU20" s="1306"/>
      <c r="BV20" s="1306"/>
      <c r="BW20" s="1306" t="str">
        <f>MID(SUVAHAVUJ!AE23,5,1)</f>
        <v xml:space="preserve"> </v>
      </c>
      <c r="BX20" s="1306"/>
      <c r="BY20" s="1306"/>
      <c r="BZ20" s="1306"/>
      <c r="CA20" s="1306"/>
      <c r="CB20" s="1306"/>
      <c r="CC20" s="1306" t="str">
        <f>MID(SUVAHAVUJ!AE23,6,1)</f>
        <v xml:space="preserve"> </v>
      </c>
      <c r="CD20" s="1306"/>
      <c r="CE20" s="1306"/>
      <c r="CF20" s="1306"/>
      <c r="CG20" s="1306"/>
      <c r="CH20" s="1306" t="str">
        <f>MID(SUVAHAVUJ!AE23,7,1)</f>
        <v xml:space="preserve"> </v>
      </c>
      <c r="CI20" s="1306"/>
      <c r="CJ20" s="1306"/>
      <c r="CK20" s="1306"/>
      <c r="CL20" s="1306"/>
      <c r="CM20" s="1306"/>
      <c r="CN20" s="1306" t="str">
        <f>MID(SUVAHAVUJ!AE23,8,1)</f>
        <v xml:space="preserve"> </v>
      </c>
      <c r="CO20" s="1306"/>
      <c r="CP20" s="1306"/>
      <c r="CQ20" s="1306"/>
      <c r="CR20" s="1306"/>
      <c r="CS20" s="1306" t="str">
        <f>MID(SUVAHAVUJ!AE23,9,1)</f>
        <v xml:space="preserve"> </v>
      </c>
      <c r="CT20" s="1306"/>
      <c r="CU20" s="1306"/>
      <c r="CV20" s="1306"/>
      <c r="CW20" s="1306"/>
      <c r="CX20" s="1306"/>
      <c r="CY20" s="1306" t="str">
        <f>MID(SUVAHAVUJ!AE23,10,1)</f>
        <v xml:space="preserve"> </v>
      </c>
      <c r="CZ20" s="1306"/>
      <c r="DA20" s="1306"/>
      <c r="DB20" s="1306"/>
      <c r="DC20" s="1306"/>
      <c r="DD20" s="1306" t="str">
        <f>MID(SUVAHAVUJ!AE23,11,1)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MID(SUVAHAVUJ!AG23,1,1)</f>
        <v xml:space="preserve"> </v>
      </c>
      <c r="EQ20" s="1306"/>
      <c r="ER20" s="1306"/>
      <c r="ES20" s="1306"/>
      <c r="ET20" s="1306"/>
      <c r="EU20" s="1306"/>
      <c r="EV20" s="1306" t="str">
        <f>MID(SUVAHAVUJ!AG23,2,1)</f>
        <v xml:space="preserve"> </v>
      </c>
      <c r="EW20" s="1306"/>
      <c r="EX20" s="1306"/>
      <c r="EY20" s="1306"/>
      <c r="EZ20" s="1306"/>
      <c r="FA20" s="1306" t="str">
        <f>MID(SUVAHAVUJ!AG23,3,1)</f>
        <v xml:space="preserve"> </v>
      </c>
      <c r="FB20" s="1306"/>
      <c r="FC20" s="1306"/>
      <c r="FD20" s="1306"/>
      <c r="FE20" s="1306"/>
      <c r="FF20" s="1306"/>
      <c r="FG20" s="1306" t="str">
        <f>MID(SUVAHAVUJ!AG23,4,1)</f>
        <v xml:space="preserve"> </v>
      </c>
      <c r="FH20" s="1306"/>
      <c r="FI20" s="1306"/>
      <c r="FJ20" s="1306"/>
      <c r="FK20" s="1306"/>
      <c r="FL20" s="1306" t="str">
        <f>MID(SUVAHAVUJ!AG23,5,1)</f>
        <v xml:space="preserve"> </v>
      </c>
      <c r="FM20" s="1306"/>
      <c r="FN20" s="1306"/>
      <c r="FO20" s="1306"/>
      <c r="FP20" s="1306"/>
      <c r="FQ20" s="1306"/>
      <c r="FR20" s="1306" t="str">
        <f>MID(SUVAHAVUJ!AG23,6,1)</f>
        <v xml:space="preserve"> </v>
      </c>
      <c r="FS20" s="1306"/>
      <c r="FT20" s="1306"/>
      <c r="FU20" s="1306"/>
      <c r="FV20" s="1306"/>
      <c r="FW20" s="1306" t="str">
        <f>MID(SUVAHAVUJ!AG23,7,1)</f>
        <v xml:space="preserve"> </v>
      </c>
      <c r="FX20" s="1306"/>
      <c r="FY20" s="1306"/>
      <c r="FZ20" s="1306"/>
      <c r="GA20" s="1306"/>
      <c r="GB20" s="1306"/>
      <c r="GC20" s="1306" t="str">
        <f>MID(SUVAHAVUJ!AG23,8,1)</f>
        <v xml:space="preserve"> </v>
      </c>
      <c r="GD20" s="1306"/>
      <c r="GE20" s="1306"/>
      <c r="GF20" s="1306"/>
      <c r="GG20" s="1306"/>
      <c r="GH20" s="1306" t="str">
        <f>MID(SUVAHAVUJ!AG23,9,1)</f>
        <v xml:space="preserve"> </v>
      </c>
      <c r="GI20" s="1306"/>
      <c r="GJ20" s="1306"/>
      <c r="GK20" s="1306"/>
      <c r="GL20" s="1306"/>
      <c r="GM20" s="1306"/>
      <c r="GN20" s="1306" t="str">
        <f>MID(SUVAHAVUJ!AG23,10,1)</f>
        <v xml:space="preserve"> </v>
      </c>
      <c r="GO20" s="1306"/>
      <c r="GP20" s="1306"/>
      <c r="GQ20" s="1306"/>
      <c r="GR20" s="1306"/>
      <c r="GS20" s="1307" t="str">
        <f>MID(SUVAHAVUJ!AG23,11,1)</f>
        <v>0</v>
      </c>
      <c r="GT20" s="1307"/>
      <c r="GU20" s="1307"/>
      <c r="GV20" s="1307"/>
      <c r="GW20" s="1313"/>
    </row>
    <row r="21" spans="2:205" s="129" customFormat="1" ht="23.25" customHeight="1" x14ac:dyDescent="0.2">
      <c r="B21" s="1318" t="s">
        <v>2137</v>
      </c>
      <c r="C21" s="1318"/>
      <c r="D21" s="1318"/>
      <c r="E21" s="1318"/>
      <c r="F21" s="1318"/>
      <c r="G21" s="1318"/>
      <c r="H21" s="1318"/>
      <c r="I21" s="1318"/>
      <c r="J21" s="1318"/>
      <c r="K21" s="1318"/>
      <c r="L21" s="1309" t="str">
        <f>SUVAHAVUJ!$D$24</f>
        <v>Podielové cenné papiere a podiely v prepojených účtovných jednotkách (061A, 062A, 063A) - /096A/</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914</v>
      </c>
      <c r="AR21" s="1311"/>
      <c r="AS21" s="1311"/>
      <c r="AT21" s="1311"/>
      <c r="AU21" s="1311"/>
      <c r="AV21" s="1311"/>
      <c r="AW21" s="1311"/>
      <c r="AX21" s="1311"/>
      <c r="AY21" s="370"/>
      <c r="AZ21" s="371"/>
      <c r="BA21" s="1307" t="str">
        <f>MID(SUVAHAVUJ!AD24,1,1)</f>
        <v xml:space="preserve"> </v>
      </c>
      <c r="BB21" s="1307"/>
      <c r="BC21" s="1307"/>
      <c r="BD21" s="1307"/>
      <c r="BE21" s="1307"/>
      <c r="BF21" s="1307"/>
      <c r="BG21" s="1307" t="str">
        <f>MID(SUVAHAVUJ!AD24,2,1)</f>
        <v xml:space="preserve"> </v>
      </c>
      <c r="BH21" s="1307"/>
      <c r="BI21" s="1307"/>
      <c r="BJ21" s="1307"/>
      <c r="BK21" s="1307"/>
      <c r="BL21" s="1307" t="str">
        <f>MID(SUVAHAVUJ!AD24,3,1)</f>
        <v xml:space="preserve"> </v>
      </c>
      <c r="BM21" s="1307"/>
      <c r="BN21" s="1307"/>
      <c r="BO21" s="1307"/>
      <c r="BP21" s="1307"/>
      <c r="BQ21" s="1307"/>
      <c r="BR21" s="1307" t="str">
        <f>MID(SUVAHAVUJ!AD24,4,1)</f>
        <v xml:space="preserve"> </v>
      </c>
      <c r="BS21" s="1307"/>
      <c r="BT21" s="1307"/>
      <c r="BU21" s="1307"/>
      <c r="BV21" s="1307"/>
      <c r="BW21" s="1307" t="str">
        <f>MID(SUVAHAVUJ!AD24,5,1)</f>
        <v xml:space="preserve"> </v>
      </c>
      <c r="BX21" s="1307"/>
      <c r="BY21" s="1307"/>
      <c r="BZ21" s="1307"/>
      <c r="CA21" s="1307"/>
      <c r="CB21" s="1307"/>
      <c r="CC21" s="1307" t="str">
        <f>MID(SUVAHAVUJ!AD24,6,1)</f>
        <v xml:space="preserve"> </v>
      </c>
      <c r="CD21" s="1307"/>
      <c r="CE21" s="1307"/>
      <c r="CF21" s="1307"/>
      <c r="CG21" s="1307"/>
      <c r="CH21" s="1307" t="str">
        <f>MID(SUVAHAVUJ!AD24,7,1)</f>
        <v xml:space="preserve"> </v>
      </c>
      <c r="CI21" s="1307"/>
      <c r="CJ21" s="1307"/>
      <c r="CK21" s="1307"/>
      <c r="CL21" s="1307"/>
      <c r="CM21" s="1307"/>
      <c r="CN21" s="1307" t="str">
        <f>MID(SUVAHAVUJ!AD24,8,1)</f>
        <v xml:space="preserve"> </v>
      </c>
      <c r="CO21" s="1307"/>
      <c r="CP21" s="1307"/>
      <c r="CQ21" s="1307"/>
      <c r="CR21" s="1307"/>
      <c r="CS21" s="1307" t="str">
        <f>MID(SUVAHAVUJ!AD24,9,1)</f>
        <v xml:space="preserve"> </v>
      </c>
      <c r="CT21" s="1307"/>
      <c r="CU21" s="1307"/>
      <c r="CV21" s="1307"/>
      <c r="CW21" s="1307"/>
      <c r="CX21" s="1307"/>
      <c r="CY21" s="1307" t="str">
        <f>MID(SUVAHAVUJ!AD24,10,1)</f>
        <v xml:space="preserve"> </v>
      </c>
      <c r="CZ21" s="1307"/>
      <c r="DA21" s="1307"/>
      <c r="DB21" s="1307"/>
      <c r="DC21" s="1307"/>
      <c r="DD21" s="1307" t="str">
        <f>MID(SUVAHAVUJ!AD24,11,1)</f>
        <v>0</v>
      </c>
      <c r="DE21" s="1307"/>
      <c r="DF21" s="1307"/>
      <c r="DG21" s="1307"/>
      <c r="DH21" s="1307"/>
      <c r="DI21" s="1313"/>
      <c r="DJ21" s="370"/>
      <c r="DK21" s="371"/>
      <c r="DL21" s="1306" t="str">
        <f>MID(SUVAHAVUJ!AF24,1,1)</f>
        <v xml:space="preserve"> </v>
      </c>
      <c r="DM21" s="1306"/>
      <c r="DN21" s="1306"/>
      <c r="DO21" s="1306"/>
      <c r="DP21" s="1306"/>
      <c r="DQ21" s="1306"/>
      <c r="DR21" s="1306" t="str">
        <f>MID(SUVAHAVUJ!AF24,2,1)</f>
        <v xml:space="preserve"> </v>
      </c>
      <c r="DS21" s="1306"/>
      <c r="DT21" s="1306"/>
      <c r="DU21" s="1306"/>
      <c r="DV21" s="1306"/>
      <c r="DW21" s="1306" t="str">
        <f>MID(SUVAHAVUJ!AF24,3,1)</f>
        <v xml:space="preserve"> </v>
      </c>
      <c r="DX21" s="1306"/>
      <c r="DY21" s="1306"/>
      <c r="DZ21" s="1306"/>
      <c r="EA21" s="1306"/>
      <c r="EB21" s="1306"/>
      <c r="EC21" s="1306" t="str">
        <f>MID(SUVAHAVUJ!AF24,4,1)</f>
        <v xml:space="preserve"> </v>
      </c>
      <c r="ED21" s="1306"/>
      <c r="EE21" s="1306"/>
      <c r="EF21" s="1306"/>
      <c r="EG21" s="1306"/>
      <c r="EH21" s="1306" t="str">
        <f>MID(SUVAHAVUJ!AF24,5,1)</f>
        <v xml:space="preserve"> </v>
      </c>
      <c r="EI21" s="1306"/>
      <c r="EJ21" s="1306"/>
      <c r="EK21" s="1306"/>
      <c r="EL21" s="1306"/>
      <c r="EM21" s="1306"/>
      <c r="EN21" s="1306" t="str">
        <f>MID(SUVAHAVUJ!AF24,6,1)</f>
        <v xml:space="preserve"> </v>
      </c>
      <c r="EO21" s="1306"/>
      <c r="EP21" s="1306"/>
      <c r="EQ21" s="1306"/>
      <c r="ER21" s="1306"/>
      <c r="ES21" s="1306" t="str">
        <f>MID(SUVAHAVUJ!AF24,7,1)</f>
        <v xml:space="preserve"> </v>
      </c>
      <c r="ET21" s="1306"/>
      <c r="EU21" s="1306"/>
      <c r="EV21" s="1306"/>
      <c r="EW21" s="1306"/>
      <c r="EX21" s="1306"/>
      <c r="EY21" s="1306" t="str">
        <f>MID(SUVAHAVUJ!AF24,8,1)</f>
        <v xml:space="preserve"> </v>
      </c>
      <c r="EZ21" s="1306"/>
      <c r="FA21" s="1306"/>
      <c r="FB21" s="1306"/>
      <c r="FC21" s="1306"/>
      <c r="FD21" s="1306" t="str">
        <f>MID(SUVAHAVUJ!AF24,9,1)</f>
        <v xml:space="preserve"> </v>
      </c>
      <c r="FE21" s="1306"/>
      <c r="FF21" s="1306"/>
      <c r="FG21" s="1306"/>
      <c r="FH21" s="1306"/>
      <c r="FI21" s="1306"/>
      <c r="FJ21" s="1306" t="str">
        <f>MID(SUVAHAVUJ!AF24,10,1)</f>
        <v xml:space="preserve"> </v>
      </c>
      <c r="FK21" s="1306"/>
      <c r="FL21" s="1306"/>
      <c r="FM21" s="1306"/>
      <c r="FN21" s="1306"/>
      <c r="FO21" s="1307" t="str">
        <f>MID(SUVAHAVUJ!AF24,11,1)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03"/>
    </row>
    <row r="22" spans="2:205" ht="23.25" customHeight="1" x14ac:dyDescent="0.2">
      <c r="B22" s="1318"/>
      <c r="C22" s="1318"/>
      <c r="D22" s="1318"/>
      <c r="E22" s="1318"/>
      <c r="F22" s="1318"/>
      <c r="G22" s="1318"/>
      <c r="H22" s="1318"/>
      <c r="I22" s="1318"/>
      <c r="J22" s="1318"/>
      <c r="K22" s="1318"/>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10"/>
      <c r="AI22" s="1310"/>
      <c r="AJ22" s="1310"/>
      <c r="AK22" s="1310"/>
      <c r="AL22" s="1310"/>
      <c r="AM22" s="1310"/>
      <c r="AN22" s="1310"/>
      <c r="AO22" s="1310"/>
      <c r="AP22" s="1310"/>
      <c r="AQ22" s="1311"/>
      <c r="AR22" s="1311"/>
      <c r="AS22" s="1311"/>
      <c r="AT22" s="1311"/>
      <c r="AU22" s="1311"/>
      <c r="AV22" s="1311"/>
      <c r="AW22" s="1311"/>
      <c r="AX22" s="1311"/>
      <c r="AY22" s="370"/>
      <c r="AZ22" s="371"/>
      <c r="BA22" s="1306" t="str">
        <f>MID(SUVAHAVUJ!AE24,1,1)</f>
        <v xml:space="preserve"> </v>
      </c>
      <c r="BB22" s="1306"/>
      <c r="BC22" s="1306"/>
      <c r="BD22" s="1306"/>
      <c r="BE22" s="1306"/>
      <c r="BF22" s="1306"/>
      <c r="BG22" s="1306" t="str">
        <f>MID(SUVAHAVUJ!AE24,2,1)</f>
        <v xml:space="preserve"> </v>
      </c>
      <c r="BH22" s="1306"/>
      <c r="BI22" s="1306"/>
      <c r="BJ22" s="1306"/>
      <c r="BK22" s="1306"/>
      <c r="BL22" s="1306" t="str">
        <f>MID(SUVAHAVUJ!AE24,3,1)</f>
        <v xml:space="preserve"> </v>
      </c>
      <c r="BM22" s="1306"/>
      <c r="BN22" s="1306"/>
      <c r="BO22" s="1306"/>
      <c r="BP22" s="1306"/>
      <c r="BQ22" s="1306"/>
      <c r="BR22" s="1306" t="str">
        <f>MID(SUVAHAVUJ!AE24,4,1)</f>
        <v xml:space="preserve"> </v>
      </c>
      <c r="BS22" s="1306"/>
      <c r="BT22" s="1306"/>
      <c r="BU22" s="1306"/>
      <c r="BV22" s="1306"/>
      <c r="BW22" s="1306" t="str">
        <f>MID(SUVAHAVUJ!AE24,5,1)</f>
        <v xml:space="preserve"> </v>
      </c>
      <c r="BX22" s="1306"/>
      <c r="BY22" s="1306"/>
      <c r="BZ22" s="1306"/>
      <c r="CA22" s="1306"/>
      <c r="CB22" s="1306"/>
      <c r="CC22" s="1306" t="str">
        <f>MID(SUVAHAVUJ!AE24,6,1)</f>
        <v xml:space="preserve"> </v>
      </c>
      <c r="CD22" s="1306"/>
      <c r="CE22" s="1306"/>
      <c r="CF22" s="1306"/>
      <c r="CG22" s="1306"/>
      <c r="CH22" s="1306" t="str">
        <f>MID(SUVAHAVUJ!AE24,7,1)</f>
        <v xml:space="preserve"> </v>
      </c>
      <c r="CI22" s="1306"/>
      <c r="CJ22" s="1306"/>
      <c r="CK22" s="1306"/>
      <c r="CL22" s="1306"/>
      <c r="CM22" s="1306"/>
      <c r="CN22" s="1306" t="str">
        <f>MID(SUVAHAVUJ!AE24,8,1)</f>
        <v xml:space="preserve"> </v>
      </c>
      <c r="CO22" s="1306"/>
      <c r="CP22" s="1306"/>
      <c r="CQ22" s="1306"/>
      <c r="CR22" s="1306"/>
      <c r="CS22" s="1306" t="str">
        <f>MID(SUVAHAVUJ!AE24,9,1)</f>
        <v xml:space="preserve"> </v>
      </c>
      <c r="CT22" s="1306"/>
      <c r="CU22" s="1306"/>
      <c r="CV22" s="1306"/>
      <c r="CW22" s="1306"/>
      <c r="CX22" s="1306"/>
      <c r="CY22" s="1306" t="str">
        <f>MID(SUVAHAVUJ!AE24,10,1)</f>
        <v xml:space="preserve"> </v>
      </c>
      <c r="CZ22" s="1306"/>
      <c r="DA22" s="1306"/>
      <c r="DB22" s="1306"/>
      <c r="DC22" s="1306"/>
      <c r="DD22" s="1306" t="str">
        <f>MID(SUVAHAVUJ!AE24,11,1)</f>
        <v>0</v>
      </c>
      <c r="DE22" s="1306"/>
      <c r="DF22" s="1306"/>
      <c r="DG22" s="1306"/>
      <c r="DH22" s="1306"/>
      <c r="DI22" s="1316"/>
      <c r="DJ22" s="1304"/>
      <c r="DK22" s="1304"/>
      <c r="DL22" s="1304"/>
      <c r="DM22" s="1304"/>
      <c r="DN22" s="1304"/>
      <c r="DO22" s="1304"/>
      <c r="DP22" s="1304"/>
      <c r="DQ22" s="1304"/>
      <c r="DR22" s="1304"/>
      <c r="DS22" s="1304"/>
      <c r="DT22" s="1304"/>
      <c r="DU22" s="1304"/>
      <c r="DV22" s="1304"/>
      <c r="DW22" s="1304"/>
      <c r="DX22" s="1304"/>
      <c r="DY22" s="1304"/>
      <c r="DZ22" s="1304"/>
      <c r="EA22" s="1304"/>
      <c r="EB22" s="1304"/>
      <c r="EC22" s="1304"/>
      <c r="ED22" s="1304"/>
      <c r="EE22" s="1304"/>
      <c r="EF22" s="1304"/>
      <c r="EG22" s="1304"/>
      <c r="EH22" s="1304"/>
      <c r="EI22" s="1304"/>
      <c r="EJ22" s="1304"/>
      <c r="EK22" s="1304"/>
      <c r="EL22" s="1304"/>
      <c r="EM22" s="1304"/>
      <c r="EN22" s="370"/>
      <c r="EO22" s="371"/>
      <c r="EP22" s="1306" t="str">
        <f>MID(SUVAHAVUJ!AG24,1,1)</f>
        <v xml:space="preserve"> </v>
      </c>
      <c r="EQ22" s="1306"/>
      <c r="ER22" s="1306"/>
      <c r="ES22" s="1306"/>
      <c r="ET22" s="1306"/>
      <c r="EU22" s="1306"/>
      <c r="EV22" s="1306" t="str">
        <f>MID(SUVAHAVUJ!AG24,2,1)</f>
        <v xml:space="preserve"> </v>
      </c>
      <c r="EW22" s="1306"/>
      <c r="EX22" s="1306"/>
      <c r="EY22" s="1306"/>
      <c r="EZ22" s="1306"/>
      <c r="FA22" s="1306" t="str">
        <f>MID(SUVAHAVUJ!AG24,3,1)</f>
        <v xml:space="preserve"> </v>
      </c>
      <c r="FB22" s="1306"/>
      <c r="FC22" s="1306"/>
      <c r="FD22" s="1306"/>
      <c r="FE22" s="1306"/>
      <c r="FF22" s="1306"/>
      <c r="FG22" s="1306" t="str">
        <f>MID(SUVAHAVUJ!AG24,4,1)</f>
        <v xml:space="preserve"> </v>
      </c>
      <c r="FH22" s="1306"/>
      <c r="FI22" s="1306"/>
      <c r="FJ22" s="1306"/>
      <c r="FK22" s="1306"/>
      <c r="FL22" s="1306" t="str">
        <f>MID(SUVAHAVUJ!AG24,5,1)</f>
        <v xml:space="preserve"> </v>
      </c>
      <c r="FM22" s="1306"/>
      <c r="FN22" s="1306"/>
      <c r="FO22" s="1306"/>
      <c r="FP22" s="1306"/>
      <c r="FQ22" s="1306"/>
      <c r="FR22" s="1306" t="str">
        <f>MID(SUVAHAVUJ!AG24,6,1)</f>
        <v xml:space="preserve"> </v>
      </c>
      <c r="FS22" s="1306"/>
      <c r="FT22" s="1306"/>
      <c r="FU22" s="1306"/>
      <c r="FV22" s="1306"/>
      <c r="FW22" s="1306" t="str">
        <f>MID(SUVAHAVUJ!AG24,7,1)</f>
        <v xml:space="preserve"> </v>
      </c>
      <c r="FX22" s="1306"/>
      <c r="FY22" s="1306"/>
      <c r="FZ22" s="1306"/>
      <c r="GA22" s="1306"/>
      <c r="GB22" s="1306"/>
      <c r="GC22" s="1306" t="str">
        <f>MID(SUVAHAVUJ!AG24,8,1)</f>
        <v xml:space="preserve"> </v>
      </c>
      <c r="GD22" s="1306"/>
      <c r="GE22" s="1306"/>
      <c r="GF22" s="1306"/>
      <c r="GG22" s="1306"/>
      <c r="GH22" s="1306" t="str">
        <f>MID(SUVAHAVUJ!AG24,9,1)</f>
        <v xml:space="preserve"> </v>
      </c>
      <c r="GI22" s="1306"/>
      <c r="GJ22" s="1306"/>
      <c r="GK22" s="1306"/>
      <c r="GL22" s="1306"/>
      <c r="GM22" s="1306"/>
      <c r="GN22" s="1306" t="str">
        <f>MID(SUVAHAVUJ!AG24,10,1)</f>
        <v xml:space="preserve"> </v>
      </c>
      <c r="GO22" s="1306"/>
      <c r="GP22" s="1306"/>
      <c r="GQ22" s="1306"/>
      <c r="GR22" s="1306"/>
      <c r="GS22" s="1307" t="str">
        <f>MID(SUVAHAVUJ!AG24,11,1)</f>
        <v>0</v>
      </c>
      <c r="GT22" s="1307"/>
      <c r="GU22" s="1307"/>
      <c r="GV22" s="1307"/>
      <c r="GW22" s="1313"/>
    </row>
    <row r="23" spans="2:205" s="129" customFormat="1" ht="23.25" customHeight="1" x14ac:dyDescent="0.2">
      <c r="B23" s="1312" t="s">
        <v>2080</v>
      </c>
      <c r="C23" s="1312"/>
      <c r="D23" s="1312"/>
      <c r="E23" s="1312"/>
      <c r="F23" s="1312"/>
      <c r="G23" s="1312"/>
      <c r="H23" s="1312"/>
      <c r="I23" s="1312"/>
      <c r="J23" s="1312"/>
      <c r="K23" s="1312"/>
      <c r="L23" s="1309" t="str">
        <f>SUVAHAVUJ!$D$25</f>
        <v>Podielové cenné papiere a podiely s podielovou účasťou okrem v prepojených účtovných jednotkách 
(062A) - /096A/</v>
      </c>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1" t="s">
        <v>915</v>
      </c>
      <c r="AR23" s="1311"/>
      <c r="AS23" s="1311"/>
      <c r="AT23" s="1311"/>
      <c r="AU23" s="1311"/>
      <c r="AV23" s="1311"/>
      <c r="AW23" s="1311"/>
      <c r="AX23" s="1311"/>
      <c r="AY23" s="370"/>
      <c r="AZ23" s="371"/>
      <c r="BA23" s="1307" t="str">
        <f>MID(SUVAHAVUJ!AD25,1,1)</f>
        <v xml:space="preserve"> </v>
      </c>
      <c r="BB23" s="1307"/>
      <c r="BC23" s="1307"/>
      <c r="BD23" s="1307"/>
      <c r="BE23" s="1307"/>
      <c r="BF23" s="1307"/>
      <c r="BG23" s="1307" t="str">
        <f>MID(SUVAHAVUJ!AD25,2,1)</f>
        <v xml:space="preserve"> </v>
      </c>
      <c r="BH23" s="1307"/>
      <c r="BI23" s="1307"/>
      <c r="BJ23" s="1307"/>
      <c r="BK23" s="1307"/>
      <c r="BL23" s="1307" t="str">
        <f>MID(SUVAHAVUJ!AD25,3,1)</f>
        <v xml:space="preserve"> </v>
      </c>
      <c r="BM23" s="1307"/>
      <c r="BN23" s="1307"/>
      <c r="BO23" s="1307"/>
      <c r="BP23" s="1307"/>
      <c r="BQ23" s="1307"/>
      <c r="BR23" s="1307" t="str">
        <f>MID(SUVAHAVUJ!AD25,4,1)</f>
        <v xml:space="preserve"> </v>
      </c>
      <c r="BS23" s="1307"/>
      <c r="BT23" s="1307"/>
      <c r="BU23" s="1307"/>
      <c r="BV23" s="1307"/>
      <c r="BW23" s="1307" t="str">
        <f>MID(SUVAHAVUJ!AD25,5,1)</f>
        <v xml:space="preserve"> </v>
      </c>
      <c r="BX23" s="1307"/>
      <c r="BY23" s="1307"/>
      <c r="BZ23" s="1307"/>
      <c r="CA23" s="1307"/>
      <c r="CB23" s="1307"/>
      <c r="CC23" s="1307" t="str">
        <f>MID(SUVAHAVUJ!AD25,6,1)</f>
        <v xml:space="preserve"> </v>
      </c>
      <c r="CD23" s="1307"/>
      <c r="CE23" s="1307"/>
      <c r="CF23" s="1307"/>
      <c r="CG23" s="1307"/>
      <c r="CH23" s="1307" t="str">
        <f>MID(SUVAHAVUJ!AD25,7,1)</f>
        <v xml:space="preserve"> </v>
      </c>
      <c r="CI23" s="1307"/>
      <c r="CJ23" s="1307"/>
      <c r="CK23" s="1307"/>
      <c r="CL23" s="1307"/>
      <c r="CM23" s="1307"/>
      <c r="CN23" s="1307" t="str">
        <f>MID(SUVAHAVUJ!AD25,8,1)</f>
        <v xml:space="preserve"> </v>
      </c>
      <c r="CO23" s="1307"/>
      <c r="CP23" s="1307"/>
      <c r="CQ23" s="1307"/>
      <c r="CR23" s="1307"/>
      <c r="CS23" s="1307" t="str">
        <f>MID(SUVAHAVUJ!AD25,9,1)</f>
        <v xml:space="preserve"> </v>
      </c>
      <c r="CT23" s="1307"/>
      <c r="CU23" s="1307"/>
      <c r="CV23" s="1307"/>
      <c r="CW23" s="1307"/>
      <c r="CX23" s="1307"/>
      <c r="CY23" s="1307" t="str">
        <f>MID(SUVAHAVUJ!AD25,10,1)</f>
        <v xml:space="preserve"> </v>
      </c>
      <c r="CZ23" s="1307"/>
      <c r="DA23" s="1307"/>
      <c r="DB23" s="1307"/>
      <c r="DC23" s="1307"/>
      <c r="DD23" s="1307" t="str">
        <f>MID(SUVAHAVUJ!AD25,11,1)</f>
        <v>0</v>
      </c>
      <c r="DE23" s="1307"/>
      <c r="DF23" s="1307"/>
      <c r="DG23" s="1307"/>
      <c r="DH23" s="1307"/>
      <c r="DI23" s="1313"/>
      <c r="DJ23" s="370"/>
      <c r="DK23" s="371"/>
      <c r="DL23" s="1306" t="str">
        <f>MID(SUVAHAVUJ!AF25,1,1)</f>
        <v xml:space="preserve"> </v>
      </c>
      <c r="DM23" s="1306"/>
      <c r="DN23" s="1306"/>
      <c r="DO23" s="1306"/>
      <c r="DP23" s="1306"/>
      <c r="DQ23" s="1306"/>
      <c r="DR23" s="1306" t="str">
        <f>MID(SUVAHAVUJ!AF25,2,1)</f>
        <v xml:space="preserve"> </v>
      </c>
      <c r="DS23" s="1306"/>
      <c r="DT23" s="1306"/>
      <c r="DU23" s="1306"/>
      <c r="DV23" s="1306"/>
      <c r="DW23" s="1306" t="str">
        <f>MID(SUVAHAVUJ!AF25,3,1)</f>
        <v xml:space="preserve"> </v>
      </c>
      <c r="DX23" s="1306"/>
      <c r="DY23" s="1306"/>
      <c r="DZ23" s="1306"/>
      <c r="EA23" s="1306"/>
      <c r="EB23" s="1306"/>
      <c r="EC23" s="1306" t="str">
        <f>MID(SUVAHAVUJ!AF25,4,1)</f>
        <v xml:space="preserve"> </v>
      </c>
      <c r="ED23" s="1306"/>
      <c r="EE23" s="1306"/>
      <c r="EF23" s="1306"/>
      <c r="EG23" s="1306"/>
      <c r="EH23" s="1306" t="str">
        <f>MID(SUVAHAVUJ!AF25,5,1)</f>
        <v xml:space="preserve"> </v>
      </c>
      <c r="EI23" s="1306"/>
      <c r="EJ23" s="1306"/>
      <c r="EK23" s="1306"/>
      <c r="EL23" s="1306"/>
      <c r="EM23" s="1306"/>
      <c r="EN23" s="1306" t="str">
        <f>MID(SUVAHAVUJ!AF25,6,1)</f>
        <v xml:space="preserve"> </v>
      </c>
      <c r="EO23" s="1306"/>
      <c r="EP23" s="1306"/>
      <c r="EQ23" s="1306"/>
      <c r="ER23" s="1306"/>
      <c r="ES23" s="1306" t="str">
        <f>MID(SUVAHAVUJ!AF25,7,1)</f>
        <v xml:space="preserve"> </v>
      </c>
      <c r="ET23" s="1306"/>
      <c r="EU23" s="1306"/>
      <c r="EV23" s="1306"/>
      <c r="EW23" s="1306"/>
      <c r="EX23" s="1306"/>
      <c r="EY23" s="1306" t="str">
        <f>MID(SUVAHAVUJ!AF25,8,1)</f>
        <v xml:space="preserve"> </v>
      </c>
      <c r="EZ23" s="1306"/>
      <c r="FA23" s="1306"/>
      <c r="FB23" s="1306"/>
      <c r="FC23" s="1306"/>
      <c r="FD23" s="1306" t="str">
        <f>MID(SUVAHAVUJ!AF25,9,1)</f>
        <v xml:space="preserve"> </v>
      </c>
      <c r="FE23" s="1306"/>
      <c r="FF23" s="1306"/>
      <c r="FG23" s="1306"/>
      <c r="FH23" s="1306"/>
      <c r="FI23" s="1306"/>
      <c r="FJ23" s="1306" t="str">
        <f>MID(SUVAHAVUJ!AF25,10,1)</f>
        <v xml:space="preserve"> </v>
      </c>
      <c r="FK23" s="1306"/>
      <c r="FL23" s="1306"/>
      <c r="FM23" s="1306"/>
      <c r="FN23" s="1306"/>
      <c r="FO23" s="1307" t="str">
        <f>MID(SUVAHAVUJ!AF25,11,1)</f>
        <v>0</v>
      </c>
      <c r="FP23" s="1307"/>
      <c r="FQ23" s="1307"/>
      <c r="FR23" s="1307"/>
      <c r="FS23" s="1313"/>
      <c r="FT23" s="1303"/>
      <c r="FU23" s="1303"/>
      <c r="FV23" s="1303"/>
      <c r="FW23" s="1303"/>
      <c r="FX23" s="1303"/>
      <c r="FY23" s="1303"/>
      <c r="FZ23" s="1303"/>
      <c r="GA23" s="1303"/>
      <c r="GB23" s="1303"/>
      <c r="GC23" s="1303"/>
      <c r="GD23" s="1303"/>
      <c r="GE23" s="1303"/>
      <c r="GF23" s="1303"/>
      <c r="GG23" s="1303"/>
      <c r="GH23" s="1303"/>
      <c r="GI23" s="1303"/>
      <c r="GJ23" s="1303"/>
      <c r="GK23" s="1303"/>
      <c r="GL23" s="1303"/>
      <c r="GM23" s="1303"/>
      <c r="GN23" s="1303"/>
      <c r="GO23" s="1303"/>
      <c r="GP23" s="1303"/>
      <c r="GQ23" s="1303"/>
      <c r="GR23" s="1303"/>
      <c r="GS23" s="1303"/>
      <c r="GT23" s="1303"/>
      <c r="GU23" s="1303"/>
      <c r="GV23" s="1303"/>
      <c r="GW23" s="1303"/>
    </row>
    <row r="24" spans="2:205" ht="23.25" customHeight="1" x14ac:dyDescent="0.2">
      <c r="B24" s="1312"/>
      <c r="C24" s="1312"/>
      <c r="D24" s="1312"/>
      <c r="E24" s="1312"/>
      <c r="F24" s="1312"/>
      <c r="G24" s="1312"/>
      <c r="H24" s="1312"/>
      <c r="I24" s="1312"/>
      <c r="J24" s="1312"/>
      <c r="K24" s="1312"/>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1"/>
      <c r="AR24" s="1311"/>
      <c r="AS24" s="1311"/>
      <c r="AT24" s="1311"/>
      <c r="AU24" s="1311"/>
      <c r="AV24" s="1311"/>
      <c r="AW24" s="1311"/>
      <c r="AX24" s="1311"/>
      <c r="AY24" s="370"/>
      <c r="AZ24" s="371"/>
      <c r="BA24" s="1306" t="str">
        <f>MID(SUVAHAVUJ!AE25,1,1)</f>
        <v xml:space="preserve"> </v>
      </c>
      <c r="BB24" s="1306"/>
      <c r="BC24" s="1306"/>
      <c r="BD24" s="1306"/>
      <c r="BE24" s="1306"/>
      <c r="BF24" s="1306"/>
      <c r="BG24" s="1306" t="str">
        <f>MID(SUVAHAVUJ!AE25,2,1)</f>
        <v xml:space="preserve"> </v>
      </c>
      <c r="BH24" s="1306"/>
      <c r="BI24" s="1306"/>
      <c r="BJ24" s="1306"/>
      <c r="BK24" s="1306"/>
      <c r="BL24" s="1306" t="str">
        <f>MID(SUVAHAVUJ!AE25,3,1)</f>
        <v xml:space="preserve"> </v>
      </c>
      <c r="BM24" s="1306"/>
      <c r="BN24" s="1306"/>
      <c r="BO24" s="1306"/>
      <c r="BP24" s="1306"/>
      <c r="BQ24" s="1306"/>
      <c r="BR24" s="1306" t="str">
        <f>MID(SUVAHAVUJ!AE25,4,1)</f>
        <v xml:space="preserve"> </v>
      </c>
      <c r="BS24" s="1306"/>
      <c r="BT24" s="1306"/>
      <c r="BU24" s="1306"/>
      <c r="BV24" s="1306"/>
      <c r="BW24" s="1306" t="str">
        <f>MID(SUVAHAVUJ!AE25,5,1)</f>
        <v xml:space="preserve"> </v>
      </c>
      <c r="BX24" s="1306"/>
      <c r="BY24" s="1306"/>
      <c r="BZ24" s="1306"/>
      <c r="CA24" s="1306"/>
      <c r="CB24" s="1306"/>
      <c r="CC24" s="1306" t="str">
        <f>MID(SUVAHAVUJ!AE25,6,1)</f>
        <v xml:space="preserve"> </v>
      </c>
      <c r="CD24" s="1306"/>
      <c r="CE24" s="1306"/>
      <c r="CF24" s="1306"/>
      <c r="CG24" s="1306"/>
      <c r="CH24" s="1306" t="str">
        <f>MID(SUVAHAVUJ!AE25,7,1)</f>
        <v xml:space="preserve"> </v>
      </c>
      <c r="CI24" s="1306"/>
      <c r="CJ24" s="1306"/>
      <c r="CK24" s="1306"/>
      <c r="CL24" s="1306"/>
      <c r="CM24" s="1306"/>
      <c r="CN24" s="1306" t="str">
        <f>MID(SUVAHAVUJ!AE25,8,1)</f>
        <v xml:space="preserve"> </v>
      </c>
      <c r="CO24" s="1306"/>
      <c r="CP24" s="1306"/>
      <c r="CQ24" s="1306"/>
      <c r="CR24" s="1306"/>
      <c r="CS24" s="1306" t="str">
        <f>MID(SUVAHAVUJ!AE25,9,1)</f>
        <v xml:space="preserve"> </v>
      </c>
      <c r="CT24" s="1306"/>
      <c r="CU24" s="1306"/>
      <c r="CV24" s="1306"/>
      <c r="CW24" s="1306"/>
      <c r="CX24" s="1306"/>
      <c r="CY24" s="1306" t="str">
        <f>MID(SUVAHAVUJ!AE25,10,1)</f>
        <v xml:space="preserve"> </v>
      </c>
      <c r="CZ24" s="1306"/>
      <c r="DA24" s="1306"/>
      <c r="DB24" s="1306"/>
      <c r="DC24" s="1306"/>
      <c r="DD24" s="1306" t="str">
        <f>MID(SUVAHAVUJ!AE25,11,1)</f>
        <v>0</v>
      </c>
      <c r="DE24" s="1306"/>
      <c r="DF24" s="1306"/>
      <c r="DG24" s="1306"/>
      <c r="DH24" s="1306"/>
      <c r="DI24" s="1316"/>
      <c r="DJ24" s="1304"/>
      <c r="DK24" s="1304"/>
      <c r="DL24" s="1304"/>
      <c r="DM24" s="1304"/>
      <c r="DN24" s="1304"/>
      <c r="DO24" s="1304"/>
      <c r="DP24" s="1304"/>
      <c r="DQ24" s="1304"/>
      <c r="DR24" s="1304"/>
      <c r="DS24" s="1304"/>
      <c r="DT24" s="1304"/>
      <c r="DU24" s="1304"/>
      <c r="DV24" s="1304"/>
      <c r="DW24" s="1304"/>
      <c r="DX24" s="1304"/>
      <c r="DY24" s="1304"/>
      <c r="DZ24" s="1304"/>
      <c r="EA24" s="1304"/>
      <c r="EB24" s="1304"/>
      <c r="EC24" s="1304"/>
      <c r="ED24" s="1304"/>
      <c r="EE24" s="1304"/>
      <c r="EF24" s="1304"/>
      <c r="EG24" s="1304"/>
      <c r="EH24" s="1304"/>
      <c r="EI24" s="1304"/>
      <c r="EJ24" s="1304"/>
      <c r="EK24" s="1304"/>
      <c r="EL24" s="1304"/>
      <c r="EM24" s="1304"/>
      <c r="EN24" s="370"/>
      <c r="EO24" s="371"/>
      <c r="EP24" s="1306" t="str">
        <f>MID(SUVAHAVUJ!AG25,1,1)</f>
        <v xml:space="preserve"> </v>
      </c>
      <c r="EQ24" s="1306"/>
      <c r="ER24" s="1306"/>
      <c r="ES24" s="1306"/>
      <c r="ET24" s="1306"/>
      <c r="EU24" s="1306"/>
      <c r="EV24" s="1306" t="str">
        <f>MID(SUVAHAVUJ!AG25,2,1)</f>
        <v xml:space="preserve"> </v>
      </c>
      <c r="EW24" s="1306"/>
      <c r="EX24" s="1306"/>
      <c r="EY24" s="1306"/>
      <c r="EZ24" s="1306"/>
      <c r="FA24" s="1306" t="str">
        <f>MID(SUVAHAVUJ!AG25,3,1)</f>
        <v xml:space="preserve"> </v>
      </c>
      <c r="FB24" s="1306"/>
      <c r="FC24" s="1306"/>
      <c r="FD24" s="1306"/>
      <c r="FE24" s="1306"/>
      <c r="FF24" s="1306"/>
      <c r="FG24" s="1306" t="str">
        <f>MID(SUVAHAVUJ!AG25,4,1)</f>
        <v xml:space="preserve"> </v>
      </c>
      <c r="FH24" s="1306"/>
      <c r="FI24" s="1306"/>
      <c r="FJ24" s="1306"/>
      <c r="FK24" s="1306"/>
      <c r="FL24" s="1306" t="str">
        <f>MID(SUVAHAVUJ!AG25,5,1)</f>
        <v xml:space="preserve"> </v>
      </c>
      <c r="FM24" s="1306"/>
      <c r="FN24" s="1306"/>
      <c r="FO24" s="1306"/>
      <c r="FP24" s="1306"/>
      <c r="FQ24" s="1306"/>
      <c r="FR24" s="1306" t="str">
        <f>MID(SUVAHAVUJ!AG25,6,1)</f>
        <v xml:space="preserve"> </v>
      </c>
      <c r="FS24" s="1306"/>
      <c r="FT24" s="1306"/>
      <c r="FU24" s="1306"/>
      <c r="FV24" s="1306"/>
      <c r="FW24" s="1306" t="str">
        <f>MID(SUVAHAVUJ!AG25,7,1)</f>
        <v xml:space="preserve"> </v>
      </c>
      <c r="FX24" s="1306"/>
      <c r="FY24" s="1306"/>
      <c r="FZ24" s="1306"/>
      <c r="GA24" s="1306"/>
      <c r="GB24" s="1306"/>
      <c r="GC24" s="1306" t="str">
        <f>MID(SUVAHAVUJ!AG25,8,1)</f>
        <v xml:space="preserve"> </v>
      </c>
      <c r="GD24" s="1306"/>
      <c r="GE24" s="1306"/>
      <c r="GF24" s="1306"/>
      <c r="GG24" s="1306"/>
      <c r="GH24" s="1306" t="str">
        <f>MID(SUVAHAVUJ!AG25,9,1)</f>
        <v xml:space="preserve"> </v>
      </c>
      <c r="GI24" s="1306"/>
      <c r="GJ24" s="1306"/>
      <c r="GK24" s="1306"/>
      <c r="GL24" s="1306"/>
      <c r="GM24" s="1306"/>
      <c r="GN24" s="1306" t="str">
        <f>MID(SUVAHAVUJ!AG25,10,1)</f>
        <v xml:space="preserve"> </v>
      </c>
      <c r="GO24" s="1306"/>
      <c r="GP24" s="1306"/>
      <c r="GQ24" s="1306"/>
      <c r="GR24" s="1306"/>
      <c r="GS24" s="1307" t="str">
        <f>MID(SUVAHAVUJ!AG25,11,1)</f>
        <v>0</v>
      </c>
      <c r="GT24" s="1307"/>
      <c r="GU24" s="1307"/>
      <c r="GV24" s="1307"/>
      <c r="GW24" s="1313"/>
    </row>
    <row r="25" spans="2:205" s="129" customFormat="1" ht="23.25" customHeight="1" x14ac:dyDescent="0.2">
      <c r="B25" s="1312" t="s">
        <v>2083</v>
      </c>
      <c r="C25" s="1312"/>
      <c r="D25" s="1312"/>
      <c r="E25" s="1312"/>
      <c r="F25" s="1312"/>
      <c r="G25" s="1312"/>
      <c r="H25" s="1312"/>
      <c r="I25" s="1312"/>
      <c r="J25" s="1312"/>
      <c r="K25" s="1312"/>
      <c r="L25" s="1314" t="str">
        <f>SUVAHAVUJ!$D$26</f>
        <v>Ostatné realizovateľné cenné papiere a podiely
(063A) - /096A/</v>
      </c>
      <c r="M25" s="1315"/>
      <c r="N25" s="1315"/>
      <c r="O25" s="1315"/>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c r="AL25" s="1315"/>
      <c r="AM25" s="1315"/>
      <c r="AN25" s="1315"/>
      <c r="AO25" s="1315"/>
      <c r="AP25" s="1315"/>
      <c r="AQ25" s="1311" t="s">
        <v>134</v>
      </c>
      <c r="AR25" s="1311"/>
      <c r="AS25" s="1311"/>
      <c r="AT25" s="1311"/>
      <c r="AU25" s="1311"/>
      <c r="AV25" s="1311"/>
      <c r="AW25" s="1311"/>
      <c r="AX25" s="1311"/>
      <c r="AY25" s="370"/>
      <c r="AZ25" s="371"/>
      <c r="BA25" s="1307" t="str">
        <f>MID(SUVAHAVUJ!AD26,1,1)</f>
        <v xml:space="preserve"> </v>
      </c>
      <c r="BB25" s="1307"/>
      <c r="BC25" s="1307"/>
      <c r="BD25" s="1307"/>
      <c r="BE25" s="1307"/>
      <c r="BF25" s="1307"/>
      <c r="BG25" s="1307" t="str">
        <f>MID(SUVAHAVUJ!AD26,2,1)</f>
        <v xml:space="preserve"> </v>
      </c>
      <c r="BH25" s="1307"/>
      <c r="BI25" s="1307"/>
      <c r="BJ25" s="1307"/>
      <c r="BK25" s="1307"/>
      <c r="BL25" s="1307" t="str">
        <f>MID(SUVAHAVUJ!AD26,3,1)</f>
        <v xml:space="preserve"> </v>
      </c>
      <c r="BM25" s="1307"/>
      <c r="BN25" s="1307"/>
      <c r="BO25" s="1307"/>
      <c r="BP25" s="1307"/>
      <c r="BQ25" s="1307"/>
      <c r="BR25" s="1307" t="str">
        <f>MID(SUVAHAVUJ!AD26,4,1)</f>
        <v xml:space="preserve"> </v>
      </c>
      <c r="BS25" s="1307"/>
      <c r="BT25" s="1307"/>
      <c r="BU25" s="1307"/>
      <c r="BV25" s="1307"/>
      <c r="BW25" s="1307" t="str">
        <f>MID(SUVAHAVUJ!AD26,5,1)</f>
        <v xml:space="preserve"> </v>
      </c>
      <c r="BX25" s="1307"/>
      <c r="BY25" s="1307"/>
      <c r="BZ25" s="1307"/>
      <c r="CA25" s="1307"/>
      <c r="CB25" s="1307"/>
      <c r="CC25" s="1307" t="str">
        <f>MID(SUVAHAVUJ!AD26,6,1)</f>
        <v xml:space="preserve"> </v>
      </c>
      <c r="CD25" s="1307"/>
      <c r="CE25" s="1307"/>
      <c r="CF25" s="1307"/>
      <c r="CG25" s="1307"/>
      <c r="CH25" s="1307" t="str">
        <f>MID(SUVAHAVUJ!AD26,7,1)</f>
        <v xml:space="preserve"> </v>
      </c>
      <c r="CI25" s="1307"/>
      <c r="CJ25" s="1307"/>
      <c r="CK25" s="1307"/>
      <c r="CL25" s="1307"/>
      <c r="CM25" s="1307"/>
      <c r="CN25" s="1307" t="str">
        <f>MID(SUVAHAVUJ!AD26,8,1)</f>
        <v xml:space="preserve"> </v>
      </c>
      <c r="CO25" s="1307"/>
      <c r="CP25" s="1307"/>
      <c r="CQ25" s="1307"/>
      <c r="CR25" s="1307"/>
      <c r="CS25" s="1307" t="str">
        <f>MID(SUVAHAVUJ!AD26,9,1)</f>
        <v xml:space="preserve"> </v>
      </c>
      <c r="CT25" s="1307"/>
      <c r="CU25" s="1307"/>
      <c r="CV25" s="1307"/>
      <c r="CW25" s="1307"/>
      <c r="CX25" s="1307"/>
      <c r="CY25" s="1307" t="str">
        <f>MID(SUVAHAVUJ!AD26,10,1)</f>
        <v xml:space="preserve"> </v>
      </c>
      <c r="CZ25" s="1307"/>
      <c r="DA25" s="1307"/>
      <c r="DB25" s="1307"/>
      <c r="DC25" s="1307"/>
      <c r="DD25" s="1307" t="str">
        <f>MID(SUVAHAVUJ!AD26,11,1)</f>
        <v>0</v>
      </c>
      <c r="DE25" s="1307"/>
      <c r="DF25" s="1307"/>
      <c r="DG25" s="1307"/>
      <c r="DH25" s="1307"/>
      <c r="DI25" s="1313"/>
      <c r="DJ25" s="370"/>
      <c r="DK25" s="371"/>
      <c r="DL25" s="1306" t="str">
        <f>MID(SUVAHAVUJ!AF26,1,1)</f>
        <v xml:space="preserve"> </v>
      </c>
      <c r="DM25" s="1306"/>
      <c r="DN25" s="1306"/>
      <c r="DO25" s="1306"/>
      <c r="DP25" s="1306"/>
      <c r="DQ25" s="1306"/>
      <c r="DR25" s="1306" t="str">
        <f>MID(SUVAHAVUJ!AF26,2,1)</f>
        <v xml:space="preserve"> </v>
      </c>
      <c r="DS25" s="1306"/>
      <c r="DT25" s="1306"/>
      <c r="DU25" s="1306"/>
      <c r="DV25" s="1306"/>
      <c r="DW25" s="1306" t="str">
        <f>MID(SUVAHAVUJ!AF26,3,1)</f>
        <v xml:space="preserve"> </v>
      </c>
      <c r="DX25" s="1306"/>
      <c r="DY25" s="1306"/>
      <c r="DZ25" s="1306"/>
      <c r="EA25" s="1306"/>
      <c r="EB25" s="1306"/>
      <c r="EC25" s="1306" t="str">
        <f>MID(SUVAHAVUJ!AF26,4,1)</f>
        <v xml:space="preserve"> </v>
      </c>
      <c r="ED25" s="1306"/>
      <c r="EE25" s="1306"/>
      <c r="EF25" s="1306"/>
      <c r="EG25" s="1306"/>
      <c r="EH25" s="1306" t="str">
        <f>MID(SUVAHAVUJ!AF26,5,1)</f>
        <v xml:space="preserve"> </v>
      </c>
      <c r="EI25" s="1306"/>
      <c r="EJ25" s="1306"/>
      <c r="EK25" s="1306"/>
      <c r="EL25" s="1306"/>
      <c r="EM25" s="1306"/>
      <c r="EN25" s="1306" t="str">
        <f>MID(SUVAHAVUJ!AF26,6,1)</f>
        <v xml:space="preserve"> </v>
      </c>
      <c r="EO25" s="1306"/>
      <c r="EP25" s="1306"/>
      <c r="EQ25" s="1306"/>
      <c r="ER25" s="1306"/>
      <c r="ES25" s="1306" t="str">
        <f>MID(SUVAHAVUJ!AF26,7,1)</f>
        <v xml:space="preserve"> </v>
      </c>
      <c r="ET25" s="1306"/>
      <c r="EU25" s="1306"/>
      <c r="EV25" s="1306"/>
      <c r="EW25" s="1306"/>
      <c r="EX25" s="1306"/>
      <c r="EY25" s="1306" t="str">
        <f>MID(SUVAHAVUJ!AF26,8,1)</f>
        <v xml:space="preserve"> </v>
      </c>
      <c r="EZ25" s="1306"/>
      <c r="FA25" s="1306"/>
      <c r="FB25" s="1306"/>
      <c r="FC25" s="1306"/>
      <c r="FD25" s="1306" t="str">
        <f>MID(SUVAHAVUJ!AF26,9,1)</f>
        <v xml:space="preserve"> </v>
      </c>
      <c r="FE25" s="1306"/>
      <c r="FF25" s="1306"/>
      <c r="FG25" s="1306"/>
      <c r="FH25" s="1306"/>
      <c r="FI25" s="1306"/>
      <c r="FJ25" s="1306" t="str">
        <f>MID(SUVAHAVUJ!AF26,10,1)</f>
        <v xml:space="preserve"> </v>
      </c>
      <c r="FK25" s="1306"/>
      <c r="FL25" s="1306"/>
      <c r="FM25" s="1306"/>
      <c r="FN25" s="1306"/>
      <c r="FO25" s="1307" t="str">
        <f>MID(SUVAHAVUJ!AF26,11,1)</f>
        <v>0</v>
      </c>
      <c r="FP25" s="1307"/>
      <c r="FQ25" s="1307"/>
      <c r="FR25" s="1307"/>
      <c r="FS25" s="131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row>
    <row r="26" spans="2:205" ht="25.5" customHeight="1" x14ac:dyDescent="0.2">
      <c r="B26" s="1312"/>
      <c r="C26" s="1312"/>
      <c r="D26" s="1312"/>
      <c r="E26" s="1312"/>
      <c r="F26" s="1312"/>
      <c r="G26" s="1312"/>
      <c r="H26" s="1312"/>
      <c r="I26" s="1312"/>
      <c r="J26" s="1312"/>
      <c r="K26" s="1312"/>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315"/>
      <c r="AN26" s="1315"/>
      <c r="AO26" s="1315"/>
      <c r="AP26" s="1315"/>
      <c r="AQ26" s="1311"/>
      <c r="AR26" s="1311"/>
      <c r="AS26" s="1311"/>
      <c r="AT26" s="1311"/>
      <c r="AU26" s="1311"/>
      <c r="AV26" s="1311"/>
      <c r="AW26" s="1311"/>
      <c r="AX26" s="1311"/>
      <c r="AY26" s="370"/>
      <c r="AZ26" s="371"/>
      <c r="BA26" s="1306" t="str">
        <f>MID(SUVAHAVUJ!AE26,1,1)</f>
        <v xml:space="preserve"> </v>
      </c>
      <c r="BB26" s="1306"/>
      <c r="BC26" s="1306"/>
      <c r="BD26" s="1306"/>
      <c r="BE26" s="1306"/>
      <c r="BF26" s="1306"/>
      <c r="BG26" s="1306" t="str">
        <f>MID(SUVAHAVUJ!AE26,2,1)</f>
        <v xml:space="preserve"> </v>
      </c>
      <c r="BH26" s="1306"/>
      <c r="BI26" s="1306"/>
      <c r="BJ26" s="1306"/>
      <c r="BK26" s="1306"/>
      <c r="BL26" s="1306" t="str">
        <f>MID(SUVAHAVUJ!AE26,3,1)</f>
        <v xml:space="preserve"> </v>
      </c>
      <c r="BM26" s="1306"/>
      <c r="BN26" s="1306"/>
      <c r="BO26" s="1306"/>
      <c r="BP26" s="1306"/>
      <c r="BQ26" s="1306"/>
      <c r="BR26" s="1306" t="str">
        <f>MID(SUVAHAVUJ!AE26,4,1)</f>
        <v xml:space="preserve"> </v>
      </c>
      <c r="BS26" s="1306"/>
      <c r="BT26" s="1306"/>
      <c r="BU26" s="1306"/>
      <c r="BV26" s="1306"/>
      <c r="BW26" s="1306" t="str">
        <f>MID(SUVAHAVUJ!AE26,5,1)</f>
        <v xml:space="preserve"> </v>
      </c>
      <c r="BX26" s="1306"/>
      <c r="BY26" s="1306"/>
      <c r="BZ26" s="1306"/>
      <c r="CA26" s="1306"/>
      <c r="CB26" s="1306"/>
      <c r="CC26" s="1306" t="str">
        <f>MID(SUVAHAVUJ!AE26,6,1)</f>
        <v xml:space="preserve"> </v>
      </c>
      <c r="CD26" s="1306"/>
      <c r="CE26" s="1306"/>
      <c r="CF26" s="1306"/>
      <c r="CG26" s="1306"/>
      <c r="CH26" s="1306" t="str">
        <f>MID(SUVAHAVUJ!AE26,7,1)</f>
        <v xml:space="preserve"> </v>
      </c>
      <c r="CI26" s="1306"/>
      <c r="CJ26" s="1306"/>
      <c r="CK26" s="1306"/>
      <c r="CL26" s="1306"/>
      <c r="CM26" s="1306"/>
      <c r="CN26" s="1306" t="str">
        <f>MID(SUVAHAVUJ!AE26,8,1)</f>
        <v xml:space="preserve"> </v>
      </c>
      <c r="CO26" s="1306"/>
      <c r="CP26" s="1306"/>
      <c r="CQ26" s="1306"/>
      <c r="CR26" s="1306"/>
      <c r="CS26" s="1306" t="str">
        <f>MID(SUVAHAVUJ!AE26,9,1)</f>
        <v xml:space="preserve"> </v>
      </c>
      <c r="CT26" s="1306"/>
      <c r="CU26" s="1306"/>
      <c r="CV26" s="1306"/>
      <c r="CW26" s="1306"/>
      <c r="CX26" s="1306"/>
      <c r="CY26" s="1306" t="str">
        <f>MID(SUVAHAVUJ!AE26,10,1)</f>
        <v xml:space="preserve"> </v>
      </c>
      <c r="CZ26" s="1306"/>
      <c r="DA26" s="1306"/>
      <c r="DB26" s="1306"/>
      <c r="DC26" s="1306"/>
      <c r="DD26" s="1306" t="str">
        <f>MID(SUVAHAVUJ!AE26,11,1)</f>
        <v>0</v>
      </c>
      <c r="DE26" s="1306"/>
      <c r="DF26" s="1306"/>
      <c r="DG26" s="1306"/>
      <c r="DH26" s="1306"/>
      <c r="DI26" s="1316"/>
      <c r="DJ26" s="1304"/>
      <c r="DK26" s="1304"/>
      <c r="DL26" s="1304"/>
      <c r="DM26" s="1304"/>
      <c r="DN26" s="1304"/>
      <c r="DO26" s="1304"/>
      <c r="DP26" s="1304"/>
      <c r="DQ26" s="1304"/>
      <c r="DR26" s="1304"/>
      <c r="DS26" s="1304"/>
      <c r="DT26" s="1304"/>
      <c r="DU26" s="1304"/>
      <c r="DV26" s="1304"/>
      <c r="DW26" s="1304"/>
      <c r="DX26" s="1304"/>
      <c r="DY26" s="1304"/>
      <c r="DZ26" s="1304"/>
      <c r="EA26" s="1304"/>
      <c r="EB26" s="1304"/>
      <c r="EC26" s="1304"/>
      <c r="ED26" s="1304"/>
      <c r="EE26" s="1304"/>
      <c r="EF26" s="1304"/>
      <c r="EG26" s="1304"/>
      <c r="EH26" s="1304"/>
      <c r="EI26" s="1304"/>
      <c r="EJ26" s="1304"/>
      <c r="EK26" s="1304"/>
      <c r="EL26" s="1304"/>
      <c r="EM26" s="1304"/>
      <c r="EN26" s="370"/>
      <c r="EO26" s="371"/>
      <c r="EP26" s="1306" t="str">
        <f>MID(SUVAHAVUJ!AG26,1,1)</f>
        <v xml:space="preserve"> </v>
      </c>
      <c r="EQ26" s="1306"/>
      <c r="ER26" s="1306"/>
      <c r="ES26" s="1306"/>
      <c r="ET26" s="1306"/>
      <c r="EU26" s="1306"/>
      <c r="EV26" s="1306" t="str">
        <f>MID(SUVAHAVUJ!AG26,2,1)</f>
        <v xml:space="preserve"> </v>
      </c>
      <c r="EW26" s="1306"/>
      <c r="EX26" s="1306"/>
      <c r="EY26" s="1306"/>
      <c r="EZ26" s="1306"/>
      <c r="FA26" s="1306" t="str">
        <f>MID(SUVAHAVUJ!AG26,3,1)</f>
        <v xml:space="preserve"> </v>
      </c>
      <c r="FB26" s="1306"/>
      <c r="FC26" s="1306"/>
      <c r="FD26" s="1306"/>
      <c r="FE26" s="1306"/>
      <c r="FF26" s="1306"/>
      <c r="FG26" s="1306" t="str">
        <f>MID(SUVAHAVUJ!AG26,4,1)</f>
        <v xml:space="preserve"> </v>
      </c>
      <c r="FH26" s="1306"/>
      <c r="FI26" s="1306"/>
      <c r="FJ26" s="1306"/>
      <c r="FK26" s="1306"/>
      <c r="FL26" s="1306" t="str">
        <f>MID(SUVAHAVUJ!AG26,5,1)</f>
        <v xml:space="preserve"> </v>
      </c>
      <c r="FM26" s="1306"/>
      <c r="FN26" s="1306"/>
      <c r="FO26" s="1306"/>
      <c r="FP26" s="1306"/>
      <c r="FQ26" s="1306"/>
      <c r="FR26" s="1306" t="str">
        <f>MID(SUVAHAVUJ!AG26,6,1)</f>
        <v xml:space="preserve"> </v>
      </c>
      <c r="FS26" s="1306"/>
      <c r="FT26" s="1306"/>
      <c r="FU26" s="1306"/>
      <c r="FV26" s="1306"/>
      <c r="FW26" s="1306" t="str">
        <f>MID(SUVAHAVUJ!AG26,7,1)</f>
        <v xml:space="preserve"> </v>
      </c>
      <c r="FX26" s="1306"/>
      <c r="FY26" s="1306"/>
      <c r="FZ26" s="1306"/>
      <c r="GA26" s="1306"/>
      <c r="GB26" s="1306"/>
      <c r="GC26" s="1306" t="str">
        <f>MID(SUVAHAVUJ!AG26,8,1)</f>
        <v xml:space="preserve"> </v>
      </c>
      <c r="GD26" s="1306"/>
      <c r="GE26" s="1306"/>
      <c r="GF26" s="1306"/>
      <c r="GG26" s="1306"/>
      <c r="GH26" s="1306" t="str">
        <f>MID(SUVAHAVUJ!AG26,9,1)</f>
        <v xml:space="preserve"> </v>
      </c>
      <c r="GI26" s="1306"/>
      <c r="GJ26" s="1306"/>
      <c r="GK26" s="1306"/>
      <c r="GL26" s="1306"/>
      <c r="GM26" s="1306"/>
      <c r="GN26" s="1306" t="str">
        <f>MID(SUVAHAVUJ!AG26,10,1)</f>
        <v xml:space="preserve"> </v>
      </c>
      <c r="GO26" s="1306"/>
      <c r="GP26" s="1306"/>
      <c r="GQ26" s="1306"/>
      <c r="GR26" s="1306"/>
      <c r="GS26" s="1307" t="str">
        <f>MID(SUVAHAVUJ!AG26,11,1)</f>
        <v>0</v>
      </c>
      <c r="GT26" s="1307"/>
      <c r="GU26" s="1307"/>
      <c r="GV26" s="1307"/>
      <c r="GW26" s="1313"/>
    </row>
    <row r="27" spans="2:205" s="129" customFormat="1" ht="23.25" customHeight="1" x14ac:dyDescent="0.2">
      <c r="B27" s="1312" t="s">
        <v>2086</v>
      </c>
      <c r="C27" s="1312"/>
      <c r="D27" s="1312"/>
      <c r="E27" s="1312"/>
      <c r="F27" s="1312"/>
      <c r="G27" s="1312"/>
      <c r="H27" s="1312"/>
      <c r="I27" s="1312"/>
      <c r="J27" s="1312"/>
      <c r="K27" s="1312"/>
      <c r="L27" s="1309" t="str">
        <f>SUVAHAVUJ!$D$27</f>
        <v>Pôžičky prepojeným účtovným jednotkám (066A)
- /096A/</v>
      </c>
      <c r="M27" s="1310"/>
      <c r="N27" s="1310"/>
      <c r="O27" s="1310"/>
      <c r="P27" s="1310"/>
      <c r="Q27" s="1310"/>
      <c r="R27" s="1310"/>
      <c r="S27" s="1310"/>
      <c r="T27" s="1310"/>
      <c r="U27" s="1310"/>
      <c r="V27" s="1310"/>
      <c r="W27" s="1310"/>
      <c r="X27" s="1310"/>
      <c r="Y27" s="1310"/>
      <c r="Z27" s="1310"/>
      <c r="AA27" s="1310"/>
      <c r="AB27" s="1310"/>
      <c r="AC27" s="1310"/>
      <c r="AD27" s="1310"/>
      <c r="AE27" s="1310"/>
      <c r="AF27" s="1310"/>
      <c r="AG27" s="1310"/>
      <c r="AH27" s="1310"/>
      <c r="AI27" s="1310"/>
      <c r="AJ27" s="1310"/>
      <c r="AK27" s="1310"/>
      <c r="AL27" s="1310"/>
      <c r="AM27" s="1310"/>
      <c r="AN27" s="1310"/>
      <c r="AO27" s="1310"/>
      <c r="AP27" s="1310"/>
      <c r="AQ27" s="1311" t="s">
        <v>140</v>
      </c>
      <c r="AR27" s="1311"/>
      <c r="AS27" s="1311"/>
      <c r="AT27" s="1311"/>
      <c r="AU27" s="1311"/>
      <c r="AV27" s="1311"/>
      <c r="AW27" s="1311"/>
      <c r="AX27" s="1311"/>
      <c r="AY27" s="370"/>
      <c r="AZ27" s="371"/>
      <c r="BA27" s="1307" t="str">
        <f>MID(SUVAHAVUJ!AD27,1,1)</f>
        <v xml:space="preserve"> </v>
      </c>
      <c r="BB27" s="1307"/>
      <c r="BC27" s="1307"/>
      <c r="BD27" s="1307"/>
      <c r="BE27" s="1307"/>
      <c r="BF27" s="1307"/>
      <c r="BG27" s="1307" t="str">
        <f>MID(SUVAHAVUJ!AD27,2,1)</f>
        <v xml:space="preserve"> </v>
      </c>
      <c r="BH27" s="1307"/>
      <c r="BI27" s="1307"/>
      <c r="BJ27" s="1307"/>
      <c r="BK27" s="1307"/>
      <c r="BL27" s="1307" t="str">
        <f>MID(SUVAHAVUJ!AD27,3,1)</f>
        <v xml:space="preserve"> </v>
      </c>
      <c r="BM27" s="1307"/>
      <c r="BN27" s="1307"/>
      <c r="BO27" s="1307"/>
      <c r="BP27" s="1307"/>
      <c r="BQ27" s="1307"/>
      <c r="BR27" s="1307" t="str">
        <f>MID(SUVAHAVUJ!AD27,4,1)</f>
        <v xml:space="preserve"> </v>
      </c>
      <c r="BS27" s="1307"/>
      <c r="BT27" s="1307"/>
      <c r="BU27" s="1307"/>
      <c r="BV27" s="1307"/>
      <c r="BW27" s="1307" t="str">
        <f>MID(SUVAHAVUJ!AD27,5,1)</f>
        <v xml:space="preserve"> </v>
      </c>
      <c r="BX27" s="1307"/>
      <c r="BY27" s="1307"/>
      <c r="BZ27" s="1307"/>
      <c r="CA27" s="1307"/>
      <c r="CB27" s="1307"/>
      <c r="CC27" s="1307" t="str">
        <f>MID(SUVAHAVUJ!AD27,6,1)</f>
        <v xml:space="preserve"> </v>
      </c>
      <c r="CD27" s="1307"/>
      <c r="CE27" s="1307"/>
      <c r="CF27" s="1307"/>
      <c r="CG27" s="1307"/>
      <c r="CH27" s="1307" t="str">
        <f>MID(SUVAHAVUJ!AD27,7,1)</f>
        <v xml:space="preserve"> </v>
      </c>
      <c r="CI27" s="1307"/>
      <c r="CJ27" s="1307"/>
      <c r="CK27" s="1307"/>
      <c r="CL27" s="1307"/>
      <c r="CM27" s="1307"/>
      <c r="CN27" s="1307" t="str">
        <f>MID(SUVAHAVUJ!AD27,8,1)</f>
        <v xml:space="preserve"> </v>
      </c>
      <c r="CO27" s="1307"/>
      <c r="CP27" s="1307"/>
      <c r="CQ27" s="1307"/>
      <c r="CR27" s="1307"/>
      <c r="CS27" s="1307" t="str">
        <f>MID(SUVAHAVUJ!AD27,9,1)</f>
        <v xml:space="preserve"> </v>
      </c>
      <c r="CT27" s="1307"/>
      <c r="CU27" s="1307"/>
      <c r="CV27" s="1307"/>
      <c r="CW27" s="1307"/>
      <c r="CX27" s="1307"/>
      <c r="CY27" s="1307" t="str">
        <f>MID(SUVAHAVUJ!AD27,10,1)</f>
        <v xml:space="preserve"> </v>
      </c>
      <c r="CZ27" s="1307"/>
      <c r="DA27" s="1307"/>
      <c r="DB27" s="1307"/>
      <c r="DC27" s="1307"/>
      <c r="DD27" s="1307" t="str">
        <f>MID(SUVAHAVUJ!AD27,11,1)</f>
        <v>0</v>
      </c>
      <c r="DE27" s="1307"/>
      <c r="DF27" s="1307"/>
      <c r="DG27" s="1307"/>
      <c r="DH27" s="1307"/>
      <c r="DI27" s="1313"/>
      <c r="DJ27" s="370"/>
      <c r="DK27" s="371"/>
      <c r="DL27" s="1306" t="str">
        <f>MID(SUVAHAVUJ!AF27,1,1)</f>
        <v xml:space="preserve"> </v>
      </c>
      <c r="DM27" s="1306"/>
      <c r="DN27" s="1306"/>
      <c r="DO27" s="1306"/>
      <c r="DP27" s="1306"/>
      <c r="DQ27" s="1306"/>
      <c r="DR27" s="1306" t="str">
        <f>MID(SUVAHAVUJ!AF27,2,1)</f>
        <v xml:space="preserve"> </v>
      </c>
      <c r="DS27" s="1306"/>
      <c r="DT27" s="1306"/>
      <c r="DU27" s="1306"/>
      <c r="DV27" s="1306"/>
      <c r="DW27" s="1306" t="str">
        <f>MID(SUVAHAVUJ!AF27,3,1)</f>
        <v xml:space="preserve"> </v>
      </c>
      <c r="DX27" s="1306"/>
      <c r="DY27" s="1306"/>
      <c r="DZ27" s="1306"/>
      <c r="EA27" s="1306"/>
      <c r="EB27" s="1306"/>
      <c r="EC27" s="1306" t="str">
        <f>MID(SUVAHAVUJ!AF27,4,1)</f>
        <v xml:space="preserve"> </v>
      </c>
      <c r="ED27" s="1306"/>
      <c r="EE27" s="1306"/>
      <c r="EF27" s="1306"/>
      <c r="EG27" s="1306"/>
      <c r="EH27" s="1306" t="str">
        <f>MID(SUVAHAVUJ!AF27,5,1)</f>
        <v xml:space="preserve"> </v>
      </c>
      <c r="EI27" s="1306"/>
      <c r="EJ27" s="1306"/>
      <c r="EK27" s="1306"/>
      <c r="EL27" s="1306"/>
      <c r="EM27" s="1306"/>
      <c r="EN27" s="1306" t="str">
        <f>MID(SUVAHAVUJ!AF27,6,1)</f>
        <v xml:space="preserve"> </v>
      </c>
      <c r="EO27" s="1306"/>
      <c r="EP27" s="1306"/>
      <c r="EQ27" s="1306"/>
      <c r="ER27" s="1306"/>
      <c r="ES27" s="1306" t="str">
        <f>MID(SUVAHAVUJ!AF27,7,1)</f>
        <v xml:space="preserve"> </v>
      </c>
      <c r="ET27" s="1306"/>
      <c r="EU27" s="1306"/>
      <c r="EV27" s="1306"/>
      <c r="EW27" s="1306"/>
      <c r="EX27" s="1306"/>
      <c r="EY27" s="1306" t="str">
        <f>MID(SUVAHAVUJ!AF27,8,1)</f>
        <v xml:space="preserve"> </v>
      </c>
      <c r="EZ27" s="1306"/>
      <c r="FA27" s="1306"/>
      <c r="FB27" s="1306"/>
      <c r="FC27" s="1306"/>
      <c r="FD27" s="1306" t="str">
        <f>MID(SUVAHAVUJ!AF27,9,1)</f>
        <v xml:space="preserve"> </v>
      </c>
      <c r="FE27" s="1306"/>
      <c r="FF27" s="1306"/>
      <c r="FG27" s="1306"/>
      <c r="FH27" s="1306"/>
      <c r="FI27" s="1306"/>
      <c r="FJ27" s="1306" t="str">
        <f>MID(SUVAHAVUJ!AF27,10,1)</f>
        <v xml:space="preserve"> </v>
      </c>
      <c r="FK27" s="1306"/>
      <c r="FL27" s="1306"/>
      <c r="FM27" s="1306"/>
      <c r="FN27" s="1306"/>
      <c r="FO27" s="1307" t="str">
        <f>MID(SUVAHAVUJ!AF27,11,1)</f>
        <v>0</v>
      </c>
      <c r="FP27" s="1307"/>
      <c r="FQ27" s="1307"/>
      <c r="FR27" s="1307"/>
      <c r="FS27" s="1313"/>
      <c r="FT27" s="1303"/>
      <c r="FU27" s="1303"/>
      <c r="FV27" s="1303"/>
      <c r="FW27" s="1303"/>
      <c r="FX27" s="1303"/>
      <c r="FY27" s="1303"/>
      <c r="FZ27" s="1303"/>
      <c r="GA27" s="1303"/>
      <c r="GB27" s="1303"/>
      <c r="GC27" s="1303"/>
      <c r="GD27" s="1303"/>
      <c r="GE27" s="1303"/>
      <c r="GF27" s="1303"/>
      <c r="GG27" s="1303"/>
      <c r="GH27" s="1303"/>
      <c r="GI27" s="1303"/>
      <c r="GJ27" s="1303"/>
      <c r="GK27" s="1303"/>
      <c r="GL27" s="1303"/>
      <c r="GM27" s="1303"/>
      <c r="GN27" s="1303"/>
      <c r="GO27" s="1303"/>
      <c r="GP27" s="1303"/>
      <c r="GQ27" s="1303"/>
      <c r="GR27" s="1303"/>
      <c r="GS27" s="1303"/>
      <c r="GT27" s="1303"/>
      <c r="GU27" s="1303"/>
      <c r="GV27" s="1303"/>
      <c r="GW27" s="1303"/>
    </row>
    <row r="28" spans="2:205" ht="23.25" customHeight="1" x14ac:dyDescent="0.2">
      <c r="B28" s="1312"/>
      <c r="C28" s="1312"/>
      <c r="D28" s="1312"/>
      <c r="E28" s="1312"/>
      <c r="F28" s="1312"/>
      <c r="G28" s="1312"/>
      <c r="H28" s="1312"/>
      <c r="I28" s="1312"/>
      <c r="J28" s="1312"/>
      <c r="K28" s="1312"/>
      <c r="L28" s="1310"/>
      <c r="M28" s="1310"/>
      <c r="N28" s="1310"/>
      <c r="O28" s="1310"/>
      <c r="P28" s="1310"/>
      <c r="Q28" s="1310"/>
      <c r="R28" s="1310"/>
      <c r="S28" s="1310"/>
      <c r="T28" s="1310"/>
      <c r="U28" s="1310"/>
      <c r="V28" s="1310"/>
      <c r="W28" s="1310"/>
      <c r="X28" s="1310"/>
      <c r="Y28" s="1310"/>
      <c r="Z28" s="1310"/>
      <c r="AA28" s="1310"/>
      <c r="AB28" s="1310"/>
      <c r="AC28" s="1310"/>
      <c r="AD28" s="1310"/>
      <c r="AE28" s="1310"/>
      <c r="AF28" s="1310"/>
      <c r="AG28" s="1310"/>
      <c r="AH28" s="1310"/>
      <c r="AI28" s="1310"/>
      <c r="AJ28" s="1310"/>
      <c r="AK28" s="1310"/>
      <c r="AL28" s="1310"/>
      <c r="AM28" s="1310"/>
      <c r="AN28" s="1310"/>
      <c r="AO28" s="1310"/>
      <c r="AP28" s="1310"/>
      <c r="AQ28" s="1311"/>
      <c r="AR28" s="1311"/>
      <c r="AS28" s="1311"/>
      <c r="AT28" s="1311"/>
      <c r="AU28" s="1311"/>
      <c r="AV28" s="1311"/>
      <c r="AW28" s="1311"/>
      <c r="AX28" s="1311"/>
      <c r="AY28" s="370"/>
      <c r="AZ28" s="371"/>
      <c r="BA28" s="1306" t="str">
        <f>MID(SUVAHAVUJ!AE27,1,1)</f>
        <v xml:space="preserve"> </v>
      </c>
      <c r="BB28" s="1306"/>
      <c r="BC28" s="1306"/>
      <c r="BD28" s="1306"/>
      <c r="BE28" s="1306"/>
      <c r="BF28" s="1306"/>
      <c r="BG28" s="1306" t="str">
        <f>MID(SUVAHAVUJ!AE27,2,1)</f>
        <v xml:space="preserve"> </v>
      </c>
      <c r="BH28" s="1306"/>
      <c r="BI28" s="1306"/>
      <c r="BJ28" s="1306"/>
      <c r="BK28" s="1306"/>
      <c r="BL28" s="1306" t="str">
        <f>MID(SUVAHAVUJ!AE27,3,1)</f>
        <v xml:space="preserve"> </v>
      </c>
      <c r="BM28" s="1306"/>
      <c r="BN28" s="1306"/>
      <c r="BO28" s="1306"/>
      <c r="BP28" s="1306"/>
      <c r="BQ28" s="1306"/>
      <c r="BR28" s="1306" t="str">
        <f>MID(SUVAHAVUJ!AE27,4,1)</f>
        <v xml:space="preserve"> </v>
      </c>
      <c r="BS28" s="1306"/>
      <c r="BT28" s="1306"/>
      <c r="BU28" s="1306"/>
      <c r="BV28" s="1306"/>
      <c r="BW28" s="1306" t="str">
        <f>MID(SUVAHAVUJ!AE27,5,1)</f>
        <v xml:space="preserve"> </v>
      </c>
      <c r="BX28" s="1306"/>
      <c r="BY28" s="1306"/>
      <c r="BZ28" s="1306"/>
      <c r="CA28" s="1306"/>
      <c r="CB28" s="1306"/>
      <c r="CC28" s="1306" t="str">
        <f>MID(SUVAHAVUJ!AE27,6,1)</f>
        <v xml:space="preserve"> </v>
      </c>
      <c r="CD28" s="1306"/>
      <c r="CE28" s="1306"/>
      <c r="CF28" s="1306"/>
      <c r="CG28" s="1306"/>
      <c r="CH28" s="1306" t="str">
        <f>MID(SUVAHAVUJ!AE27,7,1)</f>
        <v xml:space="preserve"> </v>
      </c>
      <c r="CI28" s="1306"/>
      <c r="CJ28" s="1306"/>
      <c r="CK28" s="1306"/>
      <c r="CL28" s="1306"/>
      <c r="CM28" s="1306"/>
      <c r="CN28" s="1306" t="str">
        <f>MID(SUVAHAVUJ!AE27,8,1)</f>
        <v xml:space="preserve"> </v>
      </c>
      <c r="CO28" s="1306"/>
      <c r="CP28" s="1306"/>
      <c r="CQ28" s="1306"/>
      <c r="CR28" s="1306"/>
      <c r="CS28" s="1306" t="str">
        <f>MID(SUVAHAVUJ!AE27,9,1)</f>
        <v xml:space="preserve"> </v>
      </c>
      <c r="CT28" s="1306"/>
      <c r="CU28" s="1306"/>
      <c r="CV28" s="1306"/>
      <c r="CW28" s="1306"/>
      <c r="CX28" s="1306"/>
      <c r="CY28" s="1306" t="str">
        <f>MID(SUVAHAVUJ!AE27,10,1)</f>
        <v xml:space="preserve"> </v>
      </c>
      <c r="CZ28" s="1306"/>
      <c r="DA28" s="1306"/>
      <c r="DB28" s="1306"/>
      <c r="DC28" s="1306"/>
      <c r="DD28" s="1306" t="str">
        <f>MID(SUVAHAVUJ!AE27,11,1)</f>
        <v>0</v>
      </c>
      <c r="DE28" s="1306"/>
      <c r="DF28" s="1306"/>
      <c r="DG28" s="1306"/>
      <c r="DH28" s="1306"/>
      <c r="DI28" s="1316"/>
      <c r="DJ28" s="1304"/>
      <c r="DK28" s="1304"/>
      <c r="DL28" s="1304"/>
      <c r="DM28" s="1304"/>
      <c r="DN28" s="1304"/>
      <c r="DO28" s="1304"/>
      <c r="DP28" s="1304"/>
      <c r="DQ28" s="1304"/>
      <c r="DR28" s="1304"/>
      <c r="DS28" s="1304"/>
      <c r="DT28" s="1304"/>
      <c r="DU28" s="1304"/>
      <c r="DV28" s="1304"/>
      <c r="DW28" s="1304"/>
      <c r="DX28" s="1304"/>
      <c r="DY28" s="1304"/>
      <c r="DZ28" s="1304"/>
      <c r="EA28" s="1304"/>
      <c r="EB28" s="1304"/>
      <c r="EC28" s="1304"/>
      <c r="ED28" s="1304"/>
      <c r="EE28" s="1304"/>
      <c r="EF28" s="1304"/>
      <c r="EG28" s="1304"/>
      <c r="EH28" s="1304"/>
      <c r="EI28" s="1304"/>
      <c r="EJ28" s="1304"/>
      <c r="EK28" s="1304"/>
      <c r="EL28" s="1304"/>
      <c r="EM28" s="1304"/>
      <c r="EN28" s="370"/>
      <c r="EO28" s="371"/>
      <c r="EP28" s="1306" t="str">
        <f>MID(SUVAHAVUJ!AG27,1,1)</f>
        <v xml:space="preserve"> </v>
      </c>
      <c r="EQ28" s="1306"/>
      <c r="ER28" s="1306"/>
      <c r="ES28" s="1306"/>
      <c r="ET28" s="1306"/>
      <c r="EU28" s="1306"/>
      <c r="EV28" s="1306" t="str">
        <f>MID(SUVAHAVUJ!AG27,2,1)</f>
        <v xml:space="preserve"> </v>
      </c>
      <c r="EW28" s="1306"/>
      <c r="EX28" s="1306"/>
      <c r="EY28" s="1306"/>
      <c r="EZ28" s="1306"/>
      <c r="FA28" s="1306" t="str">
        <f>MID(SUVAHAVUJ!AG27,3,1)</f>
        <v xml:space="preserve"> </v>
      </c>
      <c r="FB28" s="1306"/>
      <c r="FC28" s="1306"/>
      <c r="FD28" s="1306"/>
      <c r="FE28" s="1306"/>
      <c r="FF28" s="1306"/>
      <c r="FG28" s="1306" t="str">
        <f>MID(SUVAHAVUJ!AG27,4,1)</f>
        <v xml:space="preserve"> </v>
      </c>
      <c r="FH28" s="1306"/>
      <c r="FI28" s="1306"/>
      <c r="FJ28" s="1306"/>
      <c r="FK28" s="1306"/>
      <c r="FL28" s="1306" t="str">
        <f>MID(SUVAHAVUJ!AG27,5,1)</f>
        <v xml:space="preserve"> </v>
      </c>
      <c r="FM28" s="1306"/>
      <c r="FN28" s="1306"/>
      <c r="FO28" s="1306"/>
      <c r="FP28" s="1306"/>
      <c r="FQ28" s="1306"/>
      <c r="FR28" s="1306" t="str">
        <f>MID(SUVAHAVUJ!AG27,6,1)</f>
        <v xml:space="preserve"> </v>
      </c>
      <c r="FS28" s="1306"/>
      <c r="FT28" s="1306"/>
      <c r="FU28" s="1306"/>
      <c r="FV28" s="1306"/>
      <c r="FW28" s="1306" t="str">
        <f>MID(SUVAHAVUJ!AG27,7,1)</f>
        <v xml:space="preserve"> </v>
      </c>
      <c r="FX28" s="1306"/>
      <c r="FY28" s="1306"/>
      <c r="FZ28" s="1306"/>
      <c r="GA28" s="1306"/>
      <c r="GB28" s="1306"/>
      <c r="GC28" s="1306" t="str">
        <f>MID(SUVAHAVUJ!AG27,8,1)</f>
        <v xml:space="preserve"> </v>
      </c>
      <c r="GD28" s="1306"/>
      <c r="GE28" s="1306"/>
      <c r="GF28" s="1306"/>
      <c r="GG28" s="1306"/>
      <c r="GH28" s="1306" t="str">
        <f>MID(SUVAHAVUJ!AG27,9,1)</f>
        <v xml:space="preserve"> </v>
      </c>
      <c r="GI28" s="1306"/>
      <c r="GJ28" s="1306"/>
      <c r="GK28" s="1306"/>
      <c r="GL28" s="1306"/>
      <c r="GM28" s="1306"/>
      <c r="GN28" s="1306" t="str">
        <f>MID(SUVAHAVUJ!AG27,10,1)</f>
        <v xml:space="preserve"> </v>
      </c>
      <c r="GO28" s="1306"/>
      <c r="GP28" s="1306"/>
      <c r="GQ28" s="1306"/>
      <c r="GR28" s="1306"/>
      <c r="GS28" s="1307" t="str">
        <f>MID(SUVAHAVUJ!AG27,11,1)</f>
        <v>0</v>
      </c>
      <c r="GT28" s="1307"/>
      <c r="GU28" s="1307"/>
      <c r="GV28" s="1307"/>
      <c r="GW28" s="1313"/>
    </row>
    <row r="29" spans="2:205" s="129" customFormat="1" ht="24" customHeight="1" x14ac:dyDescent="0.2">
      <c r="B29" s="1312" t="s">
        <v>2088</v>
      </c>
      <c r="C29" s="1312"/>
      <c r="D29" s="1312"/>
      <c r="E29" s="1312"/>
      <c r="F29" s="1312"/>
      <c r="G29" s="1312"/>
      <c r="H29" s="1312"/>
      <c r="I29" s="1312"/>
      <c r="J29" s="1312"/>
      <c r="K29" s="1312"/>
      <c r="L29" s="1309" t="str">
        <f>SUVAHAVUJ!$D$28</f>
        <v>Pôžičky v rámci podielovej účasti okrem prepojeným účtovným jednotkám (066A) - /096A/</v>
      </c>
      <c r="M29" s="1310"/>
      <c r="N29" s="1310"/>
      <c r="O29" s="1310"/>
      <c r="P29" s="1310"/>
      <c r="Q29" s="1310"/>
      <c r="R29" s="1310"/>
      <c r="S29" s="1310"/>
      <c r="T29" s="1310"/>
      <c r="U29" s="1310"/>
      <c r="V29" s="1310"/>
      <c r="W29" s="1310"/>
      <c r="X29" s="1310"/>
      <c r="Y29" s="1310"/>
      <c r="Z29" s="1310"/>
      <c r="AA29" s="1310"/>
      <c r="AB29" s="1310"/>
      <c r="AC29" s="1310"/>
      <c r="AD29" s="1310"/>
      <c r="AE29" s="1310"/>
      <c r="AF29" s="1310"/>
      <c r="AG29" s="1310"/>
      <c r="AH29" s="1310"/>
      <c r="AI29" s="1310"/>
      <c r="AJ29" s="1310"/>
      <c r="AK29" s="1310"/>
      <c r="AL29" s="1310"/>
      <c r="AM29" s="1310"/>
      <c r="AN29" s="1310"/>
      <c r="AO29" s="1310"/>
      <c r="AP29" s="1310"/>
      <c r="AQ29" s="1311" t="s">
        <v>920</v>
      </c>
      <c r="AR29" s="1311"/>
      <c r="AS29" s="1311"/>
      <c r="AT29" s="1311"/>
      <c r="AU29" s="1311"/>
      <c r="AV29" s="1311"/>
      <c r="AW29" s="1311"/>
      <c r="AX29" s="1311"/>
      <c r="AY29" s="370"/>
      <c r="AZ29" s="371"/>
      <c r="BA29" s="1307" t="str">
        <f>MID(SUVAHAVUJ!AD28,1,1)</f>
        <v xml:space="preserve"> </v>
      </c>
      <c r="BB29" s="1307"/>
      <c r="BC29" s="1307"/>
      <c r="BD29" s="1307"/>
      <c r="BE29" s="1307"/>
      <c r="BF29" s="1307"/>
      <c r="BG29" s="1307" t="str">
        <f>MID(SUVAHAVUJ!AD28,2,1)</f>
        <v xml:space="preserve"> </v>
      </c>
      <c r="BH29" s="1307"/>
      <c r="BI29" s="1307"/>
      <c r="BJ29" s="1307"/>
      <c r="BK29" s="1307"/>
      <c r="BL29" s="1307" t="str">
        <f>MID(SUVAHAVUJ!AD28,3,1)</f>
        <v xml:space="preserve"> </v>
      </c>
      <c r="BM29" s="1307"/>
      <c r="BN29" s="1307"/>
      <c r="BO29" s="1307"/>
      <c r="BP29" s="1307"/>
      <c r="BQ29" s="1307"/>
      <c r="BR29" s="1307" t="str">
        <f>MID(SUVAHAVUJ!AD28,4,1)</f>
        <v xml:space="preserve"> </v>
      </c>
      <c r="BS29" s="1307"/>
      <c r="BT29" s="1307"/>
      <c r="BU29" s="1307"/>
      <c r="BV29" s="1307"/>
      <c r="BW29" s="1307" t="str">
        <f>MID(SUVAHAVUJ!AD28,5,1)</f>
        <v xml:space="preserve"> </v>
      </c>
      <c r="BX29" s="1307"/>
      <c r="BY29" s="1307"/>
      <c r="BZ29" s="1307"/>
      <c r="CA29" s="1307"/>
      <c r="CB29" s="1307"/>
      <c r="CC29" s="1307" t="str">
        <f>MID(SUVAHAVUJ!AD28,6,1)</f>
        <v xml:space="preserve"> </v>
      </c>
      <c r="CD29" s="1307"/>
      <c r="CE29" s="1307"/>
      <c r="CF29" s="1307"/>
      <c r="CG29" s="1307"/>
      <c r="CH29" s="1307" t="str">
        <f>MID(SUVAHAVUJ!AD28,7,1)</f>
        <v xml:space="preserve"> </v>
      </c>
      <c r="CI29" s="1307"/>
      <c r="CJ29" s="1307"/>
      <c r="CK29" s="1307"/>
      <c r="CL29" s="1307"/>
      <c r="CM29" s="1307"/>
      <c r="CN29" s="1307" t="str">
        <f>MID(SUVAHAVUJ!AD28,8,1)</f>
        <v xml:space="preserve"> </v>
      </c>
      <c r="CO29" s="1307"/>
      <c r="CP29" s="1307"/>
      <c r="CQ29" s="1307"/>
      <c r="CR29" s="1307"/>
      <c r="CS29" s="1307" t="str">
        <f>MID(SUVAHAVUJ!AD28,9,1)</f>
        <v xml:space="preserve"> </v>
      </c>
      <c r="CT29" s="1307"/>
      <c r="CU29" s="1307"/>
      <c r="CV29" s="1307"/>
      <c r="CW29" s="1307"/>
      <c r="CX29" s="1307"/>
      <c r="CY29" s="1307" t="str">
        <f>MID(SUVAHAVUJ!AD28,10,1)</f>
        <v xml:space="preserve"> </v>
      </c>
      <c r="CZ29" s="1307"/>
      <c r="DA29" s="1307"/>
      <c r="DB29" s="1307"/>
      <c r="DC29" s="1307"/>
      <c r="DD29" s="1307" t="str">
        <f>MID(SUVAHAVUJ!AD28,11,1)</f>
        <v>0</v>
      </c>
      <c r="DE29" s="1307"/>
      <c r="DF29" s="1307"/>
      <c r="DG29" s="1307"/>
      <c r="DH29" s="1307"/>
      <c r="DI29" s="1313"/>
      <c r="DJ29" s="370"/>
      <c r="DK29" s="371"/>
      <c r="DL29" s="1306" t="str">
        <f>MID(SUVAHAVUJ!AF28,1,1)</f>
        <v xml:space="preserve"> </v>
      </c>
      <c r="DM29" s="1306"/>
      <c r="DN29" s="1306"/>
      <c r="DO29" s="1306"/>
      <c r="DP29" s="1306"/>
      <c r="DQ29" s="1306"/>
      <c r="DR29" s="1306" t="str">
        <f>MID(SUVAHAVUJ!AF28,2,1)</f>
        <v xml:space="preserve"> </v>
      </c>
      <c r="DS29" s="1306"/>
      <c r="DT29" s="1306"/>
      <c r="DU29" s="1306"/>
      <c r="DV29" s="1306"/>
      <c r="DW29" s="1306" t="str">
        <f>MID(SUVAHAVUJ!AF28,3,1)</f>
        <v xml:space="preserve"> </v>
      </c>
      <c r="DX29" s="1306"/>
      <c r="DY29" s="1306"/>
      <c r="DZ29" s="1306"/>
      <c r="EA29" s="1306"/>
      <c r="EB29" s="1306"/>
      <c r="EC29" s="1306" t="str">
        <f>MID(SUVAHAVUJ!AF28,4,1)</f>
        <v xml:space="preserve"> </v>
      </c>
      <c r="ED29" s="1306"/>
      <c r="EE29" s="1306"/>
      <c r="EF29" s="1306"/>
      <c r="EG29" s="1306"/>
      <c r="EH29" s="1306" t="str">
        <f>MID(SUVAHAVUJ!AF28,5,1)</f>
        <v xml:space="preserve"> </v>
      </c>
      <c r="EI29" s="1306"/>
      <c r="EJ29" s="1306"/>
      <c r="EK29" s="1306"/>
      <c r="EL29" s="1306"/>
      <c r="EM29" s="1306"/>
      <c r="EN29" s="1306" t="str">
        <f>MID(SUVAHAVUJ!AF28,6,1)</f>
        <v xml:space="preserve"> </v>
      </c>
      <c r="EO29" s="1306"/>
      <c r="EP29" s="1306"/>
      <c r="EQ29" s="1306"/>
      <c r="ER29" s="1306"/>
      <c r="ES29" s="1306" t="str">
        <f>MID(SUVAHAVUJ!AF28,7,1)</f>
        <v xml:space="preserve"> </v>
      </c>
      <c r="ET29" s="1306"/>
      <c r="EU29" s="1306"/>
      <c r="EV29" s="1306"/>
      <c r="EW29" s="1306"/>
      <c r="EX29" s="1306"/>
      <c r="EY29" s="1306" t="str">
        <f>MID(SUVAHAVUJ!AF28,8,1)</f>
        <v xml:space="preserve"> </v>
      </c>
      <c r="EZ29" s="1306"/>
      <c r="FA29" s="1306"/>
      <c r="FB29" s="1306"/>
      <c r="FC29" s="1306"/>
      <c r="FD29" s="1306" t="str">
        <f>MID(SUVAHAVUJ!AF28,9,1)</f>
        <v xml:space="preserve"> </v>
      </c>
      <c r="FE29" s="1306"/>
      <c r="FF29" s="1306"/>
      <c r="FG29" s="1306"/>
      <c r="FH29" s="1306"/>
      <c r="FI29" s="1306"/>
      <c r="FJ29" s="1306" t="str">
        <f>MID(SUVAHAVUJ!AF28,10,1)</f>
        <v xml:space="preserve"> </v>
      </c>
      <c r="FK29" s="1306"/>
      <c r="FL29" s="1306"/>
      <c r="FM29" s="1306"/>
      <c r="FN29" s="1306"/>
      <c r="FO29" s="1307" t="str">
        <f>MID(SUVAHAVUJ!AF28,11,1)</f>
        <v>0</v>
      </c>
      <c r="FP29" s="1307"/>
      <c r="FQ29" s="1307"/>
      <c r="FR29" s="1307"/>
      <c r="FS29" s="1313"/>
      <c r="FT29" s="1303"/>
      <c r="FU29" s="1303"/>
      <c r="FV29" s="1303"/>
      <c r="FW29" s="1303"/>
      <c r="FX29" s="1303"/>
      <c r="FY29" s="1303"/>
      <c r="FZ29" s="1303"/>
      <c r="GA29" s="1303"/>
      <c r="GB29" s="1303"/>
      <c r="GC29" s="1303"/>
      <c r="GD29" s="1303"/>
      <c r="GE29" s="1303"/>
      <c r="GF29" s="1303"/>
      <c r="GG29" s="1303"/>
      <c r="GH29" s="1303"/>
      <c r="GI29" s="1303"/>
      <c r="GJ29" s="1303"/>
      <c r="GK29" s="1303"/>
      <c r="GL29" s="1303"/>
      <c r="GM29" s="1303"/>
      <c r="GN29" s="1303"/>
      <c r="GO29" s="1303"/>
      <c r="GP29" s="1303"/>
      <c r="GQ29" s="1303"/>
      <c r="GR29" s="1303"/>
      <c r="GS29" s="1303"/>
      <c r="GT29" s="1303"/>
      <c r="GU29" s="1303"/>
      <c r="GV29" s="1303"/>
      <c r="GW29" s="1303"/>
    </row>
    <row r="30" spans="2:205" ht="23.25" customHeight="1" x14ac:dyDescent="0.2">
      <c r="B30" s="1312"/>
      <c r="C30" s="1312"/>
      <c r="D30" s="1312"/>
      <c r="E30" s="1312"/>
      <c r="F30" s="1312"/>
      <c r="G30" s="1312"/>
      <c r="H30" s="1312"/>
      <c r="I30" s="1312"/>
      <c r="J30" s="1312"/>
      <c r="K30" s="1312"/>
      <c r="L30" s="1310"/>
      <c r="M30" s="1310"/>
      <c r="N30" s="1310"/>
      <c r="O30" s="1310"/>
      <c r="P30" s="1310"/>
      <c r="Q30" s="1310"/>
      <c r="R30" s="1310"/>
      <c r="S30" s="1310"/>
      <c r="T30" s="1310"/>
      <c r="U30" s="1310"/>
      <c r="V30" s="1310"/>
      <c r="W30" s="1310"/>
      <c r="X30" s="1310"/>
      <c r="Y30" s="1310"/>
      <c r="Z30" s="1310"/>
      <c r="AA30" s="1310"/>
      <c r="AB30" s="1310"/>
      <c r="AC30" s="1310"/>
      <c r="AD30" s="1310"/>
      <c r="AE30" s="1310"/>
      <c r="AF30" s="1310"/>
      <c r="AG30" s="1310"/>
      <c r="AH30" s="1310"/>
      <c r="AI30" s="1310"/>
      <c r="AJ30" s="1310"/>
      <c r="AK30" s="1310"/>
      <c r="AL30" s="1310"/>
      <c r="AM30" s="1310"/>
      <c r="AN30" s="1310"/>
      <c r="AO30" s="1310"/>
      <c r="AP30" s="1310"/>
      <c r="AQ30" s="1311"/>
      <c r="AR30" s="1311"/>
      <c r="AS30" s="1311"/>
      <c r="AT30" s="1311"/>
      <c r="AU30" s="1311"/>
      <c r="AV30" s="1311"/>
      <c r="AW30" s="1311"/>
      <c r="AX30" s="1311"/>
      <c r="AY30" s="370"/>
      <c r="AZ30" s="371"/>
      <c r="BA30" s="1306" t="str">
        <f>MID(SUVAHAVUJ!AE28,1,1)</f>
        <v xml:space="preserve"> </v>
      </c>
      <c r="BB30" s="1306"/>
      <c r="BC30" s="1306"/>
      <c r="BD30" s="1306"/>
      <c r="BE30" s="1306"/>
      <c r="BF30" s="1306"/>
      <c r="BG30" s="1306" t="str">
        <f>MID(SUVAHAVUJ!AE28,2,1)</f>
        <v xml:space="preserve"> </v>
      </c>
      <c r="BH30" s="1306"/>
      <c r="BI30" s="1306"/>
      <c r="BJ30" s="1306"/>
      <c r="BK30" s="1306"/>
      <c r="BL30" s="1306" t="str">
        <f>MID(SUVAHAVUJ!AE28,3,1)</f>
        <v xml:space="preserve"> </v>
      </c>
      <c r="BM30" s="1306"/>
      <c r="BN30" s="1306"/>
      <c r="BO30" s="1306"/>
      <c r="BP30" s="1306"/>
      <c r="BQ30" s="1306"/>
      <c r="BR30" s="1306" t="str">
        <f>MID(SUVAHAVUJ!AE28,4,1)</f>
        <v xml:space="preserve"> </v>
      </c>
      <c r="BS30" s="1306"/>
      <c r="BT30" s="1306"/>
      <c r="BU30" s="1306"/>
      <c r="BV30" s="1306"/>
      <c r="BW30" s="1306" t="str">
        <f>MID(SUVAHAVUJ!AE28,5,1)</f>
        <v xml:space="preserve"> </v>
      </c>
      <c r="BX30" s="1306"/>
      <c r="BY30" s="1306"/>
      <c r="BZ30" s="1306"/>
      <c r="CA30" s="1306"/>
      <c r="CB30" s="1306"/>
      <c r="CC30" s="1306" t="str">
        <f>MID(SUVAHAVUJ!AE28,6,1)</f>
        <v xml:space="preserve"> </v>
      </c>
      <c r="CD30" s="1306"/>
      <c r="CE30" s="1306"/>
      <c r="CF30" s="1306"/>
      <c r="CG30" s="1306"/>
      <c r="CH30" s="1306" t="str">
        <f>MID(SUVAHAVUJ!AE28,7,1)</f>
        <v xml:space="preserve"> </v>
      </c>
      <c r="CI30" s="1306"/>
      <c r="CJ30" s="1306"/>
      <c r="CK30" s="1306"/>
      <c r="CL30" s="1306"/>
      <c r="CM30" s="1306"/>
      <c r="CN30" s="1306" t="str">
        <f>MID(SUVAHAVUJ!AE28,8,1)</f>
        <v xml:space="preserve"> </v>
      </c>
      <c r="CO30" s="1306"/>
      <c r="CP30" s="1306"/>
      <c r="CQ30" s="1306"/>
      <c r="CR30" s="1306"/>
      <c r="CS30" s="1306" t="str">
        <f>MID(SUVAHAVUJ!AE28,9,1)</f>
        <v xml:space="preserve"> </v>
      </c>
      <c r="CT30" s="1306"/>
      <c r="CU30" s="1306"/>
      <c r="CV30" s="1306"/>
      <c r="CW30" s="1306"/>
      <c r="CX30" s="1306"/>
      <c r="CY30" s="1306" t="str">
        <f>MID(SUVAHAVUJ!AE28,10,1)</f>
        <v xml:space="preserve"> </v>
      </c>
      <c r="CZ30" s="1306"/>
      <c r="DA30" s="1306"/>
      <c r="DB30" s="1306"/>
      <c r="DC30" s="1306"/>
      <c r="DD30" s="1306" t="str">
        <f>MID(SUVAHAVUJ!AE28,11,1)</f>
        <v>0</v>
      </c>
      <c r="DE30" s="1306"/>
      <c r="DF30" s="1306"/>
      <c r="DG30" s="1306"/>
      <c r="DH30" s="1306"/>
      <c r="DI30" s="1316"/>
      <c r="DJ30" s="1304"/>
      <c r="DK30" s="1304"/>
      <c r="DL30" s="1304"/>
      <c r="DM30" s="1304"/>
      <c r="DN30" s="1304"/>
      <c r="DO30" s="1304"/>
      <c r="DP30" s="1304"/>
      <c r="DQ30" s="1304"/>
      <c r="DR30" s="1304"/>
      <c r="DS30" s="1304"/>
      <c r="DT30" s="1304"/>
      <c r="DU30" s="1304"/>
      <c r="DV30" s="1304"/>
      <c r="DW30" s="1304"/>
      <c r="DX30" s="1304"/>
      <c r="DY30" s="1304"/>
      <c r="DZ30" s="1304"/>
      <c r="EA30" s="1304"/>
      <c r="EB30" s="1304"/>
      <c r="EC30" s="1304"/>
      <c r="ED30" s="1304"/>
      <c r="EE30" s="1304"/>
      <c r="EF30" s="1304"/>
      <c r="EG30" s="1304"/>
      <c r="EH30" s="1304"/>
      <c r="EI30" s="1304"/>
      <c r="EJ30" s="1304"/>
      <c r="EK30" s="1304"/>
      <c r="EL30" s="1304"/>
      <c r="EM30" s="1304"/>
      <c r="EN30" s="370"/>
      <c r="EO30" s="371"/>
      <c r="EP30" s="1306" t="str">
        <f>MID(SUVAHAVUJ!AG28,1,1)</f>
        <v xml:space="preserve"> </v>
      </c>
      <c r="EQ30" s="1306"/>
      <c r="ER30" s="1306"/>
      <c r="ES30" s="1306"/>
      <c r="ET30" s="1306"/>
      <c r="EU30" s="1306"/>
      <c r="EV30" s="1306" t="str">
        <f>MID(SUVAHAVUJ!AG28,2,1)</f>
        <v xml:space="preserve"> </v>
      </c>
      <c r="EW30" s="1306"/>
      <c r="EX30" s="1306"/>
      <c r="EY30" s="1306"/>
      <c r="EZ30" s="1306"/>
      <c r="FA30" s="1306" t="str">
        <f>MID(SUVAHAVUJ!AG28,3,1)</f>
        <v xml:space="preserve"> </v>
      </c>
      <c r="FB30" s="1306"/>
      <c r="FC30" s="1306"/>
      <c r="FD30" s="1306"/>
      <c r="FE30" s="1306"/>
      <c r="FF30" s="1306"/>
      <c r="FG30" s="1306" t="str">
        <f>MID(SUVAHAVUJ!AG28,4,1)</f>
        <v xml:space="preserve"> </v>
      </c>
      <c r="FH30" s="1306"/>
      <c r="FI30" s="1306"/>
      <c r="FJ30" s="1306"/>
      <c r="FK30" s="1306"/>
      <c r="FL30" s="1306" t="str">
        <f>MID(SUVAHAVUJ!AG28,5,1)</f>
        <v xml:space="preserve"> </v>
      </c>
      <c r="FM30" s="1306"/>
      <c r="FN30" s="1306"/>
      <c r="FO30" s="1306"/>
      <c r="FP30" s="1306"/>
      <c r="FQ30" s="1306"/>
      <c r="FR30" s="1306" t="str">
        <f>MID(SUVAHAVUJ!AG28,6,1)</f>
        <v xml:space="preserve"> </v>
      </c>
      <c r="FS30" s="1306"/>
      <c r="FT30" s="1306"/>
      <c r="FU30" s="1306"/>
      <c r="FV30" s="1306"/>
      <c r="FW30" s="1306" t="str">
        <f>MID(SUVAHAVUJ!AG28,7,1)</f>
        <v xml:space="preserve"> </v>
      </c>
      <c r="FX30" s="1306"/>
      <c r="FY30" s="1306"/>
      <c r="FZ30" s="1306"/>
      <c r="GA30" s="1306"/>
      <c r="GB30" s="1306"/>
      <c r="GC30" s="1306" t="str">
        <f>MID(SUVAHAVUJ!AG28,8,1)</f>
        <v xml:space="preserve"> </v>
      </c>
      <c r="GD30" s="1306"/>
      <c r="GE30" s="1306"/>
      <c r="GF30" s="1306"/>
      <c r="GG30" s="1306"/>
      <c r="GH30" s="1306" t="str">
        <f>MID(SUVAHAVUJ!AG28,9,1)</f>
        <v xml:space="preserve"> </v>
      </c>
      <c r="GI30" s="1306"/>
      <c r="GJ30" s="1306"/>
      <c r="GK30" s="1306"/>
      <c r="GL30" s="1306"/>
      <c r="GM30" s="1306"/>
      <c r="GN30" s="1306" t="str">
        <f>MID(SUVAHAVUJ!AG28,10,1)</f>
        <v xml:space="preserve"> </v>
      </c>
      <c r="GO30" s="1306"/>
      <c r="GP30" s="1306"/>
      <c r="GQ30" s="1306"/>
      <c r="GR30" s="1306"/>
      <c r="GS30" s="1307" t="str">
        <f>MID(SUVAHAVUJ!AG28,11,1)</f>
        <v>0</v>
      </c>
      <c r="GT30" s="1307"/>
      <c r="GU30" s="1307"/>
      <c r="GV30" s="1307"/>
      <c r="GW30" s="1313"/>
    </row>
    <row r="31" spans="2:205" s="129" customFormat="1" ht="23.25" customHeight="1" x14ac:dyDescent="0.2">
      <c r="B31" s="1312" t="s">
        <v>2092</v>
      </c>
      <c r="C31" s="1312"/>
      <c r="D31" s="1312"/>
      <c r="E31" s="1312"/>
      <c r="F31" s="1312"/>
      <c r="G31" s="1312"/>
      <c r="H31" s="1312"/>
      <c r="I31" s="1312"/>
      <c r="J31" s="1312"/>
      <c r="K31" s="1312"/>
      <c r="L31" s="1309" t="str">
        <f>SUVAHAVUJ!$D$29</f>
        <v>Ostatné pôžičky (067A) - /096A/</v>
      </c>
      <c r="M31" s="1310"/>
      <c r="N31" s="1310"/>
      <c r="O31" s="1310"/>
      <c r="P31" s="1310"/>
      <c r="Q31" s="1310"/>
      <c r="R31" s="1310"/>
      <c r="S31" s="1310"/>
      <c r="T31" s="1310"/>
      <c r="U31" s="1310"/>
      <c r="V31" s="1310"/>
      <c r="W31" s="1310"/>
      <c r="X31" s="1310"/>
      <c r="Y31" s="1310"/>
      <c r="Z31" s="1310"/>
      <c r="AA31" s="1310"/>
      <c r="AB31" s="1310"/>
      <c r="AC31" s="1310"/>
      <c r="AD31" s="1310"/>
      <c r="AE31" s="1310"/>
      <c r="AF31" s="1310"/>
      <c r="AG31" s="1310"/>
      <c r="AH31" s="1310"/>
      <c r="AI31" s="1310"/>
      <c r="AJ31" s="1310"/>
      <c r="AK31" s="1310"/>
      <c r="AL31" s="1310"/>
      <c r="AM31" s="1310"/>
      <c r="AN31" s="1310"/>
      <c r="AO31" s="1310"/>
      <c r="AP31" s="1310"/>
      <c r="AQ31" s="1311" t="s">
        <v>925</v>
      </c>
      <c r="AR31" s="1311"/>
      <c r="AS31" s="1311"/>
      <c r="AT31" s="1311"/>
      <c r="AU31" s="1311"/>
      <c r="AV31" s="1311"/>
      <c r="AW31" s="1311"/>
      <c r="AX31" s="1311"/>
      <c r="AY31" s="370"/>
      <c r="AZ31" s="371"/>
      <c r="BA31" s="1307" t="str">
        <f>MID(SUVAHAVUJ!AD29,1,1)</f>
        <v xml:space="preserve"> </v>
      </c>
      <c r="BB31" s="1307"/>
      <c r="BC31" s="1307"/>
      <c r="BD31" s="1307"/>
      <c r="BE31" s="1307"/>
      <c r="BF31" s="1307"/>
      <c r="BG31" s="1307" t="str">
        <f>MID(SUVAHAVUJ!AD29,2,1)</f>
        <v xml:space="preserve"> </v>
      </c>
      <c r="BH31" s="1307"/>
      <c r="BI31" s="1307"/>
      <c r="BJ31" s="1307"/>
      <c r="BK31" s="1307"/>
      <c r="BL31" s="1307" t="str">
        <f>MID(SUVAHAVUJ!AD29,3,1)</f>
        <v xml:space="preserve"> </v>
      </c>
      <c r="BM31" s="1307"/>
      <c r="BN31" s="1307"/>
      <c r="BO31" s="1307"/>
      <c r="BP31" s="1307"/>
      <c r="BQ31" s="1307"/>
      <c r="BR31" s="1307" t="str">
        <f>MID(SUVAHAVUJ!AD29,4,1)</f>
        <v xml:space="preserve"> </v>
      </c>
      <c r="BS31" s="1307"/>
      <c r="BT31" s="1307"/>
      <c r="BU31" s="1307"/>
      <c r="BV31" s="1307"/>
      <c r="BW31" s="1307" t="str">
        <f>MID(SUVAHAVUJ!AD29,5,1)</f>
        <v xml:space="preserve"> </v>
      </c>
      <c r="BX31" s="1307"/>
      <c r="BY31" s="1307"/>
      <c r="BZ31" s="1307"/>
      <c r="CA31" s="1307"/>
      <c r="CB31" s="1307"/>
      <c r="CC31" s="1307" t="str">
        <f>MID(SUVAHAVUJ!AD29,6,1)</f>
        <v xml:space="preserve"> </v>
      </c>
      <c r="CD31" s="1307"/>
      <c r="CE31" s="1307"/>
      <c r="CF31" s="1307"/>
      <c r="CG31" s="1307"/>
      <c r="CH31" s="1307" t="str">
        <f>MID(SUVAHAVUJ!AD29,7,1)</f>
        <v xml:space="preserve"> </v>
      </c>
      <c r="CI31" s="1307"/>
      <c r="CJ31" s="1307"/>
      <c r="CK31" s="1307"/>
      <c r="CL31" s="1307"/>
      <c r="CM31" s="1307"/>
      <c r="CN31" s="1307" t="str">
        <f>MID(SUVAHAVUJ!AD29,8,1)</f>
        <v xml:space="preserve"> </v>
      </c>
      <c r="CO31" s="1307"/>
      <c r="CP31" s="1307"/>
      <c r="CQ31" s="1307"/>
      <c r="CR31" s="1307"/>
      <c r="CS31" s="1307" t="str">
        <f>MID(SUVAHAVUJ!AD29,9,1)</f>
        <v xml:space="preserve"> </v>
      </c>
      <c r="CT31" s="1307"/>
      <c r="CU31" s="1307"/>
      <c r="CV31" s="1307"/>
      <c r="CW31" s="1307"/>
      <c r="CX31" s="1307"/>
      <c r="CY31" s="1307" t="str">
        <f>MID(SUVAHAVUJ!AD29,10,1)</f>
        <v xml:space="preserve"> </v>
      </c>
      <c r="CZ31" s="1307"/>
      <c r="DA31" s="1307"/>
      <c r="DB31" s="1307"/>
      <c r="DC31" s="1307"/>
      <c r="DD31" s="1307" t="str">
        <f>MID(SUVAHAVUJ!AD29,11,1)</f>
        <v>0</v>
      </c>
      <c r="DE31" s="1307"/>
      <c r="DF31" s="1307"/>
      <c r="DG31" s="1307"/>
      <c r="DH31" s="1307"/>
      <c r="DI31" s="1313"/>
      <c r="DJ31" s="370"/>
      <c r="DK31" s="371"/>
      <c r="DL31" s="1306" t="str">
        <f>MID(SUVAHAVUJ!AF29,1,1)</f>
        <v xml:space="preserve"> </v>
      </c>
      <c r="DM31" s="1306"/>
      <c r="DN31" s="1306"/>
      <c r="DO31" s="1306"/>
      <c r="DP31" s="1306"/>
      <c r="DQ31" s="1306"/>
      <c r="DR31" s="1306" t="str">
        <f>MID(SUVAHAVUJ!AF29,2,1)</f>
        <v xml:space="preserve"> </v>
      </c>
      <c r="DS31" s="1306"/>
      <c r="DT31" s="1306"/>
      <c r="DU31" s="1306"/>
      <c r="DV31" s="1306"/>
      <c r="DW31" s="1306" t="str">
        <f>MID(SUVAHAVUJ!AF29,3,1)</f>
        <v xml:space="preserve"> </v>
      </c>
      <c r="DX31" s="1306"/>
      <c r="DY31" s="1306"/>
      <c r="DZ31" s="1306"/>
      <c r="EA31" s="1306"/>
      <c r="EB31" s="1306"/>
      <c r="EC31" s="1306" t="str">
        <f>MID(SUVAHAVUJ!AF29,4,1)</f>
        <v xml:space="preserve"> </v>
      </c>
      <c r="ED31" s="1306"/>
      <c r="EE31" s="1306"/>
      <c r="EF31" s="1306"/>
      <c r="EG31" s="1306"/>
      <c r="EH31" s="1306" t="str">
        <f>MID(SUVAHAVUJ!AF29,5,1)</f>
        <v xml:space="preserve"> </v>
      </c>
      <c r="EI31" s="1306"/>
      <c r="EJ31" s="1306"/>
      <c r="EK31" s="1306"/>
      <c r="EL31" s="1306"/>
      <c r="EM31" s="1306"/>
      <c r="EN31" s="1306" t="str">
        <f>MID(SUVAHAVUJ!AF29,6,1)</f>
        <v xml:space="preserve"> </v>
      </c>
      <c r="EO31" s="1306"/>
      <c r="EP31" s="1306"/>
      <c r="EQ31" s="1306"/>
      <c r="ER31" s="1306"/>
      <c r="ES31" s="1306" t="str">
        <f>MID(SUVAHAVUJ!AF29,7,1)</f>
        <v xml:space="preserve"> </v>
      </c>
      <c r="ET31" s="1306"/>
      <c r="EU31" s="1306"/>
      <c r="EV31" s="1306"/>
      <c r="EW31" s="1306"/>
      <c r="EX31" s="1306"/>
      <c r="EY31" s="1306" t="str">
        <f>MID(SUVAHAVUJ!AF29,8,1)</f>
        <v xml:space="preserve"> </v>
      </c>
      <c r="EZ31" s="1306"/>
      <c r="FA31" s="1306"/>
      <c r="FB31" s="1306"/>
      <c r="FC31" s="1306"/>
      <c r="FD31" s="1306" t="str">
        <f>MID(SUVAHAVUJ!AF29,9,1)</f>
        <v xml:space="preserve"> </v>
      </c>
      <c r="FE31" s="1306"/>
      <c r="FF31" s="1306"/>
      <c r="FG31" s="1306"/>
      <c r="FH31" s="1306"/>
      <c r="FI31" s="1306"/>
      <c r="FJ31" s="1306" t="str">
        <f>MID(SUVAHAVUJ!AF29,10,1)</f>
        <v xml:space="preserve"> </v>
      </c>
      <c r="FK31" s="1306"/>
      <c r="FL31" s="1306"/>
      <c r="FM31" s="1306"/>
      <c r="FN31" s="1306"/>
      <c r="FO31" s="1307" t="str">
        <f>MID(SUVAHAVUJ!AF29,11,1)</f>
        <v>0</v>
      </c>
      <c r="FP31" s="1307"/>
      <c r="FQ31" s="1307"/>
      <c r="FR31" s="1307"/>
      <c r="FS31" s="1313"/>
      <c r="FT31" s="1303"/>
      <c r="FU31" s="1303"/>
      <c r="FV31" s="1303"/>
      <c r="FW31" s="1303"/>
      <c r="FX31" s="1303"/>
      <c r="FY31" s="1303"/>
      <c r="FZ31" s="1303"/>
      <c r="GA31" s="1303"/>
      <c r="GB31" s="1303"/>
      <c r="GC31" s="1303"/>
      <c r="GD31" s="1303"/>
      <c r="GE31" s="1303"/>
      <c r="GF31" s="1303"/>
      <c r="GG31" s="1303"/>
      <c r="GH31" s="1303"/>
      <c r="GI31" s="1303"/>
      <c r="GJ31" s="1303"/>
      <c r="GK31" s="1303"/>
      <c r="GL31" s="1303"/>
      <c r="GM31" s="1303"/>
      <c r="GN31" s="1303"/>
      <c r="GO31" s="1303"/>
      <c r="GP31" s="1303"/>
      <c r="GQ31" s="1303"/>
      <c r="GR31" s="1303"/>
      <c r="GS31" s="1303"/>
      <c r="GT31" s="1303"/>
      <c r="GU31" s="1303"/>
      <c r="GV31" s="1303"/>
      <c r="GW31" s="1303"/>
    </row>
    <row r="32" spans="2:205" ht="23.25" customHeight="1" x14ac:dyDescent="0.2">
      <c r="B32" s="1312"/>
      <c r="C32" s="1312"/>
      <c r="D32" s="1312"/>
      <c r="E32" s="1312"/>
      <c r="F32" s="1312"/>
      <c r="G32" s="1312"/>
      <c r="H32" s="1312"/>
      <c r="I32" s="1312"/>
      <c r="J32" s="1312"/>
      <c r="K32" s="1312"/>
      <c r="L32" s="1310"/>
      <c r="M32" s="1310"/>
      <c r="N32" s="1310"/>
      <c r="O32" s="1310"/>
      <c r="P32" s="1310"/>
      <c r="Q32" s="1310"/>
      <c r="R32" s="1310"/>
      <c r="S32" s="1310"/>
      <c r="T32" s="1310"/>
      <c r="U32" s="1310"/>
      <c r="V32" s="1310"/>
      <c r="W32" s="1310"/>
      <c r="X32" s="1310"/>
      <c r="Y32" s="1310"/>
      <c r="Z32" s="1310"/>
      <c r="AA32" s="1310"/>
      <c r="AB32" s="1310"/>
      <c r="AC32" s="1310"/>
      <c r="AD32" s="1310"/>
      <c r="AE32" s="1310"/>
      <c r="AF32" s="1310"/>
      <c r="AG32" s="1310"/>
      <c r="AH32" s="1310"/>
      <c r="AI32" s="1310"/>
      <c r="AJ32" s="1310"/>
      <c r="AK32" s="1310"/>
      <c r="AL32" s="1310"/>
      <c r="AM32" s="1310"/>
      <c r="AN32" s="1310"/>
      <c r="AO32" s="1310"/>
      <c r="AP32" s="1310"/>
      <c r="AQ32" s="1311"/>
      <c r="AR32" s="1311"/>
      <c r="AS32" s="1311"/>
      <c r="AT32" s="1311"/>
      <c r="AU32" s="1311"/>
      <c r="AV32" s="1311"/>
      <c r="AW32" s="1311"/>
      <c r="AX32" s="1311"/>
      <c r="AY32" s="370"/>
      <c r="AZ32" s="371"/>
      <c r="BA32" s="1306" t="str">
        <f>MID(SUVAHAVUJ!AE29,1,1)</f>
        <v xml:space="preserve"> </v>
      </c>
      <c r="BB32" s="1306"/>
      <c r="BC32" s="1306"/>
      <c r="BD32" s="1306"/>
      <c r="BE32" s="1306"/>
      <c r="BF32" s="1306"/>
      <c r="BG32" s="1306" t="str">
        <f>MID(SUVAHAVUJ!AE29,2,1)</f>
        <v xml:space="preserve"> </v>
      </c>
      <c r="BH32" s="1306"/>
      <c r="BI32" s="1306"/>
      <c r="BJ32" s="1306"/>
      <c r="BK32" s="1306"/>
      <c r="BL32" s="1306" t="str">
        <f>MID(SUVAHAVUJ!AE29,3,1)</f>
        <v xml:space="preserve"> </v>
      </c>
      <c r="BM32" s="1306"/>
      <c r="BN32" s="1306"/>
      <c r="BO32" s="1306"/>
      <c r="BP32" s="1306"/>
      <c r="BQ32" s="1306"/>
      <c r="BR32" s="1306" t="str">
        <f>MID(SUVAHAVUJ!AE29,4,1)</f>
        <v xml:space="preserve"> </v>
      </c>
      <c r="BS32" s="1306"/>
      <c r="BT32" s="1306"/>
      <c r="BU32" s="1306"/>
      <c r="BV32" s="1306"/>
      <c r="BW32" s="1306" t="str">
        <f>MID(SUVAHAVUJ!AE29,5,1)</f>
        <v xml:space="preserve"> </v>
      </c>
      <c r="BX32" s="1306"/>
      <c r="BY32" s="1306"/>
      <c r="BZ32" s="1306"/>
      <c r="CA32" s="1306"/>
      <c r="CB32" s="1306"/>
      <c r="CC32" s="1306" t="str">
        <f>MID(SUVAHAVUJ!AE29,6,1)</f>
        <v xml:space="preserve"> </v>
      </c>
      <c r="CD32" s="1306"/>
      <c r="CE32" s="1306"/>
      <c r="CF32" s="1306"/>
      <c r="CG32" s="1306"/>
      <c r="CH32" s="1306" t="str">
        <f>MID(SUVAHAVUJ!AE29,7,1)</f>
        <v xml:space="preserve"> </v>
      </c>
      <c r="CI32" s="1306"/>
      <c r="CJ32" s="1306"/>
      <c r="CK32" s="1306"/>
      <c r="CL32" s="1306"/>
      <c r="CM32" s="1306"/>
      <c r="CN32" s="1306" t="str">
        <f>MID(SUVAHAVUJ!AE29,8,1)</f>
        <v xml:space="preserve"> </v>
      </c>
      <c r="CO32" s="1306"/>
      <c r="CP32" s="1306"/>
      <c r="CQ32" s="1306"/>
      <c r="CR32" s="1306"/>
      <c r="CS32" s="1306" t="str">
        <f>MID(SUVAHAVUJ!AE29,9,1)</f>
        <v xml:space="preserve"> </v>
      </c>
      <c r="CT32" s="1306"/>
      <c r="CU32" s="1306"/>
      <c r="CV32" s="1306"/>
      <c r="CW32" s="1306"/>
      <c r="CX32" s="1306"/>
      <c r="CY32" s="1306" t="str">
        <f>MID(SUVAHAVUJ!AE29,10,1)</f>
        <v xml:space="preserve"> </v>
      </c>
      <c r="CZ32" s="1306"/>
      <c r="DA32" s="1306"/>
      <c r="DB32" s="1306"/>
      <c r="DC32" s="1306"/>
      <c r="DD32" s="1306" t="str">
        <f>MID(SUVAHAVUJ!AE29,11,1)</f>
        <v>0</v>
      </c>
      <c r="DE32" s="1306"/>
      <c r="DF32" s="1306"/>
      <c r="DG32" s="1306"/>
      <c r="DH32" s="1306"/>
      <c r="DI32" s="1316"/>
      <c r="DJ32" s="1304"/>
      <c r="DK32" s="1304"/>
      <c r="DL32" s="1304"/>
      <c r="DM32" s="1304"/>
      <c r="DN32" s="1304"/>
      <c r="DO32" s="1304"/>
      <c r="DP32" s="1304"/>
      <c r="DQ32" s="1304"/>
      <c r="DR32" s="1304"/>
      <c r="DS32" s="1304"/>
      <c r="DT32" s="1304"/>
      <c r="DU32" s="1304"/>
      <c r="DV32" s="1304"/>
      <c r="DW32" s="1304"/>
      <c r="DX32" s="1304"/>
      <c r="DY32" s="1304"/>
      <c r="DZ32" s="1304"/>
      <c r="EA32" s="1304"/>
      <c r="EB32" s="1304"/>
      <c r="EC32" s="1304"/>
      <c r="ED32" s="1304"/>
      <c r="EE32" s="1304"/>
      <c r="EF32" s="1304"/>
      <c r="EG32" s="1304"/>
      <c r="EH32" s="1304"/>
      <c r="EI32" s="1304"/>
      <c r="EJ32" s="1304"/>
      <c r="EK32" s="1304"/>
      <c r="EL32" s="1304"/>
      <c r="EM32" s="1304"/>
      <c r="EN32" s="370"/>
      <c r="EO32" s="371"/>
      <c r="EP32" s="1306" t="str">
        <f>MID(SUVAHAVUJ!AG29,1,1)</f>
        <v xml:space="preserve"> </v>
      </c>
      <c r="EQ32" s="1306"/>
      <c r="ER32" s="1306"/>
      <c r="ES32" s="1306"/>
      <c r="ET32" s="1306"/>
      <c r="EU32" s="1306"/>
      <c r="EV32" s="1306" t="str">
        <f>MID(SUVAHAVUJ!AG29,2,1)</f>
        <v xml:space="preserve"> </v>
      </c>
      <c r="EW32" s="1306"/>
      <c r="EX32" s="1306"/>
      <c r="EY32" s="1306"/>
      <c r="EZ32" s="1306"/>
      <c r="FA32" s="1306" t="str">
        <f>MID(SUVAHAVUJ!AG29,3,1)</f>
        <v xml:space="preserve"> </v>
      </c>
      <c r="FB32" s="1306"/>
      <c r="FC32" s="1306"/>
      <c r="FD32" s="1306"/>
      <c r="FE32" s="1306"/>
      <c r="FF32" s="1306"/>
      <c r="FG32" s="1306" t="str">
        <f>MID(SUVAHAVUJ!AG29,4,1)</f>
        <v xml:space="preserve"> </v>
      </c>
      <c r="FH32" s="1306"/>
      <c r="FI32" s="1306"/>
      <c r="FJ32" s="1306"/>
      <c r="FK32" s="1306"/>
      <c r="FL32" s="1306" t="str">
        <f>MID(SUVAHAVUJ!AG29,5,1)</f>
        <v xml:space="preserve"> </v>
      </c>
      <c r="FM32" s="1306"/>
      <c r="FN32" s="1306"/>
      <c r="FO32" s="1306"/>
      <c r="FP32" s="1306"/>
      <c r="FQ32" s="1306"/>
      <c r="FR32" s="1306" t="str">
        <f>MID(SUVAHAVUJ!AG29,6,1)</f>
        <v xml:space="preserve"> </v>
      </c>
      <c r="FS32" s="1306"/>
      <c r="FT32" s="1306"/>
      <c r="FU32" s="1306"/>
      <c r="FV32" s="1306"/>
      <c r="FW32" s="1306" t="str">
        <f>MID(SUVAHAVUJ!AG29,7,1)</f>
        <v xml:space="preserve"> </v>
      </c>
      <c r="FX32" s="1306"/>
      <c r="FY32" s="1306"/>
      <c r="FZ32" s="1306"/>
      <c r="GA32" s="1306"/>
      <c r="GB32" s="1306"/>
      <c r="GC32" s="1306" t="str">
        <f>MID(SUVAHAVUJ!AG29,8,1)</f>
        <v xml:space="preserve"> </v>
      </c>
      <c r="GD32" s="1306"/>
      <c r="GE32" s="1306"/>
      <c r="GF32" s="1306"/>
      <c r="GG32" s="1306"/>
      <c r="GH32" s="1306" t="str">
        <f>MID(SUVAHAVUJ!AG29,9,1)</f>
        <v xml:space="preserve"> </v>
      </c>
      <c r="GI32" s="1306"/>
      <c r="GJ32" s="1306"/>
      <c r="GK32" s="1306"/>
      <c r="GL32" s="1306"/>
      <c r="GM32" s="1306"/>
      <c r="GN32" s="1306" t="str">
        <f>MID(SUVAHAVUJ!AG29,10,1)</f>
        <v xml:space="preserve"> </v>
      </c>
      <c r="GO32" s="1306"/>
      <c r="GP32" s="1306"/>
      <c r="GQ32" s="1306"/>
      <c r="GR32" s="1306"/>
      <c r="GS32" s="1307" t="str">
        <f>MID(SUVAHAVUJ!AG29,11,1)</f>
        <v>0</v>
      </c>
      <c r="GT32" s="1307"/>
      <c r="GU32" s="1307"/>
      <c r="GV32" s="1307"/>
      <c r="GW32" s="1313"/>
    </row>
    <row r="33" spans="1:205" s="129" customFormat="1" ht="23.25" customHeight="1" x14ac:dyDescent="0.2">
      <c r="B33" s="1312" t="s">
        <v>2096</v>
      </c>
      <c r="C33" s="1312"/>
      <c r="D33" s="1312"/>
      <c r="E33" s="1312"/>
      <c r="F33" s="1312"/>
      <c r="G33" s="1312"/>
      <c r="H33" s="1312"/>
      <c r="I33" s="1312"/>
      <c r="J33" s="1312"/>
      <c r="K33" s="1312"/>
      <c r="L33" s="1309" t="str">
        <f>SUVAHAVUJ!$D$30</f>
        <v>Dlhové cenné papiere a ostatný dlhodobý finančný majetok (065A, 069A, 06XA) - /096A/</v>
      </c>
      <c r="M33" s="1310"/>
      <c r="N33" s="1310"/>
      <c r="O33" s="1310"/>
      <c r="P33" s="1310"/>
      <c r="Q33" s="1310"/>
      <c r="R33" s="1310"/>
      <c r="S33" s="1310"/>
      <c r="T33" s="1310"/>
      <c r="U33" s="1310"/>
      <c r="V33" s="1310"/>
      <c r="W33" s="1310"/>
      <c r="X33" s="1310"/>
      <c r="Y33" s="1310"/>
      <c r="Z33" s="1310"/>
      <c r="AA33" s="1310"/>
      <c r="AB33" s="1310"/>
      <c r="AC33" s="1310"/>
      <c r="AD33" s="1310"/>
      <c r="AE33" s="1310"/>
      <c r="AF33" s="1310"/>
      <c r="AG33" s="1310"/>
      <c r="AH33" s="1310"/>
      <c r="AI33" s="1310"/>
      <c r="AJ33" s="1310"/>
      <c r="AK33" s="1310"/>
      <c r="AL33" s="1310"/>
      <c r="AM33" s="1310"/>
      <c r="AN33" s="1310"/>
      <c r="AO33" s="1310"/>
      <c r="AP33" s="1310"/>
      <c r="AQ33" s="1311" t="s">
        <v>801</v>
      </c>
      <c r="AR33" s="1311"/>
      <c r="AS33" s="1311"/>
      <c r="AT33" s="1311"/>
      <c r="AU33" s="1311"/>
      <c r="AV33" s="1311"/>
      <c r="AW33" s="1311"/>
      <c r="AX33" s="1311"/>
      <c r="AY33" s="370"/>
      <c r="AZ33" s="371"/>
      <c r="BA33" s="1307" t="str">
        <f>MID(SUVAHAVUJ!AD30,1,1)</f>
        <v xml:space="preserve"> </v>
      </c>
      <c r="BB33" s="1307"/>
      <c r="BC33" s="1307"/>
      <c r="BD33" s="1307"/>
      <c r="BE33" s="1307"/>
      <c r="BF33" s="1307"/>
      <c r="BG33" s="1307" t="str">
        <f>MID(SUVAHAVUJ!AD30,2,1)</f>
        <v xml:space="preserve"> </v>
      </c>
      <c r="BH33" s="1307"/>
      <c r="BI33" s="1307"/>
      <c r="BJ33" s="1307"/>
      <c r="BK33" s="1307"/>
      <c r="BL33" s="1307" t="str">
        <f>MID(SUVAHAVUJ!AD30,3,1)</f>
        <v xml:space="preserve"> </v>
      </c>
      <c r="BM33" s="1307"/>
      <c r="BN33" s="1307"/>
      <c r="BO33" s="1307"/>
      <c r="BP33" s="1307"/>
      <c r="BQ33" s="1307"/>
      <c r="BR33" s="1307" t="str">
        <f>MID(SUVAHAVUJ!AD30,4,1)</f>
        <v xml:space="preserve"> </v>
      </c>
      <c r="BS33" s="1307"/>
      <c r="BT33" s="1307"/>
      <c r="BU33" s="1307"/>
      <c r="BV33" s="1307"/>
      <c r="BW33" s="1307" t="str">
        <f>MID(SUVAHAVUJ!AD30,5,1)</f>
        <v xml:space="preserve"> </v>
      </c>
      <c r="BX33" s="1307"/>
      <c r="BY33" s="1307"/>
      <c r="BZ33" s="1307"/>
      <c r="CA33" s="1307"/>
      <c r="CB33" s="1307"/>
      <c r="CC33" s="1307" t="str">
        <f>MID(SUVAHAVUJ!AD30,6,1)</f>
        <v xml:space="preserve"> </v>
      </c>
      <c r="CD33" s="1307"/>
      <c r="CE33" s="1307"/>
      <c r="CF33" s="1307"/>
      <c r="CG33" s="1307"/>
      <c r="CH33" s="1307" t="str">
        <f>MID(SUVAHAVUJ!AD30,7,1)</f>
        <v xml:space="preserve"> </v>
      </c>
      <c r="CI33" s="1307"/>
      <c r="CJ33" s="1307"/>
      <c r="CK33" s="1307"/>
      <c r="CL33" s="1307"/>
      <c r="CM33" s="1307"/>
      <c r="CN33" s="1307" t="str">
        <f>MID(SUVAHAVUJ!AD30,8,1)</f>
        <v xml:space="preserve"> </v>
      </c>
      <c r="CO33" s="1307"/>
      <c r="CP33" s="1307"/>
      <c r="CQ33" s="1307"/>
      <c r="CR33" s="1307"/>
      <c r="CS33" s="1307" t="str">
        <f>MID(SUVAHAVUJ!AD30,9,1)</f>
        <v xml:space="preserve"> </v>
      </c>
      <c r="CT33" s="1307"/>
      <c r="CU33" s="1307"/>
      <c r="CV33" s="1307"/>
      <c r="CW33" s="1307"/>
      <c r="CX33" s="1307"/>
      <c r="CY33" s="1307" t="str">
        <f>MID(SUVAHAVUJ!AD30,10,1)</f>
        <v xml:space="preserve"> </v>
      </c>
      <c r="CZ33" s="1307"/>
      <c r="DA33" s="1307"/>
      <c r="DB33" s="1307"/>
      <c r="DC33" s="1307"/>
      <c r="DD33" s="1307" t="str">
        <f>MID(SUVAHAVUJ!AD30,11,1)</f>
        <v>0</v>
      </c>
      <c r="DE33" s="1307"/>
      <c r="DF33" s="1307"/>
      <c r="DG33" s="1307"/>
      <c r="DH33" s="1307"/>
      <c r="DI33" s="1313"/>
      <c r="DJ33" s="370"/>
      <c r="DK33" s="371"/>
      <c r="DL33" s="1306" t="str">
        <f>MID(SUVAHAVUJ!AF30,1,1)</f>
        <v xml:space="preserve"> </v>
      </c>
      <c r="DM33" s="1306"/>
      <c r="DN33" s="1306"/>
      <c r="DO33" s="1306"/>
      <c r="DP33" s="1306"/>
      <c r="DQ33" s="1306"/>
      <c r="DR33" s="1306" t="str">
        <f>MID(SUVAHAVUJ!AF30,2,1)</f>
        <v xml:space="preserve"> </v>
      </c>
      <c r="DS33" s="1306"/>
      <c r="DT33" s="1306"/>
      <c r="DU33" s="1306"/>
      <c r="DV33" s="1306"/>
      <c r="DW33" s="1306" t="str">
        <f>MID(SUVAHAVUJ!AF30,3,1)</f>
        <v xml:space="preserve"> </v>
      </c>
      <c r="DX33" s="1306"/>
      <c r="DY33" s="1306"/>
      <c r="DZ33" s="1306"/>
      <c r="EA33" s="1306"/>
      <c r="EB33" s="1306"/>
      <c r="EC33" s="1306" t="str">
        <f>MID(SUVAHAVUJ!AF30,4,1)</f>
        <v xml:space="preserve"> </v>
      </c>
      <c r="ED33" s="1306"/>
      <c r="EE33" s="1306"/>
      <c r="EF33" s="1306"/>
      <c r="EG33" s="1306"/>
      <c r="EH33" s="1306" t="str">
        <f>MID(SUVAHAVUJ!AF30,5,1)</f>
        <v xml:space="preserve"> </v>
      </c>
      <c r="EI33" s="1306"/>
      <c r="EJ33" s="1306"/>
      <c r="EK33" s="1306"/>
      <c r="EL33" s="1306"/>
      <c r="EM33" s="1306"/>
      <c r="EN33" s="1306" t="str">
        <f>MID(SUVAHAVUJ!AF30,6,1)</f>
        <v xml:space="preserve"> </v>
      </c>
      <c r="EO33" s="1306"/>
      <c r="EP33" s="1306"/>
      <c r="EQ33" s="1306"/>
      <c r="ER33" s="1306"/>
      <c r="ES33" s="1306" t="str">
        <f>MID(SUVAHAVUJ!AF30,7,1)</f>
        <v xml:space="preserve"> </v>
      </c>
      <c r="ET33" s="1306"/>
      <c r="EU33" s="1306"/>
      <c r="EV33" s="1306"/>
      <c r="EW33" s="1306"/>
      <c r="EX33" s="1306"/>
      <c r="EY33" s="1306" t="str">
        <f>MID(SUVAHAVUJ!AF30,8,1)</f>
        <v xml:space="preserve"> </v>
      </c>
      <c r="EZ33" s="1306"/>
      <c r="FA33" s="1306"/>
      <c r="FB33" s="1306"/>
      <c r="FC33" s="1306"/>
      <c r="FD33" s="1306" t="str">
        <f>MID(SUVAHAVUJ!AF30,9,1)</f>
        <v xml:space="preserve"> </v>
      </c>
      <c r="FE33" s="1306"/>
      <c r="FF33" s="1306"/>
      <c r="FG33" s="1306"/>
      <c r="FH33" s="1306"/>
      <c r="FI33" s="1306"/>
      <c r="FJ33" s="1306" t="str">
        <f>MID(SUVAHAVUJ!AF30,10,1)</f>
        <v xml:space="preserve"> </v>
      </c>
      <c r="FK33" s="1306"/>
      <c r="FL33" s="1306"/>
      <c r="FM33" s="1306"/>
      <c r="FN33" s="1306"/>
      <c r="FO33" s="1307" t="str">
        <f>MID(SUVAHAVUJ!AF30,11,1)</f>
        <v>0</v>
      </c>
      <c r="FP33" s="1307"/>
      <c r="FQ33" s="1307"/>
      <c r="FR33" s="1307"/>
      <c r="FS33" s="1313"/>
      <c r="FT33" s="1303"/>
      <c r="FU33" s="1303"/>
      <c r="FV33" s="1303"/>
      <c r="FW33" s="1303"/>
      <c r="FX33" s="1303"/>
      <c r="FY33" s="1303"/>
      <c r="FZ33" s="1303"/>
      <c r="GA33" s="1303"/>
      <c r="GB33" s="1303"/>
      <c r="GC33" s="1303"/>
      <c r="GD33" s="1303"/>
      <c r="GE33" s="1303"/>
      <c r="GF33" s="1303"/>
      <c r="GG33" s="1303"/>
      <c r="GH33" s="1303"/>
      <c r="GI33" s="1303"/>
      <c r="GJ33" s="1303"/>
      <c r="GK33" s="1303"/>
      <c r="GL33" s="1303"/>
      <c r="GM33" s="1303"/>
      <c r="GN33" s="1303"/>
      <c r="GO33" s="1303"/>
      <c r="GP33" s="1303"/>
      <c r="GQ33" s="1303"/>
      <c r="GR33" s="1303"/>
      <c r="GS33" s="1303"/>
      <c r="GT33" s="1303"/>
      <c r="GU33" s="1303"/>
      <c r="GV33" s="1303"/>
      <c r="GW33" s="1303"/>
    </row>
    <row r="34" spans="1:205" ht="23.25" customHeight="1" x14ac:dyDescent="0.2">
      <c r="B34" s="1312"/>
      <c r="C34" s="1312"/>
      <c r="D34" s="1312"/>
      <c r="E34" s="1312"/>
      <c r="F34" s="1312"/>
      <c r="G34" s="1312"/>
      <c r="H34" s="1312"/>
      <c r="I34" s="1312"/>
      <c r="J34" s="1312"/>
      <c r="K34" s="1312"/>
      <c r="L34" s="1310"/>
      <c r="M34" s="1310"/>
      <c r="N34" s="1310"/>
      <c r="O34" s="1310"/>
      <c r="P34" s="1310"/>
      <c r="Q34" s="1310"/>
      <c r="R34" s="1310"/>
      <c r="S34" s="1310"/>
      <c r="T34" s="1310"/>
      <c r="U34" s="1310"/>
      <c r="V34" s="1310"/>
      <c r="W34" s="1310"/>
      <c r="X34" s="1310"/>
      <c r="Y34" s="1310"/>
      <c r="Z34" s="1310"/>
      <c r="AA34" s="1310"/>
      <c r="AB34" s="1310"/>
      <c r="AC34" s="1310"/>
      <c r="AD34" s="1310"/>
      <c r="AE34" s="1310"/>
      <c r="AF34" s="1310"/>
      <c r="AG34" s="1310"/>
      <c r="AH34" s="1310"/>
      <c r="AI34" s="1310"/>
      <c r="AJ34" s="1310"/>
      <c r="AK34" s="1310"/>
      <c r="AL34" s="1310"/>
      <c r="AM34" s="1310"/>
      <c r="AN34" s="1310"/>
      <c r="AO34" s="1310"/>
      <c r="AP34" s="1310"/>
      <c r="AQ34" s="1311"/>
      <c r="AR34" s="1311"/>
      <c r="AS34" s="1311"/>
      <c r="AT34" s="1311"/>
      <c r="AU34" s="1311"/>
      <c r="AV34" s="1311"/>
      <c r="AW34" s="1311"/>
      <c r="AX34" s="1311"/>
      <c r="AY34" s="370"/>
      <c r="AZ34" s="371"/>
      <c r="BA34" s="1306" t="str">
        <f>MID(SUVAHAVUJ!AE30,1,1)</f>
        <v xml:space="preserve"> </v>
      </c>
      <c r="BB34" s="1306"/>
      <c r="BC34" s="1306"/>
      <c r="BD34" s="1306"/>
      <c r="BE34" s="1306"/>
      <c r="BF34" s="1306"/>
      <c r="BG34" s="1306" t="str">
        <f>MID(SUVAHAVUJ!AE30,2,1)</f>
        <v xml:space="preserve"> </v>
      </c>
      <c r="BH34" s="1306"/>
      <c r="BI34" s="1306"/>
      <c r="BJ34" s="1306"/>
      <c r="BK34" s="1306"/>
      <c r="BL34" s="1306" t="str">
        <f>MID(SUVAHAVUJ!AE30,3,1)</f>
        <v xml:space="preserve"> </v>
      </c>
      <c r="BM34" s="1306"/>
      <c r="BN34" s="1306"/>
      <c r="BO34" s="1306"/>
      <c r="BP34" s="1306"/>
      <c r="BQ34" s="1306"/>
      <c r="BR34" s="1306" t="str">
        <f>MID(SUVAHAVUJ!AE30,4,1)</f>
        <v xml:space="preserve"> </v>
      </c>
      <c r="BS34" s="1306"/>
      <c r="BT34" s="1306"/>
      <c r="BU34" s="1306"/>
      <c r="BV34" s="1306"/>
      <c r="BW34" s="1306" t="str">
        <f>MID(SUVAHAVUJ!AE30,5,1)</f>
        <v xml:space="preserve"> </v>
      </c>
      <c r="BX34" s="1306"/>
      <c r="BY34" s="1306"/>
      <c r="BZ34" s="1306"/>
      <c r="CA34" s="1306"/>
      <c r="CB34" s="1306"/>
      <c r="CC34" s="1306" t="str">
        <f>MID(SUVAHAVUJ!AE30,6,1)</f>
        <v xml:space="preserve"> </v>
      </c>
      <c r="CD34" s="1306"/>
      <c r="CE34" s="1306"/>
      <c r="CF34" s="1306"/>
      <c r="CG34" s="1306"/>
      <c r="CH34" s="1306" t="str">
        <f>MID(SUVAHAVUJ!AE30,7,1)</f>
        <v xml:space="preserve"> </v>
      </c>
      <c r="CI34" s="1306"/>
      <c r="CJ34" s="1306"/>
      <c r="CK34" s="1306"/>
      <c r="CL34" s="1306"/>
      <c r="CM34" s="1306"/>
      <c r="CN34" s="1306" t="str">
        <f>MID(SUVAHAVUJ!AE30,8,1)</f>
        <v xml:space="preserve"> </v>
      </c>
      <c r="CO34" s="1306"/>
      <c r="CP34" s="1306"/>
      <c r="CQ34" s="1306"/>
      <c r="CR34" s="1306"/>
      <c r="CS34" s="1306" t="str">
        <f>MID(SUVAHAVUJ!AE30,9,1)</f>
        <v xml:space="preserve"> </v>
      </c>
      <c r="CT34" s="1306"/>
      <c r="CU34" s="1306"/>
      <c r="CV34" s="1306"/>
      <c r="CW34" s="1306"/>
      <c r="CX34" s="1306"/>
      <c r="CY34" s="1306" t="str">
        <f>MID(SUVAHAVUJ!AE30,10,1)</f>
        <v xml:space="preserve"> </v>
      </c>
      <c r="CZ34" s="1306"/>
      <c r="DA34" s="1306"/>
      <c r="DB34" s="1306"/>
      <c r="DC34" s="1306"/>
      <c r="DD34" s="1306" t="str">
        <f>MID(SUVAHAVUJ!AE30,11,1)</f>
        <v>0</v>
      </c>
      <c r="DE34" s="1306"/>
      <c r="DF34" s="1306"/>
      <c r="DG34" s="1306"/>
      <c r="DH34" s="1306"/>
      <c r="DI34" s="1316"/>
      <c r="DJ34" s="1304"/>
      <c r="DK34" s="1304"/>
      <c r="DL34" s="1304"/>
      <c r="DM34" s="1304"/>
      <c r="DN34" s="1304"/>
      <c r="DO34" s="1304"/>
      <c r="DP34" s="1304"/>
      <c r="DQ34" s="1304"/>
      <c r="DR34" s="1304"/>
      <c r="DS34" s="1304"/>
      <c r="DT34" s="1304"/>
      <c r="DU34" s="1304"/>
      <c r="DV34" s="1304"/>
      <c r="DW34" s="1304"/>
      <c r="DX34" s="1304"/>
      <c r="DY34" s="1304"/>
      <c r="DZ34" s="1304"/>
      <c r="EA34" s="1304"/>
      <c r="EB34" s="1304"/>
      <c r="EC34" s="1304"/>
      <c r="ED34" s="1304"/>
      <c r="EE34" s="1304"/>
      <c r="EF34" s="1304"/>
      <c r="EG34" s="1304"/>
      <c r="EH34" s="1304"/>
      <c r="EI34" s="1304"/>
      <c r="EJ34" s="1304"/>
      <c r="EK34" s="1304"/>
      <c r="EL34" s="1304"/>
      <c r="EM34" s="1304"/>
      <c r="EN34" s="370"/>
      <c r="EO34" s="371"/>
      <c r="EP34" s="1306" t="str">
        <f>MID(SUVAHAVUJ!AG30,1,1)</f>
        <v xml:space="preserve"> </v>
      </c>
      <c r="EQ34" s="1306"/>
      <c r="ER34" s="1306"/>
      <c r="ES34" s="1306"/>
      <c r="ET34" s="1306"/>
      <c r="EU34" s="1306"/>
      <c r="EV34" s="1306" t="str">
        <f>MID(SUVAHAVUJ!AG30,2,1)</f>
        <v xml:space="preserve"> </v>
      </c>
      <c r="EW34" s="1306"/>
      <c r="EX34" s="1306"/>
      <c r="EY34" s="1306"/>
      <c r="EZ34" s="1306"/>
      <c r="FA34" s="1306" t="str">
        <f>MID(SUVAHAVUJ!AG30,3,1)</f>
        <v xml:space="preserve"> </v>
      </c>
      <c r="FB34" s="1306"/>
      <c r="FC34" s="1306"/>
      <c r="FD34" s="1306"/>
      <c r="FE34" s="1306"/>
      <c r="FF34" s="1306"/>
      <c r="FG34" s="1306" t="str">
        <f>MID(SUVAHAVUJ!AG30,4,1)</f>
        <v xml:space="preserve"> </v>
      </c>
      <c r="FH34" s="1306"/>
      <c r="FI34" s="1306"/>
      <c r="FJ34" s="1306"/>
      <c r="FK34" s="1306"/>
      <c r="FL34" s="1306" t="str">
        <f>MID(SUVAHAVUJ!AG30,5,1)</f>
        <v xml:space="preserve"> </v>
      </c>
      <c r="FM34" s="1306"/>
      <c r="FN34" s="1306"/>
      <c r="FO34" s="1306"/>
      <c r="FP34" s="1306"/>
      <c r="FQ34" s="1306"/>
      <c r="FR34" s="1306" t="str">
        <f>MID(SUVAHAVUJ!AG30,6,1)</f>
        <v xml:space="preserve"> </v>
      </c>
      <c r="FS34" s="1306"/>
      <c r="FT34" s="1306"/>
      <c r="FU34" s="1306"/>
      <c r="FV34" s="1306"/>
      <c r="FW34" s="1306" t="str">
        <f>MID(SUVAHAVUJ!AG30,7,1)</f>
        <v xml:space="preserve"> </v>
      </c>
      <c r="FX34" s="1306"/>
      <c r="FY34" s="1306"/>
      <c r="FZ34" s="1306"/>
      <c r="GA34" s="1306"/>
      <c r="GB34" s="1306"/>
      <c r="GC34" s="1306" t="str">
        <f>MID(SUVAHAVUJ!AG30,8,1)</f>
        <v xml:space="preserve"> </v>
      </c>
      <c r="GD34" s="1306"/>
      <c r="GE34" s="1306"/>
      <c r="GF34" s="1306"/>
      <c r="GG34" s="1306"/>
      <c r="GH34" s="1306" t="str">
        <f>MID(SUVAHAVUJ!AG30,9,1)</f>
        <v xml:space="preserve"> </v>
      </c>
      <c r="GI34" s="1306"/>
      <c r="GJ34" s="1306"/>
      <c r="GK34" s="1306"/>
      <c r="GL34" s="1306"/>
      <c r="GM34" s="1306"/>
      <c r="GN34" s="1306" t="str">
        <f>MID(SUVAHAVUJ!AG30,10,1)</f>
        <v xml:space="preserve"> </v>
      </c>
      <c r="GO34" s="1306"/>
      <c r="GP34" s="1306"/>
      <c r="GQ34" s="1306"/>
      <c r="GR34" s="1306"/>
      <c r="GS34" s="1307" t="str">
        <f>MID(SUVAHAVUJ!AG30,11,1)</f>
        <v>0</v>
      </c>
      <c r="GT34" s="1307"/>
      <c r="GU34" s="1307"/>
      <c r="GV34" s="1307"/>
      <c r="GW34" s="1313"/>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B1" zoomScale="130" zoomScaleNormal="130" workbookViewId="0">
      <selection activeCell="AQ4" sqref="AQ4:AX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70" t="s">
        <v>2834</v>
      </c>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ht="11.25" customHeight="1" x14ac:dyDescent="0.2">
      <c r="B4" s="1281" t="str">
        <f>SUVAHAVUJ!$C$2</f>
        <v>Označenie</v>
      </c>
      <c r="C4" s="1282"/>
      <c r="D4" s="1282"/>
      <c r="E4" s="1282"/>
      <c r="F4" s="1282"/>
      <c r="G4" s="1282"/>
      <c r="H4" s="1282"/>
      <c r="I4" s="1282"/>
      <c r="J4" s="1282"/>
      <c r="K4" s="1283"/>
      <c r="L4" s="1252" t="str">
        <f>SUVAHAVUJ!$AD$1</f>
        <v>STRANA AKTÍV</v>
      </c>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1253"/>
      <c r="AL4" s="1253"/>
      <c r="AM4" s="1253"/>
      <c r="AN4" s="1253"/>
      <c r="AO4" s="1253"/>
      <c r="AP4" s="1253"/>
      <c r="AQ4" s="1258" t="str">
        <f>SUVAHAVUJ!$E$2</f>
        <v>Číslo riadku</v>
      </c>
      <c r="AR4" s="1259"/>
      <c r="AS4" s="1259"/>
      <c r="AT4" s="1259"/>
      <c r="AU4" s="1259"/>
      <c r="AV4" s="1259"/>
      <c r="AW4" s="1259"/>
      <c r="AX4" s="1260"/>
      <c r="AY4" s="1278" t="str">
        <f>SUVAHAVUJ!$I$1</f>
        <v>Bežné účtovné obdobie</v>
      </c>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c r="EZ4" s="1279"/>
      <c r="FA4" s="1279"/>
      <c r="FB4" s="1280"/>
      <c r="FC4" s="1293" t="str">
        <f>SUVAHAVUJ!$S$1</f>
        <v>Bezprostredne predchádzajúce účtovné obdobie</v>
      </c>
      <c r="FD4" s="1294"/>
      <c r="FE4" s="1294"/>
      <c r="FF4" s="1294"/>
      <c r="FG4" s="1294"/>
      <c r="FH4" s="1294"/>
      <c r="FI4" s="1294"/>
      <c r="FJ4" s="1294"/>
      <c r="FK4" s="1294"/>
      <c r="FL4" s="1294"/>
      <c r="FM4" s="1294"/>
      <c r="FN4" s="1294"/>
      <c r="FO4" s="1294"/>
      <c r="FP4" s="1294"/>
      <c r="FQ4" s="1294"/>
      <c r="FR4" s="1294"/>
      <c r="FS4" s="1294"/>
      <c r="FT4" s="1294"/>
      <c r="FU4" s="1294"/>
      <c r="FV4" s="1294"/>
      <c r="FW4" s="1294"/>
      <c r="FX4" s="1294"/>
      <c r="FY4" s="1294"/>
      <c r="FZ4" s="1294"/>
      <c r="GA4" s="1294"/>
      <c r="GB4" s="1294"/>
      <c r="GC4" s="1294"/>
      <c r="GD4" s="1294"/>
      <c r="GE4" s="1294"/>
      <c r="GF4" s="1294"/>
      <c r="GG4" s="1294"/>
      <c r="GH4" s="1294"/>
      <c r="GI4" s="1294"/>
      <c r="GJ4" s="1294"/>
      <c r="GK4" s="1294"/>
      <c r="GL4" s="1294"/>
      <c r="GM4" s="1294"/>
      <c r="GN4" s="1294"/>
      <c r="GO4" s="1294"/>
      <c r="GP4" s="1294"/>
      <c r="GQ4" s="1294"/>
      <c r="GR4" s="1294"/>
      <c r="GS4" s="1294"/>
      <c r="GT4" s="1294"/>
      <c r="GU4" s="1294"/>
      <c r="GV4" s="1294"/>
      <c r="GW4" s="1295"/>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267"/>
      <c r="AZ5" s="1268"/>
      <c r="BA5" s="1268"/>
      <c r="BB5" s="1268"/>
      <c r="BC5" s="1268"/>
      <c r="BD5" s="1269"/>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298"/>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267"/>
      <c r="AZ6" s="1268"/>
      <c r="BA6" s="1268"/>
      <c r="BB6" s="1268"/>
      <c r="BC6" s="1268"/>
      <c r="BD6" s="1269"/>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292"/>
    </row>
    <row r="7" spans="2:205" s="129" customFormat="1" ht="25.5" customHeight="1" x14ac:dyDescent="0.2">
      <c r="B7" s="1312" t="s">
        <v>2125</v>
      </c>
      <c r="C7" s="1312"/>
      <c r="D7" s="1312"/>
      <c r="E7" s="1312"/>
      <c r="F7" s="1312"/>
      <c r="G7" s="1312"/>
      <c r="H7" s="1312"/>
      <c r="I7" s="1312"/>
      <c r="J7" s="1312"/>
      <c r="K7" s="1312"/>
      <c r="L7" s="1319" t="str">
        <f>SUVAHAVUJ!$D$31</f>
        <v>Pôžičky a ostatný dlhodobý finančný majetok so zostatkovou dobou splatnosti najviac jeden rok (066A, 067A, 069A, 06XA) - /096A/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311" t="s">
        <v>159</v>
      </c>
      <c r="AR7" s="1311"/>
      <c r="AS7" s="1311"/>
      <c r="AT7" s="1311"/>
      <c r="AU7" s="1311"/>
      <c r="AV7" s="1311"/>
      <c r="AW7" s="1311"/>
      <c r="AX7" s="1311"/>
      <c r="AY7" s="370"/>
      <c r="AZ7" s="371"/>
      <c r="BA7" s="1306" t="str">
        <f>MID(SUVAHAVUJ!AD31,1,1)</f>
        <v xml:space="preserve"> </v>
      </c>
      <c r="BB7" s="1306"/>
      <c r="BC7" s="1306"/>
      <c r="BD7" s="1306"/>
      <c r="BE7" s="1306"/>
      <c r="BF7" s="1306"/>
      <c r="BG7" s="1306" t="str">
        <f>MID(SUVAHAVUJ!AD31,2,1)</f>
        <v xml:space="preserve"> </v>
      </c>
      <c r="BH7" s="1306"/>
      <c r="BI7" s="1306"/>
      <c r="BJ7" s="1306"/>
      <c r="BK7" s="1306"/>
      <c r="BL7" s="1306" t="str">
        <f>MID(SUVAHAVUJ!AD31,3,1)</f>
        <v xml:space="preserve"> </v>
      </c>
      <c r="BM7" s="1306"/>
      <c r="BN7" s="1306"/>
      <c r="BO7" s="1306"/>
      <c r="BP7" s="1306"/>
      <c r="BQ7" s="1306"/>
      <c r="BR7" s="1306" t="str">
        <f>MID(SUVAHAVUJ!AD31,4,1)</f>
        <v xml:space="preserve"> </v>
      </c>
      <c r="BS7" s="1306"/>
      <c r="BT7" s="1306"/>
      <c r="BU7" s="1306"/>
      <c r="BV7" s="1306"/>
      <c r="BW7" s="1306" t="str">
        <f>MID(SUVAHAVUJ!AD31,5,1)</f>
        <v xml:space="preserve"> </v>
      </c>
      <c r="BX7" s="1306"/>
      <c r="BY7" s="1306"/>
      <c r="BZ7" s="1306"/>
      <c r="CA7" s="1306"/>
      <c r="CB7" s="1306"/>
      <c r="CC7" s="1306" t="str">
        <f>MID(SUVAHAVUJ!AD31,6,1)</f>
        <v xml:space="preserve"> </v>
      </c>
      <c r="CD7" s="1306"/>
      <c r="CE7" s="1306"/>
      <c r="CF7" s="1306"/>
      <c r="CG7" s="1306"/>
      <c r="CH7" s="1306" t="str">
        <f>MID(SUVAHAVUJ!AD31,7,1)</f>
        <v xml:space="preserve"> </v>
      </c>
      <c r="CI7" s="1306"/>
      <c r="CJ7" s="1306"/>
      <c r="CK7" s="1306"/>
      <c r="CL7" s="1306"/>
      <c r="CM7" s="1306"/>
      <c r="CN7" s="1306" t="str">
        <f>MID(SUVAHAVUJ!AD31,8,1)</f>
        <v xml:space="preserve"> </v>
      </c>
      <c r="CO7" s="1306"/>
      <c r="CP7" s="1306"/>
      <c r="CQ7" s="1306"/>
      <c r="CR7" s="1306"/>
      <c r="CS7" s="1306" t="str">
        <f>MID(SUVAHAVUJ!AD31,9,1)</f>
        <v xml:space="preserve"> </v>
      </c>
      <c r="CT7" s="1306"/>
      <c r="CU7" s="1306"/>
      <c r="CV7" s="1306"/>
      <c r="CW7" s="1306"/>
      <c r="CX7" s="1306"/>
      <c r="CY7" s="1306" t="str">
        <f>MID(SUVAHAVUJ!AD31,10,1)</f>
        <v xml:space="preserve"> </v>
      </c>
      <c r="CZ7" s="1306"/>
      <c r="DA7" s="1306"/>
      <c r="DB7" s="1306"/>
      <c r="DC7" s="1306"/>
      <c r="DD7" s="1306" t="str">
        <f>MID(SUVAHAVUJ!AD31,11,1)</f>
        <v>0</v>
      </c>
      <c r="DE7" s="1306"/>
      <c r="DF7" s="1306"/>
      <c r="DG7" s="1306"/>
      <c r="DH7" s="1306"/>
      <c r="DI7" s="1316"/>
      <c r="DJ7" s="370"/>
      <c r="DK7" s="371"/>
      <c r="DL7" s="1306" t="str">
        <f>MID(SUVAHAVUJ!AF31,1,1)</f>
        <v xml:space="preserve"> </v>
      </c>
      <c r="DM7" s="1306"/>
      <c r="DN7" s="1306"/>
      <c r="DO7" s="1306"/>
      <c r="DP7" s="1306"/>
      <c r="DQ7" s="1306"/>
      <c r="DR7" s="1306" t="str">
        <f>MID(SUVAHAVUJ!AF31,2,1)</f>
        <v xml:space="preserve"> </v>
      </c>
      <c r="DS7" s="1306"/>
      <c r="DT7" s="1306"/>
      <c r="DU7" s="1306"/>
      <c r="DV7" s="1306"/>
      <c r="DW7" s="1306" t="str">
        <f>MID(SUVAHAVUJ!AF31,3,1)</f>
        <v xml:space="preserve"> </v>
      </c>
      <c r="DX7" s="1306"/>
      <c r="DY7" s="1306"/>
      <c r="DZ7" s="1306"/>
      <c r="EA7" s="1306"/>
      <c r="EB7" s="1306"/>
      <c r="EC7" s="1306" t="str">
        <f>MID(SUVAHAVUJ!AF31,4,1)</f>
        <v xml:space="preserve"> </v>
      </c>
      <c r="ED7" s="1306"/>
      <c r="EE7" s="1306"/>
      <c r="EF7" s="1306"/>
      <c r="EG7" s="1306"/>
      <c r="EH7" s="1306" t="str">
        <f>MID(SUVAHAVUJ!AF31,5,1)</f>
        <v xml:space="preserve"> </v>
      </c>
      <c r="EI7" s="1306"/>
      <c r="EJ7" s="1306"/>
      <c r="EK7" s="1306"/>
      <c r="EL7" s="1306"/>
      <c r="EM7" s="1306"/>
      <c r="EN7" s="1306" t="str">
        <f>MID(SUVAHAVUJ!AF31,6,1)</f>
        <v xml:space="preserve"> </v>
      </c>
      <c r="EO7" s="1306"/>
      <c r="EP7" s="1306"/>
      <c r="EQ7" s="1306"/>
      <c r="ER7" s="1306"/>
      <c r="ES7" s="1306" t="str">
        <f>MID(SUVAHAVUJ!AF31,7,1)</f>
        <v xml:space="preserve"> </v>
      </c>
      <c r="ET7" s="1306"/>
      <c r="EU7" s="1306"/>
      <c r="EV7" s="1306"/>
      <c r="EW7" s="1306"/>
      <c r="EX7" s="1306"/>
      <c r="EY7" s="1306" t="str">
        <f>MID(SUVAHAVUJ!AF31,8,1)</f>
        <v xml:space="preserve"> </v>
      </c>
      <c r="EZ7" s="1306"/>
      <c r="FA7" s="1306"/>
      <c r="FB7" s="1306"/>
      <c r="FC7" s="1306"/>
      <c r="FD7" s="1306" t="str">
        <f>MID(SUVAHAVUJ!AF31,9,1)</f>
        <v xml:space="preserve"> </v>
      </c>
      <c r="FE7" s="1306"/>
      <c r="FF7" s="1306"/>
      <c r="FG7" s="1306"/>
      <c r="FH7" s="1306"/>
      <c r="FI7" s="1306"/>
      <c r="FJ7" s="1306" t="str">
        <f>MID(SUVAHAVUJ!AF31,10,1)</f>
        <v xml:space="preserve"> </v>
      </c>
      <c r="FK7" s="1306"/>
      <c r="FL7" s="1306"/>
      <c r="FM7" s="1306"/>
      <c r="FN7" s="1306"/>
      <c r="FO7" s="1307" t="str">
        <f>MID(SUVAHAVUJ!AF31,11,1)</f>
        <v>0</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03"/>
    </row>
    <row r="8" spans="2:205" ht="22.5" customHeight="1" x14ac:dyDescent="0.2">
      <c r="B8" s="1312"/>
      <c r="C8" s="1312"/>
      <c r="D8" s="1312"/>
      <c r="E8" s="1312"/>
      <c r="F8" s="1312"/>
      <c r="G8" s="1312"/>
      <c r="H8" s="1312"/>
      <c r="I8" s="1312"/>
      <c r="J8" s="1312"/>
      <c r="K8" s="1312"/>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311"/>
      <c r="AR8" s="1311"/>
      <c r="AS8" s="1311"/>
      <c r="AT8" s="1311"/>
      <c r="AU8" s="1311"/>
      <c r="AV8" s="1311"/>
      <c r="AW8" s="1311"/>
      <c r="AX8" s="1311"/>
      <c r="AY8" s="370"/>
      <c r="AZ8" s="371"/>
      <c r="BA8" s="1306" t="str">
        <f>MID(SUVAHAVUJ!AE31,1,1)</f>
        <v xml:space="preserve"> </v>
      </c>
      <c r="BB8" s="1306"/>
      <c r="BC8" s="1306"/>
      <c r="BD8" s="1306"/>
      <c r="BE8" s="1306"/>
      <c r="BF8" s="1306"/>
      <c r="BG8" s="1306" t="str">
        <f>MID(SUVAHAVUJ!AE31,2,1)</f>
        <v xml:space="preserve"> </v>
      </c>
      <c r="BH8" s="1306"/>
      <c r="BI8" s="1306"/>
      <c r="BJ8" s="1306"/>
      <c r="BK8" s="1306"/>
      <c r="BL8" s="1306" t="str">
        <f>MID(SUVAHAVUJ!AE31,3,1)</f>
        <v xml:space="preserve"> </v>
      </c>
      <c r="BM8" s="1306"/>
      <c r="BN8" s="1306"/>
      <c r="BO8" s="1306"/>
      <c r="BP8" s="1306"/>
      <c r="BQ8" s="1306"/>
      <c r="BR8" s="1306" t="str">
        <f>MID(SUVAHAVUJ!AE31,4,1)</f>
        <v xml:space="preserve"> </v>
      </c>
      <c r="BS8" s="1306"/>
      <c r="BT8" s="1306"/>
      <c r="BU8" s="1306"/>
      <c r="BV8" s="1306"/>
      <c r="BW8" s="1306" t="str">
        <f>MID(SUVAHAVUJ!AE31,5,1)</f>
        <v xml:space="preserve"> </v>
      </c>
      <c r="BX8" s="1306"/>
      <c r="BY8" s="1306"/>
      <c r="BZ8" s="1306"/>
      <c r="CA8" s="1306"/>
      <c r="CB8" s="1306"/>
      <c r="CC8" s="1306" t="str">
        <f>MID(SUVAHAVUJ!AE31,6,1)</f>
        <v xml:space="preserve"> </v>
      </c>
      <c r="CD8" s="1306"/>
      <c r="CE8" s="1306"/>
      <c r="CF8" s="1306"/>
      <c r="CG8" s="1306"/>
      <c r="CH8" s="1306" t="str">
        <f>MID(SUVAHAVUJ!AE31,7,1)</f>
        <v xml:space="preserve"> </v>
      </c>
      <c r="CI8" s="1306"/>
      <c r="CJ8" s="1306"/>
      <c r="CK8" s="1306"/>
      <c r="CL8" s="1306"/>
      <c r="CM8" s="1306"/>
      <c r="CN8" s="1306" t="str">
        <f>MID(SUVAHAVUJ!AE31,8,1)</f>
        <v xml:space="preserve"> </v>
      </c>
      <c r="CO8" s="1306"/>
      <c r="CP8" s="1306"/>
      <c r="CQ8" s="1306"/>
      <c r="CR8" s="1306"/>
      <c r="CS8" s="1306" t="str">
        <f>MID(SUVAHAVUJ!AE31,9,1)</f>
        <v xml:space="preserve"> </v>
      </c>
      <c r="CT8" s="1306"/>
      <c r="CU8" s="1306"/>
      <c r="CV8" s="1306"/>
      <c r="CW8" s="1306"/>
      <c r="CX8" s="1306"/>
      <c r="CY8" s="1306" t="str">
        <f>MID(SUVAHAVUJ!AE31,10,1)</f>
        <v xml:space="preserve"> </v>
      </c>
      <c r="CZ8" s="1306"/>
      <c r="DA8" s="1306"/>
      <c r="DB8" s="1306"/>
      <c r="DC8" s="1306"/>
      <c r="DD8" s="1306" t="str">
        <f>MID(SUVAHAVUJ!AE31,11,1)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MID(SUVAHAVUJ!AG31,1,1)</f>
        <v xml:space="preserve"> </v>
      </c>
      <c r="EQ8" s="1306"/>
      <c r="ER8" s="1306"/>
      <c r="ES8" s="1306"/>
      <c r="ET8" s="1306"/>
      <c r="EU8" s="1306"/>
      <c r="EV8" s="1306" t="str">
        <f>MID(SUVAHAVUJ!AG31,2,1)</f>
        <v xml:space="preserve"> </v>
      </c>
      <c r="EW8" s="1306"/>
      <c r="EX8" s="1306"/>
      <c r="EY8" s="1306"/>
      <c r="EZ8" s="1306"/>
      <c r="FA8" s="1306" t="str">
        <f>MID(SUVAHAVUJ!AG31,3,1)</f>
        <v xml:space="preserve"> </v>
      </c>
      <c r="FB8" s="1306"/>
      <c r="FC8" s="1306"/>
      <c r="FD8" s="1306"/>
      <c r="FE8" s="1306"/>
      <c r="FF8" s="1306"/>
      <c r="FG8" s="1306" t="str">
        <f>MID(SUVAHAVUJ!AG31,4,1)</f>
        <v xml:space="preserve"> </v>
      </c>
      <c r="FH8" s="1306"/>
      <c r="FI8" s="1306"/>
      <c r="FJ8" s="1306"/>
      <c r="FK8" s="1306"/>
      <c r="FL8" s="1306" t="str">
        <f>MID(SUVAHAVUJ!AG31,5,1)</f>
        <v xml:space="preserve"> </v>
      </c>
      <c r="FM8" s="1306"/>
      <c r="FN8" s="1306"/>
      <c r="FO8" s="1306"/>
      <c r="FP8" s="1306"/>
      <c r="FQ8" s="1306"/>
      <c r="FR8" s="1306" t="str">
        <f>MID(SUVAHAVUJ!AG31,6,1)</f>
        <v xml:space="preserve"> </v>
      </c>
      <c r="FS8" s="1306"/>
      <c r="FT8" s="1306"/>
      <c r="FU8" s="1306"/>
      <c r="FV8" s="1306"/>
      <c r="FW8" s="1306" t="str">
        <f>MID(SUVAHAVUJ!AG31,7,1)</f>
        <v xml:space="preserve"> </v>
      </c>
      <c r="FX8" s="1306"/>
      <c r="FY8" s="1306"/>
      <c r="FZ8" s="1306"/>
      <c r="GA8" s="1306"/>
      <c r="GB8" s="1306"/>
      <c r="GC8" s="1306" t="str">
        <f>MID(SUVAHAVUJ!AG31,8,1)</f>
        <v xml:space="preserve"> </v>
      </c>
      <c r="GD8" s="1306"/>
      <c r="GE8" s="1306"/>
      <c r="GF8" s="1306"/>
      <c r="GG8" s="1306"/>
      <c r="GH8" s="1306" t="str">
        <f>MID(SUVAHAVUJ!AG31,9,1)</f>
        <v xml:space="preserve"> </v>
      </c>
      <c r="GI8" s="1306"/>
      <c r="GJ8" s="1306"/>
      <c r="GK8" s="1306"/>
      <c r="GL8" s="1306"/>
      <c r="GM8" s="1306"/>
      <c r="GN8" s="1306" t="str">
        <f>MID(SUVAHAVUJ!AG31,10,1)</f>
        <v xml:space="preserve"> </v>
      </c>
      <c r="GO8" s="1306"/>
      <c r="GP8" s="1306"/>
      <c r="GQ8" s="1306"/>
      <c r="GR8" s="1306"/>
      <c r="GS8" s="1307" t="str">
        <f>MID(SUVAHAVUJ!AG31,11,1)</f>
        <v>0</v>
      </c>
      <c r="GT8" s="1307"/>
      <c r="GU8" s="1307"/>
      <c r="GV8" s="1307"/>
      <c r="GW8" s="1313"/>
    </row>
    <row r="9" spans="2:205" s="129" customFormat="1" ht="25.5" customHeight="1" x14ac:dyDescent="0.2">
      <c r="B9" s="1312" t="s">
        <v>2129</v>
      </c>
      <c r="C9" s="1312"/>
      <c r="D9" s="1312"/>
      <c r="E9" s="1312"/>
      <c r="F9" s="1312"/>
      <c r="G9" s="1312"/>
      <c r="H9" s="1312"/>
      <c r="I9" s="1312"/>
      <c r="J9" s="1312"/>
      <c r="K9" s="1312"/>
      <c r="L9" s="1309" t="str">
        <f>SUVAHAVUJ!$D$32</f>
        <v>Účty v bankách s dobou viazanosti dlhšou ako jeden rok (22XA)</v>
      </c>
      <c r="M9" s="1310"/>
      <c r="N9" s="1310"/>
      <c r="O9" s="1310"/>
      <c r="P9" s="1310"/>
      <c r="Q9" s="1310"/>
      <c r="R9" s="1310"/>
      <c r="S9" s="1310"/>
      <c r="T9" s="1310"/>
      <c r="U9" s="1310"/>
      <c r="V9" s="1310"/>
      <c r="W9" s="1310"/>
      <c r="X9" s="1310"/>
      <c r="Y9" s="1310"/>
      <c r="Z9" s="1310"/>
      <c r="AA9" s="1310"/>
      <c r="AB9" s="1310"/>
      <c r="AC9" s="1310"/>
      <c r="AD9" s="1310"/>
      <c r="AE9" s="1310"/>
      <c r="AF9" s="1310"/>
      <c r="AG9" s="1310"/>
      <c r="AH9" s="1310"/>
      <c r="AI9" s="1310"/>
      <c r="AJ9" s="1310"/>
      <c r="AK9" s="1310"/>
      <c r="AL9" s="1310"/>
      <c r="AM9" s="1310"/>
      <c r="AN9" s="1310"/>
      <c r="AO9" s="1310"/>
      <c r="AP9" s="1310"/>
      <c r="AQ9" s="1311" t="s">
        <v>1964</v>
      </c>
      <c r="AR9" s="1311"/>
      <c r="AS9" s="1311"/>
      <c r="AT9" s="1311"/>
      <c r="AU9" s="1311"/>
      <c r="AV9" s="1311"/>
      <c r="AW9" s="1311"/>
      <c r="AX9" s="1311"/>
      <c r="AY9" s="370"/>
      <c r="AZ9" s="371"/>
      <c r="BA9" s="1306" t="str">
        <f>MID(SUVAHAVUJ!AD32,1,1)</f>
        <v xml:space="preserve"> </v>
      </c>
      <c r="BB9" s="1306"/>
      <c r="BC9" s="1306"/>
      <c r="BD9" s="1306"/>
      <c r="BE9" s="1306"/>
      <c r="BF9" s="1306"/>
      <c r="BG9" s="1306" t="str">
        <f>MID(SUVAHAVUJ!AD32,2,1)</f>
        <v xml:space="preserve"> </v>
      </c>
      <c r="BH9" s="1306"/>
      <c r="BI9" s="1306"/>
      <c r="BJ9" s="1306"/>
      <c r="BK9" s="1306"/>
      <c r="BL9" s="1306" t="str">
        <f>MID(SUVAHAVUJ!AD32,3,1)</f>
        <v xml:space="preserve"> </v>
      </c>
      <c r="BM9" s="1306"/>
      <c r="BN9" s="1306"/>
      <c r="BO9" s="1306"/>
      <c r="BP9" s="1306"/>
      <c r="BQ9" s="1306"/>
      <c r="BR9" s="1306" t="str">
        <f>MID(SUVAHAVUJ!AD32,4,1)</f>
        <v xml:space="preserve"> </v>
      </c>
      <c r="BS9" s="1306"/>
      <c r="BT9" s="1306"/>
      <c r="BU9" s="1306"/>
      <c r="BV9" s="1306"/>
      <c r="BW9" s="1306" t="str">
        <f>MID(SUVAHAVUJ!AD32,5,1)</f>
        <v xml:space="preserve"> </v>
      </c>
      <c r="BX9" s="1306"/>
      <c r="BY9" s="1306"/>
      <c r="BZ9" s="1306"/>
      <c r="CA9" s="1306"/>
      <c r="CB9" s="1306"/>
      <c r="CC9" s="1306" t="str">
        <f>MID(SUVAHAVUJ!AD32,6,1)</f>
        <v xml:space="preserve"> </v>
      </c>
      <c r="CD9" s="1306"/>
      <c r="CE9" s="1306"/>
      <c r="CF9" s="1306"/>
      <c r="CG9" s="1306"/>
      <c r="CH9" s="1306" t="str">
        <f>MID(SUVAHAVUJ!AD32,7,1)</f>
        <v xml:space="preserve"> </v>
      </c>
      <c r="CI9" s="1306"/>
      <c r="CJ9" s="1306"/>
      <c r="CK9" s="1306"/>
      <c r="CL9" s="1306"/>
      <c r="CM9" s="1306"/>
      <c r="CN9" s="1306" t="str">
        <f>MID(SUVAHAVUJ!AD32,8,1)</f>
        <v xml:space="preserve"> </v>
      </c>
      <c r="CO9" s="1306"/>
      <c r="CP9" s="1306"/>
      <c r="CQ9" s="1306"/>
      <c r="CR9" s="1306"/>
      <c r="CS9" s="1306" t="str">
        <f>MID(SUVAHAVUJ!AD32,9,1)</f>
        <v xml:space="preserve"> </v>
      </c>
      <c r="CT9" s="1306"/>
      <c r="CU9" s="1306"/>
      <c r="CV9" s="1306"/>
      <c r="CW9" s="1306"/>
      <c r="CX9" s="1306"/>
      <c r="CY9" s="1306" t="str">
        <f>MID(SUVAHAVUJ!AD32,10,1)</f>
        <v xml:space="preserve"> </v>
      </c>
      <c r="CZ9" s="1306"/>
      <c r="DA9" s="1306"/>
      <c r="DB9" s="1306"/>
      <c r="DC9" s="1306"/>
      <c r="DD9" s="1306" t="str">
        <f>MID(SUVAHAVUJ!AD32,11,1)</f>
        <v>0</v>
      </c>
      <c r="DE9" s="1306"/>
      <c r="DF9" s="1306"/>
      <c r="DG9" s="1306"/>
      <c r="DH9" s="1306"/>
      <c r="DI9" s="1316"/>
      <c r="DJ9" s="370"/>
      <c r="DK9" s="371"/>
      <c r="DL9" s="1306" t="str">
        <f>MID(SUVAHAVUJ!AF32,1,1)</f>
        <v xml:space="preserve"> </v>
      </c>
      <c r="DM9" s="1306"/>
      <c r="DN9" s="1306"/>
      <c r="DO9" s="1306"/>
      <c r="DP9" s="1306"/>
      <c r="DQ9" s="1306"/>
      <c r="DR9" s="1306" t="str">
        <f>MID(SUVAHAVUJ!AF32,2,1)</f>
        <v xml:space="preserve"> </v>
      </c>
      <c r="DS9" s="1306"/>
      <c r="DT9" s="1306"/>
      <c r="DU9" s="1306"/>
      <c r="DV9" s="1306"/>
      <c r="DW9" s="1306" t="str">
        <f>MID(SUVAHAVUJ!AF32,3,1)</f>
        <v xml:space="preserve"> </v>
      </c>
      <c r="DX9" s="1306"/>
      <c r="DY9" s="1306"/>
      <c r="DZ9" s="1306"/>
      <c r="EA9" s="1306"/>
      <c r="EB9" s="1306"/>
      <c r="EC9" s="1306" t="str">
        <f>MID(SUVAHAVUJ!AF32,4,1)</f>
        <v xml:space="preserve"> </v>
      </c>
      <c r="ED9" s="1306"/>
      <c r="EE9" s="1306"/>
      <c r="EF9" s="1306"/>
      <c r="EG9" s="1306"/>
      <c r="EH9" s="1306" t="str">
        <f>MID(SUVAHAVUJ!AF32,5,1)</f>
        <v xml:space="preserve"> </v>
      </c>
      <c r="EI9" s="1306"/>
      <c r="EJ9" s="1306"/>
      <c r="EK9" s="1306"/>
      <c r="EL9" s="1306"/>
      <c r="EM9" s="1306"/>
      <c r="EN9" s="1306" t="str">
        <f>MID(SUVAHAVUJ!AF32,6,1)</f>
        <v xml:space="preserve"> </v>
      </c>
      <c r="EO9" s="1306"/>
      <c r="EP9" s="1306"/>
      <c r="EQ9" s="1306"/>
      <c r="ER9" s="1306"/>
      <c r="ES9" s="1306" t="str">
        <f>MID(SUVAHAVUJ!AF32,7,1)</f>
        <v xml:space="preserve"> </v>
      </c>
      <c r="ET9" s="1306"/>
      <c r="EU9" s="1306"/>
      <c r="EV9" s="1306"/>
      <c r="EW9" s="1306"/>
      <c r="EX9" s="1306"/>
      <c r="EY9" s="1306" t="str">
        <f>MID(SUVAHAVUJ!AF32,8,1)</f>
        <v xml:space="preserve"> </v>
      </c>
      <c r="EZ9" s="1306"/>
      <c r="FA9" s="1306"/>
      <c r="FB9" s="1306"/>
      <c r="FC9" s="1306"/>
      <c r="FD9" s="1306" t="str">
        <f>MID(SUVAHAVUJ!AF32,9,1)</f>
        <v xml:space="preserve"> </v>
      </c>
      <c r="FE9" s="1306"/>
      <c r="FF9" s="1306"/>
      <c r="FG9" s="1306"/>
      <c r="FH9" s="1306"/>
      <c r="FI9" s="1306"/>
      <c r="FJ9" s="1306" t="str">
        <f>MID(SUVAHAVUJ!AF32,10,1)</f>
        <v xml:space="preserve"> </v>
      </c>
      <c r="FK9" s="1306"/>
      <c r="FL9" s="1306"/>
      <c r="FM9" s="1306"/>
      <c r="FN9" s="1306"/>
      <c r="FO9" s="1307" t="str">
        <f>MID(SUVAHAVUJ!AF32,11,1)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03"/>
    </row>
    <row r="10" spans="2:205" ht="21" customHeight="1" x14ac:dyDescent="0.2">
      <c r="B10" s="1312"/>
      <c r="C10" s="1312"/>
      <c r="D10" s="1312"/>
      <c r="E10" s="1312"/>
      <c r="F10" s="1312"/>
      <c r="G10" s="1312"/>
      <c r="H10" s="1312"/>
      <c r="I10" s="1312"/>
      <c r="J10" s="1312"/>
      <c r="K10" s="1312"/>
      <c r="L10" s="1310"/>
      <c r="M10" s="1310"/>
      <c r="N10" s="1310"/>
      <c r="O10" s="1310"/>
      <c r="P10" s="1310"/>
      <c r="Q10" s="1310"/>
      <c r="R10" s="1310"/>
      <c r="S10" s="1310"/>
      <c r="T10" s="1310"/>
      <c r="U10" s="1310"/>
      <c r="V10" s="1310"/>
      <c r="W10" s="1310"/>
      <c r="X10" s="1310"/>
      <c r="Y10" s="1310"/>
      <c r="Z10" s="1310"/>
      <c r="AA10" s="1310"/>
      <c r="AB10" s="1310"/>
      <c r="AC10" s="1310"/>
      <c r="AD10" s="1310"/>
      <c r="AE10" s="1310"/>
      <c r="AF10" s="1310"/>
      <c r="AG10" s="1310"/>
      <c r="AH10" s="1310"/>
      <c r="AI10" s="1310"/>
      <c r="AJ10" s="1310"/>
      <c r="AK10" s="1310"/>
      <c r="AL10" s="1310"/>
      <c r="AM10" s="1310"/>
      <c r="AN10" s="1310"/>
      <c r="AO10" s="1310"/>
      <c r="AP10" s="1310"/>
      <c r="AQ10" s="1311"/>
      <c r="AR10" s="1311"/>
      <c r="AS10" s="1311"/>
      <c r="AT10" s="1311"/>
      <c r="AU10" s="1311"/>
      <c r="AV10" s="1311"/>
      <c r="AW10" s="1311"/>
      <c r="AX10" s="1311"/>
      <c r="AY10" s="370"/>
      <c r="AZ10" s="371"/>
      <c r="BA10" s="1306" t="str">
        <f>MID(SUVAHAVUJ!AE32,1,1)</f>
        <v xml:space="preserve"> </v>
      </c>
      <c r="BB10" s="1306"/>
      <c r="BC10" s="1306"/>
      <c r="BD10" s="1306"/>
      <c r="BE10" s="1306"/>
      <c r="BF10" s="1306"/>
      <c r="BG10" s="1306" t="str">
        <f>MID(SUVAHAVUJ!AE32,2,1)</f>
        <v xml:space="preserve"> </v>
      </c>
      <c r="BH10" s="1306"/>
      <c r="BI10" s="1306"/>
      <c r="BJ10" s="1306"/>
      <c r="BK10" s="1306"/>
      <c r="BL10" s="1306" t="str">
        <f>MID(SUVAHAVUJ!AE32,3,1)</f>
        <v xml:space="preserve"> </v>
      </c>
      <c r="BM10" s="1306"/>
      <c r="BN10" s="1306"/>
      <c r="BO10" s="1306"/>
      <c r="BP10" s="1306"/>
      <c r="BQ10" s="1306"/>
      <c r="BR10" s="1306" t="str">
        <f>MID(SUVAHAVUJ!AE32,4,1)</f>
        <v xml:space="preserve"> </v>
      </c>
      <c r="BS10" s="1306"/>
      <c r="BT10" s="1306"/>
      <c r="BU10" s="1306"/>
      <c r="BV10" s="1306"/>
      <c r="BW10" s="1306" t="str">
        <f>MID(SUVAHAVUJ!AE32,5,1)</f>
        <v xml:space="preserve"> </v>
      </c>
      <c r="BX10" s="1306"/>
      <c r="BY10" s="1306"/>
      <c r="BZ10" s="1306"/>
      <c r="CA10" s="1306"/>
      <c r="CB10" s="1306"/>
      <c r="CC10" s="1306" t="str">
        <f>MID(SUVAHAVUJ!AE32,6,1)</f>
        <v xml:space="preserve"> </v>
      </c>
      <c r="CD10" s="1306"/>
      <c r="CE10" s="1306"/>
      <c r="CF10" s="1306"/>
      <c r="CG10" s="1306"/>
      <c r="CH10" s="1306" t="str">
        <f>MID(SUVAHAVUJ!AE32,7,1)</f>
        <v xml:space="preserve"> </v>
      </c>
      <c r="CI10" s="1306"/>
      <c r="CJ10" s="1306"/>
      <c r="CK10" s="1306"/>
      <c r="CL10" s="1306"/>
      <c r="CM10" s="1306"/>
      <c r="CN10" s="1306" t="str">
        <f>MID(SUVAHAVUJ!AE32,8,1)</f>
        <v xml:space="preserve"> </v>
      </c>
      <c r="CO10" s="1306"/>
      <c r="CP10" s="1306"/>
      <c r="CQ10" s="1306"/>
      <c r="CR10" s="1306"/>
      <c r="CS10" s="1306" t="str">
        <f>MID(SUVAHAVUJ!AE32,9,1)</f>
        <v xml:space="preserve"> </v>
      </c>
      <c r="CT10" s="1306"/>
      <c r="CU10" s="1306"/>
      <c r="CV10" s="1306"/>
      <c r="CW10" s="1306"/>
      <c r="CX10" s="1306"/>
      <c r="CY10" s="1306" t="str">
        <f>MID(SUVAHAVUJ!AE32,10,1)</f>
        <v xml:space="preserve"> </v>
      </c>
      <c r="CZ10" s="1306"/>
      <c r="DA10" s="1306"/>
      <c r="DB10" s="1306"/>
      <c r="DC10" s="1306"/>
      <c r="DD10" s="1306" t="str">
        <f>MID(SUVAHAVUJ!AE32,11,1)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MID(SUVAHAVUJ!AG32,1,1)</f>
        <v xml:space="preserve"> </v>
      </c>
      <c r="EQ10" s="1306"/>
      <c r="ER10" s="1306"/>
      <c r="ES10" s="1306"/>
      <c r="ET10" s="1306"/>
      <c r="EU10" s="1306"/>
      <c r="EV10" s="1306" t="str">
        <f>MID(SUVAHAVUJ!AG32,2,1)</f>
        <v xml:space="preserve"> </v>
      </c>
      <c r="EW10" s="1306"/>
      <c r="EX10" s="1306"/>
      <c r="EY10" s="1306"/>
      <c r="EZ10" s="1306"/>
      <c r="FA10" s="1306" t="str">
        <f>MID(SUVAHAVUJ!AG32,3,1)</f>
        <v xml:space="preserve"> </v>
      </c>
      <c r="FB10" s="1306"/>
      <c r="FC10" s="1306"/>
      <c r="FD10" s="1306"/>
      <c r="FE10" s="1306"/>
      <c r="FF10" s="1306"/>
      <c r="FG10" s="1306" t="str">
        <f>MID(SUVAHAVUJ!AG32,4,1)</f>
        <v xml:space="preserve"> </v>
      </c>
      <c r="FH10" s="1306"/>
      <c r="FI10" s="1306"/>
      <c r="FJ10" s="1306"/>
      <c r="FK10" s="1306"/>
      <c r="FL10" s="1306" t="str">
        <f>MID(SUVAHAVUJ!AG32,5,1)</f>
        <v xml:space="preserve"> </v>
      </c>
      <c r="FM10" s="1306"/>
      <c r="FN10" s="1306"/>
      <c r="FO10" s="1306"/>
      <c r="FP10" s="1306"/>
      <c r="FQ10" s="1306"/>
      <c r="FR10" s="1306" t="str">
        <f>MID(SUVAHAVUJ!AG32,6,1)</f>
        <v xml:space="preserve"> </v>
      </c>
      <c r="FS10" s="1306"/>
      <c r="FT10" s="1306"/>
      <c r="FU10" s="1306"/>
      <c r="FV10" s="1306"/>
      <c r="FW10" s="1306" t="str">
        <f>MID(SUVAHAVUJ!AG32,7,1)</f>
        <v xml:space="preserve"> </v>
      </c>
      <c r="FX10" s="1306"/>
      <c r="FY10" s="1306"/>
      <c r="FZ10" s="1306"/>
      <c r="GA10" s="1306"/>
      <c r="GB10" s="1306"/>
      <c r="GC10" s="1306" t="str">
        <f>MID(SUVAHAVUJ!AG32,8,1)</f>
        <v xml:space="preserve"> </v>
      </c>
      <c r="GD10" s="1306"/>
      <c r="GE10" s="1306"/>
      <c r="GF10" s="1306"/>
      <c r="GG10" s="1306"/>
      <c r="GH10" s="1306" t="str">
        <f>MID(SUVAHAVUJ!AG32,9,1)</f>
        <v xml:space="preserve"> </v>
      </c>
      <c r="GI10" s="1306"/>
      <c r="GJ10" s="1306"/>
      <c r="GK10" s="1306"/>
      <c r="GL10" s="1306"/>
      <c r="GM10" s="1306"/>
      <c r="GN10" s="1306" t="str">
        <f>MID(SUVAHAVUJ!AG32,10,1)</f>
        <v xml:space="preserve"> </v>
      </c>
      <c r="GO10" s="1306"/>
      <c r="GP10" s="1306"/>
      <c r="GQ10" s="1306"/>
      <c r="GR10" s="1306"/>
      <c r="GS10" s="1307" t="str">
        <f>MID(SUVAHAVUJ!AG32,11,1)</f>
        <v>0</v>
      </c>
      <c r="GT10" s="1307"/>
      <c r="GU10" s="1307"/>
      <c r="GV10" s="1307"/>
      <c r="GW10" s="1313"/>
    </row>
    <row r="11" spans="2:205" s="129" customFormat="1" ht="23.25" customHeight="1" x14ac:dyDescent="0.2">
      <c r="B11" s="1312" t="s">
        <v>2164</v>
      </c>
      <c r="C11" s="1312"/>
      <c r="D11" s="1312"/>
      <c r="E11" s="1312"/>
      <c r="F11" s="1312"/>
      <c r="G11" s="1312"/>
      <c r="H11" s="1312"/>
      <c r="I11" s="1312"/>
      <c r="J11" s="1312"/>
      <c r="K11" s="1312"/>
      <c r="L11" s="1309" t="str">
        <f>SUVAHAVUJ!$D$33</f>
        <v>Obstarávaný dlhodobý finančný majetok (043) - /096A/</v>
      </c>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1310"/>
      <c r="AK11" s="1310"/>
      <c r="AL11" s="1310"/>
      <c r="AM11" s="1310"/>
      <c r="AN11" s="1310"/>
      <c r="AO11" s="1310"/>
      <c r="AP11" s="1310"/>
      <c r="AQ11" s="1311" t="s">
        <v>928</v>
      </c>
      <c r="AR11" s="1311"/>
      <c r="AS11" s="1311"/>
      <c r="AT11" s="1311"/>
      <c r="AU11" s="1311"/>
      <c r="AV11" s="1311"/>
      <c r="AW11" s="1311"/>
      <c r="AX11" s="1311"/>
      <c r="AY11" s="370"/>
      <c r="AZ11" s="371"/>
      <c r="BA11" s="1306" t="str">
        <f>MID(SUVAHAVUJ!AD33,1,1)</f>
        <v xml:space="preserve"> </v>
      </c>
      <c r="BB11" s="1306"/>
      <c r="BC11" s="1306"/>
      <c r="BD11" s="1306"/>
      <c r="BE11" s="1306"/>
      <c r="BF11" s="1306"/>
      <c r="BG11" s="1306" t="str">
        <f>MID(SUVAHAVUJ!AD33,2,1)</f>
        <v xml:space="preserve"> </v>
      </c>
      <c r="BH11" s="1306"/>
      <c r="BI11" s="1306"/>
      <c r="BJ11" s="1306"/>
      <c r="BK11" s="1306"/>
      <c r="BL11" s="1306" t="str">
        <f>MID(SUVAHAVUJ!AD33,3,1)</f>
        <v xml:space="preserve"> </v>
      </c>
      <c r="BM11" s="1306"/>
      <c r="BN11" s="1306"/>
      <c r="BO11" s="1306"/>
      <c r="BP11" s="1306"/>
      <c r="BQ11" s="1306"/>
      <c r="BR11" s="1306" t="str">
        <f>MID(SUVAHAVUJ!AD33,4,1)</f>
        <v xml:space="preserve"> </v>
      </c>
      <c r="BS11" s="1306"/>
      <c r="BT11" s="1306"/>
      <c r="BU11" s="1306"/>
      <c r="BV11" s="1306"/>
      <c r="BW11" s="1306" t="str">
        <f>MID(SUVAHAVUJ!AD33,5,1)</f>
        <v xml:space="preserve"> </v>
      </c>
      <c r="BX11" s="1306"/>
      <c r="BY11" s="1306"/>
      <c r="BZ11" s="1306"/>
      <c r="CA11" s="1306"/>
      <c r="CB11" s="1306"/>
      <c r="CC11" s="1306" t="str">
        <f>MID(SUVAHAVUJ!AD33,6,1)</f>
        <v xml:space="preserve"> </v>
      </c>
      <c r="CD11" s="1306"/>
      <c r="CE11" s="1306"/>
      <c r="CF11" s="1306"/>
      <c r="CG11" s="1306"/>
      <c r="CH11" s="1306" t="str">
        <f>MID(SUVAHAVUJ!AD33,7,1)</f>
        <v xml:space="preserve"> </v>
      </c>
      <c r="CI11" s="1306"/>
      <c r="CJ11" s="1306"/>
      <c r="CK11" s="1306"/>
      <c r="CL11" s="1306"/>
      <c r="CM11" s="1306"/>
      <c r="CN11" s="1306" t="str">
        <f>MID(SUVAHAVUJ!AD33,8,1)</f>
        <v xml:space="preserve"> </v>
      </c>
      <c r="CO11" s="1306"/>
      <c r="CP11" s="1306"/>
      <c r="CQ11" s="1306"/>
      <c r="CR11" s="1306"/>
      <c r="CS11" s="1306" t="str">
        <f>MID(SUVAHAVUJ!AD33,9,1)</f>
        <v xml:space="preserve"> </v>
      </c>
      <c r="CT11" s="1306"/>
      <c r="CU11" s="1306"/>
      <c r="CV11" s="1306"/>
      <c r="CW11" s="1306"/>
      <c r="CX11" s="1306"/>
      <c r="CY11" s="1306" t="str">
        <f>MID(SUVAHAVUJ!AD33,10,1)</f>
        <v xml:space="preserve"> </v>
      </c>
      <c r="CZ11" s="1306"/>
      <c r="DA11" s="1306"/>
      <c r="DB11" s="1306"/>
      <c r="DC11" s="1306"/>
      <c r="DD11" s="1306" t="str">
        <f>MID(SUVAHAVUJ!AD33,11,1)</f>
        <v>0</v>
      </c>
      <c r="DE11" s="1306"/>
      <c r="DF11" s="1306"/>
      <c r="DG11" s="1306"/>
      <c r="DH11" s="1306"/>
      <c r="DI11" s="1316"/>
      <c r="DJ11" s="370"/>
      <c r="DK11" s="371"/>
      <c r="DL11" s="1306" t="str">
        <f>MID(SUVAHAVUJ!AF33,1,1)</f>
        <v xml:space="preserve"> </v>
      </c>
      <c r="DM11" s="1306"/>
      <c r="DN11" s="1306"/>
      <c r="DO11" s="1306"/>
      <c r="DP11" s="1306"/>
      <c r="DQ11" s="1306"/>
      <c r="DR11" s="1306" t="str">
        <f>MID(SUVAHAVUJ!AF33,2,1)</f>
        <v xml:space="preserve"> </v>
      </c>
      <c r="DS11" s="1306"/>
      <c r="DT11" s="1306"/>
      <c r="DU11" s="1306"/>
      <c r="DV11" s="1306"/>
      <c r="DW11" s="1306" t="str">
        <f>MID(SUVAHAVUJ!AF33,3,1)</f>
        <v xml:space="preserve"> </v>
      </c>
      <c r="DX11" s="1306"/>
      <c r="DY11" s="1306"/>
      <c r="DZ11" s="1306"/>
      <c r="EA11" s="1306"/>
      <c r="EB11" s="1306"/>
      <c r="EC11" s="1306" t="str">
        <f>MID(SUVAHAVUJ!AF33,4,1)</f>
        <v xml:space="preserve"> </v>
      </c>
      <c r="ED11" s="1306"/>
      <c r="EE11" s="1306"/>
      <c r="EF11" s="1306"/>
      <c r="EG11" s="1306"/>
      <c r="EH11" s="1306" t="str">
        <f>MID(SUVAHAVUJ!AF33,5,1)</f>
        <v xml:space="preserve"> </v>
      </c>
      <c r="EI11" s="1306"/>
      <c r="EJ11" s="1306"/>
      <c r="EK11" s="1306"/>
      <c r="EL11" s="1306"/>
      <c r="EM11" s="1306"/>
      <c r="EN11" s="1306" t="str">
        <f>MID(SUVAHAVUJ!AF33,6,1)</f>
        <v xml:space="preserve"> </v>
      </c>
      <c r="EO11" s="1306"/>
      <c r="EP11" s="1306"/>
      <c r="EQ11" s="1306"/>
      <c r="ER11" s="1306"/>
      <c r="ES11" s="1306" t="str">
        <f>MID(SUVAHAVUJ!AF33,7,1)</f>
        <v xml:space="preserve"> </v>
      </c>
      <c r="ET11" s="1306"/>
      <c r="EU11" s="1306"/>
      <c r="EV11" s="1306"/>
      <c r="EW11" s="1306"/>
      <c r="EX11" s="1306"/>
      <c r="EY11" s="1306" t="str">
        <f>MID(SUVAHAVUJ!AF33,8,1)</f>
        <v xml:space="preserve"> </v>
      </c>
      <c r="EZ11" s="1306"/>
      <c r="FA11" s="1306"/>
      <c r="FB11" s="1306"/>
      <c r="FC11" s="1306"/>
      <c r="FD11" s="1306" t="str">
        <f>MID(SUVAHAVUJ!AF33,9,1)</f>
        <v xml:space="preserve"> </v>
      </c>
      <c r="FE11" s="1306"/>
      <c r="FF11" s="1306"/>
      <c r="FG11" s="1306"/>
      <c r="FH11" s="1306"/>
      <c r="FI11" s="1306"/>
      <c r="FJ11" s="1306" t="str">
        <f>MID(SUVAHAVUJ!AF33,10,1)</f>
        <v xml:space="preserve"> </v>
      </c>
      <c r="FK11" s="1306"/>
      <c r="FL11" s="1306"/>
      <c r="FM11" s="1306"/>
      <c r="FN11" s="1306"/>
      <c r="FO11" s="1307" t="str">
        <f>MID(SUVAHAVUJ!AF33,11,1)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03"/>
    </row>
    <row r="12" spans="2:205" ht="23.25" customHeight="1" x14ac:dyDescent="0.2">
      <c r="B12" s="1312"/>
      <c r="C12" s="1312"/>
      <c r="D12" s="1312"/>
      <c r="E12" s="1312"/>
      <c r="F12" s="1312"/>
      <c r="G12" s="1312"/>
      <c r="H12" s="1312"/>
      <c r="I12" s="1312"/>
      <c r="J12" s="1312"/>
      <c r="K12" s="1312"/>
      <c r="L12" s="1310"/>
      <c r="M12" s="1310"/>
      <c r="N12" s="1310"/>
      <c r="O12" s="1310"/>
      <c r="P12" s="1310"/>
      <c r="Q12" s="1310"/>
      <c r="R12" s="1310"/>
      <c r="S12" s="1310"/>
      <c r="T12" s="1310"/>
      <c r="U12" s="1310"/>
      <c r="V12" s="1310"/>
      <c r="W12" s="1310"/>
      <c r="X12" s="1310"/>
      <c r="Y12" s="1310"/>
      <c r="Z12" s="1310"/>
      <c r="AA12" s="1310"/>
      <c r="AB12" s="1310"/>
      <c r="AC12" s="1310"/>
      <c r="AD12" s="1310"/>
      <c r="AE12" s="1310"/>
      <c r="AF12" s="1310"/>
      <c r="AG12" s="1310"/>
      <c r="AH12" s="1310"/>
      <c r="AI12" s="1310"/>
      <c r="AJ12" s="1310"/>
      <c r="AK12" s="1310"/>
      <c r="AL12" s="1310"/>
      <c r="AM12" s="1310"/>
      <c r="AN12" s="1310"/>
      <c r="AO12" s="1310"/>
      <c r="AP12" s="1310"/>
      <c r="AQ12" s="1311"/>
      <c r="AR12" s="1311"/>
      <c r="AS12" s="1311"/>
      <c r="AT12" s="1311"/>
      <c r="AU12" s="1311"/>
      <c r="AV12" s="1311"/>
      <c r="AW12" s="1311"/>
      <c r="AX12" s="1311"/>
      <c r="AY12" s="370"/>
      <c r="AZ12" s="371"/>
      <c r="BA12" s="1306" t="str">
        <f>MID(SUVAHAVUJ!AE33,1,1)</f>
        <v xml:space="preserve"> </v>
      </c>
      <c r="BB12" s="1306"/>
      <c r="BC12" s="1306"/>
      <c r="BD12" s="1306"/>
      <c r="BE12" s="1306"/>
      <c r="BF12" s="1306"/>
      <c r="BG12" s="1306" t="str">
        <f>MID(SUVAHAVUJ!AE33,2,1)</f>
        <v xml:space="preserve"> </v>
      </c>
      <c r="BH12" s="1306"/>
      <c r="BI12" s="1306"/>
      <c r="BJ12" s="1306"/>
      <c r="BK12" s="1306"/>
      <c r="BL12" s="1306" t="str">
        <f>MID(SUVAHAVUJ!AE33,3,1)</f>
        <v xml:space="preserve"> </v>
      </c>
      <c r="BM12" s="1306"/>
      <c r="BN12" s="1306"/>
      <c r="BO12" s="1306"/>
      <c r="BP12" s="1306"/>
      <c r="BQ12" s="1306"/>
      <c r="BR12" s="1306" t="str">
        <f>MID(SUVAHAVUJ!AE33,4,1)</f>
        <v xml:space="preserve"> </v>
      </c>
      <c r="BS12" s="1306"/>
      <c r="BT12" s="1306"/>
      <c r="BU12" s="1306"/>
      <c r="BV12" s="1306"/>
      <c r="BW12" s="1306" t="str">
        <f>MID(SUVAHAVUJ!AE33,5,1)</f>
        <v xml:space="preserve"> </v>
      </c>
      <c r="BX12" s="1306"/>
      <c r="BY12" s="1306"/>
      <c r="BZ12" s="1306"/>
      <c r="CA12" s="1306"/>
      <c r="CB12" s="1306"/>
      <c r="CC12" s="1306" t="str">
        <f>MID(SUVAHAVUJ!AE33,6,1)</f>
        <v xml:space="preserve"> </v>
      </c>
      <c r="CD12" s="1306"/>
      <c r="CE12" s="1306"/>
      <c r="CF12" s="1306"/>
      <c r="CG12" s="1306"/>
      <c r="CH12" s="1306" t="str">
        <f>MID(SUVAHAVUJ!AE33,7,1)</f>
        <v xml:space="preserve"> </v>
      </c>
      <c r="CI12" s="1306"/>
      <c r="CJ12" s="1306"/>
      <c r="CK12" s="1306"/>
      <c r="CL12" s="1306"/>
      <c r="CM12" s="1306"/>
      <c r="CN12" s="1306" t="str">
        <f>MID(SUVAHAVUJ!AE33,8,1)</f>
        <v xml:space="preserve"> </v>
      </c>
      <c r="CO12" s="1306"/>
      <c r="CP12" s="1306"/>
      <c r="CQ12" s="1306"/>
      <c r="CR12" s="1306"/>
      <c r="CS12" s="1306" t="str">
        <f>MID(SUVAHAVUJ!AE33,9,1)</f>
        <v xml:space="preserve"> </v>
      </c>
      <c r="CT12" s="1306"/>
      <c r="CU12" s="1306"/>
      <c r="CV12" s="1306"/>
      <c r="CW12" s="1306"/>
      <c r="CX12" s="1306"/>
      <c r="CY12" s="1306" t="str">
        <f>MID(SUVAHAVUJ!AE33,10,1)</f>
        <v xml:space="preserve"> </v>
      </c>
      <c r="CZ12" s="1306"/>
      <c r="DA12" s="1306"/>
      <c r="DB12" s="1306"/>
      <c r="DC12" s="1306"/>
      <c r="DD12" s="1306" t="str">
        <f>MID(SUVAHAVUJ!AE33,11,1)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MID(SUVAHAVUJ!AG33,1,1)</f>
        <v xml:space="preserve"> </v>
      </c>
      <c r="EQ12" s="1306"/>
      <c r="ER12" s="1306"/>
      <c r="ES12" s="1306"/>
      <c r="ET12" s="1306"/>
      <c r="EU12" s="1306"/>
      <c r="EV12" s="1306" t="str">
        <f>MID(SUVAHAVUJ!AG33,2,1)</f>
        <v xml:space="preserve"> </v>
      </c>
      <c r="EW12" s="1306"/>
      <c r="EX12" s="1306"/>
      <c r="EY12" s="1306"/>
      <c r="EZ12" s="1306"/>
      <c r="FA12" s="1306" t="str">
        <f>MID(SUVAHAVUJ!AG33,3,1)</f>
        <v xml:space="preserve"> </v>
      </c>
      <c r="FB12" s="1306"/>
      <c r="FC12" s="1306"/>
      <c r="FD12" s="1306"/>
      <c r="FE12" s="1306"/>
      <c r="FF12" s="1306"/>
      <c r="FG12" s="1306" t="str">
        <f>MID(SUVAHAVUJ!AG33,4,1)</f>
        <v xml:space="preserve"> </v>
      </c>
      <c r="FH12" s="1306"/>
      <c r="FI12" s="1306"/>
      <c r="FJ12" s="1306"/>
      <c r="FK12" s="1306"/>
      <c r="FL12" s="1306" t="str">
        <f>MID(SUVAHAVUJ!AG33,5,1)</f>
        <v xml:space="preserve"> </v>
      </c>
      <c r="FM12" s="1306"/>
      <c r="FN12" s="1306"/>
      <c r="FO12" s="1306"/>
      <c r="FP12" s="1306"/>
      <c r="FQ12" s="1306"/>
      <c r="FR12" s="1306" t="str">
        <f>MID(SUVAHAVUJ!AG33,6,1)</f>
        <v xml:space="preserve"> </v>
      </c>
      <c r="FS12" s="1306"/>
      <c r="FT12" s="1306"/>
      <c r="FU12" s="1306"/>
      <c r="FV12" s="1306"/>
      <c r="FW12" s="1306" t="str">
        <f>MID(SUVAHAVUJ!AG33,7,1)</f>
        <v xml:space="preserve"> </v>
      </c>
      <c r="FX12" s="1306"/>
      <c r="FY12" s="1306"/>
      <c r="FZ12" s="1306"/>
      <c r="GA12" s="1306"/>
      <c r="GB12" s="1306"/>
      <c r="GC12" s="1306" t="str">
        <f>MID(SUVAHAVUJ!AG33,8,1)</f>
        <v xml:space="preserve"> </v>
      </c>
      <c r="GD12" s="1306"/>
      <c r="GE12" s="1306"/>
      <c r="GF12" s="1306"/>
      <c r="GG12" s="1306"/>
      <c r="GH12" s="1306" t="str">
        <f>MID(SUVAHAVUJ!AG33,9,1)</f>
        <v xml:space="preserve"> </v>
      </c>
      <c r="GI12" s="1306"/>
      <c r="GJ12" s="1306"/>
      <c r="GK12" s="1306"/>
      <c r="GL12" s="1306"/>
      <c r="GM12" s="1306"/>
      <c r="GN12" s="1306" t="str">
        <f>MID(SUVAHAVUJ!AG33,10,1)</f>
        <v xml:space="preserve"> </v>
      </c>
      <c r="GO12" s="1306"/>
      <c r="GP12" s="1306"/>
      <c r="GQ12" s="1306"/>
      <c r="GR12" s="1306"/>
      <c r="GS12" s="1307" t="str">
        <f>MID(SUVAHAVUJ!AG33,11,1)</f>
        <v>0</v>
      </c>
      <c r="GT12" s="1307"/>
      <c r="GU12" s="1307"/>
      <c r="GV12" s="1307"/>
      <c r="GW12" s="1313"/>
    </row>
    <row r="13" spans="2:205" s="129" customFormat="1" ht="23.25" customHeight="1" x14ac:dyDescent="0.2">
      <c r="B13" s="1312" t="s">
        <v>2168</v>
      </c>
      <c r="C13" s="1312"/>
      <c r="D13" s="1312"/>
      <c r="E13" s="1312"/>
      <c r="F13" s="1312"/>
      <c r="G13" s="1312"/>
      <c r="H13" s="1312"/>
      <c r="I13" s="1312"/>
      <c r="J13" s="1312"/>
      <c r="K13" s="1312"/>
      <c r="L13" s="1309" t="str">
        <f>SUVAHAVUJ!$D$34</f>
        <v>Poskytnuté preddavky na dlhodobý finančný majetok (053) - /095A/</v>
      </c>
      <c r="M13" s="1310"/>
      <c r="N13" s="1310"/>
      <c r="O13" s="1310"/>
      <c r="P13" s="1310"/>
      <c r="Q13" s="1310"/>
      <c r="R13" s="1310"/>
      <c r="S13" s="1310"/>
      <c r="T13" s="1310"/>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1" t="s">
        <v>917</v>
      </c>
      <c r="AR13" s="1311"/>
      <c r="AS13" s="1311"/>
      <c r="AT13" s="1311"/>
      <c r="AU13" s="1311"/>
      <c r="AV13" s="1311"/>
      <c r="AW13" s="1311"/>
      <c r="AX13" s="1311"/>
      <c r="AY13" s="370"/>
      <c r="AZ13" s="371"/>
      <c r="BA13" s="1306" t="str">
        <f>MID(SUVAHAVUJ!AD34,1,1)</f>
        <v xml:space="preserve"> </v>
      </c>
      <c r="BB13" s="1306"/>
      <c r="BC13" s="1306"/>
      <c r="BD13" s="1306"/>
      <c r="BE13" s="1306"/>
      <c r="BF13" s="1306"/>
      <c r="BG13" s="1306" t="str">
        <f>MID(SUVAHAVUJ!AD34,2,1)</f>
        <v xml:space="preserve"> </v>
      </c>
      <c r="BH13" s="1306"/>
      <c r="BI13" s="1306"/>
      <c r="BJ13" s="1306"/>
      <c r="BK13" s="1306"/>
      <c r="BL13" s="1306" t="str">
        <f>MID(SUVAHAVUJ!AD34,3,1)</f>
        <v xml:space="preserve"> </v>
      </c>
      <c r="BM13" s="1306"/>
      <c r="BN13" s="1306"/>
      <c r="BO13" s="1306"/>
      <c r="BP13" s="1306"/>
      <c r="BQ13" s="1306"/>
      <c r="BR13" s="1306" t="str">
        <f>MID(SUVAHAVUJ!AD34,4,1)</f>
        <v xml:space="preserve"> </v>
      </c>
      <c r="BS13" s="1306"/>
      <c r="BT13" s="1306"/>
      <c r="BU13" s="1306"/>
      <c r="BV13" s="1306"/>
      <c r="BW13" s="1306" t="str">
        <f>MID(SUVAHAVUJ!AD34,5,1)</f>
        <v xml:space="preserve"> </v>
      </c>
      <c r="BX13" s="1306"/>
      <c r="BY13" s="1306"/>
      <c r="BZ13" s="1306"/>
      <c r="CA13" s="1306"/>
      <c r="CB13" s="1306"/>
      <c r="CC13" s="1306" t="str">
        <f>MID(SUVAHAVUJ!AD34,6,1)</f>
        <v xml:space="preserve"> </v>
      </c>
      <c r="CD13" s="1306"/>
      <c r="CE13" s="1306"/>
      <c r="CF13" s="1306"/>
      <c r="CG13" s="1306"/>
      <c r="CH13" s="1306" t="str">
        <f>MID(SUVAHAVUJ!AD34,7,1)</f>
        <v xml:space="preserve"> </v>
      </c>
      <c r="CI13" s="1306"/>
      <c r="CJ13" s="1306"/>
      <c r="CK13" s="1306"/>
      <c r="CL13" s="1306"/>
      <c r="CM13" s="1306"/>
      <c r="CN13" s="1306" t="str">
        <f>MID(SUVAHAVUJ!AD34,8,1)</f>
        <v xml:space="preserve"> </v>
      </c>
      <c r="CO13" s="1306"/>
      <c r="CP13" s="1306"/>
      <c r="CQ13" s="1306"/>
      <c r="CR13" s="1306"/>
      <c r="CS13" s="1306" t="str">
        <f>MID(SUVAHAVUJ!AD34,9,1)</f>
        <v xml:space="preserve"> </v>
      </c>
      <c r="CT13" s="1306"/>
      <c r="CU13" s="1306"/>
      <c r="CV13" s="1306"/>
      <c r="CW13" s="1306"/>
      <c r="CX13" s="1306"/>
      <c r="CY13" s="1306" t="str">
        <f>MID(SUVAHAVUJ!AD34,10,1)</f>
        <v xml:space="preserve"> </v>
      </c>
      <c r="CZ13" s="1306"/>
      <c r="DA13" s="1306"/>
      <c r="DB13" s="1306"/>
      <c r="DC13" s="1306"/>
      <c r="DD13" s="1306" t="str">
        <f>MID(SUVAHAVUJ!AD34,11,1)</f>
        <v>0</v>
      </c>
      <c r="DE13" s="1306"/>
      <c r="DF13" s="1306"/>
      <c r="DG13" s="1306"/>
      <c r="DH13" s="1306"/>
      <c r="DI13" s="1316"/>
      <c r="DJ13" s="370"/>
      <c r="DK13" s="371"/>
      <c r="DL13" s="1306" t="str">
        <f>MID(SUVAHAVUJ!AF34,1,1)</f>
        <v xml:space="preserve"> </v>
      </c>
      <c r="DM13" s="1306"/>
      <c r="DN13" s="1306"/>
      <c r="DO13" s="1306"/>
      <c r="DP13" s="1306"/>
      <c r="DQ13" s="1306"/>
      <c r="DR13" s="1306" t="str">
        <f>MID(SUVAHAVUJ!AF34,2,1)</f>
        <v xml:space="preserve"> </v>
      </c>
      <c r="DS13" s="1306"/>
      <c r="DT13" s="1306"/>
      <c r="DU13" s="1306"/>
      <c r="DV13" s="1306"/>
      <c r="DW13" s="1306" t="str">
        <f>MID(SUVAHAVUJ!AF34,3,1)</f>
        <v xml:space="preserve"> </v>
      </c>
      <c r="DX13" s="1306"/>
      <c r="DY13" s="1306"/>
      <c r="DZ13" s="1306"/>
      <c r="EA13" s="1306"/>
      <c r="EB13" s="1306"/>
      <c r="EC13" s="1306" t="str">
        <f>MID(SUVAHAVUJ!AF34,4,1)</f>
        <v xml:space="preserve"> </v>
      </c>
      <c r="ED13" s="1306"/>
      <c r="EE13" s="1306"/>
      <c r="EF13" s="1306"/>
      <c r="EG13" s="1306"/>
      <c r="EH13" s="1306" t="str">
        <f>MID(SUVAHAVUJ!AF34,5,1)</f>
        <v xml:space="preserve"> </v>
      </c>
      <c r="EI13" s="1306"/>
      <c r="EJ13" s="1306"/>
      <c r="EK13" s="1306"/>
      <c r="EL13" s="1306"/>
      <c r="EM13" s="1306"/>
      <c r="EN13" s="1306" t="str">
        <f>MID(SUVAHAVUJ!AF34,6,1)</f>
        <v xml:space="preserve"> </v>
      </c>
      <c r="EO13" s="1306"/>
      <c r="EP13" s="1306"/>
      <c r="EQ13" s="1306"/>
      <c r="ER13" s="1306"/>
      <c r="ES13" s="1306" t="str">
        <f>MID(SUVAHAVUJ!AF34,7,1)</f>
        <v xml:space="preserve"> </v>
      </c>
      <c r="ET13" s="1306"/>
      <c r="EU13" s="1306"/>
      <c r="EV13" s="1306"/>
      <c r="EW13" s="1306"/>
      <c r="EX13" s="1306"/>
      <c r="EY13" s="1306" t="str">
        <f>MID(SUVAHAVUJ!AF34,8,1)</f>
        <v xml:space="preserve"> </v>
      </c>
      <c r="EZ13" s="1306"/>
      <c r="FA13" s="1306"/>
      <c r="FB13" s="1306"/>
      <c r="FC13" s="1306"/>
      <c r="FD13" s="1306" t="str">
        <f>MID(SUVAHAVUJ!AF34,9,1)</f>
        <v xml:space="preserve"> </v>
      </c>
      <c r="FE13" s="1306"/>
      <c r="FF13" s="1306"/>
      <c r="FG13" s="1306"/>
      <c r="FH13" s="1306"/>
      <c r="FI13" s="1306"/>
      <c r="FJ13" s="1306" t="str">
        <f>MID(SUVAHAVUJ!AF34,10,1)</f>
        <v xml:space="preserve"> </v>
      </c>
      <c r="FK13" s="1306"/>
      <c r="FL13" s="1306"/>
      <c r="FM13" s="1306"/>
      <c r="FN13" s="1306"/>
      <c r="FO13" s="1307" t="str">
        <f>MID(SUVAHAVUJ!AF34,11,1)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03"/>
    </row>
    <row r="14" spans="2:205" ht="23.25" customHeight="1" x14ac:dyDescent="0.2">
      <c r="B14" s="1312"/>
      <c r="C14" s="1312"/>
      <c r="D14" s="1312"/>
      <c r="E14" s="1312"/>
      <c r="F14" s="1312"/>
      <c r="G14" s="1312"/>
      <c r="H14" s="1312"/>
      <c r="I14" s="1312"/>
      <c r="J14" s="1312"/>
      <c r="K14" s="1312"/>
      <c r="L14" s="1310"/>
      <c r="M14" s="1310"/>
      <c r="N14" s="1310"/>
      <c r="O14" s="1310"/>
      <c r="P14" s="1310"/>
      <c r="Q14" s="1310"/>
      <c r="R14" s="1310"/>
      <c r="S14" s="1310"/>
      <c r="T14" s="1310"/>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R14" s="1311"/>
      <c r="AS14" s="1311"/>
      <c r="AT14" s="1311"/>
      <c r="AU14" s="1311"/>
      <c r="AV14" s="1311"/>
      <c r="AW14" s="1311"/>
      <c r="AX14" s="1311"/>
      <c r="AY14" s="370"/>
      <c r="AZ14" s="371"/>
      <c r="BA14" s="1306" t="str">
        <f>MID(SUVAHAVUJ!AE34,1,1)</f>
        <v xml:space="preserve"> </v>
      </c>
      <c r="BB14" s="1306"/>
      <c r="BC14" s="1306"/>
      <c r="BD14" s="1306"/>
      <c r="BE14" s="1306"/>
      <c r="BF14" s="1306"/>
      <c r="BG14" s="1306" t="str">
        <f>MID(SUVAHAVUJ!AE34,2,1)</f>
        <v xml:space="preserve"> </v>
      </c>
      <c r="BH14" s="1306"/>
      <c r="BI14" s="1306"/>
      <c r="BJ14" s="1306"/>
      <c r="BK14" s="1306"/>
      <c r="BL14" s="1306" t="str">
        <f>MID(SUVAHAVUJ!AE34,3,1)</f>
        <v xml:space="preserve"> </v>
      </c>
      <c r="BM14" s="1306"/>
      <c r="BN14" s="1306"/>
      <c r="BO14" s="1306"/>
      <c r="BP14" s="1306"/>
      <c r="BQ14" s="1306"/>
      <c r="BR14" s="1306" t="str">
        <f>MID(SUVAHAVUJ!AE34,4,1)</f>
        <v xml:space="preserve"> </v>
      </c>
      <c r="BS14" s="1306"/>
      <c r="BT14" s="1306"/>
      <c r="BU14" s="1306"/>
      <c r="BV14" s="1306"/>
      <c r="BW14" s="1306" t="str">
        <f>MID(SUVAHAVUJ!AE34,5,1)</f>
        <v xml:space="preserve"> </v>
      </c>
      <c r="BX14" s="1306"/>
      <c r="BY14" s="1306"/>
      <c r="BZ14" s="1306"/>
      <c r="CA14" s="1306"/>
      <c r="CB14" s="1306"/>
      <c r="CC14" s="1306" t="str">
        <f>MID(SUVAHAVUJ!AE34,6,1)</f>
        <v xml:space="preserve"> </v>
      </c>
      <c r="CD14" s="1306"/>
      <c r="CE14" s="1306"/>
      <c r="CF14" s="1306"/>
      <c r="CG14" s="1306"/>
      <c r="CH14" s="1306" t="str">
        <f>MID(SUVAHAVUJ!AE34,7,1)</f>
        <v xml:space="preserve"> </v>
      </c>
      <c r="CI14" s="1306"/>
      <c r="CJ14" s="1306"/>
      <c r="CK14" s="1306"/>
      <c r="CL14" s="1306"/>
      <c r="CM14" s="1306"/>
      <c r="CN14" s="1306" t="str">
        <f>MID(SUVAHAVUJ!AE34,8,1)</f>
        <v xml:space="preserve"> </v>
      </c>
      <c r="CO14" s="1306"/>
      <c r="CP14" s="1306"/>
      <c r="CQ14" s="1306"/>
      <c r="CR14" s="1306"/>
      <c r="CS14" s="1306" t="str">
        <f>MID(SUVAHAVUJ!AE34,9,1)</f>
        <v xml:space="preserve"> </v>
      </c>
      <c r="CT14" s="1306"/>
      <c r="CU14" s="1306"/>
      <c r="CV14" s="1306"/>
      <c r="CW14" s="1306"/>
      <c r="CX14" s="1306"/>
      <c r="CY14" s="1306" t="str">
        <f>MID(SUVAHAVUJ!AE34,10,1)</f>
        <v xml:space="preserve"> </v>
      </c>
      <c r="CZ14" s="1306"/>
      <c r="DA14" s="1306"/>
      <c r="DB14" s="1306"/>
      <c r="DC14" s="1306"/>
      <c r="DD14" s="1306" t="str">
        <f>MID(SUVAHAVUJ!AE34,11,1)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MID(SUVAHAVUJ!AG34,1,1)</f>
        <v xml:space="preserve"> </v>
      </c>
      <c r="EQ14" s="1306"/>
      <c r="ER14" s="1306"/>
      <c r="ES14" s="1306"/>
      <c r="ET14" s="1306"/>
      <c r="EU14" s="1306"/>
      <c r="EV14" s="1306" t="str">
        <f>MID(SUVAHAVUJ!AG34,2,1)</f>
        <v xml:space="preserve"> </v>
      </c>
      <c r="EW14" s="1306"/>
      <c r="EX14" s="1306"/>
      <c r="EY14" s="1306"/>
      <c r="EZ14" s="1306"/>
      <c r="FA14" s="1306" t="str">
        <f>MID(SUVAHAVUJ!AG34,3,1)</f>
        <v xml:space="preserve"> </v>
      </c>
      <c r="FB14" s="1306"/>
      <c r="FC14" s="1306"/>
      <c r="FD14" s="1306"/>
      <c r="FE14" s="1306"/>
      <c r="FF14" s="1306"/>
      <c r="FG14" s="1306" t="str">
        <f>MID(SUVAHAVUJ!AG34,4,1)</f>
        <v xml:space="preserve"> </v>
      </c>
      <c r="FH14" s="1306"/>
      <c r="FI14" s="1306"/>
      <c r="FJ14" s="1306"/>
      <c r="FK14" s="1306"/>
      <c r="FL14" s="1306" t="str">
        <f>MID(SUVAHAVUJ!AG34,5,1)</f>
        <v xml:space="preserve"> </v>
      </c>
      <c r="FM14" s="1306"/>
      <c r="FN14" s="1306"/>
      <c r="FO14" s="1306"/>
      <c r="FP14" s="1306"/>
      <c r="FQ14" s="1306"/>
      <c r="FR14" s="1306" t="str">
        <f>MID(SUVAHAVUJ!AG34,6,1)</f>
        <v xml:space="preserve"> </v>
      </c>
      <c r="FS14" s="1306"/>
      <c r="FT14" s="1306"/>
      <c r="FU14" s="1306"/>
      <c r="FV14" s="1306"/>
      <c r="FW14" s="1306" t="str">
        <f>MID(SUVAHAVUJ!AG34,7,1)</f>
        <v xml:space="preserve"> </v>
      </c>
      <c r="FX14" s="1306"/>
      <c r="FY14" s="1306"/>
      <c r="FZ14" s="1306"/>
      <c r="GA14" s="1306"/>
      <c r="GB14" s="1306"/>
      <c r="GC14" s="1306" t="str">
        <f>MID(SUVAHAVUJ!AG34,8,1)</f>
        <v xml:space="preserve"> </v>
      </c>
      <c r="GD14" s="1306"/>
      <c r="GE14" s="1306"/>
      <c r="GF14" s="1306"/>
      <c r="GG14" s="1306"/>
      <c r="GH14" s="1306" t="str">
        <f>MID(SUVAHAVUJ!AG34,9,1)</f>
        <v xml:space="preserve"> </v>
      </c>
      <c r="GI14" s="1306"/>
      <c r="GJ14" s="1306"/>
      <c r="GK14" s="1306"/>
      <c r="GL14" s="1306"/>
      <c r="GM14" s="1306"/>
      <c r="GN14" s="1306" t="str">
        <f>MID(SUVAHAVUJ!AG34,10,1)</f>
        <v xml:space="preserve"> </v>
      </c>
      <c r="GO14" s="1306"/>
      <c r="GP14" s="1306"/>
      <c r="GQ14" s="1306"/>
      <c r="GR14" s="1306"/>
      <c r="GS14" s="1307" t="str">
        <f>MID(SUVAHAVUJ!AG34,11,1)</f>
        <v>0</v>
      </c>
      <c r="GT14" s="1307"/>
      <c r="GU14" s="1307"/>
      <c r="GV14" s="1307"/>
      <c r="GW14" s="1313"/>
    </row>
    <row r="15" spans="2:205" s="129" customFormat="1" ht="24" customHeight="1" x14ac:dyDescent="0.2">
      <c r="B15" s="1299" t="s">
        <v>1875</v>
      </c>
      <c r="C15" s="1299"/>
      <c r="D15" s="1299"/>
      <c r="E15" s="1299"/>
      <c r="F15" s="1299"/>
      <c r="G15" s="1299"/>
      <c r="H15" s="1299"/>
      <c r="I15" s="1299"/>
      <c r="J15" s="1299"/>
      <c r="K15" s="1299"/>
      <c r="L15" s="1300" t="str">
        <f>SUVAHAVUJ!$D$35</f>
        <v>Obežný majetok r. 34 + r. 41 + r. 53 + r. 66 + r. 71</v>
      </c>
      <c r="M15" s="1301"/>
      <c r="N15" s="1301"/>
      <c r="O15" s="1301"/>
      <c r="P15" s="1301"/>
      <c r="Q15" s="1301"/>
      <c r="R15" s="1301"/>
      <c r="S15" s="1301"/>
      <c r="T15" s="1301"/>
      <c r="U15" s="1301"/>
      <c r="V15" s="1301"/>
      <c r="W15" s="1301"/>
      <c r="X15" s="1301"/>
      <c r="Y15" s="1301"/>
      <c r="Z15" s="1301"/>
      <c r="AA15" s="1301"/>
      <c r="AB15" s="1301"/>
      <c r="AC15" s="1301"/>
      <c r="AD15" s="1301"/>
      <c r="AE15" s="1301"/>
      <c r="AF15" s="1301"/>
      <c r="AG15" s="1301"/>
      <c r="AH15" s="1301"/>
      <c r="AI15" s="1301"/>
      <c r="AJ15" s="1301"/>
      <c r="AK15" s="1301"/>
      <c r="AL15" s="1301"/>
      <c r="AM15" s="1301"/>
      <c r="AN15" s="1301"/>
      <c r="AO15" s="1301"/>
      <c r="AP15" s="1301"/>
      <c r="AQ15" s="1302" t="s">
        <v>918</v>
      </c>
      <c r="AR15" s="1302"/>
      <c r="AS15" s="1302"/>
      <c r="AT15" s="1302"/>
      <c r="AU15" s="1302"/>
      <c r="AV15" s="1302"/>
      <c r="AW15" s="1302"/>
      <c r="AX15" s="1302"/>
      <c r="AY15" s="370"/>
      <c r="AZ15" s="371"/>
      <c r="BA15" s="1306" t="str">
        <f>MID(SUVAHAVUJ!AD35,1,1)</f>
        <v xml:space="preserve"> </v>
      </c>
      <c r="BB15" s="1306"/>
      <c r="BC15" s="1306"/>
      <c r="BD15" s="1306"/>
      <c r="BE15" s="1306"/>
      <c r="BF15" s="1306"/>
      <c r="BG15" s="1306" t="str">
        <f>MID(SUVAHAVUJ!AD35,2,1)</f>
        <v xml:space="preserve"> </v>
      </c>
      <c r="BH15" s="1306"/>
      <c r="BI15" s="1306"/>
      <c r="BJ15" s="1306"/>
      <c r="BK15" s="1306"/>
      <c r="BL15" s="1306" t="str">
        <f>MID(SUVAHAVUJ!AD35,3,1)</f>
        <v xml:space="preserve"> </v>
      </c>
      <c r="BM15" s="1306"/>
      <c r="BN15" s="1306"/>
      <c r="BO15" s="1306"/>
      <c r="BP15" s="1306"/>
      <c r="BQ15" s="1306"/>
      <c r="BR15" s="1306" t="str">
        <f>MID(SUVAHAVUJ!AD35,4,1)</f>
        <v xml:space="preserve"> </v>
      </c>
      <c r="BS15" s="1306"/>
      <c r="BT15" s="1306"/>
      <c r="BU15" s="1306"/>
      <c r="BV15" s="1306"/>
      <c r="BW15" s="1306" t="str">
        <f>MID(SUVAHAVUJ!AD35,5,1)</f>
        <v>1</v>
      </c>
      <c r="BX15" s="1306"/>
      <c r="BY15" s="1306"/>
      <c r="BZ15" s="1306"/>
      <c r="CA15" s="1306"/>
      <c r="CB15" s="1306"/>
      <c r="CC15" s="1306" t="str">
        <f>MID(SUVAHAVUJ!AD35,6,1)</f>
        <v>9</v>
      </c>
      <c r="CD15" s="1306"/>
      <c r="CE15" s="1306"/>
      <c r="CF15" s="1306"/>
      <c r="CG15" s="1306"/>
      <c r="CH15" s="1306" t="str">
        <f>MID(SUVAHAVUJ!AD35,7,1)</f>
        <v>8</v>
      </c>
      <c r="CI15" s="1306"/>
      <c r="CJ15" s="1306"/>
      <c r="CK15" s="1306"/>
      <c r="CL15" s="1306"/>
      <c r="CM15" s="1306"/>
      <c r="CN15" s="1306" t="str">
        <f>MID(SUVAHAVUJ!AD35,8,1)</f>
        <v>4</v>
      </c>
      <c r="CO15" s="1306"/>
      <c r="CP15" s="1306"/>
      <c r="CQ15" s="1306"/>
      <c r="CR15" s="1306"/>
      <c r="CS15" s="1306" t="str">
        <f>MID(SUVAHAVUJ!AD35,9,1)</f>
        <v>0</v>
      </c>
      <c r="CT15" s="1306"/>
      <c r="CU15" s="1306"/>
      <c r="CV15" s="1306"/>
      <c r="CW15" s="1306"/>
      <c r="CX15" s="1306"/>
      <c r="CY15" s="1306" t="str">
        <f>MID(SUVAHAVUJ!AD35,10,1)</f>
        <v>0</v>
      </c>
      <c r="CZ15" s="1306"/>
      <c r="DA15" s="1306"/>
      <c r="DB15" s="1306"/>
      <c r="DC15" s="1306"/>
      <c r="DD15" s="1306" t="str">
        <f>MID(SUVAHAVUJ!AD35,11,1)</f>
        <v>1</v>
      </c>
      <c r="DE15" s="1306"/>
      <c r="DF15" s="1306"/>
      <c r="DG15" s="1306"/>
      <c r="DH15" s="1306"/>
      <c r="DI15" s="1316"/>
      <c r="DJ15" s="370"/>
      <c r="DK15" s="371"/>
      <c r="DL15" s="1306" t="str">
        <f>MID(SUVAHAVUJ!AF35,1,1)</f>
        <v xml:space="preserve"> </v>
      </c>
      <c r="DM15" s="1306"/>
      <c r="DN15" s="1306"/>
      <c r="DO15" s="1306"/>
      <c r="DP15" s="1306"/>
      <c r="DQ15" s="1306"/>
      <c r="DR15" s="1306" t="str">
        <f>MID(SUVAHAVUJ!AF35,2,1)</f>
        <v xml:space="preserve"> </v>
      </c>
      <c r="DS15" s="1306"/>
      <c r="DT15" s="1306"/>
      <c r="DU15" s="1306"/>
      <c r="DV15" s="1306"/>
      <c r="DW15" s="1306" t="str">
        <f>MID(SUVAHAVUJ!AF35,3,1)</f>
        <v xml:space="preserve"> </v>
      </c>
      <c r="DX15" s="1306"/>
      <c r="DY15" s="1306"/>
      <c r="DZ15" s="1306"/>
      <c r="EA15" s="1306"/>
      <c r="EB15" s="1306"/>
      <c r="EC15" s="1306" t="str">
        <f>MID(SUVAHAVUJ!AF35,4,1)</f>
        <v xml:space="preserve"> </v>
      </c>
      <c r="ED15" s="1306"/>
      <c r="EE15" s="1306"/>
      <c r="EF15" s="1306"/>
      <c r="EG15" s="1306"/>
      <c r="EH15" s="1306" t="str">
        <f>MID(SUVAHAVUJ!AF35,5,1)</f>
        <v>1</v>
      </c>
      <c r="EI15" s="1306"/>
      <c r="EJ15" s="1306"/>
      <c r="EK15" s="1306"/>
      <c r="EL15" s="1306"/>
      <c r="EM15" s="1306"/>
      <c r="EN15" s="1306" t="str">
        <f>MID(SUVAHAVUJ!AF35,6,1)</f>
        <v>9</v>
      </c>
      <c r="EO15" s="1306"/>
      <c r="EP15" s="1306"/>
      <c r="EQ15" s="1306"/>
      <c r="ER15" s="1306"/>
      <c r="ES15" s="1306" t="str">
        <f>MID(SUVAHAVUJ!AF35,7,1)</f>
        <v>8</v>
      </c>
      <c r="ET15" s="1306"/>
      <c r="EU15" s="1306"/>
      <c r="EV15" s="1306"/>
      <c r="EW15" s="1306"/>
      <c r="EX15" s="1306"/>
      <c r="EY15" s="1306" t="str">
        <f>MID(SUVAHAVUJ!AF35,8,1)</f>
        <v>4</v>
      </c>
      <c r="EZ15" s="1306"/>
      <c r="FA15" s="1306"/>
      <c r="FB15" s="1306"/>
      <c r="FC15" s="1306"/>
      <c r="FD15" s="1306" t="str">
        <f>MID(SUVAHAVUJ!AF35,9,1)</f>
        <v>0</v>
      </c>
      <c r="FE15" s="1306"/>
      <c r="FF15" s="1306"/>
      <c r="FG15" s="1306"/>
      <c r="FH15" s="1306"/>
      <c r="FI15" s="1306"/>
      <c r="FJ15" s="1306" t="str">
        <f>MID(SUVAHAVUJ!AF35,10,1)</f>
        <v>0</v>
      </c>
      <c r="FK15" s="1306"/>
      <c r="FL15" s="1306"/>
      <c r="FM15" s="1306"/>
      <c r="FN15" s="1306"/>
      <c r="FO15" s="1307" t="str">
        <f>MID(SUVAHAVUJ!AF35,11,1)</f>
        <v>1</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03"/>
    </row>
    <row r="16" spans="2:205" ht="24.75" customHeight="1" x14ac:dyDescent="0.2">
      <c r="B16" s="1299"/>
      <c r="C16" s="1299"/>
      <c r="D16" s="1299"/>
      <c r="E16" s="1299"/>
      <c r="F16" s="1299"/>
      <c r="G16" s="1299"/>
      <c r="H16" s="1299"/>
      <c r="I16" s="1299"/>
      <c r="J16" s="1299"/>
      <c r="K16" s="1299"/>
      <c r="L16" s="1301"/>
      <c r="M16" s="1301"/>
      <c r="N16" s="1301"/>
      <c r="O16" s="1301"/>
      <c r="P16" s="1301"/>
      <c r="Q16" s="1301"/>
      <c r="R16" s="1301"/>
      <c r="S16" s="1301"/>
      <c r="T16" s="1301"/>
      <c r="U16" s="1301"/>
      <c r="V16" s="1301"/>
      <c r="W16" s="1301"/>
      <c r="X16" s="1301"/>
      <c r="Y16" s="1301"/>
      <c r="Z16" s="1301"/>
      <c r="AA16" s="1301"/>
      <c r="AB16" s="1301"/>
      <c r="AC16" s="1301"/>
      <c r="AD16" s="1301"/>
      <c r="AE16" s="1301"/>
      <c r="AF16" s="1301"/>
      <c r="AG16" s="1301"/>
      <c r="AH16" s="1301"/>
      <c r="AI16" s="1301"/>
      <c r="AJ16" s="1301"/>
      <c r="AK16" s="1301"/>
      <c r="AL16" s="1301"/>
      <c r="AM16" s="1301"/>
      <c r="AN16" s="1301"/>
      <c r="AO16" s="1301"/>
      <c r="AP16" s="1301"/>
      <c r="AQ16" s="1302"/>
      <c r="AR16" s="1302"/>
      <c r="AS16" s="1302"/>
      <c r="AT16" s="1302"/>
      <c r="AU16" s="1302"/>
      <c r="AV16" s="1302"/>
      <c r="AW16" s="1302"/>
      <c r="AX16" s="1302"/>
      <c r="AY16" s="370"/>
      <c r="AZ16" s="371"/>
      <c r="BA16" s="1306" t="str">
        <f>MID(SUVAHAVUJ!AE35,1,1)</f>
        <v xml:space="preserve"> </v>
      </c>
      <c r="BB16" s="1306"/>
      <c r="BC16" s="1306"/>
      <c r="BD16" s="1306"/>
      <c r="BE16" s="1306"/>
      <c r="BF16" s="1306"/>
      <c r="BG16" s="1306" t="str">
        <f>MID(SUVAHAVUJ!AE35,2,1)</f>
        <v xml:space="preserve"> </v>
      </c>
      <c r="BH16" s="1306"/>
      <c r="BI16" s="1306"/>
      <c r="BJ16" s="1306"/>
      <c r="BK16" s="1306"/>
      <c r="BL16" s="1306" t="str">
        <f>MID(SUVAHAVUJ!AE35,3,1)</f>
        <v xml:space="preserve"> </v>
      </c>
      <c r="BM16" s="1306"/>
      <c r="BN16" s="1306"/>
      <c r="BO16" s="1306"/>
      <c r="BP16" s="1306"/>
      <c r="BQ16" s="1306"/>
      <c r="BR16" s="1306" t="str">
        <f>MID(SUVAHAVUJ!AE35,4,1)</f>
        <v xml:space="preserve"> </v>
      </c>
      <c r="BS16" s="1306"/>
      <c r="BT16" s="1306"/>
      <c r="BU16" s="1306"/>
      <c r="BV16" s="1306"/>
      <c r="BW16" s="1306" t="str">
        <f>MID(SUVAHAVUJ!AE35,5,1)</f>
        <v xml:space="preserve"> </v>
      </c>
      <c r="BX16" s="1306"/>
      <c r="BY16" s="1306"/>
      <c r="BZ16" s="1306"/>
      <c r="CA16" s="1306"/>
      <c r="CB16" s="1306"/>
      <c r="CC16" s="1306" t="str">
        <f>MID(SUVAHAVUJ!AE35,6,1)</f>
        <v xml:space="preserve"> </v>
      </c>
      <c r="CD16" s="1306"/>
      <c r="CE16" s="1306"/>
      <c r="CF16" s="1306"/>
      <c r="CG16" s="1306"/>
      <c r="CH16" s="1306" t="str">
        <f>MID(SUVAHAVUJ!AE35,7,1)</f>
        <v xml:space="preserve"> </v>
      </c>
      <c r="CI16" s="1306"/>
      <c r="CJ16" s="1306"/>
      <c r="CK16" s="1306"/>
      <c r="CL16" s="1306"/>
      <c r="CM16" s="1306"/>
      <c r="CN16" s="1306" t="str">
        <f>MID(SUVAHAVUJ!AE35,8,1)</f>
        <v xml:space="preserve"> </v>
      </c>
      <c r="CO16" s="1306"/>
      <c r="CP16" s="1306"/>
      <c r="CQ16" s="1306"/>
      <c r="CR16" s="1306"/>
      <c r="CS16" s="1306" t="str">
        <f>MID(SUVAHAVUJ!AE35,9,1)</f>
        <v xml:space="preserve"> </v>
      </c>
      <c r="CT16" s="1306"/>
      <c r="CU16" s="1306"/>
      <c r="CV16" s="1306"/>
      <c r="CW16" s="1306"/>
      <c r="CX16" s="1306"/>
      <c r="CY16" s="1306" t="str">
        <f>MID(SUVAHAVUJ!AE35,10,1)</f>
        <v xml:space="preserve"> </v>
      </c>
      <c r="CZ16" s="1306"/>
      <c r="DA16" s="1306"/>
      <c r="DB16" s="1306"/>
      <c r="DC16" s="1306"/>
      <c r="DD16" s="1306" t="str">
        <f>MID(SUVAHAVUJ!AE35,11,1)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MID(SUVAHAVUJ!AG35,1,1)</f>
        <v xml:space="preserve"> </v>
      </c>
      <c r="EQ16" s="1306"/>
      <c r="ER16" s="1306"/>
      <c r="ES16" s="1306"/>
      <c r="ET16" s="1306"/>
      <c r="EU16" s="1306"/>
      <c r="EV16" s="1306" t="str">
        <f>MID(SUVAHAVUJ!AG35,2,1)</f>
        <v xml:space="preserve"> </v>
      </c>
      <c r="EW16" s="1306"/>
      <c r="EX16" s="1306"/>
      <c r="EY16" s="1306"/>
      <c r="EZ16" s="1306"/>
      <c r="FA16" s="1306" t="str">
        <f>MID(SUVAHAVUJ!AG35,3,1)</f>
        <v xml:space="preserve"> </v>
      </c>
      <c r="FB16" s="1306"/>
      <c r="FC16" s="1306"/>
      <c r="FD16" s="1306"/>
      <c r="FE16" s="1306"/>
      <c r="FF16" s="1306"/>
      <c r="FG16" s="1306" t="str">
        <f>MID(SUVAHAVUJ!AG35,4,1)</f>
        <v xml:space="preserve"> </v>
      </c>
      <c r="FH16" s="1306"/>
      <c r="FI16" s="1306"/>
      <c r="FJ16" s="1306"/>
      <c r="FK16" s="1306"/>
      <c r="FL16" s="1306" t="str">
        <f>MID(SUVAHAVUJ!AG35,5,1)</f>
        <v xml:space="preserve"> </v>
      </c>
      <c r="FM16" s="1306"/>
      <c r="FN16" s="1306"/>
      <c r="FO16" s="1306"/>
      <c r="FP16" s="1306"/>
      <c r="FQ16" s="1306"/>
      <c r="FR16" s="1306" t="str">
        <f>MID(SUVAHAVUJ!AG35,6,1)</f>
        <v xml:space="preserve"> </v>
      </c>
      <c r="FS16" s="1306"/>
      <c r="FT16" s="1306"/>
      <c r="FU16" s="1306"/>
      <c r="FV16" s="1306"/>
      <c r="FW16" s="1306" t="str">
        <f>MID(SUVAHAVUJ!AG35,7,1)</f>
        <v>1</v>
      </c>
      <c r="FX16" s="1306"/>
      <c r="FY16" s="1306"/>
      <c r="FZ16" s="1306"/>
      <c r="GA16" s="1306"/>
      <c r="GB16" s="1306"/>
      <c r="GC16" s="1306" t="str">
        <f>MID(SUVAHAVUJ!AG35,8,1)</f>
        <v>1</v>
      </c>
      <c r="GD16" s="1306"/>
      <c r="GE16" s="1306"/>
      <c r="GF16" s="1306"/>
      <c r="GG16" s="1306"/>
      <c r="GH16" s="1306" t="str">
        <f>MID(SUVAHAVUJ!AG35,9,1)</f>
        <v>0</v>
      </c>
      <c r="GI16" s="1306"/>
      <c r="GJ16" s="1306"/>
      <c r="GK16" s="1306"/>
      <c r="GL16" s="1306"/>
      <c r="GM16" s="1306"/>
      <c r="GN16" s="1306" t="str">
        <f>MID(SUVAHAVUJ!AG35,10,1)</f>
        <v>0</v>
      </c>
      <c r="GO16" s="1306"/>
      <c r="GP16" s="1306"/>
      <c r="GQ16" s="1306"/>
      <c r="GR16" s="1306"/>
      <c r="GS16" s="1307" t="str">
        <f>MID(SUVAHAVUJ!AG35,11,1)</f>
        <v>0</v>
      </c>
      <c r="GT16" s="1307"/>
      <c r="GU16" s="1307"/>
      <c r="GV16" s="1307"/>
      <c r="GW16" s="1313"/>
    </row>
    <row r="17" spans="2:205" s="129" customFormat="1" ht="23.25" customHeight="1" x14ac:dyDescent="0.2">
      <c r="B17" s="1299" t="s">
        <v>2174</v>
      </c>
      <c r="C17" s="1299"/>
      <c r="D17" s="1299"/>
      <c r="E17" s="1299"/>
      <c r="F17" s="1299"/>
      <c r="G17" s="1299"/>
      <c r="H17" s="1299"/>
      <c r="I17" s="1299"/>
      <c r="J17" s="1299"/>
      <c r="K17" s="1299"/>
      <c r="L17" s="1300" t="str">
        <f>SUVAHAVUJ!$D$36</f>
        <v>Zásoby súčet (r. 35 až r. 40)</v>
      </c>
      <c r="M17" s="1301"/>
      <c r="N17" s="1301"/>
      <c r="O17" s="1301"/>
      <c r="P17" s="1301"/>
      <c r="Q17" s="1301"/>
      <c r="R17" s="1301"/>
      <c r="S17" s="1301"/>
      <c r="T17" s="1301"/>
      <c r="U17" s="1301"/>
      <c r="V17" s="1301"/>
      <c r="W17" s="1301"/>
      <c r="X17" s="1301"/>
      <c r="Y17" s="1301"/>
      <c r="Z17" s="1301"/>
      <c r="AA17" s="1301"/>
      <c r="AB17" s="1301"/>
      <c r="AC17" s="1301"/>
      <c r="AD17" s="1301"/>
      <c r="AE17" s="1301"/>
      <c r="AF17" s="1301"/>
      <c r="AG17" s="1301"/>
      <c r="AH17" s="1301"/>
      <c r="AI17" s="1301"/>
      <c r="AJ17" s="1301"/>
      <c r="AK17" s="1301"/>
      <c r="AL17" s="1301"/>
      <c r="AM17" s="1301"/>
      <c r="AN17" s="1301"/>
      <c r="AO17" s="1301"/>
      <c r="AP17" s="1301"/>
      <c r="AQ17" s="1302" t="s">
        <v>927</v>
      </c>
      <c r="AR17" s="1302"/>
      <c r="AS17" s="1302"/>
      <c r="AT17" s="1302"/>
      <c r="AU17" s="1302"/>
      <c r="AV17" s="1302"/>
      <c r="AW17" s="1302"/>
      <c r="AX17" s="1302"/>
      <c r="AY17" s="370"/>
      <c r="AZ17" s="371"/>
      <c r="BA17" s="1306" t="str">
        <f>MID(SUVAHAVUJ!AD36,1,1)</f>
        <v xml:space="preserve"> </v>
      </c>
      <c r="BB17" s="1306"/>
      <c r="BC17" s="1306"/>
      <c r="BD17" s="1306"/>
      <c r="BE17" s="1306"/>
      <c r="BF17" s="1306"/>
      <c r="BG17" s="1306" t="str">
        <f>MID(SUVAHAVUJ!AD36,2,1)</f>
        <v xml:space="preserve"> </v>
      </c>
      <c r="BH17" s="1306"/>
      <c r="BI17" s="1306"/>
      <c r="BJ17" s="1306"/>
      <c r="BK17" s="1306"/>
      <c r="BL17" s="1306" t="str">
        <f>MID(SUVAHAVUJ!AD36,3,1)</f>
        <v xml:space="preserve"> </v>
      </c>
      <c r="BM17" s="1306"/>
      <c r="BN17" s="1306"/>
      <c r="BO17" s="1306"/>
      <c r="BP17" s="1306"/>
      <c r="BQ17" s="1306"/>
      <c r="BR17" s="1306" t="str">
        <f>MID(SUVAHAVUJ!AD36,4,1)</f>
        <v xml:space="preserve"> </v>
      </c>
      <c r="BS17" s="1306"/>
      <c r="BT17" s="1306"/>
      <c r="BU17" s="1306"/>
      <c r="BV17" s="1306"/>
      <c r="BW17" s="1306" t="str">
        <f>MID(SUVAHAVUJ!AD36,5,1)</f>
        <v xml:space="preserve"> </v>
      </c>
      <c r="BX17" s="1306"/>
      <c r="BY17" s="1306"/>
      <c r="BZ17" s="1306"/>
      <c r="CA17" s="1306"/>
      <c r="CB17" s="1306"/>
      <c r="CC17" s="1306" t="str">
        <f>MID(SUVAHAVUJ!AD36,6,1)</f>
        <v xml:space="preserve"> </v>
      </c>
      <c r="CD17" s="1306"/>
      <c r="CE17" s="1306"/>
      <c r="CF17" s="1306"/>
      <c r="CG17" s="1306"/>
      <c r="CH17" s="1306" t="str">
        <f>MID(SUVAHAVUJ!AD36,7,1)</f>
        <v xml:space="preserve"> </v>
      </c>
      <c r="CI17" s="1306"/>
      <c r="CJ17" s="1306"/>
      <c r="CK17" s="1306"/>
      <c r="CL17" s="1306"/>
      <c r="CM17" s="1306"/>
      <c r="CN17" s="1306" t="str">
        <f>MID(SUVAHAVUJ!AD36,8,1)</f>
        <v xml:space="preserve"> </v>
      </c>
      <c r="CO17" s="1306"/>
      <c r="CP17" s="1306"/>
      <c r="CQ17" s="1306"/>
      <c r="CR17" s="1306"/>
      <c r="CS17" s="1306" t="str">
        <f>MID(SUVAHAVUJ!AD36,9,1)</f>
        <v xml:space="preserve"> </v>
      </c>
      <c r="CT17" s="1306"/>
      <c r="CU17" s="1306"/>
      <c r="CV17" s="1306"/>
      <c r="CW17" s="1306"/>
      <c r="CX17" s="1306"/>
      <c r="CY17" s="1306" t="str">
        <f>MID(SUVAHAVUJ!AD36,10,1)</f>
        <v xml:space="preserve"> </v>
      </c>
      <c r="CZ17" s="1306"/>
      <c r="DA17" s="1306"/>
      <c r="DB17" s="1306"/>
      <c r="DC17" s="1306"/>
      <c r="DD17" s="1306" t="str">
        <f>MID(SUVAHAVUJ!AD36,11,1)</f>
        <v>0</v>
      </c>
      <c r="DE17" s="1306"/>
      <c r="DF17" s="1306"/>
      <c r="DG17" s="1306"/>
      <c r="DH17" s="1306"/>
      <c r="DI17" s="1316"/>
      <c r="DJ17" s="370"/>
      <c r="DK17" s="371"/>
      <c r="DL17" s="1306" t="str">
        <f>MID(SUVAHAVUJ!AF36,1,1)</f>
        <v xml:space="preserve"> </v>
      </c>
      <c r="DM17" s="1306"/>
      <c r="DN17" s="1306"/>
      <c r="DO17" s="1306"/>
      <c r="DP17" s="1306"/>
      <c r="DQ17" s="1306"/>
      <c r="DR17" s="1306" t="str">
        <f>MID(SUVAHAVUJ!AF36,2,1)</f>
        <v xml:space="preserve"> </v>
      </c>
      <c r="DS17" s="1306"/>
      <c r="DT17" s="1306"/>
      <c r="DU17" s="1306"/>
      <c r="DV17" s="1306"/>
      <c r="DW17" s="1306" t="str">
        <f>MID(SUVAHAVUJ!AF36,3,1)</f>
        <v xml:space="preserve"> </v>
      </c>
      <c r="DX17" s="1306"/>
      <c r="DY17" s="1306"/>
      <c r="DZ17" s="1306"/>
      <c r="EA17" s="1306"/>
      <c r="EB17" s="1306"/>
      <c r="EC17" s="1306" t="str">
        <f>MID(SUVAHAVUJ!AF36,4,1)</f>
        <v xml:space="preserve"> </v>
      </c>
      <c r="ED17" s="1306"/>
      <c r="EE17" s="1306"/>
      <c r="EF17" s="1306"/>
      <c r="EG17" s="1306"/>
      <c r="EH17" s="1306" t="str">
        <f>MID(SUVAHAVUJ!AF36,5,1)</f>
        <v xml:space="preserve"> </v>
      </c>
      <c r="EI17" s="1306"/>
      <c r="EJ17" s="1306"/>
      <c r="EK17" s="1306"/>
      <c r="EL17" s="1306"/>
      <c r="EM17" s="1306"/>
      <c r="EN17" s="1306" t="str">
        <f>MID(SUVAHAVUJ!AF36,6,1)</f>
        <v xml:space="preserve"> </v>
      </c>
      <c r="EO17" s="1306"/>
      <c r="EP17" s="1306"/>
      <c r="EQ17" s="1306"/>
      <c r="ER17" s="1306"/>
      <c r="ES17" s="1306" t="str">
        <f>MID(SUVAHAVUJ!AF36,7,1)</f>
        <v xml:space="preserve"> </v>
      </c>
      <c r="ET17" s="1306"/>
      <c r="EU17" s="1306"/>
      <c r="EV17" s="1306"/>
      <c r="EW17" s="1306"/>
      <c r="EX17" s="1306"/>
      <c r="EY17" s="1306" t="str">
        <f>MID(SUVAHAVUJ!AF36,8,1)</f>
        <v xml:space="preserve"> </v>
      </c>
      <c r="EZ17" s="1306"/>
      <c r="FA17" s="1306"/>
      <c r="FB17" s="1306"/>
      <c r="FC17" s="1306"/>
      <c r="FD17" s="1306" t="str">
        <f>MID(SUVAHAVUJ!AF36,9,1)</f>
        <v xml:space="preserve"> </v>
      </c>
      <c r="FE17" s="1306"/>
      <c r="FF17" s="1306"/>
      <c r="FG17" s="1306"/>
      <c r="FH17" s="1306"/>
      <c r="FI17" s="1306"/>
      <c r="FJ17" s="1306" t="str">
        <f>MID(SUVAHAVUJ!AF36,10,1)</f>
        <v xml:space="preserve"> </v>
      </c>
      <c r="FK17" s="1306"/>
      <c r="FL17" s="1306"/>
      <c r="FM17" s="1306"/>
      <c r="FN17" s="1306"/>
      <c r="FO17" s="1307" t="str">
        <f>MID(SUVAHAVUJ!AF36,11,1)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03"/>
    </row>
    <row r="18" spans="2:205" ht="23.25" customHeight="1" x14ac:dyDescent="0.2">
      <c r="B18" s="1299"/>
      <c r="C18" s="1299"/>
      <c r="D18" s="1299"/>
      <c r="E18" s="1299"/>
      <c r="F18" s="1299"/>
      <c r="G18" s="1299"/>
      <c r="H18" s="1299"/>
      <c r="I18" s="1299"/>
      <c r="J18" s="1299"/>
      <c r="K18" s="1299"/>
      <c r="L18" s="1301"/>
      <c r="M18" s="1301"/>
      <c r="N18" s="1301"/>
      <c r="O18" s="1301"/>
      <c r="P18" s="1301"/>
      <c r="Q18" s="1301"/>
      <c r="R18" s="1301"/>
      <c r="S18" s="1301"/>
      <c r="T18" s="1301"/>
      <c r="U18" s="1301"/>
      <c r="V18" s="1301"/>
      <c r="W18" s="1301"/>
      <c r="X18" s="1301"/>
      <c r="Y18" s="1301"/>
      <c r="Z18" s="1301"/>
      <c r="AA18" s="1301"/>
      <c r="AB18" s="1301"/>
      <c r="AC18" s="1301"/>
      <c r="AD18" s="1301"/>
      <c r="AE18" s="1301"/>
      <c r="AF18" s="1301"/>
      <c r="AG18" s="1301"/>
      <c r="AH18" s="1301"/>
      <c r="AI18" s="1301"/>
      <c r="AJ18" s="1301"/>
      <c r="AK18" s="1301"/>
      <c r="AL18" s="1301"/>
      <c r="AM18" s="1301"/>
      <c r="AN18" s="1301"/>
      <c r="AO18" s="1301"/>
      <c r="AP18" s="1301"/>
      <c r="AQ18" s="1302"/>
      <c r="AR18" s="1302"/>
      <c r="AS18" s="1302"/>
      <c r="AT18" s="1302"/>
      <c r="AU18" s="1302"/>
      <c r="AV18" s="1302"/>
      <c r="AW18" s="1302"/>
      <c r="AX18" s="1302"/>
      <c r="AY18" s="370"/>
      <c r="AZ18" s="371"/>
      <c r="BA18" s="1306" t="str">
        <f>MID(SUVAHAVUJ!AE36,1,1)</f>
        <v xml:space="preserve"> </v>
      </c>
      <c r="BB18" s="1306"/>
      <c r="BC18" s="1306"/>
      <c r="BD18" s="1306"/>
      <c r="BE18" s="1306"/>
      <c r="BF18" s="1306"/>
      <c r="BG18" s="1306" t="str">
        <f>MID(SUVAHAVUJ!AE36,2,1)</f>
        <v xml:space="preserve"> </v>
      </c>
      <c r="BH18" s="1306"/>
      <c r="BI18" s="1306"/>
      <c r="BJ18" s="1306"/>
      <c r="BK18" s="1306"/>
      <c r="BL18" s="1306" t="str">
        <f>MID(SUVAHAVUJ!AE36,3,1)</f>
        <v xml:space="preserve"> </v>
      </c>
      <c r="BM18" s="1306"/>
      <c r="BN18" s="1306"/>
      <c r="BO18" s="1306"/>
      <c r="BP18" s="1306"/>
      <c r="BQ18" s="1306"/>
      <c r="BR18" s="1306" t="str">
        <f>MID(SUVAHAVUJ!AE36,4,1)</f>
        <v xml:space="preserve"> </v>
      </c>
      <c r="BS18" s="1306"/>
      <c r="BT18" s="1306"/>
      <c r="BU18" s="1306"/>
      <c r="BV18" s="1306"/>
      <c r="BW18" s="1306" t="str">
        <f>MID(SUVAHAVUJ!AE36,5,1)</f>
        <v xml:space="preserve"> </v>
      </c>
      <c r="BX18" s="1306"/>
      <c r="BY18" s="1306"/>
      <c r="BZ18" s="1306"/>
      <c r="CA18" s="1306"/>
      <c r="CB18" s="1306"/>
      <c r="CC18" s="1306" t="str">
        <f>MID(SUVAHAVUJ!AE36,6,1)</f>
        <v xml:space="preserve"> </v>
      </c>
      <c r="CD18" s="1306"/>
      <c r="CE18" s="1306"/>
      <c r="CF18" s="1306"/>
      <c r="CG18" s="1306"/>
      <c r="CH18" s="1306" t="str">
        <f>MID(SUVAHAVUJ!AE36,7,1)</f>
        <v xml:space="preserve"> </v>
      </c>
      <c r="CI18" s="1306"/>
      <c r="CJ18" s="1306"/>
      <c r="CK18" s="1306"/>
      <c r="CL18" s="1306"/>
      <c r="CM18" s="1306"/>
      <c r="CN18" s="1306" t="str">
        <f>MID(SUVAHAVUJ!AE36,8,1)</f>
        <v xml:space="preserve"> </v>
      </c>
      <c r="CO18" s="1306"/>
      <c r="CP18" s="1306"/>
      <c r="CQ18" s="1306"/>
      <c r="CR18" s="1306"/>
      <c r="CS18" s="1306" t="str">
        <f>MID(SUVAHAVUJ!AE36,9,1)</f>
        <v xml:space="preserve"> </v>
      </c>
      <c r="CT18" s="1306"/>
      <c r="CU18" s="1306"/>
      <c r="CV18" s="1306"/>
      <c r="CW18" s="1306"/>
      <c r="CX18" s="1306"/>
      <c r="CY18" s="1306" t="str">
        <f>MID(SUVAHAVUJ!AE36,10,1)</f>
        <v xml:space="preserve"> </v>
      </c>
      <c r="CZ18" s="1306"/>
      <c r="DA18" s="1306"/>
      <c r="DB18" s="1306"/>
      <c r="DC18" s="1306"/>
      <c r="DD18" s="1306" t="str">
        <f>MID(SUVAHAVUJ!AE36,11,1)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MID(SUVAHAVUJ!AG36,1,1)</f>
        <v xml:space="preserve"> </v>
      </c>
      <c r="EQ18" s="1306"/>
      <c r="ER18" s="1306"/>
      <c r="ES18" s="1306"/>
      <c r="ET18" s="1306"/>
      <c r="EU18" s="1306"/>
      <c r="EV18" s="1306" t="str">
        <f>MID(SUVAHAVUJ!AG36,2,1)</f>
        <v xml:space="preserve"> </v>
      </c>
      <c r="EW18" s="1306"/>
      <c r="EX18" s="1306"/>
      <c r="EY18" s="1306"/>
      <c r="EZ18" s="1306"/>
      <c r="FA18" s="1306" t="str">
        <f>MID(SUVAHAVUJ!AG36,3,1)</f>
        <v xml:space="preserve"> </v>
      </c>
      <c r="FB18" s="1306"/>
      <c r="FC18" s="1306"/>
      <c r="FD18" s="1306"/>
      <c r="FE18" s="1306"/>
      <c r="FF18" s="1306"/>
      <c r="FG18" s="1306" t="str">
        <f>MID(SUVAHAVUJ!AG36,4,1)</f>
        <v xml:space="preserve"> </v>
      </c>
      <c r="FH18" s="1306"/>
      <c r="FI18" s="1306"/>
      <c r="FJ18" s="1306"/>
      <c r="FK18" s="1306"/>
      <c r="FL18" s="1306" t="str">
        <f>MID(SUVAHAVUJ!AG36,5,1)</f>
        <v xml:space="preserve"> </v>
      </c>
      <c r="FM18" s="1306"/>
      <c r="FN18" s="1306"/>
      <c r="FO18" s="1306"/>
      <c r="FP18" s="1306"/>
      <c r="FQ18" s="1306"/>
      <c r="FR18" s="1306" t="str">
        <f>MID(SUVAHAVUJ!AG36,6,1)</f>
        <v xml:space="preserve"> </v>
      </c>
      <c r="FS18" s="1306"/>
      <c r="FT18" s="1306"/>
      <c r="FU18" s="1306"/>
      <c r="FV18" s="1306"/>
      <c r="FW18" s="1306" t="str">
        <f>MID(SUVAHAVUJ!AG36,7,1)</f>
        <v xml:space="preserve"> </v>
      </c>
      <c r="FX18" s="1306"/>
      <c r="FY18" s="1306"/>
      <c r="FZ18" s="1306"/>
      <c r="GA18" s="1306"/>
      <c r="GB18" s="1306"/>
      <c r="GC18" s="1306" t="str">
        <f>MID(SUVAHAVUJ!AG36,8,1)</f>
        <v xml:space="preserve"> </v>
      </c>
      <c r="GD18" s="1306"/>
      <c r="GE18" s="1306"/>
      <c r="GF18" s="1306"/>
      <c r="GG18" s="1306"/>
      <c r="GH18" s="1306" t="str">
        <f>MID(SUVAHAVUJ!AG36,9,1)</f>
        <v xml:space="preserve"> </v>
      </c>
      <c r="GI18" s="1306"/>
      <c r="GJ18" s="1306"/>
      <c r="GK18" s="1306"/>
      <c r="GL18" s="1306"/>
      <c r="GM18" s="1306"/>
      <c r="GN18" s="1306" t="str">
        <f>MID(SUVAHAVUJ!AG36,10,1)</f>
        <v xml:space="preserve"> </v>
      </c>
      <c r="GO18" s="1306"/>
      <c r="GP18" s="1306"/>
      <c r="GQ18" s="1306"/>
      <c r="GR18" s="1306"/>
      <c r="GS18" s="1307" t="str">
        <f>MID(SUVAHAVUJ!AG36,11,1)</f>
        <v>0</v>
      </c>
      <c r="GT18" s="1307"/>
      <c r="GU18" s="1307"/>
      <c r="GV18" s="1307"/>
      <c r="GW18" s="1313"/>
    </row>
    <row r="19" spans="2:205" s="129" customFormat="1" ht="23.25" customHeight="1" x14ac:dyDescent="0.2">
      <c r="B19" s="1318" t="s">
        <v>2177</v>
      </c>
      <c r="C19" s="1318"/>
      <c r="D19" s="1318"/>
      <c r="E19" s="1318"/>
      <c r="F19" s="1318"/>
      <c r="G19" s="1318"/>
      <c r="H19" s="1318"/>
      <c r="I19" s="1318"/>
      <c r="J19" s="1318"/>
      <c r="K19" s="1318"/>
      <c r="L19" s="1309" t="str">
        <f>SUVAHAVUJ!$D$37</f>
        <v>Materiál (112, 119, 11X) - /191, 19X/</v>
      </c>
      <c r="M19" s="1310"/>
      <c r="N19" s="1310"/>
      <c r="O19" s="1310"/>
      <c r="P19" s="1310"/>
      <c r="Q19" s="1310"/>
      <c r="R19" s="1310"/>
      <c r="S19" s="1310"/>
      <c r="T19" s="1310"/>
      <c r="U19" s="1310"/>
      <c r="V19" s="1310"/>
      <c r="W19" s="1310"/>
      <c r="X19" s="1310"/>
      <c r="Y19" s="1310"/>
      <c r="Z19" s="1310"/>
      <c r="AA19" s="1310"/>
      <c r="AB19" s="1310"/>
      <c r="AC19" s="1310"/>
      <c r="AD19" s="1310"/>
      <c r="AE19" s="1310"/>
      <c r="AF19" s="1310"/>
      <c r="AG19" s="1310"/>
      <c r="AH19" s="1310"/>
      <c r="AI19" s="1310"/>
      <c r="AJ19" s="1310"/>
      <c r="AK19" s="1310"/>
      <c r="AL19" s="1310"/>
      <c r="AM19" s="1310"/>
      <c r="AN19" s="1310"/>
      <c r="AO19" s="1310"/>
      <c r="AP19" s="1310"/>
      <c r="AQ19" s="1311" t="s">
        <v>926</v>
      </c>
      <c r="AR19" s="1311"/>
      <c r="AS19" s="1311"/>
      <c r="AT19" s="1311"/>
      <c r="AU19" s="1311"/>
      <c r="AV19" s="1311"/>
      <c r="AW19" s="1311"/>
      <c r="AX19" s="1311"/>
      <c r="AY19" s="370"/>
      <c r="AZ19" s="371"/>
      <c r="BA19" s="1306" t="str">
        <f>MID(SUVAHAVUJ!AD37,1,1)</f>
        <v xml:space="preserve"> </v>
      </c>
      <c r="BB19" s="1306"/>
      <c r="BC19" s="1306"/>
      <c r="BD19" s="1306"/>
      <c r="BE19" s="1306"/>
      <c r="BF19" s="1306"/>
      <c r="BG19" s="1306" t="str">
        <f>MID(SUVAHAVUJ!AD37,2,1)</f>
        <v xml:space="preserve"> </v>
      </c>
      <c r="BH19" s="1306"/>
      <c r="BI19" s="1306"/>
      <c r="BJ19" s="1306"/>
      <c r="BK19" s="1306"/>
      <c r="BL19" s="1306" t="str">
        <f>MID(SUVAHAVUJ!AD37,3,1)</f>
        <v xml:space="preserve"> </v>
      </c>
      <c r="BM19" s="1306"/>
      <c r="BN19" s="1306"/>
      <c r="BO19" s="1306"/>
      <c r="BP19" s="1306"/>
      <c r="BQ19" s="1306"/>
      <c r="BR19" s="1306" t="str">
        <f>MID(SUVAHAVUJ!AD37,4,1)</f>
        <v xml:space="preserve"> </v>
      </c>
      <c r="BS19" s="1306"/>
      <c r="BT19" s="1306"/>
      <c r="BU19" s="1306"/>
      <c r="BV19" s="1306"/>
      <c r="BW19" s="1306" t="str">
        <f>MID(SUVAHAVUJ!AD37,5,1)</f>
        <v xml:space="preserve"> </v>
      </c>
      <c r="BX19" s="1306"/>
      <c r="BY19" s="1306"/>
      <c r="BZ19" s="1306"/>
      <c r="CA19" s="1306"/>
      <c r="CB19" s="1306"/>
      <c r="CC19" s="1306" t="str">
        <f>MID(SUVAHAVUJ!AD37,6,1)</f>
        <v xml:space="preserve"> </v>
      </c>
      <c r="CD19" s="1306"/>
      <c r="CE19" s="1306"/>
      <c r="CF19" s="1306"/>
      <c r="CG19" s="1306"/>
      <c r="CH19" s="1306" t="str">
        <f>MID(SUVAHAVUJ!AD37,7,1)</f>
        <v xml:space="preserve"> </v>
      </c>
      <c r="CI19" s="1306"/>
      <c r="CJ19" s="1306"/>
      <c r="CK19" s="1306"/>
      <c r="CL19" s="1306"/>
      <c r="CM19" s="1306"/>
      <c r="CN19" s="1306" t="str">
        <f>MID(SUVAHAVUJ!AD37,8,1)</f>
        <v xml:space="preserve"> </v>
      </c>
      <c r="CO19" s="1306"/>
      <c r="CP19" s="1306"/>
      <c r="CQ19" s="1306"/>
      <c r="CR19" s="1306"/>
      <c r="CS19" s="1306" t="str">
        <f>MID(SUVAHAVUJ!AD37,9,1)</f>
        <v xml:space="preserve"> </v>
      </c>
      <c r="CT19" s="1306"/>
      <c r="CU19" s="1306"/>
      <c r="CV19" s="1306"/>
      <c r="CW19" s="1306"/>
      <c r="CX19" s="1306"/>
      <c r="CY19" s="1306" t="str">
        <f>MID(SUVAHAVUJ!AD37,10,1)</f>
        <v xml:space="preserve"> </v>
      </c>
      <c r="CZ19" s="1306"/>
      <c r="DA19" s="1306"/>
      <c r="DB19" s="1306"/>
      <c r="DC19" s="1306"/>
      <c r="DD19" s="1306" t="str">
        <f>MID(SUVAHAVUJ!AD37,11,1)</f>
        <v>0</v>
      </c>
      <c r="DE19" s="1306"/>
      <c r="DF19" s="1306"/>
      <c r="DG19" s="1306"/>
      <c r="DH19" s="1306"/>
      <c r="DI19" s="1316"/>
      <c r="DJ19" s="370"/>
      <c r="DK19" s="371"/>
      <c r="DL19" s="1306" t="str">
        <f>MID(SUVAHAVUJ!AF37,1,1)</f>
        <v xml:space="preserve"> </v>
      </c>
      <c r="DM19" s="1306"/>
      <c r="DN19" s="1306"/>
      <c r="DO19" s="1306"/>
      <c r="DP19" s="1306"/>
      <c r="DQ19" s="1306"/>
      <c r="DR19" s="1306" t="str">
        <f>MID(SUVAHAVUJ!AF37,2,1)</f>
        <v xml:space="preserve"> </v>
      </c>
      <c r="DS19" s="1306"/>
      <c r="DT19" s="1306"/>
      <c r="DU19" s="1306"/>
      <c r="DV19" s="1306"/>
      <c r="DW19" s="1306" t="str">
        <f>MID(SUVAHAVUJ!AF37,3,1)</f>
        <v xml:space="preserve"> </v>
      </c>
      <c r="DX19" s="1306"/>
      <c r="DY19" s="1306"/>
      <c r="DZ19" s="1306"/>
      <c r="EA19" s="1306"/>
      <c r="EB19" s="1306"/>
      <c r="EC19" s="1306" t="str">
        <f>MID(SUVAHAVUJ!AF37,4,1)</f>
        <v xml:space="preserve"> </v>
      </c>
      <c r="ED19" s="1306"/>
      <c r="EE19" s="1306"/>
      <c r="EF19" s="1306"/>
      <c r="EG19" s="1306"/>
      <c r="EH19" s="1306" t="str">
        <f>MID(SUVAHAVUJ!AF37,5,1)</f>
        <v xml:space="preserve"> </v>
      </c>
      <c r="EI19" s="1306"/>
      <c r="EJ19" s="1306"/>
      <c r="EK19" s="1306"/>
      <c r="EL19" s="1306"/>
      <c r="EM19" s="1306"/>
      <c r="EN19" s="1306" t="str">
        <f>MID(SUVAHAVUJ!AF37,6,1)</f>
        <v xml:space="preserve"> </v>
      </c>
      <c r="EO19" s="1306"/>
      <c r="EP19" s="1306"/>
      <c r="EQ19" s="1306"/>
      <c r="ER19" s="1306"/>
      <c r="ES19" s="1306" t="str">
        <f>MID(SUVAHAVUJ!AF37,7,1)</f>
        <v xml:space="preserve"> </v>
      </c>
      <c r="ET19" s="1306"/>
      <c r="EU19" s="1306"/>
      <c r="EV19" s="1306"/>
      <c r="EW19" s="1306"/>
      <c r="EX19" s="1306"/>
      <c r="EY19" s="1306" t="str">
        <f>MID(SUVAHAVUJ!AF37,8,1)</f>
        <v xml:space="preserve"> </v>
      </c>
      <c r="EZ19" s="1306"/>
      <c r="FA19" s="1306"/>
      <c r="FB19" s="1306"/>
      <c r="FC19" s="1306"/>
      <c r="FD19" s="1306" t="str">
        <f>MID(SUVAHAVUJ!AF37,9,1)</f>
        <v xml:space="preserve"> </v>
      </c>
      <c r="FE19" s="1306"/>
      <c r="FF19" s="1306"/>
      <c r="FG19" s="1306"/>
      <c r="FH19" s="1306"/>
      <c r="FI19" s="1306"/>
      <c r="FJ19" s="1306" t="str">
        <f>MID(SUVAHAVUJ!AF37,10,1)</f>
        <v xml:space="preserve"> </v>
      </c>
      <c r="FK19" s="1306"/>
      <c r="FL19" s="1306"/>
      <c r="FM19" s="1306"/>
      <c r="FN19" s="1306"/>
      <c r="FO19" s="1307" t="str">
        <f>MID(SUVAHAVUJ!AF37,11,1)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03"/>
    </row>
    <row r="20" spans="2:205" ht="24" customHeight="1" x14ac:dyDescent="0.2">
      <c r="B20" s="1318"/>
      <c r="C20" s="1318"/>
      <c r="D20" s="1318"/>
      <c r="E20" s="1318"/>
      <c r="F20" s="1318"/>
      <c r="G20" s="1318"/>
      <c r="H20" s="1318"/>
      <c r="I20" s="1318"/>
      <c r="J20" s="1318"/>
      <c r="K20" s="1318"/>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10"/>
      <c r="AI20" s="1310"/>
      <c r="AJ20" s="1310"/>
      <c r="AK20" s="1310"/>
      <c r="AL20" s="1310"/>
      <c r="AM20" s="1310"/>
      <c r="AN20" s="1310"/>
      <c r="AO20" s="1310"/>
      <c r="AP20" s="1310"/>
      <c r="AQ20" s="1311"/>
      <c r="AR20" s="1311"/>
      <c r="AS20" s="1311"/>
      <c r="AT20" s="1311"/>
      <c r="AU20" s="1311"/>
      <c r="AV20" s="1311"/>
      <c r="AW20" s="1311"/>
      <c r="AX20" s="1311"/>
      <c r="AY20" s="370"/>
      <c r="AZ20" s="371"/>
      <c r="BA20" s="1306" t="str">
        <f>MID(SUVAHAVUJ!AE37,1,1)</f>
        <v xml:space="preserve"> </v>
      </c>
      <c r="BB20" s="1306"/>
      <c r="BC20" s="1306"/>
      <c r="BD20" s="1306"/>
      <c r="BE20" s="1306"/>
      <c r="BF20" s="1306"/>
      <c r="BG20" s="1306" t="str">
        <f>MID(SUVAHAVUJ!AE37,2,1)</f>
        <v xml:space="preserve"> </v>
      </c>
      <c r="BH20" s="1306"/>
      <c r="BI20" s="1306"/>
      <c r="BJ20" s="1306"/>
      <c r="BK20" s="1306"/>
      <c r="BL20" s="1306" t="str">
        <f>MID(SUVAHAVUJ!AE37,3,1)</f>
        <v xml:space="preserve"> </v>
      </c>
      <c r="BM20" s="1306"/>
      <c r="BN20" s="1306"/>
      <c r="BO20" s="1306"/>
      <c r="BP20" s="1306"/>
      <c r="BQ20" s="1306"/>
      <c r="BR20" s="1306" t="str">
        <f>MID(SUVAHAVUJ!AE37,4,1)</f>
        <v xml:space="preserve"> </v>
      </c>
      <c r="BS20" s="1306"/>
      <c r="BT20" s="1306"/>
      <c r="BU20" s="1306"/>
      <c r="BV20" s="1306"/>
      <c r="BW20" s="1306" t="str">
        <f>MID(SUVAHAVUJ!AE37,5,1)</f>
        <v xml:space="preserve"> </v>
      </c>
      <c r="BX20" s="1306"/>
      <c r="BY20" s="1306"/>
      <c r="BZ20" s="1306"/>
      <c r="CA20" s="1306"/>
      <c r="CB20" s="1306"/>
      <c r="CC20" s="1306" t="str">
        <f>MID(SUVAHAVUJ!AE37,6,1)</f>
        <v xml:space="preserve"> </v>
      </c>
      <c r="CD20" s="1306"/>
      <c r="CE20" s="1306"/>
      <c r="CF20" s="1306"/>
      <c r="CG20" s="1306"/>
      <c r="CH20" s="1306" t="str">
        <f>MID(SUVAHAVUJ!AE37,7,1)</f>
        <v xml:space="preserve"> </v>
      </c>
      <c r="CI20" s="1306"/>
      <c r="CJ20" s="1306"/>
      <c r="CK20" s="1306"/>
      <c r="CL20" s="1306"/>
      <c r="CM20" s="1306"/>
      <c r="CN20" s="1306" t="str">
        <f>MID(SUVAHAVUJ!AE37,8,1)</f>
        <v xml:space="preserve"> </v>
      </c>
      <c r="CO20" s="1306"/>
      <c r="CP20" s="1306"/>
      <c r="CQ20" s="1306"/>
      <c r="CR20" s="1306"/>
      <c r="CS20" s="1306" t="str">
        <f>MID(SUVAHAVUJ!AE37,9,1)</f>
        <v xml:space="preserve"> </v>
      </c>
      <c r="CT20" s="1306"/>
      <c r="CU20" s="1306"/>
      <c r="CV20" s="1306"/>
      <c r="CW20" s="1306"/>
      <c r="CX20" s="1306"/>
      <c r="CY20" s="1306" t="str">
        <f>MID(SUVAHAVUJ!AE37,10,1)</f>
        <v xml:space="preserve"> </v>
      </c>
      <c r="CZ20" s="1306"/>
      <c r="DA20" s="1306"/>
      <c r="DB20" s="1306"/>
      <c r="DC20" s="1306"/>
      <c r="DD20" s="1306" t="str">
        <f>MID(SUVAHAVUJ!AE37,11,1)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MID(SUVAHAVUJ!AG37,1,1)</f>
        <v xml:space="preserve"> </v>
      </c>
      <c r="EQ20" s="1306"/>
      <c r="ER20" s="1306"/>
      <c r="ES20" s="1306"/>
      <c r="ET20" s="1306"/>
      <c r="EU20" s="1306"/>
      <c r="EV20" s="1306" t="str">
        <f>MID(SUVAHAVUJ!AG37,2,1)</f>
        <v xml:space="preserve"> </v>
      </c>
      <c r="EW20" s="1306"/>
      <c r="EX20" s="1306"/>
      <c r="EY20" s="1306"/>
      <c r="EZ20" s="1306"/>
      <c r="FA20" s="1306" t="str">
        <f>MID(SUVAHAVUJ!AG37,3,1)</f>
        <v xml:space="preserve"> </v>
      </c>
      <c r="FB20" s="1306"/>
      <c r="FC20" s="1306"/>
      <c r="FD20" s="1306"/>
      <c r="FE20" s="1306"/>
      <c r="FF20" s="1306"/>
      <c r="FG20" s="1306" t="str">
        <f>MID(SUVAHAVUJ!AG37,4,1)</f>
        <v xml:space="preserve"> </v>
      </c>
      <c r="FH20" s="1306"/>
      <c r="FI20" s="1306"/>
      <c r="FJ20" s="1306"/>
      <c r="FK20" s="1306"/>
      <c r="FL20" s="1306" t="str">
        <f>MID(SUVAHAVUJ!AG37,5,1)</f>
        <v xml:space="preserve"> </v>
      </c>
      <c r="FM20" s="1306"/>
      <c r="FN20" s="1306"/>
      <c r="FO20" s="1306"/>
      <c r="FP20" s="1306"/>
      <c r="FQ20" s="1306"/>
      <c r="FR20" s="1306" t="str">
        <f>MID(SUVAHAVUJ!AG37,6,1)</f>
        <v xml:space="preserve"> </v>
      </c>
      <c r="FS20" s="1306"/>
      <c r="FT20" s="1306"/>
      <c r="FU20" s="1306"/>
      <c r="FV20" s="1306"/>
      <c r="FW20" s="1306" t="str">
        <f>MID(SUVAHAVUJ!AG37,7,1)</f>
        <v xml:space="preserve"> </v>
      </c>
      <c r="FX20" s="1306"/>
      <c r="FY20" s="1306"/>
      <c r="FZ20" s="1306"/>
      <c r="GA20" s="1306"/>
      <c r="GB20" s="1306"/>
      <c r="GC20" s="1306" t="str">
        <f>MID(SUVAHAVUJ!AG37,8,1)</f>
        <v xml:space="preserve"> </v>
      </c>
      <c r="GD20" s="1306"/>
      <c r="GE20" s="1306"/>
      <c r="GF20" s="1306"/>
      <c r="GG20" s="1306"/>
      <c r="GH20" s="1306" t="str">
        <f>MID(SUVAHAVUJ!AG37,9,1)</f>
        <v xml:space="preserve"> </v>
      </c>
      <c r="GI20" s="1306"/>
      <c r="GJ20" s="1306"/>
      <c r="GK20" s="1306"/>
      <c r="GL20" s="1306"/>
      <c r="GM20" s="1306"/>
      <c r="GN20" s="1306" t="str">
        <f>MID(SUVAHAVUJ!AG37,10,1)</f>
        <v xml:space="preserve"> </v>
      </c>
      <c r="GO20" s="1306"/>
      <c r="GP20" s="1306"/>
      <c r="GQ20" s="1306"/>
      <c r="GR20" s="1306"/>
      <c r="GS20" s="1307" t="str">
        <f>MID(SUVAHAVUJ!AG37,11,1)</f>
        <v>0</v>
      </c>
      <c r="GT20" s="1307"/>
      <c r="GU20" s="1307"/>
      <c r="GV20" s="1307"/>
      <c r="GW20" s="1313"/>
    </row>
    <row r="21" spans="2:205" s="129" customFormat="1" ht="23.25" customHeight="1" x14ac:dyDescent="0.2">
      <c r="B21" s="1312" t="s">
        <v>2080</v>
      </c>
      <c r="C21" s="1312"/>
      <c r="D21" s="1312"/>
      <c r="E21" s="1312"/>
      <c r="F21" s="1312"/>
      <c r="G21" s="1312"/>
      <c r="H21" s="1312"/>
      <c r="I21" s="1312"/>
      <c r="J21" s="1312"/>
      <c r="K21" s="1312"/>
      <c r="L21" s="1309" t="str">
        <f>SUVAHAVUJ!$D$38</f>
        <v>Nedokončená výroba a polotovary vlastnej výroby  (121, 122, 12X) - /192, 193, 19X/</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924</v>
      </c>
      <c r="AR21" s="1311"/>
      <c r="AS21" s="1311"/>
      <c r="AT21" s="1311"/>
      <c r="AU21" s="1311"/>
      <c r="AV21" s="1311"/>
      <c r="AW21" s="1311"/>
      <c r="AX21" s="1311"/>
      <c r="AY21" s="370"/>
      <c r="AZ21" s="371"/>
      <c r="BA21" s="1306" t="str">
        <f>MID(SUVAHAVUJ!AD38,1,1)</f>
        <v xml:space="preserve"> </v>
      </c>
      <c r="BB21" s="1306"/>
      <c r="BC21" s="1306"/>
      <c r="BD21" s="1306"/>
      <c r="BE21" s="1306"/>
      <c r="BF21" s="1306"/>
      <c r="BG21" s="1306" t="str">
        <f>MID(SUVAHAVUJ!AD38,2,1)</f>
        <v xml:space="preserve"> </v>
      </c>
      <c r="BH21" s="1306"/>
      <c r="BI21" s="1306"/>
      <c r="BJ21" s="1306"/>
      <c r="BK21" s="1306"/>
      <c r="BL21" s="1306" t="str">
        <f>MID(SUVAHAVUJ!AD38,3,1)</f>
        <v xml:space="preserve"> </v>
      </c>
      <c r="BM21" s="1306"/>
      <c r="BN21" s="1306"/>
      <c r="BO21" s="1306"/>
      <c r="BP21" s="1306"/>
      <c r="BQ21" s="1306"/>
      <c r="BR21" s="1306" t="str">
        <f>MID(SUVAHAVUJ!AD38,4,1)</f>
        <v xml:space="preserve"> </v>
      </c>
      <c r="BS21" s="1306"/>
      <c r="BT21" s="1306"/>
      <c r="BU21" s="1306"/>
      <c r="BV21" s="1306"/>
      <c r="BW21" s="1306" t="str">
        <f>MID(SUVAHAVUJ!AD38,5,1)</f>
        <v xml:space="preserve"> </v>
      </c>
      <c r="BX21" s="1306"/>
      <c r="BY21" s="1306"/>
      <c r="BZ21" s="1306"/>
      <c r="CA21" s="1306"/>
      <c r="CB21" s="1306"/>
      <c r="CC21" s="1306" t="str">
        <f>MID(SUVAHAVUJ!AD38,6,1)</f>
        <v xml:space="preserve"> </v>
      </c>
      <c r="CD21" s="1306"/>
      <c r="CE21" s="1306"/>
      <c r="CF21" s="1306"/>
      <c r="CG21" s="1306"/>
      <c r="CH21" s="1306" t="str">
        <f>MID(SUVAHAVUJ!AD38,7,1)</f>
        <v xml:space="preserve"> </v>
      </c>
      <c r="CI21" s="1306"/>
      <c r="CJ21" s="1306"/>
      <c r="CK21" s="1306"/>
      <c r="CL21" s="1306"/>
      <c r="CM21" s="1306"/>
      <c r="CN21" s="1306" t="str">
        <f>MID(SUVAHAVUJ!AD38,8,1)</f>
        <v xml:space="preserve"> </v>
      </c>
      <c r="CO21" s="1306"/>
      <c r="CP21" s="1306"/>
      <c r="CQ21" s="1306"/>
      <c r="CR21" s="1306"/>
      <c r="CS21" s="1306" t="str">
        <f>MID(SUVAHAVUJ!AD38,9,1)</f>
        <v xml:space="preserve"> </v>
      </c>
      <c r="CT21" s="1306"/>
      <c r="CU21" s="1306"/>
      <c r="CV21" s="1306"/>
      <c r="CW21" s="1306"/>
      <c r="CX21" s="1306"/>
      <c r="CY21" s="1306" t="str">
        <f>MID(SUVAHAVUJ!AD38,10,1)</f>
        <v xml:space="preserve"> </v>
      </c>
      <c r="CZ21" s="1306"/>
      <c r="DA21" s="1306"/>
      <c r="DB21" s="1306"/>
      <c r="DC21" s="1306"/>
      <c r="DD21" s="1306" t="str">
        <f>MID(SUVAHAVUJ!AD38,11,1)</f>
        <v>0</v>
      </c>
      <c r="DE21" s="1306"/>
      <c r="DF21" s="1306"/>
      <c r="DG21" s="1306"/>
      <c r="DH21" s="1306"/>
      <c r="DI21" s="1316"/>
      <c r="DJ21" s="370"/>
      <c r="DK21" s="371"/>
      <c r="DL21" s="1306" t="str">
        <f>MID(SUVAHAVUJ!AF38,1,1)</f>
        <v xml:space="preserve"> </v>
      </c>
      <c r="DM21" s="1306"/>
      <c r="DN21" s="1306"/>
      <c r="DO21" s="1306"/>
      <c r="DP21" s="1306"/>
      <c r="DQ21" s="1306"/>
      <c r="DR21" s="1306" t="str">
        <f>MID(SUVAHAVUJ!AF38,2,1)</f>
        <v xml:space="preserve"> </v>
      </c>
      <c r="DS21" s="1306"/>
      <c r="DT21" s="1306"/>
      <c r="DU21" s="1306"/>
      <c r="DV21" s="1306"/>
      <c r="DW21" s="1306" t="str">
        <f>MID(SUVAHAVUJ!AF38,3,1)</f>
        <v xml:space="preserve"> </v>
      </c>
      <c r="DX21" s="1306"/>
      <c r="DY21" s="1306"/>
      <c r="DZ21" s="1306"/>
      <c r="EA21" s="1306"/>
      <c r="EB21" s="1306"/>
      <c r="EC21" s="1306" t="str">
        <f>MID(SUVAHAVUJ!AF38,4,1)</f>
        <v xml:space="preserve"> </v>
      </c>
      <c r="ED21" s="1306"/>
      <c r="EE21" s="1306"/>
      <c r="EF21" s="1306"/>
      <c r="EG21" s="1306"/>
      <c r="EH21" s="1306" t="str">
        <f>MID(SUVAHAVUJ!AF38,5,1)</f>
        <v xml:space="preserve"> </v>
      </c>
      <c r="EI21" s="1306"/>
      <c r="EJ21" s="1306"/>
      <c r="EK21" s="1306"/>
      <c r="EL21" s="1306"/>
      <c r="EM21" s="1306"/>
      <c r="EN21" s="1306" t="str">
        <f>MID(SUVAHAVUJ!AF38,6,1)</f>
        <v xml:space="preserve"> </v>
      </c>
      <c r="EO21" s="1306"/>
      <c r="EP21" s="1306"/>
      <c r="EQ21" s="1306"/>
      <c r="ER21" s="1306"/>
      <c r="ES21" s="1306" t="str">
        <f>MID(SUVAHAVUJ!AF38,7,1)</f>
        <v xml:space="preserve"> </v>
      </c>
      <c r="ET21" s="1306"/>
      <c r="EU21" s="1306"/>
      <c r="EV21" s="1306"/>
      <c r="EW21" s="1306"/>
      <c r="EX21" s="1306"/>
      <c r="EY21" s="1306" t="str">
        <f>MID(SUVAHAVUJ!AF38,8,1)</f>
        <v xml:space="preserve"> </v>
      </c>
      <c r="EZ21" s="1306"/>
      <c r="FA21" s="1306"/>
      <c r="FB21" s="1306"/>
      <c r="FC21" s="1306"/>
      <c r="FD21" s="1306" t="str">
        <f>MID(SUVAHAVUJ!AF38,9,1)</f>
        <v xml:space="preserve"> </v>
      </c>
      <c r="FE21" s="1306"/>
      <c r="FF21" s="1306"/>
      <c r="FG21" s="1306"/>
      <c r="FH21" s="1306"/>
      <c r="FI21" s="1306"/>
      <c r="FJ21" s="1306" t="str">
        <f>MID(SUVAHAVUJ!AF38,10,1)</f>
        <v xml:space="preserve"> </v>
      </c>
      <c r="FK21" s="1306"/>
      <c r="FL21" s="1306"/>
      <c r="FM21" s="1306"/>
      <c r="FN21" s="1306"/>
      <c r="FO21" s="1307" t="str">
        <f>MID(SUVAHAVUJ!AF38,11,1)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03"/>
    </row>
    <row r="22" spans="2:205" ht="23.25" customHeight="1" x14ac:dyDescent="0.2">
      <c r="B22" s="1312"/>
      <c r="C22" s="1312"/>
      <c r="D22" s="1312"/>
      <c r="E22" s="1312"/>
      <c r="F22" s="1312"/>
      <c r="G22" s="1312"/>
      <c r="H22" s="1312"/>
      <c r="I22" s="1312"/>
      <c r="J22" s="1312"/>
      <c r="K22" s="1312"/>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10"/>
      <c r="AI22" s="1310"/>
      <c r="AJ22" s="1310"/>
      <c r="AK22" s="1310"/>
      <c r="AL22" s="1310"/>
      <c r="AM22" s="1310"/>
      <c r="AN22" s="1310"/>
      <c r="AO22" s="1310"/>
      <c r="AP22" s="1310"/>
      <c r="AQ22" s="1311"/>
      <c r="AR22" s="1311"/>
      <c r="AS22" s="1311"/>
      <c r="AT22" s="1311"/>
      <c r="AU22" s="1311"/>
      <c r="AV22" s="1311"/>
      <c r="AW22" s="1311"/>
      <c r="AX22" s="1311"/>
      <c r="AY22" s="370"/>
      <c r="AZ22" s="371"/>
      <c r="BA22" s="1306" t="str">
        <f>MID(SUVAHAVUJ!AE38,1,1)</f>
        <v xml:space="preserve"> </v>
      </c>
      <c r="BB22" s="1306"/>
      <c r="BC22" s="1306"/>
      <c r="BD22" s="1306"/>
      <c r="BE22" s="1306"/>
      <c r="BF22" s="1306"/>
      <c r="BG22" s="1306" t="str">
        <f>MID(SUVAHAVUJ!AE38,2,1)</f>
        <v xml:space="preserve"> </v>
      </c>
      <c r="BH22" s="1306"/>
      <c r="BI22" s="1306"/>
      <c r="BJ22" s="1306"/>
      <c r="BK22" s="1306"/>
      <c r="BL22" s="1306" t="str">
        <f>MID(SUVAHAVUJ!AE38,3,1)</f>
        <v xml:space="preserve"> </v>
      </c>
      <c r="BM22" s="1306"/>
      <c r="BN22" s="1306"/>
      <c r="BO22" s="1306"/>
      <c r="BP22" s="1306"/>
      <c r="BQ22" s="1306"/>
      <c r="BR22" s="1306" t="str">
        <f>MID(SUVAHAVUJ!AE38,4,1)</f>
        <v xml:space="preserve"> </v>
      </c>
      <c r="BS22" s="1306"/>
      <c r="BT22" s="1306"/>
      <c r="BU22" s="1306"/>
      <c r="BV22" s="1306"/>
      <c r="BW22" s="1306" t="str">
        <f>MID(SUVAHAVUJ!AE38,5,1)</f>
        <v xml:space="preserve"> </v>
      </c>
      <c r="BX22" s="1306"/>
      <c r="BY22" s="1306"/>
      <c r="BZ22" s="1306"/>
      <c r="CA22" s="1306"/>
      <c r="CB22" s="1306"/>
      <c r="CC22" s="1306" t="str">
        <f>MID(SUVAHAVUJ!AE38,6,1)</f>
        <v xml:space="preserve"> </v>
      </c>
      <c r="CD22" s="1306"/>
      <c r="CE22" s="1306"/>
      <c r="CF22" s="1306"/>
      <c r="CG22" s="1306"/>
      <c r="CH22" s="1306" t="str">
        <f>MID(SUVAHAVUJ!AE38,7,1)</f>
        <v xml:space="preserve"> </v>
      </c>
      <c r="CI22" s="1306"/>
      <c r="CJ22" s="1306"/>
      <c r="CK22" s="1306"/>
      <c r="CL22" s="1306"/>
      <c r="CM22" s="1306"/>
      <c r="CN22" s="1306" t="str">
        <f>MID(SUVAHAVUJ!AE38,8,1)</f>
        <v xml:space="preserve"> </v>
      </c>
      <c r="CO22" s="1306"/>
      <c r="CP22" s="1306"/>
      <c r="CQ22" s="1306"/>
      <c r="CR22" s="1306"/>
      <c r="CS22" s="1306" t="str">
        <f>MID(SUVAHAVUJ!AE38,9,1)</f>
        <v xml:space="preserve"> </v>
      </c>
      <c r="CT22" s="1306"/>
      <c r="CU22" s="1306"/>
      <c r="CV22" s="1306"/>
      <c r="CW22" s="1306"/>
      <c r="CX22" s="1306"/>
      <c r="CY22" s="1306" t="str">
        <f>MID(SUVAHAVUJ!AE38,10,1)</f>
        <v xml:space="preserve"> </v>
      </c>
      <c r="CZ22" s="1306"/>
      <c r="DA22" s="1306"/>
      <c r="DB22" s="1306"/>
      <c r="DC22" s="1306"/>
      <c r="DD22" s="1306" t="str">
        <f>MID(SUVAHAVUJ!AE38,11,1)</f>
        <v>0</v>
      </c>
      <c r="DE22" s="1306"/>
      <c r="DF22" s="1306"/>
      <c r="DG22" s="1306"/>
      <c r="DH22" s="1306"/>
      <c r="DI22" s="1316"/>
      <c r="DJ22" s="1304"/>
      <c r="DK22" s="1304"/>
      <c r="DL22" s="1304"/>
      <c r="DM22" s="1304"/>
      <c r="DN22" s="1304"/>
      <c r="DO22" s="1304"/>
      <c r="DP22" s="1304"/>
      <c r="DQ22" s="1304"/>
      <c r="DR22" s="1304"/>
      <c r="DS22" s="1304"/>
      <c r="DT22" s="1304"/>
      <c r="DU22" s="1304"/>
      <c r="DV22" s="1304"/>
      <c r="DW22" s="1304"/>
      <c r="DX22" s="1304"/>
      <c r="DY22" s="1304"/>
      <c r="DZ22" s="1304"/>
      <c r="EA22" s="1304"/>
      <c r="EB22" s="1304"/>
      <c r="EC22" s="1304"/>
      <c r="ED22" s="1304"/>
      <c r="EE22" s="1304"/>
      <c r="EF22" s="1304"/>
      <c r="EG22" s="1304"/>
      <c r="EH22" s="1304"/>
      <c r="EI22" s="1304"/>
      <c r="EJ22" s="1304"/>
      <c r="EK22" s="1304"/>
      <c r="EL22" s="1304"/>
      <c r="EM22" s="1304"/>
      <c r="EN22" s="370"/>
      <c r="EO22" s="371"/>
      <c r="EP22" s="1306" t="str">
        <f>MID(SUVAHAVUJ!AG38,1,1)</f>
        <v xml:space="preserve"> </v>
      </c>
      <c r="EQ22" s="1306"/>
      <c r="ER22" s="1306"/>
      <c r="ES22" s="1306"/>
      <c r="ET22" s="1306"/>
      <c r="EU22" s="1306"/>
      <c r="EV22" s="1306" t="str">
        <f>MID(SUVAHAVUJ!AG38,2,1)</f>
        <v xml:space="preserve"> </v>
      </c>
      <c r="EW22" s="1306"/>
      <c r="EX22" s="1306"/>
      <c r="EY22" s="1306"/>
      <c r="EZ22" s="1306"/>
      <c r="FA22" s="1306" t="str">
        <f>MID(SUVAHAVUJ!AG38,3,1)</f>
        <v xml:space="preserve"> </v>
      </c>
      <c r="FB22" s="1306"/>
      <c r="FC22" s="1306"/>
      <c r="FD22" s="1306"/>
      <c r="FE22" s="1306"/>
      <c r="FF22" s="1306"/>
      <c r="FG22" s="1306" t="str">
        <f>MID(SUVAHAVUJ!AG38,4,1)</f>
        <v xml:space="preserve"> </v>
      </c>
      <c r="FH22" s="1306"/>
      <c r="FI22" s="1306"/>
      <c r="FJ22" s="1306"/>
      <c r="FK22" s="1306"/>
      <c r="FL22" s="1306" t="str">
        <f>MID(SUVAHAVUJ!AG38,5,1)</f>
        <v xml:space="preserve"> </v>
      </c>
      <c r="FM22" s="1306"/>
      <c r="FN22" s="1306"/>
      <c r="FO22" s="1306"/>
      <c r="FP22" s="1306"/>
      <c r="FQ22" s="1306"/>
      <c r="FR22" s="1306" t="str">
        <f>MID(SUVAHAVUJ!AG38,6,1)</f>
        <v xml:space="preserve"> </v>
      </c>
      <c r="FS22" s="1306"/>
      <c r="FT22" s="1306"/>
      <c r="FU22" s="1306"/>
      <c r="FV22" s="1306"/>
      <c r="FW22" s="1306" t="str">
        <f>MID(SUVAHAVUJ!AG38,7,1)</f>
        <v xml:space="preserve"> </v>
      </c>
      <c r="FX22" s="1306"/>
      <c r="FY22" s="1306"/>
      <c r="FZ22" s="1306"/>
      <c r="GA22" s="1306"/>
      <c r="GB22" s="1306"/>
      <c r="GC22" s="1306" t="str">
        <f>MID(SUVAHAVUJ!AG38,8,1)</f>
        <v xml:space="preserve"> </v>
      </c>
      <c r="GD22" s="1306"/>
      <c r="GE22" s="1306"/>
      <c r="GF22" s="1306"/>
      <c r="GG22" s="1306"/>
      <c r="GH22" s="1306" t="str">
        <f>MID(SUVAHAVUJ!AG38,9,1)</f>
        <v xml:space="preserve"> </v>
      </c>
      <c r="GI22" s="1306"/>
      <c r="GJ22" s="1306"/>
      <c r="GK22" s="1306"/>
      <c r="GL22" s="1306"/>
      <c r="GM22" s="1306"/>
      <c r="GN22" s="1306" t="str">
        <f>MID(SUVAHAVUJ!AG38,10,1)</f>
        <v xml:space="preserve"> </v>
      </c>
      <c r="GO22" s="1306"/>
      <c r="GP22" s="1306"/>
      <c r="GQ22" s="1306"/>
      <c r="GR22" s="1306"/>
      <c r="GS22" s="1307" t="str">
        <f>MID(SUVAHAVUJ!AG38,11,1)</f>
        <v>0</v>
      </c>
      <c r="GT22" s="1307"/>
      <c r="GU22" s="1307"/>
      <c r="GV22" s="1307"/>
      <c r="GW22" s="1313"/>
    </row>
    <row r="23" spans="2:205" s="129" customFormat="1" ht="23.25" customHeight="1" x14ac:dyDescent="0.2">
      <c r="B23" s="1312" t="s">
        <v>2083</v>
      </c>
      <c r="C23" s="1312"/>
      <c r="D23" s="1312"/>
      <c r="E23" s="1312"/>
      <c r="F23" s="1312"/>
      <c r="G23" s="1312"/>
      <c r="H23" s="1312"/>
      <c r="I23" s="1312"/>
      <c r="J23" s="1312"/>
      <c r="K23" s="1312"/>
      <c r="L23" s="1309" t="str">
        <f>SUVAHAVUJ!$D$39</f>
        <v>Výrobky (123) - /194/</v>
      </c>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1" t="s">
        <v>912</v>
      </c>
      <c r="AR23" s="1311"/>
      <c r="AS23" s="1311"/>
      <c r="AT23" s="1311"/>
      <c r="AU23" s="1311"/>
      <c r="AV23" s="1311"/>
      <c r="AW23" s="1311"/>
      <c r="AX23" s="1311"/>
      <c r="AY23" s="370"/>
      <c r="AZ23" s="371"/>
      <c r="BA23" s="1306" t="str">
        <f>MID(SUVAHAVUJ!AD39,1,1)</f>
        <v xml:space="preserve"> </v>
      </c>
      <c r="BB23" s="1306"/>
      <c r="BC23" s="1306"/>
      <c r="BD23" s="1306"/>
      <c r="BE23" s="1306"/>
      <c r="BF23" s="1306"/>
      <c r="BG23" s="1306" t="str">
        <f>MID(SUVAHAVUJ!AD39,2,1)</f>
        <v xml:space="preserve"> </v>
      </c>
      <c r="BH23" s="1306"/>
      <c r="BI23" s="1306"/>
      <c r="BJ23" s="1306"/>
      <c r="BK23" s="1306"/>
      <c r="BL23" s="1306" t="str">
        <f>MID(SUVAHAVUJ!AD39,3,1)</f>
        <v xml:space="preserve"> </v>
      </c>
      <c r="BM23" s="1306"/>
      <c r="BN23" s="1306"/>
      <c r="BO23" s="1306"/>
      <c r="BP23" s="1306"/>
      <c r="BQ23" s="1306"/>
      <c r="BR23" s="1306" t="str">
        <f>MID(SUVAHAVUJ!AD39,4,1)</f>
        <v xml:space="preserve"> </v>
      </c>
      <c r="BS23" s="1306"/>
      <c r="BT23" s="1306"/>
      <c r="BU23" s="1306"/>
      <c r="BV23" s="1306"/>
      <c r="BW23" s="1306" t="str">
        <f>MID(SUVAHAVUJ!AD39,5,1)</f>
        <v xml:space="preserve"> </v>
      </c>
      <c r="BX23" s="1306"/>
      <c r="BY23" s="1306"/>
      <c r="BZ23" s="1306"/>
      <c r="CA23" s="1306"/>
      <c r="CB23" s="1306"/>
      <c r="CC23" s="1306" t="str">
        <f>MID(SUVAHAVUJ!AD39,6,1)</f>
        <v xml:space="preserve"> </v>
      </c>
      <c r="CD23" s="1306"/>
      <c r="CE23" s="1306"/>
      <c r="CF23" s="1306"/>
      <c r="CG23" s="1306"/>
      <c r="CH23" s="1306" t="str">
        <f>MID(SUVAHAVUJ!AD39,7,1)</f>
        <v xml:space="preserve"> </v>
      </c>
      <c r="CI23" s="1306"/>
      <c r="CJ23" s="1306"/>
      <c r="CK23" s="1306"/>
      <c r="CL23" s="1306"/>
      <c r="CM23" s="1306"/>
      <c r="CN23" s="1306" t="str">
        <f>MID(SUVAHAVUJ!AD39,8,1)</f>
        <v xml:space="preserve"> </v>
      </c>
      <c r="CO23" s="1306"/>
      <c r="CP23" s="1306"/>
      <c r="CQ23" s="1306"/>
      <c r="CR23" s="1306"/>
      <c r="CS23" s="1306" t="str">
        <f>MID(SUVAHAVUJ!AD39,9,1)</f>
        <v xml:space="preserve"> </v>
      </c>
      <c r="CT23" s="1306"/>
      <c r="CU23" s="1306"/>
      <c r="CV23" s="1306"/>
      <c r="CW23" s="1306"/>
      <c r="CX23" s="1306"/>
      <c r="CY23" s="1306" t="str">
        <f>MID(SUVAHAVUJ!AD39,10,1)</f>
        <v xml:space="preserve"> </v>
      </c>
      <c r="CZ23" s="1306"/>
      <c r="DA23" s="1306"/>
      <c r="DB23" s="1306"/>
      <c r="DC23" s="1306"/>
      <c r="DD23" s="1306" t="str">
        <f>MID(SUVAHAVUJ!AD39,11,1)</f>
        <v>0</v>
      </c>
      <c r="DE23" s="1306"/>
      <c r="DF23" s="1306"/>
      <c r="DG23" s="1306"/>
      <c r="DH23" s="1306"/>
      <c r="DI23" s="1316"/>
      <c r="DJ23" s="370"/>
      <c r="DK23" s="371"/>
      <c r="DL23" s="1306" t="str">
        <f>MID(SUVAHAVUJ!AF39,1,1)</f>
        <v xml:space="preserve"> </v>
      </c>
      <c r="DM23" s="1306"/>
      <c r="DN23" s="1306"/>
      <c r="DO23" s="1306"/>
      <c r="DP23" s="1306"/>
      <c r="DQ23" s="1306"/>
      <c r="DR23" s="1306" t="str">
        <f>MID(SUVAHAVUJ!AF39,2,1)</f>
        <v xml:space="preserve"> </v>
      </c>
      <c r="DS23" s="1306"/>
      <c r="DT23" s="1306"/>
      <c r="DU23" s="1306"/>
      <c r="DV23" s="1306"/>
      <c r="DW23" s="1306" t="str">
        <f>MID(SUVAHAVUJ!AF39,3,1)</f>
        <v xml:space="preserve"> </v>
      </c>
      <c r="DX23" s="1306"/>
      <c r="DY23" s="1306"/>
      <c r="DZ23" s="1306"/>
      <c r="EA23" s="1306"/>
      <c r="EB23" s="1306"/>
      <c r="EC23" s="1306" t="str">
        <f>MID(SUVAHAVUJ!AF39,4,1)</f>
        <v xml:space="preserve"> </v>
      </c>
      <c r="ED23" s="1306"/>
      <c r="EE23" s="1306"/>
      <c r="EF23" s="1306"/>
      <c r="EG23" s="1306"/>
      <c r="EH23" s="1306" t="str">
        <f>MID(SUVAHAVUJ!AF39,5,1)</f>
        <v xml:space="preserve"> </v>
      </c>
      <c r="EI23" s="1306"/>
      <c r="EJ23" s="1306"/>
      <c r="EK23" s="1306"/>
      <c r="EL23" s="1306"/>
      <c r="EM23" s="1306"/>
      <c r="EN23" s="1306" t="str">
        <f>MID(SUVAHAVUJ!AF39,6,1)</f>
        <v xml:space="preserve"> </v>
      </c>
      <c r="EO23" s="1306"/>
      <c r="EP23" s="1306"/>
      <c r="EQ23" s="1306"/>
      <c r="ER23" s="1306"/>
      <c r="ES23" s="1306" t="str">
        <f>MID(SUVAHAVUJ!AF39,7,1)</f>
        <v xml:space="preserve"> </v>
      </c>
      <c r="ET23" s="1306"/>
      <c r="EU23" s="1306"/>
      <c r="EV23" s="1306"/>
      <c r="EW23" s="1306"/>
      <c r="EX23" s="1306"/>
      <c r="EY23" s="1306" t="str">
        <f>MID(SUVAHAVUJ!AF39,8,1)</f>
        <v xml:space="preserve"> </v>
      </c>
      <c r="EZ23" s="1306"/>
      <c r="FA23" s="1306"/>
      <c r="FB23" s="1306"/>
      <c r="FC23" s="1306"/>
      <c r="FD23" s="1306" t="str">
        <f>MID(SUVAHAVUJ!AF39,9,1)</f>
        <v xml:space="preserve"> </v>
      </c>
      <c r="FE23" s="1306"/>
      <c r="FF23" s="1306"/>
      <c r="FG23" s="1306"/>
      <c r="FH23" s="1306"/>
      <c r="FI23" s="1306"/>
      <c r="FJ23" s="1306" t="str">
        <f>MID(SUVAHAVUJ!AF39,10,1)</f>
        <v xml:space="preserve"> </v>
      </c>
      <c r="FK23" s="1306"/>
      <c r="FL23" s="1306"/>
      <c r="FM23" s="1306"/>
      <c r="FN23" s="1306"/>
      <c r="FO23" s="1307" t="str">
        <f>MID(SUVAHAVUJ!AF39,11,1)</f>
        <v>0</v>
      </c>
      <c r="FP23" s="1307"/>
      <c r="FQ23" s="1307"/>
      <c r="FR23" s="1307"/>
      <c r="FS23" s="1313"/>
      <c r="FT23" s="1303"/>
      <c r="FU23" s="1303"/>
      <c r="FV23" s="1303"/>
      <c r="FW23" s="1303"/>
      <c r="FX23" s="1303"/>
      <c r="FY23" s="1303"/>
      <c r="FZ23" s="1303"/>
      <c r="GA23" s="1303"/>
      <c r="GB23" s="1303"/>
      <c r="GC23" s="1303"/>
      <c r="GD23" s="1303"/>
      <c r="GE23" s="1303"/>
      <c r="GF23" s="1303"/>
      <c r="GG23" s="1303"/>
      <c r="GH23" s="1303"/>
      <c r="GI23" s="1303"/>
      <c r="GJ23" s="1303"/>
      <c r="GK23" s="1303"/>
      <c r="GL23" s="1303"/>
      <c r="GM23" s="1303"/>
      <c r="GN23" s="1303"/>
      <c r="GO23" s="1303"/>
      <c r="GP23" s="1303"/>
      <c r="GQ23" s="1303"/>
      <c r="GR23" s="1303"/>
      <c r="GS23" s="1303"/>
      <c r="GT23" s="1303"/>
      <c r="GU23" s="1303"/>
      <c r="GV23" s="1303"/>
      <c r="GW23" s="1303"/>
    </row>
    <row r="24" spans="2:205" ht="23.25" customHeight="1" x14ac:dyDescent="0.2">
      <c r="B24" s="1312"/>
      <c r="C24" s="1312"/>
      <c r="D24" s="1312"/>
      <c r="E24" s="1312"/>
      <c r="F24" s="1312"/>
      <c r="G24" s="1312"/>
      <c r="H24" s="1312"/>
      <c r="I24" s="1312"/>
      <c r="J24" s="1312"/>
      <c r="K24" s="1312"/>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1"/>
      <c r="AR24" s="1311"/>
      <c r="AS24" s="1311"/>
      <c r="AT24" s="1311"/>
      <c r="AU24" s="1311"/>
      <c r="AV24" s="1311"/>
      <c r="AW24" s="1311"/>
      <c r="AX24" s="1311"/>
      <c r="AY24" s="370"/>
      <c r="AZ24" s="371"/>
      <c r="BA24" s="1306" t="str">
        <f>MID(SUVAHAVUJ!AE39,1,1)</f>
        <v xml:space="preserve"> </v>
      </c>
      <c r="BB24" s="1306"/>
      <c r="BC24" s="1306"/>
      <c r="BD24" s="1306"/>
      <c r="BE24" s="1306"/>
      <c r="BF24" s="1306"/>
      <c r="BG24" s="1306" t="str">
        <f>MID(SUVAHAVUJ!AE39,2,1)</f>
        <v xml:space="preserve"> </v>
      </c>
      <c r="BH24" s="1306"/>
      <c r="BI24" s="1306"/>
      <c r="BJ24" s="1306"/>
      <c r="BK24" s="1306"/>
      <c r="BL24" s="1306" t="str">
        <f>MID(SUVAHAVUJ!AE39,3,1)</f>
        <v xml:space="preserve"> </v>
      </c>
      <c r="BM24" s="1306"/>
      <c r="BN24" s="1306"/>
      <c r="BO24" s="1306"/>
      <c r="BP24" s="1306"/>
      <c r="BQ24" s="1306"/>
      <c r="BR24" s="1306" t="str">
        <f>MID(SUVAHAVUJ!AE39,4,1)</f>
        <v xml:space="preserve"> </v>
      </c>
      <c r="BS24" s="1306"/>
      <c r="BT24" s="1306"/>
      <c r="BU24" s="1306"/>
      <c r="BV24" s="1306"/>
      <c r="BW24" s="1306" t="str">
        <f>MID(SUVAHAVUJ!AE39,5,1)</f>
        <v xml:space="preserve"> </v>
      </c>
      <c r="BX24" s="1306"/>
      <c r="BY24" s="1306"/>
      <c r="BZ24" s="1306"/>
      <c r="CA24" s="1306"/>
      <c r="CB24" s="1306"/>
      <c r="CC24" s="1306" t="str">
        <f>MID(SUVAHAVUJ!AE39,6,1)</f>
        <v xml:space="preserve"> </v>
      </c>
      <c r="CD24" s="1306"/>
      <c r="CE24" s="1306"/>
      <c r="CF24" s="1306"/>
      <c r="CG24" s="1306"/>
      <c r="CH24" s="1306" t="str">
        <f>MID(SUVAHAVUJ!AE39,7,1)</f>
        <v xml:space="preserve"> </v>
      </c>
      <c r="CI24" s="1306"/>
      <c r="CJ24" s="1306"/>
      <c r="CK24" s="1306"/>
      <c r="CL24" s="1306"/>
      <c r="CM24" s="1306"/>
      <c r="CN24" s="1306" t="str">
        <f>MID(SUVAHAVUJ!AE39,8,1)</f>
        <v xml:space="preserve"> </v>
      </c>
      <c r="CO24" s="1306"/>
      <c r="CP24" s="1306"/>
      <c r="CQ24" s="1306"/>
      <c r="CR24" s="1306"/>
      <c r="CS24" s="1306" t="str">
        <f>MID(SUVAHAVUJ!AE39,9,1)</f>
        <v xml:space="preserve"> </v>
      </c>
      <c r="CT24" s="1306"/>
      <c r="CU24" s="1306"/>
      <c r="CV24" s="1306"/>
      <c r="CW24" s="1306"/>
      <c r="CX24" s="1306"/>
      <c r="CY24" s="1306" t="str">
        <f>MID(SUVAHAVUJ!AE39,10,1)</f>
        <v xml:space="preserve"> </v>
      </c>
      <c r="CZ24" s="1306"/>
      <c r="DA24" s="1306"/>
      <c r="DB24" s="1306"/>
      <c r="DC24" s="1306"/>
      <c r="DD24" s="1306" t="str">
        <f>MID(SUVAHAVUJ!AE39,11,1)</f>
        <v>0</v>
      </c>
      <c r="DE24" s="1306"/>
      <c r="DF24" s="1306"/>
      <c r="DG24" s="1306"/>
      <c r="DH24" s="1306"/>
      <c r="DI24" s="1316"/>
      <c r="DJ24" s="1304"/>
      <c r="DK24" s="1304"/>
      <c r="DL24" s="1304"/>
      <c r="DM24" s="1304"/>
      <c r="DN24" s="1304"/>
      <c r="DO24" s="1304"/>
      <c r="DP24" s="1304"/>
      <c r="DQ24" s="1304"/>
      <c r="DR24" s="1304"/>
      <c r="DS24" s="1304"/>
      <c r="DT24" s="1304"/>
      <c r="DU24" s="1304"/>
      <c r="DV24" s="1304"/>
      <c r="DW24" s="1304"/>
      <c r="DX24" s="1304"/>
      <c r="DY24" s="1304"/>
      <c r="DZ24" s="1304"/>
      <c r="EA24" s="1304"/>
      <c r="EB24" s="1304"/>
      <c r="EC24" s="1304"/>
      <c r="ED24" s="1304"/>
      <c r="EE24" s="1304"/>
      <c r="EF24" s="1304"/>
      <c r="EG24" s="1304"/>
      <c r="EH24" s="1304"/>
      <c r="EI24" s="1304"/>
      <c r="EJ24" s="1304"/>
      <c r="EK24" s="1304"/>
      <c r="EL24" s="1304"/>
      <c r="EM24" s="1304"/>
      <c r="EN24" s="370"/>
      <c r="EO24" s="371"/>
      <c r="EP24" s="1306" t="str">
        <f>MID(SUVAHAVUJ!AG39,1,1)</f>
        <v xml:space="preserve"> </v>
      </c>
      <c r="EQ24" s="1306"/>
      <c r="ER24" s="1306"/>
      <c r="ES24" s="1306"/>
      <c r="ET24" s="1306"/>
      <c r="EU24" s="1306"/>
      <c r="EV24" s="1306" t="str">
        <f>MID(SUVAHAVUJ!AG39,2,1)</f>
        <v xml:space="preserve"> </v>
      </c>
      <c r="EW24" s="1306"/>
      <c r="EX24" s="1306"/>
      <c r="EY24" s="1306"/>
      <c r="EZ24" s="1306"/>
      <c r="FA24" s="1306" t="str">
        <f>MID(SUVAHAVUJ!AG39,3,1)</f>
        <v xml:space="preserve"> </v>
      </c>
      <c r="FB24" s="1306"/>
      <c r="FC24" s="1306"/>
      <c r="FD24" s="1306"/>
      <c r="FE24" s="1306"/>
      <c r="FF24" s="1306"/>
      <c r="FG24" s="1306" t="str">
        <f>MID(SUVAHAVUJ!AG39,4,1)</f>
        <v xml:space="preserve"> </v>
      </c>
      <c r="FH24" s="1306"/>
      <c r="FI24" s="1306"/>
      <c r="FJ24" s="1306"/>
      <c r="FK24" s="1306"/>
      <c r="FL24" s="1306" t="str">
        <f>MID(SUVAHAVUJ!AG39,5,1)</f>
        <v xml:space="preserve"> </v>
      </c>
      <c r="FM24" s="1306"/>
      <c r="FN24" s="1306"/>
      <c r="FO24" s="1306"/>
      <c r="FP24" s="1306"/>
      <c r="FQ24" s="1306"/>
      <c r="FR24" s="1306" t="str">
        <f>MID(SUVAHAVUJ!AG39,6,1)</f>
        <v xml:space="preserve"> </v>
      </c>
      <c r="FS24" s="1306"/>
      <c r="FT24" s="1306"/>
      <c r="FU24" s="1306"/>
      <c r="FV24" s="1306"/>
      <c r="FW24" s="1306" t="str">
        <f>MID(SUVAHAVUJ!AG39,7,1)</f>
        <v xml:space="preserve"> </v>
      </c>
      <c r="FX24" s="1306"/>
      <c r="FY24" s="1306"/>
      <c r="FZ24" s="1306"/>
      <c r="GA24" s="1306"/>
      <c r="GB24" s="1306"/>
      <c r="GC24" s="1306" t="str">
        <f>MID(SUVAHAVUJ!AG39,8,1)</f>
        <v xml:space="preserve"> </v>
      </c>
      <c r="GD24" s="1306"/>
      <c r="GE24" s="1306"/>
      <c r="GF24" s="1306"/>
      <c r="GG24" s="1306"/>
      <c r="GH24" s="1306" t="str">
        <f>MID(SUVAHAVUJ!AG39,9,1)</f>
        <v xml:space="preserve"> </v>
      </c>
      <c r="GI24" s="1306"/>
      <c r="GJ24" s="1306"/>
      <c r="GK24" s="1306"/>
      <c r="GL24" s="1306"/>
      <c r="GM24" s="1306"/>
      <c r="GN24" s="1306" t="str">
        <f>MID(SUVAHAVUJ!AG39,10,1)</f>
        <v xml:space="preserve"> </v>
      </c>
      <c r="GO24" s="1306"/>
      <c r="GP24" s="1306"/>
      <c r="GQ24" s="1306"/>
      <c r="GR24" s="1306"/>
      <c r="GS24" s="1307" t="str">
        <f>MID(SUVAHAVUJ!AG39,11,1)</f>
        <v>0</v>
      </c>
      <c r="GT24" s="1307"/>
      <c r="GU24" s="1307"/>
      <c r="GV24" s="1307"/>
      <c r="GW24" s="1313"/>
    </row>
    <row r="25" spans="2:205" s="129" customFormat="1" ht="23.25" customHeight="1" x14ac:dyDescent="0.2">
      <c r="B25" s="1312" t="s">
        <v>2086</v>
      </c>
      <c r="C25" s="1312"/>
      <c r="D25" s="1312"/>
      <c r="E25" s="1312"/>
      <c r="F25" s="1312"/>
      <c r="G25" s="1312"/>
      <c r="H25" s="1312"/>
      <c r="I25" s="1312"/>
      <c r="J25" s="1312"/>
      <c r="K25" s="1312"/>
      <c r="L25" s="1314" t="str">
        <f>SUVAHAVUJ!$D$40</f>
        <v>Zvieratá (124) - /195/</v>
      </c>
      <c r="M25" s="1315"/>
      <c r="N25" s="1315"/>
      <c r="O25" s="1315"/>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c r="AL25" s="1315"/>
      <c r="AM25" s="1315"/>
      <c r="AN25" s="1315"/>
      <c r="AO25" s="1315"/>
      <c r="AP25" s="1315"/>
      <c r="AQ25" s="1311" t="s">
        <v>913</v>
      </c>
      <c r="AR25" s="1311"/>
      <c r="AS25" s="1311"/>
      <c r="AT25" s="1311"/>
      <c r="AU25" s="1311"/>
      <c r="AV25" s="1311"/>
      <c r="AW25" s="1311"/>
      <c r="AX25" s="1311"/>
      <c r="AY25" s="370"/>
      <c r="AZ25" s="371"/>
      <c r="BA25" s="1306" t="str">
        <f>MID(SUVAHAVUJ!AD40,1,1)</f>
        <v xml:space="preserve"> </v>
      </c>
      <c r="BB25" s="1306"/>
      <c r="BC25" s="1306"/>
      <c r="BD25" s="1306"/>
      <c r="BE25" s="1306"/>
      <c r="BF25" s="1306"/>
      <c r="BG25" s="1306" t="str">
        <f>MID(SUVAHAVUJ!AD40,2,1)</f>
        <v xml:space="preserve"> </v>
      </c>
      <c r="BH25" s="1306"/>
      <c r="BI25" s="1306"/>
      <c r="BJ25" s="1306"/>
      <c r="BK25" s="1306"/>
      <c r="BL25" s="1306" t="str">
        <f>MID(SUVAHAVUJ!AD40,3,1)</f>
        <v xml:space="preserve"> </v>
      </c>
      <c r="BM25" s="1306"/>
      <c r="BN25" s="1306"/>
      <c r="BO25" s="1306"/>
      <c r="BP25" s="1306"/>
      <c r="BQ25" s="1306"/>
      <c r="BR25" s="1306" t="str">
        <f>MID(SUVAHAVUJ!AD40,4,1)</f>
        <v xml:space="preserve"> </v>
      </c>
      <c r="BS25" s="1306"/>
      <c r="BT25" s="1306"/>
      <c r="BU25" s="1306"/>
      <c r="BV25" s="1306"/>
      <c r="BW25" s="1306" t="str">
        <f>MID(SUVAHAVUJ!AD40,5,1)</f>
        <v xml:space="preserve"> </v>
      </c>
      <c r="BX25" s="1306"/>
      <c r="BY25" s="1306"/>
      <c r="BZ25" s="1306"/>
      <c r="CA25" s="1306"/>
      <c r="CB25" s="1306"/>
      <c r="CC25" s="1306" t="str">
        <f>MID(SUVAHAVUJ!AD40,6,1)</f>
        <v xml:space="preserve"> </v>
      </c>
      <c r="CD25" s="1306"/>
      <c r="CE25" s="1306"/>
      <c r="CF25" s="1306"/>
      <c r="CG25" s="1306"/>
      <c r="CH25" s="1306" t="str">
        <f>MID(SUVAHAVUJ!AD40,7,1)</f>
        <v xml:space="preserve"> </v>
      </c>
      <c r="CI25" s="1306"/>
      <c r="CJ25" s="1306"/>
      <c r="CK25" s="1306"/>
      <c r="CL25" s="1306"/>
      <c r="CM25" s="1306"/>
      <c r="CN25" s="1306" t="str">
        <f>MID(SUVAHAVUJ!AD40,8,1)</f>
        <v xml:space="preserve"> </v>
      </c>
      <c r="CO25" s="1306"/>
      <c r="CP25" s="1306"/>
      <c r="CQ25" s="1306"/>
      <c r="CR25" s="1306"/>
      <c r="CS25" s="1306" t="str">
        <f>MID(SUVAHAVUJ!AD40,9,1)</f>
        <v xml:space="preserve"> </v>
      </c>
      <c r="CT25" s="1306"/>
      <c r="CU25" s="1306"/>
      <c r="CV25" s="1306"/>
      <c r="CW25" s="1306"/>
      <c r="CX25" s="1306"/>
      <c r="CY25" s="1306" t="str">
        <f>MID(SUVAHAVUJ!AD40,10,1)</f>
        <v xml:space="preserve"> </v>
      </c>
      <c r="CZ25" s="1306"/>
      <c r="DA25" s="1306"/>
      <c r="DB25" s="1306"/>
      <c r="DC25" s="1306"/>
      <c r="DD25" s="1306" t="str">
        <f>MID(SUVAHAVUJ!AD40,11,1)</f>
        <v>0</v>
      </c>
      <c r="DE25" s="1306"/>
      <c r="DF25" s="1306"/>
      <c r="DG25" s="1306"/>
      <c r="DH25" s="1306"/>
      <c r="DI25" s="1316"/>
      <c r="DJ25" s="370"/>
      <c r="DK25" s="371"/>
      <c r="DL25" s="1306" t="str">
        <f>MID(SUVAHAVUJ!AF40,1,1)</f>
        <v xml:space="preserve"> </v>
      </c>
      <c r="DM25" s="1306"/>
      <c r="DN25" s="1306"/>
      <c r="DO25" s="1306"/>
      <c r="DP25" s="1306"/>
      <c r="DQ25" s="1306"/>
      <c r="DR25" s="1306" t="str">
        <f>MID(SUVAHAVUJ!AF40,2,1)</f>
        <v xml:space="preserve"> </v>
      </c>
      <c r="DS25" s="1306"/>
      <c r="DT25" s="1306"/>
      <c r="DU25" s="1306"/>
      <c r="DV25" s="1306"/>
      <c r="DW25" s="1306" t="str">
        <f>MID(SUVAHAVUJ!AF40,3,1)</f>
        <v xml:space="preserve"> </v>
      </c>
      <c r="DX25" s="1306"/>
      <c r="DY25" s="1306"/>
      <c r="DZ25" s="1306"/>
      <c r="EA25" s="1306"/>
      <c r="EB25" s="1306"/>
      <c r="EC25" s="1306" t="str">
        <f>MID(SUVAHAVUJ!AF40,4,1)</f>
        <v xml:space="preserve"> </v>
      </c>
      <c r="ED25" s="1306"/>
      <c r="EE25" s="1306"/>
      <c r="EF25" s="1306"/>
      <c r="EG25" s="1306"/>
      <c r="EH25" s="1306" t="str">
        <f>MID(SUVAHAVUJ!AF40,5,1)</f>
        <v xml:space="preserve"> </v>
      </c>
      <c r="EI25" s="1306"/>
      <c r="EJ25" s="1306"/>
      <c r="EK25" s="1306"/>
      <c r="EL25" s="1306"/>
      <c r="EM25" s="1306"/>
      <c r="EN25" s="1306" t="str">
        <f>MID(SUVAHAVUJ!AF40,6,1)</f>
        <v xml:space="preserve"> </v>
      </c>
      <c r="EO25" s="1306"/>
      <c r="EP25" s="1306"/>
      <c r="EQ25" s="1306"/>
      <c r="ER25" s="1306"/>
      <c r="ES25" s="1306" t="str">
        <f>MID(SUVAHAVUJ!AF40,7,1)</f>
        <v xml:space="preserve"> </v>
      </c>
      <c r="ET25" s="1306"/>
      <c r="EU25" s="1306"/>
      <c r="EV25" s="1306"/>
      <c r="EW25" s="1306"/>
      <c r="EX25" s="1306"/>
      <c r="EY25" s="1306" t="str">
        <f>MID(SUVAHAVUJ!AF40,8,1)</f>
        <v xml:space="preserve"> </v>
      </c>
      <c r="EZ25" s="1306"/>
      <c r="FA25" s="1306"/>
      <c r="FB25" s="1306"/>
      <c r="FC25" s="1306"/>
      <c r="FD25" s="1306" t="str">
        <f>MID(SUVAHAVUJ!AF40,9,1)</f>
        <v xml:space="preserve"> </v>
      </c>
      <c r="FE25" s="1306"/>
      <c r="FF25" s="1306"/>
      <c r="FG25" s="1306"/>
      <c r="FH25" s="1306"/>
      <c r="FI25" s="1306"/>
      <c r="FJ25" s="1306" t="str">
        <f>MID(SUVAHAVUJ!AF40,10,1)</f>
        <v xml:space="preserve"> </v>
      </c>
      <c r="FK25" s="1306"/>
      <c r="FL25" s="1306"/>
      <c r="FM25" s="1306"/>
      <c r="FN25" s="1306"/>
      <c r="FO25" s="1307" t="str">
        <f>MID(SUVAHAVUJ!AF40,11,1)</f>
        <v>0</v>
      </c>
      <c r="FP25" s="1307"/>
      <c r="FQ25" s="1307"/>
      <c r="FR25" s="1307"/>
      <c r="FS25" s="131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row>
    <row r="26" spans="2:205" ht="25.5" customHeight="1" x14ac:dyDescent="0.2">
      <c r="B26" s="1312"/>
      <c r="C26" s="1312"/>
      <c r="D26" s="1312"/>
      <c r="E26" s="1312"/>
      <c r="F26" s="1312"/>
      <c r="G26" s="1312"/>
      <c r="H26" s="1312"/>
      <c r="I26" s="1312"/>
      <c r="J26" s="1312"/>
      <c r="K26" s="1312"/>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315"/>
      <c r="AN26" s="1315"/>
      <c r="AO26" s="1315"/>
      <c r="AP26" s="1315"/>
      <c r="AQ26" s="1311"/>
      <c r="AR26" s="1311"/>
      <c r="AS26" s="1311"/>
      <c r="AT26" s="1311"/>
      <c r="AU26" s="1311"/>
      <c r="AV26" s="1311"/>
      <c r="AW26" s="1311"/>
      <c r="AX26" s="1311"/>
      <c r="AY26" s="370"/>
      <c r="AZ26" s="371"/>
      <c r="BA26" s="1306" t="str">
        <f>MID(SUVAHAVUJ!AE40,1,1)</f>
        <v xml:space="preserve"> </v>
      </c>
      <c r="BB26" s="1306"/>
      <c r="BC26" s="1306"/>
      <c r="BD26" s="1306"/>
      <c r="BE26" s="1306"/>
      <c r="BF26" s="1306"/>
      <c r="BG26" s="1306" t="str">
        <f>MID(SUVAHAVUJ!AE40,2,1)</f>
        <v xml:space="preserve"> </v>
      </c>
      <c r="BH26" s="1306"/>
      <c r="BI26" s="1306"/>
      <c r="BJ26" s="1306"/>
      <c r="BK26" s="1306"/>
      <c r="BL26" s="1306" t="str">
        <f>MID(SUVAHAVUJ!AE40,3,1)</f>
        <v xml:space="preserve"> </v>
      </c>
      <c r="BM26" s="1306"/>
      <c r="BN26" s="1306"/>
      <c r="BO26" s="1306"/>
      <c r="BP26" s="1306"/>
      <c r="BQ26" s="1306"/>
      <c r="BR26" s="1306" t="str">
        <f>MID(SUVAHAVUJ!AE40,4,1)</f>
        <v xml:space="preserve"> </v>
      </c>
      <c r="BS26" s="1306"/>
      <c r="BT26" s="1306"/>
      <c r="BU26" s="1306"/>
      <c r="BV26" s="1306"/>
      <c r="BW26" s="1306" t="str">
        <f>MID(SUVAHAVUJ!AE40,5,1)</f>
        <v xml:space="preserve"> </v>
      </c>
      <c r="BX26" s="1306"/>
      <c r="BY26" s="1306"/>
      <c r="BZ26" s="1306"/>
      <c r="CA26" s="1306"/>
      <c r="CB26" s="1306"/>
      <c r="CC26" s="1306" t="str">
        <f>MID(SUVAHAVUJ!AE40,6,1)</f>
        <v xml:space="preserve"> </v>
      </c>
      <c r="CD26" s="1306"/>
      <c r="CE26" s="1306"/>
      <c r="CF26" s="1306"/>
      <c r="CG26" s="1306"/>
      <c r="CH26" s="1306" t="str">
        <f>MID(SUVAHAVUJ!AE40,7,1)</f>
        <v xml:space="preserve"> </v>
      </c>
      <c r="CI26" s="1306"/>
      <c r="CJ26" s="1306"/>
      <c r="CK26" s="1306"/>
      <c r="CL26" s="1306"/>
      <c r="CM26" s="1306"/>
      <c r="CN26" s="1306" t="str">
        <f>MID(SUVAHAVUJ!AE40,8,1)</f>
        <v xml:space="preserve"> </v>
      </c>
      <c r="CO26" s="1306"/>
      <c r="CP26" s="1306"/>
      <c r="CQ26" s="1306"/>
      <c r="CR26" s="1306"/>
      <c r="CS26" s="1306" t="str">
        <f>MID(SUVAHAVUJ!AE40,9,1)</f>
        <v xml:space="preserve"> </v>
      </c>
      <c r="CT26" s="1306"/>
      <c r="CU26" s="1306"/>
      <c r="CV26" s="1306"/>
      <c r="CW26" s="1306"/>
      <c r="CX26" s="1306"/>
      <c r="CY26" s="1306" t="str">
        <f>MID(SUVAHAVUJ!AE40,10,1)</f>
        <v xml:space="preserve"> </v>
      </c>
      <c r="CZ26" s="1306"/>
      <c r="DA26" s="1306"/>
      <c r="DB26" s="1306"/>
      <c r="DC26" s="1306"/>
      <c r="DD26" s="1306" t="str">
        <f>MID(SUVAHAVUJ!AE40,11,1)</f>
        <v>0</v>
      </c>
      <c r="DE26" s="1306"/>
      <c r="DF26" s="1306"/>
      <c r="DG26" s="1306"/>
      <c r="DH26" s="1306"/>
      <c r="DI26" s="1316"/>
      <c r="DJ26" s="1304"/>
      <c r="DK26" s="1304"/>
      <c r="DL26" s="1304"/>
      <c r="DM26" s="1304"/>
      <c r="DN26" s="1304"/>
      <c r="DO26" s="1304"/>
      <c r="DP26" s="1304"/>
      <c r="DQ26" s="1304"/>
      <c r="DR26" s="1304"/>
      <c r="DS26" s="1304"/>
      <c r="DT26" s="1304"/>
      <c r="DU26" s="1304"/>
      <c r="DV26" s="1304"/>
      <c r="DW26" s="1304"/>
      <c r="DX26" s="1304"/>
      <c r="DY26" s="1304"/>
      <c r="DZ26" s="1304"/>
      <c r="EA26" s="1304"/>
      <c r="EB26" s="1304"/>
      <c r="EC26" s="1304"/>
      <c r="ED26" s="1304"/>
      <c r="EE26" s="1304"/>
      <c r="EF26" s="1304"/>
      <c r="EG26" s="1304"/>
      <c r="EH26" s="1304"/>
      <c r="EI26" s="1304"/>
      <c r="EJ26" s="1304"/>
      <c r="EK26" s="1304"/>
      <c r="EL26" s="1304"/>
      <c r="EM26" s="1304"/>
      <c r="EN26" s="370"/>
      <c r="EO26" s="371"/>
      <c r="EP26" s="1306" t="str">
        <f>MID(SUVAHAVUJ!AG40,1,1)</f>
        <v xml:space="preserve"> </v>
      </c>
      <c r="EQ26" s="1306"/>
      <c r="ER26" s="1306"/>
      <c r="ES26" s="1306"/>
      <c r="ET26" s="1306"/>
      <c r="EU26" s="1306"/>
      <c r="EV26" s="1306" t="str">
        <f>MID(SUVAHAVUJ!AG40,2,1)</f>
        <v xml:space="preserve"> </v>
      </c>
      <c r="EW26" s="1306"/>
      <c r="EX26" s="1306"/>
      <c r="EY26" s="1306"/>
      <c r="EZ26" s="1306"/>
      <c r="FA26" s="1306" t="str">
        <f>MID(SUVAHAVUJ!AG40,3,1)</f>
        <v xml:space="preserve"> </v>
      </c>
      <c r="FB26" s="1306"/>
      <c r="FC26" s="1306"/>
      <c r="FD26" s="1306"/>
      <c r="FE26" s="1306"/>
      <c r="FF26" s="1306"/>
      <c r="FG26" s="1306" t="str">
        <f>MID(SUVAHAVUJ!AG40,4,1)</f>
        <v xml:space="preserve"> </v>
      </c>
      <c r="FH26" s="1306"/>
      <c r="FI26" s="1306"/>
      <c r="FJ26" s="1306"/>
      <c r="FK26" s="1306"/>
      <c r="FL26" s="1306" t="str">
        <f>MID(SUVAHAVUJ!AG40,5,1)</f>
        <v xml:space="preserve"> </v>
      </c>
      <c r="FM26" s="1306"/>
      <c r="FN26" s="1306"/>
      <c r="FO26" s="1306"/>
      <c r="FP26" s="1306"/>
      <c r="FQ26" s="1306"/>
      <c r="FR26" s="1306" t="str">
        <f>MID(SUVAHAVUJ!AG40,6,1)</f>
        <v xml:space="preserve"> </v>
      </c>
      <c r="FS26" s="1306"/>
      <c r="FT26" s="1306"/>
      <c r="FU26" s="1306"/>
      <c r="FV26" s="1306"/>
      <c r="FW26" s="1306" t="str">
        <f>MID(SUVAHAVUJ!AG40,7,1)</f>
        <v xml:space="preserve"> </v>
      </c>
      <c r="FX26" s="1306"/>
      <c r="FY26" s="1306"/>
      <c r="FZ26" s="1306"/>
      <c r="GA26" s="1306"/>
      <c r="GB26" s="1306"/>
      <c r="GC26" s="1306" t="str">
        <f>MID(SUVAHAVUJ!AG40,8,1)</f>
        <v xml:space="preserve"> </v>
      </c>
      <c r="GD26" s="1306"/>
      <c r="GE26" s="1306"/>
      <c r="GF26" s="1306"/>
      <c r="GG26" s="1306"/>
      <c r="GH26" s="1306" t="str">
        <f>MID(SUVAHAVUJ!AG40,9,1)</f>
        <v xml:space="preserve"> </v>
      </c>
      <c r="GI26" s="1306"/>
      <c r="GJ26" s="1306"/>
      <c r="GK26" s="1306"/>
      <c r="GL26" s="1306"/>
      <c r="GM26" s="1306"/>
      <c r="GN26" s="1306" t="str">
        <f>MID(SUVAHAVUJ!AG40,10,1)</f>
        <v xml:space="preserve"> </v>
      </c>
      <c r="GO26" s="1306"/>
      <c r="GP26" s="1306"/>
      <c r="GQ26" s="1306"/>
      <c r="GR26" s="1306"/>
      <c r="GS26" s="1307" t="str">
        <f>MID(SUVAHAVUJ!AG40,11,1)</f>
        <v>0</v>
      </c>
      <c r="GT26" s="1307"/>
      <c r="GU26" s="1307"/>
      <c r="GV26" s="1307"/>
      <c r="GW26" s="1313"/>
    </row>
    <row r="27" spans="2:205" s="129" customFormat="1" ht="23.25" customHeight="1" x14ac:dyDescent="0.2">
      <c r="B27" s="1312" t="s">
        <v>2088</v>
      </c>
      <c r="C27" s="1312"/>
      <c r="D27" s="1312"/>
      <c r="E27" s="1312"/>
      <c r="F27" s="1312"/>
      <c r="G27" s="1312"/>
      <c r="H27" s="1312"/>
      <c r="I27" s="1312"/>
      <c r="J27" s="1312"/>
      <c r="K27" s="1312"/>
      <c r="L27" s="1309" t="str">
        <f>SUVAHAVUJ!$D$41</f>
        <v>Tovar (132, 133, 13X, 139) - /196, 19X/</v>
      </c>
      <c r="M27" s="1310"/>
      <c r="N27" s="1310"/>
      <c r="O27" s="1310"/>
      <c r="P27" s="1310"/>
      <c r="Q27" s="1310"/>
      <c r="R27" s="1310"/>
      <c r="S27" s="1310"/>
      <c r="T27" s="1310"/>
      <c r="U27" s="1310"/>
      <c r="V27" s="1310"/>
      <c r="W27" s="1310"/>
      <c r="X27" s="1310"/>
      <c r="Y27" s="1310"/>
      <c r="Z27" s="1310"/>
      <c r="AA27" s="1310"/>
      <c r="AB27" s="1310"/>
      <c r="AC27" s="1310"/>
      <c r="AD27" s="1310"/>
      <c r="AE27" s="1310"/>
      <c r="AF27" s="1310"/>
      <c r="AG27" s="1310"/>
      <c r="AH27" s="1310"/>
      <c r="AI27" s="1310"/>
      <c r="AJ27" s="1310"/>
      <c r="AK27" s="1310"/>
      <c r="AL27" s="1310"/>
      <c r="AM27" s="1310"/>
      <c r="AN27" s="1310"/>
      <c r="AO27" s="1310"/>
      <c r="AP27" s="1310"/>
      <c r="AQ27" s="1311" t="s">
        <v>276</v>
      </c>
      <c r="AR27" s="1311"/>
      <c r="AS27" s="1311"/>
      <c r="AT27" s="1311"/>
      <c r="AU27" s="1311"/>
      <c r="AV27" s="1311"/>
      <c r="AW27" s="1311"/>
      <c r="AX27" s="1311"/>
      <c r="AY27" s="370"/>
      <c r="AZ27" s="371"/>
      <c r="BA27" s="1306" t="str">
        <f>MID(SUVAHAVUJ!AD41,1,1)</f>
        <v xml:space="preserve"> </v>
      </c>
      <c r="BB27" s="1306"/>
      <c r="BC27" s="1306"/>
      <c r="BD27" s="1306"/>
      <c r="BE27" s="1306"/>
      <c r="BF27" s="1306"/>
      <c r="BG27" s="1306" t="str">
        <f>MID(SUVAHAVUJ!AD41,2,1)</f>
        <v xml:space="preserve"> </v>
      </c>
      <c r="BH27" s="1306"/>
      <c r="BI27" s="1306"/>
      <c r="BJ27" s="1306"/>
      <c r="BK27" s="1306"/>
      <c r="BL27" s="1306" t="str">
        <f>MID(SUVAHAVUJ!AD41,3,1)</f>
        <v xml:space="preserve"> </v>
      </c>
      <c r="BM27" s="1306"/>
      <c r="BN27" s="1306"/>
      <c r="BO27" s="1306"/>
      <c r="BP27" s="1306"/>
      <c r="BQ27" s="1306"/>
      <c r="BR27" s="1306" t="str">
        <f>MID(SUVAHAVUJ!AD41,4,1)</f>
        <v xml:space="preserve"> </v>
      </c>
      <c r="BS27" s="1306"/>
      <c r="BT27" s="1306"/>
      <c r="BU27" s="1306"/>
      <c r="BV27" s="1306"/>
      <c r="BW27" s="1306" t="str">
        <f>MID(SUVAHAVUJ!AD41,5,1)</f>
        <v xml:space="preserve"> </v>
      </c>
      <c r="BX27" s="1306"/>
      <c r="BY27" s="1306"/>
      <c r="BZ27" s="1306"/>
      <c r="CA27" s="1306"/>
      <c r="CB27" s="1306"/>
      <c r="CC27" s="1306" t="str">
        <f>MID(SUVAHAVUJ!AD41,6,1)</f>
        <v xml:space="preserve"> </v>
      </c>
      <c r="CD27" s="1306"/>
      <c r="CE27" s="1306"/>
      <c r="CF27" s="1306"/>
      <c r="CG27" s="1306"/>
      <c r="CH27" s="1306" t="str">
        <f>MID(SUVAHAVUJ!AD41,7,1)</f>
        <v xml:space="preserve"> </v>
      </c>
      <c r="CI27" s="1306"/>
      <c r="CJ27" s="1306"/>
      <c r="CK27" s="1306"/>
      <c r="CL27" s="1306"/>
      <c r="CM27" s="1306"/>
      <c r="CN27" s="1306" t="str">
        <f>MID(SUVAHAVUJ!AD41,8,1)</f>
        <v xml:space="preserve"> </v>
      </c>
      <c r="CO27" s="1306"/>
      <c r="CP27" s="1306"/>
      <c r="CQ27" s="1306"/>
      <c r="CR27" s="1306"/>
      <c r="CS27" s="1306" t="str">
        <f>MID(SUVAHAVUJ!AD41,9,1)</f>
        <v xml:space="preserve"> </v>
      </c>
      <c r="CT27" s="1306"/>
      <c r="CU27" s="1306"/>
      <c r="CV27" s="1306"/>
      <c r="CW27" s="1306"/>
      <c r="CX27" s="1306"/>
      <c r="CY27" s="1306" t="str">
        <f>MID(SUVAHAVUJ!AD41,10,1)</f>
        <v xml:space="preserve"> </v>
      </c>
      <c r="CZ27" s="1306"/>
      <c r="DA27" s="1306"/>
      <c r="DB27" s="1306"/>
      <c r="DC27" s="1306"/>
      <c r="DD27" s="1306" t="str">
        <f>MID(SUVAHAVUJ!AD41,11,1)</f>
        <v>0</v>
      </c>
      <c r="DE27" s="1306"/>
      <c r="DF27" s="1306"/>
      <c r="DG27" s="1306"/>
      <c r="DH27" s="1306"/>
      <c r="DI27" s="1316"/>
      <c r="DJ27" s="370"/>
      <c r="DK27" s="371"/>
      <c r="DL27" s="1306" t="str">
        <f>MID(SUVAHAVUJ!AF41,1,1)</f>
        <v xml:space="preserve"> </v>
      </c>
      <c r="DM27" s="1306"/>
      <c r="DN27" s="1306"/>
      <c r="DO27" s="1306"/>
      <c r="DP27" s="1306"/>
      <c r="DQ27" s="1306"/>
      <c r="DR27" s="1306" t="str">
        <f>MID(SUVAHAVUJ!AF41,2,1)</f>
        <v xml:space="preserve"> </v>
      </c>
      <c r="DS27" s="1306"/>
      <c r="DT27" s="1306"/>
      <c r="DU27" s="1306"/>
      <c r="DV27" s="1306"/>
      <c r="DW27" s="1306" t="str">
        <f>MID(SUVAHAVUJ!AF41,3,1)</f>
        <v xml:space="preserve"> </v>
      </c>
      <c r="DX27" s="1306"/>
      <c r="DY27" s="1306"/>
      <c r="DZ27" s="1306"/>
      <c r="EA27" s="1306"/>
      <c r="EB27" s="1306"/>
      <c r="EC27" s="1306" t="str">
        <f>MID(SUVAHAVUJ!AF41,4,1)</f>
        <v xml:space="preserve"> </v>
      </c>
      <c r="ED27" s="1306"/>
      <c r="EE27" s="1306"/>
      <c r="EF27" s="1306"/>
      <c r="EG27" s="1306"/>
      <c r="EH27" s="1306" t="str">
        <f>MID(SUVAHAVUJ!AF41,5,1)</f>
        <v xml:space="preserve"> </v>
      </c>
      <c r="EI27" s="1306"/>
      <c r="EJ27" s="1306"/>
      <c r="EK27" s="1306"/>
      <c r="EL27" s="1306"/>
      <c r="EM27" s="1306"/>
      <c r="EN27" s="1306" t="str">
        <f>MID(SUVAHAVUJ!AF41,6,1)</f>
        <v xml:space="preserve"> </v>
      </c>
      <c r="EO27" s="1306"/>
      <c r="EP27" s="1306"/>
      <c r="EQ27" s="1306"/>
      <c r="ER27" s="1306"/>
      <c r="ES27" s="1306" t="str">
        <f>MID(SUVAHAVUJ!AF41,7,1)</f>
        <v xml:space="preserve"> </v>
      </c>
      <c r="ET27" s="1306"/>
      <c r="EU27" s="1306"/>
      <c r="EV27" s="1306"/>
      <c r="EW27" s="1306"/>
      <c r="EX27" s="1306"/>
      <c r="EY27" s="1306" t="str">
        <f>MID(SUVAHAVUJ!AF41,8,1)</f>
        <v xml:space="preserve"> </v>
      </c>
      <c r="EZ27" s="1306"/>
      <c r="FA27" s="1306"/>
      <c r="FB27" s="1306"/>
      <c r="FC27" s="1306"/>
      <c r="FD27" s="1306" t="str">
        <f>MID(SUVAHAVUJ!AF41,9,1)</f>
        <v xml:space="preserve"> </v>
      </c>
      <c r="FE27" s="1306"/>
      <c r="FF27" s="1306"/>
      <c r="FG27" s="1306"/>
      <c r="FH27" s="1306"/>
      <c r="FI27" s="1306"/>
      <c r="FJ27" s="1306" t="str">
        <f>MID(SUVAHAVUJ!AF41,10,1)</f>
        <v xml:space="preserve"> </v>
      </c>
      <c r="FK27" s="1306"/>
      <c r="FL27" s="1306"/>
      <c r="FM27" s="1306"/>
      <c r="FN27" s="1306"/>
      <c r="FO27" s="1307" t="str">
        <f>MID(SUVAHAVUJ!AF41,11,1)</f>
        <v>0</v>
      </c>
      <c r="FP27" s="1307"/>
      <c r="FQ27" s="1307"/>
      <c r="FR27" s="1307"/>
      <c r="FS27" s="1313"/>
      <c r="FT27" s="1303"/>
      <c r="FU27" s="1303"/>
      <c r="FV27" s="1303"/>
      <c r="FW27" s="1303"/>
      <c r="FX27" s="1303"/>
      <c r="FY27" s="1303"/>
      <c r="FZ27" s="1303"/>
      <c r="GA27" s="1303"/>
      <c r="GB27" s="1303"/>
      <c r="GC27" s="1303"/>
      <c r="GD27" s="1303"/>
      <c r="GE27" s="1303"/>
      <c r="GF27" s="1303"/>
      <c r="GG27" s="1303"/>
      <c r="GH27" s="1303"/>
      <c r="GI27" s="1303"/>
      <c r="GJ27" s="1303"/>
      <c r="GK27" s="1303"/>
      <c r="GL27" s="1303"/>
      <c r="GM27" s="1303"/>
      <c r="GN27" s="1303"/>
      <c r="GO27" s="1303"/>
      <c r="GP27" s="1303"/>
      <c r="GQ27" s="1303"/>
      <c r="GR27" s="1303"/>
      <c r="GS27" s="1303"/>
      <c r="GT27" s="1303"/>
      <c r="GU27" s="1303"/>
      <c r="GV27" s="1303"/>
      <c r="GW27" s="1303"/>
    </row>
    <row r="28" spans="2:205" ht="23.25" customHeight="1" x14ac:dyDescent="0.2">
      <c r="B28" s="1312"/>
      <c r="C28" s="1312"/>
      <c r="D28" s="1312"/>
      <c r="E28" s="1312"/>
      <c r="F28" s="1312"/>
      <c r="G28" s="1312"/>
      <c r="H28" s="1312"/>
      <c r="I28" s="1312"/>
      <c r="J28" s="1312"/>
      <c r="K28" s="1312"/>
      <c r="L28" s="1310"/>
      <c r="M28" s="1310"/>
      <c r="N28" s="1310"/>
      <c r="O28" s="1310"/>
      <c r="P28" s="1310"/>
      <c r="Q28" s="1310"/>
      <c r="R28" s="1310"/>
      <c r="S28" s="1310"/>
      <c r="T28" s="1310"/>
      <c r="U28" s="1310"/>
      <c r="V28" s="1310"/>
      <c r="W28" s="1310"/>
      <c r="X28" s="1310"/>
      <c r="Y28" s="1310"/>
      <c r="Z28" s="1310"/>
      <c r="AA28" s="1310"/>
      <c r="AB28" s="1310"/>
      <c r="AC28" s="1310"/>
      <c r="AD28" s="1310"/>
      <c r="AE28" s="1310"/>
      <c r="AF28" s="1310"/>
      <c r="AG28" s="1310"/>
      <c r="AH28" s="1310"/>
      <c r="AI28" s="1310"/>
      <c r="AJ28" s="1310"/>
      <c r="AK28" s="1310"/>
      <c r="AL28" s="1310"/>
      <c r="AM28" s="1310"/>
      <c r="AN28" s="1310"/>
      <c r="AO28" s="1310"/>
      <c r="AP28" s="1310"/>
      <c r="AQ28" s="1311"/>
      <c r="AR28" s="1311"/>
      <c r="AS28" s="1311"/>
      <c r="AT28" s="1311"/>
      <c r="AU28" s="1311"/>
      <c r="AV28" s="1311"/>
      <c r="AW28" s="1311"/>
      <c r="AX28" s="1311"/>
      <c r="AY28" s="370"/>
      <c r="AZ28" s="371"/>
      <c r="BA28" s="1306" t="str">
        <f>MID(SUVAHAVUJ!AE41,1,1)</f>
        <v xml:space="preserve"> </v>
      </c>
      <c r="BB28" s="1306"/>
      <c r="BC28" s="1306"/>
      <c r="BD28" s="1306"/>
      <c r="BE28" s="1306"/>
      <c r="BF28" s="1306"/>
      <c r="BG28" s="1306" t="str">
        <f>MID(SUVAHAVUJ!AE41,2,1)</f>
        <v xml:space="preserve"> </v>
      </c>
      <c r="BH28" s="1306"/>
      <c r="BI28" s="1306"/>
      <c r="BJ28" s="1306"/>
      <c r="BK28" s="1306"/>
      <c r="BL28" s="1306" t="str">
        <f>MID(SUVAHAVUJ!AE41,3,1)</f>
        <v xml:space="preserve"> </v>
      </c>
      <c r="BM28" s="1306"/>
      <c r="BN28" s="1306"/>
      <c r="BO28" s="1306"/>
      <c r="BP28" s="1306"/>
      <c r="BQ28" s="1306"/>
      <c r="BR28" s="1306" t="str">
        <f>MID(SUVAHAVUJ!AE41,4,1)</f>
        <v xml:space="preserve"> </v>
      </c>
      <c r="BS28" s="1306"/>
      <c r="BT28" s="1306"/>
      <c r="BU28" s="1306"/>
      <c r="BV28" s="1306"/>
      <c r="BW28" s="1306" t="str">
        <f>MID(SUVAHAVUJ!AE41,5,1)</f>
        <v xml:space="preserve"> </v>
      </c>
      <c r="BX28" s="1306"/>
      <c r="BY28" s="1306"/>
      <c r="BZ28" s="1306"/>
      <c r="CA28" s="1306"/>
      <c r="CB28" s="1306"/>
      <c r="CC28" s="1306" t="str">
        <f>MID(SUVAHAVUJ!AE41,6,1)</f>
        <v xml:space="preserve"> </v>
      </c>
      <c r="CD28" s="1306"/>
      <c r="CE28" s="1306"/>
      <c r="CF28" s="1306"/>
      <c r="CG28" s="1306"/>
      <c r="CH28" s="1306" t="str">
        <f>MID(SUVAHAVUJ!AE41,7,1)</f>
        <v xml:space="preserve"> </v>
      </c>
      <c r="CI28" s="1306"/>
      <c r="CJ28" s="1306"/>
      <c r="CK28" s="1306"/>
      <c r="CL28" s="1306"/>
      <c r="CM28" s="1306"/>
      <c r="CN28" s="1306" t="str">
        <f>MID(SUVAHAVUJ!AE41,8,1)</f>
        <v xml:space="preserve"> </v>
      </c>
      <c r="CO28" s="1306"/>
      <c r="CP28" s="1306"/>
      <c r="CQ28" s="1306"/>
      <c r="CR28" s="1306"/>
      <c r="CS28" s="1306" t="str">
        <f>MID(SUVAHAVUJ!AE41,9,1)</f>
        <v xml:space="preserve"> </v>
      </c>
      <c r="CT28" s="1306"/>
      <c r="CU28" s="1306"/>
      <c r="CV28" s="1306"/>
      <c r="CW28" s="1306"/>
      <c r="CX28" s="1306"/>
      <c r="CY28" s="1306" t="str">
        <f>MID(SUVAHAVUJ!AE41,10,1)</f>
        <v xml:space="preserve"> </v>
      </c>
      <c r="CZ28" s="1306"/>
      <c r="DA28" s="1306"/>
      <c r="DB28" s="1306"/>
      <c r="DC28" s="1306"/>
      <c r="DD28" s="1306" t="str">
        <f>MID(SUVAHAVUJ!AE41,11,1)</f>
        <v>0</v>
      </c>
      <c r="DE28" s="1306"/>
      <c r="DF28" s="1306"/>
      <c r="DG28" s="1306"/>
      <c r="DH28" s="1306"/>
      <c r="DI28" s="1316"/>
      <c r="DJ28" s="1304"/>
      <c r="DK28" s="1304"/>
      <c r="DL28" s="1304"/>
      <c r="DM28" s="1304"/>
      <c r="DN28" s="1304"/>
      <c r="DO28" s="1304"/>
      <c r="DP28" s="1304"/>
      <c r="DQ28" s="1304"/>
      <c r="DR28" s="1304"/>
      <c r="DS28" s="1304"/>
      <c r="DT28" s="1304"/>
      <c r="DU28" s="1304"/>
      <c r="DV28" s="1304"/>
      <c r="DW28" s="1304"/>
      <c r="DX28" s="1304"/>
      <c r="DY28" s="1304"/>
      <c r="DZ28" s="1304"/>
      <c r="EA28" s="1304"/>
      <c r="EB28" s="1304"/>
      <c r="EC28" s="1304"/>
      <c r="ED28" s="1304"/>
      <c r="EE28" s="1304"/>
      <c r="EF28" s="1304"/>
      <c r="EG28" s="1304"/>
      <c r="EH28" s="1304"/>
      <c r="EI28" s="1304"/>
      <c r="EJ28" s="1304"/>
      <c r="EK28" s="1304"/>
      <c r="EL28" s="1304"/>
      <c r="EM28" s="1304"/>
      <c r="EN28" s="370"/>
      <c r="EO28" s="371"/>
      <c r="EP28" s="1306" t="str">
        <f>MID(SUVAHAVUJ!AG41,1,1)</f>
        <v xml:space="preserve"> </v>
      </c>
      <c r="EQ28" s="1306"/>
      <c r="ER28" s="1306"/>
      <c r="ES28" s="1306"/>
      <c r="ET28" s="1306"/>
      <c r="EU28" s="1306"/>
      <c r="EV28" s="1306" t="str">
        <f>MID(SUVAHAVUJ!AG41,2,1)</f>
        <v xml:space="preserve"> </v>
      </c>
      <c r="EW28" s="1306"/>
      <c r="EX28" s="1306"/>
      <c r="EY28" s="1306"/>
      <c r="EZ28" s="1306"/>
      <c r="FA28" s="1306" t="str">
        <f>MID(SUVAHAVUJ!AG41,3,1)</f>
        <v xml:space="preserve"> </v>
      </c>
      <c r="FB28" s="1306"/>
      <c r="FC28" s="1306"/>
      <c r="FD28" s="1306"/>
      <c r="FE28" s="1306"/>
      <c r="FF28" s="1306"/>
      <c r="FG28" s="1306" t="str">
        <f>MID(SUVAHAVUJ!AG41,4,1)</f>
        <v xml:space="preserve"> </v>
      </c>
      <c r="FH28" s="1306"/>
      <c r="FI28" s="1306"/>
      <c r="FJ28" s="1306"/>
      <c r="FK28" s="1306"/>
      <c r="FL28" s="1306" t="str">
        <f>MID(SUVAHAVUJ!AG41,5,1)</f>
        <v xml:space="preserve"> </v>
      </c>
      <c r="FM28" s="1306"/>
      <c r="FN28" s="1306"/>
      <c r="FO28" s="1306"/>
      <c r="FP28" s="1306"/>
      <c r="FQ28" s="1306"/>
      <c r="FR28" s="1306" t="str">
        <f>MID(SUVAHAVUJ!AG41,6,1)</f>
        <v xml:space="preserve"> </v>
      </c>
      <c r="FS28" s="1306"/>
      <c r="FT28" s="1306"/>
      <c r="FU28" s="1306"/>
      <c r="FV28" s="1306"/>
      <c r="FW28" s="1306" t="str">
        <f>MID(SUVAHAVUJ!AG41,7,1)</f>
        <v xml:space="preserve"> </v>
      </c>
      <c r="FX28" s="1306"/>
      <c r="FY28" s="1306"/>
      <c r="FZ28" s="1306"/>
      <c r="GA28" s="1306"/>
      <c r="GB28" s="1306"/>
      <c r="GC28" s="1306" t="str">
        <f>MID(SUVAHAVUJ!AG41,8,1)</f>
        <v xml:space="preserve"> </v>
      </c>
      <c r="GD28" s="1306"/>
      <c r="GE28" s="1306"/>
      <c r="GF28" s="1306"/>
      <c r="GG28" s="1306"/>
      <c r="GH28" s="1306" t="str">
        <f>MID(SUVAHAVUJ!AG41,9,1)</f>
        <v xml:space="preserve"> </v>
      </c>
      <c r="GI28" s="1306"/>
      <c r="GJ28" s="1306"/>
      <c r="GK28" s="1306"/>
      <c r="GL28" s="1306"/>
      <c r="GM28" s="1306"/>
      <c r="GN28" s="1306" t="str">
        <f>MID(SUVAHAVUJ!AG41,10,1)</f>
        <v xml:space="preserve"> </v>
      </c>
      <c r="GO28" s="1306"/>
      <c r="GP28" s="1306"/>
      <c r="GQ28" s="1306"/>
      <c r="GR28" s="1306"/>
      <c r="GS28" s="1307" t="str">
        <f>MID(SUVAHAVUJ!AG41,11,1)</f>
        <v>0</v>
      </c>
      <c r="GT28" s="1307"/>
      <c r="GU28" s="1307"/>
      <c r="GV28" s="1307"/>
      <c r="GW28" s="1313"/>
    </row>
    <row r="29" spans="2:205" s="129" customFormat="1" ht="24" customHeight="1" x14ac:dyDescent="0.2">
      <c r="B29" s="1312" t="s">
        <v>2092</v>
      </c>
      <c r="C29" s="1312"/>
      <c r="D29" s="1312"/>
      <c r="E29" s="1312"/>
      <c r="F29" s="1312"/>
      <c r="G29" s="1312"/>
      <c r="H29" s="1312"/>
      <c r="I29" s="1312"/>
      <c r="J29" s="1312"/>
      <c r="K29" s="1312"/>
      <c r="L29" s="1309" t="str">
        <f>SUVAHAVUJ!$D$42</f>
        <v>Poskytnuté preddavky na zásoby (314A) - /391A/</v>
      </c>
      <c r="M29" s="1310"/>
      <c r="N29" s="1310"/>
      <c r="O29" s="1310"/>
      <c r="P29" s="1310"/>
      <c r="Q29" s="1310"/>
      <c r="R29" s="1310"/>
      <c r="S29" s="1310"/>
      <c r="T29" s="1310"/>
      <c r="U29" s="1310"/>
      <c r="V29" s="1310"/>
      <c r="W29" s="1310"/>
      <c r="X29" s="1310"/>
      <c r="Y29" s="1310"/>
      <c r="Z29" s="1310"/>
      <c r="AA29" s="1310"/>
      <c r="AB29" s="1310"/>
      <c r="AC29" s="1310"/>
      <c r="AD29" s="1310"/>
      <c r="AE29" s="1310"/>
      <c r="AF29" s="1310"/>
      <c r="AG29" s="1310"/>
      <c r="AH29" s="1310"/>
      <c r="AI29" s="1310"/>
      <c r="AJ29" s="1310"/>
      <c r="AK29" s="1310"/>
      <c r="AL29" s="1310"/>
      <c r="AM29" s="1310"/>
      <c r="AN29" s="1310"/>
      <c r="AO29" s="1310"/>
      <c r="AP29" s="1310"/>
      <c r="AQ29" s="1311" t="s">
        <v>1962</v>
      </c>
      <c r="AR29" s="1311"/>
      <c r="AS29" s="1311"/>
      <c r="AT29" s="1311"/>
      <c r="AU29" s="1311"/>
      <c r="AV29" s="1311"/>
      <c r="AW29" s="1311"/>
      <c r="AX29" s="1311"/>
      <c r="AY29" s="370"/>
      <c r="AZ29" s="371"/>
      <c r="BA29" s="1306" t="str">
        <f>MID(SUVAHAVUJ!AD42,1,1)</f>
        <v xml:space="preserve"> </v>
      </c>
      <c r="BB29" s="1306"/>
      <c r="BC29" s="1306"/>
      <c r="BD29" s="1306"/>
      <c r="BE29" s="1306"/>
      <c r="BF29" s="1306"/>
      <c r="BG29" s="1306" t="str">
        <f>MID(SUVAHAVUJ!AD42,2,1)</f>
        <v xml:space="preserve"> </v>
      </c>
      <c r="BH29" s="1306"/>
      <c r="BI29" s="1306"/>
      <c r="BJ29" s="1306"/>
      <c r="BK29" s="1306"/>
      <c r="BL29" s="1306" t="str">
        <f>MID(SUVAHAVUJ!AD42,3,1)</f>
        <v xml:space="preserve"> </v>
      </c>
      <c r="BM29" s="1306"/>
      <c r="BN29" s="1306"/>
      <c r="BO29" s="1306"/>
      <c r="BP29" s="1306"/>
      <c r="BQ29" s="1306"/>
      <c r="BR29" s="1306" t="str">
        <f>MID(SUVAHAVUJ!AD42,4,1)</f>
        <v xml:space="preserve"> </v>
      </c>
      <c r="BS29" s="1306"/>
      <c r="BT29" s="1306"/>
      <c r="BU29" s="1306"/>
      <c r="BV29" s="1306"/>
      <c r="BW29" s="1306" t="str">
        <f>MID(SUVAHAVUJ!AD42,5,1)</f>
        <v xml:space="preserve"> </v>
      </c>
      <c r="BX29" s="1306"/>
      <c r="BY29" s="1306"/>
      <c r="BZ29" s="1306"/>
      <c r="CA29" s="1306"/>
      <c r="CB29" s="1306"/>
      <c r="CC29" s="1306" t="str">
        <f>MID(SUVAHAVUJ!AD42,6,1)</f>
        <v xml:space="preserve"> </v>
      </c>
      <c r="CD29" s="1306"/>
      <c r="CE29" s="1306"/>
      <c r="CF29" s="1306"/>
      <c r="CG29" s="1306"/>
      <c r="CH29" s="1306" t="str">
        <f>MID(SUVAHAVUJ!AD42,7,1)</f>
        <v xml:space="preserve"> </v>
      </c>
      <c r="CI29" s="1306"/>
      <c r="CJ29" s="1306"/>
      <c r="CK29" s="1306"/>
      <c r="CL29" s="1306"/>
      <c r="CM29" s="1306"/>
      <c r="CN29" s="1306" t="str">
        <f>MID(SUVAHAVUJ!AD42,8,1)</f>
        <v xml:space="preserve"> </v>
      </c>
      <c r="CO29" s="1306"/>
      <c r="CP29" s="1306"/>
      <c r="CQ29" s="1306"/>
      <c r="CR29" s="1306"/>
      <c r="CS29" s="1306" t="str">
        <f>MID(SUVAHAVUJ!AD42,9,1)</f>
        <v xml:space="preserve"> </v>
      </c>
      <c r="CT29" s="1306"/>
      <c r="CU29" s="1306"/>
      <c r="CV29" s="1306"/>
      <c r="CW29" s="1306"/>
      <c r="CX29" s="1306"/>
      <c r="CY29" s="1306" t="str">
        <f>MID(SUVAHAVUJ!AD42,10,1)</f>
        <v xml:space="preserve"> </v>
      </c>
      <c r="CZ29" s="1306"/>
      <c r="DA29" s="1306"/>
      <c r="DB29" s="1306"/>
      <c r="DC29" s="1306"/>
      <c r="DD29" s="1306" t="str">
        <f>MID(SUVAHAVUJ!AD42,11,1)</f>
        <v>0</v>
      </c>
      <c r="DE29" s="1306"/>
      <c r="DF29" s="1306"/>
      <c r="DG29" s="1306"/>
      <c r="DH29" s="1306"/>
      <c r="DI29" s="1316"/>
      <c r="DJ29" s="370"/>
      <c r="DK29" s="371"/>
      <c r="DL29" s="1306" t="str">
        <f>MID(SUVAHAVUJ!AF42,1,1)</f>
        <v xml:space="preserve"> </v>
      </c>
      <c r="DM29" s="1306"/>
      <c r="DN29" s="1306"/>
      <c r="DO29" s="1306"/>
      <c r="DP29" s="1306"/>
      <c r="DQ29" s="1306"/>
      <c r="DR29" s="1306" t="str">
        <f>MID(SUVAHAVUJ!AF42,2,1)</f>
        <v xml:space="preserve"> </v>
      </c>
      <c r="DS29" s="1306"/>
      <c r="DT29" s="1306"/>
      <c r="DU29" s="1306"/>
      <c r="DV29" s="1306"/>
      <c r="DW29" s="1306" t="str">
        <f>MID(SUVAHAVUJ!AF42,3,1)</f>
        <v xml:space="preserve"> </v>
      </c>
      <c r="DX29" s="1306"/>
      <c r="DY29" s="1306"/>
      <c r="DZ29" s="1306"/>
      <c r="EA29" s="1306"/>
      <c r="EB29" s="1306"/>
      <c r="EC29" s="1306" t="str">
        <f>MID(SUVAHAVUJ!AF42,4,1)</f>
        <v xml:space="preserve"> </v>
      </c>
      <c r="ED29" s="1306"/>
      <c r="EE29" s="1306"/>
      <c r="EF29" s="1306"/>
      <c r="EG29" s="1306"/>
      <c r="EH29" s="1306" t="str">
        <f>MID(SUVAHAVUJ!AF42,5,1)</f>
        <v xml:space="preserve"> </v>
      </c>
      <c r="EI29" s="1306"/>
      <c r="EJ29" s="1306"/>
      <c r="EK29" s="1306"/>
      <c r="EL29" s="1306"/>
      <c r="EM29" s="1306"/>
      <c r="EN29" s="1306" t="str">
        <f>MID(SUVAHAVUJ!AF42,6,1)</f>
        <v xml:space="preserve"> </v>
      </c>
      <c r="EO29" s="1306"/>
      <c r="EP29" s="1306"/>
      <c r="EQ29" s="1306"/>
      <c r="ER29" s="1306"/>
      <c r="ES29" s="1306" t="str">
        <f>MID(SUVAHAVUJ!AF42,7,1)</f>
        <v xml:space="preserve"> </v>
      </c>
      <c r="ET29" s="1306"/>
      <c r="EU29" s="1306"/>
      <c r="EV29" s="1306"/>
      <c r="EW29" s="1306"/>
      <c r="EX29" s="1306"/>
      <c r="EY29" s="1306" t="str">
        <f>MID(SUVAHAVUJ!AF42,8,1)</f>
        <v xml:space="preserve"> </v>
      </c>
      <c r="EZ29" s="1306"/>
      <c r="FA29" s="1306"/>
      <c r="FB29" s="1306"/>
      <c r="FC29" s="1306"/>
      <c r="FD29" s="1306" t="str">
        <f>MID(SUVAHAVUJ!AF42,9,1)</f>
        <v xml:space="preserve"> </v>
      </c>
      <c r="FE29" s="1306"/>
      <c r="FF29" s="1306"/>
      <c r="FG29" s="1306"/>
      <c r="FH29" s="1306"/>
      <c r="FI29" s="1306"/>
      <c r="FJ29" s="1306" t="str">
        <f>MID(SUVAHAVUJ!AF42,10,1)</f>
        <v xml:space="preserve"> </v>
      </c>
      <c r="FK29" s="1306"/>
      <c r="FL29" s="1306"/>
      <c r="FM29" s="1306"/>
      <c r="FN29" s="1306"/>
      <c r="FO29" s="1307" t="str">
        <f>MID(SUVAHAVUJ!AF42,11,1)</f>
        <v>0</v>
      </c>
      <c r="FP29" s="1307"/>
      <c r="FQ29" s="1307"/>
      <c r="FR29" s="1307"/>
      <c r="FS29" s="1313"/>
      <c r="FT29" s="1303"/>
      <c r="FU29" s="1303"/>
      <c r="FV29" s="1303"/>
      <c r="FW29" s="1303"/>
      <c r="FX29" s="1303"/>
      <c r="FY29" s="1303"/>
      <c r="FZ29" s="1303"/>
      <c r="GA29" s="1303"/>
      <c r="GB29" s="1303"/>
      <c r="GC29" s="1303"/>
      <c r="GD29" s="1303"/>
      <c r="GE29" s="1303"/>
      <c r="GF29" s="1303"/>
      <c r="GG29" s="1303"/>
      <c r="GH29" s="1303"/>
      <c r="GI29" s="1303"/>
      <c r="GJ29" s="1303"/>
      <c r="GK29" s="1303"/>
      <c r="GL29" s="1303"/>
      <c r="GM29" s="1303"/>
      <c r="GN29" s="1303"/>
      <c r="GO29" s="1303"/>
      <c r="GP29" s="1303"/>
      <c r="GQ29" s="1303"/>
      <c r="GR29" s="1303"/>
      <c r="GS29" s="1303"/>
      <c r="GT29" s="1303"/>
      <c r="GU29" s="1303"/>
      <c r="GV29" s="1303"/>
      <c r="GW29" s="1303"/>
    </row>
    <row r="30" spans="2:205" ht="23.25" customHeight="1" x14ac:dyDescent="0.2">
      <c r="B30" s="1312"/>
      <c r="C30" s="1312"/>
      <c r="D30" s="1312"/>
      <c r="E30" s="1312"/>
      <c r="F30" s="1312"/>
      <c r="G30" s="1312"/>
      <c r="H30" s="1312"/>
      <c r="I30" s="1312"/>
      <c r="J30" s="1312"/>
      <c r="K30" s="1312"/>
      <c r="L30" s="1310"/>
      <c r="M30" s="1310"/>
      <c r="N30" s="1310"/>
      <c r="O30" s="1310"/>
      <c r="P30" s="1310"/>
      <c r="Q30" s="1310"/>
      <c r="R30" s="1310"/>
      <c r="S30" s="1310"/>
      <c r="T30" s="1310"/>
      <c r="U30" s="1310"/>
      <c r="V30" s="1310"/>
      <c r="W30" s="1310"/>
      <c r="X30" s="1310"/>
      <c r="Y30" s="1310"/>
      <c r="Z30" s="1310"/>
      <c r="AA30" s="1310"/>
      <c r="AB30" s="1310"/>
      <c r="AC30" s="1310"/>
      <c r="AD30" s="1310"/>
      <c r="AE30" s="1310"/>
      <c r="AF30" s="1310"/>
      <c r="AG30" s="1310"/>
      <c r="AH30" s="1310"/>
      <c r="AI30" s="1310"/>
      <c r="AJ30" s="1310"/>
      <c r="AK30" s="1310"/>
      <c r="AL30" s="1310"/>
      <c r="AM30" s="1310"/>
      <c r="AN30" s="1310"/>
      <c r="AO30" s="1310"/>
      <c r="AP30" s="1310"/>
      <c r="AQ30" s="1311"/>
      <c r="AR30" s="1311"/>
      <c r="AS30" s="1311"/>
      <c r="AT30" s="1311"/>
      <c r="AU30" s="1311"/>
      <c r="AV30" s="1311"/>
      <c r="AW30" s="1311"/>
      <c r="AX30" s="1311"/>
      <c r="AY30" s="370"/>
      <c r="AZ30" s="371"/>
      <c r="BA30" s="1306" t="str">
        <f>MID(SUVAHAVUJ!AE42,1,1)</f>
        <v xml:space="preserve"> </v>
      </c>
      <c r="BB30" s="1306"/>
      <c r="BC30" s="1306"/>
      <c r="BD30" s="1306"/>
      <c r="BE30" s="1306"/>
      <c r="BF30" s="1306"/>
      <c r="BG30" s="1306" t="str">
        <f>MID(SUVAHAVUJ!AE42,2,1)</f>
        <v xml:space="preserve"> </v>
      </c>
      <c r="BH30" s="1306"/>
      <c r="BI30" s="1306"/>
      <c r="BJ30" s="1306"/>
      <c r="BK30" s="1306"/>
      <c r="BL30" s="1306" t="str">
        <f>MID(SUVAHAVUJ!AE42,3,1)</f>
        <v xml:space="preserve"> </v>
      </c>
      <c r="BM30" s="1306"/>
      <c r="BN30" s="1306"/>
      <c r="BO30" s="1306"/>
      <c r="BP30" s="1306"/>
      <c r="BQ30" s="1306"/>
      <c r="BR30" s="1306" t="str">
        <f>MID(SUVAHAVUJ!AE42,4,1)</f>
        <v xml:space="preserve"> </v>
      </c>
      <c r="BS30" s="1306"/>
      <c r="BT30" s="1306"/>
      <c r="BU30" s="1306"/>
      <c r="BV30" s="1306"/>
      <c r="BW30" s="1306" t="str">
        <f>MID(SUVAHAVUJ!AE42,5,1)</f>
        <v xml:space="preserve"> </v>
      </c>
      <c r="BX30" s="1306"/>
      <c r="BY30" s="1306"/>
      <c r="BZ30" s="1306"/>
      <c r="CA30" s="1306"/>
      <c r="CB30" s="1306"/>
      <c r="CC30" s="1306" t="str">
        <f>MID(SUVAHAVUJ!AE42,6,1)</f>
        <v xml:space="preserve"> </v>
      </c>
      <c r="CD30" s="1306"/>
      <c r="CE30" s="1306"/>
      <c r="CF30" s="1306"/>
      <c r="CG30" s="1306"/>
      <c r="CH30" s="1306" t="str">
        <f>MID(SUVAHAVUJ!AE42,7,1)</f>
        <v xml:space="preserve"> </v>
      </c>
      <c r="CI30" s="1306"/>
      <c r="CJ30" s="1306"/>
      <c r="CK30" s="1306"/>
      <c r="CL30" s="1306"/>
      <c r="CM30" s="1306"/>
      <c r="CN30" s="1306" t="str">
        <f>MID(SUVAHAVUJ!AE42,8,1)</f>
        <v xml:space="preserve"> </v>
      </c>
      <c r="CO30" s="1306"/>
      <c r="CP30" s="1306"/>
      <c r="CQ30" s="1306"/>
      <c r="CR30" s="1306"/>
      <c r="CS30" s="1306" t="str">
        <f>MID(SUVAHAVUJ!AE42,9,1)</f>
        <v xml:space="preserve"> </v>
      </c>
      <c r="CT30" s="1306"/>
      <c r="CU30" s="1306"/>
      <c r="CV30" s="1306"/>
      <c r="CW30" s="1306"/>
      <c r="CX30" s="1306"/>
      <c r="CY30" s="1306" t="str">
        <f>MID(SUVAHAVUJ!AE42,10,1)</f>
        <v xml:space="preserve"> </v>
      </c>
      <c r="CZ30" s="1306"/>
      <c r="DA30" s="1306"/>
      <c r="DB30" s="1306"/>
      <c r="DC30" s="1306"/>
      <c r="DD30" s="1306" t="str">
        <f>MID(SUVAHAVUJ!AE42,11,1)</f>
        <v>0</v>
      </c>
      <c r="DE30" s="1306"/>
      <c r="DF30" s="1306"/>
      <c r="DG30" s="1306"/>
      <c r="DH30" s="1306"/>
      <c r="DI30" s="1316"/>
      <c r="DJ30" s="1304"/>
      <c r="DK30" s="1304"/>
      <c r="DL30" s="1304"/>
      <c r="DM30" s="1304"/>
      <c r="DN30" s="1304"/>
      <c r="DO30" s="1304"/>
      <c r="DP30" s="1304"/>
      <c r="DQ30" s="1304"/>
      <c r="DR30" s="1304"/>
      <c r="DS30" s="1304"/>
      <c r="DT30" s="1304"/>
      <c r="DU30" s="1304"/>
      <c r="DV30" s="1304"/>
      <c r="DW30" s="1304"/>
      <c r="DX30" s="1304"/>
      <c r="DY30" s="1304"/>
      <c r="DZ30" s="1304"/>
      <c r="EA30" s="1304"/>
      <c r="EB30" s="1304"/>
      <c r="EC30" s="1304"/>
      <c r="ED30" s="1304"/>
      <c r="EE30" s="1304"/>
      <c r="EF30" s="1304"/>
      <c r="EG30" s="1304"/>
      <c r="EH30" s="1304"/>
      <c r="EI30" s="1304"/>
      <c r="EJ30" s="1304"/>
      <c r="EK30" s="1304"/>
      <c r="EL30" s="1304"/>
      <c r="EM30" s="1304"/>
      <c r="EN30" s="370"/>
      <c r="EO30" s="371"/>
      <c r="EP30" s="1306" t="str">
        <f>MID(SUVAHAVUJ!AG42,1,1)</f>
        <v xml:space="preserve"> </v>
      </c>
      <c r="EQ30" s="1306"/>
      <c r="ER30" s="1306"/>
      <c r="ES30" s="1306"/>
      <c r="ET30" s="1306"/>
      <c r="EU30" s="1306"/>
      <c r="EV30" s="1306" t="str">
        <f>MID(SUVAHAVUJ!AG42,2,1)</f>
        <v xml:space="preserve"> </v>
      </c>
      <c r="EW30" s="1306"/>
      <c r="EX30" s="1306"/>
      <c r="EY30" s="1306"/>
      <c r="EZ30" s="1306"/>
      <c r="FA30" s="1306" t="str">
        <f>MID(SUVAHAVUJ!AG42,3,1)</f>
        <v xml:space="preserve"> </v>
      </c>
      <c r="FB30" s="1306"/>
      <c r="FC30" s="1306"/>
      <c r="FD30" s="1306"/>
      <c r="FE30" s="1306"/>
      <c r="FF30" s="1306"/>
      <c r="FG30" s="1306" t="str">
        <f>MID(SUVAHAVUJ!AG42,4,1)</f>
        <v xml:space="preserve"> </v>
      </c>
      <c r="FH30" s="1306"/>
      <c r="FI30" s="1306"/>
      <c r="FJ30" s="1306"/>
      <c r="FK30" s="1306"/>
      <c r="FL30" s="1306" t="str">
        <f>MID(SUVAHAVUJ!AG42,5,1)</f>
        <v xml:space="preserve"> </v>
      </c>
      <c r="FM30" s="1306"/>
      <c r="FN30" s="1306"/>
      <c r="FO30" s="1306"/>
      <c r="FP30" s="1306"/>
      <c r="FQ30" s="1306"/>
      <c r="FR30" s="1306" t="str">
        <f>MID(SUVAHAVUJ!AG42,6,1)</f>
        <v xml:space="preserve"> </v>
      </c>
      <c r="FS30" s="1306"/>
      <c r="FT30" s="1306"/>
      <c r="FU30" s="1306"/>
      <c r="FV30" s="1306"/>
      <c r="FW30" s="1306" t="str">
        <f>MID(SUVAHAVUJ!AG42,7,1)</f>
        <v xml:space="preserve"> </v>
      </c>
      <c r="FX30" s="1306"/>
      <c r="FY30" s="1306"/>
      <c r="FZ30" s="1306"/>
      <c r="GA30" s="1306"/>
      <c r="GB30" s="1306"/>
      <c r="GC30" s="1306" t="str">
        <f>MID(SUVAHAVUJ!AG42,8,1)</f>
        <v xml:space="preserve"> </v>
      </c>
      <c r="GD30" s="1306"/>
      <c r="GE30" s="1306"/>
      <c r="GF30" s="1306"/>
      <c r="GG30" s="1306"/>
      <c r="GH30" s="1306" t="str">
        <f>MID(SUVAHAVUJ!AG42,9,1)</f>
        <v xml:space="preserve"> </v>
      </c>
      <c r="GI30" s="1306"/>
      <c r="GJ30" s="1306"/>
      <c r="GK30" s="1306"/>
      <c r="GL30" s="1306"/>
      <c r="GM30" s="1306"/>
      <c r="GN30" s="1306" t="str">
        <f>MID(SUVAHAVUJ!AG42,10,1)</f>
        <v xml:space="preserve"> </v>
      </c>
      <c r="GO30" s="1306"/>
      <c r="GP30" s="1306"/>
      <c r="GQ30" s="1306"/>
      <c r="GR30" s="1306"/>
      <c r="GS30" s="1307" t="str">
        <f>MID(SUVAHAVUJ!AG42,11,1)</f>
        <v>0</v>
      </c>
      <c r="GT30" s="1307"/>
      <c r="GU30" s="1307"/>
      <c r="GV30" s="1307"/>
      <c r="GW30" s="1313"/>
    </row>
    <row r="31" spans="2:205" s="129" customFormat="1" ht="23.25" customHeight="1" x14ac:dyDescent="0.2">
      <c r="B31" s="1299" t="s">
        <v>2196</v>
      </c>
      <c r="C31" s="1299"/>
      <c r="D31" s="1299"/>
      <c r="E31" s="1299"/>
      <c r="F31" s="1299"/>
      <c r="G31" s="1299"/>
      <c r="H31" s="1299"/>
      <c r="I31" s="1299"/>
      <c r="J31" s="1299"/>
      <c r="K31" s="1299"/>
      <c r="L31" s="1300" t="str">
        <f>SUVAHAVUJ!$D$43</f>
        <v>Dlhodobé pohľadávky súčet (r. 42 + r. 46 až r. 52)</v>
      </c>
      <c r="M31" s="1301"/>
      <c r="N31" s="1301"/>
      <c r="O31" s="1301"/>
      <c r="P31" s="1301"/>
      <c r="Q31" s="1301"/>
      <c r="R31" s="1301"/>
      <c r="S31" s="1301"/>
      <c r="T31" s="1301"/>
      <c r="U31" s="1301"/>
      <c r="V31" s="1301"/>
      <c r="W31" s="1301"/>
      <c r="X31" s="1301"/>
      <c r="Y31" s="1301"/>
      <c r="Z31" s="1301"/>
      <c r="AA31" s="1301"/>
      <c r="AB31" s="1301"/>
      <c r="AC31" s="1301"/>
      <c r="AD31" s="1301"/>
      <c r="AE31" s="1301"/>
      <c r="AF31" s="1301"/>
      <c r="AG31" s="1301"/>
      <c r="AH31" s="1301"/>
      <c r="AI31" s="1301"/>
      <c r="AJ31" s="1301"/>
      <c r="AK31" s="1301"/>
      <c r="AL31" s="1301"/>
      <c r="AM31" s="1301"/>
      <c r="AN31" s="1301"/>
      <c r="AO31" s="1301"/>
      <c r="AP31" s="1301"/>
      <c r="AQ31" s="1302" t="s">
        <v>285</v>
      </c>
      <c r="AR31" s="1302"/>
      <c r="AS31" s="1302"/>
      <c r="AT31" s="1302"/>
      <c r="AU31" s="1302"/>
      <c r="AV31" s="1302"/>
      <c r="AW31" s="1302"/>
      <c r="AX31" s="1302"/>
      <c r="AY31" s="370"/>
      <c r="AZ31" s="371"/>
      <c r="BA31" s="1306" t="str">
        <f>MID(SUVAHAVUJ!AD43,1,1)</f>
        <v xml:space="preserve"> </v>
      </c>
      <c r="BB31" s="1306"/>
      <c r="BC31" s="1306"/>
      <c r="BD31" s="1306"/>
      <c r="BE31" s="1306"/>
      <c r="BF31" s="1306"/>
      <c r="BG31" s="1306" t="str">
        <f>MID(SUVAHAVUJ!AD43,2,1)</f>
        <v xml:space="preserve"> </v>
      </c>
      <c r="BH31" s="1306"/>
      <c r="BI31" s="1306"/>
      <c r="BJ31" s="1306"/>
      <c r="BK31" s="1306"/>
      <c r="BL31" s="1306" t="str">
        <f>MID(SUVAHAVUJ!AD43,3,1)</f>
        <v xml:space="preserve"> </v>
      </c>
      <c r="BM31" s="1306"/>
      <c r="BN31" s="1306"/>
      <c r="BO31" s="1306"/>
      <c r="BP31" s="1306"/>
      <c r="BQ31" s="1306"/>
      <c r="BR31" s="1306" t="str">
        <f>MID(SUVAHAVUJ!AD43,4,1)</f>
        <v xml:space="preserve"> </v>
      </c>
      <c r="BS31" s="1306"/>
      <c r="BT31" s="1306"/>
      <c r="BU31" s="1306"/>
      <c r="BV31" s="1306"/>
      <c r="BW31" s="1306" t="str">
        <f>MID(SUVAHAVUJ!AD43,5,1)</f>
        <v xml:space="preserve"> </v>
      </c>
      <c r="BX31" s="1306"/>
      <c r="BY31" s="1306"/>
      <c r="BZ31" s="1306"/>
      <c r="CA31" s="1306"/>
      <c r="CB31" s="1306"/>
      <c r="CC31" s="1306" t="str">
        <f>MID(SUVAHAVUJ!AD43,6,1)</f>
        <v xml:space="preserve"> </v>
      </c>
      <c r="CD31" s="1306"/>
      <c r="CE31" s="1306"/>
      <c r="CF31" s="1306"/>
      <c r="CG31" s="1306"/>
      <c r="CH31" s="1306" t="str">
        <f>MID(SUVAHAVUJ!AD43,7,1)</f>
        <v xml:space="preserve"> </v>
      </c>
      <c r="CI31" s="1306"/>
      <c r="CJ31" s="1306"/>
      <c r="CK31" s="1306"/>
      <c r="CL31" s="1306"/>
      <c r="CM31" s="1306"/>
      <c r="CN31" s="1306" t="str">
        <f>MID(SUVAHAVUJ!AD43,8,1)</f>
        <v xml:space="preserve"> </v>
      </c>
      <c r="CO31" s="1306"/>
      <c r="CP31" s="1306"/>
      <c r="CQ31" s="1306"/>
      <c r="CR31" s="1306"/>
      <c r="CS31" s="1306" t="str">
        <f>MID(SUVAHAVUJ!AD43,9,1)</f>
        <v xml:space="preserve"> </v>
      </c>
      <c r="CT31" s="1306"/>
      <c r="CU31" s="1306"/>
      <c r="CV31" s="1306"/>
      <c r="CW31" s="1306"/>
      <c r="CX31" s="1306"/>
      <c r="CY31" s="1306" t="str">
        <f>MID(SUVAHAVUJ!AD43,10,1)</f>
        <v xml:space="preserve"> </v>
      </c>
      <c r="CZ31" s="1306"/>
      <c r="DA31" s="1306"/>
      <c r="DB31" s="1306"/>
      <c r="DC31" s="1306"/>
      <c r="DD31" s="1306" t="str">
        <f>MID(SUVAHAVUJ!AD43,11,1)</f>
        <v>0</v>
      </c>
      <c r="DE31" s="1306"/>
      <c r="DF31" s="1306"/>
      <c r="DG31" s="1306"/>
      <c r="DH31" s="1306"/>
      <c r="DI31" s="1316"/>
      <c r="DJ31" s="370"/>
      <c r="DK31" s="371"/>
      <c r="DL31" s="1306" t="str">
        <f>MID(SUVAHAVUJ!AF43,1,1)</f>
        <v xml:space="preserve"> </v>
      </c>
      <c r="DM31" s="1306"/>
      <c r="DN31" s="1306"/>
      <c r="DO31" s="1306"/>
      <c r="DP31" s="1306"/>
      <c r="DQ31" s="1306"/>
      <c r="DR31" s="1306" t="str">
        <f>MID(SUVAHAVUJ!AF43,2,1)</f>
        <v xml:space="preserve"> </v>
      </c>
      <c r="DS31" s="1306"/>
      <c r="DT31" s="1306"/>
      <c r="DU31" s="1306"/>
      <c r="DV31" s="1306"/>
      <c r="DW31" s="1306" t="str">
        <f>MID(SUVAHAVUJ!AF43,3,1)</f>
        <v xml:space="preserve"> </v>
      </c>
      <c r="DX31" s="1306"/>
      <c r="DY31" s="1306"/>
      <c r="DZ31" s="1306"/>
      <c r="EA31" s="1306"/>
      <c r="EB31" s="1306"/>
      <c r="EC31" s="1306" t="str">
        <f>MID(SUVAHAVUJ!AF43,4,1)</f>
        <v xml:space="preserve"> </v>
      </c>
      <c r="ED31" s="1306"/>
      <c r="EE31" s="1306"/>
      <c r="EF31" s="1306"/>
      <c r="EG31" s="1306"/>
      <c r="EH31" s="1306" t="str">
        <f>MID(SUVAHAVUJ!AF43,5,1)</f>
        <v xml:space="preserve"> </v>
      </c>
      <c r="EI31" s="1306"/>
      <c r="EJ31" s="1306"/>
      <c r="EK31" s="1306"/>
      <c r="EL31" s="1306"/>
      <c r="EM31" s="1306"/>
      <c r="EN31" s="1306" t="str">
        <f>MID(SUVAHAVUJ!AF43,6,1)</f>
        <v xml:space="preserve"> </v>
      </c>
      <c r="EO31" s="1306"/>
      <c r="EP31" s="1306"/>
      <c r="EQ31" s="1306"/>
      <c r="ER31" s="1306"/>
      <c r="ES31" s="1306" t="str">
        <f>MID(SUVAHAVUJ!AF43,7,1)</f>
        <v xml:space="preserve"> </v>
      </c>
      <c r="ET31" s="1306"/>
      <c r="EU31" s="1306"/>
      <c r="EV31" s="1306"/>
      <c r="EW31" s="1306"/>
      <c r="EX31" s="1306"/>
      <c r="EY31" s="1306" t="str">
        <f>MID(SUVAHAVUJ!AF43,8,1)</f>
        <v xml:space="preserve"> </v>
      </c>
      <c r="EZ31" s="1306"/>
      <c r="FA31" s="1306"/>
      <c r="FB31" s="1306"/>
      <c r="FC31" s="1306"/>
      <c r="FD31" s="1306" t="str">
        <f>MID(SUVAHAVUJ!AF43,9,1)</f>
        <v xml:space="preserve"> </v>
      </c>
      <c r="FE31" s="1306"/>
      <c r="FF31" s="1306"/>
      <c r="FG31" s="1306"/>
      <c r="FH31" s="1306"/>
      <c r="FI31" s="1306"/>
      <c r="FJ31" s="1306" t="str">
        <f>MID(SUVAHAVUJ!AF43,10,1)</f>
        <v xml:space="preserve"> </v>
      </c>
      <c r="FK31" s="1306"/>
      <c r="FL31" s="1306"/>
      <c r="FM31" s="1306"/>
      <c r="FN31" s="1306"/>
      <c r="FO31" s="1307" t="str">
        <f>MID(SUVAHAVUJ!AF43,11,1)</f>
        <v>0</v>
      </c>
      <c r="FP31" s="1307"/>
      <c r="FQ31" s="1307"/>
      <c r="FR31" s="1307"/>
      <c r="FS31" s="1313"/>
      <c r="FT31" s="1303"/>
      <c r="FU31" s="1303"/>
      <c r="FV31" s="1303"/>
      <c r="FW31" s="1303"/>
      <c r="FX31" s="1303"/>
      <c r="FY31" s="1303"/>
      <c r="FZ31" s="1303"/>
      <c r="GA31" s="1303"/>
      <c r="GB31" s="1303"/>
      <c r="GC31" s="1303"/>
      <c r="GD31" s="1303"/>
      <c r="GE31" s="1303"/>
      <c r="GF31" s="1303"/>
      <c r="GG31" s="1303"/>
      <c r="GH31" s="1303"/>
      <c r="GI31" s="1303"/>
      <c r="GJ31" s="1303"/>
      <c r="GK31" s="1303"/>
      <c r="GL31" s="1303"/>
      <c r="GM31" s="1303"/>
      <c r="GN31" s="1303"/>
      <c r="GO31" s="1303"/>
      <c r="GP31" s="1303"/>
      <c r="GQ31" s="1303"/>
      <c r="GR31" s="1303"/>
      <c r="GS31" s="1303"/>
      <c r="GT31" s="1303"/>
      <c r="GU31" s="1303"/>
      <c r="GV31" s="1303"/>
      <c r="GW31" s="1303"/>
    </row>
    <row r="32" spans="2:205" ht="23.25" customHeight="1" x14ac:dyDescent="0.2">
      <c r="B32" s="1299"/>
      <c r="C32" s="1299"/>
      <c r="D32" s="1299"/>
      <c r="E32" s="1299"/>
      <c r="F32" s="1299"/>
      <c r="G32" s="1299"/>
      <c r="H32" s="1299"/>
      <c r="I32" s="1299"/>
      <c r="J32" s="1299"/>
      <c r="K32" s="1299"/>
      <c r="L32" s="1301"/>
      <c r="M32" s="1301"/>
      <c r="N32" s="1301"/>
      <c r="O32" s="1301"/>
      <c r="P32" s="1301"/>
      <c r="Q32" s="1301"/>
      <c r="R32" s="1301"/>
      <c r="S32" s="1301"/>
      <c r="T32" s="1301"/>
      <c r="U32" s="1301"/>
      <c r="V32" s="1301"/>
      <c r="W32" s="1301"/>
      <c r="X32" s="1301"/>
      <c r="Y32" s="1301"/>
      <c r="Z32" s="1301"/>
      <c r="AA32" s="1301"/>
      <c r="AB32" s="1301"/>
      <c r="AC32" s="1301"/>
      <c r="AD32" s="1301"/>
      <c r="AE32" s="1301"/>
      <c r="AF32" s="1301"/>
      <c r="AG32" s="1301"/>
      <c r="AH32" s="1301"/>
      <c r="AI32" s="1301"/>
      <c r="AJ32" s="1301"/>
      <c r="AK32" s="1301"/>
      <c r="AL32" s="1301"/>
      <c r="AM32" s="1301"/>
      <c r="AN32" s="1301"/>
      <c r="AO32" s="1301"/>
      <c r="AP32" s="1301"/>
      <c r="AQ32" s="1302"/>
      <c r="AR32" s="1302"/>
      <c r="AS32" s="1302"/>
      <c r="AT32" s="1302"/>
      <c r="AU32" s="1302"/>
      <c r="AV32" s="1302"/>
      <c r="AW32" s="1302"/>
      <c r="AX32" s="1302"/>
      <c r="AY32" s="370"/>
      <c r="AZ32" s="371"/>
      <c r="BA32" s="1306" t="str">
        <f>MID(SUVAHAVUJ!AE43,1,1)</f>
        <v xml:space="preserve"> </v>
      </c>
      <c r="BB32" s="1306"/>
      <c r="BC32" s="1306"/>
      <c r="BD32" s="1306"/>
      <c r="BE32" s="1306"/>
      <c r="BF32" s="1306"/>
      <c r="BG32" s="1306" t="str">
        <f>MID(SUVAHAVUJ!AE43,2,1)</f>
        <v xml:space="preserve"> </v>
      </c>
      <c r="BH32" s="1306"/>
      <c r="BI32" s="1306"/>
      <c r="BJ32" s="1306"/>
      <c r="BK32" s="1306"/>
      <c r="BL32" s="1306" t="str">
        <f>MID(SUVAHAVUJ!AE43,3,1)</f>
        <v xml:space="preserve"> </v>
      </c>
      <c r="BM32" s="1306"/>
      <c r="BN32" s="1306"/>
      <c r="BO32" s="1306"/>
      <c r="BP32" s="1306"/>
      <c r="BQ32" s="1306"/>
      <c r="BR32" s="1306" t="str">
        <f>MID(SUVAHAVUJ!AE43,4,1)</f>
        <v xml:space="preserve"> </v>
      </c>
      <c r="BS32" s="1306"/>
      <c r="BT32" s="1306"/>
      <c r="BU32" s="1306"/>
      <c r="BV32" s="1306"/>
      <c r="BW32" s="1306" t="str">
        <f>MID(SUVAHAVUJ!AE43,5,1)</f>
        <v xml:space="preserve"> </v>
      </c>
      <c r="BX32" s="1306"/>
      <c r="BY32" s="1306"/>
      <c r="BZ32" s="1306"/>
      <c r="CA32" s="1306"/>
      <c r="CB32" s="1306"/>
      <c r="CC32" s="1306" t="str">
        <f>MID(SUVAHAVUJ!AE43,6,1)</f>
        <v xml:space="preserve"> </v>
      </c>
      <c r="CD32" s="1306"/>
      <c r="CE32" s="1306"/>
      <c r="CF32" s="1306"/>
      <c r="CG32" s="1306"/>
      <c r="CH32" s="1306" t="str">
        <f>MID(SUVAHAVUJ!AE43,7,1)</f>
        <v xml:space="preserve"> </v>
      </c>
      <c r="CI32" s="1306"/>
      <c r="CJ32" s="1306"/>
      <c r="CK32" s="1306"/>
      <c r="CL32" s="1306"/>
      <c r="CM32" s="1306"/>
      <c r="CN32" s="1306" t="str">
        <f>MID(SUVAHAVUJ!AE43,8,1)</f>
        <v xml:space="preserve"> </v>
      </c>
      <c r="CO32" s="1306"/>
      <c r="CP32" s="1306"/>
      <c r="CQ32" s="1306"/>
      <c r="CR32" s="1306"/>
      <c r="CS32" s="1306" t="str">
        <f>MID(SUVAHAVUJ!AE43,9,1)</f>
        <v xml:space="preserve"> </v>
      </c>
      <c r="CT32" s="1306"/>
      <c r="CU32" s="1306"/>
      <c r="CV32" s="1306"/>
      <c r="CW32" s="1306"/>
      <c r="CX32" s="1306"/>
      <c r="CY32" s="1306" t="str">
        <f>MID(SUVAHAVUJ!AE43,10,1)</f>
        <v xml:space="preserve"> </v>
      </c>
      <c r="CZ32" s="1306"/>
      <c r="DA32" s="1306"/>
      <c r="DB32" s="1306"/>
      <c r="DC32" s="1306"/>
      <c r="DD32" s="1306" t="str">
        <f>MID(SUVAHAVUJ!AE43,11,1)</f>
        <v>0</v>
      </c>
      <c r="DE32" s="1306"/>
      <c r="DF32" s="1306"/>
      <c r="DG32" s="1306"/>
      <c r="DH32" s="1306"/>
      <c r="DI32" s="1316"/>
      <c r="DJ32" s="1304"/>
      <c r="DK32" s="1304"/>
      <c r="DL32" s="1304"/>
      <c r="DM32" s="1304"/>
      <c r="DN32" s="1304"/>
      <c r="DO32" s="1304"/>
      <c r="DP32" s="1304"/>
      <c r="DQ32" s="1304"/>
      <c r="DR32" s="1304"/>
      <c r="DS32" s="1304"/>
      <c r="DT32" s="1304"/>
      <c r="DU32" s="1304"/>
      <c r="DV32" s="1304"/>
      <c r="DW32" s="1304"/>
      <c r="DX32" s="1304"/>
      <c r="DY32" s="1304"/>
      <c r="DZ32" s="1304"/>
      <c r="EA32" s="1304"/>
      <c r="EB32" s="1304"/>
      <c r="EC32" s="1304"/>
      <c r="ED32" s="1304"/>
      <c r="EE32" s="1304"/>
      <c r="EF32" s="1304"/>
      <c r="EG32" s="1304"/>
      <c r="EH32" s="1304"/>
      <c r="EI32" s="1304"/>
      <c r="EJ32" s="1304"/>
      <c r="EK32" s="1304"/>
      <c r="EL32" s="1304"/>
      <c r="EM32" s="1304"/>
      <c r="EN32" s="370"/>
      <c r="EO32" s="371"/>
      <c r="EP32" s="1306" t="str">
        <f>MID(SUVAHAVUJ!AG43,1,1)</f>
        <v xml:space="preserve"> </v>
      </c>
      <c r="EQ32" s="1306"/>
      <c r="ER32" s="1306"/>
      <c r="ES32" s="1306"/>
      <c r="ET32" s="1306"/>
      <c r="EU32" s="1306"/>
      <c r="EV32" s="1306" t="str">
        <f>MID(SUVAHAVUJ!AG43,2,1)</f>
        <v xml:space="preserve"> </v>
      </c>
      <c r="EW32" s="1306"/>
      <c r="EX32" s="1306"/>
      <c r="EY32" s="1306"/>
      <c r="EZ32" s="1306"/>
      <c r="FA32" s="1306" t="str">
        <f>MID(SUVAHAVUJ!AG43,3,1)</f>
        <v xml:space="preserve"> </v>
      </c>
      <c r="FB32" s="1306"/>
      <c r="FC32" s="1306"/>
      <c r="FD32" s="1306"/>
      <c r="FE32" s="1306"/>
      <c r="FF32" s="1306"/>
      <c r="FG32" s="1306" t="str">
        <f>MID(SUVAHAVUJ!AG43,4,1)</f>
        <v xml:space="preserve"> </v>
      </c>
      <c r="FH32" s="1306"/>
      <c r="FI32" s="1306"/>
      <c r="FJ32" s="1306"/>
      <c r="FK32" s="1306"/>
      <c r="FL32" s="1306" t="str">
        <f>MID(SUVAHAVUJ!AG43,5,1)</f>
        <v xml:space="preserve"> </v>
      </c>
      <c r="FM32" s="1306"/>
      <c r="FN32" s="1306"/>
      <c r="FO32" s="1306"/>
      <c r="FP32" s="1306"/>
      <c r="FQ32" s="1306"/>
      <c r="FR32" s="1306" t="str">
        <f>MID(SUVAHAVUJ!AG43,6,1)</f>
        <v xml:space="preserve"> </v>
      </c>
      <c r="FS32" s="1306"/>
      <c r="FT32" s="1306"/>
      <c r="FU32" s="1306"/>
      <c r="FV32" s="1306"/>
      <c r="FW32" s="1306" t="str">
        <f>MID(SUVAHAVUJ!AG43,7,1)</f>
        <v xml:space="preserve"> </v>
      </c>
      <c r="FX32" s="1306"/>
      <c r="FY32" s="1306"/>
      <c r="FZ32" s="1306"/>
      <c r="GA32" s="1306"/>
      <c r="GB32" s="1306"/>
      <c r="GC32" s="1306" t="str">
        <f>MID(SUVAHAVUJ!AG43,8,1)</f>
        <v xml:space="preserve"> </v>
      </c>
      <c r="GD32" s="1306"/>
      <c r="GE32" s="1306"/>
      <c r="GF32" s="1306"/>
      <c r="GG32" s="1306"/>
      <c r="GH32" s="1306" t="str">
        <f>MID(SUVAHAVUJ!AG43,9,1)</f>
        <v xml:space="preserve"> </v>
      </c>
      <c r="GI32" s="1306"/>
      <c r="GJ32" s="1306"/>
      <c r="GK32" s="1306"/>
      <c r="GL32" s="1306"/>
      <c r="GM32" s="1306"/>
      <c r="GN32" s="1306" t="str">
        <f>MID(SUVAHAVUJ!AG43,10,1)</f>
        <v xml:space="preserve"> </v>
      </c>
      <c r="GO32" s="1306"/>
      <c r="GP32" s="1306"/>
      <c r="GQ32" s="1306"/>
      <c r="GR32" s="1306"/>
      <c r="GS32" s="1307" t="str">
        <f>MID(SUVAHAVUJ!AG43,11,1)</f>
        <v>0</v>
      </c>
      <c r="GT32" s="1307"/>
      <c r="GU32" s="1307"/>
      <c r="GV32" s="1307"/>
      <c r="GW32" s="1313"/>
    </row>
    <row r="33" spans="1:205" s="129" customFormat="1" ht="23.25" customHeight="1" x14ac:dyDescent="0.2">
      <c r="B33" s="1299" t="s">
        <v>2199</v>
      </c>
      <c r="C33" s="1299"/>
      <c r="D33" s="1299"/>
      <c r="E33" s="1299"/>
      <c r="F33" s="1299"/>
      <c r="G33" s="1299"/>
      <c r="H33" s="1299"/>
      <c r="I33" s="1299"/>
      <c r="J33" s="1299"/>
      <c r="K33" s="1299"/>
      <c r="L33" s="1300" t="str">
        <f>SUVAHAVUJ!$D$44</f>
        <v>Pohľadávky z obchodného styku súčet (r. 43 až r. 45)</v>
      </c>
      <c r="M33" s="1301"/>
      <c r="N33" s="1301"/>
      <c r="O33" s="1301"/>
      <c r="P33" s="1301"/>
      <c r="Q33" s="1301"/>
      <c r="R33" s="1301"/>
      <c r="S33" s="1301"/>
      <c r="T33" s="1301"/>
      <c r="U33" s="1301"/>
      <c r="V33" s="1301"/>
      <c r="W33" s="1301"/>
      <c r="X33" s="1301"/>
      <c r="Y33" s="1301"/>
      <c r="Z33" s="1301"/>
      <c r="AA33" s="1301"/>
      <c r="AB33" s="1301"/>
      <c r="AC33" s="1301"/>
      <c r="AD33" s="1301"/>
      <c r="AE33" s="1301"/>
      <c r="AF33" s="1301"/>
      <c r="AG33" s="1301"/>
      <c r="AH33" s="1301"/>
      <c r="AI33" s="1301"/>
      <c r="AJ33" s="1301"/>
      <c r="AK33" s="1301"/>
      <c r="AL33" s="1301"/>
      <c r="AM33" s="1301"/>
      <c r="AN33" s="1301"/>
      <c r="AO33" s="1301"/>
      <c r="AP33" s="1301"/>
      <c r="AQ33" s="1302" t="s">
        <v>919</v>
      </c>
      <c r="AR33" s="1302"/>
      <c r="AS33" s="1302"/>
      <c r="AT33" s="1302"/>
      <c r="AU33" s="1302"/>
      <c r="AV33" s="1302"/>
      <c r="AW33" s="1302"/>
      <c r="AX33" s="1302"/>
      <c r="AY33" s="370"/>
      <c r="AZ33" s="371"/>
      <c r="BA33" s="1306" t="str">
        <f>MID(SUVAHAVUJ!AD44,1,1)</f>
        <v xml:space="preserve"> </v>
      </c>
      <c r="BB33" s="1306"/>
      <c r="BC33" s="1306"/>
      <c r="BD33" s="1306"/>
      <c r="BE33" s="1306"/>
      <c r="BF33" s="1306"/>
      <c r="BG33" s="1306" t="str">
        <f>MID(SUVAHAVUJ!AD44,2,1)</f>
        <v xml:space="preserve"> </v>
      </c>
      <c r="BH33" s="1306"/>
      <c r="BI33" s="1306"/>
      <c r="BJ33" s="1306"/>
      <c r="BK33" s="1306"/>
      <c r="BL33" s="1306" t="str">
        <f>MID(SUVAHAVUJ!AD44,3,1)</f>
        <v xml:space="preserve"> </v>
      </c>
      <c r="BM33" s="1306"/>
      <c r="BN33" s="1306"/>
      <c r="BO33" s="1306"/>
      <c r="BP33" s="1306"/>
      <c r="BQ33" s="1306"/>
      <c r="BR33" s="1306" t="str">
        <f>MID(SUVAHAVUJ!AD44,4,1)</f>
        <v xml:space="preserve"> </v>
      </c>
      <c r="BS33" s="1306"/>
      <c r="BT33" s="1306"/>
      <c r="BU33" s="1306"/>
      <c r="BV33" s="1306"/>
      <c r="BW33" s="1306" t="str">
        <f>MID(SUVAHAVUJ!AD44,5,1)</f>
        <v xml:space="preserve"> </v>
      </c>
      <c r="BX33" s="1306"/>
      <c r="BY33" s="1306"/>
      <c r="BZ33" s="1306"/>
      <c r="CA33" s="1306"/>
      <c r="CB33" s="1306"/>
      <c r="CC33" s="1306" t="str">
        <f>MID(SUVAHAVUJ!AD44,6,1)</f>
        <v xml:space="preserve"> </v>
      </c>
      <c r="CD33" s="1306"/>
      <c r="CE33" s="1306"/>
      <c r="CF33" s="1306"/>
      <c r="CG33" s="1306"/>
      <c r="CH33" s="1306" t="str">
        <f>MID(SUVAHAVUJ!AD44,7,1)</f>
        <v xml:space="preserve"> </v>
      </c>
      <c r="CI33" s="1306"/>
      <c r="CJ33" s="1306"/>
      <c r="CK33" s="1306"/>
      <c r="CL33" s="1306"/>
      <c r="CM33" s="1306"/>
      <c r="CN33" s="1306" t="str">
        <f>MID(SUVAHAVUJ!AD44,8,1)</f>
        <v xml:space="preserve"> </v>
      </c>
      <c r="CO33" s="1306"/>
      <c r="CP33" s="1306"/>
      <c r="CQ33" s="1306"/>
      <c r="CR33" s="1306"/>
      <c r="CS33" s="1306" t="str">
        <f>MID(SUVAHAVUJ!AD44,9,1)</f>
        <v xml:space="preserve"> </v>
      </c>
      <c r="CT33" s="1306"/>
      <c r="CU33" s="1306"/>
      <c r="CV33" s="1306"/>
      <c r="CW33" s="1306"/>
      <c r="CX33" s="1306"/>
      <c r="CY33" s="1306" t="str">
        <f>MID(SUVAHAVUJ!AD44,10,1)</f>
        <v xml:space="preserve"> </v>
      </c>
      <c r="CZ33" s="1306"/>
      <c r="DA33" s="1306"/>
      <c r="DB33" s="1306"/>
      <c r="DC33" s="1306"/>
      <c r="DD33" s="1306" t="str">
        <f>MID(SUVAHAVUJ!AD44,11,1)</f>
        <v>0</v>
      </c>
      <c r="DE33" s="1306"/>
      <c r="DF33" s="1306"/>
      <c r="DG33" s="1306"/>
      <c r="DH33" s="1306"/>
      <c r="DI33" s="1316"/>
      <c r="DJ33" s="370"/>
      <c r="DK33" s="371"/>
      <c r="DL33" s="1306" t="str">
        <f>MID(SUVAHAVUJ!AF44,1,1)</f>
        <v xml:space="preserve"> </v>
      </c>
      <c r="DM33" s="1306"/>
      <c r="DN33" s="1306"/>
      <c r="DO33" s="1306"/>
      <c r="DP33" s="1306"/>
      <c r="DQ33" s="1306"/>
      <c r="DR33" s="1306" t="str">
        <f>MID(SUVAHAVUJ!AF44,2,1)</f>
        <v xml:space="preserve"> </v>
      </c>
      <c r="DS33" s="1306"/>
      <c r="DT33" s="1306"/>
      <c r="DU33" s="1306"/>
      <c r="DV33" s="1306"/>
      <c r="DW33" s="1306" t="str">
        <f>MID(SUVAHAVUJ!AF44,3,1)</f>
        <v xml:space="preserve"> </v>
      </c>
      <c r="DX33" s="1306"/>
      <c r="DY33" s="1306"/>
      <c r="DZ33" s="1306"/>
      <c r="EA33" s="1306"/>
      <c r="EB33" s="1306"/>
      <c r="EC33" s="1306" t="str">
        <f>MID(SUVAHAVUJ!AF44,4,1)</f>
        <v xml:space="preserve"> </v>
      </c>
      <c r="ED33" s="1306"/>
      <c r="EE33" s="1306"/>
      <c r="EF33" s="1306"/>
      <c r="EG33" s="1306"/>
      <c r="EH33" s="1306" t="str">
        <f>MID(SUVAHAVUJ!AF44,5,1)</f>
        <v xml:space="preserve"> </v>
      </c>
      <c r="EI33" s="1306"/>
      <c r="EJ33" s="1306"/>
      <c r="EK33" s="1306"/>
      <c r="EL33" s="1306"/>
      <c r="EM33" s="1306"/>
      <c r="EN33" s="1306" t="str">
        <f>MID(SUVAHAVUJ!AF44,6,1)</f>
        <v xml:space="preserve"> </v>
      </c>
      <c r="EO33" s="1306"/>
      <c r="EP33" s="1306"/>
      <c r="EQ33" s="1306"/>
      <c r="ER33" s="1306"/>
      <c r="ES33" s="1306" t="str">
        <f>MID(SUVAHAVUJ!AF44,7,1)</f>
        <v xml:space="preserve"> </v>
      </c>
      <c r="ET33" s="1306"/>
      <c r="EU33" s="1306"/>
      <c r="EV33" s="1306"/>
      <c r="EW33" s="1306"/>
      <c r="EX33" s="1306"/>
      <c r="EY33" s="1306" t="str">
        <f>MID(SUVAHAVUJ!AF44,8,1)</f>
        <v xml:space="preserve"> </v>
      </c>
      <c r="EZ33" s="1306"/>
      <c r="FA33" s="1306"/>
      <c r="FB33" s="1306"/>
      <c r="FC33" s="1306"/>
      <c r="FD33" s="1306" t="str">
        <f>MID(SUVAHAVUJ!AF44,9,1)</f>
        <v xml:space="preserve"> </v>
      </c>
      <c r="FE33" s="1306"/>
      <c r="FF33" s="1306"/>
      <c r="FG33" s="1306"/>
      <c r="FH33" s="1306"/>
      <c r="FI33" s="1306"/>
      <c r="FJ33" s="1306" t="str">
        <f>MID(SUVAHAVUJ!AF44,10,1)</f>
        <v xml:space="preserve"> </v>
      </c>
      <c r="FK33" s="1306"/>
      <c r="FL33" s="1306"/>
      <c r="FM33" s="1306"/>
      <c r="FN33" s="1306"/>
      <c r="FO33" s="1307" t="str">
        <f>MID(SUVAHAVUJ!AF44,11,1)</f>
        <v>0</v>
      </c>
      <c r="FP33" s="1307"/>
      <c r="FQ33" s="1307"/>
      <c r="FR33" s="1307"/>
      <c r="FS33" s="1313"/>
      <c r="FT33" s="1303"/>
      <c r="FU33" s="1303"/>
      <c r="FV33" s="1303"/>
      <c r="FW33" s="1303"/>
      <c r="FX33" s="1303"/>
      <c r="FY33" s="1303"/>
      <c r="FZ33" s="1303"/>
      <c r="GA33" s="1303"/>
      <c r="GB33" s="1303"/>
      <c r="GC33" s="1303"/>
      <c r="GD33" s="1303"/>
      <c r="GE33" s="1303"/>
      <c r="GF33" s="1303"/>
      <c r="GG33" s="1303"/>
      <c r="GH33" s="1303"/>
      <c r="GI33" s="1303"/>
      <c r="GJ33" s="1303"/>
      <c r="GK33" s="1303"/>
      <c r="GL33" s="1303"/>
      <c r="GM33" s="1303"/>
      <c r="GN33" s="1303"/>
      <c r="GO33" s="1303"/>
      <c r="GP33" s="1303"/>
      <c r="GQ33" s="1303"/>
      <c r="GR33" s="1303"/>
      <c r="GS33" s="1303"/>
      <c r="GT33" s="1303"/>
      <c r="GU33" s="1303"/>
      <c r="GV33" s="1303"/>
      <c r="GW33" s="1303"/>
    </row>
    <row r="34" spans="1:205" ht="23.25" customHeight="1" x14ac:dyDescent="0.2">
      <c r="B34" s="1299"/>
      <c r="C34" s="1299"/>
      <c r="D34" s="1299"/>
      <c r="E34" s="1299"/>
      <c r="F34" s="1299"/>
      <c r="G34" s="1299"/>
      <c r="H34" s="1299"/>
      <c r="I34" s="1299"/>
      <c r="J34" s="1299"/>
      <c r="K34" s="1299"/>
      <c r="L34" s="1301"/>
      <c r="M34" s="1301"/>
      <c r="N34" s="1301"/>
      <c r="O34" s="1301"/>
      <c r="P34" s="1301"/>
      <c r="Q34" s="1301"/>
      <c r="R34" s="1301"/>
      <c r="S34" s="1301"/>
      <c r="T34" s="1301"/>
      <c r="U34" s="1301"/>
      <c r="V34" s="1301"/>
      <c r="W34" s="1301"/>
      <c r="X34" s="1301"/>
      <c r="Y34" s="1301"/>
      <c r="Z34" s="1301"/>
      <c r="AA34" s="1301"/>
      <c r="AB34" s="1301"/>
      <c r="AC34" s="1301"/>
      <c r="AD34" s="1301"/>
      <c r="AE34" s="1301"/>
      <c r="AF34" s="1301"/>
      <c r="AG34" s="1301"/>
      <c r="AH34" s="1301"/>
      <c r="AI34" s="1301"/>
      <c r="AJ34" s="1301"/>
      <c r="AK34" s="1301"/>
      <c r="AL34" s="1301"/>
      <c r="AM34" s="1301"/>
      <c r="AN34" s="1301"/>
      <c r="AO34" s="1301"/>
      <c r="AP34" s="1301"/>
      <c r="AQ34" s="1302"/>
      <c r="AR34" s="1302"/>
      <c r="AS34" s="1302"/>
      <c r="AT34" s="1302"/>
      <c r="AU34" s="1302"/>
      <c r="AV34" s="1302"/>
      <c r="AW34" s="1302"/>
      <c r="AX34" s="1302"/>
      <c r="AY34" s="370"/>
      <c r="AZ34" s="371"/>
      <c r="BA34" s="1306" t="str">
        <f>MID(SUVAHAVUJ!AE44,1,1)</f>
        <v xml:space="preserve"> </v>
      </c>
      <c r="BB34" s="1306"/>
      <c r="BC34" s="1306"/>
      <c r="BD34" s="1306"/>
      <c r="BE34" s="1306"/>
      <c r="BF34" s="1306"/>
      <c r="BG34" s="1306" t="str">
        <f>MID(SUVAHAVUJ!AE44,2,1)</f>
        <v xml:space="preserve"> </v>
      </c>
      <c r="BH34" s="1306"/>
      <c r="BI34" s="1306"/>
      <c r="BJ34" s="1306"/>
      <c r="BK34" s="1306"/>
      <c r="BL34" s="1306" t="str">
        <f>MID(SUVAHAVUJ!AE44,3,1)</f>
        <v xml:space="preserve"> </v>
      </c>
      <c r="BM34" s="1306"/>
      <c r="BN34" s="1306"/>
      <c r="BO34" s="1306"/>
      <c r="BP34" s="1306"/>
      <c r="BQ34" s="1306"/>
      <c r="BR34" s="1306" t="str">
        <f>MID(SUVAHAVUJ!AE44,4,1)</f>
        <v xml:space="preserve"> </v>
      </c>
      <c r="BS34" s="1306"/>
      <c r="BT34" s="1306"/>
      <c r="BU34" s="1306"/>
      <c r="BV34" s="1306"/>
      <c r="BW34" s="1306" t="str">
        <f>MID(SUVAHAVUJ!AE44,5,1)</f>
        <v xml:space="preserve"> </v>
      </c>
      <c r="BX34" s="1306"/>
      <c r="BY34" s="1306"/>
      <c r="BZ34" s="1306"/>
      <c r="CA34" s="1306"/>
      <c r="CB34" s="1306"/>
      <c r="CC34" s="1306" t="str">
        <f>MID(SUVAHAVUJ!AE44,6,1)</f>
        <v xml:space="preserve"> </v>
      </c>
      <c r="CD34" s="1306"/>
      <c r="CE34" s="1306"/>
      <c r="CF34" s="1306"/>
      <c r="CG34" s="1306"/>
      <c r="CH34" s="1306" t="str">
        <f>MID(SUVAHAVUJ!AE44,7,1)</f>
        <v xml:space="preserve"> </v>
      </c>
      <c r="CI34" s="1306"/>
      <c r="CJ34" s="1306"/>
      <c r="CK34" s="1306"/>
      <c r="CL34" s="1306"/>
      <c r="CM34" s="1306"/>
      <c r="CN34" s="1306" t="str">
        <f>MID(SUVAHAVUJ!AE44,8,1)</f>
        <v xml:space="preserve"> </v>
      </c>
      <c r="CO34" s="1306"/>
      <c r="CP34" s="1306"/>
      <c r="CQ34" s="1306"/>
      <c r="CR34" s="1306"/>
      <c r="CS34" s="1306" t="str">
        <f>MID(SUVAHAVUJ!AE44,9,1)</f>
        <v xml:space="preserve"> </v>
      </c>
      <c r="CT34" s="1306"/>
      <c r="CU34" s="1306"/>
      <c r="CV34" s="1306"/>
      <c r="CW34" s="1306"/>
      <c r="CX34" s="1306"/>
      <c r="CY34" s="1306" t="str">
        <f>MID(SUVAHAVUJ!AE44,10,1)</f>
        <v xml:space="preserve"> </v>
      </c>
      <c r="CZ34" s="1306"/>
      <c r="DA34" s="1306"/>
      <c r="DB34" s="1306"/>
      <c r="DC34" s="1306"/>
      <c r="DD34" s="1306" t="str">
        <f>MID(SUVAHAVUJ!AE44,11,1)</f>
        <v>0</v>
      </c>
      <c r="DE34" s="1306"/>
      <c r="DF34" s="1306"/>
      <c r="DG34" s="1306"/>
      <c r="DH34" s="1306"/>
      <c r="DI34" s="1316"/>
      <c r="DJ34" s="1304"/>
      <c r="DK34" s="1304"/>
      <c r="DL34" s="1304"/>
      <c r="DM34" s="1304"/>
      <c r="DN34" s="1304"/>
      <c r="DO34" s="1304"/>
      <c r="DP34" s="1304"/>
      <c r="DQ34" s="1304"/>
      <c r="DR34" s="1304"/>
      <c r="DS34" s="1304"/>
      <c r="DT34" s="1304"/>
      <c r="DU34" s="1304"/>
      <c r="DV34" s="1304"/>
      <c r="DW34" s="1304"/>
      <c r="DX34" s="1304"/>
      <c r="DY34" s="1304"/>
      <c r="DZ34" s="1304"/>
      <c r="EA34" s="1304"/>
      <c r="EB34" s="1304"/>
      <c r="EC34" s="1304"/>
      <c r="ED34" s="1304"/>
      <c r="EE34" s="1304"/>
      <c r="EF34" s="1304"/>
      <c r="EG34" s="1304"/>
      <c r="EH34" s="1304"/>
      <c r="EI34" s="1304"/>
      <c r="EJ34" s="1304"/>
      <c r="EK34" s="1304"/>
      <c r="EL34" s="1304"/>
      <c r="EM34" s="1304"/>
      <c r="EN34" s="370"/>
      <c r="EO34" s="371"/>
      <c r="EP34" s="1306" t="str">
        <f>MID(SUVAHAVUJ!AG44,1,1)</f>
        <v xml:space="preserve"> </v>
      </c>
      <c r="EQ34" s="1306"/>
      <c r="ER34" s="1306"/>
      <c r="ES34" s="1306"/>
      <c r="ET34" s="1306"/>
      <c r="EU34" s="1306"/>
      <c r="EV34" s="1306" t="str">
        <f>MID(SUVAHAVUJ!AG44,2,1)</f>
        <v xml:space="preserve"> </v>
      </c>
      <c r="EW34" s="1306"/>
      <c r="EX34" s="1306"/>
      <c r="EY34" s="1306"/>
      <c r="EZ34" s="1306"/>
      <c r="FA34" s="1306" t="str">
        <f>MID(SUVAHAVUJ!AG44,3,1)</f>
        <v xml:space="preserve"> </v>
      </c>
      <c r="FB34" s="1306"/>
      <c r="FC34" s="1306"/>
      <c r="FD34" s="1306"/>
      <c r="FE34" s="1306"/>
      <c r="FF34" s="1306"/>
      <c r="FG34" s="1306" t="str">
        <f>MID(SUVAHAVUJ!AG44,4,1)</f>
        <v xml:space="preserve"> </v>
      </c>
      <c r="FH34" s="1306"/>
      <c r="FI34" s="1306"/>
      <c r="FJ34" s="1306"/>
      <c r="FK34" s="1306"/>
      <c r="FL34" s="1306" t="str">
        <f>MID(SUVAHAVUJ!AG44,5,1)</f>
        <v xml:space="preserve"> </v>
      </c>
      <c r="FM34" s="1306"/>
      <c r="FN34" s="1306"/>
      <c r="FO34" s="1306"/>
      <c r="FP34" s="1306"/>
      <c r="FQ34" s="1306"/>
      <c r="FR34" s="1306" t="str">
        <f>MID(SUVAHAVUJ!AG44,6,1)</f>
        <v xml:space="preserve"> </v>
      </c>
      <c r="FS34" s="1306"/>
      <c r="FT34" s="1306"/>
      <c r="FU34" s="1306"/>
      <c r="FV34" s="1306"/>
      <c r="FW34" s="1306" t="str">
        <f>MID(SUVAHAVUJ!AG44,7,1)</f>
        <v xml:space="preserve"> </v>
      </c>
      <c r="FX34" s="1306"/>
      <c r="FY34" s="1306"/>
      <c r="FZ34" s="1306"/>
      <c r="GA34" s="1306"/>
      <c r="GB34" s="1306"/>
      <c r="GC34" s="1306" t="str">
        <f>MID(SUVAHAVUJ!AG44,8,1)</f>
        <v xml:space="preserve"> </v>
      </c>
      <c r="GD34" s="1306"/>
      <c r="GE34" s="1306"/>
      <c r="GF34" s="1306"/>
      <c r="GG34" s="1306"/>
      <c r="GH34" s="1306" t="str">
        <f>MID(SUVAHAVUJ!AG44,9,1)</f>
        <v xml:space="preserve"> </v>
      </c>
      <c r="GI34" s="1306"/>
      <c r="GJ34" s="1306"/>
      <c r="GK34" s="1306"/>
      <c r="GL34" s="1306"/>
      <c r="GM34" s="1306"/>
      <c r="GN34" s="1306" t="str">
        <f>MID(SUVAHAVUJ!AG44,10,1)</f>
        <v xml:space="preserve"> </v>
      </c>
      <c r="GO34" s="1306"/>
      <c r="GP34" s="1306"/>
      <c r="GQ34" s="1306"/>
      <c r="GR34" s="1306"/>
      <c r="GS34" s="1307" t="str">
        <f>MID(SUVAHAVUJ!AG44,11,1)</f>
        <v>0</v>
      </c>
      <c r="GT34" s="1307"/>
      <c r="GU34" s="1307"/>
      <c r="GV34" s="1307"/>
      <c r="GW34" s="1313"/>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60" zoomScaleNormal="160"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70" t="s">
        <v>2835</v>
      </c>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ht="11.25" customHeight="1" x14ac:dyDescent="0.2">
      <c r="B4" s="1281" t="str">
        <f>SUVAHAVUJ!$C$2</f>
        <v>Označenie</v>
      </c>
      <c r="C4" s="1282"/>
      <c r="D4" s="1282"/>
      <c r="E4" s="1282"/>
      <c r="F4" s="1282"/>
      <c r="G4" s="1282"/>
      <c r="H4" s="1282"/>
      <c r="I4" s="1282"/>
      <c r="J4" s="1282"/>
      <c r="K4" s="1283"/>
      <c r="L4" s="1252" t="str">
        <f>SUVAHAVUJ!$AD$1</f>
        <v>STRANA AKTÍV</v>
      </c>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1253"/>
      <c r="AL4" s="1253"/>
      <c r="AM4" s="1253"/>
      <c r="AN4" s="1253"/>
      <c r="AO4" s="1253"/>
      <c r="AP4" s="1253"/>
      <c r="AQ4" s="1258" t="str">
        <f>SUVAHAVUJ!$E$2</f>
        <v>Číslo riadku</v>
      </c>
      <c r="AR4" s="1259"/>
      <c r="AS4" s="1259"/>
      <c r="AT4" s="1259"/>
      <c r="AU4" s="1259"/>
      <c r="AV4" s="1259"/>
      <c r="AW4" s="1259"/>
      <c r="AX4" s="1260"/>
      <c r="AY4" s="1278" t="str">
        <f>SUVAHAVUJ!$I$1</f>
        <v>Bežné účtovné obdobie</v>
      </c>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c r="EZ4" s="1279"/>
      <c r="FA4" s="1279"/>
      <c r="FB4" s="1280"/>
      <c r="FC4" s="1293" t="str">
        <f>SUVAHAVUJ!$S$1</f>
        <v>Bezprostredne predchádzajúce účtovné obdobie</v>
      </c>
      <c r="FD4" s="1294"/>
      <c r="FE4" s="1294"/>
      <c r="FF4" s="1294"/>
      <c r="FG4" s="1294"/>
      <c r="FH4" s="1294"/>
      <c r="FI4" s="1294"/>
      <c r="FJ4" s="1294"/>
      <c r="FK4" s="1294"/>
      <c r="FL4" s="1294"/>
      <c r="FM4" s="1294"/>
      <c r="FN4" s="1294"/>
      <c r="FO4" s="1294"/>
      <c r="FP4" s="1294"/>
      <c r="FQ4" s="1294"/>
      <c r="FR4" s="1294"/>
      <c r="FS4" s="1294"/>
      <c r="FT4" s="1294"/>
      <c r="FU4" s="1294"/>
      <c r="FV4" s="1294"/>
      <c r="FW4" s="1294"/>
      <c r="FX4" s="1294"/>
      <c r="FY4" s="1294"/>
      <c r="FZ4" s="1294"/>
      <c r="GA4" s="1294"/>
      <c r="GB4" s="1294"/>
      <c r="GC4" s="1294"/>
      <c r="GD4" s="1294"/>
      <c r="GE4" s="1294"/>
      <c r="GF4" s="1294"/>
      <c r="GG4" s="1294"/>
      <c r="GH4" s="1294"/>
      <c r="GI4" s="1294"/>
      <c r="GJ4" s="1294"/>
      <c r="GK4" s="1294"/>
      <c r="GL4" s="1294"/>
      <c r="GM4" s="1294"/>
      <c r="GN4" s="1294"/>
      <c r="GO4" s="1294"/>
      <c r="GP4" s="1294"/>
      <c r="GQ4" s="1294"/>
      <c r="GR4" s="1294"/>
      <c r="GS4" s="1294"/>
      <c r="GT4" s="1294"/>
      <c r="GU4" s="1294"/>
      <c r="GV4" s="1294"/>
      <c r="GW4" s="1295"/>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267"/>
      <c r="AZ5" s="1268"/>
      <c r="BA5" s="1268"/>
      <c r="BB5" s="1268"/>
      <c r="BC5" s="1268"/>
      <c r="BD5" s="1269"/>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298"/>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267"/>
      <c r="AZ6" s="1268"/>
      <c r="BA6" s="1268"/>
      <c r="BB6" s="1268"/>
      <c r="BC6" s="1268"/>
      <c r="BD6" s="1269"/>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292"/>
    </row>
    <row r="7" spans="2:205" s="129" customFormat="1" ht="25.5" customHeight="1" x14ac:dyDescent="0.2">
      <c r="B7" s="1312" t="s">
        <v>2202</v>
      </c>
      <c r="C7" s="1312"/>
      <c r="D7" s="1312"/>
      <c r="E7" s="1312"/>
      <c r="F7" s="1312"/>
      <c r="G7" s="1312"/>
      <c r="H7" s="1312"/>
      <c r="I7" s="1312"/>
      <c r="J7" s="1312"/>
      <c r="K7" s="1312"/>
      <c r="L7" s="1319" t="str">
        <f>SUVAHAVUJ!$D$45</f>
        <v>Pohľadávky z obchodného styku voči prepojeným účtovným jednotkám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311" t="s">
        <v>921</v>
      </c>
      <c r="AR7" s="1311"/>
      <c r="AS7" s="1311"/>
      <c r="AT7" s="1311"/>
      <c r="AU7" s="1311"/>
      <c r="AV7" s="1311"/>
      <c r="AW7" s="1311"/>
      <c r="AX7" s="1311"/>
      <c r="AY7" s="370"/>
      <c r="AZ7" s="371"/>
      <c r="BA7" s="1306" t="str">
        <f>MID(SUVAHAVUJ!AD45,1,1)</f>
        <v xml:space="preserve"> </v>
      </c>
      <c r="BB7" s="1306"/>
      <c r="BC7" s="1306"/>
      <c r="BD7" s="1306"/>
      <c r="BE7" s="1306"/>
      <c r="BF7" s="1306"/>
      <c r="BG7" s="1306" t="str">
        <f>MID(SUVAHAVUJ!AD45,2,1)</f>
        <v xml:space="preserve"> </v>
      </c>
      <c r="BH7" s="1306"/>
      <c r="BI7" s="1306"/>
      <c r="BJ7" s="1306"/>
      <c r="BK7" s="1306"/>
      <c r="BL7" s="1306" t="str">
        <f>MID(SUVAHAVUJ!AD45,3,1)</f>
        <v xml:space="preserve"> </v>
      </c>
      <c r="BM7" s="1306"/>
      <c r="BN7" s="1306"/>
      <c r="BO7" s="1306"/>
      <c r="BP7" s="1306"/>
      <c r="BQ7" s="1306"/>
      <c r="BR7" s="1306" t="str">
        <f>MID(SUVAHAVUJ!AD45,4,1)</f>
        <v xml:space="preserve"> </v>
      </c>
      <c r="BS7" s="1306"/>
      <c r="BT7" s="1306"/>
      <c r="BU7" s="1306"/>
      <c r="BV7" s="1306"/>
      <c r="BW7" s="1306" t="str">
        <f>MID(SUVAHAVUJ!AD45,5,1)</f>
        <v xml:space="preserve"> </v>
      </c>
      <c r="BX7" s="1306"/>
      <c r="BY7" s="1306"/>
      <c r="BZ7" s="1306"/>
      <c r="CA7" s="1306"/>
      <c r="CB7" s="1306"/>
      <c r="CC7" s="1306" t="str">
        <f>MID(SUVAHAVUJ!AD45,6,1)</f>
        <v xml:space="preserve"> </v>
      </c>
      <c r="CD7" s="1306"/>
      <c r="CE7" s="1306"/>
      <c r="CF7" s="1306"/>
      <c r="CG7" s="1306"/>
      <c r="CH7" s="1306" t="str">
        <f>MID(SUVAHAVUJ!AD45,7,1)</f>
        <v xml:space="preserve"> </v>
      </c>
      <c r="CI7" s="1306"/>
      <c r="CJ7" s="1306"/>
      <c r="CK7" s="1306"/>
      <c r="CL7" s="1306"/>
      <c r="CM7" s="1306"/>
      <c r="CN7" s="1306" t="str">
        <f>MID(SUVAHAVUJ!AD45,8,1)</f>
        <v xml:space="preserve"> </v>
      </c>
      <c r="CO7" s="1306"/>
      <c r="CP7" s="1306"/>
      <c r="CQ7" s="1306"/>
      <c r="CR7" s="1306"/>
      <c r="CS7" s="1306" t="str">
        <f>MID(SUVAHAVUJ!AD45,9,1)</f>
        <v xml:space="preserve"> </v>
      </c>
      <c r="CT7" s="1306"/>
      <c r="CU7" s="1306"/>
      <c r="CV7" s="1306"/>
      <c r="CW7" s="1306"/>
      <c r="CX7" s="1306"/>
      <c r="CY7" s="1306" t="str">
        <f>MID(SUVAHAVUJ!AD45,10,1)</f>
        <v xml:space="preserve"> </v>
      </c>
      <c r="CZ7" s="1306"/>
      <c r="DA7" s="1306"/>
      <c r="DB7" s="1306"/>
      <c r="DC7" s="1306"/>
      <c r="DD7" s="1306" t="str">
        <f>MID(SUVAHAVUJ!AD45,11,1)</f>
        <v>0</v>
      </c>
      <c r="DE7" s="1306"/>
      <c r="DF7" s="1306"/>
      <c r="DG7" s="1306"/>
      <c r="DH7" s="1306"/>
      <c r="DI7" s="1316"/>
      <c r="DJ7" s="370"/>
      <c r="DK7" s="371"/>
      <c r="DL7" s="1306" t="str">
        <f>MID(SUVAHAVUJ!AF45,1,1)</f>
        <v xml:space="preserve"> </v>
      </c>
      <c r="DM7" s="1306"/>
      <c r="DN7" s="1306"/>
      <c r="DO7" s="1306"/>
      <c r="DP7" s="1306"/>
      <c r="DQ7" s="1306"/>
      <c r="DR7" s="1306" t="str">
        <f>MID(SUVAHAVUJ!AF45,2,1)</f>
        <v xml:space="preserve"> </v>
      </c>
      <c r="DS7" s="1306"/>
      <c r="DT7" s="1306"/>
      <c r="DU7" s="1306"/>
      <c r="DV7" s="1306"/>
      <c r="DW7" s="1306" t="str">
        <f>MID(SUVAHAVUJ!AF45,3,1)</f>
        <v xml:space="preserve"> </v>
      </c>
      <c r="DX7" s="1306"/>
      <c r="DY7" s="1306"/>
      <c r="DZ7" s="1306"/>
      <c r="EA7" s="1306"/>
      <c r="EB7" s="1306"/>
      <c r="EC7" s="1306" t="str">
        <f>MID(SUVAHAVUJ!AF45,4,1)</f>
        <v xml:space="preserve"> </v>
      </c>
      <c r="ED7" s="1306"/>
      <c r="EE7" s="1306"/>
      <c r="EF7" s="1306"/>
      <c r="EG7" s="1306"/>
      <c r="EH7" s="1306" t="str">
        <f>MID(SUVAHAVUJ!AF45,5,1)</f>
        <v xml:space="preserve"> </v>
      </c>
      <c r="EI7" s="1306"/>
      <c r="EJ7" s="1306"/>
      <c r="EK7" s="1306"/>
      <c r="EL7" s="1306"/>
      <c r="EM7" s="1306"/>
      <c r="EN7" s="1306" t="str">
        <f>MID(SUVAHAVUJ!AF45,6,1)</f>
        <v xml:space="preserve"> </v>
      </c>
      <c r="EO7" s="1306"/>
      <c r="EP7" s="1306"/>
      <c r="EQ7" s="1306"/>
      <c r="ER7" s="1306"/>
      <c r="ES7" s="1306" t="str">
        <f>MID(SUVAHAVUJ!AF45,7,1)</f>
        <v xml:space="preserve"> </v>
      </c>
      <c r="ET7" s="1306"/>
      <c r="EU7" s="1306"/>
      <c r="EV7" s="1306"/>
      <c r="EW7" s="1306"/>
      <c r="EX7" s="1306"/>
      <c r="EY7" s="1306" t="str">
        <f>MID(SUVAHAVUJ!AF45,8,1)</f>
        <v xml:space="preserve"> </v>
      </c>
      <c r="EZ7" s="1306"/>
      <c r="FA7" s="1306"/>
      <c r="FB7" s="1306"/>
      <c r="FC7" s="1306"/>
      <c r="FD7" s="1306" t="str">
        <f>MID(SUVAHAVUJ!AF45,9,1)</f>
        <v xml:space="preserve"> </v>
      </c>
      <c r="FE7" s="1306"/>
      <c r="FF7" s="1306"/>
      <c r="FG7" s="1306"/>
      <c r="FH7" s="1306"/>
      <c r="FI7" s="1306"/>
      <c r="FJ7" s="1306" t="str">
        <f>MID(SUVAHAVUJ!AF45,10,1)</f>
        <v xml:space="preserve"> </v>
      </c>
      <c r="FK7" s="1306"/>
      <c r="FL7" s="1306"/>
      <c r="FM7" s="1306"/>
      <c r="FN7" s="1306"/>
      <c r="FO7" s="1307" t="str">
        <f>MID(SUVAHAVUJ!AF45,11,1)</f>
        <v>0</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03"/>
    </row>
    <row r="8" spans="2:205" ht="22.5" customHeight="1" x14ac:dyDescent="0.2">
      <c r="B8" s="1312"/>
      <c r="C8" s="1312"/>
      <c r="D8" s="1312"/>
      <c r="E8" s="1312"/>
      <c r="F8" s="1312"/>
      <c r="G8" s="1312"/>
      <c r="H8" s="1312"/>
      <c r="I8" s="1312"/>
      <c r="J8" s="1312"/>
      <c r="K8" s="1312"/>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311"/>
      <c r="AR8" s="1311"/>
      <c r="AS8" s="1311"/>
      <c r="AT8" s="1311"/>
      <c r="AU8" s="1311"/>
      <c r="AV8" s="1311"/>
      <c r="AW8" s="1311"/>
      <c r="AX8" s="1311"/>
      <c r="AY8" s="370"/>
      <c r="AZ8" s="371"/>
      <c r="BA8" s="1306" t="str">
        <f>MID(SUVAHAVUJ!AE45,1,1)</f>
        <v xml:space="preserve"> </v>
      </c>
      <c r="BB8" s="1306"/>
      <c r="BC8" s="1306"/>
      <c r="BD8" s="1306"/>
      <c r="BE8" s="1306"/>
      <c r="BF8" s="1306"/>
      <c r="BG8" s="1306" t="str">
        <f>MID(SUVAHAVUJ!AE45,2,1)</f>
        <v xml:space="preserve"> </v>
      </c>
      <c r="BH8" s="1306"/>
      <c r="BI8" s="1306"/>
      <c r="BJ8" s="1306"/>
      <c r="BK8" s="1306"/>
      <c r="BL8" s="1306" t="str">
        <f>MID(SUVAHAVUJ!AE45,3,1)</f>
        <v xml:space="preserve"> </v>
      </c>
      <c r="BM8" s="1306"/>
      <c r="BN8" s="1306"/>
      <c r="BO8" s="1306"/>
      <c r="BP8" s="1306"/>
      <c r="BQ8" s="1306"/>
      <c r="BR8" s="1306" t="str">
        <f>MID(SUVAHAVUJ!AE45,4,1)</f>
        <v xml:space="preserve"> </v>
      </c>
      <c r="BS8" s="1306"/>
      <c r="BT8" s="1306"/>
      <c r="BU8" s="1306"/>
      <c r="BV8" s="1306"/>
      <c r="BW8" s="1306" t="str">
        <f>MID(SUVAHAVUJ!AE45,5,1)</f>
        <v xml:space="preserve"> </v>
      </c>
      <c r="BX8" s="1306"/>
      <c r="BY8" s="1306"/>
      <c r="BZ8" s="1306"/>
      <c r="CA8" s="1306"/>
      <c r="CB8" s="1306"/>
      <c r="CC8" s="1306" t="str">
        <f>MID(SUVAHAVUJ!AE45,6,1)</f>
        <v xml:space="preserve"> </v>
      </c>
      <c r="CD8" s="1306"/>
      <c r="CE8" s="1306"/>
      <c r="CF8" s="1306"/>
      <c r="CG8" s="1306"/>
      <c r="CH8" s="1306" t="str">
        <f>MID(SUVAHAVUJ!AE45,7,1)</f>
        <v xml:space="preserve"> </v>
      </c>
      <c r="CI8" s="1306"/>
      <c r="CJ8" s="1306"/>
      <c r="CK8" s="1306"/>
      <c r="CL8" s="1306"/>
      <c r="CM8" s="1306"/>
      <c r="CN8" s="1306" t="str">
        <f>MID(SUVAHAVUJ!AE45,8,1)</f>
        <v xml:space="preserve"> </v>
      </c>
      <c r="CO8" s="1306"/>
      <c r="CP8" s="1306"/>
      <c r="CQ8" s="1306"/>
      <c r="CR8" s="1306"/>
      <c r="CS8" s="1306" t="str">
        <f>MID(SUVAHAVUJ!AE45,9,1)</f>
        <v xml:space="preserve"> </v>
      </c>
      <c r="CT8" s="1306"/>
      <c r="CU8" s="1306"/>
      <c r="CV8" s="1306"/>
      <c r="CW8" s="1306"/>
      <c r="CX8" s="1306"/>
      <c r="CY8" s="1306" t="str">
        <f>MID(SUVAHAVUJ!AE45,10,1)</f>
        <v xml:space="preserve"> </v>
      </c>
      <c r="CZ8" s="1306"/>
      <c r="DA8" s="1306"/>
      <c r="DB8" s="1306"/>
      <c r="DC8" s="1306"/>
      <c r="DD8" s="1306" t="str">
        <f>MID(SUVAHAVUJ!AE45,11,1)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MID(SUVAHAVUJ!AG45,1,1)</f>
        <v xml:space="preserve"> </v>
      </c>
      <c r="EQ8" s="1306"/>
      <c r="ER8" s="1306"/>
      <c r="ES8" s="1306"/>
      <c r="ET8" s="1306"/>
      <c r="EU8" s="1306"/>
      <c r="EV8" s="1306" t="str">
        <f>MID(SUVAHAVUJ!AG45,2,1)</f>
        <v xml:space="preserve"> </v>
      </c>
      <c r="EW8" s="1306"/>
      <c r="EX8" s="1306"/>
      <c r="EY8" s="1306"/>
      <c r="EZ8" s="1306"/>
      <c r="FA8" s="1306" t="str">
        <f>MID(SUVAHAVUJ!AG45,3,1)</f>
        <v xml:space="preserve"> </v>
      </c>
      <c r="FB8" s="1306"/>
      <c r="FC8" s="1306"/>
      <c r="FD8" s="1306"/>
      <c r="FE8" s="1306"/>
      <c r="FF8" s="1306"/>
      <c r="FG8" s="1306" t="str">
        <f>MID(SUVAHAVUJ!AG45,4,1)</f>
        <v xml:space="preserve"> </v>
      </c>
      <c r="FH8" s="1306"/>
      <c r="FI8" s="1306"/>
      <c r="FJ8" s="1306"/>
      <c r="FK8" s="1306"/>
      <c r="FL8" s="1306" t="str">
        <f>MID(SUVAHAVUJ!AG45,5,1)</f>
        <v xml:space="preserve"> </v>
      </c>
      <c r="FM8" s="1306"/>
      <c r="FN8" s="1306"/>
      <c r="FO8" s="1306"/>
      <c r="FP8" s="1306"/>
      <c r="FQ8" s="1306"/>
      <c r="FR8" s="1306" t="str">
        <f>MID(SUVAHAVUJ!AG45,6,1)</f>
        <v xml:space="preserve"> </v>
      </c>
      <c r="FS8" s="1306"/>
      <c r="FT8" s="1306"/>
      <c r="FU8" s="1306"/>
      <c r="FV8" s="1306"/>
      <c r="FW8" s="1306" t="str">
        <f>MID(SUVAHAVUJ!AG45,7,1)</f>
        <v xml:space="preserve"> </v>
      </c>
      <c r="FX8" s="1306"/>
      <c r="FY8" s="1306"/>
      <c r="FZ8" s="1306"/>
      <c r="GA8" s="1306"/>
      <c r="GB8" s="1306"/>
      <c r="GC8" s="1306" t="str">
        <f>MID(SUVAHAVUJ!AG45,8,1)</f>
        <v xml:space="preserve"> </v>
      </c>
      <c r="GD8" s="1306"/>
      <c r="GE8" s="1306"/>
      <c r="GF8" s="1306"/>
      <c r="GG8" s="1306"/>
      <c r="GH8" s="1306" t="str">
        <f>MID(SUVAHAVUJ!AG45,9,1)</f>
        <v xml:space="preserve"> </v>
      </c>
      <c r="GI8" s="1306"/>
      <c r="GJ8" s="1306"/>
      <c r="GK8" s="1306"/>
      <c r="GL8" s="1306"/>
      <c r="GM8" s="1306"/>
      <c r="GN8" s="1306" t="str">
        <f>MID(SUVAHAVUJ!AG45,10,1)</f>
        <v xml:space="preserve"> </v>
      </c>
      <c r="GO8" s="1306"/>
      <c r="GP8" s="1306"/>
      <c r="GQ8" s="1306"/>
      <c r="GR8" s="1306"/>
      <c r="GS8" s="1307" t="str">
        <f>MID(SUVAHAVUJ!AG45,11,1)</f>
        <v>0</v>
      </c>
      <c r="GT8" s="1307"/>
      <c r="GU8" s="1307"/>
      <c r="GV8" s="1307"/>
      <c r="GW8" s="1313"/>
    </row>
    <row r="9" spans="2:205" s="129" customFormat="1" ht="25.5" customHeight="1" x14ac:dyDescent="0.2">
      <c r="B9" s="1312" t="s">
        <v>2206</v>
      </c>
      <c r="C9" s="1312"/>
      <c r="D9" s="1312"/>
      <c r="E9" s="1312"/>
      <c r="F9" s="1312"/>
      <c r="G9" s="1312"/>
      <c r="H9" s="1312"/>
      <c r="I9" s="1312"/>
      <c r="J9" s="1312"/>
      <c r="K9" s="1312"/>
      <c r="L9" s="1319" t="str">
        <f>SUVAHAVUJ!$D$46</f>
        <v>Pohľadávky z obchodného styku v rámci podielovej účasti okrem pohľadávok voči prepojeným účtovným jednotkám (311A, 312A, 313A, 314A, 315A, 31XA)
- /391A/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311" t="s">
        <v>1961</v>
      </c>
      <c r="AR9" s="1311"/>
      <c r="AS9" s="1311"/>
      <c r="AT9" s="1311"/>
      <c r="AU9" s="1311"/>
      <c r="AV9" s="1311"/>
      <c r="AW9" s="1311"/>
      <c r="AX9" s="1311"/>
      <c r="AY9" s="370"/>
      <c r="AZ9" s="371"/>
      <c r="BA9" s="1306" t="str">
        <f>MID(SUVAHAVUJ!AD46,1,1)</f>
        <v xml:space="preserve"> </v>
      </c>
      <c r="BB9" s="1306"/>
      <c r="BC9" s="1306"/>
      <c r="BD9" s="1306"/>
      <c r="BE9" s="1306"/>
      <c r="BF9" s="1306"/>
      <c r="BG9" s="1306" t="str">
        <f>MID(SUVAHAVUJ!AD46,2,1)</f>
        <v xml:space="preserve"> </v>
      </c>
      <c r="BH9" s="1306"/>
      <c r="BI9" s="1306"/>
      <c r="BJ9" s="1306"/>
      <c r="BK9" s="1306"/>
      <c r="BL9" s="1306" t="str">
        <f>MID(SUVAHAVUJ!AD46,3,1)</f>
        <v xml:space="preserve"> </v>
      </c>
      <c r="BM9" s="1306"/>
      <c r="BN9" s="1306"/>
      <c r="BO9" s="1306"/>
      <c r="BP9" s="1306"/>
      <c r="BQ9" s="1306"/>
      <c r="BR9" s="1306" t="str">
        <f>MID(SUVAHAVUJ!AD46,4,1)</f>
        <v xml:space="preserve"> </v>
      </c>
      <c r="BS9" s="1306"/>
      <c r="BT9" s="1306"/>
      <c r="BU9" s="1306"/>
      <c r="BV9" s="1306"/>
      <c r="BW9" s="1306" t="str">
        <f>MID(SUVAHAVUJ!AD46,5,1)</f>
        <v xml:space="preserve"> </v>
      </c>
      <c r="BX9" s="1306"/>
      <c r="BY9" s="1306"/>
      <c r="BZ9" s="1306"/>
      <c r="CA9" s="1306"/>
      <c r="CB9" s="1306"/>
      <c r="CC9" s="1306" t="str">
        <f>MID(SUVAHAVUJ!AD46,6,1)</f>
        <v xml:space="preserve"> </v>
      </c>
      <c r="CD9" s="1306"/>
      <c r="CE9" s="1306"/>
      <c r="CF9" s="1306"/>
      <c r="CG9" s="1306"/>
      <c r="CH9" s="1306" t="str">
        <f>MID(SUVAHAVUJ!AD46,7,1)</f>
        <v xml:space="preserve"> </v>
      </c>
      <c r="CI9" s="1306"/>
      <c r="CJ9" s="1306"/>
      <c r="CK9" s="1306"/>
      <c r="CL9" s="1306"/>
      <c r="CM9" s="1306"/>
      <c r="CN9" s="1306" t="str">
        <f>MID(SUVAHAVUJ!AD46,8,1)</f>
        <v xml:space="preserve"> </v>
      </c>
      <c r="CO9" s="1306"/>
      <c r="CP9" s="1306"/>
      <c r="CQ9" s="1306"/>
      <c r="CR9" s="1306"/>
      <c r="CS9" s="1306" t="str">
        <f>MID(SUVAHAVUJ!AD46,9,1)</f>
        <v xml:space="preserve"> </v>
      </c>
      <c r="CT9" s="1306"/>
      <c r="CU9" s="1306"/>
      <c r="CV9" s="1306"/>
      <c r="CW9" s="1306"/>
      <c r="CX9" s="1306"/>
      <c r="CY9" s="1306" t="str">
        <f>MID(SUVAHAVUJ!AD46,10,1)</f>
        <v xml:space="preserve"> </v>
      </c>
      <c r="CZ9" s="1306"/>
      <c r="DA9" s="1306"/>
      <c r="DB9" s="1306"/>
      <c r="DC9" s="1306"/>
      <c r="DD9" s="1306" t="str">
        <f>MID(SUVAHAVUJ!AD46,11,1)</f>
        <v>0</v>
      </c>
      <c r="DE9" s="1306"/>
      <c r="DF9" s="1306"/>
      <c r="DG9" s="1306"/>
      <c r="DH9" s="1306"/>
      <c r="DI9" s="1316"/>
      <c r="DJ9" s="370"/>
      <c r="DK9" s="371"/>
      <c r="DL9" s="1306" t="str">
        <f>MID(SUVAHAVUJ!AF46,1,1)</f>
        <v xml:space="preserve"> </v>
      </c>
      <c r="DM9" s="1306"/>
      <c r="DN9" s="1306"/>
      <c r="DO9" s="1306"/>
      <c r="DP9" s="1306"/>
      <c r="DQ9" s="1306"/>
      <c r="DR9" s="1306" t="str">
        <f>MID(SUVAHAVUJ!AF46,2,1)</f>
        <v xml:space="preserve"> </v>
      </c>
      <c r="DS9" s="1306"/>
      <c r="DT9" s="1306"/>
      <c r="DU9" s="1306"/>
      <c r="DV9" s="1306"/>
      <c r="DW9" s="1306" t="str">
        <f>MID(SUVAHAVUJ!AF46,3,1)</f>
        <v xml:space="preserve"> </v>
      </c>
      <c r="DX9" s="1306"/>
      <c r="DY9" s="1306"/>
      <c r="DZ9" s="1306"/>
      <c r="EA9" s="1306"/>
      <c r="EB9" s="1306"/>
      <c r="EC9" s="1306" t="str">
        <f>MID(SUVAHAVUJ!AF46,4,1)</f>
        <v xml:space="preserve"> </v>
      </c>
      <c r="ED9" s="1306"/>
      <c r="EE9" s="1306"/>
      <c r="EF9" s="1306"/>
      <c r="EG9" s="1306"/>
      <c r="EH9" s="1306" t="str">
        <f>MID(SUVAHAVUJ!AF46,5,1)</f>
        <v xml:space="preserve"> </v>
      </c>
      <c r="EI9" s="1306"/>
      <c r="EJ9" s="1306"/>
      <c r="EK9" s="1306"/>
      <c r="EL9" s="1306"/>
      <c r="EM9" s="1306"/>
      <c r="EN9" s="1306" t="str">
        <f>MID(SUVAHAVUJ!AF46,6,1)</f>
        <v xml:space="preserve"> </v>
      </c>
      <c r="EO9" s="1306"/>
      <c r="EP9" s="1306"/>
      <c r="EQ9" s="1306"/>
      <c r="ER9" s="1306"/>
      <c r="ES9" s="1306" t="str">
        <f>MID(SUVAHAVUJ!AF46,7,1)</f>
        <v xml:space="preserve"> </v>
      </c>
      <c r="ET9" s="1306"/>
      <c r="EU9" s="1306"/>
      <c r="EV9" s="1306"/>
      <c r="EW9" s="1306"/>
      <c r="EX9" s="1306"/>
      <c r="EY9" s="1306" t="str">
        <f>MID(SUVAHAVUJ!AF46,8,1)</f>
        <v xml:space="preserve"> </v>
      </c>
      <c r="EZ9" s="1306"/>
      <c r="FA9" s="1306"/>
      <c r="FB9" s="1306"/>
      <c r="FC9" s="1306"/>
      <c r="FD9" s="1306" t="str">
        <f>MID(SUVAHAVUJ!AF46,9,1)</f>
        <v xml:space="preserve"> </v>
      </c>
      <c r="FE9" s="1306"/>
      <c r="FF9" s="1306"/>
      <c r="FG9" s="1306"/>
      <c r="FH9" s="1306"/>
      <c r="FI9" s="1306"/>
      <c r="FJ9" s="1306" t="str">
        <f>MID(SUVAHAVUJ!AF46,10,1)</f>
        <v xml:space="preserve"> </v>
      </c>
      <c r="FK9" s="1306"/>
      <c r="FL9" s="1306"/>
      <c r="FM9" s="1306"/>
      <c r="FN9" s="1306"/>
      <c r="FO9" s="1307" t="str">
        <f>MID(SUVAHAVUJ!AF46,11,1)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03"/>
    </row>
    <row r="10" spans="2:205" ht="21" customHeight="1" x14ac:dyDescent="0.2">
      <c r="B10" s="1312"/>
      <c r="C10" s="1312"/>
      <c r="D10" s="1312"/>
      <c r="E10" s="1312"/>
      <c r="F10" s="1312"/>
      <c r="G10" s="1312"/>
      <c r="H10" s="1312"/>
      <c r="I10" s="1312"/>
      <c r="J10" s="1312"/>
      <c r="K10" s="1312"/>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311"/>
      <c r="AR10" s="1311"/>
      <c r="AS10" s="1311"/>
      <c r="AT10" s="1311"/>
      <c r="AU10" s="1311"/>
      <c r="AV10" s="1311"/>
      <c r="AW10" s="1311"/>
      <c r="AX10" s="1311"/>
      <c r="AY10" s="370"/>
      <c r="AZ10" s="371"/>
      <c r="BA10" s="1306" t="str">
        <f>MID(SUVAHAVUJ!AE46,1,1)</f>
        <v xml:space="preserve"> </v>
      </c>
      <c r="BB10" s="1306"/>
      <c r="BC10" s="1306"/>
      <c r="BD10" s="1306"/>
      <c r="BE10" s="1306"/>
      <c r="BF10" s="1306"/>
      <c r="BG10" s="1306" t="str">
        <f>MID(SUVAHAVUJ!AE46,2,1)</f>
        <v xml:space="preserve"> </v>
      </c>
      <c r="BH10" s="1306"/>
      <c r="BI10" s="1306"/>
      <c r="BJ10" s="1306"/>
      <c r="BK10" s="1306"/>
      <c r="BL10" s="1306" t="str">
        <f>MID(SUVAHAVUJ!AE46,3,1)</f>
        <v xml:space="preserve"> </v>
      </c>
      <c r="BM10" s="1306"/>
      <c r="BN10" s="1306"/>
      <c r="BO10" s="1306"/>
      <c r="BP10" s="1306"/>
      <c r="BQ10" s="1306"/>
      <c r="BR10" s="1306" t="str">
        <f>MID(SUVAHAVUJ!AE46,4,1)</f>
        <v xml:space="preserve"> </v>
      </c>
      <c r="BS10" s="1306"/>
      <c r="BT10" s="1306"/>
      <c r="BU10" s="1306"/>
      <c r="BV10" s="1306"/>
      <c r="BW10" s="1306" t="str">
        <f>MID(SUVAHAVUJ!AE46,5,1)</f>
        <v xml:space="preserve"> </v>
      </c>
      <c r="BX10" s="1306"/>
      <c r="BY10" s="1306"/>
      <c r="BZ10" s="1306"/>
      <c r="CA10" s="1306"/>
      <c r="CB10" s="1306"/>
      <c r="CC10" s="1306" t="str">
        <f>MID(SUVAHAVUJ!AE46,6,1)</f>
        <v xml:space="preserve"> </v>
      </c>
      <c r="CD10" s="1306"/>
      <c r="CE10" s="1306"/>
      <c r="CF10" s="1306"/>
      <c r="CG10" s="1306"/>
      <c r="CH10" s="1306" t="str">
        <f>MID(SUVAHAVUJ!AE46,7,1)</f>
        <v xml:space="preserve"> </v>
      </c>
      <c r="CI10" s="1306"/>
      <c r="CJ10" s="1306"/>
      <c r="CK10" s="1306"/>
      <c r="CL10" s="1306"/>
      <c r="CM10" s="1306"/>
      <c r="CN10" s="1306" t="str">
        <f>MID(SUVAHAVUJ!AE46,8,1)</f>
        <v xml:space="preserve"> </v>
      </c>
      <c r="CO10" s="1306"/>
      <c r="CP10" s="1306"/>
      <c r="CQ10" s="1306"/>
      <c r="CR10" s="1306"/>
      <c r="CS10" s="1306" t="str">
        <f>MID(SUVAHAVUJ!AE46,9,1)</f>
        <v xml:space="preserve"> </v>
      </c>
      <c r="CT10" s="1306"/>
      <c r="CU10" s="1306"/>
      <c r="CV10" s="1306"/>
      <c r="CW10" s="1306"/>
      <c r="CX10" s="1306"/>
      <c r="CY10" s="1306" t="str">
        <f>MID(SUVAHAVUJ!AE46,10,1)</f>
        <v xml:space="preserve"> </v>
      </c>
      <c r="CZ10" s="1306"/>
      <c r="DA10" s="1306"/>
      <c r="DB10" s="1306"/>
      <c r="DC10" s="1306"/>
      <c r="DD10" s="1306" t="str">
        <f>MID(SUVAHAVUJ!AE46,11,1)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MID(SUVAHAVUJ!AG46,1,1)</f>
        <v xml:space="preserve"> </v>
      </c>
      <c r="EQ10" s="1306"/>
      <c r="ER10" s="1306"/>
      <c r="ES10" s="1306"/>
      <c r="ET10" s="1306"/>
      <c r="EU10" s="1306"/>
      <c r="EV10" s="1306" t="str">
        <f>MID(SUVAHAVUJ!AG46,2,1)</f>
        <v xml:space="preserve"> </v>
      </c>
      <c r="EW10" s="1306"/>
      <c r="EX10" s="1306"/>
      <c r="EY10" s="1306"/>
      <c r="EZ10" s="1306"/>
      <c r="FA10" s="1306" t="str">
        <f>MID(SUVAHAVUJ!AG46,3,1)</f>
        <v xml:space="preserve"> </v>
      </c>
      <c r="FB10" s="1306"/>
      <c r="FC10" s="1306"/>
      <c r="FD10" s="1306"/>
      <c r="FE10" s="1306"/>
      <c r="FF10" s="1306"/>
      <c r="FG10" s="1306" t="str">
        <f>MID(SUVAHAVUJ!AG46,4,1)</f>
        <v xml:space="preserve"> </v>
      </c>
      <c r="FH10" s="1306"/>
      <c r="FI10" s="1306"/>
      <c r="FJ10" s="1306"/>
      <c r="FK10" s="1306"/>
      <c r="FL10" s="1306" t="str">
        <f>MID(SUVAHAVUJ!AG46,5,1)</f>
        <v xml:space="preserve"> </v>
      </c>
      <c r="FM10" s="1306"/>
      <c r="FN10" s="1306"/>
      <c r="FO10" s="1306"/>
      <c r="FP10" s="1306"/>
      <c r="FQ10" s="1306"/>
      <c r="FR10" s="1306" t="str">
        <f>MID(SUVAHAVUJ!AG46,6,1)</f>
        <v xml:space="preserve"> </v>
      </c>
      <c r="FS10" s="1306"/>
      <c r="FT10" s="1306"/>
      <c r="FU10" s="1306"/>
      <c r="FV10" s="1306"/>
      <c r="FW10" s="1306" t="str">
        <f>MID(SUVAHAVUJ!AG46,7,1)</f>
        <v xml:space="preserve"> </v>
      </c>
      <c r="FX10" s="1306"/>
      <c r="FY10" s="1306"/>
      <c r="FZ10" s="1306"/>
      <c r="GA10" s="1306"/>
      <c r="GB10" s="1306"/>
      <c r="GC10" s="1306" t="str">
        <f>MID(SUVAHAVUJ!AG46,8,1)</f>
        <v xml:space="preserve"> </v>
      </c>
      <c r="GD10" s="1306"/>
      <c r="GE10" s="1306"/>
      <c r="GF10" s="1306"/>
      <c r="GG10" s="1306"/>
      <c r="GH10" s="1306" t="str">
        <f>MID(SUVAHAVUJ!AG46,9,1)</f>
        <v xml:space="preserve"> </v>
      </c>
      <c r="GI10" s="1306"/>
      <c r="GJ10" s="1306"/>
      <c r="GK10" s="1306"/>
      <c r="GL10" s="1306"/>
      <c r="GM10" s="1306"/>
      <c r="GN10" s="1306" t="str">
        <f>MID(SUVAHAVUJ!AG46,10,1)</f>
        <v xml:space="preserve"> </v>
      </c>
      <c r="GO10" s="1306"/>
      <c r="GP10" s="1306"/>
      <c r="GQ10" s="1306"/>
      <c r="GR10" s="1306"/>
      <c r="GS10" s="1307" t="str">
        <f>MID(SUVAHAVUJ!AG46,11,1)</f>
        <v>0</v>
      </c>
      <c r="GT10" s="1307"/>
      <c r="GU10" s="1307"/>
      <c r="GV10" s="1307"/>
      <c r="GW10" s="1313"/>
    </row>
    <row r="11" spans="2:205" s="129" customFormat="1" ht="23.25" customHeight="1" x14ac:dyDescent="0.2">
      <c r="B11" s="1312" t="s">
        <v>2210</v>
      </c>
      <c r="C11" s="1312"/>
      <c r="D11" s="1312"/>
      <c r="E11" s="1312"/>
      <c r="F11" s="1312"/>
      <c r="G11" s="1312"/>
      <c r="H11" s="1312"/>
      <c r="I11" s="1312"/>
      <c r="J11" s="1312"/>
      <c r="K11" s="1312"/>
      <c r="L11" s="1309" t="str">
        <f>SUVAHAVUJ!$D$47</f>
        <v>Ostatné pohľadávky z obchodného styku (311A, 312A, 313A, 314A, 315A, 31XA) - /391A/</v>
      </c>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1310"/>
      <c r="AK11" s="1310"/>
      <c r="AL11" s="1310"/>
      <c r="AM11" s="1310"/>
      <c r="AN11" s="1310"/>
      <c r="AO11" s="1310"/>
      <c r="AP11" s="1310"/>
      <c r="AQ11" s="1311" t="s">
        <v>916</v>
      </c>
      <c r="AR11" s="1311"/>
      <c r="AS11" s="1311"/>
      <c r="AT11" s="1311"/>
      <c r="AU11" s="1311"/>
      <c r="AV11" s="1311"/>
      <c r="AW11" s="1311"/>
      <c r="AX11" s="1311"/>
      <c r="AY11" s="370"/>
      <c r="AZ11" s="371"/>
      <c r="BA11" s="1306" t="str">
        <f>MID(SUVAHAVUJ!AD47,1,1)</f>
        <v xml:space="preserve"> </v>
      </c>
      <c r="BB11" s="1306"/>
      <c r="BC11" s="1306"/>
      <c r="BD11" s="1306"/>
      <c r="BE11" s="1306"/>
      <c r="BF11" s="1306"/>
      <c r="BG11" s="1306" t="str">
        <f>MID(SUVAHAVUJ!AD47,2,1)</f>
        <v xml:space="preserve"> </v>
      </c>
      <c r="BH11" s="1306"/>
      <c r="BI11" s="1306"/>
      <c r="BJ11" s="1306"/>
      <c r="BK11" s="1306"/>
      <c r="BL11" s="1306" t="str">
        <f>MID(SUVAHAVUJ!AD47,3,1)</f>
        <v xml:space="preserve"> </v>
      </c>
      <c r="BM11" s="1306"/>
      <c r="BN11" s="1306"/>
      <c r="BO11" s="1306"/>
      <c r="BP11" s="1306"/>
      <c r="BQ11" s="1306"/>
      <c r="BR11" s="1306" t="str">
        <f>MID(SUVAHAVUJ!AD47,4,1)</f>
        <v xml:space="preserve"> </v>
      </c>
      <c r="BS11" s="1306"/>
      <c r="BT11" s="1306"/>
      <c r="BU11" s="1306"/>
      <c r="BV11" s="1306"/>
      <c r="BW11" s="1306" t="str">
        <f>MID(SUVAHAVUJ!AD47,5,1)</f>
        <v xml:space="preserve"> </v>
      </c>
      <c r="BX11" s="1306"/>
      <c r="BY11" s="1306"/>
      <c r="BZ11" s="1306"/>
      <c r="CA11" s="1306"/>
      <c r="CB11" s="1306"/>
      <c r="CC11" s="1306" t="str">
        <f>MID(SUVAHAVUJ!AD47,6,1)</f>
        <v xml:space="preserve"> </v>
      </c>
      <c r="CD11" s="1306"/>
      <c r="CE11" s="1306"/>
      <c r="CF11" s="1306"/>
      <c r="CG11" s="1306"/>
      <c r="CH11" s="1306" t="str">
        <f>MID(SUVAHAVUJ!AD47,7,1)</f>
        <v xml:space="preserve"> </v>
      </c>
      <c r="CI11" s="1306"/>
      <c r="CJ11" s="1306"/>
      <c r="CK11" s="1306"/>
      <c r="CL11" s="1306"/>
      <c r="CM11" s="1306"/>
      <c r="CN11" s="1306" t="str">
        <f>MID(SUVAHAVUJ!AD47,8,1)</f>
        <v xml:space="preserve"> </v>
      </c>
      <c r="CO11" s="1306"/>
      <c r="CP11" s="1306"/>
      <c r="CQ11" s="1306"/>
      <c r="CR11" s="1306"/>
      <c r="CS11" s="1306" t="str">
        <f>MID(SUVAHAVUJ!AD47,9,1)</f>
        <v xml:space="preserve"> </v>
      </c>
      <c r="CT11" s="1306"/>
      <c r="CU11" s="1306"/>
      <c r="CV11" s="1306"/>
      <c r="CW11" s="1306"/>
      <c r="CX11" s="1306"/>
      <c r="CY11" s="1306" t="str">
        <f>MID(SUVAHAVUJ!AD47,10,1)</f>
        <v xml:space="preserve"> </v>
      </c>
      <c r="CZ11" s="1306"/>
      <c r="DA11" s="1306"/>
      <c r="DB11" s="1306"/>
      <c r="DC11" s="1306"/>
      <c r="DD11" s="1306" t="str">
        <f>MID(SUVAHAVUJ!AD47,11,1)</f>
        <v>0</v>
      </c>
      <c r="DE11" s="1306"/>
      <c r="DF11" s="1306"/>
      <c r="DG11" s="1306"/>
      <c r="DH11" s="1306"/>
      <c r="DI11" s="1316"/>
      <c r="DJ11" s="370"/>
      <c r="DK11" s="371"/>
      <c r="DL11" s="1306" t="str">
        <f>MID(SUVAHAVUJ!AF47,1,1)</f>
        <v xml:space="preserve"> </v>
      </c>
      <c r="DM11" s="1306"/>
      <c r="DN11" s="1306"/>
      <c r="DO11" s="1306"/>
      <c r="DP11" s="1306"/>
      <c r="DQ11" s="1306"/>
      <c r="DR11" s="1306" t="str">
        <f>MID(SUVAHAVUJ!AF47,2,1)</f>
        <v xml:space="preserve"> </v>
      </c>
      <c r="DS11" s="1306"/>
      <c r="DT11" s="1306"/>
      <c r="DU11" s="1306"/>
      <c r="DV11" s="1306"/>
      <c r="DW11" s="1306" t="str">
        <f>MID(SUVAHAVUJ!AF47,3,1)</f>
        <v xml:space="preserve"> </v>
      </c>
      <c r="DX11" s="1306"/>
      <c r="DY11" s="1306"/>
      <c r="DZ11" s="1306"/>
      <c r="EA11" s="1306"/>
      <c r="EB11" s="1306"/>
      <c r="EC11" s="1306" t="str">
        <f>MID(SUVAHAVUJ!AF47,4,1)</f>
        <v xml:space="preserve"> </v>
      </c>
      <c r="ED11" s="1306"/>
      <c r="EE11" s="1306"/>
      <c r="EF11" s="1306"/>
      <c r="EG11" s="1306"/>
      <c r="EH11" s="1306" t="str">
        <f>MID(SUVAHAVUJ!AF47,5,1)</f>
        <v xml:space="preserve"> </v>
      </c>
      <c r="EI11" s="1306"/>
      <c r="EJ11" s="1306"/>
      <c r="EK11" s="1306"/>
      <c r="EL11" s="1306"/>
      <c r="EM11" s="1306"/>
      <c r="EN11" s="1306" t="str">
        <f>MID(SUVAHAVUJ!AF47,6,1)</f>
        <v xml:space="preserve"> </v>
      </c>
      <c r="EO11" s="1306"/>
      <c r="EP11" s="1306"/>
      <c r="EQ11" s="1306"/>
      <c r="ER11" s="1306"/>
      <c r="ES11" s="1306" t="str">
        <f>MID(SUVAHAVUJ!AF47,7,1)</f>
        <v xml:space="preserve"> </v>
      </c>
      <c r="ET11" s="1306"/>
      <c r="EU11" s="1306"/>
      <c r="EV11" s="1306"/>
      <c r="EW11" s="1306"/>
      <c r="EX11" s="1306"/>
      <c r="EY11" s="1306" t="str">
        <f>MID(SUVAHAVUJ!AF47,8,1)</f>
        <v xml:space="preserve"> </v>
      </c>
      <c r="EZ11" s="1306"/>
      <c r="FA11" s="1306"/>
      <c r="FB11" s="1306"/>
      <c r="FC11" s="1306"/>
      <c r="FD11" s="1306" t="str">
        <f>MID(SUVAHAVUJ!AF47,9,1)</f>
        <v xml:space="preserve"> </v>
      </c>
      <c r="FE11" s="1306"/>
      <c r="FF11" s="1306"/>
      <c r="FG11" s="1306"/>
      <c r="FH11" s="1306"/>
      <c r="FI11" s="1306"/>
      <c r="FJ11" s="1306" t="str">
        <f>MID(SUVAHAVUJ!AF47,10,1)</f>
        <v xml:space="preserve"> </v>
      </c>
      <c r="FK11" s="1306"/>
      <c r="FL11" s="1306"/>
      <c r="FM11" s="1306"/>
      <c r="FN11" s="1306"/>
      <c r="FO11" s="1307" t="str">
        <f>MID(SUVAHAVUJ!AF47,11,1)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03"/>
    </row>
    <row r="12" spans="2:205" ht="23.25" customHeight="1" x14ac:dyDescent="0.2">
      <c r="B12" s="1312"/>
      <c r="C12" s="1312"/>
      <c r="D12" s="1312"/>
      <c r="E12" s="1312"/>
      <c r="F12" s="1312"/>
      <c r="G12" s="1312"/>
      <c r="H12" s="1312"/>
      <c r="I12" s="1312"/>
      <c r="J12" s="1312"/>
      <c r="K12" s="1312"/>
      <c r="L12" s="1310"/>
      <c r="M12" s="1310"/>
      <c r="N12" s="1310"/>
      <c r="O12" s="1310"/>
      <c r="P12" s="1310"/>
      <c r="Q12" s="1310"/>
      <c r="R12" s="1310"/>
      <c r="S12" s="1310"/>
      <c r="T12" s="1310"/>
      <c r="U12" s="1310"/>
      <c r="V12" s="1310"/>
      <c r="W12" s="1310"/>
      <c r="X12" s="1310"/>
      <c r="Y12" s="1310"/>
      <c r="Z12" s="1310"/>
      <c r="AA12" s="1310"/>
      <c r="AB12" s="1310"/>
      <c r="AC12" s="1310"/>
      <c r="AD12" s="1310"/>
      <c r="AE12" s="1310"/>
      <c r="AF12" s="1310"/>
      <c r="AG12" s="1310"/>
      <c r="AH12" s="1310"/>
      <c r="AI12" s="1310"/>
      <c r="AJ12" s="1310"/>
      <c r="AK12" s="1310"/>
      <c r="AL12" s="1310"/>
      <c r="AM12" s="1310"/>
      <c r="AN12" s="1310"/>
      <c r="AO12" s="1310"/>
      <c r="AP12" s="1310"/>
      <c r="AQ12" s="1311"/>
      <c r="AR12" s="1311"/>
      <c r="AS12" s="1311"/>
      <c r="AT12" s="1311"/>
      <c r="AU12" s="1311"/>
      <c r="AV12" s="1311"/>
      <c r="AW12" s="1311"/>
      <c r="AX12" s="1311"/>
      <c r="AY12" s="370"/>
      <c r="AZ12" s="371"/>
      <c r="BA12" s="1306" t="str">
        <f>MID(SUVAHAVUJ!AE47,1,1)</f>
        <v xml:space="preserve"> </v>
      </c>
      <c r="BB12" s="1306"/>
      <c r="BC12" s="1306"/>
      <c r="BD12" s="1306"/>
      <c r="BE12" s="1306"/>
      <c r="BF12" s="1306"/>
      <c r="BG12" s="1306" t="str">
        <f>MID(SUVAHAVUJ!AE47,2,1)</f>
        <v xml:space="preserve"> </v>
      </c>
      <c r="BH12" s="1306"/>
      <c r="BI12" s="1306"/>
      <c r="BJ12" s="1306"/>
      <c r="BK12" s="1306"/>
      <c r="BL12" s="1306" t="str">
        <f>MID(SUVAHAVUJ!AE47,3,1)</f>
        <v xml:space="preserve"> </v>
      </c>
      <c r="BM12" s="1306"/>
      <c r="BN12" s="1306"/>
      <c r="BO12" s="1306"/>
      <c r="BP12" s="1306"/>
      <c r="BQ12" s="1306"/>
      <c r="BR12" s="1306" t="str">
        <f>MID(SUVAHAVUJ!AE47,4,1)</f>
        <v xml:space="preserve"> </v>
      </c>
      <c r="BS12" s="1306"/>
      <c r="BT12" s="1306"/>
      <c r="BU12" s="1306"/>
      <c r="BV12" s="1306"/>
      <c r="BW12" s="1306" t="str">
        <f>MID(SUVAHAVUJ!AE47,5,1)</f>
        <v xml:space="preserve"> </v>
      </c>
      <c r="BX12" s="1306"/>
      <c r="BY12" s="1306"/>
      <c r="BZ12" s="1306"/>
      <c r="CA12" s="1306"/>
      <c r="CB12" s="1306"/>
      <c r="CC12" s="1306" t="str">
        <f>MID(SUVAHAVUJ!AE47,6,1)</f>
        <v xml:space="preserve"> </v>
      </c>
      <c r="CD12" s="1306"/>
      <c r="CE12" s="1306"/>
      <c r="CF12" s="1306"/>
      <c r="CG12" s="1306"/>
      <c r="CH12" s="1306" t="str">
        <f>MID(SUVAHAVUJ!AE47,7,1)</f>
        <v xml:space="preserve"> </v>
      </c>
      <c r="CI12" s="1306"/>
      <c r="CJ12" s="1306"/>
      <c r="CK12" s="1306"/>
      <c r="CL12" s="1306"/>
      <c r="CM12" s="1306"/>
      <c r="CN12" s="1306" t="str">
        <f>MID(SUVAHAVUJ!AE47,8,1)</f>
        <v xml:space="preserve"> </v>
      </c>
      <c r="CO12" s="1306"/>
      <c r="CP12" s="1306"/>
      <c r="CQ12" s="1306"/>
      <c r="CR12" s="1306"/>
      <c r="CS12" s="1306" t="str">
        <f>MID(SUVAHAVUJ!AE47,9,1)</f>
        <v xml:space="preserve"> </v>
      </c>
      <c r="CT12" s="1306"/>
      <c r="CU12" s="1306"/>
      <c r="CV12" s="1306"/>
      <c r="CW12" s="1306"/>
      <c r="CX12" s="1306"/>
      <c r="CY12" s="1306" t="str">
        <f>MID(SUVAHAVUJ!AE47,10,1)</f>
        <v xml:space="preserve"> </v>
      </c>
      <c r="CZ12" s="1306"/>
      <c r="DA12" s="1306"/>
      <c r="DB12" s="1306"/>
      <c r="DC12" s="1306"/>
      <c r="DD12" s="1306" t="str">
        <f>MID(SUVAHAVUJ!AE47,11,1)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MID(SUVAHAVUJ!AG47,1,1)</f>
        <v xml:space="preserve"> </v>
      </c>
      <c r="EQ12" s="1306"/>
      <c r="ER12" s="1306"/>
      <c r="ES12" s="1306"/>
      <c r="ET12" s="1306"/>
      <c r="EU12" s="1306"/>
      <c r="EV12" s="1306" t="str">
        <f>MID(SUVAHAVUJ!AG47,2,1)</f>
        <v xml:space="preserve"> </v>
      </c>
      <c r="EW12" s="1306"/>
      <c r="EX12" s="1306"/>
      <c r="EY12" s="1306"/>
      <c r="EZ12" s="1306"/>
      <c r="FA12" s="1306" t="str">
        <f>MID(SUVAHAVUJ!AG47,3,1)</f>
        <v xml:space="preserve"> </v>
      </c>
      <c r="FB12" s="1306"/>
      <c r="FC12" s="1306"/>
      <c r="FD12" s="1306"/>
      <c r="FE12" s="1306"/>
      <c r="FF12" s="1306"/>
      <c r="FG12" s="1306" t="str">
        <f>MID(SUVAHAVUJ!AG47,4,1)</f>
        <v xml:space="preserve"> </v>
      </c>
      <c r="FH12" s="1306"/>
      <c r="FI12" s="1306"/>
      <c r="FJ12" s="1306"/>
      <c r="FK12" s="1306"/>
      <c r="FL12" s="1306" t="str">
        <f>MID(SUVAHAVUJ!AG47,5,1)</f>
        <v xml:space="preserve"> </v>
      </c>
      <c r="FM12" s="1306"/>
      <c r="FN12" s="1306"/>
      <c r="FO12" s="1306"/>
      <c r="FP12" s="1306"/>
      <c r="FQ12" s="1306"/>
      <c r="FR12" s="1306" t="str">
        <f>MID(SUVAHAVUJ!AG47,6,1)</f>
        <v xml:space="preserve"> </v>
      </c>
      <c r="FS12" s="1306"/>
      <c r="FT12" s="1306"/>
      <c r="FU12" s="1306"/>
      <c r="FV12" s="1306"/>
      <c r="FW12" s="1306" t="str">
        <f>MID(SUVAHAVUJ!AG47,7,1)</f>
        <v xml:space="preserve"> </v>
      </c>
      <c r="FX12" s="1306"/>
      <c r="FY12" s="1306"/>
      <c r="FZ12" s="1306"/>
      <c r="GA12" s="1306"/>
      <c r="GB12" s="1306"/>
      <c r="GC12" s="1306" t="str">
        <f>MID(SUVAHAVUJ!AG47,8,1)</f>
        <v xml:space="preserve"> </v>
      </c>
      <c r="GD12" s="1306"/>
      <c r="GE12" s="1306"/>
      <c r="GF12" s="1306"/>
      <c r="GG12" s="1306"/>
      <c r="GH12" s="1306" t="str">
        <f>MID(SUVAHAVUJ!AG47,9,1)</f>
        <v xml:space="preserve"> </v>
      </c>
      <c r="GI12" s="1306"/>
      <c r="GJ12" s="1306"/>
      <c r="GK12" s="1306"/>
      <c r="GL12" s="1306"/>
      <c r="GM12" s="1306"/>
      <c r="GN12" s="1306" t="str">
        <f>MID(SUVAHAVUJ!AG47,10,1)</f>
        <v xml:space="preserve"> </v>
      </c>
      <c r="GO12" s="1306"/>
      <c r="GP12" s="1306"/>
      <c r="GQ12" s="1306"/>
      <c r="GR12" s="1306"/>
      <c r="GS12" s="1307" t="str">
        <f>MID(SUVAHAVUJ!AG47,11,1)</f>
        <v>0</v>
      </c>
      <c r="GT12" s="1307"/>
      <c r="GU12" s="1307"/>
      <c r="GV12" s="1307"/>
      <c r="GW12" s="1313"/>
    </row>
    <row r="13" spans="2:205" s="129" customFormat="1" ht="23.25" customHeight="1" x14ac:dyDescent="0.2">
      <c r="B13" s="1312" t="s">
        <v>2080</v>
      </c>
      <c r="C13" s="1312"/>
      <c r="D13" s="1312"/>
      <c r="E13" s="1312"/>
      <c r="F13" s="1312"/>
      <c r="G13" s="1312"/>
      <c r="H13" s="1312"/>
      <c r="I13" s="1312"/>
      <c r="J13" s="1312"/>
      <c r="K13" s="1312"/>
      <c r="L13" s="1309" t="str">
        <f>SUVAHAVUJ!$D$48</f>
        <v>Čistá hodnota zákazky (316A)</v>
      </c>
      <c r="M13" s="1310"/>
      <c r="N13" s="1310"/>
      <c r="O13" s="1310"/>
      <c r="P13" s="1310"/>
      <c r="Q13" s="1310"/>
      <c r="R13" s="1310"/>
      <c r="S13" s="1310"/>
      <c r="T13" s="1310"/>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1" t="s">
        <v>330</v>
      </c>
      <c r="AR13" s="1311"/>
      <c r="AS13" s="1311"/>
      <c r="AT13" s="1311"/>
      <c r="AU13" s="1311"/>
      <c r="AV13" s="1311"/>
      <c r="AW13" s="1311"/>
      <c r="AX13" s="1311"/>
      <c r="AY13" s="370"/>
      <c r="AZ13" s="371"/>
      <c r="BA13" s="1306" t="str">
        <f>MID(SUVAHAVUJ!AD48,1,1)</f>
        <v xml:space="preserve"> </v>
      </c>
      <c r="BB13" s="1306"/>
      <c r="BC13" s="1306"/>
      <c r="BD13" s="1306"/>
      <c r="BE13" s="1306"/>
      <c r="BF13" s="1306"/>
      <c r="BG13" s="1306" t="str">
        <f>MID(SUVAHAVUJ!AD48,2,1)</f>
        <v xml:space="preserve"> </v>
      </c>
      <c r="BH13" s="1306"/>
      <c r="BI13" s="1306"/>
      <c r="BJ13" s="1306"/>
      <c r="BK13" s="1306"/>
      <c r="BL13" s="1306" t="str">
        <f>MID(SUVAHAVUJ!AD48,3,1)</f>
        <v xml:space="preserve"> </v>
      </c>
      <c r="BM13" s="1306"/>
      <c r="BN13" s="1306"/>
      <c r="BO13" s="1306"/>
      <c r="BP13" s="1306"/>
      <c r="BQ13" s="1306"/>
      <c r="BR13" s="1306" t="str">
        <f>MID(SUVAHAVUJ!AD48,4,1)</f>
        <v xml:space="preserve"> </v>
      </c>
      <c r="BS13" s="1306"/>
      <c r="BT13" s="1306"/>
      <c r="BU13" s="1306"/>
      <c r="BV13" s="1306"/>
      <c r="BW13" s="1306" t="str">
        <f>MID(SUVAHAVUJ!AD48,5,1)</f>
        <v xml:space="preserve"> </v>
      </c>
      <c r="BX13" s="1306"/>
      <c r="BY13" s="1306"/>
      <c r="BZ13" s="1306"/>
      <c r="CA13" s="1306"/>
      <c r="CB13" s="1306"/>
      <c r="CC13" s="1306" t="str">
        <f>MID(SUVAHAVUJ!AD48,6,1)</f>
        <v xml:space="preserve"> </v>
      </c>
      <c r="CD13" s="1306"/>
      <c r="CE13" s="1306"/>
      <c r="CF13" s="1306"/>
      <c r="CG13" s="1306"/>
      <c r="CH13" s="1306" t="str">
        <f>MID(SUVAHAVUJ!AD48,7,1)</f>
        <v xml:space="preserve"> </v>
      </c>
      <c r="CI13" s="1306"/>
      <c r="CJ13" s="1306"/>
      <c r="CK13" s="1306"/>
      <c r="CL13" s="1306"/>
      <c r="CM13" s="1306"/>
      <c r="CN13" s="1306" t="str">
        <f>MID(SUVAHAVUJ!AD48,8,1)</f>
        <v xml:space="preserve"> </v>
      </c>
      <c r="CO13" s="1306"/>
      <c r="CP13" s="1306"/>
      <c r="CQ13" s="1306"/>
      <c r="CR13" s="1306"/>
      <c r="CS13" s="1306" t="str">
        <f>MID(SUVAHAVUJ!AD48,9,1)</f>
        <v xml:space="preserve"> </v>
      </c>
      <c r="CT13" s="1306"/>
      <c r="CU13" s="1306"/>
      <c r="CV13" s="1306"/>
      <c r="CW13" s="1306"/>
      <c r="CX13" s="1306"/>
      <c r="CY13" s="1306" t="str">
        <f>MID(SUVAHAVUJ!AD48,10,1)</f>
        <v xml:space="preserve"> </v>
      </c>
      <c r="CZ13" s="1306"/>
      <c r="DA13" s="1306"/>
      <c r="DB13" s="1306"/>
      <c r="DC13" s="1306"/>
      <c r="DD13" s="1306" t="str">
        <f>MID(SUVAHAVUJ!AD48,11,1)</f>
        <v>0</v>
      </c>
      <c r="DE13" s="1306"/>
      <c r="DF13" s="1306"/>
      <c r="DG13" s="1306"/>
      <c r="DH13" s="1306"/>
      <c r="DI13" s="1316"/>
      <c r="DJ13" s="370"/>
      <c r="DK13" s="371"/>
      <c r="DL13" s="1306" t="str">
        <f>MID(SUVAHAVUJ!AF48,1,1)</f>
        <v xml:space="preserve"> </v>
      </c>
      <c r="DM13" s="1306"/>
      <c r="DN13" s="1306"/>
      <c r="DO13" s="1306"/>
      <c r="DP13" s="1306"/>
      <c r="DQ13" s="1306"/>
      <c r="DR13" s="1306" t="str">
        <f>MID(SUVAHAVUJ!AF48,2,1)</f>
        <v xml:space="preserve"> </v>
      </c>
      <c r="DS13" s="1306"/>
      <c r="DT13" s="1306"/>
      <c r="DU13" s="1306"/>
      <c r="DV13" s="1306"/>
      <c r="DW13" s="1306" t="str">
        <f>MID(SUVAHAVUJ!AF48,3,1)</f>
        <v xml:space="preserve"> </v>
      </c>
      <c r="DX13" s="1306"/>
      <c r="DY13" s="1306"/>
      <c r="DZ13" s="1306"/>
      <c r="EA13" s="1306"/>
      <c r="EB13" s="1306"/>
      <c r="EC13" s="1306" t="str">
        <f>MID(SUVAHAVUJ!AF48,4,1)</f>
        <v xml:space="preserve"> </v>
      </c>
      <c r="ED13" s="1306"/>
      <c r="EE13" s="1306"/>
      <c r="EF13" s="1306"/>
      <c r="EG13" s="1306"/>
      <c r="EH13" s="1306" t="str">
        <f>MID(SUVAHAVUJ!AF48,5,1)</f>
        <v xml:space="preserve"> </v>
      </c>
      <c r="EI13" s="1306"/>
      <c r="EJ13" s="1306"/>
      <c r="EK13" s="1306"/>
      <c r="EL13" s="1306"/>
      <c r="EM13" s="1306"/>
      <c r="EN13" s="1306" t="str">
        <f>MID(SUVAHAVUJ!AF48,6,1)</f>
        <v xml:space="preserve"> </v>
      </c>
      <c r="EO13" s="1306"/>
      <c r="EP13" s="1306"/>
      <c r="EQ13" s="1306"/>
      <c r="ER13" s="1306"/>
      <c r="ES13" s="1306" t="str">
        <f>MID(SUVAHAVUJ!AF48,7,1)</f>
        <v xml:space="preserve"> </v>
      </c>
      <c r="ET13" s="1306"/>
      <c r="EU13" s="1306"/>
      <c r="EV13" s="1306"/>
      <c r="EW13" s="1306"/>
      <c r="EX13" s="1306"/>
      <c r="EY13" s="1306" t="str">
        <f>MID(SUVAHAVUJ!AF48,8,1)</f>
        <v xml:space="preserve"> </v>
      </c>
      <c r="EZ13" s="1306"/>
      <c r="FA13" s="1306"/>
      <c r="FB13" s="1306"/>
      <c r="FC13" s="1306"/>
      <c r="FD13" s="1306" t="str">
        <f>MID(SUVAHAVUJ!AF48,9,1)</f>
        <v xml:space="preserve"> </v>
      </c>
      <c r="FE13" s="1306"/>
      <c r="FF13" s="1306"/>
      <c r="FG13" s="1306"/>
      <c r="FH13" s="1306"/>
      <c r="FI13" s="1306"/>
      <c r="FJ13" s="1306" t="str">
        <f>MID(SUVAHAVUJ!AF48,10,1)</f>
        <v xml:space="preserve"> </v>
      </c>
      <c r="FK13" s="1306"/>
      <c r="FL13" s="1306"/>
      <c r="FM13" s="1306"/>
      <c r="FN13" s="1306"/>
      <c r="FO13" s="1307" t="str">
        <f>MID(SUVAHAVUJ!AF48,11,1)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03"/>
    </row>
    <row r="14" spans="2:205" ht="23.25" customHeight="1" x14ac:dyDescent="0.2">
      <c r="B14" s="1312"/>
      <c r="C14" s="1312"/>
      <c r="D14" s="1312"/>
      <c r="E14" s="1312"/>
      <c r="F14" s="1312"/>
      <c r="G14" s="1312"/>
      <c r="H14" s="1312"/>
      <c r="I14" s="1312"/>
      <c r="J14" s="1312"/>
      <c r="K14" s="1312"/>
      <c r="L14" s="1310"/>
      <c r="M14" s="1310"/>
      <c r="N14" s="1310"/>
      <c r="O14" s="1310"/>
      <c r="P14" s="1310"/>
      <c r="Q14" s="1310"/>
      <c r="R14" s="1310"/>
      <c r="S14" s="1310"/>
      <c r="T14" s="1310"/>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R14" s="1311"/>
      <c r="AS14" s="1311"/>
      <c r="AT14" s="1311"/>
      <c r="AU14" s="1311"/>
      <c r="AV14" s="1311"/>
      <c r="AW14" s="1311"/>
      <c r="AX14" s="1311"/>
      <c r="AY14" s="370"/>
      <c r="AZ14" s="371"/>
      <c r="BA14" s="1306" t="str">
        <f>MID(SUVAHAVUJ!AE48,1,1)</f>
        <v xml:space="preserve"> </v>
      </c>
      <c r="BB14" s="1306"/>
      <c r="BC14" s="1306"/>
      <c r="BD14" s="1306"/>
      <c r="BE14" s="1306"/>
      <c r="BF14" s="1306"/>
      <c r="BG14" s="1306" t="str">
        <f>MID(SUVAHAVUJ!AE48,2,1)</f>
        <v xml:space="preserve"> </v>
      </c>
      <c r="BH14" s="1306"/>
      <c r="BI14" s="1306"/>
      <c r="BJ14" s="1306"/>
      <c r="BK14" s="1306"/>
      <c r="BL14" s="1306" t="str">
        <f>MID(SUVAHAVUJ!AE48,3,1)</f>
        <v xml:space="preserve"> </v>
      </c>
      <c r="BM14" s="1306"/>
      <c r="BN14" s="1306"/>
      <c r="BO14" s="1306"/>
      <c r="BP14" s="1306"/>
      <c r="BQ14" s="1306"/>
      <c r="BR14" s="1306" t="str">
        <f>MID(SUVAHAVUJ!AE48,4,1)</f>
        <v xml:space="preserve"> </v>
      </c>
      <c r="BS14" s="1306"/>
      <c r="BT14" s="1306"/>
      <c r="BU14" s="1306"/>
      <c r="BV14" s="1306"/>
      <c r="BW14" s="1306" t="str">
        <f>MID(SUVAHAVUJ!AE48,5,1)</f>
        <v xml:space="preserve"> </v>
      </c>
      <c r="BX14" s="1306"/>
      <c r="BY14" s="1306"/>
      <c r="BZ14" s="1306"/>
      <c r="CA14" s="1306"/>
      <c r="CB14" s="1306"/>
      <c r="CC14" s="1306" t="str">
        <f>MID(SUVAHAVUJ!AE48,6,1)</f>
        <v xml:space="preserve"> </v>
      </c>
      <c r="CD14" s="1306"/>
      <c r="CE14" s="1306"/>
      <c r="CF14" s="1306"/>
      <c r="CG14" s="1306"/>
      <c r="CH14" s="1306" t="str">
        <f>MID(SUVAHAVUJ!AE48,7,1)</f>
        <v xml:space="preserve"> </v>
      </c>
      <c r="CI14" s="1306"/>
      <c r="CJ14" s="1306"/>
      <c r="CK14" s="1306"/>
      <c r="CL14" s="1306"/>
      <c r="CM14" s="1306"/>
      <c r="CN14" s="1306" t="str">
        <f>MID(SUVAHAVUJ!AE48,8,1)</f>
        <v xml:space="preserve"> </v>
      </c>
      <c r="CO14" s="1306"/>
      <c r="CP14" s="1306"/>
      <c r="CQ14" s="1306"/>
      <c r="CR14" s="1306"/>
      <c r="CS14" s="1306" t="str">
        <f>MID(SUVAHAVUJ!AE48,9,1)</f>
        <v xml:space="preserve"> </v>
      </c>
      <c r="CT14" s="1306"/>
      <c r="CU14" s="1306"/>
      <c r="CV14" s="1306"/>
      <c r="CW14" s="1306"/>
      <c r="CX14" s="1306"/>
      <c r="CY14" s="1306" t="str">
        <f>MID(SUVAHAVUJ!AE48,10,1)</f>
        <v xml:space="preserve"> </v>
      </c>
      <c r="CZ14" s="1306"/>
      <c r="DA14" s="1306"/>
      <c r="DB14" s="1306"/>
      <c r="DC14" s="1306"/>
      <c r="DD14" s="1306" t="str">
        <f>MID(SUVAHAVUJ!AE48,11,1)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MID(SUVAHAVUJ!AG48,1,1)</f>
        <v xml:space="preserve"> </v>
      </c>
      <c r="EQ14" s="1306"/>
      <c r="ER14" s="1306"/>
      <c r="ES14" s="1306"/>
      <c r="ET14" s="1306"/>
      <c r="EU14" s="1306"/>
      <c r="EV14" s="1306" t="str">
        <f>MID(SUVAHAVUJ!AG48,2,1)</f>
        <v xml:space="preserve"> </v>
      </c>
      <c r="EW14" s="1306"/>
      <c r="EX14" s="1306"/>
      <c r="EY14" s="1306"/>
      <c r="EZ14" s="1306"/>
      <c r="FA14" s="1306" t="str">
        <f>MID(SUVAHAVUJ!AG48,3,1)</f>
        <v xml:space="preserve"> </v>
      </c>
      <c r="FB14" s="1306"/>
      <c r="FC14" s="1306"/>
      <c r="FD14" s="1306"/>
      <c r="FE14" s="1306"/>
      <c r="FF14" s="1306"/>
      <c r="FG14" s="1306" t="str">
        <f>MID(SUVAHAVUJ!AG48,4,1)</f>
        <v xml:space="preserve"> </v>
      </c>
      <c r="FH14" s="1306"/>
      <c r="FI14" s="1306"/>
      <c r="FJ14" s="1306"/>
      <c r="FK14" s="1306"/>
      <c r="FL14" s="1306" t="str">
        <f>MID(SUVAHAVUJ!AG48,5,1)</f>
        <v xml:space="preserve"> </v>
      </c>
      <c r="FM14" s="1306"/>
      <c r="FN14" s="1306"/>
      <c r="FO14" s="1306"/>
      <c r="FP14" s="1306"/>
      <c r="FQ14" s="1306"/>
      <c r="FR14" s="1306" t="str">
        <f>MID(SUVAHAVUJ!AG48,6,1)</f>
        <v xml:space="preserve"> </v>
      </c>
      <c r="FS14" s="1306"/>
      <c r="FT14" s="1306"/>
      <c r="FU14" s="1306"/>
      <c r="FV14" s="1306"/>
      <c r="FW14" s="1306" t="str">
        <f>MID(SUVAHAVUJ!AG48,7,1)</f>
        <v xml:space="preserve"> </v>
      </c>
      <c r="FX14" s="1306"/>
      <c r="FY14" s="1306"/>
      <c r="FZ14" s="1306"/>
      <c r="GA14" s="1306"/>
      <c r="GB14" s="1306"/>
      <c r="GC14" s="1306" t="str">
        <f>MID(SUVAHAVUJ!AG48,8,1)</f>
        <v xml:space="preserve"> </v>
      </c>
      <c r="GD14" s="1306"/>
      <c r="GE14" s="1306"/>
      <c r="GF14" s="1306"/>
      <c r="GG14" s="1306"/>
      <c r="GH14" s="1306" t="str">
        <f>MID(SUVAHAVUJ!AG48,9,1)</f>
        <v xml:space="preserve"> </v>
      </c>
      <c r="GI14" s="1306"/>
      <c r="GJ14" s="1306"/>
      <c r="GK14" s="1306"/>
      <c r="GL14" s="1306"/>
      <c r="GM14" s="1306"/>
      <c r="GN14" s="1306" t="str">
        <f>MID(SUVAHAVUJ!AG48,10,1)</f>
        <v xml:space="preserve"> </v>
      </c>
      <c r="GO14" s="1306"/>
      <c r="GP14" s="1306"/>
      <c r="GQ14" s="1306"/>
      <c r="GR14" s="1306"/>
      <c r="GS14" s="1307" t="str">
        <f>MID(SUVAHAVUJ!AG48,11,1)</f>
        <v>0</v>
      </c>
      <c r="GT14" s="1307"/>
      <c r="GU14" s="1307"/>
      <c r="GV14" s="1307"/>
      <c r="GW14" s="1313"/>
    </row>
    <row r="15" spans="2:205" s="129" customFormat="1" ht="24" customHeight="1" x14ac:dyDescent="0.2">
      <c r="B15" s="1312" t="s">
        <v>2083</v>
      </c>
      <c r="C15" s="1312"/>
      <c r="D15" s="1312"/>
      <c r="E15" s="1312"/>
      <c r="F15" s="1312"/>
      <c r="G15" s="1312"/>
      <c r="H15" s="1312"/>
      <c r="I15" s="1312"/>
      <c r="J15" s="1312"/>
      <c r="K15" s="1312"/>
      <c r="L15" s="1320" t="str">
        <f>SUVAHAVUJ!$D$49</f>
        <v>Ostatné pohľadávky voči prepojeným účtovným jednotkám (351A) - /391A/</v>
      </c>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11" t="s">
        <v>333</v>
      </c>
      <c r="AR15" s="1311"/>
      <c r="AS15" s="1311"/>
      <c r="AT15" s="1311"/>
      <c r="AU15" s="1311"/>
      <c r="AV15" s="1311"/>
      <c r="AW15" s="1311"/>
      <c r="AX15" s="1311"/>
      <c r="AY15" s="370"/>
      <c r="AZ15" s="371"/>
      <c r="BA15" s="1306" t="str">
        <f>MID(SUVAHAVUJ!AD49,1,1)</f>
        <v xml:space="preserve"> </v>
      </c>
      <c r="BB15" s="1306"/>
      <c r="BC15" s="1306"/>
      <c r="BD15" s="1306"/>
      <c r="BE15" s="1306"/>
      <c r="BF15" s="1306"/>
      <c r="BG15" s="1306" t="str">
        <f>MID(SUVAHAVUJ!AD49,2,1)</f>
        <v xml:space="preserve"> </v>
      </c>
      <c r="BH15" s="1306"/>
      <c r="BI15" s="1306"/>
      <c r="BJ15" s="1306"/>
      <c r="BK15" s="1306"/>
      <c r="BL15" s="1306" t="str">
        <f>MID(SUVAHAVUJ!AD49,3,1)</f>
        <v xml:space="preserve"> </v>
      </c>
      <c r="BM15" s="1306"/>
      <c r="BN15" s="1306"/>
      <c r="BO15" s="1306"/>
      <c r="BP15" s="1306"/>
      <c r="BQ15" s="1306"/>
      <c r="BR15" s="1306" t="str">
        <f>MID(SUVAHAVUJ!AD49,4,1)</f>
        <v xml:space="preserve"> </v>
      </c>
      <c r="BS15" s="1306"/>
      <c r="BT15" s="1306"/>
      <c r="BU15" s="1306"/>
      <c r="BV15" s="1306"/>
      <c r="BW15" s="1306" t="str">
        <f>MID(SUVAHAVUJ!AD49,5,1)</f>
        <v xml:space="preserve"> </v>
      </c>
      <c r="BX15" s="1306"/>
      <c r="BY15" s="1306"/>
      <c r="BZ15" s="1306"/>
      <c r="CA15" s="1306"/>
      <c r="CB15" s="1306"/>
      <c r="CC15" s="1306" t="str">
        <f>MID(SUVAHAVUJ!AD49,6,1)</f>
        <v xml:space="preserve"> </v>
      </c>
      <c r="CD15" s="1306"/>
      <c r="CE15" s="1306"/>
      <c r="CF15" s="1306"/>
      <c r="CG15" s="1306"/>
      <c r="CH15" s="1306" t="str">
        <f>MID(SUVAHAVUJ!AD49,7,1)</f>
        <v xml:space="preserve"> </v>
      </c>
      <c r="CI15" s="1306"/>
      <c r="CJ15" s="1306"/>
      <c r="CK15" s="1306"/>
      <c r="CL15" s="1306"/>
      <c r="CM15" s="1306"/>
      <c r="CN15" s="1306" t="str">
        <f>MID(SUVAHAVUJ!AD49,8,1)</f>
        <v xml:space="preserve"> </v>
      </c>
      <c r="CO15" s="1306"/>
      <c r="CP15" s="1306"/>
      <c r="CQ15" s="1306"/>
      <c r="CR15" s="1306"/>
      <c r="CS15" s="1306" t="str">
        <f>MID(SUVAHAVUJ!AD49,9,1)</f>
        <v xml:space="preserve"> </v>
      </c>
      <c r="CT15" s="1306"/>
      <c r="CU15" s="1306"/>
      <c r="CV15" s="1306"/>
      <c r="CW15" s="1306"/>
      <c r="CX15" s="1306"/>
      <c r="CY15" s="1306" t="str">
        <f>MID(SUVAHAVUJ!AD49,10,1)</f>
        <v xml:space="preserve"> </v>
      </c>
      <c r="CZ15" s="1306"/>
      <c r="DA15" s="1306"/>
      <c r="DB15" s="1306"/>
      <c r="DC15" s="1306"/>
      <c r="DD15" s="1306" t="str">
        <f>MID(SUVAHAVUJ!AD49,11,1)</f>
        <v>0</v>
      </c>
      <c r="DE15" s="1306"/>
      <c r="DF15" s="1306"/>
      <c r="DG15" s="1306"/>
      <c r="DH15" s="1306"/>
      <c r="DI15" s="1316"/>
      <c r="DJ15" s="370"/>
      <c r="DK15" s="371"/>
      <c r="DL15" s="1306" t="str">
        <f>MID(SUVAHAVUJ!AF49,1,1)</f>
        <v xml:space="preserve"> </v>
      </c>
      <c r="DM15" s="1306"/>
      <c r="DN15" s="1306"/>
      <c r="DO15" s="1306"/>
      <c r="DP15" s="1306"/>
      <c r="DQ15" s="1306"/>
      <c r="DR15" s="1306" t="str">
        <f>MID(SUVAHAVUJ!AF49,2,1)</f>
        <v xml:space="preserve"> </v>
      </c>
      <c r="DS15" s="1306"/>
      <c r="DT15" s="1306"/>
      <c r="DU15" s="1306"/>
      <c r="DV15" s="1306"/>
      <c r="DW15" s="1306" t="str">
        <f>MID(SUVAHAVUJ!AF49,3,1)</f>
        <v xml:space="preserve"> </v>
      </c>
      <c r="DX15" s="1306"/>
      <c r="DY15" s="1306"/>
      <c r="DZ15" s="1306"/>
      <c r="EA15" s="1306"/>
      <c r="EB15" s="1306"/>
      <c r="EC15" s="1306" t="str">
        <f>MID(SUVAHAVUJ!AF49,4,1)</f>
        <v xml:space="preserve"> </v>
      </c>
      <c r="ED15" s="1306"/>
      <c r="EE15" s="1306"/>
      <c r="EF15" s="1306"/>
      <c r="EG15" s="1306"/>
      <c r="EH15" s="1306" t="str">
        <f>MID(SUVAHAVUJ!AF49,5,1)</f>
        <v xml:space="preserve"> </v>
      </c>
      <c r="EI15" s="1306"/>
      <c r="EJ15" s="1306"/>
      <c r="EK15" s="1306"/>
      <c r="EL15" s="1306"/>
      <c r="EM15" s="1306"/>
      <c r="EN15" s="1306" t="str">
        <f>MID(SUVAHAVUJ!AF49,6,1)</f>
        <v xml:space="preserve"> </v>
      </c>
      <c r="EO15" s="1306"/>
      <c r="EP15" s="1306"/>
      <c r="EQ15" s="1306"/>
      <c r="ER15" s="1306"/>
      <c r="ES15" s="1306" t="str">
        <f>MID(SUVAHAVUJ!AF49,7,1)</f>
        <v xml:space="preserve"> </v>
      </c>
      <c r="ET15" s="1306"/>
      <c r="EU15" s="1306"/>
      <c r="EV15" s="1306"/>
      <c r="EW15" s="1306"/>
      <c r="EX15" s="1306"/>
      <c r="EY15" s="1306" t="str">
        <f>MID(SUVAHAVUJ!AF49,8,1)</f>
        <v xml:space="preserve"> </v>
      </c>
      <c r="EZ15" s="1306"/>
      <c r="FA15" s="1306"/>
      <c r="FB15" s="1306"/>
      <c r="FC15" s="1306"/>
      <c r="FD15" s="1306" t="str">
        <f>MID(SUVAHAVUJ!AF49,9,1)</f>
        <v xml:space="preserve"> </v>
      </c>
      <c r="FE15" s="1306"/>
      <c r="FF15" s="1306"/>
      <c r="FG15" s="1306"/>
      <c r="FH15" s="1306"/>
      <c r="FI15" s="1306"/>
      <c r="FJ15" s="1306" t="str">
        <f>MID(SUVAHAVUJ!AF49,10,1)</f>
        <v xml:space="preserve"> </v>
      </c>
      <c r="FK15" s="1306"/>
      <c r="FL15" s="1306"/>
      <c r="FM15" s="1306"/>
      <c r="FN15" s="1306"/>
      <c r="FO15" s="1307" t="str">
        <f>MID(SUVAHAVUJ!AF49,11,1)</f>
        <v>0</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03"/>
    </row>
    <row r="16" spans="2:205" ht="24.75" customHeight="1" x14ac:dyDescent="0.2">
      <c r="B16" s="1312"/>
      <c r="C16" s="1312"/>
      <c r="D16" s="1312"/>
      <c r="E16" s="1312"/>
      <c r="F16" s="1312"/>
      <c r="G16" s="1312"/>
      <c r="H16" s="1312"/>
      <c r="I16" s="1312"/>
      <c r="J16" s="1312"/>
      <c r="K16" s="1312"/>
      <c r="L16" s="1321"/>
      <c r="M16" s="1321"/>
      <c r="N16" s="1321"/>
      <c r="O16" s="1321"/>
      <c r="P16" s="1321"/>
      <c r="Q16" s="1321"/>
      <c r="R16" s="1321"/>
      <c r="S16" s="1321"/>
      <c r="T16" s="1321"/>
      <c r="U16" s="1321"/>
      <c r="V16" s="1321"/>
      <c r="W16" s="1321"/>
      <c r="X16" s="1321"/>
      <c r="Y16" s="1321"/>
      <c r="Z16" s="1321"/>
      <c r="AA16" s="1321"/>
      <c r="AB16" s="1321"/>
      <c r="AC16" s="1321"/>
      <c r="AD16" s="1321"/>
      <c r="AE16" s="1321"/>
      <c r="AF16" s="1321"/>
      <c r="AG16" s="1321"/>
      <c r="AH16" s="1321"/>
      <c r="AI16" s="1321"/>
      <c r="AJ16" s="1321"/>
      <c r="AK16" s="1321"/>
      <c r="AL16" s="1321"/>
      <c r="AM16" s="1321"/>
      <c r="AN16" s="1321"/>
      <c r="AO16" s="1321"/>
      <c r="AP16" s="1321"/>
      <c r="AQ16" s="1311"/>
      <c r="AR16" s="1311"/>
      <c r="AS16" s="1311"/>
      <c r="AT16" s="1311"/>
      <c r="AU16" s="1311"/>
      <c r="AV16" s="1311"/>
      <c r="AW16" s="1311"/>
      <c r="AX16" s="1311"/>
      <c r="AY16" s="370"/>
      <c r="AZ16" s="371"/>
      <c r="BA16" s="1306" t="str">
        <f>MID(SUVAHAVUJ!AE49,1,1)</f>
        <v xml:space="preserve"> </v>
      </c>
      <c r="BB16" s="1306"/>
      <c r="BC16" s="1306"/>
      <c r="BD16" s="1306"/>
      <c r="BE16" s="1306"/>
      <c r="BF16" s="1306"/>
      <c r="BG16" s="1306" t="str">
        <f>MID(SUVAHAVUJ!AE49,2,1)</f>
        <v xml:space="preserve"> </v>
      </c>
      <c r="BH16" s="1306"/>
      <c r="BI16" s="1306"/>
      <c r="BJ16" s="1306"/>
      <c r="BK16" s="1306"/>
      <c r="BL16" s="1306" t="str">
        <f>MID(SUVAHAVUJ!AE49,3,1)</f>
        <v xml:space="preserve"> </v>
      </c>
      <c r="BM16" s="1306"/>
      <c r="BN16" s="1306"/>
      <c r="BO16" s="1306"/>
      <c r="BP16" s="1306"/>
      <c r="BQ16" s="1306"/>
      <c r="BR16" s="1306" t="str">
        <f>MID(SUVAHAVUJ!AE49,4,1)</f>
        <v xml:space="preserve"> </v>
      </c>
      <c r="BS16" s="1306"/>
      <c r="BT16" s="1306"/>
      <c r="BU16" s="1306"/>
      <c r="BV16" s="1306"/>
      <c r="BW16" s="1306" t="str">
        <f>MID(SUVAHAVUJ!AE49,5,1)</f>
        <v xml:space="preserve"> </v>
      </c>
      <c r="BX16" s="1306"/>
      <c r="BY16" s="1306"/>
      <c r="BZ16" s="1306"/>
      <c r="CA16" s="1306"/>
      <c r="CB16" s="1306"/>
      <c r="CC16" s="1306" t="str">
        <f>MID(SUVAHAVUJ!AE49,6,1)</f>
        <v xml:space="preserve"> </v>
      </c>
      <c r="CD16" s="1306"/>
      <c r="CE16" s="1306"/>
      <c r="CF16" s="1306"/>
      <c r="CG16" s="1306"/>
      <c r="CH16" s="1306" t="str">
        <f>MID(SUVAHAVUJ!AE49,7,1)</f>
        <v xml:space="preserve"> </v>
      </c>
      <c r="CI16" s="1306"/>
      <c r="CJ16" s="1306"/>
      <c r="CK16" s="1306"/>
      <c r="CL16" s="1306"/>
      <c r="CM16" s="1306"/>
      <c r="CN16" s="1306" t="str">
        <f>MID(SUVAHAVUJ!AE49,8,1)</f>
        <v xml:space="preserve"> </v>
      </c>
      <c r="CO16" s="1306"/>
      <c r="CP16" s="1306"/>
      <c r="CQ16" s="1306"/>
      <c r="CR16" s="1306"/>
      <c r="CS16" s="1306" t="str">
        <f>MID(SUVAHAVUJ!AE49,9,1)</f>
        <v xml:space="preserve"> </v>
      </c>
      <c r="CT16" s="1306"/>
      <c r="CU16" s="1306"/>
      <c r="CV16" s="1306"/>
      <c r="CW16" s="1306"/>
      <c r="CX16" s="1306"/>
      <c r="CY16" s="1306" t="str">
        <f>MID(SUVAHAVUJ!AE49,10,1)</f>
        <v xml:space="preserve"> </v>
      </c>
      <c r="CZ16" s="1306"/>
      <c r="DA16" s="1306"/>
      <c r="DB16" s="1306"/>
      <c r="DC16" s="1306"/>
      <c r="DD16" s="1306" t="str">
        <f>MID(SUVAHAVUJ!AE49,11,1)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MID(SUVAHAVUJ!AG49,1,1)</f>
        <v xml:space="preserve"> </v>
      </c>
      <c r="EQ16" s="1306"/>
      <c r="ER16" s="1306"/>
      <c r="ES16" s="1306"/>
      <c r="ET16" s="1306"/>
      <c r="EU16" s="1306"/>
      <c r="EV16" s="1306" t="str">
        <f>MID(SUVAHAVUJ!AG49,2,1)</f>
        <v xml:space="preserve"> </v>
      </c>
      <c r="EW16" s="1306"/>
      <c r="EX16" s="1306"/>
      <c r="EY16" s="1306"/>
      <c r="EZ16" s="1306"/>
      <c r="FA16" s="1306" t="str">
        <f>MID(SUVAHAVUJ!AG49,3,1)</f>
        <v xml:space="preserve"> </v>
      </c>
      <c r="FB16" s="1306"/>
      <c r="FC16" s="1306"/>
      <c r="FD16" s="1306"/>
      <c r="FE16" s="1306"/>
      <c r="FF16" s="1306"/>
      <c r="FG16" s="1306" t="str">
        <f>MID(SUVAHAVUJ!AG49,4,1)</f>
        <v xml:space="preserve"> </v>
      </c>
      <c r="FH16" s="1306"/>
      <c r="FI16" s="1306"/>
      <c r="FJ16" s="1306"/>
      <c r="FK16" s="1306"/>
      <c r="FL16" s="1306" t="str">
        <f>MID(SUVAHAVUJ!AG49,5,1)</f>
        <v xml:space="preserve"> </v>
      </c>
      <c r="FM16" s="1306"/>
      <c r="FN16" s="1306"/>
      <c r="FO16" s="1306"/>
      <c r="FP16" s="1306"/>
      <c r="FQ16" s="1306"/>
      <c r="FR16" s="1306" t="str">
        <f>MID(SUVAHAVUJ!AG49,6,1)</f>
        <v xml:space="preserve"> </v>
      </c>
      <c r="FS16" s="1306"/>
      <c r="FT16" s="1306"/>
      <c r="FU16" s="1306"/>
      <c r="FV16" s="1306"/>
      <c r="FW16" s="1306" t="str">
        <f>MID(SUVAHAVUJ!AG49,7,1)</f>
        <v xml:space="preserve"> </v>
      </c>
      <c r="FX16" s="1306"/>
      <c r="FY16" s="1306"/>
      <c r="FZ16" s="1306"/>
      <c r="GA16" s="1306"/>
      <c r="GB16" s="1306"/>
      <c r="GC16" s="1306" t="str">
        <f>MID(SUVAHAVUJ!AG49,8,1)</f>
        <v xml:space="preserve"> </v>
      </c>
      <c r="GD16" s="1306"/>
      <c r="GE16" s="1306"/>
      <c r="GF16" s="1306"/>
      <c r="GG16" s="1306"/>
      <c r="GH16" s="1306" t="str">
        <f>MID(SUVAHAVUJ!AG49,9,1)</f>
        <v xml:space="preserve"> </v>
      </c>
      <c r="GI16" s="1306"/>
      <c r="GJ16" s="1306"/>
      <c r="GK16" s="1306"/>
      <c r="GL16" s="1306"/>
      <c r="GM16" s="1306"/>
      <c r="GN16" s="1306" t="str">
        <f>MID(SUVAHAVUJ!AG49,10,1)</f>
        <v xml:space="preserve"> </v>
      </c>
      <c r="GO16" s="1306"/>
      <c r="GP16" s="1306"/>
      <c r="GQ16" s="1306"/>
      <c r="GR16" s="1306"/>
      <c r="GS16" s="1307" t="str">
        <f>MID(SUVAHAVUJ!AG49,11,1)</f>
        <v>0</v>
      </c>
      <c r="GT16" s="1307"/>
      <c r="GU16" s="1307"/>
      <c r="GV16" s="1307"/>
      <c r="GW16" s="1313"/>
    </row>
    <row r="17" spans="2:205" s="129" customFormat="1" ht="23.25" customHeight="1" x14ac:dyDescent="0.2">
      <c r="B17" s="1312" t="s">
        <v>2086</v>
      </c>
      <c r="C17" s="1312"/>
      <c r="D17" s="1312"/>
      <c r="E17" s="1312"/>
      <c r="F17" s="1312"/>
      <c r="G17" s="1312"/>
      <c r="H17" s="1312"/>
      <c r="I17" s="1312"/>
      <c r="J17" s="1312"/>
      <c r="K17" s="1312"/>
      <c r="L17" s="1309" t="str">
        <f>SUVAHAVUJ!$D$50</f>
        <v>Ostatné pohľadávky v rámci podielovej účasti okrem pohľadávok voči prepojeným účtovným jednotkám (351A) - /391A/</v>
      </c>
      <c r="M17" s="1310"/>
      <c r="N17" s="1310"/>
      <c r="O17" s="1310"/>
      <c r="P17" s="1310"/>
      <c r="Q17" s="1310"/>
      <c r="R17" s="1310"/>
      <c r="S17" s="1310"/>
      <c r="T17" s="1310"/>
      <c r="U17" s="1310"/>
      <c r="V17" s="1310"/>
      <c r="W17" s="1310"/>
      <c r="X17" s="1310"/>
      <c r="Y17" s="1310"/>
      <c r="Z17" s="1310"/>
      <c r="AA17" s="1310"/>
      <c r="AB17" s="1310"/>
      <c r="AC17" s="1310"/>
      <c r="AD17" s="1310"/>
      <c r="AE17" s="1310"/>
      <c r="AF17" s="1310"/>
      <c r="AG17" s="1310"/>
      <c r="AH17" s="1310"/>
      <c r="AI17" s="1310"/>
      <c r="AJ17" s="1310"/>
      <c r="AK17" s="1310"/>
      <c r="AL17" s="1310"/>
      <c r="AM17" s="1310"/>
      <c r="AN17" s="1310"/>
      <c r="AO17" s="1310"/>
      <c r="AP17" s="1310"/>
      <c r="AQ17" s="1311" t="s">
        <v>351</v>
      </c>
      <c r="AR17" s="1311"/>
      <c r="AS17" s="1311"/>
      <c r="AT17" s="1311"/>
      <c r="AU17" s="1311"/>
      <c r="AV17" s="1311"/>
      <c r="AW17" s="1311"/>
      <c r="AX17" s="1311"/>
      <c r="AY17" s="370"/>
      <c r="AZ17" s="371"/>
      <c r="BA17" s="1306" t="str">
        <f>MID(SUVAHAVUJ!AD50,1,1)</f>
        <v xml:space="preserve"> </v>
      </c>
      <c r="BB17" s="1306"/>
      <c r="BC17" s="1306"/>
      <c r="BD17" s="1306"/>
      <c r="BE17" s="1306"/>
      <c r="BF17" s="1306"/>
      <c r="BG17" s="1306" t="str">
        <f>MID(SUVAHAVUJ!AD50,2,1)</f>
        <v xml:space="preserve"> </v>
      </c>
      <c r="BH17" s="1306"/>
      <c r="BI17" s="1306"/>
      <c r="BJ17" s="1306"/>
      <c r="BK17" s="1306"/>
      <c r="BL17" s="1306" t="str">
        <f>MID(SUVAHAVUJ!AD50,3,1)</f>
        <v xml:space="preserve"> </v>
      </c>
      <c r="BM17" s="1306"/>
      <c r="BN17" s="1306"/>
      <c r="BO17" s="1306"/>
      <c r="BP17" s="1306"/>
      <c r="BQ17" s="1306"/>
      <c r="BR17" s="1306" t="str">
        <f>MID(SUVAHAVUJ!AD50,4,1)</f>
        <v xml:space="preserve"> </v>
      </c>
      <c r="BS17" s="1306"/>
      <c r="BT17" s="1306"/>
      <c r="BU17" s="1306"/>
      <c r="BV17" s="1306"/>
      <c r="BW17" s="1306" t="str">
        <f>MID(SUVAHAVUJ!AD50,5,1)</f>
        <v xml:space="preserve"> </v>
      </c>
      <c r="BX17" s="1306"/>
      <c r="BY17" s="1306"/>
      <c r="BZ17" s="1306"/>
      <c r="CA17" s="1306"/>
      <c r="CB17" s="1306"/>
      <c r="CC17" s="1306" t="str">
        <f>MID(SUVAHAVUJ!AD50,6,1)</f>
        <v xml:space="preserve"> </v>
      </c>
      <c r="CD17" s="1306"/>
      <c r="CE17" s="1306"/>
      <c r="CF17" s="1306"/>
      <c r="CG17" s="1306"/>
      <c r="CH17" s="1306" t="str">
        <f>MID(SUVAHAVUJ!AD50,7,1)</f>
        <v xml:space="preserve"> </v>
      </c>
      <c r="CI17" s="1306"/>
      <c r="CJ17" s="1306"/>
      <c r="CK17" s="1306"/>
      <c r="CL17" s="1306"/>
      <c r="CM17" s="1306"/>
      <c r="CN17" s="1306" t="str">
        <f>MID(SUVAHAVUJ!AD50,8,1)</f>
        <v xml:space="preserve"> </v>
      </c>
      <c r="CO17" s="1306"/>
      <c r="CP17" s="1306"/>
      <c r="CQ17" s="1306"/>
      <c r="CR17" s="1306"/>
      <c r="CS17" s="1306" t="str">
        <f>MID(SUVAHAVUJ!AD50,9,1)</f>
        <v xml:space="preserve"> </v>
      </c>
      <c r="CT17" s="1306"/>
      <c r="CU17" s="1306"/>
      <c r="CV17" s="1306"/>
      <c r="CW17" s="1306"/>
      <c r="CX17" s="1306"/>
      <c r="CY17" s="1306" t="str">
        <f>MID(SUVAHAVUJ!AD50,10,1)</f>
        <v xml:space="preserve"> </v>
      </c>
      <c r="CZ17" s="1306"/>
      <c r="DA17" s="1306"/>
      <c r="DB17" s="1306"/>
      <c r="DC17" s="1306"/>
      <c r="DD17" s="1306" t="str">
        <f>MID(SUVAHAVUJ!AD50,11,1)</f>
        <v>0</v>
      </c>
      <c r="DE17" s="1306"/>
      <c r="DF17" s="1306"/>
      <c r="DG17" s="1306"/>
      <c r="DH17" s="1306"/>
      <c r="DI17" s="1316"/>
      <c r="DJ17" s="370"/>
      <c r="DK17" s="371"/>
      <c r="DL17" s="1306" t="str">
        <f>MID(SUVAHAVUJ!AF50,1,1)</f>
        <v xml:space="preserve"> </v>
      </c>
      <c r="DM17" s="1306"/>
      <c r="DN17" s="1306"/>
      <c r="DO17" s="1306"/>
      <c r="DP17" s="1306"/>
      <c r="DQ17" s="1306"/>
      <c r="DR17" s="1306" t="str">
        <f>MID(SUVAHAVUJ!AF50,2,1)</f>
        <v xml:space="preserve"> </v>
      </c>
      <c r="DS17" s="1306"/>
      <c r="DT17" s="1306"/>
      <c r="DU17" s="1306"/>
      <c r="DV17" s="1306"/>
      <c r="DW17" s="1306" t="str">
        <f>MID(SUVAHAVUJ!AF50,3,1)</f>
        <v xml:space="preserve"> </v>
      </c>
      <c r="DX17" s="1306"/>
      <c r="DY17" s="1306"/>
      <c r="DZ17" s="1306"/>
      <c r="EA17" s="1306"/>
      <c r="EB17" s="1306"/>
      <c r="EC17" s="1306" t="str">
        <f>MID(SUVAHAVUJ!AF50,4,1)</f>
        <v xml:space="preserve"> </v>
      </c>
      <c r="ED17" s="1306"/>
      <c r="EE17" s="1306"/>
      <c r="EF17" s="1306"/>
      <c r="EG17" s="1306"/>
      <c r="EH17" s="1306" t="str">
        <f>MID(SUVAHAVUJ!AF50,5,1)</f>
        <v xml:space="preserve"> </v>
      </c>
      <c r="EI17" s="1306"/>
      <c r="EJ17" s="1306"/>
      <c r="EK17" s="1306"/>
      <c r="EL17" s="1306"/>
      <c r="EM17" s="1306"/>
      <c r="EN17" s="1306" t="str">
        <f>MID(SUVAHAVUJ!AF50,6,1)</f>
        <v xml:space="preserve"> </v>
      </c>
      <c r="EO17" s="1306"/>
      <c r="EP17" s="1306"/>
      <c r="EQ17" s="1306"/>
      <c r="ER17" s="1306"/>
      <c r="ES17" s="1306" t="str">
        <f>MID(SUVAHAVUJ!AF50,7,1)</f>
        <v xml:space="preserve"> </v>
      </c>
      <c r="ET17" s="1306"/>
      <c r="EU17" s="1306"/>
      <c r="EV17" s="1306"/>
      <c r="EW17" s="1306"/>
      <c r="EX17" s="1306"/>
      <c r="EY17" s="1306" t="str">
        <f>MID(SUVAHAVUJ!AF50,8,1)</f>
        <v xml:space="preserve"> </v>
      </c>
      <c r="EZ17" s="1306"/>
      <c r="FA17" s="1306"/>
      <c r="FB17" s="1306"/>
      <c r="FC17" s="1306"/>
      <c r="FD17" s="1306" t="str">
        <f>MID(SUVAHAVUJ!AF50,9,1)</f>
        <v xml:space="preserve"> </v>
      </c>
      <c r="FE17" s="1306"/>
      <c r="FF17" s="1306"/>
      <c r="FG17" s="1306"/>
      <c r="FH17" s="1306"/>
      <c r="FI17" s="1306"/>
      <c r="FJ17" s="1306" t="str">
        <f>MID(SUVAHAVUJ!AF50,10,1)</f>
        <v xml:space="preserve"> </v>
      </c>
      <c r="FK17" s="1306"/>
      <c r="FL17" s="1306"/>
      <c r="FM17" s="1306"/>
      <c r="FN17" s="1306"/>
      <c r="FO17" s="1307" t="str">
        <f>MID(SUVAHAVUJ!AF50,11,1)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03"/>
    </row>
    <row r="18" spans="2:205" ht="23.25" customHeight="1" x14ac:dyDescent="0.2">
      <c r="B18" s="1312"/>
      <c r="C18" s="1312"/>
      <c r="D18" s="1312"/>
      <c r="E18" s="1312"/>
      <c r="F18" s="1312"/>
      <c r="G18" s="1312"/>
      <c r="H18" s="1312"/>
      <c r="I18" s="1312"/>
      <c r="J18" s="1312"/>
      <c r="K18" s="1312"/>
      <c r="L18" s="1310"/>
      <c r="M18" s="1310"/>
      <c r="N18" s="1310"/>
      <c r="O18" s="1310"/>
      <c r="P18" s="1310"/>
      <c r="Q18" s="1310"/>
      <c r="R18" s="1310"/>
      <c r="S18" s="1310"/>
      <c r="T18" s="1310"/>
      <c r="U18" s="1310"/>
      <c r="V18" s="1310"/>
      <c r="W18" s="1310"/>
      <c r="X18" s="1310"/>
      <c r="Y18" s="1310"/>
      <c r="Z18" s="1310"/>
      <c r="AA18" s="1310"/>
      <c r="AB18" s="1310"/>
      <c r="AC18" s="1310"/>
      <c r="AD18" s="1310"/>
      <c r="AE18" s="1310"/>
      <c r="AF18" s="1310"/>
      <c r="AG18" s="1310"/>
      <c r="AH18" s="1310"/>
      <c r="AI18" s="1310"/>
      <c r="AJ18" s="1310"/>
      <c r="AK18" s="1310"/>
      <c r="AL18" s="1310"/>
      <c r="AM18" s="1310"/>
      <c r="AN18" s="1310"/>
      <c r="AO18" s="1310"/>
      <c r="AP18" s="1310"/>
      <c r="AQ18" s="1311"/>
      <c r="AR18" s="1311"/>
      <c r="AS18" s="1311"/>
      <c r="AT18" s="1311"/>
      <c r="AU18" s="1311"/>
      <c r="AV18" s="1311"/>
      <c r="AW18" s="1311"/>
      <c r="AX18" s="1311"/>
      <c r="AY18" s="370"/>
      <c r="AZ18" s="371"/>
      <c r="BA18" s="1306" t="str">
        <f>MID(SUVAHAVUJ!AE50,1,1)</f>
        <v xml:space="preserve"> </v>
      </c>
      <c r="BB18" s="1306"/>
      <c r="BC18" s="1306"/>
      <c r="BD18" s="1306"/>
      <c r="BE18" s="1306"/>
      <c r="BF18" s="1306"/>
      <c r="BG18" s="1306" t="str">
        <f>MID(SUVAHAVUJ!AE50,2,1)</f>
        <v xml:space="preserve"> </v>
      </c>
      <c r="BH18" s="1306"/>
      <c r="BI18" s="1306"/>
      <c r="BJ18" s="1306"/>
      <c r="BK18" s="1306"/>
      <c r="BL18" s="1306" t="str">
        <f>MID(SUVAHAVUJ!AE50,3,1)</f>
        <v xml:space="preserve"> </v>
      </c>
      <c r="BM18" s="1306"/>
      <c r="BN18" s="1306"/>
      <c r="BO18" s="1306"/>
      <c r="BP18" s="1306"/>
      <c r="BQ18" s="1306"/>
      <c r="BR18" s="1306" t="str">
        <f>MID(SUVAHAVUJ!AE50,4,1)</f>
        <v xml:space="preserve"> </v>
      </c>
      <c r="BS18" s="1306"/>
      <c r="BT18" s="1306"/>
      <c r="BU18" s="1306"/>
      <c r="BV18" s="1306"/>
      <c r="BW18" s="1306" t="str">
        <f>MID(SUVAHAVUJ!AE50,5,1)</f>
        <v xml:space="preserve"> </v>
      </c>
      <c r="BX18" s="1306"/>
      <c r="BY18" s="1306"/>
      <c r="BZ18" s="1306"/>
      <c r="CA18" s="1306"/>
      <c r="CB18" s="1306"/>
      <c r="CC18" s="1306" t="str">
        <f>MID(SUVAHAVUJ!AE50,6,1)</f>
        <v xml:space="preserve"> </v>
      </c>
      <c r="CD18" s="1306"/>
      <c r="CE18" s="1306"/>
      <c r="CF18" s="1306"/>
      <c r="CG18" s="1306"/>
      <c r="CH18" s="1306" t="str">
        <f>MID(SUVAHAVUJ!AE50,7,1)</f>
        <v xml:space="preserve"> </v>
      </c>
      <c r="CI18" s="1306"/>
      <c r="CJ18" s="1306"/>
      <c r="CK18" s="1306"/>
      <c r="CL18" s="1306"/>
      <c r="CM18" s="1306"/>
      <c r="CN18" s="1306" t="str">
        <f>MID(SUVAHAVUJ!AE50,8,1)</f>
        <v xml:space="preserve"> </v>
      </c>
      <c r="CO18" s="1306"/>
      <c r="CP18" s="1306"/>
      <c r="CQ18" s="1306"/>
      <c r="CR18" s="1306"/>
      <c r="CS18" s="1306" t="str">
        <f>MID(SUVAHAVUJ!AE50,9,1)</f>
        <v xml:space="preserve"> </v>
      </c>
      <c r="CT18" s="1306"/>
      <c r="CU18" s="1306"/>
      <c r="CV18" s="1306"/>
      <c r="CW18" s="1306"/>
      <c r="CX18" s="1306"/>
      <c r="CY18" s="1306" t="str">
        <f>MID(SUVAHAVUJ!AE50,10,1)</f>
        <v xml:space="preserve"> </v>
      </c>
      <c r="CZ18" s="1306"/>
      <c r="DA18" s="1306"/>
      <c r="DB18" s="1306"/>
      <c r="DC18" s="1306"/>
      <c r="DD18" s="1306" t="str">
        <f>MID(SUVAHAVUJ!AE50,11,1)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MID(SUVAHAVUJ!AG50,1,1)</f>
        <v xml:space="preserve"> </v>
      </c>
      <c r="EQ18" s="1306"/>
      <c r="ER18" s="1306"/>
      <c r="ES18" s="1306"/>
      <c r="ET18" s="1306"/>
      <c r="EU18" s="1306"/>
      <c r="EV18" s="1306" t="str">
        <f>MID(SUVAHAVUJ!AG50,2,1)</f>
        <v xml:space="preserve"> </v>
      </c>
      <c r="EW18" s="1306"/>
      <c r="EX18" s="1306"/>
      <c r="EY18" s="1306"/>
      <c r="EZ18" s="1306"/>
      <c r="FA18" s="1306" t="str">
        <f>MID(SUVAHAVUJ!AG50,3,1)</f>
        <v xml:space="preserve"> </v>
      </c>
      <c r="FB18" s="1306"/>
      <c r="FC18" s="1306"/>
      <c r="FD18" s="1306"/>
      <c r="FE18" s="1306"/>
      <c r="FF18" s="1306"/>
      <c r="FG18" s="1306" t="str">
        <f>MID(SUVAHAVUJ!AG50,4,1)</f>
        <v xml:space="preserve"> </v>
      </c>
      <c r="FH18" s="1306"/>
      <c r="FI18" s="1306"/>
      <c r="FJ18" s="1306"/>
      <c r="FK18" s="1306"/>
      <c r="FL18" s="1306" t="str">
        <f>MID(SUVAHAVUJ!AG50,5,1)</f>
        <v xml:space="preserve"> </v>
      </c>
      <c r="FM18" s="1306"/>
      <c r="FN18" s="1306"/>
      <c r="FO18" s="1306"/>
      <c r="FP18" s="1306"/>
      <c r="FQ18" s="1306"/>
      <c r="FR18" s="1306" t="str">
        <f>MID(SUVAHAVUJ!AG50,6,1)</f>
        <v xml:space="preserve"> </v>
      </c>
      <c r="FS18" s="1306"/>
      <c r="FT18" s="1306"/>
      <c r="FU18" s="1306"/>
      <c r="FV18" s="1306"/>
      <c r="FW18" s="1306" t="str">
        <f>MID(SUVAHAVUJ!AG50,7,1)</f>
        <v xml:space="preserve"> </v>
      </c>
      <c r="FX18" s="1306"/>
      <c r="FY18" s="1306"/>
      <c r="FZ18" s="1306"/>
      <c r="GA18" s="1306"/>
      <c r="GB18" s="1306"/>
      <c r="GC18" s="1306" t="str">
        <f>MID(SUVAHAVUJ!AG50,8,1)</f>
        <v xml:space="preserve"> </v>
      </c>
      <c r="GD18" s="1306"/>
      <c r="GE18" s="1306"/>
      <c r="GF18" s="1306"/>
      <c r="GG18" s="1306"/>
      <c r="GH18" s="1306" t="str">
        <f>MID(SUVAHAVUJ!AG50,9,1)</f>
        <v xml:space="preserve"> </v>
      </c>
      <c r="GI18" s="1306"/>
      <c r="GJ18" s="1306"/>
      <c r="GK18" s="1306"/>
      <c r="GL18" s="1306"/>
      <c r="GM18" s="1306"/>
      <c r="GN18" s="1306" t="str">
        <f>MID(SUVAHAVUJ!AG50,10,1)</f>
        <v xml:space="preserve"> </v>
      </c>
      <c r="GO18" s="1306"/>
      <c r="GP18" s="1306"/>
      <c r="GQ18" s="1306"/>
      <c r="GR18" s="1306"/>
      <c r="GS18" s="1307" t="str">
        <f>MID(SUVAHAVUJ!AG50,11,1)</f>
        <v>0</v>
      </c>
      <c r="GT18" s="1307"/>
      <c r="GU18" s="1307"/>
      <c r="GV18" s="1307"/>
      <c r="GW18" s="1313"/>
    </row>
    <row r="19" spans="2:205" s="129" customFormat="1" ht="23.25" customHeight="1" x14ac:dyDescent="0.2">
      <c r="B19" s="1312" t="s">
        <v>2088</v>
      </c>
      <c r="C19" s="1312"/>
      <c r="D19" s="1312"/>
      <c r="E19" s="1312"/>
      <c r="F19" s="1312"/>
      <c r="G19" s="1312"/>
      <c r="H19" s="1312"/>
      <c r="I19" s="1312"/>
      <c r="J19" s="1312"/>
      <c r="K19" s="1312"/>
      <c r="L19" s="1309" t="str">
        <f>SUVAHAVUJ!$D$51</f>
        <v>Pohľadávky voči spoločníkom, členom a združeniu (354A, 355A, 358A, 35XA) - /391A/</v>
      </c>
      <c r="M19" s="1310"/>
      <c r="N19" s="1310"/>
      <c r="O19" s="1310"/>
      <c r="P19" s="1310"/>
      <c r="Q19" s="1310"/>
      <c r="R19" s="1310"/>
      <c r="S19" s="1310"/>
      <c r="T19" s="1310"/>
      <c r="U19" s="1310"/>
      <c r="V19" s="1310"/>
      <c r="W19" s="1310"/>
      <c r="X19" s="1310"/>
      <c r="Y19" s="1310"/>
      <c r="Z19" s="1310"/>
      <c r="AA19" s="1310"/>
      <c r="AB19" s="1310"/>
      <c r="AC19" s="1310"/>
      <c r="AD19" s="1310"/>
      <c r="AE19" s="1310"/>
      <c r="AF19" s="1310"/>
      <c r="AG19" s="1310"/>
      <c r="AH19" s="1310"/>
      <c r="AI19" s="1310"/>
      <c r="AJ19" s="1310"/>
      <c r="AK19" s="1310"/>
      <c r="AL19" s="1310"/>
      <c r="AM19" s="1310"/>
      <c r="AN19" s="1310"/>
      <c r="AO19" s="1310"/>
      <c r="AP19" s="1310"/>
      <c r="AQ19" s="1311" t="s">
        <v>355</v>
      </c>
      <c r="AR19" s="1311"/>
      <c r="AS19" s="1311"/>
      <c r="AT19" s="1311"/>
      <c r="AU19" s="1311"/>
      <c r="AV19" s="1311"/>
      <c r="AW19" s="1311"/>
      <c r="AX19" s="1311"/>
      <c r="AY19" s="370"/>
      <c r="AZ19" s="371"/>
      <c r="BA19" s="1306" t="str">
        <f>MID(SUVAHAVUJ!AD51,1,1)</f>
        <v xml:space="preserve"> </v>
      </c>
      <c r="BB19" s="1306"/>
      <c r="BC19" s="1306"/>
      <c r="BD19" s="1306"/>
      <c r="BE19" s="1306"/>
      <c r="BF19" s="1306"/>
      <c r="BG19" s="1306" t="str">
        <f>MID(SUVAHAVUJ!AD51,2,1)</f>
        <v xml:space="preserve"> </v>
      </c>
      <c r="BH19" s="1306"/>
      <c r="BI19" s="1306"/>
      <c r="BJ19" s="1306"/>
      <c r="BK19" s="1306"/>
      <c r="BL19" s="1306" t="str">
        <f>MID(SUVAHAVUJ!AD51,3,1)</f>
        <v xml:space="preserve"> </v>
      </c>
      <c r="BM19" s="1306"/>
      <c r="BN19" s="1306"/>
      <c r="BO19" s="1306"/>
      <c r="BP19" s="1306"/>
      <c r="BQ19" s="1306"/>
      <c r="BR19" s="1306" t="str">
        <f>MID(SUVAHAVUJ!AD51,4,1)</f>
        <v xml:space="preserve"> </v>
      </c>
      <c r="BS19" s="1306"/>
      <c r="BT19" s="1306"/>
      <c r="BU19" s="1306"/>
      <c r="BV19" s="1306"/>
      <c r="BW19" s="1306" t="str">
        <f>MID(SUVAHAVUJ!AD51,5,1)</f>
        <v xml:space="preserve"> </v>
      </c>
      <c r="BX19" s="1306"/>
      <c r="BY19" s="1306"/>
      <c r="BZ19" s="1306"/>
      <c r="CA19" s="1306"/>
      <c r="CB19" s="1306"/>
      <c r="CC19" s="1306" t="str">
        <f>MID(SUVAHAVUJ!AD51,6,1)</f>
        <v xml:space="preserve"> </v>
      </c>
      <c r="CD19" s="1306"/>
      <c r="CE19" s="1306"/>
      <c r="CF19" s="1306"/>
      <c r="CG19" s="1306"/>
      <c r="CH19" s="1306" t="str">
        <f>MID(SUVAHAVUJ!AD51,7,1)</f>
        <v xml:space="preserve"> </v>
      </c>
      <c r="CI19" s="1306"/>
      <c r="CJ19" s="1306"/>
      <c r="CK19" s="1306"/>
      <c r="CL19" s="1306"/>
      <c r="CM19" s="1306"/>
      <c r="CN19" s="1306" t="str">
        <f>MID(SUVAHAVUJ!AD51,8,1)</f>
        <v xml:space="preserve"> </v>
      </c>
      <c r="CO19" s="1306"/>
      <c r="CP19" s="1306"/>
      <c r="CQ19" s="1306"/>
      <c r="CR19" s="1306"/>
      <c r="CS19" s="1306" t="str">
        <f>MID(SUVAHAVUJ!AD51,9,1)</f>
        <v xml:space="preserve"> </v>
      </c>
      <c r="CT19" s="1306"/>
      <c r="CU19" s="1306"/>
      <c r="CV19" s="1306"/>
      <c r="CW19" s="1306"/>
      <c r="CX19" s="1306"/>
      <c r="CY19" s="1306" t="str">
        <f>MID(SUVAHAVUJ!AD51,10,1)</f>
        <v xml:space="preserve"> </v>
      </c>
      <c r="CZ19" s="1306"/>
      <c r="DA19" s="1306"/>
      <c r="DB19" s="1306"/>
      <c r="DC19" s="1306"/>
      <c r="DD19" s="1306" t="str">
        <f>MID(SUVAHAVUJ!AD51,11,1)</f>
        <v>0</v>
      </c>
      <c r="DE19" s="1306"/>
      <c r="DF19" s="1306"/>
      <c r="DG19" s="1306"/>
      <c r="DH19" s="1306"/>
      <c r="DI19" s="1316"/>
      <c r="DJ19" s="370"/>
      <c r="DK19" s="371"/>
      <c r="DL19" s="1306" t="str">
        <f>MID(SUVAHAVUJ!AF51,1,1)</f>
        <v xml:space="preserve"> </v>
      </c>
      <c r="DM19" s="1306"/>
      <c r="DN19" s="1306"/>
      <c r="DO19" s="1306"/>
      <c r="DP19" s="1306"/>
      <c r="DQ19" s="1306"/>
      <c r="DR19" s="1306" t="str">
        <f>MID(SUVAHAVUJ!AF51,2,1)</f>
        <v xml:space="preserve"> </v>
      </c>
      <c r="DS19" s="1306"/>
      <c r="DT19" s="1306"/>
      <c r="DU19" s="1306"/>
      <c r="DV19" s="1306"/>
      <c r="DW19" s="1306" t="str">
        <f>MID(SUVAHAVUJ!AF51,3,1)</f>
        <v xml:space="preserve"> </v>
      </c>
      <c r="DX19" s="1306"/>
      <c r="DY19" s="1306"/>
      <c r="DZ19" s="1306"/>
      <c r="EA19" s="1306"/>
      <c r="EB19" s="1306"/>
      <c r="EC19" s="1306" t="str">
        <f>MID(SUVAHAVUJ!AF51,4,1)</f>
        <v xml:space="preserve"> </v>
      </c>
      <c r="ED19" s="1306"/>
      <c r="EE19" s="1306"/>
      <c r="EF19" s="1306"/>
      <c r="EG19" s="1306"/>
      <c r="EH19" s="1306" t="str">
        <f>MID(SUVAHAVUJ!AF51,5,1)</f>
        <v xml:space="preserve"> </v>
      </c>
      <c r="EI19" s="1306"/>
      <c r="EJ19" s="1306"/>
      <c r="EK19" s="1306"/>
      <c r="EL19" s="1306"/>
      <c r="EM19" s="1306"/>
      <c r="EN19" s="1306" t="str">
        <f>MID(SUVAHAVUJ!AF51,6,1)</f>
        <v xml:space="preserve"> </v>
      </c>
      <c r="EO19" s="1306"/>
      <c r="EP19" s="1306"/>
      <c r="EQ19" s="1306"/>
      <c r="ER19" s="1306"/>
      <c r="ES19" s="1306" t="str">
        <f>MID(SUVAHAVUJ!AF51,7,1)</f>
        <v xml:space="preserve"> </v>
      </c>
      <c r="ET19" s="1306"/>
      <c r="EU19" s="1306"/>
      <c r="EV19" s="1306"/>
      <c r="EW19" s="1306"/>
      <c r="EX19" s="1306"/>
      <c r="EY19" s="1306" t="str">
        <f>MID(SUVAHAVUJ!AF51,8,1)</f>
        <v xml:space="preserve"> </v>
      </c>
      <c r="EZ19" s="1306"/>
      <c r="FA19" s="1306"/>
      <c r="FB19" s="1306"/>
      <c r="FC19" s="1306"/>
      <c r="FD19" s="1306" t="str">
        <f>MID(SUVAHAVUJ!AF51,9,1)</f>
        <v xml:space="preserve"> </v>
      </c>
      <c r="FE19" s="1306"/>
      <c r="FF19" s="1306"/>
      <c r="FG19" s="1306"/>
      <c r="FH19" s="1306"/>
      <c r="FI19" s="1306"/>
      <c r="FJ19" s="1306" t="str">
        <f>MID(SUVAHAVUJ!AF51,10,1)</f>
        <v xml:space="preserve"> </v>
      </c>
      <c r="FK19" s="1306"/>
      <c r="FL19" s="1306"/>
      <c r="FM19" s="1306"/>
      <c r="FN19" s="1306"/>
      <c r="FO19" s="1307" t="str">
        <f>MID(SUVAHAVUJ!AF51,11,1)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03"/>
    </row>
    <row r="20" spans="2:205" ht="24" customHeight="1" x14ac:dyDescent="0.2">
      <c r="B20" s="1312"/>
      <c r="C20" s="1312"/>
      <c r="D20" s="1312"/>
      <c r="E20" s="1312"/>
      <c r="F20" s="1312"/>
      <c r="G20" s="1312"/>
      <c r="H20" s="1312"/>
      <c r="I20" s="1312"/>
      <c r="J20" s="1312"/>
      <c r="K20" s="1312"/>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10"/>
      <c r="AI20" s="1310"/>
      <c r="AJ20" s="1310"/>
      <c r="AK20" s="1310"/>
      <c r="AL20" s="1310"/>
      <c r="AM20" s="1310"/>
      <c r="AN20" s="1310"/>
      <c r="AO20" s="1310"/>
      <c r="AP20" s="1310"/>
      <c r="AQ20" s="1311"/>
      <c r="AR20" s="1311"/>
      <c r="AS20" s="1311"/>
      <c r="AT20" s="1311"/>
      <c r="AU20" s="1311"/>
      <c r="AV20" s="1311"/>
      <c r="AW20" s="1311"/>
      <c r="AX20" s="1311"/>
      <c r="AY20" s="370"/>
      <c r="AZ20" s="371"/>
      <c r="BA20" s="1306" t="str">
        <f>MID(SUVAHAVUJ!AE51,1,1)</f>
        <v xml:space="preserve"> </v>
      </c>
      <c r="BB20" s="1306"/>
      <c r="BC20" s="1306"/>
      <c r="BD20" s="1306"/>
      <c r="BE20" s="1306"/>
      <c r="BF20" s="1306"/>
      <c r="BG20" s="1306" t="str">
        <f>MID(SUVAHAVUJ!AE51,2,1)</f>
        <v xml:space="preserve"> </v>
      </c>
      <c r="BH20" s="1306"/>
      <c r="BI20" s="1306"/>
      <c r="BJ20" s="1306"/>
      <c r="BK20" s="1306"/>
      <c r="BL20" s="1306" t="str">
        <f>MID(SUVAHAVUJ!AE51,3,1)</f>
        <v xml:space="preserve"> </v>
      </c>
      <c r="BM20" s="1306"/>
      <c r="BN20" s="1306"/>
      <c r="BO20" s="1306"/>
      <c r="BP20" s="1306"/>
      <c r="BQ20" s="1306"/>
      <c r="BR20" s="1306" t="str">
        <f>MID(SUVAHAVUJ!AE51,4,1)</f>
        <v xml:space="preserve"> </v>
      </c>
      <c r="BS20" s="1306"/>
      <c r="BT20" s="1306"/>
      <c r="BU20" s="1306"/>
      <c r="BV20" s="1306"/>
      <c r="BW20" s="1306" t="str">
        <f>MID(SUVAHAVUJ!AE51,5,1)</f>
        <v xml:space="preserve"> </v>
      </c>
      <c r="BX20" s="1306"/>
      <c r="BY20" s="1306"/>
      <c r="BZ20" s="1306"/>
      <c r="CA20" s="1306"/>
      <c r="CB20" s="1306"/>
      <c r="CC20" s="1306" t="str">
        <f>MID(SUVAHAVUJ!AE51,6,1)</f>
        <v xml:space="preserve"> </v>
      </c>
      <c r="CD20" s="1306"/>
      <c r="CE20" s="1306"/>
      <c r="CF20" s="1306"/>
      <c r="CG20" s="1306"/>
      <c r="CH20" s="1306" t="str">
        <f>MID(SUVAHAVUJ!AE51,7,1)</f>
        <v xml:space="preserve"> </v>
      </c>
      <c r="CI20" s="1306"/>
      <c r="CJ20" s="1306"/>
      <c r="CK20" s="1306"/>
      <c r="CL20" s="1306"/>
      <c r="CM20" s="1306"/>
      <c r="CN20" s="1306" t="str">
        <f>MID(SUVAHAVUJ!AE51,8,1)</f>
        <v xml:space="preserve"> </v>
      </c>
      <c r="CO20" s="1306"/>
      <c r="CP20" s="1306"/>
      <c r="CQ20" s="1306"/>
      <c r="CR20" s="1306"/>
      <c r="CS20" s="1306" t="str">
        <f>MID(SUVAHAVUJ!AE51,9,1)</f>
        <v xml:space="preserve"> </v>
      </c>
      <c r="CT20" s="1306"/>
      <c r="CU20" s="1306"/>
      <c r="CV20" s="1306"/>
      <c r="CW20" s="1306"/>
      <c r="CX20" s="1306"/>
      <c r="CY20" s="1306" t="str">
        <f>MID(SUVAHAVUJ!AE51,10,1)</f>
        <v xml:space="preserve"> </v>
      </c>
      <c r="CZ20" s="1306"/>
      <c r="DA20" s="1306"/>
      <c r="DB20" s="1306"/>
      <c r="DC20" s="1306"/>
      <c r="DD20" s="1306" t="str">
        <f>MID(SUVAHAVUJ!AE51,11,1)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MID(SUVAHAVUJ!AG51,1,1)</f>
        <v xml:space="preserve"> </v>
      </c>
      <c r="EQ20" s="1306"/>
      <c r="ER20" s="1306"/>
      <c r="ES20" s="1306"/>
      <c r="ET20" s="1306"/>
      <c r="EU20" s="1306"/>
      <c r="EV20" s="1306" t="str">
        <f>MID(SUVAHAVUJ!AG51,2,1)</f>
        <v xml:space="preserve"> </v>
      </c>
      <c r="EW20" s="1306"/>
      <c r="EX20" s="1306"/>
      <c r="EY20" s="1306"/>
      <c r="EZ20" s="1306"/>
      <c r="FA20" s="1306" t="str">
        <f>MID(SUVAHAVUJ!AG51,3,1)</f>
        <v xml:space="preserve"> </v>
      </c>
      <c r="FB20" s="1306"/>
      <c r="FC20" s="1306"/>
      <c r="FD20" s="1306"/>
      <c r="FE20" s="1306"/>
      <c r="FF20" s="1306"/>
      <c r="FG20" s="1306" t="str">
        <f>MID(SUVAHAVUJ!AG51,4,1)</f>
        <v xml:space="preserve"> </v>
      </c>
      <c r="FH20" s="1306"/>
      <c r="FI20" s="1306"/>
      <c r="FJ20" s="1306"/>
      <c r="FK20" s="1306"/>
      <c r="FL20" s="1306" t="str">
        <f>MID(SUVAHAVUJ!AG51,5,1)</f>
        <v xml:space="preserve"> </v>
      </c>
      <c r="FM20" s="1306"/>
      <c r="FN20" s="1306"/>
      <c r="FO20" s="1306"/>
      <c r="FP20" s="1306"/>
      <c r="FQ20" s="1306"/>
      <c r="FR20" s="1306" t="str">
        <f>MID(SUVAHAVUJ!AG51,6,1)</f>
        <v xml:space="preserve"> </v>
      </c>
      <c r="FS20" s="1306"/>
      <c r="FT20" s="1306"/>
      <c r="FU20" s="1306"/>
      <c r="FV20" s="1306"/>
      <c r="FW20" s="1306" t="str">
        <f>MID(SUVAHAVUJ!AG51,7,1)</f>
        <v xml:space="preserve"> </v>
      </c>
      <c r="FX20" s="1306"/>
      <c r="FY20" s="1306"/>
      <c r="FZ20" s="1306"/>
      <c r="GA20" s="1306"/>
      <c r="GB20" s="1306"/>
      <c r="GC20" s="1306" t="str">
        <f>MID(SUVAHAVUJ!AG51,8,1)</f>
        <v xml:space="preserve"> </v>
      </c>
      <c r="GD20" s="1306"/>
      <c r="GE20" s="1306"/>
      <c r="GF20" s="1306"/>
      <c r="GG20" s="1306"/>
      <c r="GH20" s="1306" t="str">
        <f>MID(SUVAHAVUJ!AG51,9,1)</f>
        <v xml:space="preserve"> </v>
      </c>
      <c r="GI20" s="1306"/>
      <c r="GJ20" s="1306"/>
      <c r="GK20" s="1306"/>
      <c r="GL20" s="1306"/>
      <c r="GM20" s="1306"/>
      <c r="GN20" s="1306" t="str">
        <f>MID(SUVAHAVUJ!AG51,10,1)</f>
        <v xml:space="preserve"> </v>
      </c>
      <c r="GO20" s="1306"/>
      <c r="GP20" s="1306"/>
      <c r="GQ20" s="1306"/>
      <c r="GR20" s="1306"/>
      <c r="GS20" s="1307" t="str">
        <f>MID(SUVAHAVUJ!AG51,11,1)</f>
        <v>0</v>
      </c>
      <c r="GT20" s="1307"/>
      <c r="GU20" s="1307"/>
      <c r="GV20" s="1307"/>
      <c r="GW20" s="1313"/>
    </row>
    <row r="21" spans="2:205" s="129" customFormat="1" ht="23.25" customHeight="1" x14ac:dyDescent="0.2">
      <c r="B21" s="1312" t="s">
        <v>2092</v>
      </c>
      <c r="C21" s="1312"/>
      <c r="D21" s="1312"/>
      <c r="E21" s="1312"/>
      <c r="F21" s="1312"/>
      <c r="G21" s="1312"/>
      <c r="H21" s="1312"/>
      <c r="I21" s="1312"/>
      <c r="J21" s="1312"/>
      <c r="K21" s="1312"/>
      <c r="L21" s="1309" t="str">
        <f>SUVAHAVUJ!$D$52</f>
        <v>Pohľadávky z derivátových operácií (373A, 376A)</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360</v>
      </c>
      <c r="AR21" s="1311"/>
      <c r="AS21" s="1311"/>
      <c r="AT21" s="1311"/>
      <c r="AU21" s="1311"/>
      <c r="AV21" s="1311"/>
      <c r="AW21" s="1311"/>
      <c r="AX21" s="1311"/>
      <c r="AY21" s="370"/>
      <c r="AZ21" s="371"/>
      <c r="BA21" s="1306" t="str">
        <f>MID(SUVAHAVUJ!AD52,1,1)</f>
        <v xml:space="preserve"> </v>
      </c>
      <c r="BB21" s="1306"/>
      <c r="BC21" s="1306"/>
      <c r="BD21" s="1306"/>
      <c r="BE21" s="1306"/>
      <c r="BF21" s="1306"/>
      <c r="BG21" s="1306" t="str">
        <f>MID(SUVAHAVUJ!AD52,2,1)</f>
        <v xml:space="preserve"> </v>
      </c>
      <c r="BH21" s="1306"/>
      <c r="BI21" s="1306"/>
      <c r="BJ21" s="1306"/>
      <c r="BK21" s="1306"/>
      <c r="BL21" s="1306" t="str">
        <f>MID(SUVAHAVUJ!AD52,3,1)</f>
        <v xml:space="preserve"> </v>
      </c>
      <c r="BM21" s="1306"/>
      <c r="BN21" s="1306"/>
      <c r="BO21" s="1306"/>
      <c r="BP21" s="1306"/>
      <c r="BQ21" s="1306"/>
      <c r="BR21" s="1306" t="str">
        <f>MID(SUVAHAVUJ!AD52,4,1)</f>
        <v xml:space="preserve"> </v>
      </c>
      <c r="BS21" s="1306"/>
      <c r="BT21" s="1306"/>
      <c r="BU21" s="1306"/>
      <c r="BV21" s="1306"/>
      <c r="BW21" s="1306" t="str">
        <f>MID(SUVAHAVUJ!AD52,5,1)</f>
        <v xml:space="preserve"> </v>
      </c>
      <c r="BX21" s="1306"/>
      <c r="BY21" s="1306"/>
      <c r="BZ21" s="1306"/>
      <c r="CA21" s="1306"/>
      <c r="CB21" s="1306"/>
      <c r="CC21" s="1306" t="str">
        <f>MID(SUVAHAVUJ!AD52,6,1)</f>
        <v xml:space="preserve"> </v>
      </c>
      <c r="CD21" s="1306"/>
      <c r="CE21" s="1306"/>
      <c r="CF21" s="1306"/>
      <c r="CG21" s="1306"/>
      <c r="CH21" s="1306" t="str">
        <f>MID(SUVAHAVUJ!AD52,7,1)</f>
        <v xml:space="preserve"> </v>
      </c>
      <c r="CI21" s="1306"/>
      <c r="CJ21" s="1306"/>
      <c r="CK21" s="1306"/>
      <c r="CL21" s="1306"/>
      <c r="CM21" s="1306"/>
      <c r="CN21" s="1306" t="str">
        <f>MID(SUVAHAVUJ!AD52,8,1)</f>
        <v xml:space="preserve"> </v>
      </c>
      <c r="CO21" s="1306"/>
      <c r="CP21" s="1306"/>
      <c r="CQ21" s="1306"/>
      <c r="CR21" s="1306"/>
      <c r="CS21" s="1306" t="str">
        <f>MID(SUVAHAVUJ!AD52,9,1)</f>
        <v xml:space="preserve"> </v>
      </c>
      <c r="CT21" s="1306"/>
      <c r="CU21" s="1306"/>
      <c r="CV21" s="1306"/>
      <c r="CW21" s="1306"/>
      <c r="CX21" s="1306"/>
      <c r="CY21" s="1306" t="str">
        <f>MID(SUVAHAVUJ!AD52,10,1)</f>
        <v xml:space="preserve"> </v>
      </c>
      <c r="CZ21" s="1306"/>
      <c r="DA21" s="1306"/>
      <c r="DB21" s="1306"/>
      <c r="DC21" s="1306"/>
      <c r="DD21" s="1306" t="str">
        <f>MID(SUVAHAVUJ!AD52,11,1)</f>
        <v>0</v>
      </c>
      <c r="DE21" s="1306"/>
      <c r="DF21" s="1306"/>
      <c r="DG21" s="1306"/>
      <c r="DH21" s="1306"/>
      <c r="DI21" s="1316"/>
      <c r="DJ21" s="370"/>
      <c r="DK21" s="371"/>
      <c r="DL21" s="1306" t="str">
        <f>MID(SUVAHAVUJ!AF52,1,1)</f>
        <v xml:space="preserve"> </v>
      </c>
      <c r="DM21" s="1306"/>
      <c r="DN21" s="1306"/>
      <c r="DO21" s="1306"/>
      <c r="DP21" s="1306"/>
      <c r="DQ21" s="1306"/>
      <c r="DR21" s="1306" t="str">
        <f>MID(SUVAHAVUJ!AF52,2,1)</f>
        <v xml:space="preserve"> </v>
      </c>
      <c r="DS21" s="1306"/>
      <c r="DT21" s="1306"/>
      <c r="DU21" s="1306"/>
      <c r="DV21" s="1306"/>
      <c r="DW21" s="1306" t="str">
        <f>MID(SUVAHAVUJ!AF52,3,1)</f>
        <v xml:space="preserve"> </v>
      </c>
      <c r="DX21" s="1306"/>
      <c r="DY21" s="1306"/>
      <c r="DZ21" s="1306"/>
      <c r="EA21" s="1306"/>
      <c r="EB21" s="1306"/>
      <c r="EC21" s="1306" t="str">
        <f>MID(SUVAHAVUJ!AF52,4,1)</f>
        <v xml:space="preserve"> </v>
      </c>
      <c r="ED21" s="1306"/>
      <c r="EE21" s="1306"/>
      <c r="EF21" s="1306"/>
      <c r="EG21" s="1306"/>
      <c r="EH21" s="1306" t="str">
        <f>MID(SUVAHAVUJ!AF52,5,1)</f>
        <v xml:space="preserve"> </v>
      </c>
      <c r="EI21" s="1306"/>
      <c r="EJ21" s="1306"/>
      <c r="EK21" s="1306"/>
      <c r="EL21" s="1306"/>
      <c r="EM21" s="1306"/>
      <c r="EN21" s="1306" t="str">
        <f>MID(SUVAHAVUJ!AF52,6,1)</f>
        <v xml:space="preserve"> </v>
      </c>
      <c r="EO21" s="1306"/>
      <c r="EP21" s="1306"/>
      <c r="EQ21" s="1306"/>
      <c r="ER21" s="1306"/>
      <c r="ES21" s="1306" t="str">
        <f>MID(SUVAHAVUJ!AF52,7,1)</f>
        <v xml:space="preserve"> </v>
      </c>
      <c r="ET21" s="1306"/>
      <c r="EU21" s="1306"/>
      <c r="EV21" s="1306"/>
      <c r="EW21" s="1306"/>
      <c r="EX21" s="1306"/>
      <c r="EY21" s="1306" t="str">
        <f>MID(SUVAHAVUJ!AF52,8,1)</f>
        <v xml:space="preserve"> </v>
      </c>
      <c r="EZ21" s="1306"/>
      <c r="FA21" s="1306"/>
      <c r="FB21" s="1306"/>
      <c r="FC21" s="1306"/>
      <c r="FD21" s="1306" t="str">
        <f>MID(SUVAHAVUJ!AF52,9,1)</f>
        <v xml:space="preserve"> </v>
      </c>
      <c r="FE21" s="1306"/>
      <c r="FF21" s="1306"/>
      <c r="FG21" s="1306"/>
      <c r="FH21" s="1306"/>
      <c r="FI21" s="1306"/>
      <c r="FJ21" s="1306" t="str">
        <f>MID(SUVAHAVUJ!AF52,10,1)</f>
        <v xml:space="preserve"> </v>
      </c>
      <c r="FK21" s="1306"/>
      <c r="FL21" s="1306"/>
      <c r="FM21" s="1306"/>
      <c r="FN21" s="1306"/>
      <c r="FO21" s="1307" t="str">
        <f>MID(SUVAHAVUJ!AF52,11,1)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03"/>
    </row>
    <row r="22" spans="2:205" ht="23.25" customHeight="1" x14ac:dyDescent="0.2">
      <c r="B22" s="1312"/>
      <c r="C22" s="1312"/>
      <c r="D22" s="1312"/>
      <c r="E22" s="1312"/>
      <c r="F22" s="1312"/>
      <c r="G22" s="1312"/>
      <c r="H22" s="1312"/>
      <c r="I22" s="1312"/>
      <c r="J22" s="1312"/>
      <c r="K22" s="1312"/>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10"/>
      <c r="AI22" s="1310"/>
      <c r="AJ22" s="1310"/>
      <c r="AK22" s="1310"/>
      <c r="AL22" s="1310"/>
      <c r="AM22" s="1310"/>
      <c r="AN22" s="1310"/>
      <c r="AO22" s="1310"/>
      <c r="AP22" s="1310"/>
      <c r="AQ22" s="1311"/>
      <c r="AR22" s="1311"/>
      <c r="AS22" s="1311"/>
      <c r="AT22" s="1311"/>
      <c r="AU22" s="1311"/>
      <c r="AV22" s="1311"/>
      <c r="AW22" s="1311"/>
      <c r="AX22" s="1311"/>
      <c r="AY22" s="370"/>
      <c r="AZ22" s="371"/>
      <c r="BA22" s="1306" t="str">
        <f>MID(SUVAHAVUJ!AE52,1,1)</f>
        <v xml:space="preserve"> </v>
      </c>
      <c r="BB22" s="1306"/>
      <c r="BC22" s="1306"/>
      <c r="BD22" s="1306"/>
      <c r="BE22" s="1306"/>
      <c r="BF22" s="1306"/>
      <c r="BG22" s="1306" t="str">
        <f>MID(SUVAHAVUJ!AE52,2,1)</f>
        <v xml:space="preserve"> </v>
      </c>
      <c r="BH22" s="1306"/>
      <c r="BI22" s="1306"/>
      <c r="BJ22" s="1306"/>
      <c r="BK22" s="1306"/>
      <c r="BL22" s="1306" t="str">
        <f>MID(SUVAHAVUJ!AE52,3,1)</f>
        <v xml:space="preserve"> </v>
      </c>
      <c r="BM22" s="1306"/>
      <c r="BN22" s="1306"/>
      <c r="BO22" s="1306"/>
      <c r="BP22" s="1306"/>
      <c r="BQ22" s="1306"/>
      <c r="BR22" s="1306" t="str">
        <f>MID(SUVAHAVUJ!AE52,4,1)</f>
        <v xml:space="preserve"> </v>
      </c>
      <c r="BS22" s="1306"/>
      <c r="BT22" s="1306"/>
      <c r="BU22" s="1306"/>
      <c r="BV22" s="1306"/>
      <c r="BW22" s="1306" t="str">
        <f>MID(SUVAHAVUJ!AE52,5,1)</f>
        <v xml:space="preserve"> </v>
      </c>
      <c r="BX22" s="1306"/>
      <c r="BY22" s="1306"/>
      <c r="BZ22" s="1306"/>
      <c r="CA22" s="1306"/>
      <c r="CB22" s="1306"/>
      <c r="CC22" s="1306" t="str">
        <f>MID(SUVAHAVUJ!AE52,6,1)</f>
        <v xml:space="preserve"> </v>
      </c>
      <c r="CD22" s="1306"/>
      <c r="CE22" s="1306"/>
      <c r="CF22" s="1306"/>
      <c r="CG22" s="1306"/>
      <c r="CH22" s="1306" t="str">
        <f>MID(SUVAHAVUJ!AE52,7,1)</f>
        <v xml:space="preserve"> </v>
      </c>
      <c r="CI22" s="1306"/>
      <c r="CJ22" s="1306"/>
      <c r="CK22" s="1306"/>
      <c r="CL22" s="1306"/>
      <c r="CM22" s="1306"/>
      <c r="CN22" s="1306" t="str">
        <f>MID(SUVAHAVUJ!AE52,8,1)</f>
        <v xml:space="preserve"> </v>
      </c>
      <c r="CO22" s="1306"/>
      <c r="CP22" s="1306"/>
      <c r="CQ22" s="1306"/>
      <c r="CR22" s="1306"/>
      <c r="CS22" s="1306" t="str">
        <f>MID(SUVAHAVUJ!AE52,9,1)</f>
        <v xml:space="preserve"> </v>
      </c>
      <c r="CT22" s="1306"/>
      <c r="CU22" s="1306"/>
      <c r="CV22" s="1306"/>
      <c r="CW22" s="1306"/>
      <c r="CX22" s="1306"/>
      <c r="CY22" s="1306" t="str">
        <f>MID(SUVAHAVUJ!AE52,10,1)</f>
        <v xml:space="preserve"> </v>
      </c>
      <c r="CZ22" s="1306"/>
      <c r="DA22" s="1306"/>
      <c r="DB22" s="1306"/>
      <c r="DC22" s="1306"/>
      <c r="DD22" s="1306" t="str">
        <f>MID(SUVAHAVUJ!AE52,11,1)</f>
        <v>0</v>
      </c>
      <c r="DE22" s="1306"/>
      <c r="DF22" s="1306"/>
      <c r="DG22" s="1306"/>
      <c r="DH22" s="1306"/>
      <c r="DI22" s="1316"/>
      <c r="DJ22" s="1304"/>
      <c r="DK22" s="1304"/>
      <c r="DL22" s="1304"/>
      <c r="DM22" s="1304"/>
      <c r="DN22" s="1304"/>
      <c r="DO22" s="1304"/>
      <c r="DP22" s="1304"/>
      <c r="DQ22" s="1304"/>
      <c r="DR22" s="1304"/>
      <c r="DS22" s="1304"/>
      <c r="DT22" s="1304"/>
      <c r="DU22" s="1304"/>
      <c r="DV22" s="1304"/>
      <c r="DW22" s="1304"/>
      <c r="DX22" s="1304"/>
      <c r="DY22" s="1304"/>
      <c r="DZ22" s="1304"/>
      <c r="EA22" s="1304"/>
      <c r="EB22" s="1304"/>
      <c r="EC22" s="1304"/>
      <c r="ED22" s="1304"/>
      <c r="EE22" s="1304"/>
      <c r="EF22" s="1304"/>
      <c r="EG22" s="1304"/>
      <c r="EH22" s="1304"/>
      <c r="EI22" s="1304"/>
      <c r="EJ22" s="1304"/>
      <c r="EK22" s="1304"/>
      <c r="EL22" s="1304"/>
      <c r="EM22" s="1304"/>
      <c r="EN22" s="370"/>
      <c r="EO22" s="371"/>
      <c r="EP22" s="1306" t="str">
        <f>MID(SUVAHAVUJ!AG52,1,1)</f>
        <v xml:space="preserve"> </v>
      </c>
      <c r="EQ22" s="1306"/>
      <c r="ER22" s="1306"/>
      <c r="ES22" s="1306"/>
      <c r="ET22" s="1306"/>
      <c r="EU22" s="1306"/>
      <c r="EV22" s="1306" t="str">
        <f>MID(SUVAHAVUJ!AG52,2,1)</f>
        <v xml:space="preserve"> </v>
      </c>
      <c r="EW22" s="1306"/>
      <c r="EX22" s="1306"/>
      <c r="EY22" s="1306"/>
      <c r="EZ22" s="1306"/>
      <c r="FA22" s="1306" t="str">
        <f>MID(SUVAHAVUJ!AG52,3,1)</f>
        <v xml:space="preserve"> </v>
      </c>
      <c r="FB22" s="1306"/>
      <c r="FC22" s="1306"/>
      <c r="FD22" s="1306"/>
      <c r="FE22" s="1306"/>
      <c r="FF22" s="1306"/>
      <c r="FG22" s="1306" t="str">
        <f>MID(SUVAHAVUJ!AG52,4,1)</f>
        <v xml:space="preserve"> </v>
      </c>
      <c r="FH22" s="1306"/>
      <c r="FI22" s="1306"/>
      <c r="FJ22" s="1306"/>
      <c r="FK22" s="1306"/>
      <c r="FL22" s="1306" t="str">
        <f>MID(SUVAHAVUJ!AG52,5,1)</f>
        <v xml:space="preserve"> </v>
      </c>
      <c r="FM22" s="1306"/>
      <c r="FN22" s="1306"/>
      <c r="FO22" s="1306"/>
      <c r="FP22" s="1306"/>
      <c r="FQ22" s="1306"/>
      <c r="FR22" s="1306" t="str">
        <f>MID(SUVAHAVUJ!AG52,6,1)</f>
        <v xml:space="preserve"> </v>
      </c>
      <c r="FS22" s="1306"/>
      <c r="FT22" s="1306"/>
      <c r="FU22" s="1306"/>
      <c r="FV22" s="1306"/>
      <c r="FW22" s="1306" t="str">
        <f>MID(SUVAHAVUJ!AG52,7,1)</f>
        <v xml:space="preserve"> </v>
      </c>
      <c r="FX22" s="1306"/>
      <c r="FY22" s="1306"/>
      <c r="FZ22" s="1306"/>
      <c r="GA22" s="1306"/>
      <c r="GB22" s="1306"/>
      <c r="GC22" s="1306" t="str">
        <f>MID(SUVAHAVUJ!AG52,8,1)</f>
        <v xml:space="preserve"> </v>
      </c>
      <c r="GD22" s="1306"/>
      <c r="GE22" s="1306"/>
      <c r="GF22" s="1306"/>
      <c r="GG22" s="1306"/>
      <c r="GH22" s="1306" t="str">
        <f>MID(SUVAHAVUJ!AG52,9,1)</f>
        <v xml:space="preserve"> </v>
      </c>
      <c r="GI22" s="1306"/>
      <c r="GJ22" s="1306"/>
      <c r="GK22" s="1306"/>
      <c r="GL22" s="1306"/>
      <c r="GM22" s="1306"/>
      <c r="GN22" s="1306" t="str">
        <f>MID(SUVAHAVUJ!AG52,10,1)</f>
        <v xml:space="preserve"> </v>
      </c>
      <c r="GO22" s="1306"/>
      <c r="GP22" s="1306"/>
      <c r="GQ22" s="1306"/>
      <c r="GR22" s="1306"/>
      <c r="GS22" s="1307" t="str">
        <f>MID(SUVAHAVUJ!AG52,11,1)</f>
        <v>0</v>
      </c>
      <c r="GT22" s="1307"/>
      <c r="GU22" s="1307"/>
      <c r="GV22" s="1307"/>
      <c r="GW22" s="1313"/>
    </row>
    <row r="23" spans="2:205" s="129" customFormat="1" ht="23.25" customHeight="1" x14ac:dyDescent="0.2">
      <c r="B23" s="1312" t="s">
        <v>2096</v>
      </c>
      <c r="C23" s="1312"/>
      <c r="D23" s="1312"/>
      <c r="E23" s="1312"/>
      <c r="F23" s="1312"/>
      <c r="G23" s="1312"/>
      <c r="H23" s="1312"/>
      <c r="I23" s="1312"/>
      <c r="J23" s="1312"/>
      <c r="K23" s="1312"/>
      <c r="L23" s="1309" t="str">
        <f>SUVAHAVUJ!$D$53</f>
        <v>Iné pohľadávky (335A, 336A, 33XA, 371A, 374A, 375A, 378A) - /391A/</v>
      </c>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1" t="s">
        <v>371</v>
      </c>
      <c r="AR23" s="1311"/>
      <c r="AS23" s="1311"/>
      <c r="AT23" s="1311"/>
      <c r="AU23" s="1311"/>
      <c r="AV23" s="1311"/>
      <c r="AW23" s="1311"/>
      <c r="AX23" s="1311"/>
      <c r="AY23" s="370"/>
      <c r="AZ23" s="371"/>
      <c r="BA23" s="1306" t="str">
        <f>MID(SUVAHAVUJ!AD53,1,1)</f>
        <v xml:space="preserve"> </v>
      </c>
      <c r="BB23" s="1306"/>
      <c r="BC23" s="1306"/>
      <c r="BD23" s="1306"/>
      <c r="BE23" s="1306"/>
      <c r="BF23" s="1306"/>
      <c r="BG23" s="1306" t="str">
        <f>MID(SUVAHAVUJ!AD53,2,1)</f>
        <v xml:space="preserve"> </v>
      </c>
      <c r="BH23" s="1306"/>
      <c r="BI23" s="1306"/>
      <c r="BJ23" s="1306"/>
      <c r="BK23" s="1306"/>
      <c r="BL23" s="1306" t="str">
        <f>MID(SUVAHAVUJ!AD53,3,1)</f>
        <v xml:space="preserve"> </v>
      </c>
      <c r="BM23" s="1306"/>
      <c r="BN23" s="1306"/>
      <c r="BO23" s="1306"/>
      <c r="BP23" s="1306"/>
      <c r="BQ23" s="1306"/>
      <c r="BR23" s="1306" t="str">
        <f>MID(SUVAHAVUJ!AD53,4,1)</f>
        <v xml:space="preserve"> </v>
      </c>
      <c r="BS23" s="1306"/>
      <c r="BT23" s="1306"/>
      <c r="BU23" s="1306"/>
      <c r="BV23" s="1306"/>
      <c r="BW23" s="1306" t="str">
        <f>MID(SUVAHAVUJ!AD53,5,1)</f>
        <v xml:space="preserve"> </v>
      </c>
      <c r="BX23" s="1306"/>
      <c r="BY23" s="1306"/>
      <c r="BZ23" s="1306"/>
      <c r="CA23" s="1306"/>
      <c r="CB23" s="1306"/>
      <c r="CC23" s="1306" t="str">
        <f>MID(SUVAHAVUJ!AD53,6,1)</f>
        <v xml:space="preserve"> </v>
      </c>
      <c r="CD23" s="1306"/>
      <c r="CE23" s="1306"/>
      <c r="CF23" s="1306"/>
      <c r="CG23" s="1306"/>
      <c r="CH23" s="1306" t="str">
        <f>MID(SUVAHAVUJ!AD53,7,1)</f>
        <v xml:space="preserve"> </v>
      </c>
      <c r="CI23" s="1306"/>
      <c r="CJ23" s="1306"/>
      <c r="CK23" s="1306"/>
      <c r="CL23" s="1306"/>
      <c r="CM23" s="1306"/>
      <c r="CN23" s="1306" t="str">
        <f>MID(SUVAHAVUJ!AD53,8,1)</f>
        <v xml:space="preserve"> </v>
      </c>
      <c r="CO23" s="1306"/>
      <c r="CP23" s="1306"/>
      <c r="CQ23" s="1306"/>
      <c r="CR23" s="1306"/>
      <c r="CS23" s="1306" t="str">
        <f>MID(SUVAHAVUJ!AD53,9,1)</f>
        <v xml:space="preserve"> </v>
      </c>
      <c r="CT23" s="1306"/>
      <c r="CU23" s="1306"/>
      <c r="CV23" s="1306"/>
      <c r="CW23" s="1306"/>
      <c r="CX23" s="1306"/>
      <c r="CY23" s="1306" t="str">
        <f>MID(SUVAHAVUJ!AD53,10,1)</f>
        <v xml:space="preserve"> </v>
      </c>
      <c r="CZ23" s="1306"/>
      <c r="DA23" s="1306"/>
      <c r="DB23" s="1306"/>
      <c r="DC23" s="1306"/>
      <c r="DD23" s="1306" t="str">
        <f>MID(SUVAHAVUJ!AD53,11,1)</f>
        <v>0</v>
      </c>
      <c r="DE23" s="1306"/>
      <c r="DF23" s="1306"/>
      <c r="DG23" s="1306"/>
      <c r="DH23" s="1306"/>
      <c r="DI23" s="1316"/>
      <c r="DJ23" s="370"/>
      <c r="DK23" s="371"/>
      <c r="DL23" s="1306" t="str">
        <f>MID(SUVAHAVUJ!AF53,1,1)</f>
        <v xml:space="preserve"> </v>
      </c>
      <c r="DM23" s="1306"/>
      <c r="DN23" s="1306"/>
      <c r="DO23" s="1306"/>
      <c r="DP23" s="1306"/>
      <c r="DQ23" s="1306"/>
      <c r="DR23" s="1306" t="str">
        <f>MID(SUVAHAVUJ!AF53,2,1)</f>
        <v xml:space="preserve"> </v>
      </c>
      <c r="DS23" s="1306"/>
      <c r="DT23" s="1306"/>
      <c r="DU23" s="1306"/>
      <c r="DV23" s="1306"/>
      <c r="DW23" s="1306" t="str">
        <f>MID(SUVAHAVUJ!AF53,3,1)</f>
        <v xml:space="preserve"> </v>
      </c>
      <c r="DX23" s="1306"/>
      <c r="DY23" s="1306"/>
      <c r="DZ23" s="1306"/>
      <c r="EA23" s="1306"/>
      <c r="EB23" s="1306"/>
      <c r="EC23" s="1306" t="str">
        <f>MID(SUVAHAVUJ!AF53,4,1)</f>
        <v xml:space="preserve"> </v>
      </c>
      <c r="ED23" s="1306"/>
      <c r="EE23" s="1306"/>
      <c r="EF23" s="1306"/>
      <c r="EG23" s="1306"/>
      <c r="EH23" s="1306" t="str">
        <f>MID(SUVAHAVUJ!AF53,5,1)</f>
        <v xml:space="preserve"> </v>
      </c>
      <c r="EI23" s="1306"/>
      <c r="EJ23" s="1306"/>
      <c r="EK23" s="1306"/>
      <c r="EL23" s="1306"/>
      <c r="EM23" s="1306"/>
      <c r="EN23" s="1306" t="str">
        <f>MID(SUVAHAVUJ!AF53,6,1)</f>
        <v xml:space="preserve"> </v>
      </c>
      <c r="EO23" s="1306"/>
      <c r="EP23" s="1306"/>
      <c r="EQ23" s="1306"/>
      <c r="ER23" s="1306"/>
      <c r="ES23" s="1306" t="str">
        <f>MID(SUVAHAVUJ!AF53,7,1)</f>
        <v xml:space="preserve"> </v>
      </c>
      <c r="ET23" s="1306"/>
      <c r="EU23" s="1306"/>
      <c r="EV23" s="1306"/>
      <c r="EW23" s="1306"/>
      <c r="EX23" s="1306"/>
      <c r="EY23" s="1306" t="str">
        <f>MID(SUVAHAVUJ!AF53,8,1)</f>
        <v xml:space="preserve"> </v>
      </c>
      <c r="EZ23" s="1306"/>
      <c r="FA23" s="1306"/>
      <c r="FB23" s="1306"/>
      <c r="FC23" s="1306"/>
      <c r="FD23" s="1306" t="str">
        <f>MID(SUVAHAVUJ!AF53,9,1)</f>
        <v xml:space="preserve"> </v>
      </c>
      <c r="FE23" s="1306"/>
      <c r="FF23" s="1306"/>
      <c r="FG23" s="1306"/>
      <c r="FH23" s="1306"/>
      <c r="FI23" s="1306"/>
      <c r="FJ23" s="1306" t="str">
        <f>MID(SUVAHAVUJ!AF53,10,1)</f>
        <v xml:space="preserve"> </v>
      </c>
      <c r="FK23" s="1306"/>
      <c r="FL23" s="1306"/>
      <c r="FM23" s="1306"/>
      <c r="FN23" s="1306"/>
      <c r="FO23" s="1307" t="str">
        <f>MID(SUVAHAVUJ!AF53,11,1)</f>
        <v>0</v>
      </c>
      <c r="FP23" s="1307"/>
      <c r="FQ23" s="1307"/>
      <c r="FR23" s="1307"/>
      <c r="FS23" s="1313"/>
      <c r="FT23" s="1303"/>
      <c r="FU23" s="1303"/>
      <c r="FV23" s="1303"/>
      <c r="FW23" s="1303"/>
      <c r="FX23" s="1303"/>
      <c r="FY23" s="1303"/>
      <c r="FZ23" s="1303"/>
      <c r="GA23" s="1303"/>
      <c r="GB23" s="1303"/>
      <c r="GC23" s="1303"/>
      <c r="GD23" s="1303"/>
      <c r="GE23" s="1303"/>
      <c r="GF23" s="1303"/>
      <c r="GG23" s="1303"/>
      <c r="GH23" s="1303"/>
      <c r="GI23" s="1303"/>
      <c r="GJ23" s="1303"/>
      <c r="GK23" s="1303"/>
      <c r="GL23" s="1303"/>
      <c r="GM23" s="1303"/>
      <c r="GN23" s="1303"/>
      <c r="GO23" s="1303"/>
      <c r="GP23" s="1303"/>
      <c r="GQ23" s="1303"/>
      <c r="GR23" s="1303"/>
      <c r="GS23" s="1303"/>
      <c r="GT23" s="1303"/>
      <c r="GU23" s="1303"/>
      <c r="GV23" s="1303"/>
      <c r="GW23" s="1303"/>
    </row>
    <row r="24" spans="2:205" ht="23.25" customHeight="1" x14ac:dyDescent="0.2">
      <c r="B24" s="1312"/>
      <c r="C24" s="1312"/>
      <c r="D24" s="1312"/>
      <c r="E24" s="1312"/>
      <c r="F24" s="1312"/>
      <c r="G24" s="1312"/>
      <c r="H24" s="1312"/>
      <c r="I24" s="1312"/>
      <c r="J24" s="1312"/>
      <c r="K24" s="1312"/>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1"/>
      <c r="AR24" s="1311"/>
      <c r="AS24" s="1311"/>
      <c r="AT24" s="1311"/>
      <c r="AU24" s="1311"/>
      <c r="AV24" s="1311"/>
      <c r="AW24" s="1311"/>
      <c r="AX24" s="1311"/>
      <c r="AY24" s="370"/>
      <c r="AZ24" s="371"/>
      <c r="BA24" s="1306" t="str">
        <f>MID(SUVAHAVUJ!AE53,1,1)</f>
        <v xml:space="preserve"> </v>
      </c>
      <c r="BB24" s="1306"/>
      <c r="BC24" s="1306"/>
      <c r="BD24" s="1306"/>
      <c r="BE24" s="1306"/>
      <c r="BF24" s="1306"/>
      <c r="BG24" s="1306" t="str">
        <f>MID(SUVAHAVUJ!AE53,2,1)</f>
        <v xml:space="preserve"> </v>
      </c>
      <c r="BH24" s="1306"/>
      <c r="BI24" s="1306"/>
      <c r="BJ24" s="1306"/>
      <c r="BK24" s="1306"/>
      <c r="BL24" s="1306" t="str">
        <f>MID(SUVAHAVUJ!AE53,3,1)</f>
        <v xml:space="preserve"> </v>
      </c>
      <c r="BM24" s="1306"/>
      <c r="BN24" s="1306"/>
      <c r="BO24" s="1306"/>
      <c r="BP24" s="1306"/>
      <c r="BQ24" s="1306"/>
      <c r="BR24" s="1306" t="str">
        <f>MID(SUVAHAVUJ!AE53,4,1)</f>
        <v xml:space="preserve"> </v>
      </c>
      <c r="BS24" s="1306"/>
      <c r="BT24" s="1306"/>
      <c r="BU24" s="1306"/>
      <c r="BV24" s="1306"/>
      <c r="BW24" s="1306" t="str">
        <f>MID(SUVAHAVUJ!AE53,5,1)</f>
        <v xml:space="preserve"> </v>
      </c>
      <c r="BX24" s="1306"/>
      <c r="BY24" s="1306"/>
      <c r="BZ24" s="1306"/>
      <c r="CA24" s="1306"/>
      <c r="CB24" s="1306"/>
      <c r="CC24" s="1306" t="str">
        <f>MID(SUVAHAVUJ!AE53,6,1)</f>
        <v xml:space="preserve"> </v>
      </c>
      <c r="CD24" s="1306"/>
      <c r="CE24" s="1306"/>
      <c r="CF24" s="1306"/>
      <c r="CG24" s="1306"/>
      <c r="CH24" s="1306" t="str">
        <f>MID(SUVAHAVUJ!AE53,7,1)</f>
        <v xml:space="preserve"> </v>
      </c>
      <c r="CI24" s="1306"/>
      <c r="CJ24" s="1306"/>
      <c r="CK24" s="1306"/>
      <c r="CL24" s="1306"/>
      <c r="CM24" s="1306"/>
      <c r="CN24" s="1306" t="str">
        <f>MID(SUVAHAVUJ!AE53,8,1)</f>
        <v xml:space="preserve"> </v>
      </c>
      <c r="CO24" s="1306"/>
      <c r="CP24" s="1306"/>
      <c r="CQ24" s="1306"/>
      <c r="CR24" s="1306"/>
      <c r="CS24" s="1306" t="str">
        <f>MID(SUVAHAVUJ!AE53,9,1)</f>
        <v xml:space="preserve"> </v>
      </c>
      <c r="CT24" s="1306"/>
      <c r="CU24" s="1306"/>
      <c r="CV24" s="1306"/>
      <c r="CW24" s="1306"/>
      <c r="CX24" s="1306"/>
      <c r="CY24" s="1306" t="str">
        <f>MID(SUVAHAVUJ!AE53,10,1)</f>
        <v xml:space="preserve"> </v>
      </c>
      <c r="CZ24" s="1306"/>
      <c r="DA24" s="1306"/>
      <c r="DB24" s="1306"/>
      <c r="DC24" s="1306"/>
      <c r="DD24" s="1306" t="str">
        <f>MID(SUVAHAVUJ!AE53,11,1)</f>
        <v>0</v>
      </c>
      <c r="DE24" s="1306"/>
      <c r="DF24" s="1306"/>
      <c r="DG24" s="1306"/>
      <c r="DH24" s="1306"/>
      <c r="DI24" s="1316"/>
      <c r="DJ24" s="1304"/>
      <c r="DK24" s="1304"/>
      <c r="DL24" s="1304"/>
      <c r="DM24" s="1304"/>
      <c r="DN24" s="1304"/>
      <c r="DO24" s="1304"/>
      <c r="DP24" s="1304"/>
      <c r="DQ24" s="1304"/>
      <c r="DR24" s="1304"/>
      <c r="DS24" s="1304"/>
      <c r="DT24" s="1304"/>
      <c r="DU24" s="1304"/>
      <c r="DV24" s="1304"/>
      <c r="DW24" s="1304"/>
      <c r="DX24" s="1304"/>
      <c r="DY24" s="1304"/>
      <c r="DZ24" s="1304"/>
      <c r="EA24" s="1304"/>
      <c r="EB24" s="1304"/>
      <c r="EC24" s="1304"/>
      <c r="ED24" s="1304"/>
      <c r="EE24" s="1304"/>
      <c r="EF24" s="1304"/>
      <c r="EG24" s="1304"/>
      <c r="EH24" s="1304"/>
      <c r="EI24" s="1304"/>
      <c r="EJ24" s="1304"/>
      <c r="EK24" s="1304"/>
      <c r="EL24" s="1304"/>
      <c r="EM24" s="1304"/>
      <c r="EN24" s="370"/>
      <c r="EO24" s="371"/>
      <c r="EP24" s="1306" t="str">
        <f>MID(SUVAHAVUJ!AG53,1,1)</f>
        <v xml:space="preserve"> </v>
      </c>
      <c r="EQ24" s="1306"/>
      <c r="ER24" s="1306"/>
      <c r="ES24" s="1306"/>
      <c r="ET24" s="1306"/>
      <c r="EU24" s="1306"/>
      <c r="EV24" s="1306" t="str">
        <f>MID(SUVAHAVUJ!AG53,2,1)</f>
        <v xml:space="preserve"> </v>
      </c>
      <c r="EW24" s="1306"/>
      <c r="EX24" s="1306"/>
      <c r="EY24" s="1306"/>
      <c r="EZ24" s="1306"/>
      <c r="FA24" s="1306" t="str">
        <f>MID(SUVAHAVUJ!AG53,3,1)</f>
        <v xml:space="preserve"> </v>
      </c>
      <c r="FB24" s="1306"/>
      <c r="FC24" s="1306"/>
      <c r="FD24" s="1306"/>
      <c r="FE24" s="1306"/>
      <c r="FF24" s="1306"/>
      <c r="FG24" s="1306" t="str">
        <f>MID(SUVAHAVUJ!AG53,4,1)</f>
        <v xml:space="preserve"> </v>
      </c>
      <c r="FH24" s="1306"/>
      <c r="FI24" s="1306"/>
      <c r="FJ24" s="1306"/>
      <c r="FK24" s="1306"/>
      <c r="FL24" s="1306" t="str">
        <f>MID(SUVAHAVUJ!AG53,5,1)</f>
        <v xml:space="preserve"> </v>
      </c>
      <c r="FM24" s="1306"/>
      <c r="FN24" s="1306"/>
      <c r="FO24" s="1306"/>
      <c r="FP24" s="1306"/>
      <c r="FQ24" s="1306"/>
      <c r="FR24" s="1306" t="str">
        <f>MID(SUVAHAVUJ!AG53,6,1)</f>
        <v xml:space="preserve"> </v>
      </c>
      <c r="FS24" s="1306"/>
      <c r="FT24" s="1306"/>
      <c r="FU24" s="1306"/>
      <c r="FV24" s="1306"/>
      <c r="FW24" s="1306" t="str">
        <f>MID(SUVAHAVUJ!AG53,7,1)</f>
        <v xml:space="preserve"> </v>
      </c>
      <c r="FX24" s="1306"/>
      <c r="FY24" s="1306"/>
      <c r="FZ24" s="1306"/>
      <c r="GA24" s="1306"/>
      <c r="GB24" s="1306"/>
      <c r="GC24" s="1306" t="str">
        <f>MID(SUVAHAVUJ!AG53,8,1)</f>
        <v xml:space="preserve"> </v>
      </c>
      <c r="GD24" s="1306"/>
      <c r="GE24" s="1306"/>
      <c r="GF24" s="1306"/>
      <c r="GG24" s="1306"/>
      <c r="GH24" s="1306" t="str">
        <f>MID(SUVAHAVUJ!AG53,9,1)</f>
        <v xml:space="preserve"> </v>
      </c>
      <c r="GI24" s="1306"/>
      <c r="GJ24" s="1306"/>
      <c r="GK24" s="1306"/>
      <c r="GL24" s="1306"/>
      <c r="GM24" s="1306"/>
      <c r="GN24" s="1306" t="str">
        <f>MID(SUVAHAVUJ!AG53,10,1)</f>
        <v xml:space="preserve"> </v>
      </c>
      <c r="GO24" s="1306"/>
      <c r="GP24" s="1306"/>
      <c r="GQ24" s="1306"/>
      <c r="GR24" s="1306"/>
      <c r="GS24" s="1307" t="str">
        <f>MID(SUVAHAVUJ!AG53,11,1)</f>
        <v>0</v>
      </c>
      <c r="GT24" s="1307"/>
      <c r="GU24" s="1307"/>
      <c r="GV24" s="1307"/>
      <c r="GW24" s="1313"/>
    </row>
    <row r="25" spans="2:205" s="129" customFormat="1" ht="23.25" customHeight="1" x14ac:dyDescent="0.2">
      <c r="B25" s="1312" t="s">
        <v>2125</v>
      </c>
      <c r="C25" s="1312"/>
      <c r="D25" s="1312"/>
      <c r="E25" s="1312"/>
      <c r="F25" s="1312"/>
      <c r="G25" s="1312"/>
      <c r="H25" s="1312"/>
      <c r="I25" s="1312"/>
      <c r="J25" s="1312"/>
      <c r="K25" s="1312"/>
      <c r="L25" s="1314" t="str">
        <f>SUVAHAVUJ!$D$54</f>
        <v>Odložená daňová pohľadávka (481A)</v>
      </c>
      <c r="M25" s="1315"/>
      <c r="N25" s="1315"/>
      <c r="O25" s="1315"/>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c r="AL25" s="1315"/>
      <c r="AM25" s="1315"/>
      <c r="AN25" s="1315"/>
      <c r="AO25" s="1315"/>
      <c r="AP25" s="1315"/>
      <c r="AQ25" s="1311" t="s">
        <v>382</v>
      </c>
      <c r="AR25" s="1311"/>
      <c r="AS25" s="1311"/>
      <c r="AT25" s="1311"/>
      <c r="AU25" s="1311"/>
      <c r="AV25" s="1311"/>
      <c r="AW25" s="1311"/>
      <c r="AX25" s="1311"/>
      <c r="AY25" s="370"/>
      <c r="AZ25" s="371"/>
      <c r="BA25" s="1306" t="str">
        <f>MID(SUVAHAVUJ!AD54,1,1)</f>
        <v xml:space="preserve"> </v>
      </c>
      <c r="BB25" s="1306"/>
      <c r="BC25" s="1306"/>
      <c r="BD25" s="1306"/>
      <c r="BE25" s="1306"/>
      <c r="BF25" s="1306"/>
      <c r="BG25" s="1306" t="str">
        <f>MID(SUVAHAVUJ!AD54,2,1)</f>
        <v xml:space="preserve"> </v>
      </c>
      <c r="BH25" s="1306"/>
      <c r="BI25" s="1306"/>
      <c r="BJ25" s="1306"/>
      <c r="BK25" s="1306"/>
      <c r="BL25" s="1306" t="str">
        <f>MID(SUVAHAVUJ!AD54,3,1)</f>
        <v xml:space="preserve"> </v>
      </c>
      <c r="BM25" s="1306"/>
      <c r="BN25" s="1306"/>
      <c r="BO25" s="1306"/>
      <c r="BP25" s="1306"/>
      <c r="BQ25" s="1306"/>
      <c r="BR25" s="1306" t="str">
        <f>MID(SUVAHAVUJ!AD54,4,1)</f>
        <v xml:space="preserve"> </v>
      </c>
      <c r="BS25" s="1306"/>
      <c r="BT25" s="1306"/>
      <c r="BU25" s="1306"/>
      <c r="BV25" s="1306"/>
      <c r="BW25" s="1306" t="str">
        <f>MID(SUVAHAVUJ!AD54,5,1)</f>
        <v xml:space="preserve"> </v>
      </c>
      <c r="BX25" s="1306"/>
      <c r="BY25" s="1306"/>
      <c r="BZ25" s="1306"/>
      <c r="CA25" s="1306"/>
      <c r="CB25" s="1306"/>
      <c r="CC25" s="1306" t="str">
        <f>MID(SUVAHAVUJ!AD54,6,1)</f>
        <v xml:space="preserve"> </v>
      </c>
      <c r="CD25" s="1306"/>
      <c r="CE25" s="1306"/>
      <c r="CF25" s="1306"/>
      <c r="CG25" s="1306"/>
      <c r="CH25" s="1306" t="str">
        <f>MID(SUVAHAVUJ!AD54,7,1)</f>
        <v xml:space="preserve"> </v>
      </c>
      <c r="CI25" s="1306"/>
      <c r="CJ25" s="1306"/>
      <c r="CK25" s="1306"/>
      <c r="CL25" s="1306"/>
      <c r="CM25" s="1306"/>
      <c r="CN25" s="1306" t="str">
        <f>MID(SUVAHAVUJ!AD54,8,1)</f>
        <v xml:space="preserve"> </v>
      </c>
      <c r="CO25" s="1306"/>
      <c r="CP25" s="1306"/>
      <c r="CQ25" s="1306"/>
      <c r="CR25" s="1306"/>
      <c r="CS25" s="1306" t="str">
        <f>MID(SUVAHAVUJ!AD54,9,1)</f>
        <v xml:space="preserve"> </v>
      </c>
      <c r="CT25" s="1306"/>
      <c r="CU25" s="1306"/>
      <c r="CV25" s="1306"/>
      <c r="CW25" s="1306"/>
      <c r="CX25" s="1306"/>
      <c r="CY25" s="1306" t="str">
        <f>MID(SUVAHAVUJ!AD54,10,1)</f>
        <v xml:space="preserve"> </v>
      </c>
      <c r="CZ25" s="1306"/>
      <c r="DA25" s="1306"/>
      <c r="DB25" s="1306"/>
      <c r="DC25" s="1306"/>
      <c r="DD25" s="1306" t="str">
        <f>MID(SUVAHAVUJ!AD54,11,1)</f>
        <v>0</v>
      </c>
      <c r="DE25" s="1306"/>
      <c r="DF25" s="1306"/>
      <c r="DG25" s="1306"/>
      <c r="DH25" s="1306"/>
      <c r="DI25" s="1316"/>
      <c r="DJ25" s="370"/>
      <c r="DK25" s="371"/>
      <c r="DL25" s="1306" t="str">
        <f>MID(SUVAHAVUJ!AF54,1,1)</f>
        <v xml:space="preserve"> </v>
      </c>
      <c r="DM25" s="1306"/>
      <c r="DN25" s="1306"/>
      <c r="DO25" s="1306"/>
      <c r="DP25" s="1306"/>
      <c r="DQ25" s="1306"/>
      <c r="DR25" s="1306" t="str">
        <f>MID(SUVAHAVUJ!AF54,2,1)</f>
        <v xml:space="preserve"> </v>
      </c>
      <c r="DS25" s="1306"/>
      <c r="DT25" s="1306"/>
      <c r="DU25" s="1306"/>
      <c r="DV25" s="1306"/>
      <c r="DW25" s="1306" t="str">
        <f>MID(SUVAHAVUJ!AF54,3,1)</f>
        <v xml:space="preserve"> </v>
      </c>
      <c r="DX25" s="1306"/>
      <c r="DY25" s="1306"/>
      <c r="DZ25" s="1306"/>
      <c r="EA25" s="1306"/>
      <c r="EB25" s="1306"/>
      <c r="EC25" s="1306" t="str">
        <f>MID(SUVAHAVUJ!AF54,4,1)</f>
        <v xml:space="preserve"> </v>
      </c>
      <c r="ED25" s="1306"/>
      <c r="EE25" s="1306"/>
      <c r="EF25" s="1306"/>
      <c r="EG25" s="1306"/>
      <c r="EH25" s="1306" t="str">
        <f>MID(SUVAHAVUJ!AF54,5,1)</f>
        <v xml:space="preserve"> </v>
      </c>
      <c r="EI25" s="1306"/>
      <c r="EJ25" s="1306"/>
      <c r="EK25" s="1306"/>
      <c r="EL25" s="1306"/>
      <c r="EM25" s="1306"/>
      <c r="EN25" s="1306" t="str">
        <f>MID(SUVAHAVUJ!AF54,6,1)</f>
        <v xml:space="preserve"> </v>
      </c>
      <c r="EO25" s="1306"/>
      <c r="EP25" s="1306"/>
      <c r="EQ25" s="1306"/>
      <c r="ER25" s="1306"/>
      <c r="ES25" s="1306" t="str">
        <f>MID(SUVAHAVUJ!AF54,7,1)</f>
        <v xml:space="preserve"> </v>
      </c>
      <c r="ET25" s="1306"/>
      <c r="EU25" s="1306"/>
      <c r="EV25" s="1306"/>
      <c r="EW25" s="1306"/>
      <c r="EX25" s="1306"/>
      <c r="EY25" s="1306" t="str">
        <f>MID(SUVAHAVUJ!AF54,8,1)</f>
        <v xml:space="preserve"> </v>
      </c>
      <c r="EZ25" s="1306"/>
      <c r="FA25" s="1306"/>
      <c r="FB25" s="1306"/>
      <c r="FC25" s="1306"/>
      <c r="FD25" s="1306" t="str">
        <f>MID(SUVAHAVUJ!AF54,9,1)</f>
        <v xml:space="preserve"> </v>
      </c>
      <c r="FE25" s="1306"/>
      <c r="FF25" s="1306"/>
      <c r="FG25" s="1306"/>
      <c r="FH25" s="1306"/>
      <c r="FI25" s="1306"/>
      <c r="FJ25" s="1306" t="str">
        <f>MID(SUVAHAVUJ!AF54,10,1)</f>
        <v xml:space="preserve"> </v>
      </c>
      <c r="FK25" s="1306"/>
      <c r="FL25" s="1306"/>
      <c r="FM25" s="1306"/>
      <c r="FN25" s="1306"/>
      <c r="FO25" s="1307" t="str">
        <f>MID(SUVAHAVUJ!AF54,11,1)</f>
        <v>0</v>
      </c>
      <c r="FP25" s="1307"/>
      <c r="FQ25" s="1307"/>
      <c r="FR25" s="1307"/>
      <c r="FS25" s="131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row>
    <row r="26" spans="2:205" ht="25.5" customHeight="1" x14ac:dyDescent="0.2">
      <c r="B26" s="1312"/>
      <c r="C26" s="1312"/>
      <c r="D26" s="1312"/>
      <c r="E26" s="1312"/>
      <c r="F26" s="1312"/>
      <c r="G26" s="1312"/>
      <c r="H26" s="1312"/>
      <c r="I26" s="1312"/>
      <c r="J26" s="1312"/>
      <c r="K26" s="1312"/>
      <c r="L26" s="1315"/>
      <c r="M26" s="1315"/>
      <c r="N26" s="1315"/>
      <c r="O26" s="1315"/>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315"/>
      <c r="AN26" s="1315"/>
      <c r="AO26" s="1315"/>
      <c r="AP26" s="1315"/>
      <c r="AQ26" s="1311"/>
      <c r="AR26" s="1311"/>
      <c r="AS26" s="1311"/>
      <c r="AT26" s="1311"/>
      <c r="AU26" s="1311"/>
      <c r="AV26" s="1311"/>
      <c r="AW26" s="1311"/>
      <c r="AX26" s="1311"/>
      <c r="AY26" s="370"/>
      <c r="AZ26" s="371"/>
      <c r="BA26" s="1306" t="str">
        <f>MID(SUVAHAVUJ!AE54,1,1)</f>
        <v xml:space="preserve"> </v>
      </c>
      <c r="BB26" s="1306"/>
      <c r="BC26" s="1306"/>
      <c r="BD26" s="1306"/>
      <c r="BE26" s="1306"/>
      <c r="BF26" s="1306"/>
      <c r="BG26" s="1306" t="str">
        <f>MID(SUVAHAVUJ!AE54,2,1)</f>
        <v xml:space="preserve"> </v>
      </c>
      <c r="BH26" s="1306"/>
      <c r="BI26" s="1306"/>
      <c r="BJ26" s="1306"/>
      <c r="BK26" s="1306"/>
      <c r="BL26" s="1306" t="str">
        <f>MID(SUVAHAVUJ!AE54,3,1)</f>
        <v xml:space="preserve"> </v>
      </c>
      <c r="BM26" s="1306"/>
      <c r="BN26" s="1306"/>
      <c r="BO26" s="1306"/>
      <c r="BP26" s="1306"/>
      <c r="BQ26" s="1306"/>
      <c r="BR26" s="1306" t="str">
        <f>MID(SUVAHAVUJ!AE54,4,1)</f>
        <v xml:space="preserve"> </v>
      </c>
      <c r="BS26" s="1306"/>
      <c r="BT26" s="1306"/>
      <c r="BU26" s="1306"/>
      <c r="BV26" s="1306"/>
      <c r="BW26" s="1306" t="str">
        <f>MID(SUVAHAVUJ!AE54,5,1)</f>
        <v xml:space="preserve"> </v>
      </c>
      <c r="BX26" s="1306"/>
      <c r="BY26" s="1306"/>
      <c r="BZ26" s="1306"/>
      <c r="CA26" s="1306"/>
      <c r="CB26" s="1306"/>
      <c r="CC26" s="1306" t="str">
        <f>MID(SUVAHAVUJ!AE54,6,1)</f>
        <v xml:space="preserve"> </v>
      </c>
      <c r="CD26" s="1306"/>
      <c r="CE26" s="1306"/>
      <c r="CF26" s="1306"/>
      <c r="CG26" s="1306"/>
      <c r="CH26" s="1306" t="str">
        <f>MID(SUVAHAVUJ!AE54,7,1)</f>
        <v xml:space="preserve"> </v>
      </c>
      <c r="CI26" s="1306"/>
      <c r="CJ26" s="1306"/>
      <c r="CK26" s="1306"/>
      <c r="CL26" s="1306"/>
      <c r="CM26" s="1306"/>
      <c r="CN26" s="1306" t="str">
        <f>MID(SUVAHAVUJ!AE54,8,1)</f>
        <v xml:space="preserve"> </v>
      </c>
      <c r="CO26" s="1306"/>
      <c r="CP26" s="1306"/>
      <c r="CQ26" s="1306"/>
      <c r="CR26" s="1306"/>
      <c r="CS26" s="1306" t="str">
        <f>MID(SUVAHAVUJ!AE54,9,1)</f>
        <v xml:space="preserve"> </v>
      </c>
      <c r="CT26" s="1306"/>
      <c r="CU26" s="1306"/>
      <c r="CV26" s="1306"/>
      <c r="CW26" s="1306"/>
      <c r="CX26" s="1306"/>
      <c r="CY26" s="1306" t="str">
        <f>MID(SUVAHAVUJ!AE54,10,1)</f>
        <v xml:space="preserve"> </v>
      </c>
      <c r="CZ26" s="1306"/>
      <c r="DA26" s="1306"/>
      <c r="DB26" s="1306"/>
      <c r="DC26" s="1306"/>
      <c r="DD26" s="1306" t="str">
        <f>MID(SUVAHAVUJ!AE54,11,1)</f>
        <v>0</v>
      </c>
      <c r="DE26" s="1306"/>
      <c r="DF26" s="1306"/>
      <c r="DG26" s="1306"/>
      <c r="DH26" s="1306"/>
      <c r="DI26" s="1316"/>
      <c r="DJ26" s="1304"/>
      <c r="DK26" s="1304"/>
      <c r="DL26" s="1304"/>
      <c r="DM26" s="1304"/>
      <c r="DN26" s="1304"/>
      <c r="DO26" s="1304"/>
      <c r="DP26" s="1304"/>
      <c r="DQ26" s="1304"/>
      <c r="DR26" s="1304"/>
      <c r="DS26" s="1304"/>
      <c r="DT26" s="1304"/>
      <c r="DU26" s="1304"/>
      <c r="DV26" s="1304"/>
      <c r="DW26" s="1304"/>
      <c r="DX26" s="1304"/>
      <c r="DY26" s="1304"/>
      <c r="DZ26" s="1304"/>
      <c r="EA26" s="1304"/>
      <c r="EB26" s="1304"/>
      <c r="EC26" s="1304"/>
      <c r="ED26" s="1304"/>
      <c r="EE26" s="1304"/>
      <c r="EF26" s="1304"/>
      <c r="EG26" s="1304"/>
      <c r="EH26" s="1304"/>
      <c r="EI26" s="1304"/>
      <c r="EJ26" s="1304"/>
      <c r="EK26" s="1304"/>
      <c r="EL26" s="1304"/>
      <c r="EM26" s="1304"/>
      <c r="EN26" s="370"/>
      <c r="EO26" s="371"/>
      <c r="EP26" s="1306" t="str">
        <f>MID(SUVAHAVUJ!AG54,1,1)</f>
        <v xml:space="preserve"> </v>
      </c>
      <c r="EQ26" s="1306"/>
      <c r="ER26" s="1306"/>
      <c r="ES26" s="1306"/>
      <c r="ET26" s="1306"/>
      <c r="EU26" s="1306"/>
      <c r="EV26" s="1306" t="str">
        <f>MID(SUVAHAVUJ!AG54,2,1)</f>
        <v xml:space="preserve"> </v>
      </c>
      <c r="EW26" s="1306"/>
      <c r="EX26" s="1306"/>
      <c r="EY26" s="1306"/>
      <c r="EZ26" s="1306"/>
      <c r="FA26" s="1306" t="str">
        <f>MID(SUVAHAVUJ!AG54,3,1)</f>
        <v xml:space="preserve"> </v>
      </c>
      <c r="FB26" s="1306"/>
      <c r="FC26" s="1306"/>
      <c r="FD26" s="1306"/>
      <c r="FE26" s="1306"/>
      <c r="FF26" s="1306"/>
      <c r="FG26" s="1306" t="str">
        <f>MID(SUVAHAVUJ!AG54,4,1)</f>
        <v xml:space="preserve"> </v>
      </c>
      <c r="FH26" s="1306"/>
      <c r="FI26" s="1306"/>
      <c r="FJ26" s="1306"/>
      <c r="FK26" s="1306"/>
      <c r="FL26" s="1306" t="str">
        <f>MID(SUVAHAVUJ!AG54,5,1)</f>
        <v xml:space="preserve"> </v>
      </c>
      <c r="FM26" s="1306"/>
      <c r="FN26" s="1306"/>
      <c r="FO26" s="1306"/>
      <c r="FP26" s="1306"/>
      <c r="FQ26" s="1306"/>
      <c r="FR26" s="1306" t="str">
        <f>MID(SUVAHAVUJ!AG54,6,1)</f>
        <v xml:space="preserve"> </v>
      </c>
      <c r="FS26" s="1306"/>
      <c r="FT26" s="1306"/>
      <c r="FU26" s="1306"/>
      <c r="FV26" s="1306"/>
      <c r="FW26" s="1306" t="str">
        <f>MID(SUVAHAVUJ!AG54,7,1)</f>
        <v xml:space="preserve"> </v>
      </c>
      <c r="FX26" s="1306"/>
      <c r="FY26" s="1306"/>
      <c r="FZ26" s="1306"/>
      <c r="GA26" s="1306"/>
      <c r="GB26" s="1306"/>
      <c r="GC26" s="1306" t="str">
        <f>MID(SUVAHAVUJ!AG54,8,1)</f>
        <v xml:space="preserve"> </v>
      </c>
      <c r="GD26" s="1306"/>
      <c r="GE26" s="1306"/>
      <c r="GF26" s="1306"/>
      <c r="GG26" s="1306"/>
      <c r="GH26" s="1306" t="str">
        <f>MID(SUVAHAVUJ!AG54,9,1)</f>
        <v xml:space="preserve"> </v>
      </c>
      <c r="GI26" s="1306"/>
      <c r="GJ26" s="1306"/>
      <c r="GK26" s="1306"/>
      <c r="GL26" s="1306"/>
      <c r="GM26" s="1306"/>
      <c r="GN26" s="1306" t="str">
        <f>MID(SUVAHAVUJ!AG54,10,1)</f>
        <v xml:space="preserve"> </v>
      </c>
      <c r="GO26" s="1306"/>
      <c r="GP26" s="1306"/>
      <c r="GQ26" s="1306"/>
      <c r="GR26" s="1306"/>
      <c r="GS26" s="1307" t="str">
        <f>MID(SUVAHAVUJ!AG54,11,1)</f>
        <v>0</v>
      </c>
      <c r="GT26" s="1307"/>
      <c r="GU26" s="1307"/>
      <c r="GV26" s="1307"/>
      <c r="GW26" s="1313"/>
    </row>
    <row r="27" spans="2:205" s="129" customFormat="1" ht="23.25" customHeight="1" x14ac:dyDescent="0.2">
      <c r="B27" s="1299" t="s">
        <v>2235</v>
      </c>
      <c r="C27" s="1299"/>
      <c r="D27" s="1299"/>
      <c r="E27" s="1299"/>
      <c r="F27" s="1299"/>
      <c r="G27" s="1299"/>
      <c r="H27" s="1299"/>
      <c r="I27" s="1299"/>
      <c r="J27" s="1299"/>
      <c r="K27" s="1299"/>
      <c r="L27" s="1300" t="str">
        <f>SUVAHAVUJ!$D$55</f>
        <v>Krátkodobé pohľadávky súčet (r. 54 + r. 58 až r. 65)</v>
      </c>
      <c r="M27" s="1301"/>
      <c r="N27" s="1301"/>
      <c r="O27" s="1301"/>
      <c r="P27" s="1301"/>
      <c r="Q27" s="1301"/>
      <c r="R27" s="1301"/>
      <c r="S27" s="1301"/>
      <c r="T27" s="1301"/>
      <c r="U27" s="1301"/>
      <c r="V27" s="1301"/>
      <c r="W27" s="1301"/>
      <c r="X27" s="1301"/>
      <c r="Y27" s="1301"/>
      <c r="Z27" s="1301"/>
      <c r="AA27" s="1301"/>
      <c r="AB27" s="1301"/>
      <c r="AC27" s="1301"/>
      <c r="AD27" s="1301"/>
      <c r="AE27" s="1301"/>
      <c r="AF27" s="1301"/>
      <c r="AG27" s="1301"/>
      <c r="AH27" s="1301"/>
      <c r="AI27" s="1301"/>
      <c r="AJ27" s="1301"/>
      <c r="AK27" s="1301"/>
      <c r="AL27" s="1301"/>
      <c r="AM27" s="1301"/>
      <c r="AN27" s="1301"/>
      <c r="AO27" s="1301"/>
      <c r="AP27" s="1301"/>
      <c r="AQ27" s="1302" t="s">
        <v>401</v>
      </c>
      <c r="AR27" s="1302"/>
      <c r="AS27" s="1302"/>
      <c r="AT27" s="1302"/>
      <c r="AU27" s="1302"/>
      <c r="AV27" s="1302"/>
      <c r="AW27" s="1302"/>
      <c r="AX27" s="1302"/>
      <c r="AY27" s="370"/>
      <c r="AZ27" s="371"/>
      <c r="BA27" s="1306" t="str">
        <f>MID(SUVAHAVUJ!AD55,1,1)</f>
        <v xml:space="preserve"> </v>
      </c>
      <c r="BB27" s="1306"/>
      <c r="BC27" s="1306"/>
      <c r="BD27" s="1306"/>
      <c r="BE27" s="1306"/>
      <c r="BF27" s="1306"/>
      <c r="BG27" s="1306" t="str">
        <f>MID(SUVAHAVUJ!AD55,2,1)</f>
        <v xml:space="preserve"> </v>
      </c>
      <c r="BH27" s="1306"/>
      <c r="BI27" s="1306"/>
      <c r="BJ27" s="1306"/>
      <c r="BK27" s="1306"/>
      <c r="BL27" s="1306" t="str">
        <f>MID(SUVAHAVUJ!AD55,3,1)</f>
        <v xml:space="preserve"> </v>
      </c>
      <c r="BM27" s="1306"/>
      <c r="BN27" s="1306"/>
      <c r="BO27" s="1306"/>
      <c r="BP27" s="1306"/>
      <c r="BQ27" s="1306"/>
      <c r="BR27" s="1306" t="str">
        <f>MID(SUVAHAVUJ!AD55,4,1)</f>
        <v xml:space="preserve"> </v>
      </c>
      <c r="BS27" s="1306"/>
      <c r="BT27" s="1306"/>
      <c r="BU27" s="1306"/>
      <c r="BV27" s="1306"/>
      <c r="BW27" s="1306" t="str">
        <f>MID(SUVAHAVUJ!AD55,5,1)</f>
        <v>1</v>
      </c>
      <c r="BX27" s="1306"/>
      <c r="BY27" s="1306"/>
      <c r="BZ27" s="1306"/>
      <c r="CA27" s="1306"/>
      <c r="CB27" s="1306"/>
      <c r="CC27" s="1306" t="str">
        <f>MID(SUVAHAVUJ!AD55,6,1)</f>
        <v>9</v>
      </c>
      <c r="CD27" s="1306"/>
      <c r="CE27" s="1306"/>
      <c r="CF27" s="1306"/>
      <c r="CG27" s="1306"/>
      <c r="CH27" s="1306" t="str">
        <f>MID(SUVAHAVUJ!AD55,7,1)</f>
        <v>7</v>
      </c>
      <c r="CI27" s="1306"/>
      <c r="CJ27" s="1306"/>
      <c r="CK27" s="1306"/>
      <c r="CL27" s="1306"/>
      <c r="CM27" s="1306"/>
      <c r="CN27" s="1306" t="str">
        <f>MID(SUVAHAVUJ!AD55,8,1)</f>
        <v>1</v>
      </c>
      <c r="CO27" s="1306"/>
      <c r="CP27" s="1306"/>
      <c r="CQ27" s="1306"/>
      <c r="CR27" s="1306"/>
      <c r="CS27" s="1306" t="str">
        <f>MID(SUVAHAVUJ!AD55,9,1)</f>
        <v>0</v>
      </c>
      <c r="CT27" s="1306"/>
      <c r="CU27" s="1306"/>
      <c r="CV27" s="1306"/>
      <c r="CW27" s="1306"/>
      <c r="CX27" s="1306"/>
      <c r="CY27" s="1306" t="str">
        <f>MID(SUVAHAVUJ!AD55,10,1)</f>
        <v>0</v>
      </c>
      <c r="CZ27" s="1306"/>
      <c r="DA27" s="1306"/>
      <c r="DB27" s="1306"/>
      <c r="DC27" s="1306"/>
      <c r="DD27" s="1306" t="str">
        <f>MID(SUVAHAVUJ!AD55,11,1)</f>
        <v>1</v>
      </c>
      <c r="DE27" s="1306"/>
      <c r="DF27" s="1306"/>
      <c r="DG27" s="1306"/>
      <c r="DH27" s="1306"/>
      <c r="DI27" s="1316"/>
      <c r="DJ27" s="370"/>
      <c r="DK27" s="371"/>
      <c r="DL27" s="1306" t="str">
        <f>MID(SUVAHAVUJ!AF55,1,1)</f>
        <v xml:space="preserve"> </v>
      </c>
      <c r="DM27" s="1306"/>
      <c r="DN27" s="1306"/>
      <c r="DO27" s="1306"/>
      <c r="DP27" s="1306"/>
      <c r="DQ27" s="1306"/>
      <c r="DR27" s="1306" t="str">
        <f>MID(SUVAHAVUJ!AF55,2,1)</f>
        <v xml:space="preserve"> </v>
      </c>
      <c r="DS27" s="1306"/>
      <c r="DT27" s="1306"/>
      <c r="DU27" s="1306"/>
      <c r="DV27" s="1306"/>
      <c r="DW27" s="1306" t="str">
        <f>MID(SUVAHAVUJ!AF55,3,1)</f>
        <v xml:space="preserve"> </v>
      </c>
      <c r="DX27" s="1306"/>
      <c r="DY27" s="1306"/>
      <c r="DZ27" s="1306"/>
      <c r="EA27" s="1306"/>
      <c r="EB27" s="1306"/>
      <c r="EC27" s="1306" t="str">
        <f>MID(SUVAHAVUJ!AF55,4,1)</f>
        <v xml:space="preserve"> </v>
      </c>
      <c r="ED27" s="1306"/>
      <c r="EE27" s="1306"/>
      <c r="EF27" s="1306"/>
      <c r="EG27" s="1306"/>
      <c r="EH27" s="1306" t="str">
        <f>MID(SUVAHAVUJ!AF55,5,1)</f>
        <v>1</v>
      </c>
      <c r="EI27" s="1306"/>
      <c r="EJ27" s="1306"/>
      <c r="EK27" s="1306"/>
      <c r="EL27" s="1306"/>
      <c r="EM27" s="1306"/>
      <c r="EN27" s="1306" t="str">
        <f>MID(SUVAHAVUJ!AF55,6,1)</f>
        <v>9</v>
      </c>
      <c r="EO27" s="1306"/>
      <c r="EP27" s="1306"/>
      <c r="EQ27" s="1306"/>
      <c r="ER27" s="1306"/>
      <c r="ES27" s="1306" t="str">
        <f>MID(SUVAHAVUJ!AF55,7,1)</f>
        <v>7</v>
      </c>
      <c r="ET27" s="1306"/>
      <c r="EU27" s="1306"/>
      <c r="EV27" s="1306"/>
      <c r="EW27" s="1306"/>
      <c r="EX27" s="1306"/>
      <c r="EY27" s="1306" t="str">
        <f>MID(SUVAHAVUJ!AF55,8,1)</f>
        <v>1</v>
      </c>
      <c r="EZ27" s="1306"/>
      <c r="FA27" s="1306"/>
      <c r="FB27" s="1306"/>
      <c r="FC27" s="1306"/>
      <c r="FD27" s="1306" t="str">
        <f>MID(SUVAHAVUJ!AF55,9,1)</f>
        <v>0</v>
      </c>
      <c r="FE27" s="1306"/>
      <c r="FF27" s="1306"/>
      <c r="FG27" s="1306"/>
      <c r="FH27" s="1306"/>
      <c r="FI27" s="1306"/>
      <c r="FJ27" s="1306" t="str">
        <f>MID(SUVAHAVUJ!AF55,10,1)</f>
        <v>0</v>
      </c>
      <c r="FK27" s="1306"/>
      <c r="FL27" s="1306"/>
      <c r="FM27" s="1306"/>
      <c r="FN27" s="1306"/>
      <c r="FO27" s="1307" t="str">
        <f>MID(SUVAHAVUJ!AF55,11,1)</f>
        <v>1</v>
      </c>
      <c r="FP27" s="1307"/>
      <c r="FQ27" s="1307"/>
      <c r="FR27" s="1307"/>
      <c r="FS27" s="1313"/>
      <c r="FT27" s="1303"/>
      <c r="FU27" s="1303"/>
      <c r="FV27" s="1303"/>
      <c r="FW27" s="1303"/>
      <c r="FX27" s="1303"/>
      <c r="FY27" s="1303"/>
      <c r="FZ27" s="1303"/>
      <c r="GA27" s="1303"/>
      <c r="GB27" s="1303"/>
      <c r="GC27" s="1303"/>
      <c r="GD27" s="1303"/>
      <c r="GE27" s="1303"/>
      <c r="GF27" s="1303"/>
      <c r="GG27" s="1303"/>
      <c r="GH27" s="1303"/>
      <c r="GI27" s="1303"/>
      <c r="GJ27" s="1303"/>
      <c r="GK27" s="1303"/>
      <c r="GL27" s="1303"/>
      <c r="GM27" s="1303"/>
      <c r="GN27" s="1303"/>
      <c r="GO27" s="1303"/>
      <c r="GP27" s="1303"/>
      <c r="GQ27" s="1303"/>
      <c r="GR27" s="1303"/>
      <c r="GS27" s="1303"/>
      <c r="GT27" s="1303"/>
      <c r="GU27" s="1303"/>
      <c r="GV27" s="1303"/>
      <c r="GW27" s="1303"/>
    </row>
    <row r="28" spans="2:205" ht="23.25" customHeight="1" x14ac:dyDescent="0.2">
      <c r="B28" s="1299"/>
      <c r="C28" s="1299"/>
      <c r="D28" s="1299"/>
      <c r="E28" s="1299"/>
      <c r="F28" s="1299"/>
      <c r="G28" s="1299"/>
      <c r="H28" s="1299"/>
      <c r="I28" s="1299"/>
      <c r="J28" s="1299"/>
      <c r="K28" s="1299"/>
      <c r="L28" s="1301"/>
      <c r="M28" s="1301"/>
      <c r="N28" s="1301"/>
      <c r="O28" s="1301"/>
      <c r="P28" s="1301"/>
      <c r="Q28" s="1301"/>
      <c r="R28" s="1301"/>
      <c r="S28" s="1301"/>
      <c r="T28" s="1301"/>
      <c r="U28" s="1301"/>
      <c r="V28" s="1301"/>
      <c r="W28" s="1301"/>
      <c r="X28" s="1301"/>
      <c r="Y28" s="1301"/>
      <c r="Z28" s="1301"/>
      <c r="AA28" s="1301"/>
      <c r="AB28" s="1301"/>
      <c r="AC28" s="1301"/>
      <c r="AD28" s="1301"/>
      <c r="AE28" s="1301"/>
      <c r="AF28" s="1301"/>
      <c r="AG28" s="1301"/>
      <c r="AH28" s="1301"/>
      <c r="AI28" s="1301"/>
      <c r="AJ28" s="1301"/>
      <c r="AK28" s="1301"/>
      <c r="AL28" s="1301"/>
      <c r="AM28" s="1301"/>
      <c r="AN28" s="1301"/>
      <c r="AO28" s="1301"/>
      <c r="AP28" s="1301"/>
      <c r="AQ28" s="1302"/>
      <c r="AR28" s="1302"/>
      <c r="AS28" s="1302"/>
      <c r="AT28" s="1302"/>
      <c r="AU28" s="1302"/>
      <c r="AV28" s="1302"/>
      <c r="AW28" s="1302"/>
      <c r="AX28" s="1302"/>
      <c r="AY28" s="370"/>
      <c r="AZ28" s="371"/>
      <c r="BA28" s="1306" t="str">
        <f>MID(SUVAHAVUJ!AE55,1,1)</f>
        <v xml:space="preserve"> </v>
      </c>
      <c r="BB28" s="1306"/>
      <c r="BC28" s="1306"/>
      <c r="BD28" s="1306"/>
      <c r="BE28" s="1306"/>
      <c r="BF28" s="1306"/>
      <c r="BG28" s="1306" t="str">
        <f>MID(SUVAHAVUJ!AE55,2,1)</f>
        <v xml:space="preserve"> </v>
      </c>
      <c r="BH28" s="1306"/>
      <c r="BI28" s="1306"/>
      <c r="BJ28" s="1306"/>
      <c r="BK28" s="1306"/>
      <c r="BL28" s="1306" t="str">
        <f>MID(SUVAHAVUJ!AE55,3,1)</f>
        <v xml:space="preserve"> </v>
      </c>
      <c r="BM28" s="1306"/>
      <c r="BN28" s="1306"/>
      <c r="BO28" s="1306"/>
      <c r="BP28" s="1306"/>
      <c r="BQ28" s="1306"/>
      <c r="BR28" s="1306" t="str">
        <f>MID(SUVAHAVUJ!AE55,4,1)</f>
        <v xml:space="preserve"> </v>
      </c>
      <c r="BS28" s="1306"/>
      <c r="BT28" s="1306"/>
      <c r="BU28" s="1306"/>
      <c r="BV28" s="1306"/>
      <c r="BW28" s="1306" t="str">
        <f>MID(SUVAHAVUJ!AE55,5,1)</f>
        <v xml:space="preserve"> </v>
      </c>
      <c r="BX28" s="1306"/>
      <c r="BY28" s="1306"/>
      <c r="BZ28" s="1306"/>
      <c r="CA28" s="1306"/>
      <c r="CB28" s="1306"/>
      <c r="CC28" s="1306" t="str">
        <f>MID(SUVAHAVUJ!AE55,6,1)</f>
        <v xml:space="preserve"> </v>
      </c>
      <c r="CD28" s="1306"/>
      <c r="CE28" s="1306"/>
      <c r="CF28" s="1306"/>
      <c r="CG28" s="1306"/>
      <c r="CH28" s="1306" t="str">
        <f>MID(SUVAHAVUJ!AE55,7,1)</f>
        <v xml:space="preserve"> </v>
      </c>
      <c r="CI28" s="1306"/>
      <c r="CJ28" s="1306"/>
      <c r="CK28" s="1306"/>
      <c r="CL28" s="1306"/>
      <c r="CM28" s="1306"/>
      <c r="CN28" s="1306" t="str">
        <f>MID(SUVAHAVUJ!AE55,8,1)</f>
        <v xml:space="preserve"> </v>
      </c>
      <c r="CO28" s="1306"/>
      <c r="CP28" s="1306"/>
      <c r="CQ28" s="1306"/>
      <c r="CR28" s="1306"/>
      <c r="CS28" s="1306" t="str">
        <f>MID(SUVAHAVUJ!AE55,9,1)</f>
        <v xml:space="preserve"> </v>
      </c>
      <c r="CT28" s="1306"/>
      <c r="CU28" s="1306"/>
      <c r="CV28" s="1306"/>
      <c r="CW28" s="1306"/>
      <c r="CX28" s="1306"/>
      <c r="CY28" s="1306" t="str">
        <f>MID(SUVAHAVUJ!AE55,10,1)</f>
        <v xml:space="preserve"> </v>
      </c>
      <c r="CZ28" s="1306"/>
      <c r="DA28" s="1306"/>
      <c r="DB28" s="1306"/>
      <c r="DC28" s="1306"/>
      <c r="DD28" s="1306" t="str">
        <f>MID(SUVAHAVUJ!AE55,11,1)</f>
        <v>0</v>
      </c>
      <c r="DE28" s="1306"/>
      <c r="DF28" s="1306"/>
      <c r="DG28" s="1306"/>
      <c r="DH28" s="1306"/>
      <c r="DI28" s="1316"/>
      <c r="DJ28" s="1304"/>
      <c r="DK28" s="1304"/>
      <c r="DL28" s="1304"/>
      <c r="DM28" s="1304"/>
      <c r="DN28" s="1304"/>
      <c r="DO28" s="1304"/>
      <c r="DP28" s="1304"/>
      <c r="DQ28" s="1304"/>
      <c r="DR28" s="1304"/>
      <c r="DS28" s="1304"/>
      <c r="DT28" s="1304"/>
      <c r="DU28" s="1304"/>
      <c r="DV28" s="1304"/>
      <c r="DW28" s="1304"/>
      <c r="DX28" s="1304"/>
      <c r="DY28" s="1304"/>
      <c r="DZ28" s="1304"/>
      <c r="EA28" s="1304"/>
      <c r="EB28" s="1304"/>
      <c r="EC28" s="1304"/>
      <c r="ED28" s="1304"/>
      <c r="EE28" s="1304"/>
      <c r="EF28" s="1304"/>
      <c r="EG28" s="1304"/>
      <c r="EH28" s="1304"/>
      <c r="EI28" s="1304"/>
      <c r="EJ28" s="1304"/>
      <c r="EK28" s="1304"/>
      <c r="EL28" s="1304"/>
      <c r="EM28" s="1304"/>
      <c r="EN28" s="370"/>
      <c r="EO28" s="371"/>
      <c r="EP28" s="1306" t="str">
        <f>MID(SUVAHAVUJ!AG55,1,1)</f>
        <v xml:space="preserve"> </v>
      </c>
      <c r="EQ28" s="1306"/>
      <c r="ER28" s="1306"/>
      <c r="ES28" s="1306"/>
      <c r="ET28" s="1306"/>
      <c r="EU28" s="1306"/>
      <c r="EV28" s="1306" t="str">
        <f>MID(SUVAHAVUJ!AG55,2,1)</f>
        <v xml:space="preserve"> </v>
      </c>
      <c r="EW28" s="1306"/>
      <c r="EX28" s="1306"/>
      <c r="EY28" s="1306"/>
      <c r="EZ28" s="1306"/>
      <c r="FA28" s="1306" t="str">
        <f>MID(SUVAHAVUJ!AG55,3,1)</f>
        <v xml:space="preserve"> </v>
      </c>
      <c r="FB28" s="1306"/>
      <c r="FC28" s="1306"/>
      <c r="FD28" s="1306"/>
      <c r="FE28" s="1306"/>
      <c r="FF28" s="1306"/>
      <c r="FG28" s="1306" t="str">
        <f>MID(SUVAHAVUJ!AG55,4,1)</f>
        <v xml:space="preserve"> </v>
      </c>
      <c r="FH28" s="1306"/>
      <c r="FI28" s="1306"/>
      <c r="FJ28" s="1306"/>
      <c r="FK28" s="1306"/>
      <c r="FL28" s="1306" t="str">
        <f>MID(SUVAHAVUJ!AG55,5,1)</f>
        <v xml:space="preserve"> </v>
      </c>
      <c r="FM28" s="1306"/>
      <c r="FN28" s="1306"/>
      <c r="FO28" s="1306"/>
      <c r="FP28" s="1306"/>
      <c r="FQ28" s="1306"/>
      <c r="FR28" s="1306" t="str">
        <f>MID(SUVAHAVUJ!AG55,6,1)</f>
        <v xml:space="preserve"> </v>
      </c>
      <c r="FS28" s="1306"/>
      <c r="FT28" s="1306"/>
      <c r="FU28" s="1306"/>
      <c r="FV28" s="1306"/>
      <c r="FW28" s="1306" t="str">
        <f>MID(SUVAHAVUJ!AG55,7,1)</f>
        <v xml:space="preserve"> </v>
      </c>
      <c r="FX28" s="1306"/>
      <c r="FY28" s="1306"/>
      <c r="FZ28" s="1306"/>
      <c r="GA28" s="1306"/>
      <c r="GB28" s="1306"/>
      <c r="GC28" s="1306" t="str">
        <f>MID(SUVAHAVUJ!AG55,8,1)</f>
        <v xml:space="preserve"> </v>
      </c>
      <c r="GD28" s="1306"/>
      <c r="GE28" s="1306"/>
      <c r="GF28" s="1306"/>
      <c r="GG28" s="1306"/>
      <c r="GH28" s="1306" t="str">
        <f>MID(SUVAHAVUJ!AG55,9,1)</f>
        <v xml:space="preserve"> </v>
      </c>
      <c r="GI28" s="1306"/>
      <c r="GJ28" s="1306"/>
      <c r="GK28" s="1306"/>
      <c r="GL28" s="1306"/>
      <c r="GM28" s="1306"/>
      <c r="GN28" s="1306" t="str">
        <f>MID(SUVAHAVUJ!AG55,10,1)</f>
        <v xml:space="preserve"> </v>
      </c>
      <c r="GO28" s="1306"/>
      <c r="GP28" s="1306"/>
      <c r="GQ28" s="1306"/>
      <c r="GR28" s="1306"/>
      <c r="GS28" s="1307" t="str">
        <f>MID(SUVAHAVUJ!AG55,11,1)</f>
        <v>0</v>
      </c>
      <c r="GT28" s="1307"/>
      <c r="GU28" s="1307"/>
      <c r="GV28" s="1307"/>
      <c r="GW28" s="1313"/>
    </row>
    <row r="29" spans="2:205" s="129" customFormat="1" ht="24" customHeight="1" x14ac:dyDescent="0.2">
      <c r="B29" s="1322" t="s">
        <v>2238</v>
      </c>
      <c r="C29" s="1322"/>
      <c r="D29" s="1322"/>
      <c r="E29" s="1322"/>
      <c r="F29" s="1322"/>
      <c r="G29" s="1322"/>
      <c r="H29" s="1322"/>
      <c r="I29" s="1322"/>
      <c r="J29" s="1322"/>
      <c r="K29" s="1322"/>
      <c r="L29" s="1300" t="str">
        <f>SUVAHAVUJ!$D$56</f>
        <v>Pohľadávky z obchodného styku súčet (r. 55 až r. 57)</v>
      </c>
      <c r="M29" s="1301"/>
      <c r="N29" s="1301"/>
      <c r="O29" s="1301"/>
      <c r="P29" s="1301"/>
      <c r="Q29" s="1301"/>
      <c r="R29" s="1301"/>
      <c r="S29" s="1301"/>
      <c r="T29" s="1301"/>
      <c r="U29" s="1301"/>
      <c r="V29" s="1301"/>
      <c r="W29" s="1301"/>
      <c r="X29" s="1301"/>
      <c r="Y29" s="1301"/>
      <c r="Z29" s="1301"/>
      <c r="AA29" s="1301"/>
      <c r="AB29" s="1301"/>
      <c r="AC29" s="1301"/>
      <c r="AD29" s="1301"/>
      <c r="AE29" s="1301"/>
      <c r="AF29" s="1301"/>
      <c r="AG29" s="1301"/>
      <c r="AH29" s="1301"/>
      <c r="AI29" s="1301"/>
      <c r="AJ29" s="1301"/>
      <c r="AK29" s="1301"/>
      <c r="AL29" s="1301"/>
      <c r="AM29" s="1301"/>
      <c r="AN29" s="1301"/>
      <c r="AO29" s="1301"/>
      <c r="AP29" s="1301"/>
      <c r="AQ29" s="1302" t="s">
        <v>604</v>
      </c>
      <c r="AR29" s="1302"/>
      <c r="AS29" s="1302"/>
      <c r="AT29" s="1302"/>
      <c r="AU29" s="1302"/>
      <c r="AV29" s="1302"/>
      <c r="AW29" s="1302"/>
      <c r="AX29" s="1302"/>
      <c r="AY29" s="370"/>
      <c r="AZ29" s="371"/>
      <c r="BA29" s="1306" t="str">
        <f>MID(SUVAHAVUJ!AD56,1,1)</f>
        <v xml:space="preserve"> </v>
      </c>
      <c r="BB29" s="1306"/>
      <c r="BC29" s="1306"/>
      <c r="BD29" s="1306"/>
      <c r="BE29" s="1306"/>
      <c r="BF29" s="1306"/>
      <c r="BG29" s="1306" t="str">
        <f>MID(SUVAHAVUJ!AD56,2,1)</f>
        <v xml:space="preserve"> </v>
      </c>
      <c r="BH29" s="1306"/>
      <c r="BI29" s="1306"/>
      <c r="BJ29" s="1306"/>
      <c r="BK29" s="1306"/>
      <c r="BL29" s="1306" t="str">
        <f>MID(SUVAHAVUJ!AD56,3,1)</f>
        <v xml:space="preserve"> </v>
      </c>
      <c r="BM29" s="1306"/>
      <c r="BN29" s="1306"/>
      <c r="BO29" s="1306"/>
      <c r="BP29" s="1306"/>
      <c r="BQ29" s="1306"/>
      <c r="BR29" s="1306" t="str">
        <f>MID(SUVAHAVUJ!AD56,4,1)</f>
        <v xml:space="preserve"> </v>
      </c>
      <c r="BS29" s="1306"/>
      <c r="BT29" s="1306"/>
      <c r="BU29" s="1306"/>
      <c r="BV29" s="1306"/>
      <c r="BW29" s="1306" t="str">
        <f>MID(SUVAHAVUJ!AD56,5,1)</f>
        <v>1</v>
      </c>
      <c r="BX29" s="1306"/>
      <c r="BY29" s="1306"/>
      <c r="BZ29" s="1306"/>
      <c r="CA29" s="1306"/>
      <c r="CB29" s="1306"/>
      <c r="CC29" s="1306" t="str">
        <f>MID(SUVAHAVUJ!AD56,6,1)</f>
        <v>9</v>
      </c>
      <c r="CD29" s="1306"/>
      <c r="CE29" s="1306"/>
      <c r="CF29" s="1306"/>
      <c r="CG29" s="1306"/>
      <c r="CH29" s="1306" t="str">
        <f>MID(SUVAHAVUJ!AD56,7,1)</f>
        <v>7</v>
      </c>
      <c r="CI29" s="1306"/>
      <c r="CJ29" s="1306"/>
      <c r="CK29" s="1306"/>
      <c r="CL29" s="1306"/>
      <c r="CM29" s="1306"/>
      <c r="CN29" s="1306" t="str">
        <f>MID(SUVAHAVUJ!AD56,8,1)</f>
        <v>1</v>
      </c>
      <c r="CO29" s="1306"/>
      <c r="CP29" s="1306"/>
      <c r="CQ29" s="1306"/>
      <c r="CR29" s="1306"/>
      <c r="CS29" s="1306" t="str">
        <f>MID(SUVAHAVUJ!AD56,9,1)</f>
        <v>0</v>
      </c>
      <c r="CT29" s="1306"/>
      <c r="CU29" s="1306"/>
      <c r="CV29" s="1306"/>
      <c r="CW29" s="1306"/>
      <c r="CX29" s="1306"/>
      <c r="CY29" s="1306" t="str">
        <f>MID(SUVAHAVUJ!AD56,10,1)</f>
        <v>0</v>
      </c>
      <c r="CZ29" s="1306"/>
      <c r="DA29" s="1306"/>
      <c r="DB29" s="1306"/>
      <c r="DC29" s="1306"/>
      <c r="DD29" s="1306" t="str">
        <f>MID(SUVAHAVUJ!AD56,11,1)</f>
        <v>1</v>
      </c>
      <c r="DE29" s="1306"/>
      <c r="DF29" s="1306"/>
      <c r="DG29" s="1306"/>
      <c r="DH29" s="1306"/>
      <c r="DI29" s="1316"/>
      <c r="DJ29" s="370"/>
      <c r="DK29" s="371"/>
      <c r="DL29" s="1306" t="str">
        <f>MID(SUVAHAVUJ!AF56,1,1)</f>
        <v xml:space="preserve"> </v>
      </c>
      <c r="DM29" s="1306"/>
      <c r="DN29" s="1306"/>
      <c r="DO29" s="1306"/>
      <c r="DP29" s="1306"/>
      <c r="DQ29" s="1306"/>
      <c r="DR29" s="1306" t="str">
        <f>MID(SUVAHAVUJ!AF56,2,1)</f>
        <v xml:space="preserve"> </v>
      </c>
      <c r="DS29" s="1306"/>
      <c r="DT29" s="1306"/>
      <c r="DU29" s="1306"/>
      <c r="DV29" s="1306"/>
      <c r="DW29" s="1306" t="str">
        <f>MID(SUVAHAVUJ!AF56,3,1)</f>
        <v xml:space="preserve"> </v>
      </c>
      <c r="DX29" s="1306"/>
      <c r="DY29" s="1306"/>
      <c r="DZ29" s="1306"/>
      <c r="EA29" s="1306"/>
      <c r="EB29" s="1306"/>
      <c r="EC29" s="1306" t="str">
        <f>MID(SUVAHAVUJ!AF56,4,1)</f>
        <v xml:space="preserve"> </v>
      </c>
      <c r="ED29" s="1306"/>
      <c r="EE29" s="1306"/>
      <c r="EF29" s="1306"/>
      <c r="EG29" s="1306"/>
      <c r="EH29" s="1306" t="str">
        <f>MID(SUVAHAVUJ!AF56,5,1)</f>
        <v>1</v>
      </c>
      <c r="EI29" s="1306"/>
      <c r="EJ29" s="1306"/>
      <c r="EK29" s="1306"/>
      <c r="EL29" s="1306"/>
      <c r="EM29" s="1306"/>
      <c r="EN29" s="1306" t="str">
        <f>MID(SUVAHAVUJ!AF56,6,1)</f>
        <v>9</v>
      </c>
      <c r="EO29" s="1306"/>
      <c r="EP29" s="1306"/>
      <c r="EQ29" s="1306"/>
      <c r="ER29" s="1306"/>
      <c r="ES29" s="1306" t="str">
        <f>MID(SUVAHAVUJ!AF56,7,1)</f>
        <v>7</v>
      </c>
      <c r="ET29" s="1306"/>
      <c r="EU29" s="1306"/>
      <c r="EV29" s="1306"/>
      <c r="EW29" s="1306"/>
      <c r="EX29" s="1306"/>
      <c r="EY29" s="1306" t="str">
        <f>MID(SUVAHAVUJ!AF56,8,1)</f>
        <v>1</v>
      </c>
      <c r="EZ29" s="1306"/>
      <c r="FA29" s="1306"/>
      <c r="FB29" s="1306"/>
      <c r="FC29" s="1306"/>
      <c r="FD29" s="1306" t="str">
        <f>MID(SUVAHAVUJ!AF56,9,1)</f>
        <v>0</v>
      </c>
      <c r="FE29" s="1306"/>
      <c r="FF29" s="1306"/>
      <c r="FG29" s="1306"/>
      <c r="FH29" s="1306"/>
      <c r="FI29" s="1306"/>
      <c r="FJ29" s="1306" t="str">
        <f>MID(SUVAHAVUJ!AF56,10,1)</f>
        <v>0</v>
      </c>
      <c r="FK29" s="1306"/>
      <c r="FL29" s="1306"/>
      <c r="FM29" s="1306"/>
      <c r="FN29" s="1306"/>
      <c r="FO29" s="1307" t="str">
        <f>MID(SUVAHAVUJ!AF56,11,1)</f>
        <v>1</v>
      </c>
      <c r="FP29" s="1307"/>
      <c r="FQ29" s="1307"/>
      <c r="FR29" s="1307"/>
      <c r="FS29" s="1313"/>
      <c r="FT29" s="1303"/>
      <c r="FU29" s="1303"/>
      <c r="FV29" s="1303"/>
      <c r="FW29" s="1303"/>
      <c r="FX29" s="1303"/>
      <c r="FY29" s="1303"/>
      <c r="FZ29" s="1303"/>
      <c r="GA29" s="1303"/>
      <c r="GB29" s="1303"/>
      <c r="GC29" s="1303"/>
      <c r="GD29" s="1303"/>
      <c r="GE29" s="1303"/>
      <c r="GF29" s="1303"/>
      <c r="GG29" s="1303"/>
      <c r="GH29" s="1303"/>
      <c r="GI29" s="1303"/>
      <c r="GJ29" s="1303"/>
      <c r="GK29" s="1303"/>
      <c r="GL29" s="1303"/>
      <c r="GM29" s="1303"/>
      <c r="GN29" s="1303"/>
      <c r="GO29" s="1303"/>
      <c r="GP29" s="1303"/>
      <c r="GQ29" s="1303"/>
      <c r="GR29" s="1303"/>
      <c r="GS29" s="1303"/>
      <c r="GT29" s="1303"/>
      <c r="GU29" s="1303"/>
      <c r="GV29" s="1303"/>
      <c r="GW29" s="1303"/>
    </row>
    <row r="30" spans="2:205" ht="23.25" customHeight="1" x14ac:dyDescent="0.2">
      <c r="B30" s="1322"/>
      <c r="C30" s="1322"/>
      <c r="D30" s="1322"/>
      <c r="E30" s="1322"/>
      <c r="F30" s="1322"/>
      <c r="G30" s="1322"/>
      <c r="H30" s="1322"/>
      <c r="I30" s="1322"/>
      <c r="J30" s="1322"/>
      <c r="K30" s="1322"/>
      <c r="L30" s="1301"/>
      <c r="M30" s="1301"/>
      <c r="N30" s="1301"/>
      <c r="O30" s="1301"/>
      <c r="P30" s="1301"/>
      <c r="Q30" s="1301"/>
      <c r="R30" s="1301"/>
      <c r="S30" s="1301"/>
      <c r="T30" s="1301"/>
      <c r="U30" s="1301"/>
      <c r="V30" s="1301"/>
      <c r="W30" s="1301"/>
      <c r="X30" s="1301"/>
      <c r="Y30" s="1301"/>
      <c r="Z30" s="1301"/>
      <c r="AA30" s="1301"/>
      <c r="AB30" s="1301"/>
      <c r="AC30" s="1301"/>
      <c r="AD30" s="1301"/>
      <c r="AE30" s="1301"/>
      <c r="AF30" s="1301"/>
      <c r="AG30" s="1301"/>
      <c r="AH30" s="1301"/>
      <c r="AI30" s="1301"/>
      <c r="AJ30" s="1301"/>
      <c r="AK30" s="1301"/>
      <c r="AL30" s="1301"/>
      <c r="AM30" s="1301"/>
      <c r="AN30" s="1301"/>
      <c r="AO30" s="1301"/>
      <c r="AP30" s="1301"/>
      <c r="AQ30" s="1302"/>
      <c r="AR30" s="1302"/>
      <c r="AS30" s="1302"/>
      <c r="AT30" s="1302"/>
      <c r="AU30" s="1302"/>
      <c r="AV30" s="1302"/>
      <c r="AW30" s="1302"/>
      <c r="AX30" s="1302"/>
      <c r="AY30" s="370"/>
      <c r="AZ30" s="371"/>
      <c r="BA30" s="1306" t="str">
        <f>MID(SUVAHAVUJ!AE56,1,1)</f>
        <v xml:space="preserve"> </v>
      </c>
      <c r="BB30" s="1306"/>
      <c r="BC30" s="1306"/>
      <c r="BD30" s="1306"/>
      <c r="BE30" s="1306"/>
      <c r="BF30" s="1306"/>
      <c r="BG30" s="1306" t="str">
        <f>MID(SUVAHAVUJ!AE56,2,1)</f>
        <v xml:space="preserve"> </v>
      </c>
      <c r="BH30" s="1306"/>
      <c r="BI30" s="1306"/>
      <c r="BJ30" s="1306"/>
      <c r="BK30" s="1306"/>
      <c r="BL30" s="1306" t="str">
        <f>MID(SUVAHAVUJ!AE56,3,1)</f>
        <v xml:space="preserve"> </v>
      </c>
      <c r="BM30" s="1306"/>
      <c r="BN30" s="1306"/>
      <c r="BO30" s="1306"/>
      <c r="BP30" s="1306"/>
      <c r="BQ30" s="1306"/>
      <c r="BR30" s="1306" t="str">
        <f>MID(SUVAHAVUJ!AE56,4,1)</f>
        <v xml:space="preserve"> </v>
      </c>
      <c r="BS30" s="1306"/>
      <c r="BT30" s="1306"/>
      <c r="BU30" s="1306"/>
      <c r="BV30" s="1306"/>
      <c r="BW30" s="1306" t="str">
        <f>MID(SUVAHAVUJ!AE56,5,1)</f>
        <v xml:space="preserve"> </v>
      </c>
      <c r="BX30" s="1306"/>
      <c r="BY30" s="1306"/>
      <c r="BZ30" s="1306"/>
      <c r="CA30" s="1306"/>
      <c r="CB30" s="1306"/>
      <c r="CC30" s="1306" t="str">
        <f>MID(SUVAHAVUJ!AE56,6,1)</f>
        <v xml:space="preserve"> </v>
      </c>
      <c r="CD30" s="1306"/>
      <c r="CE30" s="1306"/>
      <c r="CF30" s="1306"/>
      <c r="CG30" s="1306"/>
      <c r="CH30" s="1306" t="str">
        <f>MID(SUVAHAVUJ!AE56,7,1)</f>
        <v xml:space="preserve"> </v>
      </c>
      <c r="CI30" s="1306"/>
      <c r="CJ30" s="1306"/>
      <c r="CK30" s="1306"/>
      <c r="CL30" s="1306"/>
      <c r="CM30" s="1306"/>
      <c r="CN30" s="1306" t="str">
        <f>MID(SUVAHAVUJ!AE56,8,1)</f>
        <v xml:space="preserve"> </v>
      </c>
      <c r="CO30" s="1306"/>
      <c r="CP30" s="1306"/>
      <c r="CQ30" s="1306"/>
      <c r="CR30" s="1306"/>
      <c r="CS30" s="1306" t="str">
        <f>MID(SUVAHAVUJ!AE56,9,1)</f>
        <v xml:space="preserve"> </v>
      </c>
      <c r="CT30" s="1306"/>
      <c r="CU30" s="1306"/>
      <c r="CV30" s="1306"/>
      <c r="CW30" s="1306"/>
      <c r="CX30" s="1306"/>
      <c r="CY30" s="1306" t="str">
        <f>MID(SUVAHAVUJ!AE56,10,1)</f>
        <v xml:space="preserve"> </v>
      </c>
      <c r="CZ30" s="1306"/>
      <c r="DA30" s="1306"/>
      <c r="DB30" s="1306"/>
      <c r="DC30" s="1306"/>
      <c r="DD30" s="1306" t="str">
        <f>MID(SUVAHAVUJ!AE56,11,1)</f>
        <v>0</v>
      </c>
      <c r="DE30" s="1306"/>
      <c r="DF30" s="1306"/>
      <c r="DG30" s="1306"/>
      <c r="DH30" s="1306"/>
      <c r="DI30" s="1316"/>
      <c r="DJ30" s="1304"/>
      <c r="DK30" s="1304"/>
      <c r="DL30" s="1304"/>
      <c r="DM30" s="1304"/>
      <c r="DN30" s="1304"/>
      <c r="DO30" s="1304"/>
      <c r="DP30" s="1304"/>
      <c r="DQ30" s="1304"/>
      <c r="DR30" s="1304"/>
      <c r="DS30" s="1304"/>
      <c r="DT30" s="1304"/>
      <c r="DU30" s="1304"/>
      <c r="DV30" s="1304"/>
      <c r="DW30" s="1304"/>
      <c r="DX30" s="1304"/>
      <c r="DY30" s="1304"/>
      <c r="DZ30" s="1304"/>
      <c r="EA30" s="1304"/>
      <c r="EB30" s="1304"/>
      <c r="EC30" s="1304"/>
      <c r="ED30" s="1304"/>
      <c r="EE30" s="1304"/>
      <c r="EF30" s="1304"/>
      <c r="EG30" s="1304"/>
      <c r="EH30" s="1304"/>
      <c r="EI30" s="1304"/>
      <c r="EJ30" s="1304"/>
      <c r="EK30" s="1304"/>
      <c r="EL30" s="1304"/>
      <c r="EM30" s="1304"/>
      <c r="EN30" s="370"/>
      <c r="EO30" s="371"/>
      <c r="EP30" s="1306" t="str">
        <f>MID(SUVAHAVUJ!AG56,1,1)</f>
        <v xml:space="preserve"> </v>
      </c>
      <c r="EQ30" s="1306"/>
      <c r="ER30" s="1306"/>
      <c r="ES30" s="1306"/>
      <c r="ET30" s="1306"/>
      <c r="EU30" s="1306"/>
      <c r="EV30" s="1306" t="str">
        <f>MID(SUVAHAVUJ!AG56,2,1)</f>
        <v xml:space="preserve"> </v>
      </c>
      <c r="EW30" s="1306"/>
      <c r="EX30" s="1306"/>
      <c r="EY30" s="1306"/>
      <c r="EZ30" s="1306"/>
      <c r="FA30" s="1306" t="str">
        <f>MID(SUVAHAVUJ!AG56,3,1)</f>
        <v xml:space="preserve"> </v>
      </c>
      <c r="FB30" s="1306"/>
      <c r="FC30" s="1306"/>
      <c r="FD30" s="1306"/>
      <c r="FE30" s="1306"/>
      <c r="FF30" s="1306"/>
      <c r="FG30" s="1306" t="str">
        <f>MID(SUVAHAVUJ!AG56,4,1)</f>
        <v xml:space="preserve"> </v>
      </c>
      <c r="FH30" s="1306"/>
      <c r="FI30" s="1306"/>
      <c r="FJ30" s="1306"/>
      <c r="FK30" s="1306"/>
      <c r="FL30" s="1306" t="str">
        <f>MID(SUVAHAVUJ!AG56,5,1)</f>
        <v xml:space="preserve"> </v>
      </c>
      <c r="FM30" s="1306"/>
      <c r="FN30" s="1306"/>
      <c r="FO30" s="1306"/>
      <c r="FP30" s="1306"/>
      <c r="FQ30" s="1306"/>
      <c r="FR30" s="1306" t="str">
        <f>MID(SUVAHAVUJ!AG56,6,1)</f>
        <v xml:space="preserve"> </v>
      </c>
      <c r="FS30" s="1306"/>
      <c r="FT30" s="1306"/>
      <c r="FU30" s="1306"/>
      <c r="FV30" s="1306"/>
      <c r="FW30" s="1306" t="str">
        <f>MID(SUVAHAVUJ!AG56,7,1)</f>
        <v xml:space="preserve"> </v>
      </c>
      <c r="FX30" s="1306"/>
      <c r="FY30" s="1306"/>
      <c r="FZ30" s="1306"/>
      <c r="GA30" s="1306"/>
      <c r="GB30" s="1306"/>
      <c r="GC30" s="1306" t="str">
        <f>MID(SUVAHAVUJ!AG56,8,1)</f>
        <v xml:space="preserve"> </v>
      </c>
      <c r="GD30" s="1306"/>
      <c r="GE30" s="1306"/>
      <c r="GF30" s="1306"/>
      <c r="GG30" s="1306"/>
      <c r="GH30" s="1306" t="str">
        <f>MID(SUVAHAVUJ!AG56,9,1)</f>
        <v xml:space="preserve"> </v>
      </c>
      <c r="GI30" s="1306"/>
      <c r="GJ30" s="1306"/>
      <c r="GK30" s="1306"/>
      <c r="GL30" s="1306"/>
      <c r="GM30" s="1306"/>
      <c r="GN30" s="1306" t="str">
        <f>MID(SUVAHAVUJ!AG56,10,1)</f>
        <v xml:space="preserve"> </v>
      </c>
      <c r="GO30" s="1306"/>
      <c r="GP30" s="1306"/>
      <c r="GQ30" s="1306"/>
      <c r="GR30" s="1306"/>
      <c r="GS30" s="1307" t="str">
        <f>MID(SUVAHAVUJ!AG56,11,1)</f>
        <v>0</v>
      </c>
      <c r="GT30" s="1307"/>
      <c r="GU30" s="1307"/>
      <c r="GV30" s="1307"/>
      <c r="GW30" s="1313"/>
    </row>
    <row r="31" spans="2:205" s="129" customFormat="1" ht="23.25" customHeight="1" x14ac:dyDescent="0.2">
      <c r="B31" s="1312" t="s">
        <v>2202</v>
      </c>
      <c r="C31" s="1312"/>
      <c r="D31" s="1312"/>
      <c r="E31" s="1312"/>
      <c r="F31" s="1312"/>
      <c r="G31" s="1312"/>
      <c r="H31" s="1312"/>
      <c r="I31" s="1312"/>
      <c r="J31" s="1312"/>
      <c r="K31" s="1312"/>
      <c r="L31" s="1319" t="str">
        <f>SUVAHAVUJ!$D$57</f>
        <v>Pohľadávky z obchodného styku voči prepojeným účtovným jednotkám (311A, 312A, 313A, 314A, 315A, 31XA) - /391A/</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311" t="s">
        <v>623</v>
      </c>
      <c r="AR31" s="1311"/>
      <c r="AS31" s="1311"/>
      <c r="AT31" s="1311"/>
      <c r="AU31" s="1311"/>
      <c r="AV31" s="1311"/>
      <c r="AW31" s="1311"/>
      <c r="AX31" s="1311"/>
      <c r="AY31" s="370"/>
      <c r="AZ31" s="371"/>
      <c r="BA31" s="1306" t="str">
        <f>MID(SUVAHAVUJ!AD57,1,1)</f>
        <v xml:space="preserve"> </v>
      </c>
      <c r="BB31" s="1306"/>
      <c r="BC31" s="1306"/>
      <c r="BD31" s="1306"/>
      <c r="BE31" s="1306"/>
      <c r="BF31" s="1306"/>
      <c r="BG31" s="1306" t="str">
        <f>MID(SUVAHAVUJ!AD57,2,1)</f>
        <v xml:space="preserve"> </v>
      </c>
      <c r="BH31" s="1306"/>
      <c r="BI31" s="1306"/>
      <c r="BJ31" s="1306"/>
      <c r="BK31" s="1306"/>
      <c r="BL31" s="1306" t="str">
        <f>MID(SUVAHAVUJ!AD57,3,1)</f>
        <v xml:space="preserve"> </v>
      </c>
      <c r="BM31" s="1306"/>
      <c r="BN31" s="1306"/>
      <c r="BO31" s="1306"/>
      <c r="BP31" s="1306"/>
      <c r="BQ31" s="1306"/>
      <c r="BR31" s="1306" t="str">
        <f>MID(SUVAHAVUJ!AD57,4,1)</f>
        <v xml:space="preserve"> </v>
      </c>
      <c r="BS31" s="1306"/>
      <c r="BT31" s="1306"/>
      <c r="BU31" s="1306"/>
      <c r="BV31" s="1306"/>
      <c r="BW31" s="1306" t="str">
        <f>MID(SUVAHAVUJ!AD57,5,1)</f>
        <v>1</v>
      </c>
      <c r="BX31" s="1306"/>
      <c r="BY31" s="1306"/>
      <c r="BZ31" s="1306"/>
      <c r="CA31" s="1306"/>
      <c r="CB31" s="1306"/>
      <c r="CC31" s="1306" t="str">
        <f>MID(SUVAHAVUJ!AD57,6,1)</f>
        <v>9</v>
      </c>
      <c r="CD31" s="1306"/>
      <c r="CE31" s="1306"/>
      <c r="CF31" s="1306"/>
      <c r="CG31" s="1306"/>
      <c r="CH31" s="1306" t="str">
        <f>MID(SUVAHAVUJ!AD57,7,1)</f>
        <v>7</v>
      </c>
      <c r="CI31" s="1306"/>
      <c r="CJ31" s="1306"/>
      <c r="CK31" s="1306"/>
      <c r="CL31" s="1306"/>
      <c r="CM31" s="1306"/>
      <c r="CN31" s="1306" t="str">
        <f>MID(SUVAHAVUJ!AD57,8,1)</f>
        <v>1</v>
      </c>
      <c r="CO31" s="1306"/>
      <c r="CP31" s="1306"/>
      <c r="CQ31" s="1306"/>
      <c r="CR31" s="1306"/>
      <c r="CS31" s="1306" t="str">
        <f>MID(SUVAHAVUJ!AD57,9,1)</f>
        <v>0</v>
      </c>
      <c r="CT31" s="1306"/>
      <c r="CU31" s="1306"/>
      <c r="CV31" s="1306"/>
      <c r="CW31" s="1306"/>
      <c r="CX31" s="1306"/>
      <c r="CY31" s="1306" t="str">
        <f>MID(SUVAHAVUJ!AD57,10,1)</f>
        <v>0</v>
      </c>
      <c r="CZ31" s="1306"/>
      <c r="DA31" s="1306"/>
      <c r="DB31" s="1306"/>
      <c r="DC31" s="1306"/>
      <c r="DD31" s="1306" t="str">
        <f>MID(SUVAHAVUJ!AD57,11,1)</f>
        <v>1</v>
      </c>
      <c r="DE31" s="1306"/>
      <c r="DF31" s="1306"/>
      <c r="DG31" s="1306"/>
      <c r="DH31" s="1306"/>
      <c r="DI31" s="1316"/>
      <c r="DJ31" s="370"/>
      <c r="DK31" s="371"/>
      <c r="DL31" s="1306" t="str">
        <f>MID(SUVAHAVUJ!AF57,1,1)</f>
        <v xml:space="preserve"> </v>
      </c>
      <c r="DM31" s="1306"/>
      <c r="DN31" s="1306"/>
      <c r="DO31" s="1306"/>
      <c r="DP31" s="1306"/>
      <c r="DQ31" s="1306"/>
      <c r="DR31" s="1306" t="str">
        <f>MID(SUVAHAVUJ!AF57,2,1)</f>
        <v xml:space="preserve"> </v>
      </c>
      <c r="DS31" s="1306"/>
      <c r="DT31" s="1306"/>
      <c r="DU31" s="1306"/>
      <c r="DV31" s="1306"/>
      <c r="DW31" s="1306" t="str">
        <f>MID(SUVAHAVUJ!AF57,3,1)</f>
        <v xml:space="preserve"> </v>
      </c>
      <c r="DX31" s="1306"/>
      <c r="DY31" s="1306"/>
      <c r="DZ31" s="1306"/>
      <c r="EA31" s="1306"/>
      <c r="EB31" s="1306"/>
      <c r="EC31" s="1306" t="str">
        <f>MID(SUVAHAVUJ!AF57,4,1)</f>
        <v xml:space="preserve"> </v>
      </c>
      <c r="ED31" s="1306"/>
      <c r="EE31" s="1306"/>
      <c r="EF31" s="1306"/>
      <c r="EG31" s="1306"/>
      <c r="EH31" s="1306" t="str">
        <f>MID(SUVAHAVUJ!AF57,5,1)</f>
        <v>1</v>
      </c>
      <c r="EI31" s="1306"/>
      <c r="EJ31" s="1306"/>
      <c r="EK31" s="1306"/>
      <c r="EL31" s="1306"/>
      <c r="EM31" s="1306"/>
      <c r="EN31" s="1306" t="str">
        <f>MID(SUVAHAVUJ!AF57,6,1)</f>
        <v>9</v>
      </c>
      <c r="EO31" s="1306"/>
      <c r="EP31" s="1306"/>
      <c r="EQ31" s="1306"/>
      <c r="ER31" s="1306"/>
      <c r="ES31" s="1306" t="str">
        <f>MID(SUVAHAVUJ!AF57,7,1)</f>
        <v>7</v>
      </c>
      <c r="ET31" s="1306"/>
      <c r="EU31" s="1306"/>
      <c r="EV31" s="1306"/>
      <c r="EW31" s="1306"/>
      <c r="EX31" s="1306"/>
      <c r="EY31" s="1306" t="str">
        <f>MID(SUVAHAVUJ!AF57,8,1)</f>
        <v>1</v>
      </c>
      <c r="EZ31" s="1306"/>
      <c r="FA31" s="1306"/>
      <c r="FB31" s="1306"/>
      <c r="FC31" s="1306"/>
      <c r="FD31" s="1306" t="str">
        <f>MID(SUVAHAVUJ!AF57,9,1)</f>
        <v>0</v>
      </c>
      <c r="FE31" s="1306"/>
      <c r="FF31" s="1306"/>
      <c r="FG31" s="1306"/>
      <c r="FH31" s="1306"/>
      <c r="FI31" s="1306"/>
      <c r="FJ31" s="1306" t="str">
        <f>MID(SUVAHAVUJ!AF57,10,1)</f>
        <v>0</v>
      </c>
      <c r="FK31" s="1306"/>
      <c r="FL31" s="1306"/>
      <c r="FM31" s="1306"/>
      <c r="FN31" s="1306"/>
      <c r="FO31" s="1307" t="str">
        <f>MID(SUVAHAVUJ!AF57,11,1)</f>
        <v>1</v>
      </c>
      <c r="FP31" s="1307"/>
      <c r="FQ31" s="1307"/>
      <c r="FR31" s="1307"/>
      <c r="FS31" s="1313"/>
      <c r="FT31" s="1303"/>
      <c r="FU31" s="1303"/>
      <c r="FV31" s="1303"/>
      <c r="FW31" s="1303"/>
      <c r="FX31" s="1303"/>
      <c r="FY31" s="1303"/>
      <c r="FZ31" s="1303"/>
      <c r="GA31" s="1303"/>
      <c r="GB31" s="1303"/>
      <c r="GC31" s="1303"/>
      <c r="GD31" s="1303"/>
      <c r="GE31" s="1303"/>
      <c r="GF31" s="1303"/>
      <c r="GG31" s="1303"/>
      <c r="GH31" s="1303"/>
      <c r="GI31" s="1303"/>
      <c r="GJ31" s="1303"/>
      <c r="GK31" s="1303"/>
      <c r="GL31" s="1303"/>
      <c r="GM31" s="1303"/>
      <c r="GN31" s="1303"/>
      <c r="GO31" s="1303"/>
      <c r="GP31" s="1303"/>
      <c r="GQ31" s="1303"/>
      <c r="GR31" s="1303"/>
      <c r="GS31" s="1303"/>
      <c r="GT31" s="1303"/>
      <c r="GU31" s="1303"/>
      <c r="GV31" s="1303"/>
      <c r="GW31" s="1303"/>
    </row>
    <row r="32" spans="2:205" ht="23.25" customHeight="1" x14ac:dyDescent="0.2">
      <c r="B32" s="1312"/>
      <c r="C32" s="1312"/>
      <c r="D32" s="1312"/>
      <c r="E32" s="1312"/>
      <c r="F32" s="1312"/>
      <c r="G32" s="1312"/>
      <c r="H32" s="1312"/>
      <c r="I32" s="1312"/>
      <c r="J32" s="1312"/>
      <c r="K32" s="1312"/>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311"/>
      <c r="AR32" s="1311"/>
      <c r="AS32" s="1311"/>
      <c r="AT32" s="1311"/>
      <c r="AU32" s="1311"/>
      <c r="AV32" s="1311"/>
      <c r="AW32" s="1311"/>
      <c r="AX32" s="1311"/>
      <c r="AY32" s="370"/>
      <c r="AZ32" s="371"/>
      <c r="BA32" s="1306" t="str">
        <f>MID(SUVAHAVUJ!AE57,1,1)</f>
        <v xml:space="preserve"> </v>
      </c>
      <c r="BB32" s="1306"/>
      <c r="BC32" s="1306"/>
      <c r="BD32" s="1306"/>
      <c r="BE32" s="1306"/>
      <c r="BF32" s="1306"/>
      <c r="BG32" s="1306" t="str">
        <f>MID(SUVAHAVUJ!AE57,2,1)</f>
        <v xml:space="preserve"> </v>
      </c>
      <c r="BH32" s="1306"/>
      <c r="BI32" s="1306"/>
      <c r="BJ32" s="1306"/>
      <c r="BK32" s="1306"/>
      <c r="BL32" s="1306" t="str">
        <f>MID(SUVAHAVUJ!AE57,3,1)</f>
        <v xml:space="preserve"> </v>
      </c>
      <c r="BM32" s="1306"/>
      <c r="BN32" s="1306"/>
      <c r="BO32" s="1306"/>
      <c r="BP32" s="1306"/>
      <c r="BQ32" s="1306"/>
      <c r="BR32" s="1306" t="str">
        <f>MID(SUVAHAVUJ!AE57,4,1)</f>
        <v xml:space="preserve"> </v>
      </c>
      <c r="BS32" s="1306"/>
      <c r="BT32" s="1306"/>
      <c r="BU32" s="1306"/>
      <c r="BV32" s="1306"/>
      <c r="BW32" s="1306" t="str">
        <f>MID(SUVAHAVUJ!AE57,5,1)</f>
        <v xml:space="preserve"> </v>
      </c>
      <c r="BX32" s="1306"/>
      <c r="BY32" s="1306"/>
      <c r="BZ32" s="1306"/>
      <c r="CA32" s="1306"/>
      <c r="CB32" s="1306"/>
      <c r="CC32" s="1306" t="str">
        <f>MID(SUVAHAVUJ!AE57,6,1)</f>
        <v xml:space="preserve"> </v>
      </c>
      <c r="CD32" s="1306"/>
      <c r="CE32" s="1306"/>
      <c r="CF32" s="1306"/>
      <c r="CG32" s="1306"/>
      <c r="CH32" s="1306" t="str">
        <f>MID(SUVAHAVUJ!AE57,7,1)</f>
        <v xml:space="preserve"> </v>
      </c>
      <c r="CI32" s="1306"/>
      <c r="CJ32" s="1306"/>
      <c r="CK32" s="1306"/>
      <c r="CL32" s="1306"/>
      <c r="CM32" s="1306"/>
      <c r="CN32" s="1306" t="str">
        <f>MID(SUVAHAVUJ!AE57,8,1)</f>
        <v xml:space="preserve"> </v>
      </c>
      <c r="CO32" s="1306"/>
      <c r="CP32" s="1306"/>
      <c r="CQ32" s="1306"/>
      <c r="CR32" s="1306"/>
      <c r="CS32" s="1306" t="str">
        <f>MID(SUVAHAVUJ!AE57,9,1)</f>
        <v xml:space="preserve"> </v>
      </c>
      <c r="CT32" s="1306"/>
      <c r="CU32" s="1306"/>
      <c r="CV32" s="1306"/>
      <c r="CW32" s="1306"/>
      <c r="CX32" s="1306"/>
      <c r="CY32" s="1306" t="str">
        <f>MID(SUVAHAVUJ!AE57,10,1)</f>
        <v xml:space="preserve"> </v>
      </c>
      <c r="CZ32" s="1306"/>
      <c r="DA32" s="1306"/>
      <c r="DB32" s="1306"/>
      <c r="DC32" s="1306"/>
      <c r="DD32" s="1306" t="str">
        <f>MID(SUVAHAVUJ!AE57,11,1)</f>
        <v>0</v>
      </c>
      <c r="DE32" s="1306"/>
      <c r="DF32" s="1306"/>
      <c r="DG32" s="1306"/>
      <c r="DH32" s="1306"/>
      <c r="DI32" s="1316"/>
      <c r="DJ32" s="1304"/>
      <c r="DK32" s="1304"/>
      <c r="DL32" s="1304"/>
      <c r="DM32" s="1304"/>
      <c r="DN32" s="1304"/>
      <c r="DO32" s="1304"/>
      <c r="DP32" s="1304"/>
      <c r="DQ32" s="1304"/>
      <c r="DR32" s="1304"/>
      <c r="DS32" s="1304"/>
      <c r="DT32" s="1304"/>
      <c r="DU32" s="1304"/>
      <c r="DV32" s="1304"/>
      <c r="DW32" s="1304"/>
      <c r="DX32" s="1304"/>
      <c r="DY32" s="1304"/>
      <c r="DZ32" s="1304"/>
      <c r="EA32" s="1304"/>
      <c r="EB32" s="1304"/>
      <c r="EC32" s="1304"/>
      <c r="ED32" s="1304"/>
      <c r="EE32" s="1304"/>
      <c r="EF32" s="1304"/>
      <c r="EG32" s="1304"/>
      <c r="EH32" s="1304"/>
      <c r="EI32" s="1304"/>
      <c r="EJ32" s="1304"/>
      <c r="EK32" s="1304"/>
      <c r="EL32" s="1304"/>
      <c r="EM32" s="1304"/>
      <c r="EN32" s="370"/>
      <c r="EO32" s="371"/>
      <c r="EP32" s="1306" t="str">
        <f>MID(SUVAHAVUJ!AG57,1,1)</f>
        <v xml:space="preserve"> </v>
      </c>
      <c r="EQ32" s="1306"/>
      <c r="ER32" s="1306"/>
      <c r="ES32" s="1306"/>
      <c r="ET32" s="1306"/>
      <c r="EU32" s="1306"/>
      <c r="EV32" s="1306" t="str">
        <f>MID(SUVAHAVUJ!AG57,2,1)</f>
        <v xml:space="preserve"> </v>
      </c>
      <c r="EW32" s="1306"/>
      <c r="EX32" s="1306"/>
      <c r="EY32" s="1306"/>
      <c r="EZ32" s="1306"/>
      <c r="FA32" s="1306" t="str">
        <f>MID(SUVAHAVUJ!AG57,3,1)</f>
        <v xml:space="preserve"> </v>
      </c>
      <c r="FB32" s="1306"/>
      <c r="FC32" s="1306"/>
      <c r="FD32" s="1306"/>
      <c r="FE32" s="1306"/>
      <c r="FF32" s="1306"/>
      <c r="FG32" s="1306" t="str">
        <f>MID(SUVAHAVUJ!AG57,4,1)</f>
        <v xml:space="preserve"> </v>
      </c>
      <c r="FH32" s="1306"/>
      <c r="FI32" s="1306"/>
      <c r="FJ32" s="1306"/>
      <c r="FK32" s="1306"/>
      <c r="FL32" s="1306" t="str">
        <f>MID(SUVAHAVUJ!AG57,5,1)</f>
        <v xml:space="preserve"> </v>
      </c>
      <c r="FM32" s="1306"/>
      <c r="FN32" s="1306"/>
      <c r="FO32" s="1306"/>
      <c r="FP32" s="1306"/>
      <c r="FQ32" s="1306"/>
      <c r="FR32" s="1306" t="str">
        <f>MID(SUVAHAVUJ!AG57,6,1)</f>
        <v xml:space="preserve"> </v>
      </c>
      <c r="FS32" s="1306"/>
      <c r="FT32" s="1306"/>
      <c r="FU32" s="1306"/>
      <c r="FV32" s="1306"/>
      <c r="FW32" s="1306" t="str">
        <f>MID(SUVAHAVUJ!AG57,7,1)</f>
        <v xml:space="preserve"> </v>
      </c>
      <c r="FX32" s="1306"/>
      <c r="FY32" s="1306"/>
      <c r="FZ32" s="1306"/>
      <c r="GA32" s="1306"/>
      <c r="GB32" s="1306"/>
      <c r="GC32" s="1306" t="str">
        <f>MID(SUVAHAVUJ!AG57,8,1)</f>
        <v xml:space="preserve"> </v>
      </c>
      <c r="GD32" s="1306"/>
      <c r="GE32" s="1306"/>
      <c r="GF32" s="1306"/>
      <c r="GG32" s="1306"/>
      <c r="GH32" s="1306" t="str">
        <f>MID(SUVAHAVUJ!AG57,9,1)</f>
        <v xml:space="preserve"> </v>
      </c>
      <c r="GI32" s="1306"/>
      <c r="GJ32" s="1306"/>
      <c r="GK32" s="1306"/>
      <c r="GL32" s="1306"/>
      <c r="GM32" s="1306"/>
      <c r="GN32" s="1306" t="str">
        <f>MID(SUVAHAVUJ!AG57,10,1)</f>
        <v xml:space="preserve"> </v>
      </c>
      <c r="GO32" s="1306"/>
      <c r="GP32" s="1306"/>
      <c r="GQ32" s="1306"/>
      <c r="GR32" s="1306"/>
      <c r="GS32" s="1307" t="str">
        <f>MID(SUVAHAVUJ!AG57,11,1)</f>
        <v>0</v>
      </c>
      <c r="GT32" s="1307"/>
      <c r="GU32" s="1307"/>
      <c r="GV32" s="1307"/>
      <c r="GW32" s="1313"/>
    </row>
    <row r="33" spans="1:205" s="129" customFormat="1" ht="23.25" customHeight="1" x14ac:dyDescent="0.2">
      <c r="B33" s="1312" t="s">
        <v>2206</v>
      </c>
      <c r="C33" s="1312"/>
      <c r="D33" s="1312"/>
      <c r="E33" s="1312"/>
      <c r="F33" s="1312"/>
      <c r="G33" s="1312"/>
      <c r="H33" s="1312"/>
      <c r="I33" s="1312"/>
      <c r="J33" s="1312"/>
      <c r="K33" s="1312"/>
      <c r="L33" s="1319" t="str">
        <f>SUVAHAVUJ!$D$58</f>
        <v>Pohľadávky z obchodného styku v rámci podielovej účasti okrem pohľadávok voči prepojeným účtovným jednotkám (311A, 312A, 313A, 314A, 315A, 31XA)
- /391A/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311" t="s">
        <v>639</v>
      </c>
      <c r="AR33" s="1311"/>
      <c r="AS33" s="1311"/>
      <c r="AT33" s="1311"/>
      <c r="AU33" s="1311"/>
      <c r="AV33" s="1311"/>
      <c r="AW33" s="1311"/>
      <c r="AX33" s="1311"/>
      <c r="AY33" s="370"/>
      <c r="AZ33" s="371"/>
      <c r="BA33" s="1306" t="str">
        <f>MID(SUVAHAVUJ!AD58,1,1)</f>
        <v xml:space="preserve"> </v>
      </c>
      <c r="BB33" s="1306"/>
      <c r="BC33" s="1306"/>
      <c r="BD33" s="1306"/>
      <c r="BE33" s="1306"/>
      <c r="BF33" s="1306"/>
      <c r="BG33" s="1306" t="str">
        <f>MID(SUVAHAVUJ!AD58,2,1)</f>
        <v xml:space="preserve"> </v>
      </c>
      <c r="BH33" s="1306"/>
      <c r="BI33" s="1306"/>
      <c r="BJ33" s="1306"/>
      <c r="BK33" s="1306"/>
      <c r="BL33" s="1306" t="str">
        <f>MID(SUVAHAVUJ!AD58,3,1)</f>
        <v xml:space="preserve"> </v>
      </c>
      <c r="BM33" s="1306"/>
      <c r="BN33" s="1306"/>
      <c r="BO33" s="1306"/>
      <c r="BP33" s="1306"/>
      <c r="BQ33" s="1306"/>
      <c r="BR33" s="1306" t="str">
        <f>MID(SUVAHAVUJ!AD58,4,1)</f>
        <v xml:space="preserve"> </v>
      </c>
      <c r="BS33" s="1306"/>
      <c r="BT33" s="1306"/>
      <c r="BU33" s="1306"/>
      <c r="BV33" s="1306"/>
      <c r="BW33" s="1306" t="str">
        <f>MID(SUVAHAVUJ!AD58,5,1)</f>
        <v xml:space="preserve"> </v>
      </c>
      <c r="BX33" s="1306"/>
      <c r="BY33" s="1306"/>
      <c r="BZ33" s="1306"/>
      <c r="CA33" s="1306"/>
      <c r="CB33" s="1306"/>
      <c r="CC33" s="1306" t="str">
        <f>MID(SUVAHAVUJ!AD58,6,1)</f>
        <v xml:space="preserve"> </v>
      </c>
      <c r="CD33" s="1306"/>
      <c r="CE33" s="1306"/>
      <c r="CF33" s="1306"/>
      <c r="CG33" s="1306"/>
      <c r="CH33" s="1306" t="str">
        <f>MID(SUVAHAVUJ!AD58,7,1)</f>
        <v xml:space="preserve"> </v>
      </c>
      <c r="CI33" s="1306"/>
      <c r="CJ33" s="1306"/>
      <c r="CK33" s="1306"/>
      <c r="CL33" s="1306"/>
      <c r="CM33" s="1306"/>
      <c r="CN33" s="1306" t="str">
        <f>MID(SUVAHAVUJ!AD58,8,1)</f>
        <v xml:space="preserve"> </v>
      </c>
      <c r="CO33" s="1306"/>
      <c r="CP33" s="1306"/>
      <c r="CQ33" s="1306"/>
      <c r="CR33" s="1306"/>
      <c r="CS33" s="1306" t="str">
        <f>MID(SUVAHAVUJ!AD58,9,1)</f>
        <v xml:space="preserve"> </v>
      </c>
      <c r="CT33" s="1306"/>
      <c r="CU33" s="1306"/>
      <c r="CV33" s="1306"/>
      <c r="CW33" s="1306"/>
      <c r="CX33" s="1306"/>
      <c r="CY33" s="1306" t="str">
        <f>MID(SUVAHAVUJ!AD58,10,1)</f>
        <v xml:space="preserve"> </v>
      </c>
      <c r="CZ33" s="1306"/>
      <c r="DA33" s="1306"/>
      <c r="DB33" s="1306"/>
      <c r="DC33" s="1306"/>
      <c r="DD33" s="1306" t="str">
        <f>MID(SUVAHAVUJ!AD58,11,1)</f>
        <v>0</v>
      </c>
      <c r="DE33" s="1306"/>
      <c r="DF33" s="1306"/>
      <c r="DG33" s="1306"/>
      <c r="DH33" s="1306"/>
      <c r="DI33" s="1316"/>
      <c r="DJ33" s="370"/>
      <c r="DK33" s="371"/>
      <c r="DL33" s="1306" t="str">
        <f>MID(SUVAHAVUJ!AF58,1,1)</f>
        <v xml:space="preserve"> </v>
      </c>
      <c r="DM33" s="1306"/>
      <c r="DN33" s="1306"/>
      <c r="DO33" s="1306"/>
      <c r="DP33" s="1306"/>
      <c r="DQ33" s="1306"/>
      <c r="DR33" s="1306" t="str">
        <f>MID(SUVAHAVUJ!AF58,2,1)</f>
        <v xml:space="preserve"> </v>
      </c>
      <c r="DS33" s="1306"/>
      <c r="DT33" s="1306"/>
      <c r="DU33" s="1306"/>
      <c r="DV33" s="1306"/>
      <c r="DW33" s="1306" t="str">
        <f>MID(SUVAHAVUJ!AF58,3,1)</f>
        <v xml:space="preserve"> </v>
      </c>
      <c r="DX33" s="1306"/>
      <c r="DY33" s="1306"/>
      <c r="DZ33" s="1306"/>
      <c r="EA33" s="1306"/>
      <c r="EB33" s="1306"/>
      <c r="EC33" s="1306" t="str">
        <f>MID(SUVAHAVUJ!AF58,4,1)</f>
        <v xml:space="preserve"> </v>
      </c>
      <c r="ED33" s="1306"/>
      <c r="EE33" s="1306"/>
      <c r="EF33" s="1306"/>
      <c r="EG33" s="1306"/>
      <c r="EH33" s="1306" t="str">
        <f>MID(SUVAHAVUJ!AF58,5,1)</f>
        <v xml:space="preserve"> </v>
      </c>
      <c r="EI33" s="1306"/>
      <c r="EJ33" s="1306"/>
      <c r="EK33" s="1306"/>
      <c r="EL33" s="1306"/>
      <c r="EM33" s="1306"/>
      <c r="EN33" s="1306" t="str">
        <f>MID(SUVAHAVUJ!AF58,6,1)</f>
        <v xml:space="preserve"> </v>
      </c>
      <c r="EO33" s="1306"/>
      <c r="EP33" s="1306"/>
      <c r="EQ33" s="1306"/>
      <c r="ER33" s="1306"/>
      <c r="ES33" s="1306" t="str">
        <f>MID(SUVAHAVUJ!AF58,7,1)</f>
        <v xml:space="preserve"> </v>
      </c>
      <c r="ET33" s="1306"/>
      <c r="EU33" s="1306"/>
      <c r="EV33" s="1306"/>
      <c r="EW33" s="1306"/>
      <c r="EX33" s="1306"/>
      <c r="EY33" s="1306" t="str">
        <f>MID(SUVAHAVUJ!AF58,8,1)</f>
        <v xml:space="preserve"> </v>
      </c>
      <c r="EZ33" s="1306"/>
      <c r="FA33" s="1306"/>
      <c r="FB33" s="1306"/>
      <c r="FC33" s="1306"/>
      <c r="FD33" s="1306" t="str">
        <f>MID(SUVAHAVUJ!AF58,9,1)</f>
        <v xml:space="preserve"> </v>
      </c>
      <c r="FE33" s="1306"/>
      <c r="FF33" s="1306"/>
      <c r="FG33" s="1306"/>
      <c r="FH33" s="1306"/>
      <c r="FI33" s="1306"/>
      <c r="FJ33" s="1306" t="str">
        <f>MID(SUVAHAVUJ!AF58,10,1)</f>
        <v xml:space="preserve"> </v>
      </c>
      <c r="FK33" s="1306"/>
      <c r="FL33" s="1306"/>
      <c r="FM33" s="1306"/>
      <c r="FN33" s="1306"/>
      <c r="FO33" s="1307" t="str">
        <f>MID(SUVAHAVUJ!AF58,11,1)</f>
        <v>0</v>
      </c>
      <c r="FP33" s="1307"/>
      <c r="FQ33" s="1307"/>
      <c r="FR33" s="1307"/>
      <c r="FS33" s="1313"/>
      <c r="FT33" s="1303"/>
      <c r="FU33" s="1303"/>
      <c r="FV33" s="1303"/>
      <c r="FW33" s="1303"/>
      <c r="FX33" s="1303"/>
      <c r="FY33" s="1303"/>
      <c r="FZ33" s="1303"/>
      <c r="GA33" s="1303"/>
      <c r="GB33" s="1303"/>
      <c r="GC33" s="1303"/>
      <c r="GD33" s="1303"/>
      <c r="GE33" s="1303"/>
      <c r="GF33" s="1303"/>
      <c r="GG33" s="1303"/>
      <c r="GH33" s="1303"/>
      <c r="GI33" s="1303"/>
      <c r="GJ33" s="1303"/>
      <c r="GK33" s="1303"/>
      <c r="GL33" s="1303"/>
      <c r="GM33" s="1303"/>
      <c r="GN33" s="1303"/>
      <c r="GO33" s="1303"/>
      <c r="GP33" s="1303"/>
      <c r="GQ33" s="1303"/>
      <c r="GR33" s="1303"/>
      <c r="GS33" s="1303"/>
      <c r="GT33" s="1303"/>
      <c r="GU33" s="1303"/>
      <c r="GV33" s="1303"/>
      <c r="GW33" s="1303"/>
    </row>
    <row r="34" spans="1:205" ht="23.25" customHeight="1" x14ac:dyDescent="0.2">
      <c r="B34" s="1312"/>
      <c r="C34" s="1312"/>
      <c r="D34" s="1312"/>
      <c r="E34" s="1312"/>
      <c r="F34" s="1312"/>
      <c r="G34" s="1312"/>
      <c r="H34" s="1312"/>
      <c r="I34" s="1312"/>
      <c r="J34" s="1312"/>
      <c r="K34" s="1312"/>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311"/>
      <c r="AR34" s="1311"/>
      <c r="AS34" s="1311"/>
      <c r="AT34" s="1311"/>
      <c r="AU34" s="1311"/>
      <c r="AV34" s="1311"/>
      <c r="AW34" s="1311"/>
      <c r="AX34" s="1311"/>
      <c r="AY34" s="370"/>
      <c r="AZ34" s="371"/>
      <c r="BA34" s="1306" t="str">
        <f>MID(SUVAHAVUJ!AE58,1,1)</f>
        <v xml:space="preserve"> </v>
      </c>
      <c r="BB34" s="1306"/>
      <c r="BC34" s="1306"/>
      <c r="BD34" s="1306"/>
      <c r="BE34" s="1306"/>
      <c r="BF34" s="1306"/>
      <c r="BG34" s="1306" t="str">
        <f>MID(SUVAHAVUJ!AE58,2,1)</f>
        <v xml:space="preserve"> </v>
      </c>
      <c r="BH34" s="1306"/>
      <c r="BI34" s="1306"/>
      <c r="BJ34" s="1306"/>
      <c r="BK34" s="1306"/>
      <c r="BL34" s="1306" t="str">
        <f>MID(SUVAHAVUJ!AE58,3,1)</f>
        <v xml:space="preserve"> </v>
      </c>
      <c r="BM34" s="1306"/>
      <c r="BN34" s="1306"/>
      <c r="BO34" s="1306"/>
      <c r="BP34" s="1306"/>
      <c r="BQ34" s="1306"/>
      <c r="BR34" s="1306" t="str">
        <f>MID(SUVAHAVUJ!AE58,4,1)</f>
        <v xml:space="preserve"> </v>
      </c>
      <c r="BS34" s="1306"/>
      <c r="BT34" s="1306"/>
      <c r="BU34" s="1306"/>
      <c r="BV34" s="1306"/>
      <c r="BW34" s="1306" t="str">
        <f>MID(SUVAHAVUJ!AE58,5,1)</f>
        <v xml:space="preserve"> </v>
      </c>
      <c r="BX34" s="1306"/>
      <c r="BY34" s="1306"/>
      <c r="BZ34" s="1306"/>
      <c r="CA34" s="1306"/>
      <c r="CB34" s="1306"/>
      <c r="CC34" s="1306" t="str">
        <f>MID(SUVAHAVUJ!AE58,6,1)</f>
        <v xml:space="preserve"> </v>
      </c>
      <c r="CD34" s="1306"/>
      <c r="CE34" s="1306"/>
      <c r="CF34" s="1306"/>
      <c r="CG34" s="1306"/>
      <c r="CH34" s="1306" t="str">
        <f>MID(SUVAHAVUJ!AE58,7,1)</f>
        <v xml:space="preserve"> </v>
      </c>
      <c r="CI34" s="1306"/>
      <c r="CJ34" s="1306"/>
      <c r="CK34" s="1306"/>
      <c r="CL34" s="1306"/>
      <c r="CM34" s="1306"/>
      <c r="CN34" s="1306" t="str">
        <f>MID(SUVAHAVUJ!AE58,8,1)</f>
        <v xml:space="preserve"> </v>
      </c>
      <c r="CO34" s="1306"/>
      <c r="CP34" s="1306"/>
      <c r="CQ34" s="1306"/>
      <c r="CR34" s="1306"/>
      <c r="CS34" s="1306" t="str">
        <f>MID(SUVAHAVUJ!AE58,9,1)</f>
        <v xml:space="preserve"> </v>
      </c>
      <c r="CT34" s="1306"/>
      <c r="CU34" s="1306"/>
      <c r="CV34" s="1306"/>
      <c r="CW34" s="1306"/>
      <c r="CX34" s="1306"/>
      <c r="CY34" s="1306" t="str">
        <f>MID(SUVAHAVUJ!AE58,10,1)</f>
        <v xml:space="preserve"> </v>
      </c>
      <c r="CZ34" s="1306"/>
      <c r="DA34" s="1306"/>
      <c r="DB34" s="1306"/>
      <c r="DC34" s="1306"/>
      <c r="DD34" s="1306" t="str">
        <f>MID(SUVAHAVUJ!AE58,11,1)</f>
        <v>0</v>
      </c>
      <c r="DE34" s="1306"/>
      <c r="DF34" s="1306"/>
      <c r="DG34" s="1306"/>
      <c r="DH34" s="1306"/>
      <c r="DI34" s="1316"/>
      <c r="DJ34" s="1304"/>
      <c r="DK34" s="1304"/>
      <c r="DL34" s="1304"/>
      <c r="DM34" s="1304"/>
      <c r="DN34" s="1304"/>
      <c r="DO34" s="1304"/>
      <c r="DP34" s="1304"/>
      <c r="DQ34" s="1304"/>
      <c r="DR34" s="1304"/>
      <c r="DS34" s="1304"/>
      <c r="DT34" s="1304"/>
      <c r="DU34" s="1304"/>
      <c r="DV34" s="1304"/>
      <c r="DW34" s="1304"/>
      <c r="DX34" s="1304"/>
      <c r="DY34" s="1304"/>
      <c r="DZ34" s="1304"/>
      <c r="EA34" s="1304"/>
      <c r="EB34" s="1304"/>
      <c r="EC34" s="1304"/>
      <c r="ED34" s="1304"/>
      <c r="EE34" s="1304"/>
      <c r="EF34" s="1304"/>
      <c r="EG34" s="1304"/>
      <c r="EH34" s="1304"/>
      <c r="EI34" s="1304"/>
      <c r="EJ34" s="1304"/>
      <c r="EK34" s="1304"/>
      <c r="EL34" s="1304"/>
      <c r="EM34" s="1304"/>
      <c r="EN34" s="370"/>
      <c r="EO34" s="371"/>
      <c r="EP34" s="1306" t="str">
        <f>MID(SUVAHAVUJ!AG58,1,1)</f>
        <v xml:space="preserve"> </v>
      </c>
      <c r="EQ34" s="1306"/>
      <c r="ER34" s="1306"/>
      <c r="ES34" s="1306"/>
      <c r="ET34" s="1306"/>
      <c r="EU34" s="1306"/>
      <c r="EV34" s="1306" t="str">
        <f>MID(SUVAHAVUJ!AG58,2,1)</f>
        <v xml:space="preserve"> </v>
      </c>
      <c r="EW34" s="1306"/>
      <c r="EX34" s="1306"/>
      <c r="EY34" s="1306"/>
      <c r="EZ34" s="1306"/>
      <c r="FA34" s="1306" t="str">
        <f>MID(SUVAHAVUJ!AG58,3,1)</f>
        <v xml:space="preserve"> </v>
      </c>
      <c r="FB34" s="1306"/>
      <c r="FC34" s="1306"/>
      <c r="FD34" s="1306"/>
      <c r="FE34" s="1306"/>
      <c r="FF34" s="1306"/>
      <c r="FG34" s="1306" t="str">
        <f>MID(SUVAHAVUJ!AG58,4,1)</f>
        <v xml:space="preserve"> </v>
      </c>
      <c r="FH34" s="1306"/>
      <c r="FI34" s="1306"/>
      <c r="FJ34" s="1306"/>
      <c r="FK34" s="1306"/>
      <c r="FL34" s="1306" t="str">
        <f>MID(SUVAHAVUJ!AG58,5,1)</f>
        <v xml:space="preserve"> </v>
      </c>
      <c r="FM34" s="1306"/>
      <c r="FN34" s="1306"/>
      <c r="FO34" s="1306"/>
      <c r="FP34" s="1306"/>
      <c r="FQ34" s="1306"/>
      <c r="FR34" s="1306" t="str">
        <f>MID(SUVAHAVUJ!AG58,6,1)</f>
        <v xml:space="preserve"> </v>
      </c>
      <c r="FS34" s="1306"/>
      <c r="FT34" s="1306"/>
      <c r="FU34" s="1306"/>
      <c r="FV34" s="1306"/>
      <c r="FW34" s="1306" t="str">
        <f>MID(SUVAHAVUJ!AG58,7,1)</f>
        <v xml:space="preserve"> </v>
      </c>
      <c r="FX34" s="1306"/>
      <c r="FY34" s="1306"/>
      <c r="FZ34" s="1306"/>
      <c r="GA34" s="1306"/>
      <c r="GB34" s="1306"/>
      <c r="GC34" s="1306" t="str">
        <f>MID(SUVAHAVUJ!AG58,8,1)</f>
        <v xml:space="preserve"> </v>
      </c>
      <c r="GD34" s="1306"/>
      <c r="GE34" s="1306"/>
      <c r="GF34" s="1306"/>
      <c r="GG34" s="1306"/>
      <c r="GH34" s="1306" t="str">
        <f>MID(SUVAHAVUJ!AG58,9,1)</f>
        <v xml:space="preserve"> </v>
      </c>
      <c r="GI34" s="1306"/>
      <c r="GJ34" s="1306"/>
      <c r="GK34" s="1306"/>
      <c r="GL34" s="1306"/>
      <c r="GM34" s="1306"/>
      <c r="GN34" s="1306" t="str">
        <f>MID(SUVAHAVUJ!AG58,10,1)</f>
        <v xml:space="preserve"> </v>
      </c>
      <c r="GO34" s="1306"/>
      <c r="GP34" s="1306"/>
      <c r="GQ34" s="1306"/>
      <c r="GR34" s="1306"/>
      <c r="GS34" s="1307" t="str">
        <f>MID(SUVAHAVUJ!AG58,11,1)</f>
        <v>0</v>
      </c>
      <c r="GT34" s="1307"/>
      <c r="GU34" s="1307"/>
      <c r="GV34" s="1307"/>
      <c r="GW34" s="1313"/>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topLeftCell="A4" zoomScale="130" zoomScaleNormal="130"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I2" s="1270" t="s">
        <v>2836</v>
      </c>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ht="11.25" customHeight="1" x14ac:dyDescent="0.2">
      <c r="B4" s="1281" t="str">
        <f>SUVAHAVUJ!$C$2</f>
        <v>Označenie</v>
      </c>
      <c r="C4" s="1282"/>
      <c r="D4" s="1282"/>
      <c r="E4" s="1282"/>
      <c r="F4" s="1282"/>
      <c r="G4" s="1282"/>
      <c r="H4" s="1282"/>
      <c r="I4" s="1282"/>
      <c r="J4" s="1282"/>
      <c r="K4" s="1283"/>
      <c r="L4" s="1252" t="str">
        <f>SUVAHAVUJ!$AD$1</f>
        <v>STRANA AKTÍV</v>
      </c>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1253"/>
      <c r="AL4" s="1253"/>
      <c r="AM4" s="1253"/>
      <c r="AN4" s="1253"/>
      <c r="AO4" s="1253"/>
      <c r="AP4" s="1253"/>
      <c r="AQ4" s="1258" t="str">
        <f>SUVAHAVUJ!$E$2</f>
        <v>Číslo riadku</v>
      </c>
      <c r="AR4" s="1259"/>
      <c r="AS4" s="1259"/>
      <c r="AT4" s="1259"/>
      <c r="AU4" s="1259"/>
      <c r="AV4" s="1259"/>
      <c r="AW4" s="1259"/>
      <c r="AX4" s="1260"/>
      <c r="AY4" s="1278" t="str">
        <f>SUVAHAVUJ!$I$1</f>
        <v>Bežné účtovné obdobie</v>
      </c>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1279"/>
      <c r="DG4" s="1279"/>
      <c r="DH4" s="1279"/>
      <c r="DI4" s="1279"/>
      <c r="DJ4" s="1279"/>
      <c r="DK4" s="1279"/>
      <c r="DL4" s="1279"/>
      <c r="DM4" s="1279"/>
      <c r="DN4" s="1279"/>
      <c r="DO4" s="1279"/>
      <c r="DP4" s="1279"/>
      <c r="DQ4" s="1279"/>
      <c r="DR4" s="1279"/>
      <c r="DS4" s="1279"/>
      <c r="DT4" s="1279"/>
      <c r="DU4" s="1279"/>
      <c r="DV4" s="1279"/>
      <c r="DW4" s="1279"/>
      <c r="DX4" s="1279"/>
      <c r="DY4" s="1279"/>
      <c r="DZ4" s="1279"/>
      <c r="EA4" s="1279"/>
      <c r="EB4" s="1279"/>
      <c r="EC4" s="1279"/>
      <c r="ED4" s="1279"/>
      <c r="EE4" s="1279"/>
      <c r="EF4" s="1279"/>
      <c r="EG4" s="1279"/>
      <c r="EH4" s="1279"/>
      <c r="EI4" s="1279"/>
      <c r="EJ4" s="1279"/>
      <c r="EK4" s="1279"/>
      <c r="EL4" s="1279"/>
      <c r="EM4" s="1279"/>
      <c r="EN4" s="1279"/>
      <c r="EO4" s="1279"/>
      <c r="EP4" s="1279"/>
      <c r="EQ4" s="1279"/>
      <c r="ER4" s="1279"/>
      <c r="ES4" s="1279"/>
      <c r="ET4" s="1279"/>
      <c r="EU4" s="1279"/>
      <c r="EV4" s="1279"/>
      <c r="EW4" s="1279"/>
      <c r="EX4" s="1279"/>
      <c r="EY4" s="1279"/>
      <c r="EZ4" s="1279"/>
      <c r="FA4" s="1279"/>
      <c r="FB4" s="1280"/>
      <c r="FC4" s="1293" t="str">
        <f>SUVAHAVUJ!$S$1</f>
        <v>Bezprostredne predchádzajúce účtovné obdobie</v>
      </c>
      <c r="FD4" s="1294"/>
      <c r="FE4" s="1294"/>
      <c r="FF4" s="1294"/>
      <c r="FG4" s="1294"/>
      <c r="FH4" s="1294"/>
      <c r="FI4" s="1294"/>
      <c r="FJ4" s="1294"/>
      <c r="FK4" s="1294"/>
      <c r="FL4" s="1294"/>
      <c r="FM4" s="1294"/>
      <c r="FN4" s="1294"/>
      <c r="FO4" s="1294"/>
      <c r="FP4" s="1294"/>
      <c r="FQ4" s="1294"/>
      <c r="FR4" s="1294"/>
      <c r="FS4" s="1294"/>
      <c r="FT4" s="1294"/>
      <c r="FU4" s="1294"/>
      <c r="FV4" s="1294"/>
      <c r="FW4" s="1294"/>
      <c r="FX4" s="1294"/>
      <c r="FY4" s="1294"/>
      <c r="FZ4" s="1294"/>
      <c r="GA4" s="1294"/>
      <c r="GB4" s="1294"/>
      <c r="GC4" s="1294"/>
      <c r="GD4" s="1294"/>
      <c r="GE4" s="1294"/>
      <c r="GF4" s="1294"/>
      <c r="GG4" s="1294"/>
      <c r="GH4" s="1294"/>
      <c r="GI4" s="1294"/>
      <c r="GJ4" s="1294"/>
      <c r="GK4" s="1294"/>
      <c r="GL4" s="1294"/>
      <c r="GM4" s="1294"/>
      <c r="GN4" s="1294"/>
      <c r="GO4" s="1294"/>
      <c r="GP4" s="1294"/>
      <c r="GQ4" s="1294"/>
      <c r="GR4" s="1294"/>
      <c r="GS4" s="1294"/>
      <c r="GT4" s="1294"/>
      <c r="GU4" s="1294"/>
      <c r="GV4" s="1294"/>
      <c r="GW4" s="1295"/>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267"/>
      <c r="AZ5" s="1268"/>
      <c r="BA5" s="1268"/>
      <c r="BB5" s="1268"/>
      <c r="BC5" s="1268"/>
      <c r="BD5" s="1269"/>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298"/>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267"/>
      <c r="AZ6" s="1268"/>
      <c r="BA6" s="1268"/>
      <c r="BB6" s="1268"/>
      <c r="BC6" s="1268"/>
      <c r="BD6" s="1269"/>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292"/>
    </row>
    <row r="7" spans="2:205" s="129" customFormat="1" ht="25.5" customHeight="1" x14ac:dyDescent="0.2">
      <c r="B7" s="1312" t="s">
        <v>2210</v>
      </c>
      <c r="C7" s="1312"/>
      <c r="D7" s="1312"/>
      <c r="E7" s="1312"/>
      <c r="F7" s="1312"/>
      <c r="G7" s="1312"/>
      <c r="H7" s="1312"/>
      <c r="I7" s="1312"/>
      <c r="J7" s="1312"/>
      <c r="K7" s="1312"/>
      <c r="L7" s="1319" t="str">
        <f>SUVAHAVUJ!$D$59</f>
        <v>Ostatné pohľadávky z obchodného styku (311A, 312A, 313A, 314A, 315A, 31XA) - /391A/</v>
      </c>
      <c r="M7" s="1319"/>
      <c r="N7" s="1319"/>
      <c r="O7" s="1319"/>
      <c r="P7" s="1319"/>
      <c r="Q7" s="1319"/>
      <c r="R7" s="1319"/>
      <c r="S7" s="1319"/>
      <c r="T7" s="1319"/>
      <c r="U7" s="1319"/>
      <c r="V7" s="1319"/>
      <c r="W7" s="1319"/>
      <c r="X7" s="1319"/>
      <c r="Y7" s="1319"/>
      <c r="Z7" s="1319"/>
      <c r="AA7" s="1319"/>
      <c r="AB7" s="1319"/>
      <c r="AC7" s="1319"/>
      <c r="AD7" s="1319"/>
      <c r="AE7" s="1319"/>
      <c r="AF7" s="1319"/>
      <c r="AG7" s="1319"/>
      <c r="AH7" s="1319"/>
      <c r="AI7" s="1319"/>
      <c r="AJ7" s="1319"/>
      <c r="AK7" s="1319"/>
      <c r="AL7" s="1319"/>
      <c r="AM7" s="1319"/>
      <c r="AN7" s="1319"/>
      <c r="AO7" s="1319"/>
      <c r="AP7" s="1319"/>
      <c r="AQ7" s="1311" t="s">
        <v>658</v>
      </c>
      <c r="AR7" s="1311"/>
      <c r="AS7" s="1311"/>
      <c r="AT7" s="1311"/>
      <c r="AU7" s="1311"/>
      <c r="AV7" s="1311"/>
      <c r="AW7" s="1311"/>
      <c r="AX7" s="1311"/>
      <c r="AY7" s="370"/>
      <c r="AZ7" s="371"/>
      <c r="BA7" s="1306" t="str">
        <f>MID(SUVAHAVUJ!AD59,1,1)</f>
        <v xml:space="preserve"> </v>
      </c>
      <c r="BB7" s="1306"/>
      <c r="BC7" s="1306"/>
      <c r="BD7" s="1306"/>
      <c r="BE7" s="1306"/>
      <c r="BF7" s="1306"/>
      <c r="BG7" s="1306" t="str">
        <f>MID(SUVAHAVUJ!AD59,2,1)</f>
        <v xml:space="preserve"> </v>
      </c>
      <c r="BH7" s="1306"/>
      <c r="BI7" s="1306"/>
      <c r="BJ7" s="1306"/>
      <c r="BK7" s="1306"/>
      <c r="BL7" s="1306" t="str">
        <f>MID(SUVAHAVUJ!AD59,3,1)</f>
        <v xml:space="preserve"> </v>
      </c>
      <c r="BM7" s="1306"/>
      <c r="BN7" s="1306"/>
      <c r="BO7" s="1306"/>
      <c r="BP7" s="1306"/>
      <c r="BQ7" s="1306"/>
      <c r="BR7" s="1306" t="str">
        <f>MID(SUVAHAVUJ!AD59,4,1)</f>
        <v xml:space="preserve"> </v>
      </c>
      <c r="BS7" s="1306"/>
      <c r="BT7" s="1306"/>
      <c r="BU7" s="1306"/>
      <c r="BV7" s="1306"/>
      <c r="BW7" s="1306" t="str">
        <f>MID(SUVAHAVUJ!AD59,5,1)</f>
        <v xml:space="preserve"> </v>
      </c>
      <c r="BX7" s="1306"/>
      <c r="BY7" s="1306"/>
      <c r="BZ7" s="1306"/>
      <c r="CA7" s="1306"/>
      <c r="CB7" s="1306"/>
      <c r="CC7" s="1306" t="str">
        <f>MID(SUVAHAVUJ!AD59,6,1)</f>
        <v xml:space="preserve"> </v>
      </c>
      <c r="CD7" s="1306"/>
      <c r="CE7" s="1306"/>
      <c r="CF7" s="1306"/>
      <c r="CG7" s="1306"/>
      <c r="CH7" s="1306" t="str">
        <f>MID(SUVAHAVUJ!AD59,7,1)</f>
        <v xml:space="preserve"> </v>
      </c>
      <c r="CI7" s="1306"/>
      <c r="CJ7" s="1306"/>
      <c r="CK7" s="1306"/>
      <c r="CL7" s="1306"/>
      <c r="CM7" s="1306"/>
      <c r="CN7" s="1306" t="str">
        <f>MID(SUVAHAVUJ!AD59,8,1)</f>
        <v xml:space="preserve"> </v>
      </c>
      <c r="CO7" s="1306"/>
      <c r="CP7" s="1306"/>
      <c r="CQ7" s="1306"/>
      <c r="CR7" s="1306"/>
      <c r="CS7" s="1306" t="str">
        <f>MID(SUVAHAVUJ!AD59,9,1)</f>
        <v xml:space="preserve"> </v>
      </c>
      <c r="CT7" s="1306"/>
      <c r="CU7" s="1306"/>
      <c r="CV7" s="1306"/>
      <c r="CW7" s="1306"/>
      <c r="CX7" s="1306"/>
      <c r="CY7" s="1306" t="str">
        <f>MID(SUVAHAVUJ!AD59,10,1)</f>
        <v xml:space="preserve"> </v>
      </c>
      <c r="CZ7" s="1306"/>
      <c r="DA7" s="1306"/>
      <c r="DB7" s="1306"/>
      <c r="DC7" s="1306"/>
      <c r="DD7" s="1306" t="str">
        <f>MID(SUVAHAVUJ!AD59,11,1)</f>
        <v>0</v>
      </c>
      <c r="DE7" s="1306"/>
      <c r="DF7" s="1306"/>
      <c r="DG7" s="1306"/>
      <c r="DH7" s="1306"/>
      <c r="DI7" s="1316"/>
      <c r="DJ7" s="370"/>
      <c r="DK7" s="371"/>
      <c r="DL7" s="1306" t="str">
        <f>MID(SUVAHAVUJ!AF59,1,1)</f>
        <v xml:space="preserve"> </v>
      </c>
      <c r="DM7" s="1306"/>
      <c r="DN7" s="1306"/>
      <c r="DO7" s="1306"/>
      <c r="DP7" s="1306"/>
      <c r="DQ7" s="1306"/>
      <c r="DR7" s="1306" t="str">
        <f>MID(SUVAHAVUJ!AF59,2,1)</f>
        <v xml:space="preserve"> </v>
      </c>
      <c r="DS7" s="1306"/>
      <c r="DT7" s="1306"/>
      <c r="DU7" s="1306"/>
      <c r="DV7" s="1306"/>
      <c r="DW7" s="1306" t="str">
        <f>MID(SUVAHAVUJ!AF59,3,1)</f>
        <v xml:space="preserve"> </v>
      </c>
      <c r="DX7" s="1306"/>
      <c r="DY7" s="1306"/>
      <c r="DZ7" s="1306"/>
      <c r="EA7" s="1306"/>
      <c r="EB7" s="1306"/>
      <c r="EC7" s="1306" t="str">
        <f>MID(SUVAHAVUJ!AF59,4,1)</f>
        <v xml:space="preserve"> </v>
      </c>
      <c r="ED7" s="1306"/>
      <c r="EE7" s="1306"/>
      <c r="EF7" s="1306"/>
      <c r="EG7" s="1306"/>
      <c r="EH7" s="1306" t="str">
        <f>MID(SUVAHAVUJ!AF59,5,1)</f>
        <v xml:space="preserve"> </v>
      </c>
      <c r="EI7" s="1306"/>
      <c r="EJ7" s="1306"/>
      <c r="EK7" s="1306"/>
      <c r="EL7" s="1306"/>
      <c r="EM7" s="1306"/>
      <c r="EN7" s="1306" t="str">
        <f>MID(SUVAHAVUJ!AF59,6,1)</f>
        <v xml:space="preserve"> </v>
      </c>
      <c r="EO7" s="1306"/>
      <c r="EP7" s="1306"/>
      <c r="EQ7" s="1306"/>
      <c r="ER7" s="1306"/>
      <c r="ES7" s="1306" t="str">
        <f>MID(SUVAHAVUJ!AF59,7,1)</f>
        <v xml:space="preserve"> </v>
      </c>
      <c r="ET7" s="1306"/>
      <c r="EU7" s="1306"/>
      <c r="EV7" s="1306"/>
      <c r="EW7" s="1306"/>
      <c r="EX7" s="1306"/>
      <c r="EY7" s="1306" t="str">
        <f>MID(SUVAHAVUJ!AF59,8,1)</f>
        <v xml:space="preserve"> </v>
      </c>
      <c r="EZ7" s="1306"/>
      <c r="FA7" s="1306"/>
      <c r="FB7" s="1306"/>
      <c r="FC7" s="1306"/>
      <c r="FD7" s="1306" t="str">
        <f>MID(SUVAHAVUJ!AF59,9,1)</f>
        <v xml:space="preserve"> </v>
      </c>
      <c r="FE7" s="1306"/>
      <c r="FF7" s="1306"/>
      <c r="FG7" s="1306"/>
      <c r="FH7" s="1306"/>
      <c r="FI7" s="1306"/>
      <c r="FJ7" s="1306" t="str">
        <f>MID(SUVAHAVUJ!AF59,10,1)</f>
        <v xml:space="preserve"> </v>
      </c>
      <c r="FK7" s="1306"/>
      <c r="FL7" s="1306"/>
      <c r="FM7" s="1306"/>
      <c r="FN7" s="1306"/>
      <c r="FO7" s="1307" t="str">
        <f>MID(SUVAHAVUJ!AF59,11,1)</f>
        <v>0</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03"/>
    </row>
    <row r="8" spans="2:205" ht="22.5" customHeight="1" x14ac:dyDescent="0.2">
      <c r="B8" s="1312"/>
      <c r="C8" s="1312"/>
      <c r="D8" s="1312"/>
      <c r="E8" s="1312"/>
      <c r="F8" s="1312"/>
      <c r="G8" s="1312"/>
      <c r="H8" s="1312"/>
      <c r="I8" s="1312"/>
      <c r="J8" s="1312"/>
      <c r="K8" s="1312"/>
      <c r="L8" s="1319"/>
      <c r="M8" s="1319"/>
      <c r="N8" s="1319"/>
      <c r="O8" s="1319"/>
      <c r="P8" s="1319"/>
      <c r="Q8" s="1319"/>
      <c r="R8" s="1319"/>
      <c r="S8" s="1319"/>
      <c r="T8" s="1319"/>
      <c r="U8" s="1319"/>
      <c r="V8" s="1319"/>
      <c r="W8" s="1319"/>
      <c r="X8" s="1319"/>
      <c r="Y8" s="1319"/>
      <c r="Z8" s="1319"/>
      <c r="AA8" s="1319"/>
      <c r="AB8" s="1319"/>
      <c r="AC8" s="1319"/>
      <c r="AD8" s="1319"/>
      <c r="AE8" s="1319"/>
      <c r="AF8" s="1319"/>
      <c r="AG8" s="1319"/>
      <c r="AH8" s="1319"/>
      <c r="AI8" s="1319"/>
      <c r="AJ8" s="1319"/>
      <c r="AK8" s="1319"/>
      <c r="AL8" s="1319"/>
      <c r="AM8" s="1319"/>
      <c r="AN8" s="1319"/>
      <c r="AO8" s="1319"/>
      <c r="AP8" s="1319"/>
      <c r="AQ8" s="1311"/>
      <c r="AR8" s="1311"/>
      <c r="AS8" s="1311"/>
      <c r="AT8" s="1311"/>
      <c r="AU8" s="1311"/>
      <c r="AV8" s="1311"/>
      <c r="AW8" s="1311"/>
      <c r="AX8" s="1311"/>
      <c r="AY8" s="370"/>
      <c r="AZ8" s="371"/>
      <c r="BA8" s="1306" t="str">
        <f>MID(SUVAHAVUJ!AE59,1,1)</f>
        <v xml:space="preserve"> </v>
      </c>
      <c r="BB8" s="1306"/>
      <c r="BC8" s="1306"/>
      <c r="BD8" s="1306"/>
      <c r="BE8" s="1306"/>
      <c r="BF8" s="1306"/>
      <c r="BG8" s="1306" t="str">
        <f>MID(SUVAHAVUJ!AE59,2,1)</f>
        <v xml:space="preserve"> </v>
      </c>
      <c r="BH8" s="1306"/>
      <c r="BI8" s="1306"/>
      <c r="BJ8" s="1306"/>
      <c r="BK8" s="1306"/>
      <c r="BL8" s="1306" t="str">
        <f>MID(SUVAHAVUJ!AE59,3,1)</f>
        <v xml:space="preserve"> </v>
      </c>
      <c r="BM8" s="1306"/>
      <c r="BN8" s="1306"/>
      <c r="BO8" s="1306"/>
      <c r="BP8" s="1306"/>
      <c r="BQ8" s="1306"/>
      <c r="BR8" s="1306" t="str">
        <f>MID(SUVAHAVUJ!AE59,4,1)</f>
        <v xml:space="preserve"> </v>
      </c>
      <c r="BS8" s="1306"/>
      <c r="BT8" s="1306"/>
      <c r="BU8" s="1306"/>
      <c r="BV8" s="1306"/>
      <c r="BW8" s="1306" t="str">
        <f>MID(SUVAHAVUJ!AE59,5,1)</f>
        <v xml:space="preserve"> </v>
      </c>
      <c r="BX8" s="1306"/>
      <c r="BY8" s="1306"/>
      <c r="BZ8" s="1306"/>
      <c r="CA8" s="1306"/>
      <c r="CB8" s="1306"/>
      <c r="CC8" s="1306" t="str">
        <f>MID(SUVAHAVUJ!AE59,6,1)</f>
        <v xml:space="preserve"> </v>
      </c>
      <c r="CD8" s="1306"/>
      <c r="CE8" s="1306"/>
      <c r="CF8" s="1306"/>
      <c r="CG8" s="1306"/>
      <c r="CH8" s="1306" t="str">
        <f>MID(SUVAHAVUJ!AE59,7,1)</f>
        <v xml:space="preserve"> </v>
      </c>
      <c r="CI8" s="1306"/>
      <c r="CJ8" s="1306"/>
      <c r="CK8" s="1306"/>
      <c r="CL8" s="1306"/>
      <c r="CM8" s="1306"/>
      <c r="CN8" s="1306" t="str">
        <f>MID(SUVAHAVUJ!AE59,8,1)</f>
        <v xml:space="preserve"> </v>
      </c>
      <c r="CO8" s="1306"/>
      <c r="CP8" s="1306"/>
      <c r="CQ8" s="1306"/>
      <c r="CR8" s="1306"/>
      <c r="CS8" s="1306" t="str">
        <f>MID(SUVAHAVUJ!AE59,9,1)</f>
        <v xml:space="preserve"> </v>
      </c>
      <c r="CT8" s="1306"/>
      <c r="CU8" s="1306"/>
      <c r="CV8" s="1306"/>
      <c r="CW8" s="1306"/>
      <c r="CX8" s="1306"/>
      <c r="CY8" s="1306" t="str">
        <f>MID(SUVAHAVUJ!AE59,10,1)</f>
        <v xml:space="preserve"> </v>
      </c>
      <c r="CZ8" s="1306"/>
      <c r="DA8" s="1306"/>
      <c r="DB8" s="1306"/>
      <c r="DC8" s="1306"/>
      <c r="DD8" s="1306" t="str">
        <f>MID(SUVAHAVUJ!AE59,11,1)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MID(SUVAHAVUJ!AG59,1,1)</f>
        <v xml:space="preserve"> </v>
      </c>
      <c r="EQ8" s="1306"/>
      <c r="ER8" s="1306"/>
      <c r="ES8" s="1306"/>
      <c r="ET8" s="1306"/>
      <c r="EU8" s="1306"/>
      <c r="EV8" s="1306" t="str">
        <f>MID(SUVAHAVUJ!AG59,2,1)</f>
        <v xml:space="preserve"> </v>
      </c>
      <c r="EW8" s="1306"/>
      <c r="EX8" s="1306"/>
      <c r="EY8" s="1306"/>
      <c r="EZ8" s="1306"/>
      <c r="FA8" s="1306" t="str">
        <f>MID(SUVAHAVUJ!AG59,3,1)</f>
        <v xml:space="preserve"> </v>
      </c>
      <c r="FB8" s="1306"/>
      <c r="FC8" s="1306"/>
      <c r="FD8" s="1306"/>
      <c r="FE8" s="1306"/>
      <c r="FF8" s="1306"/>
      <c r="FG8" s="1306" t="str">
        <f>MID(SUVAHAVUJ!AG59,4,1)</f>
        <v xml:space="preserve"> </v>
      </c>
      <c r="FH8" s="1306"/>
      <c r="FI8" s="1306"/>
      <c r="FJ8" s="1306"/>
      <c r="FK8" s="1306"/>
      <c r="FL8" s="1306" t="str">
        <f>MID(SUVAHAVUJ!AG59,5,1)</f>
        <v xml:space="preserve"> </v>
      </c>
      <c r="FM8" s="1306"/>
      <c r="FN8" s="1306"/>
      <c r="FO8" s="1306"/>
      <c r="FP8" s="1306"/>
      <c r="FQ8" s="1306"/>
      <c r="FR8" s="1306" t="str">
        <f>MID(SUVAHAVUJ!AG59,6,1)</f>
        <v xml:space="preserve"> </v>
      </c>
      <c r="FS8" s="1306"/>
      <c r="FT8" s="1306"/>
      <c r="FU8" s="1306"/>
      <c r="FV8" s="1306"/>
      <c r="FW8" s="1306" t="str">
        <f>MID(SUVAHAVUJ!AG59,7,1)</f>
        <v xml:space="preserve"> </v>
      </c>
      <c r="FX8" s="1306"/>
      <c r="FY8" s="1306"/>
      <c r="FZ8" s="1306"/>
      <c r="GA8" s="1306"/>
      <c r="GB8" s="1306"/>
      <c r="GC8" s="1306" t="str">
        <f>MID(SUVAHAVUJ!AG59,8,1)</f>
        <v xml:space="preserve"> </v>
      </c>
      <c r="GD8" s="1306"/>
      <c r="GE8" s="1306"/>
      <c r="GF8" s="1306"/>
      <c r="GG8" s="1306"/>
      <c r="GH8" s="1306" t="str">
        <f>MID(SUVAHAVUJ!AG59,9,1)</f>
        <v xml:space="preserve"> </v>
      </c>
      <c r="GI8" s="1306"/>
      <c r="GJ8" s="1306"/>
      <c r="GK8" s="1306"/>
      <c r="GL8" s="1306"/>
      <c r="GM8" s="1306"/>
      <c r="GN8" s="1306" t="str">
        <f>MID(SUVAHAVUJ!AG59,10,1)</f>
        <v xml:space="preserve"> </v>
      </c>
      <c r="GO8" s="1306"/>
      <c r="GP8" s="1306"/>
      <c r="GQ8" s="1306"/>
      <c r="GR8" s="1306"/>
      <c r="GS8" s="1307" t="str">
        <f>MID(SUVAHAVUJ!AG59,11,1)</f>
        <v>0</v>
      </c>
      <c r="GT8" s="1307"/>
      <c r="GU8" s="1307"/>
      <c r="GV8" s="1307"/>
      <c r="GW8" s="1313"/>
    </row>
    <row r="9" spans="2:205" s="129" customFormat="1" ht="25.5" customHeight="1" x14ac:dyDescent="0.2">
      <c r="B9" s="1323" t="s">
        <v>2080</v>
      </c>
      <c r="C9" s="1324"/>
      <c r="D9" s="1324"/>
      <c r="E9" s="1324"/>
      <c r="F9" s="1324"/>
      <c r="G9" s="1324"/>
      <c r="H9" s="1324"/>
      <c r="I9" s="1324"/>
      <c r="J9" s="1324"/>
      <c r="K9" s="1325"/>
      <c r="L9" s="1319" t="str">
        <f>SUVAHAVUJ!$D$60</f>
        <v>Čistá hodnota zákazky (316A)</v>
      </c>
      <c r="M9" s="1319"/>
      <c r="N9" s="1319"/>
      <c r="O9" s="1319"/>
      <c r="P9" s="1319"/>
      <c r="Q9" s="1319"/>
      <c r="R9" s="1319"/>
      <c r="S9" s="1319"/>
      <c r="T9" s="1319"/>
      <c r="U9" s="1319"/>
      <c r="V9" s="1319"/>
      <c r="W9" s="1319"/>
      <c r="X9" s="1319"/>
      <c r="Y9" s="1319"/>
      <c r="Z9" s="1319"/>
      <c r="AA9" s="1319"/>
      <c r="AB9" s="1319"/>
      <c r="AC9" s="1319"/>
      <c r="AD9" s="1319"/>
      <c r="AE9" s="1319"/>
      <c r="AF9" s="1319"/>
      <c r="AG9" s="1319"/>
      <c r="AH9" s="1319"/>
      <c r="AI9" s="1319"/>
      <c r="AJ9" s="1319"/>
      <c r="AK9" s="1319"/>
      <c r="AL9" s="1319"/>
      <c r="AM9" s="1319"/>
      <c r="AN9" s="1319"/>
      <c r="AO9" s="1319"/>
      <c r="AP9" s="1319"/>
      <c r="AQ9" s="1311" t="s">
        <v>664</v>
      </c>
      <c r="AR9" s="1311"/>
      <c r="AS9" s="1311"/>
      <c r="AT9" s="1311"/>
      <c r="AU9" s="1311"/>
      <c r="AV9" s="1311"/>
      <c r="AW9" s="1311"/>
      <c r="AX9" s="1311"/>
      <c r="AY9" s="370"/>
      <c r="AZ9" s="371"/>
      <c r="BA9" s="1306" t="str">
        <f>MID(SUVAHAVUJ!AD60,1,1)</f>
        <v xml:space="preserve"> </v>
      </c>
      <c r="BB9" s="1306"/>
      <c r="BC9" s="1306"/>
      <c r="BD9" s="1306"/>
      <c r="BE9" s="1306"/>
      <c r="BF9" s="1306"/>
      <c r="BG9" s="1306" t="str">
        <f>MID(SUVAHAVUJ!AD60,2,1)</f>
        <v xml:space="preserve"> </v>
      </c>
      <c r="BH9" s="1306"/>
      <c r="BI9" s="1306"/>
      <c r="BJ9" s="1306"/>
      <c r="BK9" s="1306"/>
      <c r="BL9" s="1306" t="str">
        <f>MID(SUVAHAVUJ!AD60,3,1)</f>
        <v xml:space="preserve"> </v>
      </c>
      <c r="BM9" s="1306"/>
      <c r="BN9" s="1306"/>
      <c r="BO9" s="1306"/>
      <c r="BP9" s="1306"/>
      <c r="BQ9" s="1306"/>
      <c r="BR9" s="1306" t="str">
        <f>MID(SUVAHAVUJ!AD60,4,1)</f>
        <v xml:space="preserve"> </v>
      </c>
      <c r="BS9" s="1306"/>
      <c r="BT9" s="1306"/>
      <c r="BU9" s="1306"/>
      <c r="BV9" s="1306"/>
      <c r="BW9" s="1306" t="str">
        <f>MID(SUVAHAVUJ!AD60,5,1)</f>
        <v xml:space="preserve"> </v>
      </c>
      <c r="BX9" s="1306"/>
      <c r="BY9" s="1306"/>
      <c r="BZ9" s="1306"/>
      <c r="CA9" s="1306"/>
      <c r="CB9" s="1306"/>
      <c r="CC9" s="1306" t="str">
        <f>MID(SUVAHAVUJ!AD60,6,1)</f>
        <v xml:space="preserve"> </v>
      </c>
      <c r="CD9" s="1306"/>
      <c r="CE9" s="1306"/>
      <c r="CF9" s="1306"/>
      <c r="CG9" s="1306"/>
      <c r="CH9" s="1306" t="str">
        <f>MID(SUVAHAVUJ!AD60,7,1)</f>
        <v xml:space="preserve"> </v>
      </c>
      <c r="CI9" s="1306"/>
      <c r="CJ9" s="1306"/>
      <c r="CK9" s="1306"/>
      <c r="CL9" s="1306"/>
      <c r="CM9" s="1306"/>
      <c r="CN9" s="1306" t="str">
        <f>MID(SUVAHAVUJ!AD60,8,1)</f>
        <v xml:space="preserve"> </v>
      </c>
      <c r="CO9" s="1306"/>
      <c r="CP9" s="1306"/>
      <c r="CQ9" s="1306"/>
      <c r="CR9" s="1306"/>
      <c r="CS9" s="1306" t="str">
        <f>MID(SUVAHAVUJ!AD60,9,1)</f>
        <v xml:space="preserve"> </v>
      </c>
      <c r="CT9" s="1306"/>
      <c r="CU9" s="1306"/>
      <c r="CV9" s="1306"/>
      <c r="CW9" s="1306"/>
      <c r="CX9" s="1306"/>
      <c r="CY9" s="1306" t="str">
        <f>MID(SUVAHAVUJ!AD60,10,1)</f>
        <v xml:space="preserve"> </v>
      </c>
      <c r="CZ9" s="1306"/>
      <c r="DA9" s="1306"/>
      <c r="DB9" s="1306"/>
      <c r="DC9" s="1306"/>
      <c r="DD9" s="1306" t="str">
        <f>MID(SUVAHAVUJ!AD60,11,1)</f>
        <v>0</v>
      </c>
      <c r="DE9" s="1306"/>
      <c r="DF9" s="1306"/>
      <c r="DG9" s="1306"/>
      <c r="DH9" s="1306"/>
      <c r="DI9" s="1316"/>
      <c r="DJ9" s="370"/>
      <c r="DK9" s="371"/>
      <c r="DL9" s="1306" t="str">
        <f>MID(SUVAHAVUJ!AF60,1,1)</f>
        <v xml:space="preserve"> </v>
      </c>
      <c r="DM9" s="1306"/>
      <c r="DN9" s="1306"/>
      <c r="DO9" s="1306"/>
      <c r="DP9" s="1306"/>
      <c r="DQ9" s="1306"/>
      <c r="DR9" s="1306" t="str">
        <f>MID(SUVAHAVUJ!AF60,2,1)</f>
        <v xml:space="preserve"> </v>
      </c>
      <c r="DS9" s="1306"/>
      <c r="DT9" s="1306"/>
      <c r="DU9" s="1306"/>
      <c r="DV9" s="1306"/>
      <c r="DW9" s="1306" t="str">
        <f>MID(SUVAHAVUJ!AF60,3,1)</f>
        <v xml:space="preserve"> </v>
      </c>
      <c r="DX9" s="1306"/>
      <c r="DY9" s="1306"/>
      <c r="DZ9" s="1306"/>
      <c r="EA9" s="1306"/>
      <c r="EB9" s="1306"/>
      <c r="EC9" s="1306" t="str">
        <f>MID(SUVAHAVUJ!AF60,4,1)</f>
        <v xml:space="preserve"> </v>
      </c>
      <c r="ED9" s="1306"/>
      <c r="EE9" s="1306"/>
      <c r="EF9" s="1306"/>
      <c r="EG9" s="1306"/>
      <c r="EH9" s="1306" t="str">
        <f>MID(SUVAHAVUJ!AF60,5,1)</f>
        <v xml:space="preserve"> </v>
      </c>
      <c r="EI9" s="1306"/>
      <c r="EJ9" s="1306"/>
      <c r="EK9" s="1306"/>
      <c r="EL9" s="1306"/>
      <c r="EM9" s="1306"/>
      <c r="EN9" s="1306" t="str">
        <f>MID(SUVAHAVUJ!AF60,6,1)</f>
        <v xml:space="preserve"> </v>
      </c>
      <c r="EO9" s="1306"/>
      <c r="EP9" s="1306"/>
      <c r="EQ9" s="1306"/>
      <c r="ER9" s="1306"/>
      <c r="ES9" s="1306" t="str">
        <f>MID(SUVAHAVUJ!AF60,7,1)</f>
        <v xml:space="preserve"> </v>
      </c>
      <c r="ET9" s="1306"/>
      <c r="EU9" s="1306"/>
      <c r="EV9" s="1306"/>
      <c r="EW9" s="1306"/>
      <c r="EX9" s="1306"/>
      <c r="EY9" s="1306" t="str">
        <f>MID(SUVAHAVUJ!AF60,8,1)</f>
        <v xml:space="preserve"> </v>
      </c>
      <c r="EZ9" s="1306"/>
      <c r="FA9" s="1306"/>
      <c r="FB9" s="1306"/>
      <c r="FC9" s="1306"/>
      <c r="FD9" s="1306" t="str">
        <f>MID(SUVAHAVUJ!AF60,9,1)</f>
        <v xml:space="preserve"> </v>
      </c>
      <c r="FE9" s="1306"/>
      <c r="FF9" s="1306"/>
      <c r="FG9" s="1306"/>
      <c r="FH9" s="1306"/>
      <c r="FI9" s="1306"/>
      <c r="FJ9" s="1306" t="str">
        <f>MID(SUVAHAVUJ!AF60,10,1)</f>
        <v xml:space="preserve"> </v>
      </c>
      <c r="FK9" s="1306"/>
      <c r="FL9" s="1306"/>
      <c r="FM9" s="1306"/>
      <c r="FN9" s="1306"/>
      <c r="FO9" s="1307" t="str">
        <f>MID(SUVAHAVUJ!AF60,11,1)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03"/>
    </row>
    <row r="10" spans="2:205" ht="21" customHeight="1" x14ac:dyDescent="0.2">
      <c r="B10" s="1326"/>
      <c r="C10" s="1327"/>
      <c r="D10" s="1327"/>
      <c r="E10" s="1327"/>
      <c r="F10" s="1327"/>
      <c r="G10" s="1327"/>
      <c r="H10" s="1327"/>
      <c r="I10" s="1327"/>
      <c r="J10" s="1327"/>
      <c r="K10" s="1328"/>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19"/>
      <c r="AI10" s="1319"/>
      <c r="AJ10" s="1319"/>
      <c r="AK10" s="1319"/>
      <c r="AL10" s="1319"/>
      <c r="AM10" s="1319"/>
      <c r="AN10" s="1319"/>
      <c r="AO10" s="1319"/>
      <c r="AP10" s="1319"/>
      <c r="AQ10" s="1311"/>
      <c r="AR10" s="1311"/>
      <c r="AS10" s="1311"/>
      <c r="AT10" s="1311"/>
      <c r="AU10" s="1311"/>
      <c r="AV10" s="1311"/>
      <c r="AW10" s="1311"/>
      <c r="AX10" s="1311"/>
      <c r="AY10" s="370"/>
      <c r="AZ10" s="371"/>
      <c r="BA10" s="1306" t="str">
        <f>MID(SUVAHAVUJ!AE60,1,1)</f>
        <v xml:space="preserve"> </v>
      </c>
      <c r="BB10" s="1306"/>
      <c r="BC10" s="1306"/>
      <c r="BD10" s="1306"/>
      <c r="BE10" s="1306"/>
      <c r="BF10" s="1306"/>
      <c r="BG10" s="1306" t="str">
        <f>MID(SUVAHAVUJ!AE60,2,1)</f>
        <v xml:space="preserve"> </v>
      </c>
      <c r="BH10" s="1306"/>
      <c r="BI10" s="1306"/>
      <c r="BJ10" s="1306"/>
      <c r="BK10" s="1306"/>
      <c r="BL10" s="1306" t="str">
        <f>MID(SUVAHAVUJ!AE60,3,1)</f>
        <v xml:space="preserve"> </v>
      </c>
      <c r="BM10" s="1306"/>
      <c r="BN10" s="1306"/>
      <c r="BO10" s="1306"/>
      <c r="BP10" s="1306"/>
      <c r="BQ10" s="1306"/>
      <c r="BR10" s="1306" t="str">
        <f>MID(SUVAHAVUJ!AE60,4,1)</f>
        <v xml:space="preserve"> </v>
      </c>
      <c r="BS10" s="1306"/>
      <c r="BT10" s="1306"/>
      <c r="BU10" s="1306"/>
      <c r="BV10" s="1306"/>
      <c r="BW10" s="1306" t="str">
        <f>MID(SUVAHAVUJ!AE60,5,1)</f>
        <v xml:space="preserve"> </v>
      </c>
      <c r="BX10" s="1306"/>
      <c r="BY10" s="1306"/>
      <c r="BZ10" s="1306"/>
      <c r="CA10" s="1306"/>
      <c r="CB10" s="1306"/>
      <c r="CC10" s="1306" t="str">
        <f>MID(SUVAHAVUJ!AE60,6,1)</f>
        <v xml:space="preserve"> </v>
      </c>
      <c r="CD10" s="1306"/>
      <c r="CE10" s="1306"/>
      <c r="CF10" s="1306"/>
      <c r="CG10" s="1306"/>
      <c r="CH10" s="1306" t="str">
        <f>MID(SUVAHAVUJ!AE60,7,1)</f>
        <v xml:space="preserve"> </v>
      </c>
      <c r="CI10" s="1306"/>
      <c r="CJ10" s="1306"/>
      <c r="CK10" s="1306"/>
      <c r="CL10" s="1306"/>
      <c r="CM10" s="1306"/>
      <c r="CN10" s="1306" t="str">
        <f>MID(SUVAHAVUJ!AE60,8,1)</f>
        <v xml:space="preserve"> </v>
      </c>
      <c r="CO10" s="1306"/>
      <c r="CP10" s="1306"/>
      <c r="CQ10" s="1306"/>
      <c r="CR10" s="1306"/>
      <c r="CS10" s="1306" t="str">
        <f>MID(SUVAHAVUJ!AE60,9,1)</f>
        <v xml:space="preserve"> </v>
      </c>
      <c r="CT10" s="1306"/>
      <c r="CU10" s="1306"/>
      <c r="CV10" s="1306"/>
      <c r="CW10" s="1306"/>
      <c r="CX10" s="1306"/>
      <c r="CY10" s="1306" t="str">
        <f>MID(SUVAHAVUJ!AE60,10,1)</f>
        <v xml:space="preserve"> </v>
      </c>
      <c r="CZ10" s="1306"/>
      <c r="DA10" s="1306"/>
      <c r="DB10" s="1306"/>
      <c r="DC10" s="1306"/>
      <c r="DD10" s="1306" t="str">
        <f>MID(SUVAHAVUJ!AE60,11,1)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MID(SUVAHAVUJ!AG60,1,1)</f>
        <v xml:space="preserve"> </v>
      </c>
      <c r="EQ10" s="1306"/>
      <c r="ER10" s="1306"/>
      <c r="ES10" s="1306"/>
      <c r="ET10" s="1306"/>
      <c r="EU10" s="1306"/>
      <c r="EV10" s="1306" t="str">
        <f>MID(SUVAHAVUJ!AG60,2,1)</f>
        <v xml:space="preserve"> </v>
      </c>
      <c r="EW10" s="1306"/>
      <c r="EX10" s="1306"/>
      <c r="EY10" s="1306"/>
      <c r="EZ10" s="1306"/>
      <c r="FA10" s="1306" t="str">
        <f>MID(SUVAHAVUJ!AG60,3,1)</f>
        <v xml:space="preserve"> </v>
      </c>
      <c r="FB10" s="1306"/>
      <c r="FC10" s="1306"/>
      <c r="FD10" s="1306"/>
      <c r="FE10" s="1306"/>
      <c r="FF10" s="1306"/>
      <c r="FG10" s="1306" t="str">
        <f>MID(SUVAHAVUJ!AG60,4,1)</f>
        <v xml:space="preserve"> </v>
      </c>
      <c r="FH10" s="1306"/>
      <c r="FI10" s="1306"/>
      <c r="FJ10" s="1306"/>
      <c r="FK10" s="1306"/>
      <c r="FL10" s="1306" t="str">
        <f>MID(SUVAHAVUJ!AG60,5,1)</f>
        <v xml:space="preserve"> </v>
      </c>
      <c r="FM10" s="1306"/>
      <c r="FN10" s="1306"/>
      <c r="FO10" s="1306"/>
      <c r="FP10" s="1306"/>
      <c r="FQ10" s="1306"/>
      <c r="FR10" s="1306" t="str">
        <f>MID(SUVAHAVUJ!AG60,6,1)</f>
        <v xml:space="preserve"> </v>
      </c>
      <c r="FS10" s="1306"/>
      <c r="FT10" s="1306"/>
      <c r="FU10" s="1306"/>
      <c r="FV10" s="1306"/>
      <c r="FW10" s="1306" t="str">
        <f>MID(SUVAHAVUJ!AG60,7,1)</f>
        <v xml:space="preserve"> </v>
      </c>
      <c r="FX10" s="1306"/>
      <c r="FY10" s="1306"/>
      <c r="FZ10" s="1306"/>
      <c r="GA10" s="1306"/>
      <c r="GB10" s="1306"/>
      <c r="GC10" s="1306" t="str">
        <f>MID(SUVAHAVUJ!AG60,8,1)</f>
        <v xml:space="preserve"> </v>
      </c>
      <c r="GD10" s="1306"/>
      <c r="GE10" s="1306"/>
      <c r="GF10" s="1306"/>
      <c r="GG10" s="1306"/>
      <c r="GH10" s="1306" t="str">
        <f>MID(SUVAHAVUJ!AG60,9,1)</f>
        <v xml:space="preserve"> </v>
      </c>
      <c r="GI10" s="1306"/>
      <c r="GJ10" s="1306"/>
      <c r="GK10" s="1306"/>
      <c r="GL10" s="1306"/>
      <c r="GM10" s="1306"/>
      <c r="GN10" s="1306" t="str">
        <f>MID(SUVAHAVUJ!AG60,10,1)</f>
        <v xml:space="preserve"> </v>
      </c>
      <c r="GO10" s="1306"/>
      <c r="GP10" s="1306"/>
      <c r="GQ10" s="1306"/>
      <c r="GR10" s="1306"/>
      <c r="GS10" s="1307" t="str">
        <f>MID(SUVAHAVUJ!AG60,11,1)</f>
        <v>0</v>
      </c>
      <c r="GT10" s="1307"/>
      <c r="GU10" s="1307"/>
      <c r="GV10" s="1307"/>
      <c r="GW10" s="1313"/>
    </row>
    <row r="11" spans="2:205" s="129" customFormat="1" ht="23.25" customHeight="1" x14ac:dyDescent="0.2">
      <c r="B11" s="1323" t="s">
        <v>2083</v>
      </c>
      <c r="C11" s="1324"/>
      <c r="D11" s="1324"/>
      <c r="E11" s="1324"/>
      <c r="F11" s="1324"/>
      <c r="G11" s="1324"/>
      <c r="H11" s="1324"/>
      <c r="I11" s="1324"/>
      <c r="J11" s="1324"/>
      <c r="K11" s="1325"/>
      <c r="L11" s="1309" t="str">
        <f>SUVAHAVUJ!$D$61</f>
        <v>Ostatné pohľadávky voči prepojeným účtovným jednotkám  (351A) - /391A/</v>
      </c>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1310"/>
      <c r="AK11" s="1310"/>
      <c r="AL11" s="1310"/>
      <c r="AM11" s="1310"/>
      <c r="AN11" s="1310"/>
      <c r="AO11" s="1310"/>
      <c r="AP11" s="1310"/>
      <c r="AQ11" s="1311" t="s">
        <v>675</v>
      </c>
      <c r="AR11" s="1311"/>
      <c r="AS11" s="1311"/>
      <c r="AT11" s="1311"/>
      <c r="AU11" s="1311"/>
      <c r="AV11" s="1311"/>
      <c r="AW11" s="1311"/>
      <c r="AX11" s="1311"/>
      <c r="AY11" s="370"/>
      <c r="AZ11" s="371"/>
      <c r="BA11" s="1306" t="str">
        <f>MID(SUVAHAVUJ!AD61,1,1)</f>
        <v xml:space="preserve"> </v>
      </c>
      <c r="BB11" s="1306"/>
      <c r="BC11" s="1306"/>
      <c r="BD11" s="1306"/>
      <c r="BE11" s="1306"/>
      <c r="BF11" s="1306"/>
      <c r="BG11" s="1306" t="str">
        <f>MID(SUVAHAVUJ!AD61,2,1)</f>
        <v xml:space="preserve"> </v>
      </c>
      <c r="BH11" s="1306"/>
      <c r="BI11" s="1306"/>
      <c r="BJ11" s="1306"/>
      <c r="BK11" s="1306"/>
      <c r="BL11" s="1306" t="str">
        <f>MID(SUVAHAVUJ!AD61,3,1)</f>
        <v xml:space="preserve"> </v>
      </c>
      <c r="BM11" s="1306"/>
      <c r="BN11" s="1306"/>
      <c r="BO11" s="1306"/>
      <c r="BP11" s="1306"/>
      <c r="BQ11" s="1306"/>
      <c r="BR11" s="1306" t="str">
        <f>MID(SUVAHAVUJ!AD61,4,1)</f>
        <v xml:space="preserve"> </v>
      </c>
      <c r="BS11" s="1306"/>
      <c r="BT11" s="1306"/>
      <c r="BU11" s="1306"/>
      <c r="BV11" s="1306"/>
      <c r="BW11" s="1306" t="str">
        <f>MID(SUVAHAVUJ!AD61,5,1)</f>
        <v xml:space="preserve"> </v>
      </c>
      <c r="BX11" s="1306"/>
      <c r="BY11" s="1306"/>
      <c r="BZ11" s="1306"/>
      <c r="CA11" s="1306"/>
      <c r="CB11" s="1306"/>
      <c r="CC11" s="1306" t="str">
        <f>MID(SUVAHAVUJ!AD61,6,1)</f>
        <v xml:space="preserve"> </v>
      </c>
      <c r="CD11" s="1306"/>
      <c r="CE11" s="1306"/>
      <c r="CF11" s="1306"/>
      <c r="CG11" s="1306"/>
      <c r="CH11" s="1306" t="str">
        <f>MID(SUVAHAVUJ!AD61,7,1)</f>
        <v xml:space="preserve"> </v>
      </c>
      <c r="CI11" s="1306"/>
      <c r="CJ11" s="1306"/>
      <c r="CK11" s="1306"/>
      <c r="CL11" s="1306"/>
      <c r="CM11" s="1306"/>
      <c r="CN11" s="1306" t="str">
        <f>MID(SUVAHAVUJ!AD61,8,1)</f>
        <v xml:space="preserve"> </v>
      </c>
      <c r="CO11" s="1306"/>
      <c r="CP11" s="1306"/>
      <c r="CQ11" s="1306"/>
      <c r="CR11" s="1306"/>
      <c r="CS11" s="1306" t="str">
        <f>MID(SUVAHAVUJ!AD61,9,1)</f>
        <v xml:space="preserve"> </v>
      </c>
      <c r="CT11" s="1306"/>
      <c r="CU11" s="1306"/>
      <c r="CV11" s="1306"/>
      <c r="CW11" s="1306"/>
      <c r="CX11" s="1306"/>
      <c r="CY11" s="1306" t="str">
        <f>MID(SUVAHAVUJ!AD61,10,1)</f>
        <v xml:space="preserve"> </v>
      </c>
      <c r="CZ11" s="1306"/>
      <c r="DA11" s="1306"/>
      <c r="DB11" s="1306"/>
      <c r="DC11" s="1306"/>
      <c r="DD11" s="1306" t="str">
        <f>MID(SUVAHAVUJ!AD61,11,1)</f>
        <v>0</v>
      </c>
      <c r="DE11" s="1306"/>
      <c r="DF11" s="1306"/>
      <c r="DG11" s="1306"/>
      <c r="DH11" s="1306"/>
      <c r="DI11" s="1316"/>
      <c r="DJ11" s="370"/>
      <c r="DK11" s="371"/>
      <c r="DL11" s="1306" t="str">
        <f>MID(SUVAHAVUJ!AF61,1,1)</f>
        <v xml:space="preserve"> </v>
      </c>
      <c r="DM11" s="1306"/>
      <c r="DN11" s="1306"/>
      <c r="DO11" s="1306"/>
      <c r="DP11" s="1306"/>
      <c r="DQ11" s="1306"/>
      <c r="DR11" s="1306" t="str">
        <f>MID(SUVAHAVUJ!AF61,2,1)</f>
        <v xml:space="preserve"> </v>
      </c>
      <c r="DS11" s="1306"/>
      <c r="DT11" s="1306"/>
      <c r="DU11" s="1306"/>
      <c r="DV11" s="1306"/>
      <c r="DW11" s="1306" t="str">
        <f>MID(SUVAHAVUJ!AF61,3,1)</f>
        <v xml:space="preserve"> </v>
      </c>
      <c r="DX11" s="1306"/>
      <c r="DY11" s="1306"/>
      <c r="DZ11" s="1306"/>
      <c r="EA11" s="1306"/>
      <c r="EB11" s="1306"/>
      <c r="EC11" s="1306" t="str">
        <f>MID(SUVAHAVUJ!AF61,4,1)</f>
        <v xml:space="preserve"> </v>
      </c>
      <c r="ED11" s="1306"/>
      <c r="EE11" s="1306"/>
      <c r="EF11" s="1306"/>
      <c r="EG11" s="1306"/>
      <c r="EH11" s="1306" t="str">
        <f>MID(SUVAHAVUJ!AF61,5,1)</f>
        <v xml:space="preserve"> </v>
      </c>
      <c r="EI11" s="1306"/>
      <c r="EJ11" s="1306"/>
      <c r="EK11" s="1306"/>
      <c r="EL11" s="1306"/>
      <c r="EM11" s="1306"/>
      <c r="EN11" s="1306" t="str">
        <f>MID(SUVAHAVUJ!AF61,6,1)</f>
        <v xml:space="preserve"> </v>
      </c>
      <c r="EO11" s="1306"/>
      <c r="EP11" s="1306"/>
      <c r="EQ11" s="1306"/>
      <c r="ER11" s="1306"/>
      <c r="ES11" s="1306" t="str">
        <f>MID(SUVAHAVUJ!AF61,7,1)</f>
        <v xml:space="preserve"> </v>
      </c>
      <c r="ET11" s="1306"/>
      <c r="EU11" s="1306"/>
      <c r="EV11" s="1306"/>
      <c r="EW11" s="1306"/>
      <c r="EX11" s="1306"/>
      <c r="EY11" s="1306" t="str">
        <f>MID(SUVAHAVUJ!AF61,8,1)</f>
        <v xml:space="preserve"> </v>
      </c>
      <c r="EZ11" s="1306"/>
      <c r="FA11" s="1306"/>
      <c r="FB11" s="1306"/>
      <c r="FC11" s="1306"/>
      <c r="FD11" s="1306" t="str">
        <f>MID(SUVAHAVUJ!AF61,9,1)</f>
        <v xml:space="preserve"> </v>
      </c>
      <c r="FE11" s="1306"/>
      <c r="FF11" s="1306"/>
      <c r="FG11" s="1306"/>
      <c r="FH11" s="1306"/>
      <c r="FI11" s="1306"/>
      <c r="FJ11" s="1306" t="str">
        <f>MID(SUVAHAVUJ!AF61,10,1)</f>
        <v xml:space="preserve"> </v>
      </c>
      <c r="FK11" s="1306"/>
      <c r="FL11" s="1306"/>
      <c r="FM11" s="1306"/>
      <c r="FN11" s="1306"/>
      <c r="FO11" s="1307" t="str">
        <f>MID(SUVAHAVUJ!AF61,11,1)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03"/>
    </row>
    <row r="12" spans="2:205" ht="23.25" customHeight="1" x14ac:dyDescent="0.2">
      <c r="B12" s="1326"/>
      <c r="C12" s="1327"/>
      <c r="D12" s="1327"/>
      <c r="E12" s="1327"/>
      <c r="F12" s="1327"/>
      <c r="G12" s="1327"/>
      <c r="H12" s="1327"/>
      <c r="I12" s="1327"/>
      <c r="J12" s="1327"/>
      <c r="K12" s="1328"/>
      <c r="L12" s="1310"/>
      <c r="M12" s="1310"/>
      <c r="N12" s="1310"/>
      <c r="O12" s="1310"/>
      <c r="P12" s="1310"/>
      <c r="Q12" s="1310"/>
      <c r="R12" s="1310"/>
      <c r="S12" s="1310"/>
      <c r="T12" s="1310"/>
      <c r="U12" s="1310"/>
      <c r="V12" s="1310"/>
      <c r="W12" s="1310"/>
      <c r="X12" s="1310"/>
      <c r="Y12" s="1310"/>
      <c r="Z12" s="1310"/>
      <c r="AA12" s="1310"/>
      <c r="AB12" s="1310"/>
      <c r="AC12" s="1310"/>
      <c r="AD12" s="1310"/>
      <c r="AE12" s="1310"/>
      <c r="AF12" s="1310"/>
      <c r="AG12" s="1310"/>
      <c r="AH12" s="1310"/>
      <c r="AI12" s="1310"/>
      <c r="AJ12" s="1310"/>
      <c r="AK12" s="1310"/>
      <c r="AL12" s="1310"/>
      <c r="AM12" s="1310"/>
      <c r="AN12" s="1310"/>
      <c r="AO12" s="1310"/>
      <c r="AP12" s="1310"/>
      <c r="AQ12" s="1311"/>
      <c r="AR12" s="1311"/>
      <c r="AS12" s="1311"/>
      <c r="AT12" s="1311"/>
      <c r="AU12" s="1311"/>
      <c r="AV12" s="1311"/>
      <c r="AW12" s="1311"/>
      <c r="AX12" s="1311"/>
      <c r="AY12" s="370"/>
      <c r="AZ12" s="371"/>
      <c r="BA12" s="1306" t="str">
        <f>MID(SUVAHAVUJ!AE61,1,1)</f>
        <v xml:space="preserve"> </v>
      </c>
      <c r="BB12" s="1306"/>
      <c r="BC12" s="1306"/>
      <c r="BD12" s="1306"/>
      <c r="BE12" s="1306"/>
      <c r="BF12" s="1306"/>
      <c r="BG12" s="1306" t="str">
        <f>MID(SUVAHAVUJ!AE61,2,1)</f>
        <v xml:space="preserve"> </v>
      </c>
      <c r="BH12" s="1306"/>
      <c r="BI12" s="1306"/>
      <c r="BJ12" s="1306"/>
      <c r="BK12" s="1306"/>
      <c r="BL12" s="1306" t="str">
        <f>MID(SUVAHAVUJ!AE61,3,1)</f>
        <v xml:space="preserve"> </v>
      </c>
      <c r="BM12" s="1306"/>
      <c r="BN12" s="1306"/>
      <c r="BO12" s="1306"/>
      <c r="BP12" s="1306"/>
      <c r="BQ12" s="1306"/>
      <c r="BR12" s="1306" t="str">
        <f>MID(SUVAHAVUJ!AE61,4,1)</f>
        <v xml:space="preserve"> </v>
      </c>
      <c r="BS12" s="1306"/>
      <c r="BT12" s="1306"/>
      <c r="BU12" s="1306"/>
      <c r="BV12" s="1306"/>
      <c r="BW12" s="1306" t="str">
        <f>MID(SUVAHAVUJ!AE61,5,1)</f>
        <v xml:space="preserve"> </v>
      </c>
      <c r="BX12" s="1306"/>
      <c r="BY12" s="1306"/>
      <c r="BZ12" s="1306"/>
      <c r="CA12" s="1306"/>
      <c r="CB12" s="1306"/>
      <c r="CC12" s="1306" t="str">
        <f>MID(SUVAHAVUJ!AE61,6,1)</f>
        <v xml:space="preserve"> </v>
      </c>
      <c r="CD12" s="1306"/>
      <c r="CE12" s="1306"/>
      <c r="CF12" s="1306"/>
      <c r="CG12" s="1306"/>
      <c r="CH12" s="1306" t="str">
        <f>MID(SUVAHAVUJ!AE61,7,1)</f>
        <v xml:space="preserve"> </v>
      </c>
      <c r="CI12" s="1306"/>
      <c r="CJ12" s="1306"/>
      <c r="CK12" s="1306"/>
      <c r="CL12" s="1306"/>
      <c r="CM12" s="1306"/>
      <c r="CN12" s="1306" t="str">
        <f>MID(SUVAHAVUJ!AE61,8,1)</f>
        <v xml:space="preserve"> </v>
      </c>
      <c r="CO12" s="1306"/>
      <c r="CP12" s="1306"/>
      <c r="CQ12" s="1306"/>
      <c r="CR12" s="1306"/>
      <c r="CS12" s="1306" t="str">
        <f>MID(SUVAHAVUJ!AE61,9,1)</f>
        <v xml:space="preserve"> </v>
      </c>
      <c r="CT12" s="1306"/>
      <c r="CU12" s="1306"/>
      <c r="CV12" s="1306"/>
      <c r="CW12" s="1306"/>
      <c r="CX12" s="1306"/>
      <c r="CY12" s="1306" t="str">
        <f>MID(SUVAHAVUJ!AE61,10,1)</f>
        <v xml:space="preserve"> </v>
      </c>
      <c r="CZ12" s="1306"/>
      <c r="DA12" s="1306"/>
      <c r="DB12" s="1306"/>
      <c r="DC12" s="1306"/>
      <c r="DD12" s="1306" t="str">
        <f>MID(SUVAHAVUJ!AE61,11,1)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MID(SUVAHAVUJ!AG61,1,1)</f>
        <v xml:space="preserve"> </v>
      </c>
      <c r="EQ12" s="1306"/>
      <c r="ER12" s="1306"/>
      <c r="ES12" s="1306"/>
      <c r="ET12" s="1306"/>
      <c r="EU12" s="1306"/>
      <c r="EV12" s="1306" t="str">
        <f>MID(SUVAHAVUJ!AG61,2,1)</f>
        <v xml:space="preserve"> </v>
      </c>
      <c r="EW12" s="1306"/>
      <c r="EX12" s="1306"/>
      <c r="EY12" s="1306"/>
      <c r="EZ12" s="1306"/>
      <c r="FA12" s="1306" t="str">
        <f>MID(SUVAHAVUJ!AG61,3,1)</f>
        <v xml:space="preserve"> </v>
      </c>
      <c r="FB12" s="1306"/>
      <c r="FC12" s="1306"/>
      <c r="FD12" s="1306"/>
      <c r="FE12" s="1306"/>
      <c r="FF12" s="1306"/>
      <c r="FG12" s="1306" t="str">
        <f>MID(SUVAHAVUJ!AG61,4,1)</f>
        <v xml:space="preserve"> </v>
      </c>
      <c r="FH12" s="1306"/>
      <c r="FI12" s="1306"/>
      <c r="FJ12" s="1306"/>
      <c r="FK12" s="1306"/>
      <c r="FL12" s="1306" t="str">
        <f>MID(SUVAHAVUJ!AG61,5,1)</f>
        <v xml:space="preserve"> </v>
      </c>
      <c r="FM12" s="1306"/>
      <c r="FN12" s="1306"/>
      <c r="FO12" s="1306"/>
      <c r="FP12" s="1306"/>
      <c r="FQ12" s="1306"/>
      <c r="FR12" s="1306" t="str">
        <f>MID(SUVAHAVUJ!AG61,6,1)</f>
        <v xml:space="preserve"> </v>
      </c>
      <c r="FS12" s="1306"/>
      <c r="FT12" s="1306"/>
      <c r="FU12" s="1306"/>
      <c r="FV12" s="1306"/>
      <c r="FW12" s="1306" t="str">
        <f>MID(SUVAHAVUJ!AG61,7,1)</f>
        <v xml:space="preserve"> </v>
      </c>
      <c r="FX12" s="1306"/>
      <c r="FY12" s="1306"/>
      <c r="FZ12" s="1306"/>
      <c r="GA12" s="1306"/>
      <c r="GB12" s="1306"/>
      <c r="GC12" s="1306" t="str">
        <f>MID(SUVAHAVUJ!AG61,8,1)</f>
        <v xml:space="preserve"> </v>
      </c>
      <c r="GD12" s="1306"/>
      <c r="GE12" s="1306"/>
      <c r="GF12" s="1306"/>
      <c r="GG12" s="1306"/>
      <c r="GH12" s="1306" t="str">
        <f>MID(SUVAHAVUJ!AG61,9,1)</f>
        <v xml:space="preserve"> </v>
      </c>
      <c r="GI12" s="1306"/>
      <c r="GJ12" s="1306"/>
      <c r="GK12" s="1306"/>
      <c r="GL12" s="1306"/>
      <c r="GM12" s="1306"/>
      <c r="GN12" s="1306" t="str">
        <f>MID(SUVAHAVUJ!AG61,10,1)</f>
        <v xml:space="preserve"> </v>
      </c>
      <c r="GO12" s="1306"/>
      <c r="GP12" s="1306"/>
      <c r="GQ12" s="1306"/>
      <c r="GR12" s="1306"/>
      <c r="GS12" s="1307" t="str">
        <f>MID(SUVAHAVUJ!AG61,11,1)</f>
        <v>0</v>
      </c>
      <c r="GT12" s="1307"/>
      <c r="GU12" s="1307"/>
      <c r="GV12" s="1307"/>
      <c r="GW12" s="1313"/>
    </row>
    <row r="13" spans="2:205" s="129" customFormat="1" ht="23.25" customHeight="1" x14ac:dyDescent="0.2">
      <c r="B13" s="1323" t="s">
        <v>2086</v>
      </c>
      <c r="C13" s="1324"/>
      <c r="D13" s="1324"/>
      <c r="E13" s="1324"/>
      <c r="F13" s="1324"/>
      <c r="G13" s="1324"/>
      <c r="H13" s="1324"/>
      <c r="I13" s="1324"/>
      <c r="J13" s="1324"/>
      <c r="K13" s="1325"/>
      <c r="L13" s="1319" t="str">
        <f>SUVAHAVUJ!$D$62</f>
        <v>Ostatné pohľadávky v rámci podielovej účasti okrem pohľadávok voči prepojeným účtovným jednotkám  (351A) - /391A/</v>
      </c>
      <c r="M13" s="1319"/>
      <c r="N13" s="1319"/>
      <c r="O13" s="1319"/>
      <c r="P13" s="1319"/>
      <c r="Q13" s="1319"/>
      <c r="R13" s="1319"/>
      <c r="S13" s="1319"/>
      <c r="T13" s="1319"/>
      <c r="U13" s="1319"/>
      <c r="V13" s="1319"/>
      <c r="W13" s="1319"/>
      <c r="X13" s="1319"/>
      <c r="Y13" s="1319"/>
      <c r="Z13" s="1319"/>
      <c r="AA13" s="1319"/>
      <c r="AB13" s="1319"/>
      <c r="AC13" s="1319"/>
      <c r="AD13" s="1319"/>
      <c r="AE13" s="1319"/>
      <c r="AF13" s="1319"/>
      <c r="AG13" s="1319"/>
      <c r="AH13" s="1319"/>
      <c r="AI13" s="1319"/>
      <c r="AJ13" s="1319"/>
      <c r="AK13" s="1319"/>
      <c r="AL13" s="1319"/>
      <c r="AM13" s="1319"/>
      <c r="AN13" s="1319"/>
      <c r="AO13" s="1319"/>
      <c r="AP13" s="1319"/>
      <c r="AQ13" s="1311" t="s">
        <v>693</v>
      </c>
      <c r="AR13" s="1311"/>
      <c r="AS13" s="1311"/>
      <c r="AT13" s="1311"/>
      <c r="AU13" s="1311"/>
      <c r="AV13" s="1311"/>
      <c r="AW13" s="1311"/>
      <c r="AX13" s="1311"/>
      <c r="AY13" s="370"/>
      <c r="AZ13" s="371"/>
      <c r="BA13" s="1306" t="str">
        <f>MID(SUVAHAVUJ!AD62,1,1)</f>
        <v xml:space="preserve"> </v>
      </c>
      <c r="BB13" s="1306"/>
      <c r="BC13" s="1306"/>
      <c r="BD13" s="1306"/>
      <c r="BE13" s="1306"/>
      <c r="BF13" s="1306"/>
      <c r="BG13" s="1306" t="str">
        <f>MID(SUVAHAVUJ!AD62,2,1)</f>
        <v xml:space="preserve"> </v>
      </c>
      <c r="BH13" s="1306"/>
      <c r="BI13" s="1306"/>
      <c r="BJ13" s="1306"/>
      <c r="BK13" s="1306"/>
      <c r="BL13" s="1306" t="str">
        <f>MID(SUVAHAVUJ!AD62,3,1)</f>
        <v xml:space="preserve"> </v>
      </c>
      <c r="BM13" s="1306"/>
      <c r="BN13" s="1306"/>
      <c r="BO13" s="1306"/>
      <c r="BP13" s="1306"/>
      <c r="BQ13" s="1306"/>
      <c r="BR13" s="1306" t="str">
        <f>MID(SUVAHAVUJ!AD62,4,1)</f>
        <v xml:space="preserve"> </v>
      </c>
      <c r="BS13" s="1306"/>
      <c r="BT13" s="1306"/>
      <c r="BU13" s="1306"/>
      <c r="BV13" s="1306"/>
      <c r="BW13" s="1306" t="str">
        <f>MID(SUVAHAVUJ!AD62,5,1)</f>
        <v xml:space="preserve"> </v>
      </c>
      <c r="BX13" s="1306"/>
      <c r="BY13" s="1306"/>
      <c r="BZ13" s="1306"/>
      <c r="CA13" s="1306"/>
      <c r="CB13" s="1306"/>
      <c r="CC13" s="1306" t="str">
        <f>MID(SUVAHAVUJ!AD62,6,1)</f>
        <v xml:space="preserve"> </v>
      </c>
      <c r="CD13" s="1306"/>
      <c r="CE13" s="1306"/>
      <c r="CF13" s="1306"/>
      <c r="CG13" s="1306"/>
      <c r="CH13" s="1306" t="str">
        <f>MID(SUVAHAVUJ!AD62,7,1)</f>
        <v xml:space="preserve"> </v>
      </c>
      <c r="CI13" s="1306"/>
      <c r="CJ13" s="1306"/>
      <c r="CK13" s="1306"/>
      <c r="CL13" s="1306"/>
      <c r="CM13" s="1306"/>
      <c r="CN13" s="1306" t="str">
        <f>MID(SUVAHAVUJ!AD62,8,1)</f>
        <v xml:space="preserve"> </v>
      </c>
      <c r="CO13" s="1306"/>
      <c r="CP13" s="1306"/>
      <c r="CQ13" s="1306"/>
      <c r="CR13" s="1306"/>
      <c r="CS13" s="1306" t="str">
        <f>MID(SUVAHAVUJ!AD62,9,1)</f>
        <v xml:space="preserve"> </v>
      </c>
      <c r="CT13" s="1306"/>
      <c r="CU13" s="1306"/>
      <c r="CV13" s="1306"/>
      <c r="CW13" s="1306"/>
      <c r="CX13" s="1306"/>
      <c r="CY13" s="1306" t="str">
        <f>MID(SUVAHAVUJ!AD62,10,1)</f>
        <v xml:space="preserve"> </v>
      </c>
      <c r="CZ13" s="1306"/>
      <c r="DA13" s="1306"/>
      <c r="DB13" s="1306"/>
      <c r="DC13" s="1306"/>
      <c r="DD13" s="1306" t="str">
        <f>MID(SUVAHAVUJ!AD62,11,1)</f>
        <v>0</v>
      </c>
      <c r="DE13" s="1306"/>
      <c r="DF13" s="1306"/>
      <c r="DG13" s="1306"/>
      <c r="DH13" s="1306"/>
      <c r="DI13" s="1316"/>
      <c r="DJ13" s="370"/>
      <c r="DK13" s="371"/>
      <c r="DL13" s="1306" t="str">
        <f>MID(SUVAHAVUJ!AF62,1,1)</f>
        <v xml:space="preserve"> </v>
      </c>
      <c r="DM13" s="1306"/>
      <c r="DN13" s="1306"/>
      <c r="DO13" s="1306"/>
      <c r="DP13" s="1306"/>
      <c r="DQ13" s="1306"/>
      <c r="DR13" s="1306" t="str">
        <f>MID(SUVAHAVUJ!AF62,2,1)</f>
        <v xml:space="preserve"> </v>
      </c>
      <c r="DS13" s="1306"/>
      <c r="DT13" s="1306"/>
      <c r="DU13" s="1306"/>
      <c r="DV13" s="1306"/>
      <c r="DW13" s="1306" t="str">
        <f>MID(SUVAHAVUJ!AF62,3,1)</f>
        <v xml:space="preserve"> </v>
      </c>
      <c r="DX13" s="1306"/>
      <c r="DY13" s="1306"/>
      <c r="DZ13" s="1306"/>
      <c r="EA13" s="1306"/>
      <c r="EB13" s="1306"/>
      <c r="EC13" s="1306" t="str">
        <f>MID(SUVAHAVUJ!AF62,4,1)</f>
        <v xml:space="preserve"> </v>
      </c>
      <c r="ED13" s="1306"/>
      <c r="EE13" s="1306"/>
      <c r="EF13" s="1306"/>
      <c r="EG13" s="1306"/>
      <c r="EH13" s="1306" t="str">
        <f>MID(SUVAHAVUJ!AF62,5,1)</f>
        <v xml:space="preserve"> </v>
      </c>
      <c r="EI13" s="1306"/>
      <c r="EJ13" s="1306"/>
      <c r="EK13" s="1306"/>
      <c r="EL13" s="1306"/>
      <c r="EM13" s="1306"/>
      <c r="EN13" s="1306" t="str">
        <f>MID(SUVAHAVUJ!AF62,6,1)</f>
        <v xml:space="preserve"> </v>
      </c>
      <c r="EO13" s="1306"/>
      <c r="EP13" s="1306"/>
      <c r="EQ13" s="1306"/>
      <c r="ER13" s="1306"/>
      <c r="ES13" s="1306" t="str">
        <f>MID(SUVAHAVUJ!AF62,7,1)</f>
        <v xml:space="preserve"> </v>
      </c>
      <c r="ET13" s="1306"/>
      <c r="EU13" s="1306"/>
      <c r="EV13" s="1306"/>
      <c r="EW13" s="1306"/>
      <c r="EX13" s="1306"/>
      <c r="EY13" s="1306" t="str">
        <f>MID(SUVAHAVUJ!AF62,8,1)</f>
        <v xml:space="preserve"> </v>
      </c>
      <c r="EZ13" s="1306"/>
      <c r="FA13" s="1306"/>
      <c r="FB13" s="1306"/>
      <c r="FC13" s="1306"/>
      <c r="FD13" s="1306" t="str">
        <f>MID(SUVAHAVUJ!AF62,9,1)</f>
        <v xml:space="preserve"> </v>
      </c>
      <c r="FE13" s="1306"/>
      <c r="FF13" s="1306"/>
      <c r="FG13" s="1306"/>
      <c r="FH13" s="1306"/>
      <c r="FI13" s="1306"/>
      <c r="FJ13" s="1306" t="str">
        <f>MID(SUVAHAVUJ!AF62,10,1)</f>
        <v xml:space="preserve"> </v>
      </c>
      <c r="FK13" s="1306"/>
      <c r="FL13" s="1306"/>
      <c r="FM13" s="1306"/>
      <c r="FN13" s="1306"/>
      <c r="FO13" s="1307" t="str">
        <f>MID(SUVAHAVUJ!AF62,11,1)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03"/>
    </row>
    <row r="14" spans="2:205" ht="23.25" customHeight="1" x14ac:dyDescent="0.2">
      <c r="B14" s="1326"/>
      <c r="C14" s="1327"/>
      <c r="D14" s="1327"/>
      <c r="E14" s="1327"/>
      <c r="F14" s="1327"/>
      <c r="G14" s="1327"/>
      <c r="H14" s="1327"/>
      <c r="I14" s="1327"/>
      <c r="J14" s="1327"/>
      <c r="K14" s="1328"/>
      <c r="L14" s="1319"/>
      <c r="M14" s="1319"/>
      <c r="N14" s="1319"/>
      <c r="O14" s="1319"/>
      <c r="P14" s="1319"/>
      <c r="Q14" s="1319"/>
      <c r="R14" s="1319"/>
      <c r="S14" s="1319"/>
      <c r="T14" s="1319"/>
      <c r="U14" s="1319"/>
      <c r="V14" s="1319"/>
      <c r="W14" s="1319"/>
      <c r="X14" s="1319"/>
      <c r="Y14" s="1319"/>
      <c r="Z14" s="1319"/>
      <c r="AA14" s="1319"/>
      <c r="AB14" s="1319"/>
      <c r="AC14" s="1319"/>
      <c r="AD14" s="1319"/>
      <c r="AE14" s="1319"/>
      <c r="AF14" s="1319"/>
      <c r="AG14" s="1319"/>
      <c r="AH14" s="1319"/>
      <c r="AI14" s="1319"/>
      <c r="AJ14" s="1319"/>
      <c r="AK14" s="1319"/>
      <c r="AL14" s="1319"/>
      <c r="AM14" s="1319"/>
      <c r="AN14" s="1319"/>
      <c r="AO14" s="1319"/>
      <c r="AP14" s="1319"/>
      <c r="AQ14" s="1311"/>
      <c r="AR14" s="1311"/>
      <c r="AS14" s="1311"/>
      <c r="AT14" s="1311"/>
      <c r="AU14" s="1311"/>
      <c r="AV14" s="1311"/>
      <c r="AW14" s="1311"/>
      <c r="AX14" s="1311"/>
      <c r="AY14" s="370"/>
      <c r="AZ14" s="371"/>
      <c r="BA14" s="1306" t="str">
        <f>MID(SUVAHAVUJ!AE62,1,1)</f>
        <v xml:space="preserve"> </v>
      </c>
      <c r="BB14" s="1306"/>
      <c r="BC14" s="1306"/>
      <c r="BD14" s="1306"/>
      <c r="BE14" s="1306"/>
      <c r="BF14" s="1306"/>
      <c r="BG14" s="1306" t="str">
        <f>MID(SUVAHAVUJ!AE62,2,1)</f>
        <v xml:space="preserve"> </v>
      </c>
      <c r="BH14" s="1306"/>
      <c r="BI14" s="1306"/>
      <c r="BJ14" s="1306"/>
      <c r="BK14" s="1306"/>
      <c r="BL14" s="1306" t="str">
        <f>MID(SUVAHAVUJ!AE62,3,1)</f>
        <v xml:space="preserve"> </v>
      </c>
      <c r="BM14" s="1306"/>
      <c r="BN14" s="1306"/>
      <c r="BO14" s="1306"/>
      <c r="BP14" s="1306"/>
      <c r="BQ14" s="1306"/>
      <c r="BR14" s="1306" t="str">
        <f>MID(SUVAHAVUJ!AE62,4,1)</f>
        <v xml:space="preserve"> </v>
      </c>
      <c r="BS14" s="1306"/>
      <c r="BT14" s="1306"/>
      <c r="BU14" s="1306"/>
      <c r="BV14" s="1306"/>
      <c r="BW14" s="1306" t="str">
        <f>MID(SUVAHAVUJ!AE62,5,1)</f>
        <v xml:space="preserve"> </v>
      </c>
      <c r="BX14" s="1306"/>
      <c r="BY14" s="1306"/>
      <c r="BZ14" s="1306"/>
      <c r="CA14" s="1306"/>
      <c r="CB14" s="1306"/>
      <c r="CC14" s="1306" t="str">
        <f>MID(SUVAHAVUJ!AE62,6,1)</f>
        <v xml:space="preserve"> </v>
      </c>
      <c r="CD14" s="1306"/>
      <c r="CE14" s="1306"/>
      <c r="CF14" s="1306"/>
      <c r="CG14" s="1306"/>
      <c r="CH14" s="1306" t="str">
        <f>MID(SUVAHAVUJ!AE62,7,1)</f>
        <v xml:space="preserve"> </v>
      </c>
      <c r="CI14" s="1306"/>
      <c r="CJ14" s="1306"/>
      <c r="CK14" s="1306"/>
      <c r="CL14" s="1306"/>
      <c r="CM14" s="1306"/>
      <c r="CN14" s="1306" t="str">
        <f>MID(SUVAHAVUJ!AE62,8,1)</f>
        <v xml:space="preserve"> </v>
      </c>
      <c r="CO14" s="1306"/>
      <c r="CP14" s="1306"/>
      <c r="CQ14" s="1306"/>
      <c r="CR14" s="1306"/>
      <c r="CS14" s="1306" t="str">
        <f>MID(SUVAHAVUJ!AE62,9,1)</f>
        <v xml:space="preserve"> </v>
      </c>
      <c r="CT14" s="1306"/>
      <c r="CU14" s="1306"/>
      <c r="CV14" s="1306"/>
      <c r="CW14" s="1306"/>
      <c r="CX14" s="1306"/>
      <c r="CY14" s="1306" t="str">
        <f>MID(SUVAHAVUJ!AE62,10,1)</f>
        <v xml:space="preserve"> </v>
      </c>
      <c r="CZ14" s="1306"/>
      <c r="DA14" s="1306"/>
      <c r="DB14" s="1306"/>
      <c r="DC14" s="1306"/>
      <c r="DD14" s="1306" t="str">
        <f>MID(SUVAHAVUJ!AE62,11,1)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MID(SUVAHAVUJ!AG62,1,1)</f>
        <v xml:space="preserve"> </v>
      </c>
      <c r="EQ14" s="1306"/>
      <c r="ER14" s="1306"/>
      <c r="ES14" s="1306"/>
      <c r="ET14" s="1306"/>
      <c r="EU14" s="1306"/>
      <c r="EV14" s="1306" t="str">
        <f>MID(SUVAHAVUJ!AG62,2,1)</f>
        <v xml:space="preserve"> </v>
      </c>
      <c r="EW14" s="1306"/>
      <c r="EX14" s="1306"/>
      <c r="EY14" s="1306"/>
      <c r="EZ14" s="1306"/>
      <c r="FA14" s="1306" t="str">
        <f>MID(SUVAHAVUJ!AG62,3,1)</f>
        <v xml:space="preserve"> </v>
      </c>
      <c r="FB14" s="1306"/>
      <c r="FC14" s="1306"/>
      <c r="FD14" s="1306"/>
      <c r="FE14" s="1306"/>
      <c r="FF14" s="1306"/>
      <c r="FG14" s="1306" t="str">
        <f>MID(SUVAHAVUJ!AG62,4,1)</f>
        <v xml:space="preserve"> </v>
      </c>
      <c r="FH14" s="1306"/>
      <c r="FI14" s="1306"/>
      <c r="FJ14" s="1306"/>
      <c r="FK14" s="1306"/>
      <c r="FL14" s="1306" t="str">
        <f>MID(SUVAHAVUJ!AG62,5,1)</f>
        <v xml:space="preserve"> </v>
      </c>
      <c r="FM14" s="1306"/>
      <c r="FN14" s="1306"/>
      <c r="FO14" s="1306"/>
      <c r="FP14" s="1306"/>
      <c r="FQ14" s="1306"/>
      <c r="FR14" s="1306" t="str">
        <f>MID(SUVAHAVUJ!AG62,6,1)</f>
        <v xml:space="preserve"> </v>
      </c>
      <c r="FS14" s="1306"/>
      <c r="FT14" s="1306"/>
      <c r="FU14" s="1306"/>
      <c r="FV14" s="1306"/>
      <c r="FW14" s="1306" t="str">
        <f>MID(SUVAHAVUJ!AG62,7,1)</f>
        <v xml:space="preserve"> </v>
      </c>
      <c r="FX14" s="1306"/>
      <c r="FY14" s="1306"/>
      <c r="FZ14" s="1306"/>
      <c r="GA14" s="1306"/>
      <c r="GB14" s="1306"/>
      <c r="GC14" s="1306" t="str">
        <f>MID(SUVAHAVUJ!AG62,8,1)</f>
        <v xml:space="preserve"> </v>
      </c>
      <c r="GD14" s="1306"/>
      <c r="GE14" s="1306"/>
      <c r="GF14" s="1306"/>
      <c r="GG14" s="1306"/>
      <c r="GH14" s="1306" t="str">
        <f>MID(SUVAHAVUJ!AG62,9,1)</f>
        <v xml:space="preserve"> </v>
      </c>
      <c r="GI14" s="1306"/>
      <c r="GJ14" s="1306"/>
      <c r="GK14" s="1306"/>
      <c r="GL14" s="1306"/>
      <c r="GM14" s="1306"/>
      <c r="GN14" s="1306" t="str">
        <f>MID(SUVAHAVUJ!AG62,10,1)</f>
        <v xml:space="preserve"> </v>
      </c>
      <c r="GO14" s="1306"/>
      <c r="GP14" s="1306"/>
      <c r="GQ14" s="1306"/>
      <c r="GR14" s="1306"/>
      <c r="GS14" s="1307" t="str">
        <f>MID(SUVAHAVUJ!AG62,11,1)</f>
        <v>0</v>
      </c>
      <c r="GT14" s="1307"/>
      <c r="GU14" s="1307"/>
      <c r="GV14" s="1307"/>
      <c r="GW14" s="1313"/>
    </row>
    <row r="15" spans="2:205" s="129" customFormat="1" ht="24" customHeight="1" x14ac:dyDescent="0.2">
      <c r="B15" s="1323" t="s">
        <v>2088</v>
      </c>
      <c r="C15" s="1324"/>
      <c r="D15" s="1324"/>
      <c r="E15" s="1324"/>
      <c r="F15" s="1324"/>
      <c r="G15" s="1324"/>
      <c r="H15" s="1324"/>
      <c r="I15" s="1324"/>
      <c r="J15" s="1324"/>
      <c r="K15" s="1325"/>
      <c r="L15" s="1309" t="str">
        <f>SUVAHAVUJ!$D$63</f>
        <v>Pohľadávky voči spoločníkom, členom a združeniu (354A, 355A, 358A, 35XA, 398A) - /391A/</v>
      </c>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1" t="s">
        <v>703</v>
      </c>
      <c r="AR15" s="1311"/>
      <c r="AS15" s="1311"/>
      <c r="AT15" s="1311"/>
      <c r="AU15" s="1311"/>
      <c r="AV15" s="1311"/>
      <c r="AW15" s="1311"/>
      <c r="AX15" s="1311"/>
      <c r="AY15" s="370"/>
      <c r="AZ15" s="371"/>
      <c r="BA15" s="1306" t="str">
        <f>MID(SUVAHAVUJ!AD63,1,1)</f>
        <v xml:space="preserve"> </v>
      </c>
      <c r="BB15" s="1306"/>
      <c r="BC15" s="1306"/>
      <c r="BD15" s="1306"/>
      <c r="BE15" s="1306"/>
      <c r="BF15" s="1306"/>
      <c r="BG15" s="1306" t="str">
        <f>MID(SUVAHAVUJ!AD63,2,1)</f>
        <v xml:space="preserve"> </v>
      </c>
      <c r="BH15" s="1306"/>
      <c r="BI15" s="1306"/>
      <c r="BJ15" s="1306"/>
      <c r="BK15" s="1306"/>
      <c r="BL15" s="1306" t="str">
        <f>MID(SUVAHAVUJ!AD63,3,1)</f>
        <v xml:space="preserve"> </v>
      </c>
      <c r="BM15" s="1306"/>
      <c r="BN15" s="1306"/>
      <c r="BO15" s="1306"/>
      <c r="BP15" s="1306"/>
      <c r="BQ15" s="1306"/>
      <c r="BR15" s="1306" t="str">
        <f>MID(SUVAHAVUJ!AD63,4,1)</f>
        <v xml:space="preserve"> </v>
      </c>
      <c r="BS15" s="1306"/>
      <c r="BT15" s="1306"/>
      <c r="BU15" s="1306"/>
      <c r="BV15" s="1306"/>
      <c r="BW15" s="1306" t="str">
        <f>MID(SUVAHAVUJ!AD63,5,1)</f>
        <v xml:space="preserve"> </v>
      </c>
      <c r="BX15" s="1306"/>
      <c r="BY15" s="1306"/>
      <c r="BZ15" s="1306"/>
      <c r="CA15" s="1306"/>
      <c r="CB15" s="1306"/>
      <c r="CC15" s="1306" t="str">
        <f>MID(SUVAHAVUJ!AD63,6,1)</f>
        <v xml:space="preserve"> </v>
      </c>
      <c r="CD15" s="1306"/>
      <c r="CE15" s="1306"/>
      <c r="CF15" s="1306"/>
      <c r="CG15" s="1306"/>
      <c r="CH15" s="1306" t="str">
        <f>MID(SUVAHAVUJ!AD63,7,1)</f>
        <v xml:space="preserve"> </v>
      </c>
      <c r="CI15" s="1306"/>
      <c r="CJ15" s="1306"/>
      <c r="CK15" s="1306"/>
      <c r="CL15" s="1306"/>
      <c r="CM15" s="1306"/>
      <c r="CN15" s="1306" t="str">
        <f>MID(SUVAHAVUJ!AD63,8,1)</f>
        <v xml:space="preserve"> </v>
      </c>
      <c r="CO15" s="1306"/>
      <c r="CP15" s="1306"/>
      <c r="CQ15" s="1306"/>
      <c r="CR15" s="1306"/>
      <c r="CS15" s="1306" t="str">
        <f>MID(SUVAHAVUJ!AD63,9,1)</f>
        <v xml:space="preserve"> </v>
      </c>
      <c r="CT15" s="1306"/>
      <c r="CU15" s="1306"/>
      <c r="CV15" s="1306"/>
      <c r="CW15" s="1306"/>
      <c r="CX15" s="1306"/>
      <c r="CY15" s="1306" t="str">
        <f>MID(SUVAHAVUJ!AD63,10,1)</f>
        <v xml:space="preserve"> </v>
      </c>
      <c r="CZ15" s="1306"/>
      <c r="DA15" s="1306"/>
      <c r="DB15" s="1306"/>
      <c r="DC15" s="1306"/>
      <c r="DD15" s="1306" t="str">
        <f>MID(SUVAHAVUJ!AD63,11,1)</f>
        <v>0</v>
      </c>
      <c r="DE15" s="1306"/>
      <c r="DF15" s="1306"/>
      <c r="DG15" s="1306"/>
      <c r="DH15" s="1306"/>
      <c r="DI15" s="1316"/>
      <c r="DJ15" s="370"/>
      <c r="DK15" s="371"/>
      <c r="DL15" s="1306" t="str">
        <f>MID(SUVAHAVUJ!AF63,1,1)</f>
        <v xml:space="preserve"> </v>
      </c>
      <c r="DM15" s="1306"/>
      <c r="DN15" s="1306"/>
      <c r="DO15" s="1306"/>
      <c r="DP15" s="1306"/>
      <c r="DQ15" s="1306"/>
      <c r="DR15" s="1306" t="str">
        <f>MID(SUVAHAVUJ!AF63,2,1)</f>
        <v xml:space="preserve"> </v>
      </c>
      <c r="DS15" s="1306"/>
      <c r="DT15" s="1306"/>
      <c r="DU15" s="1306"/>
      <c r="DV15" s="1306"/>
      <c r="DW15" s="1306" t="str">
        <f>MID(SUVAHAVUJ!AF63,3,1)</f>
        <v xml:space="preserve"> </v>
      </c>
      <c r="DX15" s="1306"/>
      <c r="DY15" s="1306"/>
      <c r="DZ15" s="1306"/>
      <c r="EA15" s="1306"/>
      <c r="EB15" s="1306"/>
      <c r="EC15" s="1306" t="str">
        <f>MID(SUVAHAVUJ!AF63,4,1)</f>
        <v xml:space="preserve"> </v>
      </c>
      <c r="ED15" s="1306"/>
      <c r="EE15" s="1306"/>
      <c r="EF15" s="1306"/>
      <c r="EG15" s="1306"/>
      <c r="EH15" s="1306" t="str">
        <f>MID(SUVAHAVUJ!AF63,5,1)</f>
        <v xml:space="preserve"> </v>
      </c>
      <c r="EI15" s="1306"/>
      <c r="EJ15" s="1306"/>
      <c r="EK15" s="1306"/>
      <c r="EL15" s="1306"/>
      <c r="EM15" s="1306"/>
      <c r="EN15" s="1306" t="str">
        <f>MID(SUVAHAVUJ!AF63,6,1)</f>
        <v xml:space="preserve"> </v>
      </c>
      <c r="EO15" s="1306"/>
      <c r="EP15" s="1306"/>
      <c r="EQ15" s="1306"/>
      <c r="ER15" s="1306"/>
      <c r="ES15" s="1306" t="str">
        <f>MID(SUVAHAVUJ!AF63,7,1)</f>
        <v xml:space="preserve"> </v>
      </c>
      <c r="ET15" s="1306"/>
      <c r="EU15" s="1306"/>
      <c r="EV15" s="1306"/>
      <c r="EW15" s="1306"/>
      <c r="EX15" s="1306"/>
      <c r="EY15" s="1306" t="str">
        <f>MID(SUVAHAVUJ!AF63,8,1)</f>
        <v xml:space="preserve"> </v>
      </c>
      <c r="EZ15" s="1306"/>
      <c r="FA15" s="1306"/>
      <c r="FB15" s="1306"/>
      <c r="FC15" s="1306"/>
      <c r="FD15" s="1306" t="str">
        <f>MID(SUVAHAVUJ!AF63,9,1)</f>
        <v xml:space="preserve"> </v>
      </c>
      <c r="FE15" s="1306"/>
      <c r="FF15" s="1306"/>
      <c r="FG15" s="1306"/>
      <c r="FH15" s="1306"/>
      <c r="FI15" s="1306"/>
      <c r="FJ15" s="1306" t="str">
        <f>MID(SUVAHAVUJ!AF63,10,1)</f>
        <v xml:space="preserve"> </v>
      </c>
      <c r="FK15" s="1306"/>
      <c r="FL15" s="1306"/>
      <c r="FM15" s="1306"/>
      <c r="FN15" s="1306"/>
      <c r="FO15" s="1307" t="str">
        <f>MID(SUVAHAVUJ!AF63,11,1)</f>
        <v>0</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03"/>
    </row>
    <row r="16" spans="2:205" ht="24.75" customHeight="1" x14ac:dyDescent="0.2">
      <c r="B16" s="1326"/>
      <c r="C16" s="1327"/>
      <c r="D16" s="1327"/>
      <c r="E16" s="1327"/>
      <c r="F16" s="1327"/>
      <c r="G16" s="1327"/>
      <c r="H16" s="1327"/>
      <c r="I16" s="1327"/>
      <c r="J16" s="1327"/>
      <c r="K16" s="1328"/>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1310"/>
      <c r="AL16" s="1310"/>
      <c r="AM16" s="1310"/>
      <c r="AN16" s="1310"/>
      <c r="AO16" s="1310"/>
      <c r="AP16" s="1310"/>
      <c r="AQ16" s="1311"/>
      <c r="AR16" s="1311"/>
      <c r="AS16" s="1311"/>
      <c r="AT16" s="1311"/>
      <c r="AU16" s="1311"/>
      <c r="AV16" s="1311"/>
      <c r="AW16" s="1311"/>
      <c r="AX16" s="1311"/>
      <c r="AY16" s="370"/>
      <c r="AZ16" s="371"/>
      <c r="BA16" s="1306" t="str">
        <f>MID(SUVAHAVUJ!AE63,1,1)</f>
        <v xml:space="preserve"> </v>
      </c>
      <c r="BB16" s="1306"/>
      <c r="BC16" s="1306"/>
      <c r="BD16" s="1306"/>
      <c r="BE16" s="1306"/>
      <c r="BF16" s="1306"/>
      <c r="BG16" s="1306" t="str">
        <f>MID(SUVAHAVUJ!AE63,2,1)</f>
        <v xml:space="preserve"> </v>
      </c>
      <c r="BH16" s="1306"/>
      <c r="BI16" s="1306"/>
      <c r="BJ16" s="1306"/>
      <c r="BK16" s="1306"/>
      <c r="BL16" s="1306" t="str">
        <f>MID(SUVAHAVUJ!AE63,3,1)</f>
        <v xml:space="preserve"> </v>
      </c>
      <c r="BM16" s="1306"/>
      <c r="BN16" s="1306"/>
      <c r="BO16" s="1306"/>
      <c r="BP16" s="1306"/>
      <c r="BQ16" s="1306"/>
      <c r="BR16" s="1306" t="str">
        <f>MID(SUVAHAVUJ!AE63,4,1)</f>
        <v xml:space="preserve"> </v>
      </c>
      <c r="BS16" s="1306"/>
      <c r="BT16" s="1306"/>
      <c r="BU16" s="1306"/>
      <c r="BV16" s="1306"/>
      <c r="BW16" s="1306" t="str">
        <f>MID(SUVAHAVUJ!AE63,5,1)</f>
        <v xml:space="preserve"> </v>
      </c>
      <c r="BX16" s="1306"/>
      <c r="BY16" s="1306"/>
      <c r="BZ16" s="1306"/>
      <c r="CA16" s="1306"/>
      <c r="CB16" s="1306"/>
      <c r="CC16" s="1306" t="str">
        <f>MID(SUVAHAVUJ!AE63,6,1)</f>
        <v xml:space="preserve"> </v>
      </c>
      <c r="CD16" s="1306"/>
      <c r="CE16" s="1306"/>
      <c r="CF16" s="1306"/>
      <c r="CG16" s="1306"/>
      <c r="CH16" s="1306" t="str">
        <f>MID(SUVAHAVUJ!AE63,7,1)</f>
        <v xml:space="preserve"> </v>
      </c>
      <c r="CI16" s="1306"/>
      <c r="CJ16" s="1306"/>
      <c r="CK16" s="1306"/>
      <c r="CL16" s="1306"/>
      <c r="CM16" s="1306"/>
      <c r="CN16" s="1306" t="str">
        <f>MID(SUVAHAVUJ!AE63,8,1)</f>
        <v xml:space="preserve"> </v>
      </c>
      <c r="CO16" s="1306"/>
      <c r="CP16" s="1306"/>
      <c r="CQ16" s="1306"/>
      <c r="CR16" s="1306"/>
      <c r="CS16" s="1306" t="str">
        <f>MID(SUVAHAVUJ!AE63,9,1)</f>
        <v xml:space="preserve"> </v>
      </c>
      <c r="CT16" s="1306"/>
      <c r="CU16" s="1306"/>
      <c r="CV16" s="1306"/>
      <c r="CW16" s="1306"/>
      <c r="CX16" s="1306"/>
      <c r="CY16" s="1306" t="str">
        <f>MID(SUVAHAVUJ!AE63,10,1)</f>
        <v xml:space="preserve"> </v>
      </c>
      <c r="CZ16" s="1306"/>
      <c r="DA16" s="1306"/>
      <c r="DB16" s="1306"/>
      <c r="DC16" s="1306"/>
      <c r="DD16" s="1306" t="str">
        <f>MID(SUVAHAVUJ!AE63,11,1)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MID(SUVAHAVUJ!AG63,1,1)</f>
        <v xml:space="preserve"> </v>
      </c>
      <c r="EQ16" s="1306"/>
      <c r="ER16" s="1306"/>
      <c r="ES16" s="1306"/>
      <c r="ET16" s="1306"/>
      <c r="EU16" s="1306"/>
      <c r="EV16" s="1306" t="str">
        <f>MID(SUVAHAVUJ!AG63,2,1)</f>
        <v xml:space="preserve"> </v>
      </c>
      <c r="EW16" s="1306"/>
      <c r="EX16" s="1306"/>
      <c r="EY16" s="1306"/>
      <c r="EZ16" s="1306"/>
      <c r="FA16" s="1306" t="str">
        <f>MID(SUVAHAVUJ!AG63,3,1)</f>
        <v xml:space="preserve"> </v>
      </c>
      <c r="FB16" s="1306"/>
      <c r="FC16" s="1306"/>
      <c r="FD16" s="1306"/>
      <c r="FE16" s="1306"/>
      <c r="FF16" s="1306"/>
      <c r="FG16" s="1306" t="str">
        <f>MID(SUVAHAVUJ!AG63,4,1)</f>
        <v xml:space="preserve"> </v>
      </c>
      <c r="FH16" s="1306"/>
      <c r="FI16" s="1306"/>
      <c r="FJ16" s="1306"/>
      <c r="FK16" s="1306"/>
      <c r="FL16" s="1306" t="str">
        <f>MID(SUVAHAVUJ!AG63,5,1)</f>
        <v xml:space="preserve"> </v>
      </c>
      <c r="FM16" s="1306"/>
      <c r="FN16" s="1306"/>
      <c r="FO16" s="1306"/>
      <c r="FP16" s="1306"/>
      <c r="FQ16" s="1306"/>
      <c r="FR16" s="1306" t="str">
        <f>MID(SUVAHAVUJ!AG63,6,1)</f>
        <v xml:space="preserve"> </v>
      </c>
      <c r="FS16" s="1306"/>
      <c r="FT16" s="1306"/>
      <c r="FU16" s="1306"/>
      <c r="FV16" s="1306"/>
      <c r="FW16" s="1306" t="str">
        <f>MID(SUVAHAVUJ!AG63,7,1)</f>
        <v xml:space="preserve"> </v>
      </c>
      <c r="FX16" s="1306"/>
      <c r="FY16" s="1306"/>
      <c r="FZ16" s="1306"/>
      <c r="GA16" s="1306"/>
      <c r="GB16" s="1306"/>
      <c r="GC16" s="1306" t="str">
        <f>MID(SUVAHAVUJ!AG63,8,1)</f>
        <v xml:space="preserve"> </v>
      </c>
      <c r="GD16" s="1306"/>
      <c r="GE16" s="1306"/>
      <c r="GF16" s="1306"/>
      <c r="GG16" s="1306"/>
      <c r="GH16" s="1306" t="str">
        <f>MID(SUVAHAVUJ!AG63,9,1)</f>
        <v xml:space="preserve"> </v>
      </c>
      <c r="GI16" s="1306"/>
      <c r="GJ16" s="1306"/>
      <c r="GK16" s="1306"/>
      <c r="GL16" s="1306"/>
      <c r="GM16" s="1306"/>
      <c r="GN16" s="1306" t="str">
        <f>MID(SUVAHAVUJ!AG63,10,1)</f>
        <v xml:space="preserve"> </v>
      </c>
      <c r="GO16" s="1306"/>
      <c r="GP16" s="1306"/>
      <c r="GQ16" s="1306"/>
      <c r="GR16" s="1306"/>
      <c r="GS16" s="1307" t="str">
        <f>MID(SUVAHAVUJ!AG63,11,1)</f>
        <v>0</v>
      </c>
      <c r="GT16" s="1307"/>
      <c r="GU16" s="1307"/>
      <c r="GV16" s="1307"/>
      <c r="GW16" s="1313"/>
    </row>
    <row r="17" spans="2:205" s="129" customFormat="1" ht="23.25" customHeight="1" x14ac:dyDescent="0.2">
      <c r="B17" s="1323" t="s">
        <v>2092</v>
      </c>
      <c r="C17" s="1324"/>
      <c r="D17" s="1324"/>
      <c r="E17" s="1324"/>
      <c r="F17" s="1324"/>
      <c r="G17" s="1324"/>
      <c r="H17" s="1324"/>
      <c r="I17" s="1324"/>
      <c r="J17" s="1324"/>
      <c r="K17" s="1325"/>
      <c r="L17" s="1309" t="str">
        <f>SUVAHAVUJ!$D$64</f>
        <v>Sociálne poistenie (336A) - /391A/</v>
      </c>
      <c r="M17" s="1310"/>
      <c r="N17" s="1310"/>
      <c r="O17" s="1310"/>
      <c r="P17" s="1310"/>
      <c r="Q17" s="1310"/>
      <c r="R17" s="1310"/>
      <c r="S17" s="1310"/>
      <c r="T17" s="1310"/>
      <c r="U17" s="1310"/>
      <c r="V17" s="1310"/>
      <c r="W17" s="1310"/>
      <c r="X17" s="1310"/>
      <c r="Y17" s="1310"/>
      <c r="Z17" s="1310"/>
      <c r="AA17" s="1310"/>
      <c r="AB17" s="1310"/>
      <c r="AC17" s="1310"/>
      <c r="AD17" s="1310"/>
      <c r="AE17" s="1310"/>
      <c r="AF17" s="1310"/>
      <c r="AG17" s="1310"/>
      <c r="AH17" s="1310"/>
      <c r="AI17" s="1310"/>
      <c r="AJ17" s="1310"/>
      <c r="AK17" s="1310"/>
      <c r="AL17" s="1310"/>
      <c r="AM17" s="1310"/>
      <c r="AN17" s="1310"/>
      <c r="AO17" s="1310"/>
      <c r="AP17" s="1310"/>
      <c r="AQ17" s="1311" t="s">
        <v>715</v>
      </c>
      <c r="AR17" s="1311"/>
      <c r="AS17" s="1311"/>
      <c r="AT17" s="1311"/>
      <c r="AU17" s="1311"/>
      <c r="AV17" s="1311"/>
      <c r="AW17" s="1311"/>
      <c r="AX17" s="1311"/>
      <c r="AY17" s="370"/>
      <c r="AZ17" s="371"/>
      <c r="BA17" s="1306" t="str">
        <f>MID(SUVAHAVUJ!AD64,1,1)</f>
        <v xml:space="preserve"> </v>
      </c>
      <c r="BB17" s="1306"/>
      <c r="BC17" s="1306"/>
      <c r="BD17" s="1306"/>
      <c r="BE17" s="1306"/>
      <c r="BF17" s="1306"/>
      <c r="BG17" s="1306" t="str">
        <f>MID(SUVAHAVUJ!AD64,2,1)</f>
        <v xml:space="preserve"> </v>
      </c>
      <c r="BH17" s="1306"/>
      <c r="BI17" s="1306"/>
      <c r="BJ17" s="1306"/>
      <c r="BK17" s="1306"/>
      <c r="BL17" s="1306" t="str">
        <f>MID(SUVAHAVUJ!AD64,3,1)</f>
        <v xml:space="preserve"> </v>
      </c>
      <c r="BM17" s="1306"/>
      <c r="BN17" s="1306"/>
      <c r="BO17" s="1306"/>
      <c r="BP17" s="1306"/>
      <c r="BQ17" s="1306"/>
      <c r="BR17" s="1306" t="str">
        <f>MID(SUVAHAVUJ!AD64,4,1)</f>
        <v xml:space="preserve"> </v>
      </c>
      <c r="BS17" s="1306"/>
      <c r="BT17" s="1306"/>
      <c r="BU17" s="1306"/>
      <c r="BV17" s="1306"/>
      <c r="BW17" s="1306" t="str">
        <f>MID(SUVAHAVUJ!AD64,5,1)</f>
        <v xml:space="preserve"> </v>
      </c>
      <c r="BX17" s="1306"/>
      <c r="BY17" s="1306"/>
      <c r="BZ17" s="1306"/>
      <c r="CA17" s="1306"/>
      <c r="CB17" s="1306"/>
      <c r="CC17" s="1306" t="str">
        <f>MID(SUVAHAVUJ!AD64,6,1)</f>
        <v xml:space="preserve"> </v>
      </c>
      <c r="CD17" s="1306"/>
      <c r="CE17" s="1306"/>
      <c r="CF17" s="1306"/>
      <c r="CG17" s="1306"/>
      <c r="CH17" s="1306" t="str">
        <f>MID(SUVAHAVUJ!AD64,7,1)</f>
        <v xml:space="preserve"> </v>
      </c>
      <c r="CI17" s="1306"/>
      <c r="CJ17" s="1306"/>
      <c r="CK17" s="1306"/>
      <c r="CL17" s="1306"/>
      <c r="CM17" s="1306"/>
      <c r="CN17" s="1306" t="str">
        <f>MID(SUVAHAVUJ!AD64,8,1)</f>
        <v xml:space="preserve"> </v>
      </c>
      <c r="CO17" s="1306"/>
      <c r="CP17" s="1306"/>
      <c r="CQ17" s="1306"/>
      <c r="CR17" s="1306"/>
      <c r="CS17" s="1306" t="str">
        <f>MID(SUVAHAVUJ!AD64,9,1)</f>
        <v xml:space="preserve"> </v>
      </c>
      <c r="CT17" s="1306"/>
      <c r="CU17" s="1306"/>
      <c r="CV17" s="1306"/>
      <c r="CW17" s="1306"/>
      <c r="CX17" s="1306"/>
      <c r="CY17" s="1306" t="str">
        <f>MID(SUVAHAVUJ!AD64,10,1)</f>
        <v xml:space="preserve"> </v>
      </c>
      <c r="CZ17" s="1306"/>
      <c r="DA17" s="1306"/>
      <c r="DB17" s="1306"/>
      <c r="DC17" s="1306"/>
      <c r="DD17" s="1306" t="str">
        <f>MID(SUVAHAVUJ!AD64,11,1)</f>
        <v>0</v>
      </c>
      <c r="DE17" s="1306"/>
      <c r="DF17" s="1306"/>
      <c r="DG17" s="1306"/>
      <c r="DH17" s="1306"/>
      <c r="DI17" s="1316"/>
      <c r="DJ17" s="370"/>
      <c r="DK17" s="371"/>
      <c r="DL17" s="1306" t="str">
        <f>MID(SUVAHAVUJ!AF64,1,1)</f>
        <v xml:space="preserve"> </v>
      </c>
      <c r="DM17" s="1306"/>
      <c r="DN17" s="1306"/>
      <c r="DO17" s="1306"/>
      <c r="DP17" s="1306"/>
      <c r="DQ17" s="1306"/>
      <c r="DR17" s="1306" t="str">
        <f>MID(SUVAHAVUJ!AF64,2,1)</f>
        <v xml:space="preserve"> </v>
      </c>
      <c r="DS17" s="1306"/>
      <c r="DT17" s="1306"/>
      <c r="DU17" s="1306"/>
      <c r="DV17" s="1306"/>
      <c r="DW17" s="1306" t="str">
        <f>MID(SUVAHAVUJ!AF64,3,1)</f>
        <v xml:space="preserve"> </v>
      </c>
      <c r="DX17" s="1306"/>
      <c r="DY17" s="1306"/>
      <c r="DZ17" s="1306"/>
      <c r="EA17" s="1306"/>
      <c r="EB17" s="1306"/>
      <c r="EC17" s="1306" t="str">
        <f>MID(SUVAHAVUJ!AF64,4,1)</f>
        <v xml:space="preserve"> </v>
      </c>
      <c r="ED17" s="1306"/>
      <c r="EE17" s="1306"/>
      <c r="EF17" s="1306"/>
      <c r="EG17" s="1306"/>
      <c r="EH17" s="1306" t="str">
        <f>MID(SUVAHAVUJ!AF64,5,1)</f>
        <v xml:space="preserve"> </v>
      </c>
      <c r="EI17" s="1306"/>
      <c r="EJ17" s="1306"/>
      <c r="EK17" s="1306"/>
      <c r="EL17" s="1306"/>
      <c r="EM17" s="1306"/>
      <c r="EN17" s="1306" t="str">
        <f>MID(SUVAHAVUJ!AF64,6,1)</f>
        <v xml:space="preserve"> </v>
      </c>
      <c r="EO17" s="1306"/>
      <c r="EP17" s="1306"/>
      <c r="EQ17" s="1306"/>
      <c r="ER17" s="1306"/>
      <c r="ES17" s="1306" t="str">
        <f>MID(SUVAHAVUJ!AF64,7,1)</f>
        <v xml:space="preserve"> </v>
      </c>
      <c r="ET17" s="1306"/>
      <c r="EU17" s="1306"/>
      <c r="EV17" s="1306"/>
      <c r="EW17" s="1306"/>
      <c r="EX17" s="1306"/>
      <c r="EY17" s="1306" t="str">
        <f>MID(SUVAHAVUJ!AF64,8,1)</f>
        <v xml:space="preserve"> </v>
      </c>
      <c r="EZ17" s="1306"/>
      <c r="FA17" s="1306"/>
      <c r="FB17" s="1306"/>
      <c r="FC17" s="1306"/>
      <c r="FD17" s="1306" t="str">
        <f>MID(SUVAHAVUJ!AF64,9,1)</f>
        <v xml:space="preserve"> </v>
      </c>
      <c r="FE17" s="1306"/>
      <c r="FF17" s="1306"/>
      <c r="FG17" s="1306"/>
      <c r="FH17" s="1306"/>
      <c r="FI17" s="1306"/>
      <c r="FJ17" s="1306" t="str">
        <f>MID(SUVAHAVUJ!AF64,10,1)</f>
        <v xml:space="preserve"> </v>
      </c>
      <c r="FK17" s="1306"/>
      <c r="FL17" s="1306"/>
      <c r="FM17" s="1306"/>
      <c r="FN17" s="1306"/>
      <c r="FO17" s="1307" t="str">
        <f>MID(SUVAHAVUJ!AF64,11,1)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03"/>
    </row>
    <row r="18" spans="2:205" ht="23.25" customHeight="1" x14ac:dyDescent="0.2">
      <c r="B18" s="1326"/>
      <c r="C18" s="1327"/>
      <c r="D18" s="1327"/>
      <c r="E18" s="1327"/>
      <c r="F18" s="1327"/>
      <c r="G18" s="1327"/>
      <c r="H18" s="1327"/>
      <c r="I18" s="1327"/>
      <c r="J18" s="1327"/>
      <c r="K18" s="1328"/>
      <c r="L18" s="1310"/>
      <c r="M18" s="1310"/>
      <c r="N18" s="1310"/>
      <c r="O18" s="1310"/>
      <c r="P18" s="1310"/>
      <c r="Q18" s="1310"/>
      <c r="R18" s="1310"/>
      <c r="S18" s="1310"/>
      <c r="T18" s="1310"/>
      <c r="U18" s="1310"/>
      <c r="V18" s="1310"/>
      <c r="W18" s="1310"/>
      <c r="X18" s="1310"/>
      <c r="Y18" s="1310"/>
      <c r="Z18" s="1310"/>
      <c r="AA18" s="1310"/>
      <c r="AB18" s="1310"/>
      <c r="AC18" s="1310"/>
      <c r="AD18" s="1310"/>
      <c r="AE18" s="1310"/>
      <c r="AF18" s="1310"/>
      <c r="AG18" s="1310"/>
      <c r="AH18" s="1310"/>
      <c r="AI18" s="1310"/>
      <c r="AJ18" s="1310"/>
      <c r="AK18" s="1310"/>
      <c r="AL18" s="1310"/>
      <c r="AM18" s="1310"/>
      <c r="AN18" s="1310"/>
      <c r="AO18" s="1310"/>
      <c r="AP18" s="1310"/>
      <c r="AQ18" s="1311"/>
      <c r="AR18" s="1311"/>
      <c r="AS18" s="1311"/>
      <c r="AT18" s="1311"/>
      <c r="AU18" s="1311"/>
      <c r="AV18" s="1311"/>
      <c r="AW18" s="1311"/>
      <c r="AX18" s="1311"/>
      <c r="AY18" s="370"/>
      <c r="AZ18" s="371"/>
      <c r="BA18" s="1306" t="str">
        <f>MID(SUVAHAVUJ!AE64,1,1)</f>
        <v xml:space="preserve"> </v>
      </c>
      <c r="BB18" s="1306"/>
      <c r="BC18" s="1306"/>
      <c r="BD18" s="1306"/>
      <c r="BE18" s="1306"/>
      <c r="BF18" s="1306"/>
      <c r="BG18" s="1306" t="str">
        <f>MID(SUVAHAVUJ!AE64,2,1)</f>
        <v xml:space="preserve"> </v>
      </c>
      <c r="BH18" s="1306"/>
      <c r="BI18" s="1306"/>
      <c r="BJ18" s="1306"/>
      <c r="BK18" s="1306"/>
      <c r="BL18" s="1306" t="str">
        <f>MID(SUVAHAVUJ!AE64,3,1)</f>
        <v xml:space="preserve"> </v>
      </c>
      <c r="BM18" s="1306"/>
      <c r="BN18" s="1306"/>
      <c r="BO18" s="1306"/>
      <c r="BP18" s="1306"/>
      <c r="BQ18" s="1306"/>
      <c r="BR18" s="1306" t="str">
        <f>MID(SUVAHAVUJ!AE64,4,1)</f>
        <v xml:space="preserve"> </v>
      </c>
      <c r="BS18" s="1306"/>
      <c r="BT18" s="1306"/>
      <c r="BU18" s="1306"/>
      <c r="BV18" s="1306"/>
      <c r="BW18" s="1306" t="str">
        <f>MID(SUVAHAVUJ!AE64,5,1)</f>
        <v xml:space="preserve"> </v>
      </c>
      <c r="BX18" s="1306"/>
      <c r="BY18" s="1306"/>
      <c r="BZ18" s="1306"/>
      <c r="CA18" s="1306"/>
      <c r="CB18" s="1306"/>
      <c r="CC18" s="1306" t="str">
        <f>MID(SUVAHAVUJ!AE64,6,1)</f>
        <v xml:space="preserve"> </v>
      </c>
      <c r="CD18" s="1306"/>
      <c r="CE18" s="1306"/>
      <c r="CF18" s="1306"/>
      <c r="CG18" s="1306"/>
      <c r="CH18" s="1306" t="str">
        <f>MID(SUVAHAVUJ!AE64,7,1)</f>
        <v xml:space="preserve"> </v>
      </c>
      <c r="CI18" s="1306"/>
      <c r="CJ18" s="1306"/>
      <c r="CK18" s="1306"/>
      <c r="CL18" s="1306"/>
      <c r="CM18" s="1306"/>
      <c r="CN18" s="1306" t="str">
        <f>MID(SUVAHAVUJ!AE64,8,1)</f>
        <v xml:space="preserve"> </v>
      </c>
      <c r="CO18" s="1306"/>
      <c r="CP18" s="1306"/>
      <c r="CQ18" s="1306"/>
      <c r="CR18" s="1306"/>
      <c r="CS18" s="1306" t="str">
        <f>MID(SUVAHAVUJ!AE64,9,1)</f>
        <v xml:space="preserve"> </v>
      </c>
      <c r="CT18" s="1306"/>
      <c r="CU18" s="1306"/>
      <c r="CV18" s="1306"/>
      <c r="CW18" s="1306"/>
      <c r="CX18" s="1306"/>
      <c r="CY18" s="1306" t="str">
        <f>MID(SUVAHAVUJ!AE64,10,1)</f>
        <v xml:space="preserve"> </v>
      </c>
      <c r="CZ18" s="1306"/>
      <c r="DA18" s="1306"/>
      <c r="DB18" s="1306"/>
      <c r="DC18" s="1306"/>
      <c r="DD18" s="1306" t="str">
        <f>MID(SUVAHAVUJ!AE64,11,1)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MID(SUVAHAVUJ!AG64,1,1)</f>
        <v xml:space="preserve"> </v>
      </c>
      <c r="EQ18" s="1306"/>
      <c r="ER18" s="1306"/>
      <c r="ES18" s="1306"/>
      <c r="ET18" s="1306"/>
      <c r="EU18" s="1306"/>
      <c r="EV18" s="1306" t="str">
        <f>MID(SUVAHAVUJ!AG64,2,1)</f>
        <v xml:space="preserve"> </v>
      </c>
      <c r="EW18" s="1306"/>
      <c r="EX18" s="1306"/>
      <c r="EY18" s="1306"/>
      <c r="EZ18" s="1306"/>
      <c r="FA18" s="1306" t="str">
        <f>MID(SUVAHAVUJ!AG64,3,1)</f>
        <v xml:space="preserve"> </v>
      </c>
      <c r="FB18" s="1306"/>
      <c r="FC18" s="1306"/>
      <c r="FD18" s="1306"/>
      <c r="FE18" s="1306"/>
      <c r="FF18" s="1306"/>
      <c r="FG18" s="1306" t="str">
        <f>MID(SUVAHAVUJ!AG64,4,1)</f>
        <v xml:space="preserve"> </v>
      </c>
      <c r="FH18" s="1306"/>
      <c r="FI18" s="1306"/>
      <c r="FJ18" s="1306"/>
      <c r="FK18" s="1306"/>
      <c r="FL18" s="1306" t="str">
        <f>MID(SUVAHAVUJ!AG64,5,1)</f>
        <v xml:space="preserve"> </v>
      </c>
      <c r="FM18" s="1306"/>
      <c r="FN18" s="1306"/>
      <c r="FO18" s="1306"/>
      <c r="FP18" s="1306"/>
      <c r="FQ18" s="1306"/>
      <c r="FR18" s="1306" t="str">
        <f>MID(SUVAHAVUJ!AG64,6,1)</f>
        <v xml:space="preserve"> </v>
      </c>
      <c r="FS18" s="1306"/>
      <c r="FT18" s="1306"/>
      <c r="FU18" s="1306"/>
      <c r="FV18" s="1306"/>
      <c r="FW18" s="1306" t="str">
        <f>MID(SUVAHAVUJ!AG64,7,1)</f>
        <v xml:space="preserve"> </v>
      </c>
      <c r="FX18" s="1306"/>
      <c r="FY18" s="1306"/>
      <c r="FZ18" s="1306"/>
      <c r="GA18" s="1306"/>
      <c r="GB18" s="1306"/>
      <c r="GC18" s="1306" t="str">
        <f>MID(SUVAHAVUJ!AG64,8,1)</f>
        <v xml:space="preserve"> </v>
      </c>
      <c r="GD18" s="1306"/>
      <c r="GE18" s="1306"/>
      <c r="GF18" s="1306"/>
      <c r="GG18" s="1306"/>
      <c r="GH18" s="1306" t="str">
        <f>MID(SUVAHAVUJ!AG64,9,1)</f>
        <v xml:space="preserve"> </v>
      </c>
      <c r="GI18" s="1306"/>
      <c r="GJ18" s="1306"/>
      <c r="GK18" s="1306"/>
      <c r="GL18" s="1306"/>
      <c r="GM18" s="1306"/>
      <c r="GN18" s="1306" t="str">
        <f>MID(SUVAHAVUJ!AG64,10,1)</f>
        <v xml:space="preserve"> </v>
      </c>
      <c r="GO18" s="1306"/>
      <c r="GP18" s="1306"/>
      <c r="GQ18" s="1306"/>
      <c r="GR18" s="1306"/>
      <c r="GS18" s="1307" t="str">
        <f>MID(SUVAHAVUJ!AG64,11,1)</f>
        <v>0</v>
      </c>
      <c r="GT18" s="1307"/>
      <c r="GU18" s="1307"/>
      <c r="GV18" s="1307"/>
      <c r="GW18" s="1313"/>
    </row>
    <row r="19" spans="2:205" s="129" customFormat="1" ht="23.25" customHeight="1" x14ac:dyDescent="0.2">
      <c r="B19" s="1312" t="s">
        <v>2096</v>
      </c>
      <c r="C19" s="1312"/>
      <c r="D19" s="1312"/>
      <c r="E19" s="1312"/>
      <c r="F19" s="1312"/>
      <c r="G19" s="1312"/>
      <c r="H19" s="1312"/>
      <c r="I19" s="1312"/>
      <c r="J19" s="1312"/>
      <c r="K19" s="1312"/>
      <c r="L19" s="1309" t="str">
        <f>SUVAHAVUJ!$D$65</f>
        <v>Daňové pohľadávky a dotácie (341, 342, 343, 345, 346, 347) - /391A/</v>
      </c>
      <c r="M19" s="1310"/>
      <c r="N19" s="1310"/>
      <c r="O19" s="1310"/>
      <c r="P19" s="1310"/>
      <c r="Q19" s="1310"/>
      <c r="R19" s="1310"/>
      <c r="S19" s="1310"/>
      <c r="T19" s="1310"/>
      <c r="U19" s="1310"/>
      <c r="V19" s="1310"/>
      <c r="W19" s="1310"/>
      <c r="X19" s="1310"/>
      <c r="Y19" s="1310"/>
      <c r="Z19" s="1310"/>
      <c r="AA19" s="1310"/>
      <c r="AB19" s="1310"/>
      <c r="AC19" s="1310"/>
      <c r="AD19" s="1310"/>
      <c r="AE19" s="1310"/>
      <c r="AF19" s="1310"/>
      <c r="AG19" s="1310"/>
      <c r="AH19" s="1310"/>
      <c r="AI19" s="1310"/>
      <c r="AJ19" s="1310"/>
      <c r="AK19" s="1310"/>
      <c r="AL19" s="1310"/>
      <c r="AM19" s="1310"/>
      <c r="AN19" s="1310"/>
      <c r="AO19" s="1310"/>
      <c r="AP19" s="1310"/>
      <c r="AQ19" s="1311" t="s">
        <v>1963</v>
      </c>
      <c r="AR19" s="1311"/>
      <c r="AS19" s="1311"/>
      <c r="AT19" s="1311"/>
      <c r="AU19" s="1311"/>
      <c r="AV19" s="1311"/>
      <c r="AW19" s="1311"/>
      <c r="AX19" s="1311"/>
      <c r="AY19" s="370"/>
      <c r="AZ19" s="371"/>
      <c r="BA19" s="1306" t="str">
        <f>MID(SUVAHAVUJ!AD65,1,1)</f>
        <v xml:space="preserve"> </v>
      </c>
      <c r="BB19" s="1306"/>
      <c r="BC19" s="1306"/>
      <c r="BD19" s="1306"/>
      <c r="BE19" s="1306"/>
      <c r="BF19" s="1306"/>
      <c r="BG19" s="1306" t="str">
        <f>MID(SUVAHAVUJ!AD65,2,1)</f>
        <v xml:space="preserve"> </v>
      </c>
      <c r="BH19" s="1306"/>
      <c r="BI19" s="1306"/>
      <c r="BJ19" s="1306"/>
      <c r="BK19" s="1306"/>
      <c r="BL19" s="1306" t="str">
        <f>MID(SUVAHAVUJ!AD65,3,1)</f>
        <v xml:space="preserve"> </v>
      </c>
      <c r="BM19" s="1306"/>
      <c r="BN19" s="1306"/>
      <c r="BO19" s="1306"/>
      <c r="BP19" s="1306"/>
      <c r="BQ19" s="1306"/>
      <c r="BR19" s="1306" t="str">
        <f>MID(SUVAHAVUJ!AD65,4,1)</f>
        <v xml:space="preserve"> </v>
      </c>
      <c r="BS19" s="1306"/>
      <c r="BT19" s="1306"/>
      <c r="BU19" s="1306"/>
      <c r="BV19" s="1306"/>
      <c r="BW19" s="1306" t="str">
        <f>MID(SUVAHAVUJ!AD65,5,1)</f>
        <v xml:space="preserve"> </v>
      </c>
      <c r="BX19" s="1306"/>
      <c r="BY19" s="1306"/>
      <c r="BZ19" s="1306"/>
      <c r="CA19" s="1306"/>
      <c r="CB19" s="1306"/>
      <c r="CC19" s="1306" t="str">
        <f>MID(SUVAHAVUJ!AD65,6,1)</f>
        <v xml:space="preserve"> </v>
      </c>
      <c r="CD19" s="1306"/>
      <c r="CE19" s="1306"/>
      <c r="CF19" s="1306"/>
      <c r="CG19" s="1306"/>
      <c r="CH19" s="1306" t="str">
        <f>MID(SUVAHAVUJ!AD65,7,1)</f>
        <v xml:space="preserve"> </v>
      </c>
      <c r="CI19" s="1306"/>
      <c r="CJ19" s="1306"/>
      <c r="CK19" s="1306"/>
      <c r="CL19" s="1306"/>
      <c r="CM19" s="1306"/>
      <c r="CN19" s="1306" t="str">
        <f>MID(SUVAHAVUJ!AD65,8,1)</f>
        <v xml:space="preserve"> </v>
      </c>
      <c r="CO19" s="1306"/>
      <c r="CP19" s="1306"/>
      <c r="CQ19" s="1306"/>
      <c r="CR19" s="1306"/>
      <c r="CS19" s="1306" t="str">
        <f>MID(SUVAHAVUJ!AD65,9,1)</f>
        <v xml:space="preserve"> </v>
      </c>
      <c r="CT19" s="1306"/>
      <c r="CU19" s="1306"/>
      <c r="CV19" s="1306"/>
      <c r="CW19" s="1306"/>
      <c r="CX19" s="1306"/>
      <c r="CY19" s="1306" t="str">
        <f>MID(SUVAHAVUJ!AD65,10,1)</f>
        <v xml:space="preserve"> </v>
      </c>
      <c r="CZ19" s="1306"/>
      <c r="DA19" s="1306"/>
      <c r="DB19" s="1306"/>
      <c r="DC19" s="1306"/>
      <c r="DD19" s="1306" t="str">
        <f>MID(SUVAHAVUJ!AD65,11,1)</f>
        <v>0</v>
      </c>
      <c r="DE19" s="1306"/>
      <c r="DF19" s="1306"/>
      <c r="DG19" s="1306"/>
      <c r="DH19" s="1306"/>
      <c r="DI19" s="1316"/>
      <c r="DJ19" s="370"/>
      <c r="DK19" s="371"/>
      <c r="DL19" s="1306" t="str">
        <f>MID(SUVAHAVUJ!AF65,1,1)</f>
        <v xml:space="preserve"> </v>
      </c>
      <c r="DM19" s="1306"/>
      <c r="DN19" s="1306"/>
      <c r="DO19" s="1306"/>
      <c r="DP19" s="1306"/>
      <c r="DQ19" s="1306"/>
      <c r="DR19" s="1306" t="str">
        <f>MID(SUVAHAVUJ!AF65,2,1)</f>
        <v xml:space="preserve"> </v>
      </c>
      <c r="DS19" s="1306"/>
      <c r="DT19" s="1306"/>
      <c r="DU19" s="1306"/>
      <c r="DV19" s="1306"/>
      <c r="DW19" s="1306" t="str">
        <f>MID(SUVAHAVUJ!AF65,3,1)</f>
        <v xml:space="preserve"> </v>
      </c>
      <c r="DX19" s="1306"/>
      <c r="DY19" s="1306"/>
      <c r="DZ19" s="1306"/>
      <c r="EA19" s="1306"/>
      <c r="EB19" s="1306"/>
      <c r="EC19" s="1306" t="str">
        <f>MID(SUVAHAVUJ!AF65,4,1)</f>
        <v xml:space="preserve"> </v>
      </c>
      <c r="ED19" s="1306"/>
      <c r="EE19" s="1306"/>
      <c r="EF19" s="1306"/>
      <c r="EG19" s="1306"/>
      <c r="EH19" s="1306" t="str">
        <f>MID(SUVAHAVUJ!AF65,5,1)</f>
        <v xml:space="preserve"> </v>
      </c>
      <c r="EI19" s="1306"/>
      <c r="EJ19" s="1306"/>
      <c r="EK19" s="1306"/>
      <c r="EL19" s="1306"/>
      <c r="EM19" s="1306"/>
      <c r="EN19" s="1306" t="str">
        <f>MID(SUVAHAVUJ!AF65,6,1)</f>
        <v xml:space="preserve"> </v>
      </c>
      <c r="EO19" s="1306"/>
      <c r="EP19" s="1306"/>
      <c r="EQ19" s="1306"/>
      <c r="ER19" s="1306"/>
      <c r="ES19" s="1306" t="str">
        <f>MID(SUVAHAVUJ!AF65,7,1)</f>
        <v xml:space="preserve"> </v>
      </c>
      <c r="ET19" s="1306"/>
      <c r="EU19" s="1306"/>
      <c r="EV19" s="1306"/>
      <c r="EW19" s="1306"/>
      <c r="EX19" s="1306"/>
      <c r="EY19" s="1306" t="str">
        <f>MID(SUVAHAVUJ!AF65,8,1)</f>
        <v xml:space="preserve"> </v>
      </c>
      <c r="EZ19" s="1306"/>
      <c r="FA19" s="1306"/>
      <c r="FB19" s="1306"/>
      <c r="FC19" s="1306"/>
      <c r="FD19" s="1306" t="str">
        <f>MID(SUVAHAVUJ!AF65,9,1)</f>
        <v xml:space="preserve"> </v>
      </c>
      <c r="FE19" s="1306"/>
      <c r="FF19" s="1306"/>
      <c r="FG19" s="1306"/>
      <c r="FH19" s="1306"/>
      <c r="FI19" s="1306"/>
      <c r="FJ19" s="1306" t="str">
        <f>MID(SUVAHAVUJ!AF65,10,1)</f>
        <v xml:space="preserve"> </v>
      </c>
      <c r="FK19" s="1306"/>
      <c r="FL19" s="1306"/>
      <c r="FM19" s="1306"/>
      <c r="FN19" s="1306"/>
      <c r="FO19" s="1307" t="str">
        <f>MID(SUVAHAVUJ!AF65,11,1)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03"/>
    </row>
    <row r="20" spans="2:205" ht="24" customHeight="1" x14ac:dyDescent="0.2">
      <c r="B20" s="1312"/>
      <c r="C20" s="1312"/>
      <c r="D20" s="1312"/>
      <c r="E20" s="1312"/>
      <c r="F20" s="1312"/>
      <c r="G20" s="1312"/>
      <c r="H20" s="1312"/>
      <c r="I20" s="1312"/>
      <c r="J20" s="1312"/>
      <c r="K20" s="1312"/>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10"/>
      <c r="AI20" s="1310"/>
      <c r="AJ20" s="1310"/>
      <c r="AK20" s="1310"/>
      <c r="AL20" s="1310"/>
      <c r="AM20" s="1310"/>
      <c r="AN20" s="1310"/>
      <c r="AO20" s="1310"/>
      <c r="AP20" s="1310"/>
      <c r="AQ20" s="1311"/>
      <c r="AR20" s="1311"/>
      <c r="AS20" s="1311"/>
      <c r="AT20" s="1311"/>
      <c r="AU20" s="1311"/>
      <c r="AV20" s="1311"/>
      <c r="AW20" s="1311"/>
      <c r="AX20" s="1311"/>
      <c r="AY20" s="370"/>
      <c r="AZ20" s="371"/>
      <c r="BA20" s="1306" t="str">
        <f>MID(SUVAHAVUJ!AE65,1,1)</f>
        <v xml:space="preserve"> </v>
      </c>
      <c r="BB20" s="1306"/>
      <c r="BC20" s="1306"/>
      <c r="BD20" s="1306"/>
      <c r="BE20" s="1306"/>
      <c r="BF20" s="1306"/>
      <c r="BG20" s="1306" t="str">
        <f>MID(SUVAHAVUJ!AE65,2,1)</f>
        <v xml:space="preserve"> </v>
      </c>
      <c r="BH20" s="1306"/>
      <c r="BI20" s="1306"/>
      <c r="BJ20" s="1306"/>
      <c r="BK20" s="1306"/>
      <c r="BL20" s="1306" t="str">
        <f>MID(SUVAHAVUJ!AE65,3,1)</f>
        <v xml:space="preserve"> </v>
      </c>
      <c r="BM20" s="1306"/>
      <c r="BN20" s="1306"/>
      <c r="BO20" s="1306"/>
      <c r="BP20" s="1306"/>
      <c r="BQ20" s="1306"/>
      <c r="BR20" s="1306" t="str">
        <f>MID(SUVAHAVUJ!AE65,4,1)</f>
        <v xml:space="preserve"> </v>
      </c>
      <c r="BS20" s="1306"/>
      <c r="BT20" s="1306"/>
      <c r="BU20" s="1306"/>
      <c r="BV20" s="1306"/>
      <c r="BW20" s="1306" t="str">
        <f>MID(SUVAHAVUJ!AE65,5,1)</f>
        <v xml:space="preserve"> </v>
      </c>
      <c r="BX20" s="1306"/>
      <c r="BY20" s="1306"/>
      <c r="BZ20" s="1306"/>
      <c r="CA20" s="1306"/>
      <c r="CB20" s="1306"/>
      <c r="CC20" s="1306" t="str">
        <f>MID(SUVAHAVUJ!AE65,6,1)</f>
        <v xml:space="preserve"> </v>
      </c>
      <c r="CD20" s="1306"/>
      <c r="CE20" s="1306"/>
      <c r="CF20" s="1306"/>
      <c r="CG20" s="1306"/>
      <c r="CH20" s="1306" t="str">
        <f>MID(SUVAHAVUJ!AE65,7,1)</f>
        <v xml:space="preserve"> </v>
      </c>
      <c r="CI20" s="1306"/>
      <c r="CJ20" s="1306"/>
      <c r="CK20" s="1306"/>
      <c r="CL20" s="1306"/>
      <c r="CM20" s="1306"/>
      <c r="CN20" s="1306" t="str">
        <f>MID(SUVAHAVUJ!AE65,8,1)</f>
        <v xml:space="preserve"> </v>
      </c>
      <c r="CO20" s="1306"/>
      <c r="CP20" s="1306"/>
      <c r="CQ20" s="1306"/>
      <c r="CR20" s="1306"/>
      <c r="CS20" s="1306" t="str">
        <f>MID(SUVAHAVUJ!AE65,9,1)</f>
        <v xml:space="preserve"> </v>
      </c>
      <c r="CT20" s="1306"/>
      <c r="CU20" s="1306"/>
      <c r="CV20" s="1306"/>
      <c r="CW20" s="1306"/>
      <c r="CX20" s="1306"/>
      <c r="CY20" s="1306" t="str">
        <f>MID(SUVAHAVUJ!AE65,10,1)</f>
        <v xml:space="preserve"> </v>
      </c>
      <c r="CZ20" s="1306"/>
      <c r="DA20" s="1306"/>
      <c r="DB20" s="1306"/>
      <c r="DC20" s="1306"/>
      <c r="DD20" s="1306" t="str">
        <f>MID(SUVAHAVUJ!AE65,11,1)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MID(SUVAHAVUJ!AG65,1,1)</f>
        <v xml:space="preserve"> </v>
      </c>
      <c r="EQ20" s="1306"/>
      <c r="ER20" s="1306"/>
      <c r="ES20" s="1306"/>
      <c r="ET20" s="1306"/>
      <c r="EU20" s="1306"/>
      <c r="EV20" s="1306" t="str">
        <f>MID(SUVAHAVUJ!AG65,2,1)</f>
        <v xml:space="preserve"> </v>
      </c>
      <c r="EW20" s="1306"/>
      <c r="EX20" s="1306"/>
      <c r="EY20" s="1306"/>
      <c r="EZ20" s="1306"/>
      <c r="FA20" s="1306" t="str">
        <f>MID(SUVAHAVUJ!AG65,3,1)</f>
        <v xml:space="preserve"> </v>
      </c>
      <c r="FB20" s="1306"/>
      <c r="FC20" s="1306"/>
      <c r="FD20" s="1306"/>
      <c r="FE20" s="1306"/>
      <c r="FF20" s="1306"/>
      <c r="FG20" s="1306" t="str">
        <f>MID(SUVAHAVUJ!AG65,4,1)</f>
        <v xml:space="preserve"> </v>
      </c>
      <c r="FH20" s="1306"/>
      <c r="FI20" s="1306"/>
      <c r="FJ20" s="1306"/>
      <c r="FK20" s="1306"/>
      <c r="FL20" s="1306" t="str">
        <f>MID(SUVAHAVUJ!AG65,5,1)</f>
        <v xml:space="preserve"> </v>
      </c>
      <c r="FM20" s="1306"/>
      <c r="FN20" s="1306"/>
      <c r="FO20" s="1306"/>
      <c r="FP20" s="1306"/>
      <c r="FQ20" s="1306"/>
      <c r="FR20" s="1306" t="str">
        <f>MID(SUVAHAVUJ!AG65,6,1)</f>
        <v xml:space="preserve"> </v>
      </c>
      <c r="FS20" s="1306"/>
      <c r="FT20" s="1306"/>
      <c r="FU20" s="1306"/>
      <c r="FV20" s="1306"/>
      <c r="FW20" s="1306" t="str">
        <f>MID(SUVAHAVUJ!AG65,7,1)</f>
        <v xml:space="preserve"> </v>
      </c>
      <c r="FX20" s="1306"/>
      <c r="FY20" s="1306"/>
      <c r="FZ20" s="1306"/>
      <c r="GA20" s="1306"/>
      <c r="GB20" s="1306"/>
      <c r="GC20" s="1306" t="str">
        <f>MID(SUVAHAVUJ!AG65,8,1)</f>
        <v xml:space="preserve"> </v>
      </c>
      <c r="GD20" s="1306"/>
      <c r="GE20" s="1306"/>
      <c r="GF20" s="1306"/>
      <c r="GG20" s="1306"/>
      <c r="GH20" s="1306" t="str">
        <f>MID(SUVAHAVUJ!AG65,9,1)</f>
        <v xml:space="preserve"> </v>
      </c>
      <c r="GI20" s="1306"/>
      <c r="GJ20" s="1306"/>
      <c r="GK20" s="1306"/>
      <c r="GL20" s="1306"/>
      <c r="GM20" s="1306"/>
      <c r="GN20" s="1306" t="str">
        <f>MID(SUVAHAVUJ!AG65,10,1)</f>
        <v xml:space="preserve"> </v>
      </c>
      <c r="GO20" s="1306"/>
      <c r="GP20" s="1306"/>
      <c r="GQ20" s="1306"/>
      <c r="GR20" s="1306"/>
      <c r="GS20" s="1307" t="str">
        <f>MID(SUVAHAVUJ!AG65,11,1)</f>
        <v>0</v>
      </c>
      <c r="GT20" s="1307"/>
      <c r="GU20" s="1307"/>
      <c r="GV20" s="1307"/>
      <c r="GW20" s="1313"/>
    </row>
    <row r="21" spans="2:205" s="129" customFormat="1" ht="23.25" customHeight="1" x14ac:dyDescent="0.2">
      <c r="B21" s="1312" t="s">
        <v>2125</v>
      </c>
      <c r="C21" s="1312"/>
      <c r="D21" s="1312"/>
      <c r="E21" s="1312"/>
      <c r="F21" s="1312"/>
      <c r="G21" s="1312"/>
      <c r="H21" s="1312"/>
      <c r="I21" s="1312"/>
      <c r="J21" s="1312"/>
      <c r="K21" s="1312"/>
      <c r="L21" s="1309" t="str">
        <f>SUVAHAVUJ!$D$66</f>
        <v>Pohľadávky z derivátových operácií (373A, 376A)</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726</v>
      </c>
      <c r="AR21" s="1311"/>
      <c r="AS21" s="1311"/>
      <c r="AT21" s="1311"/>
      <c r="AU21" s="1311"/>
      <c r="AV21" s="1311"/>
      <c r="AW21" s="1311"/>
      <c r="AX21" s="1311"/>
      <c r="AY21" s="370"/>
      <c r="AZ21" s="371"/>
      <c r="BA21" s="1306" t="str">
        <f>MID(SUVAHAVUJ!AD66,1,1)</f>
        <v xml:space="preserve"> </v>
      </c>
      <c r="BB21" s="1306"/>
      <c r="BC21" s="1306"/>
      <c r="BD21" s="1306"/>
      <c r="BE21" s="1306"/>
      <c r="BF21" s="1306"/>
      <c r="BG21" s="1306" t="str">
        <f>MID(SUVAHAVUJ!AD66,2,1)</f>
        <v xml:space="preserve"> </v>
      </c>
      <c r="BH21" s="1306"/>
      <c r="BI21" s="1306"/>
      <c r="BJ21" s="1306"/>
      <c r="BK21" s="1306"/>
      <c r="BL21" s="1306" t="str">
        <f>MID(SUVAHAVUJ!AD66,3,1)</f>
        <v xml:space="preserve"> </v>
      </c>
      <c r="BM21" s="1306"/>
      <c r="BN21" s="1306"/>
      <c r="BO21" s="1306"/>
      <c r="BP21" s="1306"/>
      <c r="BQ21" s="1306"/>
      <c r="BR21" s="1306" t="str">
        <f>MID(SUVAHAVUJ!AD66,4,1)</f>
        <v xml:space="preserve"> </v>
      </c>
      <c r="BS21" s="1306"/>
      <c r="BT21" s="1306"/>
      <c r="BU21" s="1306"/>
      <c r="BV21" s="1306"/>
      <c r="BW21" s="1306" t="str">
        <f>MID(SUVAHAVUJ!AD66,5,1)</f>
        <v xml:space="preserve"> </v>
      </c>
      <c r="BX21" s="1306"/>
      <c r="BY21" s="1306"/>
      <c r="BZ21" s="1306"/>
      <c r="CA21" s="1306"/>
      <c r="CB21" s="1306"/>
      <c r="CC21" s="1306" t="str">
        <f>MID(SUVAHAVUJ!AD66,6,1)</f>
        <v xml:space="preserve"> </v>
      </c>
      <c r="CD21" s="1306"/>
      <c r="CE21" s="1306"/>
      <c r="CF21" s="1306"/>
      <c r="CG21" s="1306"/>
      <c r="CH21" s="1306" t="str">
        <f>MID(SUVAHAVUJ!AD66,7,1)</f>
        <v xml:space="preserve"> </v>
      </c>
      <c r="CI21" s="1306"/>
      <c r="CJ21" s="1306"/>
      <c r="CK21" s="1306"/>
      <c r="CL21" s="1306"/>
      <c r="CM21" s="1306"/>
      <c r="CN21" s="1306" t="str">
        <f>MID(SUVAHAVUJ!AD66,8,1)</f>
        <v xml:space="preserve"> </v>
      </c>
      <c r="CO21" s="1306"/>
      <c r="CP21" s="1306"/>
      <c r="CQ21" s="1306"/>
      <c r="CR21" s="1306"/>
      <c r="CS21" s="1306" t="str">
        <f>MID(SUVAHAVUJ!AD66,9,1)</f>
        <v xml:space="preserve"> </v>
      </c>
      <c r="CT21" s="1306"/>
      <c r="CU21" s="1306"/>
      <c r="CV21" s="1306"/>
      <c r="CW21" s="1306"/>
      <c r="CX21" s="1306"/>
      <c r="CY21" s="1306" t="str">
        <f>MID(SUVAHAVUJ!AD66,10,1)</f>
        <v xml:space="preserve"> </v>
      </c>
      <c r="CZ21" s="1306"/>
      <c r="DA21" s="1306"/>
      <c r="DB21" s="1306"/>
      <c r="DC21" s="1306"/>
      <c r="DD21" s="1306" t="str">
        <f>MID(SUVAHAVUJ!AD66,11,1)</f>
        <v>0</v>
      </c>
      <c r="DE21" s="1306"/>
      <c r="DF21" s="1306"/>
      <c r="DG21" s="1306"/>
      <c r="DH21" s="1306"/>
      <c r="DI21" s="1316"/>
      <c r="DJ21" s="370"/>
      <c r="DK21" s="371"/>
      <c r="DL21" s="1306" t="str">
        <f>MID(SUVAHAVUJ!AF66,1,1)</f>
        <v xml:space="preserve"> </v>
      </c>
      <c r="DM21" s="1306"/>
      <c r="DN21" s="1306"/>
      <c r="DO21" s="1306"/>
      <c r="DP21" s="1306"/>
      <c r="DQ21" s="1306"/>
      <c r="DR21" s="1306" t="str">
        <f>MID(SUVAHAVUJ!AF66,2,1)</f>
        <v xml:space="preserve"> </v>
      </c>
      <c r="DS21" s="1306"/>
      <c r="DT21" s="1306"/>
      <c r="DU21" s="1306"/>
      <c r="DV21" s="1306"/>
      <c r="DW21" s="1306" t="str">
        <f>MID(SUVAHAVUJ!AF66,3,1)</f>
        <v xml:space="preserve"> </v>
      </c>
      <c r="DX21" s="1306"/>
      <c r="DY21" s="1306"/>
      <c r="DZ21" s="1306"/>
      <c r="EA21" s="1306"/>
      <c r="EB21" s="1306"/>
      <c r="EC21" s="1306" t="str">
        <f>MID(SUVAHAVUJ!AF66,4,1)</f>
        <v xml:space="preserve"> </v>
      </c>
      <c r="ED21" s="1306"/>
      <c r="EE21" s="1306"/>
      <c r="EF21" s="1306"/>
      <c r="EG21" s="1306"/>
      <c r="EH21" s="1306" t="str">
        <f>MID(SUVAHAVUJ!AF66,5,1)</f>
        <v xml:space="preserve"> </v>
      </c>
      <c r="EI21" s="1306"/>
      <c r="EJ21" s="1306"/>
      <c r="EK21" s="1306"/>
      <c r="EL21" s="1306"/>
      <c r="EM21" s="1306"/>
      <c r="EN21" s="1306" t="str">
        <f>MID(SUVAHAVUJ!AF66,6,1)</f>
        <v xml:space="preserve"> </v>
      </c>
      <c r="EO21" s="1306"/>
      <c r="EP21" s="1306"/>
      <c r="EQ21" s="1306"/>
      <c r="ER21" s="1306"/>
      <c r="ES21" s="1306" t="str">
        <f>MID(SUVAHAVUJ!AF66,7,1)</f>
        <v xml:space="preserve"> </v>
      </c>
      <c r="ET21" s="1306"/>
      <c r="EU21" s="1306"/>
      <c r="EV21" s="1306"/>
      <c r="EW21" s="1306"/>
      <c r="EX21" s="1306"/>
      <c r="EY21" s="1306" t="str">
        <f>MID(SUVAHAVUJ!AF66,8,1)</f>
        <v xml:space="preserve"> </v>
      </c>
      <c r="EZ21" s="1306"/>
      <c r="FA21" s="1306"/>
      <c r="FB21" s="1306"/>
      <c r="FC21" s="1306"/>
      <c r="FD21" s="1306" t="str">
        <f>MID(SUVAHAVUJ!AF66,9,1)</f>
        <v xml:space="preserve"> </v>
      </c>
      <c r="FE21" s="1306"/>
      <c r="FF21" s="1306"/>
      <c r="FG21" s="1306"/>
      <c r="FH21" s="1306"/>
      <c r="FI21" s="1306"/>
      <c r="FJ21" s="1306" t="str">
        <f>MID(SUVAHAVUJ!AF66,10,1)</f>
        <v xml:space="preserve"> </v>
      </c>
      <c r="FK21" s="1306"/>
      <c r="FL21" s="1306"/>
      <c r="FM21" s="1306"/>
      <c r="FN21" s="1306"/>
      <c r="FO21" s="1307" t="str">
        <f>MID(SUVAHAVUJ!AF66,11,1)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03"/>
    </row>
    <row r="22" spans="2:205" ht="23.25" customHeight="1" x14ac:dyDescent="0.2">
      <c r="B22" s="1312"/>
      <c r="C22" s="1312"/>
      <c r="D22" s="1312"/>
      <c r="E22" s="1312"/>
      <c r="F22" s="1312"/>
      <c r="G22" s="1312"/>
      <c r="H22" s="1312"/>
      <c r="I22" s="1312"/>
      <c r="J22" s="1312"/>
      <c r="K22" s="1312"/>
      <c r="L22" s="1310"/>
      <c r="M22" s="1310"/>
      <c r="N22" s="1310"/>
      <c r="O22" s="1310"/>
      <c r="P22" s="1310"/>
      <c r="Q22" s="1310"/>
      <c r="R22" s="1310"/>
      <c r="S22" s="1310"/>
      <c r="T22" s="1310"/>
      <c r="U22" s="1310"/>
      <c r="V22" s="1310"/>
      <c r="W22" s="1310"/>
      <c r="X22" s="1310"/>
      <c r="Y22" s="1310"/>
      <c r="Z22" s="1310"/>
      <c r="AA22" s="1310"/>
      <c r="AB22" s="1310"/>
      <c r="AC22" s="1310"/>
      <c r="AD22" s="1310"/>
      <c r="AE22" s="1310"/>
      <c r="AF22" s="1310"/>
      <c r="AG22" s="1310"/>
      <c r="AH22" s="1310"/>
      <c r="AI22" s="1310"/>
      <c r="AJ22" s="1310"/>
      <c r="AK22" s="1310"/>
      <c r="AL22" s="1310"/>
      <c r="AM22" s="1310"/>
      <c r="AN22" s="1310"/>
      <c r="AO22" s="1310"/>
      <c r="AP22" s="1310"/>
      <c r="AQ22" s="1311"/>
      <c r="AR22" s="1311"/>
      <c r="AS22" s="1311"/>
      <c r="AT22" s="1311"/>
      <c r="AU22" s="1311"/>
      <c r="AV22" s="1311"/>
      <c r="AW22" s="1311"/>
      <c r="AX22" s="1311"/>
      <c r="AY22" s="370"/>
      <c r="AZ22" s="371"/>
      <c r="BA22" s="1306" t="str">
        <f>MID(SUVAHAVUJ!AE66,1,1)</f>
        <v xml:space="preserve"> </v>
      </c>
      <c r="BB22" s="1306"/>
      <c r="BC22" s="1306"/>
      <c r="BD22" s="1306"/>
      <c r="BE22" s="1306"/>
      <c r="BF22" s="1306"/>
      <c r="BG22" s="1306" t="str">
        <f>MID(SUVAHAVUJ!AE66,2,1)</f>
        <v xml:space="preserve"> </v>
      </c>
      <c r="BH22" s="1306"/>
      <c r="BI22" s="1306"/>
      <c r="BJ22" s="1306"/>
      <c r="BK22" s="1306"/>
      <c r="BL22" s="1306" t="str">
        <f>MID(SUVAHAVUJ!AE66,3,1)</f>
        <v xml:space="preserve"> </v>
      </c>
      <c r="BM22" s="1306"/>
      <c r="BN22" s="1306"/>
      <c r="BO22" s="1306"/>
      <c r="BP22" s="1306"/>
      <c r="BQ22" s="1306"/>
      <c r="BR22" s="1306" t="str">
        <f>MID(SUVAHAVUJ!AE66,4,1)</f>
        <v xml:space="preserve"> </v>
      </c>
      <c r="BS22" s="1306"/>
      <c r="BT22" s="1306"/>
      <c r="BU22" s="1306"/>
      <c r="BV22" s="1306"/>
      <c r="BW22" s="1306" t="str">
        <f>MID(SUVAHAVUJ!AE66,5,1)</f>
        <v xml:space="preserve"> </v>
      </c>
      <c r="BX22" s="1306"/>
      <c r="BY22" s="1306"/>
      <c r="BZ22" s="1306"/>
      <c r="CA22" s="1306"/>
      <c r="CB22" s="1306"/>
      <c r="CC22" s="1306" t="str">
        <f>MID(SUVAHAVUJ!AE66,6,1)</f>
        <v xml:space="preserve"> </v>
      </c>
      <c r="CD22" s="1306"/>
      <c r="CE22" s="1306"/>
      <c r="CF22" s="1306"/>
      <c r="CG22" s="1306"/>
      <c r="CH22" s="1306" t="str">
        <f>MID(SUVAHAVUJ!AE66,7,1)</f>
        <v xml:space="preserve"> </v>
      </c>
      <c r="CI22" s="1306"/>
      <c r="CJ22" s="1306"/>
      <c r="CK22" s="1306"/>
      <c r="CL22" s="1306"/>
      <c r="CM22" s="1306"/>
      <c r="CN22" s="1306" t="str">
        <f>MID(SUVAHAVUJ!AE66,8,1)</f>
        <v xml:space="preserve"> </v>
      </c>
      <c r="CO22" s="1306"/>
      <c r="CP22" s="1306"/>
      <c r="CQ22" s="1306"/>
      <c r="CR22" s="1306"/>
      <c r="CS22" s="1306" t="str">
        <f>MID(SUVAHAVUJ!AE66,9,1)</f>
        <v xml:space="preserve"> </v>
      </c>
      <c r="CT22" s="1306"/>
      <c r="CU22" s="1306"/>
      <c r="CV22" s="1306"/>
      <c r="CW22" s="1306"/>
      <c r="CX22" s="1306"/>
      <c r="CY22" s="1306" t="str">
        <f>MID(SUVAHAVUJ!AE66,10,1)</f>
        <v xml:space="preserve"> </v>
      </c>
      <c r="CZ22" s="1306"/>
      <c r="DA22" s="1306"/>
      <c r="DB22" s="1306"/>
      <c r="DC22" s="1306"/>
      <c r="DD22" s="1306" t="str">
        <f>MID(SUVAHAVUJ!AE66,11,1)</f>
        <v>0</v>
      </c>
      <c r="DE22" s="1306"/>
      <c r="DF22" s="1306"/>
      <c r="DG22" s="1306"/>
      <c r="DH22" s="1306"/>
      <c r="DI22" s="1316"/>
      <c r="DJ22" s="1304"/>
      <c r="DK22" s="1304"/>
      <c r="DL22" s="1304"/>
      <c r="DM22" s="1304"/>
      <c r="DN22" s="1304"/>
      <c r="DO22" s="1304"/>
      <c r="DP22" s="1304"/>
      <c r="DQ22" s="1304"/>
      <c r="DR22" s="1304"/>
      <c r="DS22" s="1304"/>
      <c r="DT22" s="1304"/>
      <c r="DU22" s="1304"/>
      <c r="DV22" s="1304"/>
      <c r="DW22" s="1304"/>
      <c r="DX22" s="1304"/>
      <c r="DY22" s="1304"/>
      <c r="DZ22" s="1304"/>
      <c r="EA22" s="1304"/>
      <c r="EB22" s="1304"/>
      <c r="EC22" s="1304"/>
      <c r="ED22" s="1304"/>
      <c r="EE22" s="1304"/>
      <c r="EF22" s="1304"/>
      <c r="EG22" s="1304"/>
      <c r="EH22" s="1304"/>
      <c r="EI22" s="1304"/>
      <c r="EJ22" s="1304"/>
      <c r="EK22" s="1304"/>
      <c r="EL22" s="1304"/>
      <c r="EM22" s="1304"/>
      <c r="EN22" s="370"/>
      <c r="EO22" s="371"/>
      <c r="EP22" s="1306" t="str">
        <f>MID(SUVAHAVUJ!AG66,1,1)</f>
        <v xml:space="preserve"> </v>
      </c>
      <c r="EQ22" s="1306"/>
      <c r="ER22" s="1306"/>
      <c r="ES22" s="1306"/>
      <c r="ET22" s="1306"/>
      <c r="EU22" s="1306"/>
      <c r="EV22" s="1306" t="str">
        <f>MID(SUVAHAVUJ!AG66,2,1)</f>
        <v xml:space="preserve"> </v>
      </c>
      <c r="EW22" s="1306"/>
      <c r="EX22" s="1306"/>
      <c r="EY22" s="1306"/>
      <c r="EZ22" s="1306"/>
      <c r="FA22" s="1306" t="str">
        <f>MID(SUVAHAVUJ!AG66,3,1)</f>
        <v xml:space="preserve"> </v>
      </c>
      <c r="FB22" s="1306"/>
      <c r="FC22" s="1306"/>
      <c r="FD22" s="1306"/>
      <c r="FE22" s="1306"/>
      <c r="FF22" s="1306"/>
      <c r="FG22" s="1306" t="str">
        <f>MID(SUVAHAVUJ!AG66,4,1)</f>
        <v xml:space="preserve"> </v>
      </c>
      <c r="FH22" s="1306"/>
      <c r="FI22" s="1306"/>
      <c r="FJ22" s="1306"/>
      <c r="FK22" s="1306"/>
      <c r="FL22" s="1306" t="str">
        <f>MID(SUVAHAVUJ!AG66,5,1)</f>
        <v xml:space="preserve"> </v>
      </c>
      <c r="FM22" s="1306"/>
      <c r="FN22" s="1306"/>
      <c r="FO22" s="1306"/>
      <c r="FP22" s="1306"/>
      <c r="FQ22" s="1306"/>
      <c r="FR22" s="1306" t="str">
        <f>MID(SUVAHAVUJ!AG66,6,1)</f>
        <v xml:space="preserve"> </v>
      </c>
      <c r="FS22" s="1306"/>
      <c r="FT22" s="1306"/>
      <c r="FU22" s="1306"/>
      <c r="FV22" s="1306"/>
      <c r="FW22" s="1306" t="str">
        <f>MID(SUVAHAVUJ!AG66,7,1)</f>
        <v xml:space="preserve"> </v>
      </c>
      <c r="FX22" s="1306"/>
      <c r="FY22" s="1306"/>
      <c r="FZ22" s="1306"/>
      <c r="GA22" s="1306"/>
      <c r="GB22" s="1306"/>
      <c r="GC22" s="1306" t="str">
        <f>MID(SUVAHAVUJ!AG66,8,1)</f>
        <v xml:space="preserve"> </v>
      </c>
      <c r="GD22" s="1306"/>
      <c r="GE22" s="1306"/>
      <c r="GF22" s="1306"/>
      <c r="GG22" s="1306"/>
      <c r="GH22" s="1306" t="str">
        <f>MID(SUVAHAVUJ!AG66,9,1)</f>
        <v xml:space="preserve"> </v>
      </c>
      <c r="GI22" s="1306"/>
      <c r="GJ22" s="1306"/>
      <c r="GK22" s="1306"/>
      <c r="GL22" s="1306"/>
      <c r="GM22" s="1306"/>
      <c r="GN22" s="1306" t="str">
        <f>MID(SUVAHAVUJ!AG66,10,1)</f>
        <v xml:space="preserve"> </v>
      </c>
      <c r="GO22" s="1306"/>
      <c r="GP22" s="1306"/>
      <c r="GQ22" s="1306"/>
      <c r="GR22" s="1306"/>
      <c r="GS22" s="1307" t="str">
        <f>MID(SUVAHAVUJ!AG66,11,1)</f>
        <v>0</v>
      </c>
      <c r="GT22" s="1307"/>
      <c r="GU22" s="1307"/>
      <c r="GV22" s="1307"/>
      <c r="GW22" s="1313"/>
    </row>
    <row r="23" spans="2:205" s="129" customFormat="1" ht="23.25" customHeight="1" x14ac:dyDescent="0.2">
      <c r="B23" s="1312" t="s">
        <v>2129</v>
      </c>
      <c r="C23" s="1312"/>
      <c r="D23" s="1312"/>
      <c r="E23" s="1312"/>
      <c r="F23" s="1312"/>
      <c r="G23" s="1312"/>
      <c r="H23" s="1312"/>
      <c r="I23" s="1312"/>
      <c r="J23" s="1312"/>
      <c r="K23" s="1312"/>
      <c r="L23" s="1309" t="str">
        <f>SUVAHAVUJ!$D$67</f>
        <v>Iné pohľadávky (335A, 33XA, 371A, 374A, 375A,  378A)
- /391A/</v>
      </c>
      <c r="M23" s="1310"/>
      <c r="N23" s="1310"/>
      <c r="O23" s="1310"/>
      <c r="P23" s="1310"/>
      <c r="Q23" s="1310"/>
      <c r="R23" s="1310"/>
      <c r="S23" s="1310"/>
      <c r="T23" s="1310"/>
      <c r="U23" s="1310"/>
      <c r="V23" s="1310"/>
      <c r="W23" s="1310"/>
      <c r="X23" s="1310"/>
      <c r="Y23" s="1310"/>
      <c r="Z23" s="1310"/>
      <c r="AA23" s="1310"/>
      <c r="AB23" s="1310"/>
      <c r="AC23" s="1310"/>
      <c r="AD23" s="1310"/>
      <c r="AE23" s="1310"/>
      <c r="AF23" s="1310"/>
      <c r="AG23" s="1310"/>
      <c r="AH23" s="1310"/>
      <c r="AI23" s="1310"/>
      <c r="AJ23" s="1310"/>
      <c r="AK23" s="1310"/>
      <c r="AL23" s="1310"/>
      <c r="AM23" s="1310"/>
      <c r="AN23" s="1310"/>
      <c r="AO23" s="1310"/>
      <c r="AP23" s="1310"/>
      <c r="AQ23" s="1311" t="s">
        <v>740</v>
      </c>
      <c r="AR23" s="1311"/>
      <c r="AS23" s="1311"/>
      <c r="AT23" s="1311"/>
      <c r="AU23" s="1311"/>
      <c r="AV23" s="1311"/>
      <c r="AW23" s="1311"/>
      <c r="AX23" s="1311"/>
      <c r="AY23" s="370"/>
      <c r="AZ23" s="371"/>
      <c r="BA23" s="1306" t="str">
        <f>MID(SUVAHAVUJ!AD67,1,1)</f>
        <v xml:space="preserve"> </v>
      </c>
      <c r="BB23" s="1306"/>
      <c r="BC23" s="1306"/>
      <c r="BD23" s="1306"/>
      <c r="BE23" s="1306"/>
      <c r="BF23" s="1306"/>
      <c r="BG23" s="1306" t="str">
        <f>MID(SUVAHAVUJ!AD67,2,1)</f>
        <v xml:space="preserve"> </v>
      </c>
      <c r="BH23" s="1306"/>
      <c r="BI23" s="1306"/>
      <c r="BJ23" s="1306"/>
      <c r="BK23" s="1306"/>
      <c r="BL23" s="1306" t="str">
        <f>MID(SUVAHAVUJ!AD67,3,1)</f>
        <v xml:space="preserve"> </v>
      </c>
      <c r="BM23" s="1306"/>
      <c r="BN23" s="1306"/>
      <c r="BO23" s="1306"/>
      <c r="BP23" s="1306"/>
      <c r="BQ23" s="1306"/>
      <c r="BR23" s="1306" t="str">
        <f>MID(SUVAHAVUJ!AD67,4,1)</f>
        <v xml:space="preserve"> </v>
      </c>
      <c r="BS23" s="1306"/>
      <c r="BT23" s="1306"/>
      <c r="BU23" s="1306"/>
      <c r="BV23" s="1306"/>
      <c r="BW23" s="1306" t="str">
        <f>MID(SUVAHAVUJ!AD67,5,1)</f>
        <v xml:space="preserve"> </v>
      </c>
      <c r="BX23" s="1306"/>
      <c r="BY23" s="1306"/>
      <c r="BZ23" s="1306"/>
      <c r="CA23" s="1306"/>
      <c r="CB23" s="1306"/>
      <c r="CC23" s="1306" t="str">
        <f>MID(SUVAHAVUJ!AD67,6,1)</f>
        <v xml:space="preserve"> </v>
      </c>
      <c r="CD23" s="1306"/>
      <c r="CE23" s="1306"/>
      <c r="CF23" s="1306"/>
      <c r="CG23" s="1306"/>
      <c r="CH23" s="1306" t="str">
        <f>MID(SUVAHAVUJ!AD67,7,1)</f>
        <v xml:space="preserve"> </v>
      </c>
      <c r="CI23" s="1306"/>
      <c r="CJ23" s="1306"/>
      <c r="CK23" s="1306"/>
      <c r="CL23" s="1306"/>
      <c r="CM23" s="1306"/>
      <c r="CN23" s="1306" t="str">
        <f>MID(SUVAHAVUJ!AD67,8,1)</f>
        <v xml:space="preserve"> </v>
      </c>
      <c r="CO23" s="1306"/>
      <c r="CP23" s="1306"/>
      <c r="CQ23" s="1306"/>
      <c r="CR23" s="1306"/>
      <c r="CS23" s="1306" t="str">
        <f>MID(SUVAHAVUJ!AD67,9,1)</f>
        <v xml:space="preserve"> </v>
      </c>
      <c r="CT23" s="1306"/>
      <c r="CU23" s="1306"/>
      <c r="CV23" s="1306"/>
      <c r="CW23" s="1306"/>
      <c r="CX23" s="1306"/>
      <c r="CY23" s="1306" t="str">
        <f>MID(SUVAHAVUJ!AD67,10,1)</f>
        <v xml:space="preserve"> </v>
      </c>
      <c r="CZ23" s="1306"/>
      <c r="DA23" s="1306"/>
      <c r="DB23" s="1306"/>
      <c r="DC23" s="1306"/>
      <c r="DD23" s="1306" t="str">
        <f>MID(SUVAHAVUJ!AD67,11,1)</f>
        <v>0</v>
      </c>
      <c r="DE23" s="1306"/>
      <c r="DF23" s="1306"/>
      <c r="DG23" s="1306"/>
      <c r="DH23" s="1306"/>
      <c r="DI23" s="1316"/>
      <c r="DJ23" s="370"/>
      <c r="DK23" s="371"/>
      <c r="DL23" s="1306" t="str">
        <f>MID(SUVAHAVUJ!AF67,1,1)</f>
        <v xml:space="preserve"> </v>
      </c>
      <c r="DM23" s="1306"/>
      <c r="DN23" s="1306"/>
      <c r="DO23" s="1306"/>
      <c r="DP23" s="1306"/>
      <c r="DQ23" s="1306"/>
      <c r="DR23" s="1306" t="str">
        <f>MID(SUVAHAVUJ!AF67,2,1)</f>
        <v xml:space="preserve"> </v>
      </c>
      <c r="DS23" s="1306"/>
      <c r="DT23" s="1306"/>
      <c r="DU23" s="1306"/>
      <c r="DV23" s="1306"/>
      <c r="DW23" s="1306" t="str">
        <f>MID(SUVAHAVUJ!AF67,3,1)</f>
        <v xml:space="preserve"> </v>
      </c>
      <c r="DX23" s="1306"/>
      <c r="DY23" s="1306"/>
      <c r="DZ23" s="1306"/>
      <c r="EA23" s="1306"/>
      <c r="EB23" s="1306"/>
      <c r="EC23" s="1306" t="str">
        <f>MID(SUVAHAVUJ!AF67,4,1)</f>
        <v xml:space="preserve"> </v>
      </c>
      <c r="ED23" s="1306"/>
      <c r="EE23" s="1306"/>
      <c r="EF23" s="1306"/>
      <c r="EG23" s="1306"/>
      <c r="EH23" s="1306" t="str">
        <f>MID(SUVAHAVUJ!AF67,5,1)</f>
        <v xml:space="preserve"> </v>
      </c>
      <c r="EI23" s="1306"/>
      <c r="EJ23" s="1306"/>
      <c r="EK23" s="1306"/>
      <c r="EL23" s="1306"/>
      <c r="EM23" s="1306"/>
      <c r="EN23" s="1306" t="str">
        <f>MID(SUVAHAVUJ!AF67,6,1)</f>
        <v xml:space="preserve"> </v>
      </c>
      <c r="EO23" s="1306"/>
      <c r="EP23" s="1306"/>
      <c r="EQ23" s="1306"/>
      <c r="ER23" s="1306"/>
      <c r="ES23" s="1306" t="str">
        <f>MID(SUVAHAVUJ!AF67,7,1)</f>
        <v xml:space="preserve"> </v>
      </c>
      <c r="ET23" s="1306"/>
      <c r="EU23" s="1306"/>
      <c r="EV23" s="1306"/>
      <c r="EW23" s="1306"/>
      <c r="EX23" s="1306"/>
      <c r="EY23" s="1306" t="str">
        <f>MID(SUVAHAVUJ!AF67,8,1)</f>
        <v xml:space="preserve"> </v>
      </c>
      <c r="EZ23" s="1306"/>
      <c r="FA23" s="1306"/>
      <c r="FB23" s="1306"/>
      <c r="FC23" s="1306"/>
      <c r="FD23" s="1306" t="str">
        <f>MID(SUVAHAVUJ!AF67,9,1)</f>
        <v xml:space="preserve"> </v>
      </c>
      <c r="FE23" s="1306"/>
      <c r="FF23" s="1306"/>
      <c r="FG23" s="1306"/>
      <c r="FH23" s="1306"/>
      <c r="FI23" s="1306"/>
      <c r="FJ23" s="1306" t="str">
        <f>MID(SUVAHAVUJ!AF67,10,1)</f>
        <v xml:space="preserve"> </v>
      </c>
      <c r="FK23" s="1306"/>
      <c r="FL23" s="1306"/>
      <c r="FM23" s="1306"/>
      <c r="FN23" s="1306"/>
      <c r="FO23" s="1307" t="str">
        <f>MID(SUVAHAVUJ!AF67,11,1)</f>
        <v>0</v>
      </c>
      <c r="FP23" s="1307"/>
      <c r="FQ23" s="1307"/>
      <c r="FR23" s="1307"/>
      <c r="FS23" s="1313"/>
      <c r="FT23" s="1303"/>
      <c r="FU23" s="1303"/>
      <c r="FV23" s="1303"/>
      <c r="FW23" s="1303"/>
      <c r="FX23" s="1303"/>
      <c r="FY23" s="1303"/>
      <c r="FZ23" s="1303"/>
      <c r="GA23" s="1303"/>
      <c r="GB23" s="1303"/>
      <c r="GC23" s="1303"/>
      <c r="GD23" s="1303"/>
      <c r="GE23" s="1303"/>
      <c r="GF23" s="1303"/>
      <c r="GG23" s="1303"/>
      <c r="GH23" s="1303"/>
      <c r="GI23" s="1303"/>
      <c r="GJ23" s="1303"/>
      <c r="GK23" s="1303"/>
      <c r="GL23" s="1303"/>
      <c r="GM23" s="1303"/>
      <c r="GN23" s="1303"/>
      <c r="GO23" s="1303"/>
      <c r="GP23" s="1303"/>
      <c r="GQ23" s="1303"/>
      <c r="GR23" s="1303"/>
      <c r="GS23" s="1303"/>
      <c r="GT23" s="1303"/>
      <c r="GU23" s="1303"/>
      <c r="GV23" s="1303"/>
      <c r="GW23" s="1303"/>
    </row>
    <row r="24" spans="2:205" ht="23.25" customHeight="1" x14ac:dyDescent="0.2">
      <c r="B24" s="1312"/>
      <c r="C24" s="1312"/>
      <c r="D24" s="1312"/>
      <c r="E24" s="1312"/>
      <c r="F24" s="1312"/>
      <c r="G24" s="1312"/>
      <c r="H24" s="1312"/>
      <c r="I24" s="1312"/>
      <c r="J24" s="1312"/>
      <c r="K24" s="1312"/>
      <c r="L24" s="1310"/>
      <c r="M24" s="1310"/>
      <c r="N24" s="1310"/>
      <c r="O24" s="1310"/>
      <c r="P24" s="1310"/>
      <c r="Q24" s="1310"/>
      <c r="R24" s="1310"/>
      <c r="S24" s="1310"/>
      <c r="T24" s="1310"/>
      <c r="U24" s="1310"/>
      <c r="V24" s="1310"/>
      <c r="W24" s="1310"/>
      <c r="X24" s="1310"/>
      <c r="Y24" s="1310"/>
      <c r="Z24" s="1310"/>
      <c r="AA24" s="1310"/>
      <c r="AB24" s="1310"/>
      <c r="AC24" s="1310"/>
      <c r="AD24" s="1310"/>
      <c r="AE24" s="1310"/>
      <c r="AF24" s="1310"/>
      <c r="AG24" s="1310"/>
      <c r="AH24" s="1310"/>
      <c r="AI24" s="1310"/>
      <c r="AJ24" s="1310"/>
      <c r="AK24" s="1310"/>
      <c r="AL24" s="1310"/>
      <c r="AM24" s="1310"/>
      <c r="AN24" s="1310"/>
      <c r="AO24" s="1310"/>
      <c r="AP24" s="1310"/>
      <c r="AQ24" s="1311"/>
      <c r="AR24" s="1311"/>
      <c r="AS24" s="1311"/>
      <c r="AT24" s="1311"/>
      <c r="AU24" s="1311"/>
      <c r="AV24" s="1311"/>
      <c r="AW24" s="1311"/>
      <c r="AX24" s="1311"/>
      <c r="AY24" s="370"/>
      <c r="AZ24" s="371"/>
      <c r="BA24" s="1306" t="str">
        <f>MID(SUVAHAVUJ!AE67,1,1)</f>
        <v xml:space="preserve"> </v>
      </c>
      <c r="BB24" s="1306"/>
      <c r="BC24" s="1306"/>
      <c r="BD24" s="1306"/>
      <c r="BE24" s="1306"/>
      <c r="BF24" s="1306"/>
      <c r="BG24" s="1306" t="str">
        <f>MID(SUVAHAVUJ!AE67,2,1)</f>
        <v xml:space="preserve"> </v>
      </c>
      <c r="BH24" s="1306"/>
      <c r="BI24" s="1306"/>
      <c r="BJ24" s="1306"/>
      <c r="BK24" s="1306"/>
      <c r="BL24" s="1306" t="str">
        <f>MID(SUVAHAVUJ!AE67,3,1)</f>
        <v xml:space="preserve"> </v>
      </c>
      <c r="BM24" s="1306"/>
      <c r="BN24" s="1306"/>
      <c r="BO24" s="1306"/>
      <c r="BP24" s="1306"/>
      <c r="BQ24" s="1306"/>
      <c r="BR24" s="1306" t="str">
        <f>MID(SUVAHAVUJ!AE67,4,1)</f>
        <v xml:space="preserve"> </v>
      </c>
      <c r="BS24" s="1306"/>
      <c r="BT24" s="1306"/>
      <c r="BU24" s="1306"/>
      <c r="BV24" s="1306"/>
      <c r="BW24" s="1306" t="str">
        <f>MID(SUVAHAVUJ!AE67,5,1)</f>
        <v xml:space="preserve"> </v>
      </c>
      <c r="BX24" s="1306"/>
      <c r="BY24" s="1306"/>
      <c r="BZ24" s="1306"/>
      <c r="CA24" s="1306"/>
      <c r="CB24" s="1306"/>
      <c r="CC24" s="1306" t="str">
        <f>MID(SUVAHAVUJ!AE67,6,1)</f>
        <v xml:space="preserve"> </v>
      </c>
      <c r="CD24" s="1306"/>
      <c r="CE24" s="1306"/>
      <c r="CF24" s="1306"/>
      <c r="CG24" s="1306"/>
      <c r="CH24" s="1306" t="str">
        <f>MID(SUVAHAVUJ!AE67,7,1)</f>
        <v xml:space="preserve"> </v>
      </c>
      <c r="CI24" s="1306"/>
      <c r="CJ24" s="1306"/>
      <c r="CK24" s="1306"/>
      <c r="CL24" s="1306"/>
      <c r="CM24" s="1306"/>
      <c r="CN24" s="1306" t="str">
        <f>MID(SUVAHAVUJ!AE67,8,1)</f>
        <v xml:space="preserve"> </v>
      </c>
      <c r="CO24" s="1306"/>
      <c r="CP24" s="1306"/>
      <c r="CQ24" s="1306"/>
      <c r="CR24" s="1306"/>
      <c r="CS24" s="1306" t="str">
        <f>MID(SUVAHAVUJ!AE67,9,1)</f>
        <v xml:space="preserve"> </v>
      </c>
      <c r="CT24" s="1306"/>
      <c r="CU24" s="1306"/>
      <c r="CV24" s="1306"/>
      <c r="CW24" s="1306"/>
      <c r="CX24" s="1306"/>
      <c r="CY24" s="1306" t="str">
        <f>MID(SUVAHAVUJ!AE67,10,1)</f>
        <v xml:space="preserve"> </v>
      </c>
      <c r="CZ24" s="1306"/>
      <c r="DA24" s="1306"/>
      <c r="DB24" s="1306"/>
      <c r="DC24" s="1306"/>
      <c r="DD24" s="1306" t="str">
        <f>MID(SUVAHAVUJ!AE67,11,1)</f>
        <v>0</v>
      </c>
      <c r="DE24" s="1306"/>
      <c r="DF24" s="1306"/>
      <c r="DG24" s="1306"/>
      <c r="DH24" s="1306"/>
      <c r="DI24" s="1316"/>
      <c r="DJ24" s="1304"/>
      <c r="DK24" s="1304"/>
      <c r="DL24" s="1304"/>
      <c r="DM24" s="1304"/>
      <c r="DN24" s="1304"/>
      <c r="DO24" s="1304"/>
      <c r="DP24" s="1304"/>
      <c r="DQ24" s="1304"/>
      <c r="DR24" s="1304"/>
      <c r="DS24" s="1304"/>
      <c r="DT24" s="1304"/>
      <c r="DU24" s="1304"/>
      <c r="DV24" s="1304"/>
      <c r="DW24" s="1304"/>
      <c r="DX24" s="1304"/>
      <c r="DY24" s="1304"/>
      <c r="DZ24" s="1304"/>
      <c r="EA24" s="1304"/>
      <c r="EB24" s="1304"/>
      <c r="EC24" s="1304"/>
      <c r="ED24" s="1304"/>
      <c r="EE24" s="1304"/>
      <c r="EF24" s="1304"/>
      <c r="EG24" s="1304"/>
      <c r="EH24" s="1304"/>
      <c r="EI24" s="1304"/>
      <c r="EJ24" s="1304"/>
      <c r="EK24" s="1304"/>
      <c r="EL24" s="1304"/>
      <c r="EM24" s="1304"/>
      <c r="EN24" s="370"/>
      <c r="EO24" s="371"/>
      <c r="EP24" s="1306" t="str">
        <f>MID(SUVAHAVUJ!AG67,1,1)</f>
        <v xml:space="preserve"> </v>
      </c>
      <c r="EQ24" s="1306"/>
      <c r="ER24" s="1306"/>
      <c r="ES24" s="1306"/>
      <c r="ET24" s="1306"/>
      <c r="EU24" s="1306"/>
      <c r="EV24" s="1306" t="str">
        <f>MID(SUVAHAVUJ!AG67,2,1)</f>
        <v xml:space="preserve"> </v>
      </c>
      <c r="EW24" s="1306"/>
      <c r="EX24" s="1306"/>
      <c r="EY24" s="1306"/>
      <c r="EZ24" s="1306"/>
      <c r="FA24" s="1306" t="str">
        <f>MID(SUVAHAVUJ!AG67,3,1)</f>
        <v xml:space="preserve"> </v>
      </c>
      <c r="FB24" s="1306"/>
      <c r="FC24" s="1306"/>
      <c r="FD24" s="1306"/>
      <c r="FE24" s="1306"/>
      <c r="FF24" s="1306"/>
      <c r="FG24" s="1306" t="str">
        <f>MID(SUVAHAVUJ!AG67,4,1)</f>
        <v xml:space="preserve"> </v>
      </c>
      <c r="FH24" s="1306"/>
      <c r="FI24" s="1306"/>
      <c r="FJ24" s="1306"/>
      <c r="FK24" s="1306"/>
      <c r="FL24" s="1306" t="str">
        <f>MID(SUVAHAVUJ!AG67,5,1)</f>
        <v xml:space="preserve"> </v>
      </c>
      <c r="FM24" s="1306"/>
      <c r="FN24" s="1306"/>
      <c r="FO24" s="1306"/>
      <c r="FP24" s="1306"/>
      <c r="FQ24" s="1306"/>
      <c r="FR24" s="1306" t="str">
        <f>MID(SUVAHAVUJ!AG67,6,1)</f>
        <v xml:space="preserve"> </v>
      </c>
      <c r="FS24" s="1306"/>
      <c r="FT24" s="1306"/>
      <c r="FU24" s="1306"/>
      <c r="FV24" s="1306"/>
      <c r="FW24" s="1306" t="str">
        <f>MID(SUVAHAVUJ!AG67,7,1)</f>
        <v xml:space="preserve"> </v>
      </c>
      <c r="FX24" s="1306"/>
      <c r="FY24" s="1306"/>
      <c r="FZ24" s="1306"/>
      <c r="GA24" s="1306"/>
      <c r="GB24" s="1306"/>
      <c r="GC24" s="1306" t="str">
        <f>MID(SUVAHAVUJ!AG67,8,1)</f>
        <v xml:space="preserve"> </v>
      </c>
      <c r="GD24" s="1306"/>
      <c r="GE24" s="1306"/>
      <c r="GF24" s="1306"/>
      <c r="GG24" s="1306"/>
      <c r="GH24" s="1306" t="str">
        <f>MID(SUVAHAVUJ!AG67,9,1)</f>
        <v xml:space="preserve"> </v>
      </c>
      <c r="GI24" s="1306"/>
      <c r="GJ24" s="1306"/>
      <c r="GK24" s="1306"/>
      <c r="GL24" s="1306"/>
      <c r="GM24" s="1306"/>
      <c r="GN24" s="1306" t="str">
        <f>MID(SUVAHAVUJ!AG67,10,1)</f>
        <v xml:space="preserve"> </v>
      </c>
      <c r="GO24" s="1306"/>
      <c r="GP24" s="1306"/>
      <c r="GQ24" s="1306"/>
      <c r="GR24" s="1306"/>
      <c r="GS24" s="1307" t="str">
        <f>MID(SUVAHAVUJ!AG67,11,1)</f>
        <v>0</v>
      </c>
      <c r="GT24" s="1307"/>
      <c r="GU24" s="1307"/>
      <c r="GV24" s="1307"/>
      <c r="GW24" s="1313"/>
    </row>
    <row r="25" spans="2:205" s="129" customFormat="1" ht="23.25" customHeight="1" x14ac:dyDescent="0.2">
      <c r="B25" s="1318" t="s">
        <v>2260</v>
      </c>
      <c r="C25" s="1318"/>
      <c r="D25" s="1318"/>
      <c r="E25" s="1318"/>
      <c r="F25" s="1318"/>
      <c r="G25" s="1318"/>
      <c r="H25" s="1318"/>
      <c r="I25" s="1318"/>
      <c r="J25" s="1318"/>
      <c r="K25" s="1318"/>
      <c r="L25" s="1329" t="str">
        <f>SUVAHAVUJ!$D$68</f>
        <v>Krátkodobý finančný majetok súčet (r . 67 až r. 70)</v>
      </c>
      <c r="M25" s="1330"/>
      <c r="N25" s="1330"/>
      <c r="O25" s="1330"/>
      <c r="P25" s="1330"/>
      <c r="Q25" s="1330"/>
      <c r="R25" s="1330"/>
      <c r="S25" s="1330"/>
      <c r="T25" s="1330"/>
      <c r="U25" s="1330"/>
      <c r="V25" s="1330"/>
      <c r="W25" s="1330"/>
      <c r="X25" s="1330"/>
      <c r="Y25" s="1330"/>
      <c r="Z25" s="1330"/>
      <c r="AA25" s="1330"/>
      <c r="AB25" s="1330"/>
      <c r="AC25" s="1330"/>
      <c r="AD25" s="1330"/>
      <c r="AE25" s="1330"/>
      <c r="AF25" s="1330"/>
      <c r="AG25" s="1330"/>
      <c r="AH25" s="1330"/>
      <c r="AI25" s="1330"/>
      <c r="AJ25" s="1330"/>
      <c r="AK25" s="1330"/>
      <c r="AL25" s="1330"/>
      <c r="AM25" s="1330"/>
      <c r="AN25" s="1330"/>
      <c r="AO25" s="1330"/>
      <c r="AP25" s="1330"/>
      <c r="AQ25" s="1302" t="s">
        <v>753</v>
      </c>
      <c r="AR25" s="1302"/>
      <c r="AS25" s="1302"/>
      <c r="AT25" s="1302"/>
      <c r="AU25" s="1302"/>
      <c r="AV25" s="1302"/>
      <c r="AW25" s="1302"/>
      <c r="AX25" s="1302"/>
      <c r="AY25" s="370"/>
      <c r="AZ25" s="371"/>
      <c r="BA25" s="1306" t="str">
        <f>MID(SUVAHAVUJ!AD68,1,1)</f>
        <v xml:space="preserve"> </v>
      </c>
      <c r="BB25" s="1306"/>
      <c r="BC25" s="1306"/>
      <c r="BD25" s="1306"/>
      <c r="BE25" s="1306"/>
      <c r="BF25" s="1306"/>
      <c r="BG25" s="1306" t="str">
        <f>MID(SUVAHAVUJ!AD68,2,1)</f>
        <v xml:space="preserve"> </v>
      </c>
      <c r="BH25" s="1306"/>
      <c r="BI25" s="1306"/>
      <c r="BJ25" s="1306"/>
      <c r="BK25" s="1306"/>
      <c r="BL25" s="1306" t="str">
        <f>MID(SUVAHAVUJ!AD68,3,1)</f>
        <v xml:space="preserve"> </v>
      </c>
      <c r="BM25" s="1306"/>
      <c r="BN25" s="1306"/>
      <c r="BO25" s="1306"/>
      <c r="BP25" s="1306"/>
      <c r="BQ25" s="1306"/>
      <c r="BR25" s="1306" t="str">
        <f>MID(SUVAHAVUJ!AD68,4,1)</f>
        <v xml:space="preserve"> </v>
      </c>
      <c r="BS25" s="1306"/>
      <c r="BT25" s="1306"/>
      <c r="BU25" s="1306"/>
      <c r="BV25" s="1306"/>
      <c r="BW25" s="1306" t="str">
        <f>MID(SUVAHAVUJ!AD68,5,1)</f>
        <v xml:space="preserve"> </v>
      </c>
      <c r="BX25" s="1306"/>
      <c r="BY25" s="1306"/>
      <c r="BZ25" s="1306"/>
      <c r="CA25" s="1306"/>
      <c r="CB25" s="1306"/>
      <c r="CC25" s="1306" t="str">
        <f>MID(SUVAHAVUJ!AD68,6,1)</f>
        <v xml:space="preserve"> </v>
      </c>
      <c r="CD25" s="1306"/>
      <c r="CE25" s="1306"/>
      <c r="CF25" s="1306"/>
      <c r="CG25" s="1306"/>
      <c r="CH25" s="1306" t="str">
        <f>MID(SUVAHAVUJ!AD68,7,1)</f>
        <v xml:space="preserve"> </v>
      </c>
      <c r="CI25" s="1306"/>
      <c r="CJ25" s="1306"/>
      <c r="CK25" s="1306"/>
      <c r="CL25" s="1306"/>
      <c r="CM25" s="1306"/>
      <c r="CN25" s="1306" t="str">
        <f>MID(SUVAHAVUJ!AD68,8,1)</f>
        <v xml:space="preserve"> </v>
      </c>
      <c r="CO25" s="1306"/>
      <c r="CP25" s="1306"/>
      <c r="CQ25" s="1306"/>
      <c r="CR25" s="1306"/>
      <c r="CS25" s="1306" t="str">
        <f>MID(SUVAHAVUJ!AD68,9,1)</f>
        <v xml:space="preserve"> </v>
      </c>
      <c r="CT25" s="1306"/>
      <c r="CU25" s="1306"/>
      <c r="CV25" s="1306"/>
      <c r="CW25" s="1306"/>
      <c r="CX25" s="1306"/>
      <c r="CY25" s="1306" t="str">
        <f>MID(SUVAHAVUJ!AD68,10,1)</f>
        <v xml:space="preserve"> </v>
      </c>
      <c r="CZ25" s="1306"/>
      <c r="DA25" s="1306"/>
      <c r="DB25" s="1306"/>
      <c r="DC25" s="1306"/>
      <c r="DD25" s="1306" t="str">
        <f>MID(SUVAHAVUJ!AD68,11,1)</f>
        <v>0</v>
      </c>
      <c r="DE25" s="1306"/>
      <c r="DF25" s="1306"/>
      <c r="DG25" s="1306"/>
      <c r="DH25" s="1306"/>
      <c r="DI25" s="1316"/>
      <c r="DJ25" s="370"/>
      <c r="DK25" s="371"/>
      <c r="DL25" s="1306" t="str">
        <f>MID(SUVAHAVUJ!AF68,1,1)</f>
        <v xml:space="preserve"> </v>
      </c>
      <c r="DM25" s="1306"/>
      <c r="DN25" s="1306"/>
      <c r="DO25" s="1306"/>
      <c r="DP25" s="1306"/>
      <c r="DQ25" s="1306"/>
      <c r="DR25" s="1306" t="str">
        <f>MID(SUVAHAVUJ!AF68,2,1)</f>
        <v xml:space="preserve"> </v>
      </c>
      <c r="DS25" s="1306"/>
      <c r="DT25" s="1306"/>
      <c r="DU25" s="1306"/>
      <c r="DV25" s="1306"/>
      <c r="DW25" s="1306" t="str">
        <f>MID(SUVAHAVUJ!AF68,3,1)</f>
        <v xml:space="preserve"> </v>
      </c>
      <c r="DX25" s="1306"/>
      <c r="DY25" s="1306"/>
      <c r="DZ25" s="1306"/>
      <c r="EA25" s="1306"/>
      <c r="EB25" s="1306"/>
      <c r="EC25" s="1306" t="str">
        <f>MID(SUVAHAVUJ!AF68,4,1)</f>
        <v xml:space="preserve"> </v>
      </c>
      <c r="ED25" s="1306"/>
      <c r="EE25" s="1306"/>
      <c r="EF25" s="1306"/>
      <c r="EG25" s="1306"/>
      <c r="EH25" s="1306" t="str">
        <f>MID(SUVAHAVUJ!AF68,5,1)</f>
        <v xml:space="preserve"> </v>
      </c>
      <c r="EI25" s="1306"/>
      <c r="EJ25" s="1306"/>
      <c r="EK25" s="1306"/>
      <c r="EL25" s="1306"/>
      <c r="EM25" s="1306"/>
      <c r="EN25" s="1306" t="str">
        <f>MID(SUVAHAVUJ!AF68,6,1)</f>
        <v xml:space="preserve"> </v>
      </c>
      <c r="EO25" s="1306"/>
      <c r="EP25" s="1306"/>
      <c r="EQ25" s="1306"/>
      <c r="ER25" s="1306"/>
      <c r="ES25" s="1306" t="str">
        <f>MID(SUVAHAVUJ!AF68,7,1)</f>
        <v xml:space="preserve"> </v>
      </c>
      <c r="ET25" s="1306"/>
      <c r="EU25" s="1306"/>
      <c r="EV25" s="1306"/>
      <c r="EW25" s="1306"/>
      <c r="EX25" s="1306"/>
      <c r="EY25" s="1306" t="str">
        <f>MID(SUVAHAVUJ!AF68,8,1)</f>
        <v xml:space="preserve"> </v>
      </c>
      <c r="EZ25" s="1306"/>
      <c r="FA25" s="1306"/>
      <c r="FB25" s="1306"/>
      <c r="FC25" s="1306"/>
      <c r="FD25" s="1306" t="str">
        <f>MID(SUVAHAVUJ!AF68,9,1)</f>
        <v xml:space="preserve"> </v>
      </c>
      <c r="FE25" s="1306"/>
      <c r="FF25" s="1306"/>
      <c r="FG25" s="1306"/>
      <c r="FH25" s="1306"/>
      <c r="FI25" s="1306"/>
      <c r="FJ25" s="1306" t="str">
        <f>MID(SUVAHAVUJ!AF68,10,1)</f>
        <v xml:space="preserve"> </v>
      </c>
      <c r="FK25" s="1306"/>
      <c r="FL25" s="1306"/>
      <c r="FM25" s="1306"/>
      <c r="FN25" s="1306"/>
      <c r="FO25" s="1307" t="str">
        <f>MID(SUVAHAVUJ!AF68,11,1)</f>
        <v>0</v>
      </c>
      <c r="FP25" s="1307"/>
      <c r="FQ25" s="1307"/>
      <c r="FR25" s="1307"/>
      <c r="FS25" s="1313"/>
      <c r="FT25" s="1303"/>
      <c r="FU25" s="1303"/>
      <c r="FV25" s="1303"/>
      <c r="FW25" s="1303"/>
      <c r="FX25" s="1303"/>
      <c r="FY25" s="1303"/>
      <c r="FZ25" s="1303"/>
      <c r="GA25" s="1303"/>
      <c r="GB25" s="1303"/>
      <c r="GC25" s="1303"/>
      <c r="GD25" s="1303"/>
      <c r="GE25" s="1303"/>
      <c r="GF25" s="1303"/>
      <c r="GG25" s="1303"/>
      <c r="GH25" s="1303"/>
      <c r="GI25" s="1303"/>
      <c r="GJ25" s="1303"/>
      <c r="GK25" s="1303"/>
      <c r="GL25" s="1303"/>
      <c r="GM25" s="1303"/>
      <c r="GN25" s="1303"/>
      <c r="GO25" s="1303"/>
      <c r="GP25" s="1303"/>
      <c r="GQ25" s="1303"/>
      <c r="GR25" s="1303"/>
      <c r="GS25" s="1303"/>
      <c r="GT25" s="1303"/>
      <c r="GU25" s="1303"/>
      <c r="GV25" s="1303"/>
      <c r="GW25" s="1303"/>
    </row>
    <row r="26" spans="2:205" ht="25.5" customHeight="1" x14ac:dyDescent="0.2">
      <c r="B26" s="1318"/>
      <c r="C26" s="1318"/>
      <c r="D26" s="1318"/>
      <c r="E26" s="1318"/>
      <c r="F26" s="1318"/>
      <c r="G26" s="1318"/>
      <c r="H26" s="1318"/>
      <c r="I26" s="1318"/>
      <c r="J26" s="1318"/>
      <c r="K26" s="1318"/>
      <c r="L26" s="1330"/>
      <c r="M26" s="1330"/>
      <c r="N26" s="1330"/>
      <c r="O26" s="1330"/>
      <c r="P26" s="1330"/>
      <c r="Q26" s="1330"/>
      <c r="R26" s="1330"/>
      <c r="S26" s="1330"/>
      <c r="T26" s="1330"/>
      <c r="U26" s="1330"/>
      <c r="V26" s="1330"/>
      <c r="W26" s="1330"/>
      <c r="X26" s="1330"/>
      <c r="Y26" s="1330"/>
      <c r="Z26" s="1330"/>
      <c r="AA26" s="1330"/>
      <c r="AB26" s="1330"/>
      <c r="AC26" s="1330"/>
      <c r="AD26" s="1330"/>
      <c r="AE26" s="1330"/>
      <c r="AF26" s="1330"/>
      <c r="AG26" s="1330"/>
      <c r="AH26" s="1330"/>
      <c r="AI26" s="1330"/>
      <c r="AJ26" s="1330"/>
      <c r="AK26" s="1330"/>
      <c r="AL26" s="1330"/>
      <c r="AM26" s="1330"/>
      <c r="AN26" s="1330"/>
      <c r="AO26" s="1330"/>
      <c r="AP26" s="1330"/>
      <c r="AQ26" s="1302"/>
      <c r="AR26" s="1302"/>
      <c r="AS26" s="1302"/>
      <c r="AT26" s="1302"/>
      <c r="AU26" s="1302"/>
      <c r="AV26" s="1302"/>
      <c r="AW26" s="1302"/>
      <c r="AX26" s="1302"/>
      <c r="AY26" s="370"/>
      <c r="AZ26" s="371"/>
      <c r="BA26" s="1306" t="str">
        <f>MID(SUVAHAVUJ!AE68,1,1)</f>
        <v xml:space="preserve"> </v>
      </c>
      <c r="BB26" s="1306"/>
      <c r="BC26" s="1306"/>
      <c r="BD26" s="1306"/>
      <c r="BE26" s="1306"/>
      <c r="BF26" s="1306"/>
      <c r="BG26" s="1306" t="str">
        <f>MID(SUVAHAVUJ!AE68,2,1)</f>
        <v xml:space="preserve"> </v>
      </c>
      <c r="BH26" s="1306"/>
      <c r="BI26" s="1306"/>
      <c r="BJ26" s="1306"/>
      <c r="BK26" s="1306"/>
      <c r="BL26" s="1306" t="str">
        <f>MID(SUVAHAVUJ!AE68,3,1)</f>
        <v xml:space="preserve"> </v>
      </c>
      <c r="BM26" s="1306"/>
      <c r="BN26" s="1306"/>
      <c r="BO26" s="1306"/>
      <c r="BP26" s="1306"/>
      <c r="BQ26" s="1306"/>
      <c r="BR26" s="1306" t="str">
        <f>MID(SUVAHAVUJ!AE68,4,1)</f>
        <v xml:space="preserve"> </v>
      </c>
      <c r="BS26" s="1306"/>
      <c r="BT26" s="1306"/>
      <c r="BU26" s="1306"/>
      <c r="BV26" s="1306"/>
      <c r="BW26" s="1306" t="str">
        <f>MID(SUVAHAVUJ!AE68,5,1)</f>
        <v xml:space="preserve"> </v>
      </c>
      <c r="BX26" s="1306"/>
      <c r="BY26" s="1306"/>
      <c r="BZ26" s="1306"/>
      <c r="CA26" s="1306"/>
      <c r="CB26" s="1306"/>
      <c r="CC26" s="1306" t="str">
        <f>MID(SUVAHAVUJ!AE68,6,1)</f>
        <v xml:space="preserve"> </v>
      </c>
      <c r="CD26" s="1306"/>
      <c r="CE26" s="1306"/>
      <c r="CF26" s="1306"/>
      <c r="CG26" s="1306"/>
      <c r="CH26" s="1306" t="str">
        <f>MID(SUVAHAVUJ!AE68,7,1)</f>
        <v xml:space="preserve"> </v>
      </c>
      <c r="CI26" s="1306"/>
      <c r="CJ26" s="1306"/>
      <c r="CK26" s="1306"/>
      <c r="CL26" s="1306"/>
      <c r="CM26" s="1306"/>
      <c r="CN26" s="1306" t="str">
        <f>MID(SUVAHAVUJ!AE68,8,1)</f>
        <v xml:space="preserve"> </v>
      </c>
      <c r="CO26" s="1306"/>
      <c r="CP26" s="1306"/>
      <c r="CQ26" s="1306"/>
      <c r="CR26" s="1306"/>
      <c r="CS26" s="1306" t="str">
        <f>MID(SUVAHAVUJ!AE68,9,1)</f>
        <v xml:space="preserve"> </v>
      </c>
      <c r="CT26" s="1306"/>
      <c r="CU26" s="1306"/>
      <c r="CV26" s="1306"/>
      <c r="CW26" s="1306"/>
      <c r="CX26" s="1306"/>
      <c r="CY26" s="1306" t="str">
        <f>MID(SUVAHAVUJ!AE68,10,1)</f>
        <v xml:space="preserve"> </v>
      </c>
      <c r="CZ26" s="1306"/>
      <c r="DA26" s="1306"/>
      <c r="DB26" s="1306"/>
      <c r="DC26" s="1306"/>
      <c r="DD26" s="1306" t="str">
        <f>MID(SUVAHAVUJ!AE68,11,1)</f>
        <v>0</v>
      </c>
      <c r="DE26" s="1306"/>
      <c r="DF26" s="1306"/>
      <c r="DG26" s="1306"/>
      <c r="DH26" s="1306"/>
      <c r="DI26" s="1316"/>
      <c r="DJ26" s="1304"/>
      <c r="DK26" s="1304"/>
      <c r="DL26" s="1304"/>
      <c r="DM26" s="1304"/>
      <c r="DN26" s="1304"/>
      <c r="DO26" s="1304"/>
      <c r="DP26" s="1304"/>
      <c r="DQ26" s="1304"/>
      <c r="DR26" s="1304"/>
      <c r="DS26" s="1304"/>
      <c r="DT26" s="1304"/>
      <c r="DU26" s="1304"/>
      <c r="DV26" s="1304"/>
      <c r="DW26" s="1304"/>
      <c r="DX26" s="1304"/>
      <c r="DY26" s="1304"/>
      <c r="DZ26" s="1304"/>
      <c r="EA26" s="1304"/>
      <c r="EB26" s="1304"/>
      <c r="EC26" s="1304"/>
      <c r="ED26" s="1304"/>
      <c r="EE26" s="1304"/>
      <c r="EF26" s="1304"/>
      <c r="EG26" s="1304"/>
      <c r="EH26" s="1304"/>
      <c r="EI26" s="1304"/>
      <c r="EJ26" s="1304"/>
      <c r="EK26" s="1304"/>
      <c r="EL26" s="1304"/>
      <c r="EM26" s="1304"/>
      <c r="EN26" s="370"/>
      <c r="EO26" s="371"/>
      <c r="EP26" s="1306" t="str">
        <f>MID(SUVAHAVUJ!AG68,1,1)</f>
        <v xml:space="preserve"> </v>
      </c>
      <c r="EQ26" s="1306"/>
      <c r="ER26" s="1306"/>
      <c r="ES26" s="1306"/>
      <c r="ET26" s="1306"/>
      <c r="EU26" s="1306"/>
      <c r="EV26" s="1306" t="str">
        <f>MID(SUVAHAVUJ!AG68,2,1)</f>
        <v xml:space="preserve"> </v>
      </c>
      <c r="EW26" s="1306"/>
      <c r="EX26" s="1306"/>
      <c r="EY26" s="1306"/>
      <c r="EZ26" s="1306"/>
      <c r="FA26" s="1306" t="str">
        <f>MID(SUVAHAVUJ!AG68,3,1)</f>
        <v xml:space="preserve"> </v>
      </c>
      <c r="FB26" s="1306"/>
      <c r="FC26" s="1306"/>
      <c r="FD26" s="1306"/>
      <c r="FE26" s="1306"/>
      <c r="FF26" s="1306"/>
      <c r="FG26" s="1306" t="str">
        <f>MID(SUVAHAVUJ!AG68,4,1)</f>
        <v xml:space="preserve"> </v>
      </c>
      <c r="FH26" s="1306"/>
      <c r="FI26" s="1306"/>
      <c r="FJ26" s="1306"/>
      <c r="FK26" s="1306"/>
      <c r="FL26" s="1306" t="str">
        <f>MID(SUVAHAVUJ!AG68,5,1)</f>
        <v xml:space="preserve"> </v>
      </c>
      <c r="FM26" s="1306"/>
      <c r="FN26" s="1306"/>
      <c r="FO26" s="1306"/>
      <c r="FP26" s="1306"/>
      <c r="FQ26" s="1306"/>
      <c r="FR26" s="1306" t="str">
        <f>MID(SUVAHAVUJ!AG68,6,1)</f>
        <v xml:space="preserve"> </v>
      </c>
      <c r="FS26" s="1306"/>
      <c r="FT26" s="1306"/>
      <c r="FU26" s="1306"/>
      <c r="FV26" s="1306"/>
      <c r="FW26" s="1306" t="str">
        <f>MID(SUVAHAVUJ!AG68,7,1)</f>
        <v xml:space="preserve"> </v>
      </c>
      <c r="FX26" s="1306"/>
      <c r="FY26" s="1306"/>
      <c r="FZ26" s="1306"/>
      <c r="GA26" s="1306"/>
      <c r="GB26" s="1306"/>
      <c r="GC26" s="1306" t="str">
        <f>MID(SUVAHAVUJ!AG68,8,1)</f>
        <v xml:space="preserve"> </v>
      </c>
      <c r="GD26" s="1306"/>
      <c r="GE26" s="1306"/>
      <c r="GF26" s="1306"/>
      <c r="GG26" s="1306"/>
      <c r="GH26" s="1306" t="str">
        <f>MID(SUVAHAVUJ!AG68,9,1)</f>
        <v xml:space="preserve"> </v>
      </c>
      <c r="GI26" s="1306"/>
      <c r="GJ26" s="1306"/>
      <c r="GK26" s="1306"/>
      <c r="GL26" s="1306"/>
      <c r="GM26" s="1306"/>
      <c r="GN26" s="1306" t="str">
        <f>MID(SUVAHAVUJ!AG68,10,1)</f>
        <v xml:space="preserve"> </v>
      </c>
      <c r="GO26" s="1306"/>
      <c r="GP26" s="1306"/>
      <c r="GQ26" s="1306"/>
      <c r="GR26" s="1306"/>
      <c r="GS26" s="1307" t="str">
        <f>MID(SUVAHAVUJ!AG68,11,1)</f>
        <v>0</v>
      </c>
      <c r="GT26" s="1307"/>
      <c r="GU26" s="1307"/>
      <c r="GV26" s="1307"/>
      <c r="GW26" s="1313"/>
    </row>
    <row r="27" spans="2:205" s="129" customFormat="1" ht="23.25" customHeight="1" x14ac:dyDescent="0.2">
      <c r="B27" s="1318" t="s">
        <v>2264</v>
      </c>
      <c r="C27" s="1318"/>
      <c r="D27" s="1318"/>
      <c r="E27" s="1318"/>
      <c r="F27" s="1318"/>
      <c r="G27" s="1318"/>
      <c r="H27" s="1318"/>
      <c r="I27" s="1318"/>
      <c r="J27" s="1318"/>
      <c r="K27" s="1318"/>
      <c r="L27" s="1319" t="str">
        <f>SUVAHAVUJ!$D$69</f>
        <v>Krátkodobý finančný majetok v prepojených účtovných jednotkách (251A, 253A, 256A, 257A, 25XA)
- /291A, 29XA/</v>
      </c>
      <c r="M27" s="1319"/>
      <c r="N27" s="1319"/>
      <c r="O27" s="1319"/>
      <c r="P27" s="1319"/>
      <c r="Q27" s="1319"/>
      <c r="R27" s="1319"/>
      <c r="S27" s="1319"/>
      <c r="T27" s="1319"/>
      <c r="U27" s="1319"/>
      <c r="V27" s="1319"/>
      <c r="W27" s="1319"/>
      <c r="X27" s="1319"/>
      <c r="Y27" s="1319"/>
      <c r="Z27" s="1319"/>
      <c r="AA27" s="1319"/>
      <c r="AB27" s="1319"/>
      <c r="AC27" s="1319"/>
      <c r="AD27" s="1319"/>
      <c r="AE27" s="1319"/>
      <c r="AF27" s="1319"/>
      <c r="AG27" s="1319"/>
      <c r="AH27" s="1319"/>
      <c r="AI27" s="1319"/>
      <c r="AJ27" s="1319"/>
      <c r="AK27" s="1319"/>
      <c r="AL27" s="1319"/>
      <c r="AM27" s="1319"/>
      <c r="AN27" s="1319"/>
      <c r="AO27" s="1319"/>
      <c r="AP27" s="1319"/>
      <c r="AQ27" s="1311" t="s">
        <v>771</v>
      </c>
      <c r="AR27" s="1311"/>
      <c r="AS27" s="1311"/>
      <c r="AT27" s="1311"/>
      <c r="AU27" s="1311"/>
      <c r="AV27" s="1311"/>
      <c r="AW27" s="1311"/>
      <c r="AX27" s="1311"/>
      <c r="AY27" s="370"/>
      <c r="AZ27" s="371"/>
      <c r="BA27" s="1306" t="str">
        <f>MID(SUVAHAVUJ!AD69,1,1)</f>
        <v xml:space="preserve"> </v>
      </c>
      <c r="BB27" s="1306"/>
      <c r="BC27" s="1306"/>
      <c r="BD27" s="1306"/>
      <c r="BE27" s="1306"/>
      <c r="BF27" s="1306"/>
      <c r="BG27" s="1306" t="str">
        <f>MID(SUVAHAVUJ!AD69,2,1)</f>
        <v xml:space="preserve"> </v>
      </c>
      <c r="BH27" s="1306"/>
      <c r="BI27" s="1306"/>
      <c r="BJ27" s="1306"/>
      <c r="BK27" s="1306"/>
      <c r="BL27" s="1306" t="str">
        <f>MID(SUVAHAVUJ!AD69,3,1)</f>
        <v xml:space="preserve"> </v>
      </c>
      <c r="BM27" s="1306"/>
      <c r="BN27" s="1306"/>
      <c r="BO27" s="1306"/>
      <c r="BP27" s="1306"/>
      <c r="BQ27" s="1306"/>
      <c r="BR27" s="1306" t="str">
        <f>MID(SUVAHAVUJ!AD69,4,1)</f>
        <v xml:space="preserve"> </v>
      </c>
      <c r="BS27" s="1306"/>
      <c r="BT27" s="1306"/>
      <c r="BU27" s="1306"/>
      <c r="BV27" s="1306"/>
      <c r="BW27" s="1306" t="str">
        <f>MID(SUVAHAVUJ!AD69,5,1)</f>
        <v xml:space="preserve"> </v>
      </c>
      <c r="BX27" s="1306"/>
      <c r="BY27" s="1306"/>
      <c r="BZ27" s="1306"/>
      <c r="CA27" s="1306"/>
      <c r="CB27" s="1306"/>
      <c r="CC27" s="1306" t="str">
        <f>MID(SUVAHAVUJ!AD69,6,1)</f>
        <v xml:space="preserve"> </v>
      </c>
      <c r="CD27" s="1306"/>
      <c r="CE27" s="1306"/>
      <c r="CF27" s="1306"/>
      <c r="CG27" s="1306"/>
      <c r="CH27" s="1306" t="str">
        <f>MID(SUVAHAVUJ!AD69,7,1)</f>
        <v xml:space="preserve"> </v>
      </c>
      <c r="CI27" s="1306"/>
      <c r="CJ27" s="1306"/>
      <c r="CK27" s="1306"/>
      <c r="CL27" s="1306"/>
      <c r="CM27" s="1306"/>
      <c r="CN27" s="1306" t="str">
        <f>MID(SUVAHAVUJ!AD69,8,1)</f>
        <v xml:space="preserve"> </v>
      </c>
      <c r="CO27" s="1306"/>
      <c r="CP27" s="1306"/>
      <c r="CQ27" s="1306"/>
      <c r="CR27" s="1306"/>
      <c r="CS27" s="1306" t="str">
        <f>MID(SUVAHAVUJ!AD69,9,1)</f>
        <v xml:space="preserve"> </v>
      </c>
      <c r="CT27" s="1306"/>
      <c r="CU27" s="1306"/>
      <c r="CV27" s="1306"/>
      <c r="CW27" s="1306"/>
      <c r="CX27" s="1306"/>
      <c r="CY27" s="1306" t="str">
        <f>MID(SUVAHAVUJ!AD69,10,1)</f>
        <v xml:space="preserve"> </v>
      </c>
      <c r="CZ27" s="1306"/>
      <c r="DA27" s="1306"/>
      <c r="DB27" s="1306"/>
      <c r="DC27" s="1306"/>
      <c r="DD27" s="1306" t="str">
        <f>MID(SUVAHAVUJ!AD69,11,1)</f>
        <v>0</v>
      </c>
      <c r="DE27" s="1306"/>
      <c r="DF27" s="1306"/>
      <c r="DG27" s="1306"/>
      <c r="DH27" s="1306"/>
      <c r="DI27" s="1316"/>
      <c r="DJ27" s="370"/>
      <c r="DK27" s="371"/>
      <c r="DL27" s="1306" t="str">
        <f>MID(SUVAHAVUJ!AF69,1,1)</f>
        <v xml:space="preserve"> </v>
      </c>
      <c r="DM27" s="1306"/>
      <c r="DN27" s="1306"/>
      <c r="DO27" s="1306"/>
      <c r="DP27" s="1306"/>
      <c r="DQ27" s="1306"/>
      <c r="DR27" s="1306" t="str">
        <f>MID(SUVAHAVUJ!AF69,2,1)</f>
        <v xml:space="preserve"> </v>
      </c>
      <c r="DS27" s="1306"/>
      <c r="DT27" s="1306"/>
      <c r="DU27" s="1306"/>
      <c r="DV27" s="1306"/>
      <c r="DW27" s="1306" t="str">
        <f>MID(SUVAHAVUJ!AF69,3,1)</f>
        <v xml:space="preserve"> </v>
      </c>
      <c r="DX27" s="1306"/>
      <c r="DY27" s="1306"/>
      <c r="DZ27" s="1306"/>
      <c r="EA27" s="1306"/>
      <c r="EB27" s="1306"/>
      <c r="EC27" s="1306" t="str">
        <f>MID(SUVAHAVUJ!AF69,4,1)</f>
        <v xml:space="preserve"> </v>
      </c>
      <c r="ED27" s="1306"/>
      <c r="EE27" s="1306"/>
      <c r="EF27" s="1306"/>
      <c r="EG27" s="1306"/>
      <c r="EH27" s="1306" t="str">
        <f>MID(SUVAHAVUJ!AF69,5,1)</f>
        <v xml:space="preserve"> </v>
      </c>
      <c r="EI27" s="1306"/>
      <c r="EJ27" s="1306"/>
      <c r="EK27" s="1306"/>
      <c r="EL27" s="1306"/>
      <c r="EM27" s="1306"/>
      <c r="EN27" s="1306" t="str">
        <f>MID(SUVAHAVUJ!AF69,6,1)</f>
        <v xml:space="preserve"> </v>
      </c>
      <c r="EO27" s="1306"/>
      <c r="EP27" s="1306"/>
      <c r="EQ27" s="1306"/>
      <c r="ER27" s="1306"/>
      <c r="ES27" s="1306" t="str">
        <f>MID(SUVAHAVUJ!AF69,7,1)</f>
        <v xml:space="preserve"> </v>
      </c>
      <c r="ET27" s="1306"/>
      <c r="EU27" s="1306"/>
      <c r="EV27" s="1306"/>
      <c r="EW27" s="1306"/>
      <c r="EX27" s="1306"/>
      <c r="EY27" s="1306" t="str">
        <f>MID(SUVAHAVUJ!AF69,8,1)</f>
        <v xml:space="preserve"> </v>
      </c>
      <c r="EZ27" s="1306"/>
      <c r="FA27" s="1306"/>
      <c r="FB27" s="1306"/>
      <c r="FC27" s="1306"/>
      <c r="FD27" s="1306" t="str">
        <f>MID(SUVAHAVUJ!AF69,9,1)</f>
        <v xml:space="preserve"> </v>
      </c>
      <c r="FE27" s="1306"/>
      <c r="FF27" s="1306"/>
      <c r="FG27" s="1306"/>
      <c r="FH27" s="1306"/>
      <c r="FI27" s="1306"/>
      <c r="FJ27" s="1306" t="str">
        <f>MID(SUVAHAVUJ!AF69,10,1)</f>
        <v xml:space="preserve"> </v>
      </c>
      <c r="FK27" s="1306"/>
      <c r="FL27" s="1306"/>
      <c r="FM27" s="1306"/>
      <c r="FN27" s="1306"/>
      <c r="FO27" s="1307" t="str">
        <f>MID(SUVAHAVUJ!AF69,11,1)</f>
        <v>0</v>
      </c>
      <c r="FP27" s="1307"/>
      <c r="FQ27" s="1307"/>
      <c r="FR27" s="1307"/>
      <c r="FS27" s="1313"/>
      <c r="FT27" s="1303"/>
      <c r="FU27" s="1303"/>
      <c r="FV27" s="1303"/>
      <c r="FW27" s="1303"/>
      <c r="FX27" s="1303"/>
      <c r="FY27" s="1303"/>
      <c r="FZ27" s="1303"/>
      <c r="GA27" s="1303"/>
      <c r="GB27" s="1303"/>
      <c r="GC27" s="1303"/>
      <c r="GD27" s="1303"/>
      <c r="GE27" s="1303"/>
      <c r="GF27" s="1303"/>
      <c r="GG27" s="1303"/>
      <c r="GH27" s="1303"/>
      <c r="GI27" s="1303"/>
      <c r="GJ27" s="1303"/>
      <c r="GK27" s="1303"/>
      <c r="GL27" s="1303"/>
      <c r="GM27" s="1303"/>
      <c r="GN27" s="1303"/>
      <c r="GO27" s="1303"/>
      <c r="GP27" s="1303"/>
      <c r="GQ27" s="1303"/>
      <c r="GR27" s="1303"/>
      <c r="GS27" s="1303"/>
      <c r="GT27" s="1303"/>
      <c r="GU27" s="1303"/>
      <c r="GV27" s="1303"/>
      <c r="GW27" s="1303"/>
    </row>
    <row r="28" spans="2:205" ht="23.25" customHeight="1" x14ac:dyDescent="0.2">
      <c r="B28" s="1318"/>
      <c r="C28" s="1318"/>
      <c r="D28" s="1318"/>
      <c r="E28" s="1318"/>
      <c r="F28" s="1318"/>
      <c r="G28" s="1318"/>
      <c r="H28" s="1318"/>
      <c r="I28" s="1318"/>
      <c r="J28" s="1318"/>
      <c r="K28" s="1318"/>
      <c r="L28" s="1319"/>
      <c r="M28" s="1319"/>
      <c r="N28" s="1319"/>
      <c r="O28" s="1319"/>
      <c r="P28" s="1319"/>
      <c r="Q28" s="1319"/>
      <c r="R28" s="1319"/>
      <c r="S28" s="1319"/>
      <c r="T28" s="1319"/>
      <c r="U28" s="1319"/>
      <c r="V28" s="1319"/>
      <c r="W28" s="1319"/>
      <c r="X28" s="1319"/>
      <c r="Y28" s="1319"/>
      <c r="Z28" s="1319"/>
      <c r="AA28" s="1319"/>
      <c r="AB28" s="1319"/>
      <c r="AC28" s="1319"/>
      <c r="AD28" s="1319"/>
      <c r="AE28" s="1319"/>
      <c r="AF28" s="1319"/>
      <c r="AG28" s="1319"/>
      <c r="AH28" s="1319"/>
      <c r="AI28" s="1319"/>
      <c r="AJ28" s="1319"/>
      <c r="AK28" s="1319"/>
      <c r="AL28" s="1319"/>
      <c r="AM28" s="1319"/>
      <c r="AN28" s="1319"/>
      <c r="AO28" s="1319"/>
      <c r="AP28" s="1319"/>
      <c r="AQ28" s="1311"/>
      <c r="AR28" s="1311"/>
      <c r="AS28" s="1311"/>
      <c r="AT28" s="1311"/>
      <c r="AU28" s="1311"/>
      <c r="AV28" s="1311"/>
      <c r="AW28" s="1311"/>
      <c r="AX28" s="1311"/>
      <c r="AY28" s="370"/>
      <c r="AZ28" s="371"/>
      <c r="BA28" s="1306" t="str">
        <f>MID(SUVAHAVUJ!AE69,1,1)</f>
        <v xml:space="preserve"> </v>
      </c>
      <c r="BB28" s="1306"/>
      <c r="BC28" s="1306"/>
      <c r="BD28" s="1306"/>
      <c r="BE28" s="1306"/>
      <c r="BF28" s="1306"/>
      <c r="BG28" s="1306" t="str">
        <f>MID(SUVAHAVUJ!AE69,2,1)</f>
        <v xml:space="preserve"> </v>
      </c>
      <c r="BH28" s="1306"/>
      <c r="BI28" s="1306"/>
      <c r="BJ28" s="1306"/>
      <c r="BK28" s="1306"/>
      <c r="BL28" s="1306" t="str">
        <f>MID(SUVAHAVUJ!AE69,3,1)</f>
        <v xml:space="preserve"> </v>
      </c>
      <c r="BM28" s="1306"/>
      <c r="BN28" s="1306"/>
      <c r="BO28" s="1306"/>
      <c r="BP28" s="1306"/>
      <c r="BQ28" s="1306"/>
      <c r="BR28" s="1306" t="str">
        <f>MID(SUVAHAVUJ!AE69,4,1)</f>
        <v xml:space="preserve"> </v>
      </c>
      <c r="BS28" s="1306"/>
      <c r="BT28" s="1306"/>
      <c r="BU28" s="1306"/>
      <c r="BV28" s="1306"/>
      <c r="BW28" s="1306" t="str">
        <f>MID(SUVAHAVUJ!AE69,5,1)</f>
        <v xml:space="preserve"> </v>
      </c>
      <c r="BX28" s="1306"/>
      <c r="BY28" s="1306"/>
      <c r="BZ28" s="1306"/>
      <c r="CA28" s="1306"/>
      <c r="CB28" s="1306"/>
      <c r="CC28" s="1306" t="str">
        <f>MID(SUVAHAVUJ!AE69,6,1)</f>
        <v xml:space="preserve"> </v>
      </c>
      <c r="CD28" s="1306"/>
      <c r="CE28" s="1306"/>
      <c r="CF28" s="1306"/>
      <c r="CG28" s="1306"/>
      <c r="CH28" s="1306" t="str">
        <f>MID(SUVAHAVUJ!AE69,7,1)</f>
        <v xml:space="preserve"> </v>
      </c>
      <c r="CI28" s="1306"/>
      <c r="CJ28" s="1306"/>
      <c r="CK28" s="1306"/>
      <c r="CL28" s="1306"/>
      <c r="CM28" s="1306"/>
      <c r="CN28" s="1306" t="str">
        <f>MID(SUVAHAVUJ!AE69,8,1)</f>
        <v xml:space="preserve"> </v>
      </c>
      <c r="CO28" s="1306"/>
      <c r="CP28" s="1306"/>
      <c r="CQ28" s="1306"/>
      <c r="CR28" s="1306"/>
      <c r="CS28" s="1306" t="str">
        <f>MID(SUVAHAVUJ!AE69,9,1)</f>
        <v xml:space="preserve"> </v>
      </c>
      <c r="CT28" s="1306"/>
      <c r="CU28" s="1306"/>
      <c r="CV28" s="1306"/>
      <c r="CW28" s="1306"/>
      <c r="CX28" s="1306"/>
      <c r="CY28" s="1306" t="str">
        <f>MID(SUVAHAVUJ!AE69,10,1)</f>
        <v xml:space="preserve"> </v>
      </c>
      <c r="CZ28" s="1306"/>
      <c r="DA28" s="1306"/>
      <c r="DB28" s="1306"/>
      <c r="DC28" s="1306"/>
      <c r="DD28" s="1306" t="str">
        <f>MID(SUVAHAVUJ!AE69,11,1)</f>
        <v>0</v>
      </c>
      <c r="DE28" s="1306"/>
      <c r="DF28" s="1306"/>
      <c r="DG28" s="1306"/>
      <c r="DH28" s="1306"/>
      <c r="DI28" s="1316"/>
      <c r="DJ28" s="1304"/>
      <c r="DK28" s="1304"/>
      <c r="DL28" s="1304"/>
      <c r="DM28" s="1304"/>
      <c r="DN28" s="1304"/>
      <c r="DO28" s="1304"/>
      <c r="DP28" s="1304"/>
      <c r="DQ28" s="1304"/>
      <c r="DR28" s="1304"/>
      <c r="DS28" s="1304"/>
      <c r="DT28" s="1304"/>
      <c r="DU28" s="1304"/>
      <c r="DV28" s="1304"/>
      <c r="DW28" s="1304"/>
      <c r="DX28" s="1304"/>
      <c r="DY28" s="1304"/>
      <c r="DZ28" s="1304"/>
      <c r="EA28" s="1304"/>
      <c r="EB28" s="1304"/>
      <c r="EC28" s="1304"/>
      <c r="ED28" s="1304"/>
      <c r="EE28" s="1304"/>
      <c r="EF28" s="1304"/>
      <c r="EG28" s="1304"/>
      <c r="EH28" s="1304"/>
      <c r="EI28" s="1304"/>
      <c r="EJ28" s="1304"/>
      <c r="EK28" s="1304"/>
      <c r="EL28" s="1304"/>
      <c r="EM28" s="1304"/>
      <c r="EN28" s="370"/>
      <c r="EO28" s="371"/>
      <c r="EP28" s="1306" t="str">
        <f>MID(SUVAHAVUJ!AG69,1,1)</f>
        <v xml:space="preserve"> </v>
      </c>
      <c r="EQ28" s="1306"/>
      <c r="ER28" s="1306"/>
      <c r="ES28" s="1306"/>
      <c r="ET28" s="1306"/>
      <c r="EU28" s="1306"/>
      <c r="EV28" s="1306" t="str">
        <f>MID(SUVAHAVUJ!AG69,2,1)</f>
        <v xml:space="preserve"> </v>
      </c>
      <c r="EW28" s="1306"/>
      <c r="EX28" s="1306"/>
      <c r="EY28" s="1306"/>
      <c r="EZ28" s="1306"/>
      <c r="FA28" s="1306" t="str">
        <f>MID(SUVAHAVUJ!AG69,3,1)</f>
        <v xml:space="preserve"> </v>
      </c>
      <c r="FB28" s="1306"/>
      <c r="FC28" s="1306"/>
      <c r="FD28" s="1306"/>
      <c r="FE28" s="1306"/>
      <c r="FF28" s="1306"/>
      <c r="FG28" s="1306" t="str">
        <f>MID(SUVAHAVUJ!AG69,4,1)</f>
        <v xml:space="preserve"> </v>
      </c>
      <c r="FH28" s="1306"/>
      <c r="FI28" s="1306"/>
      <c r="FJ28" s="1306"/>
      <c r="FK28" s="1306"/>
      <c r="FL28" s="1306" t="str">
        <f>MID(SUVAHAVUJ!AG69,5,1)</f>
        <v xml:space="preserve"> </v>
      </c>
      <c r="FM28" s="1306"/>
      <c r="FN28" s="1306"/>
      <c r="FO28" s="1306"/>
      <c r="FP28" s="1306"/>
      <c r="FQ28" s="1306"/>
      <c r="FR28" s="1306" t="str">
        <f>MID(SUVAHAVUJ!AG69,6,1)</f>
        <v xml:space="preserve"> </v>
      </c>
      <c r="FS28" s="1306"/>
      <c r="FT28" s="1306"/>
      <c r="FU28" s="1306"/>
      <c r="FV28" s="1306"/>
      <c r="FW28" s="1306" t="str">
        <f>MID(SUVAHAVUJ!AG69,7,1)</f>
        <v xml:space="preserve"> </v>
      </c>
      <c r="FX28" s="1306"/>
      <c r="FY28" s="1306"/>
      <c r="FZ28" s="1306"/>
      <c r="GA28" s="1306"/>
      <c r="GB28" s="1306"/>
      <c r="GC28" s="1306" t="str">
        <f>MID(SUVAHAVUJ!AG69,8,1)</f>
        <v xml:space="preserve"> </v>
      </c>
      <c r="GD28" s="1306"/>
      <c r="GE28" s="1306"/>
      <c r="GF28" s="1306"/>
      <c r="GG28" s="1306"/>
      <c r="GH28" s="1306" t="str">
        <f>MID(SUVAHAVUJ!AG69,9,1)</f>
        <v xml:space="preserve"> </v>
      </c>
      <c r="GI28" s="1306"/>
      <c r="GJ28" s="1306"/>
      <c r="GK28" s="1306"/>
      <c r="GL28" s="1306"/>
      <c r="GM28" s="1306"/>
      <c r="GN28" s="1306" t="str">
        <f>MID(SUVAHAVUJ!AG69,10,1)</f>
        <v xml:space="preserve"> </v>
      </c>
      <c r="GO28" s="1306"/>
      <c r="GP28" s="1306"/>
      <c r="GQ28" s="1306"/>
      <c r="GR28" s="1306"/>
      <c r="GS28" s="1307" t="str">
        <f>MID(SUVAHAVUJ!AG69,11,1)</f>
        <v>0</v>
      </c>
      <c r="GT28" s="1307"/>
      <c r="GU28" s="1307"/>
      <c r="GV28" s="1307"/>
      <c r="GW28" s="1313"/>
    </row>
    <row r="29" spans="2:205" s="129" customFormat="1" ht="24" customHeight="1" x14ac:dyDescent="0.2">
      <c r="B29" s="1323" t="s">
        <v>2080</v>
      </c>
      <c r="C29" s="1324"/>
      <c r="D29" s="1324"/>
      <c r="E29" s="1324"/>
      <c r="F29" s="1324"/>
      <c r="G29" s="1324"/>
      <c r="H29" s="1324"/>
      <c r="I29" s="1324"/>
      <c r="J29" s="1324"/>
      <c r="K29" s="1325"/>
      <c r="L29" s="1319" t="str">
        <f>SUVAHAVUJ!$D$70</f>
        <v>Krátkodobý finančný majetok bez krátkodobého finančného majetku v prepojených účtovných jednotkách (251A, 253A, 256A, 257A, 25XA)
- /291A, 29XA/</v>
      </c>
      <c r="M29" s="1319"/>
      <c r="N29" s="1319"/>
      <c r="O29" s="1319"/>
      <c r="P29" s="1319"/>
      <c r="Q29" s="1319"/>
      <c r="R29" s="1319"/>
      <c r="S29" s="1319"/>
      <c r="T29" s="1319"/>
      <c r="U29" s="1319"/>
      <c r="V29" s="1319"/>
      <c r="W29" s="1319"/>
      <c r="X29" s="1319"/>
      <c r="Y29" s="1319"/>
      <c r="Z29" s="1319"/>
      <c r="AA29" s="1319"/>
      <c r="AB29" s="1319"/>
      <c r="AC29" s="1319"/>
      <c r="AD29" s="1319"/>
      <c r="AE29" s="1319"/>
      <c r="AF29" s="1319"/>
      <c r="AG29" s="1319"/>
      <c r="AH29" s="1319"/>
      <c r="AI29" s="1319"/>
      <c r="AJ29" s="1319"/>
      <c r="AK29" s="1319"/>
      <c r="AL29" s="1319"/>
      <c r="AM29" s="1319"/>
      <c r="AN29" s="1319"/>
      <c r="AO29" s="1319"/>
      <c r="AP29" s="1319"/>
      <c r="AQ29" s="1311" t="s">
        <v>777</v>
      </c>
      <c r="AR29" s="1311"/>
      <c r="AS29" s="1311"/>
      <c r="AT29" s="1311"/>
      <c r="AU29" s="1311"/>
      <c r="AV29" s="1311"/>
      <c r="AW29" s="1311"/>
      <c r="AX29" s="1311"/>
      <c r="AY29" s="370"/>
      <c r="AZ29" s="371"/>
      <c r="BA29" s="1306" t="str">
        <f>MID(SUVAHAVUJ!AD70,1,1)</f>
        <v xml:space="preserve"> </v>
      </c>
      <c r="BB29" s="1306"/>
      <c r="BC29" s="1306"/>
      <c r="BD29" s="1306"/>
      <c r="BE29" s="1306"/>
      <c r="BF29" s="1306"/>
      <c r="BG29" s="1306" t="str">
        <f>MID(SUVAHAVUJ!AD70,2,1)</f>
        <v xml:space="preserve"> </v>
      </c>
      <c r="BH29" s="1306"/>
      <c r="BI29" s="1306"/>
      <c r="BJ29" s="1306"/>
      <c r="BK29" s="1306"/>
      <c r="BL29" s="1306" t="str">
        <f>MID(SUVAHAVUJ!AD70,3,1)</f>
        <v xml:space="preserve"> </v>
      </c>
      <c r="BM29" s="1306"/>
      <c r="BN29" s="1306"/>
      <c r="BO29" s="1306"/>
      <c r="BP29" s="1306"/>
      <c r="BQ29" s="1306"/>
      <c r="BR29" s="1306" t="str">
        <f>MID(SUVAHAVUJ!AD70,4,1)</f>
        <v xml:space="preserve"> </v>
      </c>
      <c r="BS29" s="1306"/>
      <c r="BT29" s="1306"/>
      <c r="BU29" s="1306"/>
      <c r="BV29" s="1306"/>
      <c r="BW29" s="1306" t="str">
        <f>MID(SUVAHAVUJ!AD70,5,1)</f>
        <v xml:space="preserve"> </v>
      </c>
      <c r="BX29" s="1306"/>
      <c r="BY29" s="1306"/>
      <c r="BZ29" s="1306"/>
      <c r="CA29" s="1306"/>
      <c r="CB29" s="1306"/>
      <c r="CC29" s="1306" t="str">
        <f>MID(SUVAHAVUJ!AD70,6,1)</f>
        <v xml:space="preserve"> </v>
      </c>
      <c r="CD29" s="1306"/>
      <c r="CE29" s="1306"/>
      <c r="CF29" s="1306"/>
      <c r="CG29" s="1306"/>
      <c r="CH29" s="1306" t="str">
        <f>MID(SUVAHAVUJ!AD70,7,1)</f>
        <v xml:space="preserve"> </v>
      </c>
      <c r="CI29" s="1306"/>
      <c r="CJ29" s="1306"/>
      <c r="CK29" s="1306"/>
      <c r="CL29" s="1306"/>
      <c r="CM29" s="1306"/>
      <c r="CN29" s="1306" t="str">
        <f>MID(SUVAHAVUJ!AD70,8,1)</f>
        <v xml:space="preserve"> </v>
      </c>
      <c r="CO29" s="1306"/>
      <c r="CP29" s="1306"/>
      <c r="CQ29" s="1306"/>
      <c r="CR29" s="1306"/>
      <c r="CS29" s="1306" t="str">
        <f>MID(SUVAHAVUJ!AD70,9,1)</f>
        <v xml:space="preserve"> </v>
      </c>
      <c r="CT29" s="1306"/>
      <c r="CU29" s="1306"/>
      <c r="CV29" s="1306"/>
      <c r="CW29" s="1306"/>
      <c r="CX29" s="1306"/>
      <c r="CY29" s="1306" t="str">
        <f>MID(SUVAHAVUJ!AD70,10,1)</f>
        <v xml:space="preserve"> </v>
      </c>
      <c r="CZ29" s="1306"/>
      <c r="DA29" s="1306"/>
      <c r="DB29" s="1306"/>
      <c r="DC29" s="1306"/>
      <c r="DD29" s="1306" t="str">
        <f>MID(SUVAHAVUJ!AD70,11,1)</f>
        <v>0</v>
      </c>
      <c r="DE29" s="1306"/>
      <c r="DF29" s="1306"/>
      <c r="DG29" s="1306"/>
      <c r="DH29" s="1306"/>
      <c r="DI29" s="1316"/>
      <c r="DJ29" s="370"/>
      <c r="DK29" s="371"/>
      <c r="DL29" s="1306" t="str">
        <f>MID(SUVAHAVUJ!AF70,1,1)</f>
        <v xml:space="preserve"> </v>
      </c>
      <c r="DM29" s="1306"/>
      <c r="DN29" s="1306"/>
      <c r="DO29" s="1306"/>
      <c r="DP29" s="1306"/>
      <c r="DQ29" s="1306"/>
      <c r="DR29" s="1306" t="str">
        <f>MID(SUVAHAVUJ!AF70,2,1)</f>
        <v xml:space="preserve"> </v>
      </c>
      <c r="DS29" s="1306"/>
      <c r="DT29" s="1306"/>
      <c r="DU29" s="1306"/>
      <c r="DV29" s="1306"/>
      <c r="DW29" s="1306" t="str">
        <f>MID(SUVAHAVUJ!AF70,3,1)</f>
        <v xml:space="preserve"> </v>
      </c>
      <c r="DX29" s="1306"/>
      <c r="DY29" s="1306"/>
      <c r="DZ29" s="1306"/>
      <c r="EA29" s="1306"/>
      <c r="EB29" s="1306"/>
      <c r="EC29" s="1306" t="str">
        <f>MID(SUVAHAVUJ!AF70,4,1)</f>
        <v xml:space="preserve"> </v>
      </c>
      <c r="ED29" s="1306"/>
      <c r="EE29" s="1306"/>
      <c r="EF29" s="1306"/>
      <c r="EG29" s="1306"/>
      <c r="EH29" s="1306" t="str">
        <f>MID(SUVAHAVUJ!AF70,5,1)</f>
        <v xml:space="preserve"> </v>
      </c>
      <c r="EI29" s="1306"/>
      <c r="EJ29" s="1306"/>
      <c r="EK29" s="1306"/>
      <c r="EL29" s="1306"/>
      <c r="EM29" s="1306"/>
      <c r="EN29" s="1306" t="str">
        <f>MID(SUVAHAVUJ!AF70,6,1)</f>
        <v xml:space="preserve"> </v>
      </c>
      <c r="EO29" s="1306"/>
      <c r="EP29" s="1306"/>
      <c r="EQ29" s="1306"/>
      <c r="ER29" s="1306"/>
      <c r="ES29" s="1306" t="str">
        <f>MID(SUVAHAVUJ!AF70,7,1)</f>
        <v xml:space="preserve"> </v>
      </c>
      <c r="ET29" s="1306"/>
      <c r="EU29" s="1306"/>
      <c r="EV29" s="1306"/>
      <c r="EW29" s="1306"/>
      <c r="EX29" s="1306"/>
      <c r="EY29" s="1306" t="str">
        <f>MID(SUVAHAVUJ!AF70,8,1)</f>
        <v xml:space="preserve"> </v>
      </c>
      <c r="EZ29" s="1306"/>
      <c r="FA29" s="1306"/>
      <c r="FB29" s="1306"/>
      <c r="FC29" s="1306"/>
      <c r="FD29" s="1306" t="str">
        <f>MID(SUVAHAVUJ!AF70,9,1)</f>
        <v xml:space="preserve"> </v>
      </c>
      <c r="FE29" s="1306"/>
      <c r="FF29" s="1306"/>
      <c r="FG29" s="1306"/>
      <c r="FH29" s="1306"/>
      <c r="FI29" s="1306"/>
      <c r="FJ29" s="1306" t="str">
        <f>MID(SUVAHAVUJ!AF70,10,1)</f>
        <v xml:space="preserve"> </v>
      </c>
      <c r="FK29" s="1306"/>
      <c r="FL29" s="1306"/>
      <c r="FM29" s="1306"/>
      <c r="FN29" s="1306"/>
      <c r="FO29" s="1307" t="str">
        <f>MID(SUVAHAVUJ!AF70,11,1)</f>
        <v>0</v>
      </c>
      <c r="FP29" s="1307"/>
      <c r="FQ29" s="1307"/>
      <c r="FR29" s="1307"/>
      <c r="FS29" s="1313"/>
      <c r="FT29" s="1303"/>
      <c r="FU29" s="1303"/>
      <c r="FV29" s="1303"/>
      <c r="FW29" s="1303"/>
      <c r="FX29" s="1303"/>
      <c r="FY29" s="1303"/>
      <c r="FZ29" s="1303"/>
      <c r="GA29" s="1303"/>
      <c r="GB29" s="1303"/>
      <c r="GC29" s="1303"/>
      <c r="GD29" s="1303"/>
      <c r="GE29" s="1303"/>
      <c r="GF29" s="1303"/>
      <c r="GG29" s="1303"/>
      <c r="GH29" s="1303"/>
      <c r="GI29" s="1303"/>
      <c r="GJ29" s="1303"/>
      <c r="GK29" s="1303"/>
      <c r="GL29" s="1303"/>
      <c r="GM29" s="1303"/>
      <c r="GN29" s="1303"/>
      <c r="GO29" s="1303"/>
      <c r="GP29" s="1303"/>
      <c r="GQ29" s="1303"/>
      <c r="GR29" s="1303"/>
      <c r="GS29" s="1303"/>
      <c r="GT29" s="1303"/>
      <c r="GU29" s="1303"/>
      <c r="GV29" s="1303"/>
      <c r="GW29" s="1303"/>
    </row>
    <row r="30" spans="2:205" ht="23.25" customHeight="1" x14ac:dyDescent="0.2">
      <c r="B30" s="1326"/>
      <c r="C30" s="1327"/>
      <c r="D30" s="1327"/>
      <c r="E30" s="1327"/>
      <c r="F30" s="1327"/>
      <c r="G30" s="1327"/>
      <c r="H30" s="1327"/>
      <c r="I30" s="1327"/>
      <c r="J30" s="1327"/>
      <c r="K30" s="1328"/>
      <c r="L30" s="1319"/>
      <c r="M30" s="1319"/>
      <c r="N30" s="1319"/>
      <c r="O30" s="1319"/>
      <c r="P30" s="1319"/>
      <c r="Q30" s="1319"/>
      <c r="R30" s="1319"/>
      <c r="S30" s="1319"/>
      <c r="T30" s="1319"/>
      <c r="U30" s="1319"/>
      <c r="V30" s="1319"/>
      <c r="W30" s="1319"/>
      <c r="X30" s="1319"/>
      <c r="Y30" s="1319"/>
      <c r="Z30" s="1319"/>
      <c r="AA30" s="1319"/>
      <c r="AB30" s="1319"/>
      <c r="AC30" s="1319"/>
      <c r="AD30" s="1319"/>
      <c r="AE30" s="1319"/>
      <c r="AF30" s="1319"/>
      <c r="AG30" s="1319"/>
      <c r="AH30" s="1319"/>
      <c r="AI30" s="1319"/>
      <c r="AJ30" s="1319"/>
      <c r="AK30" s="1319"/>
      <c r="AL30" s="1319"/>
      <c r="AM30" s="1319"/>
      <c r="AN30" s="1319"/>
      <c r="AO30" s="1319"/>
      <c r="AP30" s="1319"/>
      <c r="AQ30" s="1311"/>
      <c r="AR30" s="1311"/>
      <c r="AS30" s="1311"/>
      <c r="AT30" s="1311"/>
      <c r="AU30" s="1311"/>
      <c r="AV30" s="1311"/>
      <c r="AW30" s="1311"/>
      <c r="AX30" s="1311"/>
      <c r="AY30" s="370"/>
      <c r="AZ30" s="371"/>
      <c r="BA30" s="1306" t="str">
        <f>MID(SUVAHAVUJ!AE70,1,1)</f>
        <v xml:space="preserve"> </v>
      </c>
      <c r="BB30" s="1306"/>
      <c r="BC30" s="1306"/>
      <c r="BD30" s="1306"/>
      <c r="BE30" s="1306"/>
      <c r="BF30" s="1306"/>
      <c r="BG30" s="1306" t="str">
        <f>MID(SUVAHAVUJ!AE70,2,1)</f>
        <v xml:space="preserve"> </v>
      </c>
      <c r="BH30" s="1306"/>
      <c r="BI30" s="1306"/>
      <c r="BJ30" s="1306"/>
      <c r="BK30" s="1306"/>
      <c r="BL30" s="1306" t="str">
        <f>MID(SUVAHAVUJ!AE70,3,1)</f>
        <v xml:space="preserve"> </v>
      </c>
      <c r="BM30" s="1306"/>
      <c r="BN30" s="1306"/>
      <c r="BO30" s="1306"/>
      <c r="BP30" s="1306"/>
      <c r="BQ30" s="1306"/>
      <c r="BR30" s="1306" t="str">
        <f>MID(SUVAHAVUJ!AE70,4,1)</f>
        <v xml:space="preserve"> </v>
      </c>
      <c r="BS30" s="1306"/>
      <c r="BT30" s="1306"/>
      <c r="BU30" s="1306"/>
      <c r="BV30" s="1306"/>
      <c r="BW30" s="1306" t="str">
        <f>MID(SUVAHAVUJ!AE70,5,1)</f>
        <v xml:space="preserve"> </v>
      </c>
      <c r="BX30" s="1306"/>
      <c r="BY30" s="1306"/>
      <c r="BZ30" s="1306"/>
      <c r="CA30" s="1306"/>
      <c r="CB30" s="1306"/>
      <c r="CC30" s="1306" t="str">
        <f>MID(SUVAHAVUJ!AE70,6,1)</f>
        <v xml:space="preserve"> </v>
      </c>
      <c r="CD30" s="1306"/>
      <c r="CE30" s="1306"/>
      <c r="CF30" s="1306"/>
      <c r="CG30" s="1306"/>
      <c r="CH30" s="1306" t="str">
        <f>MID(SUVAHAVUJ!AE70,7,1)</f>
        <v xml:space="preserve"> </v>
      </c>
      <c r="CI30" s="1306"/>
      <c r="CJ30" s="1306"/>
      <c r="CK30" s="1306"/>
      <c r="CL30" s="1306"/>
      <c r="CM30" s="1306"/>
      <c r="CN30" s="1306" t="str">
        <f>MID(SUVAHAVUJ!AE70,8,1)</f>
        <v xml:space="preserve"> </v>
      </c>
      <c r="CO30" s="1306"/>
      <c r="CP30" s="1306"/>
      <c r="CQ30" s="1306"/>
      <c r="CR30" s="1306"/>
      <c r="CS30" s="1306" t="str">
        <f>MID(SUVAHAVUJ!AE70,9,1)</f>
        <v xml:space="preserve"> </v>
      </c>
      <c r="CT30" s="1306"/>
      <c r="CU30" s="1306"/>
      <c r="CV30" s="1306"/>
      <c r="CW30" s="1306"/>
      <c r="CX30" s="1306"/>
      <c r="CY30" s="1306" t="str">
        <f>MID(SUVAHAVUJ!AE70,10,1)</f>
        <v xml:space="preserve"> </v>
      </c>
      <c r="CZ30" s="1306"/>
      <c r="DA30" s="1306"/>
      <c r="DB30" s="1306"/>
      <c r="DC30" s="1306"/>
      <c r="DD30" s="1306" t="str">
        <f>MID(SUVAHAVUJ!AE70,11,1)</f>
        <v>0</v>
      </c>
      <c r="DE30" s="1306"/>
      <c r="DF30" s="1306"/>
      <c r="DG30" s="1306"/>
      <c r="DH30" s="1306"/>
      <c r="DI30" s="1316"/>
      <c r="DJ30" s="1304"/>
      <c r="DK30" s="1304"/>
      <c r="DL30" s="1304"/>
      <c r="DM30" s="1304"/>
      <c r="DN30" s="1304"/>
      <c r="DO30" s="1304"/>
      <c r="DP30" s="1304"/>
      <c r="DQ30" s="1304"/>
      <c r="DR30" s="1304"/>
      <c r="DS30" s="1304"/>
      <c r="DT30" s="1304"/>
      <c r="DU30" s="1304"/>
      <c r="DV30" s="1304"/>
      <c r="DW30" s="1304"/>
      <c r="DX30" s="1304"/>
      <c r="DY30" s="1304"/>
      <c r="DZ30" s="1304"/>
      <c r="EA30" s="1304"/>
      <c r="EB30" s="1304"/>
      <c r="EC30" s="1304"/>
      <c r="ED30" s="1304"/>
      <c r="EE30" s="1304"/>
      <c r="EF30" s="1304"/>
      <c r="EG30" s="1304"/>
      <c r="EH30" s="1304"/>
      <c r="EI30" s="1304"/>
      <c r="EJ30" s="1304"/>
      <c r="EK30" s="1304"/>
      <c r="EL30" s="1304"/>
      <c r="EM30" s="1304"/>
      <c r="EN30" s="370"/>
      <c r="EO30" s="371"/>
      <c r="EP30" s="1306" t="str">
        <f>MID(SUVAHAVUJ!AG70,1,1)</f>
        <v xml:space="preserve"> </v>
      </c>
      <c r="EQ30" s="1306"/>
      <c r="ER30" s="1306"/>
      <c r="ES30" s="1306"/>
      <c r="ET30" s="1306"/>
      <c r="EU30" s="1306"/>
      <c r="EV30" s="1306" t="str">
        <f>MID(SUVAHAVUJ!AG70,2,1)</f>
        <v xml:space="preserve"> </v>
      </c>
      <c r="EW30" s="1306"/>
      <c r="EX30" s="1306"/>
      <c r="EY30" s="1306"/>
      <c r="EZ30" s="1306"/>
      <c r="FA30" s="1306" t="str">
        <f>MID(SUVAHAVUJ!AG70,3,1)</f>
        <v xml:space="preserve"> </v>
      </c>
      <c r="FB30" s="1306"/>
      <c r="FC30" s="1306"/>
      <c r="FD30" s="1306"/>
      <c r="FE30" s="1306"/>
      <c r="FF30" s="1306"/>
      <c r="FG30" s="1306" t="str">
        <f>MID(SUVAHAVUJ!AG70,4,1)</f>
        <v xml:space="preserve"> </v>
      </c>
      <c r="FH30" s="1306"/>
      <c r="FI30" s="1306"/>
      <c r="FJ30" s="1306"/>
      <c r="FK30" s="1306"/>
      <c r="FL30" s="1306" t="str">
        <f>MID(SUVAHAVUJ!AG70,5,1)</f>
        <v xml:space="preserve"> </v>
      </c>
      <c r="FM30" s="1306"/>
      <c r="FN30" s="1306"/>
      <c r="FO30" s="1306"/>
      <c r="FP30" s="1306"/>
      <c r="FQ30" s="1306"/>
      <c r="FR30" s="1306" t="str">
        <f>MID(SUVAHAVUJ!AG70,6,1)</f>
        <v xml:space="preserve"> </v>
      </c>
      <c r="FS30" s="1306"/>
      <c r="FT30" s="1306"/>
      <c r="FU30" s="1306"/>
      <c r="FV30" s="1306"/>
      <c r="FW30" s="1306" t="str">
        <f>MID(SUVAHAVUJ!AG70,7,1)</f>
        <v xml:space="preserve"> </v>
      </c>
      <c r="FX30" s="1306"/>
      <c r="FY30" s="1306"/>
      <c r="FZ30" s="1306"/>
      <c r="GA30" s="1306"/>
      <c r="GB30" s="1306"/>
      <c r="GC30" s="1306" t="str">
        <f>MID(SUVAHAVUJ!AG70,8,1)</f>
        <v xml:space="preserve"> </v>
      </c>
      <c r="GD30" s="1306"/>
      <c r="GE30" s="1306"/>
      <c r="GF30" s="1306"/>
      <c r="GG30" s="1306"/>
      <c r="GH30" s="1306" t="str">
        <f>MID(SUVAHAVUJ!AG70,9,1)</f>
        <v xml:space="preserve"> </v>
      </c>
      <c r="GI30" s="1306"/>
      <c r="GJ30" s="1306"/>
      <c r="GK30" s="1306"/>
      <c r="GL30" s="1306"/>
      <c r="GM30" s="1306"/>
      <c r="GN30" s="1306" t="str">
        <f>MID(SUVAHAVUJ!AG70,10,1)</f>
        <v xml:space="preserve"> </v>
      </c>
      <c r="GO30" s="1306"/>
      <c r="GP30" s="1306"/>
      <c r="GQ30" s="1306"/>
      <c r="GR30" s="1306"/>
      <c r="GS30" s="1307" t="str">
        <f>MID(SUVAHAVUJ!AG70,11,1)</f>
        <v>0</v>
      </c>
      <c r="GT30" s="1307"/>
      <c r="GU30" s="1307"/>
      <c r="GV30" s="1307"/>
      <c r="GW30" s="1313"/>
    </row>
    <row r="31" spans="2:205" s="129" customFormat="1" ht="23.25" customHeight="1" x14ac:dyDescent="0.2">
      <c r="B31" s="1323" t="s">
        <v>2083</v>
      </c>
      <c r="C31" s="1324"/>
      <c r="D31" s="1324"/>
      <c r="E31" s="1324"/>
      <c r="F31" s="1324"/>
      <c r="G31" s="1324"/>
      <c r="H31" s="1324"/>
      <c r="I31" s="1324"/>
      <c r="J31" s="1324"/>
      <c r="K31" s="1325"/>
      <c r="L31" s="1319" t="str">
        <f>SUVAHAVUJ!$D$71</f>
        <v>Vlastné akcie a vlastné obchodné podiely (252)</v>
      </c>
      <c r="M31" s="1319"/>
      <c r="N31" s="1319"/>
      <c r="O31" s="1319"/>
      <c r="P31" s="1319"/>
      <c r="Q31" s="1319"/>
      <c r="R31" s="1319"/>
      <c r="S31" s="1319"/>
      <c r="T31" s="1319"/>
      <c r="U31" s="1319"/>
      <c r="V31" s="1319"/>
      <c r="W31" s="1319"/>
      <c r="X31" s="1319"/>
      <c r="Y31" s="1319"/>
      <c r="Z31" s="1319"/>
      <c r="AA31" s="1319"/>
      <c r="AB31" s="1319"/>
      <c r="AC31" s="1319"/>
      <c r="AD31" s="1319"/>
      <c r="AE31" s="1319"/>
      <c r="AF31" s="1319"/>
      <c r="AG31" s="1319"/>
      <c r="AH31" s="1319"/>
      <c r="AI31" s="1319"/>
      <c r="AJ31" s="1319"/>
      <c r="AK31" s="1319"/>
      <c r="AL31" s="1319"/>
      <c r="AM31" s="1319"/>
      <c r="AN31" s="1319"/>
      <c r="AO31" s="1319"/>
      <c r="AP31" s="1319"/>
      <c r="AQ31" s="1311" t="s">
        <v>788</v>
      </c>
      <c r="AR31" s="1311"/>
      <c r="AS31" s="1311"/>
      <c r="AT31" s="1311"/>
      <c r="AU31" s="1311"/>
      <c r="AV31" s="1311"/>
      <c r="AW31" s="1311"/>
      <c r="AX31" s="1311"/>
      <c r="AY31" s="370"/>
      <c r="AZ31" s="371"/>
      <c r="BA31" s="1306" t="str">
        <f>MID(SUVAHAVUJ!AD71,1,1)</f>
        <v xml:space="preserve"> </v>
      </c>
      <c r="BB31" s="1306"/>
      <c r="BC31" s="1306"/>
      <c r="BD31" s="1306"/>
      <c r="BE31" s="1306"/>
      <c r="BF31" s="1306"/>
      <c r="BG31" s="1306" t="str">
        <f>MID(SUVAHAVUJ!AD71,2,1)</f>
        <v xml:space="preserve"> </v>
      </c>
      <c r="BH31" s="1306"/>
      <c r="BI31" s="1306"/>
      <c r="BJ31" s="1306"/>
      <c r="BK31" s="1306"/>
      <c r="BL31" s="1306" t="str">
        <f>MID(SUVAHAVUJ!AD71,3,1)</f>
        <v xml:space="preserve"> </v>
      </c>
      <c r="BM31" s="1306"/>
      <c r="BN31" s="1306"/>
      <c r="BO31" s="1306"/>
      <c r="BP31" s="1306"/>
      <c r="BQ31" s="1306"/>
      <c r="BR31" s="1306" t="str">
        <f>MID(SUVAHAVUJ!AD71,4,1)</f>
        <v xml:space="preserve"> </v>
      </c>
      <c r="BS31" s="1306"/>
      <c r="BT31" s="1306"/>
      <c r="BU31" s="1306"/>
      <c r="BV31" s="1306"/>
      <c r="BW31" s="1306" t="str">
        <f>MID(SUVAHAVUJ!AD71,5,1)</f>
        <v xml:space="preserve"> </v>
      </c>
      <c r="BX31" s="1306"/>
      <c r="BY31" s="1306"/>
      <c r="BZ31" s="1306"/>
      <c r="CA31" s="1306"/>
      <c r="CB31" s="1306"/>
      <c r="CC31" s="1306" t="str">
        <f>MID(SUVAHAVUJ!AD71,6,1)</f>
        <v xml:space="preserve"> </v>
      </c>
      <c r="CD31" s="1306"/>
      <c r="CE31" s="1306"/>
      <c r="CF31" s="1306"/>
      <c r="CG31" s="1306"/>
      <c r="CH31" s="1306" t="str">
        <f>MID(SUVAHAVUJ!AD71,7,1)</f>
        <v xml:space="preserve"> </v>
      </c>
      <c r="CI31" s="1306"/>
      <c r="CJ31" s="1306"/>
      <c r="CK31" s="1306"/>
      <c r="CL31" s="1306"/>
      <c r="CM31" s="1306"/>
      <c r="CN31" s="1306" t="str">
        <f>MID(SUVAHAVUJ!AD71,8,1)</f>
        <v xml:space="preserve"> </v>
      </c>
      <c r="CO31" s="1306"/>
      <c r="CP31" s="1306"/>
      <c r="CQ31" s="1306"/>
      <c r="CR31" s="1306"/>
      <c r="CS31" s="1306" t="str">
        <f>MID(SUVAHAVUJ!AD71,9,1)</f>
        <v xml:space="preserve"> </v>
      </c>
      <c r="CT31" s="1306"/>
      <c r="CU31" s="1306"/>
      <c r="CV31" s="1306"/>
      <c r="CW31" s="1306"/>
      <c r="CX31" s="1306"/>
      <c r="CY31" s="1306" t="str">
        <f>MID(SUVAHAVUJ!AD71,10,1)</f>
        <v xml:space="preserve"> </v>
      </c>
      <c r="CZ31" s="1306"/>
      <c r="DA31" s="1306"/>
      <c r="DB31" s="1306"/>
      <c r="DC31" s="1306"/>
      <c r="DD31" s="1306" t="str">
        <f>MID(SUVAHAVUJ!AD71,11,1)</f>
        <v>0</v>
      </c>
      <c r="DE31" s="1306"/>
      <c r="DF31" s="1306"/>
      <c r="DG31" s="1306"/>
      <c r="DH31" s="1306"/>
      <c r="DI31" s="1316"/>
      <c r="DJ31" s="370"/>
      <c r="DK31" s="371"/>
      <c r="DL31" s="1306" t="str">
        <f>MID(SUVAHAVUJ!AF71,1,1)</f>
        <v xml:space="preserve"> </v>
      </c>
      <c r="DM31" s="1306"/>
      <c r="DN31" s="1306"/>
      <c r="DO31" s="1306"/>
      <c r="DP31" s="1306"/>
      <c r="DQ31" s="1306"/>
      <c r="DR31" s="1306" t="str">
        <f>MID(SUVAHAVUJ!AF71,2,1)</f>
        <v xml:space="preserve"> </v>
      </c>
      <c r="DS31" s="1306"/>
      <c r="DT31" s="1306"/>
      <c r="DU31" s="1306"/>
      <c r="DV31" s="1306"/>
      <c r="DW31" s="1306" t="str">
        <f>MID(SUVAHAVUJ!AF71,3,1)</f>
        <v xml:space="preserve"> </v>
      </c>
      <c r="DX31" s="1306"/>
      <c r="DY31" s="1306"/>
      <c r="DZ31" s="1306"/>
      <c r="EA31" s="1306"/>
      <c r="EB31" s="1306"/>
      <c r="EC31" s="1306" t="str">
        <f>MID(SUVAHAVUJ!AF71,4,1)</f>
        <v xml:space="preserve"> </v>
      </c>
      <c r="ED31" s="1306"/>
      <c r="EE31" s="1306"/>
      <c r="EF31" s="1306"/>
      <c r="EG31" s="1306"/>
      <c r="EH31" s="1306" t="str">
        <f>MID(SUVAHAVUJ!AF71,5,1)</f>
        <v xml:space="preserve"> </v>
      </c>
      <c r="EI31" s="1306"/>
      <c r="EJ31" s="1306"/>
      <c r="EK31" s="1306"/>
      <c r="EL31" s="1306"/>
      <c r="EM31" s="1306"/>
      <c r="EN31" s="1306" t="str">
        <f>MID(SUVAHAVUJ!AF71,6,1)</f>
        <v xml:space="preserve"> </v>
      </c>
      <c r="EO31" s="1306"/>
      <c r="EP31" s="1306"/>
      <c r="EQ31" s="1306"/>
      <c r="ER31" s="1306"/>
      <c r="ES31" s="1306" t="str">
        <f>MID(SUVAHAVUJ!AF71,7,1)</f>
        <v xml:space="preserve"> </v>
      </c>
      <c r="ET31" s="1306"/>
      <c r="EU31" s="1306"/>
      <c r="EV31" s="1306"/>
      <c r="EW31" s="1306"/>
      <c r="EX31" s="1306"/>
      <c r="EY31" s="1306" t="str">
        <f>MID(SUVAHAVUJ!AF71,8,1)</f>
        <v xml:space="preserve"> </v>
      </c>
      <c r="EZ31" s="1306"/>
      <c r="FA31" s="1306"/>
      <c r="FB31" s="1306"/>
      <c r="FC31" s="1306"/>
      <c r="FD31" s="1306" t="str">
        <f>MID(SUVAHAVUJ!AF71,9,1)</f>
        <v xml:space="preserve"> </v>
      </c>
      <c r="FE31" s="1306"/>
      <c r="FF31" s="1306"/>
      <c r="FG31" s="1306"/>
      <c r="FH31" s="1306"/>
      <c r="FI31" s="1306"/>
      <c r="FJ31" s="1306" t="str">
        <f>MID(SUVAHAVUJ!AF71,10,1)</f>
        <v xml:space="preserve"> </v>
      </c>
      <c r="FK31" s="1306"/>
      <c r="FL31" s="1306"/>
      <c r="FM31" s="1306"/>
      <c r="FN31" s="1306"/>
      <c r="FO31" s="1307" t="str">
        <f>MID(SUVAHAVUJ!AF71,11,1)</f>
        <v>0</v>
      </c>
      <c r="FP31" s="1307"/>
      <c r="FQ31" s="1307"/>
      <c r="FR31" s="1307"/>
      <c r="FS31" s="1313"/>
      <c r="FT31" s="1303"/>
      <c r="FU31" s="1303"/>
      <c r="FV31" s="1303"/>
      <c r="FW31" s="1303"/>
      <c r="FX31" s="1303"/>
      <c r="FY31" s="1303"/>
      <c r="FZ31" s="1303"/>
      <c r="GA31" s="1303"/>
      <c r="GB31" s="1303"/>
      <c r="GC31" s="1303"/>
      <c r="GD31" s="1303"/>
      <c r="GE31" s="1303"/>
      <c r="GF31" s="1303"/>
      <c r="GG31" s="1303"/>
      <c r="GH31" s="1303"/>
      <c r="GI31" s="1303"/>
      <c r="GJ31" s="1303"/>
      <c r="GK31" s="1303"/>
      <c r="GL31" s="1303"/>
      <c r="GM31" s="1303"/>
      <c r="GN31" s="1303"/>
      <c r="GO31" s="1303"/>
      <c r="GP31" s="1303"/>
      <c r="GQ31" s="1303"/>
      <c r="GR31" s="1303"/>
      <c r="GS31" s="1303"/>
      <c r="GT31" s="1303"/>
      <c r="GU31" s="1303"/>
      <c r="GV31" s="1303"/>
      <c r="GW31" s="1303"/>
    </row>
    <row r="32" spans="2:205" ht="23.25" customHeight="1" x14ac:dyDescent="0.2">
      <c r="B32" s="1326"/>
      <c r="C32" s="1327"/>
      <c r="D32" s="1327"/>
      <c r="E32" s="1327"/>
      <c r="F32" s="1327"/>
      <c r="G32" s="1327"/>
      <c r="H32" s="1327"/>
      <c r="I32" s="1327"/>
      <c r="J32" s="1327"/>
      <c r="K32" s="1328"/>
      <c r="L32" s="1319"/>
      <c r="M32" s="1319"/>
      <c r="N32" s="1319"/>
      <c r="O32" s="1319"/>
      <c r="P32" s="1319"/>
      <c r="Q32" s="1319"/>
      <c r="R32" s="1319"/>
      <c r="S32" s="1319"/>
      <c r="T32" s="1319"/>
      <c r="U32" s="1319"/>
      <c r="V32" s="1319"/>
      <c r="W32" s="1319"/>
      <c r="X32" s="1319"/>
      <c r="Y32" s="1319"/>
      <c r="Z32" s="1319"/>
      <c r="AA32" s="1319"/>
      <c r="AB32" s="1319"/>
      <c r="AC32" s="1319"/>
      <c r="AD32" s="1319"/>
      <c r="AE32" s="1319"/>
      <c r="AF32" s="1319"/>
      <c r="AG32" s="1319"/>
      <c r="AH32" s="1319"/>
      <c r="AI32" s="1319"/>
      <c r="AJ32" s="1319"/>
      <c r="AK32" s="1319"/>
      <c r="AL32" s="1319"/>
      <c r="AM32" s="1319"/>
      <c r="AN32" s="1319"/>
      <c r="AO32" s="1319"/>
      <c r="AP32" s="1319"/>
      <c r="AQ32" s="1311"/>
      <c r="AR32" s="1311"/>
      <c r="AS32" s="1311"/>
      <c r="AT32" s="1311"/>
      <c r="AU32" s="1311"/>
      <c r="AV32" s="1311"/>
      <c r="AW32" s="1311"/>
      <c r="AX32" s="1311"/>
      <c r="AY32" s="370"/>
      <c r="AZ32" s="371"/>
      <c r="BA32" s="1306" t="str">
        <f>MID(SUVAHAVUJ!AE71,1,1)</f>
        <v xml:space="preserve"> </v>
      </c>
      <c r="BB32" s="1306"/>
      <c r="BC32" s="1306"/>
      <c r="BD32" s="1306"/>
      <c r="BE32" s="1306"/>
      <c r="BF32" s="1306"/>
      <c r="BG32" s="1306" t="str">
        <f>MID(SUVAHAVUJ!AE71,2,1)</f>
        <v xml:space="preserve"> </v>
      </c>
      <c r="BH32" s="1306"/>
      <c r="BI32" s="1306"/>
      <c r="BJ32" s="1306"/>
      <c r="BK32" s="1306"/>
      <c r="BL32" s="1306" t="str">
        <f>MID(SUVAHAVUJ!AE71,3,1)</f>
        <v xml:space="preserve"> </v>
      </c>
      <c r="BM32" s="1306"/>
      <c r="BN32" s="1306"/>
      <c r="BO32" s="1306"/>
      <c r="BP32" s="1306"/>
      <c r="BQ32" s="1306"/>
      <c r="BR32" s="1306" t="str">
        <f>MID(SUVAHAVUJ!AE71,4,1)</f>
        <v xml:space="preserve"> </v>
      </c>
      <c r="BS32" s="1306"/>
      <c r="BT32" s="1306"/>
      <c r="BU32" s="1306"/>
      <c r="BV32" s="1306"/>
      <c r="BW32" s="1306" t="str">
        <f>MID(SUVAHAVUJ!AE71,5,1)</f>
        <v xml:space="preserve"> </v>
      </c>
      <c r="BX32" s="1306"/>
      <c r="BY32" s="1306"/>
      <c r="BZ32" s="1306"/>
      <c r="CA32" s="1306"/>
      <c r="CB32" s="1306"/>
      <c r="CC32" s="1306" t="str">
        <f>MID(SUVAHAVUJ!AE71,6,1)</f>
        <v xml:space="preserve"> </v>
      </c>
      <c r="CD32" s="1306"/>
      <c r="CE32" s="1306"/>
      <c r="CF32" s="1306"/>
      <c r="CG32" s="1306"/>
      <c r="CH32" s="1306" t="str">
        <f>MID(SUVAHAVUJ!AE71,7,1)</f>
        <v xml:space="preserve"> </v>
      </c>
      <c r="CI32" s="1306"/>
      <c r="CJ32" s="1306"/>
      <c r="CK32" s="1306"/>
      <c r="CL32" s="1306"/>
      <c r="CM32" s="1306"/>
      <c r="CN32" s="1306" t="str">
        <f>MID(SUVAHAVUJ!AE71,8,1)</f>
        <v xml:space="preserve"> </v>
      </c>
      <c r="CO32" s="1306"/>
      <c r="CP32" s="1306"/>
      <c r="CQ32" s="1306"/>
      <c r="CR32" s="1306"/>
      <c r="CS32" s="1306" t="str">
        <f>MID(SUVAHAVUJ!AE71,9,1)</f>
        <v xml:space="preserve"> </v>
      </c>
      <c r="CT32" s="1306"/>
      <c r="CU32" s="1306"/>
      <c r="CV32" s="1306"/>
      <c r="CW32" s="1306"/>
      <c r="CX32" s="1306"/>
      <c r="CY32" s="1306" t="str">
        <f>MID(SUVAHAVUJ!AE71,10,1)</f>
        <v xml:space="preserve"> </v>
      </c>
      <c r="CZ32" s="1306"/>
      <c r="DA32" s="1306"/>
      <c r="DB32" s="1306"/>
      <c r="DC32" s="1306"/>
      <c r="DD32" s="1306" t="str">
        <f>MID(SUVAHAVUJ!AE71,11,1)</f>
        <v>0</v>
      </c>
      <c r="DE32" s="1306"/>
      <c r="DF32" s="1306"/>
      <c r="DG32" s="1306"/>
      <c r="DH32" s="1306"/>
      <c r="DI32" s="1316"/>
      <c r="DJ32" s="1304"/>
      <c r="DK32" s="1304"/>
      <c r="DL32" s="1304"/>
      <c r="DM32" s="1304"/>
      <c r="DN32" s="1304"/>
      <c r="DO32" s="1304"/>
      <c r="DP32" s="1304"/>
      <c r="DQ32" s="1304"/>
      <c r="DR32" s="1304"/>
      <c r="DS32" s="1304"/>
      <c r="DT32" s="1304"/>
      <c r="DU32" s="1304"/>
      <c r="DV32" s="1304"/>
      <c r="DW32" s="1304"/>
      <c r="DX32" s="1304"/>
      <c r="DY32" s="1304"/>
      <c r="DZ32" s="1304"/>
      <c r="EA32" s="1304"/>
      <c r="EB32" s="1304"/>
      <c r="EC32" s="1304"/>
      <c r="ED32" s="1304"/>
      <c r="EE32" s="1304"/>
      <c r="EF32" s="1304"/>
      <c r="EG32" s="1304"/>
      <c r="EH32" s="1304"/>
      <c r="EI32" s="1304"/>
      <c r="EJ32" s="1304"/>
      <c r="EK32" s="1304"/>
      <c r="EL32" s="1304"/>
      <c r="EM32" s="1304"/>
      <c r="EN32" s="370"/>
      <c r="EO32" s="371"/>
      <c r="EP32" s="1306" t="str">
        <f>MID(SUVAHAVUJ!AG71,1,1)</f>
        <v xml:space="preserve"> </v>
      </c>
      <c r="EQ32" s="1306"/>
      <c r="ER32" s="1306"/>
      <c r="ES32" s="1306"/>
      <c r="ET32" s="1306"/>
      <c r="EU32" s="1306"/>
      <c r="EV32" s="1306" t="str">
        <f>MID(SUVAHAVUJ!AG71,2,1)</f>
        <v xml:space="preserve"> </v>
      </c>
      <c r="EW32" s="1306"/>
      <c r="EX32" s="1306"/>
      <c r="EY32" s="1306"/>
      <c r="EZ32" s="1306"/>
      <c r="FA32" s="1306" t="str">
        <f>MID(SUVAHAVUJ!AG71,3,1)</f>
        <v xml:space="preserve"> </v>
      </c>
      <c r="FB32" s="1306"/>
      <c r="FC32" s="1306"/>
      <c r="FD32" s="1306"/>
      <c r="FE32" s="1306"/>
      <c r="FF32" s="1306"/>
      <c r="FG32" s="1306" t="str">
        <f>MID(SUVAHAVUJ!AG71,4,1)</f>
        <v xml:space="preserve"> </v>
      </c>
      <c r="FH32" s="1306"/>
      <c r="FI32" s="1306"/>
      <c r="FJ32" s="1306"/>
      <c r="FK32" s="1306"/>
      <c r="FL32" s="1306" t="str">
        <f>MID(SUVAHAVUJ!AG71,5,1)</f>
        <v xml:space="preserve"> </v>
      </c>
      <c r="FM32" s="1306"/>
      <c r="FN32" s="1306"/>
      <c r="FO32" s="1306"/>
      <c r="FP32" s="1306"/>
      <c r="FQ32" s="1306"/>
      <c r="FR32" s="1306" t="str">
        <f>MID(SUVAHAVUJ!AG71,6,1)</f>
        <v xml:space="preserve"> </v>
      </c>
      <c r="FS32" s="1306"/>
      <c r="FT32" s="1306"/>
      <c r="FU32" s="1306"/>
      <c r="FV32" s="1306"/>
      <c r="FW32" s="1306" t="str">
        <f>MID(SUVAHAVUJ!AG71,7,1)</f>
        <v xml:space="preserve"> </v>
      </c>
      <c r="FX32" s="1306"/>
      <c r="FY32" s="1306"/>
      <c r="FZ32" s="1306"/>
      <c r="GA32" s="1306"/>
      <c r="GB32" s="1306"/>
      <c r="GC32" s="1306" t="str">
        <f>MID(SUVAHAVUJ!AG71,8,1)</f>
        <v xml:space="preserve"> </v>
      </c>
      <c r="GD32" s="1306"/>
      <c r="GE32" s="1306"/>
      <c r="GF32" s="1306"/>
      <c r="GG32" s="1306"/>
      <c r="GH32" s="1306" t="str">
        <f>MID(SUVAHAVUJ!AG71,9,1)</f>
        <v xml:space="preserve"> </v>
      </c>
      <c r="GI32" s="1306"/>
      <c r="GJ32" s="1306"/>
      <c r="GK32" s="1306"/>
      <c r="GL32" s="1306"/>
      <c r="GM32" s="1306"/>
      <c r="GN32" s="1306" t="str">
        <f>MID(SUVAHAVUJ!AG71,10,1)</f>
        <v xml:space="preserve"> </v>
      </c>
      <c r="GO32" s="1306"/>
      <c r="GP32" s="1306"/>
      <c r="GQ32" s="1306"/>
      <c r="GR32" s="1306"/>
      <c r="GS32" s="1307" t="str">
        <f>MID(SUVAHAVUJ!AG71,11,1)</f>
        <v>0</v>
      </c>
      <c r="GT32" s="1307"/>
      <c r="GU32" s="1307"/>
      <c r="GV32" s="1307"/>
      <c r="GW32" s="1313"/>
    </row>
    <row r="33" spans="1:205" s="129" customFormat="1" ht="23.25" customHeight="1" x14ac:dyDescent="0.2">
      <c r="B33" s="1323" t="s">
        <v>2086</v>
      </c>
      <c r="C33" s="1324"/>
      <c r="D33" s="1324"/>
      <c r="E33" s="1324"/>
      <c r="F33" s="1324"/>
      <c r="G33" s="1324"/>
      <c r="H33" s="1324"/>
      <c r="I33" s="1324"/>
      <c r="J33" s="1324"/>
      <c r="K33" s="1325"/>
      <c r="L33" s="1319" t="str">
        <f>SUVAHAVUJ!$D$72</f>
        <v>Obstarávaný krátkodobý finančný majetok 
(259, 314A) - /291A/</v>
      </c>
      <c r="M33" s="1319"/>
      <c r="N33" s="1319"/>
      <c r="O33" s="1319"/>
      <c r="P33" s="1319"/>
      <c r="Q33" s="1319"/>
      <c r="R33" s="1319"/>
      <c r="S33" s="1319"/>
      <c r="T33" s="1319"/>
      <c r="U33" s="1319"/>
      <c r="V33" s="1319"/>
      <c r="W33" s="1319"/>
      <c r="X33" s="1319"/>
      <c r="Y33" s="1319"/>
      <c r="Z33" s="1319"/>
      <c r="AA33" s="1319"/>
      <c r="AB33" s="1319"/>
      <c r="AC33" s="1319"/>
      <c r="AD33" s="1319"/>
      <c r="AE33" s="1319"/>
      <c r="AF33" s="1319"/>
      <c r="AG33" s="1319"/>
      <c r="AH33" s="1319"/>
      <c r="AI33" s="1319"/>
      <c r="AJ33" s="1319"/>
      <c r="AK33" s="1319"/>
      <c r="AL33" s="1319"/>
      <c r="AM33" s="1319"/>
      <c r="AN33" s="1319"/>
      <c r="AO33" s="1319"/>
      <c r="AP33" s="1319"/>
      <c r="AQ33" s="1311" t="s">
        <v>803</v>
      </c>
      <c r="AR33" s="1311"/>
      <c r="AS33" s="1311"/>
      <c r="AT33" s="1311"/>
      <c r="AU33" s="1311"/>
      <c r="AV33" s="1311"/>
      <c r="AW33" s="1311"/>
      <c r="AX33" s="1311"/>
      <c r="AY33" s="370"/>
      <c r="AZ33" s="371"/>
      <c r="BA33" s="1306" t="str">
        <f>MID(SUVAHAVUJ!AD72,1,1)</f>
        <v xml:space="preserve"> </v>
      </c>
      <c r="BB33" s="1306"/>
      <c r="BC33" s="1306"/>
      <c r="BD33" s="1306"/>
      <c r="BE33" s="1306"/>
      <c r="BF33" s="1306"/>
      <c r="BG33" s="1306" t="str">
        <f>MID(SUVAHAVUJ!AD72,2,1)</f>
        <v xml:space="preserve"> </v>
      </c>
      <c r="BH33" s="1306"/>
      <c r="BI33" s="1306"/>
      <c r="BJ33" s="1306"/>
      <c r="BK33" s="1306"/>
      <c r="BL33" s="1306" t="str">
        <f>MID(SUVAHAVUJ!AD72,3,1)</f>
        <v xml:space="preserve"> </v>
      </c>
      <c r="BM33" s="1306"/>
      <c r="BN33" s="1306"/>
      <c r="BO33" s="1306"/>
      <c r="BP33" s="1306"/>
      <c r="BQ33" s="1306"/>
      <c r="BR33" s="1306" t="str">
        <f>MID(SUVAHAVUJ!AD72,4,1)</f>
        <v xml:space="preserve"> </v>
      </c>
      <c r="BS33" s="1306"/>
      <c r="BT33" s="1306"/>
      <c r="BU33" s="1306"/>
      <c r="BV33" s="1306"/>
      <c r="BW33" s="1306" t="str">
        <f>MID(SUVAHAVUJ!AD72,5,1)</f>
        <v xml:space="preserve"> </v>
      </c>
      <c r="BX33" s="1306"/>
      <c r="BY33" s="1306"/>
      <c r="BZ33" s="1306"/>
      <c r="CA33" s="1306"/>
      <c r="CB33" s="1306"/>
      <c r="CC33" s="1306" t="str">
        <f>MID(SUVAHAVUJ!AD72,6,1)</f>
        <v xml:space="preserve"> </v>
      </c>
      <c r="CD33" s="1306"/>
      <c r="CE33" s="1306"/>
      <c r="CF33" s="1306"/>
      <c r="CG33" s="1306"/>
      <c r="CH33" s="1306" t="str">
        <f>MID(SUVAHAVUJ!AD72,7,1)</f>
        <v xml:space="preserve"> </v>
      </c>
      <c r="CI33" s="1306"/>
      <c r="CJ33" s="1306"/>
      <c r="CK33" s="1306"/>
      <c r="CL33" s="1306"/>
      <c r="CM33" s="1306"/>
      <c r="CN33" s="1306" t="str">
        <f>MID(SUVAHAVUJ!AD72,8,1)</f>
        <v xml:space="preserve"> </v>
      </c>
      <c r="CO33" s="1306"/>
      <c r="CP33" s="1306"/>
      <c r="CQ33" s="1306"/>
      <c r="CR33" s="1306"/>
      <c r="CS33" s="1306" t="str">
        <f>MID(SUVAHAVUJ!AD72,9,1)</f>
        <v xml:space="preserve"> </v>
      </c>
      <c r="CT33" s="1306"/>
      <c r="CU33" s="1306"/>
      <c r="CV33" s="1306"/>
      <c r="CW33" s="1306"/>
      <c r="CX33" s="1306"/>
      <c r="CY33" s="1306" t="str">
        <f>MID(SUVAHAVUJ!AD72,10,1)</f>
        <v xml:space="preserve"> </v>
      </c>
      <c r="CZ33" s="1306"/>
      <c r="DA33" s="1306"/>
      <c r="DB33" s="1306"/>
      <c r="DC33" s="1306"/>
      <c r="DD33" s="1306" t="str">
        <f>MID(SUVAHAVUJ!AD72,11,1)</f>
        <v>0</v>
      </c>
      <c r="DE33" s="1306"/>
      <c r="DF33" s="1306"/>
      <c r="DG33" s="1306"/>
      <c r="DH33" s="1306"/>
      <c r="DI33" s="1316"/>
      <c r="DJ33" s="370"/>
      <c r="DK33" s="371"/>
      <c r="DL33" s="1306" t="str">
        <f>MID(SUVAHAVUJ!AF72,1,1)</f>
        <v xml:space="preserve"> </v>
      </c>
      <c r="DM33" s="1306"/>
      <c r="DN33" s="1306"/>
      <c r="DO33" s="1306"/>
      <c r="DP33" s="1306"/>
      <c r="DQ33" s="1306"/>
      <c r="DR33" s="1306" t="str">
        <f>MID(SUVAHAVUJ!AF72,2,1)</f>
        <v xml:space="preserve"> </v>
      </c>
      <c r="DS33" s="1306"/>
      <c r="DT33" s="1306"/>
      <c r="DU33" s="1306"/>
      <c r="DV33" s="1306"/>
      <c r="DW33" s="1306" t="str">
        <f>MID(SUVAHAVUJ!AF72,3,1)</f>
        <v xml:space="preserve"> </v>
      </c>
      <c r="DX33" s="1306"/>
      <c r="DY33" s="1306"/>
      <c r="DZ33" s="1306"/>
      <c r="EA33" s="1306"/>
      <c r="EB33" s="1306"/>
      <c r="EC33" s="1306" t="str">
        <f>MID(SUVAHAVUJ!AF72,4,1)</f>
        <v xml:space="preserve"> </v>
      </c>
      <c r="ED33" s="1306"/>
      <c r="EE33" s="1306"/>
      <c r="EF33" s="1306"/>
      <c r="EG33" s="1306"/>
      <c r="EH33" s="1306" t="str">
        <f>MID(SUVAHAVUJ!AF72,5,1)</f>
        <v xml:space="preserve"> </v>
      </c>
      <c r="EI33" s="1306"/>
      <c r="EJ33" s="1306"/>
      <c r="EK33" s="1306"/>
      <c r="EL33" s="1306"/>
      <c r="EM33" s="1306"/>
      <c r="EN33" s="1306" t="str">
        <f>MID(SUVAHAVUJ!AF72,6,1)</f>
        <v xml:space="preserve"> </v>
      </c>
      <c r="EO33" s="1306"/>
      <c r="EP33" s="1306"/>
      <c r="EQ33" s="1306"/>
      <c r="ER33" s="1306"/>
      <c r="ES33" s="1306" t="str">
        <f>MID(SUVAHAVUJ!AF72,7,1)</f>
        <v xml:space="preserve"> </v>
      </c>
      <c r="ET33" s="1306"/>
      <c r="EU33" s="1306"/>
      <c r="EV33" s="1306"/>
      <c r="EW33" s="1306"/>
      <c r="EX33" s="1306"/>
      <c r="EY33" s="1306" t="str">
        <f>MID(SUVAHAVUJ!AF72,8,1)</f>
        <v xml:space="preserve"> </v>
      </c>
      <c r="EZ33" s="1306"/>
      <c r="FA33" s="1306"/>
      <c r="FB33" s="1306"/>
      <c r="FC33" s="1306"/>
      <c r="FD33" s="1306" t="str">
        <f>MID(SUVAHAVUJ!AF72,9,1)</f>
        <v xml:space="preserve"> </v>
      </c>
      <c r="FE33" s="1306"/>
      <c r="FF33" s="1306"/>
      <c r="FG33" s="1306"/>
      <c r="FH33" s="1306"/>
      <c r="FI33" s="1306"/>
      <c r="FJ33" s="1306" t="str">
        <f>MID(SUVAHAVUJ!AF72,10,1)</f>
        <v xml:space="preserve"> </v>
      </c>
      <c r="FK33" s="1306"/>
      <c r="FL33" s="1306"/>
      <c r="FM33" s="1306"/>
      <c r="FN33" s="1306"/>
      <c r="FO33" s="1307" t="str">
        <f>MID(SUVAHAVUJ!AF72,11,1)</f>
        <v>0</v>
      </c>
      <c r="FP33" s="1307"/>
      <c r="FQ33" s="1307"/>
      <c r="FR33" s="1307"/>
      <c r="FS33" s="1313"/>
      <c r="FT33" s="1303"/>
      <c r="FU33" s="1303"/>
      <c r="FV33" s="1303"/>
      <c r="FW33" s="1303"/>
      <c r="FX33" s="1303"/>
      <c r="FY33" s="1303"/>
      <c r="FZ33" s="1303"/>
      <c r="GA33" s="1303"/>
      <c r="GB33" s="1303"/>
      <c r="GC33" s="1303"/>
      <c r="GD33" s="1303"/>
      <c r="GE33" s="1303"/>
      <c r="GF33" s="1303"/>
      <c r="GG33" s="1303"/>
      <c r="GH33" s="1303"/>
      <c r="GI33" s="1303"/>
      <c r="GJ33" s="1303"/>
      <c r="GK33" s="1303"/>
      <c r="GL33" s="1303"/>
      <c r="GM33" s="1303"/>
      <c r="GN33" s="1303"/>
      <c r="GO33" s="1303"/>
      <c r="GP33" s="1303"/>
      <c r="GQ33" s="1303"/>
      <c r="GR33" s="1303"/>
      <c r="GS33" s="1303"/>
      <c r="GT33" s="1303"/>
      <c r="GU33" s="1303"/>
      <c r="GV33" s="1303"/>
      <c r="GW33" s="1303"/>
    </row>
    <row r="34" spans="1:205" ht="23.25" customHeight="1" x14ac:dyDescent="0.2">
      <c r="B34" s="1326"/>
      <c r="C34" s="1327"/>
      <c r="D34" s="1327"/>
      <c r="E34" s="1327"/>
      <c r="F34" s="1327"/>
      <c r="G34" s="1327"/>
      <c r="H34" s="1327"/>
      <c r="I34" s="1327"/>
      <c r="J34" s="1327"/>
      <c r="K34" s="1328"/>
      <c r="L34" s="1319"/>
      <c r="M34" s="1319"/>
      <c r="N34" s="1319"/>
      <c r="O34" s="1319"/>
      <c r="P34" s="1319"/>
      <c r="Q34" s="1319"/>
      <c r="R34" s="1319"/>
      <c r="S34" s="1319"/>
      <c r="T34" s="1319"/>
      <c r="U34" s="1319"/>
      <c r="V34" s="1319"/>
      <c r="W34" s="1319"/>
      <c r="X34" s="1319"/>
      <c r="Y34" s="1319"/>
      <c r="Z34" s="1319"/>
      <c r="AA34" s="1319"/>
      <c r="AB34" s="1319"/>
      <c r="AC34" s="1319"/>
      <c r="AD34" s="1319"/>
      <c r="AE34" s="1319"/>
      <c r="AF34" s="1319"/>
      <c r="AG34" s="1319"/>
      <c r="AH34" s="1319"/>
      <c r="AI34" s="1319"/>
      <c r="AJ34" s="1319"/>
      <c r="AK34" s="1319"/>
      <c r="AL34" s="1319"/>
      <c r="AM34" s="1319"/>
      <c r="AN34" s="1319"/>
      <c r="AO34" s="1319"/>
      <c r="AP34" s="1319"/>
      <c r="AQ34" s="1311"/>
      <c r="AR34" s="1311"/>
      <c r="AS34" s="1311"/>
      <c r="AT34" s="1311"/>
      <c r="AU34" s="1311"/>
      <c r="AV34" s="1311"/>
      <c r="AW34" s="1311"/>
      <c r="AX34" s="1311"/>
      <c r="AY34" s="370"/>
      <c r="AZ34" s="371"/>
      <c r="BA34" s="1306" t="str">
        <f>MID(SUVAHAVUJ!AE72,1,1)</f>
        <v xml:space="preserve"> </v>
      </c>
      <c r="BB34" s="1306"/>
      <c r="BC34" s="1306"/>
      <c r="BD34" s="1306"/>
      <c r="BE34" s="1306"/>
      <c r="BF34" s="1306"/>
      <c r="BG34" s="1306" t="str">
        <f>MID(SUVAHAVUJ!AE72,2,1)</f>
        <v xml:space="preserve"> </v>
      </c>
      <c r="BH34" s="1306"/>
      <c r="BI34" s="1306"/>
      <c r="BJ34" s="1306"/>
      <c r="BK34" s="1306"/>
      <c r="BL34" s="1306" t="str">
        <f>MID(SUVAHAVUJ!AE72,3,1)</f>
        <v xml:space="preserve"> </v>
      </c>
      <c r="BM34" s="1306"/>
      <c r="BN34" s="1306"/>
      <c r="BO34" s="1306"/>
      <c r="BP34" s="1306"/>
      <c r="BQ34" s="1306"/>
      <c r="BR34" s="1306" t="str">
        <f>MID(SUVAHAVUJ!AE72,4,1)</f>
        <v xml:space="preserve"> </v>
      </c>
      <c r="BS34" s="1306"/>
      <c r="BT34" s="1306"/>
      <c r="BU34" s="1306"/>
      <c r="BV34" s="1306"/>
      <c r="BW34" s="1306" t="str">
        <f>MID(SUVAHAVUJ!AE72,5,1)</f>
        <v xml:space="preserve"> </v>
      </c>
      <c r="BX34" s="1306"/>
      <c r="BY34" s="1306"/>
      <c r="BZ34" s="1306"/>
      <c r="CA34" s="1306"/>
      <c r="CB34" s="1306"/>
      <c r="CC34" s="1306" t="str">
        <f>MID(SUVAHAVUJ!AE72,6,1)</f>
        <v xml:space="preserve"> </v>
      </c>
      <c r="CD34" s="1306"/>
      <c r="CE34" s="1306"/>
      <c r="CF34" s="1306"/>
      <c r="CG34" s="1306"/>
      <c r="CH34" s="1306" t="str">
        <f>MID(SUVAHAVUJ!AE72,7,1)</f>
        <v xml:space="preserve"> </v>
      </c>
      <c r="CI34" s="1306"/>
      <c r="CJ34" s="1306"/>
      <c r="CK34" s="1306"/>
      <c r="CL34" s="1306"/>
      <c r="CM34" s="1306"/>
      <c r="CN34" s="1306" t="str">
        <f>MID(SUVAHAVUJ!AE72,8,1)</f>
        <v xml:space="preserve"> </v>
      </c>
      <c r="CO34" s="1306"/>
      <c r="CP34" s="1306"/>
      <c r="CQ34" s="1306"/>
      <c r="CR34" s="1306"/>
      <c r="CS34" s="1306" t="str">
        <f>MID(SUVAHAVUJ!AE72,9,1)</f>
        <v xml:space="preserve"> </v>
      </c>
      <c r="CT34" s="1306"/>
      <c r="CU34" s="1306"/>
      <c r="CV34" s="1306"/>
      <c r="CW34" s="1306"/>
      <c r="CX34" s="1306"/>
      <c r="CY34" s="1306" t="str">
        <f>MID(SUVAHAVUJ!AE72,10,1)</f>
        <v xml:space="preserve"> </v>
      </c>
      <c r="CZ34" s="1306"/>
      <c r="DA34" s="1306"/>
      <c r="DB34" s="1306"/>
      <c r="DC34" s="1306"/>
      <c r="DD34" s="1306" t="str">
        <f>MID(SUVAHAVUJ!AE72,11,1)</f>
        <v>0</v>
      </c>
      <c r="DE34" s="1306"/>
      <c r="DF34" s="1306"/>
      <c r="DG34" s="1306"/>
      <c r="DH34" s="1306"/>
      <c r="DI34" s="1316"/>
      <c r="DJ34" s="1304"/>
      <c r="DK34" s="1304"/>
      <c r="DL34" s="1304"/>
      <c r="DM34" s="1304"/>
      <c r="DN34" s="1304"/>
      <c r="DO34" s="1304"/>
      <c r="DP34" s="1304"/>
      <c r="DQ34" s="1304"/>
      <c r="DR34" s="1304"/>
      <c r="DS34" s="1304"/>
      <c r="DT34" s="1304"/>
      <c r="DU34" s="1304"/>
      <c r="DV34" s="1304"/>
      <c r="DW34" s="1304"/>
      <c r="DX34" s="1304"/>
      <c r="DY34" s="1304"/>
      <c r="DZ34" s="1304"/>
      <c r="EA34" s="1304"/>
      <c r="EB34" s="1304"/>
      <c r="EC34" s="1304"/>
      <c r="ED34" s="1304"/>
      <c r="EE34" s="1304"/>
      <c r="EF34" s="1304"/>
      <c r="EG34" s="1304"/>
      <c r="EH34" s="1304"/>
      <c r="EI34" s="1304"/>
      <c r="EJ34" s="1304"/>
      <c r="EK34" s="1304"/>
      <c r="EL34" s="1304"/>
      <c r="EM34" s="1304"/>
      <c r="EN34" s="370"/>
      <c r="EO34" s="371"/>
      <c r="EP34" s="1306" t="str">
        <f>MID(SUVAHAVUJ!AG72,1,1)</f>
        <v xml:space="preserve"> </v>
      </c>
      <c r="EQ34" s="1306"/>
      <c r="ER34" s="1306"/>
      <c r="ES34" s="1306"/>
      <c r="ET34" s="1306"/>
      <c r="EU34" s="1306"/>
      <c r="EV34" s="1306" t="str">
        <f>MID(SUVAHAVUJ!AG72,2,1)</f>
        <v xml:space="preserve"> </v>
      </c>
      <c r="EW34" s="1306"/>
      <c r="EX34" s="1306"/>
      <c r="EY34" s="1306"/>
      <c r="EZ34" s="1306"/>
      <c r="FA34" s="1306" t="str">
        <f>MID(SUVAHAVUJ!AG72,3,1)</f>
        <v xml:space="preserve"> </v>
      </c>
      <c r="FB34" s="1306"/>
      <c r="FC34" s="1306"/>
      <c r="FD34" s="1306"/>
      <c r="FE34" s="1306"/>
      <c r="FF34" s="1306"/>
      <c r="FG34" s="1306" t="str">
        <f>MID(SUVAHAVUJ!AG72,4,1)</f>
        <v xml:space="preserve"> </v>
      </c>
      <c r="FH34" s="1306"/>
      <c r="FI34" s="1306"/>
      <c r="FJ34" s="1306"/>
      <c r="FK34" s="1306"/>
      <c r="FL34" s="1306" t="str">
        <f>MID(SUVAHAVUJ!AG72,5,1)</f>
        <v xml:space="preserve"> </v>
      </c>
      <c r="FM34" s="1306"/>
      <c r="FN34" s="1306"/>
      <c r="FO34" s="1306"/>
      <c r="FP34" s="1306"/>
      <c r="FQ34" s="1306"/>
      <c r="FR34" s="1306" t="str">
        <f>MID(SUVAHAVUJ!AG72,6,1)</f>
        <v xml:space="preserve"> </v>
      </c>
      <c r="FS34" s="1306"/>
      <c r="FT34" s="1306"/>
      <c r="FU34" s="1306"/>
      <c r="FV34" s="1306"/>
      <c r="FW34" s="1306" t="str">
        <f>MID(SUVAHAVUJ!AG72,7,1)</f>
        <v xml:space="preserve"> </v>
      </c>
      <c r="FX34" s="1306"/>
      <c r="FY34" s="1306"/>
      <c r="FZ34" s="1306"/>
      <c r="GA34" s="1306"/>
      <c r="GB34" s="1306"/>
      <c r="GC34" s="1306" t="str">
        <f>MID(SUVAHAVUJ!AG72,8,1)</f>
        <v xml:space="preserve"> </v>
      </c>
      <c r="GD34" s="1306"/>
      <c r="GE34" s="1306"/>
      <c r="GF34" s="1306"/>
      <c r="GG34" s="1306"/>
      <c r="GH34" s="1306" t="str">
        <f>MID(SUVAHAVUJ!AG72,9,1)</f>
        <v xml:space="preserve"> </v>
      </c>
      <c r="GI34" s="1306"/>
      <c r="GJ34" s="1306"/>
      <c r="GK34" s="1306"/>
      <c r="GL34" s="1306"/>
      <c r="GM34" s="1306"/>
      <c r="GN34" s="1306" t="str">
        <f>MID(SUVAHAVUJ!AG72,10,1)</f>
        <v xml:space="preserve"> </v>
      </c>
      <c r="GO34" s="1306"/>
      <c r="GP34" s="1306"/>
      <c r="GQ34" s="1306"/>
      <c r="GR34" s="1306"/>
      <c r="GS34" s="1307" t="str">
        <f>MID(SUVAHAVUJ!AG72,11,1)</f>
        <v>0</v>
      </c>
      <c r="GT34" s="1307"/>
      <c r="GU34" s="1307"/>
      <c r="GV34" s="1307"/>
      <c r="GW34" s="1313"/>
    </row>
    <row r="35" spans="1:205" ht="12" customHeight="1" x14ac:dyDescent="0.2">
      <c r="A35" s="376"/>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363"/>
      <c r="GR35" s="363"/>
      <c r="GS35" s="363"/>
      <c r="GT35" s="363"/>
      <c r="GU35" s="363"/>
      <c r="GV35" s="363"/>
      <c r="GW35" s="377"/>
    </row>
    <row r="36" spans="1:205" ht="12.75" customHeight="1" thickBot="1" x14ac:dyDescent="0.25">
      <c r="A36" s="378"/>
      <c r="B36" s="366"/>
      <c r="C36" s="366"/>
      <c r="D36" s="366"/>
      <c r="E36" s="366"/>
      <c r="F36" s="366"/>
      <c r="G36" s="366"/>
      <c r="H36" s="366"/>
      <c r="I36" s="366"/>
      <c r="J36" s="366"/>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thickTop="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02">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I2:AI2"/>
    <mergeCell ref="B4:K6"/>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8"/>
  <sheetViews>
    <sheetView zoomScale="145" zoomScaleNormal="145" workbookViewId="0">
      <selection activeCell="L4" sqref="L4:AP6"/>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J2" s="1270" t="s">
        <v>2837</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thickBot="1" x14ac:dyDescent="0.25"/>
    <row r="4" spans="2:205" ht="11.25" customHeight="1" x14ac:dyDescent="0.2">
      <c r="B4" s="1281" t="str">
        <f>SUVAHAVUJ!$C$2</f>
        <v>Označenie</v>
      </c>
      <c r="C4" s="1282"/>
      <c r="D4" s="1282"/>
      <c r="E4" s="1282"/>
      <c r="F4" s="1282"/>
      <c r="G4" s="1282"/>
      <c r="H4" s="1282"/>
      <c r="I4" s="1282"/>
      <c r="J4" s="1282"/>
      <c r="K4" s="1283"/>
      <c r="L4" s="1418" t="str">
        <f>SUVAHAVUJ!$AD$1</f>
        <v>STRANA AKTÍV</v>
      </c>
      <c r="M4" s="1419"/>
      <c r="N4" s="1419"/>
      <c r="O4" s="1419"/>
      <c r="P4" s="1419"/>
      <c r="Q4" s="1419"/>
      <c r="R4" s="1419"/>
      <c r="S4" s="1419"/>
      <c r="T4" s="1419"/>
      <c r="U4" s="1419"/>
      <c r="V4" s="1419"/>
      <c r="W4" s="1419"/>
      <c r="X4" s="1419"/>
      <c r="Y4" s="1419"/>
      <c r="Z4" s="1419"/>
      <c r="AA4" s="1419"/>
      <c r="AB4" s="1419"/>
      <c r="AC4" s="1419"/>
      <c r="AD4" s="1419"/>
      <c r="AE4" s="1419"/>
      <c r="AF4" s="1419"/>
      <c r="AG4" s="1419"/>
      <c r="AH4" s="1419"/>
      <c r="AI4" s="1419"/>
      <c r="AJ4" s="1419"/>
      <c r="AK4" s="1419"/>
      <c r="AL4" s="1419"/>
      <c r="AM4" s="1419"/>
      <c r="AN4" s="1419"/>
      <c r="AO4" s="1419"/>
      <c r="AP4" s="1419"/>
      <c r="AQ4" s="1420" t="str">
        <f>SUVAHAVUJ!$E$2</f>
        <v>Číslo riadku</v>
      </c>
      <c r="AR4" s="1421"/>
      <c r="AS4" s="1421"/>
      <c r="AT4" s="1421"/>
      <c r="AU4" s="1421"/>
      <c r="AV4" s="1421"/>
      <c r="AW4" s="1421"/>
      <c r="AX4" s="1422"/>
      <c r="AY4" s="1423" t="str">
        <f>SUVAHAVUJ!$I$1</f>
        <v>Bežné účtovné obdobie</v>
      </c>
      <c r="AZ4" s="1424"/>
      <c r="BA4" s="1424"/>
      <c r="BB4" s="1424"/>
      <c r="BC4" s="1424"/>
      <c r="BD4" s="1424"/>
      <c r="BE4" s="1424"/>
      <c r="BF4" s="1424"/>
      <c r="BG4" s="1424"/>
      <c r="BH4" s="1424"/>
      <c r="BI4" s="1424"/>
      <c r="BJ4" s="1424"/>
      <c r="BK4" s="1424"/>
      <c r="BL4" s="1424"/>
      <c r="BM4" s="1424"/>
      <c r="BN4" s="1424"/>
      <c r="BO4" s="1424"/>
      <c r="BP4" s="1424"/>
      <c r="BQ4" s="1424"/>
      <c r="BR4" s="1424"/>
      <c r="BS4" s="1424"/>
      <c r="BT4" s="1424"/>
      <c r="BU4" s="1424"/>
      <c r="BV4" s="1424"/>
      <c r="BW4" s="1424"/>
      <c r="BX4" s="1424"/>
      <c r="BY4" s="1424"/>
      <c r="BZ4" s="1424"/>
      <c r="CA4" s="1424"/>
      <c r="CB4" s="1424"/>
      <c r="CC4" s="1424"/>
      <c r="CD4" s="1424"/>
      <c r="CE4" s="1424"/>
      <c r="CF4" s="1424"/>
      <c r="CG4" s="1424"/>
      <c r="CH4" s="1424"/>
      <c r="CI4" s="1424"/>
      <c r="CJ4" s="1424"/>
      <c r="CK4" s="1424"/>
      <c r="CL4" s="1424"/>
      <c r="CM4" s="1424"/>
      <c r="CN4" s="1424"/>
      <c r="CO4" s="1424"/>
      <c r="CP4" s="1424"/>
      <c r="CQ4" s="1424"/>
      <c r="CR4" s="1424"/>
      <c r="CS4" s="1424"/>
      <c r="CT4" s="1424"/>
      <c r="CU4" s="1424"/>
      <c r="CV4" s="1424"/>
      <c r="CW4" s="1424"/>
      <c r="CX4" s="1424"/>
      <c r="CY4" s="1424"/>
      <c r="CZ4" s="1424"/>
      <c r="DA4" s="1424"/>
      <c r="DB4" s="1424"/>
      <c r="DC4" s="1424"/>
      <c r="DD4" s="1424"/>
      <c r="DE4" s="1424"/>
      <c r="DF4" s="1424"/>
      <c r="DG4" s="1424"/>
      <c r="DH4" s="1424"/>
      <c r="DI4" s="1424"/>
      <c r="DJ4" s="1424"/>
      <c r="DK4" s="1424"/>
      <c r="DL4" s="1424"/>
      <c r="DM4" s="1424"/>
      <c r="DN4" s="1424"/>
      <c r="DO4" s="1424"/>
      <c r="DP4" s="1424"/>
      <c r="DQ4" s="1424"/>
      <c r="DR4" s="1424"/>
      <c r="DS4" s="1424"/>
      <c r="DT4" s="1424"/>
      <c r="DU4" s="1424"/>
      <c r="DV4" s="1424"/>
      <c r="DW4" s="1424"/>
      <c r="DX4" s="1424"/>
      <c r="DY4" s="1424"/>
      <c r="DZ4" s="1424"/>
      <c r="EA4" s="1424"/>
      <c r="EB4" s="1424"/>
      <c r="EC4" s="1424"/>
      <c r="ED4" s="1424"/>
      <c r="EE4" s="1424"/>
      <c r="EF4" s="1424"/>
      <c r="EG4" s="1424"/>
      <c r="EH4" s="1424"/>
      <c r="EI4" s="1424"/>
      <c r="EJ4" s="1424"/>
      <c r="EK4" s="1424"/>
      <c r="EL4" s="1424"/>
      <c r="EM4" s="1424"/>
      <c r="EN4" s="1424"/>
      <c r="EO4" s="1424"/>
      <c r="EP4" s="1424"/>
      <c r="EQ4" s="1424"/>
      <c r="ER4" s="1424"/>
      <c r="ES4" s="1424"/>
      <c r="ET4" s="1424"/>
      <c r="EU4" s="1424"/>
      <c r="EV4" s="1424"/>
      <c r="EW4" s="1424"/>
      <c r="EX4" s="1424"/>
      <c r="EY4" s="1424"/>
      <c r="EZ4" s="1424"/>
      <c r="FA4" s="1424"/>
      <c r="FB4" s="1425"/>
      <c r="FC4" s="1410" t="str">
        <f>SUVAHAVUJ!$S$1</f>
        <v>Bezprostredne predchádzajúce účtovné obdobie</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2:205" ht="11.25" customHeight="1" x14ac:dyDescent="0.2">
      <c r="B5" s="1284"/>
      <c r="C5" s="1285"/>
      <c r="D5" s="1285"/>
      <c r="E5" s="1285"/>
      <c r="F5" s="1285"/>
      <c r="G5" s="1285"/>
      <c r="H5" s="1285"/>
      <c r="I5" s="1285"/>
      <c r="J5" s="1285"/>
      <c r="K5" s="1286"/>
      <c r="L5" s="1254"/>
      <c r="M5" s="1255"/>
      <c r="N5" s="1255"/>
      <c r="O5" s="1255"/>
      <c r="P5" s="1255"/>
      <c r="Q5" s="1255"/>
      <c r="R5" s="1255"/>
      <c r="S5" s="1255"/>
      <c r="T5" s="1255"/>
      <c r="U5" s="1255"/>
      <c r="V5" s="1255"/>
      <c r="W5" s="1255"/>
      <c r="X5" s="1255"/>
      <c r="Y5" s="1255"/>
      <c r="Z5" s="1255"/>
      <c r="AA5" s="1255"/>
      <c r="AB5" s="1255"/>
      <c r="AC5" s="1255"/>
      <c r="AD5" s="1255"/>
      <c r="AE5" s="1255"/>
      <c r="AF5" s="1255"/>
      <c r="AG5" s="1255"/>
      <c r="AH5" s="1255"/>
      <c r="AI5" s="1255"/>
      <c r="AJ5" s="1255"/>
      <c r="AK5" s="1255"/>
      <c r="AL5" s="1255"/>
      <c r="AM5" s="1255"/>
      <c r="AN5" s="1255"/>
      <c r="AO5" s="1255"/>
      <c r="AP5" s="1255"/>
      <c r="AQ5" s="1261"/>
      <c r="AR5" s="1262"/>
      <c r="AS5" s="1262"/>
      <c r="AT5" s="1262"/>
      <c r="AU5" s="1262"/>
      <c r="AV5" s="1262"/>
      <c r="AW5" s="1262"/>
      <c r="AX5" s="1263"/>
      <c r="AY5" s="1414">
        <v>1</v>
      </c>
      <c r="AZ5" s="1415"/>
      <c r="BA5" s="1415"/>
      <c r="BB5" s="1415"/>
      <c r="BC5" s="1415"/>
      <c r="BD5" s="1416"/>
      <c r="BE5" s="1272" t="str">
        <f>SUVAHAVUJ!$AN$2</f>
        <v>Brutto-časť 1</v>
      </c>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c r="DF5" s="1273"/>
      <c r="DG5" s="1273"/>
      <c r="DH5" s="1273"/>
      <c r="DI5" s="1274"/>
      <c r="DJ5" s="1278" t="str">
        <f>SUVAHAVUJ!$AS$2</f>
        <v>Netto</v>
      </c>
      <c r="DK5" s="1279"/>
      <c r="DL5" s="1279"/>
      <c r="DM5" s="1279"/>
      <c r="DN5" s="1279"/>
      <c r="DO5" s="1279"/>
      <c r="DP5" s="1279"/>
      <c r="DQ5" s="1279"/>
      <c r="DR5" s="1279"/>
      <c r="DS5" s="1279"/>
      <c r="DT5" s="1279"/>
      <c r="DU5" s="1279"/>
      <c r="DV5" s="1279"/>
      <c r="DW5" s="1279"/>
      <c r="DX5" s="1279"/>
      <c r="DY5" s="1279"/>
      <c r="DZ5" s="1279"/>
      <c r="EA5" s="1279"/>
      <c r="EB5" s="1279"/>
      <c r="EC5" s="1279"/>
      <c r="ED5" s="1279"/>
      <c r="EE5" s="1279"/>
      <c r="EF5" s="1279"/>
      <c r="EG5" s="1279"/>
      <c r="EH5" s="1279"/>
      <c r="EI5" s="1279"/>
      <c r="EJ5" s="1279"/>
      <c r="EK5" s="1279"/>
      <c r="EL5" s="1279"/>
      <c r="EM5" s="1279"/>
      <c r="EN5" s="1279"/>
      <c r="EO5" s="1279"/>
      <c r="EP5" s="1279"/>
      <c r="EQ5" s="1279"/>
      <c r="ER5" s="1279"/>
      <c r="ES5" s="1279"/>
      <c r="ET5" s="1279"/>
      <c r="EU5" s="1279"/>
      <c r="EV5" s="1279"/>
      <c r="EW5" s="1279"/>
      <c r="EX5" s="1279"/>
      <c r="EY5" s="1279"/>
      <c r="EZ5" s="1279"/>
      <c r="FA5" s="1279"/>
      <c r="FB5" s="1280"/>
      <c r="FC5" s="1296"/>
      <c r="FD5" s="1297"/>
      <c r="FE5" s="1297"/>
      <c r="FF5" s="1297"/>
      <c r="FG5" s="1297"/>
      <c r="FH5" s="1297"/>
      <c r="FI5" s="1297"/>
      <c r="FJ5" s="1297"/>
      <c r="FK5" s="1297"/>
      <c r="FL5" s="1297"/>
      <c r="FM5" s="1297"/>
      <c r="FN5" s="1297"/>
      <c r="FO5" s="1297"/>
      <c r="FP5" s="1297"/>
      <c r="FQ5" s="1297"/>
      <c r="FR5" s="1297"/>
      <c r="FS5" s="1297"/>
      <c r="FT5" s="1297"/>
      <c r="FU5" s="1297"/>
      <c r="FV5" s="1297"/>
      <c r="FW5" s="1297"/>
      <c r="FX5" s="1297"/>
      <c r="FY5" s="1297"/>
      <c r="FZ5" s="1297"/>
      <c r="GA5" s="1297"/>
      <c r="GB5" s="1297"/>
      <c r="GC5" s="1297"/>
      <c r="GD5" s="1297"/>
      <c r="GE5" s="1297"/>
      <c r="GF5" s="1297"/>
      <c r="GG5" s="1297"/>
      <c r="GH5" s="1297"/>
      <c r="GI5" s="1297"/>
      <c r="GJ5" s="1297"/>
      <c r="GK5" s="1297"/>
      <c r="GL5" s="1297"/>
      <c r="GM5" s="1297"/>
      <c r="GN5" s="1297"/>
      <c r="GO5" s="1297"/>
      <c r="GP5" s="1297"/>
      <c r="GQ5" s="1297"/>
      <c r="GR5" s="1297"/>
      <c r="GS5" s="1297"/>
      <c r="GT5" s="1297"/>
      <c r="GU5" s="1297"/>
      <c r="GV5" s="1297"/>
      <c r="GW5" s="1413"/>
    </row>
    <row r="6" spans="2:205" ht="10.5" customHeight="1" x14ac:dyDescent="0.2">
      <c r="B6" s="1287"/>
      <c r="C6" s="1288"/>
      <c r="D6" s="1288"/>
      <c r="E6" s="1288"/>
      <c r="F6" s="1288"/>
      <c r="G6" s="1288"/>
      <c r="H6" s="1288"/>
      <c r="I6" s="1288"/>
      <c r="J6" s="1288"/>
      <c r="K6" s="1289"/>
      <c r="L6" s="1256"/>
      <c r="M6" s="1257"/>
      <c r="N6" s="1257"/>
      <c r="O6" s="1257"/>
      <c r="P6" s="1257"/>
      <c r="Q6" s="1257"/>
      <c r="R6" s="1257"/>
      <c r="S6" s="1257"/>
      <c r="T6" s="1257"/>
      <c r="U6" s="1257"/>
      <c r="V6" s="1257"/>
      <c r="W6" s="1257"/>
      <c r="X6" s="1257"/>
      <c r="Y6" s="1257"/>
      <c r="Z6" s="1257"/>
      <c r="AA6" s="1257"/>
      <c r="AB6" s="1257"/>
      <c r="AC6" s="1257"/>
      <c r="AD6" s="1257"/>
      <c r="AE6" s="1257"/>
      <c r="AF6" s="1257"/>
      <c r="AG6" s="1257"/>
      <c r="AH6" s="1257"/>
      <c r="AI6" s="1257"/>
      <c r="AJ6" s="1257"/>
      <c r="AK6" s="1257"/>
      <c r="AL6" s="1257"/>
      <c r="AM6" s="1257"/>
      <c r="AN6" s="1257"/>
      <c r="AO6" s="1257"/>
      <c r="AP6" s="1257"/>
      <c r="AQ6" s="1264"/>
      <c r="AR6" s="1265"/>
      <c r="AS6" s="1265"/>
      <c r="AT6" s="1265"/>
      <c r="AU6" s="1265"/>
      <c r="AV6" s="1265"/>
      <c r="AW6" s="1265"/>
      <c r="AX6" s="1266"/>
      <c r="AY6" s="1414"/>
      <c r="AZ6" s="1415"/>
      <c r="BA6" s="1415"/>
      <c r="BB6" s="1415"/>
      <c r="BC6" s="1415"/>
      <c r="BD6" s="1416"/>
      <c r="BE6" s="1275" t="str">
        <f>SUVAHAVUJ!$AP$2</f>
        <v>Oprávky</v>
      </c>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1276"/>
      <c r="DG6" s="1276"/>
      <c r="DH6" s="1276"/>
      <c r="DI6" s="1277"/>
      <c r="DJ6" s="1278"/>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79"/>
      <c r="EN6" s="1279"/>
      <c r="EO6" s="1279"/>
      <c r="EP6" s="1279"/>
      <c r="EQ6" s="1279"/>
      <c r="ER6" s="1279"/>
      <c r="ES6" s="1279"/>
      <c r="ET6" s="1279"/>
      <c r="EU6" s="1279"/>
      <c r="EV6" s="1279"/>
      <c r="EW6" s="1279"/>
      <c r="EX6" s="1279"/>
      <c r="EY6" s="1279"/>
      <c r="EZ6" s="1279"/>
      <c r="FA6" s="1279"/>
      <c r="FB6" s="1280"/>
      <c r="FC6" s="1290" t="s">
        <v>2832</v>
      </c>
      <c r="FD6" s="1291"/>
      <c r="FE6" s="1291"/>
      <c r="FF6" s="1291"/>
      <c r="FG6" s="1291"/>
      <c r="FH6" s="1291"/>
      <c r="FI6" s="1291"/>
      <c r="FJ6" s="1291"/>
      <c r="FK6" s="1291"/>
      <c r="FL6" s="1291"/>
      <c r="FM6" s="1291"/>
      <c r="FN6" s="1291"/>
      <c r="FO6" s="1291"/>
      <c r="FP6" s="1291"/>
      <c r="FQ6" s="1291"/>
      <c r="FR6" s="1291"/>
      <c r="FS6" s="1291"/>
      <c r="FT6" s="1291"/>
      <c r="FU6" s="1291"/>
      <c r="FV6" s="1291"/>
      <c r="FW6" s="1291"/>
      <c r="FX6" s="1291"/>
      <c r="FY6" s="1291"/>
      <c r="FZ6" s="1291"/>
      <c r="GA6" s="1291"/>
      <c r="GB6" s="1291"/>
      <c r="GC6" s="1291"/>
      <c r="GD6" s="1291"/>
      <c r="GE6" s="1291"/>
      <c r="GF6" s="1291"/>
      <c r="GG6" s="1291"/>
      <c r="GH6" s="1291"/>
      <c r="GI6" s="1291"/>
      <c r="GJ6" s="1291"/>
      <c r="GK6" s="1291"/>
      <c r="GL6" s="1291"/>
      <c r="GM6" s="1291"/>
      <c r="GN6" s="1291"/>
      <c r="GO6" s="1291"/>
      <c r="GP6" s="1291"/>
      <c r="GQ6" s="1291"/>
      <c r="GR6" s="1291"/>
      <c r="GS6" s="1291"/>
      <c r="GT6" s="1291"/>
      <c r="GU6" s="1291"/>
      <c r="GV6" s="1291"/>
      <c r="GW6" s="1417"/>
    </row>
    <row r="7" spans="2:205" s="129" customFormat="1" ht="25.5" customHeight="1" x14ac:dyDescent="0.2">
      <c r="B7" s="1409" t="s">
        <v>2277</v>
      </c>
      <c r="C7" s="1299"/>
      <c r="D7" s="1299"/>
      <c r="E7" s="1299"/>
      <c r="F7" s="1299"/>
      <c r="G7" s="1299"/>
      <c r="H7" s="1299"/>
      <c r="I7" s="1299"/>
      <c r="J7" s="1299"/>
      <c r="K7" s="1299"/>
      <c r="L7" s="1300" t="str">
        <f>SUVAHAVUJ!$D$73</f>
        <v>Finančné účty r. 72 + r. 73</v>
      </c>
      <c r="M7" s="1301"/>
      <c r="N7" s="1301"/>
      <c r="O7" s="1301"/>
      <c r="P7" s="1301"/>
      <c r="Q7" s="1301"/>
      <c r="R7" s="1301"/>
      <c r="S7" s="1301"/>
      <c r="T7" s="1301"/>
      <c r="U7" s="1301"/>
      <c r="V7" s="1301"/>
      <c r="W7" s="1301"/>
      <c r="X7" s="1301"/>
      <c r="Y7" s="1301"/>
      <c r="Z7" s="1301"/>
      <c r="AA7" s="1301"/>
      <c r="AB7" s="1301"/>
      <c r="AC7" s="1301"/>
      <c r="AD7" s="1301"/>
      <c r="AE7" s="1301"/>
      <c r="AF7" s="1301"/>
      <c r="AG7" s="1301"/>
      <c r="AH7" s="1301"/>
      <c r="AI7" s="1301"/>
      <c r="AJ7" s="1301"/>
      <c r="AK7" s="1301"/>
      <c r="AL7" s="1301"/>
      <c r="AM7" s="1301"/>
      <c r="AN7" s="1301"/>
      <c r="AO7" s="1301"/>
      <c r="AP7" s="1301"/>
      <c r="AQ7" s="1302" t="s">
        <v>809</v>
      </c>
      <c r="AR7" s="1302"/>
      <c r="AS7" s="1302"/>
      <c r="AT7" s="1302"/>
      <c r="AU7" s="1302"/>
      <c r="AV7" s="1302"/>
      <c r="AW7" s="1302"/>
      <c r="AX7" s="1302"/>
      <c r="AY7" s="370"/>
      <c r="AZ7" s="371"/>
      <c r="BA7" s="1306" t="str">
        <f>MID(SUVAHAVUJ!AD73,1,1)</f>
        <v xml:space="preserve"> </v>
      </c>
      <c r="BB7" s="1306"/>
      <c r="BC7" s="1306"/>
      <c r="BD7" s="1306"/>
      <c r="BE7" s="1306"/>
      <c r="BF7" s="1306"/>
      <c r="BG7" s="1306" t="str">
        <f>MID(SUVAHAVUJ!AD73,2,1)</f>
        <v xml:space="preserve"> </v>
      </c>
      <c r="BH7" s="1306"/>
      <c r="BI7" s="1306"/>
      <c r="BJ7" s="1306"/>
      <c r="BK7" s="1306"/>
      <c r="BL7" s="1306" t="str">
        <f>MID(SUVAHAVUJ!AD73,3,1)</f>
        <v xml:space="preserve"> </v>
      </c>
      <c r="BM7" s="1306"/>
      <c r="BN7" s="1306"/>
      <c r="BO7" s="1306"/>
      <c r="BP7" s="1306"/>
      <c r="BQ7" s="1306"/>
      <c r="BR7" s="1306" t="str">
        <f>MID(SUVAHAVUJ!AD73,4,1)</f>
        <v xml:space="preserve"> </v>
      </c>
      <c r="BS7" s="1306"/>
      <c r="BT7" s="1306"/>
      <c r="BU7" s="1306"/>
      <c r="BV7" s="1306"/>
      <c r="BW7" s="1306" t="str">
        <f>MID(SUVAHAVUJ!AD73,5,1)</f>
        <v xml:space="preserve"> </v>
      </c>
      <c r="BX7" s="1306"/>
      <c r="BY7" s="1306"/>
      <c r="BZ7" s="1306"/>
      <c r="CA7" s="1306"/>
      <c r="CB7" s="1306"/>
      <c r="CC7" s="1306" t="str">
        <f>MID(SUVAHAVUJ!AD73,6,1)</f>
        <v xml:space="preserve"> </v>
      </c>
      <c r="CD7" s="1306"/>
      <c r="CE7" s="1306"/>
      <c r="CF7" s="1306"/>
      <c r="CG7" s="1306"/>
      <c r="CH7" s="1306" t="str">
        <f>MID(SUVAHAVUJ!AD73,7,1)</f>
        <v>1</v>
      </c>
      <c r="CI7" s="1306"/>
      <c r="CJ7" s="1306"/>
      <c r="CK7" s="1306"/>
      <c r="CL7" s="1306"/>
      <c r="CM7" s="1306"/>
      <c r="CN7" s="1306" t="str">
        <f>MID(SUVAHAVUJ!AD73,8,1)</f>
        <v>3</v>
      </c>
      <c r="CO7" s="1306"/>
      <c r="CP7" s="1306"/>
      <c r="CQ7" s="1306"/>
      <c r="CR7" s="1306"/>
      <c r="CS7" s="1306" t="str">
        <f>MID(SUVAHAVUJ!AD73,9,1)</f>
        <v>0</v>
      </c>
      <c r="CT7" s="1306"/>
      <c r="CU7" s="1306"/>
      <c r="CV7" s="1306"/>
      <c r="CW7" s="1306"/>
      <c r="CX7" s="1306"/>
      <c r="CY7" s="1306" t="str">
        <f>MID(SUVAHAVUJ!AD73,10,1)</f>
        <v>0</v>
      </c>
      <c r="CZ7" s="1306"/>
      <c r="DA7" s="1306"/>
      <c r="DB7" s="1306"/>
      <c r="DC7" s="1306"/>
      <c r="DD7" s="1306" t="str">
        <f>MID(SUVAHAVUJ!AD73,11,1)</f>
        <v>0</v>
      </c>
      <c r="DE7" s="1306"/>
      <c r="DF7" s="1306"/>
      <c r="DG7" s="1306"/>
      <c r="DH7" s="1306"/>
      <c r="DI7" s="1316"/>
      <c r="DJ7" s="370"/>
      <c r="DK7" s="371"/>
      <c r="DL7" s="1306" t="str">
        <f>MID(SUVAHAVUJ!AF73,1,1)</f>
        <v xml:space="preserve"> </v>
      </c>
      <c r="DM7" s="1306"/>
      <c r="DN7" s="1306"/>
      <c r="DO7" s="1306"/>
      <c r="DP7" s="1306"/>
      <c r="DQ7" s="1306"/>
      <c r="DR7" s="1306" t="str">
        <f>MID(SUVAHAVUJ!AF73,2,1)</f>
        <v xml:space="preserve"> </v>
      </c>
      <c r="DS7" s="1306"/>
      <c r="DT7" s="1306"/>
      <c r="DU7" s="1306"/>
      <c r="DV7" s="1306"/>
      <c r="DW7" s="1306" t="str">
        <f>MID(SUVAHAVUJ!AF73,3,1)</f>
        <v xml:space="preserve"> </v>
      </c>
      <c r="DX7" s="1306"/>
      <c r="DY7" s="1306"/>
      <c r="DZ7" s="1306"/>
      <c r="EA7" s="1306"/>
      <c r="EB7" s="1306"/>
      <c r="EC7" s="1306" t="str">
        <f>MID(SUVAHAVUJ!AF73,4,1)</f>
        <v xml:space="preserve"> </v>
      </c>
      <c r="ED7" s="1306"/>
      <c r="EE7" s="1306"/>
      <c r="EF7" s="1306"/>
      <c r="EG7" s="1306"/>
      <c r="EH7" s="1306" t="str">
        <f>MID(SUVAHAVUJ!AF73,5,1)</f>
        <v xml:space="preserve"> </v>
      </c>
      <c r="EI7" s="1306"/>
      <c r="EJ7" s="1306"/>
      <c r="EK7" s="1306"/>
      <c r="EL7" s="1306"/>
      <c r="EM7" s="1306"/>
      <c r="EN7" s="1306" t="str">
        <f>MID(SUVAHAVUJ!AF73,6,1)</f>
        <v xml:space="preserve"> </v>
      </c>
      <c r="EO7" s="1306"/>
      <c r="EP7" s="1306"/>
      <c r="EQ7" s="1306"/>
      <c r="ER7" s="1306"/>
      <c r="ES7" s="1306" t="str">
        <f>MID(SUVAHAVUJ!AF73,7,1)</f>
        <v>1</v>
      </c>
      <c r="ET7" s="1306"/>
      <c r="EU7" s="1306"/>
      <c r="EV7" s="1306"/>
      <c r="EW7" s="1306"/>
      <c r="EX7" s="1306"/>
      <c r="EY7" s="1306" t="str">
        <f>MID(SUVAHAVUJ!AF73,8,1)</f>
        <v>3</v>
      </c>
      <c r="EZ7" s="1306"/>
      <c r="FA7" s="1306"/>
      <c r="FB7" s="1306"/>
      <c r="FC7" s="1306"/>
      <c r="FD7" s="1306" t="str">
        <f>MID(SUVAHAVUJ!AF73,9,1)</f>
        <v>0</v>
      </c>
      <c r="FE7" s="1306"/>
      <c r="FF7" s="1306"/>
      <c r="FG7" s="1306"/>
      <c r="FH7" s="1306"/>
      <c r="FI7" s="1306"/>
      <c r="FJ7" s="1306" t="str">
        <f>MID(SUVAHAVUJ!AF73,10,1)</f>
        <v>0</v>
      </c>
      <c r="FK7" s="1306"/>
      <c r="FL7" s="1306"/>
      <c r="FM7" s="1306"/>
      <c r="FN7" s="1306"/>
      <c r="FO7" s="1307" t="str">
        <f>MID(SUVAHAVUJ!AF73,11,1)</f>
        <v>0</v>
      </c>
      <c r="FP7" s="1307"/>
      <c r="FQ7" s="1307"/>
      <c r="FR7" s="1307"/>
      <c r="FS7" s="1313"/>
      <c r="FT7" s="1303"/>
      <c r="FU7" s="1303"/>
      <c r="FV7" s="1303"/>
      <c r="FW7" s="1303"/>
      <c r="FX7" s="1303"/>
      <c r="FY7" s="1303"/>
      <c r="FZ7" s="1303"/>
      <c r="GA7" s="1303"/>
      <c r="GB7" s="1303"/>
      <c r="GC7" s="1303"/>
      <c r="GD7" s="1303"/>
      <c r="GE7" s="1303"/>
      <c r="GF7" s="1303"/>
      <c r="GG7" s="1303"/>
      <c r="GH7" s="1303"/>
      <c r="GI7" s="1303"/>
      <c r="GJ7" s="1303"/>
      <c r="GK7" s="1303"/>
      <c r="GL7" s="1303"/>
      <c r="GM7" s="1303"/>
      <c r="GN7" s="1303"/>
      <c r="GO7" s="1303"/>
      <c r="GP7" s="1303"/>
      <c r="GQ7" s="1303"/>
      <c r="GR7" s="1303"/>
      <c r="GS7" s="1303"/>
      <c r="GT7" s="1303"/>
      <c r="GU7" s="1303"/>
      <c r="GV7" s="1303"/>
      <c r="GW7" s="1388"/>
    </row>
    <row r="8" spans="2:205" ht="22.5" customHeight="1" x14ac:dyDescent="0.2">
      <c r="B8" s="1409"/>
      <c r="C8" s="1299"/>
      <c r="D8" s="1299"/>
      <c r="E8" s="1299"/>
      <c r="F8" s="1299"/>
      <c r="G8" s="1299"/>
      <c r="H8" s="1299"/>
      <c r="I8" s="1299"/>
      <c r="J8" s="1299"/>
      <c r="K8" s="1299"/>
      <c r="L8" s="1301"/>
      <c r="M8" s="1301"/>
      <c r="N8" s="1301"/>
      <c r="O8" s="1301"/>
      <c r="P8" s="1301"/>
      <c r="Q8" s="1301"/>
      <c r="R8" s="1301"/>
      <c r="S8" s="1301"/>
      <c r="T8" s="1301"/>
      <c r="U8" s="1301"/>
      <c r="V8" s="1301"/>
      <c r="W8" s="1301"/>
      <c r="X8" s="1301"/>
      <c r="Y8" s="1301"/>
      <c r="Z8" s="1301"/>
      <c r="AA8" s="1301"/>
      <c r="AB8" s="1301"/>
      <c r="AC8" s="1301"/>
      <c r="AD8" s="1301"/>
      <c r="AE8" s="1301"/>
      <c r="AF8" s="1301"/>
      <c r="AG8" s="1301"/>
      <c r="AH8" s="1301"/>
      <c r="AI8" s="1301"/>
      <c r="AJ8" s="1301"/>
      <c r="AK8" s="1301"/>
      <c r="AL8" s="1301"/>
      <c r="AM8" s="1301"/>
      <c r="AN8" s="1301"/>
      <c r="AO8" s="1301"/>
      <c r="AP8" s="1301"/>
      <c r="AQ8" s="1302"/>
      <c r="AR8" s="1302"/>
      <c r="AS8" s="1302"/>
      <c r="AT8" s="1302"/>
      <c r="AU8" s="1302"/>
      <c r="AV8" s="1302"/>
      <c r="AW8" s="1302"/>
      <c r="AX8" s="1302"/>
      <c r="AY8" s="370"/>
      <c r="AZ8" s="371"/>
      <c r="BA8" s="1306" t="str">
        <f>MID(SUVAHAVUJ!AE73,1,1)</f>
        <v xml:space="preserve"> </v>
      </c>
      <c r="BB8" s="1306"/>
      <c r="BC8" s="1306"/>
      <c r="BD8" s="1306"/>
      <c r="BE8" s="1306"/>
      <c r="BF8" s="1306"/>
      <c r="BG8" s="1306" t="str">
        <f>MID(SUVAHAVUJ!AE73,2,1)</f>
        <v xml:space="preserve"> </v>
      </c>
      <c r="BH8" s="1306"/>
      <c r="BI8" s="1306"/>
      <c r="BJ8" s="1306"/>
      <c r="BK8" s="1306"/>
      <c r="BL8" s="1306" t="str">
        <f>MID(SUVAHAVUJ!AE73,3,1)</f>
        <v xml:space="preserve"> </v>
      </c>
      <c r="BM8" s="1306"/>
      <c r="BN8" s="1306"/>
      <c r="BO8" s="1306"/>
      <c r="BP8" s="1306"/>
      <c r="BQ8" s="1306"/>
      <c r="BR8" s="1306" t="str">
        <f>MID(SUVAHAVUJ!AE73,4,1)</f>
        <v xml:space="preserve"> </v>
      </c>
      <c r="BS8" s="1306"/>
      <c r="BT8" s="1306"/>
      <c r="BU8" s="1306"/>
      <c r="BV8" s="1306"/>
      <c r="BW8" s="1306" t="str">
        <f>MID(SUVAHAVUJ!AE73,5,1)</f>
        <v xml:space="preserve"> </v>
      </c>
      <c r="BX8" s="1306"/>
      <c r="BY8" s="1306"/>
      <c r="BZ8" s="1306"/>
      <c r="CA8" s="1306"/>
      <c r="CB8" s="1306"/>
      <c r="CC8" s="1306" t="str">
        <f>MID(SUVAHAVUJ!AE73,6,1)</f>
        <v xml:space="preserve"> </v>
      </c>
      <c r="CD8" s="1306"/>
      <c r="CE8" s="1306"/>
      <c r="CF8" s="1306"/>
      <c r="CG8" s="1306"/>
      <c r="CH8" s="1306" t="str">
        <f>MID(SUVAHAVUJ!AE73,7,1)</f>
        <v xml:space="preserve"> </v>
      </c>
      <c r="CI8" s="1306"/>
      <c r="CJ8" s="1306"/>
      <c r="CK8" s="1306"/>
      <c r="CL8" s="1306"/>
      <c r="CM8" s="1306"/>
      <c r="CN8" s="1306" t="str">
        <f>MID(SUVAHAVUJ!AE73,8,1)</f>
        <v xml:space="preserve"> </v>
      </c>
      <c r="CO8" s="1306"/>
      <c r="CP8" s="1306"/>
      <c r="CQ8" s="1306"/>
      <c r="CR8" s="1306"/>
      <c r="CS8" s="1306" t="str">
        <f>MID(SUVAHAVUJ!AE73,9,1)</f>
        <v xml:space="preserve"> </v>
      </c>
      <c r="CT8" s="1306"/>
      <c r="CU8" s="1306"/>
      <c r="CV8" s="1306"/>
      <c r="CW8" s="1306"/>
      <c r="CX8" s="1306"/>
      <c r="CY8" s="1306" t="str">
        <f>MID(SUVAHAVUJ!AE73,10,1)</f>
        <v xml:space="preserve"> </v>
      </c>
      <c r="CZ8" s="1306"/>
      <c r="DA8" s="1306"/>
      <c r="DB8" s="1306"/>
      <c r="DC8" s="1306"/>
      <c r="DD8" s="1306" t="str">
        <f>MID(SUVAHAVUJ!AE73,11,1)</f>
        <v>0</v>
      </c>
      <c r="DE8" s="1306"/>
      <c r="DF8" s="1306"/>
      <c r="DG8" s="1306"/>
      <c r="DH8" s="1306"/>
      <c r="DI8" s="1316"/>
      <c r="DJ8" s="1304"/>
      <c r="DK8" s="1304"/>
      <c r="DL8" s="1304"/>
      <c r="DM8" s="1304"/>
      <c r="DN8" s="1304"/>
      <c r="DO8" s="1304"/>
      <c r="DP8" s="1304"/>
      <c r="DQ8" s="1304"/>
      <c r="DR8" s="1304"/>
      <c r="DS8" s="1304"/>
      <c r="DT8" s="1304"/>
      <c r="DU8" s="1304"/>
      <c r="DV8" s="1304"/>
      <c r="DW8" s="1304"/>
      <c r="DX8" s="1304"/>
      <c r="DY8" s="1304"/>
      <c r="DZ8" s="1304"/>
      <c r="EA8" s="1304"/>
      <c r="EB8" s="1304"/>
      <c r="EC8" s="1304"/>
      <c r="ED8" s="1304"/>
      <c r="EE8" s="1304"/>
      <c r="EF8" s="1304"/>
      <c r="EG8" s="1304"/>
      <c r="EH8" s="1304"/>
      <c r="EI8" s="1304"/>
      <c r="EJ8" s="1304"/>
      <c r="EK8" s="1304"/>
      <c r="EL8" s="1304"/>
      <c r="EM8" s="1304"/>
      <c r="EN8" s="370"/>
      <c r="EO8" s="371"/>
      <c r="EP8" s="1306" t="str">
        <f>MID(SUVAHAVUJ!AG73,1,1)</f>
        <v xml:space="preserve"> </v>
      </c>
      <c r="EQ8" s="1306"/>
      <c r="ER8" s="1306"/>
      <c r="ES8" s="1306"/>
      <c r="ET8" s="1306"/>
      <c r="EU8" s="1306"/>
      <c r="EV8" s="1306" t="str">
        <f>MID(SUVAHAVUJ!AG73,2,1)</f>
        <v xml:space="preserve"> </v>
      </c>
      <c r="EW8" s="1306"/>
      <c r="EX8" s="1306"/>
      <c r="EY8" s="1306"/>
      <c r="EZ8" s="1306"/>
      <c r="FA8" s="1306" t="str">
        <f>MID(SUVAHAVUJ!AG73,3,1)</f>
        <v xml:space="preserve"> </v>
      </c>
      <c r="FB8" s="1306"/>
      <c r="FC8" s="1306"/>
      <c r="FD8" s="1306"/>
      <c r="FE8" s="1306"/>
      <c r="FF8" s="1306"/>
      <c r="FG8" s="1306" t="str">
        <f>MID(SUVAHAVUJ!AG73,4,1)</f>
        <v xml:space="preserve"> </v>
      </c>
      <c r="FH8" s="1306"/>
      <c r="FI8" s="1306"/>
      <c r="FJ8" s="1306"/>
      <c r="FK8" s="1306"/>
      <c r="FL8" s="1306" t="str">
        <f>MID(SUVAHAVUJ!AG73,5,1)</f>
        <v xml:space="preserve"> </v>
      </c>
      <c r="FM8" s="1306"/>
      <c r="FN8" s="1306"/>
      <c r="FO8" s="1306"/>
      <c r="FP8" s="1306"/>
      <c r="FQ8" s="1306"/>
      <c r="FR8" s="1306" t="str">
        <f>MID(SUVAHAVUJ!AG73,6,1)</f>
        <v xml:space="preserve"> </v>
      </c>
      <c r="FS8" s="1306"/>
      <c r="FT8" s="1306"/>
      <c r="FU8" s="1306"/>
      <c r="FV8" s="1306"/>
      <c r="FW8" s="1306" t="str">
        <f>MID(SUVAHAVUJ!AG73,7,1)</f>
        <v>1</v>
      </c>
      <c r="FX8" s="1306"/>
      <c r="FY8" s="1306"/>
      <c r="FZ8" s="1306"/>
      <c r="GA8" s="1306"/>
      <c r="GB8" s="1306"/>
      <c r="GC8" s="1306" t="str">
        <f>MID(SUVAHAVUJ!AG73,8,1)</f>
        <v>1</v>
      </c>
      <c r="GD8" s="1306"/>
      <c r="GE8" s="1306"/>
      <c r="GF8" s="1306"/>
      <c r="GG8" s="1306"/>
      <c r="GH8" s="1306" t="str">
        <f>MID(SUVAHAVUJ!AG73,9,1)</f>
        <v>0</v>
      </c>
      <c r="GI8" s="1306"/>
      <c r="GJ8" s="1306"/>
      <c r="GK8" s="1306"/>
      <c r="GL8" s="1306"/>
      <c r="GM8" s="1306"/>
      <c r="GN8" s="1306" t="str">
        <f>MID(SUVAHAVUJ!AG73,10,1)</f>
        <v>0</v>
      </c>
      <c r="GO8" s="1306"/>
      <c r="GP8" s="1306"/>
      <c r="GQ8" s="1306"/>
      <c r="GR8" s="1306"/>
      <c r="GS8" s="1307" t="str">
        <f>MID(SUVAHAVUJ!AG73,11,1)</f>
        <v>0</v>
      </c>
      <c r="GT8" s="1307"/>
      <c r="GU8" s="1307"/>
      <c r="GV8" s="1307"/>
      <c r="GW8" s="1381"/>
    </row>
    <row r="9" spans="2:205" s="129" customFormat="1" ht="25.5" customHeight="1" x14ac:dyDescent="0.2">
      <c r="B9" s="1403" t="s">
        <v>2280</v>
      </c>
      <c r="C9" s="1404"/>
      <c r="D9" s="1404"/>
      <c r="E9" s="1404"/>
      <c r="F9" s="1404"/>
      <c r="G9" s="1404"/>
      <c r="H9" s="1404"/>
      <c r="I9" s="1404"/>
      <c r="J9" s="1404"/>
      <c r="K9" s="1405"/>
      <c r="L9" s="1309" t="str">
        <f>SUVAHAVUJ!$D$74</f>
        <v>Peniaze (211, 213, 21X)</v>
      </c>
      <c r="M9" s="1310"/>
      <c r="N9" s="1310"/>
      <c r="O9" s="1310"/>
      <c r="P9" s="1310"/>
      <c r="Q9" s="1310"/>
      <c r="R9" s="1310"/>
      <c r="S9" s="1310"/>
      <c r="T9" s="1310"/>
      <c r="U9" s="1310"/>
      <c r="V9" s="1310"/>
      <c r="W9" s="1310"/>
      <c r="X9" s="1310"/>
      <c r="Y9" s="1310"/>
      <c r="Z9" s="1310"/>
      <c r="AA9" s="1310"/>
      <c r="AB9" s="1310"/>
      <c r="AC9" s="1310"/>
      <c r="AD9" s="1310"/>
      <c r="AE9" s="1310"/>
      <c r="AF9" s="1310"/>
      <c r="AG9" s="1310"/>
      <c r="AH9" s="1310"/>
      <c r="AI9" s="1310"/>
      <c r="AJ9" s="1310"/>
      <c r="AK9" s="1310"/>
      <c r="AL9" s="1310"/>
      <c r="AM9" s="1310"/>
      <c r="AN9" s="1310"/>
      <c r="AO9" s="1310"/>
      <c r="AP9" s="1310"/>
      <c r="AQ9" s="1311" t="s">
        <v>1974</v>
      </c>
      <c r="AR9" s="1311"/>
      <c r="AS9" s="1311"/>
      <c r="AT9" s="1311"/>
      <c r="AU9" s="1311"/>
      <c r="AV9" s="1311"/>
      <c r="AW9" s="1311"/>
      <c r="AX9" s="1311"/>
      <c r="AY9" s="370"/>
      <c r="AZ9" s="371"/>
      <c r="BA9" s="1306" t="str">
        <f>MID(SUVAHAVUJ!AD74,1,1)</f>
        <v xml:space="preserve"> </v>
      </c>
      <c r="BB9" s="1306"/>
      <c r="BC9" s="1306"/>
      <c r="BD9" s="1306"/>
      <c r="BE9" s="1306"/>
      <c r="BF9" s="1306"/>
      <c r="BG9" s="1306" t="str">
        <f>MID(SUVAHAVUJ!AD74,2,1)</f>
        <v xml:space="preserve"> </v>
      </c>
      <c r="BH9" s="1306"/>
      <c r="BI9" s="1306"/>
      <c r="BJ9" s="1306"/>
      <c r="BK9" s="1306"/>
      <c r="BL9" s="1306" t="str">
        <f>MID(SUVAHAVUJ!AD74,3,1)</f>
        <v xml:space="preserve"> </v>
      </c>
      <c r="BM9" s="1306"/>
      <c r="BN9" s="1306"/>
      <c r="BO9" s="1306"/>
      <c r="BP9" s="1306"/>
      <c r="BQ9" s="1306"/>
      <c r="BR9" s="1306" t="str">
        <f>MID(SUVAHAVUJ!AD74,4,1)</f>
        <v xml:space="preserve"> </v>
      </c>
      <c r="BS9" s="1306"/>
      <c r="BT9" s="1306"/>
      <c r="BU9" s="1306"/>
      <c r="BV9" s="1306"/>
      <c r="BW9" s="1306" t="str">
        <f>MID(SUVAHAVUJ!AD74,5,1)</f>
        <v xml:space="preserve"> </v>
      </c>
      <c r="BX9" s="1306"/>
      <c r="BY9" s="1306"/>
      <c r="BZ9" s="1306"/>
      <c r="CA9" s="1306"/>
      <c r="CB9" s="1306"/>
      <c r="CC9" s="1306" t="str">
        <f>MID(SUVAHAVUJ!AD74,6,1)</f>
        <v xml:space="preserve"> </v>
      </c>
      <c r="CD9" s="1306"/>
      <c r="CE9" s="1306"/>
      <c r="CF9" s="1306"/>
      <c r="CG9" s="1306"/>
      <c r="CH9" s="1306" t="str">
        <f>MID(SUVAHAVUJ!AD74,7,1)</f>
        <v xml:space="preserve"> </v>
      </c>
      <c r="CI9" s="1306"/>
      <c r="CJ9" s="1306"/>
      <c r="CK9" s="1306"/>
      <c r="CL9" s="1306"/>
      <c r="CM9" s="1306"/>
      <c r="CN9" s="1306" t="str">
        <f>MID(SUVAHAVUJ!AD74,8,1)</f>
        <v xml:space="preserve"> </v>
      </c>
      <c r="CO9" s="1306"/>
      <c r="CP9" s="1306"/>
      <c r="CQ9" s="1306"/>
      <c r="CR9" s="1306"/>
      <c r="CS9" s="1306" t="str">
        <f>MID(SUVAHAVUJ!AD74,9,1)</f>
        <v xml:space="preserve"> </v>
      </c>
      <c r="CT9" s="1306"/>
      <c r="CU9" s="1306"/>
      <c r="CV9" s="1306"/>
      <c r="CW9" s="1306"/>
      <c r="CX9" s="1306"/>
      <c r="CY9" s="1306" t="str">
        <f>MID(SUVAHAVUJ!AD74,10,1)</f>
        <v xml:space="preserve"> </v>
      </c>
      <c r="CZ9" s="1306"/>
      <c r="DA9" s="1306"/>
      <c r="DB9" s="1306"/>
      <c r="DC9" s="1306"/>
      <c r="DD9" s="1306" t="str">
        <f>MID(SUVAHAVUJ!AD74,11,1)</f>
        <v>0</v>
      </c>
      <c r="DE9" s="1306"/>
      <c r="DF9" s="1306"/>
      <c r="DG9" s="1306"/>
      <c r="DH9" s="1306"/>
      <c r="DI9" s="1316"/>
      <c r="DJ9" s="370"/>
      <c r="DK9" s="371"/>
      <c r="DL9" s="1306" t="str">
        <f>MID(SUVAHAVUJ!AF74,1,1)</f>
        <v xml:space="preserve"> </v>
      </c>
      <c r="DM9" s="1306"/>
      <c r="DN9" s="1306"/>
      <c r="DO9" s="1306"/>
      <c r="DP9" s="1306"/>
      <c r="DQ9" s="1306"/>
      <c r="DR9" s="1306" t="str">
        <f>MID(SUVAHAVUJ!AF74,2,1)</f>
        <v xml:space="preserve"> </v>
      </c>
      <c r="DS9" s="1306"/>
      <c r="DT9" s="1306"/>
      <c r="DU9" s="1306"/>
      <c r="DV9" s="1306"/>
      <c r="DW9" s="1306" t="str">
        <f>MID(SUVAHAVUJ!AF74,3,1)</f>
        <v xml:space="preserve"> </v>
      </c>
      <c r="DX9" s="1306"/>
      <c r="DY9" s="1306"/>
      <c r="DZ9" s="1306"/>
      <c r="EA9" s="1306"/>
      <c r="EB9" s="1306"/>
      <c r="EC9" s="1306" t="str">
        <f>MID(SUVAHAVUJ!AF74,4,1)</f>
        <v xml:space="preserve"> </v>
      </c>
      <c r="ED9" s="1306"/>
      <c r="EE9" s="1306"/>
      <c r="EF9" s="1306"/>
      <c r="EG9" s="1306"/>
      <c r="EH9" s="1306" t="str">
        <f>MID(SUVAHAVUJ!AF74,5,1)</f>
        <v xml:space="preserve"> </v>
      </c>
      <c r="EI9" s="1306"/>
      <c r="EJ9" s="1306"/>
      <c r="EK9" s="1306"/>
      <c r="EL9" s="1306"/>
      <c r="EM9" s="1306"/>
      <c r="EN9" s="1306" t="str">
        <f>MID(SUVAHAVUJ!AF74,6,1)</f>
        <v xml:space="preserve"> </v>
      </c>
      <c r="EO9" s="1306"/>
      <c r="EP9" s="1306"/>
      <c r="EQ9" s="1306"/>
      <c r="ER9" s="1306"/>
      <c r="ES9" s="1306" t="str">
        <f>MID(SUVAHAVUJ!AF74,7,1)</f>
        <v xml:space="preserve"> </v>
      </c>
      <c r="ET9" s="1306"/>
      <c r="EU9" s="1306"/>
      <c r="EV9" s="1306"/>
      <c r="EW9" s="1306"/>
      <c r="EX9" s="1306"/>
      <c r="EY9" s="1306" t="str">
        <f>MID(SUVAHAVUJ!AF74,8,1)</f>
        <v xml:space="preserve"> </v>
      </c>
      <c r="EZ9" s="1306"/>
      <c r="FA9" s="1306"/>
      <c r="FB9" s="1306"/>
      <c r="FC9" s="1306"/>
      <c r="FD9" s="1306" t="str">
        <f>MID(SUVAHAVUJ!AF74,9,1)</f>
        <v xml:space="preserve"> </v>
      </c>
      <c r="FE9" s="1306"/>
      <c r="FF9" s="1306"/>
      <c r="FG9" s="1306"/>
      <c r="FH9" s="1306"/>
      <c r="FI9" s="1306"/>
      <c r="FJ9" s="1306" t="str">
        <f>MID(SUVAHAVUJ!AF74,10,1)</f>
        <v xml:space="preserve"> </v>
      </c>
      <c r="FK9" s="1306"/>
      <c r="FL9" s="1306"/>
      <c r="FM9" s="1306"/>
      <c r="FN9" s="1306"/>
      <c r="FO9" s="1307" t="str">
        <f>MID(SUVAHAVUJ!AF74,11,1)</f>
        <v>0</v>
      </c>
      <c r="FP9" s="1307"/>
      <c r="FQ9" s="1307"/>
      <c r="FR9" s="1307"/>
      <c r="FS9" s="1313"/>
      <c r="FT9" s="1303"/>
      <c r="FU9" s="1303"/>
      <c r="FV9" s="1303"/>
      <c r="FW9" s="1303"/>
      <c r="FX9" s="1303"/>
      <c r="FY9" s="1303"/>
      <c r="FZ9" s="1303"/>
      <c r="GA9" s="1303"/>
      <c r="GB9" s="1303"/>
      <c r="GC9" s="1303"/>
      <c r="GD9" s="1303"/>
      <c r="GE9" s="1303"/>
      <c r="GF9" s="1303"/>
      <c r="GG9" s="1303"/>
      <c r="GH9" s="1303"/>
      <c r="GI9" s="1303"/>
      <c r="GJ9" s="1303"/>
      <c r="GK9" s="1303"/>
      <c r="GL9" s="1303"/>
      <c r="GM9" s="1303"/>
      <c r="GN9" s="1303"/>
      <c r="GO9" s="1303"/>
      <c r="GP9" s="1303"/>
      <c r="GQ9" s="1303"/>
      <c r="GR9" s="1303"/>
      <c r="GS9" s="1303"/>
      <c r="GT9" s="1303"/>
      <c r="GU9" s="1303"/>
      <c r="GV9" s="1303"/>
      <c r="GW9" s="1388"/>
    </row>
    <row r="10" spans="2:205" ht="21" customHeight="1" x14ac:dyDescent="0.2">
      <c r="B10" s="1406"/>
      <c r="C10" s="1407"/>
      <c r="D10" s="1407"/>
      <c r="E10" s="1407"/>
      <c r="F10" s="1407"/>
      <c r="G10" s="1407"/>
      <c r="H10" s="1407"/>
      <c r="I10" s="1407"/>
      <c r="J10" s="1407"/>
      <c r="K10" s="1408"/>
      <c r="L10" s="1310"/>
      <c r="M10" s="1310"/>
      <c r="N10" s="1310"/>
      <c r="O10" s="1310"/>
      <c r="P10" s="1310"/>
      <c r="Q10" s="1310"/>
      <c r="R10" s="1310"/>
      <c r="S10" s="1310"/>
      <c r="T10" s="1310"/>
      <c r="U10" s="1310"/>
      <c r="V10" s="1310"/>
      <c r="W10" s="1310"/>
      <c r="X10" s="1310"/>
      <c r="Y10" s="1310"/>
      <c r="Z10" s="1310"/>
      <c r="AA10" s="1310"/>
      <c r="AB10" s="1310"/>
      <c r="AC10" s="1310"/>
      <c r="AD10" s="1310"/>
      <c r="AE10" s="1310"/>
      <c r="AF10" s="1310"/>
      <c r="AG10" s="1310"/>
      <c r="AH10" s="1310"/>
      <c r="AI10" s="1310"/>
      <c r="AJ10" s="1310"/>
      <c r="AK10" s="1310"/>
      <c r="AL10" s="1310"/>
      <c r="AM10" s="1310"/>
      <c r="AN10" s="1310"/>
      <c r="AO10" s="1310"/>
      <c r="AP10" s="1310"/>
      <c r="AQ10" s="1311"/>
      <c r="AR10" s="1311"/>
      <c r="AS10" s="1311"/>
      <c r="AT10" s="1311"/>
      <c r="AU10" s="1311"/>
      <c r="AV10" s="1311"/>
      <c r="AW10" s="1311"/>
      <c r="AX10" s="1311"/>
      <c r="AY10" s="370"/>
      <c r="AZ10" s="371"/>
      <c r="BA10" s="1306" t="str">
        <f>MID(SUVAHAVUJ!AE74,1,1)</f>
        <v xml:space="preserve"> </v>
      </c>
      <c r="BB10" s="1306"/>
      <c r="BC10" s="1306"/>
      <c r="BD10" s="1306"/>
      <c r="BE10" s="1306"/>
      <c r="BF10" s="1306"/>
      <c r="BG10" s="1306" t="str">
        <f>MID(SUVAHAVUJ!AE74,2,1)</f>
        <v xml:space="preserve"> </v>
      </c>
      <c r="BH10" s="1306"/>
      <c r="BI10" s="1306"/>
      <c r="BJ10" s="1306"/>
      <c r="BK10" s="1306"/>
      <c r="BL10" s="1306" t="str">
        <f>MID(SUVAHAVUJ!AE74,3,1)</f>
        <v xml:space="preserve"> </v>
      </c>
      <c r="BM10" s="1306"/>
      <c r="BN10" s="1306"/>
      <c r="BO10" s="1306"/>
      <c r="BP10" s="1306"/>
      <c r="BQ10" s="1306"/>
      <c r="BR10" s="1306" t="str">
        <f>MID(SUVAHAVUJ!AE74,4,1)</f>
        <v xml:space="preserve"> </v>
      </c>
      <c r="BS10" s="1306"/>
      <c r="BT10" s="1306"/>
      <c r="BU10" s="1306"/>
      <c r="BV10" s="1306"/>
      <c r="BW10" s="1306" t="str">
        <f>MID(SUVAHAVUJ!AE74,5,1)</f>
        <v xml:space="preserve"> </v>
      </c>
      <c r="BX10" s="1306"/>
      <c r="BY10" s="1306"/>
      <c r="BZ10" s="1306"/>
      <c r="CA10" s="1306"/>
      <c r="CB10" s="1306"/>
      <c r="CC10" s="1306" t="str">
        <f>MID(SUVAHAVUJ!AE74,6,1)</f>
        <v xml:space="preserve"> </v>
      </c>
      <c r="CD10" s="1306"/>
      <c r="CE10" s="1306"/>
      <c r="CF10" s="1306"/>
      <c r="CG10" s="1306"/>
      <c r="CH10" s="1306" t="str">
        <f>MID(SUVAHAVUJ!AE74,7,1)</f>
        <v xml:space="preserve"> </v>
      </c>
      <c r="CI10" s="1306"/>
      <c r="CJ10" s="1306"/>
      <c r="CK10" s="1306"/>
      <c r="CL10" s="1306"/>
      <c r="CM10" s="1306"/>
      <c r="CN10" s="1306" t="str">
        <f>MID(SUVAHAVUJ!AE74,8,1)</f>
        <v xml:space="preserve"> </v>
      </c>
      <c r="CO10" s="1306"/>
      <c r="CP10" s="1306"/>
      <c r="CQ10" s="1306"/>
      <c r="CR10" s="1306"/>
      <c r="CS10" s="1306" t="str">
        <f>MID(SUVAHAVUJ!AE74,9,1)</f>
        <v xml:space="preserve"> </v>
      </c>
      <c r="CT10" s="1306"/>
      <c r="CU10" s="1306"/>
      <c r="CV10" s="1306"/>
      <c r="CW10" s="1306"/>
      <c r="CX10" s="1306"/>
      <c r="CY10" s="1306" t="str">
        <f>MID(SUVAHAVUJ!AE74,10,1)</f>
        <v xml:space="preserve"> </v>
      </c>
      <c r="CZ10" s="1306"/>
      <c r="DA10" s="1306"/>
      <c r="DB10" s="1306"/>
      <c r="DC10" s="1306"/>
      <c r="DD10" s="1306" t="str">
        <f>MID(SUVAHAVUJ!AE74,11,1)</f>
        <v>0</v>
      </c>
      <c r="DE10" s="1306"/>
      <c r="DF10" s="1306"/>
      <c r="DG10" s="1306"/>
      <c r="DH10" s="1306"/>
      <c r="DI10" s="1316"/>
      <c r="DJ10" s="1304"/>
      <c r="DK10" s="1304"/>
      <c r="DL10" s="1304"/>
      <c r="DM10" s="1304"/>
      <c r="DN10" s="1304"/>
      <c r="DO10" s="1304"/>
      <c r="DP10" s="1304"/>
      <c r="DQ10" s="1304"/>
      <c r="DR10" s="1304"/>
      <c r="DS10" s="1304"/>
      <c r="DT10" s="1304"/>
      <c r="DU10" s="1304"/>
      <c r="DV10" s="1304"/>
      <c r="DW10" s="1304"/>
      <c r="DX10" s="1304"/>
      <c r="DY10" s="1304"/>
      <c r="DZ10" s="1304"/>
      <c r="EA10" s="1304"/>
      <c r="EB10" s="1304"/>
      <c r="EC10" s="1304"/>
      <c r="ED10" s="1304"/>
      <c r="EE10" s="1304"/>
      <c r="EF10" s="1304"/>
      <c r="EG10" s="1304"/>
      <c r="EH10" s="1304"/>
      <c r="EI10" s="1304"/>
      <c r="EJ10" s="1304"/>
      <c r="EK10" s="1304"/>
      <c r="EL10" s="1304"/>
      <c r="EM10" s="1304"/>
      <c r="EN10" s="370"/>
      <c r="EO10" s="371"/>
      <c r="EP10" s="1306" t="str">
        <f>MID(SUVAHAVUJ!AG74,1,1)</f>
        <v xml:space="preserve"> </v>
      </c>
      <c r="EQ10" s="1306"/>
      <c r="ER10" s="1306"/>
      <c r="ES10" s="1306"/>
      <c r="ET10" s="1306"/>
      <c r="EU10" s="1306"/>
      <c r="EV10" s="1306" t="str">
        <f>MID(SUVAHAVUJ!AG74,2,1)</f>
        <v xml:space="preserve"> </v>
      </c>
      <c r="EW10" s="1306"/>
      <c r="EX10" s="1306"/>
      <c r="EY10" s="1306"/>
      <c r="EZ10" s="1306"/>
      <c r="FA10" s="1306" t="str">
        <f>MID(SUVAHAVUJ!AG74,3,1)</f>
        <v xml:space="preserve"> </v>
      </c>
      <c r="FB10" s="1306"/>
      <c r="FC10" s="1306"/>
      <c r="FD10" s="1306"/>
      <c r="FE10" s="1306"/>
      <c r="FF10" s="1306"/>
      <c r="FG10" s="1306" t="str">
        <f>MID(SUVAHAVUJ!AG74,4,1)</f>
        <v xml:space="preserve"> </v>
      </c>
      <c r="FH10" s="1306"/>
      <c r="FI10" s="1306"/>
      <c r="FJ10" s="1306"/>
      <c r="FK10" s="1306"/>
      <c r="FL10" s="1306" t="str">
        <f>MID(SUVAHAVUJ!AG74,5,1)</f>
        <v xml:space="preserve"> </v>
      </c>
      <c r="FM10" s="1306"/>
      <c r="FN10" s="1306"/>
      <c r="FO10" s="1306"/>
      <c r="FP10" s="1306"/>
      <c r="FQ10" s="1306"/>
      <c r="FR10" s="1306" t="str">
        <f>MID(SUVAHAVUJ!AG74,6,1)</f>
        <v xml:space="preserve"> </v>
      </c>
      <c r="FS10" s="1306"/>
      <c r="FT10" s="1306"/>
      <c r="FU10" s="1306"/>
      <c r="FV10" s="1306"/>
      <c r="FW10" s="1306" t="str">
        <f>MID(SUVAHAVUJ!AG74,7,1)</f>
        <v xml:space="preserve"> </v>
      </c>
      <c r="FX10" s="1306"/>
      <c r="FY10" s="1306"/>
      <c r="FZ10" s="1306"/>
      <c r="GA10" s="1306"/>
      <c r="GB10" s="1306"/>
      <c r="GC10" s="1306" t="str">
        <f>MID(SUVAHAVUJ!AG74,8,1)</f>
        <v xml:space="preserve"> </v>
      </c>
      <c r="GD10" s="1306"/>
      <c r="GE10" s="1306"/>
      <c r="GF10" s="1306"/>
      <c r="GG10" s="1306"/>
      <c r="GH10" s="1306" t="str">
        <f>MID(SUVAHAVUJ!AG74,9,1)</f>
        <v xml:space="preserve"> </v>
      </c>
      <c r="GI10" s="1306"/>
      <c r="GJ10" s="1306"/>
      <c r="GK10" s="1306"/>
      <c r="GL10" s="1306"/>
      <c r="GM10" s="1306"/>
      <c r="GN10" s="1306" t="str">
        <f>MID(SUVAHAVUJ!AG74,10,1)</f>
        <v xml:space="preserve"> </v>
      </c>
      <c r="GO10" s="1306"/>
      <c r="GP10" s="1306"/>
      <c r="GQ10" s="1306"/>
      <c r="GR10" s="1306"/>
      <c r="GS10" s="1307" t="str">
        <f>MID(SUVAHAVUJ!AG74,11,1)</f>
        <v>0</v>
      </c>
      <c r="GT10" s="1307"/>
      <c r="GU10" s="1307"/>
      <c r="GV10" s="1307"/>
      <c r="GW10" s="1381"/>
    </row>
    <row r="11" spans="2:205" s="129" customFormat="1" ht="23.25" customHeight="1" x14ac:dyDescent="0.2">
      <c r="B11" s="1389" t="s">
        <v>2080</v>
      </c>
      <c r="C11" s="1324"/>
      <c r="D11" s="1324"/>
      <c r="E11" s="1324"/>
      <c r="F11" s="1324"/>
      <c r="G11" s="1324"/>
      <c r="H11" s="1324"/>
      <c r="I11" s="1324"/>
      <c r="J11" s="1324"/>
      <c r="K11" s="1325"/>
      <c r="L11" s="1309" t="str">
        <f>SUVAHAVUJ!$D$75</f>
        <v>Účty v bankách (221A, 22X, +/- 261)</v>
      </c>
      <c r="M11" s="1310"/>
      <c r="N11" s="1310"/>
      <c r="O11" s="1310"/>
      <c r="P11" s="1310"/>
      <c r="Q11" s="1310"/>
      <c r="R11" s="1310"/>
      <c r="S11" s="1310"/>
      <c r="T11" s="1310"/>
      <c r="U11" s="1310"/>
      <c r="V11" s="1310"/>
      <c r="W11" s="1310"/>
      <c r="X11" s="1310"/>
      <c r="Y11" s="1310"/>
      <c r="Z11" s="1310"/>
      <c r="AA11" s="1310"/>
      <c r="AB11" s="1310"/>
      <c r="AC11" s="1310"/>
      <c r="AD11" s="1310"/>
      <c r="AE11" s="1310"/>
      <c r="AF11" s="1310"/>
      <c r="AG11" s="1310"/>
      <c r="AH11" s="1310"/>
      <c r="AI11" s="1310"/>
      <c r="AJ11" s="1310"/>
      <c r="AK11" s="1310"/>
      <c r="AL11" s="1310"/>
      <c r="AM11" s="1310"/>
      <c r="AN11" s="1310"/>
      <c r="AO11" s="1310"/>
      <c r="AP11" s="1310"/>
      <c r="AQ11" s="1311" t="s">
        <v>1975</v>
      </c>
      <c r="AR11" s="1311"/>
      <c r="AS11" s="1311"/>
      <c r="AT11" s="1311"/>
      <c r="AU11" s="1311"/>
      <c r="AV11" s="1311"/>
      <c r="AW11" s="1311"/>
      <c r="AX11" s="1311"/>
      <c r="AY11" s="370"/>
      <c r="AZ11" s="371"/>
      <c r="BA11" s="1306" t="str">
        <f>MID(SUVAHAVUJ!AD75,1,1)</f>
        <v xml:space="preserve"> </v>
      </c>
      <c r="BB11" s="1306"/>
      <c r="BC11" s="1306"/>
      <c r="BD11" s="1306"/>
      <c r="BE11" s="1306"/>
      <c r="BF11" s="1306"/>
      <c r="BG11" s="1306" t="str">
        <f>MID(SUVAHAVUJ!AD75,2,1)</f>
        <v xml:space="preserve"> </v>
      </c>
      <c r="BH11" s="1306"/>
      <c r="BI11" s="1306"/>
      <c r="BJ11" s="1306"/>
      <c r="BK11" s="1306"/>
      <c r="BL11" s="1306" t="str">
        <f>MID(SUVAHAVUJ!AD75,3,1)</f>
        <v xml:space="preserve"> </v>
      </c>
      <c r="BM11" s="1306"/>
      <c r="BN11" s="1306"/>
      <c r="BO11" s="1306"/>
      <c r="BP11" s="1306"/>
      <c r="BQ11" s="1306"/>
      <c r="BR11" s="1306" t="str">
        <f>MID(SUVAHAVUJ!AD75,4,1)</f>
        <v xml:space="preserve"> </v>
      </c>
      <c r="BS11" s="1306"/>
      <c r="BT11" s="1306"/>
      <c r="BU11" s="1306"/>
      <c r="BV11" s="1306"/>
      <c r="BW11" s="1306" t="str">
        <f>MID(SUVAHAVUJ!AD75,5,1)</f>
        <v xml:space="preserve"> </v>
      </c>
      <c r="BX11" s="1306"/>
      <c r="BY11" s="1306"/>
      <c r="BZ11" s="1306"/>
      <c r="CA11" s="1306"/>
      <c r="CB11" s="1306"/>
      <c r="CC11" s="1306" t="str">
        <f>MID(SUVAHAVUJ!AD75,6,1)</f>
        <v xml:space="preserve"> </v>
      </c>
      <c r="CD11" s="1306"/>
      <c r="CE11" s="1306"/>
      <c r="CF11" s="1306"/>
      <c r="CG11" s="1306"/>
      <c r="CH11" s="1306" t="str">
        <f>MID(SUVAHAVUJ!AD75,7,1)</f>
        <v>1</v>
      </c>
      <c r="CI11" s="1306"/>
      <c r="CJ11" s="1306"/>
      <c r="CK11" s="1306"/>
      <c r="CL11" s="1306"/>
      <c r="CM11" s="1306"/>
      <c r="CN11" s="1306" t="str">
        <f>MID(SUVAHAVUJ!AD75,8,1)</f>
        <v>3</v>
      </c>
      <c r="CO11" s="1306"/>
      <c r="CP11" s="1306"/>
      <c r="CQ11" s="1306"/>
      <c r="CR11" s="1306"/>
      <c r="CS11" s="1306" t="str">
        <f>MID(SUVAHAVUJ!AD75,9,1)</f>
        <v>0</v>
      </c>
      <c r="CT11" s="1306"/>
      <c r="CU11" s="1306"/>
      <c r="CV11" s="1306"/>
      <c r="CW11" s="1306"/>
      <c r="CX11" s="1306"/>
      <c r="CY11" s="1306" t="str">
        <f>MID(SUVAHAVUJ!AD75,10,1)</f>
        <v>0</v>
      </c>
      <c r="CZ11" s="1306"/>
      <c r="DA11" s="1306"/>
      <c r="DB11" s="1306"/>
      <c r="DC11" s="1306"/>
      <c r="DD11" s="1306" t="str">
        <f>MID(SUVAHAVUJ!AD75,11,1)</f>
        <v>0</v>
      </c>
      <c r="DE11" s="1306"/>
      <c r="DF11" s="1306"/>
      <c r="DG11" s="1306"/>
      <c r="DH11" s="1306"/>
      <c r="DI11" s="1316"/>
      <c r="DJ11" s="370"/>
      <c r="DK11" s="371"/>
      <c r="DL11" s="1306" t="str">
        <f>MID(SUVAHAVUJ!AF75,1,1)</f>
        <v xml:space="preserve"> </v>
      </c>
      <c r="DM11" s="1306"/>
      <c r="DN11" s="1306"/>
      <c r="DO11" s="1306"/>
      <c r="DP11" s="1306"/>
      <c r="DQ11" s="1306"/>
      <c r="DR11" s="1306" t="str">
        <f>MID(SUVAHAVUJ!AF75,2,1)</f>
        <v xml:space="preserve"> </v>
      </c>
      <c r="DS11" s="1306"/>
      <c r="DT11" s="1306"/>
      <c r="DU11" s="1306"/>
      <c r="DV11" s="1306"/>
      <c r="DW11" s="1306" t="str">
        <f>MID(SUVAHAVUJ!AF75,3,1)</f>
        <v xml:space="preserve"> </v>
      </c>
      <c r="DX11" s="1306"/>
      <c r="DY11" s="1306"/>
      <c r="DZ11" s="1306"/>
      <c r="EA11" s="1306"/>
      <c r="EB11" s="1306"/>
      <c r="EC11" s="1306" t="str">
        <f>MID(SUVAHAVUJ!AF75,4,1)</f>
        <v xml:space="preserve"> </v>
      </c>
      <c r="ED11" s="1306"/>
      <c r="EE11" s="1306"/>
      <c r="EF11" s="1306"/>
      <c r="EG11" s="1306"/>
      <c r="EH11" s="1306" t="str">
        <f>MID(SUVAHAVUJ!AF75,5,1)</f>
        <v xml:space="preserve"> </v>
      </c>
      <c r="EI11" s="1306"/>
      <c r="EJ11" s="1306"/>
      <c r="EK11" s="1306"/>
      <c r="EL11" s="1306"/>
      <c r="EM11" s="1306"/>
      <c r="EN11" s="1306" t="str">
        <f>MID(SUVAHAVUJ!AF75,6,1)</f>
        <v xml:space="preserve"> </v>
      </c>
      <c r="EO11" s="1306"/>
      <c r="EP11" s="1306"/>
      <c r="EQ11" s="1306"/>
      <c r="ER11" s="1306"/>
      <c r="ES11" s="1306" t="str">
        <f>MID(SUVAHAVUJ!AF75,7,1)</f>
        <v>1</v>
      </c>
      <c r="ET11" s="1306"/>
      <c r="EU11" s="1306"/>
      <c r="EV11" s="1306"/>
      <c r="EW11" s="1306"/>
      <c r="EX11" s="1306"/>
      <c r="EY11" s="1306" t="str">
        <f>MID(SUVAHAVUJ!AF75,8,1)</f>
        <v>3</v>
      </c>
      <c r="EZ11" s="1306"/>
      <c r="FA11" s="1306"/>
      <c r="FB11" s="1306"/>
      <c r="FC11" s="1306"/>
      <c r="FD11" s="1306" t="str">
        <f>MID(SUVAHAVUJ!AF75,9,1)</f>
        <v>0</v>
      </c>
      <c r="FE11" s="1306"/>
      <c r="FF11" s="1306"/>
      <c r="FG11" s="1306"/>
      <c r="FH11" s="1306"/>
      <c r="FI11" s="1306"/>
      <c r="FJ11" s="1306" t="str">
        <f>MID(SUVAHAVUJ!AF75,10,1)</f>
        <v>0</v>
      </c>
      <c r="FK11" s="1306"/>
      <c r="FL11" s="1306"/>
      <c r="FM11" s="1306"/>
      <c r="FN11" s="1306"/>
      <c r="FO11" s="1307" t="str">
        <f>MID(SUVAHAVUJ!AF75,11,1)</f>
        <v>0</v>
      </c>
      <c r="FP11" s="1307"/>
      <c r="FQ11" s="1307"/>
      <c r="FR11" s="1307"/>
      <c r="FS11" s="1313"/>
      <c r="FT11" s="1303"/>
      <c r="FU11" s="1303"/>
      <c r="FV11" s="1303"/>
      <c r="FW11" s="1303"/>
      <c r="FX11" s="1303"/>
      <c r="FY11" s="1303"/>
      <c r="FZ11" s="1303"/>
      <c r="GA11" s="1303"/>
      <c r="GB11" s="1303"/>
      <c r="GC11" s="1303"/>
      <c r="GD11" s="1303"/>
      <c r="GE11" s="1303"/>
      <c r="GF11" s="1303"/>
      <c r="GG11" s="1303"/>
      <c r="GH11" s="1303"/>
      <c r="GI11" s="1303"/>
      <c r="GJ11" s="1303"/>
      <c r="GK11" s="1303"/>
      <c r="GL11" s="1303"/>
      <c r="GM11" s="1303"/>
      <c r="GN11" s="1303"/>
      <c r="GO11" s="1303"/>
      <c r="GP11" s="1303"/>
      <c r="GQ11" s="1303"/>
      <c r="GR11" s="1303"/>
      <c r="GS11" s="1303"/>
      <c r="GT11" s="1303"/>
      <c r="GU11" s="1303"/>
      <c r="GV11" s="1303"/>
      <c r="GW11" s="1388"/>
    </row>
    <row r="12" spans="2:205" ht="23.25" customHeight="1" x14ac:dyDescent="0.2">
      <c r="B12" s="1390"/>
      <c r="C12" s="1327"/>
      <c r="D12" s="1327"/>
      <c r="E12" s="1327"/>
      <c r="F12" s="1327"/>
      <c r="G12" s="1327"/>
      <c r="H12" s="1327"/>
      <c r="I12" s="1327"/>
      <c r="J12" s="1327"/>
      <c r="K12" s="1328"/>
      <c r="L12" s="1310"/>
      <c r="M12" s="1310"/>
      <c r="N12" s="1310"/>
      <c r="O12" s="1310"/>
      <c r="P12" s="1310"/>
      <c r="Q12" s="1310"/>
      <c r="R12" s="1310"/>
      <c r="S12" s="1310"/>
      <c r="T12" s="1310"/>
      <c r="U12" s="1310"/>
      <c r="V12" s="1310"/>
      <c r="W12" s="1310"/>
      <c r="X12" s="1310"/>
      <c r="Y12" s="1310"/>
      <c r="Z12" s="1310"/>
      <c r="AA12" s="1310"/>
      <c r="AB12" s="1310"/>
      <c r="AC12" s="1310"/>
      <c r="AD12" s="1310"/>
      <c r="AE12" s="1310"/>
      <c r="AF12" s="1310"/>
      <c r="AG12" s="1310"/>
      <c r="AH12" s="1310"/>
      <c r="AI12" s="1310"/>
      <c r="AJ12" s="1310"/>
      <c r="AK12" s="1310"/>
      <c r="AL12" s="1310"/>
      <c r="AM12" s="1310"/>
      <c r="AN12" s="1310"/>
      <c r="AO12" s="1310"/>
      <c r="AP12" s="1310"/>
      <c r="AQ12" s="1311"/>
      <c r="AR12" s="1311"/>
      <c r="AS12" s="1311"/>
      <c r="AT12" s="1311"/>
      <c r="AU12" s="1311"/>
      <c r="AV12" s="1311"/>
      <c r="AW12" s="1311"/>
      <c r="AX12" s="1311"/>
      <c r="AY12" s="370"/>
      <c r="AZ12" s="371"/>
      <c r="BA12" s="1306" t="str">
        <f>MID(SUVAHAVUJ!AE75,1,1)</f>
        <v xml:space="preserve"> </v>
      </c>
      <c r="BB12" s="1306"/>
      <c r="BC12" s="1306"/>
      <c r="BD12" s="1306"/>
      <c r="BE12" s="1306"/>
      <c r="BF12" s="1306"/>
      <c r="BG12" s="1306" t="str">
        <f>MID(SUVAHAVUJ!AE75,2,1)</f>
        <v xml:space="preserve"> </v>
      </c>
      <c r="BH12" s="1306"/>
      <c r="BI12" s="1306"/>
      <c r="BJ12" s="1306"/>
      <c r="BK12" s="1306"/>
      <c r="BL12" s="1306" t="str">
        <f>MID(SUVAHAVUJ!AE75,3,1)</f>
        <v xml:space="preserve"> </v>
      </c>
      <c r="BM12" s="1306"/>
      <c r="BN12" s="1306"/>
      <c r="BO12" s="1306"/>
      <c r="BP12" s="1306"/>
      <c r="BQ12" s="1306"/>
      <c r="BR12" s="1306" t="str">
        <f>MID(SUVAHAVUJ!AE75,4,1)</f>
        <v xml:space="preserve"> </v>
      </c>
      <c r="BS12" s="1306"/>
      <c r="BT12" s="1306"/>
      <c r="BU12" s="1306"/>
      <c r="BV12" s="1306"/>
      <c r="BW12" s="1306" t="str">
        <f>MID(SUVAHAVUJ!AE75,5,1)</f>
        <v xml:space="preserve"> </v>
      </c>
      <c r="BX12" s="1306"/>
      <c r="BY12" s="1306"/>
      <c r="BZ12" s="1306"/>
      <c r="CA12" s="1306"/>
      <c r="CB12" s="1306"/>
      <c r="CC12" s="1306" t="str">
        <f>MID(SUVAHAVUJ!AE75,6,1)</f>
        <v xml:space="preserve"> </v>
      </c>
      <c r="CD12" s="1306"/>
      <c r="CE12" s="1306"/>
      <c r="CF12" s="1306"/>
      <c r="CG12" s="1306"/>
      <c r="CH12" s="1306" t="str">
        <f>MID(SUVAHAVUJ!AE75,7,1)</f>
        <v xml:space="preserve"> </v>
      </c>
      <c r="CI12" s="1306"/>
      <c r="CJ12" s="1306"/>
      <c r="CK12" s="1306"/>
      <c r="CL12" s="1306"/>
      <c r="CM12" s="1306"/>
      <c r="CN12" s="1306" t="str">
        <f>MID(SUVAHAVUJ!AE75,8,1)</f>
        <v xml:space="preserve"> </v>
      </c>
      <c r="CO12" s="1306"/>
      <c r="CP12" s="1306"/>
      <c r="CQ12" s="1306"/>
      <c r="CR12" s="1306"/>
      <c r="CS12" s="1306" t="str">
        <f>MID(SUVAHAVUJ!AE75,9,1)</f>
        <v xml:space="preserve"> </v>
      </c>
      <c r="CT12" s="1306"/>
      <c r="CU12" s="1306"/>
      <c r="CV12" s="1306"/>
      <c r="CW12" s="1306"/>
      <c r="CX12" s="1306"/>
      <c r="CY12" s="1306" t="str">
        <f>MID(SUVAHAVUJ!AE75,10,1)</f>
        <v xml:space="preserve"> </v>
      </c>
      <c r="CZ12" s="1306"/>
      <c r="DA12" s="1306"/>
      <c r="DB12" s="1306"/>
      <c r="DC12" s="1306"/>
      <c r="DD12" s="1306" t="str">
        <f>MID(SUVAHAVUJ!AE75,11,1)</f>
        <v>0</v>
      </c>
      <c r="DE12" s="1306"/>
      <c r="DF12" s="1306"/>
      <c r="DG12" s="1306"/>
      <c r="DH12" s="1306"/>
      <c r="DI12" s="1316"/>
      <c r="DJ12" s="1304"/>
      <c r="DK12" s="1304"/>
      <c r="DL12" s="1304"/>
      <c r="DM12" s="1304"/>
      <c r="DN12" s="1304"/>
      <c r="DO12" s="1304"/>
      <c r="DP12" s="1304"/>
      <c r="DQ12" s="1304"/>
      <c r="DR12" s="1304"/>
      <c r="DS12" s="1304"/>
      <c r="DT12" s="1304"/>
      <c r="DU12" s="1304"/>
      <c r="DV12" s="1304"/>
      <c r="DW12" s="1304"/>
      <c r="DX12" s="1304"/>
      <c r="DY12" s="1304"/>
      <c r="DZ12" s="1304"/>
      <c r="EA12" s="1304"/>
      <c r="EB12" s="1304"/>
      <c r="EC12" s="1304"/>
      <c r="ED12" s="1304"/>
      <c r="EE12" s="1304"/>
      <c r="EF12" s="1304"/>
      <c r="EG12" s="1304"/>
      <c r="EH12" s="1304"/>
      <c r="EI12" s="1304"/>
      <c r="EJ12" s="1304"/>
      <c r="EK12" s="1304"/>
      <c r="EL12" s="1304"/>
      <c r="EM12" s="1304"/>
      <c r="EN12" s="370"/>
      <c r="EO12" s="371"/>
      <c r="EP12" s="1306" t="str">
        <f>MID(SUVAHAVUJ!AG75,1,1)</f>
        <v xml:space="preserve"> </v>
      </c>
      <c r="EQ12" s="1306"/>
      <c r="ER12" s="1306"/>
      <c r="ES12" s="1306"/>
      <c r="ET12" s="1306"/>
      <c r="EU12" s="1306"/>
      <c r="EV12" s="1306" t="str">
        <f>MID(SUVAHAVUJ!AG75,2,1)</f>
        <v xml:space="preserve"> </v>
      </c>
      <c r="EW12" s="1306"/>
      <c r="EX12" s="1306"/>
      <c r="EY12" s="1306"/>
      <c r="EZ12" s="1306"/>
      <c r="FA12" s="1306" t="str">
        <f>MID(SUVAHAVUJ!AG75,3,1)</f>
        <v xml:space="preserve"> </v>
      </c>
      <c r="FB12" s="1306"/>
      <c r="FC12" s="1306"/>
      <c r="FD12" s="1306"/>
      <c r="FE12" s="1306"/>
      <c r="FF12" s="1306"/>
      <c r="FG12" s="1306" t="str">
        <f>MID(SUVAHAVUJ!AG75,4,1)</f>
        <v xml:space="preserve"> </v>
      </c>
      <c r="FH12" s="1306"/>
      <c r="FI12" s="1306"/>
      <c r="FJ12" s="1306"/>
      <c r="FK12" s="1306"/>
      <c r="FL12" s="1306" t="str">
        <f>MID(SUVAHAVUJ!AG75,5,1)</f>
        <v xml:space="preserve"> </v>
      </c>
      <c r="FM12" s="1306"/>
      <c r="FN12" s="1306"/>
      <c r="FO12" s="1306"/>
      <c r="FP12" s="1306"/>
      <c r="FQ12" s="1306"/>
      <c r="FR12" s="1306" t="str">
        <f>MID(SUVAHAVUJ!AG75,6,1)</f>
        <v xml:space="preserve"> </v>
      </c>
      <c r="FS12" s="1306"/>
      <c r="FT12" s="1306"/>
      <c r="FU12" s="1306"/>
      <c r="FV12" s="1306"/>
      <c r="FW12" s="1306" t="str">
        <f>MID(SUVAHAVUJ!AG75,7,1)</f>
        <v>1</v>
      </c>
      <c r="FX12" s="1306"/>
      <c r="FY12" s="1306"/>
      <c r="FZ12" s="1306"/>
      <c r="GA12" s="1306"/>
      <c r="GB12" s="1306"/>
      <c r="GC12" s="1306" t="str">
        <f>MID(SUVAHAVUJ!AG75,8,1)</f>
        <v>1</v>
      </c>
      <c r="GD12" s="1306"/>
      <c r="GE12" s="1306"/>
      <c r="GF12" s="1306"/>
      <c r="GG12" s="1306"/>
      <c r="GH12" s="1306" t="str">
        <f>MID(SUVAHAVUJ!AG75,9,1)</f>
        <v>0</v>
      </c>
      <c r="GI12" s="1306"/>
      <c r="GJ12" s="1306"/>
      <c r="GK12" s="1306"/>
      <c r="GL12" s="1306"/>
      <c r="GM12" s="1306"/>
      <c r="GN12" s="1306" t="str">
        <f>MID(SUVAHAVUJ!AG75,10,1)</f>
        <v>0</v>
      </c>
      <c r="GO12" s="1306"/>
      <c r="GP12" s="1306"/>
      <c r="GQ12" s="1306"/>
      <c r="GR12" s="1306"/>
      <c r="GS12" s="1307" t="str">
        <f>MID(SUVAHAVUJ!AG75,11,1)</f>
        <v>0</v>
      </c>
      <c r="GT12" s="1307"/>
      <c r="GU12" s="1307"/>
      <c r="GV12" s="1307"/>
      <c r="GW12" s="1381"/>
    </row>
    <row r="13" spans="2:205" s="129" customFormat="1" ht="23.25" customHeight="1" x14ac:dyDescent="0.2">
      <c r="B13" s="1397" t="s">
        <v>1874</v>
      </c>
      <c r="C13" s="1398"/>
      <c r="D13" s="1398"/>
      <c r="E13" s="1398"/>
      <c r="F13" s="1398"/>
      <c r="G13" s="1398"/>
      <c r="H13" s="1398"/>
      <c r="I13" s="1398"/>
      <c r="J13" s="1398"/>
      <c r="K13" s="1399"/>
      <c r="L13" s="1300" t="str">
        <f>SUVAHAVUJ!$D$76</f>
        <v>Časové rozlíšenie súčet (r. 75 až r. 78)</v>
      </c>
      <c r="M13" s="1301"/>
      <c r="N13" s="1301"/>
      <c r="O13" s="1301"/>
      <c r="P13" s="1301"/>
      <c r="Q13" s="1301"/>
      <c r="R13" s="1301"/>
      <c r="S13" s="1301"/>
      <c r="T13" s="1301"/>
      <c r="U13" s="1301"/>
      <c r="V13" s="1301"/>
      <c r="W13" s="1301"/>
      <c r="X13" s="1301"/>
      <c r="Y13" s="1301"/>
      <c r="Z13" s="1301"/>
      <c r="AA13" s="1301"/>
      <c r="AB13" s="1301"/>
      <c r="AC13" s="1301"/>
      <c r="AD13" s="1301"/>
      <c r="AE13" s="1301"/>
      <c r="AF13" s="1301"/>
      <c r="AG13" s="1301"/>
      <c r="AH13" s="1301"/>
      <c r="AI13" s="1301"/>
      <c r="AJ13" s="1301"/>
      <c r="AK13" s="1301"/>
      <c r="AL13" s="1301"/>
      <c r="AM13" s="1301"/>
      <c r="AN13" s="1301"/>
      <c r="AO13" s="1301"/>
      <c r="AP13" s="1301"/>
      <c r="AQ13" s="1302" t="s">
        <v>1977</v>
      </c>
      <c r="AR13" s="1302"/>
      <c r="AS13" s="1302"/>
      <c r="AT13" s="1302"/>
      <c r="AU13" s="1302"/>
      <c r="AV13" s="1302"/>
      <c r="AW13" s="1302"/>
      <c r="AX13" s="1302"/>
      <c r="AY13" s="370"/>
      <c r="AZ13" s="371"/>
      <c r="BA13" s="1306" t="str">
        <f>MID(SUVAHAVUJ!AD76,1,1)</f>
        <v xml:space="preserve"> </v>
      </c>
      <c r="BB13" s="1306"/>
      <c r="BC13" s="1306"/>
      <c r="BD13" s="1306"/>
      <c r="BE13" s="1306"/>
      <c r="BF13" s="1306"/>
      <c r="BG13" s="1306" t="str">
        <f>MID(SUVAHAVUJ!AD76,2,1)</f>
        <v xml:space="preserve"> </v>
      </c>
      <c r="BH13" s="1306"/>
      <c r="BI13" s="1306"/>
      <c r="BJ13" s="1306"/>
      <c r="BK13" s="1306"/>
      <c r="BL13" s="1306" t="str">
        <f>MID(SUVAHAVUJ!AD76,3,1)</f>
        <v xml:space="preserve"> </v>
      </c>
      <c r="BM13" s="1306"/>
      <c r="BN13" s="1306"/>
      <c r="BO13" s="1306"/>
      <c r="BP13" s="1306"/>
      <c r="BQ13" s="1306"/>
      <c r="BR13" s="1306" t="str">
        <f>MID(SUVAHAVUJ!AD76,4,1)</f>
        <v xml:space="preserve"> </v>
      </c>
      <c r="BS13" s="1306"/>
      <c r="BT13" s="1306"/>
      <c r="BU13" s="1306"/>
      <c r="BV13" s="1306"/>
      <c r="BW13" s="1306" t="str">
        <f>MID(SUVAHAVUJ!AD76,5,1)</f>
        <v xml:space="preserve"> </v>
      </c>
      <c r="BX13" s="1306"/>
      <c r="BY13" s="1306"/>
      <c r="BZ13" s="1306"/>
      <c r="CA13" s="1306"/>
      <c r="CB13" s="1306"/>
      <c r="CC13" s="1306" t="str">
        <f>MID(SUVAHAVUJ!AD76,6,1)</f>
        <v xml:space="preserve"> </v>
      </c>
      <c r="CD13" s="1306"/>
      <c r="CE13" s="1306"/>
      <c r="CF13" s="1306"/>
      <c r="CG13" s="1306"/>
      <c r="CH13" s="1306" t="str">
        <f>MID(SUVAHAVUJ!AD76,7,1)</f>
        <v xml:space="preserve"> </v>
      </c>
      <c r="CI13" s="1306"/>
      <c r="CJ13" s="1306"/>
      <c r="CK13" s="1306"/>
      <c r="CL13" s="1306"/>
      <c r="CM13" s="1306"/>
      <c r="CN13" s="1306" t="str">
        <f>MID(SUVAHAVUJ!AD76,8,1)</f>
        <v xml:space="preserve"> </v>
      </c>
      <c r="CO13" s="1306"/>
      <c r="CP13" s="1306"/>
      <c r="CQ13" s="1306"/>
      <c r="CR13" s="1306"/>
      <c r="CS13" s="1306" t="str">
        <f>MID(SUVAHAVUJ!AD76,9,1)</f>
        <v xml:space="preserve"> </v>
      </c>
      <c r="CT13" s="1306"/>
      <c r="CU13" s="1306"/>
      <c r="CV13" s="1306"/>
      <c r="CW13" s="1306"/>
      <c r="CX13" s="1306"/>
      <c r="CY13" s="1306" t="str">
        <f>MID(SUVAHAVUJ!AD76,10,1)</f>
        <v xml:space="preserve"> </v>
      </c>
      <c r="CZ13" s="1306"/>
      <c r="DA13" s="1306"/>
      <c r="DB13" s="1306"/>
      <c r="DC13" s="1306"/>
      <c r="DD13" s="1306" t="str">
        <f>MID(SUVAHAVUJ!AD76,11,1)</f>
        <v>0</v>
      </c>
      <c r="DE13" s="1306"/>
      <c r="DF13" s="1306"/>
      <c r="DG13" s="1306"/>
      <c r="DH13" s="1306"/>
      <c r="DI13" s="1316"/>
      <c r="DJ13" s="370"/>
      <c r="DK13" s="371"/>
      <c r="DL13" s="1306" t="str">
        <f>MID(SUVAHAVUJ!AF76,1,1)</f>
        <v xml:space="preserve"> </v>
      </c>
      <c r="DM13" s="1306"/>
      <c r="DN13" s="1306"/>
      <c r="DO13" s="1306"/>
      <c r="DP13" s="1306"/>
      <c r="DQ13" s="1306"/>
      <c r="DR13" s="1306" t="str">
        <f>MID(SUVAHAVUJ!AF76,2,1)</f>
        <v xml:space="preserve"> </v>
      </c>
      <c r="DS13" s="1306"/>
      <c r="DT13" s="1306"/>
      <c r="DU13" s="1306"/>
      <c r="DV13" s="1306"/>
      <c r="DW13" s="1306" t="str">
        <f>MID(SUVAHAVUJ!AF76,3,1)</f>
        <v xml:space="preserve"> </v>
      </c>
      <c r="DX13" s="1306"/>
      <c r="DY13" s="1306"/>
      <c r="DZ13" s="1306"/>
      <c r="EA13" s="1306"/>
      <c r="EB13" s="1306"/>
      <c r="EC13" s="1306" t="str">
        <f>MID(SUVAHAVUJ!AF76,4,1)</f>
        <v xml:space="preserve"> </v>
      </c>
      <c r="ED13" s="1306"/>
      <c r="EE13" s="1306"/>
      <c r="EF13" s="1306"/>
      <c r="EG13" s="1306"/>
      <c r="EH13" s="1306" t="str">
        <f>MID(SUVAHAVUJ!AF76,5,1)</f>
        <v xml:space="preserve"> </v>
      </c>
      <c r="EI13" s="1306"/>
      <c r="EJ13" s="1306"/>
      <c r="EK13" s="1306"/>
      <c r="EL13" s="1306"/>
      <c r="EM13" s="1306"/>
      <c r="EN13" s="1306" t="str">
        <f>MID(SUVAHAVUJ!AF76,6,1)</f>
        <v xml:space="preserve"> </v>
      </c>
      <c r="EO13" s="1306"/>
      <c r="EP13" s="1306"/>
      <c r="EQ13" s="1306"/>
      <c r="ER13" s="1306"/>
      <c r="ES13" s="1306" t="str">
        <f>MID(SUVAHAVUJ!AF76,7,1)</f>
        <v xml:space="preserve"> </v>
      </c>
      <c r="ET13" s="1306"/>
      <c r="EU13" s="1306"/>
      <c r="EV13" s="1306"/>
      <c r="EW13" s="1306"/>
      <c r="EX13" s="1306"/>
      <c r="EY13" s="1306" t="str">
        <f>MID(SUVAHAVUJ!AF76,8,1)</f>
        <v xml:space="preserve"> </v>
      </c>
      <c r="EZ13" s="1306"/>
      <c r="FA13" s="1306"/>
      <c r="FB13" s="1306"/>
      <c r="FC13" s="1306"/>
      <c r="FD13" s="1306" t="str">
        <f>MID(SUVAHAVUJ!AF76,9,1)</f>
        <v xml:space="preserve"> </v>
      </c>
      <c r="FE13" s="1306"/>
      <c r="FF13" s="1306"/>
      <c r="FG13" s="1306"/>
      <c r="FH13" s="1306"/>
      <c r="FI13" s="1306"/>
      <c r="FJ13" s="1306" t="str">
        <f>MID(SUVAHAVUJ!AF76,10,1)</f>
        <v xml:space="preserve"> </v>
      </c>
      <c r="FK13" s="1306"/>
      <c r="FL13" s="1306"/>
      <c r="FM13" s="1306"/>
      <c r="FN13" s="1306"/>
      <c r="FO13" s="1307" t="str">
        <f>MID(SUVAHAVUJ!AF76,11,1)</f>
        <v>0</v>
      </c>
      <c r="FP13" s="1307"/>
      <c r="FQ13" s="1307"/>
      <c r="FR13" s="1307"/>
      <c r="FS13" s="1313"/>
      <c r="FT13" s="1303"/>
      <c r="FU13" s="1303"/>
      <c r="FV13" s="1303"/>
      <c r="FW13" s="1303"/>
      <c r="FX13" s="1303"/>
      <c r="FY13" s="1303"/>
      <c r="FZ13" s="1303"/>
      <c r="GA13" s="1303"/>
      <c r="GB13" s="1303"/>
      <c r="GC13" s="1303"/>
      <c r="GD13" s="1303"/>
      <c r="GE13" s="1303"/>
      <c r="GF13" s="1303"/>
      <c r="GG13" s="1303"/>
      <c r="GH13" s="1303"/>
      <c r="GI13" s="1303"/>
      <c r="GJ13" s="1303"/>
      <c r="GK13" s="1303"/>
      <c r="GL13" s="1303"/>
      <c r="GM13" s="1303"/>
      <c r="GN13" s="1303"/>
      <c r="GO13" s="1303"/>
      <c r="GP13" s="1303"/>
      <c r="GQ13" s="1303"/>
      <c r="GR13" s="1303"/>
      <c r="GS13" s="1303"/>
      <c r="GT13" s="1303"/>
      <c r="GU13" s="1303"/>
      <c r="GV13" s="1303"/>
      <c r="GW13" s="1388"/>
    </row>
    <row r="14" spans="2:205" ht="23.25" customHeight="1" x14ac:dyDescent="0.2">
      <c r="B14" s="1400"/>
      <c r="C14" s="1401"/>
      <c r="D14" s="1401"/>
      <c r="E14" s="1401"/>
      <c r="F14" s="1401"/>
      <c r="G14" s="1401"/>
      <c r="H14" s="1401"/>
      <c r="I14" s="1401"/>
      <c r="J14" s="1401"/>
      <c r="K14" s="1402"/>
      <c r="L14" s="1301"/>
      <c r="M14" s="1301"/>
      <c r="N14" s="1301"/>
      <c r="O14" s="1301"/>
      <c r="P14" s="1301"/>
      <c r="Q14" s="1301"/>
      <c r="R14" s="1301"/>
      <c r="S14" s="1301"/>
      <c r="T14" s="1301"/>
      <c r="U14" s="1301"/>
      <c r="V14" s="1301"/>
      <c r="W14" s="1301"/>
      <c r="X14" s="1301"/>
      <c r="Y14" s="1301"/>
      <c r="Z14" s="1301"/>
      <c r="AA14" s="1301"/>
      <c r="AB14" s="1301"/>
      <c r="AC14" s="1301"/>
      <c r="AD14" s="1301"/>
      <c r="AE14" s="1301"/>
      <c r="AF14" s="1301"/>
      <c r="AG14" s="1301"/>
      <c r="AH14" s="1301"/>
      <c r="AI14" s="1301"/>
      <c r="AJ14" s="1301"/>
      <c r="AK14" s="1301"/>
      <c r="AL14" s="1301"/>
      <c r="AM14" s="1301"/>
      <c r="AN14" s="1301"/>
      <c r="AO14" s="1301"/>
      <c r="AP14" s="1301"/>
      <c r="AQ14" s="1302"/>
      <c r="AR14" s="1302"/>
      <c r="AS14" s="1302"/>
      <c r="AT14" s="1302"/>
      <c r="AU14" s="1302"/>
      <c r="AV14" s="1302"/>
      <c r="AW14" s="1302"/>
      <c r="AX14" s="1302"/>
      <c r="AY14" s="370"/>
      <c r="AZ14" s="371"/>
      <c r="BA14" s="1306" t="str">
        <f>MID(SUVAHAVUJ!AE76,1,1)</f>
        <v xml:space="preserve"> </v>
      </c>
      <c r="BB14" s="1306"/>
      <c r="BC14" s="1306"/>
      <c r="BD14" s="1306"/>
      <c r="BE14" s="1306"/>
      <c r="BF14" s="1306"/>
      <c r="BG14" s="1306" t="str">
        <f>MID(SUVAHAVUJ!AE76,2,1)</f>
        <v xml:space="preserve"> </v>
      </c>
      <c r="BH14" s="1306"/>
      <c r="BI14" s="1306"/>
      <c r="BJ14" s="1306"/>
      <c r="BK14" s="1306"/>
      <c r="BL14" s="1306" t="str">
        <f>MID(SUVAHAVUJ!AE76,3,1)</f>
        <v xml:space="preserve"> </v>
      </c>
      <c r="BM14" s="1306"/>
      <c r="BN14" s="1306"/>
      <c r="BO14" s="1306"/>
      <c r="BP14" s="1306"/>
      <c r="BQ14" s="1306"/>
      <c r="BR14" s="1306" t="str">
        <f>MID(SUVAHAVUJ!AE76,4,1)</f>
        <v xml:space="preserve"> </v>
      </c>
      <c r="BS14" s="1306"/>
      <c r="BT14" s="1306"/>
      <c r="BU14" s="1306"/>
      <c r="BV14" s="1306"/>
      <c r="BW14" s="1306" t="str">
        <f>MID(SUVAHAVUJ!AE76,5,1)</f>
        <v xml:space="preserve"> </v>
      </c>
      <c r="BX14" s="1306"/>
      <c r="BY14" s="1306"/>
      <c r="BZ14" s="1306"/>
      <c r="CA14" s="1306"/>
      <c r="CB14" s="1306"/>
      <c r="CC14" s="1306" t="str">
        <f>MID(SUVAHAVUJ!AE76,6,1)</f>
        <v xml:space="preserve"> </v>
      </c>
      <c r="CD14" s="1306"/>
      <c r="CE14" s="1306"/>
      <c r="CF14" s="1306"/>
      <c r="CG14" s="1306"/>
      <c r="CH14" s="1306" t="str">
        <f>MID(SUVAHAVUJ!AE76,7,1)</f>
        <v xml:space="preserve"> </v>
      </c>
      <c r="CI14" s="1306"/>
      <c r="CJ14" s="1306"/>
      <c r="CK14" s="1306"/>
      <c r="CL14" s="1306"/>
      <c r="CM14" s="1306"/>
      <c r="CN14" s="1306" t="str">
        <f>MID(SUVAHAVUJ!AE76,8,1)</f>
        <v xml:space="preserve"> </v>
      </c>
      <c r="CO14" s="1306"/>
      <c r="CP14" s="1306"/>
      <c r="CQ14" s="1306"/>
      <c r="CR14" s="1306"/>
      <c r="CS14" s="1306" t="str">
        <f>MID(SUVAHAVUJ!AE76,9,1)</f>
        <v xml:space="preserve"> </v>
      </c>
      <c r="CT14" s="1306"/>
      <c r="CU14" s="1306"/>
      <c r="CV14" s="1306"/>
      <c r="CW14" s="1306"/>
      <c r="CX14" s="1306"/>
      <c r="CY14" s="1306" t="str">
        <f>MID(SUVAHAVUJ!AE76,10,1)</f>
        <v xml:space="preserve"> </v>
      </c>
      <c r="CZ14" s="1306"/>
      <c r="DA14" s="1306"/>
      <c r="DB14" s="1306"/>
      <c r="DC14" s="1306"/>
      <c r="DD14" s="1306" t="str">
        <f>MID(SUVAHAVUJ!AE76,11,1)</f>
        <v>0</v>
      </c>
      <c r="DE14" s="1306"/>
      <c r="DF14" s="1306"/>
      <c r="DG14" s="1306"/>
      <c r="DH14" s="1306"/>
      <c r="DI14" s="1316"/>
      <c r="DJ14" s="1304"/>
      <c r="DK14" s="1304"/>
      <c r="DL14" s="1304"/>
      <c r="DM14" s="1304"/>
      <c r="DN14" s="1304"/>
      <c r="DO14" s="1304"/>
      <c r="DP14" s="1304"/>
      <c r="DQ14" s="1304"/>
      <c r="DR14" s="1304"/>
      <c r="DS14" s="1304"/>
      <c r="DT14" s="1304"/>
      <c r="DU14" s="1304"/>
      <c r="DV14" s="1304"/>
      <c r="DW14" s="1304"/>
      <c r="DX14" s="1304"/>
      <c r="DY14" s="1304"/>
      <c r="DZ14" s="1304"/>
      <c r="EA14" s="1304"/>
      <c r="EB14" s="1304"/>
      <c r="EC14" s="1304"/>
      <c r="ED14" s="1304"/>
      <c r="EE14" s="1304"/>
      <c r="EF14" s="1304"/>
      <c r="EG14" s="1304"/>
      <c r="EH14" s="1304"/>
      <c r="EI14" s="1304"/>
      <c r="EJ14" s="1304"/>
      <c r="EK14" s="1304"/>
      <c r="EL14" s="1304"/>
      <c r="EM14" s="1304"/>
      <c r="EN14" s="370"/>
      <c r="EO14" s="371"/>
      <c r="EP14" s="1306" t="str">
        <f>MID(SUVAHAVUJ!AG76,1,1)</f>
        <v xml:space="preserve"> </v>
      </c>
      <c r="EQ14" s="1306"/>
      <c r="ER14" s="1306"/>
      <c r="ES14" s="1306"/>
      <c r="ET14" s="1306"/>
      <c r="EU14" s="1306"/>
      <c r="EV14" s="1306" t="str">
        <f>MID(SUVAHAVUJ!AG76,2,1)</f>
        <v xml:space="preserve"> </v>
      </c>
      <c r="EW14" s="1306"/>
      <c r="EX14" s="1306"/>
      <c r="EY14" s="1306"/>
      <c r="EZ14" s="1306"/>
      <c r="FA14" s="1306" t="str">
        <f>MID(SUVAHAVUJ!AG76,3,1)</f>
        <v xml:space="preserve"> </v>
      </c>
      <c r="FB14" s="1306"/>
      <c r="FC14" s="1306"/>
      <c r="FD14" s="1306"/>
      <c r="FE14" s="1306"/>
      <c r="FF14" s="1306"/>
      <c r="FG14" s="1306" t="str">
        <f>MID(SUVAHAVUJ!AG76,4,1)</f>
        <v xml:space="preserve"> </v>
      </c>
      <c r="FH14" s="1306"/>
      <c r="FI14" s="1306"/>
      <c r="FJ14" s="1306"/>
      <c r="FK14" s="1306"/>
      <c r="FL14" s="1306" t="str">
        <f>MID(SUVAHAVUJ!AG76,5,1)</f>
        <v xml:space="preserve"> </v>
      </c>
      <c r="FM14" s="1306"/>
      <c r="FN14" s="1306"/>
      <c r="FO14" s="1306"/>
      <c r="FP14" s="1306"/>
      <c r="FQ14" s="1306"/>
      <c r="FR14" s="1306" t="str">
        <f>MID(SUVAHAVUJ!AG76,6,1)</f>
        <v xml:space="preserve"> </v>
      </c>
      <c r="FS14" s="1306"/>
      <c r="FT14" s="1306"/>
      <c r="FU14" s="1306"/>
      <c r="FV14" s="1306"/>
      <c r="FW14" s="1306" t="str">
        <f>MID(SUVAHAVUJ!AG76,7,1)</f>
        <v xml:space="preserve"> </v>
      </c>
      <c r="FX14" s="1306"/>
      <c r="FY14" s="1306"/>
      <c r="FZ14" s="1306"/>
      <c r="GA14" s="1306"/>
      <c r="GB14" s="1306"/>
      <c r="GC14" s="1306" t="str">
        <f>MID(SUVAHAVUJ!AG76,8,1)</f>
        <v xml:space="preserve"> </v>
      </c>
      <c r="GD14" s="1306"/>
      <c r="GE14" s="1306"/>
      <c r="GF14" s="1306"/>
      <c r="GG14" s="1306"/>
      <c r="GH14" s="1306" t="str">
        <f>MID(SUVAHAVUJ!AG76,9,1)</f>
        <v xml:space="preserve"> </v>
      </c>
      <c r="GI14" s="1306"/>
      <c r="GJ14" s="1306"/>
      <c r="GK14" s="1306"/>
      <c r="GL14" s="1306"/>
      <c r="GM14" s="1306"/>
      <c r="GN14" s="1306" t="str">
        <f>MID(SUVAHAVUJ!AG76,10,1)</f>
        <v xml:space="preserve"> </v>
      </c>
      <c r="GO14" s="1306"/>
      <c r="GP14" s="1306"/>
      <c r="GQ14" s="1306"/>
      <c r="GR14" s="1306"/>
      <c r="GS14" s="1307" t="str">
        <f>MID(SUVAHAVUJ!AG76,11,1)</f>
        <v>0</v>
      </c>
      <c r="GT14" s="1307"/>
      <c r="GU14" s="1307"/>
      <c r="GV14" s="1307"/>
      <c r="GW14" s="1381"/>
    </row>
    <row r="15" spans="2:205" s="129" customFormat="1" ht="24" customHeight="1" x14ac:dyDescent="0.2">
      <c r="B15" s="1391" t="s">
        <v>2289</v>
      </c>
      <c r="C15" s="1392"/>
      <c r="D15" s="1392"/>
      <c r="E15" s="1392"/>
      <c r="F15" s="1392"/>
      <c r="G15" s="1392"/>
      <c r="H15" s="1392"/>
      <c r="I15" s="1392"/>
      <c r="J15" s="1392"/>
      <c r="K15" s="1393"/>
      <c r="L15" s="1309" t="str">
        <f>SUVAHAVUJ!$D$77</f>
        <v>Náklady budúcich období dlhodobé (381A, 382A)</v>
      </c>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1" t="s">
        <v>1978</v>
      </c>
      <c r="AR15" s="1311"/>
      <c r="AS15" s="1311"/>
      <c r="AT15" s="1311"/>
      <c r="AU15" s="1311"/>
      <c r="AV15" s="1311"/>
      <c r="AW15" s="1311"/>
      <c r="AX15" s="1311"/>
      <c r="AY15" s="370"/>
      <c r="AZ15" s="371"/>
      <c r="BA15" s="1306" t="str">
        <f>MID(SUVAHAVUJ!AD77,1,1)</f>
        <v xml:space="preserve"> </v>
      </c>
      <c r="BB15" s="1306"/>
      <c r="BC15" s="1306"/>
      <c r="BD15" s="1306"/>
      <c r="BE15" s="1306"/>
      <c r="BF15" s="1306"/>
      <c r="BG15" s="1306" t="str">
        <f>MID(SUVAHAVUJ!AD77,2,1)</f>
        <v xml:space="preserve"> </v>
      </c>
      <c r="BH15" s="1306"/>
      <c r="BI15" s="1306"/>
      <c r="BJ15" s="1306"/>
      <c r="BK15" s="1306"/>
      <c r="BL15" s="1306" t="str">
        <f>MID(SUVAHAVUJ!AD77,3,1)</f>
        <v xml:space="preserve"> </v>
      </c>
      <c r="BM15" s="1306"/>
      <c r="BN15" s="1306"/>
      <c r="BO15" s="1306"/>
      <c r="BP15" s="1306"/>
      <c r="BQ15" s="1306"/>
      <c r="BR15" s="1306" t="str">
        <f>MID(SUVAHAVUJ!AD77,4,1)</f>
        <v xml:space="preserve"> </v>
      </c>
      <c r="BS15" s="1306"/>
      <c r="BT15" s="1306"/>
      <c r="BU15" s="1306"/>
      <c r="BV15" s="1306"/>
      <c r="BW15" s="1306" t="str">
        <f>MID(SUVAHAVUJ!AD77,5,1)</f>
        <v xml:space="preserve"> </v>
      </c>
      <c r="BX15" s="1306"/>
      <c r="BY15" s="1306"/>
      <c r="BZ15" s="1306"/>
      <c r="CA15" s="1306"/>
      <c r="CB15" s="1306"/>
      <c r="CC15" s="1306" t="str">
        <f>MID(SUVAHAVUJ!AD77,6,1)</f>
        <v xml:space="preserve"> </v>
      </c>
      <c r="CD15" s="1306"/>
      <c r="CE15" s="1306"/>
      <c r="CF15" s="1306"/>
      <c r="CG15" s="1306"/>
      <c r="CH15" s="1306" t="str">
        <f>MID(SUVAHAVUJ!AD77,7,1)</f>
        <v xml:space="preserve"> </v>
      </c>
      <c r="CI15" s="1306"/>
      <c r="CJ15" s="1306"/>
      <c r="CK15" s="1306"/>
      <c r="CL15" s="1306"/>
      <c r="CM15" s="1306"/>
      <c r="CN15" s="1306" t="str">
        <f>MID(SUVAHAVUJ!AD77,8,1)</f>
        <v xml:space="preserve"> </v>
      </c>
      <c r="CO15" s="1306"/>
      <c r="CP15" s="1306"/>
      <c r="CQ15" s="1306"/>
      <c r="CR15" s="1306"/>
      <c r="CS15" s="1306" t="str">
        <f>MID(SUVAHAVUJ!AD77,9,1)</f>
        <v xml:space="preserve"> </v>
      </c>
      <c r="CT15" s="1306"/>
      <c r="CU15" s="1306"/>
      <c r="CV15" s="1306"/>
      <c r="CW15" s="1306"/>
      <c r="CX15" s="1306"/>
      <c r="CY15" s="1306" t="str">
        <f>MID(SUVAHAVUJ!AD77,10,1)</f>
        <v xml:space="preserve"> </v>
      </c>
      <c r="CZ15" s="1306"/>
      <c r="DA15" s="1306"/>
      <c r="DB15" s="1306"/>
      <c r="DC15" s="1306"/>
      <c r="DD15" s="1306" t="str">
        <f>MID(SUVAHAVUJ!AD77,11,1)</f>
        <v>0</v>
      </c>
      <c r="DE15" s="1306"/>
      <c r="DF15" s="1306"/>
      <c r="DG15" s="1306"/>
      <c r="DH15" s="1306"/>
      <c r="DI15" s="1316"/>
      <c r="DJ15" s="370"/>
      <c r="DK15" s="371"/>
      <c r="DL15" s="1306" t="str">
        <f>MID(SUVAHAVUJ!AF77,1,1)</f>
        <v xml:space="preserve"> </v>
      </c>
      <c r="DM15" s="1306"/>
      <c r="DN15" s="1306"/>
      <c r="DO15" s="1306"/>
      <c r="DP15" s="1306"/>
      <c r="DQ15" s="1306"/>
      <c r="DR15" s="1306" t="str">
        <f>MID(SUVAHAVUJ!AF77,2,1)</f>
        <v xml:space="preserve"> </v>
      </c>
      <c r="DS15" s="1306"/>
      <c r="DT15" s="1306"/>
      <c r="DU15" s="1306"/>
      <c r="DV15" s="1306"/>
      <c r="DW15" s="1306" t="str">
        <f>MID(SUVAHAVUJ!AF77,3,1)</f>
        <v xml:space="preserve"> </v>
      </c>
      <c r="DX15" s="1306"/>
      <c r="DY15" s="1306"/>
      <c r="DZ15" s="1306"/>
      <c r="EA15" s="1306"/>
      <c r="EB15" s="1306"/>
      <c r="EC15" s="1306" t="str">
        <f>MID(SUVAHAVUJ!AF77,4,1)</f>
        <v xml:space="preserve"> </v>
      </c>
      <c r="ED15" s="1306"/>
      <c r="EE15" s="1306"/>
      <c r="EF15" s="1306"/>
      <c r="EG15" s="1306"/>
      <c r="EH15" s="1306" t="str">
        <f>MID(SUVAHAVUJ!AF77,5,1)</f>
        <v xml:space="preserve"> </v>
      </c>
      <c r="EI15" s="1306"/>
      <c r="EJ15" s="1306"/>
      <c r="EK15" s="1306"/>
      <c r="EL15" s="1306"/>
      <c r="EM15" s="1306"/>
      <c r="EN15" s="1306" t="str">
        <f>MID(SUVAHAVUJ!AF77,6,1)</f>
        <v xml:space="preserve"> </v>
      </c>
      <c r="EO15" s="1306"/>
      <c r="EP15" s="1306"/>
      <c r="EQ15" s="1306"/>
      <c r="ER15" s="1306"/>
      <c r="ES15" s="1306" t="str">
        <f>MID(SUVAHAVUJ!AF77,7,1)</f>
        <v xml:space="preserve"> </v>
      </c>
      <c r="ET15" s="1306"/>
      <c r="EU15" s="1306"/>
      <c r="EV15" s="1306"/>
      <c r="EW15" s="1306"/>
      <c r="EX15" s="1306"/>
      <c r="EY15" s="1306" t="str">
        <f>MID(SUVAHAVUJ!AF77,8,1)</f>
        <v xml:space="preserve"> </v>
      </c>
      <c r="EZ15" s="1306"/>
      <c r="FA15" s="1306"/>
      <c r="FB15" s="1306"/>
      <c r="FC15" s="1306"/>
      <c r="FD15" s="1306" t="str">
        <f>MID(SUVAHAVUJ!AF77,9,1)</f>
        <v xml:space="preserve"> </v>
      </c>
      <c r="FE15" s="1306"/>
      <c r="FF15" s="1306"/>
      <c r="FG15" s="1306"/>
      <c r="FH15" s="1306"/>
      <c r="FI15" s="1306"/>
      <c r="FJ15" s="1306" t="str">
        <f>MID(SUVAHAVUJ!AF77,10,1)</f>
        <v xml:space="preserve"> </v>
      </c>
      <c r="FK15" s="1306"/>
      <c r="FL15" s="1306"/>
      <c r="FM15" s="1306"/>
      <c r="FN15" s="1306"/>
      <c r="FO15" s="1307" t="str">
        <f>MID(SUVAHAVUJ!AF77,11,1)</f>
        <v>0</v>
      </c>
      <c r="FP15" s="1307"/>
      <c r="FQ15" s="1307"/>
      <c r="FR15" s="1307"/>
      <c r="FS15" s="1313"/>
      <c r="FT15" s="1303"/>
      <c r="FU15" s="1303"/>
      <c r="FV15" s="1303"/>
      <c r="FW15" s="1303"/>
      <c r="FX15" s="1303"/>
      <c r="FY15" s="1303"/>
      <c r="FZ15" s="1303"/>
      <c r="GA15" s="1303"/>
      <c r="GB15" s="1303"/>
      <c r="GC15" s="1303"/>
      <c r="GD15" s="1303"/>
      <c r="GE15" s="1303"/>
      <c r="GF15" s="1303"/>
      <c r="GG15" s="1303"/>
      <c r="GH15" s="1303"/>
      <c r="GI15" s="1303"/>
      <c r="GJ15" s="1303"/>
      <c r="GK15" s="1303"/>
      <c r="GL15" s="1303"/>
      <c r="GM15" s="1303"/>
      <c r="GN15" s="1303"/>
      <c r="GO15" s="1303"/>
      <c r="GP15" s="1303"/>
      <c r="GQ15" s="1303"/>
      <c r="GR15" s="1303"/>
      <c r="GS15" s="1303"/>
      <c r="GT15" s="1303"/>
      <c r="GU15" s="1303"/>
      <c r="GV15" s="1303"/>
      <c r="GW15" s="1388"/>
    </row>
    <row r="16" spans="2:205" ht="24.75" customHeight="1" x14ac:dyDescent="0.2">
      <c r="B16" s="1394"/>
      <c r="C16" s="1395"/>
      <c r="D16" s="1395"/>
      <c r="E16" s="1395"/>
      <c r="F16" s="1395"/>
      <c r="G16" s="1395"/>
      <c r="H16" s="1395"/>
      <c r="I16" s="1395"/>
      <c r="J16" s="1395"/>
      <c r="K16" s="1396"/>
      <c r="L16" s="1310"/>
      <c r="M16" s="1310"/>
      <c r="N16" s="1310"/>
      <c r="O16" s="1310"/>
      <c r="P16" s="1310"/>
      <c r="Q16" s="1310"/>
      <c r="R16" s="1310"/>
      <c r="S16" s="1310"/>
      <c r="T16" s="1310"/>
      <c r="U16" s="1310"/>
      <c r="V16" s="1310"/>
      <c r="W16" s="1310"/>
      <c r="X16" s="1310"/>
      <c r="Y16" s="1310"/>
      <c r="Z16" s="1310"/>
      <c r="AA16" s="1310"/>
      <c r="AB16" s="1310"/>
      <c r="AC16" s="1310"/>
      <c r="AD16" s="1310"/>
      <c r="AE16" s="1310"/>
      <c r="AF16" s="1310"/>
      <c r="AG16" s="1310"/>
      <c r="AH16" s="1310"/>
      <c r="AI16" s="1310"/>
      <c r="AJ16" s="1310"/>
      <c r="AK16" s="1310"/>
      <c r="AL16" s="1310"/>
      <c r="AM16" s="1310"/>
      <c r="AN16" s="1310"/>
      <c r="AO16" s="1310"/>
      <c r="AP16" s="1310"/>
      <c r="AQ16" s="1311"/>
      <c r="AR16" s="1311"/>
      <c r="AS16" s="1311"/>
      <c r="AT16" s="1311"/>
      <c r="AU16" s="1311"/>
      <c r="AV16" s="1311"/>
      <c r="AW16" s="1311"/>
      <c r="AX16" s="1311"/>
      <c r="AY16" s="370"/>
      <c r="AZ16" s="371"/>
      <c r="BA16" s="1306" t="str">
        <f>MID(SUVAHAVUJ!AE77,1,1)</f>
        <v xml:space="preserve"> </v>
      </c>
      <c r="BB16" s="1306"/>
      <c r="BC16" s="1306"/>
      <c r="BD16" s="1306"/>
      <c r="BE16" s="1306"/>
      <c r="BF16" s="1306"/>
      <c r="BG16" s="1306" t="str">
        <f>MID(SUVAHAVUJ!AE77,2,1)</f>
        <v xml:space="preserve"> </v>
      </c>
      <c r="BH16" s="1306"/>
      <c r="BI16" s="1306"/>
      <c r="BJ16" s="1306"/>
      <c r="BK16" s="1306"/>
      <c r="BL16" s="1306" t="str">
        <f>MID(SUVAHAVUJ!AE77,3,1)</f>
        <v xml:space="preserve"> </v>
      </c>
      <c r="BM16" s="1306"/>
      <c r="BN16" s="1306"/>
      <c r="BO16" s="1306"/>
      <c r="BP16" s="1306"/>
      <c r="BQ16" s="1306"/>
      <c r="BR16" s="1306" t="str">
        <f>MID(SUVAHAVUJ!AE77,4,1)</f>
        <v xml:space="preserve"> </v>
      </c>
      <c r="BS16" s="1306"/>
      <c r="BT16" s="1306"/>
      <c r="BU16" s="1306"/>
      <c r="BV16" s="1306"/>
      <c r="BW16" s="1306" t="str">
        <f>MID(SUVAHAVUJ!AE77,5,1)</f>
        <v xml:space="preserve"> </v>
      </c>
      <c r="BX16" s="1306"/>
      <c r="BY16" s="1306"/>
      <c r="BZ16" s="1306"/>
      <c r="CA16" s="1306"/>
      <c r="CB16" s="1306"/>
      <c r="CC16" s="1306" t="str">
        <f>MID(SUVAHAVUJ!AE77,6,1)</f>
        <v xml:space="preserve"> </v>
      </c>
      <c r="CD16" s="1306"/>
      <c r="CE16" s="1306"/>
      <c r="CF16" s="1306"/>
      <c r="CG16" s="1306"/>
      <c r="CH16" s="1306" t="str">
        <f>MID(SUVAHAVUJ!AE77,7,1)</f>
        <v xml:space="preserve"> </v>
      </c>
      <c r="CI16" s="1306"/>
      <c r="CJ16" s="1306"/>
      <c r="CK16" s="1306"/>
      <c r="CL16" s="1306"/>
      <c r="CM16" s="1306"/>
      <c r="CN16" s="1306" t="str">
        <f>MID(SUVAHAVUJ!AE77,8,1)</f>
        <v xml:space="preserve"> </v>
      </c>
      <c r="CO16" s="1306"/>
      <c r="CP16" s="1306"/>
      <c r="CQ16" s="1306"/>
      <c r="CR16" s="1306"/>
      <c r="CS16" s="1306" t="str">
        <f>MID(SUVAHAVUJ!AE77,9,1)</f>
        <v xml:space="preserve"> </v>
      </c>
      <c r="CT16" s="1306"/>
      <c r="CU16" s="1306"/>
      <c r="CV16" s="1306"/>
      <c r="CW16" s="1306"/>
      <c r="CX16" s="1306"/>
      <c r="CY16" s="1306" t="str">
        <f>MID(SUVAHAVUJ!AE77,10,1)</f>
        <v xml:space="preserve"> </v>
      </c>
      <c r="CZ16" s="1306"/>
      <c r="DA16" s="1306"/>
      <c r="DB16" s="1306"/>
      <c r="DC16" s="1306"/>
      <c r="DD16" s="1306" t="str">
        <f>MID(SUVAHAVUJ!AE77,11,1)</f>
        <v>0</v>
      </c>
      <c r="DE16" s="1306"/>
      <c r="DF16" s="1306"/>
      <c r="DG16" s="1306"/>
      <c r="DH16" s="1306"/>
      <c r="DI16" s="1316"/>
      <c r="DJ16" s="1304"/>
      <c r="DK16" s="1304"/>
      <c r="DL16" s="1304"/>
      <c r="DM16" s="1304"/>
      <c r="DN16" s="1304"/>
      <c r="DO16" s="1304"/>
      <c r="DP16" s="1304"/>
      <c r="DQ16" s="1304"/>
      <c r="DR16" s="1304"/>
      <c r="DS16" s="1304"/>
      <c r="DT16" s="1304"/>
      <c r="DU16" s="1304"/>
      <c r="DV16" s="1304"/>
      <c r="DW16" s="1304"/>
      <c r="DX16" s="1304"/>
      <c r="DY16" s="1304"/>
      <c r="DZ16" s="1304"/>
      <c r="EA16" s="1304"/>
      <c r="EB16" s="1304"/>
      <c r="EC16" s="1304"/>
      <c r="ED16" s="1304"/>
      <c r="EE16" s="1304"/>
      <c r="EF16" s="1304"/>
      <c r="EG16" s="1304"/>
      <c r="EH16" s="1304"/>
      <c r="EI16" s="1304"/>
      <c r="EJ16" s="1304"/>
      <c r="EK16" s="1304"/>
      <c r="EL16" s="1304"/>
      <c r="EM16" s="1304"/>
      <c r="EN16" s="370"/>
      <c r="EO16" s="371"/>
      <c r="EP16" s="1306" t="str">
        <f>MID(SUVAHAVUJ!AG77,1,1)</f>
        <v xml:space="preserve"> </v>
      </c>
      <c r="EQ16" s="1306"/>
      <c r="ER16" s="1306"/>
      <c r="ES16" s="1306"/>
      <c r="ET16" s="1306"/>
      <c r="EU16" s="1306"/>
      <c r="EV16" s="1306" t="str">
        <f>MID(SUVAHAVUJ!AG77,2,1)</f>
        <v xml:space="preserve"> </v>
      </c>
      <c r="EW16" s="1306"/>
      <c r="EX16" s="1306"/>
      <c r="EY16" s="1306"/>
      <c r="EZ16" s="1306"/>
      <c r="FA16" s="1306" t="str">
        <f>MID(SUVAHAVUJ!AG77,3,1)</f>
        <v xml:space="preserve"> </v>
      </c>
      <c r="FB16" s="1306"/>
      <c r="FC16" s="1306"/>
      <c r="FD16" s="1306"/>
      <c r="FE16" s="1306"/>
      <c r="FF16" s="1306"/>
      <c r="FG16" s="1306" t="str">
        <f>MID(SUVAHAVUJ!AG77,4,1)</f>
        <v xml:space="preserve"> </v>
      </c>
      <c r="FH16" s="1306"/>
      <c r="FI16" s="1306"/>
      <c r="FJ16" s="1306"/>
      <c r="FK16" s="1306"/>
      <c r="FL16" s="1306" t="str">
        <f>MID(SUVAHAVUJ!AG77,5,1)</f>
        <v xml:space="preserve"> </v>
      </c>
      <c r="FM16" s="1306"/>
      <c r="FN16" s="1306"/>
      <c r="FO16" s="1306"/>
      <c r="FP16" s="1306"/>
      <c r="FQ16" s="1306"/>
      <c r="FR16" s="1306" t="str">
        <f>MID(SUVAHAVUJ!AG77,6,1)</f>
        <v xml:space="preserve"> </v>
      </c>
      <c r="FS16" s="1306"/>
      <c r="FT16" s="1306"/>
      <c r="FU16" s="1306"/>
      <c r="FV16" s="1306"/>
      <c r="FW16" s="1306" t="str">
        <f>MID(SUVAHAVUJ!AG77,7,1)</f>
        <v xml:space="preserve"> </v>
      </c>
      <c r="FX16" s="1306"/>
      <c r="FY16" s="1306"/>
      <c r="FZ16" s="1306"/>
      <c r="GA16" s="1306"/>
      <c r="GB16" s="1306"/>
      <c r="GC16" s="1306" t="str">
        <f>MID(SUVAHAVUJ!AG77,8,1)</f>
        <v xml:space="preserve"> </v>
      </c>
      <c r="GD16" s="1306"/>
      <c r="GE16" s="1306"/>
      <c r="GF16" s="1306"/>
      <c r="GG16" s="1306"/>
      <c r="GH16" s="1306" t="str">
        <f>MID(SUVAHAVUJ!AG77,9,1)</f>
        <v xml:space="preserve"> </v>
      </c>
      <c r="GI16" s="1306"/>
      <c r="GJ16" s="1306"/>
      <c r="GK16" s="1306"/>
      <c r="GL16" s="1306"/>
      <c r="GM16" s="1306"/>
      <c r="GN16" s="1306" t="str">
        <f>MID(SUVAHAVUJ!AG77,10,1)</f>
        <v xml:space="preserve"> </v>
      </c>
      <c r="GO16" s="1306"/>
      <c r="GP16" s="1306"/>
      <c r="GQ16" s="1306"/>
      <c r="GR16" s="1306"/>
      <c r="GS16" s="1307" t="str">
        <f>MID(SUVAHAVUJ!AG77,11,1)</f>
        <v>0</v>
      </c>
      <c r="GT16" s="1307"/>
      <c r="GU16" s="1307"/>
      <c r="GV16" s="1307"/>
      <c r="GW16" s="1381"/>
    </row>
    <row r="17" spans="2:205" s="129" customFormat="1" ht="23.25" customHeight="1" x14ac:dyDescent="0.2">
      <c r="B17" s="1389" t="s">
        <v>2080</v>
      </c>
      <c r="C17" s="1324"/>
      <c r="D17" s="1324"/>
      <c r="E17" s="1324"/>
      <c r="F17" s="1324"/>
      <c r="G17" s="1324"/>
      <c r="H17" s="1324"/>
      <c r="I17" s="1324"/>
      <c r="J17" s="1324"/>
      <c r="K17" s="1325"/>
      <c r="L17" s="1309" t="str">
        <f>SUVAHAVUJ!$D$78</f>
        <v>Náklady budúcich období krátkodobé (381A, 382A)</v>
      </c>
      <c r="M17" s="1310"/>
      <c r="N17" s="1310"/>
      <c r="O17" s="1310"/>
      <c r="P17" s="1310"/>
      <c r="Q17" s="1310"/>
      <c r="R17" s="1310"/>
      <c r="S17" s="1310"/>
      <c r="T17" s="1310"/>
      <c r="U17" s="1310"/>
      <c r="V17" s="1310"/>
      <c r="W17" s="1310"/>
      <c r="X17" s="1310"/>
      <c r="Y17" s="1310"/>
      <c r="Z17" s="1310"/>
      <c r="AA17" s="1310"/>
      <c r="AB17" s="1310"/>
      <c r="AC17" s="1310"/>
      <c r="AD17" s="1310"/>
      <c r="AE17" s="1310"/>
      <c r="AF17" s="1310"/>
      <c r="AG17" s="1310"/>
      <c r="AH17" s="1310"/>
      <c r="AI17" s="1310"/>
      <c r="AJ17" s="1310"/>
      <c r="AK17" s="1310"/>
      <c r="AL17" s="1310"/>
      <c r="AM17" s="1310"/>
      <c r="AN17" s="1310"/>
      <c r="AO17" s="1310"/>
      <c r="AP17" s="1310"/>
      <c r="AQ17" s="1311" t="s">
        <v>1979</v>
      </c>
      <c r="AR17" s="1311"/>
      <c r="AS17" s="1311"/>
      <c r="AT17" s="1311"/>
      <c r="AU17" s="1311"/>
      <c r="AV17" s="1311"/>
      <c r="AW17" s="1311"/>
      <c r="AX17" s="1311"/>
      <c r="AY17" s="370"/>
      <c r="AZ17" s="371"/>
      <c r="BA17" s="1306" t="str">
        <f>MID(SUVAHAVUJ!AD78,1,1)</f>
        <v xml:space="preserve"> </v>
      </c>
      <c r="BB17" s="1306"/>
      <c r="BC17" s="1306"/>
      <c r="BD17" s="1306"/>
      <c r="BE17" s="1306"/>
      <c r="BF17" s="1306"/>
      <c r="BG17" s="1306" t="str">
        <f>MID(SUVAHAVUJ!AD78,2,1)</f>
        <v xml:space="preserve"> </v>
      </c>
      <c r="BH17" s="1306"/>
      <c r="BI17" s="1306"/>
      <c r="BJ17" s="1306"/>
      <c r="BK17" s="1306"/>
      <c r="BL17" s="1306" t="str">
        <f>MID(SUVAHAVUJ!AD78,3,1)</f>
        <v xml:space="preserve"> </v>
      </c>
      <c r="BM17" s="1306"/>
      <c r="BN17" s="1306"/>
      <c r="BO17" s="1306"/>
      <c r="BP17" s="1306"/>
      <c r="BQ17" s="1306"/>
      <c r="BR17" s="1306" t="str">
        <f>MID(SUVAHAVUJ!AD78,4,1)</f>
        <v xml:space="preserve"> </v>
      </c>
      <c r="BS17" s="1306"/>
      <c r="BT17" s="1306"/>
      <c r="BU17" s="1306"/>
      <c r="BV17" s="1306"/>
      <c r="BW17" s="1306" t="str">
        <f>MID(SUVAHAVUJ!AD78,5,1)</f>
        <v xml:space="preserve"> </v>
      </c>
      <c r="BX17" s="1306"/>
      <c r="BY17" s="1306"/>
      <c r="BZ17" s="1306"/>
      <c r="CA17" s="1306"/>
      <c r="CB17" s="1306"/>
      <c r="CC17" s="1306" t="str">
        <f>MID(SUVAHAVUJ!AD78,6,1)</f>
        <v xml:space="preserve"> </v>
      </c>
      <c r="CD17" s="1306"/>
      <c r="CE17" s="1306"/>
      <c r="CF17" s="1306"/>
      <c r="CG17" s="1306"/>
      <c r="CH17" s="1306" t="str">
        <f>MID(SUVAHAVUJ!AD78,7,1)</f>
        <v xml:space="preserve"> </v>
      </c>
      <c r="CI17" s="1306"/>
      <c r="CJ17" s="1306"/>
      <c r="CK17" s="1306"/>
      <c r="CL17" s="1306"/>
      <c r="CM17" s="1306"/>
      <c r="CN17" s="1306" t="str">
        <f>MID(SUVAHAVUJ!AD78,8,1)</f>
        <v xml:space="preserve"> </v>
      </c>
      <c r="CO17" s="1306"/>
      <c r="CP17" s="1306"/>
      <c r="CQ17" s="1306"/>
      <c r="CR17" s="1306"/>
      <c r="CS17" s="1306" t="str">
        <f>MID(SUVAHAVUJ!AD78,9,1)</f>
        <v xml:space="preserve"> </v>
      </c>
      <c r="CT17" s="1306"/>
      <c r="CU17" s="1306"/>
      <c r="CV17" s="1306"/>
      <c r="CW17" s="1306"/>
      <c r="CX17" s="1306"/>
      <c r="CY17" s="1306" t="str">
        <f>MID(SUVAHAVUJ!AD78,10,1)</f>
        <v xml:space="preserve"> </v>
      </c>
      <c r="CZ17" s="1306"/>
      <c r="DA17" s="1306"/>
      <c r="DB17" s="1306"/>
      <c r="DC17" s="1306"/>
      <c r="DD17" s="1306" t="str">
        <f>MID(SUVAHAVUJ!AD78,11,1)</f>
        <v>0</v>
      </c>
      <c r="DE17" s="1306"/>
      <c r="DF17" s="1306"/>
      <c r="DG17" s="1306"/>
      <c r="DH17" s="1306"/>
      <c r="DI17" s="1316"/>
      <c r="DJ17" s="370"/>
      <c r="DK17" s="371"/>
      <c r="DL17" s="1306" t="str">
        <f>MID(SUVAHAVUJ!AF78,1,1)</f>
        <v xml:space="preserve"> </v>
      </c>
      <c r="DM17" s="1306"/>
      <c r="DN17" s="1306"/>
      <c r="DO17" s="1306"/>
      <c r="DP17" s="1306"/>
      <c r="DQ17" s="1306"/>
      <c r="DR17" s="1306" t="str">
        <f>MID(SUVAHAVUJ!AF78,2,1)</f>
        <v xml:space="preserve"> </v>
      </c>
      <c r="DS17" s="1306"/>
      <c r="DT17" s="1306"/>
      <c r="DU17" s="1306"/>
      <c r="DV17" s="1306"/>
      <c r="DW17" s="1306" t="str">
        <f>MID(SUVAHAVUJ!AF78,3,1)</f>
        <v xml:space="preserve"> </v>
      </c>
      <c r="DX17" s="1306"/>
      <c r="DY17" s="1306"/>
      <c r="DZ17" s="1306"/>
      <c r="EA17" s="1306"/>
      <c r="EB17" s="1306"/>
      <c r="EC17" s="1306" t="str">
        <f>MID(SUVAHAVUJ!AF78,4,1)</f>
        <v xml:space="preserve"> </v>
      </c>
      <c r="ED17" s="1306"/>
      <c r="EE17" s="1306"/>
      <c r="EF17" s="1306"/>
      <c r="EG17" s="1306"/>
      <c r="EH17" s="1306" t="str">
        <f>MID(SUVAHAVUJ!AF78,5,1)</f>
        <v xml:space="preserve"> </v>
      </c>
      <c r="EI17" s="1306"/>
      <c r="EJ17" s="1306"/>
      <c r="EK17" s="1306"/>
      <c r="EL17" s="1306"/>
      <c r="EM17" s="1306"/>
      <c r="EN17" s="1306" t="str">
        <f>MID(SUVAHAVUJ!AF78,6,1)</f>
        <v xml:space="preserve"> </v>
      </c>
      <c r="EO17" s="1306"/>
      <c r="EP17" s="1306"/>
      <c r="EQ17" s="1306"/>
      <c r="ER17" s="1306"/>
      <c r="ES17" s="1306" t="str">
        <f>MID(SUVAHAVUJ!AF78,7,1)</f>
        <v xml:space="preserve"> </v>
      </c>
      <c r="ET17" s="1306"/>
      <c r="EU17" s="1306"/>
      <c r="EV17" s="1306"/>
      <c r="EW17" s="1306"/>
      <c r="EX17" s="1306"/>
      <c r="EY17" s="1306" t="str">
        <f>MID(SUVAHAVUJ!AF78,8,1)</f>
        <v xml:space="preserve"> </v>
      </c>
      <c r="EZ17" s="1306"/>
      <c r="FA17" s="1306"/>
      <c r="FB17" s="1306"/>
      <c r="FC17" s="1306"/>
      <c r="FD17" s="1306" t="str">
        <f>MID(SUVAHAVUJ!AF78,9,1)</f>
        <v xml:space="preserve"> </v>
      </c>
      <c r="FE17" s="1306"/>
      <c r="FF17" s="1306"/>
      <c r="FG17" s="1306"/>
      <c r="FH17" s="1306"/>
      <c r="FI17" s="1306"/>
      <c r="FJ17" s="1306" t="str">
        <f>MID(SUVAHAVUJ!AF78,10,1)</f>
        <v xml:space="preserve"> </v>
      </c>
      <c r="FK17" s="1306"/>
      <c r="FL17" s="1306"/>
      <c r="FM17" s="1306"/>
      <c r="FN17" s="1306"/>
      <c r="FO17" s="1307" t="str">
        <f>MID(SUVAHAVUJ!AF78,11,1)</f>
        <v>0</v>
      </c>
      <c r="FP17" s="1307"/>
      <c r="FQ17" s="1307"/>
      <c r="FR17" s="1307"/>
      <c r="FS17" s="1313"/>
      <c r="FT17" s="1303"/>
      <c r="FU17" s="1303"/>
      <c r="FV17" s="1303"/>
      <c r="FW17" s="1303"/>
      <c r="FX17" s="1303"/>
      <c r="FY17" s="1303"/>
      <c r="FZ17" s="1303"/>
      <c r="GA17" s="1303"/>
      <c r="GB17" s="1303"/>
      <c r="GC17" s="1303"/>
      <c r="GD17" s="1303"/>
      <c r="GE17" s="1303"/>
      <c r="GF17" s="1303"/>
      <c r="GG17" s="1303"/>
      <c r="GH17" s="1303"/>
      <c r="GI17" s="1303"/>
      <c r="GJ17" s="1303"/>
      <c r="GK17" s="1303"/>
      <c r="GL17" s="1303"/>
      <c r="GM17" s="1303"/>
      <c r="GN17" s="1303"/>
      <c r="GO17" s="1303"/>
      <c r="GP17" s="1303"/>
      <c r="GQ17" s="1303"/>
      <c r="GR17" s="1303"/>
      <c r="GS17" s="1303"/>
      <c r="GT17" s="1303"/>
      <c r="GU17" s="1303"/>
      <c r="GV17" s="1303"/>
      <c r="GW17" s="1388"/>
    </row>
    <row r="18" spans="2:205" ht="23.25" customHeight="1" x14ac:dyDescent="0.2">
      <c r="B18" s="1390"/>
      <c r="C18" s="1327"/>
      <c r="D18" s="1327"/>
      <c r="E18" s="1327"/>
      <c r="F18" s="1327"/>
      <c r="G18" s="1327"/>
      <c r="H18" s="1327"/>
      <c r="I18" s="1327"/>
      <c r="J18" s="1327"/>
      <c r="K18" s="1328"/>
      <c r="L18" s="1310"/>
      <c r="M18" s="1310"/>
      <c r="N18" s="1310"/>
      <c r="O18" s="1310"/>
      <c r="P18" s="1310"/>
      <c r="Q18" s="1310"/>
      <c r="R18" s="1310"/>
      <c r="S18" s="1310"/>
      <c r="T18" s="1310"/>
      <c r="U18" s="1310"/>
      <c r="V18" s="1310"/>
      <c r="W18" s="1310"/>
      <c r="X18" s="1310"/>
      <c r="Y18" s="1310"/>
      <c r="Z18" s="1310"/>
      <c r="AA18" s="1310"/>
      <c r="AB18" s="1310"/>
      <c r="AC18" s="1310"/>
      <c r="AD18" s="1310"/>
      <c r="AE18" s="1310"/>
      <c r="AF18" s="1310"/>
      <c r="AG18" s="1310"/>
      <c r="AH18" s="1310"/>
      <c r="AI18" s="1310"/>
      <c r="AJ18" s="1310"/>
      <c r="AK18" s="1310"/>
      <c r="AL18" s="1310"/>
      <c r="AM18" s="1310"/>
      <c r="AN18" s="1310"/>
      <c r="AO18" s="1310"/>
      <c r="AP18" s="1310"/>
      <c r="AQ18" s="1311"/>
      <c r="AR18" s="1311"/>
      <c r="AS18" s="1311"/>
      <c r="AT18" s="1311"/>
      <c r="AU18" s="1311"/>
      <c r="AV18" s="1311"/>
      <c r="AW18" s="1311"/>
      <c r="AX18" s="1311"/>
      <c r="AY18" s="370"/>
      <c r="AZ18" s="371"/>
      <c r="BA18" s="1306" t="str">
        <f>MID(SUVAHAVUJ!AE78,1,1)</f>
        <v xml:space="preserve"> </v>
      </c>
      <c r="BB18" s="1306"/>
      <c r="BC18" s="1306"/>
      <c r="BD18" s="1306"/>
      <c r="BE18" s="1306"/>
      <c r="BF18" s="1306"/>
      <c r="BG18" s="1306" t="str">
        <f>MID(SUVAHAVUJ!AE78,2,1)</f>
        <v xml:space="preserve"> </v>
      </c>
      <c r="BH18" s="1306"/>
      <c r="BI18" s="1306"/>
      <c r="BJ18" s="1306"/>
      <c r="BK18" s="1306"/>
      <c r="BL18" s="1306" t="str">
        <f>MID(SUVAHAVUJ!AE78,3,1)</f>
        <v xml:space="preserve"> </v>
      </c>
      <c r="BM18" s="1306"/>
      <c r="BN18" s="1306"/>
      <c r="BO18" s="1306"/>
      <c r="BP18" s="1306"/>
      <c r="BQ18" s="1306"/>
      <c r="BR18" s="1306" t="str">
        <f>MID(SUVAHAVUJ!AE78,4,1)</f>
        <v xml:space="preserve"> </v>
      </c>
      <c r="BS18" s="1306"/>
      <c r="BT18" s="1306"/>
      <c r="BU18" s="1306"/>
      <c r="BV18" s="1306"/>
      <c r="BW18" s="1306" t="str">
        <f>MID(SUVAHAVUJ!AE78,5,1)</f>
        <v xml:space="preserve"> </v>
      </c>
      <c r="BX18" s="1306"/>
      <c r="BY18" s="1306"/>
      <c r="BZ18" s="1306"/>
      <c r="CA18" s="1306"/>
      <c r="CB18" s="1306"/>
      <c r="CC18" s="1306" t="str">
        <f>MID(SUVAHAVUJ!AE78,6,1)</f>
        <v xml:space="preserve"> </v>
      </c>
      <c r="CD18" s="1306"/>
      <c r="CE18" s="1306"/>
      <c r="CF18" s="1306"/>
      <c r="CG18" s="1306"/>
      <c r="CH18" s="1306" t="str">
        <f>MID(SUVAHAVUJ!AE78,7,1)</f>
        <v xml:space="preserve"> </v>
      </c>
      <c r="CI18" s="1306"/>
      <c r="CJ18" s="1306"/>
      <c r="CK18" s="1306"/>
      <c r="CL18" s="1306"/>
      <c r="CM18" s="1306"/>
      <c r="CN18" s="1306" t="str">
        <f>MID(SUVAHAVUJ!AE78,8,1)</f>
        <v xml:space="preserve"> </v>
      </c>
      <c r="CO18" s="1306"/>
      <c r="CP18" s="1306"/>
      <c r="CQ18" s="1306"/>
      <c r="CR18" s="1306"/>
      <c r="CS18" s="1306" t="str">
        <f>MID(SUVAHAVUJ!AE78,9,1)</f>
        <v xml:space="preserve"> </v>
      </c>
      <c r="CT18" s="1306"/>
      <c r="CU18" s="1306"/>
      <c r="CV18" s="1306"/>
      <c r="CW18" s="1306"/>
      <c r="CX18" s="1306"/>
      <c r="CY18" s="1306" t="str">
        <f>MID(SUVAHAVUJ!AE78,10,1)</f>
        <v xml:space="preserve"> </v>
      </c>
      <c r="CZ18" s="1306"/>
      <c r="DA18" s="1306"/>
      <c r="DB18" s="1306"/>
      <c r="DC18" s="1306"/>
      <c r="DD18" s="1306" t="str">
        <f>MID(SUVAHAVUJ!AE78,11,1)</f>
        <v>0</v>
      </c>
      <c r="DE18" s="1306"/>
      <c r="DF18" s="1306"/>
      <c r="DG18" s="1306"/>
      <c r="DH18" s="1306"/>
      <c r="DI18" s="1316"/>
      <c r="DJ18" s="1304"/>
      <c r="DK18" s="1304"/>
      <c r="DL18" s="1304"/>
      <c r="DM18" s="1304"/>
      <c r="DN18" s="1304"/>
      <c r="DO18" s="1304"/>
      <c r="DP18" s="1304"/>
      <c r="DQ18" s="1304"/>
      <c r="DR18" s="1304"/>
      <c r="DS18" s="1304"/>
      <c r="DT18" s="1304"/>
      <c r="DU18" s="1304"/>
      <c r="DV18" s="1304"/>
      <c r="DW18" s="1304"/>
      <c r="DX18" s="1304"/>
      <c r="DY18" s="1304"/>
      <c r="DZ18" s="1304"/>
      <c r="EA18" s="1304"/>
      <c r="EB18" s="1304"/>
      <c r="EC18" s="1304"/>
      <c r="ED18" s="1304"/>
      <c r="EE18" s="1304"/>
      <c r="EF18" s="1304"/>
      <c r="EG18" s="1304"/>
      <c r="EH18" s="1304"/>
      <c r="EI18" s="1304"/>
      <c r="EJ18" s="1304"/>
      <c r="EK18" s="1304"/>
      <c r="EL18" s="1304"/>
      <c r="EM18" s="1304"/>
      <c r="EN18" s="370"/>
      <c r="EO18" s="371"/>
      <c r="EP18" s="1306" t="str">
        <f>MID(SUVAHAVUJ!AG78,1,1)</f>
        <v xml:space="preserve"> </v>
      </c>
      <c r="EQ18" s="1306"/>
      <c r="ER18" s="1306"/>
      <c r="ES18" s="1306"/>
      <c r="ET18" s="1306"/>
      <c r="EU18" s="1306"/>
      <c r="EV18" s="1306" t="str">
        <f>MID(SUVAHAVUJ!AG78,2,1)</f>
        <v xml:space="preserve"> </v>
      </c>
      <c r="EW18" s="1306"/>
      <c r="EX18" s="1306"/>
      <c r="EY18" s="1306"/>
      <c r="EZ18" s="1306"/>
      <c r="FA18" s="1306" t="str">
        <f>MID(SUVAHAVUJ!AG78,3,1)</f>
        <v xml:space="preserve"> </v>
      </c>
      <c r="FB18" s="1306"/>
      <c r="FC18" s="1306"/>
      <c r="FD18" s="1306"/>
      <c r="FE18" s="1306"/>
      <c r="FF18" s="1306"/>
      <c r="FG18" s="1306" t="str">
        <f>MID(SUVAHAVUJ!AG78,4,1)</f>
        <v xml:space="preserve"> </v>
      </c>
      <c r="FH18" s="1306"/>
      <c r="FI18" s="1306"/>
      <c r="FJ18" s="1306"/>
      <c r="FK18" s="1306"/>
      <c r="FL18" s="1306" t="str">
        <f>MID(SUVAHAVUJ!AG78,5,1)</f>
        <v xml:space="preserve"> </v>
      </c>
      <c r="FM18" s="1306"/>
      <c r="FN18" s="1306"/>
      <c r="FO18" s="1306"/>
      <c r="FP18" s="1306"/>
      <c r="FQ18" s="1306"/>
      <c r="FR18" s="1306" t="str">
        <f>MID(SUVAHAVUJ!AG78,6,1)</f>
        <v xml:space="preserve"> </v>
      </c>
      <c r="FS18" s="1306"/>
      <c r="FT18" s="1306"/>
      <c r="FU18" s="1306"/>
      <c r="FV18" s="1306"/>
      <c r="FW18" s="1306" t="str">
        <f>MID(SUVAHAVUJ!AG78,7,1)</f>
        <v xml:space="preserve"> </v>
      </c>
      <c r="FX18" s="1306"/>
      <c r="FY18" s="1306"/>
      <c r="FZ18" s="1306"/>
      <c r="GA18" s="1306"/>
      <c r="GB18" s="1306"/>
      <c r="GC18" s="1306" t="str">
        <f>MID(SUVAHAVUJ!AG78,8,1)</f>
        <v xml:space="preserve"> </v>
      </c>
      <c r="GD18" s="1306"/>
      <c r="GE18" s="1306"/>
      <c r="GF18" s="1306"/>
      <c r="GG18" s="1306"/>
      <c r="GH18" s="1306" t="str">
        <f>MID(SUVAHAVUJ!AG78,9,1)</f>
        <v xml:space="preserve"> </v>
      </c>
      <c r="GI18" s="1306"/>
      <c r="GJ18" s="1306"/>
      <c r="GK18" s="1306"/>
      <c r="GL18" s="1306"/>
      <c r="GM18" s="1306"/>
      <c r="GN18" s="1306" t="str">
        <f>MID(SUVAHAVUJ!AG78,10,1)</f>
        <v xml:space="preserve"> </v>
      </c>
      <c r="GO18" s="1306"/>
      <c r="GP18" s="1306"/>
      <c r="GQ18" s="1306"/>
      <c r="GR18" s="1306"/>
      <c r="GS18" s="1307" t="str">
        <f>MID(SUVAHAVUJ!AG78,11,1)</f>
        <v>0</v>
      </c>
      <c r="GT18" s="1307"/>
      <c r="GU18" s="1307"/>
      <c r="GV18" s="1307"/>
      <c r="GW18" s="1381"/>
    </row>
    <row r="19" spans="2:205" s="129" customFormat="1" ht="23.25" customHeight="1" x14ac:dyDescent="0.2">
      <c r="B19" s="1383" t="s">
        <v>2083</v>
      </c>
      <c r="C19" s="1312"/>
      <c r="D19" s="1312"/>
      <c r="E19" s="1312"/>
      <c r="F19" s="1312"/>
      <c r="G19" s="1312"/>
      <c r="H19" s="1312"/>
      <c r="I19" s="1312"/>
      <c r="J19" s="1312"/>
      <c r="K19" s="1312"/>
      <c r="L19" s="1309" t="str">
        <f>SUVAHAVUJ!$D$79</f>
        <v>Príjmy budúcich období dlhodobé (385A)</v>
      </c>
      <c r="M19" s="1310"/>
      <c r="N19" s="1310"/>
      <c r="O19" s="1310"/>
      <c r="P19" s="1310"/>
      <c r="Q19" s="1310"/>
      <c r="R19" s="1310"/>
      <c r="S19" s="1310"/>
      <c r="T19" s="1310"/>
      <c r="U19" s="1310"/>
      <c r="V19" s="1310"/>
      <c r="W19" s="1310"/>
      <c r="X19" s="1310"/>
      <c r="Y19" s="1310"/>
      <c r="Z19" s="1310"/>
      <c r="AA19" s="1310"/>
      <c r="AB19" s="1310"/>
      <c r="AC19" s="1310"/>
      <c r="AD19" s="1310"/>
      <c r="AE19" s="1310"/>
      <c r="AF19" s="1310"/>
      <c r="AG19" s="1310"/>
      <c r="AH19" s="1310"/>
      <c r="AI19" s="1310"/>
      <c r="AJ19" s="1310"/>
      <c r="AK19" s="1310"/>
      <c r="AL19" s="1310"/>
      <c r="AM19" s="1310"/>
      <c r="AN19" s="1310"/>
      <c r="AO19" s="1310"/>
      <c r="AP19" s="1310"/>
      <c r="AQ19" s="1311" t="s">
        <v>1980</v>
      </c>
      <c r="AR19" s="1311"/>
      <c r="AS19" s="1311"/>
      <c r="AT19" s="1311"/>
      <c r="AU19" s="1311"/>
      <c r="AV19" s="1311"/>
      <c r="AW19" s="1311"/>
      <c r="AX19" s="1311"/>
      <c r="AY19" s="370"/>
      <c r="AZ19" s="371"/>
      <c r="BA19" s="1306" t="str">
        <f>MID(SUVAHAVUJ!AD79,1,1)</f>
        <v xml:space="preserve"> </v>
      </c>
      <c r="BB19" s="1306"/>
      <c r="BC19" s="1306"/>
      <c r="BD19" s="1306"/>
      <c r="BE19" s="1306"/>
      <c r="BF19" s="1306"/>
      <c r="BG19" s="1306" t="str">
        <f>MID(SUVAHAVUJ!AD79,2,1)</f>
        <v xml:space="preserve"> </v>
      </c>
      <c r="BH19" s="1306"/>
      <c r="BI19" s="1306"/>
      <c r="BJ19" s="1306"/>
      <c r="BK19" s="1306"/>
      <c r="BL19" s="1306" t="str">
        <f>MID(SUVAHAVUJ!AD79,3,1)</f>
        <v xml:space="preserve"> </v>
      </c>
      <c r="BM19" s="1306"/>
      <c r="BN19" s="1306"/>
      <c r="BO19" s="1306"/>
      <c r="BP19" s="1306"/>
      <c r="BQ19" s="1306"/>
      <c r="BR19" s="1306" t="str">
        <f>MID(SUVAHAVUJ!AD79,4,1)</f>
        <v xml:space="preserve"> </v>
      </c>
      <c r="BS19" s="1306"/>
      <c r="BT19" s="1306"/>
      <c r="BU19" s="1306"/>
      <c r="BV19" s="1306"/>
      <c r="BW19" s="1306" t="str">
        <f>MID(SUVAHAVUJ!AD79,5,1)</f>
        <v xml:space="preserve"> </v>
      </c>
      <c r="BX19" s="1306"/>
      <c r="BY19" s="1306"/>
      <c r="BZ19" s="1306"/>
      <c r="CA19" s="1306"/>
      <c r="CB19" s="1306"/>
      <c r="CC19" s="1306" t="str">
        <f>MID(SUVAHAVUJ!AD79,6,1)</f>
        <v xml:space="preserve"> </v>
      </c>
      <c r="CD19" s="1306"/>
      <c r="CE19" s="1306"/>
      <c r="CF19" s="1306"/>
      <c r="CG19" s="1306"/>
      <c r="CH19" s="1306" t="str">
        <f>MID(SUVAHAVUJ!AD79,7,1)</f>
        <v xml:space="preserve"> </v>
      </c>
      <c r="CI19" s="1306"/>
      <c r="CJ19" s="1306"/>
      <c r="CK19" s="1306"/>
      <c r="CL19" s="1306"/>
      <c r="CM19" s="1306"/>
      <c r="CN19" s="1306" t="str">
        <f>MID(SUVAHAVUJ!AD79,8,1)</f>
        <v xml:space="preserve"> </v>
      </c>
      <c r="CO19" s="1306"/>
      <c r="CP19" s="1306"/>
      <c r="CQ19" s="1306"/>
      <c r="CR19" s="1306"/>
      <c r="CS19" s="1306" t="str">
        <f>MID(SUVAHAVUJ!AD79,9,1)</f>
        <v xml:space="preserve"> </v>
      </c>
      <c r="CT19" s="1306"/>
      <c r="CU19" s="1306"/>
      <c r="CV19" s="1306"/>
      <c r="CW19" s="1306"/>
      <c r="CX19" s="1306"/>
      <c r="CY19" s="1306" t="str">
        <f>MID(SUVAHAVUJ!AD79,10,1)</f>
        <v xml:space="preserve"> </v>
      </c>
      <c r="CZ19" s="1306"/>
      <c r="DA19" s="1306"/>
      <c r="DB19" s="1306"/>
      <c r="DC19" s="1306"/>
      <c r="DD19" s="1306" t="str">
        <f>MID(SUVAHAVUJ!AD79,11,1)</f>
        <v>0</v>
      </c>
      <c r="DE19" s="1306"/>
      <c r="DF19" s="1306"/>
      <c r="DG19" s="1306"/>
      <c r="DH19" s="1306"/>
      <c r="DI19" s="1316"/>
      <c r="DJ19" s="370"/>
      <c r="DK19" s="371"/>
      <c r="DL19" s="1306" t="str">
        <f>MID(SUVAHAVUJ!AF79,1,1)</f>
        <v xml:space="preserve"> </v>
      </c>
      <c r="DM19" s="1306"/>
      <c r="DN19" s="1306"/>
      <c r="DO19" s="1306"/>
      <c r="DP19" s="1306"/>
      <c r="DQ19" s="1306"/>
      <c r="DR19" s="1306" t="str">
        <f>MID(SUVAHAVUJ!AF79,2,1)</f>
        <v xml:space="preserve"> </v>
      </c>
      <c r="DS19" s="1306"/>
      <c r="DT19" s="1306"/>
      <c r="DU19" s="1306"/>
      <c r="DV19" s="1306"/>
      <c r="DW19" s="1306" t="str">
        <f>MID(SUVAHAVUJ!AF79,3,1)</f>
        <v xml:space="preserve"> </v>
      </c>
      <c r="DX19" s="1306"/>
      <c r="DY19" s="1306"/>
      <c r="DZ19" s="1306"/>
      <c r="EA19" s="1306"/>
      <c r="EB19" s="1306"/>
      <c r="EC19" s="1306" t="str">
        <f>MID(SUVAHAVUJ!AF79,4,1)</f>
        <v xml:space="preserve"> </v>
      </c>
      <c r="ED19" s="1306"/>
      <c r="EE19" s="1306"/>
      <c r="EF19" s="1306"/>
      <c r="EG19" s="1306"/>
      <c r="EH19" s="1306" t="str">
        <f>MID(SUVAHAVUJ!AF79,5,1)</f>
        <v xml:space="preserve"> </v>
      </c>
      <c r="EI19" s="1306"/>
      <c r="EJ19" s="1306"/>
      <c r="EK19" s="1306"/>
      <c r="EL19" s="1306"/>
      <c r="EM19" s="1306"/>
      <c r="EN19" s="1306" t="str">
        <f>MID(SUVAHAVUJ!AF79,6,1)</f>
        <v xml:space="preserve"> </v>
      </c>
      <c r="EO19" s="1306"/>
      <c r="EP19" s="1306"/>
      <c r="EQ19" s="1306"/>
      <c r="ER19" s="1306"/>
      <c r="ES19" s="1306" t="str">
        <f>MID(SUVAHAVUJ!AF79,7,1)</f>
        <v xml:space="preserve"> </v>
      </c>
      <c r="ET19" s="1306"/>
      <c r="EU19" s="1306"/>
      <c r="EV19" s="1306"/>
      <c r="EW19" s="1306"/>
      <c r="EX19" s="1306"/>
      <c r="EY19" s="1306" t="str">
        <f>MID(SUVAHAVUJ!AF79,8,1)</f>
        <v xml:space="preserve"> </v>
      </c>
      <c r="EZ19" s="1306"/>
      <c r="FA19" s="1306"/>
      <c r="FB19" s="1306"/>
      <c r="FC19" s="1306"/>
      <c r="FD19" s="1306" t="str">
        <f>MID(SUVAHAVUJ!AF79,9,1)</f>
        <v xml:space="preserve"> </v>
      </c>
      <c r="FE19" s="1306"/>
      <c r="FF19" s="1306"/>
      <c r="FG19" s="1306"/>
      <c r="FH19" s="1306"/>
      <c r="FI19" s="1306"/>
      <c r="FJ19" s="1306" t="str">
        <f>MID(SUVAHAVUJ!AF79,10,1)</f>
        <v xml:space="preserve"> </v>
      </c>
      <c r="FK19" s="1306"/>
      <c r="FL19" s="1306"/>
      <c r="FM19" s="1306"/>
      <c r="FN19" s="1306"/>
      <c r="FO19" s="1307" t="str">
        <f>MID(SUVAHAVUJ!AF79,11,1)</f>
        <v>0</v>
      </c>
      <c r="FP19" s="1307"/>
      <c r="FQ19" s="1307"/>
      <c r="FR19" s="1307"/>
      <c r="FS19" s="1313"/>
      <c r="FT19" s="1303"/>
      <c r="FU19" s="1303"/>
      <c r="FV19" s="1303"/>
      <c r="FW19" s="1303"/>
      <c r="FX19" s="1303"/>
      <c r="FY19" s="1303"/>
      <c r="FZ19" s="1303"/>
      <c r="GA19" s="1303"/>
      <c r="GB19" s="1303"/>
      <c r="GC19" s="1303"/>
      <c r="GD19" s="1303"/>
      <c r="GE19" s="1303"/>
      <c r="GF19" s="1303"/>
      <c r="GG19" s="1303"/>
      <c r="GH19" s="1303"/>
      <c r="GI19" s="1303"/>
      <c r="GJ19" s="1303"/>
      <c r="GK19" s="1303"/>
      <c r="GL19" s="1303"/>
      <c r="GM19" s="1303"/>
      <c r="GN19" s="1303"/>
      <c r="GO19" s="1303"/>
      <c r="GP19" s="1303"/>
      <c r="GQ19" s="1303"/>
      <c r="GR19" s="1303"/>
      <c r="GS19" s="1303"/>
      <c r="GT19" s="1303"/>
      <c r="GU19" s="1303"/>
      <c r="GV19" s="1303"/>
      <c r="GW19" s="1388"/>
    </row>
    <row r="20" spans="2:205" ht="24" customHeight="1" x14ac:dyDescent="0.2">
      <c r="B20" s="1383"/>
      <c r="C20" s="1312"/>
      <c r="D20" s="1312"/>
      <c r="E20" s="1312"/>
      <c r="F20" s="1312"/>
      <c r="G20" s="1312"/>
      <c r="H20" s="1312"/>
      <c r="I20" s="1312"/>
      <c r="J20" s="1312"/>
      <c r="K20" s="1312"/>
      <c r="L20" s="1310"/>
      <c r="M20" s="1310"/>
      <c r="N20" s="1310"/>
      <c r="O20" s="1310"/>
      <c r="P20" s="1310"/>
      <c r="Q20" s="1310"/>
      <c r="R20" s="1310"/>
      <c r="S20" s="1310"/>
      <c r="T20" s="1310"/>
      <c r="U20" s="1310"/>
      <c r="V20" s="1310"/>
      <c r="W20" s="1310"/>
      <c r="X20" s="1310"/>
      <c r="Y20" s="1310"/>
      <c r="Z20" s="1310"/>
      <c r="AA20" s="1310"/>
      <c r="AB20" s="1310"/>
      <c r="AC20" s="1310"/>
      <c r="AD20" s="1310"/>
      <c r="AE20" s="1310"/>
      <c r="AF20" s="1310"/>
      <c r="AG20" s="1310"/>
      <c r="AH20" s="1310"/>
      <c r="AI20" s="1310"/>
      <c r="AJ20" s="1310"/>
      <c r="AK20" s="1310"/>
      <c r="AL20" s="1310"/>
      <c r="AM20" s="1310"/>
      <c r="AN20" s="1310"/>
      <c r="AO20" s="1310"/>
      <c r="AP20" s="1310"/>
      <c r="AQ20" s="1311"/>
      <c r="AR20" s="1311"/>
      <c r="AS20" s="1311"/>
      <c r="AT20" s="1311"/>
      <c r="AU20" s="1311"/>
      <c r="AV20" s="1311"/>
      <c r="AW20" s="1311"/>
      <c r="AX20" s="1311"/>
      <c r="AY20" s="370"/>
      <c r="AZ20" s="371"/>
      <c r="BA20" s="1306" t="str">
        <f>MID(SUVAHAVUJ!AE79,1,1)</f>
        <v xml:space="preserve"> </v>
      </c>
      <c r="BB20" s="1306"/>
      <c r="BC20" s="1306"/>
      <c r="BD20" s="1306"/>
      <c r="BE20" s="1306"/>
      <c r="BF20" s="1306"/>
      <c r="BG20" s="1306" t="str">
        <f>MID(SUVAHAVUJ!AE79,2,1)</f>
        <v xml:space="preserve"> </v>
      </c>
      <c r="BH20" s="1306"/>
      <c r="BI20" s="1306"/>
      <c r="BJ20" s="1306"/>
      <c r="BK20" s="1306"/>
      <c r="BL20" s="1306" t="str">
        <f>MID(SUVAHAVUJ!AE79,3,1)</f>
        <v xml:space="preserve"> </v>
      </c>
      <c r="BM20" s="1306"/>
      <c r="BN20" s="1306"/>
      <c r="BO20" s="1306"/>
      <c r="BP20" s="1306"/>
      <c r="BQ20" s="1306"/>
      <c r="BR20" s="1306" t="str">
        <f>MID(SUVAHAVUJ!AE79,4,1)</f>
        <v xml:space="preserve"> </v>
      </c>
      <c r="BS20" s="1306"/>
      <c r="BT20" s="1306"/>
      <c r="BU20" s="1306"/>
      <c r="BV20" s="1306"/>
      <c r="BW20" s="1306" t="str">
        <f>MID(SUVAHAVUJ!AE79,5,1)</f>
        <v xml:space="preserve"> </v>
      </c>
      <c r="BX20" s="1306"/>
      <c r="BY20" s="1306"/>
      <c r="BZ20" s="1306"/>
      <c r="CA20" s="1306"/>
      <c r="CB20" s="1306"/>
      <c r="CC20" s="1306" t="str">
        <f>MID(SUVAHAVUJ!AE79,6,1)</f>
        <v xml:space="preserve"> </v>
      </c>
      <c r="CD20" s="1306"/>
      <c r="CE20" s="1306"/>
      <c r="CF20" s="1306"/>
      <c r="CG20" s="1306"/>
      <c r="CH20" s="1306" t="str">
        <f>MID(SUVAHAVUJ!AE79,7,1)</f>
        <v xml:space="preserve"> </v>
      </c>
      <c r="CI20" s="1306"/>
      <c r="CJ20" s="1306"/>
      <c r="CK20" s="1306"/>
      <c r="CL20" s="1306"/>
      <c r="CM20" s="1306"/>
      <c r="CN20" s="1306" t="str">
        <f>MID(SUVAHAVUJ!AE79,8,1)</f>
        <v xml:space="preserve"> </v>
      </c>
      <c r="CO20" s="1306"/>
      <c r="CP20" s="1306"/>
      <c r="CQ20" s="1306"/>
      <c r="CR20" s="1306"/>
      <c r="CS20" s="1306" t="str">
        <f>MID(SUVAHAVUJ!AE79,9,1)</f>
        <v xml:space="preserve"> </v>
      </c>
      <c r="CT20" s="1306"/>
      <c r="CU20" s="1306"/>
      <c r="CV20" s="1306"/>
      <c r="CW20" s="1306"/>
      <c r="CX20" s="1306"/>
      <c r="CY20" s="1306" t="str">
        <f>MID(SUVAHAVUJ!AE79,10,1)</f>
        <v xml:space="preserve"> </v>
      </c>
      <c r="CZ20" s="1306"/>
      <c r="DA20" s="1306"/>
      <c r="DB20" s="1306"/>
      <c r="DC20" s="1306"/>
      <c r="DD20" s="1306" t="str">
        <f>MID(SUVAHAVUJ!AE79,11,1)</f>
        <v>0</v>
      </c>
      <c r="DE20" s="1306"/>
      <c r="DF20" s="1306"/>
      <c r="DG20" s="1306"/>
      <c r="DH20" s="1306"/>
      <c r="DI20" s="1316"/>
      <c r="DJ20" s="1304"/>
      <c r="DK20" s="1304"/>
      <c r="DL20" s="1304"/>
      <c r="DM20" s="1304"/>
      <c r="DN20" s="1304"/>
      <c r="DO20" s="1304"/>
      <c r="DP20" s="1304"/>
      <c r="DQ20" s="1304"/>
      <c r="DR20" s="1304"/>
      <c r="DS20" s="1304"/>
      <c r="DT20" s="1304"/>
      <c r="DU20" s="1304"/>
      <c r="DV20" s="1304"/>
      <c r="DW20" s="1304"/>
      <c r="DX20" s="1304"/>
      <c r="DY20" s="1304"/>
      <c r="DZ20" s="1304"/>
      <c r="EA20" s="1304"/>
      <c r="EB20" s="1304"/>
      <c r="EC20" s="1304"/>
      <c r="ED20" s="1304"/>
      <c r="EE20" s="1304"/>
      <c r="EF20" s="1304"/>
      <c r="EG20" s="1304"/>
      <c r="EH20" s="1304"/>
      <c r="EI20" s="1304"/>
      <c r="EJ20" s="1304"/>
      <c r="EK20" s="1304"/>
      <c r="EL20" s="1304"/>
      <c r="EM20" s="1304"/>
      <c r="EN20" s="370"/>
      <c r="EO20" s="371"/>
      <c r="EP20" s="1306" t="str">
        <f>MID(SUVAHAVUJ!AG79,1,1)</f>
        <v xml:space="preserve"> </v>
      </c>
      <c r="EQ20" s="1306"/>
      <c r="ER20" s="1306"/>
      <c r="ES20" s="1306"/>
      <c r="ET20" s="1306"/>
      <c r="EU20" s="1306"/>
      <c r="EV20" s="1306" t="str">
        <f>MID(SUVAHAVUJ!AG79,2,1)</f>
        <v xml:space="preserve"> </v>
      </c>
      <c r="EW20" s="1306"/>
      <c r="EX20" s="1306"/>
      <c r="EY20" s="1306"/>
      <c r="EZ20" s="1306"/>
      <c r="FA20" s="1306" t="str">
        <f>MID(SUVAHAVUJ!AG79,3,1)</f>
        <v xml:space="preserve"> </v>
      </c>
      <c r="FB20" s="1306"/>
      <c r="FC20" s="1306"/>
      <c r="FD20" s="1306"/>
      <c r="FE20" s="1306"/>
      <c r="FF20" s="1306"/>
      <c r="FG20" s="1306" t="str">
        <f>MID(SUVAHAVUJ!AG79,4,1)</f>
        <v xml:space="preserve"> </v>
      </c>
      <c r="FH20" s="1306"/>
      <c r="FI20" s="1306"/>
      <c r="FJ20" s="1306"/>
      <c r="FK20" s="1306"/>
      <c r="FL20" s="1306" t="str">
        <f>MID(SUVAHAVUJ!AG79,5,1)</f>
        <v xml:space="preserve"> </v>
      </c>
      <c r="FM20" s="1306"/>
      <c r="FN20" s="1306"/>
      <c r="FO20" s="1306"/>
      <c r="FP20" s="1306"/>
      <c r="FQ20" s="1306"/>
      <c r="FR20" s="1306" t="str">
        <f>MID(SUVAHAVUJ!AG79,6,1)</f>
        <v xml:space="preserve"> </v>
      </c>
      <c r="FS20" s="1306"/>
      <c r="FT20" s="1306"/>
      <c r="FU20" s="1306"/>
      <c r="FV20" s="1306"/>
      <c r="FW20" s="1306" t="str">
        <f>MID(SUVAHAVUJ!AG79,7,1)</f>
        <v xml:space="preserve"> </v>
      </c>
      <c r="FX20" s="1306"/>
      <c r="FY20" s="1306"/>
      <c r="FZ20" s="1306"/>
      <c r="GA20" s="1306"/>
      <c r="GB20" s="1306"/>
      <c r="GC20" s="1306" t="str">
        <f>MID(SUVAHAVUJ!AG79,8,1)</f>
        <v xml:space="preserve"> </v>
      </c>
      <c r="GD20" s="1306"/>
      <c r="GE20" s="1306"/>
      <c r="GF20" s="1306"/>
      <c r="GG20" s="1306"/>
      <c r="GH20" s="1306" t="str">
        <f>MID(SUVAHAVUJ!AG79,9,1)</f>
        <v xml:space="preserve"> </v>
      </c>
      <c r="GI20" s="1306"/>
      <c r="GJ20" s="1306"/>
      <c r="GK20" s="1306"/>
      <c r="GL20" s="1306"/>
      <c r="GM20" s="1306"/>
      <c r="GN20" s="1306" t="str">
        <f>MID(SUVAHAVUJ!AG79,10,1)</f>
        <v xml:space="preserve"> </v>
      </c>
      <c r="GO20" s="1306"/>
      <c r="GP20" s="1306"/>
      <c r="GQ20" s="1306"/>
      <c r="GR20" s="1306"/>
      <c r="GS20" s="1307" t="str">
        <f>MID(SUVAHAVUJ!AG79,11,1)</f>
        <v>0</v>
      </c>
      <c r="GT20" s="1307"/>
      <c r="GU20" s="1307"/>
      <c r="GV20" s="1307"/>
      <c r="GW20" s="1381"/>
    </row>
    <row r="21" spans="2:205" s="129" customFormat="1" ht="23.25" customHeight="1" x14ac:dyDescent="0.2">
      <c r="B21" s="1383" t="s">
        <v>2086</v>
      </c>
      <c r="C21" s="1312"/>
      <c r="D21" s="1312"/>
      <c r="E21" s="1312"/>
      <c r="F21" s="1312"/>
      <c r="G21" s="1312"/>
      <c r="H21" s="1312"/>
      <c r="I21" s="1312"/>
      <c r="J21" s="1312"/>
      <c r="K21" s="1312"/>
      <c r="L21" s="1309" t="str">
        <f>SUVAHAVUJ!$D$80</f>
        <v>Príjmy budúcich období krátkodobé (385A)</v>
      </c>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0"/>
      <c r="AL21" s="1310"/>
      <c r="AM21" s="1310"/>
      <c r="AN21" s="1310"/>
      <c r="AO21" s="1310"/>
      <c r="AP21" s="1310"/>
      <c r="AQ21" s="1311" t="s">
        <v>1981</v>
      </c>
      <c r="AR21" s="1311"/>
      <c r="AS21" s="1311"/>
      <c r="AT21" s="1311"/>
      <c r="AU21" s="1311"/>
      <c r="AV21" s="1311"/>
      <c r="AW21" s="1311"/>
      <c r="AX21" s="1311"/>
      <c r="AY21" s="370"/>
      <c r="AZ21" s="371"/>
      <c r="BA21" s="1306" t="str">
        <f>MID(SUVAHAVUJ!AD80,1,1)</f>
        <v xml:space="preserve"> </v>
      </c>
      <c r="BB21" s="1306"/>
      <c r="BC21" s="1306"/>
      <c r="BD21" s="1306"/>
      <c r="BE21" s="1306"/>
      <c r="BF21" s="1306"/>
      <c r="BG21" s="1306" t="str">
        <f>MID(SUVAHAVUJ!AD80,2,1)</f>
        <v xml:space="preserve"> </v>
      </c>
      <c r="BH21" s="1306"/>
      <c r="BI21" s="1306"/>
      <c r="BJ21" s="1306"/>
      <c r="BK21" s="1306"/>
      <c r="BL21" s="1306" t="str">
        <f>MID(SUVAHAVUJ!AD80,3,1)</f>
        <v xml:space="preserve"> </v>
      </c>
      <c r="BM21" s="1306"/>
      <c r="BN21" s="1306"/>
      <c r="BO21" s="1306"/>
      <c r="BP21" s="1306"/>
      <c r="BQ21" s="1306"/>
      <c r="BR21" s="1306" t="str">
        <f>MID(SUVAHAVUJ!AD80,4,1)</f>
        <v xml:space="preserve"> </v>
      </c>
      <c r="BS21" s="1306"/>
      <c r="BT21" s="1306"/>
      <c r="BU21" s="1306"/>
      <c r="BV21" s="1306"/>
      <c r="BW21" s="1306" t="str">
        <f>MID(SUVAHAVUJ!AD80,5,1)</f>
        <v xml:space="preserve"> </v>
      </c>
      <c r="BX21" s="1306"/>
      <c r="BY21" s="1306"/>
      <c r="BZ21" s="1306"/>
      <c r="CA21" s="1306"/>
      <c r="CB21" s="1306"/>
      <c r="CC21" s="1306" t="str">
        <f>MID(SUVAHAVUJ!AD80,6,1)</f>
        <v xml:space="preserve"> </v>
      </c>
      <c r="CD21" s="1306"/>
      <c r="CE21" s="1306"/>
      <c r="CF21" s="1306"/>
      <c r="CG21" s="1306"/>
      <c r="CH21" s="1306" t="str">
        <f>MID(SUVAHAVUJ!AD80,7,1)</f>
        <v xml:space="preserve"> </v>
      </c>
      <c r="CI21" s="1306"/>
      <c r="CJ21" s="1306"/>
      <c r="CK21" s="1306"/>
      <c r="CL21" s="1306"/>
      <c r="CM21" s="1306"/>
      <c r="CN21" s="1306" t="str">
        <f>MID(SUVAHAVUJ!AD80,8,1)</f>
        <v xml:space="preserve"> </v>
      </c>
      <c r="CO21" s="1306"/>
      <c r="CP21" s="1306"/>
      <c r="CQ21" s="1306"/>
      <c r="CR21" s="1306"/>
      <c r="CS21" s="1306" t="str">
        <f>MID(SUVAHAVUJ!AD80,9,1)</f>
        <v xml:space="preserve"> </v>
      </c>
      <c r="CT21" s="1306"/>
      <c r="CU21" s="1306"/>
      <c r="CV21" s="1306"/>
      <c r="CW21" s="1306"/>
      <c r="CX21" s="1306"/>
      <c r="CY21" s="1306" t="str">
        <f>MID(SUVAHAVUJ!AD80,10,1)</f>
        <v xml:space="preserve"> </v>
      </c>
      <c r="CZ21" s="1306"/>
      <c r="DA21" s="1306"/>
      <c r="DB21" s="1306"/>
      <c r="DC21" s="1306"/>
      <c r="DD21" s="1306" t="str">
        <f>MID(SUVAHAVUJ!AD80,11,1)</f>
        <v>0</v>
      </c>
      <c r="DE21" s="1306"/>
      <c r="DF21" s="1306"/>
      <c r="DG21" s="1306"/>
      <c r="DH21" s="1306"/>
      <c r="DI21" s="1316"/>
      <c r="DJ21" s="370"/>
      <c r="DK21" s="371"/>
      <c r="DL21" s="1306" t="str">
        <f>MID(SUVAHAVUJ!AF80,1,1)</f>
        <v xml:space="preserve"> </v>
      </c>
      <c r="DM21" s="1306"/>
      <c r="DN21" s="1306"/>
      <c r="DO21" s="1306"/>
      <c r="DP21" s="1306"/>
      <c r="DQ21" s="1306"/>
      <c r="DR21" s="1306" t="str">
        <f>MID(SUVAHAVUJ!AF80,2,1)</f>
        <v xml:space="preserve"> </v>
      </c>
      <c r="DS21" s="1306"/>
      <c r="DT21" s="1306"/>
      <c r="DU21" s="1306"/>
      <c r="DV21" s="1306"/>
      <c r="DW21" s="1306" t="str">
        <f>MID(SUVAHAVUJ!AF80,3,1)</f>
        <v xml:space="preserve"> </v>
      </c>
      <c r="DX21" s="1306"/>
      <c r="DY21" s="1306"/>
      <c r="DZ21" s="1306"/>
      <c r="EA21" s="1306"/>
      <c r="EB21" s="1306"/>
      <c r="EC21" s="1306" t="str">
        <f>MID(SUVAHAVUJ!AF80,4,1)</f>
        <v xml:space="preserve"> </v>
      </c>
      <c r="ED21" s="1306"/>
      <c r="EE21" s="1306"/>
      <c r="EF21" s="1306"/>
      <c r="EG21" s="1306"/>
      <c r="EH21" s="1306" t="str">
        <f>MID(SUVAHAVUJ!AF80,5,1)</f>
        <v xml:space="preserve"> </v>
      </c>
      <c r="EI21" s="1306"/>
      <c r="EJ21" s="1306"/>
      <c r="EK21" s="1306"/>
      <c r="EL21" s="1306"/>
      <c r="EM21" s="1306"/>
      <c r="EN21" s="1306" t="str">
        <f>MID(SUVAHAVUJ!AF80,6,1)</f>
        <v xml:space="preserve"> </v>
      </c>
      <c r="EO21" s="1306"/>
      <c r="EP21" s="1306"/>
      <c r="EQ21" s="1306"/>
      <c r="ER21" s="1306"/>
      <c r="ES21" s="1306" t="str">
        <f>MID(SUVAHAVUJ!AF80,7,1)</f>
        <v xml:space="preserve"> </v>
      </c>
      <c r="ET21" s="1306"/>
      <c r="EU21" s="1306"/>
      <c r="EV21" s="1306"/>
      <c r="EW21" s="1306"/>
      <c r="EX21" s="1306"/>
      <c r="EY21" s="1306" t="str">
        <f>MID(SUVAHAVUJ!AF80,8,1)</f>
        <v xml:space="preserve"> </v>
      </c>
      <c r="EZ21" s="1306"/>
      <c r="FA21" s="1306"/>
      <c r="FB21" s="1306"/>
      <c r="FC21" s="1306"/>
      <c r="FD21" s="1306" t="str">
        <f>MID(SUVAHAVUJ!AF80,9,1)</f>
        <v xml:space="preserve"> </v>
      </c>
      <c r="FE21" s="1306"/>
      <c r="FF21" s="1306"/>
      <c r="FG21" s="1306"/>
      <c r="FH21" s="1306"/>
      <c r="FI21" s="1306"/>
      <c r="FJ21" s="1306" t="str">
        <f>MID(SUVAHAVUJ!AF80,10,1)</f>
        <v xml:space="preserve"> </v>
      </c>
      <c r="FK21" s="1306"/>
      <c r="FL21" s="1306"/>
      <c r="FM21" s="1306"/>
      <c r="FN21" s="1306"/>
      <c r="FO21" s="1307" t="str">
        <f>MID(SUVAHAVUJ!AF80,11,1)</f>
        <v>0</v>
      </c>
      <c r="FP21" s="1307"/>
      <c r="FQ21" s="1307"/>
      <c r="FR21" s="1307"/>
      <c r="FS21" s="1313"/>
      <c r="FT21" s="1303"/>
      <c r="FU21" s="1303"/>
      <c r="FV21" s="1303"/>
      <c r="FW21" s="1303"/>
      <c r="FX21" s="1303"/>
      <c r="FY21" s="1303"/>
      <c r="FZ21" s="1303"/>
      <c r="GA21" s="1303"/>
      <c r="GB21" s="1303"/>
      <c r="GC21" s="1303"/>
      <c r="GD21" s="1303"/>
      <c r="GE21" s="1303"/>
      <c r="GF21" s="1303"/>
      <c r="GG21" s="1303"/>
      <c r="GH21" s="1303"/>
      <c r="GI21" s="1303"/>
      <c r="GJ21" s="1303"/>
      <c r="GK21" s="1303"/>
      <c r="GL21" s="1303"/>
      <c r="GM21" s="1303"/>
      <c r="GN21" s="1303"/>
      <c r="GO21" s="1303"/>
      <c r="GP21" s="1303"/>
      <c r="GQ21" s="1303"/>
      <c r="GR21" s="1303"/>
      <c r="GS21" s="1303"/>
      <c r="GT21" s="1303"/>
      <c r="GU21" s="1303"/>
      <c r="GV21" s="1303"/>
      <c r="GW21" s="1388"/>
    </row>
    <row r="22" spans="2:205" ht="23.25" customHeight="1" thickBot="1" x14ac:dyDescent="0.25">
      <c r="B22" s="1384"/>
      <c r="C22" s="1385"/>
      <c r="D22" s="1385"/>
      <c r="E22" s="1385"/>
      <c r="F22" s="1385"/>
      <c r="G22" s="1385"/>
      <c r="H22" s="1385"/>
      <c r="I22" s="1385"/>
      <c r="J22" s="1385"/>
      <c r="K22" s="1385"/>
      <c r="L22" s="1386"/>
      <c r="M22" s="1386"/>
      <c r="N22" s="1386"/>
      <c r="O22" s="1386"/>
      <c r="P22" s="1386"/>
      <c r="Q22" s="1386"/>
      <c r="R22" s="1386"/>
      <c r="S22" s="1386"/>
      <c r="T22" s="1386"/>
      <c r="U22" s="1386"/>
      <c r="V22" s="1386"/>
      <c r="W22" s="1386"/>
      <c r="X22" s="1386"/>
      <c r="Y22" s="1386"/>
      <c r="Z22" s="1386"/>
      <c r="AA22" s="1386"/>
      <c r="AB22" s="1386"/>
      <c r="AC22" s="1386"/>
      <c r="AD22" s="1386"/>
      <c r="AE22" s="1386"/>
      <c r="AF22" s="1386"/>
      <c r="AG22" s="1386"/>
      <c r="AH22" s="1386"/>
      <c r="AI22" s="1386"/>
      <c r="AJ22" s="1386"/>
      <c r="AK22" s="1386"/>
      <c r="AL22" s="1386"/>
      <c r="AM22" s="1386"/>
      <c r="AN22" s="1386"/>
      <c r="AO22" s="1386"/>
      <c r="AP22" s="1386"/>
      <c r="AQ22" s="1387"/>
      <c r="AR22" s="1387"/>
      <c r="AS22" s="1387"/>
      <c r="AT22" s="1387"/>
      <c r="AU22" s="1387"/>
      <c r="AV22" s="1387"/>
      <c r="AW22" s="1387"/>
      <c r="AX22" s="1387"/>
      <c r="AY22" s="372"/>
      <c r="AZ22" s="373"/>
      <c r="BA22" s="1306" t="str">
        <f>MID(SUVAHAVUJ!AE80,1,1)</f>
        <v xml:space="preserve"> </v>
      </c>
      <c r="BB22" s="1306"/>
      <c r="BC22" s="1306"/>
      <c r="BD22" s="1306"/>
      <c r="BE22" s="1306"/>
      <c r="BF22" s="1306"/>
      <c r="BG22" s="1306" t="str">
        <f>MID(SUVAHAVUJ!AE80,2,1)</f>
        <v xml:space="preserve"> </v>
      </c>
      <c r="BH22" s="1306"/>
      <c r="BI22" s="1306"/>
      <c r="BJ22" s="1306"/>
      <c r="BK22" s="1306"/>
      <c r="BL22" s="1306" t="str">
        <f>MID(SUVAHAVUJ!AE80,3,1)</f>
        <v xml:space="preserve"> </v>
      </c>
      <c r="BM22" s="1306"/>
      <c r="BN22" s="1306"/>
      <c r="BO22" s="1306"/>
      <c r="BP22" s="1306"/>
      <c r="BQ22" s="1306"/>
      <c r="BR22" s="1306" t="str">
        <f>MID(SUVAHAVUJ!AE80,4,1)</f>
        <v xml:space="preserve"> </v>
      </c>
      <c r="BS22" s="1306"/>
      <c r="BT22" s="1306"/>
      <c r="BU22" s="1306"/>
      <c r="BV22" s="1306"/>
      <c r="BW22" s="1306" t="str">
        <f>MID(SUVAHAVUJ!AE80,5,1)</f>
        <v xml:space="preserve"> </v>
      </c>
      <c r="BX22" s="1306"/>
      <c r="BY22" s="1306"/>
      <c r="BZ22" s="1306"/>
      <c r="CA22" s="1306"/>
      <c r="CB22" s="1306"/>
      <c r="CC22" s="1306" t="str">
        <f>MID(SUVAHAVUJ!AE80,6,1)</f>
        <v xml:space="preserve"> </v>
      </c>
      <c r="CD22" s="1306"/>
      <c r="CE22" s="1306"/>
      <c r="CF22" s="1306"/>
      <c r="CG22" s="1306"/>
      <c r="CH22" s="1306" t="str">
        <f>MID(SUVAHAVUJ!AE80,7,1)</f>
        <v xml:space="preserve"> </v>
      </c>
      <c r="CI22" s="1306"/>
      <c r="CJ22" s="1306"/>
      <c r="CK22" s="1306"/>
      <c r="CL22" s="1306"/>
      <c r="CM22" s="1306"/>
      <c r="CN22" s="1306" t="str">
        <f>MID(SUVAHAVUJ!AE80,8,1)</f>
        <v xml:space="preserve"> </v>
      </c>
      <c r="CO22" s="1306"/>
      <c r="CP22" s="1306"/>
      <c r="CQ22" s="1306"/>
      <c r="CR22" s="1306"/>
      <c r="CS22" s="1306" t="str">
        <f>MID(SUVAHAVUJ!AE80,9,1)</f>
        <v xml:space="preserve"> </v>
      </c>
      <c r="CT22" s="1306"/>
      <c r="CU22" s="1306"/>
      <c r="CV22" s="1306"/>
      <c r="CW22" s="1306"/>
      <c r="CX22" s="1306"/>
      <c r="CY22" s="1306" t="str">
        <f>MID(SUVAHAVUJ!AE80,10,1)</f>
        <v xml:space="preserve"> </v>
      </c>
      <c r="CZ22" s="1306"/>
      <c r="DA22" s="1306"/>
      <c r="DB22" s="1306"/>
      <c r="DC22" s="1306"/>
      <c r="DD22" s="1306" t="str">
        <f>MID(SUVAHAVUJ!AE80,11,1)</f>
        <v>0</v>
      </c>
      <c r="DE22" s="1306"/>
      <c r="DF22" s="1306"/>
      <c r="DG22" s="1306"/>
      <c r="DH22" s="1306"/>
      <c r="DI22" s="1316"/>
      <c r="DJ22" s="1382"/>
      <c r="DK22" s="1382"/>
      <c r="DL22" s="1382"/>
      <c r="DM22" s="1382"/>
      <c r="DN22" s="1382"/>
      <c r="DO22" s="1382"/>
      <c r="DP22" s="1382"/>
      <c r="DQ22" s="1382"/>
      <c r="DR22" s="1382"/>
      <c r="DS22" s="1382"/>
      <c r="DT22" s="1382"/>
      <c r="DU22" s="1382"/>
      <c r="DV22" s="1382"/>
      <c r="DW22" s="1382"/>
      <c r="DX22" s="1382"/>
      <c r="DY22" s="1382"/>
      <c r="DZ22" s="1382"/>
      <c r="EA22" s="1382"/>
      <c r="EB22" s="1382"/>
      <c r="EC22" s="1382"/>
      <c r="ED22" s="1382"/>
      <c r="EE22" s="1382"/>
      <c r="EF22" s="1382"/>
      <c r="EG22" s="1382"/>
      <c r="EH22" s="1382"/>
      <c r="EI22" s="1382"/>
      <c r="EJ22" s="1382"/>
      <c r="EK22" s="1382"/>
      <c r="EL22" s="1382"/>
      <c r="EM22" s="1382"/>
      <c r="EN22" s="372"/>
      <c r="EO22" s="373"/>
      <c r="EP22" s="1306" t="str">
        <f>MID(SUVAHAVUJ!AG80,1,1)</f>
        <v xml:space="preserve"> </v>
      </c>
      <c r="EQ22" s="1306"/>
      <c r="ER22" s="1306"/>
      <c r="ES22" s="1306"/>
      <c r="ET22" s="1306"/>
      <c r="EU22" s="1306"/>
      <c r="EV22" s="1306" t="str">
        <f>MID(SUVAHAVUJ!AG80,2,1)</f>
        <v xml:space="preserve"> </v>
      </c>
      <c r="EW22" s="1306"/>
      <c r="EX22" s="1306"/>
      <c r="EY22" s="1306"/>
      <c r="EZ22" s="1306"/>
      <c r="FA22" s="1306" t="str">
        <f>MID(SUVAHAVUJ!AG80,3,1)</f>
        <v xml:space="preserve"> </v>
      </c>
      <c r="FB22" s="1306"/>
      <c r="FC22" s="1306"/>
      <c r="FD22" s="1306"/>
      <c r="FE22" s="1306"/>
      <c r="FF22" s="1306"/>
      <c r="FG22" s="1306" t="str">
        <f>MID(SUVAHAVUJ!AG80,4,1)</f>
        <v xml:space="preserve"> </v>
      </c>
      <c r="FH22" s="1306"/>
      <c r="FI22" s="1306"/>
      <c r="FJ22" s="1306"/>
      <c r="FK22" s="1306"/>
      <c r="FL22" s="1306" t="str">
        <f>MID(SUVAHAVUJ!AG80,5,1)</f>
        <v xml:space="preserve"> </v>
      </c>
      <c r="FM22" s="1306"/>
      <c r="FN22" s="1306"/>
      <c r="FO22" s="1306"/>
      <c r="FP22" s="1306"/>
      <c r="FQ22" s="1306"/>
      <c r="FR22" s="1306" t="str">
        <f>MID(SUVAHAVUJ!AG80,6,1)</f>
        <v xml:space="preserve"> </v>
      </c>
      <c r="FS22" s="1306"/>
      <c r="FT22" s="1306"/>
      <c r="FU22" s="1306"/>
      <c r="FV22" s="1306"/>
      <c r="FW22" s="1306" t="str">
        <f>MID(SUVAHAVUJ!AG80,7,1)</f>
        <v xml:space="preserve"> </v>
      </c>
      <c r="FX22" s="1306"/>
      <c r="FY22" s="1306"/>
      <c r="FZ22" s="1306"/>
      <c r="GA22" s="1306"/>
      <c r="GB22" s="1306"/>
      <c r="GC22" s="1306" t="str">
        <f>MID(SUVAHAVUJ!AG80,8,1)</f>
        <v xml:space="preserve"> </v>
      </c>
      <c r="GD22" s="1306"/>
      <c r="GE22" s="1306"/>
      <c r="GF22" s="1306"/>
      <c r="GG22" s="1306"/>
      <c r="GH22" s="1306" t="str">
        <f>MID(SUVAHAVUJ!AG80,9,1)</f>
        <v xml:space="preserve"> </v>
      </c>
      <c r="GI22" s="1306"/>
      <c r="GJ22" s="1306"/>
      <c r="GK22" s="1306"/>
      <c r="GL22" s="1306"/>
      <c r="GM22" s="1306"/>
      <c r="GN22" s="1306" t="str">
        <f>MID(SUVAHAVUJ!AG80,10,1)</f>
        <v xml:space="preserve"> </v>
      </c>
      <c r="GO22" s="1306"/>
      <c r="GP22" s="1306"/>
      <c r="GQ22" s="1306"/>
      <c r="GR22" s="1306"/>
      <c r="GS22" s="1307" t="str">
        <f>MID(SUVAHAVUJ!AG80,11,1)</f>
        <v>0</v>
      </c>
      <c r="GT22" s="1307"/>
      <c r="GU22" s="1307"/>
      <c r="GV22" s="1307"/>
      <c r="GW22" s="1381"/>
    </row>
    <row r="23" spans="2:205" s="129" customFormat="1" ht="2.25" customHeight="1" thickBot="1" x14ac:dyDescent="0.25">
      <c r="B23" s="348"/>
      <c r="C23" s="348"/>
      <c r="D23" s="348"/>
      <c r="E23" s="348"/>
      <c r="F23" s="348"/>
      <c r="G23" s="348"/>
      <c r="H23" s="348"/>
      <c r="I23" s="348"/>
      <c r="J23" s="348"/>
      <c r="K23" s="348"/>
      <c r="L23" s="349"/>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1"/>
      <c r="AR23" s="351"/>
      <c r="AS23" s="351"/>
      <c r="AT23" s="351"/>
      <c r="AU23" s="351"/>
      <c r="AV23" s="351"/>
      <c r="AW23" s="351"/>
      <c r="AX23" s="351"/>
      <c r="AY23" s="352"/>
      <c r="AZ23" s="353"/>
      <c r="BA23" s="1379"/>
      <c r="BB23" s="1379"/>
      <c r="BC23" s="1379"/>
      <c r="BD23" s="1379"/>
      <c r="BE23" s="1379"/>
      <c r="BF23" s="1379"/>
      <c r="BG23" s="1379"/>
      <c r="BH23" s="1379"/>
      <c r="BI23" s="1379"/>
      <c r="BJ23" s="1379"/>
      <c r="BK23" s="1379"/>
      <c r="BL23" s="1379"/>
      <c r="BM23" s="1379"/>
      <c r="BN23" s="1379"/>
      <c r="BO23" s="1379"/>
      <c r="BP23" s="1379"/>
      <c r="BQ23" s="1379"/>
      <c r="BR23" s="1379"/>
      <c r="BS23" s="1379"/>
      <c r="BT23" s="1379"/>
      <c r="BU23" s="1379"/>
      <c r="BV23" s="1379"/>
      <c r="BW23" s="1379"/>
      <c r="BX23" s="1379"/>
      <c r="BY23" s="1379"/>
      <c r="BZ23" s="1379"/>
      <c r="CA23" s="1379"/>
      <c r="CB23" s="1379"/>
      <c r="CC23" s="1379"/>
      <c r="CD23" s="1379"/>
      <c r="CE23" s="1379"/>
      <c r="CF23" s="1379"/>
      <c r="CG23" s="1379"/>
      <c r="CH23" s="1379"/>
      <c r="CI23" s="1379"/>
      <c r="CJ23" s="1379"/>
      <c r="CK23" s="1379"/>
      <c r="CL23" s="1379"/>
      <c r="CM23" s="1379"/>
      <c r="CN23" s="1379"/>
      <c r="CO23" s="1379"/>
      <c r="CP23" s="1379"/>
      <c r="CQ23" s="1379"/>
      <c r="CR23" s="1379"/>
      <c r="CS23" s="1379"/>
      <c r="CT23" s="1379"/>
      <c r="CU23" s="1379"/>
      <c r="CV23" s="1379"/>
      <c r="CW23" s="1379"/>
      <c r="CX23" s="1379"/>
      <c r="CY23" s="1379"/>
      <c r="CZ23" s="1379"/>
      <c r="DA23" s="1379"/>
      <c r="DB23" s="1379"/>
      <c r="DC23" s="1379"/>
      <c r="DD23" s="1379"/>
      <c r="DE23" s="1379"/>
      <c r="DF23" s="1379"/>
      <c r="DG23" s="1379"/>
      <c r="DH23" s="1379"/>
      <c r="DI23" s="1380"/>
      <c r="DJ23" s="352"/>
      <c r="DK23" s="353"/>
      <c r="DL23" s="1379"/>
      <c r="DM23" s="1379"/>
      <c r="DN23" s="1379"/>
      <c r="DO23" s="1379"/>
      <c r="DP23" s="1379"/>
      <c r="DQ23" s="1379"/>
      <c r="DR23" s="1379"/>
      <c r="DS23" s="1379"/>
      <c r="DT23" s="1379"/>
      <c r="DU23" s="1379"/>
      <c r="DV23" s="1379"/>
      <c r="DW23" s="1379"/>
      <c r="DX23" s="1379"/>
      <c r="DY23" s="1379"/>
      <c r="DZ23" s="1379"/>
      <c r="EA23" s="1379"/>
      <c r="EB23" s="1379"/>
      <c r="EC23" s="1379"/>
      <c r="ED23" s="1379"/>
      <c r="EE23" s="1379"/>
      <c r="EF23" s="1379"/>
      <c r="EG23" s="1379"/>
      <c r="EH23" s="1379"/>
      <c r="EI23" s="1379"/>
      <c r="EJ23" s="1379"/>
      <c r="EK23" s="1379"/>
      <c r="EL23" s="1379"/>
      <c r="EM23" s="1379"/>
      <c r="EN23" s="1379"/>
      <c r="EO23" s="1379"/>
      <c r="EP23" s="1379"/>
      <c r="EQ23" s="1379"/>
      <c r="ER23" s="1379"/>
      <c r="ES23" s="1379"/>
      <c r="ET23" s="1379"/>
      <c r="EU23" s="1379"/>
      <c r="EV23" s="1379"/>
      <c r="EW23" s="1379"/>
      <c r="EX23" s="1379"/>
      <c r="EY23" s="1379"/>
      <c r="EZ23" s="1379"/>
      <c r="FA23" s="1379"/>
      <c r="FB23" s="1379"/>
      <c r="FC23" s="1379"/>
      <c r="FD23" s="1379"/>
      <c r="FE23" s="1379"/>
      <c r="FF23" s="1379"/>
      <c r="FG23" s="1379"/>
      <c r="FH23" s="1379"/>
      <c r="FI23" s="1379"/>
      <c r="FJ23" s="1379"/>
      <c r="FK23" s="1379"/>
      <c r="FL23" s="1379"/>
      <c r="FM23" s="1379"/>
      <c r="FN23" s="1379"/>
      <c r="FO23" s="1376"/>
      <c r="FP23" s="1376"/>
      <c r="FQ23" s="1376"/>
      <c r="FR23" s="1376"/>
      <c r="FS23" s="1377"/>
      <c r="FT23" s="1378"/>
      <c r="FU23" s="1378"/>
      <c r="FV23" s="1378"/>
      <c r="FW23" s="1378"/>
      <c r="FX23" s="1378"/>
      <c r="FY23" s="1378"/>
      <c r="FZ23" s="1378"/>
      <c r="GA23" s="1378"/>
      <c r="GB23" s="1378"/>
      <c r="GC23" s="1378"/>
      <c r="GD23" s="1378"/>
      <c r="GE23" s="1378"/>
      <c r="GF23" s="1378"/>
      <c r="GG23" s="1378"/>
      <c r="GH23" s="1378"/>
      <c r="GI23" s="1378"/>
      <c r="GJ23" s="1378"/>
      <c r="GK23" s="1378"/>
      <c r="GL23" s="1378"/>
      <c r="GM23" s="1378"/>
      <c r="GN23" s="1378"/>
      <c r="GO23" s="1378"/>
      <c r="GP23" s="1378"/>
      <c r="GQ23" s="1378"/>
      <c r="GR23" s="1378"/>
      <c r="GS23" s="1378"/>
      <c r="GT23" s="1378"/>
      <c r="GU23" s="1378"/>
      <c r="GV23" s="1378"/>
      <c r="GW23" s="1378"/>
    </row>
    <row r="24" spans="2:205" ht="25.5" customHeight="1" x14ac:dyDescent="0.2">
      <c r="B24" s="1358" t="str">
        <f>SUVAHAVUJ!$C$2</f>
        <v>Označenie</v>
      </c>
      <c r="C24" s="1359"/>
      <c r="D24" s="1359"/>
      <c r="E24" s="1359"/>
      <c r="F24" s="1359"/>
      <c r="G24" s="1359"/>
      <c r="H24" s="1359"/>
      <c r="I24" s="1359"/>
      <c r="J24" s="1359"/>
      <c r="K24" s="1360"/>
      <c r="L24" s="1361" t="str">
        <f>SUVAHAVUJ!$AE$1</f>
        <v>STRANA PASÍV</v>
      </c>
      <c r="M24" s="1362"/>
      <c r="N24" s="1362"/>
      <c r="O24" s="1362"/>
      <c r="P24" s="1362"/>
      <c r="Q24" s="1362"/>
      <c r="R24" s="1362"/>
      <c r="S24" s="1362"/>
      <c r="T24" s="1362"/>
      <c r="U24" s="1362"/>
      <c r="V24" s="1362"/>
      <c r="W24" s="1362"/>
      <c r="X24" s="1362"/>
      <c r="Y24" s="1362"/>
      <c r="Z24" s="1362"/>
      <c r="AA24" s="1362"/>
      <c r="AB24" s="1362"/>
      <c r="AC24" s="1362"/>
      <c r="AD24" s="1362"/>
      <c r="AE24" s="1362"/>
      <c r="AF24" s="1362"/>
      <c r="AG24" s="1362"/>
      <c r="AH24" s="1362"/>
      <c r="AI24" s="1362"/>
      <c r="AJ24" s="1362"/>
      <c r="AK24" s="1362"/>
      <c r="AL24" s="1362"/>
      <c r="AM24" s="1362"/>
      <c r="AN24" s="1362"/>
      <c r="AO24" s="1362"/>
      <c r="AP24" s="1362"/>
      <c r="AQ24" s="1362"/>
      <c r="AR24" s="1362"/>
      <c r="AS24" s="1362"/>
      <c r="AT24" s="1362"/>
      <c r="AU24" s="1362"/>
      <c r="AV24" s="1362"/>
      <c r="AW24" s="1362"/>
      <c r="AX24" s="1362"/>
      <c r="AY24" s="1362"/>
      <c r="AZ24" s="1362"/>
      <c r="BA24" s="1362"/>
      <c r="BB24" s="1362"/>
      <c r="BC24" s="1362"/>
      <c r="BD24" s="1362"/>
      <c r="BE24" s="1362"/>
      <c r="BF24" s="1362"/>
      <c r="BG24" s="1362"/>
      <c r="BH24" s="1362"/>
      <c r="BI24" s="1362"/>
      <c r="BJ24" s="1362"/>
      <c r="BK24" s="1362"/>
      <c r="BL24" s="1362"/>
      <c r="BM24" s="1362"/>
      <c r="BN24" s="1362"/>
      <c r="BO24" s="1362"/>
      <c r="BP24" s="1362"/>
      <c r="BQ24" s="1362"/>
      <c r="BR24" s="1362"/>
      <c r="BS24" s="1362"/>
      <c r="BT24" s="1362"/>
      <c r="BU24" s="1362"/>
      <c r="BV24" s="1363"/>
      <c r="BW24" s="1364" t="str">
        <f>SUVAHAVUJ!$E$2</f>
        <v>Číslo riadku</v>
      </c>
      <c r="BX24" s="1365"/>
      <c r="BY24" s="1365"/>
      <c r="BZ24" s="1365"/>
      <c r="CA24" s="1365"/>
      <c r="CB24" s="1365"/>
      <c r="CC24" s="1365"/>
      <c r="CD24" s="1366"/>
      <c r="CE24" s="1367" t="str">
        <f>SUVAHAVUJ!$N$148</f>
        <v>Bežné účtovné obdobie</v>
      </c>
      <c r="CF24" s="1368"/>
      <c r="CG24" s="1368"/>
      <c r="CH24" s="1368"/>
      <c r="CI24" s="1368"/>
      <c r="CJ24" s="1368"/>
      <c r="CK24" s="1368"/>
      <c r="CL24" s="1368"/>
      <c r="CM24" s="1368"/>
      <c r="CN24" s="1368"/>
      <c r="CO24" s="1368"/>
      <c r="CP24" s="1368"/>
      <c r="CQ24" s="1368"/>
      <c r="CR24" s="1368"/>
      <c r="CS24" s="1368"/>
      <c r="CT24" s="1368"/>
      <c r="CU24" s="1368"/>
      <c r="CV24" s="1368"/>
      <c r="CW24" s="1368"/>
      <c r="CX24" s="1368"/>
      <c r="CY24" s="1368"/>
      <c r="CZ24" s="1368"/>
      <c r="DA24" s="1368"/>
      <c r="DB24" s="1368"/>
      <c r="DC24" s="1368"/>
      <c r="DD24" s="1368"/>
      <c r="DE24" s="1368"/>
      <c r="DF24" s="1368"/>
      <c r="DG24" s="1368"/>
      <c r="DH24" s="1368"/>
      <c r="DI24" s="1368"/>
      <c r="DJ24" s="1368"/>
      <c r="DK24" s="1368"/>
      <c r="DL24" s="1368"/>
      <c r="DM24" s="1368"/>
      <c r="DN24" s="1368"/>
      <c r="DO24" s="1368"/>
      <c r="DP24" s="1368"/>
      <c r="DQ24" s="1368"/>
      <c r="DR24" s="1368"/>
      <c r="DS24" s="1368"/>
      <c r="DT24" s="1368"/>
      <c r="DU24" s="1368"/>
      <c r="DV24" s="1368"/>
      <c r="DW24" s="1368"/>
      <c r="DX24" s="1368"/>
      <c r="DY24" s="1368"/>
      <c r="DZ24" s="1368"/>
      <c r="EA24" s="1368"/>
      <c r="EB24" s="1368"/>
      <c r="EC24" s="1368"/>
      <c r="ED24" s="1368"/>
      <c r="EE24" s="1368"/>
      <c r="EF24" s="1368"/>
      <c r="EG24" s="1368"/>
      <c r="EH24" s="1368"/>
      <c r="EI24" s="1368"/>
      <c r="EJ24" s="1368"/>
      <c r="EK24" s="1368"/>
      <c r="EL24" s="1368"/>
      <c r="EM24" s="1369"/>
      <c r="EN24" s="1370" t="str">
        <f>SUVAHAVUJ!$S$148</f>
        <v>Bezprostredne predchádzajúce účtovné obdobie</v>
      </c>
      <c r="EO24" s="1371"/>
      <c r="EP24" s="1371"/>
      <c r="EQ24" s="1371"/>
      <c r="ER24" s="1371"/>
      <c r="ES24" s="1371"/>
      <c r="ET24" s="1371"/>
      <c r="EU24" s="1371"/>
      <c r="EV24" s="1371"/>
      <c r="EW24" s="1371"/>
      <c r="EX24" s="1371"/>
      <c r="EY24" s="1371"/>
      <c r="EZ24" s="1371"/>
      <c r="FA24" s="1371"/>
      <c r="FB24" s="1371"/>
      <c r="FC24" s="1371"/>
      <c r="FD24" s="1371"/>
      <c r="FE24" s="1371"/>
      <c r="FF24" s="1371"/>
      <c r="FG24" s="1371"/>
      <c r="FH24" s="1371"/>
      <c r="FI24" s="1371"/>
      <c r="FJ24" s="1371"/>
      <c r="FK24" s="1371"/>
      <c r="FL24" s="1371"/>
      <c r="FM24" s="1371"/>
      <c r="FN24" s="1371"/>
      <c r="FO24" s="1371"/>
      <c r="FP24" s="1371"/>
      <c r="FQ24" s="1371"/>
      <c r="FR24" s="1371"/>
      <c r="FS24" s="1371"/>
      <c r="FT24" s="1371"/>
      <c r="FU24" s="1371"/>
      <c r="FV24" s="1371"/>
      <c r="FW24" s="1371"/>
      <c r="FX24" s="1371"/>
      <c r="FY24" s="1371"/>
      <c r="FZ24" s="1371"/>
      <c r="GA24" s="1371"/>
      <c r="GB24" s="1371"/>
      <c r="GC24" s="1371"/>
      <c r="GD24" s="1371"/>
      <c r="GE24" s="1371"/>
      <c r="GF24" s="1371"/>
      <c r="GG24" s="1371"/>
      <c r="GH24" s="1371"/>
      <c r="GI24" s="1371"/>
      <c r="GJ24" s="1371"/>
      <c r="GK24" s="1371"/>
      <c r="GL24" s="1371"/>
      <c r="GM24" s="1371"/>
      <c r="GN24" s="1371"/>
      <c r="GO24" s="1371"/>
      <c r="GP24" s="1371"/>
      <c r="GQ24" s="1371"/>
      <c r="GR24" s="1371"/>
      <c r="GS24" s="1371"/>
      <c r="GT24" s="1371"/>
      <c r="GU24" s="1371"/>
      <c r="GV24" s="1371"/>
      <c r="GW24" s="1372"/>
    </row>
    <row r="25" spans="2:205" s="129" customFormat="1" ht="21.6" customHeight="1" x14ac:dyDescent="0.2">
      <c r="B25" s="1373"/>
      <c r="C25" s="1374"/>
      <c r="D25" s="1374"/>
      <c r="E25" s="1374"/>
      <c r="F25" s="1374"/>
      <c r="G25" s="1374"/>
      <c r="H25" s="1374"/>
      <c r="I25" s="1374"/>
      <c r="J25" s="1374"/>
      <c r="K25" s="1375"/>
      <c r="L25" s="1345" t="str">
        <f>SUVAHAVUJ!$D$81</f>
        <v>Spolu vlastné imanie a záväzky r. 80 + r. 101 + r. 141</v>
      </c>
      <c r="M25" s="1346"/>
      <c r="N25" s="1346"/>
      <c r="O25" s="1346"/>
      <c r="P25" s="1346"/>
      <c r="Q25" s="1346"/>
      <c r="R25" s="1346"/>
      <c r="S25" s="1346"/>
      <c r="T25" s="1346"/>
      <c r="U25" s="1346"/>
      <c r="V25" s="1346"/>
      <c r="W25" s="1346"/>
      <c r="X25" s="1346"/>
      <c r="Y25" s="1346"/>
      <c r="Z25" s="1346"/>
      <c r="AA25" s="1346"/>
      <c r="AB25" s="1346"/>
      <c r="AC25" s="1346"/>
      <c r="AD25" s="1346"/>
      <c r="AE25" s="1346"/>
      <c r="AF25" s="1346"/>
      <c r="AG25" s="1346"/>
      <c r="AH25" s="1346"/>
      <c r="AI25" s="1346"/>
      <c r="AJ25" s="1346"/>
      <c r="AK25" s="1346"/>
      <c r="AL25" s="1346"/>
      <c r="AM25" s="1346"/>
      <c r="AN25" s="1346"/>
      <c r="AO25" s="1346"/>
      <c r="AP25" s="1346"/>
      <c r="AQ25" s="1346"/>
      <c r="AR25" s="1346"/>
      <c r="AS25" s="1346"/>
      <c r="AT25" s="1346"/>
      <c r="AU25" s="1346"/>
      <c r="AV25" s="1346"/>
      <c r="AW25" s="1346"/>
      <c r="AX25" s="1346"/>
      <c r="AY25" s="1346"/>
      <c r="AZ25" s="1346"/>
      <c r="BA25" s="1346"/>
      <c r="BB25" s="1346"/>
      <c r="BC25" s="1346"/>
      <c r="BD25" s="1346"/>
      <c r="BE25" s="1346"/>
      <c r="BF25" s="1346"/>
      <c r="BG25" s="1346"/>
      <c r="BH25" s="1346"/>
      <c r="BI25" s="1346"/>
      <c r="BJ25" s="1346"/>
      <c r="BK25" s="1346"/>
      <c r="BL25" s="1346"/>
      <c r="BM25" s="1346"/>
      <c r="BN25" s="1346"/>
      <c r="BO25" s="1346"/>
      <c r="BP25" s="1346"/>
      <c r="BQ25" s="1346"/>
      <c r="BR25" s="1346"/>
      <c r="BS25" s="1346"/>
      <c r="BT25" s="1346"/>
      <c r="BU25" s="1346"/>
      <c r="BV25" s="1346"/>
      <c r="BW25" s="1347">
        <v>79</v>
      </c>
      <c r="BX25" s="1348"/>
      <c r="BY25" s="1348"/>
      <c r="BZ25" s="1348"/>
      <c r="CA25" s="1348"/>
      <c r="CB25" s="1348"/>
      <c r="CC25" s="1348"/>
      <c r="CD25" s="1349"/>
      <c r="CE25" s="1306" t="str">
        <f>MID(SUVAHAVUJ!AF81,1,1)</f>
        <v xml:space="preserve"> </v>
      </c>
      <c r="CF25" s="1306"/>
      <c r="CG25" s="1306"/>
      <c r="CH25" s="1306"/>
      <c r="CI25" s="1306"/>
      <c r="CJ25" s="1306" t="str">
        <f>MID(SUVAHAVUJ!AF81,2,1)</f>
        <v xml:space="preserve"> </v>
      </c>
      <c r="CK25" s="1306"/>
      <c r="CL25" s="1306"/>
      <c r="CM25" s="1306"/>
      <c r="CN25" s="1306"/>
      <c r="CO25" s="1306"/>
      <c r="CP25" s="1306" t="str">
        <f>MID(SUVAHAVUJ!AF81,3,1)</f>
        <v xml:space="preserve"> </v>
      </c>
      <c r="CQ25" s="1306"/>
      <c r="CR25" s="1306"/>
      <c r="CS25" s="1306"/>
      <c r="CT25" s="1306"/>
      <c r="CU25" s="1306" t="str">
        <f>MID(SUVAHAVUJ!AF81,4,1)</f>
        <v xml:space="preserve"> </v>
      </c>
      <c r="CV25" s="1306"/>
      <c r="CW25" s="1306"/>
      <c r="CX25" s="1306"/>
      <c r="CY25" s="1306"/>
      <c r="CZ25" s="1306"/>
      <c r="DA25" s="1306" t="str">
        <f>MID(SUVAHAVUJ!AF81,5,1)</f>
        <v>1</v>
      </c>
      <c r="DB25" s="1306"/>
      <c r="DC25" s="1306"/>
      <c r="DD25" s="1306"/>
      <c r="DE25" s="1306"/>
      <c r="DF25" s="1306" t="str">
        <f>MID(SUVAHAVUJ!AF81,6,1)</f>
        <v>9</v>
      </c>
      <c r="DG25" s="1306"/>
      <c r="DH25" s="1306"/>
      <c r="DI25" s="1306"/>
      <c r="DJ25" s="1306"/>
      <c r="DK25" s="1306"/>
      <c r="DL25" s="1306" t="str">
        <f>MID(SUVAHAVUJ!AF81,7,1)</f>
        <v>8</v>
      </c>
      <c r="DM25" s="1306"/>
      <c r="DN25" s="1306"/>
      <c r="DO25" s="1306"/>
      <c r="DP25" s="1306"/>
      <c r="DQ25" s="1306"/>
      <c r="DR25" s="1306" t="str">
        <f>MID(SUVAHAVUJ!AF81,8,1)</f>
        <v>9</v>
      </c>
      <c r="DS25" s="1306"/>
      <c r="DT25" s="1306"/>
      <c r="DU25" s="1306"/>
      <c r="DV25" s="1306"/>
      <c r="DW25" s="1333" t="str">
        <f>MID(SUVAHAVUJ!AF81,9,1)</f>
        <v>0</v>
      </c>
      <c r="DX25" s="1333"/>
      <c r="DY25" s="1333"/>
      <c r="DZ25" s="1333"/>
      <c r="EA25" s="1333"/>
      <c r="EB25" s="1333"/>
      <c r="EC25" s="1333" t="str">
        <f>MID(SUVAHAVUJ!AF81,10,1)</f>
        <v>0</v>
      </c>
      <c r="ED25" s="1333"/>
      <c r="EE25" s="1333"/>
      <c r="EF25" s="1333"/>
      <c r="EG25" s="1333"/>
      <c r="EH25" s="1306" t="str">
        <f>MID(SUVAHAVUJ!AF81,11,1)</f>
        <v>1</v>
      </c>
      <c r="EI25" s="1306"/>
      <c r="EJ25" s="1306"/>
      <c r="EK25" s="1306"/>
      <c r="EL25" s="1306"/>
      <c r="EM25" s="1316"/>
      <c r="EN25" s="354"/>
      <c r="EO25" s="355"/>
      <c r="EP25" s="1306" t="str">
        <f>MID(SUVAHAVUJ!AG81,1,1)</f>
        <v xml:space="preserve"> </v>
      </c>
      <c r="EQ25" s="1306"/>
      <c r="ER25" s="1306"/>
      <c r="ES25" s="1306"/>
      <c r="ET25" s="1306"/>
      <c r="EU25" s="1306"/>
      <c r="EV25" s="1306" t="str">
        <f>MID(SUVAHAVUJ!AG81,2,1)</f>
        <v xml:space="preserve"> </v>
      </c>
      <c r="EW25" s="1306"/>
      <c r="EX25" s="1306"/>
      <c r="EY25" s="1306"/>
      <c r="EZ25" s="1306"/>
      <c r="FA25" s="1306" t="str">
        <f>MID(SUVAHAVUJ!AG81,3,1)</f>
        <v xml:space="preserve"> </v>
      </c>
      <c r="FB25" s="1306"/>
      <c r="FC25" s="1306"/>
      <c r="FD25" s="1306"/>
      <c r="FE25" s="1306"/>
      <c r="FF25" s="1306"/>
      <c r="FG25" s="1306" t="str">
        <f>MID(SUVAHAVUJ!AG81,4,1)</f>
        <v xml:space="preserve"> </v>
      </c>
      <c r="FH25" s="1306"/>
      <c r="FI25" s="1306"/>
      <c r="FJ25" s="1306"/>
      <c r="FK25" s="1306"/>
      <c r="FL25" s="1307" t="str">
        <f>MID(SUVAHAVUJ!AG81,5,1)</f>
        <v xml:space="preserve"> </v>
      </c>
      <c r="FM25" s="1307"/>
      <c r="FN25" s="1307"/>
      <c r="FO25" s="1307"/>
      <c r="FP25" s="1307"/>
      <c r="FQ25" s="1307"/>
      <c r="FR25" s="1307" t="str">
        <f>MID(SUVAHAVUJ!AG81,6,1)</f>
        <v xml:space="preserve"> </v>
      </c>
      <c r="FS25" s="1307"/>
      <c r="FT25" s="1307"/>
      <c r="FU25" s="1307"/>
      <c r="FV25" s="1307"/>
      <c r="FW25" s="1331" t="str">
        <f>MID(SUVAHAVUJ!AG81,7,1)</f>
        <v>1</v>
      </c>
      <c r="FX25" s="1331"/>
      <c r="FY25" s="1331"/>
      <c r="FZ25" s="1331"/>
      <c r="GA25" s="1331"/>
      <c r="GB25" s="1331"/>
      <c r="GC25" s="1331" t="str">
        <f>MID(SUVAHAVUJ!AG81,8,1)</f>
        <v>4</v>
      </c>
      <c r="GD25" s="1331"/>
      <c r="GE25" s="1331"/>
      <c r="GF25" s="1331"/>
      <c r="GG25" s="1331"/>
      <c r="GH25" s="1331" t="str">
        <f>MID(SUVAHAVUJ!AG81,9,1)</f>
        <v>0</v>
      </c>
      <c r="GI25" s="1331"/>
      <c r="GJ25" s="1331"/>
      <c r="GK25" s="1331"/>
      <c r="GL25" s="1331"/>
      <c r="GM25" s="1331"/>
      <c r="GN25" s="1331" t="str">
        <f>MID(SUVAHAVUJ!AG81,10,1)</f>
        <v>0</v>
      </c>
      <c r="GO25" s="1331"/>
      <c r="GP25" s="1331"/>
      <c r="GQ25" s="1331"/>
      <c r="GR25" s="1331"/>
      <c r="GS25" s="1331" t="str">
        <f>MID(SUVAHAVUJ!AG81,11,1)</f>
        <v>0</v>
      </c>
      <c r="GT25" s="1331"/>
      <c r="GU25" s="1331"/>
      <c r="GV25" s="1331"/>
      <c r="GW25" s="1332"/>
    </row>
    <row r="26" spans="2:205" ht="21.6" customHeight="1" x14ac:dyDescent="0.2">
      <c r="B26" s="1342" t="s">
        <v>1876</v>
      </c>
      <c r="C26" s="1343"/>
      <c r="D26" s="1343"/>
      <c r="E26" s="1343"/>
      <c r="F26" s="1343"/>
      <c r="G26" s="1343"/>
      <c r="H26" s="1343"/>
      <c r="I26" s="1343"/>
      <c r="J26" s="1343"/>
      <c r="K26" s="1344"/>
      <c r="L26" s="1345" t="str">
        <f>SUVAHAVUJ!$D$82</f>
        <v>Vlastné imanie r. 81 + r. 85 + r. 86 + r. 87 + r. 90 + r. 93
+ r. 97 + r. 100</v>
      </c>
      <c r="M26" s="1346"/>
      <c r="N26" s="1346"/>
      <c r="O26" s="1346"/>
      <c r="P26" s="1346"/>
      <c r="Q26" s="1346"/>
      <c r="R26" s="1346"/>
      <c r="S26" s="1346"/>
      <c r="T26" s="1346"/>
      <c r="U26" s="1346"/>
      <c r="V26" s="1346"/>
      <c r="W26" s="1346"/>
      <c r="X26" s="1346"/>
      <c r="Y26" s="1346"/>
      <c r="Z26" s="1346"/>
      <c r="AA26" s="1346"/>
      <c r="AB26" s="1346"/>
      <c r="AC26" s="1346"/>
      <c r="AD26" s="1346"/>
      <c r="AE26" s="1346"/>
      <c r="AF26" s="1346"/>
      <c r="AG26" s="1346"/>
      <c r="AH26" s="1346"/>
      <c r="AI26" s="1346"/>
      <c r="AJ26" s="1346"/>
      <c r="AK26" s="1346"/>
      <c r="AL26" s="1346"/>
      <c r="AM26" s="1346"/>
      <c r="AN26" s="1346"/>
      <c r="AO26" s="1346"/>
      <c r="AP26" s="1346"/>
      <c r="AQ26" s="1346"/>
      <c r="AR26" s="1346"/>
      <c r="AS26" s="1346"/>
      <c r="AT26" s="1346"/>
      <c r="AU26" s="1346"/>
      <c r="AV26" s="1346"/>
      <c r="AW26" s="1346"/>
      <c r="AX26" s="1346"/>
      <c r="AY26" s="1346"/>
      <c r="AZ26" s="1346"/>
      <c r="BA26" s="1346"/>
      <c r="BB26" s="1346"/>
      <c r="BC26" s="1346"/>
      <c r="BD26" s="1346"/>
      <c r="BE26" s="1346"/>
      <c r="BF26" s="1346"/>
      <c r="BG26" s="1346"/>
      <c r="BH26" s="1346"/>
      <c r="BI26" s="1346"/>
      <c r="BJ26" s="1346"/>
      <c r="BK26" s="1346"/>
      <c r="BL26" s="1346"/>
      <c r="BM26" s="1346"/>
      <c r="BN26" s="1346"/>
      <c r="BO26" s="1346"/>
      <c r="BP26" s="1346"/>
      <c r="BQ26" s="1346"/>
      <c r="BR26" s="1346"/>
      <c r="BS26" s="1346"/>
      <c r="BT26" s="1346"/>
      <c r="BU26" s="1346"/>
      <c r="BV26" s="1346"/>
      <c r="BW26" s="1347" t="s">
        <v>1983</v>
      </c>
      <c r="BX26" s="1348"/>
      <c r="BY26" s="1348"/>
      <c r="BZ26" s="1348"/>
      <c r="CA26" s="1348"/>
      <c r="CB26" s="1348"/>
      <c r="CC26" s="1348" t="str">
        <f>MID(SUVAHAVUJ!AF68,6,1)</f>
        <v xml:space="preserve"> </v>
      </c>
      <c r="CD26" s="1349"/>
      <c r="CE26" s="1306" t="str">
        <f>MID(SUVAHAVUJ!AF82,1,1)</f>
        <v xml:space="preserve"> </v>
      </c>
      <c r="CF26" s="1306"/>
      <c r="CG26" s="1306"/>
      <c r="CH26" s="1306"/>
      <c r="CI26" s="1306"/>
      <c r="CJ26" s="1306" t="str">
        <f>MID(SUVAHAVUJ!AF82,2,1)</f>
        <v xml:space="preserve"> </v>
      </c>
      <c r="CK26" s="1306"/>
      <c r="CL26" s="1306"/>
      <c r="CM26" s="1306"/>
      <c r="CN26" s="1306"/>
      <c r="CO26" s="1306"/>
      <c r="CP26" s="1306" t="str">
        <f>MID(SUVAHAVUJ!AF82,3,1)</f>
        <v xml:space="preserve"> </v>
      </c>
      <c r="CQ26" s="1306"/>
      <c r="CR26" s="1306"/>
      <c r="CS26" s="1306"/>
      <c r="CT26" s="1306"/>
      <c r="CU26" s="1306" t="str">
        <f>MID(SUVAHAVUJ!AF82,4,1)</f>
        <v xml:space="preserve"> </v>
      </c>
      <c r="CV26" s="1306"/>
      <c r="CW26" s="1306"/>
      <c r="CX26" s="1306"/>
      <c r="CY26" s="1306"/>
      <c r="CZ26" s="1306"/>
      <c r="DA26" s="1306" t="str">
        <f>MID(SUVAHAVUJ!AF82,5,1)</f>
        <v>1</v>
      </c>
      <c r="DB26" s="1306"/>
      <c r="DC26" s="1306"/>
      <c r="DD26" s="1306"/>
      <c r="DE26" s="1306"/>
      <c r="DF26" s="1306" t="str">
        <f>MID(SUVAHAVUJ!AF82,6,1)</f>
        <v>9</v>
      </c>
      <c r="DG26" s="1306"/>
      <c r="DH26" s="1306"/>
      <c r="DI26" s="1306"/>
      <c r="DJ26" s="1306"/>
      <c r="DK26" s="1306"/>
      <c r="DL26" s="1306" t="str">
        <f>MID(SUVAHAVUJ!AF82,7,1)</f>
        <v>7</v>
      </c>
      <c r="DM26" s="1306"/>
      <c r="DN26" s="1306"/>
      <c r="DO26" s="1306"/>
      <c r="DP26" s="1306"/>
      <c r="DQ26" s="1306"/>
      <c r="DR26" s="1306" t="str">
        <f>MID(SUVAHAVUJ!AF82,8,1)</f>
        <v>1</v>
      </c>
      <c r="DS26" s="1306"/>
      <c r="DT26" s="1306"/>
      <c r="DU26" s="1306"/>
      <c r="DV26" s="1306"/>
      <c r="DW26" s="1333" t="str">
        <f>MID(SUVAHAVUJ!AF82,9,1)</f>
        <v>0</v>
      </c>
      <c r="DX26" s="1333"/>
      <c r="DY26" s="1333"/>
      <c r="DZ26" s="1333"/>
      <c r="EA26" s="1333"/>
      <c r="EB26" s="1333"/>
      <c r="EC26" s="1333" t="str">
        <f>MID(SUVAHAVUJ!AF82,10,1)</f>
        <v>0</v>
      </c>
      <c r="ED26" s="1333"/>
      <c r="EE26" s="1333"/>
      <c r="EF26" s="1333"/>
      <c r="EG26" s="1333"/>
      <c r="EH26" s="1306" t="str">
        <f>MID(SUVAHAVUJ!AF82,11,1)</f>
        <v>1</v>
      </c>
      <c r="EI26" s="1306"/>
      <c r="EJ26" s="1306"/>
      <c r="EK26" s="1306"/>
      <c r="EL26" s="1306"/>
      <c r="EM26" s="1316"/>
      <c r="EN26" s="354"/>
      <c r="EO26" s="355"/>
      <c r="EP26" s="1306" t="str">
        <f>MID(SUVAHAVUJ!AG82,1,1)</f>
        <v xml:space="preserve"> </v>
      </c>
      <c r="EQ26" s="1306"/>
      <c r="ER26" s="1306"/>
      <c r="ES26" s="1306"/>
      <c r="ET26" s="1306"/>
      <c r="EU26" s="1306"/>
      <c r="EV26" s="1306" t="str">
        <f>MID(SUVAHAVUJ!AG82,2,1)</f>
        <v xml:space="preserve"> </v>
      </c>
      <c r="EW26" s="1306"/>
      <c r="EX26" s="1306"/>
      <c r="EY26" s="1306"/>
      <c r="EZ26" s="1306"/>
      <c r="FA26" s="1306" t="str">
        <f>MID(SUVAHAVUJ!AG82,3,1)</f>
        <v xml:space="preserve"> </v>
      </c>
      <c r="FB26" s="1306"/>
      <c r="FC26" s="1306"/>
      <c r="FD26" s="1306"/>
      <c r="FE26" s="1306"/>
      <c r="FF26" s="1306"/>
      <c r="FG26" s="1306" t="str">
        <f>MID(SUVAHAVUJ!AG82,4,1)</f>
        <v xml:space="preserve"> </v>
      </c>
      <c r="FH26" s="1306"/>
      <c r="FI26" s="1306"/>
      <c r="FJ26" s="1306"/>
      <c r="FK26" s="1306"/>
      <c r="FL26" s="1307" t="str">
        <f>MID(SUVAHAVUJ!AG82,5,1)</f>
        <v xml:space="preserve"> </v>
      </c>
      <c r="FM26" s="1307"/>
      <c r="FN26" s="1307"/>
      <c r="FO26" s="1307"/>
      <c r="FP26" s="1307"/>
      <c r="FQ26" s="1307"/>
      <c r="FR26" s="1307" t="str">
        <f>MID(SUVAHAVUJ!AG82,6,1)</f>
        <v xml:space="preserve"> </v>
      </c>
      <c r="FS26" s="1307"/>
      <c r="FT26" s="1307"/>
      <c r="FU26" s="1307"/>
      <c r="FV26" s="1307"/>
      <c r="FW26" s="1331" t="str">
        <f>MID(SUVAHAVUJ!AG82,7,1)</f>
        <v>-</v>
      </c>
      <c r="FX26" s="1331"/>
      <c r="FY26" s="1331"/>
      <c r="FZ26" s="1331"/>
      <c r="GA26" s="1331"/>
      <c r="GB26" s="1331"/>
      <c r="GC26" s="1331" t="str">
        <f>MID(SUVAHAVUJ!AG82,8,1)</f>
        <v>8</v>
      </c>
      <c r="GD26" s="1331"/>
      <c r="GE26" s="1331"/>
      <c r="GF26" s="1331"/>
      <c r="GG26" s="1331"/>
      <c r="GH26" s="1331" t="str">
        <f>MID(SUVAHAVUJ!AG82,9,1)</f>
        <v>0</v>
      </c>
      <c r="GI26" s="1331"/>
      <c r="GJ26" s="1331"/>
      <c r="GK26" s="1331"/>
      <c r="GL26" s="1331"/>
      <c r="GM26" s="1331"/>
      <c r="GN26" s="1331" t="str">
        <f>MID(SUVAHAVUJ!AG82,10,1)</f>
        <v>0</v>
      </c>
      <c r="GO26" s="1331"/>
      <c r="GP26" s="1331"/>
      <c r="GQ26" s="1331"/>
      <c r="GR26" s="1331"/>
      <c r="GS26" s="1331" t="str">
        <f>MID(SUVAHAVUJ!AG82,11,1)</f>
        <v>0</v>
      </c>
      <c r="GT26" s="1331"/>
      <c r="GU26" s="1331"/>
      <c r="GV26" s="1331"/>
      <c r="GW26" s="1332"/>
    </row>
    <row r="27" spans="2:205" s="129" customFormat="1" ht="21.6" customHeight="1" x14ac:dyDescent="0.2">
      <c r="B27" s="1342" t="s">
        <v>2074</v>
      </c>
      <c r="C27" s="1343"/>
      <c r="D27" s="1343"/>
      <c r="E27" s="1343"/>
      <c r="F27" s="1343"/>
      <c r="G27" s="1343"/>
      <c r="H27" s="1343"/>
      <c r="I27" s="1343"/>
      <c r="J27" s="1343"/>
      <c r="K27" s="1344"/>
      <c r="L27" s="1345" t="str">
        <f>SUVAHAVUJ!$D$83</f>
        <v>Základné imanie súčet (r. 82 až r. 84)</v>
      </c>
      <c r="M27" s="1346"/>
      <c r="N27" s="1346"/>
      <c r="O27" s="1346"/>
      <c r="P27" s="1346"/>
      <c r="Q27" s="1346"/>
      <c r="R27" s="1346"/>
      <c r="S27" s="1346"/>
      <c r="T27" s="1346"/>
      <c r="U27" s="1346"/>
      <c r="V27" s="1346"/>
      <c r="W27" s="1346"/>
      <c r="X27" s="1346"/>
      <c r="Y27" s="1346"/>
      <c r="Z27" s="1346"/>
      <c r="AA27" s="1346"/>
      <c r="AB27" s="1346"/>
      <c r="AC27" s="1346"/>
      <c r="AD27" s="1346"/>
      <c r="AE27" s="1346"/>
      <c r="AF27" s="1346"/>
      <c r="AG27" s="1346"/>
      <c r="AH27" s="1346"/>
      <c r="AI27" s="1346"/>
      <c r="AJ27" s="1346"/>
      <c r="AK27" s="1346"/>
      <c r="AL27" s="1346"/>
      <c r="AM27" s="1346"/>
      <c r="AN27" s="1346"/>
      <c r="AO27" s="1346"/>
      <c r="AP27" s="1346"/>
      <c r="AQ27" s="1346"/>
      <c r="AR27" s="1346"/>
      <c r="AS27" s="1346"/>
      <c r="AT27" s="1346"/>
      <c r="AU27" s="1346"/>
      <c r="AV27" s="1346"/>
      <c r="AW27" s="1346"/>
      <c r="AX27" s="1346"/>
      <c r="AY27" s="1346"/>
      <c r="AZ27" s="1346"/>
      <c r="BA27" s="1346"/>
      <c r="BB27" s="1346"/>
      <c r="BC27" s="1346"/>
      <c r="BD27" s="1346"/>
      <c r="BE27" s="1346"/>
      <c r="BF27" s="1346"/>
      <c r="BG27" s="1346"/>
      <c r="BH27" s="1346"/>
      <c r="BI27" s="1346"/>
      <c r="BJ27" s="1346"/>
      <c r="BK27" s="1346"/>
      <c r="BL27" s="1346"/>
      <c r="BM27" s="1346"/>
      <c r="BN27" s="1346"/>
      <c r="BO27" s="1346"/>
      <c r="BP27" s="1346"/>
      <c r="BQ27" s="1346"/>
      <c r="BR27" s="1346"/>
      <c r="BS27" s="1346"/>
      <c r="BT27" s="1346"/>
      <c r="BU27" s="1346"/>
      <c r="BV27" s="1346"/>
      <c r="BW27" s="1347" t="s">
        <v>1985</v>
      </c>
      <c r="BX27" s="1348"/>
      <c r="BY27" s="1348"/>
      <c r="BZ27" s="1348"/>
      <c r="CA27" s="1348"/>
      <c r="CB27" s="1348"/>
      <c r="CC27" s="1348" t="str">
        <f>MID(SUVAHAVUJ!AD69,6,1)</f>
        <v xml:space="preserve"> </v>
      </c>
      <c r="CD27" s="1349"/>
      <c r="CE27" s="1306" t="str">
        <f>MID(SUVAHAVUJ!AF83,1,1)</f>
        <v xml:space="preserve"> </v>
      </c>
      <c r="CF27" s="1306"/>
      <c r="CG27" s="1306"/>
      <c r="CH27" s="1306"/>
      <c r="CI27" s="1306"/>
      <c r="CJ27" s="1306" t="str">
        <f>MID(SUVAHAVUJ!AF83,2,1)</f>
        <v xml:space="preserve"> </v>
      </c>
      <c r="CK27" s="1306"/>
      <c r="CL27" s="1306"/>
      <c r="CM27" s="1306"/>
      <c r="CN27" s="1306"/>
      <c r="CO27" s="1306"/>
      <c r="CP27" s="1306" t="str">
        <f>MID(SUVAHAVUJ!AF83,3,1)</f>
        <v xml:space="preserve"> </v>
      </c>
      <c r="CQ27" s="1306"/>
      <c r="CR27" s="1306"/>
      <c r="CS27" s="1306"/>
      <c r="CT27" s="1306"/>
      <c r="CU27" s="1306" t="str">
        <f>MID(SUVAHAVUJ!AF83,4,1)</f>
        <v xml:space="preserve"> </v>
      </c>
      <c r="CV27" s="1306"/>
      <c r="CW27" s="1306"/>
      <c r="CX27" s="1306"/>
      <c r="CY27" s="1306"/>
      <c r="CZ27" s="1306"/>
      <c r="DA27" s="1306" t="str">
        <f>MID(SUVAHAVUJ!AF83,5,1)</f>
        <v xml:space="preserve"> </v>
      </c>
      <c r="DB27" s="1306"/>
      <c r="DC27" s="1306"/>
      <c r="DD27" s="1306"/>
      <c r="DE27" s="1306"/>
      <c r="DF27" s="1306" t="str">
        <f>MID(SUVAHAVUJ!AF83,6,1)</f>
        <v xml:space="preserve"> </v>
      </c>
      <c r="DG27" s="1306"/>
      <c r="DH27" s="1306"/>
      <c r="DI27" s="1306"/>
      <c r="DJ27" s="1306"/>
      <c r="DK27" s="1306"/>
      <c r="DL27" s="1306" t="str">
        <f>MID(SUVAHAVUJ!AF83,7,1)</f>
        <v xml:space="preserve"> </v>
      </c>
      <c r="DM27" s="1306"/>
      <c r="DN27" s="1306"/>
      <c r="DO27" s="1306"/>
      <c r="DP27" s="1306"/>
      <c r="DQ27" s="1306"/>
      <c r="DR27" s="1306" t="str">
        <f>MID(SUVAHAVUJ!AF83,8,1)</f>
        <v>6</v>
      </c>
      <c r="DS27" s="1306"/>
      <c r="DT27" s="1306"/>
      <c r="DU27" s="1306"/>
      <c r="DV27" s="1306"/>
      <c r="DW27" s="1333" t="str">
        <f>MID(SUVAHAVUJ!AF83,9,1)</f>
        <v>0</v>
      </c>
      <c r="DX27" s="1333"/>
      <c r="DY27" s="1333"/>
      <c r="DZ27" s="1333"/>
      <c r="EA27" s="1333"/>
      <c r="EB27" s="1333"/>
      <c r="EC27" s="1333" t="str">
        <f>MID(SUVAHAVUJ!AF83,10,1)</f>
        <v>0</v>
      </c>
      <c r="ED27" s="1333"/>
      <c r="EE27" s="1333"/>
      <c r="EF27" s="1333"/>
      <c r="EG27" s="1333"/>
      <c r="EH27" s="1306" t="str">
        <f>MID(SUVAHAVUJ!AF83,11,1)</f>
        <v>0</v>
      </c>
      <c r="EI27" s="1306"/>
      <c r="EJ27" s="1306"/>
      <c r="EK27" s="1306"/>
      <c r="EL27" s="1306"/>
      <c r="EM27" s="1316"/>
      <c r="EN27" s="354"/>
      <c r="EO27" s="355"/>
      <c r="EP27" s="1306" t="str">
        <f>MID(SUVAHAVUJ!AG83,1,1)</f>
        <v xml:space="preserve"> </v>
      </c>
      <c r="EQ27" s="1306"/>
      <c r="ER27" s="1306"/>
      <c r="ES27" s="1306"/>
      <c r="ET27" s="1306"/>
      <c r="EU27" s="1306"/>
      <c r="EV27" s="1306" t="str">
        <f>MID(SUVAHAVUJ!AG83,2,1)</f>
        <v xml:space="preserve"> </v>
      </c>
      <c r="EW27" s="1306"/>
      <c r="EX27" s="1306"/>
      <c r="EY27" s="1306"/>
      <c r="EZ27" s="1306"/>
      <c r="FA27" s="1306" t="str">
        <f>MID(SUVAHAVUJ!AG83,3,1)</f>
        <v xml:space="preserve"> </v>
      </c>
      <c r="FB27" s="1306"/>
      <c r="FC27" s="1306"/>
      <c r="FD27" s="1306"/>
      <c r="FE27" s="1306"/>
      <c r="FF27" s="1306"/>
      <c r="FG27" s="1306" t="str">
        <f>MID(SUVAHAVUJ!AG83,4,1)</f>
        <v xml:space="preserve"> </v>
      </c>
      <c r="FH27" s="1306"/>
      <c r="FI27" s="1306"/>
      <c r="FJ27" s="1306"/>
      <c r="FK27" s="1306"/>
      <c r="FL27" s="1307" t="str">
        <f>MID(SUVAHAVUJ!AG83,5,1)</f>
        <v xml:space="preserve"> </v>
      </c>
      <c r="FM27" s="1307"/>
      <c r="FN27" s="1307"/>
      <c r="FO27" s="1307"/>
      <c r="FP27" s="1307"/>
      <c r="FQ27" s="1307"/>
      <c r="FR27" s="1307" t="str">
        <f>MID(SUVAHAVUJ!AG83,6,1)</f>
        <v xml:space="preserve"> </v>
      </c>
      <c r="FS27" s="1307"/>
      <c r="FT27" s="1307"/>
      <c r="FU27" s="1307"/>
      <c r="FV27" s="1307"/>
      <c r="FW27" s="1331" t="str">
        <f>MID(SUVAHAVUJ!AG83,7,1)</f>
        <v xml:space="preserve"> </v>
      </c>
      <c r="FX27" s="1331"/>
      <c r="FY27" s="1331"/>
      <c r="FZ27" s="1331"/>
      <c r="GA27" s="1331"/>
      <c r="GB27" s="1331"/>
      <c r="GC27" s="1331" t="str">
        <f>MID(SUVAHAVUJ!AG83,8,1)</f>
        <v>6</v>
      </c>
      <c r="GD27" s="1331"/>
      <c r="GE27" s="1331"/>
      <c r="GF27" s="1331"/>
      <c r="GG27" s="1331"/>
      <c r="GH27" s="1331" t="str">
        <f>MID(SUVAHAVUJ!AG83,9,1)</f>
        <v>0</v>
      </c>
      <c r="GI27" s="1331"/>
      <c r="GJ27" s="1331"/>
      <c r="GK27" s="1331"/>
      <c r="GL27" s="1331"/>
      <c r="GM27" s="1331"/>
      <c r="GN27" s="1331" t="str">
        <f>MID(SUVAHAVUJ!AG83,10,1)</f>
        <v>0</v>
      </c>
      <c r="GO27" s="1331"/>
      <c r="GP27" s="1331"/>
      <c r="GQ27" s="1331"/>
      <c r="GR27" s="1331"/>
      <c r="GS27" s="1331" t="str">
        <f>MID(SUVAHAVUJ!AG83,11,1)</f>
        <v>0</v>
      </c>
      <c r="GT27" s="1331"/>
      <c r="GU27" s="1331"/>
      <c r="GV27" s="1331"/>
      <c r="GW27" s="1332"/>
    </row>
    <row r="28" spans="2:205" ht="21.6" customHeight="1" x14ac:dyDescent="0.2">
      <c r="B28" s="1350" t="s">
        <v>2077</v>
      </c>
      <c r="C28" s="1351"/>
      <c r="D28" s="1351"/>
      <c r="E28" s="1351"/>
      <c r="F28" s="1351"/>
      <c r="G28" s="1351"/>
      <c r="H28" s="1351"/>
      <c r="I28" s="1351"/>
      <c r="J28" s="1351"/>
      <c r="K28" s="1352"/>
      <c r="L28" s="1353" t="str">
        <f>SUVAHAVUJ!$D$84</f>
        <v>Základné imanie (411 alebo +/- 491)</v>
      </c>
      <c r="M28" s="1354"/>
      <c r="N28" s="1354"/>
      <c r="O28" s="1354"/>
      <c r="P28" s="1354"/>
      <c r="Q28" s="1354"/>
      <c r="R28" s="1354"/>
      <c r="S28" s="1354"/>
      <c r="T28" s="1354"/>
      <c r="U28" s="1354"/>
      <c r="V28" s="1354"/>
      <c r="W28" s="1354"/>
      <c r="X28" s="1354"/>
      <c r="Y28" s="1354"/>
      <c r="Z28" s="1354"/>
      <c r="AA28" s="1354"/>
      <c r="AB28" s="1354"/>
      <c r="AC28" s="1354"/>
      <c r="AD28" s="1354"/>
      <c r="AE28" s="1354"/>
      <c r="AF28" s="1354"/>
      <c r="AG28" s="1354"/>
      <c r="AH28" s="1354"/>
      <c r="AI28" s="1354"/>
      <c r="AJ28" s="1354"/>
      <c r="AK28" s="1354"/>
      <c r="AL28" s="1354"/>
      <c r="AM28" s="1354"/>
      <c r="AN28" s="1354"/>
      <c r="AO28" s="1354"/>
      <c r="AP28" s="1354"/>
      <c r="AQ28" s="1354"/>
      <c r="AR28" s="1354"/>
      <c r="AS28" s="1354"/>
      <c r="AT28" s="1354"/>
      <c r="AU28" s="1354"/>
      <c r="AV28" s="1354"/>
      <c r="AW28" s="1354"/>
      <c r="AX28" s="1354"/>
      <c r="AY28" s="1354"/>
      <c r="AZ28" s="1354"/>
      <c r="BA28" s="1354"/>
      <c r="BB28" s="1354"/>
      <c r="BC28" s="1354"/>
      <c r="BD28" s="1354"/>
      <c r="BE28" s="1354"/>
      <c r="BF28" s="1354"/>
      <c r="BG28" s="1354"/>
      <c r="BH28" s="1354"/>
      <c r="BI28" s="1354"/>
      <c r="BJ28" s="1354"/>
      <c r="BK28" s="1354"/>
      <c r="BL28" s="1354"/>
      <c r="BM28" s="1354"/>
      <c r="BN28" s="1354"/>
      <c r="BO28" s="1354"/>
      <c r="BP28" s="1354"/>
      <c r="BQ28" s="1354"/>
      <c r="BR28" s="1354"/>
      <c r="BS28" s="1354"/>
      <c r="BT28" s="1354"/>
      <c r="BU28" s="1354"/>
      <c r="BV28" s="1354"/>
      <c r="BW28" s="1355" t="s">
        <v>1986</v>
      </c>
      <c r="BX28" s="1356"/>
      <c r="BY28" s="1356"/>
      <c r="BZ28" s="1356"/>
      <c r="CA28" s="1356"/>
      <c r="CB28" s="1356"/>
      <c r="CC28" s="1356" t="str">
        <f>MID(SUVAHAVUJ!AF69,6,1)</f>
        <v xml:space="preserve"> </v>
      </c>
      <c r="CD28" s="1357"/>
      <c r="CE28" s="1306" t="str">
        <f>MID(SUVAHAVUJ!AF84,1,1)</f>
        <v xml:space="preserve"> </v>
      </c>
      <c r="CF28" s="1306"/>
      <c r="CG28" s="1306"/>
      <c r="CH28" s="1306"/>
      <c r="CI28" s="1306"/>
      <c r="CJ28" s="1306" t="str">
        <f>MID(SUVAHAVUJ!AF84,2,1)</f>
        <v xml:space="preserve"> </v>
      </c>
      <c r="CK28" s="1306"/>
      <c r="CL28" s="1306"/>
      <c r="CM28" s="1306"/>
      <c r="CN28" s="1306"/>
      <c r="CO28" s="1306"/>
      <c r="CP28" s="1306" t="str">
        <f>MID(SUVAHAVUJ!AF84,3,1)</f>
        <v xml:space="preserve"> </v>
      </c>
      <c r="CQ28" s="1306"/>
      <c r="CR28" s="1306"/>
      <c r="CS28" s="1306"/>
      <c r="CT28" s="1306"/>
      <c r="CU28" s="1306" t="str">
        <f>MID(SUVAHAVUJ!AF84,4,1)</f>
        <v xml:space="preserve"> </v>
      </c>
      <c r="CV28" s="1306"/>
      <c r="CW28" s="1306"/>
      <c r="CX28" s="1306"/>
      <c r="CY28" s="1306"/>
      <c r="CZ28" s="1306"/>
      <c r="DA28" s="1306" t="str">
        <f>MID(SUVAHAVUJ!AF84,5,1)</f>
        <v xml:space="preserve"> </v>
      </c>
      <c r="DB28" s="1306"/>
      <c r="DC28" s="1306"/>
      <c r="DD28" s="1306"/>
      <c r="DE28" s="1306"/>
      <c r="DF28" s="1306" t="str">
        <f>MID(SUVAHAVUJ!AF84,6,1)</f>
        <v xml:space="preserve"> </v>
      </c>
      <c r="DG28" s="1306"/>
      <c r="DH28" s="1306"/>
      <c r="DI28" s="1306"/>
      <c r="DJ28" s="1306"/>
      <c r="DK28" s="1306"/>
      <c r="DL28" s="1306" t="str">
        <f>MID(SUVAHAVUJ!AF84,7,1)</f>
        <v xml:space="preserve"> </v>
      </c>
      <c r="DM28" s="1306"/>
      <c r="DN28" s="1306"/>
      <c r="DO28" s="1306"/>
      <c r="DP28" s="1306"/>
      <c r="DQ28" s="1306"/>
      <c r="DR28" s="1306" t="str">
        <f>MID(SUVAHAVUJ!AF84,8,1)</f>
        <v>6</v>
      </c>
      <c r="DS28" s="1306"/>
      <c r="DT28" s="1306"/>
      <c r="DU28" s="1306"/>
      <c r="DV28" s="1306"/>
      <c r="DW28" s="1333" t="str">
        <f>MID(SUVAHAVUJ!AF84,9,1)</f>
        <v>0</v>
      </c>
      <c r="DX28" s="1333"/>
      <c r="DY28" s="1333"/>
      <c r="DZ28" s="1333"/>
      <c r="EA28" s="1333"/>
      <c r="EB28" s="1333"/>
      <c r="EC28" s="1333" t="str">
        <f>MID(SUVAHAVUJ!AF84,10,1)</f>
        <v>0</v>
      </c>
      <c r="ED28" s="1333"/>
      <c r="EE28" s="1333"/>
      <c r="EF28" s="1333"/>
      <c r="EG28" s="1333"/>
      <c r="EH28" s="1306" t="str">
        <f>MID(SUVAHAVUJ!AF84,11,1)</f>
        <v>0</v>
      </c>
      <c r="EI28" s="1306"/>
      <c r="EJ28" s="1306"/>
      <c r="EK28" s="1306"/>
      <c r="EL28" s="1306"/>
      <c r="EM28" s="1316"/>
      <c r="EN28" s="354"/>
      <c r="EO28" s="355"/>
      <c r="EP28" s="1306" t="str">
        <f>MID(SUVAHAVUJ!AG84,1,1)</f>
        <v xml:space="preserve"> </v>
      </c>
      <c r="EQ28" s="1306"/>
      <c r="ER28" s="1306"/>
      <c r="ES28" s="1306"/>
      <c r="ET28" s="1306"/>
      <c r="EU28" s="1306"/>
      <c r="EV28" s="1306" t="str">
        <f>MID(SUVAHAVUJ!AG84,2,1)</f>
        <v xml:space="preserve"> </v>
      </c>
      <c r="EW28" s="1306"/>
      <c r="EX28" s="1306"/>
      <c r="EY28" s="1306"/>
      <c r="EZ28" s="1306"/>
      <c r="FA28" s="1306" t="str">
        <f>MID(SUVAHAVUJ!AG84,3,1)</f>
        <v xml:space="preserve"> </v>
      </c>
      <c r="FB28" s="1306"/>
      <c r="FC28" s="1306"/>
      <c r="FD28" s="1306"/>
      <c r="FE28" s="1306"/>
      <c r="FF28" s="1306"/>
      <c r="FG28" s="1306" t="str">
        <f>MID(SUVAHAVUJ!AG84,4,1)</f>
        <v xml:space="preserve"> </v>
      </c>
      <c r="FH28" s="1306"/>
      <c r="FI28" s="1306"/>
      <c r="FJ28" s="1306"/>
      <c r="FK28" s="1306"/>
      <c r="FL28" s="1307" t="str">
        <f>MID(SUVAHAVUJ!AG84,5,1)</f>
        <v xml:space="preserve"> </v>
      </c>
      <c r="FM28" s="1307"/>
      <c r="FN28" s="1307"/>
      <c r="FO28" s="1307"/>
      <c r="FP28" s="1307"/>
      <c r="FQ28" s="1307"/>
      <c r="FR28" s="1307" t="str">
        <f>MID(SUVAHAVUJ!AG84,6,1)</f>
        <v xml:space="preserve"> </v>
      </c>
      <c r="FS28" s="1307"/>
      <c r="FT28" s="1307"/>
      <c r="FU28" s="1307"/>
      <c r="FV28" s="1307"/>
      <c r="FW28" s="1331" t="str">
        <f>MID(SUVAHAVUJ!AG84,7,1)</f>
        <v xml:space="preserve"> </v>
      </c>
      <c r="FX28" s="1331"/>
      <c r="FY28" s="1331"/>
      <c r="FZ28" s="1331"/>
      <c r="GA28" s="1331"/>
      <c r="GB28" s="1331"/>
      <c r="GC28" s="1331" t="str">
        <f>MID(SUVAHAVUJ!AG84,8,1)</f>
        <v>6</v>
      </c>
      <c r="GD28" s="1331"/>
      <c r="GE28" s="1331"/>
      <c r="GF28" s="1331"/>
      <c r="GG28" s="1331"/>
      <c r="GH28" s="1331" t="str">
        <f>MID(SUVAHAVUJ!AG84,9,1)</f>
        <v>0</v>
      </c>
      <c r="GI28" s="1331"/>
      <c r="GJ28" s="1331"/>
      <c r="GK28" s="1331"/>
      <c r="GL28" s="1331"/>
      <c r="GM28" s="1331"/>
      <c r="GN28" s="1331" t="str">
        <f>MID(SUVAHAVUJ!AG84,10,1)</f>
        <v>0</v>
      </c>
      <c r="GO28" s="1331"/>
      <c r="GP28" s="1331"/>
      <c r="GQ28" s="1331"/>
      <c r="GR28" s="1331"/>
      <c r="GS28" s="1331" t="str">
        <f>MID(SUVAHAVUJ!AG84,11,1)</f>
        <v>0</v>
      </c>
      <c r="GT28" s="1331"/>
      <c r="GU28" s="1331"/>
      <c r="GV28" s="1331"/>
      <c r="GW28" s="1332"/>
    </row>
    <row r="29" spans="2:205" s="129" customFormat="1" ht="21.6" customHeight="1" x14ac:dyDescent="0.2">
      <c r="B29" s="1334" t="s">
        <v>2080</v>
      </c>
      <c r="C29" s="1335"/>
      <c r="D29" s="1335"/>
      <c r="E29" s="1335"/>
      <c r="F29" s="1335"/>
      <c r="G29" s="1335"/>
      <c r="H29" s="1335"/>
      <c r="I29" s="1335"/>
      <c r="J29" s="1335"/>
      <c r="K29" s="1336"/>
      <c r="L29" s="1353" t="str">
        <f>SUVAHAVUJ!$D$85</f>
        <v>Zmena základného imania +/- 419</v>
      </c>
      <c r="M29" s="1354"/>
      <c r="N29" s="1354"/>
      <c r="O29" s="1354"/>
      <c r="P29" s="1354"/>
      <c r="Q29" s="1354"/>
      <c r="R29" s="1354"/>
      <c r="S29" s="1354"/>
      <c r="T29" s="1354"/>
      <c r="U29" s="1354"/>
      <c r="V29" s="1354"/>
      <c r="W29" s="1354"/>
      <c r="X29" s="1354"/>
      <c r="Y29" s="1354"/>
      <c r="Z29" s="1354"/>
      <c r="AA29" s="1354"/>
      <c r="AB29" s="1354"/>
      <c r="AC29" s="1354"/>
      <c r="AD29" s="1354"/>
      <c r="AE29" s="1354"/>
      <c r="AF29" s="1354"/>
      <c r="AG29" s="1354"/>
      <c r="AH29" s="1354"/>
      <c r="AI29" s="1354"/>
      <c r="AJ29" s="1354"/>
      <c r="AK29" s="1354"/>
      <c r="AL29" s="1354"/>
      <c r="AM29" s="1354"/>
      <c r="AN29" s="1354"/>
      <c r="AO29" s="1354"/>
      <c r="AP29" s="1354"/>
      <c r="AQ29" s="1354"/>
      <c r="AR29" s="1354"/>
      <c r="AS29" s="1354"/>
      <c r="AT29" s="1354"/>
      <c r="AU29" s="1354"/>
      <c r="AV29" s="1354"/>
      <c r="AW29" s="1354"/>
      <c r="AX29" s="1354"/>
      <c r="AY29" s="1354"/>
      <c r="AZ29" s="1354"/>
      <c r="BA29" s="1354"/>
      <c r="BB29" s="1354"/>
      <c r="BC29" s="1354"/>
      <c r="BD29" s="1354"/>
      <c r="BE29" s="1354"/>
      <c r="BF29" s="1354"/>
      <c r="BG29" s="1354"/>
      <c r="BH29" s="1354"/>
      <c r="BI29" s="1354"/>
      <c r="BJ29" s="1354"/>
      <c r="BK29" s="1354"/>
      <c r="BL29" s="1354"/>
      <c r="BM29" s="1354"/>
      <c r="BN29" s="1354"/>
      <c r="BO29" s="1354"/>
      <c r="BP29" s="1354"/>
      <c r="BQ29" s="1354"/>
      <c r="BR29" s="1354"/>
      <c r="BS29" s="1354"/>
      <c r="BT29" s="1354"/>
      <c r="BU29" s="1354"/>
      <c r="BV29" s="1354"/>
      <c r="BW29" s="1355" t="s">
        <v>1987</v>
      </c>
      <c r="BX29" s="1356"/>
      <c r="BY29" s="1356"/>
      <c r="BZ29" s="1356"/>
      <c r="CA29" s="1356"/>
      <c r="CB29" s="1356"/>
      <c r="CC29" s="1356" t="str">
        <f>MID(SUVAHAVUJ!AD70,6,1)</f>
        <v xml:space="preserve"> </v>
      </c>
      <c r="CD29" s="1357"/>
      <c r="CE29" s="1306" t="str">
        <f>MID(SUVAHAVUJ!AF85,1,1)</f>
        <v xml:space="preserve"> </v>
      </c>
      <c r="CF29" s="1306"/>
      <c r="CG29" s="1306"/>
      <c r="CH29" s="1306"/>
      <c r="CI29" s="1306"/>
      <c r="CJ29" s="1306" t="str">
        <f>MID(SUVAHAVUJ!AF85,2,1)</f>
        <v xml:space="preserve"> </v>
      </c>
      <c r="CK29" s="1306"/>
      <c r="CL29" s="1306"/>
      <c r="CM29" s="1306"/>
      <c r="CN29" s="1306"/>
      <c r="CO29" s="1306"/>
      <c r="CP29" s="1306" t="str">
        <f>MID(SUVAHAVUJ!AF85,3,1)</f>
        <v xml:space="preserve"> </v>
      </c>
      <c r="CQ29" s="1306"/>
      <c r="CR29" s="1306"/>
      <c r="CS29" s="1306"/>
      <c r="CT29" s="1306"/>
      <c r="CU29" s="1306" t="str">
        <f>MID(SUVAHAVUJ!AF85,4,1)</f>
        <v xml:space="preserve"> </v>
      </c>
      <c r="CV29" s="1306"/>
      <c r="CW29" s="1306"/>
      <c r="CX29" s="1306"/>
      <c r="CY29" s="1306"/>
      <c r="CZ29" s="1306"/>
      <c r="DA29" s="1306" t="str">
        <f>MID(SUVAHAVUJ!AF85,5,1)</f>
        <v xml:space="preserve"> </v>
      </c>
      <c r="DB29" s="1306"/>
      <c r="DC29" s="1306"/>
      <c r="DD29" s="1306"/>
      <c r="DE29" s="1306"/>
      <c r="DF29" s="1306" t="str">
        <f>MID(SUVAHAVUJ!AF85,6,1)</f>
        <v xml:space="preserve"> </v>
      </c>
      <c r="DG29" s="1306"/>
      <c r="DH29" s="1306"/>
      <c r="DI29" s="1306"/>
      <c r="DJ29" s="1306"/>
      <c r="DK29" s="1306"/>
      <c r="DL29" s="1306" t="str">
        <f>MID(SUVAHAVUJ!AF85,7,1)</f>
        <v xml:space="preserve"> </v>
      </c>
      <c r="DM29" s="1306"/>
      <c r="DN29" s="1306"/>
      <c r="DO29" s="1306"/>
      <c r="DP29" s="1306"/>
      <c r="DQ29" s="1306"/>
      <c r="DR29" s="1306" t="str">
        <f>MID(SUVAHAVUJ!AF85,8,1)</f>
        <v xml:space="preserve"> </v>
      </c>
      <c r="DS29" s="1306"/>
      <c r="DT29" s="1306"/>
      <c r="DU29" s="1306"/>
      <c r="DV29" s="1306"/>
      <c r="DW29" s="1333" t="str">
        <f>MID(SUVAHAVUJ!AF85,9,1)</f>
        <v xml:space="preserve"> </v>
      </c>
      <c r="DX29" s="1333"/>
      <c r="DY29" s="1333"/>
      <c r="DZ29" s="1333"/>
      <c r="EA29" s="1333"/>
      <c r="EB29" s="1333"/>
      <c r="EC29" s="1333" t="str">
        <f>MID(SUVAHAVUJ!AF85,10,1)</f>
        <v xml:space="preserve"> </v>
      </c>
      <c r="ED29" s="1333"/>
      <c r="EE29" s="1333"/>
      <c r="EF29" s="1333"/>
      <c r="EG29" s="1333"/>
      <c r="EH29" s="1306" t="str">
        <f>MID(SUVAHAVUJ!AF85,11,1)</f>
        <v>0</v>
      </c>
      <c r="EI29" s="1306"/>
      <c r="EJ29" s="1306"/>
      <c r="EK29" s="1306"/>
      <c r="EL29" s="1306"/>
      <c r="EM29" s="1316"/>
      <c r="EN29" s="354"/>
      <c r="EO29" s="355"/>
      <c r="EP29" s="1306" t="str">
        <f>MID(SUVAHAVUJ!AG85,1,1)</f>
        <v xml:space="preserve"> </v>
      </c>
      <c r="EQ29" s="1306"/>
      <c r="ER29" s="1306"/>
      <c r="ES29" s="1306"/>
      <c r="ET29" s="1306"/>
      <c r="EU29" s="1306"/>
      <c r="EV29" s="1306" t="str">
        <f>MID(SUVAHAVUJ!AG85,2,1)</f>
        <v xml:space="preserve"> </v>
      </c>
      <c r="EW29" s="1306"/>
      <c r="EX29" s="1306"/>
      <c r="EY29" s="1306"/>
      <c r="EZ29" s="1306"/>
      <c r="FA29" s="1306" t="str">
        <f>MID(SUVAHAVUJ!AG85,3,1)</f>
        <v xml:space="preserve"> </v>
      </c>
      <c r="FB29" s="1306"/>
      <c r="FC29" s="1306"/>
      <c r="FD29" s="1306"/>
      <c r="FE29" s="1306"/>
      <c r="FF29" s="1306"/>
      <c r="FG29" s="1306" t="str">
        <f>MID(SUVAHAVUJ!AG85,4,1)</f>
        <v xml:space="preserve"> </v>
      </c>
      <c r="FH29" s="1306"/>
      <c r="FI29" s="1306"/>
      <c r="FJ29" s="1306"/>
      <c r="FK29" s="1306"/>
      <c r="FL29" s="1307" t="str">
        <f>MID(SUVAHAVUJ!AG85,5,1)</f>
        <v xml:space="preserve"> </v>
      </c>
      <c r="FM29" s="1307"/>
      <c r="FN29" s="1307"/>
      <c r="FO29" s="1307"/>
      <c r="FP29" s="1307"/>
      <c r="FQ29" s="1307"/>
      <c r="FR29" s="1307" t="str">
        <f>MID(SUVAHAVUJ!AG85,6,1)</f>
        <v xml:space="preserve"> </v>
      </c>
      <c r="FS29" s="1307"/>
      <c r="FT29" s="1307"/>
      <c r="FU29" s="1307"/>
      <c r="FV29" s="1307"/>
      <c r="FW29" s="1331" t="str">
        <f>MID(SUVAHAVUJ!AG85,7,1)</f>
        <v xml:space="preserve"> </v>
      </c>
      <c r="FX29" s="1331"/>
      <c r="FY29" s="1331"/>
      <c r="FZ29" s="1331"/>
      <c r="GA29" s="1331"/>
      <c r="GB29" s="1331"/>
      <c r="GC29" s="1331" t="str">
        <f>MID(SUVAHAVUJ!AG85,8,1)</f>
        <v xml:space="preserve"> </v>
      </c>
      <c r="GD29" s="1331"/>
      <c r="GE29" s="1331"/>
      <c r="GF29" s="1331"/>
      <c r="GG29" s="1331"/>
      <c r="GH29" s="1331" t="str">
        <f>MID(SUVAHAVUJ!AG85,9,1)</f>
        <v xml:space="preserve"> </v>
      </c>
      <c r="GI29" s="1331"/>
      <c r="GJ29" s="1331"/>
      <c r="GK29" s="1331"/>
      <c r="GL29" s="1331"/>
      <c r="GM29" s="1331"/>
      <c r="GN29" s="1331" t="str">
        <f>MID(SUVAHAVUJ!AG85,10,1)</f>
        <v xml:space="preserve"> </v>
      </c>
      <c r="GO29" s="1331"/>
      <c r="GP29" s="1331"/>
      <c r="GQ29" s="1331"/>
      <c r="GR29" s="1331"/>
      <c r="GS29" s="1331" t="str">
        <f>MID(SUVAHAVUJ!AG85,11,1)</f>
        <v>0</v>
      </c>
      <c r="GT29" s="1331"/>
      <c r="GU29" s="1331"/>
      <c r="GV29" s="1331"/>
      <c r="GW29" s="1332"/>
    </row>
    <row r="30" spans="2:205" ht="21.6" customHeight="1" x14ac:dyDescent="0.2">
      <c r="B30" s="1334" t="s">
        <v>2083</v>
      </c>
      <c r="C30" s="1335"/>
      <c r="D30" s="1335"/>
      <c r="E30" s="1335"/>
      <c r="F30" s="1335"/>
      <c r="G30" s="1335"/>
      <c r="H30" s="1335"/>
      <c r="I30" s="1335"/>
      <c r="J30" s="1335"/>
      <c r="K30" s="1336"/>
      <c r="L30" s="1353" t="str">
        <f>SUVAHAVUJ!$D$86</f>
        <v>Pohľadávky za upísané vlastné imanie (/-/353)</v>
      </c>
      <c r="M30" s="1354"/>
      <c r="N30" s="1354"/>
      <c r="O30" s="1354"/>
      <c r="P30" s="1354"/>
      <c r="Q30" s="1354"/>
      <c r="R30" s="1354"/>
      <c r="S30" s="1354"/>
      <c r="T30" s="1354"/>
      <c r="U30" s="1354"/>
      <c r="V30" s="1354"/>
      <c r="W30" s="1354"/>
      <c r="X30" s="1354"/>
      <c r="Y30" s="1354"/>
      <c r="Z30" s="1354"/>
      <c r="AA30" s="1354"/>
      <c r="AB30" s="1354"/>
      <c r="AC30" s="1354"/>
      <c r="AD30" s="1354"/>
      <c r="AE30" s="1354"/>
      <c r="AF30" s="1354"/>
      <c r="AG30" s="1354"/>
      <c r="AH30" s="1354"/>
      <c r="AI30" s="1354"/>
      <c r="AJ30" s="1354"/>
      <c r="AK30" s="1354"/>
      <c r="AL30" s="1354"/>
      <c r="AM30" s="1354"/>
      <c r="AN30" s="1354"/>
      <c r="AO30" s="1354"/>
      <c r="AP30" s="1354"/>
      <c r="AQ30" s="1354"/>
      <c r="AR30" s="1354"/>
      <c r="AS30" s="1354"/>
      <c r="AT30" s="1354"/>
      <c r="AU30" s="1354"/>
      <c r="AV30" s="1354"/>
      <c r="AW30" s="1354"/>
      <c r="AX30" s="1354"/>
      <c r="AY30" s="1354"/>
      <c r="AZ30" s="1354"/>
      <c r="BA30" s="1354"/>
      <c r="BB30" s="1354"/>
      <c r="BC30" s="1354"/>
      <c r="BD30" s="1354"/>
      <c r="BE30" s="1354"/>
      <c r="BF30" s="1354"/>
      <c r="BG30" s="1354"/>
      <c r="BH30" s="1354"/>
      <c r="BI30" s="1354"/>
      <c r="BJ30" s="1354"/>
      <c r="BK30" s="1354"/>
      <c r="BL30" s="1354"/>
      <c r="BM30" s="1354"/>
      <c r="BN30" s="1354"/>
      <c r="BO30" s="1354"/>
      <c r="BP30" s="1354"/>
      <c r="BQ30" s="1354"/>
      <c r="BR30" s="1354"/>
      <c r="BS30" s="1354"/>
      <c r="BT30" s="1354"/>
      <c r="BU30" s="1354"/>
      <c r="BV30" s="1354"/>
      <c r="BW30" s="1355" t="s">
        <v>1988</v>
      </c>
      <c r="BX30" s="1356"/>
      <c r="BY30" s="1356"/>
      <c r="BZ30" s="1356"/>
      <c r="CA30" s="1356"/>
      <c r="CB30" s="1356"/>
      <c r="CC30" s="1356" t="str">
        <f>MID(SUVAHAVUJ!AF70,6,1)</f>
        <v xml:space="preserve"> </v>
      </c>
      <c r="CD30" s="1357"/>
      <c r="CE30" s="1306" t="str">
        <f>MID(SUVAHAVUJ!AF86,1,1)</f>
        <v xml:space="preserve"> </v>
      </c>
      <c r="CF30" s="1306"/>
      <c r="CG30" s="1306"/>
      <c r="CH30" s="1306"/>
      <c r="CI30" s="1306"/>
      <c r="CJ30" s="1306" t="str">
        <f>MID(SUVAHAVUJ!AF86,2,1)</f>
        <v xml:space="preserve"> </v>
      </c>
      <c r="CK30" s="1306"/>
      <c r="CL30" s="1306"/>
      <c r="CM30" s="1306"/>
      <c r="CN30" s="1306"/>
      <c r="CO30" s="1306"/>
      <c r="CP30" s="1306" t="str">
        <f>MID(SUVAHAVUJ!AF86,3,1)</f>
        <v xml:space="preserve"> </v>
      </c>
      <c r="CQ30" s="1306"/>
      <c r="CR30" s="1306"/>
      <c r="CS30" s="1306"/>
      <c r="CT30" s="1306"/>
      <c r="CU30" s="1306" t="str">
        <f>MID(SUVAHAVUJ!AF86,4,1)</f>
        <v xml:space="preserve"> </v>
      </c>
      <c r="CV30" s="1306"/>
      <c r="CW30" s="1306"/>
      <c r="CX30" s="1306"/>
      <c r="CY30" s="1306"/>
      <c r="CZ30" s="1306"/>
      <c r="DA30" s="1306" t="str">
        <f>MID(SUVAHAVUJ!AF86,5,1)</f>
        <v xml:space="preserve"> </v>
      </c>
      <c r="DB30" s="1306"/>
      <c r="DC30" s="1306"/>
      <c r="DD30" s="1306"/>
      <c r="DE30" s="1306"/>
      <c r="DF30" s="1306" t="str">
        <f>MID(SUVAHAVUJ!AF86,6,1)</f>
        <v xml:space="preserve"> </v>
      </c>
      <c r="DG30" s="1306"/>
      <c r="DH30" s="1306"/>
      <c r="DI30" s="1306"/>
      <c r="DJ30" s="1306"/>
      <c r="DK30" s="1306"/>
      <c r="DL30" s="1306" t="str">
        <f>MID(SUVAHAVUJ!AF86,7,1)</f>
        <v xml:space="preserve"> </v>
      </c>
      <c r="DM30" s="1306"/>
      <c r="DN30" s="1306"/>
      <c r="DO30" s="1306"/>
      <c r="DP30" s="1306"/>
      <c r="DQ30" s="1306"/>
      <c r="DR30" s="1306" t="str">
        <f>MID(SUVAHAVUJ!AF86,8,1)</f>
        <v xml:space="preserve"> </v>
      </c>
      <c r="DS30" s="1306"/>
      <c r="DT30" s="1306"/>
      <c r="DU30" s="1306"/>
      <c r="DV30" s="1306"/>
      <c r="DW30" s="1333" t="str">
        <f>MID(SUVAHAVUJ!AF86,9,1)</f>
        <v xml:space="preserve"> </v>
      </c>
      <c r="DX30" s="1333"/>
      <c r="DY30" s="1333"/>
      <c r="DZ30" s="1333"/>
      <c r="EA30" s="1333"/>
      <c r="EB30" s="1333"/>
      <c r="EC30" s="1333" t="str">
        <f>MID(SUVAHAVUJ!AF86,10,1)</f>
        <v xml:space="preserve"> </v>
      </c>
      <c r="ED30" s="1333"/>
      <c r="EE30" s="1333"/>
      <c r="EF30" s="1333"/>
      <c r="EG30" s="1333"/>
      <c r="EH30" s="1306" t="str">
        <f>MID(SUVAHAVUJ!AF86,11,1)</f>
        <v>0</v>
      </c>
      <c r="EI30" s="1306"/>
      <c r="EJ30" s="1306"/>
      <c r="EK30" s="1306"/>
      <c r="EL30" s="1306"/>
      <c r="EM30" s="1316"/>
      <c r="EN30" s="354"/>
      <c r="EO30" s="355"/>
      <c r="EP30" s="1306" t="str">
        <f>MID(SUVAHAVUJ!AG86,1,1)</f>
        <v xml:space="preserve"> </v>
      </c>
      <c r="EQ30" s="1306"/>
      <c r="ER30" s="1306"/>
      <c r="ES30" s="1306"/>
      <c r="ET30" s="1306"/>
      <c r="EU30" s="1306"/>
      <c r="EV30" s="1306" t="str">
        <f>MID(SUVAHAVUJ!AG86,2,1)</f>
        <v xml:space="preserve"> </v>
      </c>
      <c r="EW30" s="1306"/>
      <c r="EX30" s="1306"/>
      <c r="EY30" s="1306"/>
      <c r="EZ30" s="1306"/>
      <c r="FA30" s="1306" t="str">
        <f>MID(SUVAHAVUJ!AG86,3,1)</f>
        <v xml:space="preserve"> </v>
      </c>
      <c r="FB30" s="1306"/>
      <c r="FC30" s="1306"/>
      <c r="FD30" s="1306"/>
      <c r="FE30" s="1306"/>
      <c r="FF30" s="1306"/>
      <c r="FG30" s="1306" t="str">
        <f>MID(SUVAHAVUJ!AG86,4,1)</f>
        <v xml:space="preserve"> </v>
      </c>
      <c r="FH30" s="1306"/>
      <c r="FI30" s="1306"/>
      <c r="FJ30" s="1306"/>
      <c r="FK30" s="1306"/>
      <c r="FL30" s="1307" t="str">
        <f>MID(SUVAHAVUJ!AG86,5,1)</f>
        <v xml:space="preserve"> </v>
      </c>
      <c r="FM30" s="1307"/>
      <c r="FN30" s="1307"/>
      <c r="FO30" s="1307"/>
      <c r="FP30" s="1307"/>
      <c r="FQ30" s="1307"/>
      <c r="FR30" s="1307" t="str">
        <f>MID(SUVAHAVUJ!AG86,6,1)</f>
        <v xml:space="preserve"> </v>
      </c>
      <c r="FS30" s="1307"/>
      <c r="FT30" s="1307"/>
      <c r="FU30" s="1307"/>
      <c r="FV30" s="1307"/>
      <c r="FW30" s="1331" t="str">
        <f>MID(SUVAHAVUJ!AG86,7,1)</f>
        <v xml:space="preserve"> </v>
      </c>
      <c r="FX30" s="1331"/>
      <c r="FY30" s="1331"/>
      <c r="FZ30" s="1331"/>
      <c r="GA30" s="1331"/>
      <c r="GB30" s="1331"/>
      <c r="GC30" s="1331" t="str">
        <f>MID(SUVAHAVUJ!AG86,8,1)</f>
        <v xml:space="preserve"> </v>
      </c>
      <c r="GD30" s="1331"/>
      <c r="GE30" s="1331"/>
      <c r="GF30" s="1331"/>
      <c r="GG30" s="1331"/>
      <c r="GH30" s="1331" t="str">
        <f>MID(SUVAHAVUJ!AG86,9,1)</f>
        <v xml:space="preserve"> </v>
      </c>
      <c r="GI30" s="1331"/>
      <c r="GJ30" s="1331"/>
      <c r="GK30" s="1331"/>
      <c r="GL30" s="1331"/>
      <c r="GM30" s="1331"/>
      <c r="GN30" s="1331" t="str">
        <f>MID(SUVAHAVUJ!AG86,10,1)</f>
        <v xml:space="preserve"> </v>
      </c>
      <c r="GO30" s="1331"/>
      <c r="GP30" s="1331"/>
      <c r="GQ30" s="1331"/>
      <c r="GR30" s="1331"/>
      <c r="GS30" s="1331" t="str">
        <f>MID(SUVAHAVUJ!AG86,11,1)</f>
        <v>0</v>
      </c>
      <c r="GT30" s="1331"/>
      <c r="GU30" s="1331"/>
      <c r="GV30" s="1331"/>
      <c r="GW30" s="1332"/>
    </row>
    <row r="31" spans="2:205" s="129" customFormat="1" ht="21.6" customHeight="1" x14ac:dyDescent="0.2">
      <c r="B31" s="1342" t="s">
        <v>2100</v>
      </c>
      <c r="C31" s="1343"/>
      <c r="D31" s="1343"/>
      <c r="E31" s="1343"/>
      <c r="F31" s="1343"/>
      <c r="G31" s="1343"/>
      <c r="H31" s="1343"/>
      <c r="I31" s="1343"/>
      <c r="J31" s="1343"/>
      <c r="K31" s="1344"/>
      <c r="L31" s="1345" t="str">
        <f>SUVAHAVUJ!$D$87</f>
        <v>Emisné ážio (412)</v>
      </c>
      <c r="M31" s="1346"/>
      <c r="N31" s="1346"/>
      <c r="O31" s="1346"/>
      <c r="P31" s="1346"/>
      <c r="Q31" s="1346"/>
      <c r="R31" s="1346"/>
      <c r="S31" s="1346"/>
      <c r="T31" s="1346"/>
      <c r="U31" s="1346"/>
      <c r="V31" s="1346"/>
      <c r="W31" s="1346"/>
      <c r="X31" s="1346"/>
      <c r="Y31" s="1346"/>
      <c r="Z31" s="1346"/>
      <c r="AA31" s="1346"/>
      <c r="AB31" s="1346"/>
      <c r="AC31" s="1346"/>
      <c r="AD31" s="1346"/>
      <c r="AE31" s="1346"/>
      <c r="AF31" s="1346"/>
      <c r="AG31" s="1346"/>
      <c r="AH31" s="1346"/>
      <c r="AI31" s="1346"/>
      <c r="AJ31" s="1346"/>
      <c r="AK31" s="1346"/>
      <c r="AL31" s="1346"/>
      <c r="AM31" s="1346"/>
      <c r="AN31" s="1346"/>
      <c r="AO31" s="1346"/>
      <c r="AP31" s="1346"/>
      <c r="AQ31" s="1346"/>
      <c r="AR31" s="1346"/>
      <c r="AS31" s="1346"/>
      <c r="AT31" s="1346"/>
      <c r="AU31" s="1346"/>
      <c r="AV31" s="1346"/>
      <c r="AW31" s="1346"/>
      <c r="AX31" s="1346"/>
      <c r="AY31" s="1346"/>
      <c r="AZ31" s="1346"/>
      <c r="BA31" s="1346"/>
      <c r="BB31" s="1346"/>
      <c r="BC31" s="1346"/>
      <c r="BD31" s="1346"/>
      <c r="BE31" s="1346"/>
      <c r="BF31" s="1346"/>
      <c r="BG31" s="1346"/>
      <c r="BH31" s="1346"/>
      <c r="BI31" s="1346"/>
      <c r="BJ31" s="1346"/>
      <c r="BK31" s="1346"/>
      <c r="BL31" s="1346"/>
      <c r="BM31" s="1346"/>
      <c r="BN31" s="1346"/>
      <c r="BO31" s="1346"/>
      <c r="BP31" s="1346"/>
      <c r="BQ31" s="1346"/>
      <c r="BR31" s="1346"/>
      <c r="BS31" s="1346"/>
      <c r="BT31" s="1346"/>
      <c r="BU31" s="1346"/>
      <c r="BV31" s="1346"/>
      <c r="BW31" s="1347" t="s">
        <v>1989</v>
      </c>
      <c r="BX31" s="1348"/>
      <c r="BY31" s="1348"/>
      <c r="BZ31" s="1348"/>
      <c r="CA31" s="1348"/>
      <c r="CB31" s="1348"/>
      <c r="CC31" s="1348" t="str">
        <f>MID(SUVAHAVUJ!AD71,6,1)</f>
        <v xml:space="preserve"> </v>
      </c>
      <c r="CD31" s="1349"/>
      <c r="CE31" s="1306" t="str">
        <f>MID(SUVAHAVUJ!AF87,1,1)</f>
        <v xml:space="preserve"> </v>
      </c>
      <c r="CF31" s="1306"/>
      <c r="CG31" s="1306"/>
      <c r="CH31" s="1306"/>
      <c r="CI31" s="1306"/>
      <c r="CJ31" s="1306" t="str">
        <f>MID(SUVAHAVUJ!AF87,2,1)</f>
        <v xml:space="preserve"> </v>
      </c>
      <c r="CK31" s="1306"/>
      <c r="CL31" s="1306"/>
      <c r="CM31" s="1306"/>
      <c r="CN31" s="1306"/>
      <c r="CO31" s="1306"/>
      <c r="CP31" s="1306" t="str">
        <f>MID(SUVAHAVUJ!AF87,3,1)</f>
        <v xml:space="preserve"> </v>
      </c>
      <c r="CQ31" s="1306"/>
      <c r="CR31" s="1306"/>
      <c r="CS31" s="1306"/>
      <c r="CT31" s="1306"/>
      <c r="CU31" s="1306" t="str">
        <f>MID(SUVAHAVUJ!AF87,4,1)</f>
        <v xml:space="preserve"> </v>
      </c>
      <c r="CV31" s="1306"/>
      <c r="CW31" s="1306"/>
      <c r="CX31" s="1306"/>
      <c r="CY31" s="1306"/>
      <c r="CZ31" s="1306"/>
      <c r="DA31" s="1306" t="str">
        <f>MID(SUVAHAVUJ!AF87,5,1)</f>
        <v xml:space="preserve"> </v>
      </c>
      <c r="DB31" s="1306"/>
      <c r="DC31" s="1306"/>
      <c r="DD31" s="1306"/>
      <c r="DE31" s="1306"/>
      <c r="DF31" s="1306" t="str">
        <f>MID(SUVAHAVUJ!AF87,6,1)</f>
        <v xml:space="preserve"> </v>
      </c>
      <c r="DG31" s="1306"/>
      <c r="DH31" s="1306"/>
      <c r="DI31" s="1306"/>
      <c r="DJ31" s="1306"/>
      <c r="DK31" s="1306"/>
      <c r="DL31" s="1306" t="str">
        <f>MID(SUVAHAVUJ!AF87,7,1)</f>
        <v xml:space="preserve"> </v>
      </c>
      <c r="DM31" s="1306"/>
      <c r="DN31" s="1306"/>
      <c r="DO31" s="1306"/>
      <c r="DP31" s="1306"/>
      <c r="DQ31" s="1306"/>
      <c r="DR31" s="1306" t="str">
        <f>MID(SUVAHAVUJ!AF87,8,1)</f>
        <v xml:space="preserve"> </v>
      </c>
      <c r="DS31" s="1306"/>
      <c r="DT31" s="1306"/>
      <c r="DU31" s="1306"/>
      <c r="DV31" s="1306"/>
      <c r="DW31" s="1333" t="str">
        <f>MID(SUVAHAVUJ!AF87,9,1)</f>
        <v xml:space="preserve"> </v>
      </c>
      <c r="DX31" s="1333"/>
      <c r="DY31" s="1333"/>
      <c r="DZ31" s="1333"/>
      <c r="EA31" s="1333"/>
      <c r="EB31" s="1333"/>
      <c r="EC31" s="1333" t="str">
        <f>MID(SUVAHAVUJ!AF87,10,1)</f>
        <v xml:space="preserve"> </v>
      </c>
      <c r="ED31" s="1333"/>
      <c r="EE31" s="1333"/>
      <c r="EF31" s="1333"/>
      <c r="EG31" s="1333"/>
      <c r="EH31" s="1306" t="str">
        <f>MID(SUVAHAVUJ!AF87,11,1)</f>
        <v>0</v>
      </c>
      <c r="EI31" s="1306"/>
      <c r="EJ31" s="1306"/>
      <c r="EK31" s="1306"/>
      <c r="EL31" s="1306"/>
      <c r="EM31" s="1316"/>
      <c r="EN31" s="354"/>
      <c r="EO31" s="355"/>
      <c r="EP31" s="1306" t="str">
        <f>MID(SUVAHAVUJ!AG87,1,1)</f>
        <v xml:space="preserve"> </v>
      </c>
      <c r="EQ31" s="1306"/>
      <c r="ER31" s="1306"/>
      <c r="ES31" s="1306"/>
      <c r="ET31" s="1306"/>
      <c r="EU31" s="1306"/>
      <c r="EV31" s="1306" t="str">
        <f>MID(SUVAHAVUJ!AG87,2,1)</f>
        <v xml:space="preserve"> </v>
      </c>
      <c r="EW31" s="1306"/>
      <c r="EX31" s="1306"/>
      <c r="EY31" s="1306"/>
      <c r="EZ31" s="1306"/>
      <c r="FA31" s="1306" t="str">
        <f>MID(SUVAHAVUJ!AG87,3,1)</f>
        <v xml:space="preserve"> </v>
      </c>
      <c r="FB31" s="1306"/>
      <c r="FC31" s="1306"/>
      <c r="FD31" s="1306"/>
      <c r="FE31" s="1306"/>
      <c r="FF31" s="1306"/>
      <c r="FG31" s="1306" t="str">
        <f>MID(SUVAHAVUJ!AG87,4,1)</f>
        <v xml:space="preserve"> </v>
      </c>
      <c r="FH31" s="1306"/>
      <c r="FI31" s="1306"/>
      <c r="FJ31" s="1306"/>
      <c r="FK31" s="1306"/>
      <c r="FL31" s="1307" t="str">
        <f>MID(SUVAHAVUJ!AG87,5,1)</f>
        <v xml:space="preserve"> </v>
      </c>
      <c r="FM31" s="1307"/>
      <c r="FN31" s="1307"/>
      <c r="FO31" s="1307"/>
      <c r="FP31" s="1307"/>
      <c r="FQ31" s="1307"/>
      <c r="FR31" s="1307" t="str">
        <f>MID(SUVAHAVUJ!AG87,6,1)</f>
        <v xml:space="preserve"> </v>
      </c>
      <c r="FS31" s="1307"/>
      <c r="FT31" s="1307"/>
      <c r="FU31" s="1307"/>
      <c r="FV31" s="1307"/>
      <c r="FW31" s="1331" t="str">
        <f>MID(SUVAHAVUJ!AG87,7,1)</f>
        <v xml:space="preserve"> </v>
      </c>
      <c r="FX31" s="1331"/>
      <c r="FY31" s="1331"/>
      <c r="FZ31" s="1331"/>
      <c r="GA31" s="1331"/>
      <c r="GB31" s="1331"/>
      <c r="GC31" s="1331" t="str">
        <f>MID(SUVAHAVUJ!AG87,8,1)</f>
        <v xml:space="preserve"> </v>
      </c>
      <c r="GD31" s="1331"/>
      <c r="GE31" s="1331"/>
      <c r="GF31" s="1331"/>
      <c r="GG31" s="1331"/>
      <c r="GH31" s="1331" t="str">
        <f>MID(SUVAHAVUJ!AG87,9,1)</f>
        <v xml:space="preserve"> </v>
      </c>
      <c r="GI31" s="1331"/>
      <c r="GJ31" s="1331"/>
      <c r="GK31" s="1331"/>
      <c r="GL31" s="1331"/>
      <c r="GM31" s="1331"/>
      <c r="GN31" s="1331" t="str">
        <f>MID(SUVAHAVUJ!AG87,10,1)</f>
        <v xml:space="preserve"> </v>
      </c>
      <c r="GO31" s="1331"/>
      <c r="GP31" s="1331"/>
      <c r="GQ31" s="1331"/>
      <c r="GR31" s="1331"/>
      <c r="GS31" s="1331" t="str">
        <f>MID(SUVAHAVUJ!AG87,11,1)</f>
        <v>0</v>
      </c>
      <c r="GT31" s="1331"/>
      <c r="GU31" s="1331"/>
      <c r="GV31" s="1331"/>
      <c r="GW31" s="1332"/>
    </row>
    <row r="32" spans="2:205" ht="21.6" customHeight="1" x14ac:dyDescent="0.2">
      <c r="B32" s="1342" t="s">
        <v>2133</v>
      </c>
      <c r="C32" s="1343"/>
      <c r="D32" s="1343"/>
      <c r="E32" s="1343"/>
      <c r="F32" s="1343"/>
      <c r="G32" s="1343"/>
      <c r="H32" s="1343"/>
      <c r="I32" s="1343"/>
      <c r="J32" s="1343"/>
      <c r="K32" s="1344"/>
      <c r="L32" s="1345" t="str">
        <f>SUVAHAVUJ!$D$88</f>
        <v>Ostatné kapitálové fondy (413)</v>
      </c>
      <c r="M32" s="1346"/>
      <c r="N32" s="1346"/>
      <c r="O32" s="1346"/>
      <c r="P32" s="1346"/>
      <c r="Q32" s="1346"/>
      <c r="R32" s="1346"/>
      <c r="S32" s="1346"/>
      <c r="T32" s="1346"/>
      <c r="U32" s="1346"/>
      <c r="V32" s="1346"/>
      <c r="W32" s="1346"/>
      <c r="X32" s="1346"/>
      <c r="Y32" s="1346"/>
      <c r="Z32" s="1346"/>
      <c r="AA32" s="1346"/>
      <c r="AB32" s="1346"/>
      <c r="AC32" s="1346"/>
      <c r="AD32" s="1346"/>
      <c r="AE32" s="1346"/>
      <c r="AF32" s="1346"/>
      <c r="AG32" s="1346"/>
      <c r="AH32" s="1346"/>
      <c r="AI32" s="1346"/>
      <c r="AJ32" s="1346"/>
      <c r="AK32" s="1346"/>
      <c r="AL32" s="1346"/>
      <c r="AM32" s="1346"/>
      <c r="AN32" s="1346"/>
      <c r="AO32" s="1346"/>
      <c r="AP32" s="1346"/>
      <c r="AQ32" s="1346"/>
      <c r="AR32" s="1346"/>
      <c r="AS32" s="1346"/>
      <c r="AT32" s="1346"/>
      <c r="AU32" s="1346"/>
      <c r="AV32" s="1346"/>
      <c r="AW32" s="1346"/>
      <c r="AX32" s="1346"/>
      <c r="AY32" s="1346"/>
      <c r="AZ32" s="1346"/>
      <c r="BA32" s="1346"/>
      <c r="BB32" s="1346"/>
      <c r="BC32" s="1346"/>
      <c r="BD32" s="1346"/>
      <c r="BE32" s="1346"/>
      <c r="BF32" s="1346"/>
      <c r="BG32" s="1346"/>
      <c r="BH32" s="1346"/>
      <c r="BI32" s="1346"/>
      <c r="BJ32" s="1346"/>
      <c r="BK32" s="1346"/>
      <c r="BL32" s="1346"/>
      <c r="BM32" s="1346"/>
      <c r="BN32" s="1346"/>
      <c r="BO32" s="1346"/>
      <c r="BP32" s="1346"/>
      <c r="BQ32" s="1346"/>
      <c r="BR32" s="1346"/>
      <c r="BS32" s="1346"/>
      <c r="BT32" s="1346"/>
      <c r="BU32" s="1346"/>
      <c r="BV32" s="1346"/>
      <c r="BW32" s="1347" t="s">
        <v>1990</v>
      </c>
      <c r="BX32" s="1348"/>
      <c r="BY32" s="1348"/>
      <c r="BZ32" s="1348"/>
      <c r="CA32" s="1348"/>
      <c r="CB32" s="1348"/>
      <c r="CC32" s="1348" t="str">
        <f>MID(SUVAHAVUJ!AF71,6,1)</f>
        <v xml:space="preserve"> </v>
      </c>
      <c r="CD32" s="1349"/>
      <c r="CE32" s="1306" t="str">
        <f>MID(SUVAHAVUJ!AF88,1,1)</f>
        <v xml:space="preserve"> </v>
      </c>
      <c r="CF32" s="1306"/>
      <c r="CG32" s="1306"/>
      <c r="CH32" s="1306"/>
      <c r="CI32" s="1306"/>
      <c r="CJ32" s="1306" t="str">
        <f>MID(SUVAHAVUJ!AF88,2,1)</f>
        <v xml:space="preserve"> </v>
      </c>
      <c r="CK32" s="1306"/>
      <c r="CL32" s="1306"/>
      <c r="CM32" s="1306"/>
      <c r="CN32" s="1306"/>
      <c r="CO32" s="1306"/>
      <c r="CP32" s="1306" t="str">
        <f>MID(SUVAHAVUJ!AF88,3,1)</f>
        <v xml:space="preserve"> </v>
      </c>
      <c r="CQ32" s="1306"/>
      <c r="CR32" s="1306"/>
      <c r="CS32" s="1306"/>
      <c r="CT32" s="1306"/>
      <c r="CU32" s="1306" t="str">
        <f>MID(SUVAHAVUJ!AF88,4,1)</f>
        <v xml:space="preserve"> </v>
      </c>
      <c r="CV32" s="1306"/>
      <c r="CW32" s="1306"/>
      <c r="CX32" s="1306"/>
      <c r="CY32" s="1306"/>
      <c r="CZ32" s="1306"/>
      <c r="DA32" s="1306" t="str">
        <f>MID(SUVAHAVUJ!AF88,5,1)</f>
        <v xml:space="preserve"> </v>
      </c>
      <c r="DB32" s="1306"/>
      <c r="DC32" s="1306"/>
      <c r="DD32" s="1306"/>
      <c r="DE32" s="1306"/>
      <c r="DF32" s="1306" t="str">
        <f>MID(SUVAHAVUJ!AF88,6,1)</f>
        <v xml:space="preserve"> </v>
      </c>
      <c r="DG32" s="1306"/>
      <c r="DH32" s="1306"/>
      <c r="DI32" s="1306"/>
      <c r="DJ32" s="1306"/>
      <c r="DK32" s="1306"/>
      <c r="DL32" s="1306" t="str">
        <f>MID(SUVAHAVUJ!AF88,7,1)</f>
        <v xml:space="preserve"> </v>
      </c>
      <c r="DM32" s="1306"/>
      <c r="DN32" s="1306"/>
      <c r="DO32" s="1306"/>
      <c r="DP32" s="1306"/>
      <c r="DQ32" s="1306"/>
      <c r="DR32" s="1306" t="str">
        <f>MID(SUVAHAVUJ!AF88,8,1)</f>
        <v xml:space="preserve"> </v>
      </c>
      <c r="DS32" s="1306"/>
      <c r="DT32" s="1306"/>
      <c r="DU32" s="1306"/>
      <c r="DV32" s="1306"/>
      <c r="DW32" s="1333" t="str">
        <f>MID(SUVAHAVUJ!AF88,9,1)</f>
        <v xml:space="preserve"> </v>
      </c>
      <c r="DX32" s="1333"/>
      <c r="DY32" s="1333"/>
      <c r="DZ32" s="1333"/>
      <c r="EA32" s="1333"/>
      <c r="EB32" s="1333"/>
      <c r="EC32" s="1333" t="str">
        <f>MID(SUVAHAVUJ!AF88,10,1)</f>
        <v xml:space="preserve"> </v>
      </c>
      <c r="ED32" s="1333"/>
      <c r="EE32" s="1333"/>
      <c r="EF32" s="1333"/>
      <c r="EG32" s="1333"/>
      <c r="EH32" s="1306" t="str">
        <f>MID(SUVAHAVUJ!AF88,11,1)</f>
        <v>0</v>
      </c>
      <c r="EI32" s="1306"/>
      <c r="EJ32" s="1306"/>
      <c r="EK32" s="1306"/>
      <c r="EL32" s="1306"/>
      <c r="EM32" s="1316"/>
      <c r="EN32" s="354"/>
      <c r="EO32" s="355"/>
      <c r="EP32" s="1306" t="str">
        <f>MID(SUVAHAVUJ!AG88,1,1)</f>
        <v xml:space="preserve"> </v>
      </c>
      <c r="EQ32" s="1306"/>
      <c r="ER32" s="1306"/>
      <c r="ES32" s="1306"/>
      <c r="ET32" s="1306"/>
      <c r="EU32" s="1306"/>
      <c r="EV32" s="1306" t="str">
        <f>MID(SUVAHAVUJ!AG88,2,1)</f>
        <v xml:space="preserve"> </v>
      </c>
      <c r="EW32" s="1306"/>
      <c r="EX32" s="1306"/>
      <c r="EY32" s="1306"/>
      <c r="EZ32" s="1306"/>
      <c r="FA32" s="1306" t="str">
        <f>MID(SUVAHAVUJ!AG88,3,1)</f>
        <v xml:space="preserve"> </v>
      </c>
      <c r="FB32" s="1306"/>
      <c r="FC32" s="1306"/>
      <c r="FD32" s="1306"/>
      <c r="FE32" s="1306"/>
      <c r="FF32" s="1306"/>
      <c r="FG32" s="1306" t="str">
        <f>MID(SUVAHAVUJ!AG88,4,1)</f>
        <v xml:space="preserve"> </v>
      </c>
      <c r="FH32" s="1306"/>
      <c r="FI32" s="1306"/>
      <c r="FJ32" s="1306"/>
      <c r="FK32" s="1306"/>
      <c r="FL32" s="1307" t="str">
        <f>MID(SUVAHAVUJ!AG88,5,1)</f>
        <v xml:space="preserve"> </v>
      </c>
      <c r="FM32" s="1307"/>
      <c r="FN32" s="1307"/>
      <c r="FO32" s="1307"/>
      <c r="FP32" s="1307"/>
      <c r="FQ32" s="1307"/>
      <c r="FR32" s="1307" t="str">
        <f>MID(SUVAHAVUJ!AG88,6,1)</f>
        <v xml:space="preserve"> </v>
      </c>
      <c r="FS32" s="1307"/>
      <c r="FT32" s="1307"/>
      <c r="FU32" s="1307"/>
      <c r="FV32" s="1307"/>
      <c r="FW32" s="1331" t="str">
        <f>MID(SUVAHAVUJ!AG88,7,1)</f>
        <v xml:space="preserve"> </v>
      </c>
      <c r="FX32" s="1331"/>
      <c r="FY32" s="1331"/>
      <c r="FZ32" s="1331"/>
      <c r="GA32" s="1331"/>
      <c r="GB32" s="1331"/>
      <c r="GC32" s="1331" t="str">
        <f>MID(SUVAHAVUJ!AG88,8,1)</f>
        <v xml:space="preserve"> </v>
      </c>
      <c r="GD32" s="1331"/>
      <c r="GE32" s="1331"/>
      <c r="GF32" s="1331"/>
      <c r="GG32" s="1331"/>
      <c r="GH32" s="1331" t="str">
        <f>MID(SUVAHAVUJ!AG88,9,1)</f>
        <v xml:space="preserve"> </v>
      </c>
      <c r="GI32" s="1331"/>
      <c r="GJ32" s="1331"/>
      <c r="GK32" s="1331"/>
      <c r="GL32" s="1331"/>
      <c r="GM32" s="1331"/>
      <c r="GN32" s="1331" t="str">
        <f>MID(SUVAHAVUJ!AG88,10,1)</f>
        <v xml:space="preserve"> </v>
      </c>
      <c r="GO32" s="1331"/>
      <c r="GP32" s="1331"/>
      <c r="GQ32" s="1331"/>
      <c r="GR32" s="1331"/>
      <c r="GS32" s="1331" t="str">
        <f>MID(SUVAHAVUJ!AG88,11,1)</f>
        <v>0</v>
      </c>
      <c r="GT32" s="1331"/>
      <c r="GU32" s="1331"/>
      <c r="GV32" s="1331"/>
      <c r="GW32" s="1332"/>
    </row>
    <row r="33" spans="1:205" s="129" customFormat="1" ht="21.6" customHeight="1" x14ac:dyDescent="0.2">
      <c r="B33" s="1342" t="s">
        <v>2323</v>
      </c>
      <c r="C33" s="1343"/>
      <c r="D33" s="1343"/>
      <c r="E33" s="1343"/>
      <c r="F33" s="1343"/>
      <c r="G33" s="1343"/>
      <c r="H33" s="1343"/>
      <c r="I33" s="1343"/>
      <c r="J33" s="1343"/>
      <c r="K33" s="1344"/>
      <c r="L33" s="1345" t="str">
        <f>SUVAHAVUJ!$D$89</f>
        <v>Zákonné rezervné fondy r. 88 + r. 89</v>
      </c>
      <c r="M33" s="1346"/>
      <c r="N33" s="1346"/>
      <c r="O33" s="1346"/>
      <c r="P33" s="1346"/>
      <c r="Q33" s="1346"/>
      <c r="R33" s="1346"/>
      <c r="S33" s="1346"/>
      <c r="T33" s="1346"/>
      <c r="U33" s="1346"/>
      <c r="V33" s="1346"/>
      <c r="W33" s="1346"/>
      <c r="X33" s="1346"/>
      <c r="Y33" s="1346"/>
      <c r="Z33" s="1346"/>
      <c r="AA33" s="1346"/>
      <c r="AB33" s="1346"/>
      <c r="AC33" s="1346"/>
      <c r="AD33" s="1346"/>
      <c r="AE33" s="1346"/>
      <c r="AF33" s="1346"/>
      <c r="AG33" s="1346"/>
      <c r="AH33" s="1346"/>
      <c r="AI33" s="1346"/>
      <c r="AJ33" s="1346"/>
      <c r="AK33" s="1346"/>
      <c r="AL33" s="1346"/>
      <c r="AM33" s="1346"/>
      <c r="AN33" s="1346"/>
      <c r="AO33" s="1346"/>
      <c r="AP33" s="1346"/>
      <c r="AQ33" s="1346"/>
      <c r="AR33" s="1346"/>
      <c r="AS33" s="1346"/>
      <c r="AT33" s="1346"/>
      <c r="AU33" s="1346"/>
      <c r="AV33" s="1346"/>
      <c r="AW33" s="1346"/>
      <c r="AX33" s="1346"/>
      <c r="AY33" s="1346"/>
      <c r="AZ33" s="1346"/>
      <c r="BA33" s="1346"/>
      <c r="BB33" s="1346"/>
      <c r="BC33" s="1346"/>
      <c r="BD33" s="1346"/>
      <c r="BE33" s="1346"/>
      <c r="BF33" s="1346"/>
      <c r="BG33" s="1346"/>
      <c r="BH33" s="1346"/>
      <c r="BI33" s="1346"/>
      <c r="BJ33" s="1346"/>
      <c r="BK33" s="1346"/>
      <c r="BL33" s="1346"/>
      <c r="BM33" s="1346"/>
      <c r="BN33" s="1346"/>
      <c r="BO33" s="1346"/>
      <c r="BP33" s="1346"/>
      <c r="BQ33" s="1346"/>
      <c r="BR33" s="1346"/>
      <c r="BS33" s="1346"/>
      <c r="BT33" s="1346"/>
      <c r="BU33" s="1346"/>
      <c r="BV33" s="1346"/>
      <c r="BW33" s="1347" t="s">
        <v>1992</v>
      </c>
      <c r="BX33" s="1348"/>
      <c r="BY33" s="1348"/>
      <c r="BZ33" s="1348"/>
      <c r="CA33" s="1348"/>
      <c r="CB33" s="1348"/>
      <c r="CC33" s="1348" t="str">
        <f>MID(SUVAHAVUJ!AD72,6,1)</f>
        <v xml:space="preserve"> </v>
      </c>
      <c r="CD33" s="1349"/>
      <c r="CE33" s="1306" t="str">
        <f>MID(SUVAHAVUJ!AF89,1,1)</f>
        <v xml:space="preserve"> </v>
      </c>
      <c r="CF33" s="1306"/>
      <c r="CG33" s="1306"/>
      <c r="CH33" s="1306"/>
      <c r="CI33" s="1306"/>
      <c r="CJ33" s="1306" t="str">
        <f>MID(SUVAHAVUJ!AF89,2,1)</f>
        <v xml:space="preserve"> </v>
      </c>
      <c r="CK33" s="1306"/>
      <c r="CL33" s="1306"/>
      <c r="CM33" s="1306"/>
      <c r="CN33" s="1306"/>
      <c r="CO33" s="1306"/>
      <c r="CP33" s="1306" t="str">
        <f>MID(SUVAHAVUJ!AF89,3,1)</f>
        <v xml:space="preserve"> </v>
      </c>
      <c r="CQ33" s="1306"/>
      <c r="CR33" s="1306"/>
      <c r="CS33" s="1306"/>
      <c r="CT33" s="1306"/>
      <c r="CU33" s="1306" t="str">
        <f>MID(SUVAHAVUJ!AF89,4,1)</f>
        <v xml:space="preserve"> </v>
      </c>
      <c r="CV33" s="1306"/>
      <c r="CW33" s="1306"/>
      <c r="CX33" s="1306"/>
      <c r="CY33" s="1306"/>
      <c r="CZ33" s="1306"/>
      <c r="DA33" s="1306" t="str">
        <f>MID(SUVAHAVUJ!AF89,5,1)</f>
        <v xml:space="preserve"> </v>
      </c>
      <c r="DB33" s="1306"/>
      <c r="DC33" s="1306"/>
      <c r="DD33" s="1306"/>
      <c r="DE33" s="1306"/>
      <c r="DF33" s="1306" t="str">
        <f>MID(SUVAHAVUJ!AF89,6,1)</f>
        <v xml:space="preserve"> </v>
      </c>
      <c r="DG33" s="1306"/>
      <c r="DH33" s="1306"/>
      <c r="DI33" s="1306"/>
      <c r="DJ33" s="1306"/>
      <c r="DK33" s="1306"/>
      <c r="DL33" s="1306" t="str">
        <f>MID(SUVAHAVUJ!AF89,7,1)</f>
        <v xml:space="preserve"> </v>
      </c>
      <c r="DM33" s="1306"/>
      <c r="DN33" s="1306"/>
      <c r="DO33" s="1306"/>
      <c r="DP33" s="1306"/>
      <c r="DQ33" s="1306"/>
      <c r="DR33" s="1306" t="str">
        <f>MID(SUVAHAVUJ!AF89,8,1)</f>
        <v xml:space="preserve"> </v>
      </c>
      <c r="DS33" s="1306"/>
      <c r="DT33" s="1306"/>
      <c r="DU33" s="1306"/>
      <c r="DV33" s="1306"/>
      <c r="DW33" s="1333" t="str">
        <f>MID(SUVAHAVUJ!AF89,9,1)</f>
        <v xml:space="preserve"> </v>
      </c>
      <c r="DX33" s="1333"/>
      <c r="DY33" s="1333"/>
      <c r="DZ33" s="1333"/>
      <c r="EA33" s="1333"/>
      <c r="EB33" s="1333"/>
      <c r="EC33" s="1333" t="str">
        <f>MID(SUVAHAVUJ!AF89,10,1)</f>
        <v xml:space="preserve"> </v>
      </c>
      <c r="ED33" s="1333"/>
      <c r="EE33" s="1333"/>
      <c r="EF33" s="1333"/>
      <c r="EG33" s="1333"/>
      <c r="EH33" s="1306" t="str">
        <f>MID(SUVAHAVUJ!AF89,11,1)</f>
        <v>0</v>
      </c>
      <c r="EI33" s="1306"/>
      <c r="EJ33" s="1306"/>
      <c r="EK33" s="1306"/>
      <c r="EL33" s="1306"/>
      <c r="EM33" s="1316"/>
      <c r="EN33" s="354"/>
      <c r="EO33" s="355"/>
      <c r="EP33" s="1306" t="str">
        <f>MID(SUVAHAVUJ!AG89,1,1)</f>
        <v xml:space="preserve"> </v>
      </c>
      <c r="EQ33" s="1306"/>
      <c r="ER33" s="1306"/>
      <c r="ES33" s="1306"/>
      <c r="ET33" s="1306"/>
      <c r="EU33" s="1306"/>
      <c r="EV33" s="1306" t="str">
        <f>MID(SUVAHAVUJ!AG89,2,1)</f>
        <v xml:space="preserve"> </v>
      </c>
      <c r="EW33" s="1306"/>
      <c r="EX33" s="1306"/>
      <c r="EY33" s="1306"/>
      <c r="EZ33" s="1306"/>
      <c r="FA33" s="1306" t="str">
        <f>MID(SUVAHAVUJ!AG89,3,1)</f>
        <v xml:space="preserve"> </v>
      </c>
      <c r="FB33" s="1306"/>
      <c r="FC33" s="1306"/>
      <c r="FD33" s="1306"/>
      <c r="FE33" s="1306"/>
      <c r="FF33" s="1306"/>
      <c r="FG33" s="1306" t="str">
        <f>MID(SUVAHAVUJ!AG89,4,1)</f>
        <v xml:space="preserve"> </v>
      </c>
      <c r="FH33" s="1306"/>
      <c r="FI33" s="1306"/>
      <c r="FJ33" s="1306"/>
      <c r="FK33" s="1306"/>
      <c r="FL33" s="1307" t="str">
        <f>MID(SUVAHAVUJ!AG89,5,1)</f>
        <v xml:space="preserve"> </v>
      </c>
      <c r="FM33" s="1307"/>
      <c r="FN33" s="1307"/>
      <c r="FO33" s="1307"/>
      <c r="FP33" s="1307"/>
      <c r="FQ33" s="1307"/>
      <c r="FR33" s="1307" t="str">
        <f>MID(SUVAHAVUJ!AG89,6,1)</f>
        <v xml:space="preserve"> </v>
      </c>
      <c r="FS33" s="1307"/>
      <c r="FT33" s="1307"/>
      <c r="FU33" s="1307"/>
      <c r="FV33" s="1307"/>
      <c r="FW33" s="1331" t="str">
        <f>MID(SUVAHAVUJ!AG89,7,1)</f>
        <v xml:space="preserve"> </v>
      </c>
      <c r="FX33" s="1331"/>
      <c r="FY33" s="1331"/>
      <c r="FZ33" s="1331"/>
      <c r="GA33" s="1331"/>
      <c r="GB33" s="1331"/>
      <c r="GC33" s="1331" t="str">
        <f>MID(SUVAHAVUJ!AG89,8,1)</f>
        <v xml:space="preserve"> </v>
      </c>
      <c r="GD33" s="1331"/>
      <c r="GE33" s="1331"/>
      <c r="GF33" s="1331"/>
      <c r="GG33" s="1331"/>
      <c r="GH33" s="1331" t="str">
        <f>MID(SUVAHAVUJ!AG89,9,1)</f>
        <v xml:space="preserve"> </v>
      </c>
      <c r="GI33" s="1331"/>
      <c r="GJ33" s="1331"/>
      <c r="GK33" s="1331"/>
      <c r="GL33" s="1331"/>
      <c r="GM33" s="1331"/>
      <c r="GN33" s="1331" t="str">
        <f>MID(SUVAHAVUJ!AG89,10,1)</f>
        <v xml:space="preserve"> </v>
      </c>
      <c r="GO33" s="1331"/>
      <c r="GP33" s="1331"/>
      <c r="GQ33" s="1331"/>
      <c r="GR33" s="1331"/>
      <c r="GS33" s="1331" t="str">
        <f>MID(SUVAHAVUJ!AG89,11,1)</f>
        <v>0</v>
      </c>
      <c r="GT33" s="1331"/>
      <c r="GU33" s="1331"/>
      <c r="GV33" s="1331"/>
      <c r="GW33" s="1332"/>
    </row>
    <row r="34" spans="1:205" ht="21.6" customHeight="1" x14ac:dyDescent="0.2">
      <c r="B34" s="1350" t="s">
        <v>2326</v>
      </c>
      <c r="C34" s="1351"/>
      <c r="D34" s="1351"/>
      <c r="E34" s="1351"/>
      <c r="F34" s="1351"/>
      <c r="G34" s="1351"/>
      <c r="H34" s="1351"/>
      <c r="I34" s="1351"/>
      <c r="J34" s="1351"/>
      <c r="K34" s="1352"/>
      <c r="L34" s="1353" t="str">
        <f>SUVAHAVUJ!$D$90</f>
        <v>Zákonný rezervný fond a nedeliteľný fond (417A, 418, 421A, 422)</v>
      </c>
      <c r="M34" s="1354"/>
      <c r="N34" s="1354"/>
      <c r="O34" s="1354"/>
      <c r="P34" s="1354"/>
      <c r="Q34" s="1354"/>
      <c r="R34" s="1354"/>
      <c r="S34" s="1354"/>
      <c r="T34" s="1354"/>
      <c r="U34" s="1354"/>
      <c r="V34" s="1354"/>
      <c r="W34" s="1354"/>
      <c r="X34" s="1354"/>
      <c r="Y34" s="1354"/>
      <c r="Z34" s="1354"/>
      <c r="AA34" s="1354"/>
      <c r="AB34" s="1354"/>
      <c r="AC34" s="1354"/>
      <c r="AD34" s="1354"/>
      <c r="AE34" s="1354"/>
      <c r="AF34" s="1354"/>
      <c r="AG34" s="1354"/>
      <c r="AH34" s="1354"/>
      <c r="AI34" s="1354"/>
      <c r="AJ34" s="1354"/>
      <c r="AK34" s="1354"/>
      <c r="AL34" s="1354"/>
      <c r="AM34" s="1354"/>
      <c r="AN34" s="1354"/>
      <c r="AO34" s="1354"/>
      <c r="AP34" s="1354"/>
      <c r="AQ34" s="1354"/>
      <c r="AR34" s="1354"/>
      <c r="AS34" s="1354"/>
      <c r="AT34" s="1354"/>
      <c r="AU34" s="1354"/>
      <c r="AV34" s="1354"/>
      <c r="AW34" s="1354"/>
      <c r="AX34" s="1354"/>
      <c r="AY34" s="1354"/>
      <c r="AZ34" s="1354"/>
      <c r="BA34" s="1354"/>
      <c r="BB34" s="1354"/>
      <c r="BC34" s="1354"/>
      <c r="BD34" s="1354"/>
      <c r="BE34" s="1354"/>
      <c r="BF34" s="1354"/>
      <c r="BG34" s="1354"/>
      <c r="BH34" s="1354"/>
      <c r="BI34" s="1354"/>
      <c r="BJ34" s="1354"/>
      <c r="BK34" s="1354"/>
      <c r="BL34" s="1354"/>
      <c r="BM34" s="1354"/>
      <c r="BN34" s="1354"/>
      <c r="BO34" s="1354"/>
      <c r="BP34" s="1354"/>
      <c r="BQ34" s="1354"/>
      <c r="BR34" s="1354"/>
      <c r="BS34" s="1354"/>
      <c r="BT34" s="1354"/>
      <c r="BU34" s="1354"/>
      <c r="BV34" s="1354"/>
      <c r="BW34" s="1355" t="s">
        <v>1993</v>
      </c>
      <c r="BX34" s="1356"/>
      <c r="BY34" s="1356"/>
      <c r="BZ34" s="1356"/>
      <c r="CA34" s="1356"/>
      <c r="CB34" s="1356"/>
      <c r="CC34" s="1356" t="str">
        <f>MID(SUVAHAVUJ!AF72,6,1)</f>
        <v xml:space="preserve"> </v>
      </c>
      <c r="CD34" s="1357"/>
      <c r="CE34" s="1306" t="str">
        <f>MID(SUVAHAVUJ!AF90,1,1)</f>
        <v xml:space="preserve"> </v>
      </c>
      <c r="CF34" s="1306"/>
      <c r="CG34" s="1306"/>
      <c r="CH34" s="1306"/>
      <c r="CI34" s="1306"/>
      <c r="CJ34" s="1306" t="str">
        <f>MID(SUVAHAVUJ!AF90,2,1)</f>
        <v xml:space="preserve"> </v>
      </c>
      <c r="CK34" s="1306"/>
      <c r="CL34" s="1306"/>
      <c r="CM34" s="1306"/>
      <c r="CN34" s="1306"/>
      <c r="CO34" s="1306"/>
      <c r="CP34" s="1306" t="str">
        <f>MID(SUVAHAVUJ!AF90,3,1)</f>
        <v xml:space="preserve"> </v>
      </c>
      <c r="CQ34" s="1306"/>
      <c r="CR34" s="1306"/>
      <c r="CS34" s="1306"/>
      <c r="CT34" s="1306"/>
      <c r="CU34" s="1306" t="str">
        <f>MID(SUVAHAVUJ!AF90,4,1)</f>
        <v xml:space="preserve"> </v>
      </c>
      <c r="CV34" s="1306"/>
      <c r="CW34" s="1306"/>
      <c r="CX34" s="1306"/>
      <c r="CY34" s="1306"/>
      <c r="CZ34" s="1306"/>
      <c r="DA34" s="1306" t="str">
        <f>MID(SUVAHAVUJ!AF90,5,1)</f>
        <v xml:space="preserve"> </v>
      </c>
      <c r="DB34" s="1306"/>
      <c r="DC34" s="1306"/>
      <c r="DD34" s="1306"/>
      <c r="DE34" s="1306"/>
      <c r="DF34" s="1306" t="str">
        <f>MID(SUVAHAVUJ!AF90,6,1)</f>
        <v xml:space="preserve"> </v>
      </c>
      <c r="DG34" s="1306"/>
      <c r="DH34" s="1306"/>
      <c r="DI34" s="1306"/>
      <c r="DJ34" s="1306"/>
      <c r="DK34" s="1306"/>
      <c r="DL34" s="1306" t="str">
        <f>MID(SUVAHAVUJ!AF90,7,1)</f>
        <v xml:space="preserve"> </v>
      </c>
      <c r="DM34" s="1306"/>
      <c r="DN34" s="1306"/>
      <c r="DO34" s="1306"/>
      <c r="DP34" s="1306"/>
      <c r="DQ34" s="1306"/>
      <c r="DR34" s="1306" t="str">
        <f>MID(SUVAHAVUJ!AF90,8,1)</f>
        <v xml:space="preserve"> </v>
      </c>
      <c r="DS34" s="1306"/>
      <c r="DT34" s="1306"/>
      <c r="DU34" s="1306"/>
      <c r="DV34" s="1306"/>
      <c r="DW34" s="1333" t="str">
        <f>MID(SUVAHAVUJ!AF90,9,1)</f>
        <v xml:space="preserve"> </v>
      </c>
      <c r="DX34" s="1333"/>
      <c r="DY34" s="1333"/>
      <c r="DZ34" s="1333"/>
      <c r="EA34" s="1333"/>
      <c r="EB34" s="1333"/>
      <c r="EC34" s="1333" t="str">
        <f>MID(SUVAHAVUJ!AF90,10,1)</f>
        <v xml:space="preserve"> </v>
      </c>
      <c r="ED34" s="1333"/>
      <c r="EE34" s="1333"/>
      <c r="EF34" s="1333"/>
      <c r="EG34" s="1333"/>
      <c r="EH34" s="1306" t="str">
        <f>MID(SUVAHAVUJ!AF90,11,1)</f>
        <v>0</v>
      </c>
      <c r="EI34" s="1306"/>
      <c r="EJ34" s="1306"/>
      <c r="EK34" s="1306"/>
      <c r="EL34" s="1306"/>
      <c r="EM34" s="1316"/>
      <c r="EN34" s="354"/>
      <c r="EO34" s="355"/>
      <c r="EP34" s="1306" t="str">
        <f>MID(SUVAHAVUJ!AG90,1,1)</f>
        <v xml:space="preserve"> </v>
      </c>
      <c r="EQ34" s="1306"/>
      <c r="ER34" s="1306"/>
      <c r="ES34" s="1306"/>
      <c r="ET34" s="1306"/>
      <c r="EU34" s="1306"/>
      <c r="EV34" s="1306" t="str">
        <f>MID(SUVAHAVUJ!AG90,2,1)</f>
        <v xml:space="preserve"> </v>
      </c>
      <c r="EW34" s="1306"/>
      <c r="EX34" s="1306"/>
      <c r="EY34" s="1306"/>
      <c r="EZ34" s="1306"/>
      <c r="FA34" s="1306" t="str">
        <f>MID(SUVAHAVUJ!AG90,3,1)</f>
        <v xml:space="preserve"> </v>
      </c>
      <c r="FB34" s="1306"/>
      <c r="FC34" s="1306"/>
      <c r="FD34" s="1306"/>
      <c r="FE34" s="1306"/>
      <c r="FF34" s="1306"/>
      <c r="FG34" s="1306" t="str">
        <f>MID(SUVAHAVUJ!AG90,4,1)</f>
        <v xml:space="preserve"> </v>
      </c>
      <c r="FH34" s="1306"/>
      <c r="FI34" s="1306"/>
      <c r="FJ34" s="1306"/>
      <c r="FK34" s="1306"/>
      <c r="FL34" s="1307" t="str">
        <f>MID(SUVAHAVUJ!AG90,5,1)</f>
        <v xml:space="preserve"> </v>
      </c>
      <c r="FM34" s="1307"/>
      <c r="FN34" s="1307"/>
      <c r="FO34" s="1307"/>
      <c r="FP34" s="1307"/>
      <c r="FQ34" s="1307"/>
      <c r="FR34" s="1307" t="str">
        <f>MID(SUVAHAVUJ!AG90,6,1)</f>
        <v xml:space="preserve"> </v>
      </c>
      <c r="FS34" s="1307"/>
      <c r="FT34" s="1307"/>
      <c r="FU34" s="1307"/>
      <c r="FV34" s="1307"/>
      <c r="FW34" s="1331" t="str">
        <f>MID(SUVAHAVUJ!AG90,7,1)</f>
        <v xml:space="preserve"> </v>
      </c>
      <c r="FX34" s="1331"/>
      <c r="FY34" s="1331"/>
      <c r="FZ34" s="1331"/>
      <c r="GA34" s="1331"/>
      <c r="GB34" s="1331"/>
      <c r="GC34" s="1331" t="str">
        <f>MID(SUVAHAVUJ!AG90,8,1)</f>
        <v xml:space="preserve"> </v>
      </c>
      <c r="GD34" s="1331"/>
      <c r="GE34" s="1331"/>
      <c r="GF34" s="1331"/>
      <c r="GG34" s="1331"/>
      <c r="GH34" s="1331" t="str">
        <f>MID(SUVAHAVUJ!AG90,9,1)</f>
        <v xml:space="preserve"> </v>
      </c>
      <c r="GI34" s="1331"/>
      <c r="GJ34" s="1331"/>
      <c r="GK34" s="1331"/>
      <c r="GL34" s="1331"/>
      <c r="GM34" s="1331"/>
      <c r="GN34" s="1331" t="str">
        <f>MID(SUVAHAVUJ!AG90,10,1)</f>
        <v xml:space="preserve"> </v>
      </c>
      <c r="GO34" s="1331"/>
      <c r="GP34" s="1331"/>
      <c r="GQ34" s="1331"/>
      <c r="GR34" s="1331"/>
      <c r="GS34" s="1331" t="str">
        <f>MID(SUVAHAVUJ!AG90,11,1)</f>
        <v>0</v>
      </c>
      <c r="GT34" s="1331"/>
      <c r="GU34" s="1331"/>
      <c r="GV34" s="1331"/>
      <c r="GW34" s="1332"/>
    </row>
    <row r="35" spans="1:205" ht="21.6" customHeight="1" thickBot="1" x14ac:dyDescent="0.25">
      <c r="A35" s="129"/>
      <c r="B35" s="1334" t="s">
        <v>2080</v>
      </c>
      <c r="C35" s="1335"/>
      <c r="D35" s="1335"/>
      <c r="E35" s="1335"/>
      <c r="F35" s="1335"/>
      <c r="G35" s="1335"/>
      <c r="H35" s="1335"/>
      <c r="I35" s="1335"/>
      <c r="J35" s="1335"/>
      <c r="K35" s="1336"/>
      <c r="L35" s="1337" t="str">
        <f>SUVAHAVUJ!$D$91</f>
        <v>Rezervný fond na vlastné akcie a vlastné podiely (417A, 421A)</v>
      </c>
      <c r="M35" s="1338"/>
      <c r="N35" s="1338"/>
      <c r="O35" s="1338"/>
      <c r="P35" s="1338"/>
      <c r="Q35" s="1338"/>
      <c r="R35" s="1338"/>
      <c r="S35" s="1338"/>
      <c r="T35" s="1338"/>
      <c r="U35" s="1338"/>
      <c r="V35" s="1338"/>
      <c r="W35" s="1338"/>
      <c r="X35" s="1338"/>
      <c r="Y35" s="1338"/>
      <c r="Z35" s="1338"/>
      <c r="AA35" s="1338"/>
      <c r="AB35" s="1338"/>
      <c r="AC35" s="1338"/>
      <c r="AD35" s="1338"/>
      <c r="AE35" s="1338"/>
      <c r="AF35" s="1338"/>
      <c r="AG35" s="1338"/>
      <c r="AH35" s="1338"/>
      <c r="AI35" s="1338"/>
      <c r="AJ35" s="1338"/>
      <c r="AK35" s="1338"/>
      <c r="AL35" s="1338"/>
      <c r="AM35" s="1338"/>
      <c r="AN35" s="1338"/>
      <c r="AO35" s="1338"/>
      <c r="AP35" s="1338"/>
      <c r="AQ35" s="1338"/>
      <c r="AR35" s="1338"/>
      <c r="AS35" s="1338"/>
      <c r="AT35" s="1338"/>
      <c r="AU35" s="1338"/>
      <c r="AV35" s="1338"/>
      <c r="AW35" s="1338"/>
      <c r="AX35" s="1338"/>
      <c r="AY35" s="1338"/>
      <c r="AZ35" s="1338"/>
      <c r="BA35" s="1338"/>
      <c r="BB35" s="1338"/>
      <c r="BC35" s="1338"/>
      <c r="BD35" s="1338"/>
      <c r="BE35" s="1338"/>
      <c r="BF35" s="1338"/>
      <c r="BG35" s="1338"/>
      <c r="BH35" s="1338"/>
      <c r="BI35" s="1338"/>
      <c r="BJ35" s="1338"/>
      <c r="BK35" s="1338"/>
      <c r="BL35" s="1338"/>
      <c r="BM35" s="1338"/>
      <c r="BN35" s="1338"/>
      <c r="BO35" s="1338"/>
      <c r="BP35" s="1338"/>
      <c r="BQ35" s="1338"/>
      <c r="BR35" s="1338"/>
      <c r="BS35" s="1338"/>
      <c r="BT35" s="1338"/>
      <c r="BU35" s="1338"/>
      <c r="BV35" s="1338"/>
      <c r="BW35" s="1339" t="s">
        <v>1994</v>
      </c>
      <c r="BX35" s="1340"/>
      <c r="BY35" s="1340"/>
      <c r="BZ35" s="1340"/>
      <c r="CA35" s="1340"/>
      <c r="CB35" s="1340"/>
      <c r="CC35" s="1340"/>
      <c r="CD35" s="1341"/>
      <c r="CE35" s="1306" t="str">
        <f>MID(SUVAHAVUJ!AF91,1,1)</f>
        <v xml:space="preserve"> </v>
      </c>
      <c r="CF35" s="1306"/>
      <c r="CG35" s="1306"/>
      <c r="CH35" s="1306"/>
      <c r="CI35" s="1306"/>
      <c r="CJ35" s="1306" t="str">
        <f>MID(SUVAHAVUJ!AF91,2,1)</f>
        <v xml:space="preserve"> </v>
      </c>
      <c r="CK35" s="1306"/>
      <c r="CL35" s="1306"/>
      <c r="CM35" s="1306"/>
      <c r="CN35" s="1306"/>
      <c r="CO35" s="1306"/>
      <c r="CP35" s="1306" t="str">
        <f>MID(SUVAHAVUJ!AF91,3,1)</f>
        <v xml:space="preserve"> </v>
      </c>
      <c r="CQ35" s="1306"/>
      <c r="CR35" s="1306"/>
      <c r="CS35" s="1306"/>
      <c r="CT35" s="1306"/>
      <c r="CU35" s="1306" t="str">
        <f>MID(SUVAHAVUJ!AF91,4,1)</f>
        <v xml:space="preserve"> </v>
      </c>
      <c r="CV35" s="1306"/>
      <c r="CW35" s="1306"/>
      <c r="CX35" s="1306"/>
      <c r="CY35" s="1306"/>
      <c r="CZ35" s="1306"/>
      <c r="DA35" s="1306" t="str">
        <f>MID(SUVAHAVUJ!AF91,5,1)</f>
        <v xml:space="preserve"> </v>
      </c>
      <c r="DB35" s="1306"/>
      <c r="DC35" s="1306"/>
      <c r="DD35" s="1306"/>
      <c r="DE35" s="1306"/>
      <c r="DF35" s="1306" t="str">
        <f>MID(SUVAHAVUJ!AF91,6,1)</f>
        <v xml:space="preserve"> </v>
      </c>
      <c r="DG35" s="1306"/>
      <c r="DH35" s="1306"/>
      <c r="DI35" s="1306"/>
      <c r="DJ35" s="1306"/>
      <c r="DK35" s="1306"/>
      <c r="DL35" s="1306" t="str">
        <f>MID(SUVAHAVUJ!AF91,7,1)</f>
        <v xml:space="preserve"> </v>
      </c>
      <c r="DM35" s="1306"/>
      <c r="DN35" s="1306"/>
      <c r="DO35" s="1306"/>
      <c r="DP35" s="1306"/>
      <c r="DQ35" s="1306"/>
      <c r="DR35" s="1306" t="str">
        <f>MID(SUVAHAVUJ!AF91,8,1)</f>
        <v xml:space="preserve"> </v>
      </c>
      <c r="DS35" s="1306"/>
      <c r="DT35" s="1306"/>
      <c r="DU35" s="1306"/>
      <c r="DV35" s="1306"/>
      <c r="DW35" s="1333" t="str">
        <f>MID(SUVAHAVUJ!AF91,9,1)</f>
        <v xml:space="preserve"> </v>
      </c>
      <c r="DX35" s="1333"/>
      <c r="DY35" s="1333"/>
      <c r="DZ35" s="1333"/>
      <c r="EA35" s="1333"/>
      <c r="EB35" s="1333"/>
      <c r="EC35" s="1333" t="str">
        <f>MID(SUVAHAVUJ!AF91,10,1)</f>
        <v xml:space="preserve"> </v>
      </c>
      <c r="ED35" s="1333"/>
      <c r="EE35" s="1333"/>
      <c r="EF35" s="1333"/>
      <c r="EG35" s="1333"/>
      <c r="EH35" s="1306" t="str">
        <f>MID(SUVAHAVUJ!AF91,11,1)</f>
        <v>0</v>
      </c>
      <c r="EI35" s="1306"/>
      <c r="EJ35" s="1306"/>
      <c r="EK35" s="1306"/>
      <c r="EL35" s="1306"/>
      <c r="EM35" s="1316"/>
      <c r="EN35" s="374"/>
      <c r="EO35" s="375"/>
      <c r="EP35" s="1306" t="str">
        <f>MID(SUVAHAVUJ!AG91,1,1)</f>
        <v xml:space="preserve"> </v>
      </c>
      <c r="EQ35" s="1306"/>
      <c r="ER35" s="1306"/>
      <c r="ES35" s="1306"/>
      <c r="ET35" s="1306"/>
      <c r="EU35" s="1306"/>
      <c r="EV35" s="1306" t="str">
        <f>MID(SUVAHAVUJ!AG91,2,1)</f>
        <v xml:space="preserve"> </v>
      </c>
      <c r="EW35" s="1306"/>
      <c r="EX35" s="1306"/>
      <c r="EY35" s="1306"/>
      <c r="EZ35" s="1306"/>
      <c r="FA35" s="1306" t="str">
        <f>MID(SUVAHAVUJ!AG91,3,1)</f>
        <v xml:space="preserve"> </v>
      </c>
      <c r="FB35" s="1306"/>
      <c r="FC35" s="1306"/>
      <c r="FD35" s="1306"/>
      <c r="FE35" s="1306"/>
      <c r="FF35" s="1306"/>
      <c r="FG35" s="1306" t="str">
        <f>MID(SUVAHAVUJ!AG91,4,1)</f>
        <v xml:space="preserve"> </v>
      </c>
      <c r="FH35" s="1306"/>
      <c r="FI35" s="1306"/>
      <c r="FJ35" s="1306"/>
      <c r="FK35" s="1306"/>
      <c r="FL35" s="1307" t="str">
        <f>MID(SUVAHAVUJ!AG91,5,1)</f>
        <v xml:space="preserve"> </v>
      </c>
      <c r="FM35" s="1307"/>
      <c r="FN35" s="1307"/>
      <c r="FO35" s="1307"/>
      <c r="FP35" s="1307"/>
      <c r="FQ35" s="1307"/>
      <c r="FR35" s="1307" t="str">
        <f>MID(SUVAHAVUJ!AG91,6,1)</f>
        <v xml:space="preserve"> </v>
      </c>
      <c r="FS35" s="1307"/>
      <c r="FT35" s="1307"/>
      <c r="FU35" s="1307"/>
      <c r="FV35" s="1307"/>
      <c r="FW35" s="1331" t="str">
        <f>MID(SUVAHAVUJ!AG91,7,1)</f>
        <v xml:space="preserve"> </v>
      </c>
      <c r="FX35" s="1331"/>
      <c r="FY35" s="1331"/>
      <c r="FZ35" s="1331"/>
      <c r="GA35" s="1331"/>
      <c r="GB35" s="1331"/>
      <c r="GC35" s="1331" t="str">
        <f>MID(SUVAHAVUJ!AG91,8,1)</f>
        <v xml:space="preserve"> </v>
      </c>
      <c r="GD35" s="1331"/>
      <c r="GE35" s="1331"/>
      <c r="GF35" s="1331"/>
      <c r="GG35" s="1331"/>
      <c r="GH35" s="1331" t="str">
        <f>MID(SUVAHAVUJ!AG91,9,1)</f>
        <v xml:space="preserve"> </v>
      </c>
      <c r="GI35" s="1331"/>
      <c r="GJ35" s="1331"/>
      <c r="GK35" s="1331"/>
      <c r="GL35" s="1331"/>
      <c r="GM35" s="1331"/>
      <c r="GN35" s="1331" t="str">
        <f>MID(SUVAHAVUJ!AG91,10,1)</f>
        <v xml:space="preserve"> </v>
      </c>
      <c r="GO35" s="1331"/>
      <c r="GP35" s="1331"/>
      <c r="GQ35" s="1331"/>
      <c r="GR35" s="1331"/>
      <c r="GS35" s="1331" t="str">
        <f>MID(SUVAHAVUJ!AG91,11,1)</f>
        <v>0</v>
      </c>
      <c r="GT35" s="1331"/>
      <c r="GU35" s="1331"/>
      <c r="GV35" s="1331"/>
      <c r="GW35" s="1332"/>
    </row>
    <row r="36" spans="1:205" ht="12.75" customHeight="1" thickBot="1" x14ac:dyDescent="0.25">
      <c r="A36" s="358"/>
      <c r="B36" s="358"/>
      <c r="C36" s="358"/>
      <c r="D36" s="358"/>
      <c r="E36" s="358"/>
      <c r="F36" s="358"/>
      <c r="G36" s="358"/>
      <c r="H36" s="358"/>
      <c r="I36" s="358"/>
      <c r="J36" s="358"/>
      <c r="K36" s="358"/>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366"/>
      <c r="GR36" s="366"/>
      <c r="GS36" s="366"/>
      <c r="GT36" s="366"/>
      <c r="GU36" s="366"/>
      <c r="GV36" s="366"/>
      <c r="GW36" s="367"/>
    </row>
    <row r="37" spans="1:205" ht="9" customHeight="1" x14ac:dyDescent="0.2">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row>
    <row r="38" spans="1:205" ht="3.75" customHeight="1" x14ac:dyDescent="0.2">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row>
  </sheetData>
  <mergeCells count="711">
    <mergeCell ref="B4:K6"/>
    <mergeCell ref="FC4:GW5"/>
    <mergeCell ref="AY5:BD6"/>
    <mergeCell ref="BE5:DI5"/>
    <mergeCell ref="DJ5:FB5"/>
    <mergeCell ref="BE6:DI6"/>
    <mergeCell ref="DJ6:FB6"/>
    <mergeCell ref="FC6:GW6"/>
    <mergeCell ref="AK2:AR2"/>
    <mergeCell ref="AT2:CS2"/>
    <mergeCell ref="CW2:DC2"/>
    <mergeCell ref="DE2:EU2"/>
    <mergeCell ref="L4:AP6"/>
    <mergeCell ref="AQ4:AX6"/>
    <mergeCell ref="AY4:FB4"/>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FO21:FS21"/>
    <mergeCell ref="FT21:GW21"/>
    <mergeCell ref="B21:K22"/>
    <mergeCell ref="L21:AP22"/>
    <mergeCell ref="AQ21:AX22"/>
    <mergeCell ref="BA21:BF21"/>
    <mergeCell ref="BG21:BK21"/>
    <mergeCell ref="FW20:GB20"/>
    <mergeCell ref="GC20:GG20"/>
    <mergeCell ref="GH20:GM20"/>
    <mergeCell ref="GN20:GR20"/>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R23:BV23"/>
    <mergeCell ref="BW23:CB23"/>
    <mergeCell ref="CC23:CG23"/>
    <mergeCell ref="CH23:CM23"/>
    <mergeCell ref="CN23:CR23"/>
    <mergeCell ref="CS23:CX23"/>
    <mergeCell ref="GC22:GG22"/>
    <mergeCell ref="GH22:GM22"/>
    <mergeCell ref="DA25:DE25"/>
    <mergeCell ref="CU25:CZ25"/>
    <mergeCell ref="CP25:CT25"/>
    <mergeCell ref="CJ25:CO25"/>
    <mergeCell ref="CE25:CI25"/>
    <mergeCell ref="FO23:FS23"/>
    <mergeCell ref="FT23:GW23"/>
    <mergeCell ref="EH23:EM23"/>
    <mergeCell ref="EN23:ER23"/>
    <mergeCell ref="ES23:EX23"/>
    <mergeCell ref="EY23:FC23"/>
    <mergeCell ref="FD23:FI23"/>
    <mergeCell ref="FJ23:FN23"/>
    <mergeCell ref="CY23:DC23"/>
    <mergeCell ref="DD23:DI23"/>
    <mergeCell ref="DL23:DQ23"/>
    <mergeCell ref="DR23:DV23"/>
    <mergeCell ref="DW23:EB23"/>
    <mergeCell ref="EC23:EG23"/>
    <mergeCell ref="GS25:GW25"/>
    <mergeCell ref="GN25:GR25"/>
    <mergeCell ref="GH25:GM25"/>
    <mergeCell ref="DL25:DQ25"/>
    <mergeCell ref="DR25:DV25"/>
    <mergeCell ref="DW25:EB25"/>
    <mergeCell ref="EC25:EG25"/>
    <mergeCell ref="EH25:EM25"/>
    <mergeCell ref="DF25:DK25"/>
    <mergeCell ref="GN26:GR26"/>
    <mergeCell ref="GS26:GW26"/>
    <mergeCell ref="FG26:FK26"/>
    <mergeCell ref="FL26:FQ26"/>
    <mergeCell ref="FR26:FV26"/>
    <mergeCell ref="FW26:GB26"/>
    <mergeCell ref="GC26:GG26"/>
    <mergeCell ref="GH26:GM26"/>
    <mergeCell ref="EP26:EU26"/>
    <mergeCell ref="EV26:EZ26"/>
    <mergeCell ref="FA26:FF26"/>
    <mergeCell ref="EV25:EZ25"/>
    <mergeCell ref="EP25:EU25"/>
    <mergeCell ref="GC25:GG25"/>
    <mergeCell ref="FW25:GB25"/>
    <mergeCell ref="FR25:FV25"/>
    <mergeCell ref="FL25:FQ25"/>
    <mergeCell ref="FG25:FK25"/>
    <mergeCell ref="FA25:FF25"/>
    <mergeCell ref="DW26:EB26"/>
    <mergeCell ref="FR28:FV28"/>
    <mergeCell ref="DL28:DQ28"/>
    <mergeCell ref="DR28:DV28"/>
    <mergeCell ref="DW28:EB28"/>
    <mergeCell ref="EC28:EG28"/>
    <mergeCell ref="EP27:EU27"/>
    <mergeCell ref="EV27:EZ27"/>
    <mergeCell ref="FA27:FF27"/>
    <mergeCell ref="FG27:FK27"/>
    <mergeCell ref="DL27:DQ27"/>
    <mergeCell ref="DR27:DV27"/>
    <mergeCell ref="DW27:EB27"/>
    <mergeCell ref="EC27:EG27"/>
    <mergeCell ref="EH27:EM27"/>
    <mergeCell ref="FR34:FV34"/>
    <mergeCell ref="EP31:EU31"/>
    <mergeCell ref="EV31:EZ31"/>
    <mergeCell ref="FA31:FF31"/>
    <mergeCell ref="FG31:FK31"/>
    <mergeCell ref="EH31:EM31"/>
    <mergeCell ref="EC32:EG32"/>
    <mergeCell ref="EP33:EU33"/>
    <mergeCell ref="EV33:EZ33"/>
    <mergeCell ref="FA33:FF33"/>
    <mergeCell ref="FL33:FQ33"/>
    <mergeCell ref="FR33:FV33"/>
    <mergeCell ref="EP30:EU30"/>
    <mergeCell ref="DL30:DQ30"/>
    <mergeCell ref="DR30:DV30"/>
    <mergeCell ref="DW30:EB30"/>
    <mergeCell ref="EC30:EG30"/>
    <mergeCell ref="EV30:EZ30"/>
    <mergeCell ref="B24:K24"/>
    <mergeCell ref="L24:BV24"/>
    <mergeCell ref="BW24:CD24"/>
    <mergeCell ref="CE24:EM24"/>
    <mergeCell ref="EN24:GW24"/>
    <mergeCell ref="B25:K25"/>
    <mergeCell ref="L25:BV25"/>
    <mergeCell ref="BW25:CD25"/>
    <mergeCell ref="EC29:EG29"/>
    <mergeCell ref="EH29:EM29"/>
    <mergeCell ref="EP29:EU29"/>
    <mergeCell ref="EV29:EZ29"/>
    <mergeCell ref="FA29:FF29"/>
    <mergeCell ref="FG29:FK29"/>
    <mergeCell ref="DL29:DQ29"/>
    <mergeCell ref="DR29:DV29"/>
    <mergeCell ref="DR26:DV26"/>
    <mergeCell ref="FL28:FQ28"/>
    <mergeCell ref="EC26:EG26"/>
    <mergeCell ref="EH26:EM26"/>
    <mergeCell ref="B26:K26"/>
    <mergeCell ref="L26:BV26"/>
    <mergeCell ref="BW26:CD26"/>
    <mergeCell ref="CE26:CI26"/>
    <mergeCell ref="DW29:EB29"/>
    <mergeCell ref="FG28:FK28"/>
    <mergeCell ref="B27:K27"/>
    <mergeCell ref="L27:BV27"/>
    <mergeCell ref="BW27:CD27"/>
    <mergeCell ref="CE27:CI27"/>
    <mergeCell ref="CJ27:CO27"/>
    <mergeCell ref="CP27:CT27"/>
    <mergeCell ref="EH28:EM28"/>
    <mergeCell ref="B29:K29"/>
    <mergeCell ref="L29:BV29"/>
    <mergeCell ref="BW29:CD29"/>
    <mergeCell ref="CE29:CI29"/>
    <mergeCell ref="CJ29:CO29"/>
    <mergeCell ref="CP29:CT29"/>
    <mergeCell ref="CU29:CZ29"/>
    <mergeCell ref="DA29:DE29"/>
    <mergeCell ref="DF29:DK29"/>
    <mergeCell ref="CJ26:CO26"/>
    <mergeCell ref="CP26:CT26"/>
    <mergeCell ref="CU27:CZ27"/>
    <mergeCell ref="DA27:DE27"/>
    <mergeCell ref="DF27:DK27"/>
    <mergeCell ref="CU26:CZ26"/>
    <mergeCell ref="DA26:DE26"/>
    <mergeCell ref="DF26:DK26"/>
    <mergeCell ref="DL26:DQ26"/>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FW28:GB28"/>
    <mergeCell ref="GC28:GG28"/>
    <mergeCell ref="GH28:GM28"/>
    <mergeCell ref="GN28:GR28"/>
    <mergeCell ref="GS28:GW28"/>
    <mergeCell ref="EP28:EU28"/>
    <mergeCell ref="EV28:EZ28"/>
    <mergeCell ref="FA28:FF28"/>
    <mergeCell ref="FA30:FF30"/>
    <mergeCell ref="FG30:FK30"/>
    <mergeCell ref="FL30:FQ30"/>
    <mergeCell ref="GS31:GW31"/>
    <mergeCell ref="FL31:FQ31"/>
    <mergeCell ref="FR31:FV31"/>
    <mergeCell ref="FW31:GB31"/>
    <mergeCell ref="B30:K30"/>
    <mergeCell ref="L30:BV30"/>
    <mergeCell ref="BW30:CD30"/>
    <mergeCell ref="CE30:CI30"/>
    <mergeCell ref="CJ30:CO30"/>
    <mergeCell ref="CP30:CT30"/>
    <mergeCell ref="CU30:CZ30"/>
    <mergeCell ref="DA30:DE30"/>
    <mergeCell ref="DF30:DK30"/>
    <mergeCell ref="EH30:EM30"/>
    <mergeCell ref="B31:K31"/>
    <mergeCell ref="L31:BV31"/>
    <mergeCell ref="BW31:CD31"/>
    <mergeCell ref="CE31:CI31"/>
    <mergeCell ref="GC31:GG31"/>
    <mergeCell ref="GH31:GM31"/>
    <mergeCell ref="GN31:GR31"/>
    <mergeCell ref="GS29:GW29"/>
    <mergeCell ref="FL29:FQ29"/>
    <mergeCell ref="FR29:FV29"/>
    <mergeCell ref="FW29:GB29"/>
    <mergeCell ref="GC29:GG29"/>
    <mergeCell ref="GH29:GM29"/>
    <mergeCell ref="GN29:GR29"/>
    <mergeCell ref="GC30:GG30"/>
    <mergeCell ref="GH30:GM30"/>
    <mergeCell ref="GN30:GR30"/>
    <mergeCell ref="GS30:GW30"/>
    <mergeCell ref="FW30:GB30"/>
    <mergeCell ref="FR30:FV30"/>
    <mergeCell ref="B32:K32"/>
    <mergeCell ref="L32:BV32"/>
    <mergeCell ref="BW32:CD32"/>
    <mergeCell ref="CE32:CI32"/>
    <mergeCell ref="CJ32:CO32"/>
    <mergeCell ref="CP32:CT32"/>
    <mergeCell ref="CU32:CZ32"/>
    <mergeCell ref="DA32:DE32"/>
    <mergeCell ref="DF32:DK32"/>
    <mergeCell ref="GS32:GW32"/>
    <mergeCell ref="DL32:DQ32"/>
    <mergeCell ref="DR32:DV32"/>
    <mergeCell ref="DW32:EB32"/>
    <mergeCell ref="CJ31:CO31"/>
    <mergeCell ref="CP31:CT31"/>
    <mergeCell ref="CU31:CZ31"/>
    <mergeCell ref="DA31:DE31"/>
    <mergeCell ref="DF31:DK31"/>
    <mergeCell ref="DL31:DQ31"/>
    <mergeCell ref="DR31:DV31"/>
    <mergeCell ref="DW31:EB31"/>
    <mergeCell ref="EC31:EG31"/>
    <mergeCell ref="EH32:EM32"/>
    <mergeCell ref="GH32:GM32"/>
    <mergeCell ref="GN32:GR32"/>
    <mergeCell ref="FA32:FF32"/>
    <mergeCell ref="FG32:FK32"/>
    <mergeCell ref="FL32:FQ32"/>
    <mergeCell ref="FR32:FV32"/>
    <mergeCell ref="FW32:GB32"/>
    <mergeCell ref="GC32:GG32"/>
    <mergeCell ref="EP32:EU32"/>
    <mergeCell ref="EV32:EZ32"/>
    <mergeCell ref="CP35:CT35"/>
    <mergeCell ref="CU35:CZ35"/>
    <mergeCell ref="DA35:DE35"/>
    <mergeCell ref="DF35:DK35"/>
    <mergeCell ref="B33:K33"/>
    <mergeCell ref="L33:BV33"/>
    <mergeCell ref="BW33:CD33"/>
    <mergeCell ref="CE33:CI33"/>
    <mergeCell ref="CJ33:CO33"/>
    <mergeCell ref="CP33:CT33"/>
    <mergeCell ref="CU33:CZ33"/>
    <mergeCell ref="DA33:DE33"/>
    <mergeCell ref="DF33:DK33"/>
    <mergeCell ref="B34:K34"/>
    <mergeCell ref="L34:BV34"/>
    <mergeCell ref="BW34:CD34"/>
    <mergeCell ref="CE34:CI34"/>
    <mergeCell ref="CJ34:CO34"/>
    <mergeCell ref="CP34:CT34"/>
    <mergeCell ref="CU34:CZ34"/>
    <mergeCell ref="DA34:DE34"/>
    <mergeCell ref="DF34:DK34"/>
    <mergeCell ref="FW33:GB33"/>
    <mergeCell ref="GC33:GG33"/>
    <mergeCell ref="GH33:GM33"/>
    <mergeCell ref="GN33:GR33"/>
    <mergeCell ref="GS34:GW34"/>
    <mergeCell ref="DL33:DQ33"/>
    <mergeCell ref="DR33:DV33"/>
    <mergeCell ref="DW33:EB33"/>
    <mergeCell ref="EC33:EG33"/>
    <mergeCell ref="EH33:EM33"/>
    <mergeCell ref="GN34:GR34"/>
    <mergeCell ref="FG33:FK33"/>
    <mergeCell ref="GC34:GG34"/>
    <mergeCell ref="GH34:GM34"/>
    <mergeCell ref="EP34:EU34"/>
    <mergeCell ref="EV34:EZ34"/>
    <mergeCell ref="FA34:FF34"/>
    <mergeCell ref="FW34:GB34"/>
    <mergeCell ref="DL34:DQ34"/>
    <mergeCell ref="DR34:DV34"/>
    <mergeCell ref="DW34:EB34"/>
    <mergeCell ref="EC34:EG34"/>
    <mergeCell ref="FG34:FK34"/>
    <mergeCell ref="FL34:FQ34"/>
    <mergeCell ref="GC35:GG35"/>
    <mergeCell ref="GH35:GM35"/>
    <mergeCell ref="GN35:GR35"/>
    <mergeCell ref="GS35:GW35"/>
    <mergeCell ref="J2:AJ2"/>
    <mergeCell ref="EV35:EZ35"/>
    <mergeCell ref="FA35:FF35"/>
    <mergeCell ref="FG35:FK35"/>
    <mergeCell ref="FL35:FQ35"/>
    <mergeCell ref="FR35:FV35"/>
    <mergeCell ref="FW35:GB35"/>
    <mergeCell ref="DL35:DQ35"/>
    <mergeCell ref="DR35:DV35"/>
    <mergeCell ref="DW35:EB35"/>
    <mergeCell ref="EC35:EG35"/>
    <mergeCell ref="EH35:EM35"/>
    <mergeCell ref="EP35:EU35"/>
    <mergeCell ref="EH34:EM34"/>
    <mergeCell ref="B35:K35"/>
    <mergeCell ref="L35:BV35"/>
    <mergeCell ref="BW35:CD35"/>
    <mergeCell ref="CE35:CI35"/>
    <mergeCell ref="CJ35:CO35"/>
    <mergeCell ref="GS33:GW33"/>
  </mergeCells>
  <pageMargins left="0.7" right="0.7" top="0.78740157499999996" bottom="0.78740157499999996" header="0.3" footer="0.3"/>
  <pageSetup paperSize="9" scale="99" orientation="portrait" r:id="rId1"/>
  <rowBreaks count="1" manualBreakCount="1">
    <brk id="36" max="20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90" zoomScaleNormal="190" workbookViewId="0">
      <selection activeCell="L5" sqref="L5:BV5"/>
    </sheetView>
  </sheetViews>
  <sheetFormatPr defaultColWidth="0.42578125" defaultRowHeight="3.75" customHeight="1" x14ac:dyDescent="0.2"/>
  <cols>
    <col min="1" max="16384" width="0.42578125" style="6"/>
  </cols>
  <sheetData>
    <row r="1" spans="2:205" ht="3.75" customHeight="1" thickBot="1" x14ac:dyDescent="0.25"/>
    <row r="2" spans="2:205" ht="25.5" customHeight="1" thickTop="1" x14ac:dyDescent="0.2">
      <c r="B2" s="131"/>
      <c r="C2" s="368"/>
      <c r="D2" s="368"/>
      <c r="E2" s="368"/>
      <c r="F2" s="368"/>
      <c r="G2" s="368"/>
      <c r="H2" s="368"/>
      <c r="J2" s="1270" t="s">
        <v>2842</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68"/>
      <c r="GR2" s="368"/>
      <c r="GS2" s="368"/>
      <c r="GT2" s="368"/>
      <c r="GU2" s="368"/>
      <c r="GV2" s="368"/>
      <c r="GW2" s="369"/>
    </row>
    <row r="3" spans="2:205" ht="3" customHeight="1" x14ac:dyDescent="0.2"/>
    <row r="4" spans="2:205" s="129" customFormat="1" ht="2.25" customHeight="1" thickBot="1" x14ac:dyDescent="0.25">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ht="25.5" customHeight="1" x14ac:dyDescent="0.2">
      <c r="B5" s="1358" t="str">
        <f>SUVAHAVUJ!$C$2</f>
        <v>Označenie</v>
      </c>
      <c r="C5" s="1359"/>
      <c r="D5" s="1359"/>
      <c r="E5" s="1359"/>
      <c r="F5" s="1359"/>
      <c r="G5" s="1359"/>
      <c r="H5" s="1359"/>
      <c r="I5" s="1359"/>
      <c r="J5" s="1359"/>
      <c r="K5" s="1360"/>
      <c r="L5" s="1361" t="str">
        <f>SUVAHAVUJ!$AE$1</f>
        <v>STRANA PASÍV</v>
      </c>
      <c r="M5" s="1362"/>
      <c r="N5" s="1362"/>
      <c r="O5" s="1362"/>
      <c r="P5" s="1362"/>
      <c r="Q5" s="1362"/>
      <c r="R5" s="1362"/>
      <c r="S5" s="1362"/>
      <c r="T5" s="1362"/>
      <c r="U5" s="1362"/>
      <c r="V5" s="1362"/>
      <c r="W5" s="1362"/>
      <c r="X5" s="1362"/>
      <c r="Y5" s="1362"/>
      <c r="Z5" s="1362"/>
      <c r="AA5" s="1362"/>
      <c r="AB5" s="1362"/>
      <c r="AC5" s="1362"/>
      <c r="AD5" s="1362"/>
      <c r="AE5" s="1362"/>
      <c r="AF5" s="1362"/>
      <c r="AG5" s="1362"/>
      <c r="AH5" s="1362"/>
      <c r="AI5" s="1362"/>
      <c r="AJ5" s="1362"/>
      <c r="AK5" s="1362"/>
      <c r="AL5" s="1362"/>
      <c r="AM5" s="1362"/>
      <c r="AN5" s="1362"/>
      <c r="AO5" s="1362"/>
      <c r="AP5" s="1362"/>
      <c r="AQ5" s="1362"/>
      <c r="AR5" s="1362"/>
      <c r="AS5" s="1362"/>
      <c r="AT5" s="1362"/>
      <c r="AU5" s="1362"/>
      <c r="AV5" s="1362"/>
      <c r="AW5" s="1362"/>
      <c r="AX5" s="1362"/>
      <c r="AY5" s="1362"/>
      <c r="AZ5" s="1362"/>
      <c r="BA5" s="1362"/>
      <c r="BB5" s="1362"/>
      <c r="BC5" s="1362"/>
      <c r="BD5" s="1362"/>
      <c r="BE5" s="1362"/>
      <c r="BF5" s="1362"/>
      <c r="BG5" s="1362"/>
      <c r="BH5" s="1362"/>
      <c r="BI5" s="1362"/>
      <c r="BJ5" s="1362"/>
      <c r="BK5" s="1362"/>
      <c r="BL5" s="1362"/>
      <c r="BM5" s="1362"/>
      <c r="BN5" s="1362"/>
      <c r="BO5" s="1362"/>
      <c r="BP5" s="1362"/>
      <c r="BQ5" s="1362"/>
      <c r="BR5" s="1362"/>
      <c r="BS5" s="1362"/>
      <c r="BT5" s="1362"/>
      <c r="BU5" s="1362"/>
      <c r="BV5" s="1363"/>
      <c r="BW5" s="1364" t="str">
        <f>SUVAHAVUJ!$E$2</f>
        <v>Číslo riadku</v>
      </c>
      <c r="BX5" s="1365"/>
      <c r="BY5" s="1365"/>
      <c r="BZ5" s="1365"/>
      <c r="CA5" s="1365"/>
      <c r="CB5" s="1365"/>
      <c r="CC5" s="1365"/>
      <c r="CD5" s="1366"/>
      <c r="CE5" s="1367" t="str">
        <f>SUVAHAVUJ!$N$148</f>
        <v>Bežné účtovné obdobie</v>
      </c>
      <c r="CF5" s="1368"/>
      <c r="CG5" s="1368"/>
      <c r="CH5" s="1368"/>
      <c r="CI5" s="1368"/>
      <c r="CJ5" s="1368"/>
      <c r="CK5" s="1368"/>
      <c r="CL5" s="1368"/>
      <c r="CM5" s="1368"/>
      <c r="CN5" s="1368"/>
      <c r="CO5" s="1368"/>
      <c r="CP5" s="1368"/>
      <c r="CQ5" s="1368"/>
      <c r="CR5" s="1368"/>
      <c r="CS5" s="1368"/>
      <c r="CT5" s="1368"/>
      <c r="CU5" s="1368"/>
      <c r="CV5" s="1368"/>
      <c r="CW5" s="1368"/>
      <c r="CX5" s="1368"/>
      <c r="CY5" s="1368"/>
      <c r="CZ5" s="1368"/>
      <c r="DA5" s="1368"/>
      <c r="DB5" s="1368"/>
      <c r="DC5" s="1368"/>
      <c r="DD5" s="1368"/>
      <c r="DE5" s="1368"/>
      <c r="DF5" s="1368"/>
      <c r="DG5" s="1368"/>
      <c r="DH5" s="1368"/>
      <c r="DI5" s="1368"/>
      <c r="DJ5" s="1368"/>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9"/>
      <c r="EN5" s="1370" t="str">
        <f>SUVAHAVUJ!$S$148</f>
        <v>Bezprostredne predchádzajúce účtovné obdobie</v>
      </c>
      <c r="EO5" s="1371"/>
      <c r="EP5" s="1371"/>
      <c r="EQ5" s="1371"/>
      <c r="ER5" s="1371"/>
      <c r="ES5" s="1371"/>
      <c r="ET5" s="1371"/>
      <c r="EU5" s="1371"/>
      <c r="EV5" s="1371"/>
      <c r="EW5" s="1371"/>
      <c r="EX5" s="1371"/>
      <c r="EY5" s="1371"/>
      <c r="EZ5" s="1371"/>
      <c r="FA5" s="1371"/>
      <c r="FB5" s="1371"/>
      <c r="FC5" s="1371"/>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2:205" s="129" customFormat="1" ht="24" customHeight="1" x14ac:dyDescent="0.2">
      <c r="B6" s="1432" t="s">
        <v>2333</v>
      </c>
      <c r="C6" s="1433"/>
      <c r="D6" s="1433"/>
      <c r="E6" s="1433"/>
      <c r="F6" s="1433"/>
      <c r="G6" s="1433"/>
      <c r="H6" s="1433"/>
      <c r="I6" s="1433"/>
      <c r="J6" s="1433"/>
      <c r="K6" s="1434"/>
      <c r="L6" s="1345" t="str">
        <f>SUVAHAVUJ!$D$92</f>
        <v>Ostatné fondy zo zisku r. 91 + r. 92</v>
      </c>
      <c r="M6" s="1346"/>
      <c r="N6" s="1346"/>
      <c r="O6" s="1346"/>
      <c r="P6" s="1346"/>
      <c r="Q6" s="1346"/>
      <c r="R6" s="1346"/>
      <c r="S6" s="1346"/>
      <c r="T6" s="1346"/>
      <c r="U6" s="1346"/>
      <c r="V6" s="1346"/>
      <c r="W6" s="1346"/>
      <c r="X6" s="1346"/>
      <c r="Y6" s="1346"/>
      <c r="Z6" s="1346"/>
      <c r="AA6" s="1346"/>
      <c r="AB6" s="1346"/>
      <c r="AC6" s="1346"/>
      <c r="AD6" s="1346"/>
      <c r="AE6" s="1346"/>
      <c r="AF6" s="1346"/>
      <c r="AG6" s="1346"/>
      <c r="AH6" s="1346"/>
      <c r="AI6" s="1346"/>
      <c r="AJ6" s="1346"/>
      <c r="AK6" s="1346"/>
      <c r="AL6" s="1346"/>
      <c r="AM6" s="1346"/>
      <c r="AN6" s="1346"/>
      <c r="AO6" s="1346"/>
      <c r="AP6" s="1346"/>
      <c r="AQ6" s="1346"/>
      <c r="AR6" s="1346"/>
      <c r="AS6" s="1346"/>
      <c r="AT6" s="1346"/>
      <c r="AU6" s="1346"/>
      <c r="AV6" s="1346"/>
      <c r="AW6" s="1346"/>
      <c r="AX6" s="1346"/>
      <c r="AY6" s="1346"/>
      <c r="AZ6" s="1346"/>
      <c r="BA6" s="1346"/>
      <c r="BB6" s="1346"/>
      <c r="BC6" s="1346"/>
      <c r="BD6" s="1346"/>
      <c r="BE6" s="1346"/>
      <c r="BF6" s="1346"/>
      <c r="BG6" s="1346"/>
      <c r="BH6" s="1346"/>
      <c r="BI6" s="1346"/>
      <c r="BJ6" s="1346"/>
      <c r="BK6" s="1346"/>
      <c r="BL6" s="1346"/>
      <c r="BM6" s="1346"/>
      <c r="BN6" s="1346"/>
      <c r="BO6" s="1346"/>
      <c r="BP6" s="1346"/>
      <c r="BQ6" s="1346"/>
      <c r="BR6" s="1346"/>
      <c r="BS6" s="1346"/>
      <c r="BT6" s="1346"/>
      <c r="BU6" s="1346"/>
      <c r="BV6" s="1346"/>
      <c r="BW6" s="1347" t="s">
        <v>1996</v>
      </c>
      <c r="BX6" s="1348"/>
      <c r="BY6" s="1348"/>
      <c r="BZ6" s="1348"/>
      <c r="CA6" s="1348"/>
      <c r="CB6" s="1348"/>
      <c r="CC6" s="1348"/>
      <c r="CD6" s="1349"/>
      <c r="CE6" s="1306" t="str">
        <f>MID(SUVAHAVUJ!AF92,1,1)</f>
        <v xml:space="preserve"> </v>
      </c>
      <c r="CF6" s="1306"/>
      <c r="CG6" s="1306"/>
      <c r="CH6" s="1306"/>
      <c r="CI6" s="1306"/>
      <c r="CJ6" s="1306" t="str">
        <f>MID(SUVAHAVUJ!AF92,2,1)</f>
        <v xml:space="preserve"> </v>
      </c>
      <c r="CK6" s="1306"/>
      <c r="CL6" s="1306"/>
      <c r="CM6" s="1306"/>
      <c r="CN6" s="1306"/>
      <c r="CO6" s="1306"/>
      <c r="CP6" s="1306" t="str">
        <f>MID(SUVAHAVUJ!AF92,3,1)</f>
        <v xml:space="preserve"> </v>
      </c>
      <c r="CQ6" s="1306"/>
      <c r="CR6" s="1306"/>
      <c r="CS6" s="1306"/>
      <c r="CT6" s="1306"/>
      <c r="CU6" s="1306" t="str">
        <f>MID(SUVAHAVUJ!AF92,4,1)</f>
        <v xml:space="preserve"> </v>
      </c>
      <c r="CV6" s="1306"/>
      <c r="CW6" s="1306"/>
      <c r="CX6" s="1306"/>
      <c r="CY6" s="1306"/>
      <c r="CZ6" s="1306"/>
      <c r="DA6" s="1306" t="str">
        <f>MID(SUVAHAVUJ!AF92,5,1)</f>
        <v xml:space="preserve"> </v>
      </c>
      <c r="DB6" s="1306"/>
      <c r="DC6" s="1306"/>
      <c r="DD6" s="1306"/>
      <c r="DE6" s="1306"/>
      <c r="DF6" s="1306" t="str">
        <f>MID(SUVAHAVUJ!AF92,6,1)</f>
        <v xml:space="preserve"> </v>
      </c>
      <c r="DG6" s="1306"/>
      <c r="DH6" s="1306"/>
      <c r="DI6" s="1306"/>
      <c r="DJ6" s="1306"/>
      <c r="DK6" s="1306"/>
      <c r="DL6" s="1306" t="str">
        <f>MID(SUVAHAVUJ!AF92,7,1)</f>
        <v xml:space="preserve"> </v>
      </c>
      <c r="DM6" s="1306"/>
      <c r="DN6" s="1306"/>
      <c r="DO6" s="1306"/>
      <c r="DP6" s="1306"/>
      <c r="DQ6" s="1306"/>
      <c r="DR6" s="1306" t="str">
        <f>MID(SUVAHAVUJ!AF92,8,1)</f>
        <v xml:space="preserve"> </v>
      </c>
      <c r="DS6" s="1306"/>
      <c r="DT6" s="1306"/>
      <c r="DU6" s="1306"/>
      <c r="DV6" s="1306"/>
      <c r="DW6" s="1333" t="str">
        <f>MID(SUVAHAVUJ!AF92,9,1)</f>
        <v xml:space="preserve"> </v>
      </c>
      <c r="DX6" s="1333"/>
      <c r="DY6" s="1333"/>
      <c r="DZ6" s="1333"/>
      <c r="EA6" s="1333"/>
      <c r="EB6" s="1333"/>
      <c r="EC6" s="1333" t="str">
        <f>MID(SUVAHAVUJ!AF92,10,1)</f>
        <v xml:space="preserve"> </v>
      </c>
      <c r="ED6" s="1333"/>
      <c r="EE6" s="1333"/>
      <c r="EF6" s="1333"/>
      <c r="EG6" s="1333"/>
      <c r="EH6" s="1306" t="str">
        <f>MID(SUVAHAVUJ!AF92,11,1)</f>
        <v>0</v>
      </c>
      <c r="EI6" s="1306"/>
      <c r="EJ6" s="1306"/>
      <c r="EK6" s="1306"/>
      <c r="EL6" s="1306"/>
      <c r="EM6" s="1316"/>
      <c r="EN6" s="354"/>
      <c r="EO6" s="355"/>
      <c r="EP6" s="1306" t="str">
        <f>MID(SUVAHAVUJ!AG92,1,1)</f>
        <v xml:space="preserve"> </v>
      </c>
      <c r="EQ6" s="1306"/>
      <c r="ER6" s="1306"/>
      <c r="ES6" s="1306"/>
      <c r="ET6" s="1306"/>
      <c r="EU6" s="1306"/>
      <c r="EV6" s="1306" t="str">
        <f>MID(SUVAHAVUJ!AG92,2,1)</f>
        <v xml:space="preserve"> </v>
      </c>
      <c r="EW6" s="1306"/>
      <c r="EX6" s="1306"/>
      <c r="EY6" s="1306"/>
      <c r="EZ6" s="1306"/>
      <c r="FA6" s="1306" t="str">
        <f>MID(SUVAHAVUJ!AG92,3,1)</f>
        <v xml:space="preserve"> </v>
      </c>
      <c r="FB6" s="1306"/>
      <c r="FC6" s="1306"/>
      <c r="FD6" s="1306"/>
      <c r="FE6" s="1306"/>
      <c r="FF6" s="1306"/>
      <c r="FG6" s="1306" t="str">
        <f>MID(SUVAHAVUJ!AG92,4,1)</f>
        <v xml:space="preserve"> </v>
      </c>
      <c r="FH6" s="1306"/>
      <c r="FI6" s="1306"/>
      <c r="FJ6" s="1306"/>
      <c r="FK6" s="1306"/>
      <c r="FL6" s="1307" t="str">
        <f>MID(SUVAHAVUJ!AG92,5,1)</f>
        <v xml:space="preserve"> </v>
      </c>
      <c r="FM6" s="1307"/>
      <c r="FN6" s="1307"/>
      <c r="FO6" s="1307"/>
      <c r="FP6" s="1307"/>
      <c r="FQ6" s="1307"/>
      <c r="FR6" s="1307" t="str">
        <f>MID(SUVAHAVUJ!AG92,6,1)</f>
        <v xml:space="preserve"> </v>
      </c>
      <c r="FS6" s="1307"/>
      <c r="FT6" s="1307"/>
      <c r="FU6" s="1307"/>
      <c r="FV6" s="1307"/>
      <c r="FW6" s="1331" t="str">
        <f>MID(SUVAHAVUJ!AG92,7,1)</f>
        <v xml:space="preserve"> </v>
      </c>
      <c r="FX6" s="1331"/>
      <c r="FY6" s="1331"/>
      <c r="FZ6" s="1331"/>
      <c r="GA6" s="1331"/>
      <c r="GB6" s="1331"/>
      <c r="GC6" s="1331" t="str">
        <f>MID(SUVAHAVUJ!AG92,8,1)</f>
        <v xml:space="preserve"> </v>
      </c>
      <c r="GD6" s="1331"/>
      <c r="GE6" s="1331"/>
      <c r="GF6" s="1331"/>
      <c r="GG6" s="1331"/>
      <c r="GH6" s="1331" t="str">
        <f>MID(SUVAHAVUJ!AG92,9,1)</f>
        <v xml:space="preserve"> </v>
      </c>
      <c r="GI6" s="1331"/>
      <c r="GJ6" s="1331"/>
      <c r="GK6" s="1331"/>
      <c r="GL6" s="1331"/>
      <c r="GM6" s="1331"/>
      <c r="GN6" s="1331" t="str">
        <f>MID(SUVAHAVUJ!AG92,10,1)</f>
        <v xml:space="preserve"> </v>
      </c>
      <c r="GO6" s="1331"/>
      <c r="GP6" s="1331"/>
      <c r="GQ6" s="1331"/>
      <c r="GR6" s="1331"/>
      <c r="GS6" s="1331" t="str">
        <f>MID(SUVAHAVUJ!AG92,11,1)</f>
        <v>0</v>
      </c>
      <c r="GT6" s="1331"/>
      <c r="GU6" s="1331"/>
      <c r="GV6" s="1331"/>
      <c r="GW6" s="1332"/>
    </row>
    <row r="7" spans="2:205" ht="24" customHeight="1" x14ac:dyDescent="0.2">
      <c r="B7" s="1350" t="s">
        <v>2336</v>
      </c>
      <c r="C7" s="1351"/>
      <c r="D7" s="1351"/>
      <c r="E7" s="1351"/>
      <c r="F7" s="1351"/>
      <c r="G7" s="1351"/>
      <c r="H7" s="1351"/>
      <c r="I7" s="1351"/>
      <c r="J7" s="1351"/>
      <c r="K7" s="1352"/>
      <c r="L7" s="1353" t="str">
        <f>SUVAHAVUJ!$D$93</f>
        <v>Štatutárne fondy (423, 42X)</v>
      </c>
      <c r="M7" s="1354"/>
      <c r="N7" s="1354"/>
      <c r="O7" s="1354"/>
      <c r="P7" s="1354"/>
      <c r="Q7" s="1354"/>
      <c r="R7" s="1354"/>
      <c r="S7" s="1354"/>
      <c r="T7" s="1354"/>
      <c r="U7" s="1354"/>
      <c r="V7" s="1354"/>
      <c r="W7" s="1354"/>
      <c r="X7" s="1354"/>
      <c r="Y7" s="1354"/>
      <c r="Z7" s="1354"/>
      <c r="AA7" s="1354"/>
      <c r="AB7" s="1354"/>
      <c r="AC7" s="1354"/>
      <c r="AD7" s="1354"/>
      <c r="AE7" s="1354"/>
      <c r="AF7" s="1354"/>
      <c r="AG7" s="1354"/>
      <c r="AH7" s="1354"/>
      <c r="AI7" s="1354"/>
      <c r="AJ7" s="1354"/>
      <c r="AK7" s="1354"/>
      <c r="AL7" s="1354"/>
      <c r="AM7" s="1354"/>
      <c r="AN7" s="1354"/>
      <c r="AO7" s="1354"/>
      <c r="AP7" s="1354"/>
      <c r="AQ7" s="1354"/>
      <c r="AR7" s="1354"/>
      <c r="AS7" s="1354"/>
      <c r="AT7" s="1354"/>
      <c r="AU7" s="1354"/>
      <c r="AV7" s="1354"/>
      <c r="AW7" s="1354"/>
      <c r="AX7" s="1354"/>
      <c r="AY7" s="1354"/>
      <c r="AZ7" s="1354"/>
      <c r="BA7" s="1354"/>
      <c r="BB7" s="1354"/>
      <c r="BC7" s="1354"/>
      <c r="BD7" s="1354"/>
      <c r="BE7" s="1354"/>
      <c r="BF7" s="1354"/>
      <c r="BG7" s="1354"/>
      <c r="BH7" s="1354"/>
      <c r="BI7" s="1354"/>
      <c r="BJ7" s="1354"/>
      <c r="BK7" s="1354"/>
      <c r="BL7" s="1354"/>
      <c r="BM7" s="1354"/>
      <c r="BN7" s="1354"/>
      <c r="BO7" s="1354"/>
      <c r="BP7" s="1354"/>
      <c r="BQ7" s="1354"/>
      <c r="BR7" s="1354"/>
      <c r="BS7" s="1354"/>
      <c r="BT7" s="1354"/>
      <c r="BU7" s="1354"/>
      <c r="BV7" s="1354"/>
      <c r="BW7" s="1355" t="s">
        <v>1997</v>
      </c>
      <c r="BX7" s="1356"/>
      <c r="BY7" s="1356"/>
      <c r="BZ7" s="1356"/>
      <c r="CA7" s="1356"/>
      <c r="CB7" s="1356"/>
      <c r="CC7" s="1356"/>
      <c r="CD7" s="1357"/>
      <c r="CE7" s="1306" t="str">
        <f>MID(SUVAHAVUJ!AF93,1,1)</f>
        <v xml:space="preserve"> </v>
      </c>
      <c r="CF7" s="1306"/>
      <c r="CG7" s="1306"/>
      <c r="CH7" s="1306"/>
      <c r="CI7" s="1306"/>
      <c r="CJ7" s="1306" t="str">
        <f>MID(SUVAHAVUJ!AF93,2,1)</f>
        <v xml:space="preserve"> </v>
      </c>
      <c r="CK7" s="1306"/>
      <c r="CL7" s="1306"/>
      <c r="CM7" s="1306"/>
      <c r="CN7" s="1306"/>
      <c r="CO7" s="1306"/>
      <c r="CP7" s="1306" t="str">
        <f>MID(SUVAHAVUJ!AF93,3,1)</f>
        <v xml:space="preserve"> </v>
      </c>
      <c r="CQ7" s="1306"/>
      <c r="CR7" s="1306"/>
      <c r="CS7" s="1306"/>
      <c r="CT7" s="1306"/>
      <c r="CU7" s="1306" t="str">
        <f>MID(SUVAHAVUJ!AF93,4,1)</f>
        <v xml:space="preserve"> </v>
      </c>
      <c r="CV7" s="1306"/>
      <c r="CW7" s="1306"/>
      <c r="CX7" s="1306"/>
      <c r="CY7" s="1306"/>
      <c r="CZ7" s="1306"/>
      <c r="DA7" s="1306" t="str">
        <f>MID(SUVAHAVUJ!AF93,5,1)</f>
        <v xml:space="preserve"> </v>
      </c>
      <c r="DB7" s="1306"/>
      <c r="DC7" s="1306"/>
      <c r="DD7" s="1306"/>
      <c r="DE7" s="1306"/>
      <c r="DF7" s="1306" t="str">
        <f>MID(SUVAHAVUJ!AF93,6,1)</f>
        <v xml:space="preserve"> </v>
      </c>
      <c r="DG7" s="1306"/>
      <c r="DH7" s="1306"/>
      <c r="DI7" s="1306"/>
      <c r="DJ7" s="1306"/>
      <c r="DK7" s="1306"/>
      <c r="DL7" s="1306" t="str">
        <f>MID(SUVAHAVUJ!AF93,7,1)</f>
        <v xml:space="preserve"> </v>
      </c>
      <c r="DM7" s="1306"/>
      <c r="DN7" s="1306"/>
      <c r="DO7" s="1306"/>
      <c r="DP7" s="1306"/>
      <c r="DQ7" s="1306"/>
      <c r="DR7" s="1306" t="str">
        <f>MID(SUVAHAVUJ!AF93,8,1)</f>
        <v xml:space="preserve"> </v>
      </c>
      <c r="DS7" s="1306"/>
      <c r="DT7" s="1306"/>
      <c r="DU7" s="1306"/>
      <c r="DV7" s="1306"/>
      <c r="DW7" s="1333" t="str">
        <f>MID(SUVAHAVUJ!AF93,9,1)</f>
        <v xml:space="preserve"> </v>
      </c>
      <c r="DX7" s="1333"/>
      <c r="DY7" s="1333"/>
      <c r="DZ7" s="1333"/>
      <c r="EA7" s="1333"/>
      <c r="EB7" s="1333"/>
      <c r="EC7" s="1333" t="str">
        <f>MID(SUVAHAVUJ!AF93,10,1)</f>
        <v xml:space="preserve"> </v>
      </c>
      <c r="ED7" s="1333"/>
      <c r="EE7" s="1333"/>
      <c r="EF7" s="1333"/>
      <c r="EG7" s="1333"/>
      <c r="EH7" s="1306" t="str">
        <f>MID(SUVAHAVUJ!AF93,11,1)</f>
        <v>0</v>
      </c>
      <c r="EI7" s="1306"/>
      <c r="EJ7" s="1306"/>
      <c r="EK7" s="1306"/>
      <c r="EL7" s="1306"/>
      <c r="EM7" s="1316"/>
      <c r="EN7" s="354"/>
      <c r="EO7" s="355"/>
      <c r="EP7" s="1306" t="str">
        <f>MID(SUVAHAVUJ!AG93,1,1)</f>
        <v xml:space="preserve"> </v>
      </c>
      <c r="EQ7" s="1306"/>
      <c r="ER7" s="1306"/>
      <c r="ES7" s="1306"/>
      <c r="ET7" s="1306"/>
      <c r="EU7" s="1306"/>
      <c r="EV7" s="1306" t="str">
        <f>MID(SUVAHAVUJ!AG93,2,1)</f>
        <v xml:space="preserve"> </v>
      </c>
      <c r="EW7" s="1306"/>
      <c r="EX7" s="1306"/>
      <c r="EY7" s="1306"/>
      <c r="EZ7" s="1306"/>
      <c r="FA7" s="1306" t="str">
        <f>MID(SUVAHAVUJ!AG93,3,1)</f>
        <v xml:space="preserve"> </v>
      </c>
      <c r="FB7" s="1306"/>
      <c r="FC7" s="1306"/>
      <c r="FD7" s="1306"/>
      <c r="FE7" s="1306"/>
      <c r="FF7" s="1306"/>
      <c r="FG7" s="1306" t="str">
        <f>MID(SUVAHAVUJ!AG93,4,1)</f>
        <v xml:space="preserve"> </v>
      </c>
      <c r="FH7" s="1306"/>
      <c r="FI7" s="1306"/>
      <c r="FJ7" s="1306"/>
      <c r="FK7" s="1306"/>
      <c r="FL7" s="1307" t="str">
        <f>MID(SUVAHAVUJ!AG93,5,1)</f>
        <v xml:space="preserve"> </v>
      </c>
      <c r="FM7" s="1307"/>
      <c r="FN7" s="1307"/>
      <c r="FO7" s="1307"/>
      <c r="FP7" s="1307"/>
      <c r="FQ7" s="1307"/>
      <c r="FR7" s="1307" t="str">
        <f>MID(SUVAHAVUJ!AG93,6,1)</f>
        <v xml:space="preserve"> </v>
      </c>
      <c r="FS7" s="1307"/>
      <c r="FT7" s="1307"/>
      <c r="FU7" s="1307"/>
      <c r="FV7" s="1307"/>
      <c r="FW7" s="1331" t="str">
        <f>MID(SUVAHAVUJ!AG93,7,1)</f>
        <v xml:space="preserve"> </v>
      </c>
      <c r="FX7" s="1331"/>
      <c r="FY7" s="1331"/>
      <c r="FZ7" s="1331"/>
      <c r="GA7" s="1331"/>
      <c r="GB7" s="1331"/>
      <c r="GC7" s="1331" t="str">
        <f>MID(SUVAHAVUJ!AG93,8,1)</f>
        <v xml:space="preserve"> </v>
      </c>
      <c r="GD7" s="1331"/>
      <c r="GE7" s="1331"/>
      <c r="GF7" s="1331"/>
      <c r="GG7" s="1331"/>
      <c r="GH7" s="1331" t="str">
        <f>MID(SUVAHAVUJ!AG93,9,1)</f>
        <v xml:space="preserve"> </v>
      </c>
      <c r="GI7" s="1331"/>
      <c r="GJ7" s="1331"/>
      <c r="GK7" s="1331"/>
      <c r="GL7" s="1331"/>
      <c r="GM7" s="1331"/>
      <c r="GN7" s="1331" t="str">
        <f>MID(SUVAHAVUJ!AG93,10,1)</f>
        <v xml:space="preserve"> </v>
      </c>
      <c r="GO7" s="1331"/>
      <c r="GP7" s="1331"/>
      <c r="GQ7" s="1331"/>
      <c r="GR7" s="1331"/>
      <c r="GS7" s="1331" t="str">
        <f>MID(SUVAHAVUJ!AG93,11,1)</f>
        <v>0</v>
      </c>
      <c r="GT7" s="1331"/>
      <c r="GU7" s="1331"/>
      <c r="GV7" s="1331"/>
      <c r="GW7" s="1332"/>
    </row>
    <row r="8" spans="2:205" ht="24" customHeight="1" x14ac:dyDescent="0.2">
      <c r="B8" s="1334" t="s">
        <v>2080</v>
      </c>
      <c r="C8" s="1335"/>
      <c r="D8" s="1335"/>
      <c r="E8" s="1335"/>
      <c r="F8" s="1335"/>
      <c r="G8" s="1335"/>
      <c r="H8" s="1335"/>
      <c r="I8" s="1335"/>
      <c r="J8" s="1335"/>
      <c r="K8" s="1336"/>
      <c r="L8" s="1353" t="str">
        <f>SUVAHAVUJ!$D$94</f>
        <v>Ostatné fondy (427, 42X)</v>
      </c>
      <c r="M8" s="1354"/>
      <c r="N8" s="1354"/>
      <c r="O8" s="1354"/>
      <c r="P8" s="1354"/>
      <c r="Q8" s="1354"/>
      <c r="R8" s="1354"/>
      <c r="S8" s="1354"/>
      <c r="T8" s="1354"/>
      <c r="U8" s="1354"/>
      <c r="V8" s="1354"/>
      <c r="W8" s="1354"/>
      <c r="X8" s="1354"/>
      <c r="Y8" s="1354"/>
      <c r="Z8" s="1354"/>
      <c r="AA8" s="1354"/>
      <c r="AB8" s="1354"/>
      <c r="AC8" s="1354"/>
      <c r="AD8" s="1354"/>
      <c r="AE8" s="1354"/>
      <c r="AF8" s="1354"/>
      <c r="AG8" s="1354"/>
      <c r="AH8" s="1354"/>
      <c r="AI8" s="1354"/>
      <c r="AJ8" s="1354"/>
      <c r="AK8" s="1354"/>
      <c r="AL8" s="1354"/>
      <c r="AM8" s="1354"/>
      <c r="AN8" s="1354"/>
      <c r="AO8" s="1354"/>
      <c r="AP8" s="1354"/>
      <c r="AQ8" s="1354"/>
      <c r="AR8" s="1354"/>
      <c r="AS8" s="1354"/>
      <c r="AT8" s="1354"/>
      <c r="AU8" s="1354"/>
      <c r="AV8" s="1354"/>
      <c r="AW8" s="1354"/>
      <c r="AX8" s="1354"/>
      <c r="AY8" s="1354"/>
      <c r="AZ8" s="1354"/>
      <c r="BA8" s="1354"/>
      <c r="BB8" s="1354"/>
      <c r="BC8" s="1354"/>
      <c r="BD8" s="1354"/>
      <c r="BE8" s="1354"/>
      <c r="BF8" s="1354"/>
      <c r="BG8" s="1354"/>
      <c r="BH8" s="1354"/>
      <c r="BI8" s="1354"/>
      <c r="BJ8" s="1354"/>
      <c r="BK8" s="1354"/>
      <c r="BL8" s="1354"/>
      <c r="BM8" s="1354"/>
      <c r="BN8" s="1354"/>
      <c r="BO8" s="1354"/>
      <c r="BP8" s="1354"/>
      <c r="BQ8" s="1354"/>
      <c r="BR8" s="1354"/>
      <c r="BS8" s="1354"/>
      <c r="BT8" s="1354"/>
      <c r="BU8" s="1354"/>
      <c r="BV8" s="1354"/>
      <c r="BW8" s="1355" t="s">
        <v>1998</v>
      </c>
      <c r="BX8" s="1356"/>
      <c r="BY8" s="1356"/>
      <c r="BZ8" s="1356"/>
      <c r="CA8" s="1356"/>
      <c r="CB8" s="1356"/>
      <c r="CC8" s="1356"/>
      <c r="CD8" s="1357"/>
      <c r="CE8" s="1306" t="str">
        <f>MID(SUVAHAVUJ!AF94,1,1)</f>
        <v xml:space="preserve"> </v>
      </c>
      <c r="CF8" s="1306"/>
      <c r="CG8" s="1306"/>
      <c r="CH8" s="1306"/>
      <c r="CI8" s="1306"/>
      <c r="CJ8" s="1306" t="str">
        <f>MID(SUVAHAVUJ!AF94,2,1)</f>
        <v xml:space="preserve"> </v>
      </c>
      <c r="CK8" s="1306"/>
      <c r="CL8" s="1306"/>
      <c r="CM8" s="1306"/>
      <c r="CN8" s="1306"/>
      <c r="CO8" s="1306"/>
      <c r="CP8" s="1306" t="str">
        <f>MID(SUVAHAVUJ!AF94,3,1)</f>
        <v xml:space="preserve"> </v>
      </c>
      <c r="CQ8" s="1306"/>
      <c r="CR8" s="1306"/>
      <c r="CS8" s="1306"/>
      <c r="CT8" s="1306"/>
      <c r="CU8" s="1306" t="str">
        <f>MID(SUVAHAVUJ!AF94,4,1)</f>
        <v xml:space="preserve"> </v>
      </c>
      <c r="CV8" s="1306"/>
      <c r="CW8" s="1306"/>
      <c r="CX8" s="1306"/>
      <c r="CY8" s="1306"/>
      <c r="CZ8" s="1306"/>
      <c r="DA8" s="1306" t="str">
        <f>MID(SUVAHAVUJ!AF94,5,1)</f>
        <v xml:space="preserve"> </v>
      </c>
      <c r="DB8" s="1306"/>
      <c r="DC8" s="1306"/>
      <c r="DD8" s="1306"/>
      <c r="DE8" s="1306"/>
      <c r="DF8" s="1306" t="str">
        <f>MID(SUVAHAVUJ!AF94,6,1)</f>
        <v xml:space="preserve"> </v>
      </c>
      <c r="DG8" s="1306"/>
      <c r="DH8" s="1306"/>
      <c r="DI8" s="1306"/>
      <c r="DJ8" s="1306"/>
      <c r="DK8" s="1306"/>
      <c r="DL8" s="1306" t="str">
        <f>MID(SUVAHAVUJ!AF94,7,1)</f>
        <v xml:space="preserve"> </v>
      </c>
      <c r="DM8" s="1306"/>
      <c r="DN8" s="1306"/>
      <c r="DO8" s="1306"/>
      <c r="DP8" s="1306"/>
      <c r="DQ8" s="1306"/>
      <c r="DR8" s="1306" t="str">
        <f>MID(SUVAHAVUJ!AF94,8,1)</f>
        <v xml:space="preserve"> </v>
      </c>
      <c r="DS8" s="1306"/>
      <c r="DT8" s="1306"/>
      <c r="DU8" s="1306"/>
      <c r="DV8" s="1306"/>
      <c r="DW8" s="1333" t="str">
        <f>MID(SUVAHAVUJ!AF94,9,1)</f>
        <v xml:space="preserve"> </v>
      </c>
      <c r="DX8" s="1333"/>
      <c r="DY8" s="1333"/>
      <c r="DZ8" s="1333"/>
      <c r="EA8" s="1333"/>
      <c r="EB8" s="1333"/>
      <c r="EC8" s="1333" t="str">
        <f>MID(SUVAHAVUJ!AF94,10,1)</f>
        <v xml:space="preserve"> </v>
      </c>
      <c r="ED8" s="1333"/>
      <c r="EE8" s="1333"/>
      <c r="EF8" s="1333"/>
      <c r="EG8" s="1333"/>
      <c r="EH8" s="1306" t="str">
        <f>MID(SUVAHAVUJ!AF94,11,1)</f>
        <v>0</v>
      </c>
      <c r="EI8" s="1306"/>
      <c r="EJ8" s="1306"/>
      <c r="EK8" s="1306"/>
      <c r="EL8" s="1306"/>
      <c r="EM8" s="1316"/>
      <c r="EN8" s="354"/>
      <c r="EO8" s="355"/>
      <c r="EP8" s="1306" t="str">
        <f>MID(SUVAHAVUJ!AG94,1,1)</f>
        <v xml:space="preserve"> </v>
      </c>
      <c r="EQ8" s="1306"/>
      <c r="ER8" s="1306"/>
      <c r="ES8" s="1306"/>
      <c r="ET8" s="1306"/>
      <c r="EU8" s="1306"/>
      <c r="EV8" s="1306" t="str">
        <f>MID(SUVAHAVUJ!AG94,2,1)</f>
        <v xml:space="preserve"> </v>
      </c>
      <c r="EW8" s="1306"/>
      <c r="EX8" s="1306"/>
      <c r="EY8" s="1306"/>
      <c r="EZ8" s="1306"/>
      <c r="FA8" s="1306" t="str">
        <f>MID(SUVAHAVUJ!AG94,3,1)</f>
        <v xml:space="preserve"> </v>
      </c>
      <c r="FB8" s="1306"/>
      <c r="FC8" s="1306"/>
      <c r="FD8" s="1306"/>
      <c r="FE8" s="1306"/>
      <c r="FF8" s="1306"/>
      <c r="FG8" s="1306" t="str">
        <f>MID(SUVAHAVUJ!AG94,4,1)</f>
        <v xml:space="preserve"> </v>
      </c>
      <c r="FH8" s="1306"/>
      <c r="FI8" s="1306"/>
      <c r="FJ8" s="1306"/>
      <c r="FK8" s="1306"/>
      <c r="FL8" s="1307" t="str">
        <f>MID(SUVAHAVUJ!AG94,5,1)</f>
        <v xml:space="preserve"> </v>
      </c>
      <c r="FM8" s="1307"/>
      <c r="FN8" s="1307"/>
      <c r="FO8" s="1307"/>
      <c r="FP8" s="1307"/>
      <c r="FQ8" s="1307"/>
      <c r="FR8" s="1307" t="str">
        <f>MID(SUVAHAVUJ!AG94,6,1)</f>
        <v xml:space="preserve"> </v>
      </c>
      <c r="FS8" s="1307"/>
      <c r="FT8" s="1307"/>
      <c r="FU8" s="1307"/>
      <c r="FV8" s="1307"/>
      <c r="FW8" s="1331" t="str">
        <f>MID(SUVAHAVUJ!AG94,7,1)</f>
        <v xml:space="preserve"> </v>
      </c>
      <c r="FX8" s="1331"/>
      <c r="FY8" s="1331"/>
      <c r="FZ8" s="1331"/>
      <c r="GA8" s="1331"/>
      <c r="GB8" s="1331"/>
      <c r="GC8" s="1331" t="str">
        <f>MID(SUVAHAVUJ!AG94,8,1)</f>
        <v xml:space="preserve"> </v>
      </c>
      <c r="GD8" s="1331"/>
      <c r="GE8" s="1331"/>
      <c r="GF8" s="1331"/>
      <c r="GG8" s="1331"/>
      <c r="GH8" s="1331" t="str">
        <f>MID(SUVAHAVUJ!AG94,9,1)</f>
        <v xml:space="preserve"> </v>
      </c>
      <c r="GI8" s="1331"/>
      <c r="GJ8" s="1331"/>
      <c r="GK8" s="1331"/>
      <c r="GL8" s="1331"/>
      <c r="GM8" s="1331"/>
      <c r="GN8" s="1331" t="str">
        <f>MID(SUVAHAVUJ!AG94,10,1)</f>
        <v xml:space="preserve"> </v>
      </c>
      <c r="GO8" s="1331"/>
      <c r="GP8" s="1331"/>
      <c r="GQ8" s="1331"/>
      <c r="GR8" s="1331"/>
      <c r="GS8" s="1331" t="str">
        <f>MID(SUVAHAVUJ!AG94,11,1)</f>
        <v>0</v>
      </c>
      <c r="GT8" s="1331"/>
      <c r="GU8" s="1331"/>
      <c r="GV8" s="1331"/>
      <c r="GW8" s="1332"/>
    </row>
    <row r="9" spans="2:205" ht="24" customHeight="1" x14ac:dyDescent="0.2">
      <c r="B9" s="1342" t="s">
        <v>2343</v>
      </c>
      <c r="C9" s="1343"/>
      <c r="D9" s="1343"/>
      <c r="E9" s="1343"/>
      <c r="F9" s="1343"/>
      <c r="G9" s="1343"/>
      <c r="H9" s="1343"/>
      <c r="I9" s="1343"/>
      <c r="J9" s="1343"/>
      <c r="K9" s="1344"/>
      <c r="L9" s="1345" t="str">
        <f>SUVAHAVUJ!$D$95</f>
        <v>Oceňovacie rozdiely z precenenia súčet (r. 94 až r. 96)</v>
      </c>
      <c r="M9" s="1346"/>
      <c r="N9" s="1346"/>
      <c r="O9" s="1346"/>
      <c r="P9" s="1346"/>
      <c r="Q9" s="1346"/>
      <c r="R9" s="1346"/>
      <c r="S9" s="1346"/>
      <c r="T9" s="1346"/>
      <c r="U9" s="1346"/>
      <c r="V9" s="1346"/>
      <c r="W9" s="1346"/>
      <c r="X9" s="1346"/>
      <c r="Y9" s="1346"/>
      <c r="Z9" s="1346"/>
      <c r="AA9" s="1346"/>
      <c r="AB9" s="1346"/>
      <c r="AC9" s="1346"/>
      <c r="AD9" s="1346"/>
      <c r="AE9" s="1346"/>
      <c r="AF9" s="1346"/>
      <c r="AG9" s="1346"/>
      <c r="AH9" s="1346"/>
      <c r="AI9" s="1346"/>
      <c r="AJ9" s="1346"/>
      <c r="AK9" s="1346"/>
      <c r="AL9" s="1346"/>
      <c r="AM9" s="1346"/>
      <c r="AN9" s="1346"/>
      <c r="AO9" s="1346"/>
      <c r="AP9" s="1346"/>
      <c r="AQ9" s="1346"/>
      <c r="AR9" s="1346"/>
      <c r="AS9" s="1346"/>
      <c r="AT9" s="1346"/>
      <c r="AU9" s="1346"/>
      <c r="AV9" s="1346"/>
      <c r="AW9" s="1346"/>
      <c r="AX9" s="1346"/>
      <c r="AY9" s="1346"/>
      <c r="AZ9" s="1346"/>
      <c r="BA9" s="1346"/>
      <c r="BB9" s="1346"/>
      <c r="BC9" s="1346"/>
      <c r="BD9" s="1346"/>
      <c r="BE9" s="1346"/>
      <c r="BF9" s="1346"/>
      <c r="BG9" s="1346"/>
      <c r="BH9" s="1346"/>
      <c r="BI9" s="1346"/>
      <c r="BJ9" s="1346"/>
      <c r="BK9" s="1346"/>
      <c r="BL9" s="1346"/>
      <c r="BM9" s="1346"/>
      <c r="BN9" s="1346"/>
      <c r="BO9" s="1346"/>
      <c r="BP9" s="1346"/>
      <c r="BQ9" s="1346"/>
      <c r="BR9" s="1346"/>
      <c r="BS9" s="1346"/>
      <c r="BT9" s="1346"/>
      <c r="BU9" s="1346"/>
      <c r="BV9" s="1346"/>
      <c r="BW9" s="1347" t="s">
        <v>2000</v>
      </c>
      <c r="BX9" s="1348"/>
      <c r="BY9" s="1348"/>
      <c r="BZ9" s="1348"/>
      <c r="CA9" s="1348"/>
      <c r="CB9" s="1348"/>
      <c r="CC9" s="1348"/>
      <c r="CD9" s="1349"/>
      <c r="CE9" s="1306" t="str">
        <f>MID(SUVAHAVUJ!AF95,1,1)</f>
        <v xml:space="preserve"> </v>
      </c>
      <c r="CF9" s="1306"/>
      <c r="CG9" s="1306"/>
      <c r="CH9" s="1306"/>
      <c r="CI9" s="1306"/>
      <c r="CJ9" s="1306" t="str">
        <f>MID(SUVAHAVUJ!AF95,2,1)</f>
        <v xml:space="preserve"> </v>
      </c>
      <c r="CK9" s="1306"/>
      <c r="CL9" s="1306"/>
      <c r="CM9" s="1306"/>
      <c r="CN9" s="1306"/>
      <c r="CO9" s="1306"/>
      <c r="CP9" s="1306" t="str">
        <f>MID(SUVAHAVUJ!AF95,3,1)</f>
        <v xml:space="preserve"> </v>
      </c>
      <c r="CQ9" s="1306"/>
      <c r="CR9" s="1306"/>
      <c r="CS9" s="1306"/>
      <c r="CT9" s="1306"/>
      <c r="CU9" s="1306" t="str">
        <f>MID(SUVAHAVUJ!AF95,4,1)</f>
        <v xml:space="preserve"> </v>
      </c>
      <c r="CV9" s="1306"/>
      <c r="CW9" s="1306"/>
      <c r="CX9" s="1306"/>
      <c r="CY9" s="1306"/>
      <c r="CZ9" s="1306"/>
      <c r="DA9" s="1306" t="str">
        <f>MID(SUVAHAVUJ!AF95,5,1)</f>
        <v xml:space="preserve"> </v>
      </c>
      <c r="DB9" s="1306"/>
      <c r="DC9" s="1306"/>
      <c r="DD9" s="1306"/>
      <c r="DE9" s="1306"/>
      <c r="DF9" s="1306" t="str">
        <f>MID(SUVAHAVUJ!AF95,6,1)</f>
        <v xml:space="preserve"> </v>
      </c>
      <c r="DG9" s="1306"/>
      <c r="DH9" s="1306"/>
      <c r="DI9" s="1306"/>
      <c r="DJ9" s="1306"/>
      <c r="DK9" s="1306"/>
      <c r="DL9" s="1306" t="str">
        <f>MID(SUVAHAVUJ!AF95,7,1)</f>
        <v xml:space="preserve"> </v>
      </c>
      <c r="DM9" s="1306"/>
      <c r="DN9" s="1306"/>
      <c r="DO9" s="1306"/>
      <c r="DP9" s="1306"/>
      <c r="DQ9" s="1306"/>
      <c r="DR9" s="1306" t="str">
        <f>MID(SUVAHAVUJ!AF95,8,1)</f>
        <v xml:space="preserve"> </v>
      </c>
      <c r="DS9" s="1306"/>
      <c r="DT9" s="1306"/>
      <c r="DU9" s="1306"/>
      <c r="DV9" s="1306"/>
      <c r="DW9" s="1333" t="str">
        <f>MID(SUVAHAVUJ!AF95,9,1)</f>
        <v xml:space="preserve"> </v>
      </c>
      <c r="DX9" s="1333"/>
      <c r="DY9" s="1333"/>
      <c r="DZ9" s="1333"/>
      <c r="EA9" s="1333"/>
      <c r="EB9" s="1333"/>
      <c r="EC9" s="1333" t="str">
        <f>MID(SUVAHAVUJ!AF95,10,1)</f>
        <v xml:space="preserve"> </v>
      </c>
      <c r="ED9" s="1333"/>
      <c r="EE9" s="1333"/>
      <c r="EF9" s="1333"/>
      <c r="EG9" s="1333"/>
      <c r="EH9" s="1306" t="str">
        <f>MID(SUVAHAVUJ!AF95,11,1)</f>
        <v>0</v>
      </c>
      <c r="EI9" s="1306"/>
      <c r="EJ9" s="1306"/>
      <c r="EK9" s="1306"/>
      <c r="EL9" s="1306"/>
      <c r="EM9" s="1316"/>
      <c r="EN9" s="354"/>
      <c r="EO9" s="355"/>
      <c r="EP9" s="1306" t="str">
        <f>MID(SUVAHAVUJ!AG95,1,1)</f>
        <v xml:space="preserve"> </v>
      </c>
      <c r="EQ9" s="1306"/>
      <c r="ER9" s="1306"/>
      <c r="ES9" s="1306"/>
      <c r="ET9" s="1306"/>
      <c r="EU9" s="1306"/>
      <c r="EV9" s="1306" t="str">
        <f>MID(SUVAHAVUJ!AG95,2,1)</f>
        <v xml:space="preserve"> </v>
      </c>
      <c r="EW9" s="1306"/>
      <c r="EX9" s="1306"/>
      <c r="EY9" s="1306"/>
      <c r="EZ9" s="1306"/>
      <c r="FA9" s="1306" t="str">
        <f>MID(SUVAHAVUJ!AG95,3,1)</f>
        <v xml:space="preserve"> </v>
      </c>
      <c r="FB9" s="1306"/>
      <c r="FC9" s="1306"/>
      <c r="FD9" s="1306"/>
      <c r="FE9" s="1306"/>
      <c r="FF9" s="1306"/>
      <c r="FG9" s="1306" t="str">
        <f>MID(SUVAHAVUJ!AG95,4,1)</f>
        <v xml:space="preserve"> </v>
      </c>
      <c r="FH9" s="1306"/>
      <c r="FI9" s="1306"/>
      <c r="FJ9" s="1306"/>
      <c r="FK9" s="1306"/>
      <c r="FL9" s="1307" t="str">
        <f>MID(SUVAHAVUJ!AG95,5,1)</f>
        <v xml:space="preserve"> </v>
      </c>
      <c r="FM9" s="1307"/>
      <c r="FN9" s="1307"/>
      <c r="FO9" s="1307"/>
      <c r="FP9" s="1307"/>
      <c r="FQ9" s="1307"/>
      <c r="FR9" s="1307" t="str">
        <f>MID(SUVAHAVUJ!AG95,6,1)</f>
        <v xml:space="preserve"> </v>
      </c>
      <c r="FS9" s="1307"/>
      <c r="FT9" s="1307"/>
      <c r="FU9" s="1307"/>
      <c r="FV9" s="1307"/>
      <c r="FW9" s="1331" t="str">
        <f>MID(SUVAHAVUJ!AG95,7,1)</f>
        <v xml:space="preserve"> </v>
      </c>
      <c r="FX9" s="1331"/>
      <c r="FY9" s="1331"/>
      <c r="FZ9" s="1331"/>
      <c r="GA9" s="1331"/>
      <c r="GB9" s="1331"/>
      <c r="GC9" s="1331" t="str">
        <f>MID(SUVAHAVUJ!AG95,8,1)</f>
        <v xml:space="preserve"> </v>
      </c>
      <c r="GD9" s="1331"/>
      <c r="GE9" s="1331"/>
      <c r="GF9" s="1331"/>
      <c r="GG9" s="1331"/>
      <c r="GH9" s="1331" t="str">
        <f>MID(SUVAHAVUJ!AG95,9,1)</f>
        <v xml:space="preserve"> </v>
      </c>
      <c r="GI9" s="1331"/>
      <c r="GJ9" s="1331"/>
      <c r="GK9" s="1331"/>
      <c r="GL9" s="1331"/>
      <c r="GM9" s="1331"/>
      <c r="GN9" s="1331" t="str">
        <f>MID(SUVAHAVUJ!AG95,10,1)</f>
        <v xml:space="preserve"> </v>
      </c>
      <c r="GO9" s="1331"/>
      <c r="GP9" s="1331"/>
      <c r="GQ9" s="1331"/>
      <c r="GR9" s="1331"/>
      <c r="GS9" s="1331" t="str">
        <f>MID(SUVAHAVUJ!AG95,11,1)</f>
        <v>0</v>
      </c>
      <c r="GT9" s="1331"/>
      <c r="GU9" s="1331"/>
      <c r="GV9" s="1331"/>
      <c r="GW9" s="1332"/>
    </row>
    <row r="10" spans="2:205" ht="24" customHeight="1" x14ac:dyDescent="0.2">
      <c r="B10" s="1429" t="s">
        <v>2346</v>
      </c>
      <c r="C10" s="1430"/>
      <c r="D10" s="1430"/>
      <c r="E10" s="1430"/>
      <c r="F10" s="1430"/>
      <c r="G10" s="1430"/>
      <c r="H10" s="1430"/>
      <c r="I10" s="1430"/>
      <c r="J10" s="1430"/>
      <c r="K10" s="1431"/>
      <c r="L10" s="1353" t="str">
        <f>SUVAHAVUJ!$D$96</f>
        <v>Oceňovacie rozdiely z precenenia majetku a záväzkov (+/- 414)</v>
      </c>
      <c r="M10" s="1354"/>
      <c r="N10" s="1354"/>
      <c r="O10" s="1354"/>
      <c r="P10" s="1354"/>
      <c r="Q10" s="1354"/>
      <c r="R10" s="1354"/>
      <c r="S10" s="1354"/>
      <c r="T10" s="1354"/>
      <c r="U10" s="1354"/>
      <c r="V10" s="1354"/>
      <c r="W10" s="1354"/>
      <c r="X10" s="1354"/>
      <c r="Y10" s="1354"/>
      <c r="Z10" s="1354"/>
      <c r="AA10" s="1354"/>
      <c r="AB10" s="1354"/>
      <c r="AC10" s="1354"/>
      <c r="AD10" s="1354"/>
      <c r="AE10" s="1354"/>
      <c r="AF10" s="1354"/>
      <c r="AG10" s="1354"/>
      <c r="AH10" s="1354"/>
      <c r="AI10" s="1354"/>
      <c r="AJ10" s="1354"/>
      <c r="AK10" s="1354"/>
      <c r="AL10" s="1354"/>
      <c r="AM10" s="1354"/>
      <c r="AN10" s="1354"/>
      <c r="AO10" s="1354"/>
      <c r="AP10" s="1354"/>
      <c r="AQ10" s="1354"/>
      <c r="AR10" s="1354"/>
      <c r="AS10" s="1354"/>
      <c r="AT10" s="1354"/>
      <c r="AU10" s="1354"/>
      <c r="AV10" s="1354"/>
      <c r="AW10" s="1354"/>
      <c r="AX10" s="1354"/>
      <c r="AY10" s="1354"/>
      <c r="AZ10" s="1354"/>
      <c r="BA10" s="1354"/>
      <c r="BB10" s="1354"/>
      <c r="BC10" s="1354"/>
      <c r="BD10" s="1354"/>
      <c r="BE10" s="1354"/>
      <c r="BF10" s="1354"/>
      <c r="BG10" s="1354"/>
      <c r="BH10" s="1354"/>
      <c r="BI10" s="1354"/>
      <c r="BJ10" s="1354"/>
      <c r="BK10" s="1354"/>
      <c r="BL10" s="1354"/>
      <c r="BM10" s="1354"/>
      <c r="BN10" s="1354"/>
      <c r="BO10" s="1354"/>
      <c r="BP10" s="1354"/>
      <c r="BQ10" s="1354"/>
      <c r="BR10" s="1354"/>
      <c r="BS10" s="1354"/>
      <c r="BT10" s="1354"/>
      <c r="BU10" s="1354"/>
      <c r="BV10" s="1354"/>
      <c r="BW10" s="1355" t="s">
        <v>2001</v>
      </c>
      <c r="BX10" s="1356"/>
      <c r="BY10" s="1356"/>
      <c r="BZ10" s="1356"/>
      <c r="CA10" s="1356"/>
      <c r="CB10" s="1356"/>
      <c r="CC10" s="1356"/>
      <c r="CD10" s="1357"/>
      <c r="CE10" s="1306" t="str">
        <f>MID(SUVAHAVUJ!AF96,1,1)</f>
        <v xml:space="preserve"> </v>
      </c>
      <c r="CF10" s="1306"/>
      <c r="CG10" s="1306"/>
      <c r="CH10" s="1306"/>
      <c r="CI10" s="1306"/>
      <c r="CJ10" s="1306" t="str">
        <f>MID(SUVAHAVUJ!AF96,2,1)</f>
        <v xml:space="preserve"> </v>
      </c>
      <c r="CK10" s="1306"/>
      <c r="CL10" s="1306"/>
      <c r="CM10" s="1306"/>
      <c r="CN10" s="1306"/>
      <c r="CO10" s="1306"/>
      <c r="CP10" s="1306" t="str">
        <f>MID(SUVAHAVUJ!AF96,3,1)</f>
        <v xml:space="preserve"> </v>
      </c>
      <c r="CQ10" s="1306"/>
      <c r="CR10" s="1306"/>
      <c r="CS10" s="1306"/>
      <c r="CT10" s="1306"/>
      <c r="CU10" s="1306" t="str">
        <f>MID(SUVAHAVUJ!AF96,4,1)</f>
        <v xml:space="preserve"> </v>
      </c>
      <c r="CV10" s="1306"/>
      <c r="CW10" s="1306"/>
      <c r="CX10" s="1306"/>
      <c r="CY10" s="1306"/>
      <c r="CZ10" s="1306"/>
      <c r="DA10" s="1306" t="str">
        <f>MID(SUVAHAVUJ!AF96,5,1)</f>
        <v xml:space="preserve"> </v>
      </c>
      <c r="DB10" s="1306"/>
      <c r="DC10" s="1306"/>
      <c r="DD10" s="1306"/>
      <c r="DE10" s="1306"/>
      <c r="DF10" s="1306" t="str">
        <f>MID(SUVAHAVUJ!AF96,6,1)</f>
        <v xml:space="preserve"> </v>
      </c>
      <c r="DG10" s="1306"/>
      <c r="DH10" s="1306"/>
      <c r="DI10" s="1306"/>
      <c r="DJ10" s="1306"/>
      <c r="DK10" s="1306"/>
      <c r="DL10" s="1306" t="str">
        <f>MID(SUVAHAVUJ!AF96,7,1)</f>
        <v xml:space="preserve"> </v>
      </c>
      <c r="DM10" s="1306"/>
      <c r="DN10" s="1306"/>
      <c r="DO10" s="1306"/>
      <c r="DP10" s="1306"/>
      <c r="DQ10" s="1306"/>
      <c r="DR10" s="1306" t="str">
        <f>MID(SUVAHAVUJ!AF96,8,1)</f>
        <v xml:space="preserve"> </v>
      </c>
      <c r="DS10" s="1306"/>
      <c r="DT10" s="1306"/>
      <c r="DU10" s="1306"/>
      <c r="DV10" s="1306"/>
      <c r="DW10" s="1333" t="str">
        <f>MID(SUVAHAVUJ!AF96,9,1)</f>
        <v xml:space="preserve"> </v>
      </c>
      <c r="DX10" s="1333"/>
      <c r="DY10" s="1333"/>
      <c r="DZ10" s="1333"/>
      <c r="EA10" s="1333"/>
      <c r="EB10" s="1333"/>
      <c r="EC10" s="1333" t="str">
        <f>MID(SUVAHAVUJ!AF96,10,1)</f>
        <v xml:space="preserve"> </v>
      </c>
      <c r="ED10" s="1333"/>
      <c r="EE10" s="1333"/>
      <c r="EF10" s="1333"/>
      <c r="EG10" s="1333"/>
      <c r="EH10" s="1306" t="str">
        <f>MID(SUVAHAVUJ!AF96,11,1)</f>
        <v>0</v>
      </c>
      <c r="EI10" s="1306"/>
      <c r="EJ10" s="1306"/>
      <c r="EK10" s="1306"/>
      <c r="EL10" s="1306"/>
      <c r="EM10" s="1316"/>
      <c r="EN10" s="354"/>
      <c r="EO10" s="355"/>
      <c r="EP10" s="1306" t="str">
        <f>MID(SUVAHAVUJ!AG96,1,1)</f>
        <v xml:space="preserve"> </v>
      </c>
      <c r="EQ10" s="1306"/>
      <c r="ER10" s="1306"/>
      <c r="ES10" s="1306"/>
      <c r="ET10" s="1306"/>
      <c r="EU10" s="1306"/>
      <c r="EV10" s="1306" t="str">
        <f>MID(SUVAHAVUJ!AG96,2,1)</f>
        <v xml:space="preserve"> </v>
      </c>
      <c r="EW10" s="1306"/>
      <c r="EX10" s="1306"/>
      <c r="EY10" s="1306"/>
      <c r="EZ10" s="1306"/>
      <c r="FA10" s="1306" t="str">
        <f>MID(SUVAHAVUJ!AG96,3,1)</f>
        <v xml:space="preserve"> </v>
      </c>
      <c r="FB10" s="1306"/>
      <c r="FC10" s="1306"/>
      <c r="FD10" s="1306"/>
      <c r="FE10" s="1306"/>
      <c r="FF10" s="1306"/>
      <c r="FG10" s="1306" t="str">
        <f>MID(SUVAHAVUJ!AG96,4,1)</f>
        <v xml:space="preserve"> </v>
      </c>
      <c r="FH10" s="1306"/>
      <c r="FI10" s="1306"/>
      <c r="FJ10" s="1306"/>
      <c r="FK10" s="1306"/>
      <c r="FL10" s="1307" t="str">
        <f>MID(SUVAHAVUJ!AG96,5,1)</f>
        <v xml:space="preserve"> </v>
      </c>
      <c r="FM10" s="1307"/>
      <c r="FN10" s="1307"/>
      <c r="FO10" s="1307"/>
      <c r="FP10" s="1307"/>
      <c r="FQ10" s="1307"/>
      <c r="FR10" s="1307" t="str">
        <f>MID(SUVAHAVUJ!AG96,6,1)</f>
        <v xml:space="preserve"> </v>
      </c>
      <c r="FS10" s="1307"/>
      <c r="FT10" s="1307"/>
      <c r="FU10" s="1307"/>
      <c r="FV10" s="1307"/>
      <c r="FW10" s="1331" t="str">
        <f>MID(SUVAHAVUJ!AG96,7,1)</f>
        <v xml:space="preserve"> </v>
      </c>
      <c r="FX10" s="1331"/>
      <c r="FY10" s="1331"/>
      <c r="FZ10" s="1331"/>
      <c r="GA10" s="1331"/>
      <c r="GB10" s="1331"/>
      <c r="GC10" s="1331" t="str">
        <f>MID(SUVAHAVUJ!AG96,8,1)</f>
        <v xml:space="preserve"> </v>
      </c>
      <c r="GD10" s="1331"/>
      <c r="GE10" s="1331"/>
      <c r="GF10" s="1331"/>
      <c r="GG10" s="1331"/>
      <c r="GH10" s="1331" t="str">
        <f>MID(SUVAHAVUJ!AG96,9,1)</f>
        <v xml:space="preserve"> </v>
      </c>
      <c r="GI10" s="1331"/>
      <c r="GJ10" s="1331"/>
      <c r="GK10" s="1331"/>
      <c r="GL10" s="1331"/>
      <c r="GM10" s="1331"/>
      <c r="GN10" s="1331" t="str">
        <f>MID(SUVAHAVUJ!AG96,10,1)</f>
        <v xml:space="preserve"> </v>
      </c>
      <c r="GO10" s="1331"/>
      <c r="GP10" s="1331"/>
      <c r="GQ10" s="1331"/>
      <c r="GR10" s="1331"/>
      <c r="GS10" s="1331" t="str">
        <f>MID(SUVAHAVUJ!AG96,11,1)</f>
        <v>0</v>
      </c>
      <c r="GT10" s="1331"/>
      <c r="GU10" s="1331"/>
      <c r="GV10" s="1331"/>
      <c r="GW10" s="1332"/>
    </row>
    <row r="11" spans="2:205" ht="24" customHeight="1" x14ac:dyDescent="0.2">
      <c r="B11" s="1334" t="s">
        <v>2080</v>
      </c>
      <c r="C11" s="1335"/>
      <c r="D11" s="1335"/>
      <c r="E11" s="1335"/>
      <c r="F11" s="1335"/>
      <c r="G11" s="1335"/>
      <c r="H11" s="1335"/>
      <c r="I11" s="1335"/>
      <c r="J11" s="1335"/>
      <c r="K11" s="1336"/>
      <c r="L11" s="1353" t="str">
        <f>SUVAHAVUJ!$D$97</f>
        <v>Oceňovacie rozdiely z kapitálových účastín
(+/- 415)</v>
      </c>
      <c r="M11" s="1354"/>
      <c r="N11" s="1354"/>
      <c r="O11" s="1354"/>
      <c r="P11" s="1354"/>
      <c r="Q11" s="1354"/>
      <c r="R11" s="1354"/>
      <c r="S11" s="1354"/>
      <c r="T11" s="1354"/>
      <c r="U11" s="1354"/>
      <c r="V11" s="1354"/>
      <c r="W11" s="1354"/>
      <c r="X11" s="1354"/>
      <c r="Y11" s="1354"/>
      <c r="Z11" s="1354"/>
      <c r="AA11" s="1354"/>
      <c r="AB11" s="1354"/>
      <c r="AC11" s="1354"/>
      <c r="AD11" s="1354"/>
      <c r="AE11" s="1354"/>
      <c r="AF11" s="1354"/>
      <c r="AG11" s="1354"/>
      <c r="AH11" s="1354"/>
      <c r="AI11" s="1354"/>
      <c r="AJ11" s="1354"/>
      <c r="AK11" s="1354"/>
      <c r="AL11" s="1354"/>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1354"/>
      <c r="BH11" s="1354"/>
      <c r="BI11" s="1354"/>
      <c r="BJ11" s="1354"/>
      <c r="BK11" s="1354"/>
      <c r="BL11" s="1354"/>
      <c r="BM11" s="1354"/>
      <c r="BN11" s="1354"/>
      <c r="BO11" s="1354"/>
      <c r="BP11" s="1354"/>
      <c r="BQ11" s="1354"/>
      <c r="BR11" s="1354"/>
      <c r="BS11" s="1354"/>
      <c r="BT11" s="1354"/>
      <c r="BU11" s="1354"/>
      <c r="BV11" s="1354"/>
      <c r="BW11" s="1355" t="s">
        <v>2002</v>
      </c>
      <c r="BX11" s="1356"/>
      <c r="BY11" s="1356"/>
      <c r="BZ11" s="1356"/>
      <c r="CA11" s="1356"/>
      <c r="CB11" s="1356"/>
      <c r="CC11" s="1356"/>
      <c r="CD11" s="1357"/>
      <c r="CE11" s="1306" t="str">
        <f>MID(SUVAHAVUJ!AF97,1,1)</f>
        <v xml:space="preserve"> </v>
      </c>
      <c r="CF11" s="1306"/>
      <c r="CG11" s="1306"/>
      <c r="CH11" s="1306"/>
      <c r="CI11" s="1306"/>
      <c r="CJ11" s="1306" t="str">
        <f>MID(SUVAHAVUJ!AF97,2,1)</f>
        <v xml:space="preserve"> </v>
      </c>
      <c r="CK11" s="1306"/>
      <c r="CL11" s="1306"/>
      <c r="CM11" s="1306"/>
      <c r="CN11" s="1306"/>
      <c r="CO11" s="1306"/>
      <c r="CP11" s="1306" t="str">
        <f>MID(SUVAHAVUJ!AF97,3,1)</f>
        <v xml:space="preserve"> </v>
      </c>
      <c r="CQ11" s="1306"/>
      <c r="CR11" s="1306"/>
      <c r="CS11" s="1306"/>
      <c r="CT11" s="1306"/>
      <c r="CU11" s="1306" t="str">
        <f>MID(SUVAHAVUJ!AF97,4,1)</f>
        <v xml:space="preserve"> </v>
      </c>
      <c r="CV11" s="1306"/>
      <c r="CW11" s="1306"/>
      <c r="CX11" s="1306"/>
      <c r="CY11" s="1306"/>
      <c r="CZ11" s="1306"/>
      <c r="DA11" s="1306" t="str">
        <f>MID(SUVAHAVUJ!AF97,5,1)</f>
        <v xml:space="preserve"> </v>
      </c>
      <c r="DB11" s="1306"/>
      <c r="DC11" s="1306"/>
      <c r="DD11" s="1306"/>
      <c r="DE11" s="1306"/>
      <c r="DF11" s="1306" t="str">
        <f>MID(SUVAHAVUJ!AF97,6,1)</f>
        <v xml:space="preserve"> </v>
      </c>
      <c r="DG11" s="1306"/>
      <c r="DH11" s="1306"/>
      <c r="DI11" s="1306"/>
      <c r="DJ11" s="1306"/>
      <c r="DK11" s="1306"/>
      <c r="DL11" s="1306" t="str">
        <f>MID(SUVAHAVUJ!AF97,7,1)</f>
        <v xml:space="preserve"> </v>
      </c>
      <c r="DM11" s="1306"/>
      <c r="DN11" s="1306"/>
      <c r="DO11" s="1306"/>
      <c r="DP11" s="1306"/>
      <c r="DQ11" s="1306"/>
      <c r="DR11" s="1306" t="str">
        <f>MID(SUVAHAVUJ!AF97,8,1)</f>
        <v xml:space="preserve"> </v>
      </c>
      <c r="DS11" s="1306"/>
      <c r="DT11" s="1306"/>
      <c r="DU11" s="1306"/>
      <c r="DV11" s="1306"/>
      <c r="DW11" s="1333" t="str">
        <f>MID(SUVAHAVUJ!AF97,9,1)</f>
        <v xml:space="preserve"> </v>
      </c>
      <c r="DX11" s="1333"/>
      <c r="DY11" s="1333"/>
      <c r="DZ11" s="1333"/>
      <c r="EA11" s="1333"/>
      <c r="EB11" s="1333"/>
      <c r="EC11" s="1333" t="str">
        <f>MID(SUVAHAVUJ!AF97,10,1)</f>
        <v xml:space="preserve"> </v>
      </c>
      <c r="ED11" s="1333"/>
      <c r="EE11" s="1333"/>
      <c r="EF11" s="1333"/>
      <c r="EG11" s="1333"/>
      <c r="EH11" s="1306" t="str">
        <f>MID(SUVAHAVUJ!AF97,11,1)</f>
        <v>0</v>
      </c>
      <c r="EI11" s="1306"/>
      <c r="EJ11" s="1306"/>
      <c r="EK11" s="1306"/>
      <c r="EL11" s="1306"/>
      <c r="EM11" s="1316"/>
      <c r="EN11" s="354"/>
      <c r="EO11" s="355"/>
      <c r="EP11" s="1306" t="str">
        <f>MID(SUVAHAVUJ!AG97,1,1)</f>
        <v xml:space="preserve"> </v>
      </c>
      <c r="EQ11" s="1306"/>
      <c r="ER11" s="1306"/>
      <c r="ES11" s="1306"/>
      <c r="ET11" s="1306"/>
      <c r="EU11" s="1306"/>
      <c r="EV11" s="1306" t="str">
        <f>MID(SUVAHAVUJ!AG97,2,1)</f>
        <v xml:space="preserve"> </v>
      </c>
      <c r="EW11" s="1306"/>
      <c r="EX11" s="1306"/>
      <c r="EY11" s="1306"/>
      <c r="EZ11" s="1306"/>
      <c r="FA11" s="1306" t="str">
        <f>MID(SUVAHAVUJ!AG97,3,1)</f>
        <v xml:space="preserve"> </v>
      </c>
      <c r="FB11" s="1306"/>
      <c r="FC11" s="1306"/>
      <c r="FD11" s="1306"/>
      <c r="FE11" s="1306"/>
      <c r="FF11" s="1306"/>
      <c r="FG11" s="1306" t="str">
        <f>MID(SUVAHAVUJ!AG97,4,1)</f>
        <v xml:space="preserve"> </v>
      </c>
      <c r="FH11" s="1306"/>
      <c r="FI11" s="1306"/>
      <c r="FJ11" s="1306"/>
      <c r="FK11" s="1306"/>
      <c r="FL11" s="1307" t="str">
        <f>MID(SUVAHAVUJ!AG97,5,1)</f>
        <v xml:space="preserve"> </v>
      </c>
      <c r="FM11" s="1307"/>
      <c r="FN11" s="1307"/>
      <c r="FO11" s="1307"/>
      <c r="FP11" s="1307"/>
      <c r="FQ11" s="1307"/>
      <c r="FR11" s="1307" t="str">
        <f>MID(SUVAHAVUJ!AG97,6,1)</f>
        <v xml:space="preserve"> </v>
      </c>
      <c r="FS11" s="1307"/>
      <c r="FT11" s="1307"/>
      <c r="FU11" s="1307"/>
      <c r="FV11" s="1307"/>
      <c r="FW11" s="1331" t="str">
        <f>MID(SUVAHAVUJ!AG97,7,1)</f>
        <v xml:space="preserve"> </v>
      </c>
      <c r="FX11" s="1331"/>
      <c r="FY11" s="1331"/>
      <c r="FZ11" s="1331"/>
      <c r="GA11" s="1331"/>
      <c r="GB11" s="1331"/>
      <c r="GC11" s="1331" t="str">
        <f>MID(SUVAHAVUJ!AG97,8,1)</f>
        <v xml:space="preserve"> </v>
      </c>
      <c r="GD11" s="1331"/>
      <c r="GE11" s="1331"/>
      <c r="GF11" s="1331"/>
      <c r="GG11" s="1331"/>
      <c r="GH11" s="1331" t="str">
        <f>MID(SUVAHAVUJ!AG97,9,1)</f>
        <v xml:space="preserve"> </v>
      </c>
      <c r="GI11" s="1331"/>
      <c r="GJ11" s="1331"/>
      <c r="GK11" s="1331"/>
      <c r="GL11" s="1331"/>
      <c r="GM11" s="1331"/>
      <c r="GN11" s="1331" t="str">
        <f>MID(SUVAHAVUJ!AG97,10,1)</f>
        <v xml:space="preserve"> </v>
      </c>
      <c r="GO11" s="1331"/>
      <c r="GP11" s="1331"/>
      <c r="GQ11" s="1331"/>
      <c r="GR11" s="1331"/>
      <c r="GS11" s="1331" t="str">
        <f>MID(SUVAHAVUJ!AG97,11,1)</f>
        <v>0</v>
      </c>
      <c r="GT11" s="1331"/>
      <c r="GU11" s="1331"/>
      <c r="GV11" s="1331"/>
      <c r="GW11" s="1332"/>
    </row>
    <row r="12" spans="2:205" ht="24" customHeight="1" x14ac:dyDescent="0.2">
      <c r="B12" s="1334" t="s">
        <v>2083</v>
      </c>
      <c r="C12" s="1335"/>
      <c r="D12" s="1335"/>
      <c r="E12" s="1335"/>
      <c r="F12" s="1335"/>
      <c r="G12" s="1335"/>
      <c r="H12" s="1335"/>
      <c r="I12" s="1335"/>
      <c r="J12" s="1335"/>
      <c r="K12" s="1336"/>
      <c r="L12" s="1353" t="str">
        <f>SUVAHAVUJ!$D$98</f>
        <v>Oceňovacie rozdiely z precenenia pri zlúčení, splynutí a rozdelení (+/- 416)</v>
      </c>
      <c r="M12" s="1354"/>
      <c r="N12" s="1354"/>
      <c r="O12" s="1354"/>
      <c r="P12" s="1354"/>
      <c r="Q12" s="1354"/>
      <c r="R12" s="1354"/>
      <c r="S12" s="1354"/>
      <c r="T12" s="1354"/>
      <c r="U12" s="1354"/>
      <c r="V12" s="1354"/>
      <c r="W12" s="1354"/>
      <c r="X12" s="1354"/>
      <c r="Y12" s="1354"/>
      <c r="Z12" s="1354"/>
      <c r="AA12" s="1354"/>
      <c r="AB12" s="1354"/>
      <c r="AC12" s="1354"/>
      <c r="AD12" s="1354"/>
      <c r="AE12" s="1354"/>
      <c r="AF12" s="1354"/>
      <c r="AG12" s="1354"/>
      <c r="AH12" s="1354"/>
      <c r="AI12" s="1354"/>
      <c r="AJ12" s="1354"/>
      <c r="AK12" s="1354"/>
      <c r="AL12" s="1354"/>
      <c r="AM12" s="1354"/>
      <c r="AN12" s="1354"/>
      <c r="AO12" s="1354"/>
      <c r="AP12" s="1354"/>
      <c r="AQ12" s="1354"/>
      <c r="AR12" s="1354"/>
      <c r="AS12" s="1354"/>
      <c r="AT12" s="1354"/>
      <c r="AU12" s="1354"/>
      <c r="AV12" s="1354"/>
      <c r="AW12" s="1354"/>
      <c r="AX12" s="1354"/>
      <c r="AY12" s="1354"/>
      <c r="AZ12" s="1354"/>
      <c r="BA12" s="1354"/>
      <c r="BB12" s="1354"/>
      <c r="BC12" s="1354"/>
      <c r="BD12" s="1354"/>
      <c r="BE12" s="1354"/>
      <c r="BF12" s="1354"/>
      <c r="BG12" s="1354"/>
      <c r="BH12" s="1354"/>
      <c r="BI12" s="1354"/>
      <c r="BJ12" s="1354"/>
      <c r="BK12" s="1354"/>
      <c r="BL12" s="1354"/>
      <c r="BM12" s="1354"/>
      <c r="BN12" s="1354"/>
      <c r="BO12" s="1354"/>
      <c r="BP12" s="1354"/>
      <c r="BQ12" s="1354"/>
      <c r="BR12" s="1354"/>
      <c r="BS12" s="1354"/>
      <c r="BT12" s="1354"/>
      <c r="BU12" s="1354"/>
      <c r="BV12" s="1354"/>
      <c r="BW12" s="1355" t="s">
        <v>2003</v>
      </c>
      <c r="BX12" s="1356"/>
      <c r="BY12" s="1356"/>
      <c r="BZ12" s="1356"/>
      <c r="CA12" s="1356"/>
      <c r="CB12" s="1356"/>
      <c r="CC12" s="1356"/>
      <c r="CD12" s="1357"/>
      <c r="CE12" s="1306" t="str">
        <f>MID(SUVAHAVUJ!AF98,1,1)</f>
        <v xml:space="preserve"> </v>
      </c>
      <c r="CF12" s="1306"/>
      <c r="CG12" s="1306"/>
      <c r="CH12" s="1306"/>
      <c r="CI12" s="1306"/>
      <c r="CJ12" s="1306" t="str">
        <f>MID(SUVAHAVUJ!AF98,2,1)</f>
        <v xml:space="preserve"> </v>
      </c>
      <c r="CK12" s="1306"/>
      <c r="CL12" s="1306"/>
      <c r="CM12" s="1306"/>
      <c r="CN12" s="1306"/>
      <c r="CO12" s="1306"/>
      <c r="CP12" s="1306" t="str">
        <f>MID(SUVAHAVUJ!AF98,3,1)</f>
        <v xml:space="preserve"> </v>
      </c>
      <c r="CQ12" s="1306"/>
      <c r="CR12" s="1306"/>
      <c r="CS12" s="1306"/>
      <c r="CT12" s="1306"/>
      <c r="CU12" s="1306" t="str">
        <f>MID(SUVAHAVUJ!AF98,4,1)</f>
        <v xml:space="preserve"> </v>
      </c>
      <c r="CV12" s="1306"/>
      <c r="CW12" s="1306"/>
      <c r="CX12" s="1306"/>
      <c r="CY12" s="1306"/>
      <c r="CZ12" s="1306"/>
      <c r="DA12" s="1306" t="str">
        <f>MID(SUVAHAVUJ!AF98,5,1)</f>
        <v xml:space="preserve"> </v>
      </c>
      <c r="DB12" s="1306"/>
      <c r="DC12" s="1306"/>
      <c r="DD12" s="1306"/>
      <c r="DE12" s="1306"/>
      <c r="DF12" s="1306" t="str">
        <f>MID(SUVAHAVUJ!AF98,6,1)</f>
        <v xml:space="preserve"> </v>
      </c>
      <c r="DG12" s="1306"/>
      <c r="DH12" s="1306"/>
      <c r="DI12" s="1306"/>
      <c r="DJ12" s="1306"/>
      <c r="DK12" s="1306"/>
      <c r="DL12" s="1306" t="str">
        <f>MID(SUVAHAVUJ!AF98,7,1)</f>
        <v xml:space="preserve"> </v>
      </c>
      <c r="DM12" s="1306"/>
      <c r="DN12" s="1306"/>
      <c r="DO12" s="1306"/>
      <c r="DP12" s="1306"/>
      <c r="DQ12" s="1306"/>
      <c r="DR12" s="1306" t="str">
        <f>MID(SUVAHAVUJ!AF98,8,1)</f>
        <v xml:space="preserve"> </v>
      </c>
      <c r="DS12" s="1306"/>
      <c r="DT12" s="1306"/>
      <c r="DU12" s="1306"/>
      <c r="DV12" s="1306"/>
      <c r="DW12" s="1333" t="str">
        <f>MID(SUVAHAVUJ!AF98,9,1)</f>
        <v xml:space="preserve"> </v>
      </c>
      <c r="DX12" s="1333"/>
      <c r="DY12" s="1333"/>
      <c r="DZ12" s="1333"/>
      <c r="EA12" s="1333"/>
      <c r="EB12" s="1333"/>
      <c r="EC12" s="1333" t="str">
        <f>MID(SUVAHAVUJ!AF98,10,1)</f>
        <v xml:space="preserve"> </v>
      </c>
      <c r="ED12" s="1333"/>
      <c r="EE12" s="1333"/>
      <c r="EF12" s="1333"/>
      <c r="EG12" s="1333"/>
      <c r="EH12" s="1306" t="str">
        <f>MID(SUVAHAVUJ!AF98,11,1)</f>
        <v>0</v>
      </c>
      <c r="EI12" s="1306"/>
      <c r="EJ12" s="1306"/>
      <c r="EK12" s="1306"/>
      <c r="EL12" s="1306"/>
      <c r="EM12" s="1316"/>
      <c r="EN12" s="354"/>
      <c r="EO12" s="355"/>
      <c r="EP12" s="1306" t="str">
        <f>MID(SUVAHAVUJ!AG98,1,1)</f>
        <v xml:space="preserve"> </v>
      </c>
      <c r="EQ12" s="1306"/>
      <c r="ER12" s="1306"/>
      <c r="ES12" s="1306"/>
      <c r="ET12" s="1306"/>
      <c r="EU12" s="1306"/>
      <c r="EV12" s="1306" t="str">
        <f>MID(SUVAHAVUJ!AG98,2,1)</f>
        <v xml:space="preserve"> </v>
      </c>
      <c r="EW12" s="1306"/>
      <c r="EX12" s="1306"/>
      <c r="EY12" s="1306"/>
      <c r="EZ12" s="1306"/>
      <c r="FA12" s="1306" t="str">
        <f>MID(SUVAHAVUJ!AG98,3,1)</f>
        <v xml:space="preserve"> </v>
      </c>
      <c r="FB12" s="1306"/>
      <c r="FC12" s="1306"/>
      <c r="FD12" s="1306"/>
      <c r="FE12" s="1306"/>
      <c r="FF12" s="1306"/>
      <c r="FG12" s="1306" t="str">
        <f>MID(SUVAHAVUJ!AG98,4,1)</f>
        <v xml:space="preserve"> </v>
      </c>
      <c r="FH12" s="1306"/>
      <c r="FI12" s="1306"/>
      <c r="FJ12" s="1306"/>
      <c r="FK12" s="1306"/>
      <c r="FL12" s="1307" t="str">
        <f>MID(SUVAHAVUJ!AG98,5,1)</f>
        <v xml:space="preserve"> </v>
      </c>
      <c r="FM12" s="1307"/>
      <c r="FN12" s="1307"/>
      <c r="FO12" s="1307"/>
      <c r="FP12" s="1307"/>
      <c r="FQ12" s="1307"/>
      <c r="FR12" s="1307" t="str">
        <f>MID(SUVAHAVUJ!AG98,6,1)</f>
        <v xml:space="preserve"> </v>
      </c>
      <c r="FS12" s="1307"/>
      <c r="FT12" s="1307"/>
      <c r="FU12" s="1307"/>
      <c r="FV12" s="1307"/>
      <c r="FW12" s="1331" t="str">
        <f>MID(SUVAHAVUJ!AG98,7,1)</f>
        <v xml:space="preserve"> </v>
      </c>
      <c r="FX12" s="1331"/>
      <c r="FY12" s="1331"/>
      <c r="FZ12" s="1331"/>
      <c r="GA12" s="1331"/>
      <c r="GB12" s="1331"/>
      <c r="GC12" s="1331" t="str">
        <f>MID(SUVAHAVUJ!AG98,8,1)</f>
        <v xml:space="preserve"> </v>
      </c>
      <c r="GD12" s="1331"/>
      <c r="GE12" s="1331"/>
      <c r="GF12" s="1331"/>
      <c r="GG12" s="1331"/>
      <c r="GH12" s="1331" t="str">
        <f>MID(SUVAHAVUJ!AG98,9,1)</f>
        <v xml:space="preserve"> </v>
      </c>
      <c r="GI12" s="1331"/>
      <c r="GJ12" s="1331"/>
      <c r="GK12" s="1331"/>
      <c r="GL12" s="1331"/>
      <c r="GM12" s="1331"/>
      <c r="GN12" s="1331" t="str">
        <f>MID(SUVAHAVUJ!AG98,10,1)</f>
        <v xml:space="preserve"> </v>
      </c>
      <c r="GO12" s="1331"/>
      <c r="GP12" s="1331"/>
      <c r="GQ12" s="1331"/>
      <c r="GR12" s="1331"/>
      <c r="GS12" s="1331" t="str">
        <f>MID(SUVAHAVUJ!AG98,11,1)</f>
        <v>0</v>
      </c>
      <c r="GT12" s="1331"/>
      <c r="GU12" s="1331"/>
      <c r="GV12" s="1331"/>
      <c r="GW12" s="1332"/>
    </row>
    <row r="13" spans="2:205" ht="24" customHeight="1" x14ac:dyDescent="0.2">
      <c r="B13" s="1342" t="s">
        <v>2356</v>
      </c>
      <c r="C13" s="1343"/>
      <c r="D13" s="1343"/>
      <c r="E13" s="1343"/>
      <c r="F13" s="1343"/>
      <c r="G13" s="1343"/>
      <c r="H13" s="1343"/>
      <c r="I13" s="1343"/>
      <c r="J13" s="1343"/>
      <c r="K13" s="1344"/>
      <c r="L13" s="1345" t="str">
        <f>SUVAHAVUJ!$D$99</f>
        <v>Výsledok hospodárenia minulých rokov r. 98 + r. 99</v>
      </c>
      <c r="M13" s="1346"/>
      <c r="N13" s="1346"/>
      <c r="O13" s="1346"/>
      <c r="P13" s="1346"/>
      <c r="Q13" s="1346"/>
      <c r="R13" s="1346"/>
      <c r="S13" s="1346"/>
      <c r="T13" s="1346"/>
      <c r="U13" s="1346"/>
      <c r="V13" s="1346"/>
      <c r="W13" s="1346"/>
      <c r="X13" s="1346"/>
      <c r="Y13" s="1346"/>
      <c r="Z13" s="1346"/>
      <c r="AA13" s="1346"/>
      <c r="AB13" s="1346"/>
      <c r="AC13" s="1346"/>
      <c r="AD13" s="1346"/>
      <c r="AE13" s="1346"/>
      <c r="AF13" s="1346"/>
      <c r="AG13" s="1346"/>
      <c r="AH13" s="1346"/>
      <c r="AI13" s="1346"/>
      <c r="AJ13" s="1346"/>
      <c r="AK13" s="1346"/>
      <c r="AL13" s="1346"/>
      <c r="AM13" s="1346"/>
      <c r="AN13" s="1346"/>
      <c r="AO13" s="1346"/>
      <c r="AP13" s="1346"/>
      <c r="AQ13" s="1346"/>
      <c r="AR13" s="1346"/>
      <c r="AS13" s="1346"/>
      <c r="AT13" s="1346"/>
      <c r="AU13" s="1346"/>
      <c r="AV13" s="1346"/>
      <c r="AW13" s="1346"/>
      <c r="AX13" s="1346"/>
      <c r="AY13" s="1346"/>
      <c r="AZ13" s="1346"/>
      <c r="BA13" s="1346"/>
      <c r="BB13" s="1346"/>
      <c r="BC13" s="1346"/>
      <c r="BD13" s="1346"/>
      <c r="BE13" s="1346"/>
      <c r="BF13" s="1346"/>
      <c r="BG13" s="1346"/>
      <c r="BH13" s="1346"/>
      <c r="BI13" s="1346"/>
      <c r="BJ13" s="1346"/>
      <c r="BK13" s="1346"/>
      <c r="BL13" s="1346"/>
      <c r="BM13" s="1346"/>
      <c r="BN13" s="1346"/>
      <c r="BO13" s="1346"/>
      <c r="BP13" s="1346"/>
      <c r="BQ13" s="1346"/>
      <c r="BR13" s="1346"/>
      <c r="BS13" s="1346"/>
      <c r="BT13" s="1346"/>
      <c r="BU13" s="1346"/>
      <c r="BV13" s="1346"/>
      <c r="BW13" s="1347" t="s">
        <v>2005</v>
      </c>
      <c r="BX13" s="1348"/>
      <c r="BY13" s="1348"/>
      <c r="BZ13" s="1348"/>
      <c r="CA13" s="1348"/>
      <c r="CB13" s="1348"/>
      <c r="CC13" s="1348"/>
      <c r="CD13" s="1349"/>
      <c r="CE13" s="1306" t="str">
        <f>MID(SUVAHAVUJ!AF99,1,1)</f>
        <v xml:space="preserve"> </v>
      </c>
      <c r="CF13" s="1306"/>
      <c r="CG13" s="1306"/>
      <c r="CH13" s="1306"/>
      <c r="CI13" s="1306"/>
      <c r="CJ13" s="1306" t="str">
        <f>MID(SUVAHAVUJ!AF99,2,1)</f>
        <v xml:space="preserve"> </v>
      </c>
      <c r="CK13" s="1306"/>
      <c r="CL13" s="1306"/>
      <c r="CM13" s="1306"/>
      <c r="CN13" s="1306"/>
      <c r="CO13" s="1306"/>
      <c r="CP13" s="1306" t="str">
        <f>MID(SUVAHAVUJ!AF99,3,1)</f>
        <v xml:space="preserve"> </v>
      </c>
      <c r="CQ13" s="1306"/>
      <c r="CR13" s="1306"/>
      <c r="CS13" s="1306"/>
      <c r="CT13" s="1306"/>
      <c r="CU13" s="1306" t="str">
        <f>MID(SUVAHAVUJ!AF99,4,1)</f>
        <v xml:space="preserve"> </v>
      </c>
      <c r="CV13" s="1306"/>
      <c r="CW13" s="1306"/>
      <c r="CX13" s="1306"/>
      <c r="CY13" s="1306"/>
      <c r="CZ13" s="1306"/>
      <c r="DA13" s="1306" t="str">
        <f>MID(SUVAHAVUJ!AF99,5,1)</f>
        <v xml:space="preserve"> </v>
      </c>
      <c r="DB13" s="1306"/>
      <c r="DC13" s="1306"/>
      <c r="DD13" s="1306"/>
      <c r="DE13" s="1306"/>
      <c r="DF13" s="1306" t="str">
        <f>MID(SUVAHAVUJ!AF99,6,1)</f>
        <v xml:space="preserve"> </v>
      </c>
      <c r="DG13" s="1306"/>
      <c r="DH13" s="1306"/>
      <c r="DI13" s="1306"/>
      <c r="DJ13" s="1306"/>
      <c r="DK13" s="1306"/>
      <c r="DL13" s="1306" t="str">
        <f>MID(SUVAHAVUJ!AF99,7,1)</f>
        <v xml:space="preserve"> </v>
      </c>
      <c r="DM13" s="1306"/>
      <c r="DN13" s="1306"/>
      <c r="DO13" s="1306"/>
      <c r="DP13" s="1306"/>
      <c r="DQ13" s="1306"/>
      <c r="DR13" s="1306" t="str">
        <f>MID(SUVAHAVUJ!AF99,8,1)</f>
        <v xml:space="preserve"> </v>
      </c>
      <c r="DS13" s="1306"/>
      <c r="DT13" s="1306"/>
      <c r="DU13" s="1306"/>
      <c r="DV13" s="1306"/>
      <c r="DW13" s="1333" t="str">
        <f>MID(SUVAHAVUJ!AF99,9,1)</f>
        <v xml:space="preserve"> </v>
      </c>
      <c r="DX13" s="1333"/>
      <c r="DY13" s="1333"/>
      <c r="DZ13" s="1333"/>
      <c r="EA13" s="1333"/>
      <c r="EB13" s="1333"/>
      <c r="EC13" s="1333" t="str">
        <f>MID(SUVAHAVUJ!AF99,10,1)</f>
        <v xml:space="preserve"> </v>
      </c>
      <c r="ED13" s="1333"/>
      <c r="EE13" s="1333"/>
      <c r="EF13" s="1333"/>
      <c r="EG13" s="1333"/>
      <c r="EH13" s="1306" t="str">
        <f>MID(SUVAHAVUJ!AF99,11,1)</f>
        <v>0</v>
      </c>
      <c r="EI13" s="1306"/>
      <c r="EJ13" s="1306"/>
      <c r="EK13" s="1306"/>
      <c r="EL13" s="1306"/>
      <c r="EM13" s="1316"/>
      <c r="EN13" s="354"/>
      <c r="EO13" s="355"/>
      <c r="EP13" s="1306" t="str">
        <f>MID(SUVAHAVUJ!AG99,1,1)</f>
        <v xml:space="preserve"> </v>
      </c>
      <c r="EQ13" s="1306"/>
      <c r="ER13" s="1306"/>
      <c r="ES13" s="1306"/>
      <c r="ET13" s="1306"/>
      <c r="EU13" s="1306"/>
      <c r="EV13" s="1306" t="str">
        <f>MID(SUVAHAVUJ!AG99,2,1)</f>
        <v xml:space="preserve"> </v>
      </c>
      <c r="EW13" s="1306"/>
      <c r="EX13" s="1306"/>
      <c r="EY13" s="1306"/>
      <c r="EZ13" s="1306"/>
      <c r="FA13" s="1306" t="str">
        <f>MID(SUVAHAVUJ!AG99,3,1)</f>
        <v xml:space="preserve"> </v>
      </c>
      <c r="FB13" s="1306"/>
      <c r="FC13" s="1306"/>
      <c r="FD13" s="1306"/>
      <c r="FE13" s="1306"/>
      <c r="FF13" s="1306"/>
      <c r="FG13" s="1306" t="str">
        <f>MID(SUVAHAVUJ!AG99,4,1)</f>
        <v xml:space="preserve"> </v>
      </c>
      <c r="FH13" s="1306"/>
      <c r="FI13" s="1306"/>
      <c r="FJ13" s="1306"/>
      <c r="FK13" s="1306"/>
      <c r="FL13" s="1307" t="str">
        <f>MID(SUVAHAVUJ!AG99,5,1)</f>
        <v xml:space="preserve"> </v>
      </c>
      <c r="FM13" s="1307"/>
      <c r="FN13" s="1307"/>
      <c r="FO13" s="1307"/>
      <c r="FP13" s="1307"/>
      <c r="FQ13" s="1307"/>
      <c r="FR13" s="1307" t="str">
        <f>MID(SUVAHAVUJ!AG99,6,1)</f>
        <v xml:space="preserve"> </v>
      </c>
      <c r="FS13" s="1307"/>
      <c r="FT13" s="1307"/>
      <c r="FU13" s="1307"/>
      <c r="FV13" s="1307"/>
      <c r="FW13" s="1331" t="str">
        <f>MID(SUVAHAVUJ!AG99,7,1)</f>
        <v xml:space="preserve"> </v>
      </c>
      <c r="FX13" s="1331"/>
      <c r="FY13" s="1331"/>
      <c r="FZ13" s="1331"/>
      <c r="GA13" s="1331"/>
      <c r="GB13" s="1331"/>
      <c r="GC13" s="1331" t="str">
        <f>MID(SUVAHAVUJ!AG99,8,1)</f>
        <v xml:space="preserve"> </v>
      </c>
      <c r="GD13" s="1331"/>
      <c r="GE13" s="1331"/>
      <c r="GF13" s="1331"/>
      <c r="GG13" s="1331"/>
      <c r="GH13" s="1331" t="str">
        <f>MID(SUVAHAVUJ!AG99,9,1)</f>
        <v xml:space="preserve"> </v>
      </c>
      <c r="GI13" s="1331"/>
      <c r="GJ13" s="1331"/>
      <c r="GK13" s="1331"/>
      <c r="GL13" s="1331"/>
      <c r="GM13" s="1331"/>
      <c r="GN13" s="1331" t="str">
        <f>MID(SUVAHAVUJ!AG99,10,1)</f>
        <v xml:space="preserve"> </v>
      </c>
      <c r="GO13" s="1331"/>
      <c r="GP13" s="1331"/>
      <c r="GQ13" s="1331"/>
      <c r="GR13" s="1331"/>
      <c r="GS13" s="1331" t="str">
        <f>MID(SUVAHAVUJ!AG99,11,1)</f>
        <v>0</v>
      </c>
      <c r="GT13" s="1331"/>
      <c r="GU13" s="1331"/>
      <c r="GV13" s="1331"/>
      <c r="GW13" s="1332"/>
    </row>
    <row r="14" spans="2:205" ht="24" customHeight="1" x14ac:dyDescent="0.2">
      <c r="B14" s="1426" t="s">
        <v>2359</v>
      </c>
      <c r="C14" s="1427"/>
      <c r="D14" s="1427"/>
      <c r="E14" s="1427"/>
      <c r="F14" s="1427"/>
      <c r="G14" s="1427"/>
      <c r="H14" s="1427"/>
      <c r="I14" s="1427"/>
      <c r="J14" s="1427"/>
      <c r="K14" s="1428"/>
      <c r="L14" s="1353" t="str">
        <f>SUVAHAVUJ!$D$100</f>
        <v>Nerozdelený zisk minulých rokov (428)</v>
      </c>
      <c r="M14" s="1354"/>
      <c r="N14" s="1354"/>
      <c r="O14" s="1354"/>
      <c r="P14" s="1354"/>
      <c r="Q14" s="1354"/>
      <c r="R14" s="1354"/>
      <c r="S14" s="1354"/>
      <c r="T14" s="1354"/>
      <c r="U14" s="1354"/>
      <c r="V14" s="1354"/>
      <c r="W14" s="1354"/>
      <c r="X14" s="1354"/>
      <c r="Y14" s="1354"/>
      <c r="Z14" s="1354"/>
      <c r="AA14" s="1354"/>
      <c r="AB14" s="1354"/>
      <c r="AC14" s="1354"/>
      <c r="AD14" s="1354"/>
      <c r="AE14" s="1354"/>
      <c r="AF14" s="1354"/>
      <c r="AG14" s="1354"/>
      <c r="AH14" s="1354"/>
      <c r="AI14" s="1354"/>
      <c r="AJ14" s="1354"/>
      <c r="AK14" s="1354"/>
      <c r="AL14" s="1354"/>
      <c r="AM14" s="1354"/>
      <c r="AN14" s="1354"/>
      <c r="AO14" s="1354"/>
      <c r="AP14" s="1354"/>
      <c r="AQ14" s="1354"/>
      <c r="AR14" s="1354"/>
      <c r="AS14" s="1354"/>
      <c r="AT14" s="1354"/>
      <c r="AU14" s="1354"/>
      <c r="AV14" s="1354"/>
      <c r="AW14" s="1354"/>
      <c r="AX14" s="1354"/>
      <c r="AY14" s="1354"/>
      <c r="AZ14" s="1354"/>
      <c r="BA14" s="1354"/>
      <c r="BB14" s="1354"/>
      <c r="BC14" s="1354"/>
      <c r="BD14" s="1354"/>
      <c r="BE14" s="1354"/>
      <c r="BF14" s="1354"/>
      <c r="BG14" s="1354"/>
      <c r="BH14" s="1354"/>
      <c r="BI14" s="1354"/>
      <c r="BJ14" s="1354"/>
      <c r="BK14" s="1354"/>
      <c r="BL14" s="1354"/>
      <c r="BM14" s="1354"/>
      <c r="BN14" s="1354"/>
      <c r="BO14" s="1354"/>
      <c r="BP14" s="1354"/>
      <c r="BQ14" s="1354"/>
      <c r="BR14" s="1354"/>
      <c r="BS14" s="1354"/>
      <c r="BT14" s="1354"/>
      <c r="BU14" s="1354"/>
      <c r="BV14" s="1354"/>
      <c r="BW14" s="1355" t="s">
        <v>2006</v>
      </c>
      <c r="BX14" s="1356"/>
      <c r="BY14" s="1356"/>
      <c r="BZ14" s="1356"/>
      <c r="CA14" s="1356"/>
      <c r="CB14" s="1356"/>
      <c r="CC14" s="1356"/>
      <c r="CD14" s="1357"/>
      <c r="CE14" s="1306" t="str">
        <f>MID(SUVAHAVUJ!AF100,1,1)</f>
        <v xml:space="preserve"> </v>
      </c>
      <c r="CF14" s="1306"/>
      <c r="CG14" s="1306"/>
      <c r="CH14" s="1306"/>
      <c r="CI14" s="1306"/>
      <c r="CJ14" s="1306" t="str">
        <f>MID(SUVAHAVUJ!AF100,2,1)</f>
        <v xml:space="preserve"> </v>
      </c>
      <c r="CK14" s="1306"/>
      <c r="CL14" s="1306"/>
      <c r="CM14" s="1306"/>
      <c r="CN14" s="1306"/>
      <c r="CO14" s="1306"/>
      <c r="CP14" s="1306" t="str">
        <f>MID(SUVAHAVUJ!AF100,3,1)</f>
        <v xml:space="preserve"> </v>
      </c>
      <c r="CQ14" s="1306"/>
      <c r="CR14" s="1306"/>
      <c r="CS14" s="1306"/>
      <c r="CT14" s="1306"/>
      <c r="CU14" s="1306" t="str">
        <f>MID(SUVAHAVUJ!AF100,4,1)</f>
        <v xml:space="preserve"> </v>
      </c>
      <c r="CV14" s="1306"/>
      <c r="CW14" s="1306"/>
      <c r="CX14" s="1306"/>
      <c r="CY14" s="1306"/>
      <c r="CZ14" s="1306"/>
      <c r="DA14" s="1306" t="str">
        <f>MID(SUVAHAVUJ!AF100,5,1)</f>
        <v xml:space="preserve"> </v>
      </c>
      <c r="DB14" s="1306"/>
      <c r="DC14" s="1306"/>
      <c r="DD14" s="1306"/>
      <c r="DE14" s="1306"/>
      <c r="DF14" s="1306" t="str">
        <f>MID(SUVAHAVUJ!AF100,6,1)</f>
        <v xml:space="preserve"> </v>
      </c>
      <c r="DG14" s="1306"/>
      <c r="DH14" s="1306"/>
      <c r="DI14" s="1306"/>
      <c r="DJ14" s="1306"/>
      <c r="DK14" s="1306"/>
      <c r="DL14" s="1306" t="str">
        <f>MID(SUVAHAVUJ!AF100,7,1)</f>
        <v xml:space="preserve"> </v>
      </c>
      <c r="DM14" s="1306"/>
      <c r="DN14" s="1306"/>
      <c r="DO14" s="1306"/>
      <c r="DP14" s="1306"/>
      <c r="DQ14" s="1306"/>
      <c r="DR14" s="1306" t="str">
        <f>MID(SUVAHAVUJ!AF100,8,1)</f>
        <v xml:space="preserve"> </v>
      </c>
      <c r="DS14" s="1306"/>
      <c r="DT14" s="1306"/>
      <c r="DU14" s="1306"/>
      <c r="DV14" s="1306"/>
      <c r="DW14" s="1333" t="str">
        <f>MID(SUVAHAVUJ!AF100,9,1)</f>
        <v xml:space="preserve"> </v>
      </c>
      <c r="DX14" s="1333"/>
      <c r="DY14" s="1333"/>
      <c r="DZ14" s="1333"/>
      <c r="EA14" s="1333"/>
      <c r="EB14" s="1333"/>
      <c r="EC14" s="1333" t="str">
        <f>MID(SUVAHAVUJ!AF100,10,1)</f>
        <v xml:space="preserve"> </v>
      </c>
      <c r="ED14" s="1333"/>
      <c r="EE14" s="1333"/>
      <c r="EF14" s="1333"/>
      <c r="EG14" s="1333"/>
      <c r="EH14" s="1306" t="str">
        <f>MID(SUVAHAVUJ!AF100,11,1)</f>
        <v>0</v>
      </c>
      <c r="EI14" s="1306"/>
      <c r="EJ14" s="1306"/>
      <c r="EK14" s="1306"/>
      <c r="EL14" s="1306"/>
      <c r="EM14" s="1316"/>
      <c r="EN14" s="354"/>
      <c r="EO14" s="355"/>
      <c r="EP14" s="1306" t="str">
        <f>MID(SUVAHAVUJ!AG100,1,1)</f>
        <v xml:space="preserve"> </v>
      </c>
      <c r="EQ14" s="1306"/>
      <c r="ER14" s="1306"/>
      <c r="ES14" s="1306"/>
      <c r="ET14" s="1306"/>
      <c r="EU14" s="1306"/>
      <c r="EV14" s="1306" t="str">
        <f>MID(SUVAHAVUJ!AG100,2,1)</f>
        <v xml:space="preserve"> </v>
      </c>
      <c r="EW14" s="1306"/>
      <c r="EX14" s="1306"/>
      <c r="EY14" s="1306"/>
      <c r="EZ14" s="1306"/>
      <c r="FA14" s="1306" t="str">
        <f>MID(SUVAHAVUJ!AG100,3,1)</f>
        <v xml:space="preserve"> </v>
      </c>
      <c r="FB14" s="1306"/>
      <c r="FC14" s="1306"/>
      <c r="FD14" s="1306"/>
      <c r="FE14" s="1306"/>
      <c r="FF14" s="1306"/>
      <c r="FG14" s="1306" t="str">
        <f>MID(SUVAHAVUJ!AG100,4,1)</f>
        <v xml:space="preserve"> </v>
      </c>
      <c r="FH14" s="1306"/>
      <c r="FI14" s="1306"/>
      <c r="FJ14" s="1306"/>
      <c r="FK14" s="1306"/>
      <c r="FL14" s="1307" t="str">
        <f>MID(SUVAHAVUJ!AG100,5,1)</f>
        <v xml:space="preserve"> </v>
      </c>
      <c r="FM14" s="1307"/>
      <c r="FN14" s="1307"/>
      <c r="FO14" s="1307"/>
      <c r="FP14" s="1307"/>
      <c r="FQ14" s="1307"/>
      <c r="FR14" s="1307" t="str">
        <f>MID(SUVAHAVUJ!AG100,6,1)</f>
        <v xml:space="preserve"> </v>
      </c>
      <c r="FS14" s="1307"/>
      <c r="FT14" s="1307"/>
      <c r="FU14" s="1307"/>
      <c r="FV14" s="1307"/>
      <c r="FW14" s="1331" t="str">
        <f>MID(SUVAHAVUJ!AG100,7,1)</f>
        <v xml:space="preserve"> </v>
      </c>
      <c r="FX14" s="1331"/>
      <c r="FY14" s="1331"/>
      <c r="FZ14" s="1331"/>
      <c r="GA14" s="1331"/>
      <c r="GB14" s="1331"/>
      <c r="GC14" s="1331" t="str">
        <f>MID(SUVAHAVUJ!AG100,8,1)</f>
        <v xml:space="preserve"> </v>
      </c>
      <c r="GD14" s="1331"/>
      <c r="GE14" s="1331"/>
      <c r="GF14" s="1331"/>
      <c r="GG14" s="1331"/>
      <c r="GH14" s="1331" t="str">
        <f>MID(SUVAHAVUJ!AG100,9,1)</f>
        <v xml:space="preserve"> </v>
      </c>
      <c r="GI14" s="1331"/>
      <c r="GJ14" s="1331"/>
      <c r="GK14" s="1331"/>
      <c r="GL14" s="1331"/>
      <c r="GM14" s="1331"/>
      <c r="GN14" s="1331" t="str">
        <f>MID(SUVAHAVUJ!AG100,10,1)</f>
        <v xml:space="preserve"> </v>
      </c>
      <c r="GO14" s="1331"/>
      <c r="GP14" s="1331"/>
      <c r="GQ14" s="1331"/>
      <c r="GR14" s="1331"/>
      <c r="GS14" s="1331" t="str">
        <f>MID(SUVAHAVUJ!AG100,11,1)</f>
        <v>0</v>
      </c>
      <c r="GT14" s="1331"/>
      <c r="GU14" s="1331"/>
      <c r="GV14" s="1331"/>
      <c r="GW14" s="1332"/>
    </row>
    <row r="15" spans="2:205" ht="24" customHeight="1" x14ac:dyDescent="0.2">
      <c r="B15" s="1334" t="s">
        <v>2080</v>
      </c>
      <c r="C15" s="1335"/>
      <c r="D15" s="1335"/>
      <c r="E15" s="1335"/>
      <c r="F15" s="1335"/>
      <c r="G15" s="1335"/>
      <c r="H15" s="1335"/>
      <c r="I15" s="1335"/>
      <c r="J15" s="1335"/>
      <c r="K15" s="1336"/>
      <c r="L15" s="1353" t="str">
        <f>SUVAHAVUJ!$D$101</f>
        <v>Neuhradená strata minulých rokov (/-/429)</v>
      </c>
      <c r="M15" s="1354"/>
      <c r="N15" s="1354"/>
      <c r="O15" s="1354"/>
      <c r="P15" s="1354"/>
      <c r="Q15" s="1354"/>
      <c r="R15" s="1354"/>
      <c r="S15" s="1354"/>
      <c r="T15" s="1354"/>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V15" s="1354"/>
      <c r="AW15" s="1354"/>
      <c r="AX15" s="1354"/>
      <c r="AY15" s="1354"/>
      <c r="AZ15" s="1354"/>
      <c r="BA15" s="1354"/>
      <c r="BB15" s="1354"/>
      <c r="BC15" s="1354"/>
      <c r="BD15" s="1354"/>
      <c r="BE15" s="1354"/>
      <c r="BF15" s="1354"/>
      <c r="BG15" s="1354"/>
      <c r="BH15" s="1354"/>
      <c r="BI15" s="1354"/>
      <c r="BJ15" s="1354"/>
      <c r="BK15" s="1354"/>
      <c r="BL15" s="1354"/>
      <c r="BM15" s="1354"/>
      <c r="BN15" s="1354"/>
      <c r="BO15" s="1354"/>
      <c r="BP15" s="1354"/>
      <c r="BQ15" s="1354"/>
      <c r="BR15" s="1354"/>
      <c r="BS15" s="1354"/>
      <c r="BT15" s="1354"/>
      <c r="BU15" s="1354"/>
      <c r="BV15" s="1354"/>
      <c r="BW15" s="1355" t="s">
        <v>2007</v>
      </c>
      <c r="BX15" s="1356"/>
      <c r="BY15" s="1356"/>
      <c r="BZ15" s="1356"/>
      <c r="CA15" s="1356"/>
      <c r="CB15" s="1356"/>
      <c r="CC15" s="1356"/>
      <c r="CD15" s="1357"/>
      <c r="CE15" s="1306" t="str">
        <f>MID(SUVAHAVUJ!AF101,1,1)</f>
        <v xml:space="preserve"> </v>
      </c>
      <c r="CF15" s="1306"/>
      <c r="CG15" s="1306"/>
      <c r="CH15" s="1306"/>
      <c r="CI15" s="1306"/>
      <c r="CJ15" s="1306" t="str">
        <f>MID(SUVAHAVUJ!AF101,2,1)</f>
        <v xml:space="preserve"> </v>
      </c>
      <c r="CK15" s="1306"/>
      <c r="CL15" s="1306"/>
      <c r="CM15" s="1306"/>
      <c r="CN15" s="1306"/>
      <c r="CO15" s="1306"/>
      <c r="CP15" s="1306" t="str">
        <f>MID(SUVAHAVUJ!AF101,3,1)</f>
        <v xml:space="preserve"> </v>
      </c>
      <c r="CQ15" s="1306"/>
      <c r="CR15" s="1306"/>
      <c r="CS15" s="1306"/>
      <c r="CT15" s="1306"/>
      <c r="CU15" s="1306" t="str">
        <f>MID(SUVAHAVUJ!AF101,4,1)</f>
        <v xml:space="preserve"> </v>
      </c>
      <c r="CV15" s="1306"/>
      <c r="CW15" s="1306"/>
      <c r="CX15" s="1306"/>
      <c r="CY15" s="1306"/>
      <c r="CZ15" s="1306"/>
      <c r="DA15" s="1306" t="str">
        <f>MID(SUVAHAVUJ!AF101,5,1)</f>
        <v xml:space="preserve"> </v>
      </c>
      <c r="DB15" s="1306"/>
      <c r="DC15" s="1306"/>
      <c r="DD15" s="1306"/>
      <c r="DE15" s="1306"/>
      <c r="DF15" s="1306" t="str">
        <f>MID(SUVAHAVUJ!AF101,6,1)</f>
        <v xml:space="preserve"> </v>
      </c>
      <c r="DG15" s="1306"/>
      <c r="DH15" s="1306"/>
      <c r="DI15" s="1306"/>
      <c r="DJ15" s="1306"/>
      <c r="DK15" s="1306"/>
      <c r="DL15" s="1306" t="str">
        <f>MID(SUVAHAVUJ!AF101,7,1)</f>
        <v xml:space="preserve"> </v>
      </c>
      <c r="DM15" s="1306"/>
      <c r="DN15" s="1306"/>
      <c r="DO15" s="1306"/>
      <c r="DP15" s="1306"/>
      <c r="DQ15" s="1306"/>
      <c r="DR15" s="1306" t="str">
        <f>MID(SUVAHAVUJ!AF101,8,1)</f>
        <v xml:space="preserve"> </v>
      </c>
      <c r="DS15" s="1306"/>
      <c r="DT15" s="1306"/>
      <c r="DU15" s="1306"/>
      <c r="DV15" s="1306"/>
      <c r="DW15" s="1333" t="str">
        <f>MID(SUVAHAVUJ!AF101,9,1)</f>
        <v xml:space="preserve"> </v>
      </c>
      <c r="DX15" s="1333"/>
      <c r="DY15" s="1333"/>
      <c r="DZ15" s="1333"/>
      <c r="EA15" s="1333"/>
      <c r="EB15" s="1333"/>
      <c r="EC15" s="1333" t="str">
        <f>MID(SUVAHAVUJ!AF101,10,1)</f>
        <v xml:space="preserve"> </v>
      </c>
      <c r="ED15" s="1333"/>
      <c r="EE15" s="1333"/>
      <c r="EF15" s="1333"/>
      <c r="EG15" s="1333"/>
      <c r="EH15" s="1306" t="str">
        <f>MID(SUVAHAVUJ!AF101,11,1)</f>
        <v>0</v>
      </c>
      <c r="EI15" s="1306"/>
      <c r="EJ15" s="1306"/>
      <c r="EK15" s="1306"/>
      <c r="EL15" s="1306"/>
      <c r="EM15" s="1316"/>
      <c r="EN15" s="354"/>
      <c r="EO15" s="355"/>
      <c r="EP15" s="1306" t="str">
        <f>MID(SUVAHAVUJ!AG101,1,1)</f>
        <v xml:space="preserve"> </v>
      </c>
      <c r="EQ15" s="1306"/>
      <c r="ER15" s="1306"/>
      <c r="ES15" s="1306"/>
      <c r="ET15" s="1306"/>
      <c r="EU15" s="1306"/>
      <c r="EV15" s="1306" t="str">
        <f>MID(SUVAHAVUJ!AG101,2,1)</f>
        <v xml:space="preserve"> </v>
      </c>
      <c r="EW15" s="1306"/>
      <c r="EX15" s="1306"/>
      <c r="EY15" s="1306"/>
      <c r="EZ15" s="1306"/>
      <c r="FA15" s="1306" t="str">
        <f>MID(SUVAHAVUJ!AG101,3,1)</f>
        <v xml:space="preserve"> </v>
      </c>
      <c r="FB15" s="1306"/>
      <c r="FC15" s="1306"/>
      <c r="FD15" s="1306"/>
      <c r="FE15" s="1306"/>
      <c r="FF15" s="1306"/>
      <c r="FG15" s="1306" t="str">
        <f>MID(SUVAHAVUJ!AG101,4,1)</f>
        <v xml:space="preserve"> </v>
      </c>
      <c r="FH15" s="1306"/>
      <c r="FI15" s="1306"/>
      <c r="FJ15" s="1306"/>
      <c r="FK15" s="1306"/>
      <c r="FL15" s="1307" t="str">
        <f>MID(SUVAHAVUJ!AG101,5,1)</f>
        <v xml:space="preserve"> </v>
      </c>
      <c r="FM15" s="1307"/>
      <c r="FN15" s="1307"/>
      <c r="FO15" s="1307"/>
      <c r="FP15" s="1307"/>
      <c r="FQ15" s="1307"/>
      <c r="FR15" s="1307" t="str">
        <f>MID(SUVAHAVUJ!AG101,6,1)</f>
        <v xml:space="preserve"> </v>
      </c>
      <c r="FS15" s="1307"/>
      <c r="FT15" s="1307"/>
      <c r="FU15" s="1307"/>
      <c r="FV15" s="1307"/>
      <c r="FW15" s="1331" t="str">
        <f>MID(SUVAHAVUJ!AG101,7,1)</f>
        <v xml:space="preserve"> </v>
      </c>
      <c r="FX15" s="1331"/>
      <c r="FY15" s="1331"/>
      <c r="FZ15" s="1331"/>
      <c r="GA15" s="1331"/>
      <c r="GB15" s="1331"/>
      <c r="GC15" s="1331" t="str">
        <f>MID(SUVAHAVUJ!AG101,8,1)</f>
        <v xml:space="preserve"> </v>
      </c>
      <c r="GD15" s="1331"/>
      <c r="GE15" s="1331"/>
      <c r="GF15" s="1331"/>
      <c r="GG15" s="1331"/>
      <c r="GH15" s="1331" t="str">
        <f>MID(SUVAHAVUJ!AG101,9,1)</f>
        <v xml:space="preserve"> </v>
      </c>
      <c r="GI15" s="1331"/>
      <c r="GJ15" s="1331"/>
      <c r="GK15" s="1331"/>
      <c r="GL15" s="1331"/>
      <c r="GM15" s="1331"/>
      <c r="GN15" s="1331" t="str">
        <f>MID(SUVAHAVUJ!AG101,10,1)</f>
        <v xml:space="preserve"> </v>
      </c>
      <c r="GO15" s="1331"/>
      <c r="GP15" s="1331"/>
      <c r="GQ15" s="1331"/>
      <c r="GR15" s="1331"/>
      <c r="GS15" s="1331" t="str">
        <f>MID(SUVAHAVUJ!AG101,11,1)</f>
        <v>0</v>
      </c>
      <c r="GT15" s="1331"/>
      <c r="GU15" s="1331"/>
      <c r="GV15" s="1331"/>
      <c r="GW15" s="1332"/>
    </row>
    <row r="16" spans="2:205" ht="24" customHeight="1" x14ac:dyDescent="0.2">
      <c r="B16" s="1342" t="s">
        <v>2366</v>
      </c>
      <c r="C16" s="1343"/>
      <c r="D16" s="1343"/>
      <c r="E16" s="1343"/>
      <c r="F16" s="1343"/>
      <c r="G16" s="1343"/>
      <c r="H16" s="1343"/>
      <c r="I16" s="1343"/>
      <c r="J16" s="1343"/>
      <c r="K16" s="1344"/>
      <c r="L16" s="1345" t="str">
        <f>SUVAHAVUJ!$D$102</f>
        <v>Výsledok hospodárenia za účtovné obdobie po zdanení /+-/  r. 01 - (r. 81 + r. 85 + r. 86 + r. 87 + r. 90 + r. 93 + r. 97
+ r. 101 + r. 141)</v>
      </c>
      <c r="M16" s="1346"/>
      <c r="N16" s="1346"/>
      <c r="O16" s="1346"/>
      <c r="P16" s="1346"/>
      <c r="Q16" s="1346"/>
      <c r="R16" s="1346"/>
      <c r="S16" s="1346"/>
      <c r="T16" s="1346"/>
      <c r="U16" s="1346"/>
      <c r="V16" s="1346"/>
      <c r="W16" s="1346"/>
      <c r="X16" s="1346"/>
      <c r="Y16" s="1346"/>
      <c r="Z16" s="1346"/>
      <c r="AA16" s="1346"/>
      <c r="AB16" s="1346"/>
      <c r="AC16" s="1346"/>
      <c r="AD16" s="1346"/>
      <c r="AE16" s="1346"/>
      <c r="AF16" s="1346"/>
      <c r="AG16" s="1346"/>
      <c r="AH16" s="1346"/>
      <c r="AI16" s="1346"/>
      <c r="AJ16" s="1346"/>
      <c r="AK16" s="1346"/>
      <c r="AL16" s="1346"/>
      <c r="AM16" s="1346"/>
      <c r="AN16" s="1346"/>
      <c r="AO16" s="1346"/>
      <c r="AP16" s="1346"/>
      <c r="AQ16" s="1346"/>
      <c r="AR16" s="1346"/>
      <c r="AS16" s="1346"/>
      <c r="AT16" s="1346"/>
      <c r="AU16" s="1346"/>
      <c r="AV16" s="1346"/>
      <c r="AW16" s="1346"/>
      <c r="AX16" s="1346"/>
      <c r="AY16" s="1346"/>
      <c r="AZ16" s="1346"/>
      <c r="BA16" s="1346"/>
      <c r="BB16" s="1346"/>
      <c r="BC16" s="1346"/>
      <c r="BD16" s="1346"/>
      <c r="BE16" s="1346"/>
      <c r="BF16" s="1346"/>
      <c r="BG16" s="1346"/>
      <c r="BH16" s="1346"/>
      <c r="BI16" s="1346"/>
      <c r="BJ16" s="1346"/>
      <c r="BK16" s="1346"/>
      <c r="BL16" s="1346"/>
      <c r="BM16" s="1346"/>
      <c r="BN16" s="1346"/>
      <c r="BO16" s="1346"/>
      <c r="BP16" s="1346"/>
      <c r="BQ16" s="1346"/>
      <c r="BR16" s="1346"/>
      <c r="BS16" s="1346"/>
      <c r="BT16" s="1346"/>
      <c r="BU16" s="1346"/>
      <c r="BV16" s="1346"/>
      <c r="BW16" s="1347" t="s">
        <v>871</v>
      </c>
      <c r="BX16" s="1348"/>
      <c r="BY16" s="1348"/>
      <c r="BZ16" s="1348"/>
      <c r="CA16" s="1348"/>
      <c r="CB16" s="1348"/>
      <c r="CC16" s="1348"/>
      <c r="CD16" s="1349"/>
      <c r="CE16" s="1306" t="str">
        <f>MID(SUVAHAVUJ!AF102,1,1)</f>
        <v xml:space="preserve"> </v>
      </c>
      <c r="CF16" s="1306"/>
      <c r="CG16" s="1306"/>
      <c r="CH16" s="1306"/>
      <c r="CI16" s="1306"/>
      <c r="CJ16" s="1306" t="str">
        <f>MID(SUVAHAVUJ!AF102,2,1)</f>
        <v xml:space="preserve"> </v>
      </c>
      <c r="CK16" s="1306"/>
      <c r="CL16" s="1306"/>
      <c r="CM16" s="1306"/>
      <c r="CN16" s="1306"/>
      <c r="CO16" s="1306"/>
      <c r="CP16" s="1306" t="str">
        <f>MID(SUVAHAVUJ!AF102,3,1)</f>
        <v xml:space="preserve"> </v>
      </c>
      <c r="CQ16" s="1306"/>
      <c r="CR16" s="1306"/>
      <c r="CS16" s="1306"/>
      <c r="CT16" s="1306"/>
      <c r="CU16" s="1306" t="str">
        <f>MID(SUVAHAVUJ!AF102,4,1)</f>
        <v xml:space="preserve"> </v>
      </c>
      <c r="CV16" s="1306"/>
      <c r="CW16" s="1306"/>
      <c r="CX16" s="1306"/>
      <c r="CY16" s="1306"/>
      <c r="CZ16" s="1306"/>
      <c r="DA16" s="1306" t="str">
        <f>MID(SUVAHAVUJ!AF102,5,1)</f>
        <v>1</v>
      </c>
      <c r="DB16" s="1306"/>
      <c r="DC16" s="1306"/>
      <c r="DD16" s="1306"/>
      <c r="DE16" s="1306"/>
      <c r="DF16" s="1306" t="str">
        <f>MID(SUVAHAVUJ!AF102,6,1)</f>
        <v>9</v>
      </c>
      <c r="DG16" s="1306"/>
      <c r="DH16" s="1306"/>
      <c r="DI16" s="1306"/>
      <c r="DJ16" s="1306"/>
      <c r="DK16" s="1306"/>
      <c r="DL16" s="1306" t="str">
        <f>MID(SUVAHAVUJ!AF102,7,1)</f>
        <v>6</v>
      </c>
      <c r="DM16" s="1306"/>
      <c r="DN16" s="1306"/>
      <c r="DO16" s="1306"/>
      <c r="DP16" s="1306"/>
      <c r="DQ16" s="1306"/>
      <c r="DR16" s="1306" t="str">
        <f>MID(SUVAHAVUJ!AF102,8,1)</f>
        <v>5</v>
      </c>
      <c r="DS16" s="1306"/>
      <c r="DT16" s="1306"/>
      <c r="DU16" s="1306"/>
      <c r="DV16" s="1306"/>
      <c r="DW16" s="1333" t="str">
        <f>MID(SUVAHAVUJ!AF102,9,1)</f>
        <v>0</v>
      </c>
      <c r="DX16" s="1333"/>
      <c r="DY16" s="1333"/>
      <c r="DZ16" s="1333"/>
      <c r="EA16" s="1333"/>
      <c r="EB16" s="1333"/>
      <c r="EC16" s="1333" t="str">
        <f>MID(SUVAHAVUJ!AF102,10,1)</f>
        <v>0</v>
      </c>
      <c r="ED16" s="1333"/>
      <c r="EE16" s="1333"/>
      <c r="EF16" s="1333"/>
      <c r="EG16" s="1333"/>
      <c r="EH16" s="1306" t="str">
        <f>MID(SUVAHAVUJ!AF102,11,1)</f>
        <v>1</v>
      </c>
      <c r="EI16" s="1306"/>
      <c r="EJ16" s="1306"/>
      <c r="EK16" s="1306"/>
      <c r="EL16" s="1306"/>
      <c r="EM16" s="1316"/>
      <c r="EN16" s="354"/>
      <c r="EO16" s="355"/>
      <c r="EP16" s="1306" t="str">
        <f>MID(SUVAHAVUJ!AG102,1,1)</f>
        <v xml:space="preserve"> </v>
      </c>
      <c r="EQ16" s="1306"/>
      <c r="ER16" s="1306"/>
      <c r="ES16" s="1306"/>
      <c r="ET16" s="1306"/>
      <c r="EU16" s="1306"/>
      <c r="EV16" s="1306" t="str">
        <f>MID(SUVAHAVUJ!AG102,2,1)</f>
        <v xml:space="preserve"> </v>
      </c>
      <c r="EW16" s="1306"/>
      <c r="EX16" s="1306"/>
      <c r="EY16" s="1306"/>
      <c r="EZ16" s="1306"/>
      <c r="FA16" s="1306" t="str">
        <f>MID(SUVAHAVUJ!AG102,3,1)</f>
        <v xml:space="preserve"> </v>
      </c>
      <c r="FB16" s="1306"/>
      <c r="FC16" s="1306"/>
      <c r="FD16" s="1306"/>
      <c r="FE16" s="1306"/>
      <c r="FF16" s="1306"/>
      <c r="FG16" s="1306" t="str">
        <f>MID(SUVAHAVUJ!AG102,4,1)</f>
        <v xml:space="preserve"> </v>
      </c>
      <c r="FH16" s="1306"/>
      <c r="FI16" s="1306"/>
      <c r="FJ16" s="1306"/>
      <c r="FK16" s="1306"/>
      <c r="FL16" s="1307" t="str">
        <f>MID(SUVAHAVUJ!AG102,5,1)</f>
        <v xml:space="preserve"> </v>
      </c>
      <c r="FM16" s="1307"/>
      <c r="FN16" s="1307"/>
      <c r="FO16" s="1307"/>
      <c r="FP16" s="1307"/>
      <c r="FQ16" s="1307"/>
      <c r="FR16" s="1307" t="str">
        <f>MID(SUVAHAVUJ!AG102,6,1)</f>
        <v>-</v>
      </c>
      <c r="FS16" s="1307"/>
      <c r="FT16" s="1307"/>
      <c r="FU16" s="1307"/>
      <c r="FV16" s="1307"/>
      <c r="FW16" s="1331" t="str">
        <f>MID(SUVAHAVUJ!AG102,7,1)</f>
        <v>1</v>
      </c>
      <c r="FX16" s="1331"/>
      <c r="FY16" s="1331"/>
      <c r="FZ16" s="1331"/>
      <c r="GA16" s="1331"/>
      <c r="GB16" s="1331"/>
      <c r="GC16" s="1331" t="str">
        <f>MID(SUVAHAVUJ!AG102,8,1)</f>
        <v>4</v>
      </c>
      <c r="GD16" s="1331"/>
      <c r="GE16" s="1331"/>
      <c r="GF16" s="1331"/>
      <c r="GG16" s="1331"/>
      <c r="GH16" s="1331" t="str">
        <f>MID(SUVAHAVUJ!AG102,9,1)</f>
        <v>0</v>
      </c>
      <c r="GI16" s="1331"/>
      <c r="GJ16" s="1331"/>
      <c r="GK16" s="1331"/>
      <c r="GL16" s="1331"/>
      <c r="GM16" s="1331"/>
      <c r="GN16" s="1331" t="str">
        <f>MID(SUVAHAVUJ!AG102,10,1)</f>
        <v>0</v>
      </c>
      <c r="GO16" s="1331"/>
      <c r="GP16" s="1331"/>
      <c r="GQ16" s="1331"/>
      <c r="GR16" s="1331"/>
      <c r="GS16" s="1331" t="str">
        <f>MID(SUVAHAVUJ!AG102,11,1)</f>
        <v>0</v>
      </c>
      <c r="GT16" s="1331"/>
      <c r="GU16" s="1331"/>
      <c r="GV16" s="1331"/>
      <c r="GW16" s="1332"/>
    </row>
    <row r="17" spans="1:205" ht="24" customHeight="1" x14ac:dyDescent="0.2">
      <c r="B17" s="1342" t="s">
        <v>1875</v>
      </c>
      <c r="C17" s="1343"/>
      <c r="D17" s="1343"/>
      <c r="E17" s="1343"/>
      <c r="F17" s="1343"/>
      <c r="G17" s="1343"/>
      <c r="H17" s="1343"/>
      <c r="I17" s="1343"/>
      <c r="J17" s="1343"/>
      <c r="K17" s="1344"/>
      <c r="L17" s="1345" t="str">
        <f>SUVAHAVUJ!$D$103</f>
        <v>Záväzky r. 102 + r. 118 + r. 121 + r. 122 + r. 136 + r. 139
 + r. 140</v>
      </c>
      <c r="M17" s="1346"/>
      <c r="N17" s="1346"/>
      <c r="O17" s="1346"/>
      <c r="P17" s="1346"/>
      <c r="Q17" s="1346"/>
      <c r="R17" s="1346"/>
      <c r="S17" s="1346"/>
      <c r="T17" s="1346"/>
      <c r="U17" s="1346"/>
      <c r="V17" s="1346"/>
      <c r="W17" s="1346"/>
      <c r="X17" s="1346"/>
      <c r="Y17" s="1346"/>
      <c r="Z17" s="1346"/>
      <c r="AA17" s="1346"/>
      <c r="AB17" s="1346"/>
      <c r="AC17" s="1346"/>
      <c r="AD17" s="1346"/>
      <c r="AE17" s="1346"/>
      <c r="AF17" s="1346"/>
      <c r="AG17" s="1346"/>
      <c r="AH17" s="1346"/>
      <c r="AI17" s="1346"/>
      <c r="AJ17" s="1346"/>
      <c r="AK17" s="1346"/>
      <c r="AL17" s="1346"/>
      <c r="AM17" s="1346"/>
      <c r="AN17" s="1346"/>
      <c r="AO17" s="1346"/>
      <c r="AP17" s="1346"/>
      <c r="AQ17" s="1346"/>
      <c r="AR17" s="1346"/>
      <c r="AS17" s="1346"/>
      <c r="AT17" s="1346"/>
      <c r="AU17" s="1346"/>
      <c r="AV17" s="1346"/>
      <c r="AW17" s="1346"/>
      <c r="AX17" s="1346"/>
      <c r="AY17" s="1346"/>
      <c r="AZ17" s="1346"/>
      <c r="BA17" s="1346"/>
      <c r="BB17" s="1346"/>
      <c r="BC17" s="1346"/>
      <c r="BD17" s="1346"/>
      <c r="BE17" s="1346"/>
      <c r="BF17" s="1346"/>
      <c r="BG17" s="1346"/>
      <c r="BH17" s="1346"/>
      <c r="BI17" s="1346"/>
      <c r="BJ17" s="1346"/>
      <c r="BK17" s="1346"/>
      <c r="BL17" s="1346"/>
      <c r="BM17" s="1346"/>
      <c r="BN17" s="1346"/>
      <c r="BO17" s="1346"/>
      <c r="BP17" s="1346"/>
      <c r="BQ17" s="1346"/>
      <c r="BR17" s="1346"/>
      <c r="BS17" s="1346"/>
      <c r="BT17" s="1346"/>
      <c r="BU17" s="1346"/>
      <c r="BV17" s="1346"/>
      <c r="BW17" s="1347" t="s">
        <v>872</v>
      </c>
      <c r="BX17" s="1348"/>
      <c r="BY17" s="1348"/>
      <c r="BZ17" s="1348"/>
      <c r="CA17" s="1348"/>
      <c r="CB17" s="1348"/>
      <c r="CC17" s="1348"/>
      <c r="CD17" s="1349"/>
      <c r="CE17" s="1306" t="str">
        <f>MID(SUVAHAVUJ!AF103,1,1)</f>
        <v xml:space="preserve"> </v>
      </c>
      <c r="CF17" s="1306"/>
      <c r="CG17" s="1306"/>
      <c r="CH17" s="1306"/>
      <c r="CI17" s="1306"/>
      <c r="CJ17" s="1306" t="str">
        <f>MID(SUVAHAVUJ!AF103,2,1)</f>
        <v xml:space="preserve"> </v>
      </c>
      <c r="CK17" s="1306"/>
      <c r="CL17" s="1306"/>
      <c r="CM17" s="1306"/>
      <c r="CN17" s="1306"/>
      <c r="CO17" s="1306"/>
      <c r="CP17" s="1306" t="str">
        <f>MID(SUVAHAVUJ!AF103,3,1)</f>
        <v xml:space="preserve"> </v>
      </c>
      <c r="CQ17" s="1306"/>
      <c r="CR17" s="1306"/>
      <c r="CS17" s="1306"/>
      <c r="CT17" s="1306"/>
      <c r="CU17" s="1306" t="str">
        <f>MID(SUVAHAVUJ!AF103,4,1)</f>
        <v xml:space="preserve"> </v>
      </c>
      <c r="CV17" s="1306"/>
      <c r="CW17" s="1306"/>
      <c r="CX17" s="1306"/>
      <c r="CY17" s="1306"/>
      <c r="CZ17" s="1306"/>
      <c r="DA17" s="1306" t="str">
        <f>MID(SUVAHAVUJ!AF103,5,1)</f>
        <v xml:space="preserve"> </v>
      </c>
      <c r="DB17" s="1306"/>
      <c r="DC17" s="1306"/>
      <c r="DD17" s="1306"/>
      <c r="DE17" s="1306"/>
      <c r="DF17" s="1306" t="str">
        <f>MID(SUVAHAVUJ!AF103,6,1)</f>
        <v xml:space="preserve"> </v>
      </c>
      <c r="DG17" s="1306"/>
      <c r="DH17" s="1306"/>
      <c r="DI17" s="1306"/>
      <c r="DJ17" s="1306"/>
      <c r="DK17" s="1306"/>
      <c r="DL17" s="1306" t="str">
        <f>MID(SUVAHAVUJ!AF103,7,1)</f>
        <v>1</v>
      </c>
      <c r="DM17" s="1306"/>
      <c r="DN17" s="1306"/>
      <c r="DO17" s="1306"/>
      <c r="DP17" s="1306"/>
      <c r="DQ17" s="1306"/>
      <c r="DR17" s="1306" t="str">
        <f>MID(SUVAHAVUJ!AF103,8,1)</f>
        <v>8</v>
      </c>
      <c r="DS17" s="1306"/>
      <c r="DT17" s="1306"/>
      <c r="DU17" s="1306"/>
      <c r="DV17" s="1306"/>
      <c r="DW17" s="1333" t="str">
        <f>MID(SUVAHAVUJ!AF103,9,1)</f>
        <v>0</v>
      </c>
      <c r="DX17" s="1333"/>
      <c r="DY17" s="1333"/>
      <c r="DZ17" s="1333"/>
      <c r="EA17" s="1333"/>
      <c r="EB17" s="1333"/>
      <c r="EC17" s="1333" t="str">
        <f>MID(SUVAHAVUJ!AF103,10,1)</f>
        <v>0</v>
      </c>
      <c r="ED17" s="1333"/>
      <c r="EE17" s="1333"/>
      <c r="EF17" s="1333"/>
      <c r="EG17" s="1333"/>
      <c r="EH17" s="1306" t="str">
        <f>MID(SUVAHAVUJ!AF103,11,1)</f>
        <v>0</v>
      </c>
      <c r="EI17" s="1306"/>
      <c r="EJ17" s="1306"/>
      <c r="EK17" s="1306"/>
      <c r="EL17" s="1306"/>
      <c r="EM17" s="1316"/>
      <c r="EN17" s="354"/>
      <c r="EO17" s="355"/>
      <c r="EP17" s="1306" t="str">
        <f>MID(SUVAHAVUJ!AG103,1,1)</f>
        <v xml:space="preserve"> </v>
      </c>
      <c r="EQ17" s="1306"/>
      <c r="ER17" s="1306"/>
      <c r="ES17" s="1306"/>
      <c r="ET17" s="1306"/>
      <c r="EU17" s="1306"/>
      <c r="EV17" s="1306" t="str">
        <f>MID(SUVAHAVUJ!AG103,2,1)</f>
        <v xml:space="preserve"> </v>
      </c>
      <c r="EW17" s="1306"/>
      <c r="EX17" s="1306"/>
      <c r="EY17" s="1306"/>
      <c r="EZ17" s="1306"/>
      <c r="FA17" s="1306" t="str">
        <f>MID(SUVAHAVUJ!AG103,3,1)</f>
        <v xml:space="preserve"> </v>
      </c>
      <c r="FB17" s="1306"/>
      <c r="FC17" s="1306"/>
      <c r="FD17" s="1306"/>
      <c r="FE17" s="1306"/>
      <c r="FF17" s="1306"/>
      <c r="FG17" s="1306" t="str">
        <f>MID(SUVAHAVUJ!AG103,4,1)</f>
        <v xml:space="preserve"> </v>
      </c>
      <c r="FH17" s="1306"/>
      <c r="FI17" s="1306"/>
      <c r="FJ17" s="1306"/>
      <c r="FK17" s="1306"/>
      <c r="FL17" s="1307" t="str">
        <f>MID(SUVAHAVUJ!AG103,5,1)</f>
        <v xml:space="preserve"> </v>
      </c>
      <c r="FM17" s="1307"/>
      <c r="FN17" s="1307"/>
      <c r="FO17" s="1307"/>
      <c r="FP17" s="1307"/>
      <c r="FQ17" s="1307"/>
      <c r="FR17" s="1307" t="str">
        <f>MID(SUVAHAVUJ!AG103,6,1)</f>
        <v xml:space="preserve"> </v>
      </c>
      <c r="FS17" s="1307"/>
      <c r="FT17" s="1307"/>
      <c r="FU17" s="1307"/>
      <c r="FV17" s="1307"/>
      <c r="FW17" s="1331" t="str">
        <f>MID(SUVAHAVUJ!AG103,7,1)</f>
        <v>2</v>
      </c>
      <c r="FX17" s="1331"/>
      <c r="FY17" s="1331"/>
      <c r="FZ17" s="1331"/>
      <c r="GA17" s="1331"/>
      <c r="GB17" s="1331"/>
      <c r="GC17" s="1331" t="str">
        <f>MID(SUVAHAVUJ!AG103,8,1)</f>
        <v>2</v>
      </c>
      <c r="GD17" s="1331"/>
      <c r="GE17" s="1331"/>
      <c r="GF17" s="1331"/>
      <c r="GG17" s="1331"/>
      <c r="GH17" s="1331" t="str">
        <f>MID(SUVAHAVUJ!AG103,9,1)</f>
        <v>0</v>
      </c>
      <c r="GI17" s="1331"/>
      <c r="GJ17" s="1331"/>
      <c r="GK17" s="1331"/>
      <c r="GL17" s="1331"/>
      <c r="GM17" s="1331"/>
      <c r="GN17" s="1331" t="str">
        <f>MID(SUVAHAVUJ!AG103,10,1)</f>
        <v>0</v>
      </c>
      <c r="GO17" s="1331"/>
      <c r="GP17" s="1331"/>
      <c r="GQ17" s="1331"/>
      <c r="GR17" s="1331"/>
      <c r="GS17" s="1331" t="str">
        <f>MID(SUVAHAVUJ!AG103,11,1)</f>
        <v>0</v>
      </c>
      <c r="GT17" s="1331"/>
      <c r="GU17" s="1331"/>
      <c r="GV17" s="1331"/>
      <c r="GW17" s="1332"/>
    </row>
    <row r="18" spans="1:205" ht="24" customHeight="1" x14ac:dyDescent="0.2">
      <c r="B18" s="1342" t="s">
        <v>2174</v>
      </c>
      <c r="C18" s="1343"/>
      <c r="D18" s="1343"/>
      <c r="E18" s="1343"/>
      <c r="F18" s="1343"/>
      <c r="G18" s="1343"/>
      <c r="H18" s="1343"/>
      <c r="I18" s="1343"/>
      <c r="J18" s="1343"/>
      <c r="K18" s="1344"/>
      <c r="L18" s="1345" t="str">
        <f>SUVAHAVUJ!$D$104</f>
        <v>Dlhodobé záväzky súčet (r. 103 + r. 107 až r. 117)</v>
      </c>
      <c r="M18" s="1346"/>
      <c r="N18" s="1346"/>
      <c r="O18" s="1346"/>
      <c r="P18" s="1346"/>
      <c r="Q18" s="1346"/>
      <c r="R18" s="1346"/>
      <c r="S18" s="1346"/>
      <c r="T18" s="1346"/>
      <c r="U18" s="1346"/>
      <c r="V18" s="1346"/>
      <c r="W18" s="1346"/>
      <c r="X18" s="1346"/>
      <c r="Y18" s="1346"/>
      <c r="Z18" s="1346"/>
      <c r="AA18" s="1346"/>
      <c r="AB18" s="1346"/>
      <c r="AC18" s="1346"/>
      <c r="AD18" s="1346"/>
      <c r="AE18" s="1346"/>
      <c r="AF18" s="1346"/>
      <c r="AG18" s="1346"/>
      <c r="AH18" s="1346"/>
      <c r="AI18" s="1346"/>
      <c r="AJ18" s="1346"/>
      <c r="AK18" s="1346"/>
      <c r="AL18" s="1346"/>
      <c r="AM18" s="1346"/>
      <c r="AN18" s="1346"/>
      <c r="AO18" s="1346"/>
      <c r="AP18" s="1346"/>
      <c r="AQ18" s="1346"/>
      <c r="AR18" s="1346"/>
      <c r="AS18" s="1346"/>
      <c r="AT18" s="1346"/>
      <c r="AU18" s="1346"/>
      <c r="AV18" s="1346"/>
      <c r="AW18" s="1346"/>
      <c r="AX18" s="1346"/>
      <c r="AY18" s="1346"/>
      <c r="AZ18" s="1346"/>
      <c r="BA18" s="1346"/>
      <c r="BB18" s="1346"/>
      <c r="BC18" s="1346"/>
      <c r="BD18" s="1346"/>
      <c r="BE18" s="1346"/>
      <c r="BF18" s="1346"/>
      <c r="BG18" s="1346"/>
      <c r="BH18" s="1346"/>
      <c r="BI18" s="1346"/>
      <c r="BJ18" s="1346"/>
      <c r="BK18" s="1346"/>
      <c r="BL18" s="1346"/>
      <c r="BM18" s="1346"/>
      <c r="BN18" s="1346"/>
      <c r="BO18" s="1346"/>
      <c r="BP18" s="1346"/>
      <c r="BQ18" s="1346"/>
      <c r="BR18" s="1346"/>
      <c r="BS18" s="1346"/>
      <c r="BT18" s="1346"/>
      <c r="BU18" s="1346"/>
      <c r="BV18" s="1346"/>
      <c r="BW18" s="1347" t="s">
        <v>873</v>
      </c>
      <c r="BX18" s="1348"/>
      <c r="BY18" s="1348"/>
      <c r="BZ18" s="1348"/>
      <c r="CA18" s="1348"/>
      <c r="CB18" s="1348"/>
      <c r="CC18" s="1348"/>
      <c r="CD18" s="1349"/>
      <c r="CE18" s="1306" t="str">
        <f>MID(SUVAHAVUJ!AF104,1,1)</f>
        <v xml:space="preserve"> </v>
      </c>
      <c r="CF18" s="1306"/>
      <c r="CG18" s="1306"/>
      <c r="CH18" s="1306"/>
      <c r="CI18" s="1306"/>
      <c r="CJ18" s="1306" t="str">
        <f>MID(SUVAHAVUJ!AF104,2,1)</f>
        <v xml:space="preserve"> </v>
      </c>
      <c r="CK18" s="1306"/>
      <c r="CL18" s="1306"/>
      <c r="CM18" s="1306"/>
      <c r="CN18" s="1306"/>
      <c r="CO18" s="1306"/>
      <c r="CP18" s="1306" t="str">
        <f>MID(SUVAHAVUJ!AF104,3,1)</f>
        <v xml:space="preserve"> </v>
      </c>
      <c r="CQ18" s="1306"/>
      <c r="CR18" s="1306"/>
      <c r="CS18" s="1306"/>
      <c r="CT18" s="1306"/>
      <c r="CU18" s="1306" t="str">
        <f>MID(SUVAHAVUJ!AF104,4,1)</f>
        <v xml:space="preserve"> </v>
      </c>
      <c r="CV18" s="1306"/>
      <c r="CW18" s="1306"/>
      <c r="CX18" s="1306"/>
      <c r="CY18" s="1306"/>
      <c r="CZ18" s="1306"/>
      <c r="DA18" s="1306" t="str">
        <f>MID(SUVAHAVUJ!AF104,5,1)</f>
        <v xml:space="preserve"> </v>
      </c>
      <c r="DB18" s="1306"/>
      <c r="DC18" s="1306"/>
      <c r="DD18" s="1306"/>
      <c r="DE18" s="1306"/>
      <c r="DF18" s="1306" t="str">
        <f>MID(SUVAHAVUJ!AF104,6,1)</f>
        <v xml:space="preserve"> </v>
      </c>
      <c r="DG18" s="1306"/>
      <c r="DH18" s="1306"/>
      <c r="DI18" s="1306"/>
      <c r="DJ18" s="1306"/>
      <c r="DK18" s="1306"/>
      <c r="DL18" s="1306" t="str">
        <f>MID(SUVAHAVUJ!AF104,7,1)</f>
        <v xml:space="preserve"> </v>
      </c>
      <c r="DM18" s="1306"/>
      <c r="DN18" s="1306"/>
      <c r="DO18" s="1306"/>
      <c r="DP18" s="1306"/>
      <c r="DQ18" s="1306"/>
      <c r="DR18" s="1306" t="str">
        <f>MID(SUVAHAVUJ!AF104,8,1)</f>
        <v xml:space="preserve"> </v>
      </c>
      <c r="DS18" s="1306"/>
      <c r="DT18" s="1306"/>
      <c r="DU18" s="1306"/>
      <c r="DV18" s="1306"/>
      <c r="DW18" s="1333" t="str">
        <f>MID(SUVAHAVUJ!AF104,9,1)</f>
        <v xml:space="preserve"> </v>
      </c>
      <c r="DX18" s="1333"/>
      <c r="DY18" s="1333"/>
      <c r="DZ18" s="1333"/>
      <c r="EA18" s="1333"/>
      <c r="EB18" s="1333"/>
      <c r="EC18" s="1333" t="str">
        <f>MID(SUVAHAVUJ!AF104,10,1)</f>
        <v xml:space="preserve"> </v>
      </c>
      <c r="ED18" s="1333"/>
      <c r="EE18" s="1333"/>
      <c r="EF18" s="1333"/>
      <c r="EG18" s="1333"/>
      <c r="EH18" s="1306" t="str">
        <f>MID(SUVAHAVUJ!AF104,11,1)</f>
        <v>0</v>
      </c>
      <c r="EI18" s="1306"/>
      <c r="EJ18" s="1306"/>
      <c r="EK18" s="1306"/>
      <c r="EL18" s="1306"/>
      <c r="EM18" s="1316"/>
      <c r="EN18" s="354"/>
      <c r="EO18" s="355"/>
      <c r="EP18" s="1306" t="str">
        <f>MID(SUVAHAVUJ!AG104,1,1)</f>
        <v xml:space="preserve"> </v>
      </c>
      <c r="EQ18" s="1306"/>
      <c r="ER18" s="1306"/>
      <c r="ES18" s="1306"/>
      <c r="ET18" s="1306"/>
      <c r="EU18" s="1306"/>
      <c r="EV18" s="1306" t="str">
        <f>MID(SUVAHAVUJ!AG104,2,1)</f>
        <v xml:space="preserve"> </v>
      </c>
      <c r="EW18" s="1306"/>
      <c r="EX18" s="1306"/>
      <c r="EY18" s="1306"/>
      <c r="EZ18" s="1306"/>
      <c r="FA18" s="1306" t="str">
        <f>MID(SUVAHAVUJ!AG104,3,1)</f>
        <v xml:space="preserve"> </v>
      </c>
      <c r="FB18" s="1306"/>
      <c r="FC18" s="1306"/>
      <c r="FD18" s="1306"/>
      <c r="FE18" s="1306"/>
      <c r="FF18" s="1306"/>
      <c r="FG18" s="1306" t="str">
        <f>MID(SUVAHAVUJ!AG104,4,1)</f>
        <v xml:space="preserve"> </v>
      </c>
      <c r="FH18" s="1306"/>
      <c r="FI18" s="1306"/>
      <c r="FJ18" s="1306"/>
      <c r="FK18" s="1306"/>
      <c r="FL18" s="1307" t="str">
        <f>MID(SUVAHAVUJ!AG104,5,1)</f>
        <v xml:space="preserve"> </v>
      </c>
      <c r="FM18" s="1307"/>
      <c r="FN18" s="1307"/>
      <c r="FO18" s="1307"/>
      <c r="FP18" s="1307"/>
      <c r="FQ18" s="1307"/>
      <c r="FR18" s="1307" t="str">
        <f>MID(SUVAHAVUJ!AG104,6,1)</f>
        <v xml:space="preserve"> </v>
      </c>
      <c r="FS18" s="1307"/>
      <c r="FT18" s="1307"/>
      <c r="FU18" s="1307"/>
      <c r="FV18" s="1307"/>
      <c r="FW18" s="1331" t="str">
        <f>MID(SUVAHAVUJ!AG104,7,1)</f>
        <v xml:space="preserve"> </v>
      </c>
      <c r="FX18" s="1331"/>
      <c r="FY18" s="1331"/>
      <c r="FZ18" s="1331"/>
      <c r="GA18" s="1331"/>
      <c r="GB18" s="1331"/>
      <c r="GC18" s="1331" t="str">
        <f>MID(SUVAHAVUJ!AG104,8,1)</f>
        <v xml:space="preserve"> </v>
      </c>
      <c r="GD18" s="1331"/>
      <c r="GE18" s="1331"/>
      <c r="GF18" s="1331"/>
      <c r="GG18" s="1331"/>
      <c r="GH18" s="1331" t="str">
        <f>MID(SUVAHAVUJ!AG104,9,1)</f>
        <v xml:space="preserve"> </v>
      </c>
      <c r="GI18" s="1331"/>
      <c r="GJ18" s="1331"/>
      <c r="GK18" s="1331"/>
      <c r="GL18" s="1331"/>
      <c r="GM18" s="1331"/>
      <c r="GN18" s="1331" t="str">
        <f>MID(SUVAHAVUJ!AG104,10,1)</f>
        <v xml:space="preserve"> </v>
      </c>
      <c r="GO18" s="1331"/>
      <c r="GP18" s="1331"/>
      <c r="GQ18" s="1331"/>
      <c r="GR18" s="1331"/>
      <c r="GS18" s="1331" t="str">
        <f>MID(SUVAHAVUJ!AG104,11,1)</f>
        <v>0</v>
      </c>
      <c r="GT18" s="1331"/>
      <c r="GU18" s="1331"/>
      <c r="GV18" s="1331"/>
      <c r="GW18" s="1332"/>
    </row>
    <row r="19" spans="1:205" ht="24" customHeight="1" x14ac:dyDescent="0.2">
      <c r="B19" s="1342" t="s">
        <v>2177</v>
      </c>
      <c r="C19" s="1343"/>
      <c r="D19" s="1343"/>
      <c r="E19" s="1343"/>
      <c r="F19" s="1343"/>
      <c r="G19" s="1343"/>
      <c r="H19" s="1343"/>
      <c r="I19" s="1343"/>
      <c r="J19" s="1343"/>
      <c r="K19" s="1344"/>
      <c r="L19" s="1345" t="str">
        <f>SUVAHAVUJ!$D$105</f>
        <v>Dlhodobé záväzky z obchodného styku súčet
(r. 104 až r. 106)</v>
      </c>
      <c r="M19" s="1346"/>
      <c r="N19" s="1346"/>
      <c r="O19" s="1346"/>
      <c r="P19" s="1346"/>
      <c r="Q19" s="1346"/>
      <c r="R19" s="1346"/>
      <c r="S19" s="1346"/>
      <c r="T19" s="1346"/>
      <c r="U19" s="1346"/>
      <c r="V19" s="1346"/>
      <c r="W19" s="1346"/>
      <c r="X19" s="1346"/>
      <c r="Y19" s="1346"/>
      <c r="Z19" s="1346"/>
      <c r="AA19" s="1346"/>
      <c r="AB19" s="1346"/>
      <c r="AC19" s="1346"/>
      <c r="AD19" s="1346"/>
      <c r="AE19" s="1346"/>
      <c r="AF19" s="1346"/>
      <c r="AG19" s="1346"/>
      <c r="AH19" s="1346"/>
      <c r="AI19" s="1346"/>
      <c r="AJ19" s="1346"/>
      <c r="AK19" s="1346"/>
      <c r="AL19" s="1346"/>
      <c r="AM19" s="1346"/>
      <c r="AN19" s="1346"/>
      <c r="AO19" s="1346"/>
      <c r="AP19" s="1346"/>
      <c r="AQ19" s="1346"/>
      <c r="AR19" s="1346"/>
      <c r="AS19" s="1346"/>
      <c r="AT19" s="1346"/>
      <c r="AU19" s="1346"/>
      <c r="AV19" s="1346"/>
      <c r="AW19" s="1346"/>
      <c r="AX19" s="1346"/>
      <c r="AY19" s="1346"/>
      <c r="AZ19" s="1346"/>
      <c r="BA19" s="1346"/>
      <c r="BB19" s="1346"/>
      <c r="BC19" s="1346"/>
      <c r="BD19" s="1346"/>
      <c r="BE19" s="1346"/>
      <c r="BF19" s="1346"/>
      <c r="BG19" s="1346"/>
      <c r="BH19" s="1346"/>
      <c r="BI19" s="1346"/>
      <c r="BJ19" s="1346"/>
      <c r="BK19" s="1346"/>
      <c r="BL19" s="1346"/>
      <c r="BM19" s="1346"/>
      <c r="BN19" s="1346"/>
      <c r="BO19" s="1346"/>
      <c r="BP19" s="1346"/>
      <c r="BQ19" s="1346"/>
      <c r="BR19" s="1346"/>
      <c r="BS19" s="1346"/>
      <c r="BT19" s="1346"/>
      <c r="BU19" s="1346"/>
      <c r="BV19" s="1346"/>
      <c r="BW19" s="1347" t="s">
        <v>874</v>
      </c>
      <c r="BX19" s="1348"/>
      <c r="BY19" s="1348"/>
      <c r="BZ19" s="1348"/>
      <c r="CA19" s="1348"/>
      <c r="CB19" s="1348"/>
      <c r="CC19" s="1348"/>
      <c r="CD19" s="1349"/>
      <c r="CE19" s="1306" t="str">
        <f>MID(SUVAHAVUJ!AF105,1,1)</f>
        <v xml:space="preserve"> </v>
      </c>
      <c r="CF19" s="1306"/>
      <c r="CG19" s="1306"/>
      <c r="CH19" s="1306"/>
      <c r="CI19" s="1306"/>
      <c r="CJ19" s="1306" t="str">
        <f>MID(SUVAHAVUJ!AF105,2,1)</f>
        <v xml:space="preserve"> </v>
      </c>
      <c r="CK19" s="1306"/>
      <c r="CL19" s="1306"/>
      <c r="CM19" s="1306"/>
      <c r="CN19" s="1306"/>
      <c r="CO19" s="1306"/>
      <c r="CP19" s="1306" t="str">
        <f>MID(SUVAHAVUJ!AF105,3,1)</f>
        <v xml:space="preserve"> </v>
      </c>
      <c r="CQ19" s="1306"/>
      <c r="CR19" s="1306"/>
      <c r="CS19" s="1306"/>
      <c r="CT19" s="1306"/>
      <c r="CU19" s="1306" t="str">
        <f>MID(SUVAHAVUJ!AF105,4,1)</f>
        <v xml:space="preserve"> </v>
      </c>
      <c r="CV19" s="1306"/>
      <c r="CW19" s="1306"/>
      <c r="CX19" s="1306"/>
      <c r="CY19" s="1306"/>
      <c r="CZ19" s="1306"/>
      <c r="DA19" s="1306" t="str">
        <f>MID(SUVAHAVUJ!AF105,5,1)</f>
        <v xml:space="preserve"> </v>
      </c>
      <c r="DB19" s="1306"/>
      <c r="DC19" s="1306"/>
      <c r="DD19" s="1306"/>
      <c r="DE19" s="1306"/>
      <c r="DF19" s="1306" t="str">
        <f>MID(SUVAHAVUJ!AF105,6,1)</f>
        <v xml:space="preserve"> </v>
      </c>
      <c r="DG19" s="1306"/>
      <c r="DH19" s="1306"/>
      <c r="DI19" s="1306"/>
      <c r="DJ19" s="1306"/>
      <c r="DK19" s="1306"/>
      <c r="DL19" s="1306" t="str">
        <f>MID(SUVAHAVUJ!AF105,7,1)</f>
        <v xml:space="preserve"> </v>
      </c>
      <c r="DM19" s="1306"/>
      <c r="DN19" s="1306"/>
      <c r="DO19" s="1306"/>
      <c r="DP19" s="1306"/>
      <c r="DQ19" s="1306"/>
      <c r="DR19" s="1306" t="str">
        <f>MID(SUVAHAVUJ!AF105,8,1)</f>
        <v xml:space="preserve"> </v>
      </c>
      <c r="DS19" s="1306"/>
      <c r="DT19" s="1306"/>
      <c r="DU19" s="1306"/>
      <c r="DV19" s="1306"/>
      <c r="DW19" s="1333" t="str">
        <f>MID(SUVAHAVUJ!AF105,9,1)</f>
        <v xml:space="preserve"> </v>
      </c>
      <c r="DX19" s="1333"/>
      <c r="DY19" s="1333"/>
      <c r="DZ19" s="1333"/>
      <c r="EA19" s="1333"/>
      <c r="EB19" s="1333"/>
      <c r="EC19" s="1333" t="str">
        <f>MID(SUVAHAVUJ!AF105,10,1)</f>
        <v xml:space="preserve"> </v>
      </c>
      <c r="ED19" s="1333"/>
      <c r="EE19" s="1333"/>
      <c r="EF19" s="1333"/>
      <c r="EG19" s="1333"/>
      <c r="EH19" s="1306" t="str">
        <f>MID(SUVAHAVUJ!AF105,11,1)</f>
        <v>0</v>
      </c>
      <c r="EI19" s="1306"/>
      <c r="EJ19" s="1306"/>
      <c r="EK19" s="1306"/>
      <c r="EL19" s="1306"/>
      <c r="EM19" s="1316"/>
      <c r="EN19" s="354"/>
      <c r="EO19" s="355"/>
      <c r="EP19" s="1306" t="str">
        <f>MID(SUVAHAVUJ!AG105,1,1)</f>
        <v xml:space="preserve"> </v>
      </c>
      <c r="EQ19" s="1306"/>
      <c r="ER19" s="1306"/>
      <c r="ES19" s="1306"/>
      <c r="ET19" s="1306"/>
      <c r="EU19" s="1306"/>
      <c r="EV19" s="1306" t="str">
        <f>MID(SUVAHAVUJ!AG105,2,1)</f>
        <v xml:space="preserve"> </v>
      </c>
      <c r="EW19" s="1306"/>
      <c r="EX19" s="1306"/>
      <c r="EY19" s="1306"/>
      <c r="EZ19" s="1306"/>
      <c r="FA19" s="1306" t="str">
        <f>MID(SUVAHAVUJ!AG105,3,1)</f>
        <v xml:space="preserve"> </v>
      </c>
      <c r="FB19" s="1306"/>
      <c r="FC19" s="1306"/>
      <c r="FD19" s="1306"/>
      <c r="FE19" s="1306"/>
      <c r="FF19" s="1306"/>
      <c r="FG19" s="1306" t="str">
        <f>MID(SUVAHAVUJ!AG105,4,1)</f>
        <v xml:space="preserve"> </v>
      </c>
      <c r="FH19" s="1306"/>
      <c r="FI19" s="1306"/>
      <c r="FJ19" s="1306"/>
      <c r="FK19" s="1306"/>
      <c r="FL19" s="1307" t="str">
        <f>MID(SUVAHAVUJ!AG105,5,1)</f>
        <v xml:space="preserve"> </v>
      </c>
      <c r="FM19" s="1307"/>
      <c r="FN19" s="1307"/>
      <c r="FO19" s="1307"/>
      <c r="FP19" s="1307"/>
      <c r="FQ19" s="1307"/>
      <c r="FR19" s="1307" t="str">
        <f>MID(SUVAHAVUJ!AG105,6,1)</f>
        <v xml:space="preserve"> </v>
      </c>
      <c r="FS19" s="1307"/>
      <c r="FT19" s="1307"/>
      <c r="FU19" s="1307"/>
      <c r="FV19" s="1307"/>
      <c r="FW19" s="1331" t="str">
        <f>MID(SUVAHAVUJ!AG105,7,1)</f>
        <v xml:space="preserve"> </v>
      </c>
      <c r="FX19" s="1331"/>
      <c r="FY19" s="1331"/>
      <c r="FZ19" s="1331"/>
      <c r="GA19" s="1331"/>
      <c r="GB19" s="1331"/>
      <c r="GC19" s="1331" t="str">
        <f>MID(SUVAHAVUJ!AG105,8,1)</f>
        <v xml:space="preserve"> </v>
      </c>
      <c r="GD19" s="1331"/>
      <c r="GE19" s="1331"/>
      <c r="GF19" s="1331"/>
      <c r="GG19" s="1331"/>
      <c r="GH19" s="1331" t="str">
        <f>MID(SUVAHAVUJ!AG105,9,1)</f>
        <v xml:space="preserve"> </v>
      </c>
      <c r="GI19" s="1331"/>
      <c r="GJ19" s="1331"/>
      <c r="GK19" s="1331"/>
      <c r="GL19" s="1331"/>
      <c r="GM19" s="1331"/>
      <c r="GN19" s="1331" t="str">
        <f>MID(SUVAHAVUJ!AG105,10,1)</f>
        <v xml:space="preserve"> </v>
      </c>
      <c r="GO19" s="1331"/>
      <c r="GP19" s="1331"/>
      <c r="GQ19" s="1331"/>
      <c r="GR19" s="1331"/>
      <c r="GS19" s="1331" t="str">
        <f>MID(SUVAHAVUJ!AG105,11,1)</f>
        <v>0</v>
      </c>
      <c r="GT19" s="1331"/>
      <c r="GU19" s="1331"/>
      <c r="GV19" s="1331"/>
      <c r="GW19" s="1332"/>
    </row>
    <row r="20" spans="1:205" ht="24" customHeight="1" x14ac:dyDescent="0.2">
      <c r="B20" s="1334" t="s">
        <v>2202</v>
      </c>
      <c r="C20" s="1335"/>
      <c r="D20" s="1335"/>
      <c r="E20" s="1335"/>
      <c r="F20" s="1335"/>
      <c r="G20" s="1335"/>
      <c r="H20" s="1335"/>
      <c r="I20" s="1335"/>
      <c r="J20" s="1335"/>
      <c r="K20" s="1336"/>
      <c r="L20" s="1353" t="str">
        <f>SUVAHAVUJ!$D$106</f>
        <v>Záväzky z obchodného styku voči prepojeným účtovným jednotkám (321A, 475A, 476A)</v>
      </c>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c r="AM20" s="1354"/>
      <c r="AN20" s="1354"/>
      <c r="AO20" s="1354"/>
      <c r="AP20" s="1354"/>
      <c r="AQ20" s="1354"/>
      <c r="AR20" s="1354"/>
      <c r="AS20" s="1354"/>
      <c r="AT20" s="1354"/>
      <c r="AU20" s="1354"/>
      <c r="AV20" s="1354"/>
      <c r="AW20" s="1354"/>
      <c r="AX20" s="1354"/>
      <c r="AY20" s="1354"/>
      <c r="AZ20" s="1354"/>
      <c r="BA20" s="1354"/>
      <c r="BB20" s="1354"/>
      <c r="BC20" s="1354"/>
      <c r="BD20" s="1354"/>
      <c r="BE20" s="1354"/>
      <c r="BF20" s="1354"/>
      <c r="BG20" s="1354"/>
      <c r="BH20" s="1354"/>
      <c r="BI20" s="1354"/>
      <c r="BJ20" s="1354"/>
      <c r="BK20" s="1354"/>
      <c r="BL20" s="1354"/>
      <c r="BM20" s="1354"/>
      <c r="BN20" s="1354"/>
      <c r="BO20" s="1354"/>
      <c r="BP20" s="1354"/>
      <c r="BQ20" s="1354"/>
      <c r="BR20" s="1354"/>
      <c r="BS20" s="1354"/>
      <c r="BT20" s="1354"/>
      <c r="BU20" s="1354"/>
      <c r="BV20" s="1354"/>
      <c r="BW20" s="1355" t="s">
        <v>875</v>
      </c>
      <c r="BX20" s="1356"/>
      <c r="BY20" s="1356"/>
      <c r="BZ20" s="1356"/>
      <c r="CA20" s="1356"/>
      <c r="CB20" s="1356"/>
      <c r="CC20" s="1356"/>
      <c r="CD20" s="1357"/>
      <c r="CE20" s="1306" t="str">
        <f>MID(SUVAHAVUJ!AF106,1,1)</f>
        <v xml:space="preserve"> </v>
      </c>
      <c r="CF20" s="1306"/>
      <c r="CG20" s="1306"/>
      <c r="CH20" s="1306"/>
      <c r="CI20" s="1306"/>
      <c r="CJ20" s="1306" t="str">
        <f>MID(SUVAHAVUJ!AF106,2,1)</f>
        <v xml:space="preserve"> </v>
      </c>
      <c r="CK20" s="1306"/>
      <c r="CL20" s="1306"/>
      <c r="CM20" s="1306"/>
      <c r="CN20" s="1306"/>
      <c r="CO20" s="1306"/>
      <c r="CP20" s="1306" t="str">
        <f>MID(SUVAHAVUJ!AF106,3,1)</f>
        <v xml:space="preserve"> </v>
      </c>
      <c r="CQ20" s="1306"/>
      <c r="CR20" s="1306"/>
      <c r="CS20" s="1306"/>
      <c r="CT20" s="1306"/>
      <c r="CU20" s="1306" t="str">
        <f>MID(SUVAHAVUJ!AF106,4,1)</f>
        <v xml:space="preserve"> </v>
      </c>
      <c r="CV20" s="1306"/>
      <c r="CW20" s="1306"/>
      <c r="CX20" s="1306"/>
      <c r="CY20" s="1306"/>
      <c r="CZ20" s="1306"/>
      <c r="DA20" s="1306" t="str">
        <f>MID(SUVAHAVUJ!AF106,5,1)</f>
        <v xml:space="preserve"> </v>
      </c>
      <c r="DB20" s="1306"/>
      <c r="DC20" s="1306"/>
      <c r="DD20" s="1306"/>
      <c r="DE20" s="1306"/>
      <c r="DF20" s="1306" t="str">
        <f>MID(SUVAHAVUJ!AF106,6,1)</f>
        <v xml:space="preserve"> </v>
      </c>
      <c r="DG20" s="1306"/>
      <c r="DH20" s="1306"/>
      <c r="DI20" s="1306"/>
      <c r="DJ20" s="1306"/>
      <c r="DK20" s="1306"/>
      <c r="DL20" s="1306" t="str">
        <f>MID(SUVAHAVUJ!AF106,7,1)</f>
        <v xml:space="preserve"> </v>
      </c>
      <c r="DM20" s="1306"/>
      <c r="DN20" s="1306"/>
      <c r="DO20" s="1306"/>
      <c r="DP20" s="1306"/>
      <c r="DQ20" s="1306"/>
      <c r="DR20" s="1306" t="str">
        <f>MID(SUVAHAVUJ!AF106,8,1)</f>
        <v xml:space="preserve"> </v>
      </c>
      <c r="DS20" s="1306"/>
      <c r="DT20" s="1306"/>
      <c r="DU20" s="1306"/>
      <c r="DV20" s="1306"/>
      <c r="DW20" s="1333" t="str">
        <f>MID(SUVAHAVUJ!AF106,9,1)</f>
        <v xml:space="preserve"> </v>
      </c>
      <c r="DX20" s="1333"/>
      <c r="DY20" s="1333"/>
      <c r="DZ20" s="1333"/>
      <c r="EA20" s="1333"/>
      <c r="EB20" s="1333"/>
      <c r="EC20" s="1333" t="str">
        <f>MID(SUVAHAVUJ!AF106,10,1)</f>
        <v xml:space="preserve"> </v>
      </c>
      <c r="ED20" s="1333"/>
      <c r="EE20" s="1333"/>
      <c r="EF20" s="1333"/>
      <c r="EG20" s="1333"/>
      <c r="EH20" s="1306" t="str">
        <f>MID(SUVAHAVUJ!AF106,11,1)</f>
        <v>0</v>
      </c>
      <c r="EI20" s="1306"/>
      <c r="EJ20" s="1306"/>
      <c r="EK20" s="1306"/>
      <c r="EL20" s="1306"/>
      <c r="EM20" s="1316"/>
      <c r="EN20" s="354"/>
      <c r="EO20" s="355"/>
      <c r="EP20" s="1306" t="str">
        <f>MID(SUVAHAVUJ!AG106,1,1)</f>
        <v xml:space="preserve"> </v>
      </c>
      <c r="EQ20" s="1306"/>
      <c r="ER20" s="1306"/>
      <c r="ES20" s="1306"/>
      <c r="ET20" s="1306"/>
      <c r="EU20" s="1306"/>
      <c r="EV20" s="1306" t="str">
        <f>MID(SUVAHAVUJ!AG106,2,1)</f>
        <v xml:space="preserve"> </v>
      </c>
      <c r="EW20" s="1306"/>
      <c r="EX20" s="1306"/>
      <c r="EY20" s="1306"/>
      <c r="EZ20" s="1306"/>
      <c r="FA20" s="1306" t="str">
        <f>MID(SUVAHAVUJ!AG106,3,1)</f>
        <v xml:space="preserve"> </v>
      </c>
      <c r="FB20" s="1306"/>
      <c r="FC20" s="1306"/>
      <c r="FD20" s="1306"/>
      <c r="FE20" s="1306"/>
      <c r="FF20" s="1306"/>
      <c r="FG20" s="1306" t="str">
        <f>MID(SUVAHAVUJ!AG106,4,1)</f>
        <v xml:space="preserve"> </v>
      </c>
      <c r="FH20" s="1306"/>
      <c r="FI20" s="1306"/>
      <c r="FJ20" s="1306"/>
      <c r="FK20" s="1306"/>
      <c r="FL20" s="1307" t="str">
        <f>MID(SUVAHAVUJ!AG106,5,1)</f>
        <v xml:space="preserve"> </v>
      </c>
      <c r="FM20" s="1307"/>
      <c r="FN20" s="1307"/>
      <c r="FO20" s="1307"/>
      <c r="FP20" s="1307"/>
      <c r="FQ20" s="1307"/>
      <c r="FR20" s="1307" t="str">
        <f>MID(SUVAHAVUJ!AG106,6,1)</f>
        <v xml:space="preserve"> </v>
      </c>
      <c r="FS20" s="1307"/>
      <c r="FT20" s="1307"/>
      <c r="FU20" s="1307"/>
      <c r="FV20" s="1307"/>
      <c r="FW20" s="1331" t="str">
        <f>MID(SUVAHAVUJ!AG106,7,1)</f>
        <v xml:space="preserve"> </v>
      </c>
      <c r="FX20" s="1331"/>
      <c r="FY20" s="1331"/>
      <c r="FZ20" s="1331"/>
      <c r="GA20" s="1331"/>
      <c r="GB20" s="1331"/>
      <c r="GC20" s="1331" t="str">
        <f>MID(SUVAHAVUJ!AG106,8,1)</f>
        <v xml:space="preserve"> </v>
      </c>
      <c r="GD20" s="1331"/>
      <c r="GE20" s="1331"/>
      <c r="GF20" s="1331"/>
      <c r="GG20" s="1331"/>
      <c r="GH20" s="1331" t="str">
        <f>MID(SUVAHAVUJ!AG106,9,1)</f>
        <v xml:space="preserve"> </v>
      </c>
      <c r="GI20" s="1331"/>
      <c r="GJ20" s="1331"/>
      <c r="GK20" s="1331"/>
      <c r="GL20" s="1331"/>
      <c r="GM20" s="1331"/>
      <c r="GN20" s="1331" t="str">
        <f>MID(SUVAHAVUJ!AG106,10,1)</f>
        <v xml:space="preserve"> </v>
      </c>
      <c r="GO20" s="1331"/>
      <c r="GP20" s="1331"/>
      <c r="GQ20" s="1331"/>
      <c r="GR20" s="1331"/>
      <c r="GS20" s="1331" t="str">
        <f>MID(SUVAHAVUJ!AG106,11,1)</f>
        <v>0</v>
      </c>
      <c r="GT20" s="1331"/>
      <c r="GU20" s="1331"/>
      <c r="GV20" s="1331"/>
      <c r="GW20" s="1332"/>
    </row>
    <row r="21" spans="1:205" ht="24" customHeight="1" x14ac:dyDescent="0.2">
      <c r="B21" s="1334" t="s">
        <v>2206</v>
      </c>
      <c r="C21" s="1335"/>
      <c r="D21" s="1335"/>
      <c r="E21" s="1335"/>
      <c r="F21" s="1335"/>
      <c r="G21" s="1335"/>
      <c r="H21" s="1335"/>
      <c r="I21" s="1335"/>
      <c r="J21" s="1335"/>
      <c r="K21" s="1336"/>
      <c r="L21" s="1353" t="str">
        <f>SUVAHAVUJ!$D$107</f>
        <v>Záväzky z obchodného styku v rámci podielovej účasti okrem záväzkov voči prepojeným účtovným jednotkám (321A, 475A, 476A)</v>
      </c>
      <c r="M21" s="1354"/>
      <c r="N21" s="1354"/>
      <c r="O21" s="1354"/>
      <c r="P21" s="1354"/>
      <c r="Q21" s="1354"/>
      <c r="R21" s="1354"/>
      <c r="S21" s="1354"/>
      <c r="T21" s="1354"/>
      <c r="U21" s="1354"/>
      <c r="V21" s="1354"/>
      <c r="W21" s="1354"/>
      <c r="X21" s="1354"/>
      <c r="Y21" s="1354"/>
      <c r="Z21" s="1354"/>
      <c r="AA21" s="1354"/>
      <c r="AB21" s="1354"/>
      <c r="AC21" s="1354"/>
      <c r="AD21" s="1354"/>
      <c r="AE21" s="1354"/>
      <c r="AF21" s="1354"/>
      <c r="AG21" s="1354"/>
      <c r="AH21" s="1354"/>
      <c r="AI21" s="1354"/>
      <c r="AJ21" s="1354"/>
      <c r="AK21" s="1354"/>
      <c r="AL21" s="1354"/>
      <c r="AM21" s="1354"/>
      <c r="AN21" s="1354"/>
      <c r="AO21" s="1354"/>
      <c r="AP21" s="1354"/>
      <c r="AQ21" s="1354"/>
      <c r="AR21" s="1354"/>
      <c r="AS21" s="1354"/>
      <c r="AT21" s="1354"/>
      <c r="AU21" s="1354"/>
      <c r="AV21" s="1354"/>
      <c r="AW21" s="1354"/>
      <c r="AX21" s="1354"/>
      <c r="AY21" s="1354"/>
      <c r="AZ21" s="1354"/>
      <c r="BA21" s="1354"/>
      <c r="BB21" s="1354"/>
      <c r="BC21" s="1354"/>
      <c r="BD21" s="1354"/>
      <c r="BE21" s="1354"/>
      <c r="BF21" s="1354"/>
      <c r="BG21" s="1354"/>
      <c r="BH21" s="1354"/>
      <c r="BI21" s="1354"/>
      <c r="BJ21" s="1354"/>
      <c r="BK21" s="1354"/>
      <c r="BL21" s="1354"/>
      <c r="BM21" s="1354"/>
      <c r="BN21" s="1354"/>
      <c r="BO21" s="1354"/>
      <c r="BP21" s="1354"/>
      <c r="BQ21" s="1354"/>
      <c r="BR21" s="1354"/>
      <c r="BS21" s="1354"/>
      <c r="BT21" s="1354"/>
      <c r="BU21" s="1354"/>
      <c r="BV21" s="1354"/>
      <c r="BW21" s="1355" t="s">
        <v>876</v>
      </c>
      <c r="BX21" s="1356"/>
      <c r="BY21" s="1356"/>
      <c r="BZ21" s="1356"/>
      <c r="CA21" s="1356"/>
      <c r="CB21" s="1356"/>
      <c r="CC21" s="1356"/>
      <c r="CD21" s="1357"/>
      <c r="CE21" s="1306" t="str">
        <f>MID(SUVAHAVUJ!AF107,1,1)</f>
        <v xml:space="preserve"> </v>
      </c>
      <c r="CF21" s="1306"/>
      <c r="CG21" s="1306"/>
      <c r="CH21" s="1306"/>
      <c r="CI21" s="1306"/>
      <c r="CJ21" s="1306" t="str">
        <f>MID(SUVAHAVUJ!AF107,2,1)</f>
        <v xml:space="preserve"> </v>
      </c>
      <c r="CK21" s="1306"/>
      <c r="CL21" s="1306"/>
      <c r="CM21" s="1306"/>
      <c r="CN21" s="1306"/>
      <c r="CO21" s="1306"/>
      <c r="CP21" s="1306" t="str">
        <f>MID(SUVAHAVUJ!AF107,3,1)</f>
        <v xml:space="preserve"> </v>
      </c>
      <c r="CQ21" s="1306"/>
      <c r="CR21" s="1306"/>
      <c r="CS21" s="1306"/>
      <c r="CT21" s="1306"/>
      <c r="CU21" s="1306" t="str">
        <f>MID(SUVAHAVUJ!AF107,4,1)</f>
        <v xml:space="preserve"> </v>
      </c>
      <c r="CV21" s="1306"/>
      <c r="CW21" s="1306"/>
      <c r="CX21" s="1306"/>
      <c r="CY21" s="1306"/>
      <c r="CZ21" s="1306"/>
      <c r="DA21" s="1306" t="str">
        <f>MID(SUVAHAVUJ!AF107,5,1)</f>
        <v xml:space="preserve"> </v>
      </c>
      <c r="DB21" s="1306"/>
      <c r="DC21" s="1306"/>
      <c r="DD21" s="1306"/>
      <c r="DE21" s="1306"/>
      <c r="DF21" s="1306" t="str">
        <f>MID(SUVAHAVUJ!AF107,6,1)</f>
        <v xml:space="preserve"> </v>
      </c>
      <c r="DG21" s="1306"/>
      <c r="DH21" s="1306"/>
      <c r="DI21" s="1306"/>
      <c r="DJ21" s="1306"/>
      <c r="DK21" s="1306"/>
      <c r="DL21" s="1306" t="str">
        <f>MID(SUVAHAVUJ!AF107,7,1)</f>
        <v xml:space="preserve"> </v>
      </c>
      <c r="DM21" s="1306"/>
      <c r="DN21" s="1306"/>
      <c r="DO21" s="1306"/>
      <c r="DP21" s="1306"/>
      <c r="DQ21" s="1306"/>
      <c r="DR21" s="1306" t="str">
        <f>MID(SUVAHAVUJ!AF107,8,1)</f>
        <v xml:space="preserve"> </v>
      </c>
      <c r="DS21" s="1306"/>
      <c r="DT21" s="1306"/>
      <c r="DU21" s="1306"/>
      <c r="DV21" s="1306"/>
      <c r="DW21" s="1333" t="str">
        <f>MID(SUVAHAVUJ!AF107,9,1)</f>
        <v xml:space="preserve"> </v>
      </c>
      <c r="DX21" s="1333"/>
      <c r="DY21" s="1333"/>
      <c r="DZ21" s="1333"/>
      <c r="EA21" s="1333"/>
      <c r="EB21" s="1333"/>
      <c r="EC21" s="1333" t="str">
        <f>MID(SUVAHAVUJ!AF107,10,1)</f>
        <v xml:space="preserve"> </v>
      </c>
      <c r="ED21" s="1333"/>
      <c r="EE21" s="1333"/>
      <c r="EF21" s="1333"/>
      <c r="EG21" s="1333"/>
      <c r="EH21" s="1306" t="str">
        <f>MID(SUVAHAVUJ!AF107,11,1)</f>
        <v>0</v>
      </c>
      <c r="EI21" s="1306"/>
      <c r="EJ21" s="1306"/>
      <c r="EK21" s="1306"/>
      <c r="EL21" s="1306"/>
      <c r="EM21" s="1316"/>
      <c r="EN21" s="354"/>
      <c r="EO21" s="355"/>
      <c r="EP21" s="1306" t="str">
        <f>MID(SUVAHAVUJ!AG107,1,1)</f>
        <v xml:space="preserve"> </v>
      </c>
      <c r="EQ21" s="1306"/>
      <c r="ER21" s="1306"/>
      <c r="ES21" s="1306"/>
      <c r="ET21" s="1306"/>
      <c r="EU21" s="1306"/>
      <c r="EV21" s="1306" t="str">
        <f>MID(SUVAHAVUJ!AG107,2,1)</f>
        <v xml:space="preserve"> </v>
      </c>
      <c r="EW21" s="1306"/>
      <c r="EX21" s="1306"/>
      <c r="EY21" s="1306"/>
      <c r="EZ21" s="1306"/>
      <c r="FA21" s="1306" t="str">
        <f>MID(SUVAHAVUJ!AG107,3,1)</f>
        <v xml:space="preserve"> </v>
      </c>
      <c r="FB21" s="1306"/>
      <c r="FC21" s="1306"/>
      <c r="FD21" s="1306"/>
      <c r="FE21" s="1306"/>
      <c r="FF21" s="1306"/>
      <c r="FG21" s="1306" t="str">
        <f>MID(SUVAHAVUJ!AG107,4,1)</f>
        <v xml:space="preserve"> </v>
      </c>
      <c r="FH21" s="1306"/>
      <c r="FI21" s="1306"/>
      <c r="FJ21" s="1306"/>
      <c r="FK21" s="1306"/>
      <c r="FL21" s="1307" t="str">
        <f>MID(SUVAHAVUJ!AG107,5,1)</f>
        <v xml:space="preserve"> </v>
      </c>
      <c r="FM21" s="1307"/>
      <c r="FN21" s="1307"/>
      <c r="FO21" s="1307"/>
      <c r="FP21" s="1307"/>
      <c r="FQ21" s="1307"/>
      <c r="FR21" s="1307" t="str">
        <f>MID(SUVAHAVUJ!AG107,6,1)</f>
        <v xml:space="preserve"> </v>
      </c>
      <c r="FS21" s="1307"/>
      <c r="FT21" s="1307"/>
      <c r="FU21" s="1307"/>
      <c r="FV21" s="1307"/>
      <c r="FW21" s="1331" t="str">
        <f>MID(SUVAHAVUJ!AG107,7,1)</f>
        <v xml:space="preserve"> </v>
      </c>
      <c r="FX21" s="1331"/>
      <c r="FY21" s="1331"/>
      <c r="FZ21" s="1331"/>
      <c r="GA21" s="1331"/>
      <c r="GB21" s="1331"/>
      <c r="GC21" s="1331" t="str">
        <f>MID(SUVAHAVUJ!AG107,8,1)</f>
        <v xml:space="preserve"> </v>
      </c>
      <c r="GD21" s="1331"/>
      <c r="GE21" s="1331"/>
      <c r="GF21" s="1331"/>
      <c r="GG21" s="1331"/>
      <c r="GH21" s="1331" t="str">
        <f>MID(SUVAHAVUJ!AG107,9,1)</f>
        <v xml:space="preserve"> </v>
      </c>
      <c r="GI21" s="1331"/>
      <c r="GJ21" s="1331"/>
      <c r="GK21" s="1331"/>
      <c r="GL21" s="1331"/>
      <c r="GM21" s="1331"/>
      <c r="GN21" s="1331" t="str">
        <f>MID(SUVAHAVUJ!AG107,10,1)</f>
        <v xml:space="preserve"> </v>
      </c>
      <c r="GO21" s="1331"/>
      <c r="GP21" s="1331"/>
      <c r="GQ21" s="1331"/>
      <c r="GR21" s="1331"/>
      <c r="GS21" s="1331" t="str">
        <f>MID(SUVAHAVUJ!AG107,11,1)</f>
        <v>0</v>
      </c>
      <c r="GT21" s="1331"/>
      <c r="GU21" s="1331"/>
      <c r="GV21" s="1331"/>
      <c r="GW21" s="1332"/>
    </row>
    <row r="22" spans="1:205" ht="24" customHeight="1" x14ac:dyDescent="0.2">
      <c r="B22" s="1334" t="s">
        <v>2210</v>
      </c>
      <c r="C22" s="1335"/>
      <c r="D22" s="1335"/>
      <c r="E22" s="1335"/>
      <c r="F22" s="1335"/>
      <c r="G22" s="1335"/>
      <c r="H22" s="1335"/>
      <c r="I22" s="1335"/>
      <c r="J22" s="1335"/>
      <c r="K22" s="1336"/>
      <c r="L22" s="1353" t="str">
        <f>SUVAHAVUJ!$D$108</f>
        <v>Ostatné záväzky z obchodného styku (321A, 475A, 476A)</v>
      </c>
      <c r="M22" s="1354"/>
      <c r="N22" s="1354"/>
      <c r="O22" s="1354"/>
      <c r="P22" s="1354"/>
      <c r="Q22" s="1354"/>
      <c r="R22" s="1354"/>
      <c r="S22" s="1354"/>
      <c r="T22" s="1354"/>
      <c r="U22" s="1354"/>
      <c r="V22" s="1354"/>
      <c r="W22" s="1354"/>
      <c r="X22" s="1354"/>
      <c r="Y22" s="1354"/>
      <c r="Z22" s="1354"/>
      <c r="AA22" s="1354"/>
      <c r="AB22" s="1354"/>
      <c r="AC22" s="1354"/>
      <c r="AD22" s="1354"/>
      <c r="AE22" s="1354"/>
      <c r="AF22" s="1354"/>
      <c r="AG22" s="1354"/>
      <c r="AH22" s="1354"/>
      <c r="AI22" s="1354"/>
      <c r="AJ22" s="1354"/>
      <c r="AK22" s="1354"/>
      <c r="AL22" s="1354"/>
      <c r="AM22" s="1354"/>
      <c r="AN22" s="1354"/>
      <c r="AO22" s="1354"/>
      <c r="AP22" s="1354"/>
      <c r="AQ22" s="1354"/>
      <c r="AR22" s="1354"/>
      <c r="AS22" s="1354"/>
      <c r="AT22" s="1354"/>
      <c r="AU22" s="1354"/>
      <c r="AV22" s="1354"/>
      <c r="AW22" s="1354"/>
      <c r="AX22" s="1354"/>
      <c r="AY22" s="1354"/>
      <c r="AZ22" s="1354"/>
      <c r="BA22" s="1354"/>
      <c r="BB22" s="1354"/>
      <c r="BC22" s="1354"/>
      <c r="BD22" s="1354"/>
      <c r="BE22" s="1354"/>
      <c r="BF22" s="1354"/>
      <c r="BG22" s="1354"/>
      <c r="BH22" s="1354"/>
      <c r="BI22" s="1354"/>
      <c r="BJ22" s="1354"/>
      <c r="BK22" s="1354"/>
      <c r="BL22" s="1354"/>
      <c r="BM22" s="1354"/>
      <c r="BN22" s="1354"/>
      <c r="BO22" s="1354"/>
      <c r="BP22" s="1354"/>
      <c r="BQ22" s="1354"/>
      <c r="BR22" s="1354"/>
      <c r="BS22" s="1354"/>
      <c r="BT22" s="1354"/>
      <c r="BU22" s="1354"/>
      <c r="BV22" s="1354"/>
      <c r="BW22" s="1355" t="s">
        <v>877</v>
      </c>
      <c r="BX22" s="1356"/>
      <c r="BY22" s="1356"/>
      <c r="BZ22" s="1356"/>
      <c r="CA22" s="1356"/>
      <c r="CB22" s="1356"/>
      <c r="CC22" s="1356"/>
      <c r="CD22" s="1357"/>
      <c r="CE22" s="1306" t="str">
        <f>MID(SUVAHAVUJ!AF108,1,1)</f>
        <v xml:space="preserve"> </v>
      </c>
      <c r="CF22" s="1306"/>
      <c r="CG22" s="1306"/>
      <c r="CH22" s="1306"/>
      <c r="CI22" s="1306"/>
      <c r="CJ22" s="1306" t="str">
        <f>MID(SUVAHAVUJ!AF108,2,1)</f>
        <v xml:space="preserve"> </v>
      </c>
      <c r="CK22" s="1306"/>
      <c r="CL22" s="1306"/>
      <c r="CM22" s="1306"/>
      <c r="CN22" s="1306"/>
      <c r="CO22" s="1306"/>
      <c r="CP22" s="1306" t="str">
        <f>MID(SUVAHAVUJ!AF108,3,1)</f>
        <v xml:space="preserve"> </v>
      </c>
      <c r="CQ22" s="1306"/>
      <c r="CR22" s="1306"/>
      <c r="CS22" s="1306"/>
      <c r="CT22" s="1306"/>
      <c r="CU22" s="1306" t="str">
        <f>MID(SUVAHAVUJ!AF108,4,1)</f>
        <v xml:space="preserve"> </v>
      </c>
      <c r="CV22" s="1306"/>
      <c r="CW22" s="1306"/>
      <c r="CX22" s="1306"/>
      <c r="CY22" s="1306"/>
      <c r="CZ22" s="1306"/>
      <c r="DA22" s="1306" t="str">
        <f>MID(SUVAHAVUJ!AF108,5,1)</f>
        <v xml:space="preserve"> </v>
      </c>
      <c r="DB22" s="1306"/>
      <c r="DC22" s="1306"/>
      <c r="DD22" s="1306"/>
      <c r="DE22" s="1306"/>
      <c r="DF22" s="1306" t="str">
        <f>MID(SUVAHAVUJ!AF108,6,1)</f>
        <v xml:space="preserve"> </v>
      </c>
      <c r="DG22" s="1306"/>
      <c r="DH22" s="1306"/>
      <c r="DI22" s="1306"/>
      <c r="DJ22" s="1306"/>
      <c r="DK22" s="1306"/>
      <c r="DL22" s="1306" t="str">
        <f>MID(SUVAHAVUJ!AF108,7,1)</f>
        <v xml:space="preserve"> </v>
      </c>
      <c r="DM22" s="1306"/>
      <c r="DN22" s="1306"/>
      <c r="DO22" s="1306"/>
      <c r="DP22" s="1306"/>
      <c r="DQ22" s="1306"/>
      <c r="DR22" s="1306" t="str">
        <f>MID(SUVAHAVUJ!AF108,8,1)</f>
        <v xml:space="preserve"> </v>
      </c>
      <c r="DS22" s="1306"/>
      <c r="DT22" s="1306"/>
      <c r="DU22" s="1306"/>
      <c r="DV22" s="1306"/>
      <c r="DW22" s="1333" t="str">
        <f>MID(SUVAHAVUJ!AF108,9,1)</f>
        <v xml:space="preserve"> </v>
      </c>
      <c r="DX22" s="1333"/>
      <c r="DY22" s="1333"/>
      <c r="DZ22" s="1333"/>
      <c r="EA22" s="1333"/>
      <c r="EB22" s="1333"/>
      <c r="EC22" s="1333" t="str">
        <f>MID(SUVAHAVUJ!AF108,10,1)</f>
        <v xml:space="preserve"> </v>
      </c>
      <c r="ED22" s="1333"/>
      <c r="EE22" s="1333"/>
      <c r="EF22" s="1333"/>
      <c r="EG22" s="1333"/>
      <c r="EH22" s="1306" t="str">
        <f>MID(SUVAHAVUJ!AF108,11,1)</f>
        <v>0</v>
      </c>
      <c r="EI22" s="1306"/>
      <c r="EJ22" s="1306"/>
      <c r="EK22" s="1306"/>
      <c r="EL22" s="1306"/>
      <c r="EM22" s="1316"/>
      <c r="EN22" s="354"/>
      <c r="EO22" s="355"/>
      <c r="EP22" s="1306" t="str">
        <f>MID(SUVAHAVUJ!AG108,1,1)</f>
        <v xml:space="preserve"> </v>
      </c>
      <c r="EQ22" s="1306"/>
      <c r="ER22" s="1306"/>
      <c r="ES22" s="1306"/>
      <c r="ET22" s="1306"/>
      <c r="EU22" s="1306"/>
      <c r="EV22" s="1306" t="str">
        <f>MID(SUVAHAVUJ!AG108,2,1)</f>
        <v xml:space="preserve"> </v>
      </c>
      <c r="EW22" s="1306"/>
      <c r="EX22" s="1306"/>
      <c r="EY22" s="1306"/>
      <c r="EZ22" s="1306"/>
      <c r="FA22" s="1306" t="str">
        <f>MID(SUVAHAVUJ!AG108,3,1)</f>
        <v xml:space="preserve"> </v>
      </c>
      <c r="FB22" s="1306"/>
      <c r="FC22" s="1306"/>
      <c r="FD22" s="1306"/>
      <c r="FE22" s="1306"/>
      <c r="FF22" s="1306"/>
      <c r="FG22" s="1306" t="str">
        <f>MID(SUVAHAVUJ!AG108,4,1)</f>
        <v xml:space="preserve"> </v>
      </c>
      <c r="FH22" s="1306"/>
      <c r="FI22" s="1306"/>
      <c r="FJ22" s="1306"/>
      <c r="FK22" s="1306"/>
      <c r="FL22" s="1307" t="str">
        <f>MID(SUVAHAVUJ!AG108,5,1)</f>
        <v xml:space="preserve"> </v>
      </c>
      <c r="FM22" s="1307"/>
      <c r="FN22" s="1307"/>
      <c r="FO22" s="1307"/>
      <c r="FP22" s="1307"/>
      <c r="FQ22" s="1307"/>
      <c r="FR22" s="1307" t="str">
        <f>MID(SUVAHAVUJ!AG108,6,1)</f>
        <v xml:space="preserve"> </v>
      </c>
      <c r="FS22" s="1307"/>
      <c r="FT22" s="1307"/>
      <c r="FU22" s="1307"/>
      <c r="FV22" s="1307"/>
      <c r="FW22" s="1331" t="str">
        <f>MID(SUVAHAVUJ!AG108,7,1)</f>
        <v xml:space="preserve"> </v>
      </c>
      <c r="FX22" s="1331"/>
      <c r="FY22" s="1331"/>
      <c r="FZ22" s="1331"/>
      <c r="GA22" s="1331"/>
      <c r="GB22" s="1331"/>
      <c r="GC22" s="1331" t="str">
        <f>MID(SUVAHAVUJ!AG108,8,1)</f>
        <v xml:space="preserve"> </v>
      </c>
      <c r="GD22" s="1331"/>
      <c r="GE22" s="1331"/>
      <c r="GF22" s="1331"/>
      <c r="GG22" s="1331"/>
      <c r="GH22" s="1331" t="str">
        <f>MID(SUVAHAVUJ!AG108,9,1)</f>
        <v xml:space="preserve"> </v>
      </c>
      <c r="GI22" s="1331"/>
      <c r="GJ22" s="1331"/>
      <c r="GK22" s="1331"/>
      <c r="GL22" s="1331"/>
      <c r="GM22" s="1331"/>
      <c r="GN22" s="1331" t="str">
        <f>MID(SUVAHAVUJ!AG108,10,1)</f>
        <v xml:space="preserve"> </v>
      </c>
      <c r="GO22" s="1331"/>
      <c r="GP22" s="1331"/>
      <c r="GQ22" s="1331"/>
      <c r="GR22" s="1331"/>
      <c r="GS22" s="1331" t="str">
        <f>MID(SUVAHAVUJ!AG108,11,1)</f>
        <v>0</v>
      </c>
      <c r="GT22" s="1331"/>
      <c r="GU22" s="1331"/>
      <c r="GV22" s="1331"/>
      <c r="GW22" s="1332"/>
    </row>
    <row r="23" spans="1:205" ht="24" customHeight="1" x14ac:dyDescent="0.2">
      <c r="A23" s="134"/>
      <c r="B23" s="1334" t="s">
        <v>2080</v>
      </c>
      <c r="C23" s="1335"/>
      <c r="D23" s="1335"/>
      <c r="E23" s="1335"/>
      <c r="F23" s="1335"/>
      <c r="G23" s="1335"/>
      <c r="H23" s="1335"/>
      <c r="I23" s="1335"/>
      <c r="J23" s="1335"/>
      <c r="K23" s="1336"/>
      <c r="L23" s="1353" t="str">
        <f>SUVAHAVUJ!$D$109</f>
        <v>Čistá hodnota zákazky (316A)</v>
      </c>
      <c r="M23" s="1354"/>
      <c r="N23" s="1354"/>
      <c r="O23" s="1354"/>
      <c r="P23" s="1354"/>
      <c r="Q23" s="1354"/>
      <c r="R23" s="1354"/>
      <c r="S23" s="1354"/>
      <c r="T23" s="1354"/>
      <c r="U23" s="1354"/>
      <c r="V23" s="1354"/>
      <c r="W23" s="1354"/>
      <c r="X23" s="1354"/>
      <c r="Y23" s="1354"/>
      <c r="Z23" s="1354"/>
      <c r="AA23" s="1354"/>
      <c r="AB23" s="1354"/>
      <c r="AC23" s="1354"/>
      <c r="AD23" s="1354"/>
      <c r="AE23" s="1354"/>
      <c r="AF23" s="1354"/>
      <c r="AG23" s="1354"/>
      <c r="AH23" s="1354"/>
      <c r="AI23" s="1354"/>
      <c r="AJ23" s="1354"/>
      <c r="AK23" s="1354"/>
      <c r="AL23" s="1354"/>
      <c r="AM23" s="1354"/>
      <c r="AN23" s="1354"/>
      <c r="AO23" s="1354"/>
      <c r="AP23" s="1354"/>
      <c r="AQ23" s="1354"/>
      <c r="AR23" s="1354"/>
      <c r="AS23" s="1354"/>
      <c r="AT23" s="1354"/>
      <c r="AU23" s="1354"/>
      <c r="AV23" s="1354"/>
      <c r="AW23" s="1354"/>
      <c r="AX23" s="1354"/>
      <c r="AY23" s="1354"/>
      <c r="AZ23" s="1354"/>
      <c r="BA23" s="1354"/>
      <c r="BB23" s="1354"/>
      <c r="BC23" s="1354"/>
      <c r="BD23" s="1354"/>
      <c r="BE23" s="1354"/>
      <c r="BF23" s="1354"/>
      <c r="BG23" s="1354"/>
      <c r="BH23" s="1354"/>
      <c r="BI23" s="1354"/>
      <c r="BJ23" s="1354"/>
      <c r="BK23" s="1354"/>
      <c r="BL23" s="1354"/>
      <c r="BM23" s="1354"/>
      <c r="BN23" s="1354"/>
      <c r="BO23" s="1354"/>
      <c r="BP23" s="1354"/>
      <c r="BQ23" s="1354"/>
      <c r="BR23" s="1354"/>
      <c r="BS23" s="1354"/>
      <c r="BT23" s="1354"/>
      <c r="BU23" s="1354"/>
      <c r="BV23" s="1354"/>
      <c r="BW23" s="1355" t="s">
        <v>878</v>
      </c>
      <c r="BX23" s="1356"/>
      <c r="BY23" s="1356"/>
      <c r="BZ23" s="1356"/>
      <c r="CA23" s="1356"/>
      <c r="CB23" s="1356"/>
      <c r="CC23" s="1356"/>
      <c r="CD23" s="1357"/>
      <c r="CE23" s="1306" t="str">
        <f>MID(SUVAHAVUJ!AF109,1,1)</f>
        <v xml:space="preserve"> </v>
      </c>
      <c r="CF23" s="1306"/>
      <c r="CG23" s="1306"/>
      <c r="CH23" s="1306"/>
      <c r="CI23" s="1306"/>
      <c r="CJ23" s="1306" t="str">
        <f>MID(SUVAHAVUJ!AF109,2,1)</f>
        <v xml:space="preserve"> </v>
      </c>
      <c r="CK23" s="1306"/>
      <c r="CL23" s="1306"/>
      <c r="CM23" s="1306"/>
      <c r="CN23" s="1306"/>
      <c r="CO23" s="1306"/>
      <c r="CP23" s="1306" t="str">
        <f>MID(SUVAHAVUJ!AF109,3,1)</f>
        <v xml:space="preserve"> </v>
      </c>
      <c r="CQ23" s="1306"/>
      <c r="CR23" s="1306"/>
      <c r="CS23" s="1306"/>
      <c r="CT23" s="1306"/>
      <c r="CU23" s="1306" t="str">
        <f>MID(SUVAHAVUJ!AF109,4,1)</f>
        <v xml:space="preserve"> </v>
      </c>
      <c r="CV23" s="1306"/>
      <c r="CW23" s="1306"/>
      <c r="CX23" s="1306"/>
      <c r="CY23" s="1306"/>
      <c r="CZ23" s="1306"/>
      <c r="DA23" s="1306" t="str">
        <f>MID(SUVAHAVUJ!AF109,5,1)</f>
        <v xml:space="preserve"> </v>
      </c>
      <c r="DB23" s="1306"/>
      <c r="DC23" s="1306"/>
      <c r="DD23" s="1306"/>
      <c r="DE23" s="1306"/>
      <c r="DF23" s="1306" t="str">
        <f>MID(SUVAHAVUJ!AF109,6,1)</f>
        <v xml:space="preserve"> </v>
      </c>
      <c r="DG23" s="1306"/>
      <c r="DH23" s="1306"/>
      <c r="DI23" s="1306"/>
      <c r="DJ23" s="1306"/>
      <c r="DK23" s="1306"/>
      <c r="DL23" s="1306" t="str">
        <f>MID(SUVAHAVUJ!AF109,7,1)</f>
        <v xml:space="preserve"> </v>
      </c>
      <c r="DM23" s="1306"/>
      <c r="DN23" s="1306"/>
      <c r="DO23" s="1306"/>
      <c r="DP23" s="1306"/>
      <c r="DQ23" s="1306"/>
      <c r="DR23" s="1306" t="str">
        <f>MID(SUVAHAVUJ!AF109,8,1)</f>
        <v xml:space="preserve"> </v>
      </c>
      <c r="DS23" s="1306"/>
      <c r="DT23" s="1306"/>
      <c r="DU23" s="1306"/>
      <c r="DV23" s="1306"/>
      <c r="DW23" s="1333" t="str">
        <f>MID(SUVAHAVUJ!AF109,9,1)</f>
        <v xml:space="preserve"> </v>
      </c>
      <c r="DX23" s="1333"/>
      <c r="DY23" s="1333"/>
      <c r="DZ23" s="1333"/>
      <c r="EA23" s="1333"/>
      <c r="EB23" s="1333"/>
      <c r="EC23" s="1333" t="str">
        <f>MID(SUVAHAVUJ!AF109,10,1)</f>
        <v xml:space="preserve"> </v>
      </c>
      <c r="ED23" s="1333"/>
      <c r="EE23" s="1333"/>
      <c r="EF23" s="1333"/>
      <c r="EG23" s="1333"/>
      <c r="EH23" s="1306" t="str">
        <f>MID(SUVAHAVUJ!AF109,11,1)</f>
        <v>0</v>
      </c>
      <c r="EI23" s="1306"/>
      <c r="EJ23" s="1306"/>
      <c r="EK23" s="1306"/>
      <c r="EL23" s="1306"/>
      <c r="EM23" s="1316"/>
      <c r="EN23" s="354"/>
      <c r="EO23" s="355"/>
      <c r="EP23" s="1306" t="str">
        <f>MID(SUVAHAVUJ!AG109,1,1)</f>
        <v xml:space="preserve"> </v>
      </c>
      <c r="EQ23" s="1306"/>
      <c r="ER23" s="1306"/>
      <c r="ES23" s="1306"/>
      <c r="ET23" s="1306"/>
      <c r="EU23" s="1306"/>
      <c r="EV23" s="1306" t="str">
        <f>MID(SUVAHAVUJ!AG109,2,1)</f>
        <v xml:space="preserve"> </v>
      </c>
      <c r="EW23" s="1306"/>
      <c r="EX23" s="1306"/>
      <c r="EY23" s="1306"/>
      <c r="EZ23" s="1306"/>
      <c r="FA23" s="1306" t="str">
        <f>MID(SUVAHAVUJ!AG109,3,1)</f>
        <v xml:space="preserve"> </v>
      </c>
      <c r="FB23" s="1306"/>
      <c r="FC23" s="1306"/>
      <c r="FD23" s="1306"/>
      <c r="FE23" s="1306"/>
      <c r="FF23" s="1306"/>
      <c r="FG23" s="1306" t="str">
        <f>MID(SUVAHAVUJ!AG109,4,1)</f>
        <v xml:space="preserve"> </v>
      </c>
      <c r="FH23" s="1306"/>
      <c r="FI23" s="1306"/>
      <c r="FJ23" s="1306"/>
      <c r="FK23" s="1306"/>
      <c r="FL23" s="1307" t="str">
        <f>MID(SUVAHAVUJ!AG109,5,1)</f>
        <v xml:space="preserve"> </v>
      </c>
      <c r="FM23" s="1307"/>
      <c r="FN23" s="1307"/>
      <c r="FO23" s="1307"/>
      <c r="FP23" s="1307"/>
      <c r="FQ23" s="1307"/>
      <c r="FR23" s="1307" t="str">
        <f>MID(SUVAHAVUJ!AG109,6,1)</f>
        <v xml:space="preserve"> </v>
      </c>
      <c r="FS23" s="1307"/>
      <c r="FT23" s="1307"/>
      <c r="FU23" s="1307"/>
      <c r="FV23" s="1307"/>
      <c r="FW23" s="1331" t="str">
        <f>MID(SUVAHAVUJ!AG109,7,1)</f>
        <v xml:space="preserve"> </v>
      </c>
      <c r="FX23" s="1331"/>
      <c r="FY23" s="1331"/>
      <c r="FZ23" s="1331"/>
      <c r="GA23" s="1331"/>
      <c r="GB23" s="1331"/>
      <c r="GC23" s="1331" t="str">
        <f>MID(SUVAHAVUJ!AG109,8,1)</f>
        <v xml:space="preserve"> </v>
      </c>
      <c r="GD23" s="1331"/>
      <c r="GE23" s="1331"/>
      <c r="GF23" s="1331"/>
      <c r="GG23" s="1331"/>
      <c r="GH23" s="1331" t="str">
        <f>MID(SUVAHAVUJ!AG109,9,1)</f>
        <v xml:space="preserve"> </v>
      </c>
      <c r="GI23" s="1331"/>
      <c r="GJ23" s="1331"/>
      <c r="GK23" s="1331"/>
      <c r="GL23" s="1331"/>
      <c r="GM23" s="1331"/>
      <c r="GN23" s="1331" t="str">
        <f>MID(SUVAHAVUJ!AG109,10,1)</f>
        <v xml:space="preserve"> </v>
      </c>
      <c r="GO23" s="1331"/>
      <c r="GP23" s="1331"/>
      <c r="GQ23" s="1331"/>
      <c r="GR23" s="1331"/>
      <c r="GS23" s="1331" t="str">
        <f>MID(SUVAHAVUJ!AG109,11,1)</f>
        <v>0</v>
      </c>
      <c r="GT23" s="1331"/>
      <c r="GU23" s="1331"/>
      <c r="GV23" s="1331"/>
      <c r="GW23" s="1332"/>
    </row>
    <row r="24" spans="1:205" ht="24" customHeight="1" x14ac:dyDescent="0.2">
      <c r="A24" s="134"/>
      <c r="B24" s="1334" t="s">
        <v>2083</v>
      </c>
      <c r="C24" s="1335"/>
      <c r="D24" s="1335"/>
      <c r="E24" s="1335"/>
      <c r="F24" s="1335"/>
      <c r="G24" s="1335"/>
      <c r="H24" s="1335"/>
      <c r="I24" s="1335"/>
      <c r="J24" s="1335"/>
      <c r="K24" s="1336"/>
      <c r="L24" s="1353" t="str">
        <f>SUVAHAVUJ!$D$110</f>
        <v>Ostatné záväzky voči prepojeným účtovným jednotkám (471A, 47XA)</v>
      </c>
      <c r="M24" s="1354"/>
      <c r="N24" s="1354"/>
      <c r="O24" s="1354"/>
      <c r="P24" s="1354"/>
      <c r="Q24" s="1354"/>
      <c r="R24" s="1354"/>
      <c r="S24" s="1354"/>
      <c r="T24" s="1354"/>
      <c r="U24" s="1354"/>
      <c r="V24" s="1354"/>
      <c r="W24" s="1354"/>
      <c r="X24" s="1354"/>
      <c r="Y24" s="1354"/>
      <c r="Z24" s="1354"/>
      <c r="AA24" s="1354"/>
      <c r="AB24" s="1354"/>
      <c r="AC24" s="1354"/>
      <c r="AD24" s="1354"/>
      <c r="AE24" s="1354"/>
      <c r="AF24" s="1354"/>
      <c r="AG24" s="1354"/>
      <c r="AH24" s="1354"/>
      <c r="AI24" s="1354"/>
      <c r="AJ24" s="1354"/>
      <c r="AK24" s="1354"/>
      <c r="AL24" s="1354"/>
      <c r="AM24" s="1354"/>
      <c r="AN24" s="1354"/>
      <c r="AO24" s="1354"/>
      <c r="AP24" s="1354"/>
      <c r="AQ24" s="1354"/>
      <c r="AR24" s="1354"/>
      <c r="AS24" s="1354"/>
      <c r="AT24" s="1354"/>
      <c r="AU24" s="1354"/>
      <c r="AV24" s="1354"/>
      <c r="AW24" s="1354"/>
      <c r="AX24" s="1354"/>
      <c r="AY24" s="1354"/>
      <c r="AZ24" s="1354"/>
      <c r="BA24" s="1354"/>
      <c r="BB24" s="1354"/>
      <c r="BC24" s="1354"/>
      <c r="BD24" s="1354"/>
      <c r="BE24" s="1354"/>
      <c r="BF24" s="1354"/>
      <c r="BG24" s="1354"/>
      <c r="BH24" s="1354"/>
      <c r="BI24" s="1354"/>
      <c r="BJ24" s="1354"/>
      <c r="BK24" s="1354"/>
      <c r="BL24" s="1354"/>
      <c r="BM24" s="1354"/>
      <c r="BN24" s="1354"/>
      <c r="BO24" s="1354"/>
      <c r="BP24" s="1354"/>
      <c r="BQ24" s="1354"/>
      <c r="BR24" s="1354"/>
      <c r="BS24" s="1354"/>
      <c r="BT24" s="1354"/>
      <c r="BU24" s="1354"/>
      <c r="BV24" s="1354"/>
      <c r="BW24" s="1355" t="s">
        <v>879</v>
      </c>
      <c r="BX24" s="1356"/>
      <c r="BY24" s="1356"/>
      <c r="BZ24" s="1356"/>
      <c r="CA24" s="1356"/>
      <c r="CB24" s="1356"/>
      <c r="CC24" s="1356"/>
      <c r="CD24" s="1357"/>
      <c r="CE24" s="1306" t="str">
        <f>MID(SUVAHAVUJ!AF110,1,1)</f>
        <v xml:space="preserve"> </v>
      </c>
      <c r="CF24" s="1306"/>
      <c r="CG24" s="1306"/>
      <c r="CH24" s="1306"/>
      <c r="CI24" s="1306"/>
      <c r="CJ24" s="1306" t="str">
        <f>MID(SUVAHAVUJ!AF110,2,1)</f>
        <v xml:space="preserve"> </v>
      </c>
      <c r="CK24" s="1306"/>
      <c r="CL24" s="1306"/>
      <c r="CM24" s="1306"/>
      <c r="CN24" s="1306"/>
      <c r="CO24" s="1306"/>
      <c r="CP24" s="1306" t="str">
        <f>MID(SUVAHAVUJ!AF110,3,1)</f>
        <v xml:space="preserve"> </v>
      </c>
      <c r="CQ24" s="1306"/>
      <c r="CR24" s="1306"/>
      <c r="CS24" s="1306"/>
      <c r="CT24" s="1306"/>
      <c r="CU24" s="1306" t="str">
        <f>MID(SUVAHAVUJ!AF110,4,1)</f>
        <v xml:space="preserve"> </v>
      </c>
      <c r="CV24" s="1306"/>
      <c r="CW24" s="1306"/>
      <c r="CX24" s="1306"/>
      <c r="CY24" s="1306"/>
      <c r="CZ24" s="1306"/>
      <c r="DA24" s="1306" t="str">
        <f>MID(SUVAHAVUJ!AF110,5,1)</f>
        <v xml:space="preserve"> </v>
      </c>
      <c r="DB24" s="1306"/>
      <c r="DC24" s="1306"/>
      <c r="DD24" s="1306"/>
      <c r="DE24" s="1306"/>
      <c r="DF24" s="1306" t="str">
        <f>MID(SUVAHAVUJ!AF110,6,1)</f>
        <v xml:space="preserve"> </v>
      </c>
      <c r="DG24" s="1306"/>
      <c r="DH24" s="1306"/>
      <c r="DI24" s="1306"/>
      <c r="DJ24" s="1306"/>
      <c r="DK24" s="1306"/>
      <c r="DL24" s="1306" t="str">
        <f>MID(SUVAHAVUJ!AF110,7,1)</f>
        <v xml:space="preserve"> </v>
      </c>
      <c r="DM24" s="1306"/>
      <c r="DN24" s="1306"/>
      <c r="DO24" s="1306"/>
      <c r="DP24" s="1306"/>
      <c r="DQ24" s="1306"/>
      <c r="DR24" s="1306" t="str">
        <f>MID(SUVAHAVUJ!AF110,8,1)</f>
        <v xml:space="preserve"> </v>
      </c>
      <c r="DS24" s="1306"/>
      <c r="DT24" s="1306"/>
      <c r="DU24" s="1306"/>
      <c r="DV24" s="1306"/>
      <c r="DW24" s="1333" t="str">
        <f>MID(SUVAHAVUJ!AF110,9,1)</f>
        <v xml:space="preserve"> </v>
      </c>
      <c r="DX24" s="1333"/>
      <c r="DY24" s="1333"/>
      <c r="DZ24" s="1333"/>
      <c r="EA24" s="1333"/>
      <c r="EB24" s="1333"/>
      <c r="EC24" s="1333" t="str">
        <f>MID(SUVAHAVUJ!AF110,10,1)</f>
        <v xml:space="preserve"> </v>
      </c>
      <c r="ED24" s="1333"/>
      <c r="EE24" s="1333"/>
      <c r="EF24" s="1333"/>
      <c r="EG24" s="1333"/>
      <c r="EH24" s="1306" t="str">
        <f>MID(SUVAHAVUJ!AF110,11,1)</f>
        <v>0</v>
      </c>
      <c r="EI24" s="1306"/>
      <c r="EJ24" s="1306"/>
      <c r="EK24" s="1306"/>
      <c r="EL24" s="1306"/>
      <c r="EM24" s="1316"/>
      <c r="EN24" s="354"/>
      <c r="EO24" s="355"/>
      <c r="EP24" s="1306" t="str">
        <f>MID(SUVAHAVUJ!AG110,1,1)</f>
        <v xml:space="preserve"> </v>
      </c>
      <c r="EQ24" s="1306"/>
      <c r="ER24" s="1306"/>
      <c r="ES24" s="1306"/>
      <c r="ET24" s="1306"/>
      <c r="EU24" s="1306"/>
      <c r="EV24" s="1306" t="str">
        <f>MID(SUVAHAVUJ!AG110,2,1)</f>
        <v xml:space="preserve"> </v>
      </c>
      <c r="EW24" s="1306"/>
      <c r="EX24" s="1306"/>
      <c r="EY24" s="1306"/>
      <c r="EZ24" s="1306"/>
      <c r="FA24" s="1306" t="str">
        <f>MID(SUVAHAVUJ!AG110,3,1)</f>
        <v xml:space="preserve"> </v>
      </c>
      <c r="FB24" s="1306"/>
      <c r="FC24" s="1306"/>
      <c r="FD24" s="1306"/>
      <c r="FE24" s="1306"/>
      <c r="FF24" s="1306"/>
      <c r="FG24" s="1306" t="str">
        <f>MID(SUVAHAVUJ!AG110,4,1)</f>
        <v xml:space="preserve"> </v>
      </c>
      <c r="FH24" s="1306"/>
      <c r="FI24" s="1306"/>
      <c r="FJ24" s="1306"/>
      <c r="FK24" s="1306"/>
      <c r="FL24" s="1307" t="str">
        <f>MID(SUVAHAVUJ!AG110,5,1)</f>
        <v xml:space="preserve"> </v>
      </c>
      <c r="FM24" s="1307"/>
      <c r="FN24" s="1307"/>
      <c r="FO24" s="1307"/>
      <c r="FP24" s="1307"/>
      <c r="FQ24" s="1307"/>
      <c r="FR24" s="1307" t="str">
        <f>MID(SUVAHAVUJ!AG110,6,1)</f>
        <v xml:space="preserve"> </v>
      </c>
      <c r="FS24" s="1307"/>
      <c r="FT24" s="1307"/>
      <c r="FU24" s="1307"/>
      <c r="FV24" s="1307"/>
      <c r="FW24" s="1331" t="str">
        <f>MID(SUVAHAVUJ!AG110,7,1)</f>
        <v xml:space="preserve"> </v>
      </c>
      <c r="FX24" s="1331"/>
      <c r="FY24" s="1331"/>
      <c r="FZ24" s="1331"/>
      <c r="GA24" s="1331"/>
      <c r="GB24" s="1331"/>
      <c r="GC24" s="1331" t="str">
        <f>MID(SUVAHAVUJ!AG110,8,1)</f>
        <v xml:space="preserve"> </v>
      </c>
      <c r="GD24" s="1331"/>
      <c r="GE24" s="1331"/>
      <c r="GF24" s="1331"/>
      <c r="GG24" s="1331"/>
      <c r="GH24" s="1331" t="str">
        <f>MID(SUVAHAVUJ!AG110,9,1)</f>
        <v xml:space="preserve"> </v>
      </c>
      <c r="GI24" s="1331"/>
      <c r="GJ24" s="1331"/>
      <c r="GK24" s="1331"/>
      <c r="GL24" s="1331"/>
      <c r="GM24" s="1331"/>
      <c r="GN24" s="1331" t="str">
        <f>MID(SUVAHAVUJ!AG110,10,1)</f>
        <v xml:space="preserve"> </v>
      </c>
      <c r="GO24" s="1331"/>
      <c r="GP24" s="1331"/>
      <c r="GQ24" s="1331"/>
      <c r="GR24" s="1331"/>
      <c r="GS24" s="1331" t="str">
        <f>MID(SUVAHAVUJ!AG110,11,1)</f>
        <v>0</v>
      </c>
      <c r="GT24" s="1331"/>
      <c r="GU24" s="1331"/>
      <c r="GV24" s="1331"/>
      <c r="GW24" s="1332"/>
    </row>
    <row r="25" spans="1:205" ht="24" customHeight="1" x14ac:dyDescent="0.2">
      <c r="A25" s="134"/>
      <c r="B25" s="1334" t="s">
        <v>2086</v>
      </c>
      <c r="C25" s="1335"/>
      <c r="D25" s="1335"/>
      <c r="E25" s="1335"/>
      <c r="F25" s="1335"/>
      <c r="G25" s="1335"/>
      <c r="H25" s="1335"/>
      <c r="I25" s="1335"/>
      <c r="J25" s="1335"/>
      <c r="K25" s="1336"/>
      <c r="L25" s="1353" t="str">
        <f>SUVAHAVUJ!$D$111</f>
        <v>Ostatné záväzky v rámci podielovej účasti okrem záväzkov voči prepojeným účtovným jednotkám (471A, 47XA)</v>
      </c>
      <c r="M25" s="1354"/>
      <c r="N25" s="1354"/>
      <c r="O25" s="1354"/>
      <c r="P25" s="1354"/>
      <c r="Q25" s="1354"/>
      <c r="R25" s="1354"/>
      <c r="S25" s="1354"/>
      <c r="T25" s="1354"/>
      <c r="U25" s="1354"/>
      <c r="V25" s="1354"/>
      <c r="W25" s="1354"/>
      <c r="X25" s="1354"/>
      <c r="Y25" s="1354"/>
      <c r="Z25" s="1354"/>
      <c r="AA25" s="1354"/>
      <c r="AB25" s="1354"/>
      <c r="AC25" s="1354"/>
      <c r="AD25" s="1354"/>
      <c r="AE25" s="1354"/>
      <c r="AF25" s="1354"/>
      <c r="AG25" s="1354"/>
      <c r="AH25" s="1354"/>
      <c r="AI25" s="1354"/>
      <c r="AJ25" s="1354"/>
      <c r="AK25" s="1354"/>
      <c r="AL25" s="1354"/>
      <c r="AM25" s="1354"/>
      <c r="AN25" s="1354"/>
      <c r="AO25" s="1354"/>
      <c r="AP25" s="1354"/>
      <c r="AQ25" s="1354"/>
      <c r="AR25" s="1354"/>
      <c r="AS25" s="1354"/>
      <c r="AT25" s="1354"/>
      <c r="AU25" s="1354"/>
      <c r="AV25" s="1354"/>
      <c r="AW25" s="1354"/>
      <c r="AX25" s="1354"/>
      <c r="AY25" s="1354"/>
      <c r="AZ25" s="1354"/>
      <c r="BA25" s="1354"/>
      <c r="BB25" s="1354"/>
      <c r="BC25" s="1354"/>
      <c r="BD25" s="1354"/>
      <c r="BE25" s="1354"/>
      <c r="BF25" s="1354"/>
      <c r="BG25" s="1354"/>
      <c r="BH25" s="1354"/>
      <c r="BI25" s="1354"/>
      <c r="BJ25" s="1354"/>
      <c r="BK25" s="1354"/>
      <c r="BL25" s="1354"/>
      <c r="BM25" s="1354"/>
      <c r="BN25" s="1354"/>
      <c r="BO25" s="1354"/>
      <c r="BP25" s="1354"/>
      <c r="BQ25" s="1354"/>
      <c r="BR25" s="1354"/>
      <c r="BS25" s="1354"/>
      <c r="BT25" s="1354"/>
      <c r="BU25" s="1354"/>
      <c r="BV25" s="1354"/>
      <c r="BW25" s="1355" t="s">
        <v>880</v>
      </c>
      <c r="BX25" s="1356"/>
      <c r="BY25" s="1356"/>
      <c r="BZ25" s="1356"/>
      <c r="CA25" s="1356"/>
      <c r="CB25" s="1356"/>
      <c r="CC25" s="1356"/>
      <c r="CD25" s="1357"/>
      <c r="CE25" s="1306" t="str">
        <f>MID(SUVAHAVUJ!AF111,1,1)</f>
        <v xml:space="preserve"> </v>
      </c>
      <c r="CF25" s="1306"/>
      <c r="CG25" s="1306"/>
      <c r="CH25" s="1306"/>
      <c r="CI25" s="1306"/>
      <c r="CJ25" s="1306" t="str">
        <f>MID(SUVAHAVUJ!AF111,2,1)</f>
        <v xml:space="preserve"> </v>
      </c>
      <c r="CK25" s="1306"/>
      <c r="CL25" s="1306"/>
      <c r="CM25" s="1306"/>
      <c r="CN25" s="1306"/>
      <c r="CO25" s="1306"/>
      <c r="CP25" s="1306" t="str">
        <f>MID(SUVAHAVUJ!AF111,3,1)</f>
        <v xml:space="preserve"> </v>
      </c>
      <c r="CQ25" s="1306"/>
      <c r="CR25" s="1306"/>
      <c r="CS25" s="1306"/>
      <c r="CT25" s="1306"/>
      <c r="CU25" s="1306" t="str">
        <f>MID(SUVAHAVUJ!AF111,4,1)</f>
        <v xml:space="preserve"> </v>
      </c>
      <c r="CV25" s="1306"/>
      <c r="CW25" s="1306"/>
      <c r="CX25" s="1306"/>
      <c r="CY25" s="1306"/>
      <c r="CZ25" s="1306"/>
      <c r="DA25" s="1306" t="str">
        <f>MID(SUVAHAVUJ!AF111,5,1)</f>
        <v xml:space="preserve"> </v>
      </c>
      <c r="DB25" s="1306"/>
      <c r="DC25" s="1306"/>
      <c r="DD25" s="1306"/>
      <c r="DE25" s="1306"/>
      <c r="DF25" s="1306" t="str">
        <f>MID(SUVAHAVUJ!AF111,6,1)</f>
        <v xml:space="preserve"> </v>
      </c>
      <c r="DG25" s="1306"/>
      <c r="DH25" s="1306"/>
      <c r="DI25" s="1306"/>
      <c r="DJ25" s="1306"/>
      <c r="DK25" s="1306"/>
      <c r="DL25" s="1306" t="str">
        <f>MID(SUVAHAVUJ!AF111,7,1)</f>
        <v xml:space="preserve"> </v>
      </c>
      <c r="DM25" s="1306"/>
      <c r="DN25" s="1306"/>
      <c r="DO25" s="1306"/>
      <c r="DP25" s="1306"/>
      <c r="DQ25" s="1306"/>
      <c r="DR25" s="1306" t="str">
        <f>MID(SUVAHAVUJ!AF111,8,1)</f>
        <v xml:space="preserve"> </v>
      </c>
      <c r="DS25" s="1306"/>
      <c r="DT25" s="1306"/>
      <c r="DU25" s="1306"/>
      <c r="DV25" s="1306"/>
      <c r="DW25" s="1333" t="str">
        <f>MID(SUVAHAVUJ!AF111,9,1)</f>
        <v xml:space="preserve"> </v>
      </c>
      <c r="DX25" s="1333"/>
      <c r="DY25" s="1333"/>
      <c r="DZ25" s="1333"/>
      <c r="EA25" s="1333"/>
      <c r="EB25" s="1333"/>
      <c r="EC25" s="1333" t="str">
        <f>MID(SUVAHAVUJ!AF111,10,1)</f>
        <v xml:space="preserve"> </v>
      </c>
      <c r="ED25" s="1333"/>
      <c r="EE25" s="1333"/>
      <c r="EF25" s="1333"/>
      <c r="EG25" s="1333"/>
      <c r="EH25" s="1306" t="str">
        <f>MID(SUVAHAVUJ!AF111,11,1)</f>
        <v>0</v>
      </c>
      <c r="EI25" s="1306"/>
      <c r="EJ25" s="1306"/>
      <c r="EK25" s="1306"/>
      <c r="EL25" s="1306"/>
      <c r="EM25" s="1316"/>
      <c r="EN25" s="354"/>
      <c r="EO25" s="355"/>
      <c r="EP25" s="1306" t="str">
        <f>MID(SUVAHAVUJ!AG111,1,1)</f>
        <v xml:space="preserve"> </v>
      </c>
      <c r="EQ25" s="1306"/>
      <c r="ER25" s="1306"/>
      <c r="ES25" s="1306"/>
      <c r="ET25" s="1306"/>
      <c r="EU25" s="1306"/>
      <c r="EV25" s="1306" t="str">
        <f>MID(SUVAHAVUJ!AG111,2,1)</f>
        <v xml:space="preserve"> </v>
      </c>
      <c r="EW25" s="1306"/>
      <c r="EX25" s="1306"/>
      <c r="EY25" s="1306"/>
      <c r="EZ25" s="1306"/>
      <c r="FA25" s="1306" t="str">
        <f>MID(SUVAHAVUJ!AG111,3,1)</f>
        <v xml:space="preserve"> </v>
      </c>
      <c r="FB25" s="1306"/>
      <c r="FC25" s="1306"/>
      <c r="FD25" s="1306"/>
      <c r="FE25" s="1306"/>
      <c r="FF25" s="1306"/>
      <c r="FG25" s="1306" t="str">
        <f>MID(SUVAHAVUJ!AG111,4,1)</f>
        <v xml:space="preserve"> </v>
      </c>
      <c r="FH25" s="1306"/>
      <c r="FI25" s="1306"/>
      <c r="FJ25" s="1306"/>
      <c r="FK25" s="1306"/>
      <c r="FL25" s="1307" t="str">
        <f>MID(SUVAHAVUJ!AG111,5,1)</f>
        <v xml:space="preserve"> </v>
      </c>
      <c r="FM25" s="1307"/>
      <c r="FN25" s="1307"/>
      <c r="FO25" s="1307"/>
      <c r="FP25" s="1307"/>
      <c r="FQ25" s="1307"/>
      <c r="FR25" s="1307" t="str">
        <f>MID(SUVAHAVUJ!AG111,6,1)</f>
        <v xml:space="preserve"> </v>
      </c>
      <c r="FS25" s="1307"/>
      <c r="FT25" s="1307"/>
      <c r="FU25" s="1307"/>
      <c r="FV25" s="1307"/>
      <c r="FW25" s="1331" t="str">
        <f>MID(SUVAHAVUJ!AG111,7,1)</f>
        <v xml:space="preserve"> </v>
      </c>
      <c r="FX25" s="1331"/>
      <c r="FY25" s="1331"/>
      <c r="FZ25" s="1331"/>
      <c r="GA25" s="1331"/>
      <c r="GB25" s="1331"/>
      <c r="GC25" s="1331" t="str">
        <f>MID(SUVAHAVUJ!AG111,8,1)</f>
        <v xml:space="preserve"> </v>
      </c>
      <c r="GD25" s="1331"/>
      <c r="GE25" s="1331"/>
      <c r="GF25" s="1331"/>
      <c r="GG25" s="1331"/>
      <c r="GH25" s="1331" t="str">
        <f>MID(SUVAHAVUJ!AG111,9,1)</f>
        <v xml:space="preserve"> </v>
      </c>
      <c r="GI25" s="1331"/>
      <c r="GJ25" s="1331"/>
      <c r="GK25" s="1331"/>
      <c r="GL25" s="1331"/>
      <c r="GM25" s="1331"/>
      <c r="GN25" s="1331" t="str">
        <f>MID(SUVAHAVUJ!AG111,10,1)</f>
        <v xml:space="preserve"> </v>
      </c>
      <c r="GO25" s="1331"/>
      <c r="GP25" s="1331"/>
      <c r="GQ25" s="1331"/>
      <c r="GR25" s="1331"/>
      <c r="GS25" s="1331" t="str">
        <f>MID(SUVAHAVUJ!AG111,11,1)</f>
        <v>0</v>
      </c>
      <c r="GT25" s="1331"/>
      <c r="GU25" s="1331"/>
      <c r="GV25" s="1331"/>
      <c r="GW25" s="1332"/>
    </row>
    <row r="26" spans="1:205" ht="24" customHeight="1" x14ac:dyDescent="0.2">
      <c r="A26" s="134"/>
      <c r="B26" s="1334" t="s">
        <v>2088</v>
      </c>
      <c r="C26" s="1335"/>
      <c r="D26" s="1335"/>
      <c r="E26" s="1335"/>
      <c r="F26" s="1335"/>
      <c r="G26" s="1335"/>
      <c r="H26" s="1335"/>
      <c r="I26" s="1335"/>
      <c r="J26" s="1335"/>
      <c r="K26" s="1336"/>
      <c r="L26" s="1353" t="str">
        <f>SUVAHAVUJ!$D$112</f>
        <v>Ostatné dlhodobé záväzky (479A, 47XA)</v>
      </c>
      <c r="M26" s="1354"/>
      <c r="N26" s="1354"/>
      <c r="O26" s="1354"/>
      <c r="P26" s="1354"/>
      <c r="Q26" s="1354"/>
      <c r="R26" s="1354"/>
      <c r="S26" s="1354"/>
      <c r="T26" s="1354"/>
      <c r="U26" s="1354"/>
      <c r="V26" s="1354"/>
      <c r="W26" s="1354"/>
      <c r="X26" s="1354"/>
      <c r="Y26" s="1354"/>
      <c r="Z26" s="1354"/>
      <c r="AA26" s="1354"/>
      <c r="AB26" s="1354"/>
      <c r="AC26" s="1354"/>
      <c r="AD26" s="1354"/>
      <c r="AE26" s="1354"/>
      <c r="AF26" s="1354"/>
      <c r="AG26" s="1354"/>
      <c r="AH26" s="1354"/>
      <c r="AI26" s="1354"/>
      <c r="AJ26" s="1354"/>
      <c r="AK26" s="1354"/>
      <c r="AL26" s="1354"/>
      <c r="AM26" s="1354"/>
      <c r="AN26" s="1354"/>
      <c r="AO26" s="1354"/>
      <c r="AP26" s="1354"/>
      <c r="AQ26" s="1354"/>
      <c r="AR26" s="1354"/>
      <c r="AS26" s="1354"/>
      <c r="AT26" s="1354"/>
      <c r="AU26" s="1354"/>
      <c r="AV26" s="1354"/>
      <c r="AW26" s="1354"/>
      <c r="AX26" s="1354"/>
      <c r="AY26" s="1354"/>
      <c r="AZ26" s="1354"/>
      <c r="BA26" s="1354"/>
      <c r="BB26" s="1354"/>
      <c r="BC26" s="1354"/>
      <c r="BD26" s="1354"/>
      <c r="BE26" s="1354"/>
      <c r="BF26" s="1354"/>
      <c r="BG26" s="1354"/>
      <c r="BH26" s="1354"/>
      <c r="BI26" s="1354"/>
      <c r="BJ26" s="1354"/>
      <c r="BK26" s="1354"/>
      <c r="BL26" s="1354"/>
      <c r="BM26" s="1354"/>
      <c r="BN26" s="1354"/>
      <c r="BO26" s="1354"/>
      <c r="BP26" s="1354"/>
      <c r="BQ26" s="1354"/>
      <c r="BR26" s="1354"/>
      <c r="BS26" s="1354"/>
      <c r="BT26" s="1354"/>
      <c r="BU26" s="1354"/>
      <c r="BV26" s="1354"/>
      <c r="BW26" s="1355" t="s">
        <v>881</v>
      </c>
      <c r="BX26" s="1356"/>
      <c r="BY26" s="1356"/>
      <c r="BZ26" s="1356"/>
      <c r="CA26" s="1356"/>
      <c r="CB26" s="1356"/>
      <c r="CC26" s="1356"/>
      <c r="CD26" s="1357"/>
      <c r="CE26" s="1306" t="str">
        <f>MID(SUVAHAVUJ!AF112,1,1)</f>
        <v xml:space="preserve"> </v>
      </c>
      <c r="CF26" s="1306"/>
      <c r="CG26" s="1306"/>
      <c r="CH26" s="1306"/>
      <c r="CI26" s="1306"/>
      <c r="CJ26" s="1306" t="str">
        <f>MID(SUVAHAVUJ!AF112,2,1)</f>
        <v xml:space="preserve"> </v>
      </c>
      <c r="CK26" s="1306"/>
      <c r="CL26" s="1306"/>
      <c r="CM26" s="1306"/>
      <c r="CN26" s="1306"/>
      <c r="CO26" s="1306"/>
      <c r="CP26" s="1306" t="str">
        <f>MID(SUVAHAVUJ!AF112,3,1)</f>
        <v xml:space="preserve"> </v>
      </c>
      <c r="CQ26" s="1306"/>
      <c r="CR26" s="1306"/>
      <c r="CS26" s="1306"/>
      <c r="CT26" s="1306"/>
      <c r="CU26" s="1306" t="str">
        <f>MID(SUVAHAVUJ!AF112,4,1)</f>
        <v xml:space="preserve"> </v>
      </c>
      <c r="CV26" s="1306"/>
      <c r="CW26" s="1306"/>
      <c r="CX26" s="1306"/>
      <c r="CY26" s="1306"/>
      <c r="CZ26" s="1306"/>
      <c r="DA26" s="1306" t="str">
        <f>MID(SUVAHAVUJ!AF112,5,1)</f>
        <v xml:space="preserve"> </v>
      </c>
      <c r="DB26" s="1306"/>
      <c r="DC26" s="1306"/>
      <c r="DD26" s="1306"/>
      <c r="DE26" s="1306"/>
      <c r="DF26" s="1306" t="str">
        <f>MID(SUVAHAVUJ!AF112,6,1)</f>
        <v xml:space="preserve"> </v>
      </c>
      <c r="DG26" s="1306"/>
      <c r="DH26" s="1306"/>
      <c r="DI26" s="1306"/>
      <c r="DJ26" s="1306"/>
      <c r="DK26" s="1306"/>
      <c r="DL26" s="1306" t="str">
        <f>MID(SUVAHAVUJ!AF112,7,1)</f>
        <v xml:space="preserve"> </v>
      </c>
      <c r="DM26" s="1306"/>
      <c r="DN26" s="1306"/>
      <c r="DO26" s="1306"/>
      <c r="DP26" s="1306"/>
      <c r="DQ26" s="1306"/>
      <c r="DR26" s="1306" t="str">
        <f>MID(SUVAHAVUJ!AF112,8,1)</f>
        <v xml:space="preserve"> </v>
      </c>
      <c r="DS26" s="1306"/>
      <c r="DT26" s="1306"/>
      <c r="DU26" s="1306"/>
      <c r="DV26" s="1306"/>
      <c r="DW26" s="1333" t="str">
        <f>MID(SUVAHAVUJ!AF112,9,1)</f>
        <v xml:space="preserve"> </v>
      </c>
      <c r="DX26" s="1333"/>
      <c r="DY26" s="1333"/>
      <c r="DZ26" s="1333"/>
      <c r="EA26" s="1333"/>
      <c r="EB26" s="1333"/>
      <c r="EC26" s="1333" t="str">
        <f>MID(SUVAHAVUJ!AF112,10,1)</f>
        <v xml:space="preserve"> </v>
      </c>
      <c r="ED26" s="1333"/>
      <c r="EE26" s="1333"/>
      <c r="EF26" s="1333"/>
      <c r="EG26" s="1333"/>
      <c r="EH26" s="1306" t="str">
        <f>MID(SUVAHAVUJ!AF112,11,1)</f>
        <v>0</v>
      </c>
      <c r="EI26" s="1306"/>
      <c r="EJ26" s="1306"/>
      <c r="EK26" s="1306"/>
      <c r="EL26" s="1306"/>
      <c r="EM26" s="1316"/>
      <c r="EN26" s="354"/>
      <c r="EO26" s="355"/>
      <c r="EP26" s="1306" t="str">
        <f>MID(SUVAHAVUJ!AG112,1,1)</f>
        <v xml:space="preserve"> </v>
      </c>
      <c r="EQ26" s="1306"/>
      <c r="ER26" s="1306"/>
      <c r="ES26" s="1306"/>
      <c r="ET26" s="1306"/>
      <c r="EU26" s="1306"/>
      <c r="EV26" s="1306" t="str">
        <f>MID(SUVAHAVUJ!AG112,2,1)</f>
        <v xml:space="preserve"> </v>
      </c>
      <c r="EW26" s="1306"/>
      <c r="EX26" s="1306"/>
      <c r="EY26" s="1306"/>
      <c r="EZ26" s="1306"/>
      <c r="FA26" s="1306" t="str">
        <f>MID(SUVAHAVUJ!AG112,3,1)</f>
        <v xml:space="preserve"> </v>
      </c>
      <c r="FB26" s="1306"/>
      <c r="FC26" s="1306"/>
      <c r="FD26" s="1306"/>
      <c r="FE26" s="1306"/>
      <c r="FF26" s="1306"/>
      <c r="FG26" s="1306" t="str">
        <f>MID(SUVAHAVUJ!AG112,4,1)</f>
        <v xml:space="preserve"> </v>
      </c>
      <c r="FH26" s="1306"/>
      <c r="FI26" s="1306"/>
      <c r="FJ26" s="1306"/>
      <c r="FK26" s="1306"/>
      <c r="FL26" s="1307" t="str">
        <f>MID(SUVAHAVUJ!AG112,5,1)</f>
        <v xml:space="preserve"> </v>
      </c>
      <c r="FM26" s="1307"/>
      <c r="FN26" s="1307"/>
      <c r="FO26" s="1307"/>
      <c r="FP26" s="1307"/>
      <c r="FQ26" s="1307"/>
      <c r="FR26" s="1307" t="str">
        <f>MID(SUVAHAVUJ!AG112,6,1)</f>
        <v xml:space="preserve"> </v>
      </c>
      <c r="FS26" s="1307"/>
      <c r="FT26" s="1307"/>
      <c r="FU26" s="1307"/>
      <c r="FV26" s="1307"/>
      <c r="FW26" s="1331" t="str">
        <f>MID(SUVAHAVUJ!AG112,7,1)</f>
        <v xml:space="preserve"> </v>
      </c>
      <c r="FX26" s="1331"/>
      <c r="FY26" s="1331"/>
      <c r="FZ26" s="1331"/>
      <c r="GA26" s="1331"/>
      <c r="GB26" s="1331"/>
      <c r="GC26" s="1331" t="str">
        <f>MID(SUVAHAVUJ!AG112,8,1)</f>
        <v xml:space="preserve"> </v>
      </c>
      <c r="GD26" s="1331"/>
      <c r="GE26" s="1331"/>
      <c r="GF26" s="1331"/>
      <c r="GG26" s="1331"/>
      <c r="GH26" s="1331" t="str">
        <f>MID(SUVAHAVUJ!AG112,9,1)</f>
        <v xml:space="preserve"> </v>
      </c>
      <c r="GI26" s="1331"/>
      <c r="GJ26" s="1331"/>
      <c r="GK26" s="1331"/>
      <c r="GL26" s="1331"/>
      <c r="GM26" s="1331"/>
      <c r="GN26" s="1331" t="str">
        <f>MID(SUVAHAVUJ!AG112,10,1)</f>
        <v xml:space="preserve"> </v>
      </c>
      <c r="GO26" s="1331"/>
      <c r="GP26" s="1331"/>
      <c r="GQ26" s="1331"/>
      <c r="GR26" s="1331"/>
      <c r="GS26" s="1331" t="str">
        <f>MID(SUVAHAVUJ!AG112,11,1)</f>
        <v>0</v>
      </c>
      <c r="GT26" s="1331"/>
      <c r="GU26" s="1331"/>
      <c r="GV26" s="1331"/>
      <c r="GW26" s="1332"/>
    </row>
    <row r="27" spans="1:205" ht="24" customHeight="1" x14ac:dyDescent="0.2">
      <c r="A27" s="134"/>
      <c r="B27" s="1334" t="s">
        <v>2092</v>
      </c>
      <c r="C27" s="1335"/>
      <c r="D27" s="1335"/>
      <c r="E27" s="1335"/>
      <c r="F27" s="1335"/>
      <c r="G27" s="1335"/>
      <c r="H27" s="1335"/>
      <c r="I27" s="1335"/>
      <c r="J27" s="1335"/>
      <c r="K27" s="1336"/>
      <c r="L27" s="1353" t="str">
        <f>SUVAHAVUJ!$D$113</f>
        <v>Dlhodobé prijaté preddavky (475A)</v>
      </c>
      <c r="M27" s="1354"/>
      <c r="N27" s="1354"/>
      <c r="O27" s="1354"/>
      <c r="P27" s="1354"/>
      <c r="Q27" s="1354"/>
      <c r="R27" s="1354"/>
      <c r="S27" s="1354"/>
      <c r="T27" s="1354"/>
      <c r="U27" s="1354"/>
      <c r="V27" s="1354"/>
      <c r="W27" s="1354"/>
      <c r="X27" s="1354"/>
      <c r="Y27" s="1354"/>
      <c r="Z27" s="1354"/>
      <c r="AA27" s="1354"/>
      <c r="AB27" s="1354"/>
      <c r="AC27" s="1354"/>
      <c r="AD27" s="1354"/>
      <c r="AE27" s="1354"/>
      <c r="AF27" s="1354"/>
      <c r="AG27" s="1354"/>
      <c r="AH27" s="1354"/>
      <c r="AI27" s="1354"/>
      <c r="AJ27" s="1354"/>
      <c r="AK27" s="1354"/>
      <c r="AL27" s="1354"/>
      <c r="AM27" s="1354"/>
      <c r="AN27" s="1354"/>
      <c r="AO27" s="1354"/>
      <c r="AP27" s="1354"/>
      <c r="AQ27" s="1354"/>
      <c r="AR27" s="1354"/>
      <c r="AS27" s="1354"/>
      <c r="AT27" s="1354"/>
      <c r="AU27" s="1354"/>
      <c r="AV27" s="1354"/>
      <c r="AW27" s="1354"/>
      <c r="AX27" s="1354"/>
      <c r="AY27" s="1354"/>
      <c r="AZ27" s="1354"/>
      <c r="BA27" s="1354"/>
      <c r="BB27" s="1354"/>
      <c r="BC27" s="1354"/>
      <c r="BD27" s="1354"/>
      <c r="BE27" s="1354"/>
      <c r="BF27" s="1354"/>
      <c r="BG27" s="1354"/>
      <c r="BH27" s="1354"/>
      <c r="BI27" s="1354"/>
      <c r="BJ27" s="1354"/>
      <c r="BK27" s="1354"/>
      <c r="BL27" s="1354"/>
      <c r="BM27" s="1354"/>
      <c r="BN27" s="1354"/>
      <c r="BO27" s="1354"/>
      <c r="BP27" s="1354"/>
      <c r="BQ27" s="1354"/>
      <c r="BR27" s="1354"/>
      <c r="BS27" s="1354"/>
      <c r="BT27" s="1354"/>
      <c r="BU27" s="1354"/>
      <c r="BV27" s="1354"/>
      <c r="BW27" s="1355" t="s">
        <v>882</v>
      </c>
      <c r="BX27" s="1356"/>
      <c r="BY27" s="1356"/>
      <c r="BZ27" s="1356"/>
      <c r="CA27" s="1356"/>
      <c r="CB27" s="1356"/>
      <c r="CC27" s="1356" t="str">
        <f>MID(SUVAHAVUJ!AF68,6,1)</f>
        <v xml:space="preserve"> </v>
      </c>
      <c r="CD27" s="1357"/>
      <c r="CE27" s="1306" t="str">
        <f>MID(SUVAHAVUJ!AF113,1,1)</f>
        <v xml:space="preserve"> </v>
      </c>
      <c r="CF27" s="1306"/>
      <c r="CG27" s="1306"/>
      <c r="CH27" s="1306"/>
      <c r="CI27" s="1306"/>
      <c r="CJ27" s="1306" t="str">
        <f>MID(SUVAHAVUJ!AF113,2,1)</f>
        <v xml:space="preserve"> </v>
      </c>
      <c r="CK27" s="1306"/>
      <c r="CL27" s="1306"/>
      <c r="CM27" s="1306"/>
      <c r="CN27" s="1306"/>
      <c r="CO27" s="1306"/>
      <c r="CP27" s="1306" t="str">
        <f>MID(SUVAHAVUJ!AF113,3,1)</f>
        <v xml:space="preserve"> </v>
      </c>
      <c r="CQ27" s="1306"/>
      <c r="CR27" s="1306"/>
      <c r="CS27" s="1306"/>
      <c r="CT27" s="1306"/>
      <c r="CU27" s="1306" t="str">
        <f>MID(SUVAHAVUJ!AF113,4,1)</f>
        <v xml:space="preserve"> </v>
      </c>
      <c r="CV27" s="1306"/>
      <c r="CW27" s="1306"/>
      <c r="CX27" s="1306"/>
      <c r="CY27" s="1306"/>
      <c r="CZ27" s="1306"/>
      <c r="DA27" s="1306" t="str">
        <f>MID(SUVAHAVUJ!AF113,5,1)</f>
        <v xml:space="preserve"> </v>
      </c>
      <c r="DB27" s="1306"/>
      <c r="DC27" s="1306"/>
      <c r="DD27" s="1306"/>
      <c r="DE27" s="1306"/>
      <c r="DF27" s="1306" t="str">
        <f>MID(SUVAHAVUJ!AF113,6,1)</f>
        <v xml:space="preserve"> </v>
      </c>
      <c r="DG27" s="1306"/>
      <c r="DH27" s="1306"/>
      <c r="DI27" s="1306"/>
      <c r="DJ27" s="1306"/>
      <c r="DK27" s="1306"/>
      <c r="DL27" s="1306" t="str">
        <f>MID(SUVAHAVUJ!AF113,7,1)</f>
        <v xml:space="preserve"> </v>
      </c>
      <c r="DM27" s="1306"/>
      <c r="DN27" s="1306"/>
      <c r="DO27" s="1306"/>
      <c r="DP27" s="1306"/>
      <c r="DQ27" s="1306"/>
      <c r="DR27" s="1306" t="str">
        <f>MID(SUVAHAVUJ!AF113,8,1)</f>
        <v xml:space="preserve"> </v>
      </c>
      <c r="DS27" s="1306"/>
      <c r="DT27" s="1306"/>
      <c r="DU27" s="1306"/>
      <c r="DV27" s="1306"/>
      <c r="DW27" s="1333" t="str">
        <f>MID(SUVAHAVUJ!AF113,9,1)</f>
        <v xml:space="preserve"> </v>
      </c>
      <c r="DX27" s="1333"/>
      <c r="DY27" s="1333"/>
      <c r="DZ27" s="1333"/>
      <c r="EA27" s="1333"/>
      <c r="EB27" s="1333"/>
      <c r="EC27" s="1333" t="str">
        <f>MID(SUVAHAVUJ!AF113,10,1)</f>
        <v xml:space="preserve"> </v>
      </c>
      <c r="ED27" s="1333"/>
      <c r="EE27" s="1333"/>
      <c r="EF27" s="1333"/>
      <c r="EG27" s="1333"/>
      <c r="EH27" s="1306" t="str">
        <f>MID(SUVAHAVUJ!AF113,11,1)</f>
        <v>0</v>
      </c>
      <c r="EI27" s="1306"/>
      <c r="EJ27" s="1306"/>
      <c r="EK27" s="1306"/>
      <c r="EL27" s="1306"/>
      <c r="EM27" s="1316"/>
      <c r="EN27" s="354"/>
      <c r="EO27" s="355"/>
      <c r="EP27" s="1306" t="str">
        <f>MID(SUVAHAVUJ!AG113,1,1)</f>
        <v xml:space="preserve"> </v>
      </c>
      <c r="EQ27" s="1306"/>
      <c r="ER27" s="1306"/>
      <c r="ES27" s="1306"/>
      <c r="ET27" s="1306"/>
      <c r="EU27" s="1306"/>
      <c r="EV27" s="1306" t="str">
        <f>MID(SUVAHAVUJ!AG113,2,1)</f>
        <v xml:space="preserve"> </v>
      </c>
      <c r="EW27" s="1306"/>
      <c r="EX27" s="1306"/>
      <c r="EY27" s="1306"/>
      <c r="EZ27" s="1306"/>
      <c r="FA27" s="1306" t="str">
        <f>MID(SUVAHAVUJ!AG113,3,1)</f>
        <v xml:space="preserve"> </v>
      </c>
      <c r="FB27" s="1306"/>
      <c r="FC27" s="1306"/>
      <c r="FD27" s="1306"/>
      <c r="FE27" s="1306"/>
      <c r="FF27" s="1306"/>
      <c r="FG27" s="1306" t="str">
        <f>MID(SUVAHAVUJ!AG113,4,1)</f>
        <v xml:space="preserve"> </v>
      </c>
      <c r="FH27" s="1306"/>
      <c r="FI27" s="1306"/>
      <c r="FJ27" s="1306"/>
      <c r="FK27" s="1306"/>
      <c r="FL27" s="1307" t="str">
        <f>MID(SUVAHAVUJ!AG113,5,1)</f>
        <v xml:space="preserve"> </v>
      </c>
      <c r="FM27" s="1307"/>
      <c r="FN27" s="1307"/>
      <c r="FO27" s="1307"/>
      <c r="FP27" s="1307"/>
      <c r="FQ27" s="1307"/>
      <c r="FR27" s="1307" t="str">
        <f>MID(SUVAHAVUJ!AG113,6,1)</f>
        <v xml:space="preserve"> </v>
      </c>
      <c r="FS27" s="1307"/>
      <c r="FT27" s="1307"/>
      <c r="FU27" s="1307"/>
      <c r="FV27" s="1307"/>
      <c r="FW27" s="1331" t="str">
        <f>MID(SUVAHAVUJ!AG113,7,1)</f>
        <v xml:space="preserve"> </v>
      </c>
      <c r="FX27" s="1331"/>
      <c r="FY27" s="1331"/>
      <c r="FZ27" s="1331"/>
      <c r="GA27" s="1331"/>
      <c r="GB27" s="1331"/>
      <c r="GC27" s="1331" t="str">
        <f>MID(SUVAHAVUJ!AG113,8,1)</f>
        <v xml:space="preserve"> </v>
      </c>
      <c r="GD27" s="1331"/>
      <c r="GE27" s="1331"/>
      <c r="GF27" s="1331"/>
      <c r="GG27" s="1331"/>
      <c r="GH27" s="1331" t="str">
        <f>MID(SUVAHAVUJ!AG113,9,1)</f>
        <v xml:space="preserve"> </v>
      </c>
      <c r="GI27" s="1331"/>
      <c r="GJ27" s="1331"/>
      <c r="GK27" s="1331"/>
      <c r="GL27" s="1331"/>
      <c r="GM27" s="1331"/>
      <c r="GN27" s="1331" t="str">
        <f>MID(SUVAHAVUJ!AG113,10,1)</f>
        <v xml:space="preserve"> </v>
      </c>
      <c r="GO27" s="1331"/>
      <c r="GP27" s="1331"/>
      <c r="GQ27" s="1331"/>
      <c r="GR27" s="1331"/>
      <c r="GS27" s="1331" t="str">
        <f>MID(SUVAHAVUJ!AG113,11,1)</f>
        <v>0</v>
      </c>
      <c r="GT27" s="1331"/>
      <c r="GU27" s="1331"/>
      <c r="GV27" s="1331"/>
      <c r="GW27" s="1332"/>
    </row>
    <row r="28" spans="1:205" s="129" customFormat="1" ht="24" customHeight="1" x14ac:dyDescent="0.2">
      <c r="A28" s="356"/>
      <c r="B28" s="1334" t="s">
        <v>2096</v>
      </c>
      <c r="C28" s="1335"/>
      <c r="D28" s="1335"/>
      <c r="E28" s="1335"/>
      <c r="F28" s="1335"/>
      <c r="G28" s="1335"/>
      <c r="H28" s="1335"/>
      <c r="I28" s="1335"/>
      <c r="J28" s="1335"/>
      <c r="K28" s="1336"/>
      <c r="L28" s="1353" t="str">
        <f>SUVAHAVUJ!$D$114</f>
        <v>Dlhodobé zmenky na úhradu (478A)</v>
      </c>
      <c r="M28" s="1354"/>
      <c r="N28" s="1354"/>
      <c r="O28" s="1354"/>
      <c r="P28" s="1354"/>
      <c r="Q28" s="1354"/>
      <c r="R28" s="1354"/>
      <c r="S28" s="1354"/>
      <c r="T28" s="1354"/>
      <c r="U28" s="1354"/>
      <c r="V28" s="1354"/>
      <c r="W28" s="1354"/>
      <c r="X28" s="1354"/>
      <c r="Y28" s="1354"/>
      <c r="Z28" s="1354"/>
      <c r="AA28" s="1354"/>
      <c r="AB28" s="1354"/>
      <c r="AC28" s="1354"/>
      <c r="AD28" s="1354"/>
      <c r="AE28" s="1354"/>
      <c r="AF28" s="1354"/>
      <c r="AG28" s="1354"/>
      <c r="AH28" s="1354"/>
      <c r="AI28" s="1354"/>
      <c r="AJ28" s="1354"/>
      <c r="AK28" s="1354"/>
      <c r="AL28" s="1354"/>
      <c r="AM28" s="1354"/>
      <c r="AN28" s="1354"/>
      <c r="AO28" s="1354"/>
      <c r="AP28" s="1354"/>
      <c r="AQ28" s="1354"/>
      <c r="AR28" s="1354"/>
      <c r="AS28" s="1354"/>
      <c r="AT28" s="1354"/>
      <c r="AU28" s="1354"/>
      <c r="AV28" s="1354"/>
      <c r="AW28" s="1354"/>
      <c r="AX28" s="1354"/>
      <c r="AY28" s="1354"/>
      <c r="AZ28" s="1354"/>
      <c r="BA28" s="1354"/>
      <c r="BB28" s="1354"/>
      <c r="BC28" s="1354"/>
      <c r="BD28" s="1354"/>
      <c r="BE28" s="1354"/>
      <c r="BF28" s="1354"/>
      <c r="BG28" s="1354"/>
      <c r="BH28" s="1354"/>
      <c r="BI28" s="1354"/>
      <c r="BJ28" s="1354"/>
      <c r="BK28" s="1354"/>
      <c r="BL28" s="1354"/>
      <c r="BM28" s="1354"/>
      <c r="BN28" s="1354"/>
      <c r="BO28" s="1354"/>
      <c r="BP28" s="1354"/>
      <c r="BQ28" s="1354"/>
      <c r="BR28" s="1354"/>
      <c r="BS28" s="1354"/>
      <c r="BT28" s="1354"/>
      <c r="BU28" s="1354"/>
      <c r="BV28" s="1354"/>
      <c r="BW28" s="1355" t="s">
        <v>883</v>
      </c>
      <c r="BX28" s="1356"/>
      <c r="BY28" s="1356"/>
      <c r="BZ28" s="1356"/>
      <c r="CA28" s="1356"/>
      <c r="CB28" s="1356"/>
      <c r="CC28" s="1356" t="str">
        <f>MID(SUVAHAVUJ!AD69,6,1)</f>
        <v xml:space="preserve"> </v>
      </c>
      <c r="CD28" s="1357"/>
      <c r="CE28" s="1306" t="str">
        <f>MID(SUVAHAVUJ!AF114,1,1)</f>
        <v xml:space="preserve"> </v>
      </c>
      <c r="CF28" s="1306"/>
      <c r="CG28" s="1306"/>
      <c r="CH28" s="1306"/>
      <c r="CI28" s="1306"/>
      <c r="CJ28" s="1306" t="str">
        <f>MID(SUVAHAVUJ!AF114,2,1)</f>
        <v xml:space="preserve"> </v>
      </c>
      <c r="CK28" s="1306"/>
      <c r="CL28" s="1306"/>
      <c r="CM28" s="1306"/>
      <c r="CN28" s="1306"/>
      <c r="CO28" s="1306"/>
      <c r="CP28" s="1306" t="str">
        <f>MID(SUVAHAVUJ!AF114,3,1)</f>
        <v xml:space="preserve"> </v>
      </c>
      <c r="CQ28" s="1306"/>
      <c r="CR28" s="1306"/>
      <c r="CS28" s="1306"/>
      <c r="CT28" s="1306"/>
      <c r="CU28" s="1306" t="str">
        <f>MID(SUVAHAVUJ!AF114,4,1)</f>
        <v xml:space="preserve"> </v>
      </c>
      <c r="CV28" s="1306"/>
      <c r="CW28" s="1306"/>
      <c r="CX28" s="1306"/>
      <c r="CY28" s="1306"/>
      <c r="CZ28" s="1306"/>
      <c r="DA28" s="1306" t="str">
        <f>MID(SUVAHAVUJ!AF114,5,1)</f>
        <v xml:space="preserve"> </v>
      </c>
      <c r="DB28" s="1306"/>
      <c r="DC28" s="1306"/>
      <c r="DD28" s="1306"/>
      <c r="DE28" s="1306"/>
      <c r="DF28" s="1306" t="str">
        <f>MID(SUVAHAVUJ!AF114,6,1)</f>
        <v xml:space="preserve"> </v>
      </c>
      <c r="DG28" s="1306"/>
      <c r="DH28" s="1306"/>
      <c r="DI28" s="1306"/>
      <c r="DJ28" s="1306"/>
      <c r="DK28" s="1306"/>
      <c r="DL28" s="1306" t="str">
        <f>MID(SUVAHAVUJ!AF114,7,1)</f>
        <v xml:space="preserve"> </v>
      </c>
      <c r="DM28" s="1306"/>
      <c r="DN28" s="1306"/>
      <c r="DO28" s="1306"/>
      <c r="DP28" s="1306"/>
      <c r="DQ28" s="1306"/>
      <c r="DR28" s="1306" t="str">
        <f>MID(SUVAHAVUJ!AF114,8,1)</f>
        <v xml:space="preserve"> </v>
      </c>
      <c r="DS28" s="1306"/>
      <c r="DT28" s="1306"/>
      <c r="DU28" s="1306"/>
      <c r="DV28" s="1306"/>
      <c r="DW28" s="1333" t="str">
        <f>MID(SUVAHAVUJ!AF114,9,1)</f>
        <v xml:space="preserve"> </v>
      </c>
      <c r="DX28" s="1333"/>
      <c r="DY28" s="1333"/>
      <c r="DZ28" s="1333"/>
      <c r="EA28" s="1333"/>
      <c r="EB28" s="1333"/>
      <c r="EC28" s="1333" t="str">
        <f>MID(SUVAHAVUJ!AF114,10,1)</f>
        <v xml:space="preserve"> </v>
      </c>
      <c r="ED28" s="1333"/>
      <c r="EE28" s="1333"/>
      <c r="EF28" s="1333"/>
      <c r="EG28" s="1333"/>
      <c r="EH28" s="1306" t="str">
        <f>MID(SUVAHAVUJ!AF114,11,1)</f>
        <v>0</v>
      </c>
      <c r="EI28" s="1306"/>
      <c r="EJ28" s="1306"/>
      <c r="EK28" s="1306"/>
      <c r="EL28" s="1306"/>
      <c r="EM28" s="1316"/>
      <c r="EN28" s="354"/>
      <c r="EO28" s="355"/>
      <c r="EP28" s="1306" t="str">
        <f>MID(SUVAHAVUJ!AG114,1,1)</f>
        <v xml:space="preserve"> </v>
      </c>
      <c r="EQ28" s="1306"/>
      <c r="ER28" s="1306"/>
      <c r="ES28" s="1306"/>
      <c r="ET28" s="1306"/>
      <c r="EU28" s="1306"/>
      <c r="EV28" s="1306" t="str">
        <f>MID(SUVAHAVUJ!AG114,2,1)</f>
        <v xml:space="preserve"> </v>
      </c>
      <c r="EW28" s="1306"/>
      <c r="EX28" s="1306"/>
      <c r="EY28" s="1306"/>
      <c r="EZ28" s="1306"/>
      <c r="FA28" s="1306" t="str">
        <f>MID(SUVAHAVUJ!AG114,3,1)</f>
        <v xml:space="preserve"> </v>
      </c>
      <c r="FB28" s="1306"/>
      <c r="FC28" s="1306"/>
      <c r="FD28" s="1306"/>
      <c r="FE28" s="1306"/>
      <c r="FF28" s="1306"/>
      <c r="FG28" s="1306" t="str">
        <f>MID(SUVAHAVUJ!AG114,4,1)</f>
        <v xml:space="preserve"> </v>
      </c>
      <c r="FH28" s="1306"/>
      <c r="FI28" s="1306"/>
      <c r="FJ28" s="1306"/>
      <c r="FK28" s="1306"/>
      <c r="FL28" s="1307" t="str">
        <f>MID(SUVAHAVUJ!AG114,5,1)</f>
        <v xml:space="preserve"> </v>
      </c>
      <c r="FM28" s="1307"/>
      <c r="FN28" s="1307"/>
      <c r="FO28" s="1307"/>
      <c r="FP28" s="1307"/>
      <c r="FQ28" s="1307"/>
      <c r="FR28" s="1307" t="str">
        <f>MID(SUVAHAVUJ!AG114,6,1)</f>
        <v xml:space="preserve"> </v>
      </c>
      <c r="FS28" s="1307"/>
      <c r="FT28" s="1307"/>
      <c r="FU28" s="1307"/>
      <c r="FV28" s="1307"/>
      <c r="FW28" s="1331" t="str">
        <f>MID(SUVAHAVUJ!AG114,7,1)</f>
        <v xml:space="preserve"> </v>
      </c>
      <c r="FX28" s="1331"/>
      <c r="FY28" s="1331"/>
      <c r="FZ28" s="1331"/>
      <c r="GA28" s="1331"/>
      <c r="GB28" s="1331"/>
      <c r="GC28" s="1331" t="str">
        <f>MID(SUVAHAVUJ!AG114,8,1)</f>
        <v xml:space="preserve"> </v>
      </c>
      <c r="GD28" s="1331"/>
      <c r="GE28" s="1331"/>
      <c r="GF28" s="1331"/>
      <c r="GG28" s="1331"/>
      <c r="GH28" s="1331" t="str">
        <f>MID(SUVAHAVUJ!AG114,9,1)</f>
        <v xml:space="preserve"> </v>
      </c>
      <c r="GI28" s="1331"/>
      <c r="GJ28" s="1331"/>
      <c r="GK28" s="1331"/>
      <c r="GL28" s="1331"/>
      <c r="GM28" s="1331"/>
      <c r="GN28" s="1331" t="str">
        <f>MID(SUVAHAVUJ!AG114,10,1)</f>
        <v xml:space="preserve"> </v>
      </c>
      <c r="GO28" s="1331"/>
      <c r="GP28" s="1331"/>
      <c r="GQ28" s="1331"/>
      <c r="GR28" s="1331"/>
      <c r="GS28" s="1331" t="str">
        <f>MID(SUVAHAVUJ!AG114,11,1)</f>
        <v>0</v>
      </c>
      <c r="GT28" s="1331"/>
      <c r="GU28" s="1331"/>
      <c r="GV28" s="1331"/>
      <c r="GW28" s="1332"/>
    </row>
    <row r="29" spans="1:205" ht="24" customHeight="1" x14ac:dyDescent="0.2">
      <c r="A29" s="134"/>
      <c r="B29" s="1334" t="s">
        <v>2125</v>
      </c>
      <c r="C29" s="1335"/>
      <c r="D29" s="1335"/>
      <c r="E29" s="1335"/>
      <c r="F29" s="1335"/>
      <c r="G29" s="1335"/>
      <c r="H29" s="1335"/>
      <c r="I29" s="1335"/>
      <c r="J29" s="1335"/>
      <c r="K29" s="1336"/>
      <c r="L29" s="1353" t="str">
        <f>SUVAHAVUJ!$D$115</f>
        <v>Vydané dlhopisy (473A/-/255A)</v>
      </c>
      <c r="M29" s="1354"/>
      <c r="N29" s="1354"/>
      <c r="O29" s="1354"/>
      <c r="P29" s="1354"/>
      <c r="Q29" s="1354"/>
      <c r="R29" s="1354"/>
      <c r="S29" s="1354"/>
      <c r="T29" s="1354"/>
      <c r="U29" s="1354"/>
      <c r="V29" s="1354"/>
      <c r="W29" s="1354"/>
      <c r="X29" s="1354"/>
      <c r="Y29" s="1354"/>
      <c r="Z29" s="1354"/>
      <c r="AA29" s="1354"/>
      <c r="AB29" s="1354"/>
      <c r="AC29" s="1354"/>
      <c r="AD29" s="1354"/>
      <c r="AE29" s="1354"/>
      <c r="AF29" s="1354"/>
      <c r="AG29" s="1354"/>
      <c r="AH29" s="1354"/>
      <c r="AI29" s="1354"/>
      <c r="AJ29" s="1354"/>
      <c r="AK29" s="1354"/>
      <c r="AL29" s="1354"/>
      <c r="AM29" s="1354"/>
      <c r="AN29" s="1354"/>
      <c r="AO29" s="1354"/>
      <c r="AP29" s="1354"/>
      <c r="AQ29" s="1354"/>
      <c r="AR29" s="1354"/>
      <c r="AS29" s="1354"/>
      <c r="AT29" s="1354"/>
      <c r="AU29" s="1354"/>
      <c r="AV29" s="1354"/>
      <c r="AW29" s="1354"/>
      <c r="AX29" s="1354"/>
      <c r="AY29" s="1354"/>
      <c r="AZ29" s="1354"/>
      <c r="BA29" s="1354"/>
      <c r="BB29" s="1354"/>
      <c r="BC29" s="1354"/>
      <c r="BD29" s="1354"/>
      <c r="BE29" s="1354"/>
      <c r="BF29" s="1354"/>
      <c r="BG29" s="1354"/>
      <c r="BH29" s="1354"/>
      <c r="BI29" s="1354"/>
      <c r="BJ29" s="1354"/>
      <c r="BK29" s="1354"/>
      <c r="BL29" s="1354"/>
      <c r="BM29" s="1354"/>
      <c r="BN29" s="1354"/>
      <c r="BO29" s="1354"/>
      <c r="BP29" s="1354"/>
      <c r="BQ29" s="1354"/>
      <c r="BR29" s="1354"/>
      <c r="BS29" s="1354"/>
      <c r="BT29" s="1354"/>
      <c r="BU29" s="1354"/>
      <c r="BV29" s="1354"/>
      <c r="BW29" s="1355" t="s">
        <v>884</v>
      </c>
      <c r="BX29" s="1356"/>
      <c r="BY29" s="1356"/>
      <c r="BZ29" s="1356"/>
      <c r="CA29" s="1356"/>
      <c r="CB29" s="1356"/>
      <c r="CC29" s="1356" t="str">
        <f>MID(SUVAHAVUJ!AF69,6,1)</f>
        <v xml:space="preserve"> </v>
      </c>
      <c r="CD29" s="1357"/>
      <c r="CE29" s="1306" t="str">
        <f>MID(SUVAHAVUJ!AF115,1,1)</f>
        <v xml:space="preserve"> </v>
      </c>
      <c r="CF29" s="1306"/>
      <c r="CG29" s="1306"/>
      <c r="CH29" s="1306"/>
      <c r="CI29" s="1306"/>
      <c r="CJ29" s="1306" t="str">
        <f>MID(SUVAHAVUJ!AF115,2,1)</f>
        <v xml:space="preserve"> </v>
      </c>
      <c r="CK29" s="1306"/>
      <c r="CL29" s="1306"/>
      <c r="CM29" s="1306"/>
      <c r="CN29" s="1306"/>
      <c r="CO29" s="1306"/>
      <c r="CP29" s="1306" t="str">
        <f>MID(SUVAHAVUJ!AF115,3,1)</f>
        <v xml:space="preserve"> </v>
      </c>
      <c r="CQ29" s="1306"/>
      <c r="CR29" s="1306"/>
      <c r="CS29" s="1306"/>
      <c r="CT29" s="1306"/>
      <c r="CU29" s="1306" t="str">
        <f>MID(SUVAHAVUJ!AF115,4,1)</f>
        <v xml:space="preserve"> </v>
      </c>
      <c r="CV29" s="1306"/>
      <c r="CW29" s="1306"/>
      <c r="CX29" s="1306"/>
      <c r="CY29" s="1306"/>
      <c r="CZ29" s="1306"/>
      <c r="DA29" s="1306" t="str">
        <f>MID(SUVAHAVUJ!AF115,5,1)</f>
        <v xml:space="preserve"> </v>
      </c>
      <c r="DB29" s="1306"/>
      <c r="DC29" s="1306"/>
      <c r="DD29" s="1306"/>
      <c r="DE29" s="1306"/>
      <c r="DF29" s="1306" t="str">
        <f>MID(SUVAHAVUJ!AF115,6,1)</f>
        <v xml:space="preserve"> </v>
      </c>
      <c r="DG29" s="1306"/>
      <c r="DH29" s="1306"/>
      <c r="DI29" s="1306"/>
      <c r="DJ29" s="1306"/>
      <c r="DK29" s="1306"/>
      <c r="DL29" s="1306" t="str">
        <f>MID(SUVAHAVUJ!AF115,7,1)</f>
        <v xml:space="preserve"> </v>
      </c>
      <c r="DM29" s="1306"/>
      <c r="DN29" s="1306"/>
      <c r="DO29" s="1306"/>
      <c r="DP29" s="1306"/>
      <c r="DQ29" s="1306"/>
      <c r="DR29" s="1306" t="str">
        <f>MID(SUVAHAVUJ!AF115,8,1)</f>
        <v xml:space="preserve"> </v>
      </c>
      <c r="DS29" s="1306"/>
      <c r="DT29" s="1306"/>
      <c r="DU29" s="1306"/>
      <c r="DV29" s="1306"/>
      <c r="DW29" s="1333" t="str">
        <f>MID(SUVAHAVUJ!AF115,9,1)</f>
        <v xml:space="preserve"> </v>
      </c>
      <c r="DX29" s="1333"/>
      <c r="DY29" s="1333"/>
      <c r="DZ29" s="1333"/>
      <c r="EA29" s="1333"/>
      <c r="EB29" s="1333"/>
      <c r="EC29" s="1333" t="str">
        <f>MID(SUVAHAVUJ!AF115,10,1)</f>
        <v xml:space="preserve"> </v>
      </c>
      <c r="ED29" s="1333"/>
      <c r="EE29" s="1333"/>
      <c r="EF29" s="1333"/>
      <c r="EG29" s="1333"/>
      <c r="EH29" s="1306" t="str">
        <f>MID(SUVAHAVUJ!AF115,11,1)</f>
        <v>0</v>
      </c>
      <c r="EI29" s="1306"/>
      <c r="EJ29" s="1306"/>
      <c r="EK29" s="1306"/>
      <c r="EL29" s="1306"/>
      <c r="EM29" s="1316"/>
      <c r="EN29" s="354"/>
      <c r="EO29" s="355"/>
      <c r="EP29" s="1306" t="str">
        <f>MID(SUVAHAVUJ!AG115,1,1)</f>
        <v xml:space="preserve"> </v>
      </c>
      <c r="EQ29" s="1306"/>
      <c r="ER29" s="1306"/>
      <c r="ES29" s="1306"/>
      <c r="ET29" s="1306"/>
      <c r="EU29" s="1306"/>
      <c r="EV29" s="1306" t="str">
        <f>MID(SUVAHAVUJ!AG115,2,1)</f>
        <v xml:space="preserve"> </v>
      </c>
      <c r="EW29" s="1306"/>
      <c r="EX29" s="1306"/>
      <c r="EY29" s="1306"/>
      <c r="EZ29" s="1306"/>
      <c r="FA29" s="1306" t="str">
        <f>MID(SUVAHAVUJ!AG115,3,1)</f>
        <v xml:space="preserve"> </v>
      </c>
      <c r="FB29" s="1306"/>
      <c r="FC29" s="1306"/>
      <c r="FD29" s="1306"/>
      <c r="FE29" s="1306"/>
      <c r="FF29" s="1306"/>
      <c r="FG29" s="1306" t="str">
        <f>MID(SUVAHAVUJ!AG115,4,1)</f>
        <v xml:space="preserve"> </v>
      </c>
      <c r="FH29" s="1306"/>
      <c r="FI29" s="1306"/>
      <c r="FJ29" s="1306"/>
      <c r="FK29" s="1306"/>
      <c r="FL29" s="1307" t="str">
        <f>MID(SUVAHAVUJ!AG115,5,1)</f>
        <v xml:space="preserve"> </v>
      </c>
      <c r="FM29" s="1307"/>
      <c r="FN29" s="1307"/>
      <c r="FO29" s="1307"/>
      <c r="FP29" s="1307"/>
      <c r="FQ29" s="1307"/>
      <c r="FR29" s="1307" t="str">
        <f>MID(SUVAHAVUJ!AG115,6,1)</f>
        <v xml:space="preserve"> </v>
      </c>
      <c r="FS29" s="1307"/>
      <c r="FT29" s="1307"/>
      <c r="FU29" s="1307"/>
      <c r="FV29" s="1307"/>
      <c r="FW29" s="1331" t="str">
        <f>MID(SUVAHAVUJ!AG115,7,1)</f>
        <v xml:space="preserve"> </v>
      </c>
      <c r="FX29" s="1331"/>
      <c r="FY29" s="1331"/>
      <c r="FZ29" s="1331"/>
      <c r="GA29" s="1331"/>
      <c r="GB29" s="1331"/>
      <c r="GC29" s="1331" t="str">
        <f>MID(SUVAHAVUJ!AG115,8,1)</f>
        <v xml:space="preserve"> </v>
      </c>
      <c r="GD29" s="1331"/>
      <c r="GE29" s="1331"/>
      <c r="GF29" s="1331"/>
      <c r="GG29" s="1331"/>
      <c r="GH29" s="1331" t="str">
        <f>MID(SUVAHAVUJ!AG115,9,1)</f>
        <v xml:space="preserve"> </v>
      </c>
      <c r="GI29" s="1331"/>
      <c r="GJ29" s="1331"/>
      <c r="GK29" s="1331"/>
      <c r="GL29" s="1331"/>
      <c r="GM29" s="1331"/>
      <c r="GN29" s="1331" t="str">
        <f>MID(SUVAHAVUJ!AG115,10,1)</f>
        <v xml:space="preserve"> </v>
      </c>
      <c r="GO29" s="1331"/>
      <c r="GP29" s="1331"/>
      <c r="GQ29" s="1331"/>
      <c r="GR29" s="1331"/>
      <c r="GS29" s="1331" t="str">
        <f>MID(SUVAHAVUJ!AG115,11,1)</f>
        <v>0</v>
      </c>
      <c r="GT29" s="1331"/>
      <c r="GU29" s="1331"/>
      <c r="GV29" s="1331"/>
      <c r="GW29" s="1332"/>
    </row>
    <row r="30" spans="1:205" s="129" customFormat="1" ht="24" customHeight="1" x14ac:dyDescent="0.2">
      <c r="A30" s="356"/>
      <c r="B30" s="1334" t="s">
        <v>2129</v>
      </c>
      <c r="C30" s="1335"/>
      <c r="D30" s="1335"/>
      <c r="E30" s="1335"/>
      <c r="F30" s="1335"/>
      <c r="G30" s="1335"/>
      <c r="H30" s="1335"/>
      <c r="I30" s="1335"/>
      <c r="J30" s="1335"/>
      <c r="K30" s="1336"/>
      <c r="L30" s="1353" t="str">
        <f>SUVAHAVUJ!$D$116</f>
        <v>Záväzky zo sociálneho fondu (472)</v>
      </c>
      <c r="M30" s="1354"/>
      <c r="N30" s="1354"/>
      <c r="O30" s="1354"/>
      <c r="P30" s="1354"/>
      <c r="Q30" s="1354"/>
      <c r="R30" s="1354"/>
      <c r="S30" s="1354"/>
      <c r="T30" s="1354"/>
      <c r="U30" s="1354"/>
      <c r="V30" s="1354"/>
      <c r="W30" s="1354"/>
      <c r="X30" s="1354"/>
      <c r="Y30" s="1354"/>
      <c r="Z30" s="1354"/>
      <c r="AA30" s="1354"/>
      <c r="AB30" s="1354"/>
      <c r="AC30" s="1354"/>
      <c r="AD30" s="1354"/>
      <c r="AE30" s="1354"/>
      <c r="AF30" s="1354"/>
      <c r="AG30" s="1354"/>
      <c r="AH30" s="1354"/>
      <c r="AI30" s="1354"/>
      <c r="AJ30" s="1354"/>
      <c r="AK30" s="1354"/>
      <c r="AL30" s="1354"/>
      <c r="AM30" s="1354"/>
      <c r="AN30" s="1354"/>
      <c r="AO30" s="1354"/>
      <c r="AP30" s="1354"/>
      <c r="AQ30" s="1354"/>
      <c r="AR30" s="1354"/>
      <c r="AS30" s="1354"/>
      <c r="AT30" s="1354"/>
      <c r="AU30" s="1354"/>
      <c r="AV30" s="1354"/>
      <c r="AW30" s="1354"/>
      <c r="AX30" s="1354"/>
      <c r="AY30" s="1354"/>
      <c r="AZ30" s="1354"/>
      <c r="BA30" s="1354"/>
      <c r="BB30" s="1354"/>
      <c r="BC30" s="1354"/>
      <c r="BD30" s="1354"/>
      <c r="BE30" s="1354"/>
      <c r="BF30" s="1354"/>
      <c r="BG30" s="1354"/>
      <c r="BH30" s="1354"/>
      <c r="BI30" s="1354"/>
      <c r="BJ30" s="1354"/>
      <c r="BK30" s="1354"/>
      <c r="BL30" s="1354"/>
      <c r="BM30" s="1354"/>
      <c r="BN30" s="1354"/>
      <c r="BO30" s="1354"/>
      <c r="BP30" s="1354"/>
      <c r="BQ30" s="1354"/>
      <c r="BR30" s="1354"/>
      <c r="BS30" s="1354"/>
      <c r="BT30" s="1354"/>
      <c r="BU30" s="1354"/>
      <c r="BV30" s="1354"/>
      <c r="BW30" s="1355" t="s">
        <v>885</v>
      </c>
      <c r="BX30" s="1356"/>
      <c r="BY30" s="1356"/>
      <c r="BZ30" s="1356"/>
      <c r="CA30" s="1356"/>
      <c r="CB30" s="1356"/>
      <c r="CC30" s="1356" t="str">
        <f>MID(SUVAHAVUJ!AD70,6,1)</f>
        <v xml:space="preserve"> </v>
      </c>
      <c r="CD30" s="1357"/>
      <c r="CE30" s="1306" t="str">
        <f>MID(SUVAHAVUJ!AF116,1,1)</f>
        <v xml:space="preserve"> </v>
      </c>
      <c r="CF30" s="1306"/>
      <c r="CG30" s="1306"/>
      <c r="CH30" s="1306"/>
      <c r="CI30" s="1306"/>
      <c r="CJ30" s="1306" t="str">
        <f>MID(SUVAHAVUJ!AF116,2,1)</f>
        <v xml:space="preserve"> </v>
      </c>
      <c r="CK30" s="1306"/>
      <c r="CL30" s="1306"/>
      <c r="CM30" s="1306"/>
      <c r="CN30" s="1306"/>
      <c r="CO30" s="1306"/>
      <c r="CP30" s="1306" t="str">
        <f>MID(SUVAHAVUJ!AF116,3,1)</f>
        <v xml:space="preserve"> </v>
      </c>
      <c r="CQ30" s="1306"/>
      <c r="CR30" s="1306"/>
      <c r="CS30" s="1306"/>
      <c r="CT30" s="1306"/>
      <c r="CU30" s="1306" t="str">
        <f>MID(SUVAHAVUJ!AF116,4,1)</f>
        <v xml:space="preserve"> </v>
      </c>
      <c r="CV30" s="1306"/>
      <c r="CW30" s="1306"/>
      <c r="CX30" s="1306"/>
      <c r="CY30" s="1306"/>
      <c r="CZ30" s="1306"/>
      <c r="DA30" s="1306" t="str">
        <f>MID(SUVAHAVUJ!AF116,5,1)</f>
        <v xml:space="preserve"> </v>
      </c>
      <c r="DB30" s="1306"/>
      <c r="DC30" s="1306"/>
      <c r="DD30" s="1306"/>
      <c r="DE30" s="1306"/>
      <c r="DF30" s="1306" t="str">
        <f>MID(SUVAHAVUJ!AF116,6,1)</f>
        <v xml:space="preserve"> </v>
      </c>
      <c r="DG30" s="1306"/>
      <c r="DH30" s="1306"/>
      <c r="DI30" s="1306"/>
      <c r="DJ30" s="1306"/>
      <c r="DK30" s="1306"/>
      <c r="DL30" s="1306" t="str">
        <f>MID(SUVAHAVUJ!AF116,7,1)</f>
        <v xml:space="preserve"> </v>
      </c>
      <c r="DM30" s="1306"/>
      <c r="DN30" s="1306"/>
      <c r="DO30" s="1306"/>
      <c r="DP30" s="1306"/>
      <c r="DQ30" s="1306"/>
      <c r="DR30" s="1306" t="str">
        <f>MID(SUVAHAVUJ!AF116,8,1)</f>
        <v xml:space="preserve"> </v>
      </c>
      <c r="DS30" s="1306"/>
      <c r="DT30" s="1306"/>
      <c r="DU30" s="1306"/>
      <c r="DV30" s="1306"/>
      <c r="DW30" s="1333" t="str">
        <f>MID(SUVAHAVUJ!AF116,9,1)</f>
        <v xml:space="preserve"> </v>
      </c>
      <c r="DX30" s="1333"/>
      <c r="DY30" s="1333"/>
      <c r="DZ30" s="1333"/>
      <c r="EA30" s="1333"/>
      <c r="EB30" s="1333"/>
      <c r="EC30" s="1333" t="str">
        <f>MID(SUVAHAVUJ!AF116,10,1)</f>
        <v xml:space="preserve"> </v>
      </c>
      <c r="ED30" s="1333"/>
      <c r="EE30" s="1333"/>
      <c r="EF30" s="1333"/>
      <c r="EG30" s="1333"/>
      <c r="EH30" s="1306" t="str">
        <f>MID(SUVAHAVUJ!AF116,11,1)</f>
        <v>0</v>
      </c>
      <c r="EI30" s="1306"/>
      <c r="EJ30" s="1306"/>
      <c r="EK30" s="1306"/>
      <c r="EL30" s="1306"/>
      <c r="EM30" s="1316"/>
      <c r="EN30" s="354"/>
      <c r="EO30" s="355"/>
      <c r="EP30" s="1306" t="str">
        <f>MID(SUVAHAVUJ!AG116,1,1)</f>
        <v xml:space="preserve"> </v>
      </c>
      <c r="EQ30" s="1306"/>
      <c r="ER30" s="1306"/>
      <c r="ES30" s="1306"/>
      <c r="ET30" s="1306"/>
      <c r="EU30" s="1306"/>
      <c r="EV30" s="1306" t="str">
        <f>MID(SUVAHAVUJ!AG116,2,1)</f>
        <v xml:space="preserve"> </v>
      </c>
      <c r="EW30" s="1306"/>
      <c r="EX30" s="1306"/>
      <c r="EY30" s="1306"/>
      <c r="EZ30" s="1306"/>
      <c r="FA30" s="1306" t="str">
        <f>MID(SUVAHAVUJ!AG116,3,1)</f>
        <v xml:space="preserve"> </v>
      </c>
      <c r="FB30" s="1306"/>
      <c r="FC30" s="1306"/>
      <c r="FD30" s="1306"/>
      <c r="FE30" s="1306"/>
      <c r="FF30" s="1306"/>
      <c r="FG30" s="1306" t="str">
        <f>MID(SUVAHAVUJ!AG116,4,1)</f>
        <v xml:space="preserve"> </v>
      </c>
      <c r="FH30" s="1306"/>
      <c r="FI30" s="1306"/>
      <c r="FJ30" s="1306"/>
      <c r="FK30" s="1306"/>
      <c r="FL30" s="1307" t="str">
        <f>MID(SUVAHAVUJ!AG116,5,1)</f>
        <v xml:space="preserve"> </v>
      </c>
      <c r="FM30" s="1307"/>
      <c r="FN30" s="1307"/>
      <c r="FO30" s="1307"/>
      <c r="FP30" s="1307"/>
      <c r="FQ30" s="1307"/>
      <c r="FR30" s="1307" t="str">
        <f>MID(SUVAHAVUJ!AG116,6,1)</f>
        <v xml:space="preserve"> </v>
      </c>
      <c r="FS30" s="1307"/>
      <c r="FT30" s="1307"/>
      <c r="FU30" s="1307"/>
      <c r="FV30" s="1307"/>
      <c r="FW30" s="1331" t="str">
        <f>MID(SUVAHAVUJ!AG116,7,1)</f>
        <v xml:space="preserve"> </v>
      </c>
      <c r="FX30" s="1331"/>
      <c r="FY30" s="1331"/>
      <c r="FZ30" s="1331"/>
      <c r="GA30" s="1331"/>
      <c r="GB30" s="1331"/>
      <c r="GC30" s="1331" t="str">
        <f>MID(SUVAHAVUJ!AG116,8,1)</f>
        <v xml:space="preserve"> </v>
      </c>
      <c r="GD30" s="1331"/>
      <c r="GE30" s="1331"/>
      <c r="GF30" s="1331"/>
      <c r="GG30" s="1331"/>
      <c r="GH30" s="1331" t="str">
        <f>MID(SUVAHAVUJ!AG116,9,1)</f>
        <v xml:space="preserve"> </v>
      </c>
      <c r="GI30" s="1331"/>
      <c r="GJ30" s="1331"/>
      <c r="GK30" s="1331"/>
      <c r="GL30" s="1331"/>
      <c r="GM30" s="1331"/>
      <c r="GN30" s="1331" t="str">
        <f>MID(SUVAHAVUJ!AG116,10,1)</f>
        <v xml:space="preserve"> </v>
      </c>
      <c r="GO30" s="1331"/>
      <c r="GP30" s="1331"/>
      <c r="GQ30" s="1331"/>
      <c r="GR30" s="1331"/>
      <c r="GS30" s="1331" t="str">
        <f>MID(SUVAHAVUJ!AG116,11,1)</f>
        <v>0</v>
      </c>
      <c r="GT30" s="1331"/>
      <c r="GU30" s="1331"/>
      <c r="GV30" s="1331"/>
      <c r="GW30" s="1332"/>
    </row>
    <row r="31" spans="1:205" ht="24" customHeight="1" x14ac:dyDescent="0.2">
      <c r="A31" s="134"/>
      <c r="B31" s="1334" t="s">
        <v>2164</v>
      </c>
      <c r="C31" s="1335"/>
      <c r="D31" s="1335"/>
      <c r="E31" s="1335"/>
      <c r="F31" s="1335"/>
      <c r="G31" s="1335"/>
      <c r="H31" s="1335"/>
      <c r="I31" s="1335"/>
      <c r="J31" s="1335"/>
      <c r="K31" s="1336"/>
      <c r="L31" s="1353" t="str">
        <f>SUVAHAVUJ!$D$117</f>
        <v>Iné dlhodobé záväzky (336A, 372A, 474A, 47XA)</v>
      </c>
      <c r="M31" s="1354"/>
      <c r="N31" s="1354"/>
      <c r="O31" s="1354"/>
      <c r="P31" s="1354"/>
      <c r="Q31" s="1354"/>
      <c r="R31" s="1354"/>
      <c r="S31" s="1354"/>
      <c r="T31" s="1354"/>
      <c r="U31" s="1354"/>
      <c r="V31" s="1354"/>
      <c r="W31" s="1354"/>
      <c r="X31" s="1354"/>
      <c r="Y31" s="1354"/>
      <c r="Z31" s="1354"/>
      <c r="AA31" s="1354"/>
      <c r="AB31" s="1354"/>
      <c r="AC31" s="1354"/>
      <c r="AD31" s="1354"/>
      <c r="AE31" s="1354"/>
      <c r="AF31" s="1354"/>
      <c r="AG31" s="1354"/>
      <c r="AH31" s="1354"/>
      <c r="AI31" s="1354"/>
      <c r="AJ31" s="1354"/>
      <c r="AK31" s="1354"/>
      <c r="AL31" s="1354"/>
      <c r="AM31" s="1354"/>
      <c r="AN31" s="1354"/>
      <c r="AO31" s="1354"/>
      <c r="AP31" s="1354"/>
      <c r="AQ31" s="1354"/>
      <c r="AR31" s="1354"/>
      <c r="AS31" s="1354"/>
      <c r="AT31" s="1354"/>
      <c r="AU31" s="1354"/>
      <c r="AV31" s="1354"/>
      <c r="AW31" s="1354"/>
      <c r="AX31" s="1354"/>
      <c r="AY31" s="1354"/>
      <c r="AZ31" s="1354"/>
      <c r="BA31" s="1354"/>
      <c r="BB31" s="1354"/>
      <c r="BC31" s="1354"/>
      <c r="BD31" s="1354"/>
      <c r="BE31" s="1354"/>
      <c r="BF31" s="1354"/>
      <c r="BG31" s="1354"/>
      <c r="BH31" s="1354"/>
      <c r="BI31" s="1354"/>
      <c r="BJ31" s="1354"/>
      <c r="BK31" s="1354"/>
      <c r="BL31" s="1354"/>
      <c r="BM31" s="1354"/>
      <c r="BN31" s="1354"/>
      <c r="BO31" s="1354"/>
      <c r="BP31" s="1354"/>
      <c r="BQ31" s="1354"/>
      <c r="BR31" s="1354"/>
      <c r="BS31" s="1354"/>
      <c r="BT31" s="1354"/>
      <c r="BU31" s="1354"/>
      <c r="BV31" s="1354"/>
      <c r="BW31" s="1355" t="s">
        <v>886</v>
      </c>
      <c r="BX31" s="1356"/>
      <c r="BY31" s="1356"/>
      <c r="BZ31" s="1356"/>
      <c r="CA31" s="1356"/>
      <c r="CB31" s="1356"/>
      <c r="CC31" s="1356" t="str">
        <f>MID(SUVAHAVUJ!AF70,6,1)</f>
        <v xml:space="preserve"> </v>
      </c>
      <c r="CD31" s="1357"/>
      <c r="CE31" s="1306" t="str">
        <f>MID(SUVAHAVUJ!AF117,1,1)</f>
        <v xml:space="preserve"> </v>
      </c>
      <c r="CF31" s="1306"/>
      <c r="CG31" s="1306"/>
      <c r="CH31" s="1306"/>
      <c r="CI31" s="1306"/>
      <c r="CJ31" s="1306" t="str">
        <f>MID(SUVAHAVUJ!AF117,2,1)</f>
        <v xml:space="preserve"> </v>
      </c>
      <c r="CK31" s="1306"/>
      <c r="CL31" s="1306"/>
      <c r="CM31" s="1306"/>
      <c r="CN31" s="1306"/>
      <c r="CO31" s="1306"/>
      <c r="CP31" s="1306" t="str">
        <f>MID(SUVAHAVUJ!AF117,3,1)</f>
        <v xml:space="preserve"> </v>
      </c>
      <c r="CQ31" s="1306"/>
      <c r="CR31" s="1306"/>
      <c r="CS31" s="1306"/>
      <c r="CT31" s="1306"/>
      <c r="CU31" s="1306" t="str">
        <f>MID(SUVAHAVUJ!AF117,4,1)</f>
        <v xml:space="preserve"> </v>
      </c>
      <c r="CV31" s="1306"/>
      <c r="CW31" s="1306"/>
      <c r="CX31" s="1306"/>
      <c r="CY31" s="1306"/>
      <c r="CZ31" s="1306"/>
      <c r="DA31" s="1306" t="str">
        <f>MID(SUVAHAVUJ!AF117,5,1)</f>
        <v xml:space="preserve"> </v>
      </c>
      <c r="DB31" s="1306"/>
      <c r="DC31" s="1306"/>
      <c r="DD31" s="1306"/>
      <c r="DE31" s="1306"/>
      <c r="DF31" s="1306" t="str">
        <f>MID(SUVAHAVUJ!AF117,6,1)</f>
        <v xml:space="preserve"> </v>
      </c>
      <c r="DG31" s="1306"/>
      <c r="DH31" s="1306"/>
      <c r="DI31" s="1306"/>
      <c r="DJ31" s="1306"/>
      <c r="DK31" s="1306"/>
      <c r="DL31" s="1306" t="str">
        <f>MID(SUVAHAVUJ!AF117,7,1)</f>
        <v xml:space="preserve"> </v>
      </c>
      <c r="DM31" s="1306"/>
      <c r="DN31" s="1306"/>
      <c r="DO31" s="1306"/>
      <c r="DP31" s="1306"/>
      <c r="DQ31" s="1306"/>
      <c r="DR31" s="1306" t="str">
        <f>MID(SUVAHAVUJ!AF117,8,1)</f>
        <v xml:space="preserve"> </v>
      </c>
      <c r="DS31" s="1306"/>
      <c r="DT31" s="1306"/>
      <c r="DU31" s="1306"/>
      <c r="DV31" s="1306"/>
      <c r="DW31" s="1333" t="str">
        <f>MID(SUVAHAVUJ!AF117,9,1)</f>
        <v xml:space="preserve"> </v>
      </c>
      <c r="DX31" s="1333"/>
      <c r="DY31" s="1333"/>
      <c r="DZ31" s="1333"/>
      <c r="EA31" s="1333"/>
      <c r="EB31" s="1333"/>
      <c r="EC31" s="1333" t="str">
        <f>MID(SUVAHAVUJ!AF117,10,1)</f>
        <v xml:space="preserve"> </v>
      </c>
      <c r="ED31" s="1333"/>
      <c r="EE31" s="1333"/>
      <c r="EF31" s="1333"/>
      <c r="EG31" s="1333"/>
      <c r="EH31" s="1306" t="str">
        <f>MID(SUVAHAVUJ!AF117,11,1)</f>
        <v>0</v>
      </c>
      <c r="EI31" s="1306"/>
      <c r="EJ31" s="1306"/>
      <c r="EK31" s="1306"/>
      <c r="EL31" s="1306"/>
      <c r="EM31" s="1316"/>
      <c r="EN31" s="354"/>
      <c r="EO31" s="355"/>
      <c r="EP31" s="1306" t="str">
        <f>MID(SUVAHAVUJ!AG117,1,1)</f>
        <v xml:space="preserve"> </v>
      </c>
      <c r="EQ31" s="1306"/>
      <c r="ER31" s="1306"/>
      <c r="ES31" s="1306"/>
      <c r="ET31" s="1306"/>
      <c r="EU31" s="1306"/>
      <c r="EV31" s="1306" t="str">
        <f>MID(SUVAHAVUJ!AG117,2,1)</f>
        <v xml:space="preserve"> </v>
      </c>
      <c r="EW31" s="1306"/>
      <c r="EX31" s="1306"/>
      <c r="EY31" s="1306"/>
      <c r="EZ31" s="1306"/>
      <c r="FA31" s="1306" t="str">
        <f>MID(SUVAHAVUJ!AG117,3,1)</f>
        <v xml:space="preserve"> </v>
      </c>
      <c r="FB31" s="1306"/>
      <c r="FC31" s="1306"/>
      <c r="FD31" s="1306"/>
      <c r="FE31" s="1306"/>
      <c r="FF31" s="1306"/>
      <c r="FG31" s="1306" t="str">
        <f>MID(SUVAHAVUJ!AG117,4,1)</f>
        <v xml:space="preserve"> </v>
      </c>
      <c r="FH31" s="1306"/>
      <c r="FI31" s="1306"/>
      <c r="FJ31" s="1306"/>
      <c r="FK31" s="1306"/>
      <c r="FL31" s="1307" t="str">
        <f>MID(SUVAHAVUJ!AG117,5,1)</f>
        <v xml:space="preserve"> </v>
      </c>
      <c r="FM31" s="1307"/>
      <c r="FN31" s="1307"/>
      <c r="FO31" s="1307"/>
      <c r="FP31" s="1307"/>
      <c r="FQ31" s="1307"/>
      <c r="FR31" s="1307" t="str">
        <f>MID(SUVAHAVUJ!AG117,6,1)</f>
        <v xml:space="preserve"> </v>
      </c>
      <c r="FS31" s="1307"/>
      <c r="FT31" s="1307"/>
      <c r="FU31" s="1307"/>
      <c r="FV31" s="1307"/>
      <c r="FW31" s="1331" t="str">
        <f>MID(SUVAHAVUJ!AG117,7,1)</f>
        <v xml:space="preserve"> </v>
      </c>
      <c r="FX31" s="1331"/>
      <c r="FY31" s="1331"/>
      <c r="FZ31" s="1331"/>
      <c r="GA31" s="1331"/>
      <c r="GB31" s="1331"/>
      <c r="GC31" s="1331" t="str">
        <f>MID(SUVAHAVUJ!AG117,8,1)</f>
        <v xml:space="preserve"> </v>
      </c>
      <c r="GD31" s="1331"/>
      <c r="GE31" s="1331"/>
      <c r="GF31" s="1331"/>
      <c r="GG31" s="1331"/>
      <c r="GH31" s="1331" t="str">
        <f>MID(SUVAHAVUJ!AG117,9,1)</f>
        <v xml:space="preserve"> </v>
      </c>
      <c r="GI31" s="1331"/>
      <c r="GJ31" s="1331"/>
      <c r="GK31" s="1331"/>
      <c r="GL31" s="1331"/>
      <c r="GM31" s="1331"/>
      <c r="GN31" s="1331" t="str">
        <f>MID(SUVAHAVUJ!AG117,10,1)</f>
        <v xml:space="preserve"> </v>
      </c>
      <c r="GO31" s="1331"/>
      <c r="GP31" s="1331"/>
      <c r="GQ31" s="1331"/>
      <c r="GR31" s="1331"/>
      <c r="GS31" s="1331" t="str">
        <f>MID(SUVAHAVUJ!AG117,11,1)</f>
        <v>0</v>
      </c>
      <c r="GT31" s="1331"/>
      <c r="GU31" s="1331"/>
      <c r="GV31" s="1331"/>
      <c r="GW31" s="1332"/>
    </row>
    <row r="32" spans="1:205" s="129" customFormat="1" ht="24" customHeight="1" x14ac:dyDescent="0.2">
      <c r="A32" s="356"/>
      <c r="B32" s="1334" t="s">
        <v>2168</v>
      </c>
      <c r="C32" s="1335"/>
      <c r="D32" s="1335"/>
      <c r="E32" s="1335"/>
      <c r="F32" s="1335"/>
      <c r="G32" s="1335"/>
      <c r="H32" s="1335"/>
      <c r="I32" s="1335"/>
      <c r="J32" s="1335"/>
      <c r="K32" s="1336"/>
      <c r="L32" s="1353" t="str">
        <f>SUVAHAVUJ!$D$118</f>
        <v>Dlhodobé záväzky z derivátových operácií (373A, 377A)</v>
      </c>
      <c r="M32" s="1354"/>
      <c r="N32" s="1354"/>
      <c r="O32" s="1354"/>
      <c r="P32" s="1354"/>
      <c r="Q32" s="1354"/>
      <c r="R32" s="1354"/>
      <c r="S32" s="1354"/>
      <c r="T32" s="1354"/>
      <c r="U32" s="1354"/>
      <c r="V32" s="1354"/>
      <c r="W32" s="1354"/>
      <c r="X32" s="1354"/>
      <c r="Y32" s="1354"/>
      <c r="Z32" s="1354"/>
      <c r="AA32" s="1354"/>
      <c r="AB32" s="1354"/>
      <c r="AC32" s="1354"/>
      <c r="AD32" s="1354"/>
      <c r="AE32" s="1354"/>
      <c r="AF32" s="1354"/>
      <c r="AG32" s="1354"/>
      <c r="AH32" s="1354"/>
      <c r="AI32" s="1354"/>
      <c r="AJ32" s="1354"/>
      <c r="AK32" s="1354"/>
      <c r="AL32" s="1354"/>
      <c r="AM32" s="1354"/>
      <c r="AN32" s="1354"/>
      <c r="AO32" s="1354"/>
      <c r="AP32" s="1354"/>
      <c r="AQ32" s="1354"/>
      <c r="AR32" s="1354"/>
      <c r="AS32" s="1354"/>
      <c r="AT32" s="1354"/>
      <c r="AU32" s="1354"/>
      <c r="AV32" s="1354"/>
      <c r="AW32" s="1354"/>
      <c r="AX32" s="1354"/>
      <c r="AY32" s="1354"/>
      <c r="AZ32" s="1354"/>
      <c r="BA32" s="1354"/>
      <c r="BB32" s="1354"/>
      <c r="BC32" s="1354"/>
      <c r="BD32" s="1354"/>
      <c r="BE32" s="1354"/>
      <c r="BF32" s="1354"/>
      <c r="BG32" s="1354"/>
      <c r="BH32" s="1354"/>
      <c r="BI32" s="1354"/>
      <c r="BJ32" s="1354"/>
      <c r="BK32" s="1354"/>
      <c r="BL32" s="1354"/>
      <c r="BM32" s="1354"/>
      <c r="BN32" s="1354"/>
      <c r="BO32" s="1354"/>
      <c r="BP32" s="1354"/>
      <c r="BQ32" s="1354"/>
      <c r="BR32" s="1354"/>
      <c r="BS32" s="1354"/>
      <c r="BT32" s="1354"/>
      <c r="BU32" s="1354"/>
      <c r="BV32" s="1354"/>
      <c r="BW32" s="1355" t="s">
        <v>887</v>
      </c>
      <c r="BX32" s="1356"/>
      <c r="BY32" s="1356"/>
      <c r="BZ32" s="1356"/>
      <c r="CA32" s="1356"/>
      <c r="CB32" s="1356"/>
      <c r="CC32" s="1356" t="str">
        <f>MID(SUVAHAVUJ!AD71,6,1)</f>
        <v xml:space="preserve"> </v>
      </c>
      <c r="CD32" s="1357"/>
      <c r="CE32" s="1306" t="str">
        <f>MID(SUVAHAVUJ!AF118,1,1)</f>
        <v xml:space="preserve"> </v>
      </c>
      <c r="CF32" s="1306"/>
      <c r="CG32" s="1306"/>
      <c r="CH32" s="1306"/>
      <c r="CI32" s="1306"/>
      <c r="CJ32" s="1306" t="str">
        <f>MID(SUVAHAVUJ!AF118,2,1)</f>
        <v xml:space="preserve"> </v>
      </c>
      <c r="CK32" s="1306"/>
      <c r="CL32" s="1306"/>
      <c r="CM32" s="1306"/>
      <c r="CN32" s="1306"/>
      <c r="CO32" s="1306"/>
      <c r="CP32" s="1306" t="str">
        <f>MID(SUVAHAVUJ!AF118,3,1)</f>
        <v xml:space="preserve"> </v>
      </c>
      <c r="CQ32" s="1306"/>
      <c r="CR32" s="1306"/>
      <c r="CS32" s="1306"/>
      <c r="CT32" s="1306"/>
      <c r="CU32" s="1306" t="str">
        <f>MID(SUVAHAVUJ!AF118,4,1)</f>
        <v xml:space="preserve"> </v>
      </c>
      <c r="CV32" s="1306"/>
      <c r="CW32" s="1306"/>
      <c r="CX32" s="1306"/>
      <c r="CY32" s="1306"/>
      <c r="CZ32" s="1306"/>
      <c r="DA32" s="1306" t="str">
        <f>MID(SUVAHAVUJ!AF118,5,1)</f>
        <v xml:space="preserve"> </v>
      </c>
      <c r="DB32" s="1306"/>
      <c r="DC32" s="1306"/>
      <c r="DD32" s="1306"/>
      <c r="DE32" s="1306"/>
      <c r="DF32" s="1306" t="str">
        <f>MID(SUVAHAVUJ!AF118,6,1)</f>
        <v xml:space="preserve"> </v>
      </c>
      <c r="DG32" s="1306"/>
      <c r="DH32" s="1306"/>
      <c r="DI32" s="1306"/>
      <c r="DJ32" s="1306"/>
      <c r="DK32" s="1306"/>
      <c r="DL32" s="1306" t="str">
        <f>MID(SUVAHAVUJ!AF118,7,1)</f>
        <v xml:space="preserve"> </v>
      </c>
      <c r="DM32" s="1306"/>
      <c r="DN32" s="1306"/>
      <c r="DO32" s="1306"/>
      <c r="DP32" s="1306"/>
      <c r="DQ32" s="1306"/>
      <c r="DR32" s="1306" t="str">
        <f>MID(SUVAHAVUJ!AF118,8,1)</f>
        <v xml:space="preserve"> </v>
      </c>
      <c r="DS32" s="1306"/>
      <c r="DT32" s="1306"/>
      <c r="DU32" s="1306"/>
      <c r="DV32" s="1306"/>
      <c r="DW32" s="1333" t="str">
        <f>MID(SUVAHAVUJ!AF118,9,1)</f>
        <v xml:space="preserve"> </v>
      </c>
      <c r="DX32" s="1333"/>
      <c r="DY32" s="1333"/>
      <c r="DZ32" s="1333"/>
      <c r="EA32" s="1333"/>
      <c r="EB32" s="1333"/>
      <c r="EC32" s="1333" t="str">
        <f>MID(SUVAHAVUJ!AF118,10,1)</f>
        <v xml:space="preserve"> </v>
      </c>
      <c r="ED32" s="1333"/>
      <c r="EE32" s="1333"/>
      <c r="EF32" s="1333"/>
      <c r="EG32" s="1333"/>
      <c r="EH32" s="1306" t="str">
        <f>MID(SUVAHAVUJ!AF118,11,1)</f>
        <v>0</v>
      </c>
      <c r="EI32" s="1306"/>
      <c r="EJ32" s="1306"/>
      <c r="EK32" s="1306"/>
      <c r="EL32" s="1306"/>
      <c r="EM32" s="1316"/>
      <c r="EN32" s="354"/>
      <c r="EO32" s="355"/>
      <c r="EP32" s="1306" t="str">
        <f>MID(SUVAHAVUJ!AG118,1,1)</f>
        <v xml:space="preserve"> </v>
      </c>
      <c r="EQ32" s="1306"/>
      <c r="ER32" s="1306"/>
      <c r="ES32" s="1306"/>
      <c r="ET32" s="1306"/>
      <c r="EU32" s="1306"/>
      <c r="EV32" s="1306" t="str">
        <f>MID(SUVAHAVUJ!AG118,2,1)</f>
        <v xml:space="preserve"> </v>
      </c>
      <c r="EW32" s="1306"/>
      <c r="EX32" s="1306"/>
      <c r="EY32" s="1306"/>
      <c r="EZ32" s="1306"/>
      <c r="FA32" s="1306" t="str">
        <f>MID(SUVAHAVUJ!AG118,3,1)</f>
        <v xml:space="preserve"> </v>
      </c>
      <c r="FB32" s="1306"/>
      <c r="FC32" s="1306"/>
      <c r="FD32" s="1306"/>
      <c r="FE32" s="1306"/>
      <c r="FF32" s="1306"/>
      <c r="FG32" s="1306" t="str">
        <f>MID(SUVAHAVUJ!AG118,4,1)</f>
        <v xml:space="preserve"> </v>
      </c>
      <c r="FH32" s="1306"/>
      <c r="FI32" s="1306"/>
      <c r="FJ32" s="1306"/>
      <c r="FK32" s="1306"/>
      <c r="FL32" s="1307" t="str">
        <f>MID(SUVAHAVUJ!AG118,5,1)</f>
        <v xml:space="preserve"> </v>
      </c>
      <c r="FM32" s="1307"/>
      <c r="FN32" s="1307"/>
      <c r="FO32" s="1307"/>
      <c r="FP32" s="1307"/>
      <c r="FQ32" s="1307"/>
      <c r="FR32" s="1307" t="str">
        <f>MID(SUVAHAVUJ!AG118,6,1)</f>
        <v xml:space="preserve"> </v>
      </c>
      <c r="FS32" s="1307"/>
      <c r="FT32" s="1307"/>
      <c r="FU32" s="1307"/>
      <c r="FV32" s="1307"/>
      <c r="FW32" s="1331" t="str">
        <f>MID(SUVAHAVUJ!AG118,7,1)</f>
        <v xml:space="preserve"> </v>
      </c>
      <c r="FX32" s="1331"/>
      <c r="FY32" s="1331"/>
      <c r="FZ32" s="1331"/>
      <c r="GA32" s="1331"/>
      <c r="GB32" s="1331"/>
      <c r="GC32" s="1331" t="str">
        <f>MID(SUVAHAVUJ!AG118,8,1)</f>
        <v xml:space="preserve"> </v>
      </c>
      <c r="GD32" s="1331"/>
      <c r="GE32" s="1331"/>
      <c r="GF32" s="1331"/>
      <c r="GG32" s="1331"/>
      <c r="GH32" s="1331" t="str">
        <f>MID(SUVAHAVUJ!AG118,9,1)</f>
        <v xml:space="preserve"> </v>
      </c>
      <c r="GI32" s="1331"/>
      <c r="GJ32" s="1331"/>
      <c r="GK32" s="1331"/>
      <c r="GL32" s="1331"/>
      <c r="GM32" s="1331"/>
      <c r="GN32" s="1331" t="str">
        <f>MID(SUVAHAVUJ!AG118,10,1)</f>
        <v xml:space="preserve"> </v>
      </c>
      <c r="GO32" s="1331"/>
      <c r="GP32" s="1331"/>
      <c r="GQ32" s="1331"/>
      <c r="GR32" s="1331"/>
      <c r="GS32" s="1331" t="str">
        <f>MID(SUVAHAVUJ!AG118,11,1)</f>
        <v>0</v>
      </c>
      <c r="GT32" s="1331"/>
      <c r="GU32" s="1331"/>
      <c r="GV32" s="1331"/>
      <c r="GW32" s="1332"/>
    </row>
    <row r="33" spans="1:205" ht="24" customHeight="1" x14ac:dyDescent="0.2">
      <c r="A33" s="134"/>
      <c r="B33" s="1334" t="s">
        <v>2414</v>
      </c>
      <c r="C33" s="1335"/>
      <c r="D33" s="1335"/>
      <c r="E33" s="1335"/>
      <c r="F33" s="1335"/>
      <c r="G33" s="1335"/>
      <c r="H33" s="1335"/>
      <c r="I33" s="1335"/>
      <c r="J33" s="1335"/>
      <c r="K33" s="1336"/>
      <c r="L33" s="1353" t="str">
        <f>SUVAHAVUJ!$D$119</f>
        <v>Odložený daňový záväzok (481A)</v>
      </c>
      <c r="M33" s="1354"/>
      <c r="N33" s="1354"/>
      <c r="O33" s="1354"/>
      <c r="P33" s="1354"/>
      <c r="Q33" s="1354"/>
      <c r="R33" s="1354"/>
      <c r="S33" s="1354"/>
      <c r="T33" s="1354"/>
      <c r="U33" s="1354"/>
      <c r="V33" s="1354"/>
      <c r="W33" s="1354"/>
      <c r="X33" s="1354"/>
      <c r="Y33" s="1354"/>
      <c r="Z33" s="1354"/>
      <c r="AA33" s="1354"/>
      <c r="AB33" s="1354"/>
      <c r="AC33" s="1354"/>
      <c r="AD33" s="1354"/>
      <c r="AE33" s="1354"/>
      <c r="AF33" s="1354"/>
      <c r="AG33" s="1354"/>
      <c r="AH33" s="1354"/>
      <c r="AI33" s="1354"/>
      <c r="AJ33" s="1354"/>
      <c r="AK33" s="1354"/>
      <c r="AL33" s="1354"/>
      <c r="AM33" s="1354"/>
      <c r="AN33" s="1354"/>
      <c r="AO33" s="1354"/>
      <c r="AP33" s="1354"/>
      <c r="AQ33" s="1354"/>
      <c r="AR33" s="1354"/>
      <c r="AS33" s="1354"/>
      <c r="AT33" s="1354"/>
      <c r="AU33" s="1354"/>
      <c r="AV33" s="1354"/>
      <c r="AW33" s="1354"/>
      <c r="AX33" s="1354"/>
      <c r="AY33" s="1354"/>
      <c r="AZ33" s="1354"/>
      <c r="BA33" s="1354"/>
      <c r="BB33" s="1354"/>
      <c r="BC33" s="1354"/>
      <c r="BD33" s="1354"/>
      <c r="BE33" s="1354"/>
      <c r="BF33" s="1354"/>
      <c r="BG33" s="1354"/>
      <c r="BH33" s="1354"/>
      <c r="BI33" s="1354"/>
      <c r="BJ33" s="1354"/>
      <c r="BK33" s="1354"/>
      <c r="BL33" s="1354"/>
      <c r="BM33" s="1354"/>
      <c r="BN33" s="1354"/>
      <c r="BO33" s="1354"/>
      <c r="BP33" s="1354"/>
      <c r="BQ33" s="1354"/>
      <c r="BR33" s="1354"/>
      <c r="BS33" s="1354"/>
      <c r="BT33" s="1354"/>
      <c r="BU33" s="1354"/>
      <c r="BV33" s="1354"/>
      <c r="BW33" s="1355" t="s">
        <v>888</v>
      </c>
      <c r="BX33" s="1356"/>
      <c r="BY33" s="1356"/>
      <c r="BZ33" s="1356"/>
      <c r="CA33" s="1356"/>
      <c r="CB33" s="1356"/>
      <c r="CC33" s="1356" t="str">
        <f>MID(SUVAHAVUJ!AF71,6,1)</f>
        <v xml:space="preserve"> </v>
      </c>
      <c r="CD33" s="1357"/>
      <c r="CE33" s="1306" t="str">
        <f>MID(SUVAHAVUJ!AF119,1,1)</f>
        <v xml:space="preserve"> </v>
      </c>
      <c r="CF33" s="1306"/>
      <c r="CG33" s="1306"/>
      <c r="CH33" s="1306"/>
      <c r="CI33" s="1306"/>
      <c r="CJ33" s="1306" t="str">
        <f>MID(SUVAHAVUJ!AF119,2,1)</f>
        <v xml:space="preserve"> </v>
      </c>
      <c r="CK33" s="1306"/>
      <c r="CL33" s="1306"/>
      <c r="CM33" s="1306"/>
      <c r="CN33" s="1306"/>
      <c r="CO33" s="1306"/>
      <c r="CP33" s="1306" t="str">
        <f>MID(SUVAHAVUJ!AF119,3,1)</f>
        <v xml:space="preserve"> </v>
      </c>
      <c r="CQ33" s="1306"/>
      <c r="CR33" s="1306"/>
      <c r="CS33" s="1306"/>
      <c r="CT33" s="1306"/>
      <c r="CU33" s="1306" t="str">
        <f>MID(SUVAHAVUJ!AF119,4,1)</f>
        <v xml:space="preserve"> </v>
      </c>
      <c r="CV33" s="1306"/>
      <c r="CW33" s="1306"/>
      <c r="CX33" s="1306"/>
      <c r="CY33" s="1306"/>
      <c r="CZ33" s="1306"/>
      <c r="DA33" s="1306" t="str">
        <f>MID(SUVAHAVUJ!AF119,5,1)</f>
        <v xml:space="preserve"> </v>
      </c>
      <c r="DB33" s="1306"/>
      <c r="DC33" s="1306"/>
      <c r="DD33" s="1306"/>
      <c r="DE33" s="1306"/>
      <c r="DF33" s="1306" t="str">
        <f>MID(SUVAHAVUJ!AF119,6,1)</f>
        <v xml:space="preserve"> </v>
      </c>
      <c r="DG33" s="1306"/>
      <c r="DH33" s="1306"/>
      <c r="DI33" s="1306"/>
      <c r="DJ33" s="1306"/>
      <c r="DK33" s="1306"/>
      <c r="DL33" s="1306" t="str">
        <f>MID(SUVAHAVUJ!AF119,7,1)</f>
        <v xml:space="preserve"> </v>
      </c>
      <c r="DM33" s="1306"/>
      <c r="DN33" s="1306"/>
      <c r="DO33" s="1306"/>
      <c r="DP33" s="1306"/>
      <c r="DQ33" s="1306"/>
      <c r="DR33" s="1306" t="str">
        <f>MID(SUVAHAVUJ!AF119,8,1)</f>
        <v xml:space="preserve"> </v>
      </c>
      <c r="DS33" s="1306"/>
      <c r="DT33" s="1306"/>
      <c r="DU33" s="1306"/>
      <c r="DV33" s="1306"/>
      <c r="DW33" s="1333" t="str">
        <f>MID(SUVAHAVUJ!AF119,9,1)</f>
        <v xml:space="preserve"> </v>
      </c>
      <c r="DX33" s="1333"/>
      <c r="DY33" s="1333"/>
      <c r="DZ33" s="1333"/>
      <c r="EA33" s="1333"/>
      <c r="EB33" s="1333"/>
      <c r="EC33" s="1333" t="str">
        <f>MID(SUVAHAVUJ!AF119,10,1)</f>
        <v xml:space="preserve"> </v>
      </c>
      <c r="ED33" s="1333"/>
      <c r="EE33" s="1333"/>
      <c r="EF33" s="1333"/>
      <c r="EG33" s="1333"/>
      <c r="EH33" s="1306" t="str">
        <f>MID(SUVAHAVUJ!AF119,11,1)</f>
        <v>0</v>
      </c>
      <c r="EI33" s="1306"/>
      <c r="EJ33" s="1306"/>
      <c r="EK33" s="1306"/>
      <c r="EL33" s="1306"/>
      <c r="EM33" s="1316"/>
      <c r="EN33" s="354"/>
      <c r="EO33" s="355"/>
      <c r="EP33" s="1306" t="str">
        <f>MID(SUVAHAVUJ!AG119,1,1)</f>
        <v xml:space="preserve"> </v>
      </c>
      <c r="EQ33" s="1306"/>
      <c r="ER33" s="1306"/>
      <c r="ES33" s="1306"/>
      <c r="ET33" s="1306"/>
      <c r="EU33" s="1306"/>
      <c r="EV33" s="1306" t="str">
        <f>MID(SUVAHAVUJ!AG119,2,1)</f>
        <v xml:space="preserve"> </v>
      </c>
      <c r="EW33" s="1306"/>
      <c r="EX33" s="1306"/>
      <c r="EY33" s="1306"/>
      <c r="EZ33" s="1306"/>
      <c r="FA33" s="1306" t="str">
        <f>MID(SUVAHAVUJ!AG119,3,1)</f>
        <v xml:space="preserve"> </v>
      </c>
      <c r="FB33" s="1306"/>
      <c r="FC33" s="1306"/>
      <c r="FD33" s="1306"/>
      <c r="FE33" s="1306"/>
      <c r="FF33" s="1306"/>
      <c r="FG33" s="1306" t="str">
        <f>MID(SUVAHAVUJ!AG119,4,1)</f>
        <v xml:space="preserve"> </v>
      </c>
      <c r="FH33" s="1306"/>
      <c r="FI33" s="1306"/>
      <c r="FJ33" s="1306"/>
      <c r="FK33" s="1306"/>
      <c r="FL33" s="1307" t="str">
        <f>MID(SUVAHAVUJ!AG119,5,1)</f>
        <v xml:space="preserve"> </v>
      </c>
      <c r="FM33" s="1307"/>
      <c r="FN33" s="1307"/>
      <c r="FO33" s="1307"/>
      <c r="FP33" s="1307"/>
      <c r="FQ33" s="1307"/>
      <c r="FR33" s="1307" t="str">
        <f>MID(SUVAHAVUJ!AG119,6,1)</f>
        <v xml:space="preserve"> </v>
      </c>
      <c r="FS33" s="1307"/>
      <c r="FT33" s="1307"/>
      <c r="FU33" s="1307"/>
      <c r="FV33" s="1307"/>
      <c r="FW33" s="1331" t="str">
        <f>MID(SUVAHAVUJ!AG119,7,1)</f>
        <v xml:space="preserve"> </v>
      </c>
      <c r="FX33" s="1331"/>
      <c r="FY33" s="1331"/>
      <c r="FZ33" s="1331"/>
      <c r="GA33" s="1331"/>
      <c r="GB33" s="1331"/>
      <c r="GC33" s="1331" t="str">
        <f>MID(SUVAHAVUJ!AG119,8,1)</f>
        <v xml:space="preserve"> </v>
      </c>
      <c r="GD33" s="1331"/>
      <c r="GE33" s="1331"/>
      <c r="GF33" s="1331"/>
      <c r="GG33" s="1331"/>
      <c r="GH33" s="1331" t="str">
        <f>MID(SUVAHAVUJ!AG119,9,1)</f>
        <v xml:space="preserve"> </v>
      </c>
      <c r="GI33" s="1331"/>
      <c r="GJ33" s="1331"/>
      <c r="GK33" s="1331"/>
      <c r="GL33" s="1331"/>
      <c r="GM33" s="1331"/>
      <c r="GN33" s="1331" t="str">
        <f>MID(SUVAHAVUJ!AG119,10,1)</f>
        <v xml:space="preserve"> </v>
      </c>
      <c r="GO33" s="1331"/>
      <c r="GP33" s="1331"/>
      <c r="GQ33" s="1331"/>
      <c r="GR33" s="1331"/>
      <c r="GS33" s="1331" t="str">
        <f>MID(SUVAHAVUJ!AG119,11,1)</f>
        <v>0</v>
      </c>
      <c r="GT33" s="1331"/>
      <c r="GU33" s="1331"/>
      <c r="GV33" s="1331"/>
      <c r="GW33" s="1332"/>
    </row>
    <row r="34" spans="1:205" ht="12.75" customHeight="1" thickBot="1" x14ac:dyDescent="0.25">
      <c r="A34" s="358"/>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J2:AJ2"/>
    <mergeCell ref="AK2:AR2"/>
    <mergeCell ref="AT2:CS2"/>
    <mergeCell ref="CW2:DC2"/>
    <mergeCell ref="DE2:EU2"/>
    <mergeCell ref="EH7:EM7"/>
    <mergeCell ref="EP7:EU7"/>
    <mergeCell ref="EV7:EZ7"/>
    <mergeCell ref="FA7:FF7"/>
    <mergeCell ref="BL4:BQ4"/>
    <mergeCell ref="BR4:BV4"/>
    <mergeCell ref="BW4:CB4"/>
    <mergeCell ref="CC4:CG4"/>
    <mergeCell ref="EY4:FC4"/>
    <mergeCell ref="FD4:FI4"/>
    <mergeCell ref="DF6:DK6"/>
    <mergeCell ref="DL6:DQ6"/>
    <mergeCell ref="DR6:DV6"/>
    <mergeCell ref="DW6:EB6"/>
    <mergeCell ref="B6:K6"/>
    <mergeCell ref="L6:BV6"/>
    <mergeCell ref="BW6:CD6"/>
    <mergeCell ref="CE6:CI6"/>
    <mergeCell ref="CJ6:CO6"/>
    <mergeCell ref="FG7:FK7"/>
    <mergeCell ref="DL7:DQ7"/>
    <mergeCell ref="DR7:DV7"/>
    <mergeCell ref="DW7:EB7"/>
    <mergeCell ref="EC7:EG7"/>
    <mergeCell ref="FG9:FK9"/>
    <mergeCell ref="DL9:DQ9"/>
    <mergeCell ref="DR9:DV9"/>
    <mergeCell ref="DW9:EB9"/>
    <mergeCell ref="EC9:EG9"/>
    <mergeCell ref="EH9:EM9"/>
    <mergeCell ref="EP8:EU8"/>
    <mergeCell ref="EV8:EZ8"/>
    <mergeCell ref="DL8:DQ8"/>
    <mergeCell ref="DR8:DV8"/>
    <mergeCell ref="DW8:EB8"/>
    <mergeCell ref="EC8:EG8"/>
    <mergeCell ref="EH8:EM8"/>
    <mergeCell ref="GH8:GM8"/>
    <mergeCell ref="GN8:GR8"/>
    <mergeCell ref="GS8:GW8"/>
    <mergeCell ref="FA8:FF8"/>
    <mergeCell ref="FG8:FK8"/>
    <mergeCell ref="FL8:FQ8"/>
    <mergeCell ref="FR8:FV8"/>
    <mergeCell ref="FW8:GB8"/>
    <mergeCell ref="GC8:GG8"/>
    <mergeCell ref="EP10:EU10"/>
    <mergeCell ref="EV10:EZ10"/>
    <mergeCell ref="FA10:FF10"/>
    <mergeCell ref="DL10:DQ10"/>
    <mergeCell ref="DR10:DV10"/>
    <mergeCell ref="DW10:EB10"/>
    <mergeCell ref="EC10:EG10"/>
    <mergeCell ref="EP9:EU9"/>
    <mergeCell ref="EV9:EZ9"/>
    <mergeCell ref="FA9:FF9"/>
    <mergeCell ref="EH10:EM10"/>
    <mergeCell ref="FG12:FK12"/>
    <mergeCell ref="FL12:FQ12"/>
    <mergeCell ref="FR12:FV12"/>
    <mergeCell ref="DL12:DQ12"/>
    <mergeCell ref="DR12:DV12"/>
    <mergeCell ref="DW12:EB12"/>
    <mergeCell ref="EC12:EG12"/>
    <mergeCell ref="EP11:EU11"/>
    <mergeCell ref="EV11:EZ11"/>
    <mergeCell ref="FA11:FF11"/>
    <mergeCell ref="FG11:FK11"/>
    <mergeCell ref="DL11:DQ11"/>
    <mergeCell ref="DR11:DV11"/>
    <mergeCell ref="DW11:EB11"/>
    <mergeCell ref="EC11:EG11"/>
    <mergeCell ref="EH11:EM11"/>
    <mergeCell ref="EH12:EM12"/>
    <mergeCell ref="FR14:FV14"/>
    <mergeCell ref="FW14:GB14"/>
    <mergeCell ref="EP14:EU14"/>
    <mergeCell ref="DL14:DQ14"/>
    <mergeCell ref="DR14:DV14"/>
    <mergeCell ref="DW14:EB14"/>
    <mergeCell ref="EC14:EG14"/>
    <mergeCell ref="EC13:EG13"/>
    <mergeCell ref="EH13:EM13"/>
    <mergeCell ref="EP13:EU13"/>
    <mergeCell ref="EV13:EZ13"/>
    <mergeCell ref="FA13:FF13"/>
    <mergeCell ref="FG13:FK13"/>
    <mergeCell ref="DL13:DQ13"/>
    <mergeCell ref="DR13:DV13"/>
    <mergeCell ref="DW13:EB13"/>
    <mergeCell ref="EH14:EM14"/>
    <mergeCell ref="DL17:DQ17"/>
    <mergeCell ref="DR17:DV17"/>
    <mergeCell ref="DW17:EB17"/>
    <mergeCell ref="EC17:EG17"/>
    <mergeCell ref="EH17:EM17"/>
    <mergeCell ref="GH16:GM16"/>
    <mergeCell ref="GN16:GR16"/>
    <mergeCell ref="GS16:GW16"/>
    <mergeCell ref="FA16:FF16"/>
    <mergeCell ref="FG16:FK16"/>
    <mergeCell ref="FL16:FQ16"/>
    <mergeCell ref="FR16:FV16"/>
    <mergeCell ref="FW16:GB16"/>
    <mergeCell ref="GC16:GG16"/>
    <mergeCell ref="EP16:EU16"/>
    <mergeCell ref="EV16:EZ16"/>
    <mergeCell ref="DL16:DQ16"/>
    <mergeCell ref="DR16:DV16"/>
    <mergeCell ref="DW16:EB16"/>
    <mergeCell ref="EC16:EG16"/>
    <mergeCell ref="GS17:GW17"/>
    <mergeCell ref="FL17:FQ17"/>
    <mergeCell ref="FR17:FV17"/>
    <mergeCell ref="FW17:GB17"/>
    <mergeCell ref="FG19:FK19"/>
    <mergeCell ref="DL19:DQ19"/>
    <mergeCell ref="DR19:DV19"/>
    <mergeCell ref="DW19:EB19"/>
    <mergeCell ref="EC19:EG19"/>
    <mergeCell ref="EH19:EM19"/>
    <mergeCell ref="EP20:EU20"/>
    <mergeCell ref="EH20:EM20"/>
    <mergeCell ref="EP18:EU18"/>
    <mergeCell ref="EV18:EZ18"/>
    <mergeCell ref="FA18:FF18"/>
    <mergeCell ref="DL18:DQ18"/>
    <mergeCell ref="DR18:DV18"/>
    <mergeCell ref="DW18:EB18"/>
    <mergeCell ref="EC18:EG18"/>
    <mergeCell ref="EH18:EM18"/>
    <mergeCell ref="EV22:EZ22"/>
    <mergeCell ref="FA22:FF22"/>
    <mergeCell ref="FG22:FK22"/>
    <mergeCell ref="FL22:FQ22"/>
    <mergeCell ref="FR22:FV22"/>
    <mergeCell ref="EP22:EU22"/>
    <mergeCell ref="DL22:DQ22"/>
    <mergeCell ref="DR22:DV22"/>
    <mergeCell ref="DW22:EB22"/>
    <mergeCell ref="EC22:EG22"/>
    <mergeCell ref="EC21:EG21"/>
    <mergeCell ref="EH21:EM21"/>
    <mergeCell ref="EP21:EU21"/>
    <mergeCell ref="EV21:EZ21"/>
    <mergeCell ref="FA21:FF21"/>
    <mergeCell ref="FG21:FK21"/>
    <mergeCell ref="DL21:DQ21"/>
    <mergeCell ref="DR21:DV21"/>
    <mergeCell ref="DW21:EB21"/>
    <mergeCell ref="FJ4:FN4"/>
    <mergeCell ref="FO4:FS4"/>
    <mergeCell ref="FT4:GW4"/>
    <mergeCell ref="B5:K5"/>
    <mergeCell ref="L5:BV5"/>
    <mergeCell ref="BW5:CD5"/>
    <mergeCell ref="CE5:EM5"/>
    <mergeCell ref="EN5:GW5"/>
    <mergeCell ref="DR4:DV4"/>
    <mergeCell ref="DW4:EB4"/>
    <mergeCell ref="EC4:EG4"/>
    <mergeCell ref="EH4:EM4"/>
    <mergeCell ref="EN4:ER4"/>
    <mergeCell ref="ES4:EX4"/>
    <mergeCell ref="CH4:CM4"/>
    <mergeCell ref="CN4:CR4"/>
    <mergeCell ref="CS4:CX4"/>
    <mergeCell ref="CY4:DC4"/>
    <mergeCell ref="DD4:DI4"/>
    <mergeCell ref="DL4:DQ4"/>
    <mergeCell ref="BA4:BF4"/>
    <mergeCell ref="BG4:BK4"/>
    <mergeCell ref="CP6:CT6"/>
    <mergeCell ref="GS6:GW6"/>
    <mergeCell ref="B27:K27"/>
    <mergeCell ref="L27:BV27"/>
    <mergeCell ref="BW27:CD27"/>
    <mergeCell ref="CE27:CI27"/>
    <mergeCell ref="CJ27:CO27"/>
    <mergeCell ref="CP27:CT27"/>
    <mergeCell ref="CU27:CZ27"/>
    <mergeCell ref="DA27:DE27"/>
    <mergeCell ref="DF27:DK27"/>
    <mergeCell ref="FL6:FQ6"/>
    <mergeCell ref="FR6:FV6"/>
    <mergeCell ref="FW6:GB6"/>
    <mergeCell ref="GC6:GG6"/>
    <mergeCell ref="GH6:GM6"/>
    <mergeCell ref="GN6:GR6"/>
    <mergeCell ref="EC6:EG6"/>
    <mergeCell ref="EH6:EM6"/>
    <mergeCell ref="EP6:EU6"/>
    <mergeCell ref="EV6:EZ6"/>
    <mergeCell ref="FA6:FF6"/>
    <mergeCell ref="FG6:FK6"/>
    <mergeCell ref="CU6:CZ6"/>
    <mergeCell ref="DA6:DE6"/>
    <mergeCell ref="GS27:GW27"/>
    <mergeCell ref="B28:K28"/>
    <mergeCell ref="L28:BV28"/>
    <mergeCell ref="BW28:CD28"/>
    <mergeCell ref="CE28:CI28"/>
    <mergeCell ref="CJ28:CO28"/>
    <mergeCell ref="CP28:CT28"/>
    <mergeCell ref="EV27:EZ27"/>
    <mergeCell ref="FA27:FF27"/>
    <mergeCell ref="FG27:FK27"/>
    <mergeCell ref="FL27:FQ27"/>
    <mergeCell ref="FR27:FV27"/>
    <mergeCell ref="FW27:GB27"/>
    <mergeCell ref="DL27:DQ27"/>
    <mergeCell ref="DR27:DV27"/>
    <mergeCell ref="DW27:EB27"/>
    <mergeCell ref="EC27:EG27"/>
    <mergeCell ref="EH27:EM27"/>
    <mergeCell ref="EP27:EU27"/>
    <mergeCell ref="CU28:CZ28"/>
    <mergeCell ref="DA28:DE28"/>
    <mergeCell ref="DF28:DK28"/>
    <mergeCell ref="DL28:DQ28"/>
    <mergeCell ref="GC27:GG27"/>
    <mergeCell ref="GH27:GM27"/>
    <mergeCell ref="GN27:GR27"/>
    <mergeCell ref="EH29:EM29"/>
    <mergeCell ref="EP29:EU29"/>
    <mergeCell ref="GS28:GW28"/>
    <mergeCell ref="B29:K29"/>
    <mergeCell ref="L29:BV29"/>
    <mergeCell ref="BW29:CD29"/>
    <mergeCell ref="CE29:CI29"/>
    <mergeCell ref="CJ29:CO29"/>
    <mergeCell ref="CP29:CT29"/>
    <mergeCell ref="CU29:CZ29"/>
    <mergeCell ref="DA29:DE29"/>
    <mergeCell ref="DF29:DK29"/>
    <mergeCell ref="FL28:FQ28"/>
    <mergeCell ref="FR28:FV28"/>
    <mergeCell ref="FW28:GB28"/>
    <mergeCell ref="GC28:GG28"/>
    <mergeCell ref="GH28:GM28"/>
    <mergeCell ref="GN28:GR28"/>
    <mergeCell ref="EC28:EG28"/>
    <mergeCell ref="EH28:EM28"/>
    <mergeCell ref="EP28:EU28"/>
    <mergeCell ref="EV28:EZ28"/>
    <mergeCell ref="FA28:FF28"/>
    <mergeCell ref="FG28:FK28"/>
    <mergeCell ref="DF30:DK30"/>
    <mergeCell ref="DL30:DQ30"/>
    <mergeCell ref="DR30:DV30"/>
    <mergeCell ref="DW30:EB30"/>
    <mergeCell ref="DR28:DV28"/>
    <mergeCell ref="DW28:EB28"/>
    <mergeCell ref="GC29:GG29"/>
    <mergeCell ref="GH29:GM29"/>
    <mergeCell ref="GN29:GR29"/>
    <mergeCell ref="GS29:GW29"/>
    <mergeCell ref="B30:K30"/>
    <mergeCell ref="L30:BV30"/>
    <mergeCell ref="BW30:CD30"/>
    <mergeCell ref="CE30:CI30"/>
    <mergeCell ref="CJ30:CO30"/>
    <mergeCell ref="CP30:CT30"/>
    <mergeCell ref="EV29:EZ29"/>
    <mergeCell ref="FA29:FF29"/>
    <mergeCell ref="FG29:FK29"/>
    <mergeCell ref="FL29:FQ29"/>
    <mergeCell ref="FR29:FV29"/>
    <mergeCell ref="FW29:GB29"/>
    <mergeCell ref="DL29:DQ29"/>
    <mergeCell ref="DR29:DV29"/>
    <mergeCell ref="DW29:EB29"/>
    <mergeCell ref="EC29:EG29"/>
    <mergeCell ref="GS30:GW30"/>
    <mergeCell ref="FL30:FQ30"/>
    <mergeCell ref="FR30:FV30"/>
    <mergeCell ref="FW30:GB30"/>
    <mergeCell ref="B31:K31"/>
    <mergeCell ref="L31:BV31"/>
    <mergeCell ref="BW31:CD31"/>
    <mergeCell ref="CE31:CI31"/>
    <mergeCell ref="CJ31:CO31"/>
    <mergeCell ref="CP31:CT31"/>
    <mergeCell ref="CU31:CZ31"/>
    <mergeCell ref="DA31:DE31"/>
    <mergeCell ref="DF31:DK31"/>
    <mergeCell ref="GC30:GG30"/>
    <mergeCell ref="GH30:GM30"/>
    <mergeCell ref="GN30:GR30"/>
    <mergeCell ref="EC30:EG30"/>
    <mergeCell ref="EH30:EM30"/>
    <mergeCell ref="EP30:EU30"/>
    <mergeCell ref="EV30:EZ30"/>
    <mergeCell ref="FA30:FF30"/>
    <mergeCell ref="FG30:FK30"/>
    <mergeCell ref="CU30:CZ30"/>
    <mergeCell ref="DA30:DE30"/>
    <mergeCell ref="GC31:GG31"/>
    <mergeCell ref="GH31:GM31"/>
    <mergeCell ref="GN31:GR31"/>
    <mergeCell ref="GS31:GW31"/>
    <mergeCell ref="B32:K32"/>
    <mergeCell ref="L32:BV32"/>
    <mergeCell ref="BW32:CD32"/>
    <mergeCell ref="CE32:CI32"/>
    <mergeCell ref="CJ32:CO32"/>
    <mergeCell ref="CP32:CT32"/>
    <mergeCell ref="EV31:EZ31"/>
    <mergeCell ref="FA31:FF31"/>
    <mergeCell ref="FG31:FK31"/>
    <mergeCell ref="FL31:FQ31"/>
    <mergeCell ref="FR31:FV31"/>
    <mergeCell ref="FW31:GB31"/>
    <mergeCell ref="DL31:DQ31"/>
    <mergeCell ref="DR31:DV31"/>
    <mergeCell ref="DW31:EB31"/>
    <mergeCell ref="EC31:EG31"/>
    <mergeCell ref="EH31:EM31"/>
    <mergeCell ref="EP31:EU31"/>
    <mergeCell ref="EC32:EG32"/>
    <mergeCell ref="EH32:EM32"/>
    <mergeCell ref="EP32:EU32"/>
    <mergeCell ref="EV32:EZ32"/>
    <mergeCell ref="FA32:FF32"/>
    <mergeCell ref="FG32:FK32"/>
    <mergeCell ref="CU32:CZ32"/>
    <mergeCell ref="DA32:DE32"/>
    <mergeCell ref="DF32:DK32"/>
    <mergeCell ref="DL32:DQ32"/>
    <mergeCell ref="DR32:DV32"/>
    <mergeCell ref="DW32:EB32"/>
    <mergeCell ref="B33:K33"/>
    <mergeCell ref="L33:BV33"/>
    <mergeCell ref="BW33:CD33"/>
    <mergeCell ref="CE33:CI33"/>
    <mergeCell ref="CJ33:CO33"/>
    <mergeCell ref="CP33:CT33"/>
    <mergeCell ref="CU33:CZ33"/>
    <mergeCell ref="DA33:DE33"/>
    <mergeCell ref="DF33:DK33"/>
    <mergeCell ref="DF7:DK7"/>
    <mergeCell ref="GC33:GG33"/>
    <mergeCell ref="GH33:GM33"/>
    <mergeCell ref="GN33:GR33"/>
    <mergeCell ref="GS33:GW33"/>
    <mergeCell ref="EV33:EZ33"/>
    <mergeCell ref="FA33:FF33"/>
    <mergeCell ref="FG33:FK33"/>
    <mergeCell ref="FL33:FQ33"/>
    <mergeCell ref="FR33:FV33"/>
    <mergeCell ref="FW33:GB33"/>
    <mergeCell ref="DL33:DQ33"/>
    <mergeCell ref="DR33:DV33"/>
    <mergeCell ref="DW33:EB33"/>
    <mergeCell ref="EC33:EG33"/>
    <mergeCell ref="EH33:EM33"/>
    <mergeCell ref="EP33:EU33"/>
    <mergeCell ref="GS32:GW32"/>
    <mergeCell ref="FL32:FQ32"/>
    <mergeCell ref="FR32:FV32"/>
    <mergeCell ref="FW32:GB32"/>
    <mergeCell ref="GC32:GG32"/>
    <mergeCell ref="GH32:GM32"/>
    <mergeCell ref="GN32:GR32"/>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B7:K7"/>
    <mergeCell ref="L7:BV7"/>
    <mergeCell ref="BW7:CD7"/>
    <mergeCell ref="CE7:CI7"/>
    <mergeCell ref="CJ7:CO7"/>
    <mergeCell ref="CP7:CT7"/>
    <mergeCell ref="CU7:CZ7"/>
    <mergeCell ref="DA7:DE7"/>
    <mergeCell ref="B9:K9"/>
    <mergeCell ref="L9:BV9"/>
    <mergeCell ref="BW9:CD9"/>
    <mergeCell ref="CE9:CI9"/>
    <mergeCell ref="CJ9:CO9"/>
    <mergeCell ref="CP9:CT9"/>
    <mergeCell ref="CU9:CZ9"/>
    <mergeCell ref="DA9:DE9"/>
    <mergeCell ref="DF9:DK9"/>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GN10:GR10"/>
    <mergeCell ref="GS10:GW10"/>
    <mergeCell ref="FG10:FK10"/>
    <mergeCell ref="FL10:FQ10"/>
    <mergeCell ref="FR10:FV10"/>
    <mergeCell ref="FW10:GB10"/>
    <mergeCell ref="GC10:GG10"/>
    <mergeCell ref="GH10:GM10"/>
    <mergeCell ref="B11:K11"/>
    <mergeCell ref="L11:BV11"/>
    <mergeCell ref="BW11:CD11"/>
    <mergeCell ref="CE11:CI11"/>
    <mergeCell ref="CJ11:CO11"/>
    <mergeCell ref="CP11:CT11"/>
    <mergeCell ref="CU11:CZ11"/>
    <mergeCell ref="DA11:DE11"/>
    <mergeCell ref="DF11:DK11"/>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FW12:GB12"/>
    <mergeCell ref="GC12:GG12"/>
    <mergeCell ref="GH12:GM12"/>
    <mergeCell ref="GN12:GR12"/>
    <mergeCell ref="GS12:GW12"/>
    <mergeCell ref="EP12:EU12"/>
    <mergeCell ref="EV12:EZ12"/>
    <mergeCell ref="FA12:FF12"/>
    <mergeCell ref="B13:K13"/>
    <mergeCell ref="L13:BV13"/>
    <mergeCell ref="BW13:CD13"/>
    <mergeCell ref="CE13:CI13"/>
    <mergeCell ref="CJ13:CO13"/>
    <mergeCell ref="CP13:CT13"/>
    <mergeCell ref="CU13:CZ13"/>
    <mergeCell ref="DA13:DE13"/>
    <mergeCell ref="DF13:DK13"/>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GC14:GG14"/>
    <mergeCell ref="GH14:GM14"/>
    <mergeCell ref="GN14:GR14"/>
    <mergeCell ref="GS14:GW14"/>
    <mergeCell ref="EV14:EZ14"/>
    <mergeCell ref="FA14:FF14"/>
    <mergeCell ref="FG14:FK14"/>
    <mergeCell ref="FL14:FQ14"/>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P15:EU15"/>
    <mergeCell ref="EV15:EZ15"/>
    <mergeCell ref="FA15:FF15"/>
    <mergeCell ref="B15:K15"/>
    <mergeCell ref="L15:BV15"/>
    <mergeCell ref="BW15:CD15"/>
    <mergeCell ref="CE15:CI15"/>
    <mergeCell ref="CJ15:CO15"/>
    <mergeCell ref="FG15:FK15"/>
    <mergeCell ref="EH16:EM16"/>
    <mergeCell ref="B17:K17"/>
    <mergeCell ref="L17:BV17"/>
    <mergeCell ref="BW17:CD17"/>
    <mergeCell ref="CE17:CI17"/>
    <mergeCell ref="CJ17:CO17"/>
    <mergeCell ref="CP17:CT17"/>
    <mergeCell ref="CU17:CZ17"/>
    <mergeCell ref="DA17:DE17"/>
    <mergeCell ref="DF17:DK17"/>
    <mergeCell ref="EH15:EM15"/>
    <mergeCell ref="DL15:DQ15"/>
    <mergeCell ref="DR15:DV15"/>
    <mergeCell ref="DW15:EB15"/>
    <mergeCell ref="EC15:EG15"/>
    <mergeCell ref="CP15:CT15"/>
    <mergeCell ref="CU15:CZ15"/>
    <mergeCell ref="DA15:DE15"/>
    <mergeCell ref="DF15:DK15"/>
    <mergeCell ref="EP17:EU17"/>
    <mergeCell ref="EV17:EZ17"/>
    <mergeCell ref="FA17:FF17"/>
    <mergeCell ref="FG17:FK17"/>
    <mergeCell ref="B18:K18"/>
    <mergeCell ref="L18:BV18"/>
    <mergeCell ref="BW18:CD18"/>
    <mergeCell ref="CE18:CI18"/>
    <mergeCell ref="CJ18:CO18"/>
    <mergeCell ref="CP18:CT18"/>
    <mergeCell ref="CU18:CZ18"/>
    <mergeCell ref="DA18:DE18"/>
    <mergeCell ref="DF18:DK18"/>
    <mergeCell ref="GC17:GG17"/>
    <mergeCell ref="GH17:GM17"/>
    <mergeCell ref="GN17:GR17"/>
    <mergeCell ref="GN18:GR18"/>
    <mergeCell ref="GS18:GW18"/>
    <mergeCell ref="FG18:FK18"/>
    <mergeCell ref="FL18:FQ18"/>
    <mergeCell ref="FR18:FV18"/>
    <mergeCell ref="FW18:GB18"/>
    <mergeCell ref="GC18:GG18"/>
    <mergeCell ref="GH18:GM18"/>
    <mergeCell ref="GH20:GM20"/>
    <mergeCell ref="GN20:GR20"/>
    <mergeCell ref="GS20:GW20"/>
    <mergeCell ref="EV20:EZ20"/>
    <mergeCell ref="FA20:FF20"/>
    <mergeCell ref="FG20:FK20"/>
    <mergeCell ref="B19:K19"/>
    <mergeCell ref="L19:BV19"/>
    <mergeCell ref="BW19:CD19"/>
    <mergeCell ref="CE19:CI19"/>
    <mergeCell ref="CJ19:CO19"/>
    <mergeCell ref="CP19:CT19"/>
    <mergeCell ref="CU19:CZ19"/>
    <mergeCell ref="DA19:DE19"/>
    <mergeCell ref="DF19:DK19"/>
    <mergeCell ref="FL20:FQ20"/>
    <mergeCell ref="FR20:FV20"/>
    <mergeCell ref="DL20:DQ20"/>
    <mergeCell ref="DR20:DV20"/>
    <mergeCell ref="DW20:EB20"/>
    <mergeCell ref="EC20:EG20"/>
    <mergeCell ref="EP19:EU19"/>
    <mergeCell ref="EV19:EZ19"/>
    <mergeCell ref="FA19:FF19"/>
    <mergeCell ref="CE21:CI21"/>
    <mergeCell ref="CJ21:CO21"/>
    <mergeCell ref="CP21:CT21"/>
    <mergeCell ref="CU21:CZ21"/>
    <mergeCell ref="DA21:DE21"/>
    <mergeCell ref="DF21:DK21"/>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FW20:GB20"/>
    <mergeCell ref="GC20:GG20"/>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GC22:GG22"/>
    <mergeCell ref="GH22:GM22"/>
    <mergeCell ref="GN22:GR22"/>
    <mergeCell ref="GS22:GW22"/>
    <mergeCell ref="FW22:GB22"/>
    <mergeCell ref="B21:K21"/>
    <mergeCell ref="L21:BV21"/>
    <mergeCell ref="BW21:CD21"/>
    <mergeCell ref="EH23:EM23"/>
    <mergeCell ref="EP23:EU23"/>
    <mergeCell ref="EH22:EM22"/>
    <mergeCell ref="B23:K23"/>
    <mergeCell ref="L23:BV23"/>
    <mergeCell ref="BW23:CD23"/>
    <mergeCell ref="CE23:CI23"/>
    <mergeCell ref="CJ23:CO23"/>
    <mergeCell ref="CP23:CT23"/>
    <mergeCell ref="CU23:CZ23"/>
    <mergeCell ref="DA23:DE23"/>
    <mergeCell ref="DF23:DK23"/>
    <mergeCell ref="DF24:DK24"/>
    <mergeCell ref="DL24:DQ24"/>
    <mergeCell ref="DR24:DV24"/>
    <mergeCell ref="DW24:EB24"/>
    <mergeCell ref="GC23:GG23"/>
    <mergeCell ref="GH23:GM23"/>
    <mergeCell ref="GN23:GR23"/>
    <mergeCell ref="GS23:GW23"/>
    <mergeCell ref="B24:K24"/>
    <mergeCell ref="L24:BV24"/>
    <mergeCell ref="BW24:CD24"/>
    <mergeCell ref="CE24:CI24"/>
    <mergeCell ref="CJ24:CO24"/>
    <mergeCell ref="CP24:CT24"/>
    <mergeCell ref="EV23:EZ23"/>
    <mergeCell ref="FA23:FF23"/>
    <mergeCell ref="FG23:FK23"/>
    <mergeCell ref="FL23:FQ23"/>
    <mergeCell ref="FR23:FV23"/>
    <mergeCell ref="FW23:GB23"/>
    <mergeCell ref="DL23:DQ23"/>
    <mergeCell ref="DR23:DV23"/>
    <mergeCell ref="DW23:EB23"/>
    <mergeCell ref="EC23:EG23"/>
    <mergeCell ref="GS24:GW24"/>
    <mergeCell ref="B25:K25"/>
    <mergeCell ref="L25:BV25"/>
    <mergeCell ref="BW25:CD25"/>
    <mergeCell ref="CE25:CI25"/>
    <mergeCell ref="CJ25:CO25"/>
    <mergeCell ref="CP25:CT25"/>
    <mergeCell ref="CU25:CZ25"/>
    <mergeCell ref="DA25:DE25"/>
    <mergeCell ref="DF25:DK25"/>
    <mergeCell ref="FL24:FQ24"/>
    <mergeCell ref="FR24:FV24"/>
    <mergeCell ref="FW24:GB24"/>
    <mergeCell ref="GC24:GG24"/>
    <mergeCell ref="GH24:GM24"/>
    <mergeCell ref="GN24:GR24"/>
    <mergeCell ref="EC24:EG24"/>
    <mergeCell ref="EH24:EM24"/>
    <mergeCell ref="EP24:EU24"/>
    <mergeCell ref="EV24:EZ24"/>
    <mergeCell ref="FA24:FF24"/>
    <mergeCell ref="FG24:FK24"/>
    <mergeCell ref="CU24:CZ24"/>
    <mergeCell ref="DA24:DE24"/>
    <mergeCell ref="B26:K26"/>
    <mergeCell ref="L26:BV26"/>
    <mergeCell ref="BW26:CD26"/>
    <mergeCell ref="CE26:CI26"/>
    <mergeCell ref="CJ26:CO26"/>
    <mergeCell ref="CP26:CT26"/>
    <mergeCell ref="EV25:EZ25"/>
    <mergeCell ref="FA25:FF25"/>
    <mergeCell ref="FG25:FK25"/>
    <mergeCell ref="DL25:DQ25"/>
    <mergeCell ref="DR25:DV25"/>
    <mergeCell ref="DW25:EB25"/>
    <mergeCell ref="EC25:EG25"/>
    <mergeCell ref="EH25:EM25"/>
    <mergeCell ref="EP25:EU25"/>
    <mergeCell ref="CU26:CZ26"/>
    <mergeCell ref="DA26:DE26"/>
    <mergeCell ref="DF26:DK26"/>
    <mergeCell ref="DL26:DQ26"/>
    <mergeCell ref="DR26:DV26"/>
    <mergeCell ref="DW26:EB26"/>
    <mergeCell ref="EC26:EG26"/>
    <mergeCell ref="EH26:EM26"/>
    <mergeCell ref="EP26:EU26"/>
    <mergeCell ref="EV26:EZ26"/>
    <mergeCell ref="FA26:FF26"/>
    <mergeCell ref="FG26:FK26"/>
    <mergeCell ref="GS25:GW25"/>
    <mergeCell ref="FL25:FQ25"/>
    <mergeCell ref="FR25:FV25"/>
    <mergeCell ref="FW25:GB25"/>
    <mergeCell ref="GC25:GG25"/>
    <mergeCell ref="GH25:GM25"/>
    <mergeCell ref="GN25:GR25"/>
    <mergeCell ref="GS26:GW26"/>
    <mergeCell ref="FL26:FQ26"/>
    <mergeCell ref="FR26:FV26"/>
    <mergeCell ref="FW26:GB26"/>
    <mergeCell ref="GC26:GG26"/>
    <mergeCell ref="GH26:GM26"/>
    <mergeCell ref="GN26:GR26"/>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3"/>
  <sheetViews>
    <sheetView topLeftCell="H16" workbookViewId="0">
      <selection activeCell="H51" sqref="H51:O58"/>
    </sheetView>
  </sheetViews>
  <sheetFormatPr defaultColWidth="2.42578125" defaultRowHeight="12.75" x14ac:dyDescent="0.2"/>
  <cols>
    <col min="1" max="3" width="2.7109375" style="282" hidden="1" customWidth="1"/>
    <col min="4" max="4" width="2.28515625" style="282" hidden="1" customWidth="1"/>
    <col min="5" max="7" width="2.42578125" style="282" hidden="1" customWidth="1"/>
    <col min="8" max="43" width="2.7109375" style="282" customWidth="1"/>
    <col min="44" max="16384" width="2.42578125" style="282"/>
  </cols>
  <sheetData>
    <row r="1" spans="1:50" ht="16.5" x14ac:dyDescent="0.3">
      <c r="H1" s="283"/>
      <c r="I1" s="283"/>
      <c r="J1" s="283"/>
      <c r="K1" s="283"/>
      <c r="L1" s="283"/>
      <c r="M1" s="283"/>
      <c r="N1" s="284"/>
      <c r="O1" s="283"/>
      <c r="P1" s="283"/>
      <c r="Q1" s="283"/>
      <c r="R1" s="283"/>
      <c r="S1" s="283"/>
      <c r="T1" s="283"/>
      <c r="U1" s="283"/>
      <c r="V1" s="283"/>
      <c r="W1" s="283"/>
      <c r="X1" s="283"/>
      <c r="Y1" s="283"/>
      <c r="Z1" s="283"/>
      <c r="AA1" s="283"/>
      <c r="AB1" s="283"/>
      <c r="AC1" s="283"/>
      <c r="AD1" s="283"/>
      <c r="AE1" s="283"/>
      <c r="AF1" s="283"/>
      <c r="AG1" s="283"/>
      <c r="AH1" s="285"/>
      <c r="AI1" s="285"/>
      <c r="AJ1" s="285"/>
      <c r="AK1" s="285"/>
      <c r="AL1" s="285"/>
      <c r="AM1" s="285"/>
      <c r="AN1" s="285"/>
      <c r="AO1" s="285"/>
      <c r="AP1" s="285"/>
      <c r="AR1" s="798" t="str">
        <f>SUVAHAVUJ!$D$1</f>
        <v>Slovenský jazyk</v>
      </c>
      <c r="AS1" s="798"/>
      <c r="AT1" s="798"/>
      <c r="AU1" s="798"/>
      <c r="AV1" s="798"/>
      <c r="AW1" s="798"/>
      <c r="AX1" s="798"/>
    </row>
    <row r="2" spans="1:50" x14ac:dyDescent="0.2">
      <c r="H2" s="283"/>
      <c r="I2" s="799" t="s">
        <v>3015</v>
      </c>
      <c r="J2" s="800"/>
      <c r="K2" s="800"/>
      <c r="L2" s="801"/>
      <c r="M2" s="283"/>
      <c r="N2" s="285"/>
      <c r="O2" s="283"/>
      <c r="P2" s="283"/>
      <c r="Q2" s="283"/>
      <c r="R2" s="283"/>
      <c r="S2" s="283"/>
      <c r="T2" s="283"/>
      <c r="U2" s="283"/>
      <c r="V2" s="283"/>
      <c r="W2" s="283"/>
      <c r="X2" s="283"/>
      <c r="Y2" s="283"/>
      <c r="Z2" s="283"/>
      <c r="AA2" s="283"/>
      <c r="AB2" s="283"/>
      <c r="AC2" s="283"/>
      <c r="AD2" s="283"/>
      <c r="AE2" s="283"/>
      <c r="AF2" s="283"/>
      <c r="AG2" s="285"/>
      <c r="AH2" s="285"/>
      <c r="AI2" s="286"/>
      <c r="AJ2" s="285"/>
      <c r="AK2" s="286"/>
      <c r="AL2" s="285"/>
      <c r="AM2" s="286"/>
      <c r="AN2" s="286"/>
      <c r="AO2" s="286"/>
      <c r="AP2" s="285"/>
      <c r="AQ2" s="285"/>
      <c r="AR2" s="285"/>
    </row>
    <row r="3" spans="1:50" x14ac:dyDescent="0.2">
      <c r="H3" s="283"/>
      <c r="I3" s="283"/>
      <c r="J3" s="283"/>
      <c r="K3" s="283"/>
      <c r="L3" s="283"/>
      <c r="M3" s="283"/>
      <c r="N3" s="285"/>
      <c r="O3" s="283"/>
      <c r="P3" s="283"/>
      <c r="Q3" s="283"/>
      <c r="R3" s="283"/>
      <c r="S3" s="283"/>
      <c r="T3" s="283"/>
      <c r="U3" s="283"/>
      <c r="V3" s="283"/>
      <c r="W3" s="283"/>
      <c r="X3" s="283"/>
      <c r="Y3" s="283"/>
      <c r="Z3" s="283"/>
      <c r="AA3" s="283"/>
      <c r="AB3" s="283"/>
      <c r="AC3" s="283"/>
      <c r="AD3" s="283"/>
      <c r="AE3" s="283"/>
      <c r="AF3" s="283"/>
      <c r="AG3" s="283"/>
      <c r="AH3" s="285"/>
      <c r="AI3" s="285"/>
      <c r="AJ3" s="285"/>
      <c r="AK3" s="285"/>
      <c r="AL3" s="285"/>
      <c r="AM3" s="285"/>
      <c r="AN3" s="285"/>
      <c r="AO3" s="285"/>
      <c r="AP3" s="285"/>
      <c r="AQ3" s="285"/>
      <c r="AR3" s="285"/>
    </row>
    <row r="4" spans="1:50" ht="12.75" customHeight="1" x14ac:dyDescent="0.2">
      <c r="A4" s="282">
        <v>2</v>
      </c>
      <c r="H4" s="283"/>
      <c r="I4" s="283"/>
      <c r="J4" s="283"/>
      <c r="K4" s="283"/>
      <c r="L4" s="283"/>
      <c r="M4" s="283"/>
      <c r="N4" s="285"/>
      <c r="O4" s="283"/>
      <c r="P4" s="807" t="str">
        <f>IF(VLOOKUP($A4,PrekladHlav!$A:$H,1)=$A4,VLOOKUP($A4,PrekladHlav!$A:$H,SUVAHAVUJ!B1),0)</f>
        <v>ÚČTOVNÁ ZÁVIERKA</v>
      </c>
      <c r="Q4" s="807"/>
      <c r="R4" s="807"/>
      <c r="S4" s="807"/>
      <c r="T4" s="807"/>
      <c r="U4" s="807"/>
      <c r="V4" s="807"/>
      <c r="W4" s="807"/>
      <c r="X4" s="807"/>
      <c r="Y4" s="807"/>
      <c r="Z4" s="807"/>
      <c r="AA4" s="807"/>
      <c r="AB4" s="807"/>
      <c r="AC4" s="807"/>
      <c r="AD4" s="807"/>
      <c r="AE4" s="807"/>
      <c r="AF4" s="807"/>
      <c r="AG4" s="283"/>
      <c r="AH4" s="283"/>
      <c r="AI4" s="283"/>
      <c r="AJ4" s="283"/>
      <c r="AK4" s="283"/>
      <c r="AL4" s="283"/>
      <c r="AM4" s="283"/>
      <c r="AN4" s="283"/>
      <c r="AO4" s="283"/>
      <c r="AP4" s="283"/>
      <c r="AQ4" s="283"/>
      <c r="AR4" s="283"/>
    </row>
    <row r="5" spans="1:50" ht="12.75" customHeight="1" x14ac:dyDescent="0.2">
      <c r="H5" s="283"/>
      <c r="I5" s="283"/>
      <c r="J5" s="283"/>
      <c r="K5" s="283"/>
      <c r="L5" s="283"/>
      <c r="M5" s="283"/>
      <c r="N5" s="285"/>
      <c r="O5" s="283"/>
      <c r="P5" s="807"/>
      <c r="Q5" s="807"/>
      <c r="R5" s="807"/>
      <c r="S5" s="807"/>
      <c r="T5" s="807"/>
      <c r="U5" s="807"/>
      <c r="V5" s="807"/>
      <c r="W5" s="807"/>
      <c r="X5" s="807"/>
      <c r="Y5" s="807"/>
      <c r="Z5" s="807"/>
      <c r="AA5" s="807"/>
      <c r="AB5" s="807"/>
      <c r="AC5" s="807"/>
      <c r="AD5" s="807"/>
      <c r="AE5" s="807"/>
      <c r="AF5" s="807"/>
      <c r="AG5" s="283"/>
      <c r="AH5" s="283"/>
      <c r="AI5" s="283"/>
      <c r="AJ5" s="283"/>
      <c r="AK5" s="283"/>
      <c r="AL5" s="283"/>
      <c r="AM5" s="283"/>
      <c r="AN5" s="283"/>
      <c r="AO5" s="283"/>
      <c r="AP5" s="283"/>
      <c r="AQ5" s="283"/>
      <c r="AR5" s="283"/>
    </row>
    <row r="6" spans="1:50" x14ac:dyDescent="0.2">
      <c r="H6" s="283"/>
      <c r="I6" s="283"/>
      <c r="J6" s="283"/>
      <c r="K6" s="283"/>
      <c r="L6" s="283"/>
      <c r="M6" s="283"/>
      <c r="N6" s="285"/>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row>
    <row r="7" spans="1:50" x14ac:dyDescent="0.2">
      <c r="A7" s="282">
        <v>3</v>
      </c>
      <c r="H7" s="283"/>
      <c r="I7" s="283"/>
      <c r="J7" s="283"/>
      <c r="K7" s="283"/>
      <c r="L7" s="283"/>
      <c r="M7" s="283"/>
      <c r="N7" s="817" t="str">
        <f>IF(VLOOKUP($A7,PrekladHlav!$A:$H,1)=$A7,VLOOKUP($A7,PrekladHlav!$A:$H,SUVAHAVUJ!B1),0)</f>
        <v>podnikateľov v podvojnom učtovníctve zostavená</v>
      </c>
      <c r="O7" s="817"/>
      <c r="P7" s="817"/>
      <c r="Q7" s="817"/>
      <c r="R7" s="817"/>
      <c r="S7" s="817"/>
      <c r="T7" s="817"/>
      <c r="U7" s="817"/>
      <c r="V7" s="817"/>
      <c r="W7" s="817"/>
      <c r="X7" s="817"/>
      <c r="Y7" s="817"/>
      <c r="Z7" s="817"/>
      <c r="AA7" s="817"/>
      <c r="AB7" s="817"/>
      <c r="AC7" s="817"/>
      <c r="AD7" s="817"/>
      <c r="AE7" s="817"/>
      <c r="AF7" s="817"/>
      <c r="AG7" s="817"/>
      <c r="AH7" s="287"/>
      <c r="AI7" s="287"/>
      <c r="AJ7" s="287"/>
      <c r="AK7" s="287"/>
      <c r="AL7" s="283"/>
      <c r="AM7" s="283"/>
      <c r="AN7" s="283"/>
      <c r="AO7" s="283"/>
      <c r="AP7" s="283"/>
      <c r="AQ7" s="283"/>
      <c r="AR7" s="283"/>
    </row>
    <row r="8" spans="1:50" x14ac:dyDescent="0.2">
      <c r="A8" s="282">
        <v>1</v>
      </c>
      <c r="H8" s="288"/>
      <c r="I8" s="288"/>
      <c r="J8" s="288"/>
      <c r="K8" s="288"/>
      <c r="L8" s="288"/>
      <c r="M8" s="288"/>
      <c r="N8" s="288"/>
      <c r="O8" s="288"/>
      <c r="P8" s="288"/>
      <c r="Q8" s="288"/>
      <c r="R8" s="288"/>
      <c r="S8" s="802" t="str">
        <f>IF(VLOOKUP($A8,PrekladHlav!$A:$H,1)=$A8,VLOOKUP($A8,PrekladHlav!$A:$H,SUVAHAVUJ!B1),0)</f>
        <v>k</v>
      </c>
      <c r="T8" s="802"/>
      <c r="U8" s="288"/>
      <c r="V8" s="803">
        <f>VstupHlavička!$B$15</f>
        <v>42369</v>
      </c>
      <c r="W8" s="803"/>
      <c r="X8" s="289"/>
      <c r="Y8" s="804">
        <f>VstupHlavička!$B$15</f>
        <v>42369</v>
      </c>
      <c r="Z8" s="804"/>
      <c r="AA8" s="290"/>
      <c r="AB8" s="805">
        <f>VstupHlavička!$B$15</f>
        <v>42369</v>
      </c>
      <c r="AC8" s="805"/>
      <c r="AD8" s="805"/>
      <c r="AE8" s="291"/>
      <c r="AF8" s="292"/>
      <c r="AG8" s="288"/>
      <c r="AH8" s="288"/>
      <c r="AI8" s="288"/>
      <c r="AJ8" s="288"/>
      <c r="AK8" s="288"/>
      <c r="AL8" s="288"/>
      <c r="AM8" s="288"/>
      <c r="AN8" s="288"/>
      <c r="AO8" s="288"/>
      <c r="AP8" s="288"/>
      <c r="AQ8" s="288"/>
      <c r="AR8" s="288"/>
    </row>
    <row r="9" spans="1:50" x14ac:dyDescent="0.2">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288"/>
      <c r="AL9" s="288"/>
      <c r="AM9" s="288"/>
      <c r="AN9" s="288"/>
      <c r="AO9" s="288"/>
      <c r="AP9" s="288"/>
      <c r="AQ9" s="288"/>
      <c r="AR9" s="288"/>
    </row>
    <row r="10" spans="1:50" x14ac:dyDescent="0.2">
      <c r="H10" s="288" t="s">
        <v>2753</v>
      </c>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3"/>
    </row>
    <row r="11" spans="1:50" x14ac:dyDescent="0.2">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row>
    <row r="12" spans="1:50" x14ac:dyDescent="0.2">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row>
    <row r="13" spans="1:50" x14ac:dyDescent="0.2">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row>
    <row r="14" spans="1:50" x14ac:dyDescent="0.2">
      <c r="A14" s="282">
        <v>6</v>
      </c>
      <c r="B14" s="282">
        <v>7</v>
      </c>
      <c r="C14" s="282">
        <v>8</v>
      </c>
      <c r="D14" s="282">
        <v>9</v>
      </c>
      <c r="H14" s="288" t="str">
        <f>IF(VLOOKUP($A14,PrekladHlav!$A:$H,1)=$A14,VLOOKUP($A14,PrekladHlav!$A:$H,SUVAHAVUJ!B1),0)</f>
        <v>Daňové identifikačné číslo</v>
      </c>
      <c r="I14" s="283"/>
      <c r="J14" s="283"/>
      <c r="K14" s="283"/>
      <c r="L14" s="283"/>
      <c r="M14" s="283"/>
      <c r="N14" s="283"/>
      <c r="O14" s="283"/>
      <c r="P14" s="283"/>
      <c r="Q14" s="283"/>
      <c r="R14" s="283"/>
      <c r="S14" s="283" t="str">
        <f>IF(VLOOKUP($B14,PrekladHlav!$A:$H,1)=$B14,VLOOKUP($B14,PrekladHlav!$A:$H,SUVAHAVUJ!B1),0)</f>
        <v>Účtovná závierka</v>
      </c>
      <c r="T14" s="283"/>
      <c r="U14" s="283"/>
      <c r="V14" s="283"/>
      <c r="W14" s="283"/>
      <c r="X14" s="283"/>
      <c r="Y14" s="283"/>
      <c r="Z14" s="283"/>
      <c r="AA14" s="283" t="str">
        <f>IF(VLOOKUP($C14,PrekladHlav!$A:$H,1)=$C14,VLOOKUP($C14,PrekladHlav!$A:$H,SUVAHAVUJ!B1),0)</f>
        <v>Účtovná jednotka</v>
      </c>
      <c r="AB14" s="283"/>
      <c r="AC14" s="283"/>
      <c r="AD14" s="283"/>
      <c r="AE14" s="283"/>
      <c r="AF14" s="283"/>
      <c r="AG14" s="288"/>
      <c r="AH14" s="802" t="str">
        <f>IF(VLOOKUP($D14,PrekladHlav!$A:$H,1)=$D14,VLOOKUP($D14,PrekladHlav!$A:$H,SUVAHAVUJ!B1),0)</f>
        <v>Za obdobie</v>
      </c>
      <c r="AI14" s="802"/>
      <c r="AJ14" s="802"/>
      <c r="AK14" s="802"/>
      <c r="AL14" s="802"/>
      <c r="AM14" s="802"/>
      <c r="AN14" s="802"/>
      <c r="AO14" s="802"/>
      <c r="AP14" s="802"/>
      <c r="AQ14" s="283"/>
      <c r="AR14" s="288"/>
    </row>
    <row r="15" spans="1:50" x14ac:dyDescent="0.2">
      <c r="A15" s="282">
        <v>10</v>
      </c>
      <c r="B15" s="282">
        <v>11</v>
      </c>
      <c r="H15" s="337" t="str">
        <f>MID(VstupHlavička!$B$3,1,1)</f>
        <v/>
      </c>
      <c r="I15" s="337" t="str">
        <f>MID(VstupHlavička!$B$3,2,1)</f>
        <v/>
      </c>
      <c r="J15" s="337" t="str">
        <f>MID(VstupHlavička!$B$3,3,1)</f>
        <v/>
      </c>
      <c r="K15" s="337" t="str">
        <f>MID(VstupHlavička!$B$3,4,1)</f>
        <v/>
      </c>
      <c r="L15" s="337" t="str">
        <f>MID(VstupHlavička!$B$3,5,1)</f>
        <v/>
      </c>
      <c r="M15" s="337" t="str">
        <f>MID(VstupHlavička!$B$3,6,1)</f>
        <v/>
      </c>
      <c r="N15" s="337" t="str">
        <f>MID(VstupHlavička!$B$3,7,1)</f>
        <v/>
      </c>
      <c r="O15" s="337" t="str">
        <f>MID(VstupHlavička!$B$3,8,1)</f>
        <v/>
      </c>
      <c r="P15" s="337" t="str">
        <f>MID(VstupHlavička!$B$3,9,1)</f>
        <v/>
      </c>
      <c r="Q15" s="337" t="str">
        <f>MID(VstupHlavička!$B$3,10,1)</f>
        <v/>
      </c>
      <c r="R15" s="283"/>
      <c r="S15" s="283"/>
      <c r="T15" s="283"/>
      <c r="U15" s="283"/>
      <c r="V15" s="283"/>
      <c r="W15" s="283"/>
      <c r="X15" s="283"/>
      <c r="Y15" s="283"/>
      <c r="Z15" s="283"/>
      <c r="AA15" s="283"/>
      <c r="AB15" s="283"/>
      <c r="AC15" s="283"/>
      <c r="AD15" s="283"/>
      <c r="AE15" s="283"/>
      <c r="AF15" s="283"/>
      <c r="AG15" s="283"/>
      <c r="AH15" s="283"/>
      <c r="AI15" s="283"/>
      <c r="AJ15" s="288" t="str">
        <f>IF(VLOOKUP($A15,PrekladHlav!$A:$H,1)=$A15,VLOOKUP($A15,PrekladHlav!$A:$H,SUVAHAVUJ!B1),0)</f>
        <v>mesiac</v>
      </c>
      <c r="AK15" s="288"/>
      <c r="AL15" s="288"/>
      <c r="AM15" s="288" t="str">
        <f>IF(VLOOKUP($B15,PrekladHlav!$A:$H,1)=$B15,VLOOKUP($B15,PrekladHlav!$A:$H,SUVAHAVUJ!B1),0)</f>
        <v>rok</v>
      </c>
      <c r="AN15" s="288"/>
      <c r="AO15" s="288"/>
      <c r="AP15" s="288"/>
      <c r="AQ15" s="283"/>
      <c r="AR15" s="283"/>
    </row>
    <row r="16" spans="1:50" x14ac:dyDescent="0.2">
      <c r="A16" s="282">
        <v>12</v>
      </c>
      <c r="B16" s="282">
        <v>15</v>
      </c>
      <c r="C16" s="282">
        <v>22</v>
      </c>
      <c r="H16" s="283"/>
      <c r="I16" s="283"/>
      <c r="J16" s="283"/>
      <c r="K16" s="283"/>
      <c r="L16" s="283"/>
      <c r="M16" s="283"/>
      <c r="N16" s="283"/>
      <c r="O16" s="283"/>
      <c r="P16" s="283"/>
      <c r="Q16" s="283"/>
      <c r="R16" s="283"/>
      <c r="S16" s="385" t="s">
        <v>929</v>
      </c>
      <c r="T16" s="283"/>
      <c r="U16" s="283" t="str">
        <f>IF(VLOOKUP($A16,PrekladHlav!$A:$H,1)=$A16,VLOOKUP($A16,PrekladHlav!$A:$H,SUVAHAVUJ!B1),0)</f>
        <v xml:space="preserve"> - riadna</v>
      </c>
      <c r="V16" s="283"/>
      <c r="W16" s="283"/>
      <c r="X16" s="283"/>
      <c r="Y16" s="283"/>
      <c r="Z16" s="283"/>
      <c r="AA16" s="385"/>
      <c r="AB16" s="283"/>
      <c r="AC16" s="283" t="str">
        <f>IF(VLOOKUP($B16,PrekladHlav!$A:$H,1)=$B16,VLOOKUP($B16,PrekladHlav!$A:$H,SUVAHAVUJ!B1),0)</f>
        <v xml:space="preserve"> - malá</v>
      </c>
      <c r="AD16" s="283"/>
      <c r="AE16" s="283"/>
      <c r="AF16" s="283"/>
      <c r="AG16" s="283"/>
      <c r="AH16" s="293" t="str">
        <f>IF(VLOOKUP($C16,PrekladHlav!$A:$H,1)=$C16,VLOOKUP($C16,PrekladHlav!$A:$H,SUVAHAVUJ!B1),0)</f>
        <v>od</v>
      </c>
      <c r="AI16" s="288"/>
      <c r="AJ16" s="379" t="s">
        <v>896</v>
      </c>
      <c r="AK16" s="379" t="s">
        <v>898</v>
      </c>
      <c r="AL16" s="288"/>
      <c r="AM16" s="379" t="s">
        <v>899</v>
      </c>
      <c r="AN16" s="379" t="s">
        <v>896</v>
      </c>
      <c r="AO16" s="379" t="s">
        <v>898</v>
      </c>
      <c r="AP16" s="379">
        <v>7</v>
      </c>
      <c r="AQ16" s="283"/>
      <c r="AR16" s="283"/>
    </row>
    <row r="17" spans="1:44" x14ac:dyDescent="0.2">
      <c r="A17" s="282">
        <v>4</v>
      </c>
      <c r="B17" s="282">
        <v>13</v>
      </c>
      <c r="C17" s="282">
        <v>16</v>
      </c>
      <c r="D17" s="282">
        <v>23</v>
      </c>
      <c r="H17" s="288" t="str">
        <f>IF(VLOOKUP($A17,PrekladHlav!$A:$H,1)=$A17,VLOOKUP($A17,PrekladHlav!$A:$H,SUVAHAVUJ!B1),0)</f>
        <v>IČO</v>
      </c>
      <c r="I17" s="283"/>
      <c r="J17" s="283"/>
      <c r="K17" s="283"/>
      <c r="L17" s="283"/>
      <c r="M17" s="283"/>
      <c r="N17" s="283"/>
      <c r="O17" s="283"/>
      <c r="P17" s="283"/>
      <c r="Q17" s="283"/>
      <c r="R17" s="283"/>
      <c r="S17" s="385"/>
      <c r="T17" s="283"/>
      <c r="U17" s="283" t="str">
        <f>IF(VLOOKUP($B17,PrekladHlav!$A:$H,1)=$B17,VLOOKUP($B17,PrekladHlav!$A:$H,SUVAHAVUJ!B1),0)</f>
        <v xml:space="preserve"> - mimoriadna</v>
      </c>
      <c r="V17" s="283"/>
      <c r="W17" s="283"/>
      <c r="X17" s="283"/>
      <c r="Y17" s="283"/>
      <c r="Z17" s="283"/>
      <c r="AA17" s="385" t="s">
        <v>929</v>
      </c>
      <c r="AB17" s="283"/>
      <c r="AC17" s="283" t="str">
        <f>IF(VLOOKUP($C17,PrekladHlav!$A:$H,1)=$C17,VLOOKUP($C17,PrekladHlav!$A:$H,SUVAHAVUJ!B1),0)</f>
        <v xml:space="preserve"> - veľká</v>
      </c>
      <c r="AD17" s="283"/>
      <c r="AE17" s="283"/>
      <c r="AF17" s="283"/>
      <c r="AG17" s="283"/>
      <c r="AH17" s="293" t="str">
        <f>IF(VLOOKUP($D17,PrekladHlav!$A:$H,1)=$D17,VLOOKUP($D17,PrekladHlav!$A:$H,SUVAHAVUJ!B1),0)</f>
        <v>do</v>
      </c>
      <c r="AI17" s="288"/>
      <c r="AJ17" s="379" t="s">
        <v>898</v>
      </c>
      <c r="AK17" s="379" t="s">
        <v>899</v>
      </c>
      <c r="AL17" s="288"/>
      <c r="AM17" s="379" t="s">
        <v>899</v>
      </c>
      <c r="AN17" s="379" t="s">
        <v>896</v>
      </c>
      <c r="AO17" s="379" t="s">
        <v>898</v>
      </c>
      <c r="AP17" s="379">
        <v>7</v>
      </c>
      <c r="AQ17" s="283"/>
      <c r="AR17" s="283"/>
    </row>
    <row r="18" spans="1:44" x14ac:dyDescent="0.2">
      <c r="A18" s="282">
        <v>14</v>
      </c>
      <c r="H18" s="337" t="str">
        <f>MID(VstupHlavička!$B$4,1,1)</f>
        <v/>
      </c>
      <c r="I18" s="337" t="str">
        <f>MID(VstupHlavička!$B$4,2,1)</f>
        <v/>
      </c>
      <c r="J18" s="337" t="str">
        <f>MID(VstupHlavička!$B$4,3,1)</f>
        <v/>
      </c>
      <c r="K18" s="337" t="str">
        <f>MID(VstupHlavička!$B$4,4,1)</f>
        <v/>
      </c>
      <c r="L18" s="337" t="str">
        <f>MID(VstupHlavička!$B$4,5,1)</f>
        <v/>
      </c>
      <c r="M18" s="337" t="str">
        <f>MID(VstupHlavička!$B$4,6,1)</f>
        <v/>
      </c>
      <c r="N18" s="337" t="str">
        <f>MID(VstupHlavička!$B$4,7,1)</f>
        <v/>
      </c>
      <c r="O18" s="337" t="str">
        <f>MID(VstupHlavička!$B$4,8,1)</f>
        <v/>
      </c>
      <c r="P18" s="283"/>
      <c r="Q18" s="283"/>
      <c r="R18" s="283"/>
      <c r="S18" s="385"/>
      <c r="T18" s="283"/>
      <c r="U18" s="283" t="str">
        <f>IF(VLOOKUP($A18,PrekladHlav!$A:$H,1)=$A18,VLOOKUP($A18,PrekladHlav!$A:$H,SUVAHAVUJ!B1),0)</f>
        <v xml:space="preserve"> - priebežná</v>
      </c>
      <c r="V18" s="285"/>
      <c r="W18" s="283"/>
      <c r="X18" s="283"/>
      <c r="Y18" s="283"/>
      <c r="Z18" s="285"/>
      <c r="AA18" s="294"/>
      <c r="AB18" s="285"/>
      <c r="AC18" s="285"/>
      <c r="AD18" s="285"/>
      <c r="AE18" s="283"/>
      <c r="AF18" s="283"/>
      <c r="AG18" s="283"/>
      <c r="AH18" s="283"/>
      <c r="AI18" s="283"/>
      <c r="AJ18" s="283"/>
      <c r="AK18" s="283"/>
      <c r="AL18" s="283"/>
      <c r="AM18" s="283"/>
      <c r="AN18" s="283"/>
      <c r="AO18" s="283"/>
      <c r="AP18" s="283"/>
      <c r="AQ18" s="283"/>
      <c r="AR18" s="283"/>
    </row>
    <row r="19" spans="1:44" x14ac:dyDescent="0.2">
      <c r="A19" s="282">
        <v>5</v>
      </c>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806" t="str">
        <f>IF(VLOOKUP($A19,PrekladHlav!$A:$H,1)=$A19,VLOOKUP($A19,PrekladHlav!$A:$H,SUVAHAVUJ!B1),0)</f>
        <v>Bezprostredne predchádzajúce obdobie</v>
      </c>
      <c r="AI19" s="806"/>
      <c r="AJ19" s="806"/>
      <c r="AK19" s="806"/>
      <c r="AL19" s="806"/>
      <c r="AM19" s="806"/>
      <c r="AN19" s="806"/>
      <c r="AO19" s="806"/>
      <c r="AP19" s="806"/>
      <c r="AQ19" s="283"/>
      <c r="AR19" s="283"/>
    </row>
    <row r="20" spans="1:44" x14ac:dyDescent="0.2">
      <c r="A20" s="282">
        <v>17</v>
      </c>
      <c r="H20" s="288" t="s">
        <v>1509</v>
      </c>
      <c r="I20" s="283"/>
      <c r="J20" s="283"/>
      <c r="K20" s="283"/>
      <c r="L20" s="283"/>
      <c r="M20" s="283"/>
      <c r="N20" s="283"/>
      <c r="O20" s="283"/>
      <c r="P20" s="283"/>
      <c r="Q20" s="283"/>
      <c r="R20" s="283"/>
      <c r="S20" s="288" t="str">
        <f>IF(VLOOKUP($A20,PrekladHlav!$A:$H,1)=$A20,VLOOKUP($A20,PrekladHlav!$A:$H,SUVAHAVUJ!B1),0)</f>
        <v>(vyznačí sa</v>
      </c>
      <c r="T20" s="283"/>
      <c r="U20" s="283"/>
      <c r="V20" s="283"/>
      <c r="W20" s="337" t="s">
        <v>929</v>
      </c>
      <c r="X20" s="295" t="s">
        <v>2740</v>
      </c>
      <c r="Y20" s="283"/>
      <c r="Z20" s="285"/>
      <c r="AA20" s="294"/>
      <c r="AB20" s="283"/>
      <c r="AC20" s="283"/>
      <c r="AD20" s="283"/>
      <c r="AE20" s="283"/>
      <c r="AF20" s="283"/>
      <c r="AG20" s="283"/>
      <c r="AH20" s="806"/>
      <c r="AI20" s="806"/>
      <c r="AJ20" s="806"/>
      <c r="AK20" s="806"/>
      <c r="AL20" s="806"/>
      <c r="AM20" s="806"/>
      <c r="AN20" s="806"/>
      <c r="AO20" s="806"/>
      <c r="AP20" s="806"/>
      <c r="AQ20" s="283"/>
      <c r="AR20" s="283"/>
    </row>
    <row r="21" spans="1:44" x14ac:dyDescent="0.2">
      <c r="H21" s="337" t="str">
        <f>MID(VstupHlavička!$B$5,1,1)</f>
        <v/>
      </c>
      <c r="I21" s="337" t="str">
        <f>MID(VstupHlavička!$B$5,2,1)</f>
        <v/>
      </c>
      <c r="J21" s="283" t="s">
        <v>911</v>
      </c>
      <c r="K21" s="337" t="str">
        <f>MID(VstupHlavička!$B$5,3,1)</f>
        <v/>
      </c>
      <c r="L21" s="337" t="str">
        <f>MID(VstupHlavička!$B$5,4,1)</f>
        <v/>
      </c>
      <c r="M21" s="283" t="s">
        <v>911</v>
      </c>
      <c r="N21" s="337" t="str">
        <f>MID(VstupHlavička!$B$5,5,1)</f>
        <v/>
      </c>
      <c r="O21" s="283"/>
      <c r="P21" s="283"/>
      <c r="Q21" s="283"/>
      <c r="R21" s="283"/>
      <c r="S21" s="283"/>
      <c r="T21" s="283"/>
      <c r="U21" s="283"/>
      <c r="V21" s="283"/>
      <c r="W21" s="283"/>
      <c r="X21" s="283"/>
      <c r="Y21" s="283"/>
      <c r="Z21" s="283"/>
      <c r="AA21" s="283"/>
      <c r="AB21" s="283"/>
      <c r="AC21" s="283"/>
      <c r="AD21" s="283"/>
      <c r="AE21" s="283"/>
      <c r="AF21" s="283"/>
      <c r="AG21" s="283"/>
      <c r="AH21" s="806"/>
      <c r="AI21" s="806"/>
      <c r="AJ21" s="806"/>
      <c r="AK21" s="806"/>
      <c r="AL21" s="806"/>
      <c r="AM21" s="806"/>
      <c r="AN21" s="806"/>
      <c r="AO21" s="806"/>
      <c r="AP21" s="806"/>
      <c r="AQ21" s="283"/>
      <c r="AR21" s="283"/>
    </row>
    <row r="22" spans="1:44" x14ac:dyDescent="0.2">
      <c r="A22" s="282">
        <v>10</v>
      </c>
      <c r="B22" s="282">
        <v>11</v>
      </c>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8" t="str">
        <f>IF(VLOOKUP($A22,PrekladHlav!$A:$H,1)=$A22,VLOOKUP($A22,PrekladHlav!$A:$H,SUVAHAVUJ!B1),0)</f>
        <v>mesiac</v>
      </c>
      <c r="AK22" s="288"/>
      <c r="AL22" s="288"/>
      <c r="AM22" s="288" t="str">
        <f>IF(VLOOKUP($B22,PrekladHlav!$A:$H,1)=$B22,VLOOKUP($B22,PrekladHlav!$A:$H,SUVAHAVUJ!B1),0)</f>
        <v>rok</v>
      </c>
      <c r="AN22" s="288"/>
      <c r="AO22" s="288"/>
      <c r="AP22" s="283"/>
      <c r="AQ22" s="283"/>
      <c r="AR22" s="283"/>
    </row>
    <row r="23" spans="1:44" x14ac:dyDescent="0.2">
      <c r="A23" s="282">
        <v>22</v>
      </c>
      <c r="H23" s="283"/>
      <c r="I23" s="283"/>
      <c r="J23" s="283"/>
      <c r="K23" s="283"/>
      <c r="L23" s="283"/>
      <c r="M23" s="283"/>
      <c r="N23" s="283"/>
      <c r="O23" s="283"/>
      <c r="P23" s="283"/>
      <c r="Q23" s="283"/>
      <c r="R23" s="294"/>
      <c r="S23" s="283"/>
      <c r="T23" s="283"/>
      <c r="U23" s="285"/>
      <c r="V23" s="283"/>
      <c r="W23" s="283"/>
      <c r="X23" s="283"/>
      <c r="Y23" s="285"/>
      <c r="Z23" s="294"/>
      <c r="AA23" s="285"/>
      <c r="AB23" s="285"/>
      <c r="AC23" s="285"/>
      <c r="AD23" s="283"/>
      <c r="AE23" s="283"/>
      <c r="AF23" s="283"/>
      <c r="AG23" s="283"/>
      <c r="AH23" s="293" t="str">
        <f>IF(VLOOKUP($A23,PrekladHlav!$A:$H,1)=$A23,VLOOKUP($A23,PrekladHlav!$A:$H,SUVAHAVUJ!B1),0)</f>
        <v>od</v>
      </c>
      <c r="AI23" s="283"/>
      <c r="AJ23" s="379" t="s">
        <v>896</v>
      </c>
      <c r="AK23" s="379" t="s">
        <v>898</v>
      </c>
      <c r="AL23" s="288"/>
      <c r="AM23" s="379" t="s">
        <v>899</v>
      </c>
      <c r="AN23" s="379" t="s">
        <v>896</v>
      </c>
      <c r="AO23" s="379" t="s">
        <v>898</v>
      </c>
      <c r="AP23" s="379">
        <v>6</v>
      </c>
      <c r="AQ23" s="283"/>
      <c r="AR23" s="283"/>
    </row>
    <row r="24" spans="1:44" x14ac:dyDescent="0.2">
      <c r="A24" s="282">
        <v>23</v>
      </c>
      <c r="H24" s="283"/>
      <c r="I24" s="283"/>
      <c r="J24" s="283"/>
      <c r="K24" s="283"/>
      <c r="L24" s="283"/>
      <c r="M24" s="283"/>
      <c r="N24" s="283"/>
      <c r="O24" s="283"/>
      <c r="P24" s="283"/>
      <c r="Q24" s="283"/>
      <c r="R24" s="283"/>
      <c r="S24" s="283"/>
      <c r="T24" s="283"/>
      <c r="U24" s="283"/>
      <c r="V24" s="283"/>
      <c r="W24" s="283"/>
      <c r="X24" s="283"/>
      <c r="Y24" s="283"/>
      <c r="Z24" s="283"/>
      <c r="AA24" s="283"/>
      <c r="AB24" s="285"/>
      <c r="AC24" s="285"/>
      <c r="AD24" s="283"/>
      <c r="AE24" s="283"/>
      <c r="AF24" s="283"/>
      <c r="AG24" s="283"/>
      <c r="AH24" s="293" t="str">
        <f>IF(VLOOKUP($A24,PrekladHlav!$A:$H,1)=$A24,VLOOKUP($A24,PrekladHlav!$A:$H,SUVAHAVUJ!B1),0)</f>
        <v>do</v>
      </c>
      <c r="AI24" s="283"/>
      <c r="AJ24" s="379" t="s">
        <v>898</v>
      </c>
      <c r="AK24" s="379" t="s">
        <v>899</v>
      </c>
      <c r="AL24" s="288"/>
      <c r="AM24" s="379" t="s">
        <v>899</v>
      </c>
      <c r="AN24" s="379" t="s">
        <v>896</v>
      </c>
      <c r="AO24" s="379" t="s">
        <v>898</v>
      </c>
      <c r="AP24" s="379">
        <v>6</v>
      </c>
      <c r="AQ24" s="283"/>
      <c r="AR24" s="283"/>
    </row>
    <row r="25" spans="1:44" x14ac:dyDescent="0.2">
      <c r="A25" s="282">
        <v>18</v>
      </c>
      <c r="H25" s="288" t="str">
        <f>IF(VLOOKUP($A25,PrekladHlav!$A:$H,1)=$A25,VLOOKUP($A25,PrekladHlav!$A:$H,SUVAHAVUJ!B1),0)</f>
        <v>Priložené súčasti účtovej závierky</v>
      </c>
      <c r="I25" s="283"/>
      <c r="J25" s="283"/>
      <c r="K25" s="283"/>
      <c r="L25" s="283"/>
      <c r="M25" s="283"/>
      <c r="N25" s="283"/>
      <c r="O25" s="283"/>
      <c r="P25" s="283"/>
      <c r="Q25" s="283"/>
      <c r="R25" s="283"/>
      <c r="S25" s="283"/>
      <c r="T25" s="283"/>
      <c r="U25" s="283"/>
      <c r="V25" s="283"/>
      <c r="W25" s="283"/>
      <c r="X25" s="283"/>
      <c r="Y25" s="283"/>
      <c r="Z25" s="283"/>
      <c r="AA25" s="283"/>
      <c r="AB25" s="285"/>
      <c r="AC25" s="285"/>
      <c r="AD25" s="283"/>
      <c r="AE25" s="283"/>
      <c r="AF25" s="283"/>
      <c r="AG25" s="283"/>
      <c r="AH25" s="288"/>
      <c r="AI25" s="283"/>
      <c r="AJ25" s="286"/>
      <c r="AK25" s="286"/>
      <c r="AL25" s="288"/>
      <c r="AM25" s="286"/>
      <c r="AN25" s="286"/>
      <c r="AO25" s="286"/>
      <c r="AP25" s="286"/>
      <c r="AQ25" s="283"/>
      <c r="AR25" s="283"/>
    </row>
    <row r="26" spans="1:44" x14ac:dyDescent="0.2">
      <c r="A26" s="282">
        <v>19</v>
      </c>
      <c r="B26" s="282">
        <v>20</v>
      </c>
      <c r="C26" s="282">
        <v>21</v>
      </c>
      <c r="H26" s="288"/>
      <c r="I26" s="385" t="s">
        <v>929</v>
      </c>
      <c r="J26" s="283" t="str">
        <f>IF(VLOOKUP($A26,PrekladHlav!$A:$H,1)=$A26,VLOOKUP($A26,PrekladHlav!$A:$H,SUVAHAVUJ!B1),0)</f>
        <v>Súvaha (Úč POD 1-01)</v>
      </c>
      <c r="K26" s="283"/>
      <c r="L26" s="283"/>
      <c r="M26" s="283"/>
      <c r="N26" s="283"/>
      <c r="O26" s="283"/>
      <c r="P26" s="283"/>
      <c r="Q26" s="283"/>
      <c r="R26" s="385" t="s">
        <v>929</v>
      </c>
      <c r="S26" s="283" t="str">
        <f>IF(VLOOKUP($B26,PrekladHlav!$A:$H,1)=$B26,VLOOKUP($B26,PrekladHlav!$A:$H,SUVAHAVUJ!B1),0)</f>
        <v>Výkaz ziskov a strát(Úč POD 2-01)</v>
      </c>
      <c r="T26" s="283"/>
      <c r="U26" s="283"/>
      <c r="V26" s="283"/>
      <c r="W26" s="283"/>
      <c r="X26" s="283"/>
      <c r="Y26" s="283"/>
      <c r="Z26" s="283"/>
      <c r="AA26" s="283"/>
      <c r="AB26" s="285"/>
      <c r="AC26" s="285"/>
      <c r="AD26" s="283"/>
      <c r="AE26" s="385" t="s">
        <v>929</v>
      </c>
      <c r="AF26" s="283" t="str">
        <f>IF(VLOOKUP($C26,PrekladHlav!$A:$H,1)=$C26,VLOOKUP($C26,PrekladHlav!$A:$H,SUVAHAVUJ!B1),0)</f>
        <v>Poznámky (Úč POD 3-01)</v>
      </c>
      <c r="AG26" s="283"/>
      <c r="AH26" s="288"/>
      <c r="AI26" s="283"/>
      <c r="AJ26" s="286"/>
      <c r="AK26" s="286"/>
      <c r="AL26" s="288"/>
      <c r="AM26" s="286"/>
      <c r="AN26" s="286"/>
      <c r="AO26" s="286"/>
      <c r="AP26" s="286"/>
      <c r="AQ26" s="283"/>
      <c r="AR26" s="283"/>
    </row>
    <row r="27" spans="1:44" x14ac:dyDescent="0.2">
      <c r="H27" s="283"/>
      <c r="I27" s="283"/>
      <c r="J27" s="283"/>
      <c r="K27" s="283"/>
      <c r="L27" s="283"/>
      <c r="M27" s="283"/>
      <c r="N27" s="283"/>
      <c r="O27" s="283"/>
      <c r="P27" s="283"/>
      <c r="Q27" s="283"/>
      <c r="R27" s="283"/>
      <c r="S27" s="283"/>
      <c r="T27" s="283"/>
      <c r="U27" s="283"/>
      <c r="V27" s="283"/>
      <c r="W27" s="283"/>
      <c r="X27" s="283"/>
      <c r="Y27" s="283"/>
      <c r="Z27" s="283"/>
      <c r="AA27" s="283"/>
      <c r="AB27" s="285"/>
      <c r="AC27" s="285"/>
      <c r="AD27" s="283"/>
      <c r="AE27" s="283"/>
      <c r="AF27" s="283"/>
      <c r="AG27" s="283"/>
      <c r="AH27" s="288"/>
      <c r="AI27" s="283"/>
      <c r="AJ27" s="286"/>
      <c r="AK27" s="286"/>
      <c r="AL27" s="288"/>
      <c r="AM27" s="286"/>
      <c r="AN27" s="286"/>
      <c r="AO27" s="286"/>
      <c r="AP27" s="286"/>
      <c r="AQ27" s="283"/>
      <c r="AR27" s="283"/>
    </row>
    <row r="28" spans="1:44" x14ac:dyDescent="0.2">
      <c r="H28" s="283"/>
      <c r="I28" s="283"/>
      <c r="J28" s="283"/>
      <c r="K28" s="283"/>
      <c r="L28" s="283"/>
      <c r="M28" s="283"/>
      <c r="N28" s="283"/>
      <c r="O28" s="283"/>
      <c r="P28" s="283"/>
      <c r="Q28" s="283"/>
      <c r="R28" s="283"/>
      <c r="S28" s="283"/>
      <c r="T28" s="283"/>
      <c r="U28" s="283"/>
      <c r="V28" s="283"/>
      <c r="W28" s="283"/>
      <c r="X28" s="283"/>
      <c r="Y28" s="283"/>
      <c r="Z28" s="283"/>
      <c r="AA28" s="283"/>
      <c r="AB28" s="285"/>
      <c r="AC28" s="285"/>
      <c r="AD28" s="283"/>
      <c r="AE28" s="283"/>
      <c r="AF28" s="283"/>
      <c r="AG28" s="283"/>
      <c r="AH28" s="288"/>
      <c r="AI28" s="283"/>
      <c r="AJ28" s="286"/>
      <c r="AK28" s="286"/>
      <c r="AL28" s="288"/>
      <c r="AM28" s="286"/>
      <c r="AN28" s="286"/>
      <c r="AO28" s="286"/>
      <c r="AP28" s="286"/>
      <c r="AQ28" s="283"/>
      <c r="AR28" s="283"/>
    </row>
    <row r="29" spans="1:44" x14ac:dyDescent="0.2">
      <c r="A29" s="282">
        <v>24</v>
      </c>
      <c r="H29" s="288" t="str">
        <f>IF(VLOOKUP($A29,PrekladHlav!$A:$H,1)=$A29,VLOOKUP($A29,PrekladHlav!$A:$H,SUVAHAVUJ!$B$1),0)</f>
        <v>Obchodné meno (názov) účtovnej jednotky</v>
      </c>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row>
    <row r="30" spans="1:44" x14ac:dyDescent="0.2">
      <c r="H30" s="337" t="str">
        <f>MID(VstupHlavička!$B$6,1,1)</f>
        <v>T</v>
      </c>
      <c r="I30" s="337" t="str">
        <f>MID(VstupHlavička!$B$6,2,1)</f>
        <v>e</v>
      </c>
      <c r="J30" s="337" t="str">
        <f>MID(VstupHlavička!$B$6,3,1)</f>
        <v>m</v>
      </c>
      <c r="K30" s="337" t="str">
        <f>MID(VstupHlavička!$B$6,4,1)</f>
        <v>p</v>
      </c>
      <c r="L30" s="337" t="str">
        <f>MID(VstupHlavička!$B$6,5,1)</f>
        <v>e</v>
      </c>
      <c r="M30" s="337" t="str">
        <f>MID(VstupHlavička!$B$6,6,1)</f>
        <v>r</v>
      </c>
      <c r="N30" s="337" t="str">
        <f>MID(VstupHlavička!$B$6,7,1)</f>
        <v>a</v>
      </c>
      <c r="O30" s="337" t="str">
        <f>MID(VstupHlavička!$B$6,8,1)</f>
        <v>m</v>
      </c>
      <c r="P30" s="337" t="str">
        <f>MID(VstupHlavička!$B$6,9,1)</f>
        <v>e</v>
      </c>
      <c r="Q30" s="337" t="str">
        <f>MID(VstupHlavička!$B$6,10,1)</f>
        <v>n</v>
      </c>
      <c r="R30" s="337" t="str">
        <f>MID(VstupHlavička!$B$6,11,1)</f>
        <v>t</v>
      </c>
      <c r="S30" s="337" t="str">
        <f>MID(VstupHlavička!$B$6,12,1)</f>
        <v xml:space="preserve"> </v>
      </c>
      <c r="T30" s="337" t="str">
        <f>MID(VstupHlavička!$B$6,13,1)</f>
        <v>s</v>
      </c>
      <c r="U30" s="337" t="str">
        <f>MID(VstupHlavička!$B$6,14,1)</f>
        <v xml:space="preserve"> </v>
      </c>
      <c r="V30" s="337" t="str">
        <f>MID(VstupHlavička!$B$6,15,1)</f>
        <v>r</v>
      </c>
      <c r="W30" s="337" t="str">
        <f>MID(VstupHlavička!$B$6,16,1)</f>
        <v>.</v>
      </c>
      <c r="X30" s="337" t="str">
        <f>MID(VstupHlavička!$B$6,17,1)</f>
        <v>o</v>
      </c>
      <c r="Y30" s="337" t="str">
        <f>MID(VstupHlavička!$B$6,18,1)</f>
        <v>.</v>
      </c>
      <c r="Z30" s="337" t="str">
        <f>MID(VstupHlavička!$B$6,19,1)</f>
        <v/>
      </c>
      <c r="AA30" s="337" t="str">
        <f>MID(VstupHlavička!$B$6,20,1)</f>
        <v/>
      </c>
      <c r="AB30" s="337" t="str">
        <f>MID(VstupHlavička!$B$6,21,1)</f>
        <v/>
      </c>
      <c r="AC30" s="337" t="str">
        <f>MID(VstupHlavička!$B$6,22,1)</f>
        <v/>
      </c>
      <c r="AD30" s="337" t="str">
        <f>MID(VstupHlavička!$B$6,23,1)</f>
        <v/>
      </c>
      <c r="AE30" s="337" t="str">
        <f>MID(VstupHlavička!$B$6,24,1)</f>
        <v/>
      </c>
      <c r="AF30" s="337" t="str">
        <f>MID(VstupHlavička!$B$6,25,1)</f>
        <v/>
      </c>
      <c r="AG30" s="337" t="str">
        <f>MID(VstupHlavička!$B$6,26,1)</f>
        <v/>
      </c>
      <c r="AH30" s="337" t="str">
        <f>MID(VstupHlavička!$B$6,27,1)</f>
        <v/>
      </c>
      <c r="AI30" s="337" t="str">
        <f>MID(VstupHlavička!$B$6,28,1)</f>
        <v/>
      </c>
      <c r="AJ30" s="337" t="str">
        <f>MID(VstupHlavička!$B$6,29,1)</f>
        <v/>
      </c>
      <c r="AK30" s="337" t="str">
        <f>MID(VstupHlavička!$B$6,30,1)</f>
        <v/>
      </c>
      <c r="AL30" s="337" t="str">
        <f>MID(VstupHlavička!$B$6,31,1)</f>
        <v/>
      </c>
      <c r="AM30" s="337" t="str">
        <f>MID(VstupHlavička!$B$6,32,1)</f>
        <v/>
      </c>
      <c r="AN30" s="337" t="str">
        <f>MID(VstupHlavička!$B$6,33,1)</f>
        <v/>
      </c>
      <c r="AO30" s="337" t="str">
        <f>MID(VstupHlavička!$B$6,34,1)</f>
        <v/>
      </c>
      <c r="AP30" s="337" t="str">
        <f>MID(VstupHlavička!$B$6,35,1)</f>
        <v/>
      </c>
      <c r="AQ30" s="337" t="str">
        <f>MID(VstupHlavička!$B$6,36,1)</f>
        <v/>
      </c>
      <c r="AR30" s="283"/>
    </row>
    <row r="31" spans="1:44" x14ac:dyDescent="0.2">
      <c r="H31" s="337" t="str">
        <f>MID(VstupHlavička!$B$6,37,1)</f>
        <v/>
      </c>
      <c r="I31" s="337" t="str">
        <f>MID(VstupHlavička!$B$6,38,1)</f>
        <v/>
      </c>
      <c r="J31" s="337" t="str">
        <f>MID(VstupHlavička!$B$6,39,1)</f>
        <v/>
      </c>
      <c r="K31" s="337" t="str">
        <f>MID(VstupHlavička!$B$6,40,1)</f>
        <v/>
      </c>
      <c r="L31" s="337" t="str">
        <f>MID(VstupHlavička!$B$6,41,1)</f>
        <v/>
      </c>
      <c r="M31" s="337" t="str">
        <f>MID(VstupHlavička!$B$6,42,1)</f>
        <v/>
      </c>
      <c r="N31" s="337" t="str">
        <f>MID(VstupHlavička!$B$6,43,1)</f>
        <v/>
      </c>
      <c r="O31" s="337" t="str">
        <f>MID(VstupHlavička!$B$6,44,1)</f>
        <v/>
      </c>
      <c r="P31" s="337" t="str">
        <f>MID(VstupHlavička!$B$6,45,1)</f>
        <v/>
      </c>
      <c r="Q31" s="337" t="str">
        <f>MID(VstupHlavička!$B$6,46,1)</f>
        <v/>
      </c>
      <c r="R31" s="337" t="str">
        <f>MID(VstupHlavička!$B$6,47,1)</f>
        <v/>
      </c>
      <c r="S31" s="337" t="str">
        <f>MID(VstupHlavička!$B$6,48,1)</f>
        <v/>
      </c>
      <c r="T31" s="337" t="str">
        <f>MID(VstupHlavička!$B$6,49,1)</f>
        <v/>
      </c>
      <c r="U31" s="337" t="str">
        <f>MID(VstupHlavička!$B$6,50,1)</f>
        <v/>
      </c>
      <c r="V31" s="337" t="str">
        <f>MID(VstupHlavička!$B$6,51,1)</f>
        <v/>
      </c>
      <c r="W31" s="337" t="str">
        <f>MID(VstupHlavička!$B$6,52,1)</f>
        <v/>
      </c>
      <c r="X31" s="337" t="str">
        <f>MID(VstupHlavička!$B$6,53,1)</f>
        <v/>
      </c>
      <c r="Y31" s="337" t="str">
        <f>MID(VstupHlavička!$B$6,54,1)</f>
        <v/>
      </c>
      <c r="Z31" s="337" t="str">
        <f>MID(VstupHlavička!$B$6,55,1)</f>
        <v/>
      </c>
      <c r="AA31" s="337" t="str">
        <f>MID(VstupHlavička!$B$6,56,1)</f>
        <v/>
      </c>
      <c r="AB31" s="337" t="str">
        <f>MID(VstupHlavička!$B$6,57,1)</f>
        <v/>
      </c>
      <c r="AC31" s="337" t="str">
        <f>MID(VstupHlavička!$B$6,58,1)</f>
        <v/>
      </c>
      <c r="AD31" s="337" t="str">
        <f>MID(VstupHlavička!$B$6,59,1)</f>
        <v/>
      </c>
      <c r="AE31" s="337" t="str">
        <f>MID(VstupHlavička!$B$6,60,1)</f>
        <v/>
      </c>
      <c r="AF31" s="337" t="str">
        <f>MID(VstupHlavička!$B$6,61,1)</f>
        <v/>
      </c>
      <c r="AG31" s="337" t="str">
        <f>MID(VstupHlavička!$B$6,62,1)</f>
        <v/>
      </c>
      <c r="AH31" s="337" t="str">
        <f>MID(VstupHlavička!$B$6,63,1)</f>
        <v/>
      </c>
      <c r="AI31" s="337" t="str">
        <f>MID(VstupHlavička!$B$6,64,1)</f>
        <v/>
      </c>
      <c r="AJ31" s="337" t="str">
        <f>MID(VstupHlavička!$B$6,65,1)</f>
        <v/>
      </c>
      <c r="AK31" s="337" t="str">
        <f>MID(VstupHlavička!$B$6,66,1)</f>
        <v/>
      </c>
      <c r="AL31" s="337" t="str">
        <f>MID(VstupHlavička!$B$6,67,1)</f>
        <v/>
      </c>
      <c r="AM31" s="337" t="str">
        <f>MID(VstupHlavička!$B$6,68,1)</f>
        <v/>
      </c>
      <c r="AN31" s="337" t="str">
        <f>MID(VstupHlavička!$B$6,69,1)</f>
        <v/>
      </c>
      <c r="AO31" s="337" t="str">
        <f>MID(VstupHlavička!$B$6,70,1)</f>
        <v/>
      </c>
      <c r="AP31" s="337" t="str">
        <f>MID(VstupHlavička!$B$6,71,1)</f>
        <v/>
      </c>
      <c r="AQ31" s="337" t="str">
        <f>MID(VstupHlavička!$B$6,72,1)</f>
        <v/>
      </c>
      <c r="AR31" s="283"/>
    </row>
    <row r="32" spans="1:44" x14ac:dyDescent="0.2">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row>
    <row r="33" spans="1:44" x14ac:dyDescent="0.2">
      <c r="A33" s="282">
        <v>25</v>
      </c>
      <c r="H33" s="288" t="str">
        <f>IF(VLOOKUP($A33,PrekladHlav!$A:$H,1)=$A33,VLOOKUP($A33,PrekladHlav!$A:$H,SUVAHAVUJ!$B$1),0)</f>
        <v>Sídlo účtovnej jednotky, ulica a číslo</v>
      </c>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row>
    <row r="34" spans="1:44" x14ac:dyDescent="0.2">
      <c r="H34" s="337" t="str">
        <f>MID(VstupHlavička!$B$7,1,1)</f>
        <v/>
      </c>
      <c r="I34" s="337" t="str">
        <f>MID(VstupHlavička!$B$7,2,1)</f>
        <v/>
      </c>
      <c r="J34" s="337" t="str">
        <f>MID(VstupHlavička!$B$7,3,1)</f>
        <v/>
      </c>
      <c r="K34" s="337" t="str">
        <f>MID(VstupHlavička!$B$7,4,1)</f>
        <v/>
      </c>
      <c r="L34" s="337" t="str">
        <f>MID(VstupHlavička!$B$7,5,1)</f>
        <v/>
      </c>
      <c r="M34" s="337" t="str">
        <f>MID(VstupHlavička!$B$7,6,1)</f>
        <v/>
      </c>
      <c r="N34" s="337" t="str">
        <f>MID(VstupHlavička!$B$7,7,1)</f>
        <v/>
      </c>
      <c r="O34" s="337" t="str">
        <f>MID(VstupHlavička!$B$7,8,1)</f>
        <v/>
      </c>
      <c r="P34" s="337" t="str">
        <f>MID(VstupHlavička!$B$7,9,1)</f>
        <v/>
      </c>
      <c r="Q34" s="337" t="str">
        <f>MID(VstupHlavička!$B$7,10,1)</f>
        <v/>
      </c>
      <c r="R34" s="337" t="str">
        <f>MID(VstupHlavička!$B$7,11,1)</f>
        <v/>
      </c>
      <c r="S34" s="337" t="str">
        <f>MID(VstupHlavička!$B$7,12,1)</f>
        <v/>
      </c>
      <c r="T34" s="337" t="str">
        <f>MID(VstupHlavička!$B$7,13,1)</f>
        <v/>
      </c>
      <c r="U34" s="337" t="str">
        <f>MID(VstupHlavička!$B$7,14,1)</f>
        <v/>
      </c>
      <c r="V34" s="337" t="str">
        <f>MID(VstupHlavička!$B$7,15,1)</f>
        <v/>
      </c>
      <c r="W34" s="337" t="str">
        <f>MID(VstupHlavička!$B$7,16,1)</f>
        <v/>
      </c>
      <c r="X34" s="337" t="str">
        <f>MID(VstupHlavička!$B$7,17,1)</f>
        <v/>
      </c>
      <c r="Y34" s="337" t="str">
        <f>MID(VstupHlavička!$B$7,18,1)</f>
        <v/>
      </c>
      <c r="Z34" s="337" t="str">
        <f>MID(VstupHlavička!$B$7,19,1)</f>
        <v/>
      </c>
      <c r="AA34" s="337" t="str">
        <f>MID(VstupHlavička!$B$7,20,1)</f>
        <v/>
      </c>
      <c r="AB34" s="337" t="str">
        <f>MID(VstupHlavička!$B$7,21,1)</f>
        <v/>
      </c>
      <c r="AC34" s="337" t="str">
        <f>MID(VstupHlavička!$B$7,22,1)</f>
        <v/>
      </c>
      <c r="AD34" s="337" t="str">
        <f>MID(VstupHlavička!$B$7,23,1)</f>
        <v/>
      </c>
      <c r="AE34" s="337" t="str">
        <f>MID(VstupHlavička!$B$7,24,1)</f>
        <v/>
      </c>
      <c r="AF34" s="337" t="str">
        <f>MID(VstupHlavička!$B$7,25,1)</f>
        <v/>
      </c>
      <c r="AG34" s="337" t="str">
        <f>MID(VstupHlavička!$B$7,26,1)</f>
        <v/>
      </c>
      <c r="AH34" s="337" t="str">
        <f>MID(VstupHlavička!$B$7,27,1)</f>
        <v/>
      </c>
      <c r="AI34" s="337" t="str">
        <f>MID(VstupHlavička!$B$7,28,1)</f>
        <v/>
      </c>
      <c r="AJ34" s="337" t="str">
        <f>MID(VstupHlavička!$B$7,29,1)</f>
        <v/>
      </c>
      <c r="AK34" s="337" t="str">
        <f>MID(VstupHlavička!$B$7,30,1)</f>
        <v/>
      </c>
      <c r="AL34" s="337" t="str">
        <f>MID(VstupHlavička!$B$7,31,1)</f>
        <v/>
      </c>
      <c r="AM34" s="337" t="str">
        <f>MID(VstupHlavička!$B$7,32,1)</f>
        <v/>
      </c>
      <c r="AN34" s="337" t="str">
        <f>MID(VstupHlavička!$B$7,33,1)</f>
        <v/>
      </c>
      <c r="AO34" s="337" t="str">
        <f>MID(VstupHlavička!$B$7,34,1)</f>
        <v/>
      </c>
      <c r="AP34" s="337" t="str">
        <f>MID(VstupHlavička!$B$7,35,1)</f>
        <v/>
      </c>
      <c r="AQ34" s="337" t="str">
        <f>MID(VstupHlavička!$B$7,36,1)</f>
        <v/>
      </c>
      <c r="AR34" s="283"/>
    </row>
    <row r="35" spans="1:44" x14ac:dyDescent="0.2">
      <c r="H35" s="337" t="str">
        <f>MID(VstupHlavička!$B$7,37,1)</f>
        <v/>
      </c>
      <c r="I35" s="337" t="str">
        <f>MID(VstupHlavička!$B$7,38,1)</f>
        <v/>
      </c>
      <c r="J35" s="337" t="str">
        <f>MID(VstupHlavička!$B$7,39,1)</f>
        <v/>
      </c>
      <c r="K35" s="337" t="str">
        <f>MID(VstupHlavička!$B$7,40,1)</f>
        <v/>
      </c>
      <c r="L35" s="337" t="str">
        <f>MID(VstupHlavička!$B$7,41,1)</f>
        <v/>
      </c>
      <c r="M35" s="337" t="str">
        <f>MID(VstupHlavička!$B$7,42,1)</f>
        <v/>
      </c>
      <c r="N35" s="337" t="str">
        <f>MID(VstupHlavička!$B$7,43,1)</f>
        <v/>
      </c>
      <c r="O35" s="337" t="str">
        <f>MID(VstupHlavička!$B$7,44,1)</f>
        <v/>
      </c>
      <c r="P35" s="337" t="str">
        <f>MID(VstupHlavička!$B$7,45,1)</f>
        <v/>
      </c>
      <c r="Q35" s="337" t="str">
        <f>MID(VstupHlavička!$B$7,46,1)</f>
        <v/>
      </c>
      <c r="R35" s="337" t="str">
        <f>MID(VstupHlavička!$B$7,47,1)</f>
        <v/>
      </c>
      <c r="S35" s="337" t="str">
        <f>MID(VstupHlavička!$B$7,48,1)</f>
        <v/>
      </c>
      <c r="T35" s="337" t="str">
        <f>MID(VstupHlavička!$B$7,49,1)</f>
        <v/>
      </c>
      <c r="U35" s="337" t="str">
        <f>MID(VstupHlavička!$B$7,50,1)</f>
        <v/>
      </c>
      <c r="V35" s="337" t="str">
        <f>MID(VstupHlavička!$B$7,51,1)</f>
        <v/>
      </c>
      <c r="W35" s="337" t="str">
        <f>MID(VstupHlavička!$B$7,52,1)</f>
        <v/>
      </c>
      <c r="X35" s="337" t="str">
        <f>MID(VstupHlavička!$B$7,53,1)</f>
        <v/>
      </c>
      <c r="Y35" s="337" t="str">
        <f>MID(VstupHlavička!$B$7,54,1)</f>
        <v/>
      </c>
      <c r="Z35" s="337" t="str">
        <f>MID(VstupHlavička!$B$7,55,1)</f>
        <v/>
      </c>
      <c r="AA35" s="337" t="str">
        <f>MID(VstupHlavička!$B$7,56,1)</f>
        <v/>
      </c>
      <c r="AB35" s="337" t="str">
        <f>MID(VstupHlavička!$B$7,57,1)</f>
        <v/>
      </c>
      <c r="AC35" s="337" t="str">
        <f>MID(VstupHlavička!$B$7,58,1)</f>
        <v/>
      </c>
      <c r="AD35" s="337" t="str">
        <f>MID(VstupHlavička!$B$7,59,1)</f>
        <v/>
      </c>
      <c r="AE35" s="337" t="str">
        <f>MID(VstupHlavička!$B$7,60,1)</f>
        <v/>
      </c>
      <c r="AF35" s="337" t="str">
        <f>MID(VstupHlavička!$B$7,61,1)</f>
        <v/>
      </c>
      <c r="AG35" s="337" t="str">
        <f>MID(VstupHlavička!$B$7,62,1)</f>
        <v/>
      </c>
      <c r="AH35" s="337" t="str">
        <f>MID(VstupHlavička!$B$7,63,1)</f>
        <v/>
      </c>
      <c r="AI35" s="337" t="str">
        <f>MID(VstupHlavička!$B$7,64,1)</f>
        <v/>
      </c>
      <c r="AJ35" s="337" t="str">
        <f>MID(VstupHlavička!$B$7,65,1)</f>
        <v/>
      </c>
      <c r="AK35" s="337" t="str">
        <f>MID(VstupHlavička!$B$7,66,1)</f>
        <v/>
      </c>
      <c r="AL35" s="337" t="str">
        <f>MID(VstupHlavička!$B$7,67,1)</f>
        <v/>
      </c>
      <c r="AM35" s="337" t="str">
        <f>MID(VstupHlavička!$B$7,68,1)</f>
        <v/>
      </c>
      <c r="AN35" s="337" t="str">
        <f>MID(VstupHlavička!$B$7,69,1)</f>
        <v/>
      </c>
      <c r="AO35" s="337" t="str">
        <f>MID(VstupHlavička!$B$7,70,1)</f>
        <v/>
      </c>
      <c r="AP35" s="337" t="str">
        <f>MID(VstupHlavička!$B$7,71,1)</f>
        <v/>
      </c>
      <c r="AQ35" s="337" t="str">
        <f>MID(VstupHlavička!$B$7,72,1)</f>
        <v/>
      </c>
      <c r="AR35" s="283"/>
    </row>
    <row r="36" spans="1:44" x14ac:dyDescent="0.2">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row>
    <row r="37" spans="1:44" x14ac:dyDescent="0.2">
      <c r="A37" s="282">
        <v>26</v>
      </c>
      <c r="B37" s="282">
        <v>27</v>
      </c>
      <c r="H37" s="288" t="str">
        <f>IF(VLOOKUP($A37,PrekladHlav!$A:$H,1)=$A37,VLOOKUP($A37,PrekladHlav!$A:$H,SUVAHAVUJ!$B$1),0)</f>
        <v>PSČ</v>
      </c>
      <c r="I37" s="283"/>
      <c r="J37" s="283"/>
      <c r="K37" s="283"/>
      <c r="L37" s="283"/>
      <c r="M37" s="283"/>
      <c r="N37" s="288" t="str">
        <f>IF(VLOOKUP($B37,PrekladHlav!$A:$H,1)=$B37,VLOOKUP($B37,PrekladHlav!$A:$H,SUVAHAVUJ!B1),0)</f>
        <v>Obec</v>
      </c>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row>
    <row r="38" spans="1:44" x14ac:dyDescent="0.2">
      <c r="H38" s="337" t="str">
        <f>MID(VstupHlavička!$B$8,1,1)</f>
        <v/>
      </c>
      <c r="I38" s="337" t="str">
        <f>MID(VstupHlavička!$B$8,2,1)</f>
        <v/>
      </c>
      <c r="J38" s="337" t="str">
        <f>MID(VstupHlavička!$B$8,3,1)</f>
        <v/>
      </c>
      <c r="K38" s="337" t="str">
        <f>MID(VstupHlavička!$B$8,4,1)</f>
        <v/>
      </c>
      <c r="L38" s="337" t="str">
        <f>MID(VstupHlavička!$B$8,5,1)</f>
        <v/>
      </c>
      <c r="M38" s="296"/>
      <c r="N38" s="337" t="str">
        <f>MID(VstupHlavička!$B$9,1,1)</f>
        <v/>
      </c>
      <c r="O38" s="337" t="str">
        <f>MID(VstupHlavička!$B$9,2,1)</f>
        <v/>
      </c>
      <c r="P38" s="337" t="str">
        <f>MID(VstupHlavička!$B$9,3,1)</f>
        <v/>
      </c>
      <c r="Q38" s="337" t="str">
        <f>MID(VstupHlavička!$B$9,4,1)</f>
        <v/>
      </c>
      <c r="R38" s="337" t="str">
        <f>MID(VstupHlavička!$B$9,5,1)</f>
        <v/>
      </c>
      <c r="S38" s="337" t="str">
        <f>MID(VstupHlavička!$B$9,6,1)</f>
        <v/>
      </c>
      <c r="T38" s="337" t="str">
        <f>MID(VstupHlavička!$B$9,7,1)</f>
        <v/>
      </c>
      <c r="U38" s="337" t="str">
        <f>MID(VstupHlavička!$B$9,8,1)</f>
        <v/>
      </c>
      <c r="V38" s="337" t="str">
        <f>MID(VstupHlavička!$B$9,9,1)</f>
        <v/>
      </c>
      <c r="W38" s="337" t="str">
        <f>MID(VstupHlavička!$B$9,10,1)</f>
        <v/>
      </c>
      <c r="X38" s="337" t="str">
        <f>MID(VstupHlavička!$B$9,11,1)</f>
        <v/>
      </c>
      <c r="Y38" s="337" t="str">
        <f>MID(VstupHlavička!$B$9,12,1)</f>
        <v/>
      </c>
      <c r="Z38" s="337" t="str">
        <f>MID(VstupHlavička!$B$9,13,1)</f>
        <v/>
      </c>
      <c r="AA38" s="337" t="str">
        <f>MID(VstupHlavička!$B$9,14,1)</f>
        <v/>
      </c>
      <c r="AB38" s="337" t="str">
        <f>MID(VstupHlavička!$B$9,15,1)</f>
        <v/>
      </c>
      <c r="AC38" s="337" t="str">
        <f>MID(VstupHlavička!$B$9,16,1)</f>
        <v/>
      </c>
      <c r="AD38" s="337" t="str">
        <f>MID(VstupHlavička!$B$9,17,1)</f>
        <v/>
      </c>
      <c r="AE38" s="337" t="str">
        <f>MID(VstupHlavička!$B$9,18,1)</f>
        <v/>
      </c>
      <c r="AF38" s="337" t="str">
        <f>MID(VstupHlavička!$B$9,19,1)</f>
        <v/>
      </c>
      <c r="AG38" s="337" t="str">
        <f>MID(VstupHlavička!$B$9,20,1)</f>
        <v/>
      </c>
      <c r="AH38" s="337" t="str">
        <f>MID(VstupHlavička!$B$9,21,1)</f>
        <v/>
      </c>
      <c r="AI38" s="337" t="str">
        <f>MID(VstupHlavička!$B$9,22,1)</f>
        <v/>
      </c>
      <c r="AJ38" s="337" t="str">
        <f>MID(VstupHlavička!$B$9,23,1)</f>
        <v/>
      </c>
      <c r="AK38" s="337" t="str">
        <f>MID(VstupHlavička!$B$9,24,1)</f>
        <v/>
      </c>
      <c r="AL38" s="337" t="str">
        <f>MID(VstupHlavička!$B$9,25,1)</f>
        <v/>
      </c>
      <c r="AM38" s="337" t="str">
        <f>MID(VstupHlavička!$B$9,26,1)</f>
        <v/>
      </c>
      <c r="AN38" s="337" t="str">
        <f>MID(VstupHlavička!$B$9,27,1)</f>
        <v/>
      </c>
      <c r="AO38" s="337" t="str">
        <f>MID(VstupHlavička!$B$9,28,1)</f>
        <v/>
      </c>
      <c r="AP38" s="337" t="str">
        <f>MID(VstupHlavička!$B$9,29,1)</f>
        <v/>
      </c>
      <c r="AQ38" s="337" t="str">
        <f>MID(VstupHlavička!$B$9,30,1)</f>
        <v/>
      </c>
      <c r="AR38" s="283"/>
    </row>
    <row r="39" spans="1:44" x14ac:dyDescent="0.2">
      <c r="H39" s="294"/>
      <c r="I39" s="294"/>
      <c r="J39" s="294"/>
      <c r="K39" s="294"/>
      <c r="L39" s="294"/>
      <c r="M39" s="296"/>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83"/>
    </row>
    <row r="40" spans="1:44" x14ac:dyDescent="0.2">
      <c r="A40" s="282">
        <v>28</v>
      </c>
      <c r="H40" s="288" t="str">
        <f>IF(VLOOKUP($A40,PrekladHlav!$A:$H,1)=$A40,VLOOKUP($A40,PrekladHlav!$A:$H,SUVAHAVUJ!$B$1),0)</f>
        <v>Označenie obchodného registra a číslo zápisu obchodnej spoločnosti</v>
      </c>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4"/>
      <c r="AN40" s="294"/>
      <c r="AO40" s="294"/>
      <c r="AP40" s="294"/>
      <c r="AQ40" s="294"/>
      <c r="AR40" s="283"/>
    </row>
    <row r="41" spans="1:44" x14ac:dyDescent="0.2">
      <c r="H41" s="337" t="str">
        <f>MID(VstupHlavička!$B$16,1,1)</f>
        <v/>
      </c>
      <c r="I41" s="337" t="str">
        <f>MID(VstupHlavička!$B$16,2,1)</f>
        <v/>
      </c>
      <c r="J41" s="337" t="str">
        <f>MID(VstupHlavička!$B$16,3,1)</f>
        <v/>
      </c>
      <c r="K41" s="337" t="str">
        <f>MID(VstupHlavička!$B$16,4,1)</f>
        <v/>
      </c>
      <c r="L41" s="337" t="str">
        <f>MID(VstupHlavička!$B$16,5,1)</f>
        <v/>
      </c>
      <c r="M41" s="337" t="str">
        <f>MID(VstupHlavička!$B$16,6,1)</f>
        <v/>
      </c>
      <c r="N41" s="337" t="str">
        <f>MID(VstupHlavička!$B$16,7,1)</f>
        <v/>
      </c>
      <c r="O41" s="337" t="str">
        <f>MID(VstupHlavička!$B$16,8,1)</f>
        <v/>
      </c>
      <c r="P41" s="337" t="str">
        <f>MID(VstupHlavička!$B$16,9,1)</f>
        <v/>
      </c>
      <c r="Q41" s="337" t="str">
        <f>MID(VstupHlavička!$B$16,10,1)</f>
        <v/>
      </c>
      <c r="R41" s="337" t="str">
        <f>MID(VstupHlavička!$B$16,11,1)</f>
        <v/>
      </c>
      <c r="S41" s="337" t="str">
        <f>MID(VstupHlavička!$B$16,12,1)</f>
        <v/>
      </c>
      <c r="T41" s="337" t="str">
        <f>MID(VstupHlavička!$B$16,13,1)</f>
        <v/>
      </c>
      <c r="U41" s="337" t="str">
        <f>MID(VstupHlavička!$B$16,14,1)</f>
        <v/>
      </c>
      <c r="V41" s="337" t="str">
        <f>MID(VstupHlavička!$B$16,15,1)</f>
        <v/>
      </c>
      <c r="W41" s="337" t="str">
        <f>MID(VstupHlavička!$B$16,16,1)</f>
        <v/>
      </c>
      <c r="X41" s="337" t="str">
        <f>MID(VstupHlavička!$B$16,17,1)</f>
        <v/>
      </c>
      <c r="Y41" s="337" t="str">
        <f>MID(VstupHlavička!$B$16,18,1)</f>
        <v/>
      </c>
      <c r="Z41" s="337" t="str">
        <f>MID(VstupHlavička!$B$16,19,1)</f>
        <v/>
      </c>
      <c r="AA41" s="337" t="str">
        <f>MID(VstupHlavička!$B$16,20,1)</f>
        <v/>
      </c>
      <c r="AB41" s="337" t="str">
        <f>MID(VstupHlavička!$B$16,21,1)</f>
        <v/>
      </c>
      <c r="AC41" s="337" t="str">
        <f>MID(VstupHlavička!$B$16,22,1)</f>
        <v/>
      </c>
      <c r="AD41" s="337" t="str">
        <f>MID(VstupHlavička!$B$16,23,1)</f>
        <v/>
      </c>
      <c r="AE41" s="337" t="str">
        <f>MID(VstupHlavička!$B$16,24,1)</f>
        <v/>
      </c>
      <c r="AF41" s="337" t="str">
        <f>MID(VstupHlavička!$B$16,25,1)</f>
        <v/>
      </c>
      <c r="AG41" s="337" t="str">
        <f>MID(VstupHlavička!$B$16,26,1)</f>
        <v/>
      </c>
      <c r="AH41" s="337" t="str">
        <f>MID(VstupHlavička!$B$16,27,1)</f>
        <v/>
      </c>
      <c r="AI41" s="337" t="str">
        <f>MID(VstupHlavička!$B$16,28,1)</f>
        <v/>
      </c>
      <c r="AJ41" s="337" t="str">
        <f>MID(VstupHlavička!$B$16,29,1)</f>
        <v/>
      </c>
      <c r="AK41" s="337" t="str">
        <f>MID(VstupHlavička!$B$16,30,1)</f>
        <v/>
      </c>
      <c r="AL41" s="337" t="str">
        <f>MID(VstupHlavička!$B$16,31,1)</f>
        <v/>
      </c>
      <c r="AM41" s="337" t="str">
        <f>MID(VstupHlavička!$B$16,32,1)</f>
        <v/>
      </c>
      <c r="AN41" s="337" t="str">
        <f>MID(VstupHlavička!$B$16,33,1)</f>
        <v/>
      </c>
      <c r="AO41" s="337" t="str">
        <f>MID(VstupHlavička!$B$16,34,1)</f>
        <v/>
      </c>
      <c r="AP41" s="337" t="str">
        <f>MID(VstupHlavička!$B$16,35,1)</f>
        <v/>
      </c>
      <c r="AQ41" s="337" t="str">
        <f>MID(VstupHlavička!$B$16,36,1)</f>
        <v/>
      </c>
      <c r="AR41" s="283"/>
    </row>
    <row r="42" spans="1:44" x14ac:dyDescent="0.2">
      <c r="H42" s="337" t="str">
        <f>MID(VstupHlavička!$B$16,37,1)</f>
        <v/>
      </c>
      <c r="I42" s="337" t="str">
        <f>MID(VstupHlavička!$B$16,38,1)</f>
        <v/>
      </c>
      <c r="J42" s="337" t="str">
        <f>MID(VstupHlavička!$B$16,39,1)</f>
        <v/>
      </c>
      <c r="K42" s="337" t="str">
        <f>MID(VstupHlavička!$B$16,40,1)</f>
        <v/>
      </c>
      <c r="L42" s="337" t="str">
        <f>MID(VstupHlavička!$B$16,41,1)</f>
        <v/>
      </c>
      <c r="M42" s="337" t="str">
        <f>MID(VstupHlavička!$B$16,42,1)</f>
        <v/>
      </c>
      <c r="N42" s="337" t="str">
        <f>MID(VstupHlavička!$B$16,43,1)</f>
        <v/>
      </c>
      <c r="O42" s="337" t="str">
        <f>MID(VstupHlavička!$B$16,44,1)</f>
        <v/>
      </c>
      <c r="P42" s="337" t="str">
        <f>MID(VstupHlavička!$B$16,45,1)</f>
        <v/>
      </c>
      <c r="Q42" s="337" t="str">
        <f>MID(VstupHlavička!$B$16,46,1)</f>
        <v/>
      </c>
      <c r="R42" s="337" t="str">
        <f>MID(VstupHlavička!$B$16,47,1)</f>
        <v/>
      </c>
      <c r="S42" s="337" t="str">
        <f>MID(VstupHlavička!$B$16,48,1)</f>
        <v/>
      </c>
      <c r="T42" s="337" t="str">
        <f>MID(VstupHlavička!$B$16,49,1)</f>
        <v/>
      </c>
      <c r="U42" s="337" t="str">
        <f>MID(VstupHlavička!$B$16,50,1)</f>
        <v/>
      </c>
      <c r="V42" s="337" t="str">
        <f>MID(VstupHlavička!$B$16,51,1)</f>
        <v/>
      </c>
      <c r="W42" s="337" t="str">
        <f>MID(VstupHlavička!$B$16,52,1)</f>
        <v/>
      </c>
      <c r="X42" s="337" t="str">
        <f>MID(VstupHlavička!$B$16,53,1)</f>
        <v/>
      </c>
      <c r="Y42" s="337" t="str">
        <f>MID(VstupHlavička!$B$16,54,1)</f>
        <v/>
      </c>
      <c r="Z42" s="337" t="str">
        <f>MID(VstupHlavička!$B$16,55,1)</f>
        <v/>
      </c>
      <c r="AA42" s="337" t="str">
        <f>MID(VstupHlavička!$B$16,56,1)</f>
        <v/>
      </c>
      <c r="AB42" s="337" t="str">
        <f>MID(VstupHlavička!$B$16,57,1)</f>
        <v/>
      </c>
      <c r="AC42" s="337" t="str">
        <f>MID(VstupHlavička!$B$16,58,1)</f>
        <v/>
      </c>
      <c r="AD42" s="337" t="str">
        <f>MID(VstupHlavička!$B$16,59,1)</f>
        <v/>
      </c>
      <c r="AE42" s="337" t="str">
        <f>MID(VstupHlavička!$B$16,60,1)</f>
        <v/>
      </c>
      <c r="AF42" s="337" t="str">
        <f>MID(VstupHlavička!$B$16,61,1)</f>
        <v/>
      </c>
      <c r="AG42" s="337" t="str">
        <f>MID(VstupHlavička!$B$16,62,1)</f>
        <v/>
      </c>
      <c r="AH42" s="337" t="str">
        <f>MID(VstupHlavička!$B$16,63,1)</f>
        <v/>
      </c>
      <c r="AI42" s="337" t="str">
        <f>MID(VstupHlavička!$B$16,64,1)</f>
        <v/>
      </c>
      <c r="AJ42" s="337" t="str">
        <f>MID(VstupHlavička!$B$16,65,1)</f>
        <v/>
      </c>
      <c r="AK42" s="337" t="str">
        <f>MID(VstupHlavička!$B$16,66,1)</f>
        <v/>
      </c>
      <c r="AL42" s="337" t="str">
        <f>MID(VstupHlavička!$B$16,67,1)</f>
        <v/>
      </c>
      <c r="AM42" s="337" t="str">
        <f>MID(VstupHlavička!$B$16,68,1)</f>
        <v/>
      </c>
      <c r="AN42" s="337" t="str">
        <f>MID(VstupHlavička!$B$16,69,1)</f>
        <v/>
      </c>
      <c r="AO42" s="337" t="str">
        <f>MID(VstupHlavička!$B$16,70,1)</f>
        <v/>
      </c>
      <c r="AP42" s="337" t="str">
        <f>MID(VstupHlavička!$B$16,71,1)</f>
        <v/>
      </c>
      <c r="AQ42" s="337" t="str">
        <f>MID(VstupHlavička!$B$16,72,1)</f>
        <v/>
      </c>
      <c r="AR42" s="283"/>
    </row>
    <row r="43" spans="1:44" x14ac:dyDescent="0.2">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row>
    <row r="44" spans="1:44" x14ac:dyDescent="0.2">
      <c r="A44" s="282">
        <v>29</v>
      </c>
      <c r="B44" s="282">
        <v>30</v>
      </c>
      <c r="H44" s="288" t="str">
        <f>IF(VLOOKUP($A44,PrekladHlav!$A:$H,1)=$A44,VLOOKUP($A44,PrekladHlav!$A:$H,SUVAHAVUJ!$B$1),0)</f>
        <v>Telefónne číslo</v>
      </c>
      <c r="I44" s="283"/>
      <c r="J44" s="283"/>
      <c r="K44" s="283"/>
      <c r="L44" s="283"/>
      <c r="M44" s="283"/>
      <c r="N44" s="283"/>
      <c r="O44" s="283"/>
      <c r="P44" s="283"/>
      <c r="Q44" s="283"/>
      <c r="R44" s="283"/>
      <c r="S44" s="283"/>
      <c r="T44" s="283"/>
      <c r="U44" s="283"/>
      <c r="V44" s="283"/>
      <c r="W44" s="283"/>
      <c r="X44" s="288" t="str">
        <f>IF(VLOOKUP($B44,PrekladHlav!$A:$H,1)=$B44,VLOOKUP($B44,PrekladHlav!$A:$H,SUVAHAVUJ!B1),0)</f>
        <v>Faxové číslo</v>
      </c>
      <c r="Y44" s="283"/>
      <c r="Z44" s="283"/>
      <c r="AA44" s="283"/>
      <c r="AB44" s="283"/>
      <c r="AC44" s="283"/>
      <c r="AD44" s="283"/>
      <c r="AE44" s="283"/>
      <c r="AF44" s="283"/>
      <c r="AG44" s="283"/>
      <c r="AH44" s="283"/>
      <c r="AI44" s="283"/>
      <c r="AJ44" s="283"/>
      <c r="AK44" s="283"/>
      <c r="AL44" s="283"/>
      <c r="AM44" s="283"/>
      <c r="AN44" s="283"/>
      <c r="AO44" s="283"/>
      <c r="AP44" s="283"/>
      <c r="AQ44" s="283"/>
      <c r="AR44" s="283"/>
    </row>
    <row r="45" spans="1:44" x14ac:dyDescent="0.2">
      <c r="H45" s="337" t="str">
        <f>MID(VstupHlavička!$B$10,1,1)</f>
        <v/>
      </c>
      <c r="I45" s="337" t="str">
        <f>MID(VstupHlavička!$B$10,2,1)</f>
        <v/>
      </c>
      <c r="J45" s="337" t="str">
        <f>MID(VstupHlavička!$B$10,3,1)</f>
        <v/>
      </c>
      <c r="K45" s="337" t="str">
        <f>MID(VstupHlavička!$B$10,4,1)</f>
        <v/>
      </c>
      <c r="L45" s="337" t="str">
        <f>MID(VstupHlavička!$B$10,5,1)</f>
        <v/>
      </c>
      <c r="M45" s="337" t="str">
        <f>MID(VstupHlavička!$B$10,6,1)</f>
        <v/>
      </c>
      <c r="N45" s="337" t="str">
        <f>MID(VstupHlavička!$B$10,7,1)</f>
        <v/>
      </c>
      <c r="O45" s="337" t="str">
        <f>MID(VstupHlavička!$B$10,8,1)</f>
        <v/>
      </c>
      <c r="P45" s="337" t="str">
        <f>MID(VstupHlavička!$B$10,9,1)</f>
        <v/>
      </c>
      <c r="Q45" s="337" t="str">
        <f>MID(VstupHlavička!$B$10,10,1)</f>
        <v/>
      </c>
      <c r="R45" s="337" t="str">
        <f>MID(VstupHlavička!$B$10,11,1)</f>
        <v/>
      </c>
      <c r="S45" s="337" t="str">
        <f>MID(VstupHlavička!$B$10,12,1)</f>
        <v/>
      </c>
      <c r="T45" s="337" t="str">
        <f>MID(VstupHlavička!$B$10,13,1)</f>
        <v/>
      </c>
      <c r="U45" s="337" t="str">
        <f>MID(VstupHlavička!$B$10,14,1)</f>
        <v/>
      </c>
      <c r="V45" s="294"/>
      <c r="W45" s="283"/>
      <c r="X45" s="337" t="str">
        <f>MID(VstupHlavička!$B$11,1,1)</f>
        <v/>
      </c>
      <c r="Y45" s="337" t="str">
        <f>MID(VstupHlavička!$B$11,2,1)</f>
        <v/>
      </c>
      <c r="Z45" s="337" t="str">
        <f>MID(VstupHlavička!$B$11,3,1)</f>
        <v/>
      </c>
      <c r="AA45" s="337" t="str">
        <f>MID(VstupHlavička!$B$11,4,1)</f>
        <v/>
      </c>
      <c r="AB45" s="337" t="str">
        <f>MID(VstupHlavička!$B$11,5,1)</f>
        <v/>
      </c>
      <c r="AC45" s="337" t="str">
        <f>MID(VstupHlavička!$B$11,6,1)</f>
        <v/>
      </c>
      <c r="AD45" s="337" t="str">
        <f>MID(VstupHlavička!$B$11,7,1)</f>
        <v/>
      </c>
      <c r="AE45" s="337" t="str">
        <f>MID(VstupHlavička!$B$11,8,1)</f>
        <v/>
      </c>
      <c r="AF45" s="337" t="str">
        <f>MID(VstupHlavička!$B$11,9,1)</f>
        <v/>
      </c>
      <c r="AG45" s="337" t="str">
        <f>MID(VstupHlavička!$B$11,10,1)</f>
        <v/>
      </c>
      <c r="AH45" s="337" t="str">
        <f>MID(VstupHlavička!$B$11,11,1)</f>
        <v/>
      </c>
      <c r="AI45" s="337" t="str">
        <f>MID(VstupHlavička!$B$11,12,1)</f>
        <v/>
      </c>
      <c r="AJ45" s="337" t="str">
        <f>MID(VstupHlavička!$B$11,13,1)</f>
        <v/>
      </c>
      <c r="AK45" s="337" t="str">
        <f>MID(VstupHlavička!$B$11,14,1)</f>
        <v/>
      </c>
      <c r="AL45" s="294"/>
      <c r="AM45" s="296"/>
      <c r="AN45" s="296"/>
      <c r="AO45" s="296"/>
      <c r="AP45" s="296"/>
      <c r="AQ45" s="296"/>
      <c r="AR45" s="283"/>
    </row>
    <row r="46" spans="1:44" x14ac:dyDescent="0.2">
      <c r="H46" s="294"/>
      <c r="I46" s="294"/>
      <c r="J46" s="294"/>
      <c r="K46" s="294"/>
      <c r="L46" s="294"/>
      <c r="M46" s="294"/>
      <c r="N46" s="294"/>
      <c r="O46" s="296"/>
      <c r="P46" s="294"/>
      <c r="Q46" s="294"/>
      <c r="R46" s="294"/>
      <c r="S46" s="294"/>
      <c r="T46" s="294"/>
      <c r="U46" s="294"/>
      <c r="V46" s="294"/>
      <c r="W46" s="294"/>
      <c r="X46" s="294"/>
      <c r="Y46" s="294"/>
      <c r="Z46" s="296"/>
      <c r="AA46" s="294"/>
      <c r="AB46" s="294"/>
      <c r="AC46" s="294"/>
      <c r="AD46" s="294"/>
      <c r="AE46" s="294"/>
      <c r="AF46" s="294"/>
      <c r="AG46" s="294"/>
      <c r="AH46" s="294"/>
      <c r="AI46" s="294"/>
      <c r="AJ46" s="294"/>
      <c r="AK46" s="294"/>
      <c r="AL46" s="294"/>
      <c r="AM46" s="296"/>
      <c r="AN46" s="296"/>
      <c r="AO46" s="296"/>
      <c r="AP46" s="296"/>
      <c r="AQ46" s="296"/>
      <c r="AR46" s="283"/>
    </row>
    <row r="47" spans="1:44" x14ac:dyDescent="0.2">
      <c r="A47" s="282">
        <v>31</v>
      </c>
      <c r="H47" s="288" t="str">
        <f>IF(VLOOKUP($A47,PrekladHlav!$A:$H,1)=$A47,VLOOKUP($A47,PrekladHlav!$A:$H,SUVAHAVUJ!$B$1),0)</f>
        <v>E-mailová adresa</v>
      </c>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96"/>
      <c r="AM47" s="296"/>
      <c r="AN47" s="296"/>
      <c r="AO47" s="296"/>
      <c r="AP47" s="296"/>
      <c r="AQ47" s="296"/>
      <c r="AR47" s="283"/>
    </row>
    <row r="48" spans="1:44" x14ac:dyDescent="0.2">
      <c r="H48" s="337" t="str">
        <f>MID(VstupHlavička!$B$12,1,1)</f>
        <v/>
      </c>
      <c r="I48" s="337" t="str">
        <f>MID(VstupHlavička!$B$12,2,1)</f>
        <v/>
      </c>
      <c r="J48" s="337" t="str">
        <f>MID(VstupHlavička!$B$12,3,1)</f>
        <v/>
      </c>
      <c r="K48" s="337" t="str">
        <f>MID(VstupHlavička!$B$12,4,1)</f>
        <v/>
      </c>
      <c r="L48" s="337" t="str">
        <f>MID(VstupHlavička!$B$12,5,1)</f>
        <v/>
      </c>
      <c r="M48" s="337" t="str">
        <f>MID(VstupHlavička!$B$12,6,1)</f>
        <v/>
      </c>
      <c r="N48" s="337" t="str">
        <f>MID(VstupHlavička!$B$12,7,1)</f>
        <v/>
      </c>
      <c r="O48" s="337" t="str">
        <f>MID(VstupHlavička!$B$12,8,1)</f>
        <v/>
      </c>
      <c r="P48" s="337" t="str">
        <f>MID(VstupHlavička!$B$12,9,1)</f>
        <v/>
      </c>
      <c r="Q48" s="337" t="str">
        <f>MID(VstupHlavička!$B$12,10,1)</f>
        <v/>
      </c>
      <c r="R48" s="337" t="str">
        <f>MID(VstupHlavička!$B$12,11,1)</f>
        <v/>
      </c>
      <c r="S48" s="337" t="str">
        <f>MID(VstupHlavička!$B$12,12,1)</f>
        <v/>
      </c>
      <c r="T48" s="337" t="str">
        <f>MID(VstupHlavička!$B$12,13,1)</f>
        <v/>
      </c>
      <c r="U48" s="337" t="str">
        <f>MID(VstupHlavička!$B$12,14,1)</f>
        <v/>
      </c>
      <c r="V48" s="337" t="str">
        <f>MID(VstupHlavička!$B$12,15,1)</f>
        <v/>
      </c>
      <c r="W48" s="337" t="str">
        <f>MID(VstupHlavička!$B$12,16,1)</f>
        <v/>
      </c>
      <c r="X48" s="337" t="str">
        <f>MID(VstupHlavička!$B$12,17,1)</f>
        <v/>
      </c>
      <c r="Y48" s="337" t="str">
        <f>MID(VstupHlavička!$B$12,18,1)</f>
        <v/>
      </c>
      <c r="Z48" s="337" t="str">
        <f>MID(VstupHlavička!$B$12,19,1)</f>
        <v/>
      </c>
      <c r="AA48" s="337" t="str">
        <f>MID(VstupHlavička!$B$12,20,1)</f>
        <v/>
      </c>
      <c r="AB48" s="337" t="str">
        <f>MID(VstupHlavička!$B$12,21,1)</f>
        <v/>
      </c>
      <c r="AC48" s="337" t="str">
        <f>MID(VstupHlavička!$B$12,22,1)</f>
        <v/>
      </c>
      <c r="AD48" s="337" t="str">
        <f>MID(VstupHlavička!$B$12,23,1)</f>
        <v/>
      </c>
      <c r="AE48" s="337" t="str">
        <f>MID(VstupHlavička!$B$12,24,1)</f>
        <v/>
      </c>
      <c r="AF48" s="337" t="str">
        <f>MID(VstupHlavička!$B$12,25,1)</f>
        <v/>
      </c>
      <c r="AG48" s="337" t="str">
        <f>MID(VstupHlavička!$B$12,26,1)</f>
        <v/>
      </c>
      <c r="AH48" s="337" t="str">
        <f>MID(VstupHlavička!$B$12,27,1)</f>
        <v/>
      </c>
      <c r="AI48" s="337" t="str">
        <f>MID(VstupHlavička!$B$12,28,1)</f>
        <v/>
      </c>
      <c r="AJ48" s="337" t="str">
        <f>MID(VstupHlavička!$B$12,29,1)</f>
        <v/>
      </c>
      <c r="AK48" s="337" t="str">
        <f>MID(VstupHlavička!$B$12,30,1)</f>
        <v/>
      </c>
      <c r="AL48" s="296"/>
      <c r="AM48" s="296"/>
      <c r="AN48" s="296"/>
      <c r="AO48" s="296"/>
      <c r="AP48" s="296"/>
      <c r="AQ48" s="296"/>
      <c r="AR48" s="283"/>
    </row>
    <row r="49" spans="1:44" x14ac:dyDescent="0.2">
      <c r="H49" s="283"/>
      <c r="I49" s="283"/>
      <c r="J49" s="283"/>
      <c r="K49" s="283"/>
      <c r="L49" s="283"/>
      <c r="M49" s="283"/>
      <c r="N49" s="283"/>
      <c r="O49" s="283"/>
      <c r="P49" s="283"/>
      <c r="Q49" s="283"/>
      <c r="R49" s="283"/>
      <c r="S49" s="283"/>
      <c r="T49" s="283"/>
      <c r="U49" s="283"/>
      <c r="V49" s="283"/>
      <c r="W49" s="283"/>
      <c r="X49" s="285"/>
      <c r="Y49" s="285"/>
      <c r="Z49" s="285"/>
      <c r="AA49" s="285"/>
      <c r="AB49" s="285"/>
      <c r="AC49" s="285"/>
      <c r="AD49" s="285"/>
      <c r="AE49" s="285"/>
      <c r="AF49" s="285"/>
      <c r="AG49" s="285"/>
      <c r="AH49" s="285"/>
      <c r="AI49" s="285"/>
      <c r="AJ49" s="285"/>
      <c r="AK49" s="285"/>
      <c r="AL49" s="285"/>
      <c r="AM49" s="285"/>
      <c r="AN49" s="285"/>
      <c r="AO49" s="285"/>
      <c r="AP49" s="285"/>
      <c r="AQ49" s="285"/>
      <c r="AR49" s="283"/>
    </row>
    <row r="50" spans="1:44" x14ac:dyDescent="0.2">
      <c r="A50" s="282">
        <v>32</v>
      </c>
      <c r="B50" s="282">
        <v>33</v>
      </c>
      <c r="C50" s="282">
        <v>34</v>
      </c>
      <c r="H50" s="808" t="str">
        <f>IF(VLOOKUP($A50,PrekladHlav!$A:$H,1)=$A50,VLOOKUP($A50,PrekladHlav!$A:$H,SUVAHAVUJ!B1),0)</f>
        <v>Zostavená dňa:</v>
      </c>
      <c r="I50" s="809"/>
      <c r="J50" s="809"/>
      <c r="K50" s="809"/>
      <c r="L50" s="809"/>
      <c r="M50" s="809"/>
      <c r="N50" s="809"/>
      <c r="O50" s="810"/>
      <c r="P50" s="811" t="str">
        <f>IF(VLOOKUP($B50,PrekladHlav!$A:$H,1)=$B50,VLOOKUP($B50,PrekladHlav!$A:$H,SUVAHAVUJ!B1),0)</f>
        <v>Schválená dňa:</v>
      </c>
      <c r="Q50" s="811"/>
      <c r="R50" s="811"/>
      <c r="S50" s="811"/>
      <c r="T50" s="811"/>
      <c r="U50" s="811"/>
      <c r="V50" s="811"/>
      <c r="W50" s="811"/>
      <c r="X50" s="812"/>
      <c r="Y50" s="813" t="str">
        <f>IF(VLOOKUP($C50,PrekladHlav!$A:$H,1)=$C50,VLOOKUP($C50,PrekladHlav!$A:$H,SUVAHAVUJ!B1),0)</f>
        <v>Podpisový záznam štatutárneho orgánu účtovnej jednotky alebo člena štatutárneho orgánu účtovnej jednotky alebo podpisový záznam fyzickej osoby, ktorá je účtovnou jednotkou:</v>
      </c>
      <c r="Z50" s="813"/>
      <c r="AA50" s="813"/>
      <c r="AB50" s="813"/>
      <c r="AC50" s="813"/>
      <c r="AD50" s="813"/>
      <c r="AE50" s="813"/>
      <c r="AF50" s="813"/>
      <c r="AG50" s="813"/>
      <c r="AH50" s="813"/>
      <c r="AI50" s="813"/>
      <c r="AJ50" s="813"/>
      <c r="AK50" s="813"/>
      <c r="AL50" s="813"/>
      <c r="AM50" s="813"/>
      <c r="AN50" s="813"/>
      <c r="AO50" s="813"/>
      <c r="AP50" s="813"/>
      <c r="AQ50" s="813"/>
      <c r="AR50" s="283"/>
    </row>
    <row r="51" spans="1:44" x14ac:dyDescent="0.2">
      <c r="H51" s="814">
        <f>IFERROR(VstupHlavička!$B$13,"0 ")</f>
        <v>42078</v>
      </c>
      <c r="I51" s="815"/>
      <c r="J51" s="815"/>
      <c r="K51" s="815"/>
      <c r="L51" s="815"/>
      <c r="M51" s="815"/>
      <c r="N51" s="815"/>
      <c r="O51" s="815"/>
      <c r="P51" s="814">
        <f>VstupHlavička!$B$14</f>
        <v>42078</v>
      </c>
      <c r="Q51" s="815"/>
      <c r="R51" s="815"/>
      <c r="S51" s="815"/>
      <c r="T51" s="815"/>
      <c r="U51" s="815"/>
      <c r="V51" s="815"/>
      <c r="W51" s="815"/>
      <c r="X51" s="815"/>
      <c r="Y51" s="813"/>
      <c r="Z51" s="813"/>
      <c r="AA51" s="813"/>
      <c r="AB51" s="813"/>
      <c r="AC51" s="813"/>
      <c r="AD51" s="813"/>
      <c r="AE51" s="813"/>
      <c r="AF51" s="813"/>
      <c r="AG51" s="813"/>
      <c r="AH51" s="813"/>
      <c r="AI51" s="813"/>
      <c r="AJ51" s="813"/>
      <c r="AK51" s="813"/>
      <c r="AL51" s="813"/>
      <c r="AM51" s="813"/>
      <c r="AN51" s="813"/>
      <c r="AO51" s="813"/>
      <c r="AP51" s="813"/>
      <c r="AQ51" s="813"/>
      <c r="AR51" s="283"/>
    </row>
    <row r="52" spans="1:44" x14ac:dyDescent="0.2">
      <c r="H52" s="816"/>
      <c r="I52" s="816"/>
      <c r="J52" s="816"/>
      <c r="K52" s="816"/>
      <c r="L52" s="816"/>
      <c r="M52" s="816"/>
      <c r="N52" s="816"/>
      <c r="O52" s="816"/>
      <c r="P52" s="816"/>
      <c r="Q52" s="816"/>
      <c r="R52" s="816"/>
      <c r="S52" s="816"/>
      <c r="T52" s="816"/>
      <c r="U52" s="816"/>
      <c r="V52" s="816"/>
      <c r="W52" s="816"/>
      <c r="X52" s="816"/>
      <c r="Y52" s="813"/>
      <c r="Z52" s="813"/>
      <c r="AA52" s="813"/>
      <c r="AB52" s="813"/>
      <c r="AC52" s="813"/>
      <c r="AD52" s="813"/>
      <c r="AE52" s="813"/>
      <c r="AF52" s="813"/>
      <c r="AG52" s="813"/>
      <c r="AH52" s="813"/>
      <c r="AI52" s="813"/>
      <c r="AJ52" s="813"/>
      <c r="AK52" s="813"/>
      <c r="AL52" s="813"/>
      <c r="AM52" s="813"/>
      <c r="AN52" s="813"/>
      <c r="AO52" s="813"/>
      <c r="AP52" s="813"/>
      <c r="AQ52" s="813"/>
      <c r="AR52" s="283"/>
    </row>
    <row r="53" spans="1:44" x14ac:dyDescent="0.2">
      <c r="H53" s="816"/>
      <c r="I53" s="816"/>
      <c r="J53" s="816"/>
      <c r="K53" s="816"/>
      <c r="L53" s="816"/>
      <c r="M53" s="816"/>
      <c r="N53" s="816"/>
      <c r="O53" s="816"/>
      <c r="P53" s="816"/>
      <c r="Q53" s="816"/>
      <c r="R53" s="816"/>
      <c r="S53" s="816"/>
      <c r="T53" s="816"/>
      <c r="U53" s="816"/>
      <c r="V53" s="816"/>
      <c r="W53" s="816"/>
      <c r="X53" s="816"/>
      <c r="Y53" s="813"/>
      <c r="Z53" s="813"/>
      <c r="AA53" s="813"/>
      <c r="AB53" s="813"/>
      <c r="AC53" s="813"/>
      <c r="AD53" s="813"/>
      <c r="AE53" s="813"/>
      <c r="AF53" s="813"/>
      <c r="AG53" s="813"/>
      <c r="AH53" s="813"/>
      <c r="AI53" s="813"/>
      <c r="AJ53" s="813"/>
      <c r="AK53" s="813"/>
      <c r="AL53" s="813"/>
      <c r="AM53" s="813"/>
      <c r="AN53" s="813"/>
      <c r="AO53" s="813"/>
      <c r="AP53" s="813"/>
      <c r="AQ53" s="813"/>
      <c r="AR53" s="283"/>
    </row>
    <row r="54" spans="1:44" x14ac:dyDescent="0.2">
      <c r="H54" s="816"/>
      <c r="I54" s="816"/>
      <c r="J54" s="816"/>
      <c r="K54" s="816"/>
      <c r="L54" s="816"/>
      <c r="M54" s="816"/>
      <c r="N54" s="816"/>
      <c r="O54" s="816"/>
      <c r="P54" s="816"/>
      <c r="Q54" s="816"/>
      <c r="R54" s="816"/>
      <c r="S54" s="816"/>
      <c r="T54" s="816"/>
      <c r="U54" s="816"/>
      <c r="V54" s="816"/>
      <c r="W54" s="816"/>
      <c r="X54" s="816"/>
      <c r="Y54" s="813"/>
      <c r="Z54" s="813"/>
      <c r="AA54" s="813"/>
      <c r="AB54" s="813"/>
      <c r="AC54" s="813"/>
      <c r="AD54" s="813"/>
      <c r="AE54" s="813"/>
      <c r="AF54" s="813"/>
      <c r="AG54" s="813"/>
      <c r="AH54" s="813"/>
      <c r="AI54" s="813"/>
      <c r="AJ54" s="813"/>
      <c r="AK54" s="813"/>
      <c r="AL54" s="813"/>
      <c r="AM54" s="813"/>
      <c r="AN54" s="813"/>
      <c r="AO54" s="813"/>
      <c r="AP54" s="813"/>
      <c r="AQ54" s="813"/>
      <c r="AR54" s="283"/>
    </row>
    <row r="55" spans="1:44" x14ac:dyDescent="0.2">
      <c r="H55" s="816"/>
      <c r="I55" s="816"/>
      <c r="J55" s="816"/>
      <c r="K55" s="816"/>
      <c r="L55" s="816"/>
      <c r="M55" s="816"/>
      <c r="N55" s="816"/>
      <c r="O55" s="816"/>
      <c r="P55" s="816"/>
      <c r="Q55" s="816"/>
      <c r="R55" s="816"/>
      <c r="S55" s="816"/>
      <c r="T55" s="816"/>
      <c r="U55" s="816"/>
      <c r="V55" s="816"/>
      <c r="W55" s="816"/>
      <c r="X55" s="816"/>
      <c r="Y55" s="813"/>
      <c r="Z55" s="813"/>
      <c r="AA55" s="813"/>
      <c r="AB55" s="813"/>
      <c r="AC55" s="813"/>
      <c r="AD55" s="813"/>
      <c r="AE55" s="813"/>
      <c r="AF55" s="813"/>
      <c r="AG55" s="813"/>
      <c r="AH55" s="813"/>
      <c r="AI55" s="813"/>
      <c r="AJ55" s="813"/>
      <c r="AK55" s="813"/>
      <c r="AL55" s="813"/>
      <c r="AM55" s="813"/>
      <c r="AN55" s="813"/>
      <c r="AO55" s="813"/>
      <c r="AP55" s="813"/>
      <c r="AQ55" s="813"/>
      <c r="AR55" s="283"/>
    </row>
    <row r="56" spans="1:44" x14ac:dyDescent="0.2">
      <c r="H56" s="816"/>
      <c r="I56" s="816"/>
      <c r="J56" s="816"/>
      <c r="K56" s="816"/>
      <c r="L56" s="816"/>
      <c r="M56" s="816"/>
      <c r="N56" s="816"/>
      <c r="O56" s="816"/>
      <c r="P56" s="816"/>
      <c r="Q56" s="816"/>
      <c r="R56" s="816"/>
      <c r="S56" s="816"/>
      <c r="T56" s="816"/>
      <c r="U56" s="816"/>
      <c r="V56" s="816"/>
      <c r="W56" s="816"/>
      <c r="X56" s="816"/>
      <c r="Y56" s="813"/>
      <c r="Z56" s="813"/>
      <c r="AA56" s="813"/>
      <c r="AB56" s="813"/>
      <c r="AC56" s="813"/>
      <c r="AD56" s="813"/>
      <c r="AE56" s="813"/>
      <c r="AF56" s="813"/>
      <c r="AG56" s="813"/>
      <c r="AH56" s="813"/>
      <c r="AI56" s="813"/>
      <c r="AJ56" s="813"/>
      <c r="AK56" s="813"/>
      <c r="AL56" s="813"/>
      <c r="AM56" s="813"/>
      <c r="AN56" s="813"/>
      <c r="AO56" s="813"/>
      <c r="AP56" s="813"/>
      <c r="AQ56" s="813"/>
      <c r="AR56" s="283"/>
    </row>
    <row r="57" spans="1:44" x14ac:dyDescent="0.2">
      <c r="H57" s="816"/>
      <c r="I57" s="816"/>
      <c r="J57" s="816"/>
      <c r="K57" s="816"/>
      <c r="L57" s="816"/>
      <c r="M57" s="816"/>
      <c r="N57" s="816"/>
      <c r="O57" s="816"/>
      <c r="P57" s="816"/>
      <c r="Q57" s="816"/>
      <c r="R57" s="816"/>
      <c r="S57" s="816"/>
      <c r="T57" s="816"/>
      <c r="U57" s="816"/>
      <c r="V57" s="816"/>
      <c r="W57" s="816"/>
      <c r="X57" s="816"/>
      <c r="Y57" s="813"/>
      <c r="Z57" s="813"/>
      <c r="AA57" s="813"/>
      <c r="AB57" s="813"/>
      <c r="AC57" s="813"/>
      <c r="AD57" s="813"/>
      <c r="AE57" s="813"/>
      <c r="AF57" s="813"/>
      <c r="AG57" s="813"/>
      <c r="AH57" s="813"/>
      <c r="AI57" s="813"/>
      <c r="AJ57" s="813"/>
      <c r="AK57" s="813"/>
      <c r="AL57" s="813"/>
      <c r="AM57" s="813"/>
      <c r="AN57" s="813"/>
      <c r="AO57" s="813"/>
      <c r="AP57" s="813"/>
      <c r="AQ57" s="813"/>
      <c r="AR57" s="283"/>
    </row>
    <row r="58" spans="1:44" x14ac:dyDescent="0.2">
      <c r="H58" s="816"/>
      <c r="I58" s="816"/>
      <c r="J58" s="816"/>
      <c r="K58" s="816"/>
      <c r="L58" s="816"/>
      <c r="M58" s="816"/>
      <c r="N58" s="816"/>
      <c r="O58" s="816"/>
      <c r="P58" s="816"/>
      <c r="Q58" s="816"/>
      <c r="R58" s="816"/>
      <c r="S58" s="816"/>
      <c r="T58" s="816"/>
      <c r="U58" s="816"/>
      <c r="V58" s="816"/>
      <c r="W58" s="816"/>
      <c r="X58" s="816"/>
      <c r="Y58" s="813"/>
      <c r="Z58" s="813"/>
      <c r="AA58" s="813"/>
      <c r="AB58" s="813"/>
      <c r="AC58" s="813"/>
      <c r="AD58" s="813"/>
      <c r="AE58" s="813"/>
      <c r="AF58" s="813"/>
      <c r="AG58" s="813"/>
      <c r="AH58" s="813"/>
      <c r="AI58" s="813"/>
      <c r="AJ58" s="813"/>
      <c r="AK58" s="813"/>
      <c r="AL58" s="813"/>
      <c r="AM58" s="813"/>
      <c r="AN58" s="813"/>
      <c r="AO58" s="813"/>
      <c r="AP58" s="813"/>
      <c r="AQ58" s="813"/>
      <c r="AR58" s="283"/>
    </row>
    <row r="60" spans="1:44" ht="13.5" x14ac:dyDescent="0.25">
      <c r="B60" s="298"/>
    </row>
    <row r="61" spans="1:44" ht="13.5" x14ac:dyDescent="0.25">
      <c r="B61" s="298"/>
    </row>
    <row r="62" spans="1:44" ht="13.5" x14ac:dyDescent="0.25">
      <c r="B62" s="298"/>
    </row>
    <row r="63" spans="1:44" ht="13.5" x14ac:dyDescent="0.25">
      <c r="B63" s="298"/>
    </row>
    <row r="64" spans="1:44" ht="13.5" x14ac:dyDescent="0.25">
      <c r="B64" s="298"/>
    </row>
    <row r="65" spans="2:2" ht="13.5" x14ac:dyDescent="0.25">
      <c r="B65" s="298"/>
    </row>
    <row r="66" spans="2:2" ht="13.5" x14ac:dyDescent="0.25">
      <c r="B66" s="298"/>
    </row>
    <row r="67" spans="2:2" ht="13.5" x14ac:dyDescent="0.25">
      <c r="B67" s="298"/>
    </row>
    <row r="68" spans="2:2" ht="13.5" x14ac:dyDescent="0.25">
      <c r="B68" s="298"/>
    </row>
    <row r="69" spans="2:2" ht="13.5" x14ac:dyDescent="0.25">
      <c r="B69" s="298"/>
    </row>
    <row r="70" spans="2:2" ht="13.5" x14ac:dyDescent="0.25">
      <c r="B70" s="298"/>
    </row>
    <row r="71" spans="2:2" ht="13.5" x14ac:dyDescent="0.25">
      <c r="B71" s="298"/>
    </row>
    <row r="72" spans="2:2" ht="13.5" x14ac:dyDescent="0.25">
      <c r="B72" s="298"/>
    </row>
    <row r="73" spans="2:2" ht="13.5" x14ac:dyDescent="0.25">
      <c r="B73" s="298"/>
    </row>
    <row r="74" spans="2:2" ht="13.5" x14ac:dyDescent="0.25">
      <c r="B74" s="298"/>
    </row>
    <row r="75" spans="2:2" ht="13.5" x14ac:dyDescent="0.25">
      <c r="B75" s="298"/>
    </row>
    <row r="76" spans="2:2" ht="13.5" x14ac:dyDescent="0.25">
      <c r="B76" s="298"/>
    </row>
    <row r="77" spans="2:2" ht="13.5" x14ac:dyDescent="0.25">
      <c r="B77" s="298"/>
    </row>
    <row r="78" spans="2:2" ht="13.5" x14ac:dyDescent="0.25">
      <c r="B78" s="298"/>
    </row>
    <row r="79" spans="2:2" ht="13.5" x14ac:dyDescent="0.25">
      <c r="B79" s="298"/>
    </row>
    <row r="80" spans="2:2" ht="14.25" x14ac:dyDescent="0.3">
      <c r="B80" s="299"/>
    </row>
    <row r="81" spans="1:25" ht="14.25" x14ac:dyDescent="0.3">
      <c r="B81" s="300"/>
    </row>
    <row r="82" spans="1:25" ht="14.25" x14ac:dyDescent="0.3">
      <c r="B82" s="299"/>
    </row>
    <row r="83" spans="1:25" ht="14.25" x14ac:dyDescent="0.3">
      <c r="B83" s="299"/>
    </row>
    <row r="84" spans="1:25" ht="14.25" x14ac:dyDescent="0.3">
      <c r="B84" s="300"/>
    </row>
    <row r="85" spans="1:25" ht="14.25" x14ac:dyDescent="0.3">
      <c r="B85" s="300"/>
    </row>
    <row r="86" spans="1:25" ht="13.5" x14ac:dyDescent="0.2">
      <c r="B86" s="301"/>
    </row>
    <row r="87" spans="1:25" s="303" customFormat="1" ht="14.25" x14ac:dyDescent="0.3">
      <c r="A87" s="282"/>
      <c r="B87" s="302"/>
    </row>
    <row r="88" spans="1:25" s="303" customFormat="1" ht="14.25" x14ac:dyDescent="0.3">
      <c r="A88" s="282"/>
      <c r="B88" s="302"/>
    </row>
    <row r="89" spans="1:25" s="303" customFormat="1" ht="14.25" x14ac:dyDescent="0.3">
      <c r="A89" s="282"/>
      <c r="B89" s="302"/>
    </row>
    <row r="90" spans="1:25" s="303" customFormat="1" ht="14.25" x14ac:dyDescent="0.3">
      <c r="A90" s="282"/>
      <c r="B90" s="304"/>
      <c r="R90" s="304"/>
      <c r="S90" s="304"/>
      <c r="T90" s="304"/>
      <c r="U90" s="304"/>
      <c r="V90" s="304"/>
      <c r="W90" s="304"/>
      <c r="X90" s="304"/>
    </row>
    <row r="91" spans="1:25" s="303" customFormat="1" ht="14.25" x14ac:dyDescent="0.3">
      <c r="A91" s="282"/>
      <c r="B91" s="304"/>
      <c r="R91" s="304"/>
      <c r="S91" s="304"/>
      <c r="T91" s="304"/>
      <c r="U91" s="304"/>
      <c r="V91" s="304"/>
      <c r="W91" s="304"/>
      <c r="X91" s="304"/>
      <c r="Y91" s="304"/>
    </row>
    <row r="92" spans="1:25" s="303" customFormat="1" x14ac:dyDescent="0.2">
      <c r="A92" s="282"/>
    </row>
    <row r="93" spans="1:25" s="303" customFormat="1" x14ac:dyDescent="0.2">
      <c r="A93" s="282"/>
    </row>
  </sheetData>
  <sheetProtection formatCells="0" formatColumns="0" formatRows="0" insertColumns="0" insertRows="0" deleteColumns="0" deleteRows="0"/>
  <mergeCells count="15">
    <mergeCell ref="AH19:AP21"/>
    <mergeCell ref="P4:AF5"/>
    <mergeCell ref="AH14:AP14"/>
    <mergeCell ref="H50:O50"/>
    <mergeCell ref="P50:X50"/>
    <mergeCell ref="Y50:AQ58"/>
    <mergeCell ref="H51:O58"/>
    <mergeCell ref="P51:X58"/>
    <mergeCell ref="N7:AG7"/>
    <mergeCell ref="AR1:AX1"/>
    <mergeCell ref="I2:L2"/>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75" zoomScaleNormal="175" workbookViewId="0">
      <selection activeCell="L5" sqref="L5:BV5"/>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2843</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46"/>
      <c r="GR2" s="346"/>
      <c r="GS2" s="346"/>
      <c r="GT2" s="346"/>
      <c r="GU2" s="346"/>
      <c r="GV2" s="346"/>
      <c r="GW2" s="347"/>
    </row>
    <row r="3" spans="2:205" ht="3" customHeight="1" x14ac:dyDescent="0.2"/>
    <row r="4" spans="2:205" s="129" customFormat="1" ht="2.25" customHeight="1" thickBot="1" x14ac:dyDescent="0.25">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ht="25.5" customHeight="1" x14ac:dyDescent="0.2">
      <c r="B5" s="1358" t="str">
        <f>SUVAHAVUJ!$C$2</f>
        <v>Označenie</v>
      </c>
      <c r="C5" s="1359"/>
      <c r="D5" s="1359"/>
      <c r="E5" s="1359"/>
      <c r="F5" s="1359"/>
      <c r="G5" s="1359"/>
      <c r="H5" s="1359"/>
      <c r="I5" s="1359"/>
      <c r="J5" s="1359"/>
      <c r="K5" s="1360"/>
      <c r="L5" s="1361" t="str">
        <f>SUVAHAVUJ!$AE$1</f>
        <v>STRANA PASÍV</v>
      </c>
      <c r="M5" s="1362"/>
      <c r="N5" s="1362"/>
      <c r="O5" s="1362"/>
      <c r="P5" s="1362"/>
      <c r="Q5" s="1362"/>
      <c r="R5" s="1362"/>
      <c r="S5" s="1362"/>
      <c r="T5" s="1362"/>
      <c r="U5" s="1362"/>
      <c r="V5" s="1362"/>
      <c r="W5" s="1362"/>
      <c r="X5" s="1362"/>
      <c r="Y5" s="1362"/>
      <c r="Z5" s="1362"/>
      <c r="AA5" s="1362"/>
      <c r="AB5" s="1362"/>
      <c r="AC5" s="1362"/>
      <c r="AD5" s="1362"/>
      <c r="AE5" s="1362"/>
      <c r="AF5" s="1362"/>
      <c r="AG5" s="1362"/>
      <c r="AH5" s="1362"/>
      <c r="AI5" s="1362"/>
      <c r="AJ5" s="1362"/>
      <c r="AK5" s="1362"/>
      <c r="AL5" s="1362"/>
      <c r="AM5" s="1362"/>
      <c r="AN5" s="1362"/>
      <c r="AO5" s="1362"/>
      <c r="AP5" s="1362"/>
      <c r="AQ5" s="1362"/>
      <c r="AR5" s="1362"/>
      <c r="AS5" s="1362"/>
      <c r="AT5" s="1362"/>
      <c r="AU5" s="1362"/>
      <c r="AV5" s="1362"/>
      <c r="AW5" s="1362"/>
      <c r="AX5" s="1362"/>
      <c r="AY5" s="1362"/>
      <c r="AZ5" s="1362"/>
      <c r="BA5" s="1362"/>
      <c r="BB5" s="1362"/>
      <c r="BC5" s="1362"/>
      <c r="BD5" s="1362"/>
      <c r="BE5" s="1362"/>
      <c r="BF5" s="1362"/>
      <c r="BG5" s="1362"/>
      <c r="BH5" s="1362"/>
      <c r="BI5" s="1362"/>
      <c r="BJ5" s="1362"/>
      <c r="BK5" s="1362"/>
      <c r="BL5" s="1362"/>
      <c r="BM5" s="1362"/>
      <c r="BN5" s="1362"/>
      <c r="BO5" s="1362"/>
      <c r="BP5" s="1362"/>
      <c r="BQ5" s="1362"/>
      <c r="BR5" s="1362"/>
      <c r="BS5" s="1362"/>
      <c r="BT5" s="1362"/>
      <c r="BU5" s="1362"/>
      <c r="BV5" s="1363"/>
      <c r="BW5" s="1364" t="str">
        <f>SUVAHAVUJ!$E$2</f>
        <v>Číslo riadku</v>
      </c>
      <c r="BX5" s="1365"/>
      <c r="BY5" s="1365"/>
      <c r="BZ5" s="1365"/>
      <c r="CA5" s="1365"/>
      <c r="CB5" s="1365"/>
      <c r="CC5" s="1365"/>
      <c r="CD5" s="1366"/>
      <c r="CE5" s="1367" t="str">
        <f>SUVAHAVUJ!$N$148</f>
        <v>Bežné účtovné obdobie</v>
      </c>
      <c r="CF5" s="1368"/>
      <c r="CG5" s="1368"/>
      <c r="CH5" s="1368"/>
      <c r="CI5" s="1368"/>
      <c r="CJ5" s="1368"/>
      <c r="CK5" s="1368"/>
      <c r="CL5" s="1368"/>
      <c r="CM5" s="1368"/>
      <c r="CN5" s="1368"/>
      <c r="CO5" s="1368"/>
      <c r="CP5" s="1368"/>
      <c r="CQ5" s="1368"/>
      <c r="CR5" s="1368"/>
      <c r="CS5" s="1368"/>
      <c r="CT5" s="1368"/>
      <c r="CU5" s="1368"/>
      <c r="CV5" s="1368"/>
      <c r="CW5" s="1368"/>
      <c r="CX5" s="1368"/>
      <c r="CY5" s="1368"/>
      <c r="CZ5" s="1368"/>
      <c r="DA5" s="1368"/>
      <c r="DB5" s="1368"/>
      <c r="DC5" s="1368"/>
      <c r="DD5" s="1368"/>
      <c r="DE5" s="1368"/>
      <c r="DF5" s="1368"/>
      <c r="DG5" s="1368"/>
      <c r="DH5" s="1368"/>
      <c r="DI5" s="1368"/>
      <c r="DJ5" s="1368"/>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9"/>
      <c r="EN5" s="1370" t="str">
        <f>SUVAHAVUJ!$S$148</f>
        <v>Bezprostredne predchádzajúce účtovné obdobie</v>
      </c>
      <c r="EO5" s="1371"/>
      <c r="EP5" s="1371"/>
      <c r="EQ5" s="1371"/>
      <c r="ER5" s="1371"/>
      <c r="ES5" s="1371"/>
      <c r="ET5" s="1371"/>
      <c r="EU5" s="1371"/>
      <c r="EV5" s="1371"/>
      <c r="EW5" s="1371"/>
      <c r="EX5" s="1371"/>
      <c r="EY5" s="1371"/>
      <c r="EZ5" s="1371"/>
      <c r="FA5" s="1371"/>
      <c r="FB5" s="1371"/>
      <c r="FC5" s="1371"/>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2:205" s="129" customFormat="1" ht="24" customHeight="1" x14ac:dyDescent="0.2">
      <c r="B6" s="1432" t="s">
        <v>2196</v>
      </c>
      <c r="C6" s="1433"/>
      <c r="D6" s="1433"/>
      <c r="E6" s="1433"/>
      <c r="F6" s="1433"/>
      <c r="G6" s="1433"/>
      <c r="H6" s="1433"/>
      <c r="I6" s="1433"/>
      <c r="J6" s="1433"/>
      <c r="K6" s="1434"/>
      <c r="L6" s="1437" t="str">
        <f>SUVAHAVUJ!$D$120</f>
        <v>Dlhodobé rezervy r. 119 + r. 120</v>
      </c>
      <c r="M6" s="1438"/>
      <c r="N6" s="1438"/>
      <c r="O6" s="1438"/>
      <c r="P6" s="1438"/>
      <c r="Q6" s="1438"/>
      <c r="R6" s="1438"/>
      <c r="S6" s="1438"/>
      <c r="T6" s="1438"/>
      <c r="U6" s="1438"/>
      <c r="V6" s="1438"/>
      <c r="W6" s="1438"/>
      <c r="X6" s="1438"/>
      <c r="Y6" s="1438"/>
      <c r="Z6" s="1438"/>
      <c r="AA6" s="1438"/>
      <c r="AB6" s="1438"/>
      <c r="AC6" s="1438"/>
      <c r="AD6" s="1438"/>
      <c r="AE6" s="1438"/>
      <c r="AF6" s="1438"/>
      <c r="AG6" s="1438"/>
      <c r="AH6" s="1438"/>
      <c r="AI6" s="1438"/>
      <c r="AJ6" s="1438"/>
      <c r="AK6" s="1438"/>
      <c r="AL6" s="1438"/>
      <c r="AM6" s="1438"/>
      <c r="AN6" s="1438"/>
      <c r="AO6" s="1438"/>
      <c r="AP6" s="1438"/>
      <c r="AQ6" s="1438"/>
      <c r="AR6" s="1438"/>
      <c r="AS6" s="1438"/>
      <c r="AT6" s="1438"/>
      <c r="AU6" s="1438"/>
      <c r="AV6" s="1438"/>
      <c r="AW6" s="1438"/>
      <c r="AX6" s="1438"/>
      <c r="AY6" s="1438"/>
      <c r="AZ6" s="1438"/>
      <c r="BA6" s="1438"/>
      <c r="BB6" s="1438"/>
      <c r="BC6" s="1438"/>
      <c r="BD6" s="1438"/>
      <c r="BE6" s="1438"/>
      <c r="BF6" s="1438"/>
      <c r="BG6" s="1438"/>
      <c r="BH6" s="1438"/>
      <c r="BI6" s="1438"/>
      <c r="BJ6" s="1438"/>
      <c r="BK6" s="1438"/>
      <c r="BL6" s="1438"/>
      <c r="BM6" s="1438"/>
      <c r="BN6" s="1438"/>
      <c r="BO6" s="1438"/>
      <c r="BP6" s="1438"/>
      <c r="BQ6" s="1438"/>
      <c r="BR6" s="1438"/>
      <c r="BS6" s="1438"/>
      <c r="BT6" s="1438"/>
      <c r="BU6" s="1438"/>
      <c r="BV6" s="1438"/>
      <c r="BW6" s="1347" t="s">
        <v>889</v>
      </c>
      <c r="BX6" s="1348"/>
      <c r="BY6" s="1348"/>
      <c r="BZ6" s="1348"/>
      <c r="CA6" s="1348"/>
      <c r="CB6" s="1348"/>
      <c r="CC6" s="1348"/>
      <c r="CD6" s="1349"/>
      <c r="CE6" s="1306" t="str">
        <f>MID(SUVAHAVUJ!AF120,1,1)</f>
        <v xml:space="preserve"> </v>
      </c>
      <c r="CF6" s="1306"/>
      <c r="CG6" s="1306"/>
      <c r="CH6" s="1306"/>
      <c r="CI6" s="1306"/>
      <c r="CJ6" s="1306" t="str">
        <f>MID(SUVAHAVUJ!AF120,2,1)</f>
        <v xml:space="preserve"> </v>
      </c>
      <c r="CK6" s="1306"/>
      <c r="CL6" s="1306"/>
      <c r="CM6" s="1306"/>
      <c r="CN6" s="1306"/>
      <c r="CO6" s="1306"/>
      <c r="CP6" s="1306" t="str">
        <f>MID(SUVAHAVUJ!AF120,3,1)</f>
        <v xml:space="preserve"> </v>
      </c>
      <c r="CQ6" s="1306"/>
      <c r="CR6" s="1306"/>
      <c r="CS6" s="1306"/>
      <c r="CT6" s="1306"/>
      <c r="CU6" s="1306" t="str">
        <f>MID(SUVAHAVUJ!AF120,4,1)</f>
        <v xml:space="preserve"> </v>
      </c>
      <c r="CV6" s="1306"/>
      <c r="CW6" s="1306"/>
      <c r="CX6" s="1306"/>
      <c r="CY6" s="1306"/>
      <c r="CZ6" s="1306"/>
      <c r="DA6" s="1306" t="str">
        <f>MID(SUVAHAVUJ!AF120,5,1)</f>
        <v xml:space="preserve"> </v>
      </c>
      <c r="DB6" s="1306"/>
      <c r="DC6" s="1306"/>
      <c r="DD6" s="1306"/>
      <c r="DE6" s="1306"/>
      <c r="DF6" s="1306" t="str">
        <f>MID(SUVAHAVUJ!AF120,6,1)</f>
        <v xml:space="preserve"> </v>
      </c>
      <c r="DG6" s="1306"/>
      <c r="DH6" s="1306"/>
      <c r="DI6" s="1306"/>
      <c r="DJ6" s="1306"/>
      <c r="DK6" s="1306"/>
      <c r="DL6" s="1306" t="str">
        <f>MID(SUVAHAVUJ!AF120,7,1)</f>
        <v xml:space="preserve"> </v>
      </c>
      <c r="DM6" s="1306"/>
      <c r="DN6" s="1306"/>
      <c r="DO6" s="1306"/>
      <c r="DP6" s="1306"/>
      <c r="DQ6" s="1306"/>
      <c r="DR6" s="1306" t="str">
        <f>MID(SUVAHAVUJ!AF120,8,1)</f>
        <v xml:space="preserve"> </v>
      </c>
      <c r="DS6" s="1306"/>
      <c r="DT6" s="1306"/>
      <c r="DU6" s="1306"/>
      <c r="DV6" s="1306"/>
      <c r="DW6" s="1333" t="str">
        <f>MID(SUVAHAVUJ!AF120,9,1)</f>
        <v xml:space="preserve"> </v>
      </c>
      <c r="DX6" s="1333"/>
      <c r="DY6" s="1333"/>
      <c r="DZ6" s="1333"/>
      <c r="EA6" s="1333"/>
      <c r="EB6" s="1333"/>
      <c r="EC6" s="1333" t="str">
        <f>MID(SUVAHAVUJ!AF120,10,1)</f>
        <v xml:space="preserve"> </v>
      </c>
      <c r="ED6" s="1333"/>
      <c r="EE6" s="1333"/>
      <c r="EF6" s="1333"/>
      <c r="EG6" s="1333"/>
      <c r="EH6" s="1306" t="str">
        <f>MID(SUVAHAVUJ!AF120,11,1)</f>
        <v>0</v>
      </c>
      <c r="EI6" s="1306"/>
      <c r="EJ6" s="1306"/>
      <c r="EK6" s="1306"/>
      <c r="EL6" s="1306"/>
      <c r="EM6" s="1316"/>
      <c r="EN6" s="354"/>
      <c r="EO6" s="355"/>
      <c r="EP6" s="1306" t="str">
        <f>MID(SUVAHAVUJ!AG120,1,1)</f>
        <v xml:space="preserve"> </v>
      </c>
      <c r="EQ6" s="1306"/>
      <c r="ER6" s="1306"/>
      <c r="ES6" s="1306"/>
      <c r="ET6" s="1306"/>
      <c r="EU6" s="1306"/>
      <c r="EV6" s="1306" t="str">
        <f>MID(SUVAHAVUJ!AG120,2,1)</f>
        <v xml:space="preserve"> </v>
      </c>
      <c r="EW6" s="1306"/>
      <c r="EX6" s="1306"/>
      <c r="EY6" s="1306"/>
      <c r="EZ6" s="1306"/>
      <c r="FA6" s="1306" t="str">
        <f>MID(SUVAHAVUJ!AG120,3,1)</f>
        <v xml:space="preserve"> </v>
      </c>
      <c r="FB6" s="1306"/>
      <c r="FC6" s="1306"/>
      <c r="FD6" s="1306"/>
      <c r="FE6" s="1306"/>
      <c r="FF6" s="1306"/>
      <c r="FG6" s="1306" t="str">
        <f>MID(SUVAHAVUJ!AG120,4,1)</f>
        <v xml:space="preserve"> </v>
      </c>
      <c r="FH6" s="1306"/>
      <c r="FI6" s="1306"/>
      <c r="FJ6" s="1306"/>
      <c r="FK6" s="1306"/>
      <c r="FL6" s="1307" t="str">
        <f>MID(SUVAHAVUJ!AG120,5,1)</f>
        <v xml:space="preserve"> </v>
      </c>
      <c r="FM6" s="1307"/>
      <c r="FN6" s="1307"/>
      <c r="FO6" s="1307"/>
      <c r="FP6" s="1307"/>
      <c r="FQ6" s="1307"/>
      <c r="FR6" s="1307" t="str">
        <f>MID(SUVAHAVUJ!AG120,6,1)</f>
        <v xml:space="preserve"> </v>
      </c>
      <c r="FS6" s="1307"/>
      <c r="FT6" s="1307"/>
      <c r="FU6" s="1307"/>
      <c r="FV6" s="1307"/>
      <c r="FW6" s="1331" t="str">
        <f>MID(SUVAHAVUJ!AG120,7,1)</f>
        <v xml:space="preserve"> </v>
      </c>
      <c r="FX6" s="1331"/>
      <c r="FY6" s="1331"/>
      <c r="FZ6" s="1331"/>
      <c r="GA6" s="1331"/>
      <c r="GB6" s="1331"/>
      <c r="GC6" s="1331" t="str">
        <f>MID(SUVAHAVUJ!AG120,8,1)</f>
        <v xml:space="preserve"> </v>
      </c>
      <c r="GD6" s="1331"/>
      <c r="GE6" s="1331"/>
      <c r="GF6" s="1331"/>
      <c r="GG6" s="1331"/>
      <c r="GH6" s="1331" t="str">
        <f>MID(SUVAHAVUJ!AG120,9,1)</f>
        <v xml:space="preserve"> </v>
      </c>
      <c r="GI6" s="1331"/>
      <c r="GJ6" s="1331"/>
      <c r="GK6" s="1331"/>
      <c r="GL6" s="1331"/>
      <c r="GM6" s="1331"/>
      <c r="GN6" s="1331" t="str">
        <f>MID(SUVAHAVUJ!AG120,10,1)</f>
        <v xml:space="preserve"> </v>
      </c>
      <c r="GO6" s="1331"/>
      <c r="GP6" s="1331"/>
      <c r="GQ6" s="1331"/>
      <c r="GR6" s="1331"/>
      <c r="GS6" s="1331" t="str">
        <f>MID(SUVAHAVUJ!AG120,11,1)</f>
        <v>0</v>
      </c>
      <c r="GT6" s="1331"/>
      <c r="GU6" s="1331"/>
      <c r="GV6" s="1331"/>
      <c r="GW6" s="1332"/>
    </row>
    <row r="7" spans="2:205" ht="24" customHeight="1" x14ac:dyDescent="0.2">
      <c r="B7" s="1350" t="s">
        <v>2199</v>
      </c>
      <c r="C7" s="1351"/>
      <c r="D7" s="1351"/>
      <c r="E7" s="1351"/>
      <c r="F7" s="1351"/>
      <c r="G7" s="1351"/>
      <c r="H7" s="1351"/>
      <c r="I7" s="1351"/>
      <c r="J7" s="1351"/>
      <c r="K7" s="1352"/>
      <c r="L7" s="1435" t="str">
        <f>SUVAHAVUJ!$D$121</f>
        <v>Zákonné rezervy  (451A)</v>
      </c>
      <c r="M7" s="1436"/>
      <c r="N7" s="1436"/>
      <c r="O7" s="1436"/>
      <c r="P7" s="1436"/>
      <c r="Q7" s="1436"/>
      <c r="R7" s="1436"/>
      <c r="S7" s="1436"/>
      <c r="T7" s="1436"/>
      <c r="U7" s="1436"/>
      <c r="V7" s="1436"/>
      <c r="W7" s="1436"/>
      <c r="X7" s="1436"/>
      <c r="Y7" s="1436"/>
      <c r="Z7" s="1436"/>
      <c r="AA7" s="1436"/>
      <c r="AB7" s="1436"/>
      <c r="AC7" s="1436"/>
      <c r="AD7" s="1436"/>
      <c r="AE7" s="1436"/>
      <c r="AF7" s="1436"/>
      <c r="AG7" s="1436"/>
      <c r="AH7" s="1436"/>
      <c r="AI7" s="1436"/>
      <c r="AJ7" s="1436"/>
      <c r="AK7" s="1436"/>
      <c r="AL7" s="1436"/>
      <c r="AM7" s="1436"/>
      <c r="AN7" s="1436"/>
      <c r="AO7" s="1436"/>
      <c r="AP7" s="1436"/>
      <c r="AQ7" s="1436"/>
      <c r="AR7" s="1436"/>
      <c r="AS7" s="1436"/>
      <c r="AT7" s="1436"/>
      <c r="AU7" s="1436"/>
      <c r="AV7" s="1436"/>
      <c r="AW7" s="1436"/>
      <c r="AX7" s="1436"/>
      <c r="AY7" s="1436"/>
      <c r="AZ7" s="1436"/>
      <c r="BA7" s="1436"/>
      <c r="BB7" s="1436"/>
      <c r="BC7" s="1436"/>
      <c r="BD7" s="1436"/>
      <c r="BE7" s="1436"/>
      <c r="BF7" s="1436"/>
      <c r="BG7" s="1436"/>
      <c r="BH7" s="1436"/>
      <c r="BI7" s="1436"/>
      <c r="BJ7" s="1436"/>
      <c r="BK7" s="1436"/>
      <c r="BL7" s="1436"/>
      <c r="BM7" s="1436"/>
      <c r="BN7" s="1436"/>
      <c r="BO7" s="1436"/>
      <c r="BP7" s="1436"/>
      <c r="BQ7" s="1436"/>
      <c r="BR7" s="1436"/>
      <c r="BS7" s="1436"/>
      <c r="BT7" s="1436"/>
      <c r="BU7" s="1436"/>
      <c r="BV7" s="1436"/>
      <c r="BW7" s="1355" t="s">
        <v>404</v>
      </c>
      <c r="BX7" s="1356"/>
      <c r="BY7" s="1356"/>
      <c r="BZ7" s="1356"/>
      <c r="CA7" s="1356"/>
      <c r="CB7" s="1356"/>
      <c r="CC7" s="1356"/>
      <c r="CD7" s="1357"/>
      <c r="CE7" s="1306" t="str">
        <f>MID(SUVAHAVUJ!AF121,1,1)</f>
        <v xml:space="preserve"> </v>
      </c>
      <c r="CF7" s="1306"/>
      <c r="CG7" s="1306"/>
      <c r="CH7" s="1306"/>
      <c r="CI7" s="1306"/>
      <c r="CJ7" s="1306" t="str">
        <f>MID(SUVAHAVUJ!AF121,2,1)</f>
        <v xml:space="preserve"> </v>
      </c>
      <c r="CK7" s="1306"/>
      <c r="CL7" s="1306"/>
      <c r="CM7" s="1306"/>
      <c r="CN7" s="1306"/>
      <c r="CO7" s="1306"/>
      <c r="CP7" s="1306" t="str">
        <f>MID(SUVAHAVUJ!AF121,3,1)</f>
        <v xml:space="preserve"> </v>
      </c>
      <c r="CQ7" s="1306"/>
      <c r="CR7" s="1306"/>
      <c r="CS7" s="1306"/>
      <c r="CT7" s="1306"/>
      <c r="CU7" s="1306" t="str">
        <f>MID(SUVAHAVUJ!AF121,4,1)</f>
        <v xml:space="preserve"> </v>
      </c>
      <c r="CV7" s="1306"/>
      <c r="CW7" s="1306"/>
      <c r="CX7" s="1306"/>
      <c r="CY7" s="1306"/>
      <c r="CZ7" s="1306"/>
      <c r="DA7" s="1306" t="str">
        <f>MID(SUVAHAVUJ!AF121,5,1)</f>
        <v xml:space="preserve"> </v>
      </c>
      <c r="DB7" s="1306"/>
      <c r="DC7" s="1306"/>
      <c r="DD7" s="1306"/>
      <c r="DE7" s="1306"/>
      <c r="DF7" s="1306" t="str">
        <f>MID(SUVAHAVUJ!AF121,6,1)</f>
        <v xml:space="preserve"> </v>
      </c>
      <c r="DG7" s="1306"/>
      <c r="DH7" s="1306"/>
      <c r="DI7" s="1306"/>
      <c r="DJ7" s="1306"/>
      <c r="DK7" s="1306"/>
      <c r="DL7" s="1306" t="str">
        <f>MID(SUVAHAVUJ!AF121,7,1)</f>
        <v xml:space="preserve"> </v>
      </c>
      <c r="DM7" s="1306"/>
      <c r="DN7" s="1306"/>
      <c r="DO7" s="1306"/>
      <c r="DP7" s="1306"/>
      <c r="DQ7" s="1306"/>
      <c r="DR7" s="1306" t="str">
        <f>MID(SUVAHAVUJ!AF121,8,1)</f>
        <v xml:space="preserve"> </v>
      </c>
      <c r="DS7" s="1306"/>
      <c r="DT7" s="1306"/>
      <c r="DU7" s="1306"/>
      <c r="DV7" s="1306"/>
      <c r="DW7" s="1333" t="str">
        <f>MID(SUVAHAVUJ!AF121,9,1)</f>
        <v xml:space="preserve"> </v>
      </c>
      <c r="DX7" s="1333"/>
      <c r="DY7" s="1333"/>
      <c r="DZ7" s="1333"/>
      <c r="EA7" s="1333"/>
      <c r="EB7" s="1333"/>
      <c r="EC7" s="1333" t="str">
        <f>MID(SUVAHAVUJ!AF121,10,1)</f>
        <v xml:space="preserve"> </v>
      </c>
      <c r="ED7" s="1333"/>
      <c r="EE7" s="1333"/>
      <c r="EF7" s="1333"/>
      <c r="EG7" s="1333"/>
      <c r="EH7" s="1306" t="str">
        <f>MID(SUVAHAVUJ!AF121,11,1)</f>
        <v>0</v>
      </c>
      <c r="EI7" s="1306"/>
      <c r="EJ7" s="1306"/>
      <c r="EK7" s="1306"/>
      <c r="EL7" s="1306"/>
      <c r="EM7" s="1316"/>
      <c r="EN7" s="354"/>
      <c r="EO7" s="355"/>
      <c r="EP7" s="1306" t="str">
        <f>MID(SUVAHAVUJ!AG121,1,1)</f>
        <v xml:space="preserve"> </v>
      </c>
      <c r="EQ7" s="1306"/>
      <c r="ER7" s="1306"/>
      <c r="ES7" s="1306"/>
      <c r="ET7" s="1306"/>
      <c r="EU7" s="1306"/>
      <c r="EV7" s="1306" t="str">
        <f>MID(SUVAHAVUJ!AG121,2,1)</f>
        <v xml:space="preserve"> </v>
      </c>
      <c r="EW7" s="1306"/>
      <c r="EX7" s="1306"/>
      <c r="EY7" s="1306"/>
      <c r="EZ7" s="1306"/>
      <c r="FA7" s="1306" t="str">
        <f>MID(SUVAHAVUJ!AG121,3,1)</f>
        <v xml:space="preserve"> </v>
      </c>
      <c r="FB7" s="1306"/>
      <c r="FC7" s="1306"/>
      <c r="FD7" s="1306"/>
      <c r="FE7" s="1306"/>
      <c r="FF7" s="1306"/>
      <c r="FG7" s="1306" t="str">
        <f>MID(SUVAHAVUJ!AG121,4,1)</f>
        <v xml:space="preserve"> </v>
      </c>
      <c r="FH7" s="1306"/>
      <c r="FI7" s="1306"/>
      <c r="FJ7" s="1306"/>
      <c r="FK7" s="1306"/>
      <c r="FL7" s="1307" t="str">
        <f>MID(SUVAHAVUJ!AG121,5,1)</f>
        <v xml:space="preserve"> </v>
      </c>
      <c r="FM7" s="1307"/>
      <c r="FN7" s="1307"/>
      <c r="FO7" s="1307"/>
      <c r="FP7" s="1307"/>
      <c r="FQ7" s="1307"/>
      <c r="FR7" s="1307" t="str">
        <f>MID(SUVAHAVUJ!AG121,6,1)</f>
        <v xml:space="preserve"> </v>
      </c>
      <c r="FS7" s="1307"/>
      <c r="FT7" s="1307"/>
      <c r="FU7" s="1307"/>
      <c r="FV7" s="1307"/>
      <c r="FW7" s="1331" t="str">
        <f>MID(SUVAHAVUJ!AG121,7,1)</f>
        <v xml:space="preserve"> </v>
      </c>
      <c r="FX7" s="1331"/>
      <c r="FY7" s="1331"/>
      <c r="FZ7" s="1331"/>
      <c r="GA7" s="1331"/>
      <c r="GB7" s="1331"/>
      <c r="GC7" s="1331" t="str">
        <f>MID(SUVAHAVUJ!AG121,8,1)</f>
        <v xml:space="preserve"> </v>
      </c>
      <c r="GD7" s="1331"/>
      <c r="GE7" s="1331"/>
      <c r="GF7" s="1331"/>
      <c r="GG7" s="1331"/>
      <c r="GH7" s="1331" t="str">
        <f>MID(SUVAHAVUJ!AG121,9,1)</f>
        <v xml:space="preserve"> </v>
      </c>
      <c r="GI7" s="1331"/>
      <c r="GJ7" s="1331"/>
      <c r="GK7" s="1331"/>
      <c r="GL7" s="1331"/>
      <c r="GM7" s="1331"/>
      <c r="GN7" s="1331" t="str">
        <f>MID(SUVAHAVUJ!AG121,10,1)</f>
        <v xml:space="preserve"> </v>
      </c>
      <c r="GO7" s="1331"/>
      <c r="GP7" s="1331"/>
      <c r="GQ7" s="1331"/>
      <c r="GR7" s="1331"/>
      <c r="GS7" s="1331" t="str">
        <f>MID(SUVAHAVUJ!AG121,11,1)</f>
        <v>0</v>
      </c>
      <c r="GT7" s="1331"/>
      <c r="GU7" s="1331"/>
      <c r="GV7" s="1331"/>
      <c r="GW7" s="1332"/>
    </row>
    <row r="8" spans="2:205" ht="24" customHeight="1" x14ac:dyDescent="0.2">
      <c r="B8" s="1334" t="s">
        <v>2080</v>
      </c>
      <c r="C8" s="1335"/>
      <c r="D8" s="1335"/>
      <c r="E8" s="1335"/>
      <c r="F8" s="1335"/>
      <c r="G8" s="1335"/>
      <c r="H8" s="1335"/>
      <c r="I8" s="1335"/>
      <c r="J8" s="1335"/>
      <c r="K8" s="1336"/>
      <c r="L8" s="1435" t="str">
        <f>SUVAHAVUJ!$D$122</f>
        <v>Ostatné rezervy (459A, 45XA)</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355" t="s">
        <v>405</v>
      </c>
      <c r="BX8" s="1356"/>
      <c r="BY8" s="1356"/>
      <c r="BZ8" s="1356"/>
      <c r="CA8" s="1356"/>
      <c r="CB8" s="1356"/>
      <c r="CC8" s="1356"/>
      <c r="CD8" s="1357"/>
      <c r="CE8" s="1306" t="str">
        <f>MID(SUVAHAVUJ!AF122,1,1)</f>
        <v xml:space="preserve"> </v>
      </c>
      <c r="CF8" s="1306"/>
      <c r="CG8" s="1306"/>
      <c r="CH8" s="1306"/>
      <c r="CI8" s="1306"/>
      <c r="CJ8" s="1306" t="str">
        <f>MID(SUVAHAVUJ!AF122,2,1)</f>
        <v xml:space="preserve"> </v>
      </c>
      <c r="CK8" s="1306"/>
      <c r="CL8" s="1306"/>
      <c r="CM8" s="1306"/>
      <c r="CN8" s="1306"/>
      <c r="CO8" s="1306"/>
      <c r="CP8" s="1306" t="str">
        <f>MID(SUVAHAVUJ!AF122,3,1)</f>
        <v xml:space="preserve"> </v>
      </c>
      <c r="CQ8" s="1306"/>
      <c r="CR8" s="1306"/>
      <c r="CS8" s="1306"/>
      <c r="CT8" s="1306"/>
      <c r="CU8" s="1306" t="str">
        <f>MID(SUVAHAVUJ!AF122,4,1)</f>
        <v xml:space="preserve"> </v>
      </c>
      <c r="CV8" s="1306"/>
      <c r="CW8" s="1306"/>
      <c r="CX8" s="1306"/>
      <c r="CY8" s="1306"/>
      <c r="CZ8" s="1306"/>
      <c r="DA8" s="1306" t="str">
        <f>MID(SUVAHAVUJ!AF122,5,1)</f>
        <v xml:space="preserve"> </v>
      </c>
      <c r="DB8" s="1306"/>
      <c r="DC8" s="1306"/>
      <c r="DD8" s="1306"/>
      <c r="DE8" s="1306"/>
      <c r="DF8" s="1306" t="str">
        <f>MID(SUVAHAVUJ!AF122,6,1)</f>
        <v xml:space="preserve"> </v>
      </c>
      <c r="DG8" s="1306"/>
      <c r="DH8" s="1306"/>
      <c r="DI8" s="1306"/>
      <c r="DJ8" s="1306"/>
      <c r="DK8" s="1306"/>
      <c r="DL8" s="1306" t="str">
        <f>MID(SUVAHAVUJ!AF122,7,1)</f>
        <v xml:space="preserve"> </v>
      </c>
      <c r="DM8" s="1306"/>
      <c r="DN8" s="1306"/>
      <c r="DO8" s="1306"/>
      <c r="DP8" s="1306"/>
      <c r="DQ8" s="1306"/>
      <c r="DR8" s="1306" t="str">
        <f>MID(SUVAHAVUJ!AF122,8,1)</f>
        <v xml:space="preserve"> </v>
      </c>
      <c r="DS8" s="1306"/>
      <c r="DT8" s="1306"/>
      <c r="DU8" s="1306"/>
      <c r="DV8" s="1306"/>
      <c r="DW8" s="1333" t="str">
        <f>MID(SUVAHAVUJ!AF122,9,1)</f>
        <v xml:space="preserve"> </v>
      </c>
      <c r="DX8" s="1333"/>
      <c r="DY8" s="1333"/>
      <c r="DZ8" s="1333"/>
      <c r="EA8" s="1333"/>
      <c r="EB8" s="1333"/>
      <c r="EC8" s="1333" t="str">
        <f>MID(SUVAHAVUJ!AF122,10,1)</f>
        <v xml:space="preserve"> </v>
      </c>
      <c r="ED8" s="1333"/>
      <c r="EE8" s="1333"/>
      <c r="EF8" s="1333"/>
      <c r="EG8" s="1333"/>
      <c r="EH8" s="1306" t="str">
        <f>MID(SUVAHAVUJ!AF122,11,1)</f>
        <v>0</v>
      </c>
      <c r="EI8" s="1306"/>
      <c r="EJ8" s="1306"/>
      <c r="EK8" s="1306"/>
      <c r="EL8" s="1306"/>
      <c r="EM8" s="1316"/>
      <c r="EN8" s="354"/>
      <c r="EO8" s="355"/>
      <c r="EP8" s="1306" t="str">
        <f>MID(SUVAHAVUJ!AG122,1,1)</f>
        <v xml:space="preserve"> </v>
      </c>
      <c r="EQ8" s="1306"/>
      <c r="ER8" s="1306"/>
      <c r="ES8" s="1306"/>
      <c r="ET8" s="1306"/>
      <c r="EU8" s="1306"/>
      <c r="EV8" s="1306" t="str">
        <f>MID(SUVAHAVUJ!AG122,2,1)</f>
        <v xml:space="preserve"> </v>
      </c>
      <c r="EW8" s="1306"/>
      <c r="EX8" s="1306"/>
      <c r="EY8" s="1306"/>
      <c r="EZ8" s="1306"/>
      <c r="FA8" s="1306" t="str">
        <f>MID(SUVAHAVUJ!AG122,3,1)</f>
        <v xml:space="preserve"> </v>
      </c>
      <c r="FB8" s="1306"/>
      <c r="FC8" s="1306"/>
      <c r="FD8" s="1306"/>
      <c r="FE8" s="1306"/>
      <c r="FF8" s="1306"/>
      <c r="FG8" s="1306" t="str">
        <f>MID(SUVAHAVUJ!AG122,4,1)</f>
        <v xml:space="preserve"> </v>
      </c>
      <c r="FH8" s="1306"/>
      <c r="FI8" s="1306"/>
      <c r="FJ8" s="1306"/>
      <c r="FK8" s="1306"/>
      <c r="FL8" s="1307" t="str">
        <f>MID(SUVAHAVUJ!AG122,5,1)</f>
        <v xml:space="preserve"> </v>
      </c>
      <c r="FM8" s="1307"/>
      <c r="FN8" s="1307"/>
      <c r="FO8" s="1307"/>
      <c r="FP8" s="1307"/>
      <c r="FQ8" s="1307"/>
      <c r="FR8" s="1307" t="str">
        <f>MID(SUVAHAVUJ!AG122,6,1)</f>
        <v xml:space="preserve"> </v>
      </c>
      <c r="FS8" s="1307"/>
      <c r="FT8" s="1307"/>
      <c r="FU8" s="1307"/>
      <c r="FV8" s="1307"/>
      <c r="FW8" s="1331" t="str">
        <f>MID(SUVAHAVUJ!AG122,7,1)</f>
        <v xml:space="preserve"> </v>
      </c>
      <c r="FX8" s="1331"/>
      <c r="FY8" s="1331"/>
      <c r="FZ8" s="1331"/>
      <c r="GA8" s="1331"/>
      <c r="GB8" s="1331"/>
      <c r="GC8" s="1331" t="str">
        <f>MID(SUVAHAVUJ!AG122,8,1)</f>
        <v xml:space="preserve"> </v>
      </c>
      <c r="GD8" s="1331"/>
      <c r="GE8" s="1331"/>
      <c r="GF8" s="1331"/>
      <c r="GG8" s="1331"/>
      <c r="GH8" s="1331" t="str">
        <f>MID(SUVAHAVUJ!AG122,9,1)</f>
        <v xml:space="preserve"> </v>
      </c>
      <c r="GI8" s="1331"/>
      <c r="GJ8" s="1331"/>
      <c r="GK8" s="1331"/>
      <c r="GL8" s="1331"/>
      <c r="GM8" s="1331"/>
      <c r="GN8" s="1331" t="str">
        <f>MID(SUVAHAVUJ!AG122,10,1)</f>
        <v xml:space="preserve"> </v>
      </c>
      <c r="GO8" s="1331"/>
      <c r="GP8" s="1331"/>
      <c r="GQ8" s="1331"/>
      <c r="GR8" s="1331"/>
      <c r="GS8" s="1331" t="str">
        <f>MID(SUVAHAVUJ!AG122,11,1)</f>
        <v>0</v>
      </c>
      <c r="GT8" s="1331"/>
      <c r="GU8" s="1331"/>
      <c r="GV8" s="1331"/>
      <c r="GW8" s="1332"/>
    </row>
    <row r="9" spans="2:205" ht="24" customHeight="1" x14ac:dyDescent="0.2">
      <c r="B9" s="1342" t="s">
        <v>2343</v>
      </c>
      <c r="C9" s="1343"/>
      <c r="D9" s="1343"/>
      <c r="E9" s="1343"/>
      <c r="F9" s="1343"/>
      <c r="G9" s="1343"/>
      <c r="H9" s="1343"/>
      <c r="I9" s="1343"/>
      <c r="J9" s="1343"/>
      <c r="K9" s="1344"/>
      <c r="L9" s="1437" t="str">
        <f>SUVAHAVUJ!$D$123</f>
        <v>Dlhodobé bankové úvery (461A, 46XA)</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347" t="s">
        <v>406</v>
      </c>
      <c r="BX9" s="1348"/>
      <c r="BY9" s="1348"/>
      <c r="BZ9" s="1348"/>
      <c r="CA9" s="1348"/>
      <c r="CB9" s="1348"/>
      <c r="CC9" s="1348"/>
      <c r="CD9" s="1349"/>
      <c r="CE9" s="1306" t="str">
        <f>MID(SUVAHAVUJ!AF123,1,1)</f>
        <v xml:space="preserve"> </v>
      </c>
      <c r="CF9" s="1306"/>
      <c r="CG9" s="1306"/>
      <c r="CH9" s="1306"/>
      <c r="CI9" s="1306"/>
      <c r="CJ9" s="1306" t="str">
        <f>MID(SUVAHAVUJ!AF123,2,1)</f>
        <v xml:space="preserve"> </v>
      </c>
      <c r="CK9" s="1306"/>
      <c r="CL9" s="1306"/>
      <c r="CM9" s="1306"/>
      <c r="CN9" s="1306"/>
      <c r="CO9" s="1306"/>
      <c r="CP9" s="1306" t="str">
        <f>MID(SUVAHAVUJ!AF123,3,1)</f>
        <v xml:space="preserve"> </v>
      </c>
      <c r="CQ9" s="1306"/>
      <c r="CR9" s="1306"/>
      <c r="CS9" s="1306"/>
      <c r="CT9" s="1306"/>
      <c r="CU9" s="1306" t="str">
        <f>MID(SUVAHAVUJ!AF123,4,1)</f>
        <v xml:space="preserve"> </v>
      </c>
      <c r="CV9" s="1306"/>
      <c r="CW9" s="1306"/>
      <c r="CX9" s="1306"/>
      <c r="CY9" s="1306"/>
      <c r="CZ9" s="1306"/>
      <c r="DA9" s="1306" t="str">
        <f>MID(SUVAHAVUJ!AF123,5,1)</f>
        <v xml:space="preserve"> </v>
      </c>
      <c r="DB9" s="1306"/>
      <c r="DC9" s="1306"/>
      <c r="DD9" s="1306"/>
      <c r="DE9" s="1306"/>
      <c r="DF9" s="1306" t="str">
        <f>MID(SUVAHAVUJ!AF123,6,1)</f>
        <v xml:space="preserve"> </v>
      </c>
      <c r="DG9" s="1306"/>
      <c r="DH9" s="1306"/>
      <c r="DI9" s="1306"/>
      <c r="DJ9" s="1306"/>
      <c r="DK9" s="1306"/>
      <c r="DL9" s="1306" t="str">
        <f>MID(SUVAHAVUJ!AF123,7,1)</f>
        <v xml:space="preserve"> </v>
      </c>
      <c r="DM9" s="1306"/>
      <c r="DN9" s="1306"/>
      <c r="DO9" s="1306"/>
      <c r="DP9" s="1306"/>
      <c r="DQ9" s="1306"/>
      <c r="DR9" s="1306" t="str">
        <f>MID(SUVAHAVUJ!AF123,8,1)</f>
        <v xml:space="preserve"> </v>
      </c>
      <c r="DS9" s="1306"/>
      <c r="DT9" s="1306"/>
      <c r="DU9" s="1306"/>
      <c r="DV9" s="1306"/>
      <c r="DW9" s="1333" t="str">
        <f>MID(SUVAHAVUJ!AF123,9,1)</f>
        <v xml:space="preserve"> </v>
      </c>
      <c r="DX9" s="1333"/>
      <c r="DY9" s="1333"/>
      <c r="DZ9" s="1333"/>
      <c r="EA9" s="1333"/>
      <c r="EB9" s="1333"/>
      <c r="EC9" s="1333" t="str">
        <f>MID(SUVAHAVUJ!AF123,10,1)</f>
        <v xml:space="preserve"> </v>
      </c>
      <c r="ED9" s="1333"/>
      <c r="EE9" s="1333"/>
      <c r="EF9" s="1333"/>
      <c r="EG9" s="1333"/>
      <c r="EH9" s="1306" t="str">
        <f>MID(SUVAHAVUJ!AF123,11,1)</f>
        <v>0</v>
      </c>
      <c r="EI9" s="1306"/>
      <c r="EJ9" s="1306"/>
      <c r="EK9" s="1306"/>
      <c r="EL9" s="1306"/>
      <c r="EM9" s="1316"/>
      <c r="EN9" s="354"/>
      <c r="EO9" s="355"/>
      <c r="EP9" s="1306" t="str">
        <f>MID(SUVAHAVUJ!AG123,1,1)</f>
        <v xml:space="preserve"> </v>
      </c>
      <c r="EQ9" s="1306"/>
      <c r="ER9" s="1306"/>
      <c r="ES9" s="1306"/>
      <c r="ET9" s="1306"/>
      <c r="EU9" s="1306"/>
      <c r="EV9" s="1306" t="str">
        <f>MID(SUVAHAVUJ!AG123,2,1)</f>
        <v xml:space="preserve"> </v>
      </c>
      <c r="EW9" s="1306"/>
      <c r="EX9" s="1306"/>
      <c r="EY9" s="1306"/>
      <c r="EZ9" s="1306"/>
      <c r="FA9" s="1306" t="str">
        <f>MID(SUVAHAVUJ!AG123,3,1)</f>
        <v xml:space="preserve"> </v>
      </c>
      <c r="FB9" s="1306"/>
      <c r="FC9" s="1306"/>
      <c r="FD9" s="1306"/>
      <c r="FE9" s="1306"/>
      <c r="FF9" s="1306"/>
      <c r="FG9" s="1306" t="str">
        <f>MID(SUVAHAVUJ!AG123,4,1)</f>
        <v xml:space="preserve"> </v>
      </c>
      <c r="FH9" s="1306"/>
      <c r="FI9" s="1306"/>
      <c r="FJ9" s="1306"/>
      <c r="FK9" s="1306"/>
      <c r="FL9" s="1307" t="str">
        <f>MID(SUVAHAVUJ!AG123,5,1)</f>
        <v xml:space="preserve"> </v>
      </c>
      <c r="FM9" s="1307"/>
      <c r="FN9" s="1307"/>
      <c r="FO9" s="1307"/>
      <c r="FP9" s="1307"/>
      <c r="FQ9" s="1307"/>
      <c r="FR9" s="1307" t="str">
        <f>MID(SUVAHAVUJ!AG123,6,1)</f>
        <v xml:space="preserve"> </v>
      </c>
      <c r="FS9" s="1307"/>
      <c r="FT9" s="1307"/>
      <c r="FU9" s="1307"/>
      <c r="FV9" s="1307"/>
      <c r="FW9" s="1331" t="str">
        <f>MID(SUVAHAVUJ!AG123,7,1)</f>
        <v xml:space="preserve"> </v>
      </c>
      <c r="FX9" s="1331"/>
      <c r="FY9" s="1331"/>
      <c r="FZ9" s="1331"/>
      <c r="GA9" s="1331"/>
      <c r="GB9" s="1331"/>
      <c r="GC9" s="1331" t="str">
        <f>MID(SUVAHAVUJ!AG123,8,1)</f>
        <v xml:space="preserve"> </v>
      </c>
      <c r="GD9" s="1331"/>
      <c r="GE9" s="1331"/>
      <c r="GF9" s="1331"/>
      <c r="GG9" s="1331"/>
      <c r="GH9" s="1331" t="str">
        <f>MID(SUVAHAVUJ!AG123,9,1)</f>
        <v xml:space="preserve"> </v>
      </c>
      <c r="GI9" s="1331"/>
      <c r="GJ9" s="1331"/>
      <c r="GK9" s="1331"/>
      <c r="GL9" s="1331"/>
      <c r="GM9" s="1331"/>
      <c r="GN9" s="1331" t="str">
        <f>MID(SUVAHAVUJ!AG123,10,1)</f>
        <v xml:space="preserve"> </v>
      </c>
      <c r="GO9" s="1331"/>
      <c r="GP9" s="1331"/>
      <c r="GQ9" s="1331"/>
      <c r="GR9" s="1331"/>
      <c r="GS9" s="1331" t="str">
        <f>MID(SUVAHAVUJ!AG123,11,1)</f>
        <v>0</v>
      </c>
      <c r="GT9" s="1331"/>
      <c r="GU9" s="1331"/>
      <c r="GV9" s="1331"/>
      <c r="GW9" s="1332"/>
    </row>
    <row r="10" spans="2:205" ht="24" customHeight="1" x14ac:dyDescent="0.2">
      <c r="B10" s="1444" t="s">
        <v>2346</v>
      </c>
      <c r="C10" s="1445"/>
      <c r="D10" s="1445"/>
      <c r="E10" s="1445"/>
      <c r="F10" s="1445"/>
      <c r="G10" s="1445"/>
      <c r="H10" s="1445"/>
      <c r="I10" s="1445"/>
      <c r="J10" s="1445"/>
      <c r="K10" s="1446"/>
      <c r="L10" s="1437" t="str">
        <f>SUVAHAVUJ!$D$124</f>
        <v>Krátkodobé záväzky súčet (r. 123 + r. 127 až r. 135)</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347" t="s">
        <v>407</v>
      </c>
      <c r="BX10" s="1348"/>
      <c r="BY10" s="1348"/>
      <c r="BZ10" s="1348"/>
      <c r="CA10" s="1348"/>
      <c r="CB10" s="1348"/>
      <c r="CC10" s="1348"/>
      <c r="CD10" s="1349"/>
      <c r="CE10" s="1306" t="str">
        <f>MID(SUVAHAVUJ!AF124,1,1)</f>
        <v xml:space="preserve"> </v>
      </c>
      <c r="CF10" s="1306"/>
      <c r="CG10" s="1306"/>
      <c r="CH10" s="1306"/>
      <c r="CI10" s="1306"/>
      <c r="CJ10" s="1306" t="str">
        <f>MID(SUVAHAVUJ!AF124,2,1)</f>
        <v xml:space="preserve"> </v>
      </c>
      <c r="CK10" s="1306"/>
      <c r="CL10" s="1306"/>
      <c r="CM10" s="1306"/>
      <c r="CN10" s="1306"/>
      <c r="CO10" s="1306"/>
      <c r="CP10" s="1306" t="str">
        <f>MID(SUVAHAVUJ!AF124,3,1)</f>
        <v xml:space="preserve"> </v>
      </c>
      <c r="CQ10" s="1306"/>
      <c r="CR10" s="1306"/>
      <c r="CS10" s="1306"/>
      <c r="CT10" s="1306"/>
      <c r="CU10" s="1306" t="str">
        <f>MID(SUVAHAVUJ!AF124,4,1)</f>
        <v xml:space="preserve"> </v>
      </c>
      <c r="CV10" s="1306"/>
      <c r="CW10" s="1306"/>
      <c r="CX10" s="1306"/>
      <c r="CY10" s="1306"/>
      <c r="CZ10" s="1306"/>
      <c r="DA10" s="1306" t="str">
        <f>MID(SUVAHAVUJ!AF124,5,1)</f>
        <v xml:space="preserve"> </v>
      </c>
      <c r="DB10" s="1306"/>
      <c r="DC10" s="1306"/>
      <c r="DD10" s="1306"/>
      <c r="DE10" s="1306"/>
      <c r="DF10" s="1306" t="str">
        <f>MID(SUVAHAVUJ!AF124,6,1)</f>
        <v xml:space="preserve"> </v>
      </c>
      <c r="DG10" s="1306"/>
      <c r="DH10" s="1306"/>
      <c r="DI10" s="1306"/>
      <c r="DJ10" s="1306"/>
      <c r="DK10" s="1306"/>
      <c r="DL10" s="1306" t="str">
        <f>MID(SUVAHAVUJ!AF124,7,1)</f>
        <v xml:space="preserve"> </v>
      </c>
      <c r="DM10" s="1306"/>
      <c r="DN10" s="1306"/>
      <c r="DO10" s="1306"/>
      <c r="DP10" s="1306"/>
      <c r="DQ10" s="1306"/>
      <c r="DR10" s="1306" t="str">
        <f>MID(SUVAHAVUJ!AF124,8,1)</f>
        <v>8</v>
      </c>
      <c r="DS10" s="1306"/>
      <c r="DT10" s="1306"/>
      <c r="DU10" s="1306"/>
      <c r="DV10" s="1306"/>
      <c r="DW10" s="1333" t="str">
        <f>MID(SUVAHAVUJ!AF124,9,1)</f>
        <v>0</v>
      </c>
      <c r="DX10" s="1333"/>
      <c r="DY10" s="1333"/>
      <c r="DZ10" s="1333"/>
      <c r="EA10" s="1333"/>
      <c r="EB10" s="1333"/>
      <c r="EC10" s="1333" t="str">
        <f>MID(SUVAHAVUJ!AF124,10,1)</f>
        <v>0</v>
      </c>
      <c r="ED10" s="1333"/>
      <c r="EE10" s="1333"/>
      <c r="EF10" s="1333"/>
      <c r="EG10" s="1333"/>
      <c r="EH10" s="1306" t="str">
        <f>MID(SUVAHAVUJ!AF124,11,1)</f>
        <v>0</v>
      </c>
      <c r="EI10" s="1306"/>
      <c r="EJ10" s="1306"/>
      <c r="EK10" s="1306"/>
      <c r="EL10" s="1306"/>
      <c r="EM10" s="1316"/>
      <c r="EN10" s="354"/>
      <c r="EO10" s="355"/>
      <c r="EP10" s="1306" t="str">
        <f>MID(SUVAHAVUJ!AG124,1,1)</f>
        <v xml:space="preserve"> </v>
      </c>
      <c r="EQ10" s="1306"/>
      <c r="ER10" s="1306"/>
      <c r="ES10" s="1306"/>
      <c r="ET10" s="1306"/>
      <c r="EU10" s="1306"/>
      <c r="EV10" s="1306" t="str">
        <f>MID(SUVAHAVUJ!AG124,2,1)</f>
        <v xml:space="preserve"> </v>
      </c>
      <c r="EW10" s="1306"/>
      <c r="EX10" s="1306"/>
      <c r="EY10" s="1306"/>
      <c r="EZ10" s="1306"/>
      <c r="FA10" s="1306" t="str">
        <f>MID(SUVAHAVUJ!AG124,3,1)</f>
        <v xml:space="preserve"> </v>
      </c>
      <c r="FB10" s="1306"/>
      <c r="FC10" s="1306"/>
      <c r="FD10" s="1306"/>
      <c r="FE10" s="1306"/>
      <c r="FF10" s="1306"/>
      <c r="FG10" s="1306" t="str">
        <f>MID(SUVAHAVUJ!AG124,4,1)</f>
        <v xml:space="preserve"> </v>
      </c>
      <c r="FH10" s="1306"/>
      <c r="FI10" s="1306"/>
      <c r="FJ10" s="1306"/>
      <c r="FK10" s="1306"/>
      <c r="FL10" s="1307" t="str">
        <f>MID(SUVAHAVUJ!AG124,5,1)</f>
        <v xml:space="preserve"> </v>
      </c>
      <c r="FM10" s="1307"/>
      <c r="FN10" s="1307"/>
      <c r="FO10" s="1307"/>
      <c r="FP10" s="1307"/>
      <c r="FQ10" s="1307"/>
      <c r="FR10" s="1307" t="str">
        <f>MID(SUVAHAVUJ!AG124,6,1)</f>
        <v xml:space="preserve"> </v>
      </c>
      <c r="FS10" s="1307"/>
      <c r="FT10" s="1307"/>
      <c r="FU10" s="1307"/>
      <c r="FV10" s="1307"/>
      <c r="FW10" s="1331" t="str">
        <f>MID(SUVAHAVUJ!AG124,7,1)</f>
        <v>1</v>
      </c>
      <c r="FX10" s="1331"/>
      <c r="FY10" s="1331"/>
      <c r="FZ10" s="1331"/>
      <c r="GA10" s="1331"/>
      <c r="GB10" s="1331"/>
      <c r="GC10" s="1331" t="str">
        <f>MID(SUVAHAVUJ!AG124,8,1)</f>
        <v>4</v>
      </c>
      <c r="GD10" s="1331"/>
      <c r="GE10" s="1331"/>
      <c r="GF10" s="1331"/>
      <c r="GG10" s="1331"/>
      <c r="GH10" s="1331" t="str">
        <f>MID(SUVAHAVUJ!AG124,9,1)</f>
        <v>0</v>
      </c>
      <c r="GI10" s="1331"/>
      <c r="GJ10" s="1331"/>
      <c r="GK10" s="1331"/>
      <c r="GL10" s="1331"/>
      <c r="GM10" s="1331"/>
      <c r="GN10" s="1331" t="str">
        <f>MID(SUVAHAVUJ!AG124,10,1)</f>
        <v>0</v>
      </c>
      <c r="GO10" s="1331"/>
      <c r="GP10" s="1331"/>
      <c r="GQ10" s="1331"/>
      <c r="GR10" s="1331"/>
      <c r="GS10" s="1331" t="str">
        <f>MID(SUVAHAVUJ!AG124,11,1)</f>
        <v>0</v>
      </c>
      <c r="GT10" s="1331"/>
      <c r="GU10" s="1331"/>
      <c r="GV10" s="1331"/>
      <c r="GW10" s="1332"/>
    </row>
    <row r="11" spans="2:205" ht="24" customHeight="1" x14ac:dyDescent="0.2">
      <c r="B11" s="1444" t="s">
        <v>2264</v>
      </c>
      <c r="C11" s="1445"/>
      <c r="D11" s="1445"/>
      <c r="E11" s="1445"/>
      <c r="F11" s="1445"/>
      <c r="G11" s="1445"/>
      <c r="H11" s="1445"/>
      <c r="I11" s="1445"/>
      <c r="J11" s="1445"/>
      <c r="K11" s="1446"/>
      <c r="L11" s="1437" t="str">
        <f>SUVAHAVUJ!$D$125</f>
        <v>Záväzky z obchodného styku súčet (r.124 až r. 126)</v>
      </c>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347" t="s">
        <v>408</v>
      </c>
      <c r="BX11" s="1348"/>
      <c r="BY11" s="1348"/>
      <c r="BZ11" s="1348"/>
      <c r="CA11" s="1348"/>
      <c r="CB11" s="1348"/>
      <c r="CC11" s="1348"/>
      <c r="CD11" s="1349"/>
      <c r="CE11" s="1306" t="str">
        <f>MID(SUVAHAVUJ!AF125,1,1)</f>
        <v xml:space="preserve"> </v>
      </c>
      <c r="CF11" s="1306"/>
      <c r="CG11" s="1306"/>
      <c r="CH11" s="1306"/>
      <c r="CI11" s="1306"/>
      <c r="CJ11" s="1306" t="str">
        <f>MID(SUVAHAVUJ!AF125,2,1)</f>
        <v xml:space="preserve"> </v>
      </c>
      <c r="CK11" s="1306"/>
      <c r="CL11" s="1306"/>
      <c r="CM11" s="1306"/>
      <c r="CN11" s="1306"/>
      <c r="CO11" s="1306"/>
      <c r="CP11" s="1306" t="str">
        <f>MID(SUVAHAVUJ!AF125,3,1)</f>
        <v xml:space="preserve"> </v>
      </c>
      <c r="CQ11" s="1306"/>
      <c r="CR11" s="1306"/>
      <c r="CS11" s="1306"/>
      <c r="CT11" s="1306"/>
      <c r="CU11" s="1306" t="str">
        <f>MID(SUVAHAVUJ!AF125,4,1)</f>
        <v xml:space="preserve"> </v>
      </c>
      <c r="CV11" s="1306"/>
      <c r="CW11" s="1306"/>
      <c r="CX11" s="1306"/>
      <c r="CY11" s="1306"/>
      <c r="CZ11" s="1306"/>
      <c r="DA11" s="1306" t="str">
        <f>MID(SUVAHAVUJ!AF125,5,1)</f>
        <v xml:space="preserve"> </v>
      </c>
      <c r="DB11" s="1306"/>
      <c r="DC11" s="1306"/>
      <c r="DD11" s="1306"/>
      <c r="DE11" s="1306"/>
      <c r="DF11" s="1306" t="str">
        <f>MID(SUVAHAVUJ!AF125,6,1)</f>
        <v xml:space="preserve"> </v>
      </c>
      <c r="DG11" s="1306"/>
      <c r="DH11" s="1306"/>
      <c r="DI11" s="1306"/>
      <c r="DJ11" s="1306"/>
      <c r="DK11" s="1306"/>
      <c r="DL11" s="1306" t="str">
        <f>MID(SUVAHAVUJ!AF125,7,1)</f>
        <v xml:space="preserve"> </v>
      </c>
      <c r="DM11" s="1306"/>
      <c r="DN11" s="1306"/>
      <c r="DO11" s="1306"/>
      <c r="DP11" s="1306"/>
      <c r="DQ11" s="1306"/>
      <c r="DR11" s="1306" t="str">
        <f>MID(SUVAHAVUJ!AF125,8,1)</f>
        <v>8</v>
      </c>
      <c r="DS11" s="1306"/>
      <c r="DT11" s="1306"/>
      <c r="DU11" s="1306"/>
      <c r="DV11" s="1306"/>
      <c r="DW11" s="1333" t="str">
        <f>MID(SUVAHAVUJ!AF125,9,1)</f>
        <v>0</v>
      </c>
      <c r="DX11" s="1333"/>
      <c r="DY11" s="1333"/>
      <c r="DZ11" s="1333"/>
      <c r="EA11" s="1333"/>
      <c r="EB11" s="1333"/>
      <c r="EC11" s="1333" t="str">
        <f>MID(SUVAHAVUJ!AF125,10,1)</f>
        <v>0</v>
      </c>
      <c r="ED11" s="1333"/>
      <c r="EE11" s="1333"/>
      <c r="EF11" s="1333"/>
      <c r="EG11" s="1333"/>
      <c r="EH11" s="1306" t="str">
        <f>MID(SUVAHAVUJ!AF125,11,1)</f>
        <v>0</v>
      </c>
      <c r="EI11" s="1306"/>
      <c r="EJ11" s="1306"/>
      <c r="EK11" s="1306"/>
      <c r="EL11" s="1306"/>
      <c r="EM11" s="1316"/>
      <c r="EN11" s="354"/>
      <c r="EO11" s="355"/>
      <c r="EP11" s="1306" t="str">
        <f>MID(SUVAHAVUJ!AG125,1,1)</f>
        <v xml:space="preserve"> </v>
      </c>
      <c r="EQ11" s="1306"/>
      <c r="ER11" s="1306"/>
      <c r="ES11" s="1306"/>
      <c r="ET11" s="1306"/>
      <c r="EU11" s="1306"/>
      <c r="EV11" s="1306" t="str">
        <f>MID(SUVAHAVUJ!AG125,2,1)</f>
        <v xml:space="preserve"> </v>
      </c>
      <c r="EW11" s="1306"/>
      <c r="EX11" s="1306"/>
      <c r="EY11" s="1306"/>
      <c r="EZ11" s="1306"/>
      <c r="FA11" s="1306" t="str">
        <f>MID(SUVAHAVUJ!AG125,3,1)</f>
        <v xml:space="preserve"> </v>
      </c>
      <c r="FB11" s="1306"/>
      <c r="FC11" s="1306"/>
      <c r="FD11" s="1306"/>
      <c r="FE11" s="1306"/>
      <c r="FF11" s="1306"/>
      <c r="FG11" s="1306" t="str">
        <f>MID(SUVAHAVUJ!AG125,4,1)</f>
        <v xml:space="preserve"> </v>
      </c>
      <c r="FH11" s="1306"/>
      <c r="FI11" s="1306"/>
      <c r="FJ11" s="1306"/>
      <c r="FK11" s="1306"/>
      <c r="FL11" s="1307" t="str">
        <f>MID(SUVAHAVUJ!AG125,5,1)</f>
        <v xml:space="preserve"> </v>
      </c>
      <c r="FM11" s="1307"/>
      <c r="FN11" s="1307"/>
      <c r="FO11" s="1307"/>
      <c r="FP11" s="1307"/>
      <c r="FQ11" s="1307"/>
      <c r="FR11" s="1307" t="str">
        <f>MID(SUVAHAVUJ!AG125,6,1)</f>
        <v xml:space="preserve"> </v>
      </c>
      <c r="FS11" s="1307"/>
      <c r="FT11" s="1307"/>
      <c r="FU11" s="1307"/>
      <c r="FV11" s="1307"/>
      <c r="FW11" s="1331" t="str">
        <f>MID(SUVAHAVUJ!AG125,7,1)</f>
        <v>1</v>
      </c>
      <c r="FX11" s="1331"/>
      <c r="FY11" s="1331"/>
      <c r="FZ11" s="1331"/>
      <c r="GA11" s="1331"/>
      <c r="GB11" s="1331"/>
      <c r="GC11" s="1331" t="str">
        <f>MID(SUVAHAVUJ!AG125,8,1)</f>
        <v>4</v>
      </c>
      <c r="GD11" s="1331"/>
      <c r="GE11" s="1331"/>
      <c r="GF11" s="1331"/>
      <c r="GG11" s="1331"/>
      <c r="GH11" s="1331" t="str">
        <f>MID(SUVAHAVUJ!AG125,9,1)</f>
        <v>0</v>
      </c>
      <c r="GI11" s="1331"/>
      <c r="GJ11" s="1331"/>
      <c r="GK11" s="1331"/>
      <c r="GL11" s="1331"/>
      <c r="GM11" s="1331"/>
      <c r="GN11" s="1331" t="str">
        <f>MID(SUVAHAVUJ!AG125,10,1)</f>
        <v>0</v>
      </c>
      <c r="GO11" s="1331"/>
      <c r="GP11" s="1331"/>
      <c r="GQ11" s="1331"/>
      <c r="GR11" s="1331"/>
      <c r="GS11" s="1331" t="str">
        <f>MID(SUVAHAVUJ!AG125,11,1)</f>
        <v>0</v>
      </c>
      <c r="GT11" s="1331"/>
      <c r="GU11" s="1331"/>
      <c r="GV11" s="1331"/>
      <c r="GW11" s="1332"/>
    </row>
    <row r="12" spans="2:205" ht="24" customHeight="1" x14ac:dyDescent="0.2">
      <c r="B12" s="1334" t="s">
        <v>2202</v>
      </c>
      <c r="C12" s="1335"/>
      <c r="D12" s="1335"/>
      <c r="E12" s="1335"/>
      <c r="F12" s="1335"/>
      <c r="G12" s="1335"/>
      <c r="H12" s="1335"/>
      <c r="I12" s="1335"/>
      <c r="J12" s="1335"/>
      <c r="K12" s="1336"/>
      <c r="L12" s="1442" t="str">
        <f>SUVAHAVUJ!$D$126</f>
        <v>Záväzky z obchodného styku voči prepojeným účtovným jednotkám (321A, 322A, 324A, 325A, 326A, 32XA, 475A, 476A, 478A, 47XA)</v>
      </c>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1443"/>
      <c r="AV12" s="1443"/>
      <c r="AW12" s="1443"/>
      <c r="AX12" s="1443"/>
      <c r="AY12" s="1443"/>
      <c r="AZ12" s="1443"/>
      <c r="BA12" s="1443"/>
      <c r="BB12" s="1443"/>
      <c r="BC12" s="1443"/>
      <c r="BD12" s="1443"/>
      <c r="BE12" s="1443"/>
      <c r="BF12" s="1443"/>
      <c r="BG12" s="1443"/>
      <c r="BH12" s="1443"/>
      <c r="BI12" s="1443"/>
      <c r="BJ12" s="1443"/>
      <c r="BK12" s="1443"/>
      <c r="BL12" s="1443"/>
      <c r="BM12" s="1443"/>
      <c r="BN12" s="1443"/>
      <c r="BO12" s="1443"/>
      <c r="BP12" s="1443"/>
      <c r="BQ12" s="1443"/>
      <c r="BR12" s="1443"/>
      <c r="BS12" s="1443"/>
      <c r="BT12" s="1443"/>
      <c r="BU12" s="1443"/>
      <c r="BV12" s="1443"/>
      <c r="BW12" s="1355" t="s">
        <v>409</v>
      </c>
      <c r="BX12" s="1356"/>
      <c r="BY12" s="1356"/>
      <c r="BZ12" s="1356"/>
      <c r="CA12" s="1356"/>
      <c r="CB12" s="1356"/>
      <c r="CC12" s="1356"/>
      <c r="CD12" s="1357"/>
      <c r="CE12" s="1306" t="str">
        <f>MID(SUVAHAVUJ!AF126,1,1)</f>
        <v xml:space="preserve"> </v>
      </c>
      <c r="CF12" s="1306"/>
      <c r="CG12" s="1306"/>
      <c r="CH12" s="1306"/>
      <c r="CI12" s="1306"/>
      <c r="CJ12" s="1306" t="str">
        <f>MID(SUVAHAVUJ!AF126,2,1)</f>
        <v xml:space="preserve"> </v>
      </c>
      <c r="CK12" s="1306"/>
      <c r="CL12" s="1306"/>
      <c r="CM12" s="1306"/>
      <c r="CN12" s="1306"/>
      <c r="CO12" s="1306"/>
      <c r="CP12" s="1306" t="str">
        <f>MID(SUVAHAVUJ!AF126,3,1)</f>
        <v xml:space="preserve"> </v>
      </c>
      <c r="CQ12" s="1306"/>
      <c r="CR12" s="1306"/>
      <c r="CS12" s="1306"/>
      <c r="CT12" s="1306"/>
      <c r="CU12" s="1306" t="str">
        <f>MID(SUVAHAVUJ!AF126,4,1)</f>
        <v xml:space="preserve"> </v>
      </c>
      <c r="CV12" s="1306"/>
      <c r="CW12" s="1306"/>
      <c r="CX12" s="1306"/>
      <c r="CY12" s="1306"/>
      <c r="CZ12" s="1306"/>
      <c r="DA12" s="1306" t="str">
        <f>MID(SUVAHAVUJ!AF126,5,1)</f>
        <v xml:space="preserve"> </v>
      </c>
      <c r="DB12" s="1306"/>
      <c r="DC12" s="1306"/>
      <c r="DD12" s="1306"/>
      <c r="DE12" s="1306"/>
      <c r="DF12" s="1306" t="str">
        <f>MID(SUVAHAVUJ!AF126,6,1)</f>
        <v xml:space="preserve"> </v>
      </c>
      <c r="DG12" s="1306"/>
      <c r="DH12" s="1306"/>
      <c r="DI12" s="1306"/>
      <c r="DJ12" s="1306"/>
      <c r="DK12" s="1306"/>
      <c r="DL12" s="1306" t="str">
        <f>MID(SUVAHAVUJ!AF126,7,1)</f>
        <v xml:space="preserve"> </v>
      </c>
      <c r="DM12" s="1306"/>
      <c r="DN12" s="1306"/>
      <c r="DO12" s="1306"/>
      <c r="DP12" s="1306"/>
      <c r="DQ12" s="1306"/>
      <c r="DR12" s="1306" t="str">
        <f>MID(SUVAHAVUJ!AF126,8,1)</f>
        <v>8</v>
      </c>
      <c r="DS12" s="1306"/>
      <c r="DT12" s="1306"/>
      <c r="DU12" s="1306"/>
      <c r="DV12" s="1306"/>
      <c r="DW12" s="1333" t="str">
        <f>MID(SUVAHAVUJ!AF126,9,1)</f>
        <v>0</v>
      </c>
      <c r="DX12" s="1333"/>
      <c r="DY12" s="1333"/>
      <c r="DZ12" s="1333"/>
      <c r="EA12" s="1333"/>
      <c r="EB12" s="1333"/>
      <c r="EC12" s="1333" t="str">
        <f>MID(SUVAHAVUJ!AF126,10,1)</f>
        <v>0</v>
      </c>
      <c r="ED12" s="1333"/>
      <c r="EE12" s="1333"/>
      <c r="EF12" s="1333"/>
      <c r="EG12" s="1333"/>
      <c r="EH12" s="1306" t="str">
        <f>MID(SUVAHAVUJ!AF126,11,1)</f>
        <v>0</v>
      </c>
      <c r="EI12" s="1306"/>
      <c r="EJ12" s="1306"/>
      <c r="EK12" s="1306"/>
      <c r="EL12" s="1306"/>
      <c r="EM12" s="1316"/>
      <c r="EN12" s="354"/>
      <c r="EO12" s="355"/>
      <c r="EP12" s="1306" t="str">
        <f>MID(SUVAHAVUJ!AG126,1,1)</f>
        <v xml:space="preserve"> </v>
      </c>
      <c r="EQ12" s="1306"/>
      <c r="ER12" s="1306"/>
      <c r="ES12" s="1306"/>
      <c r="ET12" s="1306"/>
      <c r="EU12" s="1306"/>
      <c r="EV12" s="1306" t="str">
        <f>MID(SUVAHAVUJ!AG126,2,1)</f>
        <v xml:space="preserve"> </v>
      </c>
      <c r="EW12" s="1306"/>
      <c r="EX12" s="1306"/>
      <c r="EY12" s="1306"/>
      <c r="EZ12" s="1306"/>
      <c r="FA12" s="1306" t="str">
        <f>MID(SUVAHAVUJ!AG126,3,1)</f>
        <v xml:space="preserve"> </v>
      </c>
      <c r="FB12" s="1306"/>
      <c r="FC12" s="1306"/>
      <c r="FD12" s="1306"/>
      <c r="FE12" s="1306"/>
      <c r="FF12" s="1306"/>
      <c r="FG12" s="1306" t="str">
        <f>MID(SUVAHAVUJ!AG126,4,1)</f>
        <v xml:space="preserve"> </v>
      </c>
      <c r="FH12" s="1306"/>
      <c r="FI12" s="1306"/>
      <c r="FJ12" s="1306"/>
      <c r="FK12" s="1306"/>
      <c r="FL12" s="1307" t="str">
        <f>MID(SUVAHAVUJ!AG126,5,1)</f>
        <v xml:space="preserve"> </v>
      </c>
      <c r="FM12" s="1307"/>
      <c r="FN12" s="1307"/>
      <c r="FO12" s="1307"/>
      <c r="FP12" s="1307"/>
      <c r="FQ12" s="1307"/>
      <c r="FR12" s="1307" t="str">
        <f>MID(SUVAHAVUJ!AG126,6,1)</f>
        <v xml:space="preserve"> </v>
      </c>
      <c r="FS12" s="1307"/>
      <c r="FT12" s="1307"/>
      <c r="FU12" s="1307"/>
      <c r="FV12" s="1307"/>
      <c r="FW12" s="1331" t="str">
        <f>MID(SUVAHAVUJ!AG126,7,1)</f>
        <v>1</v>
      </c>
      <c r="FX12" s="1331"/>
      <c r="FY12" s="1331"/>
      <c r="FZ12" s="1331"/>
      <c r="GA12" s="1331"/>
      <c r="GB12" s="1331"/>
      <c r="GC12" s="1331" t="str">
        <f>MID(SUVAHAVUJ!AG126,8,1)</f>
        <v>4</v>
      </c>
      <c r="GD12" s="1331"/>
      <c r="GE12" s="1331"/>
      <c r="GF12" s="1331"/>
      <c r="GG12" s="1331"/>
      <c r="GH12" s="1331" t="str">
        <f>MID(SUVAHAVUJ!AG126,9,1)</f>
        <v>0</v>
      </c>
      <c r="GI12" s="1331"/>
      <c r="GJ12" s="1331"/>
      <c r="GK12" s="1331"/>
      <c r="GL12" s="1331"/>
      <c r="GM12" s="1331"/>
      <c r="GN12" s="1331" t="str">
        <f>MID(SUVAHAVUJ!AG126,10,1)</f>
        <v>0</v>
      </c>
      <c r="GO12" s="1331"/>
      <c r="GP12" s="1331"/>
      <c r="GQ12" s="1331"/>
      <c r="GR12" s="1331"/>
      <c r="GS12" s="1331" t="str">
        <f>MID(SUVAHAVUJ!AG126,11,1)</f>
        <v>0</v>
      </c>
      <c r="GT12" s="1331"/>
      <c r="GU12" s="1331"/>
      <c r="GV12" s="1331"/>
      <c r="GW12" s="1332"/>
    </row>
    <row r="13" spans="2:205" ht="24" customHeight="1" x14ac:dyDescent="0.2">
      <c r="B13" s="1334" t="s">
        <v>2206</v>
      </c>
      <c r="C13" s="1335"/>
      <c r="D13" s="1335"/>
      <c r="E13" s="1335"/>
      <c r="F13" s="1335"/>
      <c r="G13" s="1335"/>
      <c r="H13" s="1335"/>
      <c r="I13" s="1335"/>
      <c r="J13" s="1335"/>
      <c r="K13" s="1336"/>
      <c r="L13" s="1442" t="str">
        <f>SUVAHAVUJ!$D$127</f>
        <v>Záväzky z obchodného styku v rámci podielovej účasti okrem záväzkov voči prepojeným účtovným jednotkám (321A, 322A, 324A, 325A, 326A, 32XA, 475A, 476A, 478A, 47XA)</v>
      </c>
      <c r="M13" s="1443"/>
      <c r="N13" s="1443"/>
      <c r="O13" s="1443"/>
      <c r="P13" s="1443"/>
      <c r="Q13" s="1443"/>
      <c r="R13" s="1443"/>
      <c r="S13" s="1443"/>
      <c r="T13" s="1443"/>
      <c r="U13" s="1443"/>
      <c r="V13" s="1443"/>
      <c r="W13" s="1443"/>
      <c r="X13" s="1443"/>
      <c r="Y13" s="1443"/>
      <c r="Z13" s="1443"/>
      <c r="AA13" s="1443"/>
      <c r="AB13" s="1443"/>
      <c r="AC13" s="1443"/>
      <c r="AD13" s="1443"/>
      <c r="AE13" s="1443"/>
      <c r="AF13" s="1443"/>
      <c r="AG13" s="1443"/>
      <c r="AH13" s="1443"/>
      <c r="AI13" s="1443"/>
      <c r="AJ13" s="1443"/>
      <c r="AK13" s="1443"/>
      <c r="AL13" s="1443"/>
      <c r="AM13" s="1443"/>
      <c r="AN13" s="1443"/>
      <c r="AO13" s="1443"/>
      <c r="AP13" s="1443"/>
      <c r="AQ13" s="1443"/>
      <c r="AR13" s="1443"/>
      <c r="AS13" s="1443"/>
      <c r="AT13" s="1443"/>
      <c r="AU13" s="1443"/>
      <c r="AV13" s="1443"/>
      <c r="AW13" s="1443"/>
      <c r="AX13" s="1443"/>
      <c r="AY13" s="1443"/>
      <c r="AZ13" s="1443"/>
      <c r="BA13" s="1443"/>
      <c r="BB13" s="1443"/>
      <c r="BC13" s="1443"/>
      <c r="BD13" s="1443"/>
      <c r="BE13" s="1443"/>
      <c r="BF13" s="1443"/>
      <c r="BG13" s="1443"/>
      <c r="BH13" s="1443"/>
      <c r="BI13" s="1443"/>
      <c r="BJ13" s="1443"/>
      <c r="BK13" s="1443"/>
      <c r="BL13" s="1443"/>
      <c r="BM13" s="1443"/>
      <c r="BN13" s="1443"/>
      <c r="BO13" s="1443"/>
      <c r="BP13" s="1443"/>
      <c r="BQ13" s="1443"/>
      <c r="BR13" s="1443"/>
      <c r="BS13" s="1443"/>
      <c r="BT13" s="1443"/>
      <c r="BU13" s="1443"/>
      <c r="BV13" s="1443"/>
      <c r="BW13" s="1355" t="s">
        <v>489</v>
      </c>
      <c r="BX13" s="1356"/>
      <c r="BY13" s="1356"/>
      <c r="BZ13" s="1356"/>
      <c r="CA13" s="1356"/>
      <c r="CB13" s="1356"/>
      <c r="CC13" s="1356"/>
      <c r="CD13" s="1357"/>
      <c r="CE13" s="1306" t="str">
        <f>MID(SUVAHAVUJ!AF127,1,1)</f>
        <v xml:space="preserve"> </v>
      </c>
      <c r="CF13" s="1306"/>
      <c r="CG13" s="1306"/>
      <c r="CH13" s="1306"/>
      <c r="CI13" s="1306"/>
      <c r="CJ13" s="1306" t="str">
        <f>MID(SUVAHAVUJ!AF127,2,1)</f>
        <v xml:space="preserve"> </v>
      </c>
      <c r="CK13" s="1306"/>
      <c r="CL13" s="1306"/>
      <c r="CM13" s="1306"/>
      <c r="CN13" s="1306"/>
      <c r="CO13" s="1306"/>
      <c r="CP13" s="1306" t="str">
        <f>MID(SUVAHAVUJ!AF127,3,1)</f>
        <v xml:space="preserve"> </v>
      </c>
      <c r="CQ13" s="1306"/>
      <c r="CR13" s="1306"/>
      <c r="CS13" s="1306"/>
      <c r="CT13" s="1306"/>
      <c r="CU13" s="1306" t="str">
        <f>MID(SUVAHAVUJ!AF127,4,1)</f>
        <v xml:space="preserve"> </v>
      </c>
      <c r="CV13" s="1306"/>
      <c r="CW13" s="1306"/>
      <c r="CX13" s="1306"/>
      <c r="CY13" s="1306"/>
      <c r="CZ13" s="1306"/>
      <c r="DA13" s="1306" t="str">
        <f>MID(SUVAHAVUJ!AF127,5,1)</f>
        <v xml:space="preserve"> </v>
      </c>
      <c r="DB13" s="1306"/>
      <c r="DC13" s="1306"/>
      <c r="DD13" s="1306"/>
      <c r="DE13" s="1306"/>
      <c r="DF13" s="1306" t="str">
        <f>MID(SUVAHAVUJ!AF127,6,1)</f>
        <v xml:space="preserve"> </v>
      </c>
      <c r="DG13" s="1306"/>
      <c r="DH13" s="1306"/>
      <c r="DI13" s="1306"/>
      <c r="DJ13" s="1306"/>
      <c r="DK13" s="1306"/>
      <c r="DL13" s="1306" t="str">
        <f>MID(SUVAHAVUJ!AF127,7,1)</f>
        <v xml:space="preserve"> </v>
      </c>
      <c r="DM13" s="1306"/>
      <c r="DN13" s="1306"/>
      <c r="DO13" s="1306"/>
      <c r="DP13" s="1306"/>
      <c r="DQ13" s="1306"/>
      <c r="DR13" s="1306" t="str">
        <f>MID(SUVAHAVUJ!AF127,8,1)</f>
        <v xml:space="preserve"> </v>
      </c>
      <c r="DS13" s="1306"/>
      <c r="DT13" s="1306"/>
      <c r="DU13" s="1306"/>
      <c r="DV13" s="1306"/>
      <c r="DW13" s="1333" t="str">
        <f>MID(SUVAHAVUJ!AF127,9,1)</f>
        <v xml:space="preserve"> </v>
      </c>
      <c r="DX13" s="1333"/>
      <c r="DY13" s="1333"/>
      <c r="DZ13" s="1333"/>
      <c r="EA13" s="1333"/>
      <c r="EB13" s="1333"/>
      <c r="EC13" s="1333" t="str">
        <f>MID(SUVAHAVUJ!AF127,10,1)</f>
        <v xml:space="preserve"> </v>
      </c>
      <c r="ED13" s="1333"/>
      <c r="EE13" s="1333"/>
      <c r="EF13" s="1333"/>
      <c r="EG13" s="1333"/>
      <c r="EH13" s="1306" t="str">
        <f>MID(SUVAHAVUJ!AF127,11,1)</f>
        <v>0</v>
      </c>
      <c r="EI13" s="1306"/>
      <c r="EJ13" s="1306"/>
      <c r="EK13" s="1306"/>
      <c r="EL13" s="1306"/>
      <c r="EM13" s="1316"/>
      <c r="EN13" s="354"/>
      <c r="EO13" s="355"/>
      <c r="EP13" s="1306" t="str">
        <f>MID(SUVAHAVUJ!AG127,1,1)</f>
        <v xml:space="preserve"> </v>
      </c>
      <c r="EQ13" s="1306"/>
      <c r="ER13" s="1306"/>
      <c r="ES13" s="1306"/>
      <c r="ET13" s="1306"/>
      <c r="EU13" s="1306"/>
      <c r="EV13" s="1306" t="str">
        <f>MID(SUVAHAVUJ!AG127,2,1)</f>
        <v xml:space="preserve"> </v>
      </c>
      <c r="EW13" s="1306"/>
      <c r="EX13" s="1306"/>
      <c r="EY13" s="1306"/>
      <c r="EZ13" s="1306"/>
      <c r="FA13" s="1306" t="str">
        <f>MID(SUVAHAVUJ!AG127,3,1)</f>
        <v xml:space="preserve"> </v>
      </c>
      <c r="FB13" s="1306"/>
      <c r="FC13" s="1306"/>
      <c r="FD13" s="1306"/>
      <c r="FE13" s="1306"/>
      <c r="FF13" s="1306"/>
      <c r="FG13" s="1306" t="str">
        <f>MID(SUVAHAVUJ!AG127,4,1)</f>
        <v xml:space="preserve"> </v>
      </c>
      <c r="FH13" s="1306"/>
      <c r="FI13" s="1306"/>
      <c r="FJ13" s="1306"/>
      <c r="FK13" s="1306"/>
      <c r="FL13" s="1307" t="str">
        <f>MID(SUVAHAVUJ!AG127,5,1)</f>
        <v xml:space="preserve"> </v>
      </c>
      <c r="FM13" s="1307"/>
      <c r="FN13" s="1307"/>
      <c r="FO13" s="1307"/>
      <c r="FP13" s="1307"/>
      <c r="FQ13" s="1307"/>
      <c r="FR13" s="1307" t="str">
        <f>MID(SUVAHAVUJ!AG127,6,1)</f>
        <v xml:space="preserve"> </v>
      </c>
      <c r="FS13" s="1307"/>
      <c r="FT13" s="1307"/>
      <c r="FU13" s="1307"/>
      <c r="FV13" s="1307"/>
      <c r="FW13" s="1331" t="str">
        <f>MID(SUVAHAVUJ!AG127,7,1)</f>
        <v xml:space="preserve"> </v>
      </c>
      <c r="FX13" s="1331"/>
      <c r="FY13" s="1331"/>
      <c r="FZ13" s="1331"/>
      <c r="GA13" s="1331"/>
      <c r="GB13" s="1331"/>
      <c r="GC13" s="1331" t="str">
        <f>MID(SUVAHAVUJ!AG127,8,1)</f>
        <v xml:space="preserve"> </v>
      </c>
      <c r="GD13" s="1331"/>
      <c r="GE13" s="1331"/>
      <c r="GF13" s="1331"/>
      <c r="GG13" s="1331"/>
      <c r="GH13" s="1331" t="str">
        <f>MID(SUVAHAVUJ!AG127,9,1)</f>
        <v xml:space="preserve"> </v>
      </c>
      <c r="GI13" s="1331"/>
      <c r="GJ13" s="1331"/>
      <c r="GK13" s="1331"/>
      <c r="GL13" s="1331"/>
      <c r="GM13" s="1331"/>
      <c r="GN13" s="1331" t="str">
        <f>MID(SUVAHAVUJ!AG127,10,1)</f>
        <v xml:space="preserve"> </v>
      </c>
      <c r="GO13" s="1331"/>
      <c r="GP13" s="1331"/>
      <c r="GQ13" s="1331"/>
      <c r="GR13" s="1331"/>
      <c r="GS13" s="1331" t="str">
        <f>MID(SUVAHAVUJ!AG127,11,1)</f>
        <v>0</v>
      </c>
      <c r="GT13" s="1331"/>
      <c r="GU13" s="1331"/>
      <c r="GV13" s="1331"/>
      <c r="GW13" s="1332"/>
    </row>
    <row r="14" spans="2:205" ht="24" customHeight="1" x14ac:dyDescent="0.2">
      <c r="B14" s="1334" t="s">
        <v>2210</v>
      </c>
      <c r="C14" s="1335"/>
      <c r="D14" s="1335"/>
      <c r="E14" s="1335"/>
      <c r="F14" s="1335"/>
      <c r="G14" s="1335"/>
      <c r="H14" s="1335"/>
      <c r="I14" s="1335"/>
      <c r="J14" s="1335"/>
      <c r="K14" s="1336"/>
      <c r="L14" s="1442" t="str">
        <f>SUVAHAVUJ!$D$128</f>
        <v>Ostatné záväzky z obchodného styku (321A, 322A, 324A, 325A, 326A, 32XA, 475A, 476A, 478A, 47XA)</v>
      </c>
      <c r="M14" s="1443"/>
      <c r="N14" s="1443"/>
      <c r="O14" s="1443"/>
      <c r="P14" s="1443"/>
      <c r="Q14" s="1443"/>
      <c r="R14" s="1443"/>
      <c r="S14" s="1443"/>
      <c r="T14" s="1443"/>
      <c r="U14" s="1443"/>
      <c r="V14" s="1443"/>
      <c r="W14" s="1443"/>
      <c r="X14" s="1443"/>
      <c r="Y14" s="1443"/>
      <c r="Z14" s="1443"/>
      <c r="AA14" s="1443"/>
      <c r="AB14" s="1443"/>
      <c r="AC14" s="1443"/>
      <c r="AD14" s="1443"/>
      <c r="AE14" s="1443"/>
      <c r="AF14" s="1443"/>
      <c r="AG14" s="1443"/>
      <c r="AH14" s="1443"/>
      <c r="AI14" s="1443"/>
      <c r="AJ14" s="1443"/>
      <c r="AK14" s="1443"/>
      <c r="AL14" s="1443"/>
      <c r="AM14" s="1443"/>
      <c r="AN14" s="1443"/>
      <c r="AO14" s="1443"/>
      <c r="AP14" s="1443"/>
      <c r="AQ14" s="1443"/>
      <c r="AR14" s="1443"/>
      <c r="AS14" s="1443"/>
      <c r="AT14" s="1443"/>
      <c r="AU14" s="1443"/>
      <c r="AV14" s="1443"/>
      <c r="AW14" s="1443"/>
      <c r="AX14" s="1443"/>
      <c r="AY14" s="1443"/>
      <c r="AZ14" s="1443"/>
      <c r="BA14" s="1443"/>
      <c r="BB14" s="1443"/>
      <c r="BC14" s="1443"/>
      <c r="BD14" s="1443"/>
      <c r="BE14" s="1443"/>
      <c r="BF14" s="1443"/>
      <c r="BG14" s="1443"/>
      <c r="BH14" s="1443"/>
      <c r="BI14" s="1443"/>
      <c r="BJ14" s="1443"/>
      <c r="BK14" s="1443"/>
      <c r="BL14" s="1443"/>
      <c r="BM14" s="1443"/>
      <c r="BN14" s="1443"/>
      <c r="BO14" s="1443"/>
      <c r="BP14" s="1443"/>
      <c r="BQ14" s="1443"/>
      <c r="BR14" s="1443"/>
      <c r="BS14" s="1443"/>
      <c r="BT14" s="1443"/>
      <c r="BU14" s="1443"/>
      <c r="BV14" s="1443"/>
      <c r="BW14" s="1355" t="s">
        <v>2012</v>
      </c>
      <c r="BX14" s="1356"/>
      <c r="BY14" s="1356"/>
      <c r="BZ14" s="1356"/>
      <c r="CA14" s="1356"/>
      <c r="CB14" s="1356"/>
      <c r="CC14" s="1356"/>
      <c r="CD14" s="1357"/>
      <c r="CE14" s="1306" t="str">
        <f>MID(SUVAHAVUJ!AF128,1,1)</f>
        <v xml:space="preserve"> </v>
      </c>
      <c r="CF14" s="1306"/>
      <c r="CG14" s="1306"/>
      <c r="CH14" s="1306"/>
      <c r="CI14" s="1306"/>
      <c r="CJ14" s="1306" t="str">
        <f>MID(SUVAHAVUJ!AF128,2,1)</f>
        <v xml:space="preserve"> </v>
      </c>
      <c r="CK14" s="1306"/>
      <c r="CL14" s="1306"/>
      <c r="CM14" s="1306"/>
      <c r="CN14" s="1306"/>
      <c r="CO14" s="1306"/>
      <c r="CP14" s="1306" t="str">
        <f>MID(SUVAHAVUJ!AF128,3,1)</f>
        <v xml:space="preserve"> </v>
      </c>
      <c r="CQ14" s="1306"/>
      <c r="CR14" s="1306"/>
      <c r="CS14" s="1306"/>
      <c r="CT14" s="1306"/>
      <c r="CU14" s="1306" t="str">
        <f>MID(SUVAHAVUJ!AF128,4,1)</f>
        <v xml:space="preserve"> </v>
      </c>
      <c r="CV14" s="1306"/>
      <c r="CW14" s="1306"/>
      <c r="CX14" s="1306"/>
      <c r="CY14" s="1306"/>
      <c r="CZ14" s="1306"/>
      <c r="DA14" s="1306" t="str">
        <f>MID(SUVAHAVUJ!AF128,5,1)</f>
        <v xml:space="preserve"> </v>
      </c>
      <c r="DB14" s="1306"/>
      <c r="DC14" s="1306"/>
      <c r="DD14" s="1306"/>
      <c r="DE14" s="1306"/>
      <c r="DF14" s="1306" t="str">
        <f>MID(SUVAHAVUJ!AF128,6,1)</f>
        <v xml:space="preserve"> </v>
      </c>
      <c r="DG14" s="1306"/>
      <c r="DH14" s="1306"/>
      <c r="DI14" s="1306"/>
      <c r="DJ14" s="1306"/>
      <c r="DK14" s="1306"/>
      <c r="DL14" s="1306" t="str">
        <f>MID(SUVAHAVUJ!AF128,7,1)</f>
        <v xml:space="preserve"> </v>
      </c>
      <c r="DM14" s="1306"/>
      <c r="DN14" s="1306"/>
      <c r="DO14" s="1306"/>
      <c r="DP14" s="1306"/>
      <c r="DQ14" s="1306"/>
      <c r="DR14" s="1306" t="str">
        <f>MID(SUVAHAVUJ!AF128,8,1)</f>
        <v xml:space="preserve"> </v>
      </c>
      <c r="DS14" s="1306"/>
      <c r="DT14" s="1306"/>
      <c r="DU14" s="1306"/>
      <c r="DV14" s="1306"/>
      <c r="DW14" s="1333" t="str">
        <f>MID(SUVAHAVUJ!AF128,9,1)</f>
        <v xml:space="preserve"> </v>
      </c>
      <c r="DX14" s="1333"/>
      <c r="DY14" s="1333"/>
      <c r="DZ14" s="1333"/>
      <c r="EA14" s="1333"/>
      <c r="EB14" s="1333"/>
      <c r="EC14" s="1333" t="str">
        <f>MID(SUVAHAVUJ!AF128,10,1)</f>
        <v xml:space="preserve"> </v>
      </c>
      <c r="ED14" s="1333"/>
      <c r="EE14" s="1333"/>
      <c r="EF14" s="1333"/>
      <c r="EG14" s="1333"/>
      <c r="EH14" s="1306" t="str">
        <f>MID(SUVAHAVUJ!AF128,11,1)</f>
        <v>0</v>
      </c>
      <c r="EI14" s="1306"/>
      <c r="EJ14" s="1306"/>
      <c r="EK14" s="1306"/>
      <c r="EL14" s="1306"/>
      <c r="EM14" s="1316"/>
      <c r="EN14" s="354"/>
      <c r="EO14" s="355"/>
      <c r="EP14" s="1306" t="str">
        <f>MID(SUVAHAVUJ!AG128,1,1)</f>
        <v xml:space="preserve"> </v>
      </c>
      <c r="EQ14" s="1306"/>
      <c r="ER14" s="1306"/>
      <c r="ES14" s="1306"/>
      <c r="ET14" s="1306"/>
      <c r="EU14" s="1306"/>
      <c r="EV14" s="1306" t="str">
        <f>MID(SUVAHAVUJ!AG128,2,1)</f>
        <v xml:space="preserve"> </v>
      </c>
      <c r="EW14" s="1306"/>
      <c r="EX14" s="1306"/>
      <c r="EY14" s="1306"/>
      <c r="EZ14" s="1306"/>
      <c r="FA14" s="1306" t="str">
        <f>MID(SUVAHAVUJ!AG128,3,1)</f>
        <v xml:space="preserve"> </v>
      </c>
      <c r="FB14" s="1306"/>
      <c r="FC14" s="1306"/>
      <c r="FD14" s="1306"/>
      <c r="FE14" s="1306"/>
      <c r="FF14" s="1306"/>
      <c r="FG14" s="1306" t="str">
        <f>MID(SUVAHAVUJ!AG128,4,1)</f>
        <v xml:space="preserve"> </v>
      </c>
      <c r="FH14" s="1306"/>
      <c r="FI14" s="1306"/>
      <c r="FJ14" s="1306"/>
      <c r="FK14" s="1306"/>
      <c r="FL14" s="1307" t="str">
        <f>MID(SUVAHAVUJ!AG128,5,1)</f>
        <v xml:space="preserve"> </v>
      </c>
      <c r="FM14" s="1307"/>
      <c r="FN14" s="1307"/>
      <c r="FO14" s="1307"/>
      <c r="FP14" s="1307"/>
      <c r="FQ14" s="1307"/>
      <c r="FR14" s="1307" t="str">
        <f>MID(SUVAHAVUJ!AG128,6,1)</f>
        <v xml:space="preserve"> </v>
      </c>
      <c r="FS14" s="1307"/>
      <c r="FT14" s="1307"/>
      <c r="FU14" s="1307"/>
      <c r="FV14" s="1307"/>
      <c r="FW14" s="1331" t="str">
        <f>MID(SUVAHAVUJ!AG128,7,1)</f>
        <v xml:space="preserve"> </v>
      </c>
      <c r="FX14" s="1331"/>
      <c r="FY14" s="1331"/>
      <c r="FZ14" s="1331"/>
      <c r="GA14" s="1331"/>
      <c r="GB14" s="1331"/>
      <c r="GC14" s="1331" t="str">
        <f>MID(SUVAHAVUJ!AG128,8,1)</f>
        <v xml:space="preserve"> </v>
      </c>
      <c r="GD14" s="1331"/>
      <c r="GE14" s="1331"/>
      <c r="GF14" s="1331"/>
      <c r="GG14" s="1331"/>
      <c r="GH14" s="1331" t="str">
        <f>MID(SUVAHAVUJ!AG128,9,1)</f>
        <v xml:space="preserve"> </v>
      </c>
      <c r="GI14" s="1331"/>
      <c r="GJ14" s="1331"/>
      <c r="GK14" s="1331"/>
      <c r="GL14" s="1331"/>
      <c r="GM14" s="1331"/>
      <c r="GN14" s="1331" t="str">
        <f>MID(SUVAHAVUJ!AG128,10,1)</f>
        <v xml:space="preserve"> </v>
      </c>
      <c r="GO14" s="1331"/>
      <c r="GP14" s="1331"/>
      <c r="GQ14" s="1331"/>
      <c r="GR14" s="1331"/>
      <c r="GS14" s="1331" t="str">
        <f>MID(SUVAHAVUJ!AG128,11,1)</f>
        <v>0</v>
      </c>
      <c r="GT14" s="1331"/>
      <c r="GU14" s="1331"/>
      <c r="GV14" s="1331"/>
      <c r="GW14" s="1332"/>
    </row>
    <row r="15" spans="2:205" ht="24" customHeight="1" x14ac:dyDescent="0.2">
      <c r="B15" s="1334" t="s">
        <v>2080</v>
      </c>
      <c r="C15" s="1335"/>
      <c r="D15" s="1335"/>
      <c r="E15" s="1335"/>
      <c r="F15" s="1335"/>
      <c r="G15" s="1335"/>
      <c r="H15" s="1335"/>
      <c r="I15" s="1335"/>
      <c r="J15" s="1335"/>
      <c r="K15" s="1336"/>
      <c r="L15" s="1435" t="str">
        <f>SUVAHAVUJ!$D$129</f>
        <v>Čistá hodnota zákazky (316A)</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355" t="s">
        <v>2013</v>
      </c>
      <c r="BX15" s="1356"/>
      <c r="BY15" s="1356"/>
      <c r="BZ15" s="1356"/>
      <c r="CA15" s="1356"/>
      <c r="CB15" s="1356"/>
      <c r="CC15" s="1356"/>
      <c r="CD15" s="1357"/>
      <c r="CE15" s="1306" t="str">
        <f>MID(SUVAHAVUJ!AF129,1,1)</f>
        <v xml:space="preserve"> </v>
      </c>
      <c r="CF15" s="1306"/>
      <c r="CG15" s="1306"/>
      <c r="CH15" s="1306"/>
      <c r="CI15" s="1306"/>
      <c r="CJ15" s="1306" t="str">
        <f>MID(SUVAHAVUJ!AF129,2,1)</f>
        <v xml:space="preserve"> </v>
      </c>
      <c r="CK15" s="1306"/>
      <c r="CL15" s="1306"/>
      <c r="CM15" s="1306"/>
      <c r="CN15" s="1306"/>
      <c r="CO15" s="1306"/>
      <c r="CP15" s="1306" t="str">
        <f>MID(SUVAHAVUJ!AF129,3,1)</f>
        <v xml:space="preserve"> </v>
      </c>
      <c r="CQ15" s="1306"/>
      <c r="CR15" s="1306"/>
      <c r="CS15" s="1306"/>
      <c r="CT15" s="1306"/>
      <c r="CU15" s="1306" t="str">
        <f>MID(SUVAHAVUJ!AF129,4,1)</f>
        <v xml:space="preserve"> </v>
      </c>
      <c r="CV15" s="1306"/>
      <c r="CW15" s="1306"/>
      <c r="CX15" s="1306"/>
      <c r="CY15" s="1306"/>
      <c r="CZ15" s="1306"/>
      <c r="DA15" s="1306" t="str">
        <f>MID(SUVAHAVUJ!AF129,5,1)</f>
        <v xml:space="preserve"> </v>
      </c>
      <c r="DB15" s="1306"/>
      <c r="DC15" s="1306"/>
      <c r="DD15" s="1306"/>
      <c r="DE15" s="1306"/>
      <c r="DF15" s="1306" t="str">
        <f>MID(SUVAHAVUJ!AF129,6,1)</f>
        <v xml:space="preserve"> </v>
      </c>
      <c r="DG15" s="1306"/>
      <c r="DH15" s="1306"/>
      <c r="DI15" s="1306"/>
      <c r="DJ15" s="1306"/>
      <c r="DK15" s="1306"/>
      <c r="DL15" s="1306" t="str">
        <f>MID(SUVAHAVUJ!AF129,7,1)</f>
        <v xml:space="preserve"> </v>
      </c>
      <c r="DM15" s="1306"/>
      <c r="DN15" s="1306"/>
      <c r="DO15" s="1306"/>
      <c r="DP15" s="1306"/>
      <c r="DQ15" s="1306"/>
      <c r="DR15" s="1306" t="str">
        <f>MID(SUVAHAVUJ!AF129,8,1)</f>
        <v xml:space="preserve"> </v>
      </c>
      <c r="DS15" s="1306"/>
      <c r="DT15" s="1306"/>
      <c r="DU15" s="1306"/>
      <c r="DV15" s="1306"/>
      <c r="DW15" s="1333" t="str">
        <f>MID(SUVAHAVUJ!AF129,9,1)</f>
        <v xml:space="preserve"> </v>
      </c>
      <c r="DX15" s="1333"/>
      <c r="DY15" s="1333"/>
      <c r="DZ15" s="1333"/>
      <c r="EA15" s="1333"/>
      <c r="EB15" s="1333"/>
      <c r="EC15" s="1333" t="str">
        <f>MID(SUVAHAVUJ!AF129,10,1)</f>
        <v xml:space="preserve"> </v>
      </c>
      <c r="ED15" s="1333"/>
      <c r="EE15" s="1333"/>
      <c r="EF15" s="1333"/>
      <c r="EG15" s="1333"/>
      <c r="EH15" s="1306" t="str">
        <f>MID(SUVAHAVUJ!AF129,11,1)</f>
        <v>0</v>
      </c>
      <c r="EI15" s="1306"/>
      <c r="EJ15" s="1306"/>
      <c r="EK15" s="1306"/>
      <c r="EL15" s="1306"/>
      <c r="EM15" s="1316"/>
      <c r="EN15" s="354"/>
      <c r="EO15" s="355"/>
      <c r="EP15" s="1306" t="str">
        <f>MID(SUVAHAVUJ!AG129,1,1)</f>
        <v xml:space="preserve"> </v>
      </c>
      <c r="EQ15" s="1306"/>
      <c r="ER15" s="1306"/>
      <c r="ES15" s="1306"/>
      <c r="ET15" s="1306"/>
      <c r="EU15" s="1306"/>
      <c r="EV15" s="1306" t="str">
        <f>MID(SUVAHAVUJ!AG129,2,1)</f>
        <v xml:space="preserve"> </v>
      </c>
      <c r="EW15" s="1306"/>
      <c r="EX15" s="1306"/>
      <c r="EY15" s="1306"/>
      <c r="EZ15" s="1306"/>
      <c r="FA15" s="1306" t="str">
        <f>MID(SUVAHAVUJ!AG129,3,1)</f>
        <v xml:space="preserve"> </v>
      </c>
      <c r="FB15" s="1306"/>
      <c r="FC15" s="1306"/>
      <c r="FD15" s="1306"/>
      <c r="FE15" s="1306"/>
      <c r="FF15" s="1306"/>
      <c r="FG15" s="1306" t="str">
        <f>MID(SUVAHAVUJ!AG129,4,1)</f>
        <v xml:space="preserve"> </v>
      </c>
      <c r="FH15" s="1306"/>
      <c r="FI15" s="1306"/>
      <c r="FJ15" s="1306"/>
      <c r="FK15" s="1306"/>
      <c r="FL15" s="1307" t="str">
        <f>MID(SUVAHAVUJ!AG129,5,1)</f>
        <v xml:space="preserve"> </v>
      </c>
      <c r="FM15" s="1307"/>
      <c r="FN15" s="1307"/>
      <c r="FO15" s="1307"/>
      <c r="FP15" s="1307"/>
      <c r="FQ15" s="1307"/>
      <c r="FR15" s="1307" t="str">
        <f>MID(SUVAHAVUJ!AG129,6,1)</f>
        <v xml:space="preserve"> </v>
      </c>
      <c r="FS15" s="1307"/>
      <c r="FT15" s="1307"/>
      <c r="FU15" s="1307"/>
      <c r="FV15" s="1307"/>
      <c r="FW15" s="1331" t="str">
        <f>MID(SUVAHAVUJ!AG129,7,1)</f>
        <v xml:space="preserve"> </v>
      </c>
      <c r="FX15" s="1331"/>
      <c r="FY15" s="1331"/>
      <c r="FZ15" s="1331"/>
      <c r="GA15" s="1331"/>
      <c r="GB15" s="1331"/>
      <c r="GC15" s="1331" t="str">
        <f>MID(SUVAHAVUJ!AG129,8,1)</f>
        <v xml:space="preserve"> </v>
      </c>
      <c r="GD15" s="1331"/>
      <c r="GE15" s="1331"/>
      <c r="GF15" s="1331"/>
      <c r="GG15" s="1331"/>
      <c r="GH15" s="1331" t="str">
        <f>MID(SUVAHAVUJ!AG129,9,1)</f>
        <v xml:space="preserve"> </v>
      </c>
      <c r="GI15" s="1331"/>
      <c r="GJ15" s="1331"/>
      <c r="GK15" s="1331"/>
      <c r="GL15" s="1331"/>
      <c r="GM15" s="1331"/>
      <c r="GN15" s="1331" t="str">
        <f>MID(SUVAHAVUJ!AG129,10,1)</f>
        <v xml:space="preserve"> </v>
      </c>
      <c r="GO15" s="1331"/>
      <c r="GP15" s="1331"/>
      <c r="GQ15" s="1331"/>
      <c r="GR15" s="1331"/>
      <c r="GS15" s="1331" t="str">
        <f>MID(SUVAHAVUJ!AG129,11,1)</f>
        <v>0</v>
      </c>
      <c r="GT15" s="1331"/>
      <c r="GU15" s="1331"/>
      <c r="GV15" s="1331"/>
      <c r="GW15" s="1332"/>
    </row>
    <row r="16" spans="2:205" ht="24" customHeight="1" x14ac:dyDescent="0.2">
      <c r="B16" s="1334" t="s">
        <v>2083</v>
      </c>
      <c r="C16" s="1335"/>
      <c r="D16" s="1335"/>
      <c r="E16" s="1335"/>
      <c r="F16" s="1335"/>
      <c r="G16" s="1335"/>
      <c r="H16" s="1335"/>
      <c r="I16" s="1335"/>
      <c r="J16" s="1335"/>
      <c r="K16" s="1336"/>
      <c r="L16" s="1435" t="str">
        <f>SUVAHAVUJ!$D$130</f>
        <v>Ostatné záväzky voči prepojeným účtovným jednotkám (361A, 36XA, 471A, 47XA)</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355" t="s">
        <v>2014</v>
      </c>
      <c r="BX16" s="1356"/>
      <c r="BY16" s="1356"/>
      <c r="BZ16" s="1356"/>
      <c r="CA16" s="1356"/>
      <c r="CB16" s="1356"/>
      <c r="CC16" s="1356"/>
      <c r="CD16" s="1357"/>
      <c r="CE16" s="1306" t="str">
        <f>MID(SUVAHAVUJ!AF130,1,1)</f>
        <v xml:space="preserve"> </v>
      </c>
      <c r="CF16" s="1306"/>
      <c r="CG16" s="1306"/>
      <c r="CH16" s="1306"/>
      <c r="CI16" s="1306"/>
      <c r="CJ16" s="1306" t="str">
        <f>MID(SUVAHAVUJ!AF130,2,1)</f>
        <v xml:space="preserve"> </v>
      </c>
      <c r="CK16" s="1306"/>
      <c r="CL16" s="1306"/>
      <c r="CM16" s="1306"/>
      <c r="CN16" s="1306"/>
      <c r="CO16" s="1306"/>
      <c r="CP16" s="1306" t="str">
        <f>MID(SUVAHAVUJ!AF130,3,1)</f>
        <v xml:space="preserve"> </v>
      </c>
      <c r="CQ16" s="1306"/>
      <c r="CR16" s="1306"/>
      <c r="CS16" s="1306"/>
      <c r="CT16" s="1306"/>
      <c r="CU16" s="1306" t="str">
        <f>MID(SUVAHAVUJ!AF130,4,1)</f>
        <v xml:space="preserve"> </v>
      </c>
      <c r="CV16" s="1306"/>
      <c r="CW16" s="1306"/>
      <c r="CX16" s="1306"/>
      <c r="CY16" s="1306"/>
      <c r="CZ16" s="1306"/>
      <c r="DA16" s="1306" t="str">
        <f>MID(SUVAHAVUJ!AF130,5,1)</f>
        <v xml:space="preserve"> </v>
      </c>
      <c r="DB16" s="1306"/>
      <c r="DC16" s="1306"/>
      <c r="DD16" s="1306"/>
      <c r="DE16" s="1306"/>
      <c r="DF16" s="1306" t="str">
        <f>MID(SUVAHAVUJ!AF130,6,1)</f>
        <v xml:space="preserve"> </v>
      </c>
      <c r="DG16" s="1306"/>
      <c r="DH16" s="1306"/>
      <c r="DI16" s="1306"/>
      <c r="DJ16" s="1306"/>
      <c r="DK16" s="1306"/>
      <c r="DL16" s="1306" t="str">
        <f>MID(SUVAHAVUJ!AF130,7,1)</f>
        <v xml:space="preserve"> </v>
      </c>
      <c r="DM16" s="1306"/>
      <c r="DN16" s="1306"/>
      <c r="DO16" s="1306"/>
      <c r="DP16" s="1306"/>
      <c r="DQ16" s="1306"/>
      <c r="DR16" s="1306" t="str">
        <f>MID(SUVAHAVUJ!AF130,8,1)</f>
        <v xml:space="preserve"> </v>
      </c>
      <c r="DS16" s="1306"/>
      <c r="DT16" s="1306"/>
      <c r="DU16" s="1306"/>
      <c r="DV16" s="1306"/>
      <c r="DW16" s="1333" t="str">
        <f>MID(SUVAHAVUJ!AF130,9,1)</f>
        <v xml:space="preserve"> </v>
      </c>
      <c r="DX16" s="1333"/>
      <c r="DY16" s="1333"/>
      <c r="DZ16" s="1333"/>
      <c r="EA16" s="1333"/>
      <c r="EB16" s="1333"/>
      <c r="EC16" s="1333" t="str">
        <f>MID(SUVAHAVUJ!AF130,10,1)</f>
        <v xml:space="preserve"> </v>
      </c>
      <c r="ED16" s="1333"/>
      <c r="EE16" s="1333"/>
      <c r="EF16" s="1333"/>
      <c r="EG16" s="1333"/>
      <c r="EH16" s="1306" t="str">
        <f>MID(SUVAHAVUJ!AF130,11,1)</f>
        <v>0</v>
      </c>
      <c r="EI16" s="1306"/>
      <c r="EJ16" s="1306"/>
      <c r="EK16" s="1306"/>
      <c r="EL16" s="1306"/>
      <c r="EM16" s="1316"/>
      <c r="EN16" s="354"/>
      <c r="EO16" s="355"/>
      <c r="EP16" s="1306" t="str">
        <f>MID(SUVAHAVUJ!AG130,1,1)</f>
        <v xml:space="preserve"> </v>
      </c>
      <c r="EQ16" s="1306"/>
      <c r="ER16" s="1306"/>
      <c r="ES16" s="1306"/>
      <c r="ET16" s="1306"/>
      <c r="EU16" s="1306"/>
      <c r="EV16" s="1306" t="str">
        <f>MID(SUVAHAVUJ!AG130,2,1)</f>
        <v xml:space="preserve"> </v>
      </c>
      <c r="EW16" s="1306"/>
      <c r="EX16" s="1306"/>
      <c r="EY16" s="1306"/>
      <c r="EZ16" s="1306"/>
      <c r="FA16" s="1306" t="str">
        <f>MID(SUVAHAVUJ!AG130,3,1)</f>
        <v xml:space="preserve"> </v>
      </c>
      <c r="FB16" s="1306"/>
      <c r="FC16" s="1306"/>
      <c r="FD16" s="1306"/>
      <c r="FE16" s="1306"/>
      <c r="FF16" s="1306"/>
      <c r="FG16" s="1306" t="str">
        <f>MID(SUVAHAVUJ!AG130,4,1)</f>
        <v xml:space="preserve"> </v>
      </c>
      <c r="FH16" s="1306"/>
      <c r="FI16" s="1306"/>
      <c r="FJ16" s="1306"/>
      <c r="FK16" s="1306"/>
      <c r="FL16" s="1307" t="str">
        <f>MID(SUVAHAVUJ!AG130,5,1)</f>
        <v xml:space="preserve"> </v>
      </c>
      <c r="FM16" s="1307"/>
      <c r="FN16" s="1307"/>
      <c r="FO16" s="1307"/>
      <c r="FP16" s="1307"/>
      <c r="FQ16" s="1307"/>
      <c r="FR16" s="1307" t="str">
        <f>MID(SUVAHAVUJ!AG130,6,1)</f>
        <v xml:space="preserve"> </v>
      </c>
      <c r="FS16" s="1307"/>
      <c r="FT16" s="1307"/>
      <c r="FU16" s="1307"/>
      <c r="FV16" s="1307"/>
      <c r="FW16" s="1331" t="str">
        <f>MID(SUVAHAVUJ!AG130,7,1)</f>
        <v xml:space="preserve"> </v>
      </c>
      <c r="FX16" s="1331"/>
      <c r="FY16" s="1331"/>
      <c r="FZ16" s="1331"/>
      <c r="GA16" s="1331"/>
      <c r="GB16" s="1331"/>
      <c r="GC16" s="1331" t="str">
        <f>MID(SUVAHAVUJ!AG130,8,1)</f>
        <v xml:space="preserve"> </v>
      </c>
      <c r="GD16" s="1331"/>
      <c r="GE16" s="1331"/>
      <c r="GF16" s="1331"/>
      <c r="GG16" s="1331"/>
      <c r="GH16" s="1331" t="str">
        <f>MID(SUVAHAVUJ!AG130,9,1)</f>
        <v xml:space="preserve"> </v>
      </c>
      <c r="GI16" s="1331"/>
      <c r="GJ16" s="1331"/>
      <c r="GK16" s="1331"/>
      <c r="GL16" s="1331"/>
      <c r="GM16" s="1331"/>
      <c r="GN16" s="1331" t="str">
        <f>MID(SUVAHAVUJ!AG130,10,1)</f>
        <v xml:space="preserve"> </v>
      </c>
      <c r="GO16" s="1331"/>
      <c r="GP16" s="1331"/>
      <c r="GQ16" s="1331"/>
      <c r="GR16" s="1331"/>
      <c r="GS16" s="1331" t="str">
        <f>MID(SUVAHAVUJ!AG130,11,1)</f>
        <v>0</v>
      </c>
      <c r="GT16" s="1331"/>
      <c r="GU16" s="1331"/>
      <c r="GV16" s="1331"/>
      <c r="GW16" s="1332"/>
    </row>
    <row r="17" spans="1:205" ht="24" customHeight="1" x14ac:dyDescent="0.2">
      <c r="B17" s="1334" t="s">
        <v>2086</v>
      </c>
      <c r="C17" s="1335"/>
      <c r="D17" s="1335"/>
      <c r="E17" s="1335"/>
      <c r="F17" s="1335"/>
      <c r="G17" s="1335"/>
      <c r="H17" s="1335"/>
      <c r="I17" s="1335"/>
      <c r="J17" s="1335"/>
      <c r="K17" s="1336"/>
      <c r="L17" s="1442" t="str">
        <f>SUVAHAVUJ!$D$131</f>
        <v>Ostatné záväzky v rámci podielovej účasti okrem záväzkov voči prepojeným účtovným jednotkám (361A, 36XA, 471A, 47XA)</v>
      </c>
      <c r="M17" s="1443"/>
      <c r="N17" s="1443"/>
      <c r="O17" s="1443"/>
      <c r="P17" s="1443"/>
      <c r="Q17" s="1443"/>
      <c r="R17" s="1443"/>
      <c r="S17" s="1443"/>
      <c r="T17" s="1443"/>
      <c r="U17" s="1443"/>
      <c r="V17" s="1443"/>
      <c r="W17" s="1443"/>
      <c r="X17" s="1443"/>
      <c r="Y17" s="1443"/>
      <c r="Z17" s="1443"/>
      <c r="AA17" s="1443"/>
      <c r="AB17" s="1443"/>
      <c r="AC17" s="1443"/>
      <c r="AD17" s="1443"/>
      <c r="AE17" s="1443"/>
      <c r="AF17" s="1443"/>
      <c r="AG17" s="1443"/>
      <c r="AH17" s="1443"/>
      <c r="AI17" s="1443"/>
      <c r="AJ17" s="1443"/>
      <c r="AK17" s="1443"/>
      <c r="AL17" s="1443"/>
      <c r="AM17" s="1443"/>
      <c r="AN17" s="1443"/>
      <c r="AO17" s="1443"/>
      <c r="AP17" s="1443"/>
      <c r="AQ17" s="1443"/>
      <c r="AR17" s="1443"/>
      <c r="AS17" s="1443"/>
      <c r="AT17" s="1443"/>
      <c r="AU17" s="1443"/>
      <c r="AV17" s="1443"/>
      <c r="AW17" s="1443"/>
      <c r="AX17" s="1443"/>
      <c r="AY17" s="1443"/>
      <c r="AZ17" s="1443"/>
      <c r="BA17" s="1443"/>
      <c r="BB17" s="1443"/>
      <c r="BC17" s="1443"/>
      <c r="BD17" s="1443"/>
      <c r="BE17" s="1443"/>
      <c r="BF17" s="1443"/>
      <c r="BG17" s="1443"/>
      <c r="BH17" s="1443"/>
      <c r="BI17" s="1443"/>
      <c r="BJ17" s="1443"/>
      <c r="BK17" s="1443"/>
      <c r="BL17" s="1443"/>
      <c r="BM17" s="1443"/>
      <c r="BN17" s="1443"/>
      <c r="BO17" s="1443"/>
      <c r="BP17" s="1443"/>
      <c r="BQ17" s="1443"/>
      <c r="BR17" s="1443"/>
      <c r="BS17" s="1443"/>
      <c r="BT17" s="1443"/>
      <c r="BU17" s="1443"/>
      <c r="BV17" s="1443"/>
      <c r="BW17" s="1355" t="s">
        <v>2015</v>
      </c>
      <c r="BX17" s="1356"/>
      <c r="BY17" s="1356"/>
      <c r="BZ17" s="1356"/>
      <c r="CA17" s="1356"/>
      <c r="CB17" s="1356"/>
      <c r="CC17" s="1356"/>
      <c r="CD17" s="1357"/>
      <c r="CE17" s="1306" t="str">
        <f>MID(SUVAHAVUJ!AF131,1,1)</f>
        <v xml:space="preserve"> </v>
      </c>
      <c r="CF17" s="1306"/>
      <c r="CG17" s="1306"/>
      <c r="CH17" s="1306"/>
      <c r="CI17" s="1306"/>
      <c r="CJ17" s="1306" t="str">
        <f>MID(SUVAHAVUJ!AF131,2,1)</f>
        <v xml:space="preserve"> </v>
      </c>
      <c r="CK17" s="1306"/>
      <c r="CL17" s="1306"/>
      <c r="CM17" s="1306"/>
      <c r="CN17" s="1306"/>
      <c r="CO17" s="1306"/>
      <c r="CP17" s="1306" t="str">
        <f>MID(SUVAHAVUJ!AF131,3,1)</f>
        <v xml:space="preserve"> </v>
      </c>
      <c r="CQ17" s="1306"/>
      <c r="CR17" s="1306"/>
      <c r="CS17" s="1306"/>
      <c r="CT17" s="1306"/>
      <c r="CU17" s="1306" t="str">
        <f>MID(SUVAHAVUJ!AF131,4,1)</f>
        <v xml:space="preserve"> </v>
      </c>
      <c r="CV17" s="1306"/>
      <c r="CW17" s="1306"/>
      <c r="CX17" s="1306"/>
      <c r="CY17" s="1306"/>
      <c r="CZ17" s="1306"/>
      <c r="DA17" s="1306" t="str">
        <f>MID(SUVAHAVUJ!AF131,5,1)</f>
        <v xml:space="preserve"> </v>
      </c>
      <c r="DB17" s="1306"/>
      <c r="DC17" s="1306"/>
      <c r="DD17" s="1306"/>
      <c r="DE17" s="1306"/>
      <c r="DF17" s="1306" t="str">
        <f>MID(SUVAHAVUJ!AF131,6,1)</f>
        <v xml:space="preserve"> </v>
      </c>
      <c r="DG17" s="1306"/>
      <c r="DH17" s="1306"/>
      <c r="DI17" s="1306"/>
      <c r="DJ17" s="1306"/>
      <c r="DK17" s="1306"/>
      <c r="DL17" s="1306" t="str">
        <f>MID(SUVAHAVUJ!AF131,7,1)</f>
        <v xml:space="preserve"> </v>
      </c>
      <c r="DM17" s="1306"/>
      <c r="DN17" s="1306"/>
      <c r="DO17" s="1306"/>
      <c r="DP17" s="1306"/>
      <c r="DQ17" s="1306"/>
      <c r="DR17" s="1306" t="str">
        <f>MID(SUVAHAVUJ!AF131,8,1)</f>
        <v xml:space="preserve"> </v>
      </c>
      <c r="DS17" s="1306"/>
      <c r="DT17" s="1306"/>
      <c r="DU17" s="1306"/>
      <c r="DV17" s="1306"/>
      <c r="DW17" s="1333" t="str">
        <f>MID(SUVAHAVUJ!AF131,9,1)</f>
        <v xml:space="preserve"> </v>
      </c>
      <c r="DX17" s="1333"/>
      <c r="DY17" s="1333"/>
      <c r="DZ17" s="1333"/>
      <c r="EA17" s="1333"/>
      <c r="EB17" s="1333"/>
      <c r="EC17" s="1333" t="str">
        <f>MID(SUVAHAVUJ!AF131,10,1)</f>
        <v xml:space="preserve"> </v>
      </c>
      <c r="ED17" s="1333"/>
      <c r="EE17" s="1333"/>
      <c r="EF17" s="1333"/>
      <c r="EG17" s="1333"/>
      <c r="EH17" s="1306" t="str">
        <f>MID(SUVAHAVUJ!AF131,11,1)</f>
        <v>0</v>
      </c>
      <c r="EI17" s="1306"/>
      <c r="EJ17" s="1306"/>
      <c r="EK17" s="1306"/>
      <c r="EL17" s="1306"/>
      <c r="EM17" s="1316"/>
      <c r="EN17" s="354"/>
      <c r="EO17" s="355"/>
      <c r="EP17" s="1306" t="str">
        <f>MID(SUVAHAVUJ!AG131,1,1)</f>
        <v xml:space="preserve"> </v>
      </c>
      <c r="EQ17" s="1306"/>
      <c r="ER17" s="1306"/>
      <c r="ES17" s="1306"/>
      <c r="ET17" s="1306"/>
      <c r="EU17" s="1306"/>
      <c r="EV17" s="1306" t="str">
        <f>MID(SUVAHAVUJ!AG131,2,1)</f>
        <v xml:space="preserve"> </v>
      </c>
      <c r="EW17" s="1306"/>
      <c r="EX17" s="1306"/>
      <c r="EY17" s="1306"/>
      <c r="EZ17" s="1306"/>
      <c r="FA17" s="1306" t="str">
        <f>MID(SUVAHAVUJ!AG131,3,1)</f>
        <v xml:space="preserve"> </v>
      </c>
      <c r="FB17" s="1306"/>
      <c r="FC17" s="1306"/>
      <c r="FD17" s="1306"/>
      <c r="FE17" s="1306"/>
      <c r="FF17" s="1306"/>
      <c r="FG17" s="1306" t="str">
        <f>MID(SUVAHAVUJ!AG131,4,1)</f>
        <v xml:space="preserve"> </v>
      </c>
      <c r="FH17" s="1306"/>
      <c r="FI17" s="1306"/>
      <c r="FJ17" s="1306"/>
      <c r="FK17" s="1306"/>
      <c r="FL17" s="1307" t="str">
        <f>MID(SUVAHAVUJ!AG131,5,1)</f>
        <v xml:space="preserve"> </v>
      </c>
      <c r="FM17" s="1307"/>
      <c r="FN17" s="1307"/>
      <c r="FO17" s="1307"/>
      <c r="FP17" s="1307"/>
      <c r="FQ17" s="1307"/>
      <c r="FR17" s="1307" t="str">
        <f>MID(SUVAHAVUJ!AG131,6,1)</f>
        <v xml:space="preserve"> </v>
      </c>
      <c r="FS17" s="1307"/>
      <c r="FT17" s="1307"/>
      <c r="FU17" s="1307"/>
      <c r="FV17" s="1307"/>
      <c r="FW17" s="1331" t="str">
        <f>MID(SUVAHAVUJ!AG131,7,1)</f>
        <v xml:space="preserve"> </v>
      </c>
      <c r="FX17" s="1331"/>
      <c r="FY17" s="1331"/>
      <c r="FZ17" s="1331"/>
      <c r="GA17" s="1331"/>
      <c r="GB17" s="1331"/>
      <c r="GC17" s="1331" t="str">
        <f>MID(SUVAHAVUJ!AG131,8,1)</f>
        <v xml:space="preserve"> </v>
      </c>
      <c r="GD17" s="1331"/>
      <c r="GE17" s="1331"/>
      <c r="GF17" s="1331"/>
      <c r="GG17" s="1331"/>
      <c r="GH17" s="1331" t="str">
        <f>MID(SUVAHAVUJ!AG131,9,1)</f>
        <v xml:space="preserve"> </v>
      </c>
      <c r="GI17" s="1331"/>
      <c r="GJ17" s="1331"/>
      <c r="GK17" s="1331"/>
      <c r="GL17" s="1331"/>
      <c r="GM17" s="1331"/>
      <c r="GN17" s="1331" t="str">
        <f>MID(SUVAHAVUJ!AG131,10,1)</f>
        <v xml:space="preserve"> </v>
      </c>
      <c r="GO17" s="1331"/>
      <c r="GP17" s="1331"/>
      <c r="GQ17" s="1331"/>
      <c r="GR17" s="1331"/>
      <c r="GS17" s="1331" t="str">
        <f>MID(SUVAHAVUJ!AG131,11,1)</f>
        <v>0</v>
      </c>
      <c r="GT17" s="1331"/>
      <c r="GU17" s="1331"/>
      <c r="GV17" s="1331"/>
      <c r="GW17" s="1332"/>
    </row>
    <row r="18" spans="1:205" ht="24" customHeight="1" x14ac:dyDescent="0.2">
      <c r="B18" s="1334" t="s">
        <v>2088</v>
      </c>
      <c r="C18" s="1335"/>
      <c r="D18" s="1335"/>
      <c r="E18" s="1335"/>
      <c r="F18" s="1335"/>
      <c r="G18" s="1335"/>
      <c r="H18" s="1335"/>
      <c r="I18" s="1335"/>
      <c r="J18" s="1335"/>
      <c r="K18" s="1336"/>
      <c r="L18" s="1435" t="str">
        <f>SUVAHAVUJ!$D$132</f>
        <v>Záväzky voči spoločníkom a združeniu (364, 365, 366, 367, 368, 398A, 478A, 479A)</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355" t="s">
        <v>1083</v>
      </c>
      <c r="BX18" s="1356"/>
      <c r="BY18" s="1356"/>
      <c r="BZ18" s="1356"/>
      <c r="CA18" s="1356"/>
      <c r="CB18" s="1356"/>
      <c r="CC18" s="1356"/>
      <c r="CD18" s="1357"/>
      <c r="CE18" s="1306" t="str">
        <f>MID(SUVAHAVUJ!AF132,1,1)</f>
        <v xml:space="preserve"> </v>
      </c>
      <c r="CF18" s="1306"/>
      <c r="CG18" s="1306"/>
      <c r="CH18" s="1306"/>
      <c r="CI18" s="1306"/>
      <c r="CJ18" s="1306" t="str">
        <f>MID(SUVAHAVUJ!AF132,2,1)</f>
        <v xml:space="preserve"> </v>
      </c>
      <c r="CK18" s="1306"/>
      <c r="CL18" s="1306"/>
      <c r="CM18" s="1306"/>
      <c r="CN18" s="1306"/>
      <c r="CO18" s="1306"/>
      <c r="CP18" s="1306" t="str">
        <f>MID(SUVAHAVUJ!AF132,3,1)</f>
        <v xml:space="preserve"> </v>
      </c>
      <c r="CQ18" s="1306"/>
      <c r="CR18" s="1306"/>
      <c r="CS18" s="1306"/>
      <c r="CT18" s="1306"/>
      <c r="CU18" s="1306" t="str">
        <f>MID(SUVAHAVUJ!AF132,4,1)</f>
        <v xml:space="preserve"> </v>
      </c>
      <c r="CV18" s="1306"/>
      <c r="CW18" s="1306"/>
      <c r="CX18" s="1306"/>
      <c r="CY18" s="1306"/>
      <c r="CZ18" s="1306"/>
      <c r="DA18" s="1306" t="str">
        <f>MID(SUVAHAVUJ!AF132,5,1)</f>
        <v xml:space="preserve"> </v>
      </c>
      <c r="DB18" s="1306"/>
      <c r="DC18" s="1306"/>
      <c r="DD18" s="1306"/>
      <c r="DE18" s="1306"/>
      <c r="DF18" s="1306" t="str">
        <f>MID(SUVAHAVUJ!AF132,6,1)</f>
        <v xml:space="preserve"> </v>
      </c>
      <c r="DG18" s="1306"/>
      <c r="DH18" s="1306"/>
      <c r="DI18" s="1306"/>
      <c r="DJ18" s="1306"/>
      <c r="DK18" s="1306"/>
      <c r="DL18" s="1306" t="str">
        <f>MID(SUVAHAVUJ!AF132,7,1)</f>
        <v xml:space="preserve"> </v>
      </c>
      <c r="DM18" s="1306"/>
      <c r="DN18" s="1306"/>
      <c r="DO18" s="1306"/>
      <c r="DP18" s="1306"/>
      <c r="DQ18" s="1306"/>
      <c r="DR18" s="1306" t="str">
        <f>MID(SUVAHAVUJ!AF132,8,1)</f>
        <v xml:space="preserve"> </v>
      </c>
      <c r="DS18" s="1306"/>
      <c r="DT18" s="1306"/>
      <c r="DU18" s="1306"/>
      <c r="DV18" s="1306"/>
      <c r="DW18" s="1333" t="str">
        <f>MID(SUVAHAVUJ!AF132,9,1)</f>
        <v xml:space="preserve"> </v>
      </c>
      <c r="DX18" s="1333"/>
      <c r="DY18" s="1333"/>
      <c r="DZ18" s="1333"/>
      <c r="EA18" s="1333"/>
      <c r="EB18" s="1333"/>
      <c r="EC18" s="1333" t="str">
        <f>MID(SUVAHAVUJ!AF132,10,1)</f>
        <v xml:space="preserve"> </v>
      </c>
      <c r="ED18" s="1333"/>
      <c r="EE18" s="1333"/>
      <c r="EF18" s="1333"/>
      <c r="EG18" s="1333"/>
      <c r="EH18" s="1306" t="str">
        <f>MID(SUVAHAVUJ!AF132,11,1)</f>
        <v>0</v>
      </c>
      <c r="EI18" s="1306"/>
      <c r="EJ18" s="1306"/>
      <c r="EK18" s="1306"/>
      <c r="EL18" s="1306"/>
      <c r="EM18" s="1316"/>
      <c r="EN18" s="354"/>
      <c r="EO18" s="355"/>
      <c r="EP18" s="1306" t="str">
        <f>MID(SUVAHAVUJ!AG132,1,1)</f>
        <v xml:space="preserve"> </v>
      </c>
      <c r="EQ18" s="1306"/>
      <c r="ER18" s="1306"/>
      <c r="ES18" s="1306"/>
      <c r="ET18" s="1306"/>
      <c r="EU18" s="1306"/>
      <c r="EV18" s="1306" t="str">
        <f>MID(SUVAHAVUJ!AG132,2,1)</f>
        <v xml:space="preserve"> </v>
      </c>
      <c r="EW18" s="1306"/>
      <c r="EX18" s="1306"/>
      <c r="EY18" s="1306"/>
      <c r="EZ18" s="1306"/>
      <c r="FA18" s="1306" t="str">
        <f>MID(SUVAHAVUJ!AG132,3,1)</f>
        <v xml:space="preserve"> </v>
      </c>
      <c r="FB18" s="1306"/>
      <c r="FC18" s="1306"/>
      <c r="FD18" s="1306"/>
      <c r="FE18" s="1306"/>
      <c r="FF18" s="1306"/>
      <c r="FG18" s="1306" t="str">
        <f>MID(SUVAHAVUJ!AG132,4,1)</f>
        <v xml:space="preserve"> </v>
      </c>
      <c r="FH18" s="1306"/>
      <c r="FI18" s="1306"/>
      <c r="FJ18" s="1306"/>
      <c r="FK18" s="1306"/>
      <c r="FL18" s="1307" t="str">
        <f>MID(SUVAHAVUJ!AG132,5,1)</f>
        <v xml:space="preserve"> </v>
      </c>
      <c r="FM18" s="1307"/>
      <c r="FN18" s="1307"/>
      <c r="FO18" s="1307"/>
      <c r="FP18" s="1307"/>
      <c r="FQ18" s="1307"/>
      <c r="FR18" s="1307" t="str">
        <f>MID(SUVAHAVUJ!AG132,6,1)</f>
        <v xml:space="preserve"> </v>
      </c>
      <c r="FS18" s="1307"/>
      <c r="FT18" s="1307"/>
      <c r="FU18" s="1307"/>
      <c r="FV18" s="1307"/>
      <c r="FW18" s="1331" t="str">
        <f>MID(SUVAHAVUJ!AG132,7,1)</f>
        <v xml:space="preserve"> </v>
      </c>
      <c r="FX18" s="1331"/>
      <c r="FY18" s="1331"/>
      <c r="FZ18" s="1331"/>
      <c r="GA18" s="1331"/>
      <c r="GB18" s="1331"/>
      <c r="GC18" s="1331" t="str">
        <f>MID(SUVAHAVUJ!AG132,8,1)</f>
        <v xml:space="preserve"> </v>
      </c>
      <c r="GD18" s="1331"/>
      <c r="GE18" s="1331"/>
      <c r="GF18" s="1331"/>
      <c r="GG18" s="1331"/>
      <c r="GH18" s="1331" t="str">
        <f>MID(SUVAHAVUJ!AG132,9,1)</f>
        <v xml:space="preserve"> </v>
      </c>
      <c r="GI18" s="1331"/>
      <c r="GJ18" s="1331"/>
      <c r="GK18" s="1331"/>
      <c r="GL18" s="1331"/>
      <c r="GM18" s="1331"/>
      <c r="GN18" s="1331" t="str">
        <f>MID(SUVAHAVUJ!AG132,10,1)</f>
        <v xml:space="preserve"> </v>
      </c>
      <c r="GO18" s="1331"/>
      <c r="GP18" s="1331"/>
      <c r="GQ18" s="1331"/>
      <c r="GR18" s="1331"/>
      <c r="GS18" s="1331" t="str">
        <f>MID(SUVAHAVUJ!AG132,11,1)</f>
        <v>0</v>
      </c>
      <c r="GT18" s="1331"/>
      <c r="GU18" s="1331"/>
      <c r="GV18" s="1331"/>
      <c r="GW18" s="1332"/>
    </row>
    <row r="19" spans="1:205" ht="24" customHeight="1" x14ac:dyDescent="0.2">
      <c r="B19" s="1334" t="s">
        <v>2092</v>
      </c>
      <c r="C19" s="1335"/>
      <c r="D19" s="1335"/>
      <c r="E19" s="1335"/>
      <c r="F19" s="1335"/>
      <c r="G19" s="1335"/>
      <c r="H19" s="1335"/>
      <c r="I19" s="1335"/>
      <c r="J19" s="1335"/>
      <c r="K19" s="1336"/>
      <c r="L19" s="1435" t="str">
        <f>SUVAHAVUJ!$D$133</f>
        <v>Záväzky voči zamestnancom (331, 333, 33X, 479A)</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355" t="s">
        <v>1085</v>
      </c>
      <c r="BX19" s="1356"/>
      <c r="BY19" s="1356"/>
      <c r="BZ19" s="1356"/>
      <c r="CA19" s="1356"/>
      <c r="CB19" s="1356"/>
      <c r="CC19" s="1356"/>
      <c r="CD19" s="1357"/>
      <c r="CE19" s="1306" t="str">
        <f>MID(SUVAHAVUJ!AF133,1,1)</f>
        <v xml:space="preserve"> </v>
      </c>
      <c r="CF19" s="1306"/>
      <c r="CG19" s="1306"/>
      <c r="CH19" s="1306"/>
      <c r="CI19" s="1306"/>
      <c r="CJ19" s="1306" t="str">
        <f>MID(SUVAHAVUJ!AF133,2,1)</f>
        <v xml:space="preserve"> </v>
      </c>
      <c r="CK19" s="1306"/>
      <c r="CL19" s="1306"/>
      <c r="CM19" s="1306"/>
      <c r="CN19" s="1306"/>
      <c r="CO19" s="1306"/>
      <c r="CP19" s="1306" t="str">
        <f>MID(SUVAHAVUJ!AF133,3,1)</f>
        <v xml:space="preserve"> </v>
      </c>
      <c r="CQ19" s="1306"/>
      <c r="CR19" s="1306"/>
      <c r="CS19" s="1306"/>
      <c r="CT19" s="1306"/>
      <c r="CU19" s="1306" t="str">
        <f>MID(SUVAHAVUJ!AF133,4,1)</f>
        <v xml:space="preserve"> </v>
      </c>
      <c r="CV19" s="1306"/>
      <c r="CW19" s="1306"/>
      <c r="CX19" s="1306"/>
      <c r="CY19" s="1306"/>
      <c r="CZ19" s="1306"/>
      <c r="DA19" s="1306" t="str">
        <f>MID(SUVAHAVUJ!AF133,5,1)</f>
        <v xml:space="preserve"> </v>
      </c>
      <c r="DB19" s="1306"/>
      <c r="DC19" s="1306"/>
      <c r="DD19" s="1306"/>
      <c r="DE19" s="1306"/>
      <c r="DF19" s="1306" t="str">
        <f>MID(SUVAHAVUJ!AF133,6,1)</f>
        <v xml:space="preserve"> </v>
      </c>
      <c r="DG19" s="1306"/>
      <c r="DH19" s="1306"/>
      <c r="DI19" s="1306"/>
      <c r="DJ19" s="1306"/>
      <c r="DK19" s="1306"/>
      <c r="DL19" s="1306" t="str">
        <f>MID(SUVAHAVUJ!AF133,7,1)</f>
        <v xml:space="preserve"> </v>
      </c>
      <c r="DM19" s="1306"/>
      <c r="DN19" s="1306"/>
      <c r="DO19" s="1306"/>
      <c r="DP19" s="1306"/>
      <c r="DQ19" s="1306"/>
      <c r="DR19" s="1306" t="str">
        <f>MID(SUVAHAVUJ!AF133,8,1)</f>
        <v xml:space="preserve"> </v>
      </c>
      <c r="DS19" s="1306"/>
      <c r="DT19" s="1306"/>
      <c r="DU19" s="1306"/>
      <c r="DV19" s="1306"/>
      <c r="DW19" s="1333" t="str">
        <f>MID(SUVAHAVUJ!AF133,9,1)</f>
        <v xml:space="preserve"> </v>
      </c>
      <c r="DX19" s="1333"/>
      <c r="DY19" s="1333"/>
      <c r="DZ19" s="1333"/>
      <c r="EA19" s="1333"/>
      <c r="EB19" s="1333"/>
      <c r="EC19" s="1333" t="str">
        <f>MID(SUVAHAVUJ!AF133,10,1)</f>
        <v xml:space="preserve"> </v>
      </c>
      <c r="ED19" s="1333"/>
      <c r="EE19" s="1333"/>
      <c r="EF19" s="1333"/>
      <c r="EG19" s="1333"/>
      <c r="EH19" s="1306" t="str">
        <f>MID(SUVAHAVUJ!AF133,11,1)</f>
        <v>0</v>
      </c>
      <c r="EI19" s="1306"/>
      <c r="EJ19" s="1306"/>
      <c r="EK19" s="1306"/>
      <c r="EL19" s="1306"/>
      <c r="EM19" s="1316"/>
      <c r="EN19" s="354"/>
      <c r="EO19" s="355"/>
      <c r="EP19" s="1306" t="str">
        <f>MID(SUVAHAVUJ!AG133,1,1)</f>
        <v xml:space="preserve"> </v>
      </c>
      <c r="EQ19" s="1306"/>
      <c r="ER19" s="1306"/>
      <c r="ES19" s="1306"/>
      <c r="ET19" s="1306"/>
      <c r="EU19" s="1306"/>
      <c r="EV19" s="1306" t="str">
        <f>MID(SUVAHAVUJ!AG133,2,1)</f>
        <v xml:space="preserve"> </v>
      </c>
      <c r="EW19" s="1306"/>
      <c r="EX19" s="1306"/>
      <c r="EY19" s="1306"/>
      <c r="EZ19" s="1306"/>
      <c r="FA19" s="1306" t="str">
        <f>MID(SUVAHAVUJ!AG133,3,1)</f>
        <v xml:space="preserve"> </v>
      </c>
      <c r="FB19" s="1306"/>
      <c r="FC19" s="1306"/>
      <c r="FD19" s="1306"/>
      <c r="FE19" s="1306"/>
      <c r="FF19" s="1306"/>
      <c r="FG19" s="1306" t="str">
        <f>MID(SUVAHAVUJ!AG133,4,1)</f>
        <v xml:space="preserve"> </v>
      </c>
      <c r="FH19" s="1306"/>
      <c r="FI19" s="1306"/>
      <c r="FJ19" s="1306"/>
      <c r="FK19" s="1306"/>
      <c r="FL19" s="1307" t="str">
        <f>MID(SUVAHAVUJ!AG133,5,1)</f>
        <v xml:space="preserve"> </v>
      </c>
      <c r="FM19" s="1307"/>
      <c r="FN19" s="1307"/>
      <c r="FO19" s="1307"/>
      <c r="FP19" s="1307"/>
      <c r="FQ19" s="1307"/>
      <c r="FR19" s="1307" t="str">
        <f>MID(SUVAHAVUJ!AG133,6,1)</f>
        <v xml:space="preserve"> </v>
      </c>
      <c r="FS19" s="1307"/>
      <c r="FT19" s="1307"/>
      <c r="FU19" s="1307"/>
      <c r="FV19" s="1307"/>
      <c r="FW19" s="1331" t="str">
        <f>MID(SUVAHAVUJ!AG133,7,1)</f>
        <v xml:space="preserve"> </v>
      </c>
      <c r="FX19" s="1331"/>
      <c r="FY19" s="1331"/>
      <c r="FZ19" s="1331"/>
      <c r="GA19" s="1331"/>
      <c r="GB19" s="1331"/>
      <c r="GC19" s="1331" t="str">
        <f>MID(SUVAHAVUJ!AG133,8,1)</f>
        <v xml:space="preserve"> </v>
      </c>
      <c r="GD19" s="1331"/>
      <c r="GE19" s="1331"/>
      <c r="GF19" s="1331"/>
      <c r="GG19" s="1331"/>
      <c r="GH19" s="1331" t="str">
        <f>MID(SUVAHAVUJ!AG133,9,1)</f>
        <v xml:space="preserve"> </v>
      </c>
      <c r="GI19" s="1331"/>
      <c r="GJ19" s="1331"/>
      <c r="GK19" s="1331"/>
      <c r="GL19" s="1331"/>
      <c r="GM19" s="1331"/>
      <c r="GN19" s="1331" t="str">
        <f>MID(SUVAHAVUJ!AG133,10,1)</f>
        <v xml:space="preserve"> </v>
      </c>
      <c r="GO19" s="1331"/>
      <c r="GP19" s="1331"/>
      <c r="GQ19" s="1331"/>
      <c r="GR19" s="1331"/>
      <c r="GS19" s="1331" t="str">
        <f>MID(SUVAHAVUJ!AG133,11,1)</f>
        <v>0</v>
      </c>
      <c r="GT19" s="1331"/>
      <c r="GU19" s="1331"/>
      <c r="GV19" s="1331"/>
      <c r="GW19" s="1332"/>
    </row>
    <row r="20" spans="1:205" ht="24" customHeight="1" x14ac:dyDescent="0.2">
      <c r="B20" s="1334" t="s">
        <v>2096</v>
      </c>
      <c r="C20" s="1335"/>
      <c r="D20" s="1335"/>
      <c r="E20" s="1335"/>
      <c r="F20" s="1335"/>
      <c r="G20" s="1335"/>
      <c r="H20" s="1335"/>
      <c r="I20" s="1335"/>
      <c r="J20" s="1335"/>
      <c r="K20" s="1336"/>
      <c r="L20" s="1435" t="str">
        <f>SUVAHAVUJ!$D$134</f>
        <v>Záväzky zo sociálneho poistenia (336A)</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355" t="s">
        <v>1087</v>
      </c>
      <c r="BX20" s="1356"/>
      <c r="BY20" s="1356"/>
      <c r="BZ20" s="1356"/>
      <c r="CA20" s="1356"/>
      <c r="CB20" s="1356"/>
      <c r="CC20" s="1356"/>
      <c r="CD20" s="1357"/>
      <c r="CE20" s="1306" t="str">
        <f>MID(SUVAHAVUJ!AF134,1,1)</f>
        <v xml:space="preserve"> </v>
      </c>
      <c r="CF20" s="1306"/>
      <c r="CG20" s="1306"/>
      <c r="CH20" s="1306"/>
      <c r="CI20" s="1306"/>
      <c r="CJ20" s="1306" t="str">
        <f>MID(SUVAHAVUJ!AF134,2,1)</f>
        <v xml:space="preserve"> </v>
      </c>
      <c r="CK20" s="1306"/>
      <c r="CL20" s="1306"/>
      <c r="CM20" s="1306"/>
      <c r="CN20" s="1306"/>
      <c r="CO20" s="1306"/>
      <c r="CP20" s="1306" t="str">
        <f>MID(SUVAHAVUJ!AF134,3,1)</f>
        <v xml:space="preserve"> </v>
      </c>
      <c r="CQ20" s="1306"/>
      <c r="CR20" s="1306"/>
      <c r="CS20" s="1306"/>
      <c r="CT20" s="1306"/>
      <c r="CU20" s="1306" t="str">
        <f>MID(SUVAHAVUJ!AF134,4,1)</f>
        <v xml:space="preserve"> </v>
      </c>
      <c r="CV20" s="1306"/>
      <c r="CW20" s="1306"/>
      <c r="CX20" s="1306"/>
      <c r="CY20" s="1306"/>
      <c r="CZ20" s="1306"/>
      <c r="DA20" s="1306" t="str">
        <f>MID(SUVAHAVUJ!AF134,5,1)</f>
        <v xml:space="preserve"> </v>
      </c>
      <c r="DB20" s="1306"/>
      <c r="DC20" s="1306"/>
      <c r="DD20" s="1306"/>
      <c r="DE20" s="1306"/>
      <c r="DF20" s="1306" t="str">
        <f>MID(SUVAHAVUJ!AF134,6,1)</f>
        <v xml:space="preserve"> </v>
      </c>
      <c r="DG20" s="1306"/>
      <c r="DH20" s="1306"/>
      <c r="DI20" s="1306"/>
      <c r="DJ20" s="1306"/>
      <c r="DK20" s="1306"/>
      <c r="DL20" s="1306" t="str">
        <f>MID(SUVAHAVUJ!AF134,7,1)</f>
        <v xml:space="preserve"> </v>
      </c>
      <c r="DM20" s="1306"/>
      <c r="DN20" s="1306"/>
      <c r="DO20" s="1306"/>
      <c r="DP20" s="1306"/>
      <c r="DQ20" s="1306"/>
      <c r="DR20" s="1306" t="str">
        <f>MID(SUVAHAVUJ!AF134,8,1)</f>
        <v xml:space="preserve"> </v>
      </c>
      <c r="DS20" s="1306"/>
      <c r="DT20" s="1306"/>
      <c r="DU20" s="1306"/>
      <c r="DV20" s="1306"/>
      <c r="DW20" s="1333" t="str">
        <f>MID(SUVAHAVUJ!AF134,9,1)</f>
        <v xml:space="preserve"> </v>
      </c>
      <c r="DX20" s="1333"/>
      <c r="DY20" s="1333"/>
      <c r="DZ20" s="1333"/>
      <c r="EA20" s="1333"/>
      <c r="EB20" s="1333"/>
      <c r="EC20" s="1333" t="str">
        <f>MID(SUVAHAVUJ!AF134,10,1)</f>
        <v xml:space="preserve"> </v>
      </c>
      <c r="ED20" s="1333"/>
      <c r="EE20" s="1333"/>
      <c r="EF20" s="1333"/>
      <c r="EG20" s="1333"/>
      <c r="EH20" s="1306" t="str">
        <f>MID(SUVAHAVUJ!AF134,11,1)</f>
        <v>0</v>
      </c>
      <c r="EI20" s="1306"/>
      <c r="EJ20" s="1306"/>
      <c r="EK20" s="1306"/>
      <c r="EL20" s="1306"/>
      <c r="EM20" s="1316"/>
      <c r="EN20" s="354"/>
      <c r="EO20" s="355"/>
      <c r="EP20" s="1306" t="str">
        <f>MID(SUVAHAVUJ!AG134,1,1)</f>
        <v xml:space="preserve"> </v>
      </c>
      <c r="EQ20" s="1306"/>
      <c r="ER20" s="1306"/>
      <c r="ES20" s="1306"/>
      <c r="ET20" s="1306"/>
      <c r="EU20" s="1306"/>
      <c r="EV20" s="1306" t="str">
        <f>MID(SUVAHAVUJ!AG134,2,1)</f>
        <v xml:space="preserve"> </v>
      </c>
      <c r="EW20" s="1306"/>
      <c r="EX20" s="1306"/>
      <c r="EY20" s="1306"/>
      <c r="EZ20" s="1306"/>
      <c r="FA20" s="1306" t="str">
        <f>MID(SUVAHAVUJ!AG134,3,1)</f>
        <v xml:space="preserve"> </v>
      </c>
      <c r="FB20" s="1306"/>
      <c r="FC20" s="1306"/>
      <c r="FD20" s="1306"/>
      <c r="FE20" s="1306"/>
      <c r="FF20" s="1306"/>
      <c r="FG20" s="1306" t="str">
        <f>MID(SUVAHAVUJ!AG134,4,1)</f>
        <v xml:space="preserve"> </v>
      </c>
      <c r="FH20" s="1306"/>
      <c r="FI20" s="1306"/>
      <c r="FJ20" s="1306"/>
      <c r="FK20" s="1306"/>
      <c r="FL20" s="1307" t="str">
        <f>MID(SUVAHAVUJ!AG134,5,1)</f>
        <v xml:space="preserve"> </v>
      </c>
      <c r="FM20" s="1307"/>
      <c r="FN20" s="1307"/>
      <c r="FO20" s="1307"/>
      <c r="FP20" s="1307"/>
      <c r="FQ20" s="1307"/>
      <c r="FR20" s="1307" t="str">
        <f>MID(SUVAHAVUJ!AG134,6,1)</f>
        <v xml:space="preserve"> </v>
      </c>
      <c r="FS20" s="1307"/>
      <c r="FT20" s="1307"/>
      <c r="FU20" s="1307"/>
      <c r="FV20" s="1307"/>
      <c r="FW20" s="1331" t="str">
        <f>MID(SUVAHAVUJ!AG134,7,1)</f>
        <v xml:space="preserve"> </v>
      </c>
      <c r="FX20" s="1331"/>
      <c r="FY20" s="1331"/>
      <c r="FZ20" s="1331"/>
      <c r="GA20" s="1331"/>
      <c r="GB20" s="1331"/>
      <c r="GC20" s="1331" t="str">
        <f>MID(SUVAHAVUJ!AG134,8,1)</f>
        <v xml:space="preserve"> </v>
      </c>
      <c r="GD20" s="1331"/>
      <c r="GE20" s="1331"/>
      <c r="GF20" s="1331"/>
      <c r="GG20" s="1331"/>
      <c r="GH20" s="1331" t="str">
        <f>MID(SUVAHAVUJ!AG134,9,1)</f>
        <v xml:space="preserve"> </v>
      </c>
      <c r="GI20" s="1331"/>
      <c r="GJ20" s="1331"/>
      <c r="GK20" s="1331"/>
      <c r="GL20" s="1331"/>
      <c r="GM20" s="1331"/>
      <c r="GN20" s="1331" t="str">
        <f>MID(SUVAHAVUJ!AG134,10,1)</f>
        <v xml:space="preserve"> </v>
      </c>
      <c r="GO20" s="1331"/>
      <c r="GP20" s="1331"/>
      <c r="GQ20" s="1331"/>
      <c r="GR20" s="1331"/>
      <c r="GS20" s="1331" t="str">
        <f>MID(SUVAHAVUJ!AG134,11,1)</f>
        <v>0</v>
      </c>
      <c r="GT20" s="1331"/>
      <c r="GU20" s="1331"/>
      <c r="GV20" s="1331"/>
      <c r="GW20" s="1332"/>
    </row>
    <row r="21" spans="1:205" ht="24" customHeight="1" x14ac:dyDescent="0.2">
      <c r="B21" s="1334" t="s">
        <v>2125</v>
      </c>
      <c r="C21" s="1335"/>
      <c r="D21" s="1335"/>
      <c r="E21" s="1335"/>
      <c r="F21" s="1335"/>
      <c r="G21" s="1335"/>
      <c r="H21" s="1335"/>
      <c r="I21" s="1335"/>
      <c r="J21" s="1335"/>
      <c r="K21" s="1336"/>
      <c r="L21" s="1435" t="str">
        <f>SUVAHAVUJ!$D$135</f>
        <v>Daňové záväzky a dotácie (341, 342, 343, 345, 346, 347, 34X)</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355" t="s">
        <v>410</v>
      </c>
      <c r="BX21" s="1356"/>
      <c r="BY21" s="1356"/>
      <c r="BZ21" s="1356"/>
      <c r="CA21" s="1356"/>
      <c r="CB21" s="1356"/>
      <c r="CC21" s="1356"/>
      <c r="CD21" s="1357"/>
      <c r="CE21" s="1306" t="str">
        <f>MID(SUVAHAVUJ!AF135,1,1)</f>
        <v xml:space="preserve"> </v>
      </c>
      <c r="CF21" s="1306"/>
      <c r="CG21" s="1306"/>
      <c r="CH21" s="1306"/>
      <c r="CI21" s="1306"/>
      <c r="CJ21" s="1306" t="str">
        <f>MID(SUVAHAVUJ!AF135,2,1)</f>
        <v xml:space="preserve"> </v>
      </c>
      <c r="CK21" s="1306"/>
      <c r="CL21" s="1306"/>
      <c r="CM21" s="1306"/>
      <c r="CN21" s="1306"/>
      <c r="CO21" s="1306"/>
      <c r="CP21" s="1306" t="str">
        <f>MID(SUVAHAVUJ!AF135,3,1)</f>
        <v xml:space="preserve"> </v>
      </c>
      <c r="CQ21" s="1306"/>
      <c r="CR21" s="1306"/>
      <c r="CS21" s="1306"/>
      <c r="CT21" s="1306"/>
      <c r="CU21" s="1306" t="str">
        <f>MID(SUVAHAVUJ!AF135,4,1)</f>
        <v xml:space="preserve"> </v>
      </c>
      <c r="CV21" s="1306"/>
      <c r="CW21" s="1306"/>
      <c r="CX21" s="1306"/>
      <c r="CY21" s="1306"/>
      <c r="CZ21" s="1306"/>
      <c r="DA21" s="1306" t="str">
        <f>MID(SUVAHAVUJ!AF135,5,1)</f>
        <v xml:space="preserve"> </v>
      </c>
      <c r="DB21" s="1306"/>
      <c r="DC21" s="1306"/>
      <c r="DD21" s="1306"/>
      <c r="DE21" s="1306"/>
      <c r="DF21" s="1306" t="str">
        <f>MID(SUVAHAVUJ!AF135,6,1)</f>
        <v xml:space="preserve"> </v>
      </c>
      <c r="DG21" s="1306"/>
      <c r="DH21" s="1306"/>
      <c r="DI21" s="1306"/>
      <c r="DJ21" s="1306"/>
      <c r="DK21" s="1306"/>
      <c r="DL21" s="1306" t="str">
        <f>MID(SUVAHAVUJ!AF135,7,1)</f>
        <v xml:space="preserve"> </v>
      </c>
      <c r="DM21" s="1306"/>
      <c r="DN21" s="1306"/>
      <c r="DO21" s="1306"/>
      <c r="DP21" s="1306"/>
      <c r="DQ21" s="1306"/>
      <c r="DR21" s="1306" t="str">
        <f>MID(SUVAHAVUJ!AF135,8,1)</f>
        <v xml:space="preserve"> </v>
      </c>
      <c r="DS21" s="1306"/>
      <c r="DT21" s="1306"/>
      <c r="DU21" s="1306"/>
      <c r="DV21" s="1306"/>
      <c r="DW21" s="1333" t="str">
        <f>MID(SUVAHAVUJ!AF135,9,1)</f>
        <v xml:space="preserve"> </v>
      </c>
      <c r="DX21" s="1333"/>
      <c r="DY21" s="1333"/>
      <c r="DZ21" s="1333"/>
      <c r="EA21" s="1333"/>
      <c r="EB21" s="1333"/>
      <c r="EC21" s="1333" t="str">
        <f>MID(SUVAHAVUJ!AF135,10,1)</f>
        <v xml:space="preserve"> </v>
      </c>
      <c r="ED21" s="1333"/>
      <c r="EE21" s="1333"/>
      <c r="EF21" s="1333"/>
      <c r="EG21" s="1333"/>
      <c r="EH21" s="1306" t="str">
        <f>MID(SUVAHAVUJ!AF135,11,1)</f>
        <v>0</v>
      </c>
      <c r="EI21" s="1306"/>
      <c r="EJ21" s="1306"/>
      <c r="EK21" s="1306"/>
      <c r="EL21" s="1306"/>
      <c r="EM21" s="1316"/>
      <c r="EN21" s="354"/>
      <c r="EO21" s="355"/>
      <c r="EP21" s="1306" t="str">
        <f>MID(SUVAHAVUJ!AG135,1,1)</f>
        <v xml:space="preserve"> </v>
      </c>
      <c r="EQ21" s="1306"/>
      <c r="ER21" s="1306"/>
      <c r="ES21" s="1306"/>
      <c r="ET21" s="1306"/>
      <c r="EU21" s="1306"/>
      <c r="EV21" s="1306" t="str">
        <f>MID(SUVAHAVUJ!AG135,2,1)</f>
        <v xml:space="preserve"> </v>
      </c>
      <c r="EW21" s="1306"/>
      <c r="EX21" s="1306"/>
      <c r="EY21" s="1306"/>
      <c r="EZ21" s="1306"/>
      <c r="FA21" s="1306" t="str">
        <f>MID(SUVAHAVUJ!AG135,3,1)</f>
        <v xml:space="preserve"> </v>
      </c>
      <c r="FB21" s="1306"/>
      <c r="FC21" s="1306"/>
      <c r="FD21" s="1306"/>
      <c r="FE21" s="1306"/>
      <c r="FF21" s="1306"/>
      <c r="FG21" s="1306" t="str">
        <f>MID(SUVAHAVUJ!AG135,4,1)</f>
        <v xml:space="preserve"> </v>
      </c>
      <c r="FH21" s="1306"/>
      <c r="FI21" s="1306"/>
      <c r="FJ21" s="1306"/>
      <c r="FK21" s="1306"/>
      <c r="FL21" s="1307" t="str">
        <f>MID(SUVAHAVUJ!AG135,5,1)</f>
        <v xml:space="preserve"> </v>
      </c>
      <c r="FM21" s="1307"/>
      <c r="FN21" s="1307"/>
      <c r="FO21" s="1307"/>
      <c r="FP21" s="1307"/>
      <c r="FQ21" s="1307"/>
      <c r="FR21" s="1307" t="str">
        <f>MID(SUVAHAVUJ!AG135,6,1)</f>
        <v xml:space="preserve"> </v>
      </c>
      <c r="FS21" s="1307"/>
      <c r="FT21" s="1307"/>
      <c r="FU21" s="1307"/>
      <c r="FV21" s="1307"/>
      <c r="FW21" s="1331" t="str">
        <f>MID(SUVAHAVUJ!AG135,7,1)</f>
        <v xml:space="preserve"> </v>
      </c>
      <c r="FX21" s="1331"/>
      <c r="FY21" s="1331"/>
      <c r="FZ21" s="1331"/>
      <c r="GA21" s="1331"/>
      <c r="GB21" s="1331"/>
      <c r="GC21" s="1331" t="str">
        <f>MID(SUVAHAVUJ!AG135,8,1)</f>
        <v xml:space="preserve"> </v>
      </c>
      <c r="GD21" s="1331"/>
      <c r="GE21" s="1331"/>
      <c r="GF21" s="1331"/>
      <c r="GG21" s="1331"/>
      <c r="GH21" s="1331" t="str">
        <f>MID(SUVAHAVUJ!AG135,9,1)</f>
        <v xml:space="preserve"> </v>
      </c>
      <c r="GI21" s="1331"/>
      <c r="GJ21" s="1331"/>
      <c r="GK21" s="1331"/>
      <c r="GL21" s="1331"/>
      <c r="GM21" s="1331"/>
      <c r="GN21" s="1331" t="str">
        <f>MID(SUVAHAVUJ!AG135,10,1)</f>
        <v xml:space="preserve"> </v>
      </c>
      <c r="GO21" s="1331"/>
      <c r="GP21" s="1331"/>
      <c r="GQ21" s="1331"/>
      <c r="GR21" s="1331"/>
      <c r="GS21" s="1331" t="str">
        <f>MID(SUVAHAVUJ!AG135,11,1)</f>
        <v>0</v>
      </c>
      <c r="GT21" s="1331"/>
      <c r="GU21" s="1331"/>
      <c r="GV21" s="1331"/>
      <c r="GW21" s="1332"/>
    </row>
    <row r="22" spans="1:205" ht="24" customHeight="1" x14ac:dyDescent="0.2">
      <c r="B22" s="1334" t="s">
        <v>2129</v>
      </c>
      <c r="C22" s="1335"/>
      <c r="D22" s="1335"/>
      <c r="E22" s="1335"/>
      <c r="F22" s="1335"/>
      <c r="G22" s="1335"/>
      <c r="H22" s="1335"/>
      <c r="I22" s="1335"/>
      <c r="J22" s="1335"/>
      <c r="K22" s="1336"/>
      <c r="L22" s="1435" t="str">
        <f>SUVAHAVUJ!$D$136</f>
        <v>Záväzky z derivátových operácií (373A, 377A)</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355" t="s">
        <v>2016</v>
      </c>
      <c r="BX22" s="1356"/>
      <c r="BY22" s="1356"/>
      <c r="BZ22" s="1356"/>
      <c r="CA22" s="1356"/>
      <c r="CB22" s="1356"/>
      <c r="CC22" s="1356"/>
      <c r="CD22" s="1357"/>
      <c r="CE22" s="1306" t="str">
        <f>MID(SUVAHAVUJ!AF136,1,1)</f>
        <v xml:space="preserve"> </v>
      </c>
      <c r="CF22" s="1306"/>
      <c r="CG22" s="1306"/>
      <c r="CH22" s="1306"/>
      <c r="CI22" s="1306"/>
      <c r="CJ22" s="1306" t="str">
        <f>MID(SUVAHAVUJ!AF136,2,1)</f>
        <v xml:space="preserve"> </v>
      </c>
      <c r="CK22" s="1306"/>
      <c r="CL22" s="1306"/>
      <c r="CM22" s="1306"/>
      <c r="CN22" s="1306"/>
      <c r="CO22" s="1306"/>
      <c r="CP22" s="1306" t="str">
        <f>MID(SUVAHAVUJ!AF136,3,1)</f>
        <v xml:space="preserve"> </v>
      </c>
      <c r="CQ22" s="1306"/>
      <c r="CR22" s="1306"/>
      <c r="CS22" s="1306"/>
      <c r="CT22" s="1306"/>
      <c r="CU22" s="1306" t="str">
        <f>MID(SUVAHAVUJ!AF136,4,1)</f>
        <v xml:space="preserve"> </v>
      </c>
      <c r="CV22" s="1306"/>
      <c r="CW22" s="1306"/>
      <c r="CX22" s="1306"/>
      <c r="CY22" s="1306"/>
      <c r="CZ22" s="1306"/>
      <c r="DA22" s="1306" t="str">
        <f>MID(SUVAHAVUJ!AF136,5,1)</f>
        <v xml:space="preserve"> </v>
      </c>
      <c r="DB22" s="1306"/>
      <c r="DC22" s="1306"/>
      <c r="DD22" s="1306"/>
      <c r="DE22" s="1306"/>
      <c r="DF22" s="1306" t="str">
        <f>MID(SUVAHAVUJ!AF136,6,1)</f>
        <v xml:space="preserve"> </v>
      </c>
      <c r="DG22" s="1306"/>
      <c r="DH22" s="1306"/>
      <c r="DI22" s="1306"/>
      <c r="DJ22" s="1306"/>
      <c r="DK22" s="1306"/>
      <c r="DL22" s="1306" t="str">
        <f>MID(SUVAHAVUJ!AF136,7,1)</f>
        <v xml:space="preserve"> </v>
      </c>
      <c r="DM22" s="1306"/>
      <c r="DN22" s="1306"/>
      <c r="DO22" s="1306"/>
      <c r="DP22" s="1306"/>
      <c r="DQ22" s="1306"/>
      <c r="DR22" s="1306" t="str">
        <f>MID(SUVAHAVUJ!AF136,8,1)</f>
        <v xml:space="preserve"> </v>
      </c>
      <c r="DS22" s="1306"/>
      <c r="DT22" s="1306"/>
      <c r="DU22" s="1306"/>
      <c r="DV22" s="1306"/>
      <c r="DW22" s="1333" t="str">
        <f>MID(SUVAHAVUJ!AF136,9,1)</f>
        <v xml:space="preserve"> </v>
      </c>
      <c r="DX22" s="1333"/>
      <c r="DY22" s="1333"/>
      <c r="DZ22" s="1333"/>
      <c r="EA22" s="1333"/>
      <c r="EB22" s="1333"/>
      <c r="EC22" s="1333" t="str">
        <f>MID(SUVAHAVUJ!AF136,10,1)</f>
        <v xml:space="preserve"> </v>
      </c>
      <c r="ED22" s="1333"/>
      <c r="EE22" s="1333"/>
      <c r="EF22" s="1333"/>
      <c r="EG22" s="1333"/>
      <c r="EH22" s="1306" t="str">
        <f>MID(SUVAHAVUJ!AF136,11,1)</f>
        <v>0</v>
      </c>
      <c r="EI22" s="1306"/>
      <c r="EJ22" s="1306"/>
      <c r="EK22" s="1306"/>
      <c r="EL22" s="1306"/>
      <c r="EM22" s="1316"/>
      <c r="EN22" s="354"/>
      <c r="EO22" s="355"/>
      <c r="EP22" s="1306" t="str">
        <f>MID(SUVAHAVUJ!AG136,1,1)</f>
        <v xml:space="preserve"> </v>
      </c>
      <c r="EQ22" s="1306"/>
      <c r="ER22" s="1306"/>
      <c r="ES22" s="1306"/>
      <c r="ET22" s="1306"/>
      <c r="EU22" s="1306"/>
      <c r="EV22" s="1306" t="str">
        <f>MID(SUVAHAVUJ!AG136,2,1)</f>
        <v xml:space="preserve"> </v>
      </c>
      <c r="EW22" s="1306"/>
      <c r="EX22" s="1306"/>
      <c r="EY22" s="1306"/>
      <c r="EZ22" s="1306"/>
      <c r="FA22" s="1306" t="str">
        <f>MID(SUVAHAVUJ!AG136,3,1)</f>
        <v xml:space="preserve"> </v>
      </c>
      <c r="FB22" s="1306"/>
      <c r="FC22" s="1306"/>
      <c r="FD22" s="1306"/>
      <c r="FE22" s="1306"/>
      <c r="FF22" s="1306"/>
      <c r="FG22" s="1306" t="str">
        <f>MID(SUVAHAVUJ!AG136,4,1)</f>
        <v xml:space="preserve"> </v>
      </c>
      <c r="FH22" s="1306"/>
      <c r="FI22" s="1306"/>
      <c r="FJ22" s="1306"/>
      <c r="FK22" s="1306"/>
      <c r="FL22" s="1307" t="str">
        <f>MID(SUVAHAVUJ!AG136,5,1)</f>
        <v xml:space="preserve"> </v>
      </c>
      <c r="FM22" s="1307"/>
      <c r="FN22" s="1307"/>
      <c r="FO22" s="1307"/>
      <c r="FP22" s="1307"/>
      <c r="FQ22" s="1307"/>
      <c r="FR22" s="1307" t="str">
        <f>MID(SUVAHAVUJ!AG136,6,1)</f>
        <v xml:space="preserve"> </v>
      </c>
      <c r="FS22" s="1307"/>
      <c r="FT22" s="1307"/>
      <c r="FU22" s="1307"/>
      <c r="FV22" s="1307"/>
      <c r="FW22" s="1331" t="str">
        <f>MID(SUVAHAVUJ!AG136,7,1)</f>
        <v xml:space="preserve"> </v>
      </c>
      <c r="FX22" s="1331"/>
      <c r="FY22" s="1331"/>
      <c r="FZ22" s="1331"/>
      <c r="GA22" s="1331"/>
      <c r="GB22" s="1331"/>
      <c r="GC22" s="1331" t="str">
        <f>MID(SUVAHAVUJ!AG136,8,1)</f>
        <v xml:space="preserve"> </v>
      </c>
      <c r="GD22" s="1331"/>
      <c r="GE22" s="1331"/>
      <c r="GF22" s="1331"/>
      <c r="GG22" s="1331"/>
      <c r="GH22" s="1331" t="str">
        <f>MID(SUVAHAVUJ!AG136,9,1)</f>
        <v xml:space="preserve"> </v>
      </c>
      <c r="GI22" s="1331"/>
      <c r="GJ22" s="1331"/>
      <c r="GK22" s="1331"/>
      <c r="GL22" s="1331"/>
      <c r="GM22" s="1331"/>
      <c r="GN22" s="1331" t="str">
        <f>MID(SUVAHAVUJ!AG136,10,1)</f>
        <v xml:space="preserve"> </v>
      </c>
      <c r="GO22" s="1331"/>
      <c r="GP22" s="1331"/>
      <c r="GQ22" s="1331"/>
      <c r="GR22" s="1331"/>
      <c r="GS22" s="1331" t="str">
        <f>MID(SUVAHAVUJ!AG136,11,1)</f>
        <v>0</v>
      </c>
      <c r="GT22" s="1331"/>
      <c r="GU22" s="1331"/>
      <c r="GV22" s="1331"/>
      <c r="GW22" s="1332"/>
    </row>
    <row r="23" spans="1:205" ht="24" customHeight="1" x14ac:dyDescent="0.2">
      <c r="A23" s="134"/>
      <c r="B23" s="1334" t="s">
        <v>2164</v>
      </c>
      <c r="C23" s="1335"/>
      <c r="D23" s="1335"/>
      <c r="E23" s="1335"/>
      <c r="F23" s="1335"/>
      <c r="G23" s="1335"/>
      <c r="H23" s="1335"/>
      <c r="I23" s="1335"/>
      <c r="J23" s="1335"/>
      <c r="K23" s="1336"/>
      <c r="L23" s="1435" t="str">
        <f>SUVAHAVUJ!$D$137</f>
        <v>Iné záväzky (372A, 379A, 474A, 475A, 479A, 47XA)</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355" t="s">
        <v>2017</v>
      </c>
      <c r="BX23" s="1356"/>
      <c r="BY23" s="1356"/>
      <c r="BZ23" s="1356"/>
      <c r="CA23" s="1356"/>
      <c r="CB23" s="1356"/>
      <c r="CC23" s="1356"/>
      <c r="CD23" s="1357"/>
      <c r="CE23" s="1306" t="str">
        <f>MID(SUVAHAVUJ!AF137,1,1)</f>
        <v xml:space="preserve"> </v>
      </c>
      <c r="CF23" s="1306"/>
      <c r="CG23" s="1306"/>
      <c r="CH23" s="1306"/>
      <c r="CI23" s="1306"/>
      <c r="CJ23" s="1306" t="str">
        <f>MID(SUVAHAVUJ!AF137,2,1)</f>
        <v xml:space="preserve"> </v>
      </c>
      <c r="CK23" s="1306"/>
      <c r="CL23" s="1306"/>
      <c r="CM23" s="1306"/>
      <c r="CN23" s="1306"/>
      <c r="CO23" s="1306"/>
      <c r="CP23" s="1306" t="str">
        <f>MID(SUVAHAVUJ!AF137,3,1)</f>
        <v xml:space="preserve"> </v>
      </c>
      <c r="CQ23" s="1306"/>
      <c r="CR23" s="1306"/>
      <c r="CS23" s="1306"/>
      <c r="CT23" s="1306"/>
      <c r="CU23" s="1306" t="str">
        <f>MID(SUVAHAVUJ!AF137,4,1)</f>
        <v xml:space="preserve"> </v>
      </c>
      <c r="CV23" s="1306"/>
      <c r="CW23" s="1306"/>
      <c r="CX23" s="1306"/>
      <c r="CY23" s="1306"/>
      <c r="CZ23" s="1306"/>
      <c r="DA23" s="1306" t="str">
        <f>MID(SUVAHAVUJ!AF137,5,1)</f>
        <v xml:space="preserve"> </v>
      </c>
      <c r="DB23" s="1306"/>
      <c r="DC23" s="1306"/>
      <c r="DD23" s="1306"/>
      <c r="DE23" s="1306"/>
      <c r="DF23" s="1306" t="str">
        <f>MID(SUVAHAVUJ!AF137,6,1)</f>
        <v xml:space="preserve"> </v>
      </c>
      <c r="DG23" s="1306"/>
      <c r="DH23" s="1306"/>
      <c r="DI23" s="1306"/>
      <c r="DJ23" s="1306"/>
      <c r="DK23" s="1306"/>
      <c r="DL23" s="1306" t="str">
        <f>MID(SUVAHAVUJ!AF137,7,1)</f>
        <v xml:space="preserve"> </v>
      </c>
      <c r="DM23" s="1306"/>
      <c r="DN23" s="1306"/>
      <c r="DO23" s="1306"/>
      <c r="DP23" s="1306"/>
      <c r="DQ23" s="1306"/>
      <c r="DR23" s="1306" t="str">
        <f>MID(SUVAHAVUJ!AF137,8,1)</f>
        <v xml:space="preserve"> </v>
      </c>
      <c r="DS23" s="1306"/>
      <c r="DT23" s="1306"/>
      <c r="DU23" s="1306"/>
      <c r="DV23" s="1306"/>
      <c r="DW23" s="1333" t="str">
        <f>MID(SUVAHAVUJ!AF137,9,1)</f>
        <v xml:space="preserve"> </v>
      </c>
      <c r="DX23" s="1333"/>
      <c r="DY23" s="1333"/>
      <c r="DZ23" s="1333"/>
      <c r="EA23" s="1333"/>
      <c r="EB23" s="1333"/>
      <c r="EC23" s="1333" t="str">
        <f>MID(SUVAHAVUJ!AF137,10,1)</f>
        <v xml:space="preserve"> </v>
      </c>
      <c r="ED23" s="1333"/>
      <c r="EE23" s="1333"/>
      <c r="EF23" s="1333"/>
      <c r="EG23" s="1333"/>
      <c r="EH23" s="1306" t="str">
        <f>MID(SUVAHAVUJ!AF137,11,1)</f>
        <v>0</v>
      </c>
      <c r="EI23" s="1306"/>
      <c r="EJ23" s="1306"/>
      <c r="EK23" s="1306"/>
      <c r="EL23" s="1306"/>
      <c r="EM23" s="1316"/>
      <c r="EN23" s="354"/>
      <c r="EO23" s="355"/>
      <c r="EP23" s="1306" t="str">
        <f>MID(SUVAHAVUJ!AG137,1,1)</f>
        <v xml:space="preserve"> </v>
      </c>
      <c r="EQ23" s="1306"/>
      <c r="ER23" s="1306"/>
      <c r="ES23" s="1306"/>
      <c r="ET23" s="1306"/>
      <c r="EU23" s="1306"/>
      <c r="EV23" s="1306" t="str">
        <f>MID(SUVAHAVUJ!AG137,2,1)</f>
        <v xml:space="preserve"> </v>
      </c>
      <c r="EW23" s="1306"/>
      <c r="EX23" s="1306"/>
      <c r="EY23" s="1306"/>
      <c r="EZ23" s="1306"/>
      <c r="FA23" s="1306" t="str">
        <f>MID(SUVAHAVUJ!AG137,3,1)</f>
        <v xml:space="preserve"> </v>
      </c>
      <c r="FB23" s="1306"/>
      <c r="FC23" s="1306"/>
      <c r="FD23" s="1306"/>
      <c r="FE23" s="1306"/>
      <c r="FF23" s="1306"/>
      <c r="FG23" s="1306" t="str">
        <f>MID(SUVAHAVUJ!AG137,4,1)</f>
        <v xml:space="preserve"> </v>
      </c>
      <c r="FH23" s="1306"/>
      <c r="FI23" s="1306"/>
      <c r="FJ23" s="1306"/>
      <c r="FK23" s="1306"/>
      <c r="FL23" s="1307" t="str">
        <f>MID(SUVAHAVUJ!AG137,5,1)</f>
        <v xml:space="preserve"> </v>
      </c>
      <c r="FM23" s="1307"/>
      <c r="FN23" s="1307"/>
      <c r="FO23" s="1307"/>
      <c r="FP23" s="1307"/>
      <c r="FQ23" s="1307"/>
      <c r="FR23" s="1307" t="str">
        <f>MID(SUVAHAVUJ!AG137,6,1)</f>
        <v xml:space="preserve"> </v>
      </c>
      <c r="FS23" s="1307"/>
      <c r="FT23" s="1307"/>
      <c r="FU23" s="1307"/>
      <c r="FV23" s="1307"/>
      <c r="FW23" s="1331" t="str">
        <f>MID(SUVAHAVUJ!AG137,7,1)</f>
        <v xml:space="preserve"> </v>
      </c>
      <c r="FX23" s="1331"/>
      <c r="FY23" s="1331"/>
      <c r="FZ23" s="1331"/>
      <c r="GA23" s="1331"/>
      <c r="GB23" s="1331"/>
      <c r="GC23" s="1331" t="str">
        <f>MID(SUVAHAVUJ!AG137,8,1)</f>
        <v xml:space="preserve"> </v>
      </c>
      <c r="GD23" s="1331"/>
      <c r="GE23" s="1331"/>
      <c r="GF23" s="1331"/>
      <c r="GG23" s="1331"/>
      <c r="GH23" s="1331" t="str">
        <f>MID(SUVAHAVUJ!AG137,9,1)</f>
        <v xml:space="preserve"> </v>
      </c>
      <c r="GI23" s="1331"/>
      <c r="GJ23" s="1331"/>
      <c r="GK23" s="1331"/>
      <c r="GL23" s="1331"/>
      <c r="GM23" s="1331"/>
      <c r="GN23" s="1331" t="str">
        <f>MID(SUVAHAVUJ!AG137,10,1)</f>
        <v xml:space="preserve"> </v>
      </c>
      <c r="GO23" s="1331"/>
      <c r="GP23" s="1331"/>
      <c r="GQ23" s="1331"/>
      <c r="GR23" s="1331"/>
      <c r="GS23" s="1331" t="str">
        <f>MID(SUVAHAVUJ!AG137,11,1)</f>
        <v>0</v>
      </c>
      <c r="GT23" s="1331"/>
      <c r="GU23" s="1331"/>
      <c r="GV23" s="1331"/>
      <c r="GW23" s="1332"/>
    </row>
    <row r="24" spans="1:205" ht="24" customHeight="1" x14ac:dyDescent="0.2">
      <c r="A24" s="134"/>
      <c r="B24" s="1342" t="s">
        <v>2277</v>
      </c>
      <c r="C24" s="1343"/>
      <c r="D24" s="1343"/>
      <c r="E24" s="1343"/>
      <c r="F24" s="1343"/>
      <c r="G24" s="1343"/>
      <c r="H24" s="1343"/>
      <c r="I24" s="1343"/>
      <c r="J24" s="1343"/>
      <c r="K24" s="1344"/>
      <c r="L24" s="1437" t="str">
        <f>SUVAHAVUJ!$D$138</f>
        <v>Krátkodobé rezervy r. 137 + r. 138</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347" t="s">
        <v>2019</v>
      </c>
      <c r="BX24" s="1348"/>
      <c r="BY24" s="1348"/>
      <c r="BZ24" s="1348"/>
      <c r="CA24" s="1348"/>
      <c r="CB24" s="1348"/>
      <c r="CC24" s="1348"/>
      <c r="CD24" s="1349"/>
      <c r="CE24" s="1306" t="str">
        <f>MID(SUVAHAVUJ!AF138,1,1)</f>
        <v xml:space="preserve"> </v>
      </c>
      <c r="CF24" s="1306"/>
      <c r="CG24" s="1306"/>
      <c r="CH24" s="1306"/>
      <c r="CI24" s="1306"/>
      <c r="CJ24" s="1306" t="str">
        <f>MID(SUVAHAVUJ!AF138,2,1)</f>
        <v xml:space="preserve"> </v>
      </c>
      <c r="CK24" s="1306"/>
      <c r="CL24" s="1306"/>
      <c r="CM24" s="1306"/>
      <c r="CN24" s="1306"/>
      <c r="CO24" s="1306"/>
      <c r="CP24" s="1306" t="str">
        <f>MID(SUVAHAVUJ!AF138,3,1)</f>
        <v xml:space="preserve"> </v>
      </c>
      <c r="CQ24" s="1306"/>
      <c r="CR24" s="1306"/>
      <c r="CS24" s="1306"/>
      <c r="CT24" s="1306"/>
      <c r="CU24" s="1306" t="str">
        <f>MID(SUVAHAVUJ!AF138,4,1)</f>
        <v xml:space="preserve"> </v>
      </c>
      <c r="CV24" s="1306"/>
      <c r="CW24" s="1306"/>
      <c r="CX24" s="1306"/>
      <c r="CY24" s="1306"/>
      <c r="CZ24" s="1306"/>
      <c r="DA24" s="1306" t="str">
        <f>MID(SUVAHAVUJ!AF138,5,1)</f>
        <v xml:space="preserve"> </v>
      </c>
      <c r="DB24" s="1306"/>
      <c r="DC24" s="1306"/>
      <c r="DD24" s="1306"/>
      <c r="DE24" s="1306"/>
      <c r="DF24" s="1306" t="str">
        <f>MID(SUVAHAVUJ!AF138,6,1)</f>
        <v xml:space="preserve"> </v>
      </c>
      <c r="DG24" s="1306"/>
      <c r="DH24" s="1306"/>
      <c r="DI24" s="1306"/>
      <c r="DJ24" s="1306"/>
      <c r="DK24" s="1306"/>
      <c r="DL24" s="1306" t="str">
        <f>MID(SUVAHAVUJ!AF138,7,1)</f>
        <v xml:space="preserve"> </v>
      </c>
      <c r="DM24" s="1306"/>
      <c r="DN24" s="1306"/>
      <c r="DO24" s="1306"/>
      <c r="DP24" s="1306"/>
      <c r="DQ24" s="1306"/>
      <c r="DR24" s="1306" t="str">
        <f>MID(SUVAHAVUJ!AF138,8,1)</f>
        <v xml:space="preserve"> </v>
      </c>
      <c r="DS24" s="1306"/>
      <c r="DT24" s="1306"/>
      <c r="DU24" s="1306"/>
      <c r="DV24" s="1306"/>
      <c r="DW24" s="1333" t="str">
        <f>MID(SUVAHAVUJ!AF138,9,1)</f>
        <v xml:space="preserve"> </v>
      </c>
      <c r="DX24" s="1333"/>
      <c r="DY24" s="1333"/>
      <c r="DZ24" s="1333"/>
      <c r="EA24" s="1333"/>
      <c r="EB24" s="1333"/>
      <c r="EC24" s="1333" t="str">
        <f>MID(SUVAHAVUJ!AF138,10,1)</f>
        <v xml:space="preserve"> </v>
      </c>
      <c r="ED24" s="1333"/>
      <c r="EE24" s="1333"/>
      <c r="EF24" s="1333"/>
      <c r="EG24" s="1333"/>
      <c r="EH24" s="1306" t="str">
        <f>MID(SUVAHAVUJ!AF138,11,1)</f>
        <v>0</v>
      </c>
      <c r="EI24" s="1306"/>
      <c r="EJ24" s="1306"/>
      <c r="EK24" s="1306"/>
      <c r="EL24" s="1306"/>
      <c r="EM24" s="1316"/>
      <c r="EN24" s="354"/>
      <c r="EO24" s="355"/>
      <c r="EP24" s="1306" t="str">
        <f>MID(SUVAHAVUJ!AG138,1,1)</f>
        <v xml:space="preserve"> </v>
      </c>
      <c r="EQ24" s="1306"/>
      <c r="ER24" s="1306"/>
      <c r="ES24" s="1306"/>
      <c r="ET24" s="1306"/>
      <c r="EU24" s="1306"/>
      <c r="EV24" s="1306" t="str">
        <f>MID(SUVAHAVUJ!AG138,2,1)</f>
        <v xml:space="preserve"> </v>
      </c>
      <c r="EW24" s="1306"/>
      <c r="EX24" s="1306"/>
      <c r="EY24" s="1306"/>
      <c r="EZ24" s="1306"/>
      <c r="FA24" s="1306" t="str">
        <f>MID(SUVAHAVUJ!AG138,3,1)</f>
        <v xml:space="preserve"> </v>
      </c>
      <c r="FB24" s="1306"/>
      <c r="FC24" s="1306"/>
      <c r="FD24" s="1306"/>
      <c r="FE24" s="1306"/>
      <c r="FF24" s="1306"/>
      <c r="FG24" s="1306" t="str">
        <f>MID(SUVAHAVUJ!AG138,4,1)</f>
        <v xml:space="preserve"> </v>
      </c>
      <c r="FH24" s="1306"/>
      <c r="FI24" s="1306"/>
      <c r="FJ24" s="1306"/>
      <c r="FK24" s="1306"/>
      <c r="FL24" s="1307" t="str">
        <f>MID(SUVAHAVUJ!AG138,5,1)</f>
        <v xml:space="preserve"> </v>
      </c>
      <c r="FM24" s="1307"/>
      <c r="FN24" s="1307"/>
      <c r="FO24" s="1307"/>
      <c r="FP24" s="1307"/>
      <c r="FQ24" s="1307"/>
      <c r="FR24" s="1307" t="str">
        <f>MID(SUVAHAVUJ!AG138,6,1)</f>
        <v xml:space="preserve"> </v>
      </c>
      <c r="FS24" s="1307"/>
      <c r="FT24" s="1307"/>
      <c r="FU24" s="1307"/>
      <c r="FV24" s="1307"/>
      <c r="FW24" s="1331" t="str">
        <f>MID(SUVAHAVUJ!AG138,7,1)</f>
        <v xml:space="preserve"> </v>
      </c>
      <c r="FX24" s="1331"/>
      <c r="FY24" s="1331"/>
      <c r="FZ24" s="1331"/>
      <c r="GA24" s="1331"/>
      <c r="GB24" s="1331"/>
      <c r="GC24" s="1331" t="str">
        <f>MID(SUVAHAVUJ!AG138,8,1)</f>
        <v xml:space="preserve"> </v>
      </c>
      <c r="GD24" s="1331"/>
      <c r="GE24" s="1331"/>
      <c r="GF24" s="1331"/>
      <c r="GG24" s="1331"/>
      <c r="GH24" s="1331" t="str">
        <f>MID(SUVAHAVUJ!AG138,9,1)</f>
        <v xml:space="preserve"> </v>
      </c>
      <c r="GI24" s="1331"/>
      <c r="GJ24" s="1331"/>
      <c r="GK24" s="1331"/>
      <c r="GL24" s="1331"/>
      <c r="GM24" s="1331"/>
      <c r="GN24" s="1331" t="str">
        <f>MID(SUVAHAVUJ!AG138,10,1)</f>
        <v xml:space="preserve"> </v>
      </c>
      <c r="GO24" s="1331"/>
      <c r="GP24" s="1331"/>
      <c r="GQ24" s="1331"/>
      <c r="GR24" s="1331"/>
      <c r="GS24" s="1331" t="str">
        <f>MID(SUVAHAVUJ!AG138,11,1)</f>
        <v>0</v>
      </c>
      <c r="GT24" s="1331"/>
      <c r="GU24" s="1331"/>
      <c r="GV24" s="1331"/>
      <c r="GW24" s="1332"/>
    </row>
    <row r="25" spans="1:205" ht="24" customHeight="1" x14ac:dyDescent="0.2">
      <c r="A25" s="134"/>
      <c r="B25" s="1334" t="s">
        <v>2280</v>
      </c>
      <c r="C25" s="1335"/>
      <c r="D25" s="1335"/>
      <c r="E25" s="1335"/>
      <c r="F25" s="1335"/>
      <c r="G25" s="1335"/>
      <c r="H25" s="1335"/>
      <c r="I25" s="1335"/>
      <c r="J25" s="1335"/>
      <c r="K25" s="1336"/>
      <c r="L25" s="1435" t="str">
        <f>SUVAHAVUJ!$D$139</f>
        <v>Zákonné rezervy (323A, 451A)</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355" t="s">
        <v>2020</v>
      </c>
      <c r="BX25" s="1356"/>
      <c r="BY25" s="1356"/>
      <c r="BZ25" s="1356"/>
      <c r="CA25" s="1356"/>
      <c r="CB25" s="1356"/>
      <c r="CC25" s="1356"/>
      <c r="CD25" s="1357"/>
      <c r="CE25" s="1306" t="str">
        <f>MID(SUVAHAVUJ!AF139,1,1)</f>
        <v xml:space="preserve"> </v>
      </c>
      <c r="CF25" s="1306"/>
      <c r="CG25" s="1306"/>
      <c r="CH25" s="1306"/>
      <c r="CI25" s="1306"/>
      <c r="CJ25" s="1306" t="str">
        <f>MID(SUVAHAVUJ!AF139,2,1)</f>
        <v xml:space="preserve"> </v>
      </c>
      <c r="CK25" s="1306"/>
      <c r="CL25" s="1306"/>
      <c r="CM25" s="1306"/>
      <c r="CN25" s="1306"/>
      <c r="CO25" s="1306"/>
      <c r="CP25" s="1306" t="str">
        <f>MID(SUVAHAVUJ!AF139,3,1)</f>
        <v xml:space="preserve"> </v>
      </c>
      <c r="CQ25" s="1306"/>
      <c r="CR25" s="1306"/>
      <c r="CS25" s="1306"/>
      <c r="CT25" s="1306"/>
      <c r="CU25" s="1306" t="str">
        <f>MID(SUVAHAVUJ!AF139,4,1)</f>
        <v xml:space="preserve"> </v>
      </c>
      <c r="CV25" s="1306"/>
      <c r="CW25" s="1306"/>
      <c r="CX25" s="1306"/>
      <c r="CY25" s="1306"/>
      <c r="CZ25" s="1306"/>
      <c r="DA25" s="1306" t="str">
        <f>MID(SUVAHAVUJ!AF139,5,1)</f>
        <v xml:space="preserve"> </v>
      </c>
      <c r="DB25" s="1306"/>
      <c r="DC25" s="1306"/>
      <c r="DD25" s="1306"/>
      <c r="DE25" s="1306"/>
      <c r="DF25" s="1306" t="str">
        <f>MID(SUVAHAVUJ!AF139,6,1)</f>
        <v xml:space="preserve"> </v>
      </c>
      <c r="DG25" s="1306"/>
      <c r="DH25" s="1306"/>
      <c r="DI25" s="1306"/>
      <c r="DJ25" s="1306"/>
      <c r="DK25" s="1306"/>
      <c r="DL25" s="1306" t="str">
        <f>MID(SUVAHAVUJ!AF139,7,1)</f>
        <v xml:space="preserve"> </v>
      </c>
      <c r="DM25" s="1306"/>
      <c r="DN25" s="1306"/>
      <c r="DO25" s="1306"/>
      <c r="DP25" s="1306"/>
      <c r="DQ25" s="1306"/>
      <c r="DR25" s="1306" t="str">
        <f>MID(SUVAHAVUJ!AF139,8,1)</f>
        <v xml:space="preserve"> </v>
      </c>
      <c r="DS25" s="1306"/>
      <c r="DT25" s="1306"/>
      <c r="DU25" s="1306"/>
      <c r="DV25" s="1306"/>
      <c r="DW25" s="1333" t="str">
        <f>MID(SUVAHAVUJ!AF139,9,1)</f>
        <v xml:space="preserve"> </v>
      </c>
      <c r="DX25" s="1333"/>
      <c r="DY25" s="1333"/>
      <c r="DZ25" s="1333"/>
      <c r="EA25" s="1333"/>
      <c r="EB25" s="1333"/>
      <c r="EC25" s="1333" t="str">
        <f>MID(SUVAHAVUJ!AF139,10,1)</f>
        <v xml:space="preserve"> </v>
      </c>
      <c r="ED25" s="1333"/>
      <c r="EE25" s="1333"/>
      <c r="EF25" s="1333"/>
      <c r="EG25" s="1333"/>
      <c r="EH25" s="1306" t="str">
        <f>MID(SUVAHAVUJ!AF139,11,1)</f>
        <v>0</v>
      </c>
      <c r="EI25" s="1306"/>
      <c r="EJ25" s="1306"/>
      <c r="EK25" s="1306"/>
      <c r="EL25" s="1306"/>
      <c r="EM25" s="1316"/>
      <c r="EN25" s="354"/>
      <c r="EO25" s="355"/>
      <c r="EP25" s="1306" t="str">
        <f>MID(SUVAHAVUJ!AG139,1,1)</f>
        <v xml:space="preserve"> </v>
      </c>
      <c r="EQ25" s="1306"/>
      <c r="ER25" s="1306"/>
      <c r="ES25" s="1306"/>
      <c r="ET25" s="1306"/>
      <c r="EU25" s="1306"/>
      <c r="EV25" s="1306" t="str">
        <f>MID(SUVAHAVUJ!AG139,2,1)</f>
        <v xml:space="preserve"> </v>
      </c>
      <c r="EW25" s="1306"/>
      <c r="EX25" s="1306"/>
      <c r="EY25" s="1306"/>
      <c r="EZ25" s="1306"/>
      <c r="FA25" s="1306" t="str">
        <f>MID(SUVAHAVUJ!AG139,3,1)</f>
        <v xml:space="preserve"> </v>
      </c>
      <c r="FB25" s="1306"/>
      <c r="FC25" s="1306"/>
      <c r="FD25" s="1306"/>
      <c r="FE25" s="1306"/>
      <c r="FF25" s="1306"/>
      <c r="FG25" s="1306" t="str">
        <f>MID(SUVAHAVUJ!AG139,4,1)</f>
        <v xml:space="preserve"> </v>
      </c>
      <c r="FH25" s="1306"/>
      <c r="FI25" s="1306"/>
      <c r="FJ25" s="1306"/>
      <c r="FK25" s="1306"/>
      <c r="FL25" s="1307" t="str">
        <f>MID(SUVAHAVUJ!AG139,5,1)</f>
        <v xml:space="preserve"> </v>
      </c>
      <c r="FM25" s="1307"/>
      <c r="FN25" s="1307"/>
      <c r="FO25" s="1307"/>
      <c r="FP25" s="1307"/>
      <c r="FQ25" s="1307"/>
      <c r="FR25" s="1307" t="str">
        <f>MID(SUVAHAVUJ!AG139,6,1)</f>
        <v xml:space="preserve"> </v>
      </c>
      <c r="FS25" s="1307"/>
      <c r="FT25" s="1307"/>
      <c r="FU25" s="1307"/>
      <c r="FV25" s="1307"/>
      <c r="FW25" s="1331" t="str">
        <f>MID(SUVAHAVUJ!AG139,7,1)</f>
        <v xml:space="preserve"> </v>
      </c>
      <c r="FX25" s="1331"/>
      <c r="FY25" s="1331"/>
      <c r="FZ25" s="1331"/>
      <c r="GA25" s="1331"/>
      <c r="GB25" s="1331"/>
      <c r="GC25" s="1331" t="str">
        <f>MID(SUVAHAVUJ!AG139,8,1)</f>
        <v xml:space="preserve"> </v>
      </c>
      <c r="GD25" s="1331"/>
      <c r="GE25" s="1331"/>
      <c r="GF25" s="1331"/>
      <c r="GG25" s="1331"/>
      <c r="GH25" s="1331" t="str">
        <f>MID(SUVAHAVUJ!AG139,9,1)</f>
        <v xml:space="preserve"> </v>
      </c>
      <c r="GI25" s="1331"/>
      <c r="GJ25" s="1331"/>
      <c r="GK25" s="1331"/>
      <c r="GL25" s="1331"/>
      <c r="GM25" s="1331"/>
      <c r="GN25" s="1331" t="str">
        <f>MID(SUVAHAVUJ!AG139,10,1)</f>
        <v xml:space="preserve"> </v>
      </c>
      <c r="GO25" s="1331"/>
      <c r="GP25" s="1331"/>
      <c r="GQ25" s="1331"/>
      <c r="GR25" s="1331"/>
      <c r="GS25" s="1331" t="str">
        <f>MID(SUVAHAVUJ!AG139,11,1)</f>
        <v>0</v>
      </c>
      <c r="GT25" s="1331"/>
      <c r="GU25" s="1331"/>
      <c r="GV25" s="1331"/>
      <c r="GW25" s="1332"/>
    </row>
    <row r="26" spans="1:205" ht="24" customHeight="1" x14ac:dyDescent="0.2">
      <c r="A26" s="134"/>
      <c r="B26" s="1334" t="s">
        <v>2080</v>
      </c>
      <c r="C26" s="1335"/>
      <c r="D26" s="1335"/>
      <c r="E26" s="1335"/>
      <c r="F26" s="1335"/>
      <c r="G26" s="1335"/>
      <c r="H26" s="1335"/>
      <c r="I26" s="1335"/>
      <c r="J26" s="1335"/>
      <c r="K26" s="1336"/>
      <c r="L26" s="1435" t="str">
        <f>SUVAHAVUJ!$D$140</f>
        <v>Ostatné rezervy (323A, 32X, 459A, 45XA)</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355" t="s">
        <v>2021</v>
      </c>
      <c r="BX26" s="1356"/>
      <c r="BY26" s="1356"/>
      <c r="BZ26" s="1356"/>
      <c r="CA26" s="1356"/>
      <c r="CB26" s="1356"/>
      <c r="CC26" s="1356"/>
      <c r="CD26" s="1357"/>
      <c r="CE26" s="1306" t="str">
        <f>MID(SUVAHAVUJ!AF140,1,1)</f>
        <v xml:space="preserve"> </v>
      </c>
      <c r="CF26" s="1306"/>
      <c r="CG26" s="1306"/>
      <c r="CH26" s="1306"/>
      <c r="CI26" s="1306"/>
      <c r="CJ26" s="1306" t="str">
        <f>MID(SUVAHAVUJ!AF140,2,1)</f>
        <v xml:space="preserve"> </v>
      </c>
      <c r="CK26" s="1306"/>
      <c r="CL26" s="1306"/>
      <c r="CM26" s="1306"/>
      <c r="CN26" s="1306"/>
      <c r="CO26" s="1306"/>
      <c r="CP26" s="1306" t="str">
        <f>MID(SUVAHAVUJ!AF140,3,1)</f>
        <v xml:space="preserve"> </v>
      </c>
      <c r="CQ26" s="1306"/>
      <c r="CR26" s="1306"/>
      <c r="CS26" s="1306"/>
      <c r="CT26" s="1306"/>
      <c r="CU26" s="1306" t="str">
        <f>MID(SUVAHAVUJ!AF140,4,1)</f>
        <v xml:space="preserve"> </v>
      </c>
      <c r="CV26" s="1306"/>
      <c r="CW26" s="1306"/>
      <c r="CX26" s="1306"/>
      <c r="CY26" s="1306"/>
      <c r="CZ26" s="1306"/>
      <c r="DA26" s="1306" t="str">
        <f>MID(SUVAHAVUJ!AF140,5,1)</f>
        <v xml:space="preserve"> </v>
      </c>
      <c r="DB26" s="1306"/>
      <c r="DC26" s="1306"/>
      <c r="DD26" s="1306"/>
      <c r="DE26" s="1306"/>
      <c r="DF26" s="1306" t="str">
        <f>MID(SUVAHAVUJ!AF140,6,1)</f>
        <v xml:space="preserve"> </v>
      </c>
      <c r="DG26" s="1306"/>
      <c r="DH26" s="1306"/>
      <c r="DI26" s="1306"/>
      <c r="DJ26" s="1306"/>
      <c r="DK26" s="1306"/>
      <c r="DL26" s="1306" t="str">
        <f>MID(SUVAHAVUJ!AF140,7,1)</f>
        <v xml:space="preserve"> </v>
      </c>
      <c r="DM26" s="1306"/>
      <c r="DN26" s="1306"/>
      <c r="DO26" s="1306"/>
      <c r="DP26" s="1306"/>
      <c r="DQ26" s="1306"/>
      <c r="DR26" s="1306" t="str">
        <f>MID(SUVAHAVUJ!AF140,8,1)</f>
        <v xml:space="preserve"> </v>
      </c>
      <c r="DS26" s="1306"/>
      <c r="DT26" s="1306"/>
      <c r="DU26" s="1306"/>
      <c r="DV26" s="1306"/>
      <c r="DW26" s="1333" t="str">
        <f>MID(SUVAHAVUJ!AF140,9,1)</f>
        <v xml:space="preserve"> </v>
      </c>
      <c r="DX26" s="1333"/>
      <c r="DY26" s="1333"/>
      <c r="DZ26" s="1333"/>
      <c r="EA26" s="1333"/>
      <c r="EB26" s="1333"/>
      <c r="EC26" s="1333" t="str">
        <f>MID(SUVAHAVUJ!AF140,10,1)</f>
        <v xml:space="preserve"> </v>
      </c>
      <c r="ED26" s="1333"/>
      <c r="EE26" s="1333"/>
      <c r="EF26" s="1333"/>
      <c r="EG26" s="1333"/>
      <c r="EH26" s="1306" t="str">
        <f>MID(SUVAHAVUJ!AF140,11,1)</f>
        <v>0</v>
      </c>
      <c r="EI26" s="1306"/>
      <c r="EJ26" s="1306"/>
      <c r="EK26" s="1306"/>
      <c r="EL26" s="1306"/>
      <c r="EM26" s="1316"/>
      <c r="EN26" s="354"/>
      <c r="EO26" s="355"/>
      <c r="EP26" s="1306" t="str">
        <f>MID(SUVAHAVUJ!AG140,1,1)</f>
        <v xml:space="preserve"> </v>
      </c>
      <c r="EQ26" s="1306"/>
      <c r="ER26" s="1306"/>
      <c r="ES26" s="1306"/>
      <c r="ET26" s="1306"/>
      <c r="EU26" s="1306"/>
      <c r="EV26" s="1306" t="str">
        <f>MID(SUVAHAVUJ!AG140,2,1)</f>
        <v xml:space="preserve"> </v>
      </c>
      <c r="EW26" s="1306"/>
      <c r="EX26" s="1306"/>
      <c r="EY26" s="1306"/>
      <c r="EZ26" s="1306"/>
      <c r="FA26" s="1306" t="str">
        <f>MID(SUVAHAVUJ!AG140,3,1)</f>
        <v xml:space="preserve"> </v>
      </c>
      <c r="FB26" s="1306"/>
      <c r="FC26" s="1306"/>
      <c r="FD26" s="1306"/>
      <c r="FE26" s="1306"/>
      <c r="FF26" s="1306"/>
      <c r="FG26" s="1306" t="str">
        <f>MID(SUVAHAVUJ!AG140,4,1)</f>
        <v xml:space="preserve"> </v>
      </c>
      <c r="FH26" s="1306"/>
      <c r="FI26" s="1306"/>
      <c r="FJ26" s="1306"/>
      <c r="FK26" s="1306"/>
      <c r="FL26" s="1307" t="str">
        <f>MID(SUVAHAVUJ!AG140,5,1)</f>
        <v xml:space="preserve"> </v>
      </c>
      <c r="FM26" s="1307"/>
      <c r="FN26" s="1307"/>
      <c r="FO26" s="1307"/>
      <c r="FP26" s="1307"/>
      <c r="FQ26" s="1307"/>
      <c r="FR26" s="1307" t="str">
        <f>MID(SUVAHAVUJ!AG140,6,1)</f>
        <v xml:space="preserve"> </v>
      </c>
      <c r="FS26" s="1307"/>
      <c r="FT26" s="1307"/>
      <c r="FU26" s="1307"/>
      <c r="FV26" s="1307"/>
      <c r="FW26" s="1331" t="str">
        <f>MID(SUVAHAVUJ!AG140,7,1)</f>
        <v xml:space="preserve"> </v>
      </c>
      <c r="FX26" s="1331"/>
      <c r="FY26" s="1331"/>
      <c r="FZ26" s="1331"/>
      <c r="GA26" s="1331"/>
      <c r="GB26" s="1331"/>
      <c r="GC26" s="1331" t="str">
        <f>MID(SUVAHAVUJ!AG140,8,1)</f>
        <v xml:space="preserve"> </v>
      </c>
      <c r="GD26" s="1331"/>
      <c r="GE26" s="1331"/>
      <c r="GF26" s="1331"/>
      <c r="GG26" s="1331"/>
      <c r="GH26" s="1331" t="str">
        <f>MID(SUVAHAVUJ!AG140,9,1)</f>
        <v xml:space="preserve"> </v>
      </c>
      <c r="GI26" s="1331"/>
      <c r="GJ26" s="1331"/>
      <c r="GK26" s="1331"/>
      <c r="GL26" s="1331"/>
      <c r="GM26" s="1331"/>
      <c r="GN26" s="1331" t="str">
        <f>MID(SUVAHAVUJ!AG140,10,1)</f>
        <v xml:space="preserve"> </v>
      </c>
      <c r="GO26" s="1331"/>
      <c r="GP26" s="1331"/>
      <c r="GQ26" s="1331"/>
      <c r="GR26" s="1331"/>
      <c r="GS26" s="1331" t="str">
        <f>MID(SUVAHAVUJ!AG140,11,1)</f>
        <v>0</v>
      </c>
      <c r="GT26" s="1331"/>
      <c r="GU26" s="1331"/>
      <c r="GV26" s="1331"/>
      <c r="GW26" s="1332"/>
    </row>
    <row r="27" spans="1:205" ht="24" customHeight="1" x14ac:dyDescent="0.2">
      <c r="A27" s="134"/>
      <c r="B27" s="1439" t="s">
        <v>2474</v>
      </c>
      <c r="C27" s="1440"/>
      <c r="D27" s="1440"/>
      <c r="E27" s="1440"/>
      <c r="F27" s="1440"/>
      <c r="G27" s="1440"/>
      <c r="H27" s="1440"/>
      <c r="I27" s="1440"/>
      <c r="J27" s="1440"/>
      <c r="K27" s="1441"/>
      <c r="L27" s="1437" t="str">
        <f>SUVAHAVUJ!$D$141</f>
        <v>Bežné bankové úvery (221A, 231, 232, 23X, 461A, 46XA)</v>
      </c>
      <c r="M27" s="1438"/>
      <c r="N27" s="1438"/>
      <c r="O27" s="1438"/>
      <c r="P27" s="1438"/>
      <c r="Q27" s="1438"/>
      <c r="R27" s="1438"/>
      <c r="S27" s="1438"/>
      <c r="T27" s="1438"/>
      <c r="U27" s="1438"/>
      <c r="V27" s="1438"/>
      <c r="W27" s="1438"/>
      <c r="X27" s="1438"/>
      <c r="Y27" s="1438"/>
      <c r="Z27" s="1438"/>
      <c r="AA27" s="1438"/>
      <c r="AB27" s="1438"/>
      <c r="AC27" s="1438"/>
      <c r="AD27" s="1438"/>
      <c r="AE27" s="1438"/>
      <c r="AF27" s="1438"/>
      <c r="AG27" s="1438"/>
      <c r="AH27" s="1438"/>
      <c r="AI27" s="1438"/>
      <c r="AJ27" s="1438"/>
      <c r="AK27" s="1438"/>
      <c r="AL27" s="1438"/>
      <c r="AM27" s="1438"/>
      <c r="AN27" s="1438"/>
      <c r="AO27" s="1438"/>
      <c r="AP27" s="1438"/>
      <c r="AQ27" s="1438"/>
      <c r="AR27" s="1438"/>
      <c r="AS27" s="1438"/>
      <c r="AT27" s="1438"/>
      <c r="AU27" s="1438"/>
      <c r="AV27" s="1438"/>
      <c r="AW27" s="1438"/>
      <c r="AX27" s="1438"/>
      <c r="AY27" s="1438"/>
      <c r="AZ27" s="1438"/>
      <c r="BA27" s="1438"/>
      <c r="BB27" s="1438"/>
      <c r="BC27" s="1438"/>
      <c r="BD27" s="1438"/>
      <c r="BE27" s="1438"/>
      <c r="BF27" s="1438"/>
      <c r="BG27" s="1438"/>
      <c r="BH27" s="1438"/>
      <c r="BI27" s="1438"/>
      <c r="BJ27" s="1438"/>
      <c r="BK27" s="1438"/>
      <c r="BL27" s="1438"/>
      <c r="BM27" s="1438"/>
      <c r="BN27" s="1438"/>
      <c r="BO27" s="1438"/>
      <c r="BP27" s="1438"/>
      <c r="BQ27" s="1438"/>
      <c r="BR27" s="1438"/>
      <c r="BS27" s="1438"/>
      <c r="BT27" s="1438"/>
      <c r="BU27" s="1438"/>
      <c r="BV27" s="1438"/>
      <c r="BW27" s="1347" t="s">
        <v>1089</v>
      </c>
      <c r="BX27" s="1348"/>
      <c r="BY27" s="1348"/>
      <c r="BZ27" s="1348"/>
      <c r="CA27" s="1348"/>
      <c r="CB27" s="1348"/>
      <c r="CC27" s="1348" t="str">
        <f>MID(SUVAHAVUJ!AF68,6,1)</f>
        <v xml:space="preserve"> </v>
      </c>
      <c r="CD27" s="1349"/>
      <c r="CE27" s="1306" t="str">
        <f>MID(SUVAHAVUJ!AF141,1,1)</f>
        <v xml:space="preserve"> </v>
      </c>
      <c r="CF27" s="1306"/>
      <c r="CG27" s="1306"/>
      <c r="CH27" s="1306"/>
      <c r="CI27" s="1306"/>
      <c r="CJ27" s="1306" t="str">
        <f>MID(SUVAHAVUJ!AF141,2,1)</f>
        <v xml:space="preserve"> </v>
      </c>
      <c r="CK27" s="1306"/>
      <c r="CL27" s="1306"/>
      <c r="CM27" s="1306"/>
      <c r="CN27" s="1306"/>
      <c r="CO27" s="1306"/>
      <c r="CP27" s="1306" t="str">
        <f>MID(SUVAHAVUJ!AF141,3,1)</f>
        <v xml:space="preserve"> </v>
      </c>
      <c r="CQ27" s="1306"/>
      <c r="CR27" s="1306"/>
      <c r="CS27" s="1306"/>
      <c r="CT27" s="1306"/>
      <c r="CU27" s="1306" t="str">
        <f>MID(SUVAHAVUJ!AF141,4,1)</f>
        <v xml:space="preserve"> </v>
      </c>
      <c r="CV27" s="1306"/>
      <c r="CW27" s="1306"/>
      <c r="CX27" s="1306"/>
      <c r="CY27" s="1306"/>
      <c r="CZ27" s="1306"/>
      <c r="DA27" s="1306" t="str">
        <f>MID(SUVAHAVUJ!AF141,5,1)</f>
        <v xml:space="preserve"> </v>
      </c>
      <c r="DB27" s="1306"/>
      <c r="DC27" s="1306"/>
      <c r="DD27" s="1306"/>
      <c r="DE27" s="1306"/>
      <c r="DF27" s="1306" t="str">
        <f>MID(SUVAHAVUJ!AF141,6,1)</f>
        <v xml:space="preserve"> </v>
      </c>
      <c r="DG27" s="1306"/>
      <c r="DH27" s="1306"/>
      <c r="DI27" s="1306"/>
      <c r="DJ27" s="1306"/>
      <c r="DK27" s="1306"/>
      <c r="DL27" s="1306" t="str">
        <f>MID(SUVAHAVUJ!AF141,7,1)</f>
        <v xml:space="preserve"> </v>
      </c>
      <c r="DM27" s="1306"/>
      <c r="DN27" s="1306"/>
      <c r="DO27" s="1306"/>
      <c r="DP27" s="1306"/>
      <c r="DQ27" s="1306"/>
      <c r="DR27" s="1306" t="str">
        <f>MID(SUVAHAVUJ!AF141,8,1)</f>
        <v xml:space="preserve"> </v>
      </c>
      <c r="DS27" s="1306"/>
      <c r="DT27" s="1306"/>
      <c r="DU27" s="1306"/>
      <c r="DV27" s="1306"/>
      <c r="DW27" s="1333" t="str">
        <f>MID(SUVAHAVUJ!AF141,9,1)</f>
        <v xml:space="preserve"> </v>
      </c>
      <c r="DX27" s="1333"/>
      <c r="DY27" s="1333"/>
      <c r="DZ27" s="1333"/>
      <c r="EA27" s="1333"/>
      <c r="EB27" s="1333"/>
      <c r="EC27" s="1333" t="str">
        <f>MID(SUVAHAVUJ!AF141,10,1)</f>
        <v xml:space="preserve"> </v>
      </c>
      <c r="ED27" s="1333"/>
      <c r="EE27" s="1333"/>
      <c r="EF27" s="1333"/>
      <c r="EG27" s="1333"/>
      <c r="EH27" s="1306" t="str">
        <f>MID(SUVAHAVUJ!AF141,11,1)</f>
        <v>0</v>
      </c>
      <c r="EI27" s="1306"/>
      <c r="EJ27" s="1306"/>
      <c r="EK27" s="1306"/>
      <c r="EL27" s="1306"/>
      <c r="EM27" s="1316"/>
      <c r="EN27" s="354"/>
      <c r="EO27" s="355"/>
      <c r="EP27" s="1306" t="str">
        <f>MID(SUVAHAVUJ!AG141,1,1)</f>
        <v xml:space="preserve"> </v>
      </c>
      <c r="EQ27" s="1306"/>
      <c r="ER27" s="1306"/>
      <c r="ES27" s="1306"/>
      <c r="ET27" s="1306"/>
      <c r="EU27" s="1306"/>
      <c r="EV27" s="1306" t="str">
        <f>MID(SUVAHAVUJ!AG141,2,1)</f>
        <v xml:space="preserve"> </v>
      </c>
      <c r="EW27" s="1306"/>
      <c r="EX27" s="1306"/>
      <c r="EY27" s="1306"/>
      <c r="EZ27" s="1306"/>
      <c r="FA27" s="1306" t="str">
        <f>MID(SUVAHAVUJ!AG141,3,1)</f>
        <v xml:space="preserve"> </v>
      </c>
      <c r="FB27" s="1306"/>
      <c r="FC27" s="1306"/>
      <c r="FD27" s="1306"/>
      <c r="FE27" s="1306"/>
      <c r="FF27" s="1306"/>
      <c r="FG27" s="1306" t="str">
        <f>MID(SUVAHAVUJ!AG141,4,1)</f>
        <v xml:space="preserve"> </v>
      </c>
      <c r="FH27" s="1306"/>
      <c r="FI27" s="1306"/>
      <c r="FJ27" s="1306"/>
      <c r="FK27" s="1306"/>
      <c r="FL27" s="1307" t="str">
        <f>MID(SUVAHAVUJ!AG141,5,1)</f>
        <v xml:space="preserve"> </v>
      </c>
      <c r="FM27" s="1307"/>
      <c r="FN27" s="1307"/>
      <c r="FO27" s="1307"/>
      <c r="FP27" s="1307"/>
      <c r="FQ27" s="1307"/>
      <c r="FR27" s="1307" t="str">
        <f>MID(SUVAHAVUJ!AG141,6,1)</f>
        <v xml:space="preserve"> </v>
      </c>
      <c r="FS27" s="1307"/>
      <c r="FT27" s="1307"/>
      <c r="FU27" s="1307"/>
      <c r="FV27" s="1307"/>
      <c r="FW27" s="1331" t="str">
        <f>MID(SUVAHAVUJ!AG141,7,1)</f>
        <v xml:space="preserve"> </v>
      </c>
      <c r="FX27" s="1331"/>
      <c r="FY27" s="1331"/>
      <c r="FZ27" s="1331"/>
      <c r="GA27" s="1331"/>
      <c r="GB27" s="1331"/>
      <c r="GC27" s="1331" t="str">
        <f>MID(SUVAHAVUJ!AG141,8,1)</f>
        <v xml:space="preserve"> </v>
      </c>
      <c r="GD27" s="1331"/>
      <c r="GE27" s="1331"/>
      <c r="GF27" s="1331"/>
      <c r="GG27" s="1331"/>
      <c r="GH27" s="1331" t="str">
        <f>MID(SUVAHAVUJ!AG141,9,1)</f>
        <v xml:space="preserve"> </v>
      </c>
      <c r="GI27" s="1331"/>
      <c r="GJ27" s="1331"/>
      <c r="GK27" s="1331"/>
      <c r="GL27" s="1331"/>
      <c r="GM27" s="1331"/>
      <c r="GN27" s="1331" t="str">
        <f>MID(SUVAHAVUJ!AG141,10,1)</f>
        <v xml:space="preserve"> </v>
      </c>
      <c r="GO27" s="1331"/>
      <c r="GP27" s="1331"/>
      <c r="GQ27" s="1331"/>
      <c r="GR27" s="1331"/>
      <c r="GS27" s="1331" t="str">
        <f>MID(SUVAHAVUJ!AG141,11,1)</f>
        <v>0</v>
      </c>
      <c r="GT27" s="1331"/>
      <c r="GU27" s="1331"/>
      <c r="GV27" s="1331"/>
      <c r="GW27" s="1332"/>
    </row>
    <row r="28" spans="1:205" s="129" customFormat="1" ht="24" customHeight="1" x14ac:dyDescent="0.2">
      <c r="A28" s="356"/>
      <c r="B28" s="1439" t="s">
        <v>2477</v>
      </c>
      <c r="C28" s="1440"/>
      <c r="D28" s="1440"/>
      <c r="E28" s="1440"/>
      <c r="F28" s="1440"/>
      <c r="G28" s="1440"/>
      <c r="H28" s="1440"/>
      <c r="I28" s="1440"/>
      <c r="J28" s="1440"/>
      <c r="K28" s="1441"/>
      <c r="L28" s="1437" t="str">
        <f>SUVAHAVUJ!$D$142</f>
        <v>Krátkodobé finančné výpomoci (241, 249, 24X, 473A,
 /-/255A)</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347" t="s">
        <v>2023</v>
      </c>
      <c r="BX28" s="1348"/>
      <c r="BY28" s="1348"/>
      <c r="BZ28" s="1348"/>
      <c r="CA28" s="1348"/>
      <c r="CB28" s="1348"/>
      <c r="CC28" s="1348" t="str">
        <f>MID(SUVAHAVUJ!AD69,6,1)</f>
        <v xml:space="preserve"> </v>
      </c>
      <c r="CD28" s="1349"/>
      <c r="CE28" s="1306" t="str">
        <f>MID(SUVAHAVUJ!AF142,1,1)</f>
        <v xml:space="preserve"> </v>
      </c>
      <c r="CF28" s="1306"/>
      <c r="CG28" s="1306"/>
      <c r="CH28" s="1306"/>
      <c r="CI28" s="1306"/>
      <c r="CJ28" s="1306" t="str">
        <f>MID(SUVAHAVUJ!AF142,2,1)</f>
        <v xml:space="preserve"> </v>
      </c>
      <c r="CK28" s="1306"/>
      <c r="CL28" s="1306"/>
      <c r="CM28" s="1306"/>
      <c r="CN28" s="1306"/>
      <c r="CO28" s="1306"/>
      <c r="CP28" s="1306" t="str">
        <f>MID(SUVAHAVUJ!AF142,3,1)</f>
        <v xml:space="preserve"> </v>
      </c>
      <c r="CQ28" s="1306"/>
      <c r="CR28" s="1306"/>
      <c r="CS28" s="1306"/>
      <c r="CT28" s="1306"/>
      <c r="CU28" s="1306" t="str">
        <f>MID(SUVAHAVUJ!AF142,4,1)</f>
        <v xml:space="preserve"> </v>
      </c>
      <c r="CV28" s="1306"/>
      <c r="CW28" s="1306"/>
      <c r="CX28" s="1306"/>
      <c r="CY28" s="1306"/>
      <c r="CZ28" s="1306"/>
      <c r="DA28" s="1306" t="str">
        <f>MID(SUVAHAVUJ!AF142,5,1)</f>
        <v xml:space="preserve"> </v>
      </c>
      <c r="DB28" s="1306"/>
      <c r="DC28" s="1306"/>
      <c r="DD28" s="1306"/>
      <c r="DE28" s="1306"/>
      <c r="DF28" s="1306" t="str">
        <f>MID(SUVAHAVUJ!AF142,6,1)</f>
        <v xml:space="preserve"> </v>
      </c>
      <c r="DG28" s="1306"/>
      <c r="DH28" s="1306"/>
      <c r="DI28" s="1306"/>
      <c r="DJ28" s="1306"/>
      <c r="DK28" s="1306"/>
      <c r="DL28" s="1306" t="str">
        <f>MID(SUVAHAVUJ!AF142,7,1)</f>
        <v>1</v>
      </c>
      <c r="DM28" s="1306"/>
      <c r="DN28" s="1306"/>
      <c r="DO28" s="1306"/>
      <c r="DP28" s="1306"/>
      <c r="DQ28" s="1306"/>
      <c r="DR28" s="1306" t="str">
        <f>MID(SUVAHAVUJ!AF142,8,1)</f>
        <v>0</v>
      </c>
      <c r="DS28" s="1306"/>
      <c r="DT28" s="1306"/>
      <c r="DU28" s="1306"/>
      <c r="DV28" s="1306"/>
      <c r="DW28" s="1333" t="str">
        <f>MID(SUVAHAVUJ!AF142,9,1)</f>
        <v>0</v>
      </c>
      <c r="DX28" s="1333"/>
      <c r="DY28" s="1333"/>
      <c r="DZ28" s="1333"/>
      <c r="EA28" s="1333"/>
      <c r="EB28" s="1333"/>
      <c r="EC28" s="1333" t="str">
        <f>MID(SUVAHAVUJ!AF142,10,1)</f>
        <v>0</v>
      </c>
      <c r="ED28" s="1333"/>
      <c r="EE28" s="1333"/>
      <c r="EF28" s="1333"/>
      <c r="EG28" s="1333"/>
      <c r="EH28" s="1306" t="str">
        <f>MID(SUVAHAVUJ!AF142,11,1)</f>
        <v>0</v>
      </c>
      <c r="EI28" s="1306"/>
      <c r="EJ28" s="1306"/>
      <c r="EK28" s="1306"/>
      <c r="EL28" s="1306"/>
      <c r="EM28" s="1316"/>
      <c r="EN28" s="354"/>
      <c r="EO28" s="355"/>
      <c r="EP28" s="1306" t="str">
        <f>MID(SUVAHAVUJ!AG142,1,1)</f>
        <v xml:space="preserve"> </v>
      </c>
      <c r="EQ28" s="1306"/>
      <c r="ER28" s="1306"/>
      <c r="ES28" s="1306"/>
      <c r="ET28" s="1306"/>
      <c r="EU28" s="1306"/>
      <c r="EV28" s="1306" t="str">
        <f>MID(SUVAHAVUJ!AG142,2,1)</f>
        <v xml:space="preserve"> </v>
      </c>
      <c r="EW28" s="1306"/>
      <c r="EX28" s="1306"/>
      <c r="EY28" s="1306"/>
      <c r="EZ28" s="1306"/>
      <c r="FA28" s="1306" t="str">
        <f>MID(SUVAHAVUJ!AG142,3,1)</f>
        <v xml:space="preserve"> </v>
      </c>
      <c r="FB28" s="1306"/>
      <c r="FC28" s="1306"/>
      <c r="FD28" s="1306"/>
      <c r="FE28" s="1306"/>
      <c r="FF28" s="1306"/>
      <c r="FG28" s="1306" t="str">
        <f>MID(SUVAHAVUJ!AG142,4,1)</f>
        <v xml:space="preserve"> </v>
      </c>
      <c r="FH28" s="1306"/>
      <c r="FI28" s="1306"/>
      <c r="FJ28" s="1306"/>
      <c r="FK28" s="1306"/>
      <c r="FL28" s="1307" t="str">
        <f>MID(SUVAHAVUJ!AG142,5,1)</f>
        <v xml:space="preserve"> </v>
      </c>
      <c r="FM28" s="1307"/>
      <c r="FN28" s="1307"/>
      <c r="FO28" s="1307"/>
      <c r="FP28" s="1307"/>
      <c r="FQ28" s="1307"/>
      <c r="FR28" s="1307" t="str">
        <f>MID(SUVAHAVUJ!AG142,6,1)</f>
        <v xml:space="preserve"> </v>
      </c>
      <c r="FS28" s="1307"/>
      <c r="FT28" s="1307"/>
      <c r="FU28" s="1307"/>
      <c r="FV28" s="1307"/>
      <c r="FW28" s="1331" t="str">
        <f>MID(SUVAHAVUJ!AG142,7,1)</f>
        <v xml:space="preserve"> </v>
      </c>
      <c r="FX28" s="1331"/>
      <c r="FY28" s="1331"/>
      <c r="FZ28" s="1331"/>
      <c r="GA28" s="1331"/>
      <c r="GB28" s="1331"/>
      <c r="GC28" s="1331" t="str">
        <f>MID(SUVAHAVUJ!AG142,8,1)</f>
        <v>8</v>
      </c>
      <c r="GD28" s="1331"/>
      <c r="GE28" s="1331"/>
      <c r="GF28" s="1331"/>
      <c r="GG28" s="1331"/>
      <c r="GH28" s="1331" t="str">
        <f>MID(SUVAHAVUJ!AG142,9,1)</f>
        <v>0</v>
      </c>
      <c r="GI28" s="1331"/>
      <c r="GJ28" s="1331"/>
      <c r="GK28" s="1331"/>
      <c r="GL28" s="1331"/>
      <c r="GM28" s="1331"/>
      <c r="GN28" s="1331" t="str">
        <f>MID(SUVAHAVUJ!AG142,10,1)</f>
        <v>0</v>
      </c>
      <c r="GO28" s="1331"/>
      <c r="GP28" s="1331"/>
      <c r="GQ28" s="1331"/>
      <c r="GR28" s="1331"/>
      <c r="GS28" s="1331" t="str">
        <f>MID(SUVAHAVUJ!AG142,11,1)</f>
        <v>0</v>
      </c>
      <c r="GT28" s="1331"/>
      <c r="GU28" s="1331"/>
      <c r="GV28" s="1331"/>
      <c r="GW28" s="1332"/>
    </row>
    <row r="29" spans="1:205" ht="24" customHeight="1" x14ac:dyDescent="0.2">
      <c r="A29" s="134"/>
      <c r="B29" s="1342" t="s">
        <v>1874</v>
      </c>
      <c r="C29" s="1343"/>
      <c r="D29" s="1343"/>
      <c r="E29" s="1343"/>
      <c r="F29" s="1343"/>
      <c r="G29" s="1343"/>
      <c r="H29" s="1343"/>
      <c r="I29" s="1343"/>
      <c r="J29" s="1343"/>
      <c r="K29" s="1344"/>
      <c r="L29" s="1437" t="str">
        <f>SUVAHAVUJ!$D$143</f>
        <v>Časové rozlíšenie súčet (r. 142 až r. 145)</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347" t="s">
        <v>2025</v>
      </c>
      <c r="BX29" s="1348"/>
      <c r="BY29" s="1348"/>
      <c r="BZ29" s="1348"/>
      <c r="CA29" s="1348"/>
      <c r="CB29" s="1348"/>
      <c r="CC29" s="1348" t="str">
        <f>MID(SUVAHAVUJ!AF69,6,1)</f>
        <v xml:space="preserve"> </v>
      </c>
      <c r="CD29" s="1349"/>
      <c r="CE29" s="1306" t="str">
        <f>MID(SUVAHAVUJ!AF143,1,1)</f>
        <v xml:space="preserve"> </v>
      </c>
      <c r="CF29" s="1306"/>
      <c r="CG29" s="1306"/>
      <c r="CH29" s="1306"/>
      <c r="CI29" s="1306"/>
      <c r="CJ29" s="1306" t="str">
        <f>MID(SUVAHAVUJ!AF143,2,1)</f>
        <v xml:space="preserve"> </v>
      </c>
      <c r="CK29" s="1306"/>
      <c r="CL29" s="1306"/>
      <c r="CM29" s="1306"/>
      <c r="CN29" s="1306"/>
      <c r="CO29" s="1306"/>
      <c r="CP29" s="1306" t="str">
        <f>MID(SUVAHAVUJ!AF143,3,1)</f>
        <v xml:space="preserve"> </v>
      </c>
      <c r="CQ29" s="1306"/>
      <c r="CR29" s="1306"/>
      <c r="CS29" s="1306"/>
      <c r="CT29" s="1306"/>
      <c r="CU29" s="1306" t="str">
        <f>MID(SUVAHAVUJ!AF143,4,1)</f>
        <v xml:space="preserve"> </v>
      </c>
      <c r="CV29" s="1306"/>
      <c r="CW29" s="1306"/>
      <c r="CX29" s="1306"/>
      <c r="CY29" s="1306"/>
      <c r="CZ29" s="1306"/>
      <c r="DA29" s="1306" t="str">
        <f>MID(SUVAHAVUJ!AF143,5,1)</f>
        <v xml:space="preserve"> </v>
      </c>
      <c r="DB29" s="1306"/>
      <c r="DC29" s="1306"/>
      <c r="DD29" s="1306"/>
      <c r="DE29" s="1306"/>
      <c r="DF29" s="1306" t="str">
        <f>MID(SUVAHAVUJ!AF143,6,1)</f>
        <v xml:space="preserve"> </v>
      </c>
      <c r="DG29" s="1306"/>
      <c r="DH29" s="1306"/>
      <c r="DI29" s="1306"/>
      <c r="DJ29" s="1306"/>
      <c r="DK29" s="1306"/>
      <c r="DL29" s="1306" t="str">
        <f>MID(SUVAHAVUJ!AF143,7,1)</f>
        <v xml:space="preserve"> </v>
      </c>
      <c r="DM29" s="1306"/>
      <c r="DN29" s="1306"/>
      <c r="DO29" s="1306"/>
      <c r="DP29" s="1306"/>
      <c r="DQ29" s="1306"/>
      <c r="DR29" s="1306" t="str">
        <f>MID(SUVAHAVUJ!AF143,8,1)</f>
        <v xml:space="preserve"> </v>
      </c>
      <c r="DS29" s="1306"/>
      <c r="DT29" s="1306"/>
      <c r="DU29" s="1306"/>
      <c r="DV29" s="1306"/>
      <c r="DW29" s="1333" t="str">
        <f>MID(SUVAHAVUJ!AF143,9,1)</f>
        <v xml:space="preserve"> </v>
      </c>
      <c r="DX29" s="1333"/>
      <c r="DY29" s="1333"/>
      <c r="DZ29" s="1333"/>
      <c r="EA29" s="1333"/>
      <c r="EB29" s="1333"/>
      <c r="EC29" s="1333" t="str">
        <f>MID(SUVAHAVUJ!AF143,10,1)</f>
        <v xml:space="preserve"> </v>
      </c>
      <c r="ED29" s="1333"/>
      <c r="EE29" s="1333"/>
      <c r="EF29" s="1333"/>
      <c r="EG29" s="1333"/>
      <c r="EH29" s="1306" t="str">
        <f>MID(SUVAHAVUJ!AF143,11,1)</f>
        <v>0</v>
      </c>
      <c r="EI29" s="1306"/>
      <c r="EJ29" s="1306"/>
      <c r="EK29" s="1306"/>
      <c r="EL29" s="1306"/>
      <c r="EM29" s="1316"/>
      <c r="EN29" s="354"/>
      <c r="EO29" s="355"/>
      <c r="EP29" s="1306" t="str">
        <f>MID(SUVAHAVUJ!AG143,1,1)</f>
        <v xml:space="preserve"> </v>
      </c>
      <c r="EQ29" s="1306"/>
      <c r="ER29" s="1306"/>
      <c r="ES29" s="1306"/>
      <c r="ET29" s="1306"/>
      <c r="EU29" s="1306"/>
      <c r="EV29" s="1306" t="str">
        <f>MID(SUVAHAVUJ!AG143,2,1)</f>
        <v xml:space="preserve"> </v>
      </c>
      <c r="EW29" s="1306"/>
      <c r="EX29" s="1306"/>
      <c r="EY29" s="1306"/>
      <c r="EZ29" s="1306"/>
      <c r="FA29" s="1306" t="str">
        <f>MID(SUVAHAVUJ!AG143,3,1)</f>
        <v xml:space="preserve"> </v>
      </c>
      <c r="FB29" s="1306"/>
      <c r="FC29" s="1306"/>
      <c r="FD29" s="1306"/>
      <c r="FE29" s="1306"/>
      <c r="FF29" s="1306"/>
      <c r="FG29" s="1306" t="str">
        <f>MID(SUVAHAVUJ!AG143,4,1)</f>
        <v xml:space="preserve"> </v>
      </c>
      <c r="FH29" s="1306"/>
      <c r="FI29" s="1306"/>
      <c r="FJ29" s="1306"/>
      <c r="FK29" s="1306"/>
      <c r="FL29" s="1307" t="str">
        <f>MID(SUVAHAVUJ!AG143,5,1)</f>
        <v xml:space="preserve"> </v>
      </c>
      <c r="FM29" s="1307"/>
      <c r="FN29" s="1307"/>
      <c r="FO29" s="1307"/>
      <c r="FP29" s="1307"/>
      <c r="FQ29" s="1307"/>
      <c r="FR29" s="1307" t="str">
        <f>MID(SUVAHAVUJ!AG143,6,1)</f>
        <v xml:space="preserve"> </v>
      </c>
      <c r="FS29" s="1307"/>
      <c r="FT29" s="1307"/>
      <c r="FU29" s="1307"/>
      <c r="FV29" s="1307"/>
      <c r="FW29" s="1331" t="str">
        <f>MID(SUVAHAVUJ!AG143,7,1)</f>
        <v xml:space="preserve"> </v>
      </c>
      <c r="FX29" s="1331"/>
      <c r="FY29" s="1331"/>
      <c r="FZ29" s="1331"/>
      <c r="GA29" s="1331"/>
      <c r="GB29" s="1331"/>
      <c r="GC29" s="1331" t="str">
        <f>MID(SUVAHAVUJ!AG143,8,1)</f>
        <v xml:space="preserve"> </v>
      </c>
      <c r="GD29" s="1331"/>
      <c r="GE29" s="1331"/>
      <c r="GF29" s="1331"/>
      <c r="GG29" s="1331"/>
      <c r="GH29" s="1331" t="str">
        <f>MID(SUVAHAVUJ!AG143,9,1)</f>
        <v xml:space="preserve"> </v>
      </c>
      <c r="GI29" s="1331"/>
      <c r="GJ29" s="1331"/>
      <c r="GK29" s="1331"/>
      <c r="GL29" s="1331"/>
      <c r="GM29" s="1331"/>
      <c r="GN29" s="1331" t="str">
        <f>MID(SUVAHAVUJ!AG143,10,1)</f>
        <v xml:space="preserve"> </v>
      </c>
      <c r="GO29" s="1331"/>
      <c r="GP29" s="1331"/>
      <c r="GQ29" s="1331"/>
      <c r="GR29" s="1331"/>
      <c r="GS29" s="1331" t="str">
        <f>MID(SUVAHAVUJ!AG143,11,1)</f>
        <v>0</v>
      </c>
      <c r="GT29" s="1331"/>
      <c r="GU29" s="1331"/>
      <c r="GV29" s="1331"/>
      <c r="GW29" s="1332"/>
    </row>
    <row r="30" spans="1:205" s="129" customFormat="1" ht="24" customHeight="1" x14ac:dyDescent="0.2">
      <c r="A30" s="356"/>
      <c r="B30" s="1334" t="s">
        <v>2289</v>
      </c>
      <c r="C30" s="1335"/>
      <c r="D30" s="1335"/>
      <c r="E30" s="1335"/>
      <c r="F30" s="1335"/>
      <c r="G30" s="1335"/>
      <c r="H30" s="1335"/>
      <c r="I30" s="1335"/>
      <c r="J30" s="1335"/>
      <c r="K30" s="1336"/>
      <c r="L30" s="1435" t="str">
        <f>SUVAHAVUJ!$D$144</f>
        <v>Výdavky budúcich období dlhodobé (383A)</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355" t="s">
        <v>2026</v>
      </c>
      <c r="BX30" s="1356"/>
      <c r="BY30" s="1356"/>
      <c r="BZ30" s="1356"/>
      <c r="CA30" s="1356"/>
      <c r="CB30" s="1356"/>
      <c r="CC30" s="1356" t="str">
        <f>MID(SUVAHAVUJ!AD70,6,1)</f>
        <v xml:space="preserve"> </v>
      </c>
      <c r="CD30" s="1357"/>
      <c r="CE30" s="1306" t="str">
        <f>MID(SUVAHAVUJ!AF144,1,1)</f>
        <v xml:space="preserve"> </v>
      </c>
      <c r="CF30" s="1306"/>
      <c r="CG30" s="1306"/>
      <c r="CH30" s="1306"/>
      <c r="CI30" s="1306"/>
      <c r="CJ30" s="1306" t="str">
        <f>MID(SUVAHAVUJ!AF144,2,1)</f>
        <v xml:space="preserve"> </v>
      </c>
      <c r="CK30" s="1306"/>
      <c r="CL30" s="1306"/>
      <c r="CM30" s="1306"/>
      <c r="CN30" s="1306"/>
      <c r="CO30" s="1306"/>
      <c r="CP30" s="1306" t="str">
        <f>MID(SUVAHAVUJ!AF144,3,1)</f>
        <v xml:space="preserve"> </v>
      </c>
      <c r="CQ30" s="1306"/>
      <c r="CR30" s="1306"/>
      <c r="CS30" s="1306"/>
      <c r="CT30" s="1306"/>
      <c r="CU30" s="1306" t="str">
        <f>MID(SUVAHAVUJ!AF144,4,1)</f>
        <v xml:space="preserve"> </v>
      </c>
      <c r="CV30" s="1306"/>
      <c r="CW30" s="1306"/>
      <c r="CX30" s="1306"/>
      <c r="CY30" s="1306"/>
      <c r="CZ30" s="1306"/>
      <c r="DA30" s="1306" t="str">
        <f>MID(SUVAHAVUJ!AF144,5,1)</f>
        <v xml:space="preserve"> </v>
      </c>
      <c r="DB30" s="1306"/>
      <c r="DC30" s="1306"/>
      <c r="DD30" s="1306"/>
      <c r="DE30" s="1306"/>
      <c r="DF30" s="1306" t="str">
        <f>MID(SUVAHAVUJ!AF144,6,1)</f>
        <v xml:space="preserve"> </v>
      </c>
      <c r="DG30" s="1306"/>
      <c r="DH30" s="1306"/>
      <c r="DI30" s="1306"/>
      <c r="DJ30" s="1306"/>
      <c r="DK30" s="1306"/>
      <c r="DL30" s="1306" t="str">
        <f>MID(SUVAHAVUJ!AF144,7,1)</f>
        <v xml:space="preserve"> </v>
      </c>
      <c r="DM30" s="1306"/>
      <c r="DN30" s="1306"/>
      <c r="DO30" s="1306"/>
      <c r="DP30" s="1306"/>
      <c r="DQ30" s="1306"/>
      <c r="DR30" s="1306" t="str">
        <f>MID(SUVAHAVUJ!AF144,8,1)</f>
        <v xml:space="preserve"> </v>
      </c>
      <c r="DS30" s="1306"/>
      <c r="DT30" s="1306"/>
      <c r="DU30" s="1306"/>
      <c r="DV30" s="1306"/>
      <c r="DW30" s="1333" t="str">
        <f>MID(SUVAHAVUJ!AF144,9,1)</f>
        <v xml:space="preserve"> </v>
      </c>
      <c r="DX30" s="1333"/>
      <c r="DY30" s="1333"/>
      <c r="DZ30" s="1333"/>
      <c r="EA30" s="1333"/>
      <c r="EB30" s="1333"/>
      <c r="EC30" s="1333" t="str">
        <f>MID(SUVAHAVUJ!AF144,10,1)</f>
        <v xml:space="preserve"> </v>
      </c>
      <c r="ED30" s="1333"/>
      <c r="EE30" s="1333"/>
      <c r="EF30" s="1333"/>
      <c r="EG30" s="1333"/>
      <c r="EH30" s="1306" t="str">
        <f>MID(SUVAHAVUJ!AF144,11,1)</f>
        <v>0</v>
      </c>
      <c r="EI30" s="1306"/>
      <c r="EJ30" s="1306"/>
      <c r="EK30" s="1306"/>
      <c r="EL30" s="1306"/>
      <c r="EM30" s="1316"/>
      <c r="EN30" s="354"/>
      <c r="EO30" s="355"/>
      <c r="EP30" s="1306" t="str">
        <f>MID(SUVAHAVUJ!AG144,1,1)</f>
        <v xml:space="preserve"> </v>
      </c>
      <c r="EQ30" s="1306"/>
      <c r="ER30" s="1306"/>
      <c r="ES30" s="1306"/>
      <c r="ET30" s="1306"/>
      <c r="EU30" s="1306"/>
      <c r="EV30" s="1306" t="str">
        <f>MID(SUVAHAVUJ!AG144,2,1)</f>
        <v xml:space="preserve"> </v>
      </c>
      <c r="EW30" s="1306"/>
      <c r="EX30" s="1306"/>
      <c r="EY30" s="1306"/>
      <c r="EZ30" s="1306"/>
      <c r="FA30" s="1306" t="str">
        <f>MID(SUVAHAVUJ!AG144,3,1)</f>
        <v xml:space="preserve"> </v>
      </c>
      <c r="FB30" s="1306"/>
      <c r="FC30" s="1306"/>
      <c r="FD30" s="1306"/>
      <c r="FE30" s="1306"/>
      <c r="FF30" s="1306"/>
      <c r="FG30" s="1306" t="str">
        <f>MID(SUVAHAVUJ!AG144,4,1)</f>
        <v xml:space="preserve"> </v>
      </c>
      <c r="FH30" s="1306"/>
      <c r="FI30" s="1306"/>
      <c r="FJ30" s="1306"/>
      <c r="FK30" s="1306"/>
      <c r="FL30" s="1307" t="str">
        <f>MID(SUVAHAVUJ!AG144,5,1)</f>
        <v xml:space="preserve"> </v>
      </c>
      <c r="FM30" s="1307"/>
      <c r="FN30" s="1307"/>
      <c r="FO30" s="1307"/>
      <c r="FP30" s="1307"/>
      <c r="FQ30" s="1307"/>
      <c r="FR30" s="1307" t="str">
        <f>MID(SUVAHAVUJ!AG144,6,1)</f>
        <v xml:space="preserve"> </v>
      </c>
      <c r="FS30" s="1307"/>
      <c r="FT30" s="1307"/>
      <c r="FU30" s="1307"/>
      <c r="FV30" s="1307"/>
      <c r="FW30" s="1331" t="str">
        <f>MID(SUVAHAVUJ!AG144,7,1)</f>
        <v xml:space="preserve"> </v>
      </c>
      <c r="FX30" s="1331"/>
      <c r="FY30" s="1331"/>
      <c r="FZ30" s="1331"/>
      <c r="GA30" s="1331"/>
      <c r="GB30" s="1331"/>
      <c r="GC30" s="1331" t="str">
        <f>MID(SUVAHAVUJ!AG144,8,1)</f>
        <v xml:space="preserve"> </v>
      </c>
      <c r="GD30" s="1331"/>
      <c r="GE30" s="1331"/>
      <c r="GF30" s="1331"/>
      <c r="GG30" s="1331"/>
      <c r="GH30" s="1331" t="str">
        <f>MID(SUVAHAVUJ!AG144,9,1)</f>
        <v xml:space="preserve"> </v>
      </c>
      <c r="GI30" s="1331"/>
      <c r="GJ30" s="1331"/>
      <c r="GK30" s="1331"/>
      <c r="GL30" s="1331"/>
      <c r="GM30" s="1331"/>
      <c r="GN30" s="1331" t="str">
        <f>MID(SUVAHAVUJ!AG144,10,1)</f>
        <v xml:space="preserve"> </v>
      </c>
      <c r="GO30" s="1331"/>
      <c r="GP30" s="1331"/>
      <c r="GQ30" s="1331"/>
      <c r="GR30" s="1331"/>
      <c r="GS30" s="1331" t="str">
        <f>MID(SUVAHAVUJ!AG144,11,1)</f>
        <v>0</v>
      </c>
      <c r="GT30" s="1331"/>
      <c r="GU30" s="1331"/>
      <c r="GV30" s="1331"/>
      <c r="GW30" s="1332"/>
    </row>
    <row r="31" spans="1:205" ht="24" customHeight="1" x14ac:dyDescent="0.2">
      <c r="A31" s="134"/>
      <c r="B31" s="1334" t="s">
        <v>2080</v>
      </c>
      <c r="C31" s="1335"/>
      <c r="D31" s="1335"/>
      <c r="E31" s="1335"/>
      <c r="F31" s="1335"/>
      <c r="G31" s="1335"/>
      <c r="H31" s="1335"/>
      <c r="I31" s="1335"/>
      <c r="J31" s="1335"/>
      <c r="K31" s="1336"/>
      <c r="L31" s="1435" t="str">
        <f>SUVAHAVUJ!$D$145</f>
        <v>Výdavky budúcich období krátkodobé (383A)</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355" t="s">
        <v>2027</v>
      </c>
      <c r="BX31" s="1356"/>
      <c r="BY31" s="1356"/>
      <c r="BZ31" s="1356"/>
      <c r="CA31" s="1356"/>
      <c r="CB31" s="1356"/>
      <c r="CC31" s="1356" t="str">
        <f>MID(SUVAHAVUJ!AF70,6,1)</f>
        <v xml:space="preserve"> </v>
      </c>
      <c r="CD31" s="1357"/>
      <c r="CE31" s="1306" t="str">
        <f>MID(SUVAHAVUJ!AF145,1,1)</f>
        <v xml:space="preserve"> </v>
      </c>
      <c r="CF31" s="1306"/>
      <c r="CG31" s="1306"/>
      <c r="CH31" s="1306"/>
      <c r="CI31" s="1306"/>
      <c r="CJ31" s="1306" t="str">
        <f>MID(SUVAHAVUJ!AF145,2,1)</f>
        <v xml:space="preserve"> </v>
      </c>
      <c r="CK31" s="1306"/>
      <c r="CL31" s="1306"/>
      <c r="CM31" s="1306"/>
      <c r="CN31" s="1306"/>
      <c r="CO31" s="1306"/>
      <c r="CP31" s="1306" t="str">
        <f>MID(SUVAHAVUJ!AF145,3,1)</f>
        <v xml:space="preserve"> </v>
      </c>
      <c r="CQ31" s="1306"/>
      <c r="CR31" s="1306"/>
      <c r="CS31" s="1306"/>
      <c r="CT31" s="1306"/>
      <c r="CU31" s="1306" t="str">
        <f>MID(SUVAHAVUJ!AF145,4,1)</f>
        <v xml:space="preserve"> </v>
      </c>
      <c r="CV31" s="1306"/>
      <c r="CW31" s="1306"/>
      <c r="CX31" s="1306"/>
      <c r="CY31" s="1306"/>
      <c r="CZ31" s="1306"/>
      <c r="DA31" s="1306" t="str">
        <f>MID(SUVAHAVUJ!AF145,5,1)</f>
        <v xml:space="preserve"> </v>
      </c>
      <c r="DB31" s="1306"/>
      <c r="DC31" s="1306"/>
      <c r="DD31" s="1306"/>
      <c r="DE31" s="1306"/>
      <c r="DF31" s="1306" t="str">
        <f>MID(SUVAHAVUJ!AF145,6,1)</f>
        <v xml:space="preserve"> </v>
      </c>
      <c r="DG31" s="1306"/>
      <c r="DH31" s="1306"/>
      <c r="DI31" s="1306"/>
      <c r="DJ31" s="1306"/>
      <c r="DK31" s="1306"/>
      <c r="DL31" s="1306" t="str">
        <f>MID(SUVAHAVUJ!AF145,7,1)</f>
        <v xml:space="preserve"> </v>
      </c>
      <c r="DM31" s="1306"/>
      <c r="DN31" s="1306"/>
      <c r="DO31" s="1306"/>
      <c r="DP31" s="1306"/>
      <c r="DQ31" s="1306"/>
      <c r="DR31" s="1306" t="str">
        <f>MID(SUVAHAVUJ!AF145,8,1)</f>
        <v xml:space="preserve"> </v>
      </c>
      <c r="DS31" s="1306"/>
      <c r="DT31" s="1306"/>
      <c r="DU31" s="1306"/>
      <c r="DV31" s="1306"/>
      <c r="DW31" s="1333" t="str">
        <f>MID(SUVAHAVUJ!AF145,9,1)</f>
        <v xml:space="preserve"> </v>
      </c>
      <c r="DX31" s="1333"/>
      <c r="DY31" s="1333"/>
      <c r="DZ31" s="1333"/>
      <c r="EA31" s="1333"/>
      <c r="EB31" s="1333"/>
      <c r="EC31" s="1333" t="str">
        <f>MID(SUVAHAVUJ!AF145,10,1)</f>
        <v xml:space="preserve"> </v>
      </c>
      <c r="ED31" s="1333"/>
      <c r="EE31" s="1333"/>
      <c r="EF31" s="1333"/>
      <c r="EG31" s="1333"/>
      <c r="EH31" s="1306" t="str">
        <f>MID(SUVAHAVUJ!AF145,11,1)</f>
        <v>0</v>
      </c>
      <c r="EI31" s="1306"/>
      <c r="EJ31" s="1306"/>
      <c r="EK31" s="1306"/>
      <c r="EL31" s="1306"/>
      <c r="EM31" s="1316"/>
      <c r="EN31" s="354"/>
      <c r="EO31" s="355"/>
      <c r="EP31" s="1306" t="str">
        <f>MID(SUVAHAVUJ!AG145,1,1)</f>
        <v xml:space="preserve"> </v>
      </c>
      <c r="EQ31" s="1306"/>
      <c r="ER31" s="1306"/>
      <c r="ES31" s="1306"/>
      <c r="ET31" s="1306"/>
      <c r="EU31" s="1306"/>
      <c r="EV31" s="1306" t="str">
        <f>MID(SUVAHAVUJ!AG145,2,1)</f>
        <v xml:space="preserve"> </v>
      </c>
      <c r="EW31" s="1306"/>
      <c r="EX31" s="1306"/>
      <c r="EY31" s="1306"/>
      <c r="EZ31" s="1306"/>
      <c r="FA31" s="1306" t="str">
        <f>MID(SUVAHAVUJ!AG145,3,1)</f>
        <v xml:space="preserve"> </v>
      </c>
      <c r="FB31" s="1306"/>
      <c r="FC31" s="1306"/>
      <c r="FD31" s="1306"/>
      <c r="FE31" s="1306"/>
      <c r="FF31" s="1306"/>
      <c r="FG31" s="1306" t="str">
        <f>MID(SUVAHAVUJ!AG145,4,1)</f>
        <v xml:space="preserve"> </v>
      </c>
      <c r="FH31" s="1306"/>
      <c r="FI31" s="1306"/>
      <c r="FJ31" s="1306"/>
      <c r="FK31" s="1306"/>
      <c r="FL31" s="1307" t="str">
        <f>MID(SUVAHAVUJ!AG145,5,1)</f>
        <v xml:space="preserve"> </v>
      </c>
      <c r="FM31" s="1307"/>
      <c r="FN31" s="1307"/>
      <c r="FO31" s="1307"/>
      <c r="FP31" s="1307"/>
      <c r="FQ31" s="1307"/>
      <c r="FR31" s="1307" t="str">
        <f>MID(SUVAHAVUJ!AG145,6,1)</f>
        <v xml:space="preserve"> </v>
      </c>
      <c r="FS31" s="1307"/>
      <c r="FT31" s="1307"/>
      <c r="FU31" s="1307"/>
      <c r="FV31" s="1307"/>
      <c r="FW31" s="1331" t="str">
        <f>MID(SUVAHAVUJ!AG145,7,1)</f>
        <v xml:space="preserve"> </v>
      </c>
      <c r="FX31" s="1331"/>
      <c r="FY31" s="1331"/>
      <c r="FZ31" s="1331"/>
      <c r="GA31" s="1331"/>
      <c r="GB31" s="1331"/>
      <c r="GC31" s="1331" t="str">
        <f>MID(SUVAHAVUJ!AG145,8,1)</f>
        <v xml:space="preserve"> </v>
      </c>
      <c r="GD31" s="1331"/>
      <c r="GE31" s="1331"/>
      <c r="GF31" s="1331"/>
      <c r="GG31" s="1331"/>
      <c r="GH31" s="1331" t="str">
        <f>MID(SUVAHAVUJ!AG145,9,1)</f>
        <v xml:space="preserve"> </v>
      </c>
      <c r="GI31" s="1331"/>
      <c r="GJ31" s="1331"/>
      <c r="GK31" s="1331"/>
      <c r="GL31" s="1331"/>
      <c r="GM31" s="1331"/>
      <c r="GN31" s="1331" t="str">
        <f>MID(SUVAHAVUJ!AG145,10,1)</f>
        <v xml:space="preserve"> </v>
      </c>
      <c r="GO31" s="1331"/>
      <c r="GP31" s="1331"/>
      <c r="GQ31" s="1331"/>
      <c r="GR31" s="1331"/>
      <c r="GS31" s="1331" t="str">
        <f>MID(SUVAHAVUJ!AG145,11,1)</f>
        <v>0</v>
      </c>
      <c r="GT31" s="1331"/>
      <c r="GU31" s="1331"/>
      <c r="GV31" s="1331"/>
      <c r="GW31" s="1332"/>
    </row>
    <row r="32" spans="1:205" s="129" customFormat="1" ht="24" customHeight="1" x14ac:dyDescent="0.2">
      <c r="A32" s="356"/>
      <c r="B32" s="1334" t="s">
        <v>2083</v>
      </c>
      <c r="C32" s="1335"/>
      <c r="D32" s="1335"/>
      <c r="E32" s="1335"/>
      <c r="F32" s="1335"/>
      <c r="G32" s="1335"/>
      <c r="H32" s="1335"/>
      <c r="I32" s="1335"/>
      <c r="J32" s="1335"/>
      <c r="K32" s="1336"/>
      <c r="L32" s="1435" t="str">
        <f>SUVAHAVUJ!$D$146</f>
        <v>Výnosy budúcich období dlhodobé (384A)</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355" t="s">
        <v>2028</v>
      </c>
      <c r="BX32" s="1356"/>
      <c r="BY32" s="1356"/>
      <c r="BZ32" s="1356"/>
      <c r="CA32" s="1356"/>
      <c r="CB32" s="1356"/>
      <c r="CC32" s="1356" t="str">
        <f>MID(SUVAHAVUJ!AD71,6,1)</f>
        <v xml:space="preserve"> </v>
      </c>
      <c r="CD32" s="1357"/>
      <c r="CE32" s="1306" t="str">
        <f>MID(SUVAHAVUJ!AF146,1,1)</f>
        <v xml:space="preserve"> </v>
      </c>
      <c r="CF32" s="1306"/>
      <c r="CG32" s="1306"/>
      <c r="CH32" s="1306"/>
      <c r="CI32" s="1306"/>
      <c r="CJ32" s="1306" t="str">
        <f>MID(SUVAHAVUJ!AF146,2,1)</f>
        <v xml:space="preserve"> </v>
      </c>
      <c r="CK32" s="1306"/>
      <c r="CL32" s="1306"/>
      <c r="CM32" s="1306"/>
      <c r="CN32" s="1306"/>
      <c r="CO32" s="1306"/>
      <c r="CP32" s="1306" t="str">
        <f>MID(SUVAHAVUJ!AF146,3,1)</f>
        <v xml:space="preserve"> </v>
      </c>
      <c r="CQ32" s="1306"/>
      <c r="CR32" s="1306"/>
      <c r="CS32" s="1306"/>
      <c r="CT32" s="1306"/>
      <c r="CU32" s="1306" t="str">
        <f>MID(SUVAHAVUJ!AF146,4,1)</f>
        <v xml:space="preserve"> </v>
      </c>
      <c r="CV32" s="1306"/>
      <c r="CW32" s="1306"/>
      <c r="CX32" s="1306"/>
      <c r="CY32" s="1306"/>
      <c r="CZ32" s="1306"/>
      <c r="DA32" s="1306" t="str">
        <f>MID(SUVAHAVUJ!AF146,5,1)</f>
        <v xml:space="preserve"> </v>
      </c>
      <c r="DB32" s="1306"/>
      <c r="DC32" s="1306"/>
      <c r="DD32" s="1306"/>
      <c r="DE32" s="1306"/>
      <c r="DF32" s="1306" t="str">
        <f>MID(SUVAHAVUJ!AF146,6,1)</f>
        <v xml:space="preserve"> </v>
      </c>
      <c r="DG32" s="1306"/>
      <c r="DH32" s="1306"/>
      <c r="DI32" s="1306"/>
      <c r="DJ32" s="1306"/>
      <c r="DK32" s="1306"/>
      <c r="DL32" s="1306" t="str">
        <f>MID(SUVAHAVUJ!AF146,7,1)</f>
        <v xml:space="preserve"> </v>
      </c>
      <c r="DM32" s="1306"/>
      <c r="DN32" s="1306"/>
      <c r="DO32" s="1306"/>
      <c r="DP32" s="1306"/>
      <c r="DQ32" s="1306"/>
      <c r="DR32" s="1306" t="str">
        <f>MID(SUVAHAVUJ!AF146,8,1)</f>
        <v xml:space="preserve"> </v>
      </c>
      <c r="DS32" s="1306"/>
      <c r="DT32" s="1306"/>
      <c r="DU32" s="1306"/>
      <c r="DV32" s="1306"/>
      <c r="DW32" s="1333" t="str">
        <f>MID(SUVAHAVUJ!AF146,9,1)</f>
        <v xml:space="preserve"> </v>
      </c>
      <c r="DX32" s="1333"/>
      <c r="DY32" s="1333"/>
      <c r="DZ32" s="1333"/>
      <c r="EA32" s="1333"/>
      <c r="EB32" s="1333"/>
      <c r="EC32" s="1333" t="str">
        <f>MID(SUVAHAVUJ!AF146,10,1)</f>
        <v xml:space="preserve"> </v>
      </c>
      <c r="ED32" s="1333"/>
      <c r="EE32" s="1333"/>
      <c r="EF32" s="1333"/>
      <c r="EG32" s="1333"/>
      <c r="EH32" s="1306" t="str">
        <f>MID(SUVAHAVUJ!AF146,11,1)</f>
        <v>0</v>
      </c>
      <c r="EI32" s="1306"/>
      <c r="EJ32" s="1306"/>
      <c r="EK32" s="1306"/>
      <c r="EL32" s="1306"/>
      <c r="EM32" s="1316"/>
      <c r="EN32" s="354"/>
      <c r="EO32" s="355"/>
      <c r="EP32" s="1306" t="str">
        <f>MID(SUVAHAVUJ!AG146,1,1)</f>
        <v xml:space="preserve"> </v>
      </c>
      <c r="EQ32" s="1306"/>
      <c r="ER32" s="1306"/>
      <c r="ES32" s="1306"/>
      <c r="ET32" s="1306"/>
      <c r="EU32" s="1306"/>
      <c r="EV32" s="1306" t="str">
        <f>MID(SUVAHAVUJ!AG146,2,1)</f>
        <v xml:space="preserve"> </v>
      </c>
      <c r="EW32" s="1306"/>
      <c r="EX32" s="1306"/>
      <c r="EY32" s="1306"/>
      <c r="EZ32" s="1306"/>
      <c r="FA32" s="1306" t="str">
        <f>MID(SUVAHAVUJ!AG146,3,1)</f>
        <v xml:space="preserve"> </v>
      </c>
      <c r="FB32" s="1306"/>
      <c r="FC32" s="1306"/>
      <c r="FD32" s="1306"/>
      <c r="FE32" s="1306"/>
      <c r="FF32" s="1306"/>
      <c r="FG32" s="1306" t="str">
        <f>MID(SUVAHAVUJ!AG146,4,1)</f>
        <v xml:space="preserve"> </v>
      </c>
      <c r="FH32" s="1306"/>
      <c r="FI32" s="1306"/>
      <c r="FJ32" s="1306"/>
      <c r="FK32" s="1306"/>
      <c r="FL32" s="1307" t="str">
        <f>MID(SUVAHAVUJ!AG146,5,1)</f>
        <v xml:space="preserve"> </v>
      </c>
      <c r="FM32" s="1307"/>
      <c r="FN32" s="1307"/>
      <c r="FO32" s="1307"/>
      <c r="FP32" s="1307"/>
      <c r="FQ32" s="1307"/>
      <c r="FR32" s="1307" t="str">
        <f>MID(SUVAHAVUJ!AG146,6,1)</f>
        <v xml:space="preserve"> </v>
      </c>
      <c r="FS32" s="1307"/>
      <c r="FT32" s="1307"/>
      <c r="FU32" s="1307"/>
      <c r="FV32" s="1307"/>
      <c r="FW32" s="1331" t="str">
        <f>MID(SUVAHAVUJ!AG146,7,1)</f>
        <v xml:space="preserve"> </v>
      </c>
      <c r="FX32" s="1331"/>
      <c r="FY32" s="1331"/>
      <c r="FZ32" s="1331"/>
      <c r="GA32" s="1331"/>
      <c r="GB32" s="1331"/>
      <c r="GC32" s="1331" t="str">
        <f>MID(SUVAHAVUJ!AG146,8,1)</f>
        <v xml:space="preserve"> </v>
      </c>
      <c r="GD32" s="1331"/>
      <c r="GE32" s="1331"/>
      <c r="GF32" s="1331"/>
      <c r="GG32" s="1331"/>
      <c r="GH32" s="1331" t="str">
        <f>MID(SUVAHAVUJ!AG146,9,1)</f>
        <v xml:space="preserve"> </v>
      </c>
      <c r="GI32" s="1331"/>
      <c r="GJ32" s="1331"/>
      <c r="GK32" s="1331"/>
      <c r="GL32" s="1331"/>
      <c r="GM32" s="1331"/>
      <c r="GN32" s="1331" t="str">
        <f>MID(SUVAHAVUJ!AG146,10,1)</f>
        <v xml:space="preserve"> </v>
      </c>
      <c r="GO32" s="1331"/>
      <c r="GP32" s="1331"/>
      <c r="GQ32" s="1331"/>
      <c r="GR32" s="1331"/>
      <c r="GS32" s="1331" t="str">
        <f>MID(SUVAHAVUJ!AG146,11,1)</f>
        <v>0</v>
      </c>
      <c r="GT32" s="1331"/>
      <c r="GU32" s="1331"/>
      <c r="GV32" s="1331"/>
      <c r="GW32" s="1332"/>
    </row>
    <row r="33" spans="1:205" ht="24" customHeight="1" x14ac:dyDescent="0.2">
      <c r="A33" s="134"/>
      <c r="B33" s="1334" t="s">
        <v>2086</v>
      </c>
      <c r="C33" s="1335"/>
      <c r="D33" s="1335"/>
      <c r="E33" s="1335"/>
      <c r="F33" s="1335"/>
      <c r="G33" s="1335"/>
      <c r="H33" s="1335"/>
      <c r="I33" s="1335"/>
      <c r="J33" s="1335"/>
      <c r="K33" s="1336"/>
      <c r="L33" s="1435" t="str">
        <f>SUVAHAVUJ!$D$147</f>
        <v>Výnosy budúcich období krátkodobé (384A)</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355" t="s">
        <v>2029</v>
      </c>
      <c r="BX33" s="1356"/>
      <c r="BY33" s="1356"/>
      <c r="BZ33" s="1356"/>
      <c r="CA33" s="1356"/>
      <c r="CB33" s="1356"/>
      <c r="CC33" s="1356" t="str">
        <f>MID(SUVAHAVUJ!AF71,6,1)</f>
        <v xml:space="preserve"> </v>
      </c>
      <c r="CD33" s="1357"/>
      <c r="CE33" s="1306" t="str">
        <f>MID(SUVAHAVUJ!AF147,1,1)</f>
        <v xml:space="preserve"> </v>
      </c>
      <c r="CF33" s="1306"/>
      <c r="CG33" s="1306"/>
      <c r="CH33" s="1306"/>
      <c r="CI33" s="1306"/>
      <c r="CJ33" s="1306" t="str">
        <f>MID(SUVAHAVUJ!AF147,2,1)</f>
        <v xml:space="preserve"> </v>
      </c>
      <c r="CK33" s="1306"/>
      <c r="CL33" s="1306"/>
      <c r="CM33" s="1306"/>
      <c r="CN33" s="1306"/>
      <c r="CO33" s="1306"/>
      <c r="CP33" s="1306" t="str">
        <f>MID(SUVAHAVUJ!AF147,3,1)</f>
        <v xml:space="preserve"> </v>
      </c>
      <c r="CQ33" s="1306"/>
      <c r="CR33" s="1306"/>
      <c r="CS33" s="1306"/>
      <c r="CT33" s="1306"/>
      <c r="CU33" s="1306" t="str">
        <f>MID(SUVAHAVUJ!AF147,4,1)</f>
        <v xml:space="preserve"> </v>
      </c>
      <c r="CV33" s="1306"/>
      <c r="CW33" s="1306"/>
      <c r="CX33" s="1306"/>
      <c r="CY33" s="1306"/>
      <c r="CZ33" s="1306"/>
      <c r="DA33" s="1306" t="str">
        <f>MID(SUVAHAVUJ!AF147,5,1)</f>
        <v xml:space="preserve"> </v>
      </c>
      <c r="DB33" s="1306"/>
      <c r="DC33" s="1306"/>
      <c r="DD33" s="1306"/>
      <c r="DE33" s="1306"/>
      <c r="DF33" s="1306" t="str">
        <f>MID(SUVAHAVUJ!AF147,6,1)</f>
        <v xml:space="preserve"> </v>
      </c>
      <c r="DG33" s="1306"/>
      <c r="DH33" s="1306"/>
      <c r="DI33" s="1306"/>
      <c r="DJ33" s="1306"/>
      <c r="DK33" s="1306"/>
      <c r="DL33" s="1306" t="str">
        <f>MID(SUVAHAVUJ!AF147,7,1)</f>
        <v xml:space="preserve"> </v>
      </c>
      <c r="DM33" s="1306"/>
      <c r="DN33" s="1306"/>
      <c r="DO33" s="1306"/>
      <c r="DP33" s="1306"/>
      <c r="DQ33" s="1306"/>
      <c r="DR33" s="1306" t="str">
        <f>MID(SUVAHAVUJ!AF147,8,1)</f>
        <v xml:space="preserve"> </v>
      </c>
      <c r="DS33" s="1306"/>
      <c r="DT33" s="1306"/>
      <c r="DU33" s="1306"/>
      <c r="DV33" s="1306"/>
      <c r="DW33" s="1333" t="str">
        <f>MID(SUVAHAVUJ!AF147,9,1)</f>
        <v xml:space="preserve"> </v>
      </c>
      <c r="DX33" s="1333"/>
      <c r="DY33" s="1333"/>
      <c r="DZ33" s="1333"/>
      <c r="EA33" s="1333"/>
      <c r="EB33" s="1333"/>
      <c r="EC33" s="1333" t="str">
        <f>MID(SUVAHAVUJ!AF147,10,1)</f>
        <v xml:space="preserve"> </v>
      </c>
      <c r="ED33" s="1333"/>
      <c r="EE33" s="1333"/>
      <c r="EF33" s="1333"/>
      <c r="EG33" s="1333"/>
      <c r="EH33" s="1306" t="str">
        <f>MID(SUVAHAVUJ!AF147,11,1)</f>
        <v>0</v>
      </c>
      <c r="EI33" s="1306"/>
      <c r="EJ33" s="1306"/>
      <c r="EK33" s="1306"/>
      <c r="EL33" s="1306"/>
      <c r="EM33" s="1316"/>
      <c r="EN33" s="354"/>
      <c r="EO33" s="355"/>
      <c r="EP33" s="1306" t="str">
        <f>MID(SUVAHAVUJ!AG147,1,1)</f>
        <v xml:space="preserve"> </v>
      </c>
      <c r="EQ33" s="1306"/>
      <c r="ER33" s="1306"/>
      <c r="ES33" s="1306"/>
      <c r="ET33" s="1306"/>
      <c r="EU33" s="1306"/>
      <c r="EV33" s="1306" t="str">
        <f>MID(SUVAHAVUJ!AG147,2,1)</f>
        <v xml:space="preserve"> </v>
      </c>
      <c r="EW33" s="1306"/>
      <c r="EX33" s="1306"/>
      <c r="EY33" s="1306"/>
      <c r="EZ33" s="1306"/>
      <c r="FA33" s="1306" t="str">
        <f>MID(SUVAHAVUJ!AG147,3,1)</f>
        <v xml:space="preserve"> </v>
      </c>
      <c r="FB33" s="1306"/>
      <c r="FC33" s="1306"/>
      <c r="FD33" s="1306"/>
      <c r="FE33" s="1306"/>
      <c r="FF33" s="1306"/>
      <c r="FG33" s="1306" t="str">
        <f>MID(SUVAHAVUJ!AG147,4,1)</f>
        <v xml:space="preserve"> </v>
      </c>
      <c r="FH33" s="1306"/>
      <c r="FI33" s="1306"/>
      <c r="FJ33" s="1306"/>
      <c r="FK33" s="1306"/>
      <c r="FL33" s="1307" t="str">
        <f>MID(SUVAHAVUJ!AG147,5,1)</f>
        <v xml:space="preserve"> </v>
      </c>
      <c r="FM33" s="1307"/>
      <c r="FN33" s="1307"/>
      <c r="FO33" s="1307"/>
      <c r="FP33" s="1307"/>
      <c r="FQ33" s="1307"/>
      <c r="FR33" s="1307" t="str">
        <f>MID(SUVAHAVUJ!AG147,6,1)</f>
        <v xml:space="preserve"> </v>
      </c>
      <c r="FS33" s="1307"/>
      <c r="FT33" s="1307"/>
      <c r="FU33" s="1307"/>
      <c r="FV33" s="1307"/>
      <c r="FW33" s="1331" t="str">
        <f>MID(SUVAHAVUJ!AG147,7,1)</f>
        <v xml:space="preserve"> </v>
      </c>
      <c r="FX33" s="1331"/>
      <c r="FY33" s="1331"/>
      <c r="FZ33" s="1331"/>
      <c r="GA33" s="1331"/>
      <c r="GB33" s="1331"/>
      <c r="GC33" s="1331" t="str">
        <f>MID(SUVAHAVUJ!AG147,8,1)</f>
        <v xml:space="preserve"> </v>
      </c>
      <c r="GD33" s="1331"/>
      <c r="GE33" s="1331"/>
      <c r="GF33" s="1331"/>
      <c r="GG33" s="1331"/>
      <c r="GH33" s="1331" t="str">
        <f>MID(SUVAHAVUJ!AG147,9,1)</f>
        <v xml:space="preserve"> </v>
      </c>
      <c r="GI33" s="1331"/>
      <c r="GJ33" s="1331"/>
      <c r="GK33" s="1331"/>
      <c r="GL33" s="1331"/>
      <c r="GM33" s="1331"/>
      <c r="GN33" s="1331" t="str">
        <f>MID(SUVAHAVUJ!AG147,10,1)</f>
        <v xml:space="preserve"> </v>
      </c>
      <c r="GO33" s="1331"/>
      <c r="GP33" s="1331"/>
      <c r="GQ33" s="1331"/>
      <c r="GR33" s="1331"/>
      <c r="GS33" s="1331" t="str">
        <f>MID(SUVAHAVUJ!AG147,11,1)</f>
        <v>0</v>
      </c>
      <c r="GT33" s="1331"/>
      <c r="GU33" s="1331"/>
      <c r="GV33" s="1331"/>
      <c r="GW33" s="133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66"/>
      <c r="GR34" s="366"/>
      <c r="GS34" s="366"/>
      <c r="GT34" s="366"/>
      <c r="GU34" s="366"/>
      <c r="GV34" s="366"/>
      <c r="GW34" s="367"/>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zoomScale="160" zoomScaleNormal="160" workbookViewId="0">
      <selection activeCell="L5" sqref="L5:BV6"/>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2844</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46"/>
      <c r="GR2" s="346"/>
      <c r="GS2" s="346"/>
      <c r="GT2" s="346"/>
      <c r="GU2" s="346"/>
      <c r="GV2" s="346"/>
      <c r="GW2" s="347"/>
    </row>
    <row r="3" spans="2:205" ht="3" customHeight="1" x14ac:dyDescent="0.2"/>
    <row r="4" spans="2: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455" t="str">
        <f>SUVAHAVUJ!$C$2</f>
        <v>Označenie</v>
      </c>
      <c r="C5" s="1455"/>
      <c r="D5" s="1455"/>
      <c r="E5" s="1455"/>
      <c r="F5" s="1455"/>
      <c r="G5" s="1455"/>
      <c r="H5" s="1455"/>
      <c r="I5" s="1455"/>
      <c r="J5" s="1455"/>
      <c r="K5" s="1455"/>
      <c r="L5" s="1456" t="str">
        <f>SUVAHAVUJ!$D$223</f>
        <v>Text</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tr">
        <f>SUVAHAVUJ!$E$2</f>
        <v>Číslo riadku</v>
      </c>
      <c r="BX5" s="1457"/>
      <c r="BY5" s="1457"/>
      <c r="BZ5" s="1457"/>
      <c r="CA5" s="1457"/>
      <c r="CB5" s="1457"/>
      <c r="CC5" s="1457"/>
      <c r="CD5" s="1457"/>
      <c r="CE5" s="1458" t="s">
        <v>2720</v>
      </c>
      <c r="CF5" s="1458"/>
      <c r="CG5" s="1458"/>
      <c r="CH5" s="1458"/>
      <c r="CI5" s="1458"/>
      <c r="CJ5" s="1458"/>
      <c r="CK5" s="1458"/>
      <c r="CL5" s="1458"/>
      <c r="CM5" s="1458"/>
      <c r="CN5" s="1458"/>
      <c r="CO5" s="1458"/>
      <c r="CP5" s="1458"/>
      <c r="CQ5" s="1458"/>
      <c r="CR5" s="1458"/>
      <c r="CS5" s="1458"/>
      <c r="CT5" s="1458"/>
      <c r="CU5" s="1458"/>
      <c r="CV5" s="1458"/>
      <c r="CW5" s="1458"/>
      <c r="CX5" s="1458"/>
      <c r="CY5" s="1458"/>
      <c r="CZ5" s="1458"/>
      <c r="DA5" s="1458"/>
      <c r="DB5" s="1458"/>
      <c r="DC5" s="1458"/>
      <c r="DD5" s="1458"/>
      <c r="DE5" s="1458"/>
      <c r="DF5" s="1458"/>
      <c r="DG5" s="1458"/>
      <c r="DH5" s="1458"/>
      <c r="DI5" s="1458"/>
      <c r="DJ5" s="1458"/>
      <c r="DK5" s="1458"/>
      <c r="DL5" s="1458"/>
      <c r="DM5" s="1458"/>
      <c r="DN5" s="1458"/>
      <c r="DO5" s="1458"/>
      <c r="DP5" s="1458"/>
      <c r="DQ5" s="1458"/>
      <c r="DR5" s="1458"/>
      <c r="DS5" s="1458"/>
      <c r="DT5" s="1458"/>
      <c r="DU5" s="1458"/>
      <c r="DV5" s="1458"/>
      <c r="DW5" s="1458"/>
      <c r="DX5" s="1458"/>
      <c r="DY5" s="1458"/>
      <c r="DZ5" s="1458"/>
      <c r="EA5" s="1458"/>
      <c r="EB5" s="1458"/>
      <c r="EC5" s="1458"/>
      <c r="ED5" s="1458"/>
      <c r="EE5" s="1458"/>
      <c r="EF5" s="1458"/>
      <c r="EG5" s="1458"/>
      <c r="EH5" s="1458"/>
      <c r="EI5" s="1458"/>
      <c r="EJ5" s="1458"/>
      <c r="EK5" s="1458"/>
      <c r="EL5" s="1458"/>
      <c r="EM5" s="1458"/>
      <c r="EN5" s="1458"/>
      <c r="EO5" s="1458"/>
      <c r="EP5" s="1458"/>
      <c r="EQ5" s="1458"/>
      <c r="ER5" s="1458"/>
      <c r="ES5" s="1458"/>
      <c r="ET5" s="1458"/>
      <c r="EU5" s="1458"/>
      <c r="EV5" s="1458"/>
      <c r="EW5" s="1458"/>
      <c r="EX5" s="1458"/>
      <c r="EY5" s="1458"/>
      <c r="EZ5" s="1458"/>
      <c r="FA5" s="1458"/>
      <c r="FB5" s="1458"/>
      <c r="FC5" s="1458"/>
      <c r="FD5" s="1458"/>
      <c r="FE5" s="1458"/>
      <c r="FF5" s="1458"/>
      <c r="FG5" s="1458"/>
      <c r="FH5" s="1458"/>
      <c r="FI5" s="1458"/>
      <c r="FJ5" s="1458"/>
      <c r="FK5" s="1458"/>
      <c r="FL5" s="1458"/>
      <c r="FM5" s="1458"/>
      <c r="FN5" s="1458"/>
      <c r="FO5" s="1458"/>
      <c r="FP5" s="1458"/>
      <c r="FQ5" s="1458"/>
      <c r="FR5" s="1458"/>
      <c r="FS5" s="1458"/>
      <c r="FT5" s="1458"/>
      <c r="FU5" s="1458"/>
      <c r="FV5" s="1458"/>
      <c r="FW5" s="1458"/>
      <c r="FX5" s="1458"/>
      <c r="FY5" s="1458"/>
      <c r="FZ5" s="1458"/>
      <c r="GA5" s="1458"/>
      <c r="GB5" s="1458"/>
      <c r="GC5" s="1458"/>
      <c r="GD5" s="1458"/>
      <c r="GE5" s="1458"/>
      <c r="GF5" s="1458"/>
      <c r="GG5" s="1458"/>
      <c r="GH5" s="1458"/>
      <c r="GI5" s="1458"/>
      <c r="GJ5" s="1458"/>
      <c r="GK5" s="1458"/>
      <c r="GL5" s="1458"/>
      <c r="GM5" s="1458"/>
      <c r="GN5" s="1458"/>
      <c r="GO5" s="1458"/>
      <c r="GP5" s="1458"/>
      <c r="GQ5" s="1458"/>
      <c r="GR5" s="1458"/>
      <c r="GS5" s="1458"/>
      <c r="GT5" s="1458"/>
      <c r="GU5" s="1458"/>
      <c r="GV5" s="1458"/>
      <c r="GW5" s="1458"/>
    </row>
    <row r="6" spans="2:205" ht="25.5" customHeight="1" x14ac:dyDescent="0.2">
      <c r="B6" s="1455"/>
      <c r="C6" s="1455"/>
      <c r="D6" s="1455"/>
      <c r="E6" s="1455"/>
      <c r="F6" s="1455"/>
      <c r="G6" s="1455"/>
      <c r="H6" s="1455"/>
      <c r="I6" s="1455"/>
      <c r="J6" s="1455"/>
      <c r="K6" s="1455"/>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47" t="str">
        <f>SUVAHAVUJ!$N$148</f>
        <v>Bežné účtovné obdobie</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449" t="str">
        <f>SUVAHAVUJ!$S$148</f>
        <v>Bezprostredne predchádzajúce účtovné obdobie</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6" customHeight="1" x14ac:dyDescent="0.2">
      <c r="B7" s="1452" t="s">
        <v>1877</v>
      </c>
      <c r="C7" s="1453"/>
      <c r="D7" s="1453"/>
      <c r="E7" s="1453"/>
      <c r="F7" s="1453"/>
      <c r="G7" s="1453"/>
      <c r="H7" s="1453"/>
      <c r="I7" s="1453"/>
      <c r="J7" s="1453"/>
      <c r="K7" s="1454"/>
      <c r="L7" s="1437" t="str">
        <f>SUVAHAVUJ!$D$149</f>
        <v>Čistý obrat (časť účt. tr. 6 podľa zákona)</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934</v>
      </c>
      <c r="BX7" s="1348"/>
      <c r="BY7" s="1348"/>
      <c r="BZ7" s="1348"/>
      <c r="CA7" s="1348"/>
      <c r="CB7" s="1348"/>
      <c r="CC7" s="1348"/>
      <c r="CD7" s="1349"/>
      <c r="CE7" s="1306" t="str">
        <f>MID(SUVAHAVUJ!AF149,1,1)</f>
        <v xml:space="preserve"> </v>
      </c>
      <c r="CF7" s="1306"/>
      <c r="CG7" s="1306"/>
      <c r="CH7" s="1306"/>
      <c r="CI7" s="1306"/>
      <c r="CJ7" s="1306" t="str">
        <f>MID(SUVAHAVUJ!AF149,2,1)</f>
        <v xml:space="preserve"> </v>
      </c>
      <c r="CK7" s="1306"/>
      <c r="CL7" s="1306"/>
      <c r="CM7" s="1306"/>
      <c r="CN7" s="1306"/>
      <c r="CO7" s="1306"/>
      <c r="CP7" s="1306" t="str">
        <f>MID(SUVAHAVUJ!AF149,3,1)</f>
        <v xml:space="preserve"> </v>
      </c>
      <c r="CQ7" s="1306"/>
      <c r="CR7" s="1306"/>
      <c r="CS7" s="1306"/>
      <c r="CT7" s="1306"/>
      <c r="CU7" s="1306" t="str">
        <f>MID(SUVAHAVUJ!AF149,4,1)</f>
        <v xml:space="preserve"> </v>
      </c>
      <c r="CV7" s="1306"/>
      <c r="CW7" s="1306"/>
      <c r="CX7" s="1306"/>
      <c r="CY7" s="1306"/>
      <c r="CZ7" s="1306"/>
      <c r="DA7" s="1306" t="str">
        <f>MID(SUVAHAVUJ!AF149,5,1)</f>
        <v>2</v>
      </c>
      <c r="DB7" s="1306"/>
      <c r="DC7" s="1306"/>
      <c r="DD7" s="1306"/>
      <c r="DE7" s="1306"/>
      <c r="DF7" s="1306" t="str">
        <f>MID(SUVAHAVUJ!AF149,6,1)</f>
        <v>0</v>
      </c>
      <c r="DG7" s="1306"/>
      <c r="DH7" s="1306"/>
      <c r="DI7" s="1306"/>
      <c r="DJ7" s="1306"/>
      <c r="DK7" s="1306"/>
      <c r="DL7" s="1306" t="str">
        <f>MID(SUVAHAVUJ!AF149,7,1)</f>
        <v>0</v>
      </c>
      <c r="DM7" s="1306"/>
      <c r="DN7" s="1306"/>
      <c r="DO7" s="1306"/>
      <c r="DP7" s="1306"/>
      <c r="DQ7" s="1306"/>
      <c r="DR7" s="1306" t="str">
        <f>MID(SUVAHAVUJ!AF149,8,1)</f>
        <v>0</v>
      </c>
      <c r="DS7" s="1306"/>
      <c r="DT7" s="1306"/>
      <c r="DU7" s="1306"/>
      <c r="DV7" s="1306"/>
      <c r="DW7" s="1333" t="str">
        <f>MID(SUVAHAVUJ!AF149,9,1)</f>
        <v>0</v>
      </c>
      <c r="DX7" s="1333"/>
      <c r="DY7" s="1333"/>
      <c r="DZ7" s="1333"/>
      <c r="EA7" s="1333"/>
      <c r="EB7" s="1333"/>
      <c r="EC7" s="1333" t="str">
        <f>MID(SUVAHAVUJ!AF149,10,1)</f>
        <v>0</v>
      </c>
      <c r="ED7" s="1333"/>
      <c r="EE7" s="1333"/>
      <c r="EF7" s="1333"/>
      <c r="EG7" s="1333"/>
      <c r="EH7" s="1306" t="str">
        <f>MID(SUVAHAVUJ!AF149,11,1)</f>
        <v>1</v>
      </c>
      <c r="EI7" s="1306"/>
      <c r="EJ7" s="1306"/>
      <c r="EK7" s="1306"/>
      <c r="EL7" s="1306"/>
      <c r="EM7" s="1316"/>
      <c r="EN7" s="354"/>
      <c r="EO7" s="355"/>
      <c r="EP7" s="1306" t="str">
        <f>MID(SUVAHAVUJ!AG149,1,1)</f>
        <v xml:space="preserve"> </v>
      </c>
      <c r="EQ7" s="1306"/>
      <c r="ER7" s="1306"/>
      <c r="ES7" s="1306"/>
      <c r="ET7" s="1306"/>
      <c r="EU7" s="1306"/>
      <c r="EV7" s="1306" t="str">
        <f>MID(SUVAHAVUJ!AG149,2,1)</f>
        <v xml:space="preserve"> </v>
      </c>
      <c r="EW7" s="1306"/>
      <c r="EX7" s="1306"/>
      <c r="EY7" s="1306"/>
      <c r="EZ7" s="1306"/>
      <c r="FA7" s="1306" t="str">
        <f>MID(SUVAHAVUJ!AG149,3,1)</f>
        <v xml:space="preserve"> </v>
      </c>
      <c r="FB7" s="1306"/>
      <c r="FC7" s="1306"/>
      <c r="FD7" s="1306"/>
      <c r="FE7" s="1306"/>
      <c r="FF7" s="1306"/>
      <c r="FG7" s="1306" t="str">
        <f>MID(SUVAHAVUJ!AG149,4,1)</f>
        <v xml:space="preserve"> </v>
      </c>
      <c r="FH7" s="1306"/>
      <c r="FI7" s="1306"/>
      <c r="FJ7" s="1306"/>
      <c r="FK7" s="1306"/>
      <c r="FL7" s="1307" t="str">
        <f>MID(SUVAHAVUJ!AG149,5,1)</f>
        <v xml:space="preserve"> </v>
      </c>
      <c r="FM7" s="1307"/>
      <c r="FN7" s="1307"/>
      <c r="FO7" s="1307"/>
      <c r="FP7" s="1307"/>
      <c r="FQ7" s="1307"/>
      <c r="FR7" s="1307" t="str">
        <f>MID(SUVAHAVUJ!AG149,6,1)</f>
        <v xml:space="preserve"> </v>
      </c>
      <c r="FS7" s="1307"/>
      <c r="FT7" s="1307"/>
      <c r="FU7" s="1307"/>
      <c r="FV7" s="1307"/>
      <c r="FW7" s="1331" t="str">
        <f>MID(SUVAHAVUJ!AG149,7,1)</f>
        <v>4</v>
      </c>
      <c r="FX7" s="1331"/>
      <c r="FY7" s="1331"/>
      <c r="FZ7" s="1331"/>
      <c r="GA7" s="1331"/>
      <c r="GB7" s="1331"/>
      <c r="GC7" s="1331" t="str">
        <f>MID(SUVAHAVUJ!AG149,8,1)</f>
        <v>6</v>
      </c>
      <c r="GD7" s="1331"/>
      <c r="GE7" s="1331"/>
      <c r="GF7" s="1331"/>
      <c r="GG7" s="1331"/>
      <c r="GH7" s="1331" t="str">
        <f>MID(SUVAHAVUJ!AG149,9,1)</f>
        <v>0</v>
      </c>
      <c r="GI7" s="1331"/>
      <c r="GJ7" s="1331"/>
      <c r="GK7" s="1331"/>
      <c r="GL7" s="1331"/>
      <c r="GM7" s="1331"/>
      <c r="GN7" s="1331" t="str">
        <f>MID(SUVAHAVUJ!AG149,10,1)</f>
        <v>0</v>
      </c>
      <c r="GO7" s="1331"/>
      <c r="GP7" s="1331"/>
      <c r="GQ7" s="1331"/>
      <c r="GR7" s="1331"/>
      <c r="GS7" s="1331" t="str">
        <f>MID(SUVAHAVUJ!AG149,11,1)</f>
        <v>0</v>
      </c>
      <c r="GT7" s="1331"/>
      <c r="GU7" s="1331"/>
      <c r="GV7" s="1331"/>
      <c r="GW7" s="1332"/>
    </row>
    <row r="8" spans="2:205" ht="24.6" customHeight="1" x14ac:dyDescent="0.2">
      <c r="B8" s="1452" t="s">
        <v>2497</v>
      </c>
      <c r="C8" s="1453"/>
      <c r="D8" s="1453"/>
      <c r="E8" s="1453"/>
      <c r="F8" s="1453"/>
      <c r="G8" s="1453"/>
      <c r="H8" s="1453"/>
      <c r="I8" s="1453"/>
      <c r="J8" s="1453"/>
      <c r="K8" s="1454"/>
      <c r="L8" s="1437" t="str">
        <f>SUVAHAVUJ!$D$150</f>
        <v xml:space="preserve">Výnosy z hospodárskej činnosti spolu súčet
(r. 03 až r. 09) </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347" t="s">
        <v>952</v>
      </c>
      <c r="BX8" s="1348"/>
      <c r="BY8" s="1348"/>
      <c r="BZ8" s="1348"/>
      <c r="CA8" s="1348"/>
      <c r="CB8" s="1348"/>
      <c r="CC8" s="1348"/>
      <c r="CD8" s="1349"/>
      <c r="CE8" s="1306" t="str">
        <f>MID(SUVAHAVUJ!AF150,1,1)</f>
        <v xml:space="preserve"> </v>
      </c>
      <c r="CF8" s="1306"/>
      <c r="CG8" s="1306"/>
      <c r="CH8" s="1306"/>
      <c r="CI8" s="1306"/>
      <c r="CJ8" s="1306" t="str">
        <f>MID(SUVAHAVUJ!AF150,2,1)</f>
        <v xml:space="preserve"> </v>
      </c>
      <c r="CK8" s="1306"/>
      <c r="CL8" s="1306"/>
      <c r="CM8" s="1306"/>
      <c r="CN8" s="1306"/>
      <c r="CO8" s="1306"/>
      <c r="CP8" s="1306" t="str">
        <f>MID(SUVAHAVUJ!AF150,3,1)</f>
        <v xml:space="preserve"> </v>
      </c>
      <c r="CQ8" s="1306"/>
      <c r="CR8" s="1306"/>
      <c r="CS8" s="1306"/>
      <c r="CT8" s="1306"/>
      <c r="CU8" s="1306" t="str">
        <f>MID(SUVAHAVUJ!AF150,4,1)</f>
        <v xml:space="preserve"> </v>
      </c>
      <c r="CV8" s="1306"/>
      <c r="CW8" s="1306"/>
      <c r="CX8" s="1306"/>
      <c r="CY8" s="1306"/>
      <c r="CZ8" s="1306"/>
      <c r="DA8" s="1306" t="str">
        <f>MID(SUVAHAVUJ!AF150,5,1)</f>
        <v>2</v>
      </c>
      <c r="DB8" s="1306"/>
      <c r="DC8" s="1306"/>
      <c r="DD8" s="1306"/>
      <c r="DE8" s="1306"/>
      <c r="DF8" s="1306" t="str">
        <f>MID(SUVAHAVUJ!AF150,6,1)</f>
        <v>0</v>
      </c>
      <c r="DG8" s="1306"/>
      <c r="DH8" s="1306"/>
      <c r="DI8" s="1306"/>
      <c r="DJ8" s="1306"/>
      <c r="DK8" s="1306"/>
      <c r="DL8" s="1306" t="str">
        <f>MID(SUVAHAVUJ!AF150,7,1)</f>
        <v>0</v>
      </c>
      <c r="DM8" s="1306"/>
      <c r="DN8" s="1306"/>
      <c r="DO8" s="1306"/>
      <c r="DP8" s="1306"/>
      <c r="DQ8" s="1306"/>
      <c r="DR8" s="1306" t="str">
        <f>MID(SUVAHAVUJ!AF150,8,1)</f>
        <v>0</v>
      </c>
      <c r="DS8" s="1306"/>
      <c r="DT8" s="1306"/>
      <c r="DU8" s="1306"/>
      <c r="DV8" s="1306"/>
      <c r="DW8" s="1333" t="str">
        <f>MID(SUVAHAVUJ!AF150,9,1)</f>
        <v>0</v>
      </c>
      <c r="DX8" s="1333"/>
      <c r="DY8" s="1333"/>
      <c r="DZ8" s="1333"/>
      <c r="EA8" s="1333"/>
      <c r="EB8" s="1333"/>
      <c r="EC8" s="1333" t="str">
        <f>MID(SUVAHAVUJ!AF150,10,1)</f>
        <v>0</v>
      </c>
      <c r="ED8" s="1333"/>
      <c r="EE8" s="1333"/>
      <c r="EF8" s="1333"/>
      <c r="EG8" s="1333"/>
      <c r="EH8" s="1306" t="str">
        <f>MID(SUVAHAVUJ!AF150,11,1)</f>
        <v>1</v>
      </c>
      <c r="EI8" s="1306"/>
      <c r="EJ8" s="1306"/>
      <c r="EK8" s="1306"/>
      <c r="EL8" s="1306"/>
      <c r="EM8" s="1316"/>
      <c r="EN8" s="354"/>
      <c r="EO8" s="355"/>
      <c r="EP8" s="1306" t="str">
        <f>MID(SUVAHAVUJ!AG150,1,1)</f>
        <v xml:space="preserve"> </v>
      </c>
      <c r="EQ8" s="1306"/>
      <c r="ER8" s="1306"/>
      <c r="ES8" s="1306"/>
      <c r="ET8" s="1306"/>
      <c r="EU8" s="1306"/>
      <c r="EV8" s="1306" t="str">
        <f>MID(SUVAHAVUJ!AG150,2,1)</f>
        <v xml:space="preserve"> </v>
      </c>
      <c r="EW8" s="1306"/>
      <c r="EX8" s="1306"/>
      <c r="EY8" s="1306"/>
      <c r="EZ8" s="1306"/>
      <c r="FA8" s="1306" t="str">
        <f>MID(SUVAHAVUJ!AG150,3,1)</f>
        <v xml:space="preserve"> </v>
      </c>
      <c r="FB8" s="1306"/>
      <c r="FC8" s="1306"/>
      <c r="FD8" s="1306"/>
      <c r="FE8" s="1306"/>
      <c r="FF8" s="1306"/>
      <c r="FG8" s="1306" t="str">
        <f>MID(SUVAHAVUJ!AG150,4,1)</f>
        <v xml:space="preserve"> </v>
      </c>
      <c r="FH8" s="1306"/>
      <c r="FI8" s="1306"/>
      <c r="FJ8" s="1306"/>
      <c r="FK8" s="1306"/>
      <c r="FL8" s="1307" t="str">
        <f>MID(SUVAHAVUJ!AG150,5,1)</f>
        <v xml:space="preserve"> </v>
      </c>
      <c r="FM8" s="1307"/>
      <c r="FN8" s="1307"/>
      <c r="FO8" s="1307"/>
      <c r="FP8" s="1307"/>
      <c r="FQ8" s="1307"/>
      <c r="FR8" s="1307" t="str">
        <f>MID(SUVAHAVUJ!AG150,6,1)</f>
        <v xml:space="preserve"> </v>
      </c>
      <c r="FS8" s="1307"/>
      <c r="FT8" s="1307"/>
      <c r="FU8" s="1307"/>
      <c r="FV8" s="1307"/>
      <c r="FW8" s="1331" t="str">
        <f>MID(SUVAHAVUJ!AG150,7,1)</f>
        <v>4</v>
      </c>
      <c r="FX8" s="1331"/>
      <c r="FY8" s="1331"/>
      <c r="FZ8" s="1331"/>
      <c r="GA8" s="1331"/>
      <c r="GB8" s="1331"/>
      <c r="GC8" s="1331" t="str">
        <f>MID(SUVAHAVUJ!AG150,8,1)</f>
        <v>6</v>
      </c>
      <c r="GD8" s="1331"/>
      <c r="GE8" s="1331"/>
      <c r="GF8" s="1331"/>
      <c r="GG8" s="1331"/>
      <c r="GH8" s="1331" t="str">
        <f>MID(SUVAHAVUJ!AG150,9,1)</f>
        <v>0</v>
      </c>
      <c r="GI8" s="1331"/>
      <c r="GJ8" s="1331"/>
      <c r="GK8" s="1331"/>
      <c r="GL8" s="1331"/>
      <c r="GM8" s="1331"/>
      <c r="GN8" s="1331" t="str">
        <f>MID(SUVAHAVUJ!AG150,10,1)</f>
        <v>0</v>
      </c>
      <c r="GO8" s="1331"/>
      <c r="GP8" s="1331"/>
      <c r="GQ8" s="1331"/>
      <c r="GR8" s="1331"/>
      <c r="GS8" s="1331" t="str">
        <f>MID(SUVAHAVUJ!AG150,11,1)</f>
        <v>0</v>
      </c>
      <c r="GT8" s="1331"/>
      <c r="GU8" s="1331"/>
      <c r="GV8" s="1331"/>
      <c r="GW8" s="1332"/>
    </row>
    <row r="9" spans="2:205" ht="24.6" customHeight="1" x14ac:dyDescent="0.2">
      <c r="B9" s="1459" t="s">
        <v>2501</v>
      </c>
      <c r="C9" s="1460"/>
      <c r="D9" s="1460"/>
      <c r="E9" s="1460"/>
      <c r="F9" s="1460"/>
      <c r="G9" s="1460"/>
      <c r="H9" s="1460"/>
      <c r="I9" s="1460"/>
      <c r="J9" s="1460"/>
      <c r="K9" s="1461"/>
      <c r="L9" s="1435" t="str">
        <f>SUVAHAVUJ!$D$151</f>
        <v>Tržby z predaja tovaru (604, 607)</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355" t="s">
        <v>970</v>
      </c>
      <c r="BX9" s="1356"/>
      <c r="BY9" s="1356"/>
      <c r="BZ9" s="1356"/>
      <c r="CA9" s="1356"/>
      <c r="CB9" s="1356"/>
      <c r="CC9" s="1356"/>
      <c r="CD9" s="1357"/>
      <c r="CE9" s="1306" t="str">
        <f>MID(SUVAHAVUJ!AF151,1,1)</f>
        <v xml:space="preserve"> </v>
      </c>
      <c r="CF9" s="1306"/>
      <c r="CG9" s="1306"/>
      <c r="CH9" s="1306"/>
      <c r="CI9" s="1306"/>
      <c r="CJ9" s="1306" t="str">
        <f>MID(SUVAHAVUJ!AF151,2,1)</f>
        <v xml:space="preserve"> </v>
      </c>
      <c r="CK9" s="1306"/>
      <c r="CL9" s="1306"/>
      <c r="CM9" s="1306"/>
      <c r="CN9" s="1306"/>
      <c r="CO9" s="1306"/>
      <c r="CP9" s="1306" t="str">
        <f>MID(SUVAHAVUJ!AF151,3,1)</f>
        <v xml:space="preserve"> </v>
      </c>
      <c r="CQ9" s="1306"/>
      <c r="CR9" s="1306"/>
      <c r="CS9" s="1306"/>
      <c r="CT9" s="1306"/>
      <c r="CU9" s="1306" t="str">
        <f>MID(SUVAHAVUJ!AF151,4,1)</f>
        <v xml:space="preserve"> </v>
      </c>
      <c r="CV9" s="1306"/>
      <c r="CW9" s="1306"/>
      <c r="CX9" s="1306"/>
      <c r="CY9" s="1306"/>
      <c r="CZ9" s="1306"/>
      <c r="DA9" s="1306" t="str">
        <f>MID(SUVAHAVUJ!AF151,5,1)</f>
        <v xml:space="preserve"> </v>
      </c>
      <c r="DB9" s="1306"/>
      <c r="DC9" s="1306"/>
      <c r="DD9" s="1306"/>
      <c r="DE9" s="1306"/>
      <c r="DF9" s="1306" t="str">
        <f>MID(SUVAHAVUJ!AF151,6,1)</f>
        <v xml:space="preserve"> </v>
      </c>
      <c r="DG9" s="1306"/>
      <c r="DH9" s="1306"/>
      <c r="DI9" s="1306"/>
      <c r="DJ9" s="1306"/>
      <c r="DK9" s="1306"/>
      <c r="DL9" s="1306" t="str">
        <f>MID(SUVAHAVUJ!AF151,7,1)</f>
        <v xml:space="preserve"> </v>
      </c>
      <c r="DM9" s="1306"/>
      <c r="DN9" s="1306"/>
      <c r="DO9" s="1306"/>
      <c r="DP9" s="1306"/>
      <c r="DQ9" s="1306"/>
      <c r="DR9" s="1306" t="str">
        <f>MID(SUVAHAVUJ!AF151,8,1)</f>
        <v xml:space="preserve"> </v>
      </c>
      <c r="DS9" s="1306"/>
      <c r="DT9" s="1306"/>
      <c r="DU9" s="1306"/>
      <c r="DV9" s="1306"/>
      <c r="DW9" s="1333" t="str">
        <f>MID(SUVAHAVUJ!AF151,9,1)</f>
        <v xml:space="preserve"> </v>
      </c>
      <c r="DX9" s="1333"/>
      <c r="DY9" s="1333"/>
      <c r="DZ9" s="1333"/>
      <c r="EA9" s="1333"/>
      <c r="EB9" s="1333"/>
      <c r="EC9" s="1333" t="str">
        <f>MID(SUVAHAVUJ!AF151,10,1)</f>
        <v xml:space="preserve"> </v>
      </c>
      <c r="ED9" s="1333"/>
      <c r="EE9" s="1333"/>
      <c r="EF9" s="1333"/>
      <c r="EG9" s="1333"/>
      <c r="EH9" s="1306" t="str">
        <f>MID(SUVAHAVUJ!AF151,11,1)</f>
        <v>0</v>
      </c>
      <c r="EI9" s="1306"/>
      <c r="EJ9" s="1306"/>
      <c r="EK9" s="1306"/>
      <c r="EL9" s="1306"/>
      <c r="EM9" s="1316"/>
      <c r="EN9" s="354"/>
      <c r="EO9" s="355"/>
      <c r="EP9" s="1306" t="str">
        <f>MID(SUVAHAVUJ!AG151,1,1)</f>
        <v xml:space="preserve"> </v>
      </c>
      <c r="EQ9" s="1306"/>
      <c r="ER9" s="1306"/>
      <c r="ES9" s="1306"/>
      <c r="ET9" s="1306"/>
      <c r="EU9" s="1306"/>
      <c r="EV9" s="1306" t="str">
        <f>MID(SUVAHAVUJ!AG151,2,1)</f>
        <v xml:space="preserve"> </v>
      </c>
      <c r="EW9" s="1306"/>
      <c r="EX9" s="1306"/>
      <c r="EY9" s="1306"/>
      <c r="EZ9" s="1306"/>
      <c r="FA9" s="1306" t="str">
        <f>MID(SUVAHAVUJ!AG151,3,1)</f>
        <v xml:space="preserve"> </v>
      </c>
      <c r="FB9" s="1306"/>
      <c r="FC9" s="1306"/>
      <c r="FD9" s="1306"/>
      <c r="FE9" s="1306"/>
      <c r="FF9" s="1306"/>
      <c r="FG9" s="1306" t="str">
        <f>MID(SUVAHAVUJ!AG151,4,1)</f>
        <v xml:space="preserve"> </v>
      </c>
      <c r="FH9" s="1306"/>
      <c r="FI9" s="1306"/>
      <c r="FJ9" s="1306"/>
      <c r="FK9" s="1306"/>
      <c r="FL9" s="1307" t="str">
        <f>MID(SUVAHAVUJ!AG151,5,1)</f>
        <v xml:space="preserve"> </v>
      </c>
      <c r="FM9" s="1307"/>
      <c r="FN9" s="1307"/>
      <c r="FO9" s="1307"/>
      <c r="FP9" s="1307"/>
      <c r="FQ9" s="1307"/>
      <c r="FR9" s="1307" t="str">
        <f>MID(SUVAHAVUJ!AG151,6,1)</f>
        <v xml:space="preserve"> </v>
      </c>
      <c r="FS9" s="1307"/>
      <c r="FT9" s="1307"/>
      <c r="FU9" s="1307"/>
      <c r="FV9" s="1307"/>
      <c r="FW9" s="1331" t="str">
        <f>MID(SUVAHAVUJ!AG151,7,1)</f>
        <v xml:space="preserve"> </v>
      </c>
      <c r="FX9" s="1331"/>
      <c r="FY9" s="1331"/>
      <c r="FZ9" s="1331"/>
      <c r="GA9" s="1331"/>
      <c r="GB9" s="1331"/>
      <c r="GC9" s="1331" t="str">
        <f>MID(SUVAHAVUJ!AG151,8,1)</f>
        <v xml:space="preserve"> </v>
      </c>
      <c r="GD9" s="1331"/>
      <c r="GE9" s="1331"/>
      <c r="GF9" s="1331"/>
      <c r="GG9" s="1331"/>
      <c r="GH9" s="1331" t="str">
        <f>MID(SUVAHAVUJ!AG151,9,1)</f>
        <v xml:space="preserve"> </v>
      </c>
      <c r="GI9" s="1331"/>
      <c r="GJ9" s="1331"/>
      <c r="GK9" s="1331"/>
      <c r="GL9" s="1331"/>
      <c r="GM9" s="1331"/>
      <c r="GN9" s="1331" t="str">
        <f>MID(SUVAHAVUJ!AG151,10,1)</f>
        <v xml:space="preserve"> </v>
      </c>
      <c r="GO9" s="1331"/>
      <c r="GP9" s="1331"/>
      <c r="GQ9" s="1331"/>
      <c r="GR9" s="1331"/>
      <c r="GS9" s="1331" t="str">
        <f>MID(SUVAHAVUJ!AG151,11,1)</f>
        <v>0</v>
      </c>
      <c r="GT9" s="1331"/>
      <c r="GU9" s="1331"/>
      <c r="GV9" s="1331"/>
      <c r="GW9" s="1332"/>
    </row>
    <row r="10" spans="2:205" ht="24.6" customHeight="1" x14ac:dyDescent="0.2">
      <c r="B10" s="1459" t="s">
        <v>2847</v>
      </c>
      <c r="C10" s="1460"/>
      <c r="D10" s="1460"/>
      <c r="E10" s="1460"/>
      <c r="F10" s="1460"/>
      <c r="G10" s="1460"/>
      <c r="H10" s="1460"/>
      <c r="I10" s="1460"/>
      <c r="J10" s="1460"/>
      <c r="K10" s="1461"/>
      <c r="L10" s="1435" t="str">
        <f>SUVAHAVUJ!$D$152</f>
        <v>Tržby z predaja vlastných výrobkov (601)</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976</v>
      </c>
      <c r="BX10" s="1356"/>
      <c r="BY10" s="1356"/>
      <c r="BZ10" s="1356"/>
      <c r="CA10" s="1356"/>
      <c r="CB10" s="1356"/>
      <c r="CC10" s="1356"/>
      <c r="CD10" s="1357"/>
      <c r="CE10" s="1306" t="str">
        <f>MID(SUVAHAVUJ!AF152,1,1)</f>
        <v xml:space="preserve"> </v>
      </c>
      <c r="CF10" s="1306"/>
      <c r="CG10" s="1306"/>
      <c r="CH10" s="1306"/>
      <c r="CI10" s="1306"/>
      <c r="CJ10" s="1306" t="str">
        <f>MID(SUVAHAVUJ!AF152,2,1)</f>
        <v xml:space="preserve"> </v>
      </c>
      <c r="CK10" s="1306"/>
      <c r="CL10" s="1306"/>
      <c r="CM10" s="1306"/>
      <c r="CN10" s="1306"/>
      <c r="CO10" s="1306"/>
      <c r="CP10" s="1306" t="str">
        <f>MID(SUVAHAVUJ!AF152,3,1)</f>
        <v xml:space="preserve"> </v>
      </c>
      <c r="CQ10" s="1306"/>
      <c r="CR10" s="1306"/>
      <c r="CS10" s="1306"/>
      <c r="CT10" s="1306"/>
      <c r="CU10" s="1306" t="str">
        <f>MID(SUVAHAVUJ!AF152,4,1)</f>
        <v xml:space="preserve"> </v>
      </c>
      <c r="CV10" s="1306"/>
      <c r="CW10" s="1306"/>
      <c r="CX10" s="1306"/>
      <c r="CY10" s="1306"/>
      <c r="CZ10" s="1306"/>
      <c r="DA10" s="1306" t="str">
        <f>MID(SUVAHAVUJ!AF152,5,1)</f>
        <v xml:space="preserve"> </v>
      </c>
      <c r="DB10" s="1306"/>
      <c r="DC10" s="1306"/>
      <c r="DD10" s="1306"/>
      <c r="DE10" s="1306"/>
      <c r="DF10" s="1306" t="str">
        <f>MID(SUVAHAVUJ!AF152,6,1)</f>
        <v xml:space="preserve"> </v>
      </c>
      <c r="DG10" s="1306"/>
      <c r="DH10" s="1306"/>
      <c r="DI10" s="1306"/>
      <c r="DJ10" s="1306"/>
      <c r="DK10" s="1306"/>
      <c r="DL10" s="1306" t="str">
        <f>MID(SUVAHAVUJ!AF152,7,1)</f>
        <v xml:space="preserve"> </v>
      </c>
      <c r="DM10" s="1306"/>
      <c r="DN10" s="1306"/>
      <c r="DO10" s="1306"/>
      <c r="DP10" s="1306"/>
      <c r="DQ10" s="1306"/>
      <c r="DR10" s="1306" t="str">
        <f>MID(SUVAHAVUJ!AF152,8,1)</f>
        <v xml:space="preserve"> </v>
      </c>
      <c r="DS10" s="1306"/>
      <c r="DT10" s="1306"/>
      <c r="DU10" s="1306"/>
      <c r="DV10" s="1306"/>
      <c r="DW10" s="1333" t="str">
        <f>MID(SUVAHAVUJ!AF152,9,1)</f>
        <v xml:space="preserve"> </v>
      </c>
      <c r="DX10" s="1333"/>
      <c r="DY10" s="1333"/>
      <c r="DZ10" s="1333"/>
      <c r="EA10" s="1333"/>
      <c r="EB10" s="1333"/>
      <c r="EC10" s="1333" t="str">
        <f>MID(SUVAHAVUJ!AF152,10,1)</f>
        <v xml:space="preserve"> </v>
      </c>
      <c r="ED10" s="1333"/>
      <c r="EE10" s="1333"/>
      <c r="EF10" s="1333"/>
      <c r="EG10" s="1333"/>
      <c r="EH10" s="1306" t="str">
        <f>MID(SUVAHAVUJ!AF152,11,1)</f>
        <v>0</v>
      </c>
      <c r="EI10" s="1306"/>
      <c r="EJ10" s="1306"/>
      <c r="EK10" s="1306"/>
      <c r="EL10" s="1306"/>
      <c r="EM10" s="1316"/>
      <c r="EN10" s="354"/>
      <c r="EO10" s="355"/>
      <c r="EP10" s="1306" t="str">
        <f>MID(SUVAHAVUJ!AG152,1,1)</f>
        <v xml:space="preserve"> </v>
      </c>
      <c r="EQ10" s="1306"/>
      <c r="ER10" s="1306"/>
      <c r="ES10" s="1306"/>
      <c r="ET10" s="1306"/>
      <c r="EU10" s="1306"/>
      <c r="EV10" s="1306" t="str">
        <f>MID(SUVAHAVUJ!AG152,2,1)</f>
        <v xml:space="preserve"> </v>
      </c>
      <c r="EW10" s="1306"/>
      <c r="EX10" s="1306"/>
      <c r="EY10" s="1306"/>
      <c r="EZ10" s="1306"/>
      <c r="FA10" s="1306" t="str">
        <f>MID(SUVAHAVUJ!AG152,3,1)</f>
        <v xml:space="preserve"> </v>
      </c>
      <c r="FB10" s="1306"/>
      <c r="FC10" s="1306"/>
      <c r="FD10" s="1306"/>
      <c r="FE10" s="1306"/>
      <c r="FF10" s="1306"/>
      <c r="FG10" s="1306" t="str">
        <f>MID(SUVAHAVUJ!AG152,4,1)</f>
        <v xml:space="preserve"> </v>
      </c>
      <c r="FH10" s="1306"/>
      <c r="FI10" s="1306"/>
      <c r="FJ10" s="1306"/>
      <c r="FK10" s="1306"/>
      <c r="FL10" s="1307" t="str">
        <f>MID(SUVAHAVUJ!AG152,5,1)</f>
        <v xml:space="preserve"> </v>
      </c>
      <c r="FM10" s="1307"/>
      <c r="FN10" s="1307"/>
      <c r="FO10" s="1307"/>
      <c r="FP10" s="1307"/>
      <c r="FQ10" s="1307"/>
      <c r="FR10" s="1307" t="str">
        <f>MID(SUVAHAVUJ!AG152,6,1)</f>
        <v xml:space="preserve"> </v>
      </c>
      <c r="FS10" s="1307"/>
      <c r="FT10" s="1307"/>
      <c r="FU10" s="1307"/>
      <c r="FV10" s="1307"/>
      <c r="FW10" s="1331" t="str">
        <f>MID(SUVAHAVUJ!AG152,7,1)</f>
        <v xml:space="preserve"> </v>
      </c>
      <c r="FX10" s="1331"/>
      <c r="FY10" s="1331"/>
      <c r="FZ10" s="1331"/>
      <c r="GA10" s="1331"/>
      <c r="GB10" s="1331"/>
      <c r="GC10" s="1331" t="str">
        <f>MID(SUVAHAVUJ!AG152,8,1)</f>
        <v xml:space="preserve"> </v>
      </c>
      <c r="GD10" s="1331"/>
      <c r="GE10" s="1331"/>
      <c r="GF10" s="1331"/>
      <c r="GG10" s="1331"/>
      <c r="GH10" s="1331" t="str">
        <f>MID(SUVAHAVUJ!AG152,9,1)</f>
        <v xml:space="preserve"> </v>
      </c>
      <c r="GI10" s="1331"/>
      <c r="GJ10" s="1331"/>
      <c r="GK10" s="1331"/>
      <c r="GL10" s="1331"/>
      <c r="GM10" s="1331"/>
      <c r="GN10" s="1331" t="str">
        <f>MID(SUVAHAVUJ!AG152,10,1)</f>
        <v xml:space="preserve"> </v>
      </c>
      <c r="GO10" s="1331"/>
      <c r="GP10" s="1331"/>
      <c r="GQ10" s="1331"/>
      <c r="GR10" s="1331"/>
      <c r="GS10" s="1331" t="str">
        <f>MID(SUVAHAVUJ!AG152,11,1)</f>
        <v>0</v>
      </c>
      <c r="GT10" s="1331"/>
      <c r="GU10" s="1331"/>
      <c r="GV10" s="1331"/>
      <c r="GW10" s="1332"/>
    </row>
    <row r="11" spans="2:205" ht="24.6" customHeight="1" x14ac:dyDescent="0.2">
      <c r="B11" s="1459" t="s">
        <v>2508</v>
      </c>
      <c r="C11" s="1460"/>
      <c r="D11" s="1460"/>
      <c r="E11" s="1460"/>
      <c r="F11" s="1460"/>
      <c r="G11" s="1460"/>
      <c r="H11" s="1460"/>
      <c r="I11" s="1460"/>
      <c r="J11" s="1460"/>
      <c r="K11" s="1461"/>
      <c r="L11" s="1435" t="str">
        <f>SUVAHAVUJ!$D$153</f>
        <v>Tržby z predaja služieb (602, 606)</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986</v>
      </c>
      <c r="BX11" s="1356"/>
      <c r="BY11" s="1356"/>
      <c r="BZ11" s="1356"/>
      <c r="CA11" s="1356"/>
      <c r="CB11" s="1356"/>
      <c r="CC11" s="1356"/>
      <c r="CD11" s="1357"/>
      <c r="CE11" s="1306" t="str">
        <f>MID(SUVAHAVUJ!AF153,1,1)</f>
        <v xml:space="preserve"> </v>
      </c>
      <c r="CF11" s="1306"/>
      <c r="CG11" s="1306"/>
      <c r="CH11" s="1306"/>
      <c r="CI11" s="1306"/>
      <c r="CJ11" s="1306" t="str">
        <f>MID(SUVAHAVUJ!AF153,2,1)</f>
        <v xml:space="preserve"> </v>
      </c>
      <c r="CK11" s="1306"/>
      <c r="CL11" s="1306"/>
      <c r="CM11" s="1306"/>
      <c r="CN11" s="1306"/>
      <c r="CO11" s="1306"/>
      <c r="CP11" s="1306" t="str">
        <f>MID(SUVAHAVUJ!AF153,3,1)</f>
        <v xml:space="preserve"> </v>
      </c>
      <c r="CQ11" s="1306"/>
      <c r="CR11" s="1306"/>
      <c r="CS11" s="1306"/>
      <c r="CT11" s="1306"/>
      <c r="CU11" s="1306" t="str">
        <f>MID(SUVAHAVUJ!AF153,4,1)</f>
        <v xml:space="preserve"> </v>
      </c>
      <c r="CV11" s="1306"/>
      <c r="CW11" s="1306"/>
      <c r="CX11" s="1306"/>
      <c r="CY11" s="1306"/>
      <c r="CZ11" s="1306"/>
      <c r="DA11" s="1306" t="str">
        <f>MID(SUVAHAVUJ!AF153,5,1)</f>
        <v>2</v>
      </c>
      <c r="DB11" s="1306"/>
      <c r="DC11" s="1306"/>
      <c r="DD11" s="1306"/>
      <c r="DE11" s="1306"/>
      <c r="DF11" s="1306" t="str">
        <f>MID(SUVAHAVUJ!AF153,6,1)</f>
        <v>0</v>
      </c>
      <c r="DG11" s="1306"/>
      <c r="DH11" s="1306"/>
      <c r="DI11" s="1306"/>
      <c r="DJ11" s="1306"/>
      <c r="DK11" s="1306"/>
      <c r="DL11" s="1306" t="str">
        <f>MID(SUVAHAVUJ!AF153,7,1)</f>
        <v>0</v>
      </c>
      <c r="DM11" s="1306"/>
      <c r="DN11" s="1306"/>
      <c r="DO11" s="1306"/>
      <c r="DP11" s="1306"/>
      <c r="DQ11" s="1306"/>
      <c r="DR11" s="1306" t="str">
        <f>MID(SUVAHAVUJ!AF153,8,1)</f>
        <v>0</v>
      </c>
      <c r="DS11" s="1306"/>
      <c r="DT11" s="1306"/>
      <c r="DU11" s="1306"/>
      <c r="DV11" s="1306"/>
      <c r="DW11" s="1333" t="str">
        <f>MID(SUVAHAVUJ!AF153,9,1)</f>
        <v>0</v>
      </c>
      <c r="DX11" s="1333"/>
      <c r="DY11" s="1333"/>
      <c r="DZ11" s="1333"/>
      <c r="EA11" s="1333"/>
      <c r="EB11" s="1333"/>
      <c r="EC11" s="1333" t="str">
        <f>MID(SUVAHAVUJ!AF153,10,1)</f>
        <v>0</v>
      </c>
      <c r="ED11" s="1333"/>
      <c r="EE11" s="1333"/>
      <c r="EF11" s="1333"/>
      <c r="EG11" s="1333"/>
      <c r="EH11" s="1306" t="str">
        <f>MID(SUVAHAVUJ!AF153,11,1)</f>
        <v>1</v>
      </c>
      <c r="EI11" s="1306"/>
      <c r="EJ11" s="1306"/>
      <c r="EK11" s="1306"/>
      <c r="EL11" s="1306"/>
      <c r="EM11" s="1316"/>
      <c r="EN11" s="354"/>
      <c r="EO11" s="355"/>
      <c r="EP11" s="1306" t="str">
        <f>MID(SUVAHAVUJ!AG153,1,1)</f>
        <v xml:space="preserve"> </v>
      </c>
      <c r="EQ11" s="1306"/>
      <c r="ER11" s="1306"/>
      <c r="ES11" s="1306"/>
      <c r="ET11" s="1306"/>
      <c r="EU11" s="1306"/>
      <c r="EV11" s="1306" t="str">
        <f>MID(SUVAHAVUJ!AG153,2,1)</f>
        <v xml:space="preserve"> </v>
      </c>
      <c r="EW11" s="1306"/>
      <c r="EX11" s="1306"/>
      <c r="EY11" s="1306"/>
      <c r="EZ11" s="1306"/>
      <c r="FA11" s="1306" t="str">
        <f>MID(SUVAHAVUJ!AG153,3,1)</f>
        <v xml:space="preserve"> </v>
      </c>
      <c r="FB11" s="1306"/>
      <c r="FC11" s="1306"/>
      <c r="FD11" s="1306"/>
      <c r="FE11" s="1306"/>
      <c r="FF11" s="1306"/>
      <c r="FG11" s="1306" t="str">
        <f>MID(SUVAHAVUJ!AG153,4,1)</f>
        <v xml:space="preserve"> </v>
      </c>
      <c r="FH11" s="1306"/>
      <c r="FI11" s="1306"/>
      <c r="FJ11" s="1306"/>
      <c r="FK11" s="1306"/>
      <c r="FL11" s="1307" t="str">
        <f>MID(SUVAHAVUJ!AG153,5,1)</f>
        <v xml:space="preserve"> </v>
      </c>
      <c r="FM11" s="1307"/>
      <c r="FN11" s="1307"/>
      <c r="FO11" s="1307"/>
      <c r="FP11" s="1307"/>
      <c r="FQ11" s="1307"/>
      <c r="FR11" s="1307" t="str">
        <f>MID(SUVAHAVUJ!AG153,6,1)</f>
        <v xml:space="preserve"> </v>
      </c>
      <c r="FS11" s="1307"/>
      <c r="FT11" s="1307"/>
      <c r="FU11" s="1307"/>
      <c r="FV11" s="1307"/>
      <c r="FW11" s="1331" t="str">
        <f>MID(SUVAHAVUJ!AG153,7,1)</f>
        <v>4</v>
      </c>
      <c r="FX11" s="1331"/>
      <c r="FY11" s="1331"/>
      <c r="FZ11" s="1331"/>
      <c r="GA11" s="1331"/>
      <c r="GB11" s="1331"/>
      <c r="GC11" s="1331" t="str">
        <f>MID(SUVAHAVUJ!AG153,8,1)</f>
        <v>6</v>
      </c>
      <c r="GD11" s="1331"/>
      <c r="GE11" s="1331"/>
      <c r="GF11" s="1331"/>
      <c r="GG11" s="1331"/>
      <c r="GH11" s="1331" t="str">
        <f>MID(SUVAHAVUJ!AG153,9,1)</f>
        <v>0</v>
      </c>
      <c r="GI11" s="1331"/>
      <c r="GJ11" s="1331"/>
      <c r="GK11" s="1331"/>
      <c r="GL11" s="1331"/>
      <c r="GM11" s="1331"/>
      <c r="GN11" s="1331" t="str">
        <f>MID(SUVAHAVUJ!AG153,10,1)</f>
        <v>0</v>
      </c>
      <c r="GO11" s="1331"/>
      <c r="GP11" s="1331"/>
      <c r="GQ11" s="1331"/>
      <c r="GR11" s="1331"/>
      <c r="GS11" s="1331" t="str">
        <f>MID(SUVAHAVUJ!AG153,11,1)</f>
        <v>0</v>
      </c>
      <c r="GT11" s="1331"/>
      <c r="GU11" s="1331"/>
      <c r="GV11" s="1331"/>
      <c r="GW11" s="1332"/>
    </row>
    <row r="12" spans="2:205" ht="24.6" customHeight="1" x14ac:dyDescent="0.2">
      <c r="B12" s="1459" t="s">
        <v>2512</v>
      </c>
      <c r="C12" s="1460"/>
      <c r="D12" s="1460"/>
      <c r="E12" s="1460"/>
      <c r="F12" s="1460"/>
      <c r="G12" s="1460"/>
      <c r="H12" s="1460"/>
      <c r="I12" s="1460"/>
      <c r="J12" s="1460"/>
      <c r="K12" s="1461"/>
      <c r="L12" s="1435" t="str">
        <f>SUVAHAVUJ!$D$154</f>
        <v>Zmeny stavu vnútroorganizačných zásob (+/-)
(účtová skupina 61)</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5</v>
      </c>
      <c r="BX12" s="1356"/>
      <c r="BY12" s="1356"/>
      <c r="BZ12" s="1356"/>
      <c r="CA12" s="1356"/>
      <c r="CB12" s="1356"/>
      <c r="CC12" s="1356"/>
      <c r="CD12" s="1357"/>
      <c r="CE12" s="1306" t="str">
        <f>MID(SUVAHAVUJ!AF154,1,1)</f>
        <v xml:space="preserve"> </v>
      </c>
      <c r="CF12" s="1306"/>
      <c r="CG12" s="1306"/>
      <c r="CH12" s="1306"/>
      <c r="CI12" s="1306"/>
      <c r="CJ12" s="1306" t="str">
        <f>MID(SUVAHAVUJ!AF154,2,1)</f>
        <v xml:space="preserve"> </v>
      </c>
      <c r="CK12" s="1306"/>
      <c r="CL12" s="1306"/>
      <c r="CM12" s="1306"/>
      <c r="CN12" s="1306"/>
      <c r="CO12" s="1306"/>
      <c r="CP12" s="1306" t="str">
        <f>MID(SUVAHAVUJ!AF154,3,1)</f>
        <v xml:space="preserve"> </v>
      </c>
      <c r="CQ12" s="1306"/>
      <c r="CR12" s="1306"/>
      <c r="CS12" s="1306"/>
      <c r="CT12" s="1306"/>
      <c r="CU12" s="1306" t="str">
        <f>MID(SUVAHAVUJ!AF154,4,1)</f>
        <v xml:space="preserve"> </v>
      </c>
      <c r="CV12" s="1306"/>
      <c r="CW12" s="1306"/>
      <c r="CX12" s="1306"/>
      <c r="CY12" s="1306"/>
      <c r="CZ12" s="1306"/>
      <c r="DA12" s="1306" t="str">
        <f>MID(SUVAHAVUJ!AF154,5,1)</f>
        <v xml:space="preserve"> </v>
      </c>
      <c r="DB12" s="1306"/>
      <c r="DC12" s="1306"/>
      <c r="DD12" s="1306"/>
      <c r="DE12" s="1306"/>
      <c r="DF12" s="1306" t="str">
        <f>MID(SUVAHAVUJ!AF154,6,1)</f>
        <v xml:space="preserve"> </v>
      </c>
      <c r="DG12" s="1306"/>
      <c r="DH12" s="1306"/>
      <c r="DI12" s="1306"/>
      <c r="DJ12" s="1306"/>
      <c r="DK12" s="1306"/>
      <c r="DL12" s="1306" t="str">
        <f>MID(SUVAHAVUJ!AF154,7,1)</f>
        <v xml:space="preserve"> </v>
      </c>
      <c r="DM12" s="1306"/>
      <c r="DN12" s="1306"/>
      <c r="DO12" s="1306"/>
      <c r="DP12" s="1306"/>
      <c r="DQ12" s="1306"/>
      <c r="DR12" s="1306" t="str">
        <f>MID(SUVAHAVUJ!AF154,8,1)</f>
        <v xml:space="preserve"> </v>
      </c>
      <c r="DS12" s="1306"/>
      <c r="DT12" s="1306"/>
      <c r="DU12" s="1306"/>
      <c r="DV12" s="1306"/>
      <c r="DW12" s="1333" t="str">
        <f>MID(SUVAHAVUJ!AF154,9,1)</f>
        <v xml:space="preserve"> </v>
      </c>
      <c r="DX12" s="1333"/>
      <c r="DY12" s="1333"/>
      <c r="DZ12" s="1333"/>
      <c r="EA12" s="1333"/>
      <c r="EB12" s="1333"/>
      <c r="EC12" s="1333" t="str">
        <f>MID(SUVAHAVUJ!AF154,10,1)</f>
        <v xml:space="preserve"> </v>
      </c>
      <c r="ED12" s="1333"/>
      <c r="EE12" s="1333"/>
      <c r="EF12" s="1333"/>
      <c r="EG12" s="1333"/>
      <c r="EH12" s="1306" t="str">
        <f>MID(SUVAHAVUJ!AF154,11,1)</f>
        <v>0</v>
      </c>
      <c r="EI12" s="1306"/>
      <c r="EJ12" s="1306"/>
      <c r="EK12" s="1306"/>
      <c r="EL12" s="1306"/>
      <c r="EM12" s="1316"/>
      <c r="EN12" s="354"/>
      <c r="EO12" s="355"/>
      <c r="EP12" s="1306" t="str">
        <f>MID(SUVAHAVUJ!AG154,1,1)</f>
        <v xml:space="preserve"> </v>
      </c>
      <c r="EQ12" s="1306"/>
      <c r="ER12" s="1306"/>
      <c r="ES12" s="1306"/>
      <c r="ET12" s="1306"/>
      <c r="EU12" s="1306"/>
      <c r="EV12" s="1306" t="str">
        <f>MID(SUVAHAVUJ!AG154,2,1)</f>
        <v xml:space="preserve"> </v>
      </c>
      <c r="EW12" s="1306"/>
      <c r="EX12" s="1306"/>
      <c r="EY12" s="1306"/>
      <c r="EZ12" s="1306"/>
      <c r="FA12" s="1306" t="str">
        <f>MID(SUVAHAVUJ!AG154,3,1)</f>
        <v xml:space="preserve"> </v>
      </c>
      <c r="FB12" s="1306"/>
      <c r="FC12" s="1306"/>
      <c r="FD12" s="1306"/>
      <c r="FE12" s="1306"/>
      <c r="FF12" s="1306"/>
      <c r="FG12" s="1306" t="str">
        <f>MID(SUVAHAVUJ!AG154,4,1)</f>
        <v xml:space="preserve"> </v>
      </c>
      <c r="FH12" s="1306"/>
      <c r="FI12" s="1306"/>
      <c r="FJ12" s="1306"/>
      <c r="FK12" s="1306"/>
      <c r="FL12" s="1307" t="str">
        <f>MID(SUVAHAVUJ!AG154,5,1)</f>
        <v xml:space="preserve"> </v>
      </c>
      <c r="FM12" s="1307"/>
      <c r="FN12" s="1307"/>
      <c r="FO12" s="1307"/>
      <c r="FP12" s="1307"/>
      <c r="FQ12" s="1307"/>
      <c r="FR12" s="1307" t="str">
        <f>MID(SUVAHAVUJ!AG154,6,1)</f>
        <v xml:space="preserve"> </v>
      </c>
      <c r="FS12" s="1307"/>
      <c r="FT12" s="1307"/>
      <c r="FU12" s="1307"/>
      <c r="FV12" s="1307"/>
      <c r="FW12" s="1331" t="str">
        <f>MID(SUVAHAVUJ!AG154,7,1)</f>
        <v xml:space="preserve"> </v>
      </c>
      <c r="FX12" s="1331"/>
      <c r="FY12" s="1331"/>
      <c r="FZ12" s="1331"/>
      <c r="GA12" s="1331"/>
      <c r="GB12" s="1331"/>
      <c r="GC12" s="1331" t="str">
        <f>MID(SUVAHAVUJ!AG154,8,1)</f>
        <v xml:space="preserve"> </v>
      </c>
      <c r="GD12" s="1331"/>
      <c r="GE12" s="1331"/>
      <c r="GF12" s="1331"/>
      <c r="GG12" s="1331"/>
      <c r="GH12" s="1331" t="str">
        <f>MID(SUVAHAVUJ!AG154,9,1)</f>
        <v xml:space="preserve"> </v>
      </c>
      <c r="GI12" s="1331"/>
      <c r="GJ12" s="1331"/>
      <c r="GK12" s="1331"/>
      <c r="GL12" s="1331"/>
      <c r="GM12" s="1331"/>
      <c r="GN12" s="1331" t="str">
        <f>MID(SUVAHAVUJ!AG154,10,1)</f>
        <v xml:space="preserve"> </v>
      </c>
      <c r="GO12" s="1331"/>
      <c r="GP12" s="1331"/>
      <c r="GQ12" s="1331"/>
      <c r="GR12" s="1331"/>
      <c r="GS12" s="1331" t="str">
        <f>MID(SUVAHAVUJ!AG154,11,1)</f>
        <v>0</v>
      </c>
      <c r="GT12" s="1331"/>
      <c r="GU12" s="1331"/>
      <c r="GV12" s="1331"/>
      <c r="GW12" s="1332"/>
    </row>
    <row r="13" spans="2:205" ht="24.6" customHeight="1" x14ac:dyDescent="0.2">
      <c r="B13" s="1459" t="s">
        <v>2516</v>
      </c>
      <c r="C13" s="1460"/>
      <c r="D13" s="1460"/>
      <c r="E13" s="1460"/>
      <c r="F13" s="1460"/>
      <c r="G13" s="1460"/>
      <c r="H13" s="1460"/>
      <c r="I13" s="1460"/>
      <c r="J13" s="1460"/>
      <c r="K13" s="1461"/>
      <c r="L13" s="1435" t="str">
        <f>SUVAHAVUJ!$D$155</f>
        <v>Aktivácia (účtová skupina 62)</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355" t="s">
        <v>21</v>
      </c>
      <c r="BX13" s="1356"/>
      <c r="BY13" s="1356"/>
      <c r="BZ13" s="1356"/>
      <c r="CA13" s="1356"/>
      <c r="CB13" s="1356"/>
      <c r="CC13" s="1356"/>
      <c r="CD13" s="1357"/>
      <c r="CE13" s="1306" t="str">
        <f>MID(SUVAHAVUJ!AF155,1,1)</f>
        <v xml:space="preserve"> </v>
      </c>
      <c r="CF13" s="1306"/>
      <c r="CG13" s="1306"/>
      <c r="CH13" s="1306"/>
      <c r="CI13" s="1306"/>
      <c r="CJ13" s="1306" t="str">
        <f>MID(SUVAHAVUJ!AF155,2,1)</f>
        <v xml:space="preserve"> </v>
      </c>
      <c r="CK13" s="1306"/>
      <c r="CL13" s="1306"/>
      <c r="CM13" s="1306"/>
      <c r="CN13" s="1306"/>
      <c r="CO13" s="1306"/>
      <c r="CP13" s="1306" t="str">
        <f>MID(SUVAHAVUJ!AF155,3,1)</f>
        <v xml:space="preserve"> </v>
      </c>
      <c r="CQ13" s="1306"/>
      <c r="CR13" s="1306"/>
      <c r="CS13" s="1306"/>
      <c r="CT13" s="1306"/>
      <c r="CU13" s="1306" t="str">
        <f>MID(SUVAHAVUJ!AF155,4,1)</f>
        <v xml:space="preserve"> </v>
      </c>
      <c r="CV13" s="1306"/>
      <c r="CW13" s="1306"/>
      <c r="CX13" s="1306"/>
      <c r="CY13" s="1306"/>
      <c r="CZ13" s="1306"/>
      <c r="DA13" s="1306" t="str">
        <f>MID(SUVAHAVUJ!AF155,5,1)</f>
        <v xml:space="preserve"> </v>
      </c>
      <c r="DB13" s="1306"/>
      <c r="DC13" s="1306"/>
      <c r="DD13" s="1306"/>
      <c r="DE13" s="1306"/>
      <c r="DF13" s="1306" t="str">
        <f>MID(SUVAHAVUJ!AF155,6,1)</f>
        <v xml:space="preserve"> </v>
      </c>
      <c r="DG13" s="1306"/>
      <c r="DH13" s="1306"/>
      <c r="DI13" s="1306"/>
      <c r="DJ13" s="1306"/>
      <c r="DK13" s="1306"/>
      <c r="DL13" s="1306" t="str">
        <f>MID(SUVAHAVUJ!AF155,7,1)</f>
        <v xml:space="preserve"> </v>
      </c>
      <c r="DM13" s="1306"/>
      <c r="DN13" s="1306"/>
      <c r="DO13" s="1306"/>
      <c r="DP13" s="1306"/>
      <c r="DQ13" s="1306"/>
      <c r="DR13" s="1306" t="str">
        <f>MID(SUVAHAVUJ!AF155,8,1)</f>
        <v xml:space="preserve"> </v>
      </c>
      <c r="DS13" s="1306"/>
      <c r="DT13" s="1306"/>
      <c r="DU13" s="1306"/>
      <c r="DV13" s="1306"/>
      <c r="DW13" s="1333" t="str">
        <f>MID(SUVAHAVUJ!AF155,9,1)</f>
        <v xml:space="preserve"> </v>
      </c>
      <c r="DX13" s="1333"/>
      <c r="DY13" s="1333"/>
      <c r="DZ13" s="1333"/>
      <c r="EA13" s="1333"/>
      <c r="EB13" s="1333"/>
      <c r="EC13" s="1333" t="str">
        <f>MID(SUVAHAVUJ!AF155,10,1)</f>
        <v xml:space="preserve"> </v>
      </c>
      <c r="ED13" s="1333"/>
      <c r="EE13" s="1333"/>
      <c r="EF13" s="1333"/>
      <c r="EG13" s="1333"/>
      <c r="EH13" s="1306" t="str">
        <f>MID(SUVAHAVUJ!AF155,11,1)</f>
        <v>0</v>
      </c>
      <c r="EI13" s="1306"/>
      <c r="EJ13" s="1306"/>
      <c r="EK13" s="1306"/>
      <c r="EL13" s="1306"/>
      <c r="EM13" s="1316"/>
      <c r="EN13" s="354"/>
      <c r="EO13" s="355"/>
      <c r="EP13" s="1306" t="str">
        <f>MID(SUVAHAVUJ!AG155,1,1)</f>
        <v xml:space="preserve"> </v>
      </c>
      <c r="EQ13" s="1306"/>
      <c r="ER13" s="1306"/>
      <c r="ES13" s="1306"/>
      <c r="ET13" s="1306"/>
      <c r="EU13" s="1306"/>
      <c r="EV13" s="1306" t="str">
        <f>MID(SUVAHAVUJ!AG155,2,1)</f>
        <v xml:space="preserve"> </v>
      </c>
      <c r="EW13" s="1306"/>
      <c r="EX13" s="1306"/>
      <c r="EY13" s="1306"/>
      <c r="EZ13" s="1306"/>
      <c r="FA13" s="1306" t="str">
        <f>MID(SUVAHAVUJ!AG155,3,1)</f>
        <v xml:space="preserve"> </v>
      </c>
      <c r="FB13" s="1306"/>
      <c r="FC13" s="1306"/>
      <c r="FD13" s="1306"/>
      <c r="FE13" s="1306"/>
      <c r="FF13" s="1306"/>
      <c r="FG13" s="1306" t="str">
        <f>MID(SUVAHAVUJ!AG155,4,1)</f>
        <v xml:space="preserve"> </v>
      </c>
      <c r="FH13" s="1306"/>
      <c r="FI13" s="1306"/>
      <c r="FJ13" s="1306"/>
      <c r="FK13" s="1306"/>
      <c r="FL13" s="1307" t="str">
        <f>MID(SUVAHAVUJ!AG155,5,1)</f>
        <v xml:space="preserve"> </v>
      </c>
      <c r="FM13" s="1307"/>
      <c r="FN13" s="1307"/>
      <c r="FO13" s="1307"/>
      <c r="FP13" s="1307"/>
      <c r="FQ13" s="1307"/>
      <c r="FR13" s="1307" t="str">
        <f>MID(SUVAHAVUJ!AG155,6,1)</f>
        <v xml:space="preserve"> </v>
      </c>
      <c r="FS13" s="1307"/>
      <c r="FT13" s="1307"/>
      <c r="FU13" s="1307"/>
      <c r="FV13" s="1307"/>
      <c r="FW13" s="1331" t="str">
        <f>MID(SUVAHAVUJ!AG155,7,1)</f>
        <v xml:space="preserve"> </v>
      </c>
      <c r="FX13" s="1331"/>
      <c r="FY13" s="1331"/>
      <c r="FZ13" s="1331"/>
      <c r="GA13" s="1331"/>
      <c r="GB13" s="1331"/>
      <c r="GC13" s="1331" t="str">
        <f>MID(SUVAHAVUJ!AG155,8,1)</f>
        <v xml:space="preserve"> </v>
      </c>
      <c r="GD13" s="1331"/>
      <c r="GE13" s="1331"/>
      <c r="GF13" s="1331"/>
      <c r="GG13" s="1331"/>
      <c r="GH13" s="1331" t="str">
        <f>MID(SUVAHAVUJ!AG155,9,1)</f>
        <v xml:space="preserve"> </v>
      </c>
      <c r="GI13" s="1331"/>
      <c r="GJ13" s="1331"/>
      <c r="GK13" s="1331"/>
      <c r="GL13" s="1331"/>
      <c r="GM13" s="1331"/>
      <c r="GN13" s="1331" t="str">
        <f>MID(SUVAHAVUJ!AG155,10,1)</f>
        <v xml:space="preserve"> </v>
      </c>
      <c r="GO13" s="1331"/>
      <c r="GP13" s="1331"/>
      <c r="GQ13" s="1331"/>
      <c r="GR13" s="1331"/>
      <c r="GS13" s="1331" t="str">
        <f>MID(SUVAHAVUJ!AG155,11,1)</f>
        <v>0</v>
      </c>
      <c r="GT13" s="1331"/>
      <c r="GU13" s="1331"/>
      <c r="GV13" s="1331"/>
      <c r="GW13" s="1332"/>
    </row>
    <row r="14" spans="2:205" ht="24.6" customHeight="1" x14ac:dyDescent="0.2">
      <c r="B14" s="1459" t="s">
        <v>2519</v>
      </c>
      <c r="C14" s="1460"/>
      <c r="D14" s="1460"/>
      <c r="E14" s="1460"/>
      <c r="F14" s="1460"/>
      <c r="G14" s="1460"/>
      <c r="H14" s="1460"/>
      <c r="I14" s="1460"/>
      <c r="J14" s="1460"/>
      <c r="K14" s="1461"/>
      <c r="L14" s="1435" t="str">
        <f>SUVAHAVUJ!$D$156</f>
        <v>Tržby z predaja dlhodobého nehmotného majetku, dlhodobého hmotného majetku a materiálu (641, 642)</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355" t="s">
        <v>39</v>
      </c>
      <c r="BX14" s="1356"/>
      <c r="BY14" s="1356"/>
      <c r="BZ14" s="1356"/>
      <c r="CA14" s="1356"/>
      <c r="CB14" s="1356"/>
      <c r="CC14" s="1356"/>
      <c r="CD14" s="1357"/>
      <c r="CE14" s="1306" t="str">
        <f>MID(SUVAHAVUJ!AF156,1,1)</f>
        <v xml:space="preserve"> </v>
      </c>
      <c r="CF14" s="1306"/>
      <c r="CG14" s="1306"/>
      <c r="CH14" s="1306"/>
      <c r="CI14" s="1306"/>
      <c r="CJ14" s="1306" t="str">
        <f>MID(SUVAHAVUJ!AF156,2,1)</f>
        <v xml:space="preserve"> </v>
      </c>
      <c r="CK14" s="1306"/>
      <c r="CL14" s="1306"/>
      <c r="CM14" s="1306"/>
      <c r="CN14" s="1306"/>
      <c r="CO14" s="1306"/>
      <c r="CP14" s="1306" t="str">
        <f>MID(SUVAHAVUJ!AF156,3,1)</f>
        <v xml:space="preserve"> </v>
      </c>
      <c r="CQ14" s="1306"/>
      <c r="CR14" s="1306"/>
      <c r="CS14" s="1306"/>
      <c r="CT14" s="1306"/>
      <c r="CU14" s="1306" t="str">
        <f>MID(SUVAHAVUJ!AF156,4,1)</f>
        <v xml:space="preserve"> </v>
      </c>
      <c r="CV14" s="1306"/>
      <c r="CW14" s="1306"/>
      <c r="CX14" s="1306"/>
      <c r="CY14" s="1306"/>
      <c r="CZ14" s="1306"/>
      <c r="DA14" s="1306" t="str">
        <f>MID(SUVAHAVUJ!AF156,5,1)</f>
        <v xml:space="preserve"> </v>
      </c>
      <c r="DB14" s="1306"/>
      <c r="DC14" s="1306"/>
      <c r="DD14" s="1306"/>
      <c r="DE14" s="1306"/>
      <c r="DF14" s="1306" t="str">
        <f>MID(SUVAHAVUJ!AF156,6,1)</f>
        <v xml:space="preserve"> </v>
      </c>
      <c r="DG14" s="1306"/>
      <c r="DH14" s="1306"/>
      <c r="DI14" s="1306"/>
      <c r="DJ14" s="1306"/>
      <c r="DK14" s="1306"/>
      <c r="DL14" s="1306" t="str">
        <f>MID(SUVAHAVUJ!AF156,7,1)</f>
        <v xml:space="preserve"> </v>
      </c>
      <c r="DM14" s="1306"/>
      <c r="DN14" s="1306"/>
      <c r="DO14" s="1306"/>
      <c r="DP14" s="1306"/>
      <c r="DQ14" s="1306"/>
      <c r="DR14" s="1306" t="str">
        <f>MID(SUVAHAVUJ!AF156,8,1)</f>
        <v xml:space="preserve"> </v>
      </c>
      <c r="DS14" s="1306"/>
      <c r="DT14" s="1306"/>
      <c r="DU14" s="1306"/>
      <c r="DV14" s="1306"/>
      <c r="DW14" s="1333" t="str">
        <f>MID(SUVAHAVUJ!AF156,9,1)</f>
        <v xml:space="preserve"> </v>
      </c>
      <c r="DX14" s="1333"/>
      <c r="DY14" s="1333"/>
      <c r="DZ14" s="1333"/>
      <c r="EA14" s="1333"/>
      <c r="EB14" s="1333"/>
      <c r="EC14" s="1333" t="str">
        <f>MID(SUVAHAVUJ!AF156,10,1)</f>
        <v xml:space="preserve"> </v>
      </c>
      <c r="ED14" s="1333"/>
      <c r="EE14" s="1333"/>
      <c r="EF14" s="1333"/>
      <c r="EG14" s="1333"/>
      <c r="EH14" s="1306" t="str">
        <f>MID(SUVAHAVUJ!AF156,11,1)</f>
        <v>0</v>
      </c>
      <c r="EI14" s="1306"/>
      <c r="EJ14" s="1306"/>
      <c r="EK14" s="1306"/>
      <c r="EL14" s="1306"/>
      <c r="EM14" s="1316"/>
      <c r="EN14" s="354"/>
      <c r="EO14" s="355"/>
      <c r="EP14" s="1306" t="str">
        <f>MID(SUVAHAVUJ!AG156,1,1)</f>
        <v xml:space="preserve"> </v>
      </c>
      <c r="EQ14" s="1306"/>
      <c r="ER14" s="1306"/>
      <c r="ES14" s="1306"/>
      <c r="ET14" s="1306"/>
      <c r="EU14" s="1306"/>
      <c r="EV14" s="1306" t="str">
        <f>MID(SUVAHAVUJ!AG156,2,1)</f>
        <v xml:space="preserve"> </v>
      </c>
      <c r="EW14" s="1306"/>
      <c r="EX14" s="1306"/>
      <c r="EY14" s="1306"/>
      <c r="EZ14" s="1306"/>
      <c r="FA14" s="1306" t="str">
        <f>MID(SUVAHAVUJ!AG156,3,1)</f>
        <v xml:space="preserve"> </v>
      </c>
      <c r="FB14" s="1306"/>
      <c r="FC14" s="1306"/>
      <c r="FD14" s="1306"/>
      <c r="FE14" s="1306"/>
      <c r="FF14" s="1306"/>
      <c r="FG14" s="1306" t="str">
        <f>MID(SUVAHAVUJ!AG156,4,1)</f>
        <v xml:space="preserve"> </v>
      </c>
      <c r="FH14" s="1306"/>
      <c r="FI14" s="1306"/>
      <c r="FJ14" s="1306"/>
      <c r="FK14" s="1306"/>
      <c r="FL14" s="1307" t="str">
        <f>MID(SUVAHAVUJ!AG156,5,1)</f>
        <v xml:space="preserve"> </v>
      </c>
      <c r="FM14" s="1307"/>
      <c r="FN14" s="1307"/>
      <c r="FO14" s="1307"/>
      <c r="FP14" s="1307"/>
      <c r="FQ14" s="1307"/>
      <c r="FR14" s="1307" t="str">
        <f>MID(SUVAHAVUJ!AG156,6,1)</f>
        <v xml:space="preserve"> </v>
      </c>
      <c r="FS14" s="1307"/>
      <c r="FT14" s="1307"/>
      <c r="FU14" s="1307"/>
      <c r="FV14" s="1307"/>
      <c r="FW14" s="1331" t="str">
        <f>MID(SUVAHAVUJ!AG156,7,1)</f>
        <v xml:space="preserve"> </v>
      </c>
      <c r="FX14" s="1331"/>
      <c r="FY14" s="1331"/>
      <c r="FZ14" s="1331"/>
      <c r="GA14" s="1331"/>
      <c r="GB14" s="1331"/>
      <c r="GC14" s="1331" t="str">
        <f>MID(SUVAHAVUJ!AG156,8,1)</f>
        <v xml:space="preserve"> </v>
      </c>
      <c r="GD14" s="1331"/>
      <c r="GE14" s="1331"/>
      <c r="GF14" s="1331"/>
      <c r="GG14" s="1331"/>
      <c r="GH14" s="1331" t="str">
        <f>MID(SUVAHAVUJ!AG156,9,1)</f>
        <v xml:space="preserve"> </v>
      </c>
      <c r="GI14" s="1331"/>
      <c r="GJ14" s="1331"/>
      <c r="GK14" s="1331"/>
      <c r="GL14" s="1331"/>
      <c r="GM14" s="1331"/>
      <c r="GN14" s="1331" t="str">
        <f>MID(SUVAHAVUJ!AG156,10,1)</f>
        <v xml:space="preserve"> </v>
      </c>
      <c r="GO14" s="1331"/>
      <c r="GP14" s="1331"/>
      <c r="GQ14" s="1331"/>
      <c r="GR14" s="1331"/>
      <c r="GS14" s="1331" t="str">
        <f>MID(SUVAHAVUJ!AG156,11,1)</f>
        <v>0</v>
      </c>
      <c r="GT14" s="1331"/>
      <c r="GU14" s="1331"/>
      <c r="GV14" s="1331"/>
      <c r="GW14" s="1332"/>
    </row>
    <row r="15" spans="2:205" ht="24.6" customHeight="1" x14ac:dyDescent="0.2">
      <c r="B15" s="1459" t="s">
        <v>2522</v>
      </c>
      <c r="C15" s="1460"/>
      <c r="D15" s="1460"/>
      <c r="E15" s="1460"/>
      <c r="F15" s="1460"/>
      <c r="G15" s="1460"/>
      <c r="H15" s="1460"/>
      <c r="I15" s="1460"/>
      <c r="J15" s="1460"/>
      <c r="K15" s="1461"/>
      <c r="L15" s="1435" t="str">
        <f>SUVAHAVUJ!$D$157</f>
        <v>Ostatné výnosy z hospodárskej činnosti (644, 645, 646, 648, 655, 657)</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355" t="s">
        <v>922</v>
      </c>
      <c r="BX15" s="1356"/>
      <c r="BY15" s="1356"/>
      <c r="BZ15" s="1356"/>
      <c r="CA15" s="1356"/>
      <c r="CB15" s="1356"/>
      <c r="CC15" s="1356"/>
      <c r="CD15" s="1357"/>
      <c r="CE15" s="1306" t="str">
        <f>MID(SUVAHAVUJ!AF157,1,1)</f>
        <v xml:space="preserve"> </v>
      </c>
      <c r="CF15" s="1306"/>
      <c r="CG15" s="1306"/>
      <c r="CH15" s="1306"/>
      <c r="CI15" s="1306"/>
      <c r="CJ15" s="1306" t="str">
        <f>MID(SUVAHAVUJ!AF157,2,1)</f>
        <v xml:space="preserve"> </v>
      </c>
      <c r="CK15" s="1306"/>
      <c r="CL15" s="1306"/>
      <c r="CM15" s="1306"/>
      <c r="CN15" s="1306"/>
      <c r="CO15" s="1306"/>
      <c r="CP15" s="1306" t="str">
        <f>MID(SUVAHAVUJ!AF157,3,1)</f>
        <v xml:space="preserve"> </v>
      </c>
      <c r="CQ15" s="1306"/>
      <c r="CR15" s="1306"/>
      <c r="CS15" s="1306"/>
      <c r="CT15" s="1306"/>
      <c r="CU15" s="1306" t="str">
        <f>MID(SUVAHAVUJ!AF157,4,1)</f>
        <v xml:space="preserve"> </v>
      </c>
      <c r="CV15" s="1306"/>
      <c r="CW15" s="1306"/>
      <c r="CX15" s="1306"/>
      <c r="CY15" s="1306"/>
      <c r="CZ15" s="1306"/>
      <c r="DA15" s="1306" t="str">
        <f>MID(SUVAHAVUJ!AF157,5,1)</f>
        <v xml:space="preserve"> </v>
      </c>
      <c r="DB15" s="1306"/>
      <c r="DC15" s="1306"/>
      <c r="DD15" s="1306"/>
      <c r="DE15" s="1306"/>
      <c r="DF15" s="1306" t="str">
        <f>MID(SUVAHAVUJ!AF157,6,1)</f>
        <v xml:space="preserve"> </v>
      </c>
      <c r="DG15" s="1306"/>
      <c r="DH15" s="1306"/>
      <c r="DI15" s="1306"/>
      <c r="DJ15" s="1306"/>
      <c r="DK15" s="1306"/>
      <c r="DL15" s="1306" t="str">
        <f>MID(SUVAHAVUJ!AF157,7,1)</f>
        <v xml:space="preserve"> </v>
      </c>
      <c r="DM15" s="1306"/>
      <c r="DN15" s="1306"/>
      <c r="DO15" s="1306"/>
      <c r="DP15" s="1306"/>
      <c r="DQ15" s="1306"/>
      <c r="DR15" s="1306" t="str">
        <f>MID(SUVAHAVUJ!AF157,8,1)</f>
        <v xml:space="preserve"> </v>
      </c>
      <c r="DS15" s="1306"/>
      <c r="DT15" s="1306"/>
      <c r="DU15" s="1306"/>
      <c r="DV15" s="1306"/>
      <c r="DW15" s="1333" t="str">
        <f>MID(SUVAHAVUJ!AF157,9,1)</f>
        <v xml:space="preserve"> </v>
      </c>
      <c r="DX15" s="1333"/>
      <c r="DY15" s="1333"/>
      <c r="DZ15" s="1333"/>
      <c r="EA15" s="1333"/>
      <c r="EB15" s="1333"/>
      <c r="EC15" s="1333" t="str">
        <f>MID(SUVAHAVUJ!AF157,10,1)</f>
        <v xml:space="preserve"> </v>
      </c>
      <c r="ED15" s="1333"/>
      <c r="EE15" s="1333"/>
      <c r="EF15" s="1333"/>
      <c r="EG15" s="1333"/>
      <c r="EH15" s="1306" t="str">
        <f>MID(SUVAHAVUJ!AF157,11,1)</f>
        <v>0</v>
      </c>
      <c r="EI15" s="1306"/>
      <c r="EJ15" s="1306"/>
      <c r="EK15" s="1306"/>
      <c r="EL15" s="1306"/>
      <c r="EM15" s="1316"/>
      <c r="EN15" s="354"/>
      <c r="EO15" s="355"/>
      <c r="EP15" s="1306" t="str">
        <f>MID(SUVAHAVUJ!AG157,1,1)</f>
        <v xml:space="preserve"> </v>
      </c>
      <c r="EQ15" s="1306"/>
      <c r="ER15" s="1306"/>
      <c r="ES15" s="1306"/>
      <c r="ET15" s="1306"/>
      <c r="EU15" s="1306"/>
      <c r="EV15" s="1306" t="str">
        <f>MID(SUVAHAVUJ!AG157,2,1)</f>
        <v xml:space="preserve"> </v>
      </c>
      <c r="EW15" s="1306"/>
      <c r="EX15" s="1306"/>
      <c r="EY15" s="1306"/>
      <c r="EZ15" s="1306"/>
      <c r="FA15" s="1306" t="str">
        <f>MID(SUVAHAVUJ!AG157,3,1)</f>
        <v xml:space="preserve"> </v>
      </c>
      <c r="FB15" s="1306"/>
      <c r="FC15" s="1306"/>
      <c r="FD15" s="1306"/>
      <c r="FE15" s="1306"/>
      <c r="FF15" s="1306"/>
      <c r="FG15" s="1306" t="str">
        <f>MID(SUVAHAVUJ!AG157,4,1)</f>
        <v xml:space="preserve"> </v>
      </c>
      <c r="FH15" s="1306"/>
      <c r="FI15" s="1306"/>
      <c r="FJ15" s="1306"/>
      <c r="FK15" s="1306"/>
      <c r="FL15" s="1307" t="str">
        <f>MID(SUVAHAVUJ!AG157,5,1)</f>
        <v xml:space="preserve"> </v>
      </c>
      <c r="FM15" s="1307"/>
      <c r="FN15" s="1307"/>
      <c r="FO15" s="1307"/>
      <c r="FP15" s="1307"/>
      <c r="FQ15" s="1307"/>
      <c r="FR15" s="1307" t="str">
        <f>MID(SUVAHAVUJ!AG157,6,1)</f>
        <v xml:space="preserve"> </v>
      </c>
      <c r="FS15" s="1307"/>
      <c r="FT15" s="1307"/>
      <c r="FU15" s="1307"/>
      <c r="FV15" s="1307"/>
      <c r="FW15" s="1331" t="str">
        <f>MID(SUVAHAVUJ!AG157,7,1)</f>
        <v xml:space="preserve"> </v>
      </c>
      <c r="FX15" s="1331"/>
      <c r="FY15" s="1331"/>
      <c r="FZ15" s="1331"/>
      <c r="GA15" s="1331"/>
      <c r="GB15" s="1331"/>
      <c r="GC15" s="1331" t="str">
        <f>MID(SUVAHAVUJ!AG157,8,1)</f>
        <v xml:space="preserve"> </v>
      </c>
      <c r="GD15" s="1331"/>
      <c r="GE15" s="1331"/>
      <c r="GF15" s="1331"/>
      <c r="GG15" s="1331"/>
      <c r="GH15" s="1331" t="str">
        <f>MID(SUVAHAVUJ!AG157,9,1)</f>
        <v xml:space="preserve"> </v>
      </c>
      <c r="GI15" s="1331"/>
      <c r="GJ15" s="1331"/>
      <c r="GK15" s="1331"/>
      <c r="GL15" s="1331"/>
      <c r="GM15" s="1331"/>
      <c r="GN15" s="1331" t="str">
        <f>MID(SUVAHAVUJ!AG157,10,1)</f>
        <v xml:space="preserve"> </v>
      </c>
      <c r="GO15" s="1331"/>
      <c r="GP15" s="1331"/>
      <c r="GQ15" s="1331"/>
      <c r="GR15" s="1331"/>
      <c r="GS15" s="1331" t="str">
        <f>MID(SUVAHAVUJ!AG157,11,1)</f>
        <v>0</v>
      </c>
      <c r="GT15" s="1331"/>
      <c r="GU15" s="1331"/>
      <c r="GV15" s="1331"/>
      <c r="GW15" s="1332"/>
    </row>
    <row r="16" spans="2:205" ht="24.6" customHeight="1" x14ac:dyDescent="0.2">
      <c r="B16" s="1452" t="s">
        <v>2497</v>
      </c>
      <c r="C16" s="1453"/>
      <c r="D16" s="1453"/>
      <c r="E16" s="1453"/>
      <c r="F16" s="1453"/>
      <c r="G16" s="1453"/>
      <c r="H16" s="1453"/>
      <c r="I16" s="1453"/>
      <c r="J16" s="1453"/>
      <c r="K16" s="1454"/>
      <c r="L16" s="1437" t="str">
        <f>SUVAHAVUJ!$D$158</f>
        <v>Náklady na hospodársku činnosť spolu r. 11 + r. 12
+ r. 13 + r. 14 + r. 15 + r. 20 +r. 21 + r. 24 + r. 25 + r. 26</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347" t="s">
        <v>795</v>
      </c>
      <c r="BX16" s="1348"/>
      <c r="BY16" s="1348"/>
      <c r="BZ16" s="1348"/>
      <c r="CA16" s="1348"/>
      <c r="CB16" s="1348"/>
      <c r="CC16" s="1348"/>
      <c r="CD16" s="1349"/>
      <c r="CE16" s="1306" t="str">
        <f>MID(SUVAHAVUJ!AF158,1,1)</f>
        <v xml:space="preserve"> </v>
      </c>
      <c r="CF16" s="1306"/>
      <c r="CG16" s="1306"/>
      <c r="CH16" s="1306"/>
      <c r="CI16" s="1306"/>
      <c r="CJ16" s="1306" t="str">
        <f>MID(SUVAHAVUJ!AF158,2,1)</f>
        <v xml:space="preserve"> </v>
      </c>
      <c r="CK16" s="1306"/>
      <c r="CL16" s="1306"/>
      <c r="CM16" s="1306"/>
      <c r="CN16" s="1306"/>
      <c r="CO16" s="1306"/>
      <c r="CP16" s="1306" t="str">
        <f>MID(SUVAHAVUJ!AF158,3,1)</f>
        <v xml:space="preserve"> </v>
      </c>
      <c r="CQ16" s="1306"/>
      <c r="CR16" s="1306"/>
      <c r="CS16" s="1306"/>
      <c r="CT16" s="1306"/>
      <c r="CU16" s="1306" t="str">
        <f>MID(SUVAHAVUJ!AF158,4,1)</f>
        <v xml:space="preserve"> </v>
      </c>
      <c r="CV16" s="1306"/>
      <c r="CW16" s="1306"/>
      <c r="CX16" s="1306"/>
      <c r="CY16" s="1306"/>
      <c r="CZ16" s="1306"/>
      <c r="DA16" s="1306" t="str">
        <f>MID(SUVAHAVUJ!AF158,5,1)</f>
        <v xml:space="preserve"> </v>
      </c>
      <c r="DB16" s="1306"/>
      <c r="DC16" s="1306"/>
      <c r="DD16" s="1306"/>
      <c r="DE16" s="1306"/>
      <c r="DF16" s="1306" t="str">
        <f>MID(SUVAHAVUJ!AF158,6,1)</f>
        <v xml:space="preserve"> </v>
      </c>
      <c r="DG16" s="1306"/>
      <c r="DH16" s="1306"/>
      <c r="DI16" s="1306"/>
      <c r="DJ16" s="1306"/>
      <c r="DK16" s="1306"/>
      <c r="DL16" s="1306" t="str">
        <f>MID(SUVAHAVUJ!AF158,7,1)</f>
        <v>3</v>
      </c>
      <c r="DM16" s="1306"/>
      <c r="DN16" s="1306"/>
      <c r="DO16" s="1306"/>
      <c r="DP16" s="1306"/>
      <c r="DQ16" s="1306"/>
      <c r="DR16" s="1306" t="str">
        <f>MID(SUVAHAVUJ!AF158,8,1)</f>
        <v>5</v>
      </c>
      <c r="DS16" s="1306"/>
      <c r="DT16" s="1306"/>
      <c r="DU16" s="1306"/>
      <c r="DV16" s="1306"/>
      <c r="DW16" s="1333" t="str">
        <f>MID(SUVAHAVUJ!AF158,9,1)</f>
        <v>0</v>
      </c>
      <c r="DX16" s="1333"/>
      <c r="DY16" s="1333"/>
      <c r="DZ16" s="1333"/>
      <c r="EA16" s="1333"/>
      <c r="EB16" s="1333"/>
      <c r="EC16" s="1333" t="str">
        <f>MID(SUVAHAVUJ!AF158,10,1)</f>
        <v>0</v>
      </c>
      <c r="ED16" s="1333"/>
      <c r="EE16" s="1333"/>
      <c r="EF16" s="1333"/>
      <c r="EG16" s="1333"/>
      <c r="EH16" s="1306" t="str">
        <f>MID(SUVAHAVUJ!AF158,11,1)</f>
        <v>0</v>
      </c>
      <c r="EI16" s="1306"/>
      <c r="EJ16" s="1306"/>
      <c r="EK16" s="1306"/>
      <c r="EL16" s="1306"/>
      <c r="EM16" s="1316"/>
      <c r="EN16" s="354"/>
      <c r="EO16" s="355"/>
      <c r="EP16" s="1306" t="str">
        <f>MID(SUVAHAVUJ!AG158,1,1)</f>
        <v xml:space="preserve"> </v>
      </c>
      <c r="EQ16" s="1306"/>
      <c r="ER16" s="1306"/>
      <c r="ES16" s="1306"/>
      <c r="ET16" s="1306"/>
      <c r="EU16" s="1306"/>
      <c r="EV16" s="1306" t="str">
        <f>MID(SUVAHAVUJ!AG158,2,1)</f>
        <v xml:space="preserve"> </v>
      </c>
      <c r="EW16" s="1306"/>
      <c r="EX16" s="1306"/>
      <c r="EY16" s="1306"/>
      <c r="EZ16" s="1306"/>
      <c r="FA16" s="1306" t="str">
        <f>MID(SUVAHAVUJ!AG158,3,1)</f>
        <v xml:space="preserve"> </v>
      </c>
      <c r="FB16" s="1306"/>
      <c r="FC16" s="1306"/>
      <c r="FD16" s="1306"/>
      <c r="FE16" s="1306"/>
      <c r="FF16" s="1306"/>
      <c r="FG16" s="1306" t="str">
        <f>MID(SUVAHAVUJ!AG158,4,1)</f>
        <v xml:space="preserve"> </v>
      </c>
      <c r="FH16" s="1306"/>
      <c r="FI16" s="1306"/>
      <c r="FJ16" s="1306"/>
      <c r="FK16" s="1306"/>
      <c r="FL16" s="1307" t="str">
        <f>MID(SUVAHAVUJ!AG158,5,1)</f>
        <v xml:space="preserve"> </v>
      </c>
      <c r="FM16" s="1307"/>
      <c r="FN16" s="1307"/>
      <c r="FO16" s="1307"/>
      <c r="FP16" s="1307"/>
      <c r="FQ16" s="1307"/>
      <c r="FR16" s="1307" t="str">
        <f>MID(SUVAHAVUJ!AG158,6,1)</f>
        <v xml:space="preserve"> </v>
      </c>
      <c r="FS16" s="1307"/>
      <c r="FT16" s="1307"/>
      <c r="FU16" s="1307"/>
      <c r="FV16" s="1307"/>
      <c r="FW16" s="1331" t="str">
        <f>MID(SUVAHAVUJ!AG158,7,1)</f>
        <v>6</v>
      </c>
      <c r="FX16" s="1331"/>
      <c r="FY16" s="1331"/>
      <c r="FZ16" s="1331"/>
      <c r="GA16" s="1331"/>
      <c r="GB16" s="1331"/>
      <c r="GC16" s="1331" t="str">
        <f>MID(SUVAHAVUJ!AG158,8,1)</f>
        <v>0</v>
      </c>
      <c r="GD16" s="1331"/>
      <c r="GE16" s="1331"/>
      <c r="GF16" s="1331"/>
      <c r="GG16" s="1331"/>
      <c r="GH16" s="1331" t="str">
        <f>MID(SUVAHAVUJ!AG158,9,1)</f>
        <v>0</v>
      </c>
      <c r="GI16" s="1331"/>
      <c r="GJ16" s="1331"/>
      <c r="GK16" s="1331"/>
      <c r="GL16" s="1331"/>
      <c r="GM16" s="1331"/>
      <c r="GN16" s="1331" t="str">
        <f>MID(SUVAHAVUJ!AG158,10,1)</f>
        <v>0</v>
      </c>
      <c r="GO16" s="1331"/>
      <c r="GP16" s="1331"/>
      <c r="GQ16" s="1331"/>
      <c r="GR16" s="1331"/>
      <c r="GS16" s="1331" t="str">
        <f>MID(SUVAHAVUJ!AG158,11,1)</f>
        <v>0</v>
      </c>
      <c r="GT16" s="1331"/>
      <c r="GU16" s="1331"/>
      <c r="GV16" s="1331"/>
      <c r="GW16" s="1332"/>
    </row>
    <row r="17" spans="1:205" ht="24.6" customHeight="1" x14ac:dyDescent="0.2">
      <c r="B17" s="1459" t="s">
        <v>1876</v>
      </c>
      <c r="C17" s="1460"/>
      <c r="D17" s="1460"/>
      <c r="E17" s="1460"/>
      <c r="F17" s="1460"/>
      <c r="G17" s="1460"/>
      <c r="H17" s="1460"/>
      <c r="I17" s="1460"/>
      <c r="J17" s="1460"/>
      <c r="K17" s="1461"/>
      <c r="L17" s="1435" t="str">
        <f>SUVAHAVUJ!$D$159</f>
        <v>Náklady vynaložené na obstaranie predaného tovaru (504, 507)</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355" t="s">
        <v>1023</v>
      </c>
      <c r="BX17" s="1356"/>
      <c r="BY17" s="1356"/>
      <c r="BZ17" s="1356"/>
      <c r="CA17" s="1356"/>
      <c r="CB17" s="1356"/>
      <c r="CC17" s="1356"/>
      <c r="CD17" s="1357"/>
      <c r="CE17" s="1306" t="str">
        <f>MID(SUVAHAVUJ!AF159,1,1)</f>
        <v xml:space="preserve"> </v>
      </c>
      <c r="CF17" s="1306"/>
      <c r="CG17" s="1306"/>
      <c r="CH17" s="1306"/>
      <c r="CI17" s="1306"/>
      <c r="CJ17" s="1306" t="str">
        <f>MID(SUVAHAVUJ!AF159,2,1)</f>
        <v xml:space="preserve"> </v>
      </c>
      <c r="CK17" s="1306"/>
      <c r="CL17" s="1306"/>
      <c r="CM17" s="1306"/>
      <c r="CN17" s="1306"/>
      <c r="CO17" s="1306"/>
      <c r="CP17" s="1306" t="str">
        <f>MID(SUVAHAVUJ!AF159,3,1)</f>
        <v xml:space="preserve"> </v>
      </c>
      <c r="CQ17" s="1306"/>
      <c r="CR17" s="1306"/>
      <c r="CS17" s="1306"/>
      <c r="CT17" s="1306"/>
      <c r="CU17" s="1306" t="str">
        <f>MID(SUVAHAVUJ!AF159,4,1)</f>
        <v xml:space="preserve"> </v>
      </c>
      <c r="CV17" s="1306"/>
      <c r="CW17" s="1306"/>
      <c r="CX17" s="1306"/>
      <c r="CY17" s="1306"/>
      <c r="CZ17" s="1306"/>
      <c r="DA17" s="1306" t="str">
        <f>MID(SUVAHAVUJ!AF159,5,1)</f>
        <v xml:space="preserve"> </v>
      </c>
      <c r="DB17" s="1306"/>
      <c r="DC17" s="1306"/>
      <c r="DD17" s="1306"/>
      <c r="DE17" s="1306"/>
      <c r="DF17" s="1306" t="str">
        <f>MID(SUVAHAVUJ!AF159,6,1)</f>
        <v xml:space="preserve"> </v>
      </c>
      <c r="DG17" s="1306"/>
      <c r="DH17" s="1306"/>
      <c r="DI17" s="1306"/>
      <c r="DJ17" s="1306"/>
      <c r="DK17" s="1306"/>
      <c r="DL17" s="1306" t="str">
        <f>MID(SUVAHAVUJ!AF159,7,1)</f>
        <v xml:space="preserve"> </v>
      </c>
      <c r="DM17" s="1306"/>
      <c r="DN17" s="1306"/>
      <c r="DO17" s="1306"/>
      <c r="DP17" s="1306"/>
      <c r="DQ17" s="1306"/>
      <c r="DR17" s="1306" t="str">
        <f>MID(SUVAHAVUJ!AF159,8,1)</f>
        <v xml:space="preserve"> </v>
      </c>
      <c r="DS17" s="1306"/>
      <c r="DT17" s="1306"/>
      <c r="DU17" s="1306"/>
      <c r="DV17" s="1306"/>
      <c r="DW17" s="1333" t="str">
        <f>MID(SUVAHAVUJ!AF159,9,1)</f>
        <v xml:space="preserve"> </v>
      </c>
      <c r="DX17" s="1333"/>
      <c r="DY17" s="1333"/>
      <c r="DZ17" s="1333"/>
      <c r="EA17" s="1333"/>
      <c r="EB17" s="1333"/>
      <c r="EC17" s="1333" t="str">
        <f>MID(SUVAHAVUJ!AF159,10,1)</f>
        <v xml:space="preserve"> </v>
      </c>
      <c r="ED17" s="1333"/>
      <c r="EE17" s="1333"/>
      <c r="EF17" s="1333"/>
      <c r="EG17" s="1333"/>
      <c r="EH17" s="1306" t="str">
        <f>MID(SUVAHAVUJ!AF159,11,1)</f>
        <v>0</v>
      </c>
      <c r="EI17" s="1306"/>
      <c r="EJ17" s="1306"/>
      <c r="EK17" s="1306"/>
      <c r="EL17" s="1306"/>
      <c r="EM17" s="1316"/>
      <c r="EN17" s="354"/>
      <c r="EO17" s="355"/>
      <c r="EP17" s="1306" t="str">
        <f>MID(SUVAHAVUJ!AG159,1,1)</f>
        <v xml:space="preserve"> </v>
      </c>
      <c r="EQ17" s="1306"/>
      <c r="ER17" s="1306"/>
      <c r="ES17" s="1306"/>
      <c r="ET17" s="1306"/>
      <c r="EU17" s="1306"/>
      <c r="EV17" s="1306" t="str">
        <f>MID(SUVAHAVUJ!AG159,2,1)</f>
        <v xml:space="preserve"> </v>
      </c>
      <c r="EW17" s="1306"/>
      <c r="EX17" s="1306"/>
      <c r="EY17" s="1306"/>
      <c r="EZ17" s="1306"/>
      <c r="FA17" s="1306" t="str">
        <f>MID(SUVAHAVUJ!AG159,3,1)</f>
        <v xml:space="preserve"> </v>
      </c>
      <c r="FB17" s="1306"/>
      <c r="FC17" s="1306"/>
      <c r="FD17" s="1306"/>
      <c r="FE17" s="1306"/>
      <c r="FF17" s="1306"/>
      <c r="FG17" s="1306" t="str">
        <f>MID(SUVAHAVUJ!AG159,4,1)</f>
        <v xml:space="preserve"> </v>
      </c>
      <c r="FH17" s="1306"/>
      <c r="FI17" s="1306"/>
      <c r="FJ17" s="1306"/>
      <c r="FK17" s="1306"/>
      <c r="FL17" s="1307" t="str">
        <f>MID(SUVAHAVUJ!AG159,5,1)</f>
        <v xml:space="preserve"> </v>
      </c>
      <c r="FM17" s="1307"/>
      <c r="FN17" s="1307"/>
      <c r="FO17" s="1307"/>
      <c r="FP17" s="1307"/>
      <c r="FQ17" s="1307"/>
      <c r="FR17" s="1307" t="str">
        <f>MID(SUVAHAVUJ!AG159,6,1)</f>
        <v xml:space="preserve"> </v>
      </c>
      <c r="FS17" s="1307"/>
      <c r="FT17" s="1307"/>
      <c r="FU17" s="1307"/>
      <c r="FV17" s="1307"/>
      <c r="FW17" s="1331" t="str">
        <f>MID(SUVAHAVUJ!AG159,7,1)</f>
        <v xml:space="preserve"> </v>
      </c>
      <c r="FX17" s="1331"/>
      <c r="FY17" s="1331"/>
      <c r="FZ17" s="1331"/>
      <c r="GA17" s="1331"/>
      <c r="GB17" s="1331"/>
      <c r="GC17" s="1331" t="str">
        <f>MID(SUVAHAVUJ!AG159,8,1)</f>
        <v xml:space="preserve"> </v>
      </c>
      <c r="GD17" s="1331"/>
      <c r="GE17" s="1331"/>
      <c r="GF17" s="1331"/>
      <c r="GG17" s="1331"/>
      <c r="GH17" s="1331" t="str">
        <f>MID(SUVAHAVUJ!AG159,9,1)</f>
        <v xml:space="preserve"> </v>
      </c>
      <c r="GI17" s="1331"/>
      <c r="GJ17" s="1331"/>
      <c r="GK17" s="1331"/>
      <c r="GL17" s="1331"/>
      <c r="GM17" s="1331"/>
      <c r="GN17" s="1331" t="str">
        <f>MID(SUVAHAVUJ!AG159,10,1)</f>
        <v xml:space="preserve"> </v>
      </c>
      <c r="GO17" s="1331"/>
      <c r="GP17" s="1331"/>
      <c r="GQ17" s="1331"/>
      <c r="GR17" s="1331"/>
      <c r="GS17" s="1331" t="str">
        <f>MID(SUVAHAVUJ!AG159,11,1)</f>
        <v>0</v>
      </c>
      <c r="GT17" s="1331"/>
      <c r="GU17" s="1331"/>
      <c r="GV17" s="1331"/>
      <c r="GW17" s="1332"/>
    </row>
    <row r="18" spans="1:205" ht="24.6" customHeight="1" x14ac:dyDescent="0.2">
      <c r="B18" s="1459" t="s">
        <v>1875</v>
      </c>
      <c r="C18" s="1460"/>
      <c r="D18" s="1460"/>
      <c r="E18" s="1460"/>
      <c r="F18" s="1460"/>
      <c r="G18" s="1460"/>
      <c r="H18" s="1460"/>
      <c r="I18" s="1460"/>
      <c r="J18" s="1460"/>
      <c r="K18" s="1461"/>
      <c r="L18" s="1435" t="str">
        <f>SUVAHAVUJ!$D$160</f>
        <v>Spotreba materiálu, energie a ostatných neskladovateľných dodávok (501, 502, 503)</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355" t="s">
        <v>84</v>
      </c>
      <c r="BX18" s="1356"/>
      <c r="BY18" s="1356"/>
      <c r="BZ18" s="1356"/>
      <c r="CA18" s="1356"/>
      <c r="CB18" s="1356"/>
      <c r="CC18" s="1356"/>
      <c r="CD18" s="1357"/>
      <c r="CE18" s="1306" t="str">
        <f>MID(SUVAHAVUJ!AF160,1,1)</f>
        <v xml:space="preserve"> </v>
      </c>
      <c r="CF18" s="1306"/>
      <c r="CG18" s="1306"/>
      <c r="CH18" s="1306"/>
      <c r="CI18" s="1306"/>
      <c r="CJ18" s="1306" t="str">
        <f>MID(SUVAHAVUJ!AF160,2,1)</f>
        <v xml:space="preserve"> </v>
      </c>
      <c r="CK18" s="1306"/>
      <c r="CL18" s="1306"/>
      <c r="CM18" s="1306"/>
      <c r="CN18" s="1306"/>
      <c r="CO18" s="1306"/>
      <c r="CP18" s="1306" t="str">
        <f>MID(SUVAHAVUJ!AF160,3,1)</f>
        <v xml:space="preserve"> </v>
      </c>
      <c r="CQ18" s="1306"/>
      <c r="CR18" s="1306"/>
      <c r="CS18" s="1306"/>
      <c r="CT18" s="1306"/>
      <c r="CU18" s="1306" t="str">
        <f>MID(SUVAHAVUJ!AF160,4,1)</f>
        <v xml:space="preserve"> </v>
      </c>
      <c r="CV18" s="1306"/>
      <c r="CW18" s="1306"/>
      <c r="CX18" s="1306"/>
      <c r="CY18" s="1306"/>
      <c r="CZ18" s="1306"/>
      <c r="DA18" s="1306" t="str">
        <f>MID(SUVAHAVUJ!AF160,5,1)</f>
        <v xml:space="preserve"> </v>
      </c>
      <c r="DB18" s="1306"/>
      <c r="DC18" s="1306"/>
      <c r="DD18" s="1306"/>
      <c r="DE18" s="1306"/>
      <c r="DF18" s="1306" t="str">
        <f>MID(SUVAHAVUJ!AF160,6,1)</f>
        <v xml:space="preserve"> </v>
      </c>
      <c r="DG18" s="1306"/>
      <c r="DH18" s="1306"/>
      <c r="DI18" s="1306"/>
      <c r="DJ18" s="1306"/>
      <c r="DK18" s="1306"/>
      <c r="DL18" s="1306" t="str">
        <f>MID(SUVAHAVUJ!AF160,7,1)</f>
        <v xml:space="preserve"> </v>
      </c>
      <c r="DM18" s="1306"/>
      <c r="DN18" s="1306"/>
      <c r="DO18" s="1306"/>
      <c r="DP18" s="1306"/>
      <c r="DQ18" s="1306"/>
      <c r="DR18" s="1306" t="str">
        <f>MID(SUVAHAVUJ!AF160,8,1)</f>
        <v xml:space="preserve"> </v>
      </c>
      <c r="DS18" s="1306"/>
      <c r="DT18" s="1306"/>
      <c r="DU18" s="1306"/>
      <c r="DV18" s="1306"/>
      <c r="DW18" s="1333" t="str">
        <f>MID(SUVAHAVUJ!AF160,9,1)</f>
        <v xml:space="preserve"> </v>
      </c>
      <c r="DX18" s="1333"/>
      <c r="DY18" s="1333"/>
      <c r="DZ18" s="1333"/>
      <c r="EA18" s="1333"/>
      <c r="EB18" s="1333"/>
      <c r="EC18" s="1333" t="str">
        <f>MID(SUVAHAVUJ!AF160,10,1)</f>
        <v xml:space="preserve"> </v>
      </c>
      <c r="ED18" s="1333"/>
      <c r="EE18" s="1333"/>
      <c r="EF18" s="1333"/>
      <c r="EG18" s="1333"/>
      <c r="EH18" s="1306" t="str">
        <f>MID(SUVAHAVUJ!AF160,11,1)</f>
        <v>0</v>
      </c>
      <c r="EI18" s="1306"/>
      <c r="EJ18" s="1306"/>
      <c r="EK18" s="1306"/>
      <c r="EL18" s="1306"/>
      <c r="EM18" s="1316"/>
      <c r="EN18" s="354"/>
      <c r="EO18" s="355"/>
      <c r="EP18" s="1306" t="str">
        <f>MID(SUVAHAVUJ!AG160,1,1)</f>
        <v xml:space="preserve"> </v>
      </c>
      <c r="EQ18" s="1306"/>
      <c r="ER18" s="1306"/>
      <c r="ES18" s="1306"/>
      <c r="ET18" s="1306"/>
      <c r="EU18" s="1306"/>
      <c r="EV18" s="1306" t="str">
        <f>MID(SUVAHAVUJ!AG160,2,1)</f>
        <v xml:space="preserve"> </v>
      </c>
      <c r="EW18" s="1306"/>
      <c r="EX18" s="1306"/>
      <c r="EY18" s="1306"/>
      <c r="EZ18" s="1306"/>
      <c r="FA18" s="1306" t="str">
        <f>MID(SUVAHAVUJ!AG160,3,1)</f>
        <v xml:space="preserve"> </v>
      </c>
      <c r="FB18" s="1306"/>
      <c r="FC18" s="1306"/>
      <c r="FD18" s="1306"/>
      <c r="FE18" s="1306"/>
      <c r="FF18" s="1306"/>
      <c r="FG18" s="1306" t="str">
        <f>MID(SUVAHAVUJ!AG160,4,1)</f>
        <v xml:space="preserve"> </v>
      </c>
      <c r="FH18" s="1306"/>
      <c r="FI18" s="1306"/>
      <c r="FJ18" s="1306"/>
      <c r="FK18" s="1306"/>
      <c r="FL18" s="1307" t="str">
        <f>MID(SUVAHAVUJ!AG160,5,1)</f>
        <v xml:space="preserve"> </v>
      </c>
      <c r="FM18" s="1307"/>
      <c r="FN18" s="1307"/>
      <c r="FO18" s="1307"/>
      <c r="FP18" s="1307"/>
      <c r="FQ18" s="1307"/>
      <c r="FR18" s="1307" t="str">
        <f>MID(SUVAHAVUJ!AG160,6,1)</f>
        <v xml:space="preserve"> </v>
      </c>
      <c r="FS18" s="1307"/>
      <c r="FT18" s="1307"/>
      <c r="FU18" s="1307"/>
      <c r="FV18" s="1307"/>
      <c r="FW18" s="1331" t="str">
        <f>MID(SUVAHAVUJ!AG160,7,1)</f>
        <v xml:space="preserve"> </v>
      </c>
      <c r="FX18" s="1331"/>
      <c r="FY18" s="1331"/>
      <c r="FZ18" s="1331"/>
      <c r="GA18" s="1331"/>
      <c r="GB18" s="1331"/>
      <c r="GC18" s="1331" t="str">
        <f>MID(SUVAHAVUJ!AG160,8,1)</f>
        <v xml:space="preserve"> </v>
      </c>
      <c r="GD18" s="1331"/>
      <c r="GE18" s="1331"/>
      <c r="GF18" s="1331"/>
      <c r="GG18" s="1331"/>
      <c r="GH18" s="1331" t="str">
        <f>MID(SUVAHAVUJ!AG160,9,1)</f>
        <v xml:space="preserve"> </v>
      </c>
      <c r="GI18" s="1331"/>
      <c r="GJ18" s="1331"/>
      <c r="GK18" s="1331"/>
      <c r="GL18" s="1331"/>
      <c r="GM18" s="1331"/>
      <c r="GN18" s="1331" t="str">
        <f>MID(SUVAHAVUJ!AG160,10,1)</f>
        <v xml:space="preserve"> </v>
      </c>
      <c r="GO18" s="1331"/>
      <c r="GP18" s="1331"/>
      <c r="GQ18" s="1331"/>
      <c r="GR18" s="1331"/>
      <c r="GS18" s="1331" t="str">
        <f>MID(SUVAHAVUJ!AG160,11,1)</f>
        <v>0</v>
      </c>
      <c r="GT18" s="1331"/>
      <c r="GU18" s="1331"/>
      <c r="GV18" s="1331"/>
      <c r="GW18" s="1332"/>
    </row>
    <row r="19" spans="1:205" ht="24.6" customHeight="1" x14ac:dyDescent="0.2">
      <c r="B19" s="1459" t="s">
        <v>1874</v>
      </c>
      <c r="C19" s="1460"/>
      <c r="D19" s="1460"/>
      <c r="E19" s="1460"/>
      <c r="F19" s="1460"/>
      <c r="G19" s="1460"/>
      <c r="H19" s="1460"/>
      <c r="I19" s="1460"/>
      <c r="J19" s="1460"/>
      <c r="K19" s="1461"/>
      <c r="L19" s="1435" t="str">
        <f>SUVAHAVUJ!$D$161</f>
        <v>Opravné položky k zásobám (+/-) (505)</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355" t="s">
        <v>94</v>
      </c>
      <c r="BX19" s="1356"/>
      <c r="BY19" s="1356"/>
      <c r="BZ19" s="1356"/>
      <c r="CA19" s="1356"/>
      <c r="CB19" s="1356"/>
      <c r="CC19" s="1356"/>
      <c r="CD19" s="1357"/>
      <c r="CE19" s="1306" t="str">
        <f>MID(SUVAHAVUJ!AF161,1,1)</f>
        <v xml:space="preserve"> </v>
      </c>
      <c r="CF19" s="1306"/>
      <c r="CG19" s="1306"/>
      <c r="CH19" s="1306"/>
      <c r="CI19" s="1306"/>
      <c r="CJ19" s="1306" t="str">
        <f>MID(SUVAHAVUJ!AF161,2,1)</f>
        <v xml:space="preserve"> </v>
      </c>
      <c r="CK19" s="1306"/>
      <c r="CL19" s="1306"/>
      <c r="CM19" s="1306"/>
      <c r="CN19" s="1306"/>
      <c r="CO19" s="1306"/>
      <c r="CP19" s="1306" t="str">
        <f>MID(SUVAHAVUJ!AF161,3,1)</f>
        <v xml:space="preserve"> </v>
      </c>
      <c r="CQ19" s="1306"/>
      <c r="CR19" s="1306"/>
      <c r="CS19" s="1306"/>
      <c r="CT19" s="1306"/>
      <c r="CU19" s="1306" t="str">
        <f>MID(SUVAHAVUJ!AF161,4,1)</f>
        <v xml:space="preserve"> </v>
      </c>
      <c r="CV19" s="1306"/>
      <c r="CW19" s="1306"/>
      <c r="CX19" s="1306"/>
      <c r="CY19" s="1306"/>
      <c r="CZ19" s="1306"/>
      <c r="DA19" s="1306" t="str">
        <f>MID(SUVAHAVUJ!AF161,5,1)</f>
        <v xml:space="preserve"> </v>
      </c>
      <c r="DB19" s="1306"/>
      <c r="DC19" s="1306"/>
      <c r="DD19" s="1306"/>
      <c r="DE19" s="1306"/>
      <c r="DF19" s="1306" t="str">
        <f>MID(SUVAHAVUJ!AF161,6,1)</f>
        <v xml:space="preserve"> </v>
      </c>
      <c r="DG19" s="1306"/>
      <c r="DH19" s="1306"/>
      <c r="DI19" s="1306"/>
      <c r="DJ19" s="1306"/>
      <c r="DK19" s="1306"/>
      <c r="DL19" s="1306" t="str">
        <f>MID(SUVAHAVUJ!AF161,7,1)</f>
        <v xml:space="preserve"> </v>
      </c>
      <c r="DM19" s="1306"/>
      <c r="DN19" s="1306"/>
      <c r="DO19" s="1306"/>
      <c r="DP19" s="1306"/>
      <c r="DQ19" s="1306"/>
      <c r="DR19" s="1306" t="str">
        <f>MID(SUVAHAVUJ!AF161,8,1)</f>
        <v xml:space="preserve"> </v>
      </c>
      <c r="DS19" s="1306"/>
      <c r="DT19" s="1306"/>
      <c r="DU19" s="1306"/>
      <c r="DV19" s="1306"/>
      <c r="DW19" s="1333" t="str">
        <f>MID(SUVAHAVUJ!AF161,9,1)</f>
        <v xml:space="preserve"> </v>
      </c>
      <c r="DX19" s="1333"/>
      <c r="DY19" s="1333"/>
      <c r="DZ19" s="1333"/>
      <c r="EA19" s="1333"/>
      <c r="EB19" s="1333"/>
      <c r="EC19" s="1333" t="str">
        <f>MID(SUVAHAVUJ!AF161,10,1)</f>
        <v xml:space="preserve"> </v>
      </c>
      <c r="ED19" s="1333"/>
      <c r="EE19" s="1333"/>
      <c r="EF19" s="1333"/>
      <c r="EG19" s="1333"/>
      <c r="EH19" s="1306" t="str">
        <f>MID(SUVAHAVUJ!AF161,11,1)</f>
        <v>0</v>
      </c>
      <c r="EI19" s="1306"/>
      <c r="EJ19" s="1306"/>
      <c r="EK19" s="1306"/>
      <c r="EL19" s="1306"/>
      <c r="EM19" s="1316"/>
      <c r="EN19" s="354"/>
      <c r="EO19" s="355"/>
      <c r="EP19" s="1306" t="str">
        <f>MID(SUVAHAVUJ!AG161,1,1)</f>
        <v xml:space="preserve"> </v>
      </c>
      <c r="EQ19" s="1306"/>
      <c r="ER19" s="1306"/>
      <c r="ES19" s="1306"/>
      <c r="ET19" s="1306"/>
      <c r="EU19" s="1306"/>
      <c r="EV19" s="1306" t="str">
        <f>MID(SUVAHAVUJ!AG161,2,1)</f>
        <v xml:space="preserve"> </v>
      </c>
      <c r="EW19" s="1306"/>
      <c r="EX19" s="1306"/>
      <c r="EY19" s="1306"/>
      <c r="EZ19" s="1306"/>
      <c r="FA19" s="1306" t="str">
        <f>MID(SUVAHAVUJ!AG161,3,1)</f>
        <v xml:space="preserve"> </v>
      </c>
      <c r="FB19" s="1306"/>
      <c r="FC19" s="1306"/>
      <c r="FD19" s="1306"/>
      <c r="FE19" s="1306"/>
      <c r="FF19" s="1306"/>
      <c r="FG19" s="1306" t="str">
        <f>MID(SUVAHAVUJ!AG161,4,1)</f>
        <v xml:space="preserve"> </v>
      </c>
      <c r="FH19" s="1306"/>
      <c r="FI19" s="1306"/>
      <c r="FJ19" s="1306"/>
      <c r="FK19" s="1306"/>
      <c r="FL19" s="1307" t="str">
        <f>MID(SUVAHAVUJ!AG161,5,1)</f>
        <v xml:space="preserve"> </v>
      </c>
      <c r="FM19" s="1307"/>
      <c r="FN19" s="1307"/>
      <c r="FO19" s="1307"/>
      <c r="FP19" s="1307"/>
      <c r="FQ19" s="1307"/>
      <c r="FR19" s="1307" t="str">
        <f>MID(SUVAHAVUJ!AG161,6,1)</f>
        <v xml:space="preserve"> </v>
      </c>
      <c r="FS19" s="1307"/>
      <c r="FT19" s="1307"/>
      <c r="FU19" s="1307"/>
      <c r="FV19" s="1307"/>
      <c r="FW19" s="1331" t="str">
        <f>MID(SUVAHAVUJ!AG161,7,1)</f>
        <v xml:space="preserve"> </v>
      </c>
      <c r="FX19" s="1331"/>
      <c r="FY19" s="1331"/>
      <c r="FZ19" s="1331"/>
      <c r="GA19" s="1331"/>
      <c r="GB19" s="1331"/>
      <c r="GC19" s="1331" t="str">
        <f>MID(SUVAHAVUJ!AG161,8,1)</f>
        <v xml:space="preserve"> </v>
      </c>
      <c r="GD19" s="1331"/>
      <c r="GE19" s="1331"/>
      <c r="GF19" s="1331"/>
      <c r="GG19" s="1331"/>
      <c r="GH19" s="1331" t="str">
        <f>MID(SUVAHAVUJ!AG161,9,1)</f>
        <v xml:space="preserve"> </v>
      </c>
      <c r="GI19" s="1331"/>
      <c r="GJ19" s="1331"/>
      <c r="GK19" s="1331"/>
      <c r="GL19" s="1331"/>
      <c r="GM19" s="1331"/>
      <c r="GN19" s="1331" t="str">
        <f>MID(SUVAHAVUJ!AG161,10,1)</f>
        <v xml:space="preserve"> </v>
      </c>
      <c r="GO19" s="1331"/>
      <c r="GP19" s="1331"/>
      <c r="GQ19" s="1331"/>
      <c r="GR19" s="1331"/>
      <c r="GS19" s="1331" t="str">
        <f>MID(SUVAHAVUJ!AG161,11,1)</f>
        <v>0</v>
      </c>
      <c r="GT19" s="1331"/>
      <c r="GU19" s="1331"/>
      <c r="GV19" s="1331"/>
      <c r="GW19" s="1332"/>
    </row>
    <row r="20" spans="1:205" ht="24.6" customHeight="1" x14ac:dyDescent="0.2">
      <c r="B20" s="1459" t="s">
        <v>1873</v>
      </c>
      <c r="C20" s="1460"/>
      <c r="D20" s="1460"/>
      <c r="E20" s="1460"/>
      <c r="F20" s="1460"/>
      <c r="G20" s="1460"/>
      <c r="H20" s="1460"/>
      <c r="I20" s="1460"/>
      <c r="J20" s="1460"/>
      <c r="K20" s="1461"/>
      <c r="L20" s="1435" t="str">
        <f>SUVAHAVUJ!$D$162</f>
        <v>Služby (účtová skupina 51)</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355" t="s">
        <v>796</v>
      </c>
      <c r="BX20" s="1356"/>
      <c r="BY20" s="1356"/>
      <c r="BZ20" s="1356"/>
      <c r="CA20" s="1356"/>
      <c r="CB20" s="1356"/>
      <c r="CC20" s="1356"/>
      <c r="CD20" s="1357"/>
      <c r="CE20" s="1306" t="str">
        <f>MID(SUVAHAVUJ!AF162,1,1)</f>
        <v xml:space="preserve"> </v>
      </c>
      <c r="CF20" s="1306"/>
      <c r="CG20" s="1306"/>
      <c r="CH20" s="1306"/>
      <c r="CI20" s="1306"/>
      <c r="CJ20" s="1306" t="str">
        <f>MID(SUVAHAVUJ!AF162,2,1)</f>
        <v xml:space="preserve"> </v>
      </c>
      <c r="CK20" s="1306"/>
      <c r="CL20" s="1306"/>
      <c r="CM20" s="1306"/>
      <c r="CN20" s="1306"/>
      <c r="CO20" s="1306"/>
      <c r="CP20" s="1306" t="str">
        <f>MID(SUVAHAVUJ!AF162,3,1)</f>
        <v xml:space="preserve"> </v>
      </c>
      <c r="CQ20" s="1306"/>
      <c r="CR20" s="1306"/>
      <c r="CS20" s="1306"/>
      <c r="CT20" s="1306"/>
      <c r="CU20" s="1306" t="str">
        <f>MID(SUVAHAVUJ!AF162,4,1)</f>
        <v xml:space="preserve"> </v>
      </c>
      <c r="CV20" s="1306"/>
      <c r="CW20" s="1306"/>
      <c r="CX20" s="1306"/>
      <c r="CY20" s="1306"/>
      <c r="CZ20" s="1306"/>
      <c r="DA20" s="1306" t="str">
        <f>MID(SUVAHAVUJ!AF162,5,1)</f>
        <v xml:space="preserve"> </v>
      </c>
      <c r="DB20" s="1306"/>
      <c r="DC20" s="1306"/>
      <c r="DD20" s="1306"/>
      <c r="DE20" s="1306"/>
      <c r="DF20" s="1306" t="str">
        <f>MID(SUVAHAVUJ!AF162,6,1)</f>
        <v xml:space="preserve"> </v>
      </c>
      <c r="DG20" s="1306"/>
      <c r="DH20" s="1306"/>
      <c r="DI20" s="1306"/>
      <c r="DJ20" s="1306"/>
      <c r="DK20" s="1306"/>
      <c r="DL20" s="1306" t="str">
        <f>MID(SUVAHAVUJ!AF162,7,1)</f>
        <v>3</v>
      </c>
      <c r="DM20" s="1306"/>
      <c r="DN20" s="1306"/>
      <c r="DO20" s="1306"/>
      <c r="DP20" s="1306"/>
      <c r="DQ20" s="1306"/>
      <c r="DR20" s="1306" t="str">
        <f>MID(SUVAHAVUJ!AF162,8,1)</f>
        <v>5</v>
      </c>
      <c r="DS20" s="1306"/>
      <c r="DT20" s="1306"/>
      <c r="DU20" s="1306"/>
      <c r="DV20" s="1306"/>
      <c r="DW20" s="1333" t="str">
        <f>MID(SUVAHAVUJ!AF162,9,1)</f>
        <v>0</v>
      </c>
      <c r="DX20" s="1333"/>
      <c r="DY20" s="1333"/>
      <c r="DZ20" s="1333"/>
      <c r="EA20" s="1333"/>
      <c r="EB20" s="1333"/>
      <c r="EC20" s="1333" t="str">
        <f>MID(SUVAHAVUJ!AF162,10,1)</f>
        <v>0</v>
      </c>
      <c r="ED20" s="1333"/>
      <c r="EE20" s="1333"/>
      <c r="EF20" s="1333"/>
      <c r="EG20" s="1333"/>
      <c r="EH20" s="1306" t="str">
        <f>MID(SUVAHAVUJ!AF162,11,1)</f>
        <v>0</v>
      </c>
      <c r="EI20" s="1306"/>
      <c r="EJ20" s="1306"/>
      <c r="EK20" s="1306"/>
      <c r="EL20" s="1306"/>
      <c r="EM20" s="1316"/>
      <c r="EN20" s="354"/>
      <c r="EO20" s="355"/>
      <c r="EP20" s="1306" t="str">
        <f>MID(SUVAHAVUJ!AG162,1,1)</f>
        <v xml:space="preserve"> </v>
      </c>
      <c r="EQ20" s="1306"/>
      <c r="ER20" s="1306"/>
      <c r="ES20" s="1306"/>
      <c r="ET20" s="1306"/>
      <c r="EU20" s="1306"/>
      <c r="EV20" s="1306" t="str">
        <f>MID(SUVAHAVUJ!AG162,2,1)</f>
        <v xml:space="preserve"> </v>
      </c>
      <c r="EW20" s="1306"/>
      <c r="EX20" s="1306"/>
      <c r="EY20" s="1306"/>
      <c r="EZ20" s="1306"/>
      <c r="FA20" s="1306" t="str">
        <f>MID(SUVAHAVUJ!AG162,3,1)</f>
        <v xml:space="preserve"> </v>
      </c>
      <c r="FB20" s="1306"/>
      <c r="FC20" s="1306"/>
      <c r="FD20" s="1306"/>
      <c r="FE20" s="1306"/>
      <c r="FF20" s="1306"/>
      <c r="FG20" s="1306" t="str">
        <f>MID(SUVAHAVUJ!AG162,4,1)</f>
        <v xml:space="preserve"> </v>
      </c>
      <c r="FH20" s="1306"/>
      <c r="FI20" s="1306"/>
      <c r="FJ20" s="1306"/>
      <c r="FK20" s="1306"/>
      <c r="FL20" s="1307" t="str">
        <f>MID(SUVAHAVUJ!AG162,5,1)</f>
        <v xml:space="preserve"> </v>
      </c>
      <c r="FM20" s="1307"/>
      <c r="FN20" s="1307"/>
      <c r="FO20" s="1307"/>
      <c r="FP20" s="1307"/>
      <c r="FQ20" s="1307"/>
      <c r="FR20" s="1307" t="str">
        <f>MID(SUVAHAVUJ!AG162,6,1)</f>
        <v xml:space="preserve"> </v>
      </c>
      <c r="FS20" s="1307"/>
      <c r="FT20" s="1307"/>
      <c r="FU20" s="1307"/>
      <c r="FV20" s="1307"/>
      <c r="FW20" s="1331" t="str">
        <f>MID(SUVAHAVUJ!AG162,7,1)</f>
        <v>6</v>
      </c>
      <c r="FX20" s="1331"/>
      <c r="FY20" s="1331"/>
      <c r="FZ20" s="1331"/>
      <c r="GA20" s="1331"/>
      <c r="GB20" s="1331"/>
      <c r="GC20" s="1331" t="str">
        <f>MID(SUVAHAVUJ!AG162,8,1)</f>
        <v>0</v>
      </c>
      <c r="GD20" s="1331"/>
      <c r="GE20" s="1331"/>
      <c r="GF20" s="1331"/>
      <c r="GG20" s="1331"/>
      <c r="GH20" s="1331" t="str">
        <f>MID(SUVAHAVUJ!AG162,9,1)</f>
        <v>0</v>
      </c>
      <c r="GI20" s="1331"/>
      <c r="GJ20" s="1331"/>
      <c r="GK20" s="1331"/>
      <c r="GL20" s="1331"/>
      <c r="GM20" s="1331"/>
      <c r="GN20" s="1331" t="str">
        <f>MID(SUVAHAVUJ!AG162,10,1)</f>
        <v>0</v>
      </c>
      <c r="GO20" s="1331"/>
      <c r="GP20" s="1331"/>
      <c r="GQ20" s="1331"/>
      <c r="GR20" s="1331"/>
      <c r="GS20" s="1331" t="str">
        <f>MID(SUVAHAVUJ!AG162,11,1)</f>
        <v>0</v>
      </c>
      <c r="GT20" s="1331"/>
      <c r="GU20" s="1331"/>
      <c r="GV20" s="1331"/>
      <c r="GW20" s="1332"/>
    </row>
    <row r="21" spans="1:205" ht="24.6" customHeight="1" x14ac:dyDescent="0.2">
      <c r="B21" s="1459" t="s">
        <v>1872</v>
      </c>
      <c r="C21" s="1460"/>
      <c r="D21" s="1460"/>
      <c r="E21" s="1460"/>
      <c r="F21" s="1460"/>
      <c r="G21" s="1460"/>
      <c r="H21" s="1460"/>
      <c r="I21" s="1460"/>
      <c r="J21" s="1460"/>
      <c r="K21" s="1461"/>
      <c r="L21" s="1435" t="str">
        <f>SUVAHAVUJ!$D$163</f>
        <v>Osobné náklady súčet (r. 16 až r. 19)</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355" t="s">
        <v>923</v>
      </c>
      <c r="BX21" s="1356"/>
      <c r="BY21" s="1356"/>
      <c r="BZ21" s="1356"/>
      <c r="CA21" s="1356"/>
      <c r="CB21" s="1356"/>
      <c r="CC21" s="1356"/>
      <c r="CD21" s="1357"/>
      <c r="CE21" s="1306" t="str">
        <f>MID(SUVAHAVUJ!AF163,1,1)</f>
        <v xml:space="preserve"> </v>
      </c>
      <c r="CF21" s="1306"/>
      <c r="CG21" s="1306"/>
      <c r="CH21" s="1306"/>
      <c r="CI21" s="1306"/>
      <c r="CJ21" s="1306" t="str">
        <f>MID(SUVAHAVUJ!AF163,2,1)</f>
        <v xml:space="preserve"> </v>
      </c>
      <c r="CK21" s="1306"/>
      <c r="CL21" s="1306"/>
      <c r="CM21" s="1306"/>
      <c r="CN21" s="1306"/>
      <c r="CO21" s="1306"/>
      <c r="CP21" s="1306" t="str">
        <f>MID(SUVAHAVUJ!AF163,3,1)</f>
        <v xml:space="preserve"> </v>
      </c>
      <c r="CQ21" s="1306"/>
      <c r="CR21" s="1306"/>
      <c r="CS21" s="1306"/>
      <c r="CT21" s="1306"/>
      <c r="CU21" s="1306" t="str">
        <f>MID(SUVAHAVUJ!AF163,4,1)</f>
        <v xml:space="preserve"> </v>
      </c>
      <c r="CV21" s="1306"/>
      <c r="CW21" s="1306"/>
      <c r="CX21" s="1306"/>
      <c r="CY21" s="1306"/>
      <c r="CZ21" s="1306"/>
      <c r="DA21" s="1306" t="str">
        <f>MID(SUVAHAVUJ!AF163,5,1)</f>
        <v xml:space="preserve"> </v>
      </c>
      <c r="DB21" s="1306"/>
      <c r="DC21" s="1306"/>
      <c r="DD21" s="1306"/>
      <c r="DE21" s="1306"/>
      <c r="DF21" s="1306" t="str">
        <f>MID(SUVAHAVUJ!AF163,6,1)</f>
        <v xml:space="preserve"> </v>
      </c>
      <c r="DG21" s="1306"/>
      <c r="DH21" s="1306"/>
      <c r="DI21" s="1306"/>
      <c r="DJ21" s="1306"/>
      <c r="DK21" s="1306"/>
      <c r="DL21" s="1306" t="str">
        <f>MID(SUVAHAVUJ!AF163,7,1)</f>
        <v xml:space="preserve"> </v>
      </c>
      <c r="DM21" s="1306"/>
      <c r="DN21" s="1306"/>
      <c r="DO21" s="1306"/>
      <c r="DP21" s="1306"/>
      <c r="DQ21" s="1306"/>
      <c r="DR21" s="1306" t="str">
        <f>MID(SUVAHAVUJ!AF163,8,1)</f>
        <v xml:space="preserve"> </v>
      </c>
      <c r="DS21" s="1306"/>
      <c r="DT21" s="1306"/>
      <c r="DU21" s="1306"/>
      <c r="DV21" s="1306"/>
      <c r="DW21" s="1333" t="str">
        <f>MID(SUVAHAVUJ!AF163,9,1)</f>
        <v xml:space="preserve"> </v>
      </c>
      <c r="DX21" s="1333"/>
      <c r="DY21" s="1333"/>
      <c r="DZ21" s="1333"/>
      <c r="EA21" s="1333"/>
      <c r="EB21" s="1333"/>
      <c r="EC21" s="1333" t="str">
        <f>MID(SUVAHAVUJ!AF163,10,1)</f>
        <v xml:space="preserve"> </v>
      </c>
      <c r="ED21" s="1333"/>
      <c r="EE21" s="1333"/>
      <c r="EF21" s="1333"/>
      <c r="EG21" s="1333"/>
      <c r="EH21" s="1306" t="str">
        <f>MID(SUVAHAVUJ!AF163,11,1)</f>
        <v>0</v>
      </c>
      <c r="EI21" s="1306"/>
      <c r="EJ21" s="1306"/>
      <c r="EK21" s="1306"/>
      <c r="EL21" s="1306"/>
      <c r="EM21" s="1316"/>
      <c r="EN21" s="354"/>
      <c r="EO21" s="355"/>
      <c r="EP21" s="1306" t="str">
        <f>MID(SUVAHAVUJ!AG163,1,1)</f>
        <v xml:space="preserve"> </v>
      </c>
      <c r="EQ21" s="1306"/>
      <c r="ER21" s="1306"/>
      <c r="ES21" s="1306"/>
      <c r="ET21" s="1306"/>
      <c r="EU21" s="1306"/>
      <c r="EV21" s="1306" t="str">
        <f>MID(SUVAHAVUJ!AG163,2,1)</f>
        <v xml:space="preserve"> </v>
      </c>
      <c r="EW21" s="1306"/>
      <c r="EX21" s="1306"/>
      <c r="EY21" s="1306"/>
      <c r="EZ21" s="1306"/>
      <c r="FA21" s="1306" t="str">
        <f>MID(SUVAHAVUJ!AG163,3,1)</f>
        <v xml:space="preserve"> </v>
      </c>
      <c r="FB21" s="1306"/>
      <c r="FC21" s="1306"/>
      <c r="FD21" s="1306"/>
      <c r="FE21" s="1306"/>
      <c r="FF21" s="1306"/>
      <c r="FG21" s="1306" t="str">
        <f>MID(SUVAHAVUJ!AG163,4,1)</f>
        <v xml:space="preserve"> </v>
      </c>
      <c r="FH21" s="1306"/>
      <c r="FI21" s="1306"/>
      <c r="FJ21" s="1306"/>
      <c r="FK21" s="1306"/>
      <c r="FL21" s="1307" t="str">
        <f>MID(SUVAHAVUJ!AG163,5,1)</f>
        <v xml:space="preserve"> </v>
      </c>
      <c r="FM21" s="1307"/>
      <c r="FN21" s="1307"/>
      <c r="FO21" s="1307"/>
      <c r="FP21" s="1307"/>
      <c r="FQ21" s="1307"/>
      <c r="FR21" s="1307" t="str">
        <f>MID(SUVAHAVUJ!AG163,6,1)</f>
        <v xml:space="preserve"> </v>
      </c>
      <c r="FS21" s="1307"/>
      <c r="FT21" s="1307"/>
      <c r="FU21" s="1307"/>
      <c r="FV21" s="1307"/>
      <c r="FW21" s="1331" t="str">
        <f>MID(SUVAHAVUJ!AG163,7,1)</f>
        <v xml:space="preserve"> </v>
      </c>
      <c r="FX21" s="1331"/>
      <c r="FY21" s="1331"/>
      <c r="FZ21" s="1331"/>
      <c r="GA21" s="1331"/>
      <c r="GB21" s="1331"/>
      <c r="GC21" s="1331" t="str">
        <f>MID(SUVAHAVUJ!AG163,8,1)</f>
        <v xml:space="preserve"> </v>
      </c>
      <c r="GD21" s="1331"/>
      <c r="GE21" s="1331"/>
      <c r="GF21" s="1331"/>
      <c r="GG21" s="1331"/>
      <c r="GH21" s="1331" t="str">
        <f>MID(SUVAHAVUJ!AG163,9,1)</f>
        <v xml:space="preserve"> </v>
      </c>
      <c r="GI21" s="1331"/>
      <c r="GJ21" s="1331"/>
      <c r="GK21" s="1331"/>
      <c r="GL21" s="1331"/>
      <c r="GM21" s="1331"/>
      <c r="GN21" s="1331" t="str">
        <f>MID(SUVAHAVUJ!AG163,10,1)</f>
        <v xml:space="preserve"> </v>
      </c>
      <c r="GO21" s="1331"/>
      <c r="GP21" s="1331"/>
      <c r="GQ21" s="1331"/>
      <c r="GR21" s="1331"/>
      <c r="GS21" s="1331" t="str">
        <f>MID(SUVAHAVUJ!AG163,11,1)</f>
        <v>0</v>
      </c>
      <c r="GT21" s="1331"/>
      <c r="GU21" s="1331"/>
      <c r="GV21" s="1331"/>
      <c r="GW21" s="1332"/>
    </row>
    <row r="22" spans="1:205" ht="24.6" customHeight="1" x14ac:dyDescent="0.2">
      <c r="B22" s="1459" t="s">
        <v>2543</v>
      </c>
      <c r="C22" s="1460"/>
      <c r="D22" s="1460"/>
      <c r="E22" s="1460"/>
      <c r="F22" s="1460"/>
      <c r="G22" s="1460"/>
      <c r="H22" s="1460"/>
      <c r="I22" s="1460"/>
      <c r="J22" s="1460"/>
      <c r="K22" s="1461"/>
      <c r="L22" s="1435" t="str">
        <f>SUVAHAVUJ!$D$164</f>
        <v>Mzdové náklady (521, 522)</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355" t="s">
        <v>797</v>
      </c>
      <c r="BX22" s="1356"/>
      <c r="BY22" s="1356"/>
      <c r="BZ22" s="1356"/>
      <c r="CA22" s="1356"/>
      <c r="CB22" s="1356"/>
      <c r="CC22" s="1356"/>
      <c r="CD22" s="1357"/>
      <c r="CE22" s="1306" t="str">
        <f>MID(SUVAHAVUJ!AF164,1,1)</f>
        <v xml:space="preserve"> </v>
      </c>
      <c r="CF22" s="1306"/>
      <c r="CG22" s="1306"/>
      <c r="CH22" s="1306"/>
      <c r="CI22" s="1306"/>
      <c r="CJ22" s="1306" t="str">
        <f>MID(SUVAHAVUJ!AF164,2,1)</f>
        <v xml:space="preserve"> </v>
      </c>
      <c r="CK22" s="1306"/>
      <c r="CL22" s="1306"/>
      <c r="CM22" s="1306"/>
      <c r="CN22" s="1306"/>
      <c r="CO22" s="1306"/>
      <c r="CP22" s="1306" t="str">
        <f>MID(SUVAHAVUJ!AF164,3,1)</f>
        <v xml:space="preserve"> </v>
      </c>
      <c r="CQ22" s="1306"/>
      <c r="CR22" s="1306"/>
      <c r="CS22" s="1306"/>
      <c r="CT22" s="1306"/>
      <c r="CU22" s="1306" t="str">
        <f>MID(SUVAHAVUJ!AF164,4,1)</f>
        <v xml:space="preserve"> </v>
      </c>
      <c r="CV22" s="1306"/>
      <c r="CW22" s="1306"/>
      <c r="CX22" s="1306"/>
      <c r="CY22" s="1306"/>
      <c r="CZ22" s="1306"/>
      <c r="DA22" s="1306" t="str">
        <f>MID(SUVAHAVUJ!AF164,5,1)</f>
        <v xml:space="preserve"> </v>
      </c>
      <c r="DB22" s="1306"/>
      <c r="DC22" s="1306"/>
      <c r="DD22" s="1306"/>
      <c r="DE22" s="1306"/>
      <c r="DF22" s="1306" t="str">
        <f>MID(SUVAHAVUJ!AF164,6,1)</f>
        <v xml:space="preserve"> </v>
      </c>
      <c r="DG22" s="1306"/>
      <c r="DH22" s="1306"/>
      <c r="DI22" s="1306"/>
      <c r="DJ22" s="1306"/>
      <c r="DK22" s="1306"/>
      <c r="DL22" s="1306" t="str">
        <f>MID(SUVAHAVUJ!AF164,7,1)</f>
        <v xml:space="preserve"> </v>
      </c>
      <c r="DM22" s="1306"/>
      <c r="DN22" s="1306"/>
      <c r="DO22" s="1306"/>
      <c r="DP22" s="1306"/>
      <c r="DQ22" s="1306"/>
      <c r="DR22" s="1306" t="str">
        <f>MID(SUVAHAVUJ!AF164,8,1)</f>
        <v xml:space="preserve"> </v>
      </c>
      <c r="DS22" s="1306"/>
      <c r="DT22" s="1306"/>
      <c r="DU22" s="1306"/>
      <c r="DV22" s="1306"/>
      <c r="DW22" s="1333" t="str">
        <f>MID(SUVAHAVUJ!AF164,9,1)</f>
        <v xml:space="preserve"> </v>
      </c>
      <c r="DX22" s="1333"/>
      <c r="DY22" s="1333"/>
      <c r="DZ22" s="1333"/>
      <c r="EA22" s="1333"/>
      <c r="EB22" s="1333"/>
      <c r="EC22" s="1333" t="str">
        <f>MID(SUVAHAVUJ!AF164,10,1)</f>
        <v xml:space="preserve"> </v>
      </c>
      <c r="ED22" s="1333"/>
      <c r="EE22" s="1333"/>
      <c r="EF22" s="1333"/>
      <c r="EG22" s="1333"/>
      <c r="EH22" s="1306" t="str">
        <f>MID(SUVAHAVUJ!AF164,11,1)</f>
        <v>0</v>
      </c>
      <c r="EI22" s="1306"/>
      <c r="EJ22" s="1306"/>
      <c r="EK22" s="1306"/>
      <c r="EL22" s="1306"/>
      <c r="EM22" s="1316"/>
      <c r="EN22" s="354"/>
      <c r="EO22" s="355"/>
      <c r="EP22" s="1306" t="str">
        <f>MID(SUVAHAVUJ!AG164,1,1)</f>
        <v xml:space="preserve"> </v>
      </c>
      <c r="EQ22" s="1306"/>
      <c r="ER22" s="1306"/>
      <c r="ES22" s="1306"/>
      <c r="ET22" s="1306"/>
      <c r="EU22" s="1306"/>
      <c r="EV22" s="1306" t="str">
        <f>MID(SUVAHAVUJ!AG164,2,1)</f>
        <v xml:space="preserve"> </v>
      </c>
      <c r="EW22" s="1306"/>
      <c r="EX22" s="1306"/>
      <c r="EY22" s="1306"/>
      <c r="EZ22" s="1306"/>
      <c r="FA22" s="1306" t="str">
        <f>MID(SUVAHAVUJ!AG164,3,1)</f>
        <v xml:space="preserve"> </v>
      </c>
      <c r="FB22" s="1306"/>
      <c r="FC22" s="1306"/>
      <c r="FD22" s="1306"/>
      <c r="FE22" s="1306"/>
      <c r="FF22" s="1306"/>
      <c r="FG22" s="1306" t="str">
        <f>MID(SUVAHAVUJ!AG164,4,1)</f>
        <v xml:space="preserve"> </v>
      </c>
      <c r="FH22" s="1306"/>
      <c r="FI22" s="1306"/>
      <c r="FJ22" s="1306"/>
      <c r="FK22" s="1306"/>
      <c r="FL22" s="1307" t="str">
        <f>MID(SUVAHAVUJ!AG164,5,1)</f>
        <v xml:space="preserve"> </v>
      </c>
      <c r="FM22" s="1307"/>
      <c r="FN22" s="1307"/>
      <c r="FO22" s="1307"/>
      <c r="FP22" s="1307"/>
      <c r="FQ22" s="1307"/>
      <c r="FR22" s="1307" t="str">
        <f>MID(SUVAHAVUJ!AG164,6,1)</f>
        <v xml:space="preserve"> </v>
      </c>
      <c r="FS22" s="1307"/>
      <c r="FT22" s="1307"/>
      <c r="FU22" s="1307"/>
      <c r="FV22" s="1307"/>
      <c r="FW22" s="1331" t="str">
        <f>MID(SUVAHAVUJ!AG164,7,1)</f>
        <v xml:space="preserve"> </v>
      </c>
      <c r="FX22" s="1331"/>
      <c r="FY22" s="1331"/>
      <c r="FZ22" s="1331"/>
      <c r="GA22" s="1331"/>
      <c r="GB22" s="1331"/>
      <c r="GC22" s="1331" t="str">
        <f>MID(SUVAHAVUJ!AG164,8,1)</f>
        <v xml:space="preserve"> </v>
      </c>
      <c r="GD22" s="1331"/>
      <c r="GE22" s="1331"/>
      <c r="GF22" s="1331"/>
      <c r="GG22" s="1331"/>
      <c r="GH22" s="1331" t="str">
        <f>MID(SUVAHAVUJ!AG164,9,1)</f>
        <v xml:space="preserve"> </v>
      </c>
      <c r="GI22" s="1331"/>
      <c r="GJ22" s="1331"/>
      <c r="GK22" s="1331"/>
      <c r="GL22" s="1331"/>
      <c r="GM22" s="1331"/>
      <c r="GN22" s="1331" t="str">
        <f>MID(SUVAHAVUJ!AG164,10,1)</f>
        <v xml:space="preserve"> </v>
      </c>
      <c r="GO22" s="1331"/>
      <c r="GP22" s="1331"/>
      <c r="GQ22" s="1331"/>
      <c r="GR22" s="1331"/>
      <c r="GS22" s="1331" t="str">
        <f>MID(SUVAHAVUJ!AG164,11,1)</f>
        <v>0</v>
      </c>
      <c r="GT22" s="1331"/>
      <c r="GU22" s="1331"/>
      <c r="GV22" s="1331"/>
      <c r="GW22" s="1332"/>
    </row>
    <row r="23" spans="1:205" ht="24.6" customHeight="1" x14ac:dyDescent="0.2">
      <c r="B23" s="1462" t="s">
        <v>2080</v>
      </c>
      <c r="C23" s="1463"/>
      <c r="D23" s="1463"/>
      <c r="E23" s="1463"/>
      <c r="F23" s="1463"/>
      <c r="G23" s="1463"/>
      <c r="H23" s="1463"/>
      <c r="I23" s="1463"/>
      <c r="J23" s="1463"/>
      <c r="K23" s="1464"/>
      <c r="L23" s="1435" t="str">
        <f>SUVAHAVUJ!$D$165</f>
        <v>Odmeny členom orgánov spoločnosti a družstva (523)</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355" t="s">
        <v>798</v>
      </c>
      <c r="BX23" s="1356"/>
      <c r="BY23" s="1356"/>
      <c r="BZ23" s="1356"/>
      <c r="CA23" s="1356"/>
      <c r="CB23" s="1356"/>
      <c r="CC23" s="1356"/>
      <c r="CD23" s="1357"/>
      <c r="CE23" s="1306" t="str">
        <f>MID(SUVAHAVUJ!AF165,1,1)</f>
        <v xml:space="preserve"> </v>
      </c>
      <c r="CF23" s="1306"/>
      <c r="CG23" s="1306"/>
      <c r="CH23" s="1306"/>
      <c r="CI23" s="1306"/>
      <c r="CJ23" s="1306" t="str">
        <f>MID(SUVAHAVUJ!AF165,2,1)</f>
        <v xml:space="preserve"> </v>
      </c>
      <c r="CK23" s="1306"/>
      <c r="CL23" s="1306"/>
      <c r="CM23" s="1306"/>
      <c r="CN23" s="1306"/>
      <c r="CO23" s="1306"/>
      <c r="CP23" s="1306" t="str">
        <f>MID(SUVAHAVUJ!AF165,3,1)</f>
        <v xml:space="preserve"> </v>
      </c>
      <c r="CQ23" s="1306"/>
      <c r="CR23" s="1306"/>
      <c r="CS23" s="1306"/>
      <c r="CT23" s="1306"/>
      <c r="CU23" s="1306" t="str">
        <f>MID(SUVAHAVUJ!AF165,4,1)</f>
        <v xml:space="preserve"> </v>
      </c>
      <c r="CV23" s="1306"/>
      <c r="CW23" s="1306"/>
      <c r="CX23" s="1306"/>
      <c r="CY23" s="1306"/>
      <c r="CZ23" s="1306"/>
      <c r="DA23" s="1306" t="str">
        <f>MID(SUVAHAVUJ!AF165,5,1)</f>
        <v xml:space="preserve"> </v>
      </c>
      <c r="DB23" s="1306"/>
      <c r="DC23" s="1306"/>
      <c r="DD23" s="1306"/>
      <c r="DE23" s="1306"/>
      <c r="DF23" s="1306" t="str">
        <f>MID(SUVAHAVUJ!AF165,6,1)</f>
        <v xml:space="preserve"> </v>
      </c>
      <c r="DG23" s="1306"/>
      <c r="DH23" s="1306"/>
      <c r="DI23" s="1306"/>
      <c r="DJ23" s="1306"/>
      <c r="DK23" s="1306"/>
      <c r="DL23" s="1306" t="str">
        <f>MID(SUVAHAVUJ!AF165,7,1)</f>
        <v xml:space="preserve"> </v>
      </c>
      <c r="DM23" s="1306"/>
      <c r="DN23" s="1306"/>
      <c r="DO23" s="1306"/>
      <c r="DP23" s="1306"/>
      <c r="DQ23" s="1306"/>
      <c r="DR23" s="1306" t="str">
        <f>MID(SUVAHAVUJ!AF165,8,1)</f>
        <v xml:space="preserve"> </v>
      </c>
      <c r="DS23" s="1306"/>
      <c r="DT23" s="1306"/>
      <c r="DU23" s="1306"/>
      <c r="DV23" s="1306"/>
      <c r="DW23" s="1333" t="str">
        <f>MID(SUVAHAVUJ!AF165,9,1)</f>
        <v xml:space="preserve"> </v>
      </c>
      <c r="DX23" s="1333"/>
      <c r="DY23" s="1333"/>
      <c r="DZ23" s="1333"/>
      <c r="EA23" s="1333"/>
      <c r="EB23" s="1333"/>
      <c r="EC23" s="1333" t="str">
        <f>MID(SUVAHAVUJ!AF165,10,1)</f>
        <v xml:space="preserve"> </v>
      </c>
      <c r="ED23" s="1333"/>
      <c r="EE23" s="1333"/>
      <c r="EF23" s="1333"/>
      <c r="EG23" s="1333"/>
      <c r="EH23" s="1306" t="str">
        <f>MID(SUVAHAVUJ!AF165,11,1)</f>
        <v>0</v>
      </c>
      <c r="EI23" s="1306"/>
      <c r="EJ23" s="1306"/>
      <c r="EK23" s="1306"/>
      <c r="EL23" s="1306"/>
      <c r="EM23" s="1316"/>
      <c r="EN23" s="354"/>
      <c r="EO23" s="355"/>
      <c r="EP23" s="1306" t="str">
        <f>MID(SUVAHAVUJ!AG165,1,1)</f>
        <v xml:space="preserve"> </v>
      </c>
      <c r="EQ23" s="1306"/>
      <c r="ER23" s="1306"/>
      <c r="ES23" s="1306"/>
      <c r="ET23" s="1306"/>
      <c r="EU23" s="1306"/>
      <c r="EV23" s="1306" t="str">
        <f>MID(SUVAHAVUJ!AG165,2,1)</f>
        <v xml:space="preserve"> </v>
      </c>
      <c r="EW23" s="1306"/>
      <c r="EX23" s="1306"/>
      <c r="EY23" s="1306"/>
      <c r="EZ23" s="1306"/>
      <c r="FA23" s="1306" t="str">
        <f>MID(SUVAHAVUJ!AG165,3,1)</f>
        <v xml:space="preserve"> </v>
      </c>
      <c r="FB23" s="1306"/>
      <c r="FC23" s="1306"/>
      <c r="FD23" s="1306"/>
      <c r="FE23" s="1306"/>
      <c r="FF23" s="1306"/>
      <c r="FG23" s="1306" t="str">
        <f>MID(SUVAHAVUJ!AG165,4,1)</f>
        <v xml:space="preserve"> </v>
      </c>
      <c r="FH23" s="1306"/>
      <c r="FI23" s="1306"/>
      <c r="FJ23" s="1306"/>
      <c r="FK23" s="1306"/>
      <c r="FL23" s="1307" t="str">
        <f>MID(SUVAHAVUJ!AG165,5,1)</f>
        <v xml:space="preserve"> </v>
      </c>
      <c r="FM23" s="1307"/>
      <c r="FN23" s="1307"/>
      <c r="FO23" s="1307"/>
      <c r="FP23" s="1307"/>
      <c r="FQ23" s="1307"/>
      <c r="FR23" s="1307" t="str">
        <f>MID(SUVAHAVUJ!AG165,6,1)</f>
        <v xml:space="preserve"> </v>
      </c>
      <c r="FS23" s="1307"/>
      <c r="FT23" s="1307"/>
      <c r="FU23" s="1307"/>
      <c r="FV23" s="1307"/>
      <c r="FW23" s="1331" t="str">
        <f>MID(SUVAHAVUJ!AG165,7,1)</f>
        <v xml:space="preserve"> </v>
      </c>
      <c r="FX23" s="1331"/>
      <c r="FY23" s="1331"/>
      <c r="FZ23" s="1331"/>
      <c r="GA23" s="1331"/>
      <c r="GB23" s="1331"/>
      <c r="GC23" s="1331" t="str">
        <f>MID(SUVAHAVUJ!AG165,8,1)</f>
        <v xml:space="preserve"> </v>
      </c>
      <c r="GD23" s="1331"/>
      <c r="GE23" s="1331"/>
      <c r="GF23" s="1331"/>
      <c r="GG23" s="1331"/>
      <c r="GH23" s="1331" t="str">
        <f>MID(SUVAHAVUJ!AG165,9,1)</f>
        <v xml:space="preserve"> </v>
      </c>
      <c r="GI23" s="1331"/>
      <c r="GJ23" s="1331"/>
      <c r="GK23" s="1331"/>
      <c r="GL23" s="1331"/>
      <c r="GM23" s="1331"/>
      <c r="GN23" s="1331" t="str">
        <f>MID(SUVAHAVUJ!AG165,10,1)</f>
        <v xml:space="preserve"> </v>
      </c>
      <c r="GO23" s="1331"/>
      <c r="GP23" s="1331"/>
      <c r="GQ23" s="1331"/>
      <c r="GR23" s="1331"/>
      <c r="GS23" s="1331" t="str">
        <f>MID(SUVAHAVUJ!AG165,11,1)</f>
        <v>0</v>
      </c>
      <c r="GT23" s="1331"/>
      <c r="GU23" s="1331"/>
      <c r="GV23" s="1331"/>
      <c r="GW23" s="1332"/>
    </row>
    <row r="24" spans="1:205" ht="24.6" customHeight="1" x14ac:dyDescent="0.2">
      <c r="A24" s="134"/>
      <c r="B24" s="1462" t="s">
        <v>2083</v>
      </c>
      <c r="C24" s="1463"/>
      <c r="D24" s="1463"/>
      <c r="E24" s="1463"/>
      <c r="F24" s="1463"/>
      <c r="G24" s="1463"/>
      <c r="H24" s="1463"/>
      <c r="I24" s="1463"/>
      <c r="J24" s="1463"/>
      <c r="K24" s="1464"/>
      <c r="L24" s="1435" t="str">
        <f>SUVAHAVUJ!$D$166</f>
        <v>Náklady na sociálne poistenie (524, 525, 526)</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355" t="s">
        <v>799</v>
      </c>
      <c r="BX24" s="1356"/>
      <c r="BY24" s="1356"/>
      <c r="BZ24" s="1356"/>
      <c r="CA24" s="1356"/>
      <c r="CB24" s="1356"/>
      <c r="CC24" s="1356"/>
      <c r="CD24" s="1357"/>
      <c r="CE24" s="1306" t="str">
        <f>MID(SUVAHAVUJ!AF166,1,1)</f>
        <v xml:space="preserve"> </v>
      </c>
      <c r="CF24" s="1306"/>
      <c r="CG24" s="1306"/>
      <c r="CH24" s="1306"/>
      <c r="CI24" s="1306"/>
      <c r="CJ24" s="1306" t="str">
        <f>MID(SUVAHAVUJ!AF166,2,1)</f>
        <v xml:space="preserve"> </v>
      </c>
      <c r="CK24" s="1306"/>
      <c r="CL24" s="1306"/>
      <c r="CM24" s="1306"/>
      <c r="CN24" s="1306"/>
      <c r="CO24" s="1306"/>
      <c r="CP24" s="1306" t="str">
        <f>MID(SUVAHAVUJ!AF166,3,1)</f>
        <v xml:space="preserve"> </v>
      </c>
      <c r="CQ24" s="1306"/>
      <c r="CR24" s="1306"/>
      <c r="CS24" s="1306"/>
      <c r="CT24" s="1306"/>
      <c r="CU24" s="1306" t="str">
        <f>MID(SUVAHAVUJ!AF166,4,1)</f>
        <v xml:space="preserve"> </v>
      </c>
      <c r="CV24" s="1306"/>
      <c r="CW24" s="1306"/>
      <c r="CX24" s="1306"/>
      <c r="CY24" s="1306"/>
      <c r="CZ24" s="1306"/>
      <c r="DA24" s="1306" t="str">
        <f>MID(SUVAHAVUJ!AF166,5,1)</f>
        <v xml:space="preserve"> </v>
      </c>
      <c r="DB24" s="1306"/>
      <c r="DC24" s="1306"/>
      <c r="DD24" s="1306"/>
      <c r="DE24" s="1306"/>
      <c r="DF24" s="1306" t="str">
        <f>MID(SUVAHAVUJ!AF166,6,1)</f>
        <v xml:space="preserve"> </v>
      </c>
      <c r="DG24" s="1306"/>
      <c r="DH24" s="1306"/>
      <c r="DI24" s="1306"/>
      <c r="DJ24" s="1306"/>
      <c r="DK24" s="1306"/>
      <c r="DL24" s="1306" t="str">
        <f>MID(SUVAHAVUJ!AF166,7,1)</f>
        <v xml:space="preserve"> </v>
      </c>
      <c r="DM24" s="1306"/>
      <c r="DN24" s="1306"/>
      <c r="DO24" s="1306"/>
      <c r="DP24" s="1306"/>
      <c r="DQ24" s="1306"/>
      <c r="DR24" s="1306" t="str">
        <f>MID(SUVAHAVUJ!AF166,8,1)</f>
        <v xml:space="preserve"> </v>
      </c>
      <c r="DS24" s="1306"/>
      <c r="DT24" s="1306"/>
      <c r="DU24" s="1306"/>
      <c r="DV24" s="1306"/>
      <c r="DW24" s="1333" t="str">
        <f>MID(SUVAHAVUJ!AF166,9,1)</f>
        <v xml:space="preserve"> </v>
      </c>
      <c r="DX24" s="1333"/>
      <c r="DY24" s="1333"/>
      <c r="DZ24" s="1333"/>
      <c r="EA24" s="1333"/>
      <c r="EB24" s="1333"/>
      <c r="EC24" s="1333" t="str">
        <f>MID(SUVAHAVUJ!AF166,10,1)</f>
        <v xml:space="preserve"> </v>
      </c>
      <c r="ED24" s="1333"/>
      <c r="EE24" s="1333"/>
      <c r="EF24" s="1333"/>
      <c r="EG24" s="1333"/>
      <c r="EH24" s="1306" t="str">
        <f>MID(SUVAHAVUJ!AF166,11,1)</f>
        <v>0</v>
      </c>
      <c r="EI24" s="1306"/>
      <c r="EJ24" s="1306"/>
      <c r="EK24" s="1306"/>
      <c r="EL24" s="1306"/>
      <c r="EM24" s="1316"/>
      <c r="EN24" s="354"/>
      <c r="EO24" s="355"/>
      <c r="EP24" s="1306" t="str">
        <f>MID(SUVAHAVUJ!AG166,1,1)</f>
        <v xml:space="preserve"> </v>
      </c>
      <c r="EQ24" s="1306"/>
      <c r="ER24" s="1306"/>
      <c r="ES24" s="1306"/>
      <c r="ET24" s="1306"/>
      <c r="EU24" s="1306"/>
      <c r="EV24" s="1306" t="str">
        <f>MID(SUVAHAVUJ!AG166,2,1)</f>
        <v xml:space="preserve"> </v>
      </c>
      <c r="EW24" s="1306"/>
      <c r="EX24" s="1306"/>
      <c r="EY24" s="1306"/>
      <c r="EZ24" s="1306"/>
      <c r="FA24" s="1306" t="str">
        <f>MID(SUVAHAVUJ!AG166,3,1)</f>
        <v xml:space="preserve"> </v>
      </c>
      <c r="FB24" s="1306"/>
      <c r="FC24" s="1306"/>
      <c r="FD24" s="1306"/>
      <c r="FE24" s="1306"/>
      <c r="FF24" s="1306"/>
      <c r="FG24" s="1306" t="str">
        <f>MID(SUVAHAVUJ!AG166,4,1)</f>
        <v xml:space="preserve"> </v>
      </c>
      <c r="FH24" s="1306"/>
      <c r="FI24" s="1306"/>
      <c r="FJ24" s="1306"/>
      <c r="FK24" s="1306"/>
      <c r="FL24" s="1307" t="str">
        <f>MID(SUVAHAVUJ!AG166,5,1)</f>
        <v xml:space="preserve"> </v>
      </c>
      <c r="FM24" s="1307"/>
      <c r="FN24" s="1307"/>
      <c r="FO24" s="1307"/>
      <c r="FP24" s="1307"/>
      <c r="FQ24" s="1307"/>
      <c r="FR24" s="1307" t="str">
        <f>MID(SUVAHAVUJ!AG166,6,1)</f>
        <v xml:space="preserve"> </v>
      </c>
      <c r="FS24" s="1307"/>
      <c r="FT24" s="1307"/>
      <c r="FU24" s="1307"/>
      <c r="FV24" s="1307"/>
      <c r="FW24" s="1331" t="str">
        <f>MID(SUVAHAVUJ!AG166,7,1)</f>
        <v xml:space="preserve"> </v>
      </c>
      <c r="FX24" s="1331"/>
      <c r="FY24" s="1331"/>
      <c r="FZ24" s="1331"/>
      <c r="GA24" s="1331"/>
      <c r="GB24" s="1331"/>
      <c r="GC24" s="1331" t="str">
        <f>MID(SUVAHAVUJ!AG166,8,1)</f>
        <v xml:space="preserve"> </v>
      </c>
      <c r="GD24" s="1331"/>
      <c r="GE24" s="1331"/>
      <c r="GF24" s="1331"/>
      <c r="GG24" s="1331"/>
      <c r="GH24" s="1331" t="str">
        <f>MID(SUVAHAVUJ!AG166,9,1)</f>
        <v xml:space="preserve"> </v>
      </c>
      <c r="GI24" s="1331"/>
      <c r="GJ24" s="1331"/>
      <c r="GK24" s="1331"/>
      <c r="GL24" s="1331"/>
      <c r="GM24" s="1331"/>
      <c r="GN24" s="1331" t="str">
        <f>MID(SUVAHAVUJ!AG166,10,1)</f>
        <v xml:space="preserve"> </v>
      </c>
      <c r="GO24" s="1331"/>
      <c r="GP24" s="1331"/>
      <c r="GQ24" s="1331"/>
      <c r="GR24" s="1331"/>
      <c r="GS24" s="1331" t="str">
        <f>MID(SUVAHAVUJ!AG166,11,1)</f>
        <v>0</v>
      </c>
      <c r="GT24" s="1331"/>
      <c r="GU24" s="1331"/>
      <c r="GV24" s="1331"/>
      <c r="GW24" s="1332"/>
    </row>
    <row r="25" spans="1:205" ht="24.6" customHeight="1" x14ac:dyDescent="0.2">
      <c r="A25" s="134"/>
      <c r="B25" s="1462" t="s">
        <v>2086</v>
      </c>
      <c r="C25" s="1463"/>
      <c r="D25" s="1463"/>
      <c r="E25" s="1463"/>
      <c r="F25" s="1463"/>
      <c r="G25" s="1463"/>
      <c r="H25" s="1463"/>
      <c r="I25" s="1463"/>
      <c r="J25" s="1463"/>
      <c r="K25" s="1464"/>
      <c r="L25" s="1435" t="str">
        <f>SUVAHAVUJ!$D$167</f>
        <v>Sociálne náklady (527, 528)</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355" t="s">
        <v>102</v>
      </c>
      <c r="BX25" s="1356"/>
      <c r="BY25" s="1356"/>
      <c r="BZ25" s="1356"/>
      <c r="CA25" s="1356"/>
      <c r="CB25" s="1356"/>
      <c r="CC25" s="1356"/>
      <c r="CD25" s="1357"/>
      <c r="CE25" s="1306" t="str">
        <f>MID(SUVAHAVUJ!AF167,1,1)</f>
        <v xml:space="preserve"> </v>
      </c>
      <c r="CF25" s="1306"/>
      <c r="CG25" s="1306"/>
      <c r="CH25" s="1306"/>
      <c r="CI25" s="1306"/>
      <c r="CJ25" s="1306" t="str">
        <f>MID(SUVAHAVUJ!AF167,2,1)</f>
        <v xml:space="preserve"> </v>
      </c>
      <c r="CK25" s="1306"/>
      <c r="CL25" s="1306"/>
      <c r="CM25" s="1306"/>
      <c r="CN25" s="1306"/>
      <c r="CO25" s="1306"/>
      <c r="CP25" s="1306" t="str">
        <f>MID(SUVAHAVUJ!AF167,3,1)</f>
        <v xml:space="preserve"> </v>
      </c>
      <c r="CQ25" s="1306"/>
      <c r="CR25" s="1306"/>
      <c r="CS25" s="1306"/>
      <c r="CT25" s="1306"/>
      <c r="CU25" s="1306" t="str">
        <f>MID(SUVAHAVUJ!AF167,4,1)</f>
        <v xml:space="preserve"> </v>
      </c>
      <c r="CV25" s="1306"/>
      <c r="CW25" s="1306"/>
      <c r="CX25" s="1306"/>
      <c r="CY25" s="1306"/>
      <c r="CZ25" s="1306"/>
      <c r="DA25" s="1306" t="str">
        <f>MID(SUVAHAVUJ!AF167,5,1)</f>
        <v xml:space="preserve"> </v>
      </c>
      <c r="DB25" s="1306"/>
      <c r="DC25" s="1306"/>
      <c r="DD25" s="1306"/>
      <c r="DE25" s="1306"/>
      <c r="DF25" s="1306" t="str">
        <f>MID(SUVAHAVUJ!AF167,6,1)</f>
        <v xml:space="preserve"> </v>
      </c>
      <c r="DG25" s="1306"/>
      <c r="DH25" s="1306"/>
      <c r="DI25" s="1306"/>
      <c r="DJ25" s="1306"/>
      <c r="DK25" s="1306"/>
      <c r="DL25" s="1306" t="str">
        <f>MID(SUVAHAVUJ!AF167,7,1)</f>
        <v xml:space="preserve"> </v>
      </c>
      <c r="DM25" s="1306"/>
      <c r="DN25" s="1306"/>
      <c r="DO25" s="1306"/>
      <c r="DP25" s="1306"/>
      <c r="DQ25" s="1306"/>
      <c r="DR25" s="1306" t="str">
        <f>MID(SUVAHAVUJ!AF167,8,1)</f>
        <v xml:space="preserve"> </v>
      </c>
      <c r="DS25" s="1306"/>
      <c r="DT25" s="1306"/>
      <c r="DU25" s="1306"/>
      <c r="DV25" s="1306"/>
      <c r="DW25" s="1333" t="str">
        <f>MID(SUVAHAVUJ!AF167,9,1)</f>
        <v xml:space="preserve"> </v>
      </c>
      <c r="DX25" s="1333"/>
      <c r="DY25" s="1333"/>
      <c r="DZ25" s="1333"/>
      <c r="EA25" s="1333"/>
      <c r="EB25" s="1333"/>
      <c r="EC25" s="1333" t="str">
        <f>MID(SUVAHAVUJ!AF167,10,1)</f>
        <v xml:space="preserve"> </v>
      </c>
      <c r="ED25" s="1333"/>
      <c r="EE25" s="1333"/>
      <c r="EF25" s="1333"/>
      <c r="EG25" s="1333"/>
      <c r="EH25" s="1306" t="str">
        <f>MID(SUVAHAVUJ!AF167,11,1)</f>
        <v>0</v>
      </c>
      <c r="EI25" s="1306"/>
      <c r="EJ25" s="1306"/>
      <c r="EK25" s="1306"/>
      <c r="EL25" s="1306"/>
      <c r="EM25" s="1316"/>
      <c r="EN25" s="354"/>
      <c r="EO25" s="355"/>
      <c r="EP25" s="1306" t="str">
        <f>MID(SUVAHAVUJ!AG167,1,1)</f>
        <v xml:space="preserve"> </v>
      </c>
      <c r="EQ25" s="1306"/>
      <c r="ER25" s="1306"/>
      <c r="ES25" s="1306"/>
      <c r="ET25" s="1306"/>
      <c r="EU25" s="1306"/>
      <c r="EV25" s="1306" t="str">
        <f>MID(SUVAHAVUJ!AG167,2,1)</f>
        <v xml:space="preserve"> </v>
      </c>
      <c r="EW25" s="1306"/>
      <c r="EX25" s="1306"/>
      <c r="EY25" s="1306"/>
      <c r="EZ25" s="1306"/>
      <c r="FA25" s="1306" t="str">
        <f>MID(SUVAHAVUJ!AG167,3,1)</f>
        <v xml:space="preserve"> </v>
      </c>
      <c r="FB25" s="1306"/>
      <c r="FC25" s="1306"/>
      <c r="FD25" s="1306"/>
      <c r="FE25" s="1306"/>
      <c r="FF25" s="1306"/>
      <c r="FG25" s="1306" t="str">
        <f>MID(SUVAHAVUJ!AG167,4,1)</f>
        <v xml:space="preserve"> </v>
      </c>
      <c r="FH25" s="1306"/>
      <c r="FI25" s="1306"/>
      <c r="FJ25" s="1306"/>
      <c r="FK25" s="1306"/>
      <c r="FL25" s="1307" t="str">
        <f>MID(SUVAHAVUJ!AG167,5,1)</f>
        <v xml:space="preserve"> </v>
      </c>
      <c r="FM25" s="1307"/>
      <c r="FN25" s="1307"/>
      <c r="FO25" s="1307"/>
      <c r="FP25" s="1307"/>
      <c r="FQ25" s="1307"/>
      <c r="FR25" s="1307" t="str">
        <f>MID(SUVAHAVUJ!AG167,6,1)</f>
        <v xml:space="preserve"> </v>
      </c>
      <c r="FS25" s="1307"/>
      <c r="FT25" s="1307"/>
      <c r="FU25" s="1307"/>
      <c r="FV25" s="1307"/>
      <c r="FW25" s="1331" t="str">
        <f>MID(SUVAHAVUJ!AG167,7,1)</f>
        <v xml:space="preserve"> </v>
      </c>
      <c r="FX25" s="1331"/>
      <c r="FY25" s="1331"/>
      <c r="FZ25" s="1331"/>
      <c r="GA25" s="1331"/>
      <c r="GB25" s="1331"/>
      <c r="GC25" s="1331" t="str">
        <f>MID(SUVAHAVUJ!AG167,8,1)</f>
        <v xml:space="preserve"> </v>
      </c>
      <c r="GD25" s="1331"/>
      <c r="GE25" s="1331"/>
      <c r="GF25" s="1331"/>
      <c r="GG25" s="1331"/>
      <c r="GH25" s="1331" t="str">
        <f>MID(SUVAHAVUJ!AG167,9,1)</f>
        <v xml:space="preserve"> </v>
      </c>
      <c r="GI25" s="1331"/>
      <c r="GJ25" s="1331"/>
      <c r="GK25" s="1331"/>
      <c r="GL25" s="1331"/>
      <c r="GM25" s="1331"/>
      <c r="GN25" s="1331" t="str">
        <f>MID(SUVAHAVUJ!AG167,10,1)</f>
        <v xml:space="preserve"> </v>
      </c>
      <c r="GO25" s="1331"/>
      <c r="GP25" s="1331"/>
      <c r="GQ25" s="1331"/>
      <c r="GR25" s="1331"/>
      <c r="GS25" s="1331" t="str">
        <f>MID(SUVAHAVUJ!AG167,11,1)</f>
        <v>0</v>
      </c>
      <c r="GT25" s="1331"/>
      <c r="GU25" s="1331"/>
      <c r="GV25" s="1331"/>
      <c r="GW25" s="1332"/>
    </row>
    <row r="26" spans="1:205" ht="24.6" customHeight="1" x14ac:dyDescent="0.2">
      <c r="A26" s="134"/>
      <c r="B26" s="1459" t="s">
        <v>1871</v>
      </c>
      <c r="C26" s="1460"/>
      <c r="D26" s="1460"/>
      <c r="E26" s="1460"/>
      <c r="F26" s="1460"/>
      <c r="G26" s="1460"/>
      <c r="H26" s="1460"/>
      <c r="I26" s="1460"/>
      <c r="J26" s="1460"/>
      <c r="K26" s="1461"/>
      <c r="L26" s="1435" t="str">
        <f>SUVAHAVUJ!$D$168</f>
        <v>Dane a poplatky (účtová skupina 53)</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355" t="s">
        <v>800</v>
      </c>
      <c r="BX26" s="1356"/>
      <c r="BY26" s="1356"/>
      <c r="BZ26" s="1356"/>
      <c r="CA26" s="1356"/>
      <c r="CB26" s="1356"/>
      <c r="CC26" s="1356"/>
      <c r="CD26" s="1357"/>
      <c r="CE26" s="1306" t="str">
        <f>MID(SUVAHAVUJ!AF168,1,1)</f>
        <v xml:space="preserve"> </v>
      </c>
      <c r="CF26" s="1306"/>
      <c r="CG26" s="1306"/>
      <c r="CH26" s="1306"/>
      <c r="CI26" s="1306"/>
      <c r="CJ26" s="1306" t="str">
        <f>MID(SUVAHAVUJ!AF168,2,1)</f>
        <v xml:space="preserve"> </v>
      </c>
      <c r="CK26" s="1306"/>
      <c r="CL26" s="1306"/>
      <c r="CM26" s="1306"/>
      <c r="CN26" s="1306"/>
      <c r="CO26" s="1306"/>
      <c r="CP26" s="1306" t="str">
        <f>MID(SUVAHAVUJ!AF168,3,1)</f>
        <v xml:space="preserve"> </v>
      </c>
      <c r="CQ26" s="1306"/>
      <c r="CR26" s="1306"/>
      <c r="CS26" s="1306"/>
      <c r="CT26" s="1306"/>
      <c r="CU26" s="1306" t="str">
        <f>MID(SUVAHAVUJ!AF168,4,1)</f>
        <v xml:space="preserve"> </v>
      </c>
      <c r="CV26" s="1306"/>
      <c r="CW26" s="1306"/>
      <c r="CX26" s="1306"/>
      <c r="CY26" s="1306"/>
      <c r="CZ26" s="1306"/>
      <c r="DA26" s="1306" t="str">
        <f>MID(SUVAHAVUJ!AF168,5,1)</f>
        <v xml:space="preserve"> </v>
      </c>
      <c r="DB26" s="1306"/>
      <c r="DC26" s="1306"/>
      <c r="DD26" s="1306"/>
      <c r="DE26" s="1306"/>
      <c r="DF26" s="1306" t="str">
        <f>MID(SUVAHAVUJ!AF168,6,1)</f>
        <v xml:space="preserve"> </v>
      </c>
      <c r="DG26" s="1306"/>
      <c r="DH26" s="1306"/>
      <c r="DI26" s="1306"/>
      <c r="DJ26" s="1306"/>
      <c r="DK26" s="1306"/>
      <c r="DL26" s="1306" t="str">
        <f>MID(SUVAHAVUJ!AF168,7,1)</f>
        <v xml:space="preserve"> </v>
      </c>
      <c r="DM26" s="1306"/>
      <c r="DN26" s="1306"/>
      <c r="DO26" s="1306"/>
      <c r="DP26" s="1306"/>
      <c r="DQ26" s="1306"/>
      <c r="DR26" s="1306" t="str">
        <f>MID(SUVAHAVUJ!AF168,8,1)</f>
        <v xml:space="preserve"> </v>
      </c>
      <c r="DS26" s="1306"/>
      <c r="DT26" s="1306"/>
      <c r="DU26" s="1306"/>
      <c r="DV26" s="1306"/>
      <c r="DW26" s="1333" t="str">
        <f>MID(SUVAHAVUJ!AF168,9,1)</f>
        <v xml:space="preserve"> </v>
      </c>
      <c r="DX26" s="1333"/>
      <c r="DY26" s="1333"/>
      <c r="DZ26" s="1333"/>
      <c r="EA26" s="1333"/>
      <c r="EB26" s="1333"/>
      <c r="EC26" s="1333" t="str">
        <f>MID(SUVAHAVUJ!AF168,10,1)</f>
        <v xml:space="preserve"> </v>
      </c>
      <c r="ED26" s="1333"/>
      <c r="EE26" s="1333"/>
      <c r="EF26" s="1333"/>
      <c r="EG26" s="1333"/>
      <c r="EH26" s="1306" t="str">
        <f>MID(SUVAHAVUJ!AF168,11,1)</f>
        <v>0</v>
      </c>
      <c r="EI26" s="1306"/>
      <c r="EJ26" s="1306"/>
      <c r="EK26" s="1306"/>
      <c r="EL26" s="1306"/>
      <c r="EM26" s="1316"/>
      <c r="EN26" s="354"/>
      <c r="EO26" s="355"/>
      <c r="EP26" s="1306" t="str">
        <f>MID(SUVAHAVUJ!AG168,1,1)</f>
        <v xml:space="preserve"> </v>
      </c>
      <c r="EQ26" s="1306"/>
      <c r="ER26" s="1306"/>
      <c r="ES26" s="1306"/>
      <c r="ET26" s="1306"/>
      <c r="EU26" s="1306"/>
      <c r="EV26" s="1306" t="str">
        <f>MID(SUVAHAVUJ!AG168,2,1)</f>
        <v xml:space="preserve"> </v>
      </c>
      <c r="EW26" s="1306"/>
      <c r="EX26" s="1306"/>
      <c r="EY26" s="1306"/>
      <c r="EZ26" s="1306"/>
      <c r="FA26" s="1306" t="str">
        <f>MID(SUVAHAVUJ!AG168,3,1)</f>
        <v xml:space="preserve"> </v>
      </c>
      <c r="FB26" s="1306"/>
      <c r="FC26" s="1306"/>
      <c r="FD26" s="1306"/>
      <c r="FE26" s="1306"/>
      <c r="FF26" s="1306"/>
      <c r="FG26" s="1306" t="str">
        <f>MID(SUVAHAVUJ!AG168,4,1)</f>
        <v xml:space="preserve"> </v>
      </c>
      <c r="FH26" s="1306"/>
      <c r="FI26" s="1306"/>
      <c r="FJ26" s="1306"/>
      <c r="FK26" s="1306"/>
      <c r="FL26" s="1307" t="str">
        <f>MID(SUVAHAVUJ!AG168,5,1)</f>
        <v xml:space="preserve"> </v>
      </c>
      <c r="FM26" s="1307"/>
      <c r="FN26" s="1307"/>
      <c r="FO26" s="1307"/>
      <c r="FP26" s="1307"/>
      <c r="FQ26" s="1307"/>
      <c r="FR26" s="1307" t="str">
        <f>MID(SUVAHAVUJ!AG168,6,1)</f>
        <v xml:space="preserve"> </v>
      </c>
      <c r="FS26" s="1307"/>
      <c r="FT26" s="1307"/>
      <c r="FU26" s="1307"/>
      <c r="FV26" s="1307"/>
      <c r="FW26" s="1331" t="str">
        <f>MID(SUVAHAVUJ!AG168,7,1)</f>
        <v xml:space="preserve"> </v>
      </c>
      <c r="FX26" s="1331"/>
      <c r="FY26" s="1331"/>
      <c r="FZ26" s="1331"/>
      <c r="GA26" s="1331"/>
      <c r="GB26" s="1331"/>
      <c r="GC26" s="1331" t="str">
        <f>MID(SUVAHAVUJ!AG168,8,1)</f>
        <v xml:space="preserve"> </v>
      </c>
      <c r="GD26" s="1331"/>
      <c r="GE26" s="1331"/>
      <c r="GF26" s="1331"/>
      <c r="GG26" s="1331"/>
      <c r="GH26" s="1331" t="str">
        <f>MID(SUVAHAVUJ!AG168,9,1)</f>
        <v xml:space="preserve"> </v>
      </c>
      <c r="GI26" s="1331"/>
      <c r="GJ26" s="1331"/>
      <c r="GK26" s="1331"/>
      <c r="GL26" s="1331"/>
      <c r="GM26" s="1331"/>
      <c r="GN26" s="1331" t="str">
        <f>MID(SUVAHAVUJ!AG168,10,1)</f>
        <v xml:space="preserve"> </v>
      </c>
      <c r="GO26" s="1331"/>
      <c r="GP26" s="1331"/>
      <c r="GQ26" s="1331"/>
      <c r="GR26" s="1331"/>
      <c r="GS26" s="1331" t="str">
        <f>MID(SUVAHAVUJ!AG168,11,1)</f>
        <v>0</v>
      </c>
      <c r="GT26" s="1331"/>
      <c r="GU26" s="1331"/>
      <c r="GV26" s="1331"/>
      <c r="GW26" s="1332"/>
    </row>
    <row r="27" spans="1:205" ht="24.6" customHeight="1" x14ac:dyDescent="0.2">
      <c r="A27" s="134"/>
      <c r="B27" s="1459" t="s">
        <v>1870</v>
      </c>
      <c r="C27" s="1460"/>
      <c r="D27" s="1460"/>
      <c r="E27" s="1460"/>
      <c r="F27" s="1460"/>
      <c r="G27" s="1460"/>
      <c r="H27" s="1460"/>
      <c r="I27" s="1460"/>
      <c r="J27" s="1460"/>
      <c r="K27" s="1461"/>
      <c r="L27" s="1435" t="str">
        <f>SUVAHAVUJ!$D$169</f>
        <v>Odpisy a opravné položky k dlhodobému nehmotnému majetku a dlhodobému hmotnému majetku (r. 22 + r. 23)</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355" t="s">
        <v>117</v>
      </c>
      <c r="BX27" s="1356"/>
      <c r="BY27" s="1356"/>
      <c r="BZ27" s="1356"/>
      <c r="CA27" s="1356"/>
      <c r="CB27" s="1356"/>
      <c r="CC27" s="1356"/>
      <c r="CD27" s="1357"/>
      <c r="CE27" s="1306" t="str">
        <f>MID(SUVAHAVUJ!AF169,1,1)</f>
        <v xml:space="preserve"> </v>
      </c>
      <c r="CF27" s="1306"/>
      <c r="CG27" s="1306"/>
      <c r="CH27" s="1306"/>
      <c r="CI27" s="1306"/>
      <c r="CJ27" s="1306" t="str">
        <f>MID(SUVAHAVUJ!AF169,2,1)</f>
        <v xml:space="preserve"> </v>
      </c>
      <c r="CK27" s="1306"/>
      <c r="CL27" s="1306"/>
      <c r="CM27" s="1306"/>
      <c r="CN27" s="1306"/>
      <c r="CO27" s="1306"/>
      <c r="CP27" s="1306" t="str">
        <f>MID(SUVAHAVUJ!AF169,3,1)</f>
        <v xml:space="preserve"> </v>
      </c>
      <c r="CQ27" s="1306"/>
      <c r="CR27" s="1306"/>
      <c r="CS27" s="1306"/>
      <c r="CT27" s="1306"/>
      <c r="CU27" s="1306" t="str">
        <f>MID(SUVAHAVUJ!AF169,4,1)</f>
        <v xml:space="preserve"> </v>
      </c>
      <c r="CV27" s="1306"/>
      <c r="CW27" s="1306"/>
      <c r="CX27" s="1306"/>
      <c r="CY27" s="1306"/>
      <c r="CZ27" s="1306"/>
      <c r="DA27" s="1306" t="str">
        <f>MID(SUVAHAVUJ!AF169,5,1)</f>
        <v xml:space="preserve"> </v>
      </c>
      <c r="DB27" s="1306"/>
      <c r="DC27" s="1306"/>
      <c r="DD27" s="1306"/>
      <c r="DE27" s="1306"/>
      <c r="DF27" s="1306" t="str">
        <f>MID(SUVAHAVUJ!AF169,6,1)</f>
        <v xml:space="preserve"> </v>
      </c>
      <c r="DG27" s="1306"/>
      <c r="DH27" s="1306"/>
      <c r="DI27" s="1306"/>
      <c r="DJ27" s="1306"/>
      <c r="DK27" s="1306"/>
      <c r="DL27" s="1306" t="str">
        <f>MID(SUVAHAVUJ!AF169,7,1)</f>
        <v xml:space="preserve"> </v>
      </c>
      <c r="DM27" s="1306"/>
      <c r="DN27" s="1306"/>
      <c r="DO27" s="1306"/>
      <c r="DP27" s="1306"/>
      <c r="DQ27" s="1306"/>
      <c r="DR27" s="1306" t="str">
        <f>MID(SUVAHAVUJ!AF169,8,1)</f>
        <v xml:space="preserve"> </v>
      </c>
      <c r="DS27" s="1306"/>
      <c r="DT27" s="1306"/>
      <c r="DU27" s="1306"/>
      <c r="DV27" s="1306"/>
      <c r="DW27" s="1333" t="str">
        <f>MID(SUVAHAVUJ!AF169,9,1)</f>
        <v xml:space="preserve"> </v>
      </c>
      <c r="DX27" s="1333"/>
      <c r="DY27" s="1333"/>
      <c r="DZ27" s="1333"/>
      <c r="EA27" s="1333"/>
      <c r="EB27" s="1333"/>
      <c r="EC27" s="1333" t="str">
        <f>MID(SUVAHAVUJ!AF169,10,1)</f>
        <v xml:space="preserve"> </v>
      </c>
      <c r="ED27" s="1333"/>
      <c r="EE27" s="1333"/>
      <c r="EF27" s="1333"/>
      <c r="EG27" s="1333"/>
      <c r="EH27" s="1306" t="str">
        <f>MID(SUVAHAVUJ!AF169,11,1)</f>
        <v>0</v>
      </c>
      <c r="EI27" s="1306"/>
      <c r="EJ27" s="1306"/>
      <c r="EK27" s="1306"/>
      <c r="EL27" s="1306"/>
      <c r="EM27" s="1316"/>
      <c r="EN27" s="354"/>
      <c r="EO27" s="355"/>
      <c r="EP27" s="1306" t="str">
        <f>MID(SUVAHAVUJ!AG169,1,1)</f>
        <v xml:space="preserve"> </v>
      </c>
      <c r="EQ27" s="1306"/>
      <c r="ER27" s="1306"/>
      <c r="ES27" s="1306"/>
      <c r="ET27" s="1306"/>
      <c r="EU27" s="1306"/>
      <c r="EV27" s="1306" t="str">
        <f>MID(SUVAHAVUJ!AG169,2,1)</f>
        <v xml:space="preserve"> </v>
      </c>
      <c r="EW27" s="1306"/>
      <c r="EX27" s="1306"/>
      <c r="EY27" s="1306"/>
      <c r="EZ27" s="1306"/>
      <c r="FA27" s="1306" t="str">
        <f>MID(SUVAHAVUJ!AG169,3,1)</f>
        <v xml:space="preserve"> </v>
      </c>
      <c r="FB27" s="1306"/>
      <c r="FC27" s="1306"/>
      <c r="FD27" s="1306"/>
      <c r="FE27" s="1306"/>
      <c r="FF27" s="1306"/>
      <c r="FG27" s="1306" t="str">
        <f>MID(SUVAHAVUJ!AG169,4,1)</f>
        <v xml:space="preserve"> </v>
      </c>
      <c r="FH27" s="1306"/>
      <c r="FI27" s="1306"/>
      <c r="FJ27" s="1306"/>
      <c r="FK27" s="1306"/>
      <c r="FL27" s="1307" t="str">
        <f>MID(SUVAHAVUJ!AG169,5,1)</f>
        <v xml:space="preserve"> </v>
      </c>
      <c r="FM27" s="1307"/>
      <c r="FN27" s="1307"/>
      <c r="FO27" s="1307"/>
      <c r="FP27" s="1307"/>
      <c r="FQ27" s="1307"/>
      <c r="FR27" s="1307" t="str">
        <f>MID(SUVAHAVUJ!AG169,6,1)</f>
        <v xml:space="preserve"> </v>
      </c>
      <c r="FS27" s="1307"/>
      <c r="FT27" s="1307"/>
      <c r="FU27" s="1307"/>
      <c r="FV27" s="1307"/>
      <c r="FW27" s="1331" t="str">
        <f>MID(SUVAHAVUJ!AG169,7,1)</f>
        <v xml:space="preserve"> </v>
      </c>
      <c r="FX27" s="1331"/>
      <c r="FY27" s="1331"/>
      <c r="FZ27" s="1331"/>
      <c r="GA27" s="1331"/>
      <c r="GB27" s="1331"/>
      <c r="GC27" s="1331" t="str">
        <f>MID(SUVAHAVUJ!AG169,8,1)</f>
        <v xml:space="preserve"> </v>
      </c>
      <c r="GD27" s="1331"/>
      <c r="GE27" s="1331"/>
      <c r="GF27" s="1331"/>
      <c r="GG27" s="1331"/>
      <c r="GH27" s="1331" t="str">
        <f>MID(SUVAHAVUJ!AG169,9,1)</f>
        <v xml:space="preserve"> </v>
      </c>
      <c r="GI27" s="1331"/>
      <c r="GJ27" s="1331"/>
      <c r="GK27" s="1331"/>
      <c r="GL27" s="1331"/>
      <c r="GM27" s="1331"/>
      <c r="GN27" s="1331" t="str">
        <f>MID(SUVAHAVUJ!AG169,10,1)</f>
        <v xml:space="preserve"> </v>
      </c>
      <c r="GO27" s="1331"/>
      <c r="GP27" s="1331"/>
      <c r="GQ27" s="1331"/>
      <c r="GR27" s="1331"/>
      <c r="GS27" s="1331" t="str">
        <f>MID(SUVAHAVUJ!AG169,11,1)</f>
        <v>0</v>
      </c>
      <c r="GT27" s="1331"/>
      <c r="GU27" s="1331"/>
      <c r="GV27" s="1331"/>
      <c r="GW27" s="1332"/>
    </row>
    <row r="28" spans="1:205" ht="24.6" customHeight="1" x14ac:dyDescent="0.2">
      <c r="A28" s="134"/>
      <c r="B28" s="1462" t="s">
        <v>2561</v>
      </c>
      <c r="C28" s="1463"/>
      <c r="D28" s="1463"/>
      <c r="E28" s="1463"/>
      <c r="F28" s="1463"/>
      <c r="G28" s="1463"/>
      <c r="H28" s="1463"/>
      <c r="I28" s="1463"/>
      <c r="J28" s="1463"/>
      <c r="K28" s="1464"/>
      <c r="L28" s="1435" t="str">
        <f>SUVAHAVUJ!$D$170</f>
        <v>Odpisy dlhodobého nehmotného majetku a dlhodobého hmotného majetku (551)</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355" t="s">
        <v>914</v>
      </c>
      <c r="BX28" s="1356"/>
      <c r="BY28" s="1356"/>
      <c r="BZ28" s="1356"/>
      <c r="CA28" s="1356"/>
      <c r="CB28" s="1356"/>
      <c r="CC28" s="1356" t="str">
        <f>MID(SUVAHAVUJ!AF68,6,1)</f>
        <v xml:space="preserve"> </v>
      </c>
      <c r="CD28" s="1357"/>
      <c r="CE28" s="1306" t="str">
        <f>MID(SUVAHAVUJ!AF170,1,1)</f>
        <v xml:space="preserve"> </v>
      </c>
      <c r="CF28" s="1306"/>
      <c r="CG28" s="1306"/>
      <c r="CH28" s="1306"/>
      <c r="CI28" s="1306"/>
      <c r="CJ28" s="1306" t="str">
        <f>MID(SUVAHAVUJ!AF170,2,1)</f>
        <v xml:space="preserve"> </v>
      </c>
      <c r="CK28" s="1306"/>
      <c r="CL28" s="1306"/>
      <c r="CM28" s="1306"/>
      <c r="CN28" s="1306"/>
      <c r="CO28" s="1306"/>
      <c r="CP28" s="1306" t="str">
        <f>MID(SUVAHAVUJ!AF170,3,1)</f>
        <v xml:space="preserve"> </v>
      </c>
      <c r="CQ28" s="1306"/>
      <c r="CR28" s="1306"/>
      <c r="CS28" s="1306"/>
      <c r="CT28" s="1306"/>
      <c r="CU28" s="1306" t="str">
        <f>MID(SUVAHAVUJ!AF170,4,1)</f>
        <v xml:space="preserve"> </v>
      </c>
      <c r="CV28" s="1306"/>
      <c r="CW28" s="1306"/>
      <c r="CX28" s="1306"/>
      <c r="CY28" s="1306"/>
      <c r="CZ28" s="1306"/>
      <c r="DA28" s="1306" t="str">
        <f>MID(SUVAHAVUJ!AF170,5,1)</f>
        <v xml:space="preserve"> </v>
      </c>
      <c r="DB28" s="1306"/>
      <c r="DC28" s="1306"/>
      <c r="DD28" s="1306"/>
      <c r="DE28" s="1306"/>
      <c r="DF28" s="1306" t="str">
        <f>MID(SUVAHAVUJ!AF170,6,1)</f>
        <v xml:space="preserve"> </v>
      </c>
      <c r="DG28" s="1306"/>
      <c r="DH28" s="1306"/>
      <c r="DI28" s="1306"/>
      <c r="DJ28" s="1306"/>
      <c r="DK28" s="1306"/>
      <c r="DL28" s="1306" t="str">
        <f>MID(SUVAHAVUJ!AF170,7,1)</f>
        <v xml:space="preserve"> </v>
      </c>
      <c r="DM28" s="1306"/>
      <c r="DN28" s="1306"/>
      <c r="DO28" s="1306"/>
      <c r="DP28" s="1306"/>
      <c r="DQ28" s="1306"/>
      <c r="DR28" s="1306" t="str">
        <f>MID(SUVAHAVUJ!AF170,8,1)</f>
        <v xml:space="preserve"> </v>
      </c>
      <c r="DS28" s="1306"/>
      <c r="DT28" s="1306"/>
      <c r="DU28" s="1306"/>
      <c r="DV28" s="1306"/>
      <c r="DW28" s="1333" t="str">
        <f>MID(SUVAHAVUJ!AF170,9,1)</f>
        <v xml:space="preserve"> </v>
      </c>
      <c r="DX28" s="1333"/>
      <c r="DY28" s="1333"/>
      <c r="DZ28" s="1333"/>
      <c r="EA28" s="1333"/>
      <c r="EB28" s="1333"/>
      <c r="EC28" s="1333" t="str">
        <f>MID(SUVAHAVUJ!AF170,10,1)</f>
        <v xml:space="preserve"> </v>
      </c>
      <c r="ED28" s="1333"/>
      <c r="EE28" s="1333"/>
      <c r="EF28" s="1333"/>
      <c r="EG28" s="1333"/>
      <c r="EH28" s="1306" t="str">
        <f>MID(SUVAHAVUJ!AF170,11,1)</f>
        <v>0</v>
      </c>
      <c r="EI28" s="1306"/>
      <c r="EJ28" s="1306"/>
      <c r="EK28" s="1306"/>
      <c r="EL28" s="1306"/>
      <c r="EM28" s="1316"/>
      <c r="EN28" s="354"/>
      <c r="EO28" s="355"/>
      <c r="EP28" s="1306" t="str">
        <f>MID(SUVAHAVUJ!AG170,1,1)</f>
        <v xml:space="preserve"> </v>
      </c>
      <c r="EQ28" s="1306"/>
      <c r="ER28" s="1306"/>
      <c r="ES28" s="1306"/>
      <c r="ET28" s="1306"/>
      <c r="EU28" s="1306"/>
      <c r="EV28" s="1306" t="str">
        <f>MID(SUVAHAVUJ!AG170,2,1)</f>
        <v xml:space="preserve"> </v>
      </c>
      <c r="EW28" s="1306"/>
      <c r="EX28" s="1306"/>
      <c r="EY28" s="1306"/>
      <c r="EZ28" s="1306"/>
      <c r="FA28" s="1306" t="str">
        <f>MID(SUVAHAVUJ!AG170,3,1)</f>
        <v xml:space="preserve"> </v>
      </c>
      <c r="FB28" s="1306"/>
      <c r="FC28" s="1306"/>
      <c r="FD28" s="1306"/>
      <c r="FE28" s="1306"/>
      <c r="FF28" s="1306"/>
      <c r="FG28" s="1306" t="str">
        <f>MID(SUVAHAVUJ!AG170,4,1)</f>
        <v xml:space="preserve"> </v>
      </c>
      <c r="FH28" s="1306"/>
      <c r="FI28" s="1306"/>
      <c r="FJ28" s="1306"/>
      <c r="FK28" s="1306"/>
      <c r="FL28" s="1307" t="str">
        <f>MID(SUVAHAVUJ!AG170,5,1)</f>
        <v xml:space="preserve"> </v>
      </c>
      <c r="FM28" s="1307"/>
      <c r="FN28" s="1307"/>
      <c r="FO28" s="1307"/>
      <c r="FP28" s="1307"/>
      <c r="FQ28" s="1307"/>
      <c r="FR28" s="1307" t="str">
        <f>MID(SUVAHAVUJ!AG170,6,1)</f>
        <v xml:space="preserve"> </v>
      </c>
      <c r="FS28" s="1307"/>
      <c r="FT28" s="1307"/>
      <c r="FU28" s="1307"/>
      <c r="FV28" s="1307"/>
      <c r="FW28" s="1331" t="str">
        <f>MID(SUVAHAVUJ!AG170,7,1)</f>
        <v xml:space="preserve"> </v>
      </c>
      <c r="FX28" s="1331"/>
      <c r="FY28" s="1331"/>
      <c r="FZ28" s="1331"/>
      <c r="GA28" s="1331"/>
      <c r="GB28" s="1331"/>
      <c r="GC28" s="1331" t="str">
        <f>MID(SUVAHAVUJ!AG170,8,1)</f>
        <v xml:space="preserve"> </v>
      </c>
      <c r="GD28" s="1331"/>
      <c r="GE28" s="1331"/>
      <c r="GF28" s="1331"/>
      <c r="GG28" s="1331"/>
      <c r="GH28" s="1331" t="str">
        <f>MID(SUVAHAVUJ!AG170,9,1)</f>
        <v xml:space="preserve"> </v>
      </c>
      <c r="GI28" s="1331"/>
      <c r="GJ28" s="1331"/>
      <c r="GK28" s="1331"/>
      <c r="GL28" s="1331"/>
      <c r="GM28" s="1331"/>
      <c r="GN28" s="1331" t="str">
        <f>MID(SUVAHAVUJ!AG170,10,1)</f>
        <v xml:space="preserve"> </v>
      </c>
      <c r="GO28" s="1331"/>
      <c r="GP28" s="1331"/>
      <c r="GQ28" s="1331"/>
      <c r="GR28" s="1331"/>
      <c r="GS28" s="1331" t="str">
        <f>MID(SUVAHAVUJ!AG170,11,1)</f>
        <v>0</v>
      </c>
      <c r="GT28" s="1331"/>
      <c r="GU28" s="1331"/>
      <c r="GV28" s="1331"/>
      <c r="GW28" s="1332"/>
    </row>
    <row r="29" spans="1:205" s="129" customFormat="1" ht="24.6" customHeight="1" x14ac:dyDescent="0.2">
      <c r="A29" s="356"/>
      <c r="B29" s="1462" t="s">
        <v>2080</v>
      </c>
      <c r="C29" s="1463"/>
      <c r="D29" s="1463"/>
      <c r="E29" s="1463"/>
      <c r="F29" s="1463"/>
      <c r="G29" s="1463"/>
      <c r="H29" s="1463"/>
      <c r="I29" s="1463"/>
      <c r="J29" s="1463"/>
      <c r="K29" s="1464"/>
      <c r="L29" s="1435" t="str">
        <f>SUVAHAVUJ!$D$171</f>
        <v>Opravné položky  k dlhodobému nehmotnému majetku a dlhodobému hmotnému majetku (+/-) (553)</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355" t="s">
        <v>915</v>
      </c>
      <c r="BX29" s="1356"/>
      <c r="BY29" s="1356"/>
      <c r="BZ29" s="1356"/>
      <c r="CA29" s="1356"/>
      <c r="CB29" s="1356"/>
      <c r="CC29" s="1356" t="str">
        <f>MID(SUVAHAVUJ!AD69,6,1)</f>
        <v xml:space="preserve"> </v>
      </c>
      <c r="CD29" s="1357"/>
      <c r="CE29" s="1306" t="str">
        <f>MID(SUVAHAVUJ!AF171,1,1)</f>
        <v xml:space="preserve"> </v>
      </c>
      <c r="CF29" s="1306"/>
      <c r="CG29" s="1306"/>
      <c r="CH29" s="1306"/>
      <c r="CI29" s="1306"/>
      <c r="CJ29" s="1306" t="str">
        <f>MID(SUVAHAVUJ!AF171,2,1)</f>
        <v xml:space="preserve"> </v>
      </c>
      <c r="CK29" s="1306"/>
      <c r="CL29" s="1306"/>
      <c r="CM29" s="1306"/>
      <c r="CN29" s="1306"/>
      <c r="CO29" s="1306"/>
      <c r="CP29" s="1306" t="str">
        <f>MID(SUVAHAVUJ!AF171,3,1)</f>
        <v xml:space="preserve"> </v>
      </c>
      <c r="CQ29" s="1306"/>
      <c r="CR29" s="1306"/>
      <c r="CS29" s="1306"/>
      <c r="CT29" s="1306"/>
      <c r="CU29" s="1306" t="str">
        <f>MID(SUVAHAVUJ!AF171,4,1)</f>
        <v xml:space="preserve"> </v>
      </c>
      <c r="CV29" s="1306"/>
      <c r="CW29" s="1306"/>
      <c r="CX29" s="1306"/>
      <c r="CY29" s="1306"/>
      <c r="CZ29" s="1306"/>
      <c r="DA29" s="1306" t="str">
        <f>MID(SUVAHAVUJ!AF171,5,1)</f>
        <v xml:space="preserve"> </v>
      </c>
      <c r="DB29" s="1306"/>
      <c r="DC29" s="1306"/>
      <c r="DD29" s="1306"/>
      <c r="DE29" s="1306"/>
      <c r="DF29" s="1306" t="str">
        <f>MID(SUVAHAVUJ!AF171,6,1)</f>
        <v xml:space="preserve"> </v>
      </c>
      <c r="DG29" s="1306"/>
      <c r="DH29" s="1306"/>
      <c r="DI29" s="1306"/>
      <c r="DJ29" s="1306"/>
      <c r="DK29" s="1306"/>
      <c r="DL29" s="1306" t="str">
        <f>MID(SUVAHAVUJ!AF171,7,1)</f>
        <v xml:space="preserve"> </v>
      </c>
      <c r="DM29" s="1306"/>
      <c r="DN29" s="1306"/>
      <c r="DO29" s="1306"/>
      <c r="DP29" s="1306"/>
      <c r="DQ29" s="1306"/>
      <c r="DR29" s="1306" t="str">
        <f>MID(SUVAHAVUJ!AF171,8,1)</f>
        <v xml:space="preserve"> </v>
      </c>
      <c r="DS29" s="1306"/>
      <c r="DT29" s="1306"/>
      <c r="DU29" s="1306"/>
      <c r="DV29" s="1306"/>
      <c r="DW29" s="1333" t="str">
        <f>MID(SUVAHAVUJ!AF171,9,1)</f>
        <v xml:space="preserve"> </v>
      </c>
      <c r="DX29" s="1333"/>
      <c r="DY29" s="1333"/>
      <c r="DZ29" s="1333"/>
      <c r="EA29" s="1333"/>
      <c r="EB29" s="1333"/>
      <c r="EC29" s="1333" t="str">
        <f>MID(SUVAHAVUJ!AF171,10,1)</f>
        <v xml:space="preserve"> </v>
      </c>
      <c r="ED29" s="1333"/>
      <c r="EE29" s="1333"/>
      <c r="EF29" s="1333"/>
      <c r="EG29" s="1333"/>
      <c r="EH29" s="1306" t="str">
        <f>MID(SUVAHAVUJ!AF171,11,1)</f>
        <v>0</v>
      </c>
      <c r="EI29" s="1306"/>
      <c r="EJ29" s="1306"/>
      <c r="EK29" s="1306"/>
      <c r="EL29" s="1306"/>
      <c r="EM29" s="1316"/>
      <c r="EN29" s="354"/>
      <c r="EO29" s="355"/>
      <c r="EP29" s="1306" t="str">
        <f>MID(SUVAHAVUJ!AG171,1,1)</f>
        <v xml:space="preserve"> </v>
      </c>
      <c r="EQ29" s="1306"/>
      <c r="ER29" s="1306"/>
      <c r="ES29" s="1306"/>
      <c r="ET29" s="1306"/>
      <c r="EU29" s="1306"/>
      <c r="EV29" s="1306" t="str">
        <f>MID(SUVAHAVUJ!AG171,2,1)</f>
        <v xml:space="preserve"> </v>
      </c>
      <c r="EW29" s="1306"/>
      <c r="EX29" s="1306"/>
      <c r="EY29" s="1306"/>
      <c r="EZ29" s="1306"/>
      <c r="FA29" s="1306" t="str">
        <f>MID(SUVAHAVUJ!AG171,3,1)</f>
        <v xml:space="preserve"> </v>
      </c>
      <c r="FB29" s="1306"/>
      <c r="FC29" s="1306"/>
      <c r="FD29" s="1306"/>
      <c r="FE29" s="1306"/>
      <c r="FF29" s="1306"/>
      <c r="FG29" s="1306" t="str">
        <f>MID(SUVAHAVUJ!AG171,4,1)</f>
        <v xml:space="preserve"> </v>
      </c>
      <c r="FH29" s="1306"/>
      <c r="FI29" s="1306"/>
      <c r="FJ29" s="1306"/>
      <c r="FK29" s="1306"/>
      <c r="FL29" s="1307" t="str">
        <f>MID(SUVAHAVUJ!AG171,5,1)</f>
        <v xml:space="preserve"> </v>
      </c>
      <c r="FM29" s="1307"/>
      <c r="FN29" s="1307"/>
      <c r="FO29" s="1307"/>
      <c r="FP29" s="1307"/>
      <c r="FQ29" s="1307"/>
      <c r="FR29" s="1307" t="str">
        <f>MID(SUVAHAVUJ!AG171,6,1)</f>
        <v xml:space="preserve"> </v>
      </c>
      <c r="FS29" s="1307"/>
      <c r="FT29" s="1307"/>
      <c r="FU29" s="1307"/>
      <c r="FV29" s="1307"/>
      <c r="FW29" s="1331" t="str">
        <f>MID(SUVAHAVUJ!AG171,7,1)</f>
        <v xml:space="preserve"> </v>
      </c>
      <c r="FX29" s="1331"/>
      <c r="FY29" s="1331"/>
      <c r="FZ29" s="1331"/>
      <c r="GA29" s="1331"/>
      <c r="GB29" s="1331"/>
      <c r="GC29" s="1331" t="str">
        <f>MID(SUVAHAVUJ!AG171,8,1)</f>
        <v xml:space="preserve"> </v>
      </c>
      <c r="GD29" s="1331"/>
      <c r="GE29" s="1331"/>
      <c r="GF29" s="1331"/>
      <c r="GG29" s="1331"/>
      <c r="GH29" s="1331" t="str">
        <f>MID(SUVAHAVUJ!AG171,9,1)</f>
        <v xml:space="preserve"> </v>
      </c>
      <c r="GI29" s="1331"/>
      <c r="GJ29" s="1331"/>
      <c r="GK29" s="1331"/>
      <c r="GL29" s="1331"/>
      <c r="GM29" s="1331"/>
      <c r="GN29" s="1331" t="str">
        <f>MID(SUVAHAVUJ!AG171,10,1)</f>
        <v xml:space="preserve"> </v>
      </c>
      <c r="GO29" s="1331"/>
      <c r="GP29" s="1331"/>
      <c r="GQ29" s="1331"/>
      <c r="GR29" s="1331"/>
      <c r="GS29" s="1331" t="str">
        <f>MID(SUVAHAVUJ!AG171,11,1)</f>
        <v>0</v>
      </c>
      <c r="GT29" s="1331"/>
      <c r="GU29" s="1331"/>
      <c r="GV29" s="1331"/>
      <c r="GW29" s="1332"/>
    </row>
    <row r="30" spans="1:205" ht="24.6" customHeight="1" x14ac:dyDescent="0.2">
      <c r="A30" s="134"/>
      <c r="B30" s="1459" t="s">
        <v>1869</v>
      </c>
      <c r="C30" s="1460"/>
      <c r="D30" s="1460"/>
      <c r="E30" s="1460"/>
      <c r="F30" s="1460"/>
      <c r="G30" s="1460"/>
      <c r="H30" s="1460"/>
      <c r="I30" s="1460"/>
      <c r="J30" s="1460"/>
      <c r="K30" s="1461"/>
      <c r="L30" s="1435" t="str">
        <f>SUVAHAVUJ!$D$172</f>
        <v>Zostatková cena predaného dlhodobého majetku a predaného materiálu (541, 542)</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355" t="s">
        <v>134</v>
      </c>
      <c r="BX30" s="1356"/>
      <c r="BY30" s="1356"/>
      <c r="BZ30" s="1356"/>
      <c r="CA30" s="1356"/>
      <c r="CB30" s="1356"/>
      <c r="CC30" s="1356" t="str">
        <f>MID(SUVAHAVUJ!AF69,6,1)</f>
        <v xml:space="preserve"> </v>
      </c>
      <c r="CD30" s="1357"/>
      <c r="CE30" s="1306" t="str">
        <f>MID(SUVAHAVUJ!AF172,1,1)</f>
        <v xml:space="preserve"> </v>
      </c>
      <c r="CF30" s="1306"/>
      <c r="CG30" s="1306"/>
      <c r="CH30" s="1306"/>
      <c r="CI30" s="1306"/>
      <c r="CJ30" s="1306" t="str">
        <f>MID(SUVAHAVUJ!AF172,2,1)</f>
        <v xml:space="preserve"> </v>
      </c>
      <c r="CK30" s="1306"/>
      <c r="CL30" s="1306"/>
      <c r="CM30" s="1306"/>
      <c r="CN30" s="1306"/>
      <c r="CO30" s="1306"/>
      <c r="CP30" s="1306" t="str">
        <f>MID(SUVAHAVUJ!AF172,3,1)</f>
        <v xml:space="preserve"> </v>
      </c>
      <c r="CQ30" s="1306"/>
      <c r="CR30" s="1306"/>
      <c r="CS30" s="1306"/>
      <c r="CT30" s="1306"/>
      <c r="CU30" s="1306" t="str">
        <f>MID(SUVAHAVUJ!AF172,4,1)</f>
        <v xml:space="preserve"> </v>
      </c>
      <c r="CV30" s="1306"/>
      <c r="CW30" s="1306"/>
      <c r="CX30" s="1306"/>
      <c r="CY30" s="1306"/>
      <c r="CZ30" s="1306"/>
      <c r="DA30" s="1306" t="str">
        <f>MID(SUVAHAVUJ!AF172,5,1)</f>
        <v xml:space="preserve"> </v>
      </c>
      <c r="DB30" s="1306"/>
      <c r="DC30" s="1306"/>
      <c r="DD30" s="1306"/>
      <c r="DE30" s="1306"/>
      <c r="DF30" s="1306" t="str">
        <f>MID(SUVAHAVUJ!AF172,6,1)</f>
        <v xml:space="preserve"> </v>
      </c>
      <c r="DG30" s="1306"/>
      <c r="DH30" s="1306"/>
      <c r="DI30" s="1306"/>
      <c r="DJ30" s="1306"/>
      <c r="DK30" s="1306"/>
      <c r="DL30" s="1306" t="str">
        <f>MID(SUVAHAVUJ!AF172,7,1)</f>
        <v xml:space="preserve"> </v>
      </c>
      <c r="DM30" s="1306"/>
      <c r="DN30" s="1306"/>
      <c r="DO30" s="1306"/>
      <c r="DP30" s="1306"/>
      <c r="DQ30" s="1306"/>
      <c r="DR30" s="1306" t="str">
        <f>MID(SUVAHAVUJ!AF172,8,1)</f>
        <v xml:space="preserve"> </v>
      </c>
      <c r="DS30" s="1306"/>
      <c r="DT30" s="1306"/>
      <c r="DU30" s="1306"/>
      <c r="DV30" s="1306"/>
      <c r="DW30" s="1333" t="str">
        <f>MID(SUVAHAVUJ!AF172,9,1)</f>
        <v xml:space="preserve"> </v>
      </c>
      <c r="DX30" s="1333"/>
      <c r="DY30" s="1333"/>
      <c r="DZ30" s="1333"/>
      <c r="EA30" s="1333"/>
      <c r="EB30" s="1333"/>
      <c r="EC30" s="1333" t="str">
        <f>MID(SUVAHAVUJ!AF172,10,1)</f>
        <v xml:space="preserve"> </v>
      </c>
      <c r="ED30" s="1333"/>
      <c r="EE30" s="1333"/>
      <c r="EF30" s="1333"/>
      <c r="EG30" s="1333"/>
      <c r="EH30" s="1306" t="str">
        <f>MID(SUVAHAVUJ!AF172,11,1)</f>
        <v>0</v>
      </c>
      <c r="EI30" s="1306"/>
      <c r="EJ30" s="1306"/>
      <c r="EK30" s="1306"/>
      <c r="EL30" s="1306"/>
      <c r="EM30" s="1316"/>
      <c r="EN30" s="354"/>
      <c r="EO30" s="355"/>
      <c r="EP30" s="1306" t="str">
        <f>MID(SUVAHAVUJ!AG172,1,1)</f>
        <v xml:space="preserve"> </v>
      </c>
      <c r="EQ30" s="1306"/>
      <c r="ER30" s="1306"/>
      <c r="ES30" s="1306"/>
      <c r="ET30" s="1306"/>
      <c r="EU30" s="1306"/>
      <c r="EV30" s="1306" t="str">
        <f>MID(SUVAHAVUJ!AG172,2,1)</f>
        <v xml:space="preserve"> </v>
      </c>
      <c r="EW30" s="1306"/>
      <c r="EX30" s="1306"/>
      <c r="EY30" s="1306"/>
      <c r="EZ30" s="1306"/>
      <c r="FA30" s="1306" t="str">
        <f>MID(SUVAHAVUJ!AG172,3,1)</f>
        <v xml:space="preserve"> </v>
      </c>
      <c r="FB30" s="1306"/>
      <c r="FC30" s="1306"/>
      <c r="FD30" s="1306"/>
      <c r="FE30" s="1306"/>
      <c r="FF30" s="1306"/>
      <c r="FG30" s="1306" t="str">
        <f>MID(SUVAHAVUJ!AG172,4,1)</f>
        <v xml:space="preserve"> </v>
      </c>
      <c r="FH30" s="1306"/>
      <c r="FI30" s="1306"/>
      <c r="FJ30" s="1306"/>
      <c r="FK30" s="1306"/>
      <c r="FL30" s="1307" t="str">
        <f>MID(SUVAHAVUJ!AG172,5,1)</f>
        <v xml:space="preserve"> </v>
      </c>
      <c r="FM30" s="1307"/>
      <c r="FN30" s="1307"/>
      <c r="FO30" s="1307"/>
      <c r="FP30" s="1307"/>
      <c r="FQ30" s="1307"/>
      <c r="FR30" s="1307" t="str">
        <f>MID(SUVAHAVUJ!AG172,6,1)</f>
        <v xml:space="preserve"> </v>
      </c>
      <c r="FS30" s="1307"/>
      <c r="FT30" s="1307"/>
      <c r="FU30" s="1307"/>
      <c r="FV30" s="1307"/>
      <c r="FW30" s="1331" t="str">
        <f>MID(SUVAHAVUJ!AG172,7,1)</f>
        <v xml:space="preserve"> </v>
      </c>
      <c r="FX30" s="1331"/>
      <c r="FY30" s="1331"/>
      <c r="FZ30" s="1331"/>
      <c r="GA30" s="1331"/>
      <c r="GB30" s="1331"/>
      <c r="GC30" s="1331" t="str">
        <f>MID(SUVAHAVUJ!AG172,8,1)</f>
        <v xml:space="preserve"> </v>
      </c>
      <c r="GD30" s="1331"/>
      <c r="GE30" s="1331"/>
      <c r="GF30" s="1331"/>
      <c r="GG30" s="1331"/>
      <c r="GH30" s="1331" t="str">
        <f>MID(SUVAHAVUJ!AG172,9,1)</f>
        <v xml:space="preserve"> </v>
      </c>
      <c r="GI30" s="1331"/>
      <c r="GJ30" s="1331"/>
      <c r="GK30" s="1331"/>
      <c r="GL30" s="1331"/>
      <c r="GM30" s="1331"/>
      <c r="GN30" s="1331" t="str">
        <f>MID(SUVAHAVUJ!AG172,10,1)</f>
        <v xml:space="preserve"> </v>
      </c>
      <c r="GO30" s="1331"/>
      <c r="GP30" s="1331"/>
      <c r="GQ30" s="1331"/>
      <c r="GR30" s="1331"/>
      <c r="GS30" s="1331" t="str">
        <f>MID(SUVAHAVUJ!AG172,11,1)</f>
        <v>0</v>
      </c>
      <c r="GT30" s="1331"/>
      <c r="GU30" s="1331"/>
      <c r="GV30" s="1331"/>
      <c r="GW30" s="1332"/>
    </row>
    <row r="31" spans="1:205" s="129" customFormat="1" ht="24.6" customHeight="1" x14ac:dyDescent="0.2">
      <c r="A31" s="356"/>
      <c r="B31" s="1459" t="s">
        <v>2501</v>
      </c>
      <c r="C31" s="1460"/>
      <c r="D31" s="1460"/>
      <c r="E31" s="1460"/>
      <c r="F31" s="1460"/>
      <c r="G31" s="1460"/>
      <c r="H31" s="1460"/>
      <c r="I31" s="1460"/>
      <c r="J31" s="1460"/>
      <c r="K31" s="1461"/>
      <c r="L31" s="1435" t="str">
        <f>SUVAHAVUJ!$D$173</f>
        <v>Opravné položky k pohľadávkam (+/-) (547)</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355" t="s">
        <v>140</v>
      </c>
      <c r="BX31" s="1356"/>
      <c r="BY31" s="1356"/>
      <c r="BZ31" s="1356"/>
      <c r="CA31" s="1356"/>
      <c r="CB31" s="1356"/>
      <c r="CC31" s="1356" t="str">
        <f>MID(SUVAHAVUJ!AD70,6,1)</f>
        <v xml:space="preserve"> </v>
      </c>
      <c r="CD31" s="1357"/>
      <c r="CE31" s="1306" t="str">
        <f>MID(SUVAHAVUJ!AF173,1,1)</f>
        <v xml:space="preserve"> </v>
      </c>
      <c r="CF31" s="1306"/>
      <c r="CG31" s="1306"/>
      <c r="CH31" s="1306"/>
      <c r="CI31" s="1306"/>
      <c r="CJ31" s="1306" t="str">
        <f>MID(SUVAHAVUJ!AF173,2,1)</f>
        <v xml:space="preserve"> </v>
      </c>
      <c r="CK31" s="1306"/>
      <c r="CL31" s="1306"/>
      <c r="CM31" s="1306"/>
      <c r="CN31" s="1306"/>
      <c r="CO31" s="1306"/>
      <c r="CP31" s="1306" t="str">
        <f>MID(SUVAHAVUJ!AF173,3,1)</f>
        <v xml:space="preserve"> </v>
      </c>
      <c r="CQ31" s="1306"/>
      <c r="CR31" s="1306"/>
      <c r="CS31" s="1306"/>
      <c r="CT31" s="1306"/>
      <c r="CU31" s="1306" t="str">
        <f>MID(SUVAHAVUJ!AF173,4,1)</f>
        <v xml:space="preserve"> </v>
      </c>
      <c r="CV31" s="1306"/>
      <c r="CW31" s="1306"/>
      <c r="CX31" s="1306"/>
      <c r="CY31" s="1306"/>
      <c r="CZ31" s="1306"/>
      <c r="DA31" s="1306" t="str">
        <f>MID(SUVAHAVUJ!AF173,5,1)</f>
        <v xml:space="preserve"> </v>
      </c>
      <c r="DB31" s="1306"/>
      <c r="DC31" s="1306"/>
      <c r="DD31" s="1306"/>
      <c r="DE31" s="1306"/>
      <c r="DF31" s="1306" t="str">
        <f>MID(SUVAHAVUJ!AF173,6,1)</f>
        <v xml:space="preserve"> </v>
      </c>
      <c r="DG31" s="1306"/>
      <c r="DH31" s="1306"/>
      <c r="DI31" s="1306"/>
      <c r="DJ31" s="1306"/>
      <c r="DK31" s="1306"/>
      <c r="DL31" s="1306" t="str">
        <f>MID(SUVAHAVUJ!AF173,7,1)</f>
        <v xml:space="preserve"> </v>
      </c>
      <c r="DM31" s="1306"/>
      <c r="DN31" s="1306"/>
      <c r="DO31" s="1306"/>
      <c r="DP31" s="1306"/>
      <c r="DQ31" s="1306"/>
      <c r="DR31" s="1306" t="str">
        <f>MID(SUVAHAVUJ!AF173,8,1)</f>
        <v xml:space="preserve"> </v>
      </c>
      <c r="DS31" s="1306"/>
      <c r="DT31" s="1306"/>
      <c r="DU31" s="1306"/>
      <c r="DV31" s="1306"/>
      <c r="DW31" s="1333" t="str">
        <f>MID(SUVAHAVUJ!AF173,9,1)</f>
        <v xml:space="preserve"> </v>
      </c>
      <c r="DX31" s="1333"/>
      <c r="DY31" s="1333"/>
      <c r="DZ31" s="1333"/>
      <c r="EA31" s="1333"/>
      <c r="EB31" s="1333"/>
      <c r="EC31" s="1333" t="str">
        <f>MID(SUVAHAVUJ!AF173,10,1)</f>
        <v xml:space="preserve"> </v>
      </c>
      <c r="ED31" s="1333"/>
      <c r="EE31" s="1333"/>
      <c r="EF31" s="1333"/>
      <c r="EG31" s="1333"/>
      <c r="EH31" s="1306" t="str">
        <f>MID(SUVAHAVUJ!AF173,11,1)</f>
        <v>0</v>
      </c>
      <c r="EI31" s="1306"/>
      <c r="EJ31" s="1306"/>
      <c r="EK31" s="1306"/>
      <c r="EL31" s="1306"/>
      <c r="EM31" s="1316"/>
      <c r="EN31" s="354"/>
      <c r="EO31" s="355"/>
      <c r="EP31" s="1306" t="str">
        <f>MID(SUVAHAVUJ!AG173,1,1)</f>
        <v xml:space="preserve"> </v>
      </c>
      <c r="EQ31" s="1306"/>
      <c r="ER31" s="1306"/>
      <c r="ES31" s="1306"/>
      <c r="ET31" s="1306"/>
      <c r="EU31" s="1306"/>
      <c r="EV31" s="1306" t="str">
        <f>MID(SUVAHAVUJ!AG173,2,1)</f>
        <v xml:space="preserve"> </v>
      </c>
      <c r="EW31" s="1306"/>
      <c r="EX31" s="1306"/>
      <c r="EY31" s="1306"/>
      <c r="EZ31" s="1306"/>
      <c r="FA31" s="1306" t="str">
        <f>MID(SUVAHAVUJ!AG173,3,1)</f>
        <v xml:space="preserve"> </v>
      </c>
      <c r="FB31" s="1306"/>
      <c r="FC31" s="1306"/>
      <c r="FD31" s="1306"/>
      <c r="FE31" s="1306"/>
      <c r="FF31" s="1306"/>
      <c r="FG31" s="1306" t="str">
        <f>MID(SUVAHAVUJ!AG173,4,1)</f>
        <v xml:space="preserve"> </v>
      </c>
      <c r="FH31" s="1306"/>
      <c r="FI31" s="1306"/>
      <c r="FJ31" s="1306"/>
      <c r="FK31" s="1306"/>
      <c r="FL31" s="1307" t="str">
        <f>MID(SUVAHAVUJ!AG173,5,1)</f>
        <v xml:space="preserve"> </v>
      </c>
      <c r="FM31" s="1307"/>
      <c r="FN31" s="1307"/>
      <c r="FO31" s="1307"/>
      <c r="FP31" s="1307"/>
      <c r="FQ31" s="1307"/>
      <c r="FR31" s="1307" t="str">
        <f>MID(SUVAHAVUJ!AG173,6,1)</f>
        <v xml:space="preserve"> </v>
      </c>
      <c r="FS31" s="1307"/>
      <c r="FT31" s="1307"/>
      <c r="FU31" s="1307"/>
      <c r="FV31" s="1307"/>
      <c r="FW31" s="1331" t="str">
        <f>MID(SUVAHAVUJ!AG173,7,1)</f>
        <v xml:space="preserve"> </v>
      </c>
      <c r="FX31" s="1331"/>
      <c r="FY31" s="1331"/>
      <c r="FZ31" s="1331"/>
      <c r="GA31" s="1331"/>
      <c r="GB31" s="1331"/>
      <c r="GC31" s="1331" t="str">
        <f>MID(SUVAHAVUJ!AG173,8,1)</f>
        <v xml:space="preserve"> </v>
      </c>
      <c r="GD31" s="1331"/>
      <c r="GE31" s="1331"/>
      <c r="GF31" s="1331"/>
      <c r="GG31" s="1331"/>
      <c r="GH31" s="1331" t="str">
        <f>MID(SUVAHAVUJ!AG173,9,1)</f>
        <v xml:space="preserve"> </v>
      </c>
      <c r="GI31" s="1331"/>
      <c r="GJ31" s="1331"/>
      <c r="GK31" s="1331"/>
      <c r="GL31" s="1331"/>
      <c r="GM31" s="1331"/>
      <c r="GN31" s="1331" t="str">
        <f>MID(SUVAHAVUJ!AG173,10,1)</f>
        <v xml:space="preserve"> </v>
      </c>
      <c r="GO31" s="1331"/>
      <c r="GP31" s="1331"/>
      <c r="GQ31" s="1331"/>
      <c r="GR31" s="1331"/>
      <c r="GS31" s="1331" t="str">
        <f>MID(SUVAHAVUJ!AG173,11,1)</f>
        <v>0</v>
      </c>
      <c r="GT31" s="1331"/>
      <c r="GU31" s="1331"/>
      <c r="GV31" s="1331"/>
      <c r="GW31" s="1332"/>
    </row>
    <row r="32" spans="1:205" ht="24.6" customHeight="1" x14ac:dyDescent="0.2">
      <c r="A32" s="134"/>
      <c r="B32" s="1459" t="s">
        <v>2573</v>
      </c>
      <c r="C32" s="1460"/>
      <c r="D32" s="1460"/>
      <c r="E32" s="1460"/>
      <c r="F32" s="1460"/>
      <c r="G32" s="1460"/>
      <c r="H32" s="1460"/>
      <c r="I32" s="1460"/>
      <c r="J32" s="1460"/>
      <c r="K32" s="1461"/>
      <c r="L32" s="1435" t="str">
        <f>SUVAHAVUJ!$D$174</f>
        <v>Ostatné náklady na hospodársku činnosť 
(543, 544, 545, 546, 548, 549, 555, 557)</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355" t="s">
        <v>920</v>
      </c>
      <c r="BX32" s="1356"/>
      <c r="BY32" s="1356"/>
      <c r="BZ32" s="1356"/>
      <c r="CA32" s="1356"/>
      <c r="CB32" s="1356"/>
      <c r="CC32" s="1356" t="str">
        <f>MID(SUVAHAVUJ!AF70,6,1)</f>
        <v xml:space="preserve"> </v>
      </c>
      <c r="CD32" s="1357"/>
      <c r="CE32" s="1306" t="str">
        <f>MID(SUVAHAVUJ!AF174,1,1)</f>
        <v xml:space="preserve"> </v>
      </c>
      <c r="CF32" s="1306"/>
      <c r="CG32" s="1306"/>
      <c r="CH32" s="1306"/>
      <c r="CI32" s="1306"/>
      <c r="CJ32" s="1306" t="str">
        <f>MID(SUVAHAVUJ!AF174,2,1)</f>
        <v xml:space="preserve"> </v>
      </c>
      <c r="CK32" s="1306"/>
      <c r="CL32" s="1306"/>
      <c r="CM32" s="1306"/>
      <c r="CN32" s="1306"/>
      <c r="CO32" s="1306"/>
      <c r="CP32" s="1306" t="str">
        <f>MID(SUVAHAVUJ!AF174,3,1)</f>
        <v xml:space="preserve"> </v>
      </c>
      <c r="CQ32" s="1306"/>
      <c r="CR32" s="1306"/>
      <c r="CS32" s="1306"/>
      <c r="CT32" s="1306"/>
      <c r="CU32" s="1306" t="str">
        <f>MID(SUVAHAVUJ!AF174,4,1)</f>
        <v xml:space="preserve"> </v>
      </c>
      <c r="CV32" s="1306"/>
      <c r="CW32" s="1306"/>
      <c r="CX32" s="1306"/>
      <c r="CY32" s="1306"/>
      <c r="CZ32" s="1306"/>
      <c r="DA32" s="1306" t="str">
        <f>MID(SUVAHAVUJ!AF174,5,1)</f>
        <v xml:space="preserve"> </v>
      </c>
      <c r="DB32" s="1306"/>
      <c r="DC32" s="1306"/>
      <c r="DD32" s="1306"/>
      <c r="DE32" s="1306"/>
      <c r="DF32" s="1306" t="str">
        <f>MID(SUVAHAVUJ!AF174,6,1)</f>
        <v xml:space="preserve"> </v>
      </c>
      <c r="DG32" s="1306"/>
      <c r="DH32" s="1306"/>
      <c r="DI32" s="1306"/>
      <c r="DJ32" s="1306"/>
      <c r="DK32" s="1306"/>
      <c r="DL32" s="1306" t="str">
        <f>MID(SUVAHAVUJ!AF174,7,1)</f>
        <v xml:space="preserve"> </v>
      </c>
      <c r="DM32" s="1306"/>
      <c r="DN32" s="1306"/>
      <c r="DO32" s="1306"/>
      <c r="DP32" s="1306"/>
      <c r="DQ32" s="1306"/>
      <c r="DR32" s="1306" t="str">
        <f>MID(SUVAHAVUJ!AF174,8,1)</f>
        <v xml:space="preserve"> </v>
      </c>
      <c r="DS32" s="1306"/>
      <c r="DT32" s="1306"/>
      <c r="DU32" s="1306"/>
      <c r="DV32" s="1306"/>
      <c r="DW32" s="1333" t="str">
        <f>MID(SUVAHAVUJ!AF174,9,1)</f>
        <v xml:space="preserve"> </v>
      </c>
      <c r="DX32" s="1333"/>
      <c r="DY32" s="1333"/>
      <c r="DZ32" s="1333"/>
      <c r="EA32" s="1333"/>
      <c r="EB32" s="1333"/>
      <c r="EC32" s="1333" t="str">
        <f>MID(SUVAHAVUJ!AF174,10,1)</f>
        <v xml:space="preserve"> </v>
      </c>
      <c r="ED32" s="1333"/>
      <c r="EE32" s="1333"/>
      <c r="EF32" s="1333"/>
      <c r="EG32" s="1333"/>
      <c r="EH32" s="1306" t="str">
        <f>MID(SUVAHAVUJ!AF174,11,1)</f>
        <v>0</v>
      </c>
      <c r="EI32" s="1306"/>
      <c r="EJ32" s="1306"/>
      <c r="EK32" s="1306"/>
      <c r="EL32" s="1306"/>
      <c r="EM32" s="1316"/>
      <c r="EN32" s="354"/>
      <c r="EO32" s="355"/>
      <c r="EP32" s="1306" t="str">
        <f>MID(SUVAHAVUJ!AG174,1,1)</f>
        <v xml:space="preserve"> </v>
      </c>
      <c r="EQ32" s="1306"/>
      <c r="ER32" s="1306"/>
      <c r="ES32" s="1306"/>
      <c r="ET32" s="1306"/>
      <c r="EU32" s="1306"/>
      <c r="EV32" s="1306" t="str">
        <f>MID(SUVAHAVUJ!AG174,2,1)</f>
        <v xml:space="preserve"> </v>
      </c>
      <c r="EW32" s="1306"/>
      <c r="EX32" s="1306"/>
      <c r="EY32" s="1306"/>
      <c r="EZ32" s="1306"/>
      <c r="FA32" s="1306" t="str">
        <f>MID(SUVAHAVUJ!AG174,3,1)</f>
        <v xml:space="preserve"> </v>
      </c>
      <c r="FB32" s="1306"/>
      <c r="FC32" s="1306"/>
      <c r="FD32" s="1306"/>
      <c r="FE32" s="1306"/>
      <c r="FF32" s="1306"/>
      <c r="FG32" s="1306" t="str">
        <f>MID(SUVAHAVUJ!AG174,4,1)</f>
        <v xml:space="preserve"> </v>
      </c>
      <c r="FH32" s="1306"/>
      <c r="FI32" s="1306"/>
      <c r="FJ32" s="1306"/>
      <c r="FK32" s="1306"/>
      <c r="FL32" s="1307" t="str">
        <f>MID(SUVAHAVUJ!AG174,5,1)</f>
        <v xml:space="preserve"> </v>
      </c>
      <c r="FM32" s="1307"/>
      <c r="FN32" s="1307"/>
      <c r="FO32" s="1307"/>
      <c r="FP32" s="1307"/>
      <c r="FQ32" s="1307"/>
      <c r="FR32" s="1307" t="str">
        <f>MID(SUVAHAVUJ!AG174,6,1)</f>
        <v xml:space="preserve"> </v>
      </c>
      <c r="FS32" s="1307"/>
      <c r="FT32" s="1307"/>
      <c r="FU32" s="1307"/>
      <c r="FV32" s="1307"/>
      <c r="FW32" s="1331" t="str">
        <f>MID(SUVAHAVUJ!AG174,7,1)</f>
        <v xml:space="preserve"> </v>
      </c>
      <c r="FX32" s="1331"/>
      <c r="FY32" s="1331"/>
      <c r="FZ32" s="1331"/>
      <c r="GA32" s="1331"/>
      <c r="GB32" s="1331"/>
      <c r="GC32" s="1331" t="str">
        <f>MID(SUVAHAVUJ!AG174,8,1)</f>
        <v xml:space="preserve"> </v>
      </c>
      <c r="GD32" s="1331"/>
      <c r="GE32" s="1331"/>
      <c r="GF32" s="1331"/>
      <c r="GG32" s="1331"/>
      <c r="GH32" s="1331" t="str">
        <f>MID(SUVAHAVUJ!AG174,9,1)</f>
        <v xml:space="preserve"> </v>
      </c>
      <c r="GI32" s="1331"/>
      <c r="GJ32" s="1331"/>
      <c r="GK32" s="1331"/>
      <c r="GL32" s="1331"/>
      <c r="GM32" s="1331"/>
      <c r="GN32" s="1331" t="str">
        <f>MID(SUVAHAVUJ!AG174,10,1)</f>
        <v xml:space="preserve"> </v>
      </c>
      <c r="GO32" s="1331"/>
      <c r="GP32" s="1331"/>
      <c r="GQ32" s="1331"/>
      <c r="GR32" s="1331"/>
      <c r="GS32" s="1331" t="str">
        <f>MID(SUVAHAVUJ!AG174,11,1)</f>
        <v>0</v>
      </c>
      <c r="GT32" s="1331"/>
      <c r="GU32" s="1331"/>
      <c r="GV32" s="1331"/>
      <c r="GW32" s="1332"/>
    </row>
    <row r="33" spans="1:205" s="129" customFormat="1" ht="24.6" customHeight="1" x14ac:dyDescent="0.2">
      <c r="A33" s="356"/>
      <c r="B33" s="1465" t="s">
        <v>2577</v>
      </c>
      <c r="C33" s="1466"/>
      <c r="D33" s="1466"/>
      <c r="E33" s="1466"/>
      <c r="F33" s="1466"/>
      <c r="G33" s="1466"/>
      <c r="H33" s="1466"/>
      <c r="I33" s="1466"/>
      <c r="J33" s="1466"/>
      <c r="K33" s="1467"/>
      <c r="L33" s="1437" t="str">
        <f>SUVAHAVUJ!$D$175</f>
        <v>Výsledok hospodárenia z hospodárskej činnosti (+/-) (r. 02 - r. 10)</v>
      </c>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1438"/>
      <c r="AV33" s="1438"/>
      <c r="AW33" s="1438"/>
      <c r="AX33" s="1438"/>
      <c r="AY33" s="1438"/>
      <c r="AZ33" s="1438"/>
      <c r="BA33" s="1438"/>
      <c r="BB33" s="1438"/>
      <c r="BC33" s="1438"/>
      <c r="BD33" s="1438"/>
      <c r="BE33" s="1438"/>
      <c r="BF33" s="1438"/>
      <c r="BG33" s="1438"/>
      <c r="BH33" s="1438"/>
      <c r="BI33" s="1438"/>
      <c r="BJ33" s="1438"/>
      <c r="BK33" s="1438"/>
      <c r="BL33" s="1438"/>
      <c r="BM33" s="1438"/>
      <c r="BN33" s="1438"/>
      <c r="BO33" s="1438"/>
      <c r="BP33" s="1438"/>
      <c r="BQ33" s="1438"/>
      <c r="BR33" s="1438"/>
      <c r="BS33" s="1438"/>
      <c r="BT33" s="1438"/>
      <c r="BU33" s="1438"/>
      <c r="BV33" s="1438"/>
      <c r="BW33" s="1347" t="s">
        <v>925</v>
      </c>
      <c r="BX33" s="1348"/>
      <c r="BY33" s="1348"/>
      <c r="BZ33" s="1348"/>
      <c r="CA33" s="1348"/>
      <c r="CB33" s="1348"/>
      <c r="CC33" s="1348" t="str">
        <f>MID(SUVAHAVUJ!AD71,6,1)</f>
        <v xml:space="preserve"> </v>
      </c>
      <c r="CD33" s="1349"/>
      <c r="CE33" s="1306" t="str">
        <f>MID(SUVAHAVUJ!AF175,1,1)</f>
        <v xml:space="preserve"> </v>
      </c>
      <c r="CF33" s="1306"/>
      <c r="CG33" s="1306"/>
      <c r="CH33" s="1306"/>
      <c r="CI33" s="1306"/>
      <c r="CJ33" s="1306" t="str">
        <f>MID(SUVAHAVUJ!AF175,2,1)</f>
        <v xml:space="preserve"> </v>
      </c>
      <c r="CK33" s="1306"/>
      <c r="CL33" s="1306"/>
      <c r="CM33" s="1306"/>
      <c r="CN33" s="1306"/>
      <c r="CO33" s="1306"/>
      <c r="CP33" s="1306" t="str">
        <f>MID(SUVAHAVUJ!AF175,3,1)</f>
        <v xml:space="preserve"> </v>
      </c>
      <c r="CQ33" s="1306"/>
      <c r="CR33" s="1306"/>
      <c r="CS33" s="1306"/>
      <c r="CT33" s="1306"/>
      <c r="CU33" s="1306" t="str">
        <f>MID(SUVAHAVUJ!AF175,4,1)</f>
        <v xml:space="preserve"> </v>
      </c>
      <c r="CV33" s="1306"/>
      <c r="CW33" s="1306"/>
      <c r="CX33" s="1306"/>
      <c r="CY33" s="1306"/>
      <c r="CZ33" s="1306"/>
      <c r="DA33" s="1306" t="str">
        <f>MID(SUVAHAVUJ!AF175,5,1)</f>
        <v>1</v>
      </c>
      <c r="DB33" s="1306"/>
      <c r="DC33" s="1306"/>
      <c r="DD33" s="1306"/>
      <c r="DE33" s="1306"/>
      <c r="DF33" s="1306" t="str">
        <f>MID(SUVAHAVUJ!AF175,6,1)</f>
        <v>9</v>
      </c>
      <c r="DG33" s="1306"/>
      <c r="DH33" s="1306"/>
      <c r="DI33" s="1306"/>
      <c r="DJ33" s="1306"/>
      <c r="DK33" s="1306"/>
      <c r="DL33" s="1306" t="str">
        <f>MID(SUVAHAVUJ!AF175,7,1)</f>
        <v>6</v>
      </c>
      <c r="DM33" s="1306"/>
      <c r="DN33" s="1306"/>
      <c r="DO33" s="1306"/>
      <c r="DP33" s="1306"/>
      <c r="DQ33" s="1306"/>
      <c r="DR33" s="1306" t="str">
        <f>MID(SUVAHAVUJ!AF175,8,1)</f>
        <v>5</v>
      </c>
      <c r="DS33" s="1306"/>
      <c r="DT33" s="1306"/>
      <c r="DU33" s="1306"/>
      <c r="DV33" s="1306"/>
      <c r="DW33" s="1333" t="str">
        <f>MID(SUVAHAVUJ!AF175,9,1)</f>
        <v>0</v>
      </c>
      <c r="DX33" s="1333"/>
      <c r="DY33" s="1333"/>
      <c r="DZ33" s="1333"/>
      <c r="EA33" s="1333"/>
      <c r="EB33" s="1333"/>
      <c r="EC33" s="1333" t="str">
        <f>MID(SUVAHAVUJ!AF175,10,1)</f>
        <v>0</v>
      </c>
      <c r="ED33" s="1333"/>
      <c r="EE33" s="1333"/>
      <c r="EF33" s="1333"/>
      <c r="EG33" s="1333"/>
      <c r="EH33" s="1306" t="str">
        <f>MID(SUVAHAVUJ!AF175,11,1)</f>
        <v>1</v>
      </c>
      <c r="EI33" s="1306"/>
      <c r="EJ33" s="1306"/>
      <c r="EK33" s="1306"/>
      <c r="EL33" s="1306"/>
      <c r="EM33" s="1316"/>
      <c r="EN33" s="354"/>
      <c r="EO33" s="355"/>
      <c r="EP33" s="1306" t="str">
        <f>MID(SUVAHAVUJ!AG175,1,1)</f>
        <v xml:space="preserve"> </v>
      </c>
      <c r="EQ33" s="1306"/>
      <c r="ER33" s="1306"/>
      <c r="ES33" s="1306"/>
      <c r="ET33" s="1306"/>
      <c r="EU33" s="1306"/>
      <c r="EV33" s="1306" t="str">
        <f>MID(SUVAHAVUJ!AG175,2,1)</f>
        <v xml:space="preserve"> </v>
      </c>
      <c r="EW33" s="1306"/>
      <c r="EX33" s="1306"/>
      <c r="EY33" s="1306"/>
      <c r="EZ33" s="1306"/>
      <c r="FA33" s="1306" t="str">
        <f>MID(SUVAHAVUJ!AG175,3,1)</f>
        <v xml:space="preserve"> </v>
      </c>
      <c r="FB33" s="1306"/>
      <c r="FC33" s="1306"/>
      <c r="FD33" s="1306"/>
      <c r="FE33" s="1306"/>
      <c r="FF33" s="1306"/>
      <c r="FG33" s="1306" t="str">
        <f>MID(SUVAHAVUJ!AG175,4,1)</f>
        <v xml:space="preserve"> </v>
      </c>
      <c r="FH33" s="1306"/>
      <c r="FI33" s="1306"/>
      <c r="FJ33" s="1306"/>
      <c r="FK33" s="1306"/>
      <c r="FL33" s="1307" t="str">
        <f>MID(SUVAHAVUJ!AG175,5,1)</f>
        <v xml:space="preserve"> </v>
      </c>
      <c r="FM33" s="1307"/>
      <c r="FN33" s="1307"/>
      <c r="FO33" s="1307"/>
      <c r="FP33" s="1307"/>
      <c r="FQ33" s="1307"/>
      <c r="FR33" s="1307" t="str">
        <f>MID(SUVAHAVUJ!AG175,6,1)</f>
        <v>-</v>
      </c>
      <c r="FS33" s="1307"/>
      <c r="FT33" s="1307"/>
      <c r="FU33" s="1307"/>
      <c r="FV33" s="1307"/>
      <c r="FW33" s="1331" t="str">
        <f>MID(SUVAHAVUJ!AG175,7,1)</f>
        <v>1</v>
      </c>
      <c r="FX33" s="1331"/>
      <c r="FY33" s="1331"/>
      <c r="FZ33" s="1331"/>
      <c r="GA33" s="1331"/>
      <c r="GB33" s="1331"/>
      <c r="GC33" s="1331" t="str">
        <f>MID(SUVAHAVUJ!AG175,8,1)</f>
        <v>4</v>
      </c>
      <c r="GD33" s="1331"/>
      <c r="GE33" s="1331"/>
      <c r="GF33" s="1331"/>
      <c r="GG33" s="1331"/>
      <c r="GH33" s="1331" t="str">
        <f>MID(SUVAHAVUJ!AG175,9,1)</f>
        <v>0</v>
      </c>
      <c r="GI33" s="1331"/>
      <c r="GJ33" s="1331"/>
      <c r="GK33" s="1331"/>
      <c r="GL33" s="1331"/>
      <c r="GM33" s="1331"/>
      <c r="GN33" s="1331" t="str">
        <f>MID(SUVAHAVUJ!AG175,10,1)</f>
        <v>0</v>
      </c>
      <c r="GO33" s="1331"/>
      <c r="GP33" s="1331"/>
      <c r="GQ33" s="1331"/>
      <c r="GR33" s="1331"/>
      <c r="GS33" s="1331" t="str">
        <f>MID(SUVAHAVUJ!AG175,11,1)</f>
        <v>0</v>
      </c>
      <c r="GT33" s="1331"/>
      <c r="GU33" s="1331"/>
      <c r="GV33" s="1331"/>
      <c r="GW33" s="133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359"/>
      <c r="GQ34" s="359"/>
      <c r="GR34" s="359"/>
      <c r="GS34" s="359"/>
      <c r="GT34" s="359"/>
      <c r="GU34" s="359"/>
      <c r="GV34" s="359"/>
      <c r="GW34" s="360"/>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CP33:CT33"/>
    <mergeCell ref="CU33:CZ33"/>
    <mergeCell ref="DA33:DE33"/>
    <mergeCell ref="DF33:DK33"/>
    <mergeCell ref="DL33:DQ33"/>
    <mergeCell ref="DR33:DV33"/>
    <mergeCell ref="FG33:FK33"/>
    <mergeCell ref="FL33:FQ33"/>
    <mergeCell ref="FR33:FV33"/>
    <mergeCell ref="FW33:GB33"/>
    <mergeCell ref="GC33:GG33"/>
    <mergeCell ref="GH33:GM33"/>
    <mergeCell ref="DW33:EB33"/>
    <mergeCell ref="EC33:EG33"/>
    <mergeCell ref="EH33:EM33"/>
    <mergeCell ref="EP33:EU33"/>
    <mergeCell ref="EV33:EZ33"/>
    <mergeCell ref="FA33:FF33"/>
    <mergeCell ref="FW32:GB32"/>
    <mergeCell ref="GC32:GG32"/>
    <mergeCell ref="GH32:GM32"/>
    <mergeCell ref="GN32:GR32"/>
    <mergeCell ref="GS32:GW32"/>
    <mergeCell ref="B33:K33"/>
    <mergeCell ref="L33:BV33"/>
    <mergeCell ref="BW33:CD33"/>
    <mergeCell ref="CE33:CI33"/>
    <mergeCell ref="CJ33:CO33"/>
    <mergeCell ref="EP32:EU32"/>
    <mergeCell ref="EV32:EZ32"/>
    <mergeCell ref="FA32:FF32"/>
    <mergeCell ref="FG32:FK32"/>
    <mergeCell ref="FL32:FQ32"/>
    <mergeCell ref="FR32:FV32"/>
    <mergeCell ref="DF32:DK32"/>
    <mergeCell ref="DL32:DQ32"/>
    <mergeCell ref="DR32:DV32"/>
    <mergeCell ref="DW32:EB32"/>
    <mergeCell ref="EC32:EG32"/>
    <mergeCell ref="EH32:EM32"/>
    <mergeCell ref="GN33:GR33"/>
    <mergeCell ref="GS33:GW33"/>
    <mergeCell ref="B32:K32"/>
    <mergeCell ref="L32:BV32"/>
    <mergeCell ref="BW32:CD32"/>
    <mergeCell ref="CE32:CI32"/>
    <mergeCell ref="CJ32:CO32"/>
    <mergeCell ref="CP32:CT32"/>
    <mergeCell ref="CU32:CZ32"/>
    <mergeCell ref="DA32:DE32"/>
    <mergeCell ref="FG31:FK31"/>
    <mergeCell ref="DW31:EB31"/>
    <mergeCell ref="EC31:EG31"/>
    <mergeCell ref="EH31:EM31"/>
    <mergeCell ref="EP31:EU31"/>
    <mergeCell ref="EV31:EZ31"/>
    <mergeCell ref="FA31:FF31"/>
    <mergeCell ref="CP31:CT31"/>
    <mergeCell ref="CU31:CZ31"/>
    <mergeCell ref="B31:K31"/>
    <mergeCell ref="L31:BV31"/>
    <mergeCell ref="BW31:CD31"/>
    <mergeCell ref="CE31:CI31"/>
    <mergeCell ref="CJ31:CO31"/>
    <mergeCell ref="DA31:DE31"/>
    <mergeCell ref="DF31:DK31"/>
    <mergeCell ref="FW30:GB30"/>
    <mergeCell ref="GC30:GG30"/>
    <mergeCell ref="GH30:GM30"/>
    <mergeCell ref="GN30:GR30"/>
    <mergeCell ref="GS30:GW30"/>
    <mergeCell ref="FL30:FQ30"/>
    <mergeCell ref="FR30:FV30"/>
    <mergeCell ref="GN31:GR31"/>
    <mergeCell ref="GS31:GW31"/>
    <mergeCell ref="FL31:FQ31"/>
    <mergeCell ref="FR31:FV31"/>
    <mergeCell ref="FW31:GB31"/>
    <mergeCell ref="GC31:GG31"/>
    <mergeCell ref="GH31:GM31"/>
    <mergeCell ref="EP30:EU30"/>
    <mergeCell ref="EV30:EZ30"/>
    <mergeCell ref="FA30:FF30"/>
    <mergeCell ref="FG30:FK30"/>
    <mergeCell ref="DF30:DK30"/>
    <mergeCell ref="DL30:DQ30"/>
    <mergeCell ref="DR30:DV30"/>
    <mergeCell ref="DW30:EB30"/>
    <mergeCell ref="EC30:EG30"/>
    <mergeCell ref="EH30:EM30"/>
    <mergeCell ref="DL31:DQ31"/>
    <mergeCell ref="DR31:DV31"/>
    <mergeCell ref="B30:K30"/>
    <mergeCell ref="L30:BV30"/>
    <mergeCell ref="BW30:CD30"/>
    <mergeCell ref="CE30:CI30"/>
    <mergeCell ref="CJ30:CO30"/>
    <mergeCell ref="CP30:CT30"/>
    <mergeCell ref="CU30:CZ30"/>
    <mergeCell ref="DA30:DE30"/>
    <mergeCell ref="FG29:FK29"/>
    <mergeCell ref="DW29:EB29"/>
    <mergeCell ref="EC29:EG29"/>
    <mergeCell ref="EH29:EM29"/>
    <mergeCell ref="EP29:EU29"/>
    <mergeCell ref="EV29:EZ29"/>
    <mergeCell ref="FA29:FF29"/>
    <mergeCell ref="CP29:CT29"/>
    <mergeCell ref="CU29:CZ29"/>
    <mergeCell ref="FW28:GB28"/>
    <mergeCell ref="GC28:GG28"/>
    <mergeCell ref="GH28:GM28"/>
    <mergeCell ref="GN28:GR28"/>
    <mergeCell ref="GS28:GW28"/>
    <mergeCell ref="FL28:FQ28"/>
    <mergeCell ref="FR28:FV28"/>
    <mergeCell ref="GN29:GR29"/>
    <mergeCell ref="GS29:GW29"/>
    <mergeCell ref="FL29:FQ29"/>
    <mergeCell ref="FR29:FV29"/>
    <mergeCell ref="FW29:GB29"/>
    <mergeCell ref="GC29:GG29"/>
    <mergeCell ref="GH29:GM29"/>
    <mergeCell ref="B29:K29"/>
    <mergeCell ref="L29:BV29"/>
    <mergeCell ref="BW29:CD29"/>
    <mergeCell ref="CE29:CI29"/>
    <mergeCell ref="CJ29:CO29"/>
    <mergeCell ref="EP28:EU28"/>
    <mergeCell ref="EV28:EZ28"/>
    <mergeCell ref="FA28:FF28"/>
    <mergeCell ref="FG28:FK28"/>
    <mergeCell ref="DF28:DK28"/>
    <mergeCell ref="DL28:DQ28"/>
    <mergeCell ref="DR28:DV28"/>
    <mergeCell ref="DW28:EB28"/>
    <mergeCell ref="EC28:EG28"/>
    <mergeCell ref="EH28:EM28"/>
    <mergeCell ref="DA29:DE29"/>
    <mergeCell ref="DF29:DK29"/>
    <mergeCell ref="DL29:DQ29"/>
    <mergeCell ref="DR29:DV29"/>
    <mergeCell ref="B28:K28"/>
    <mergeCell ref="L28:BV28"/>
    <mergeCell ref="BW28:CD28"/>
    <mergeCell ref="CE28:CI28"/>
    <mergeCell ref="CJ28:CO28"/>
    <mergeCell ref="CP28:CT28"/>
    <mergeCell ref="CU28:CZ28"/>
    <mergeCell ref="DA28:DE28"/>
    <mergeCell ref="FG27:FK27"/>
    <mergeCell ref="DW27:EB27"/>
    <mergeCell ref="EC27:EG27"/>
    <mergeCell ref="EH27:EM27"/>
    <mergeCell ref="EP27:EU27"/>
    <mergeCell ref="EV27:EZ27"/>
    <mergeCell ref="FA27:FF27"/>
    <mergeCell ref="CP27:CT27"/>
    <mergeCell ref="CU27:CZ27"/>
    <mergeCell ref="FW26:GB26"/>
    <mergeCell ref="GC26:GG26"/>
    <mergeCell ref="GH26:GM26"/>
    <mergeCell ref="GN26:GR26"/>
    <mergeCell ref="GS26:GW26"/>
    <mergeCell ref="FL26:FQ26"/>
    <mergeCell ref="FR26:FV26"/>
    <mergeCell ref="GN27:GR27"/>
    <mergeCell ref="GS27:GW27"/>
    <mergeCell ref="FL27:FQ27"/>
    <mergeCell ref="FR27:FV27"/>
    <mergeCell ref="FW27:GB27"/>
    <mergeCell ref="GC27:GG27"/>
    <mergeCell ref="GH27:GM27"/>
    <mergeCell ref="B27:K27"/>
    <mergeCell ref="L27:BV27"/>
    <mergeCell ref="BW27:CD27"/>
    <mergeCell ref="CE27:CI27"/>
    <mergeCell ref="CJ27:CO27"/>
    <mergeCell ref="EP26:EU26"/>
    <mergeCell ref="EV26:EZ26"/>
    <mergeCell ref="FA26:FF26"/>
    <mergeCell ref="FG26:FK26"/>
    <mergeCell ref="DF26:DK26"/>
    <mergeCell ref="DL26:DQ26"/>
    <mergeCell ref="DR26:DV26"/>
    <mergeCell ref="DW26:EB26"/>
    <mergeCell ref="EC26:EG26"/>
    <mergeCell ref="EH26:EM26"/>
    <mergeCell ref="DA27:DE27"/>
    <mergeCell ref="DF27:DK27"/>
    <mergeCell ref="DL27:DQ27"/>
    <mergeCell ref="DR27:DV27"/>
    <mergeCell ref="B26:K26"/>
    <mergeCell ref="L26:BV26"/>
    <mergeCell ref="BW26:CD26"/>
    <mergeCell ref="CE26:CI26"/>
    <mergeCell ref="CJ26:CO26"/>
    <mergeCell ref="CP26:CT26"/>
    <mergeCell ref="CU26:CZ26"/>
    <mergeCell ref="DA26:DE26"/>
    <mergeCell ref="FG25:FK25"/>
    <mergeCell ref="DW25:EB25"/>
    <mergeCell ref="EC25:EG25"/>
    <mergeCell ref="EH25:EM25"/>
    <mergeCell ref="EP25:EU25"/>
    <mergeCell ref="EV25:EZ25"/>
    <mergeCell ref="FA25:FF25"/>
    <mergeCell ref="CP25:CT25"/>
    <mergeCell ref="CU25:CZ25"/>
    <mergeCell ref="FW24:GB24"/>
    <mergeCell ref="GC24:GG24"/>
    <mergeCell ref="GH24:GM24"/>
    <mergeCell ref="GN24:GR24"/>
    <mergeCell ref="GS24:GW24"/>
    <mergeCell ref="FL24:FQ24"/>
    <mergeCell ref="FR24:FV24"/>
    <mergeCell ref="GN25:GR25"/>
    <mergeCell ref="GS25:GW25"/>
    <mergeCell ref="FL25:FQ25"/>
    <mergeCell ref="FR25:FV25"/>
    <mergeCell ref="FW25:GB25"/>
    <mergeCell ref="GC25:GG25"/>
    <mergeCell ref="GH25:GM25"/>
    <mergeCell ref="B25:K25"/>
    <mergeCell ref="L25:BV25"/>
    <mergeCell ref="BW25:CD25"/>
    <mergeCell ref="CE25:CI25"/>
    <mergeCell ref="CJ25:CO25"/>
    <mergeCell ref="EP24:EU24"/>
    <mergeCell ref="EV24:EZ24"/>
    <mergeCell ref="FA24:FF24"/>
    <mergeCell ref="FG24:FK24"/>
    <mergeCell ref="DF24:DK24"/>
    <mergeCell ref="DL24:DQ24"/>
    <mergeCell ref="DR24:DV24"/>
    <mergeCell ref="DW24:EB24"/>
    <mergeCell ref="EC24:EG24"/>
    <mergeCell ref="EH24:EM24"/>
    <mergeCell ref="DA25:DE25"/>
    <mergeCell ref="DF25:DK25"/>
    <mergeCell ref="DL25:DQ25"/>
    <mergeCell ref="DR25:DV25"/>
    <mergeCell ref="B24:K24"/>
    <mergeCell ref="L24:BV24"/>
    <mergeCell ref="BW24:CD24"/>
    <mergeCell ref="CE24:CI24"/>
    <mergeCell ref="CJ24:CO24"/>
    <mergeCell ref="CP24:CT24"/>
    <mergeCell ref="CU24:CZ24"/>
    <mergeCell ref="DA24:DE24"/>
    <mergeCell ref="FG23:FK23"/>
    <mergeCell ref="DW23:EB23"/>
    <mergeCell ref="EC23:EG23"/>
    <mergeCell ref="EH23:EM23"/>
    <mergeCell ref="EP23:EU23"/>
    <mergeCell ref="EV23:EZ23"/>
    <mergeCell ref="FA23:FF23"/>
    <mergeCell ref="CP23:CT23"/>
    <mergeCell ref="CU23:CZ23"/>
    <mergeCell ref="FW22:GB22"/>
    <mergeCell ref="GC22:GG22"/>
    <mergeCell ref="GH22:GM22"/>
    <mergeCell ref="GN22:GR22"/>
    <mergeCell ref="GS22:GW22"/>
    <mergeCell ref="FL22:FQ22"/>
    <mergeCell ref="FR22:FV22"/>
    <mergeCell ref="GN23:GR23"/>
    <mergeCell ref="GS23:GW23"/>
    <mergeCell ref="FL23:FQ23"/>
    <mergeCell ref="FR23:FV23"/>
    <mergeCell ref="FW23:GB23"/>
    <mergeCell ref="GC23:GG23"/>
    <mergeCell ref="GH23:GM23"/>
    <mergeCell ref="B23:K23"/>
    <mergeCell ref="L23:BV23"/>
    <mergeCell ref="BW23:CD23"/>
    <mergeCell ref="CE23:CI23"/>
    <mergeCell ref="CJ23:CO23"/>
    <mergeCell ref="EP22:EU22"/>
    <mergeCell ref="EV22:EZ22"/>
    <mergeCell ref="FA22:FF22"/>
    <mergeCell ref="FG22:FK22"/>
    <mergeCell ref="DF22:DK22"/>
    <mergeCell ref="DL22:DQ22"/>
    <mergeCell ref="DR22:DV22"/>
    <mergeCell ref="DW22:EB22"/>
    <mergeCell ref="EC22:EG22"/>
    <mergeCell ref="EH22:EM22"/>
    <mergeCell ref="DA23:DE23"/>
    <mergeCell ref="DF23:DK23"/>
    <mergeCell ref="DL23:DQ23"/>
    <mergeCell ref="DR23:DV23"/>
    <mergeCell ref="B22:K22"/>
    <mergeCell ref="L22:BV22"/>
    <mergeCell ref="BW22:CD22"/>
    <mergeCell ref="CE22:CI22"/>
    <mergeCell ref="CJ22:CO22"/>
    <mergeCell ref="CP22:CT22"/>
    <mergeCell ref="CU22:CZ22"/>
    <mergeCell ref="DA22:DE22"/>
    <mergeCell ref="FG21:FK21"/>
    <mergeCell ref="DW21:EB21"/>
    <mergeCell ref="EC21:EG21"/>
    <mergeCell ref="EH21:EM21"/>
    <mergeCell ref="EP21:EU21"/>
    <mergeCell ref="EV21:EZ21"/>
    <mergeCell ref="FA21:FF21"/>
    <mergeCell ref="CP21:CT21"/>
    <mergeCell ref="CU21:CZ21"/>
    <mergeCell ref="FW20:GB20"/>
    <mergeCell ref="GC20:GG20"/>
    <mergeCell ref="GH20:GM20"/>
    <mergeCell ref="GN20:GR20"/>
    <mergeCell ref="GS20:GW20"/>
    <mergeCell ref="FL20:FQ20"/>
    <mergeCell ref="FR20:FV20"/>
    <mergeCell ref="GN21:GR21"/>
    <mergeCell ref="GS21:GW21"/>
    <mergeCell ref="FL21:FQ21"/>
    <mergeCell ref="FR21:FV21"/>
    <mergeCell ref="FW21:GB21"/>
    <mergeCell ref="GC21:GG21"/>
    <mergeCell ref="GH21:GM21"/>
    <mergeCell ref="B21:K21"/>
    <mergeCell ref="L21:BV21"/>
    <mergeCell ref="BW21:CD21"/>
    <mergeCell ref="CE21:CI21"/>
    <mergeCell ref="CJ21:CO21"/>
    <mergeCell ref="EP20:EU20"/>
    <mergeCell ref="EV20:EZ20"/>
    <mergeCell ref="FA20:FF20"/>
    <mergeCell ref="FG20:FK20"/>
    <mergeCell ref="DF20:DK20"/>
    <mergeCell ref="DL20:DQ20"/>
    <mergeCell ref="DR20:DV20"/>
    <mergeCell ref="DW20:EB20"/>
    <mergeCell ref="EC20:EG20"/>
    <mergeCell ref="EH20:EM20"/>
    <mergeCell ref="DA21:DE21"/>
    <mergeCell ref="DF21:DK21"/>
    <mergeCell ref="DL21:DQ21"/>
    <mergeCell ref="DR21:DV21"/>
    <mergeCell ref="B20:K20"/>
    <mergeCell ref="L20:BV20"/>
    <mergeCell ref="BW20:CD20"/>
    <mergeCell ref="CE20:CI20"/>
    <mergeCell ref="CJ20:CO20"/>
    <mergeCell ref="CP20:CT20"/>
    <mergeCell ref="CU20:CZ20"/>
    <mergeCell ref="DA20:DE20"/>
    <mergeCell ref="FG19:FK19"/>
    <mergeCell ref="DW19:EB19"/>
    <mergeCell ref="EC19:EG19"/>
    <mergeCell ref="EH19:EM19"/>
    <mergeCell ref="EP19:EU19"/>
    <mergeCell ref="EV19:EZ19"/>
    <mergeCell ref="FA19:FF19"/>
    <mergeCell ref="CP19:CT19"/>
    <mergeCell ref="CU19:CZ19"/>
    <mergeCell ref="FW18:GB18"/>
    <mergeCell ref="GC18:GG18"/>
    <mergeCell ref="GH18:GM18"/>
    <mergeCell ref="GN18:GR18"/>
    <mergeCell ref="GS18:GW18"/>
    <mergeCell ref="FL18:FQ18"/>
    <mergeCell ref="FR18:FV18"/>
    <mergeCell ref="GN19:GR19"/>
    <mergeCell ref="GS19:GW19"/>
    <mergeCell ref="FL19:FQ19"/>
    <mergeCell ref="FR19:FV19"/>
    <mergeCell ref="FW19:GB19"/>
    <mergeCell ref="GC19:GG19"/>
    <mergeCell ref="GH19:GM19"/>
    <mergeCell ref="B19:K19"/>
    <mergeCell ref="L19:BV19"/>
    <mergeCell ref="BW19:CD19"/>
    <mergeCell ref="CE19:CI19"/>
    <mergeCell ref="CJ19:CO19"/>
    <mergeCell ref="EP18:EU18"/>
    <mergeCell ref="EV18:EZ18"/>
    <mergeCell ref="FA18:FF18"/>
    <mergeCell ref="FG18:FK18"/>
    <mergeCell ref="DF18:DK18"/>
    <mergeCell ref="DL18:DQ18"/>
    <mergeCell ref="DR18:DV18"/>
    <mergeCell ref="DW18:EB18"/>
    <mergeCell ref="EC18:EG18"/>
    <mergeCell ref="EH18:EM18"/>
    <mergeCell ref="DA19:DE19"/>
    <mergeCell ref="DF19:DK19"/>
    <mergeCell ref="DL19:DQ19"/>
    <mergeCell ref="DR19:DV19"/>
    <mergeCell ref="B18:K18"/>
    <mergeCell ref="L18:BV18"/>
    <mergeCell ref="BW18:CD18"/>
    <mergeCell ref="CE18:CI18"/>
    <mergeCell ref="CJ18:CO18"/>
    <mergeCell ref="CP18:CT18"/>
    <mergeCell ref="CU18:CZ18"/>
    <mergeCell ref="DA18:DE18"/>
    <mergeCell ref="FG17:FK17"/>
    <mergeCell ref="DW17:EB17"/>
    <mergeCell ref="EC17:EG17"/>
    <mergeCell ref="EH17:EM17"/>
    <mergeCell ref="EP17:EU17"/>
    <mergeCell ref="EV17:EZ17"/>
    <mergeCell ref="FA17:FF17"/>
    <mergeCell ref="CP17:CT17"/>
    <mergeCell ref="CU17:CZ17"/>
    <mergeCell ref="FW16:GB16"/>
    <mergeCell ref="GC16:GG16"/>
    <mergeCell ref="GH16:GM16"/>
    <mergeCell ref="GN16:GR16"/>
    <mergeCell ref="GS16:GW16"/>
    <mergeCell ref="FL16:FQ16"/>
    <mergeCell ref="FR16:FV16"/>
    <mergeCell ref="GN17:GR17"/>
    <mergeCell ref="GS17:GW17"/>
    <mergeCell ref="FL17:FQ17"/>
    <mergeCell ref="FR17:FV17"/>
    <mergeCell ref="FW17:GB17"/>
    <mergeCell ref="GC17:GG17"/>
    <mergeCell ref="GH17:GM17"/>
    <mergeCell ref="B17:K17"/>
    <mergeCell ref="L17:BV17"/>
    <mergeCell ref="BW17:CD17"/>
    <mergeCell ref="CE17:CI17"/>
    <mergeCell ref="CJ17:CO17"/>
    <mergeCell ref="EP16:EU16"/>
    <mergeCell ref="EV16:EZ16"/>
    <mergeCell ref="FA16:FF16"/>
    <mergeCell ref="FG16:FK16"/>
    <mergeCell ref="DF16:DK16"/>
    <mergeCell ref="DL16:DQ16"/>
    <mergeCell ref="DR16:DV16"/>
    <mergeCell ref="DW16:EB16"/>
    <mergeCell ref="EC16:EG16"/>
    <mergeCell ref="EH16:EM16"/>
    <mergeCell ref="DA17:DE17"/>
    <mergeCell ref="DF17:DK17"/>
    <mergeCell ref="DL17:DQ17"/>
    <mergeCell ref="DR17:DV17"/>
    <mergeCell ref="B16:K16"/>
    <mergeCell ref="L16:BV16"/>
    <mergeCell ref="BW16:CD16"/>
    <mergeCell ref="CE16:CI16"/>
    <mergeCell ref="CJ16:CO16"/>
    <mergeCell ref="CP16:CT16"/>
    <mergeCell ref="CU16:CZ16"/>
    <mergeCell ref="DA16:DE16"/>
    <mergeCell ref="FG15:FK15"/>
    <mergeCell ref="DW15:EB15"/>
    <mergeCell ref="EC15:EG15"/>
    <mergeCell ref="EH15:EM15"/>
    <mergeCell ref="EP15:EU15"/>
    <mergeCell ref="EV15:EZ15"/>
    <mergeCell ref="FA15:FF15"/>
    <mergeCell ref="CP15:CT15"/>
    <mergeCell ref="CU15:CZ15"/>
    <mergeCell ref="FW14:GB14"/>
    <mergeCell ref="GC14:GG14"/>
    <mergeCell ref="GH14:GM14"/>
    <mergeCell ref="GN14:GR14"/>
    <mergeCell ref="GS14:GW14"/>
    <mergeCell ref="FL14:FQ14"/>
    <mergeCell ref="FR14:FV14"/>
    <mergeCell ref="GN15:GR15"/>
    <mergeCell ref="GS15:GW15"/>
    <mergeCell ref="FL15:FQ15"/>
    <mergeCell ref="FR15:FV15"/>
    <mergeCell ref="FW15:GB15"/>
    <mergeCell ref="GC15:GG15"/>
    <mergeCell ref="GH15:GM15"/>
    <mergeCell ref="B15:K15"/>
    <mergeCell ref="L15:BV15"/>
    <mergeCell ref="BW15:CD15"/>
    <mergeCell ref="CE15:CI15"/>
    <mergeCell ref="CJ15:CO15"/>
    <mergeCell ref="EP14:EU14"/>
    <mergeCell ref="EV14:EZ14"/>
    <mergeCell ref="FA14:FF14"/>
    <mergeCell ref="FG14:FK14"/>
    <mergeCell ref="DF14:DK14"/>
    <mergeCell ref="DL14:DQ14"/>
    <mergeCell ref="DR14:DV14"/>
    <mergeCell ref="DW14:EB14"/>
    <mergeCell ref="EC14:EG14"/>
    <mergeCell ref="EH14:EM14"/>
    <mergeCell ref="DA15:DE15"/>
    <mergeCell ref="DF15:DK15"/>
    <mergeCell ref="DL15:DQ15"/>
    <mergeCell ref="DR15:DV15"/>
    <mergeCell ref="B14:K14"/>
    <mergeCell ref="L14:BV14"/>
    <mergeCell ref="BW14:CD14"/>
    <mergeCell ref="CE14:CI14"/>
    <mergeCell ref="CJ14:CO14"/>
    <mergeCell ref="CP14:CT14"/>
    <mergeCell ref="CU14:CZ14"/>
    <mergeCell ref="DA14:DE14"/>
    <mergeCell ref="FG13:FK13"/>
    <mergeCell ref="DW13:EB13"/>
    <mergeCell ref="EC13:EG13"/>
    <mergeCell ref="EH13:EM13"/>
    <mergeCell ref="EP13:EU13"/>
    <mergeCell ref="EV13:EZ13"/>
    <mergeCell ref="FA13:FF13"/>
    <mergeCell ref="CP13:CT13"/>
    <mergeCell ref="CU13:CZ13"/>
    <mergeCell ref="FW12:GB12"/>
    <mergeCell ref="GC12:GG12"/>
    <mergeCell ref="GH12:GM12"/>
    <mergeCell ref="GN12:GR12"/>
    <mergeCell ref="GS12:GW12"/>
    <mergeCell ref="FL12:FQ12"/>
    <mergeCell ref="FR12:FV12"/>
    <mergeCell ref="GN13:GR13"/>
    <mergeCell ref="GS13:GW13"/>
    <mergeCell ref="FL13:FQ13"/>
    <mergeCell ref="FR13:FV13"/>
    <mergeCell ref="FW13:GB13"/>
    <mergeCell ref="GC13:GG13"/>
    <mergeCell ref="GH13:GM13"/>
    <mergeCell ref="B13:K13"/>
    <mergeCell ref="L13:BV13"/>
    <mergeCell ref="BW13:CD13"/>
    <mergeCell ref="CE13:CI13"/>
    <mergeCell ref="CJ13:CO13"/>
    <mergeCell ref="EP12:EU12"/>
    <mergeCell ref="EV12:EZ12"/>
    <mergeCell ref="FA12:FF12"/>
    <mergeCell ref="FG12:FK12"/>
    <mergeCell ref="DF12:DK12"/>
    <mergeCell ref="DL12:DQ12"/>
    <mergeCell ref="DR12:DV12"/>
    <mergeCell ref="DW12:EB12"/>
    <mergeCell ref="EC12:EG12"/>
    <mergeCell ref="EH12:EM12"/>
    <mergeCell ref="DA13:DE13"/>
    <mergeCell ref="DF13:DK13"/>
    <mergeCell ref="DL13:DQ13"/>
    <mergeCell ref="DR13:DV13"/>
    <mergeCell ref="B12:K12"/>
    <mergeCell ref="L12:BV12"/>
    <mergeCell ref="BW12:CD12"/>
    <mergeCell ref="CE12:CI12"/>
    <mergeCell ref="CJ12:CO12"/>
    <mergeCell ref="CP12:CT12"/>
    <mergeCell ref="CU12:CZ12"/>
    <mergeCell ref="DA12:DE12"/>
    <mergeCell ref="FG11:FK11"/>
    <mergeCell ref="DW11:EB11"/>
    <mergeCell ref="EC11:EG11"/>
    <mergeCell ref="EH11:EM11"/>
    <mergeCell ref="EP11:EU11"/>
    <mergeCell ref="EV11:EZ11"/>
    <mergeCell ref="FA11:FF11"/>
    <mergeCell ref="CP11:CT11"/>
    <mergeCell ref="CU11:CZ11"/>
    <mergeCell ref="FW10:GB10"/>
    <mergeCell ref="GC10:GG10"/>
    <mergeCell ref="GH10:GM10"/>
    <mergeCell ref="GN10:GR10"/>
    <mergeCell ref="GS10:GW10"/>
    <mergeCell ref="FL10:FQ10"/>
    <mergeCell ref="FR10:FV10"/>
    <mergeCell ref="GN11:GR11"/>
    <mergeCell ref="GS11:GW11"/>
    <mergeCell ref="FL11:FQ11"/>
    <mergeCell ref="FR11:FV11"/>
    <mergeCell ref="FW11:GB11"/>
    <mergeCell ref="GC11:GG11"/>
    <mergeCell ref="GH11:GM11"/>
    <mergeCell ref="B11:K11"/>
    <mergeCell ref="L11:BV11"/>
    <mergeCell ref="BW11:CD11"/>
    <mergeCell ref="CE11:CI11"/>
    <mergeCell ref="CJ11:CO11"/>
    <mergeCell ref="EP10:EU10"/>
    <mergeCell ref="EV10:EZ10"/>
    <mergeCell ref="FA10:FF10"/>
    <mergeCell ref="FG10:FK10"/>
    <mergeCell ref="DF10:DK10"/>
    <mergeCell ref="DL10:DQ10"/>
    <mergeCell ref="DR10:DV10"/>
    <mergeCell ref="DW10:EB10"/>
    <mergeCell ref="EC10:EG10"/>
    <mergeCell ref="EH10:EM10"/>
    <mergeCell ref="DA11:DE11"/>
    <mergeCell ref="DF11:DK11"/>
    <mergeCell ref="DL11:DQ11"/>
    <mergeCell ref="DR11:DV11"/>
    <mergeCell ref="B10:K10"/>
    <mergeCell ref="L10:BV10"/>
    <mergeCell ref="BW10:CD10"/>
    <mergeCell ref="CE10:CI10"/>
    <mergeCell ref="CJ10:CO10"/>
    <mergeCell ref="CP10:CT10"/>
    <mergeCell ref="CU10:CZ10"/>
    <mergeCell ref="DA10:DE10"/>
    <mergeCell ref="FG9:FK9"/>
    <mergeCell ref="DW9:EB9"/>
    <mergeCell ref="EC9:EG9"/>
    <mergeCell ref="EH9:EM9"/>
    <mergeCell ref="EP9:EU9"/>
    <mergeCell ref="EV9:EZ9"/>
    <mergeCell ref="FA9:FF9"/>
    <mergeCell ref="CP9:CT9"/>
    <mergeCell ref="CU9:CZ9"/>
    <mergeCell ref="FW8:GB8"/>
    <mergeCell ref="GC8:GG8"/>
    <mergeCell ref="GH8:GM8"/>
    <mergeCell ref="GN8:GR8"/>
    <mergeCell ref="GS8:GW8"/>
    <mergeCell ref="FL8:FQ8"/>
    <mergeCell ref="FR8:FV8"/>
    <mergeCell ref="GN9:GR9"/>
    <mergeCell ref="GS9:GW9"/>
    <mergeCell ref="FL9:FQ9"/>
    <mergeCell ref="FR9:FV9"/>
    <mergeCell ref="FW9:GB9"/>
    <mergeCell ref="GC9:GG9"/>
    <mergeCell ref="GH9:GM9"/>
    <mergeCell ref="B9:K9"/>
    <mergeCell ref="L9:BV9"/>
    <mergeCell ref="BW9:CD9"/>
    <mergeCell ref="CE9:CI9"/>
    <mergeCell ref="CJ9:CO9"/>
    <mergeCell ref="EP8:EU8"/>
    <mergeCell ref="EV8:EZ8"/>
    <mergeCell ref="FA8:FF8"/>
    <mergeCell ref="FG8:FK8"/>
    <mergeCell ref="DF8:DK8"/>
    <mergeCell ref="DL8:DQ8"/>
    <mergeCell ref="DR8:DV8"/>
    <mergeCell ref="DW8:EB8"/>
    <mergeCell ref="EC8:EG8"/>
    <mergeCell ref="EH8:EM8"/>
    <mergeCell ref="DA9:DE9"/>
    <mergeCell ref="DF9:DK9"/>
    <mergeCell ref="DL9:DQ9"/>
    <mergeCell ref="DR9:DV9"/>
    <mergeCell ref="B8:K8"/>
    <mergeCell ref="L8:BV8"/>
    <mergeCell ref="BW8:CD8"/>
    <mergeCell ref="CE8:CI8"/>
    <mergeCell ref="CJ8:CO8"/>
    <mergeCell ref="CP8:CT8"/>
    <mergeCell ref="CU8:CZ8"/>
    <mergeCell ref="DA8:DE8"/>
    <mergeCell ref="FG7:FK7"/>
    <mergeCell ref="DW7:EB7"/>
    <mergeCell ref="EC7:EG7"/>
    <mergeCell ref="EH7:EM7"/>
    <mergeCell ref="EP7:EU7"/>
    <mergeCell ref="EV7:EZ7"/>
    <mergeCell ref="FA7:FF7"/>
    <mergeCell ref="CP7:CT7"/>
    <mergeCell ref="CU7:CZ7"/>
    <mergeCell ref="DA7:DE7"/>
    <mergeCell ref="DF7:DK7"/>
    <mergeCell ref="DL7:DQ7"/>
    <mergeCell ref="DR7:DV7"/>
    <mergeCell ref="CE6:EM6"/>
    <mergeCell ref="EN6:GW6"/>
    <mergeCell ref="B7:K7"/>
    <mergeCell ref="L7:BV7"/>
    <mergeCell ref="BW7:CD7"/>
    <mergeCell ref="CE7:CI7"/>
    <mergeCell ref="CJ7:CO7"/>
    <mergeCell ref="GN7:GR7"/>
    <mergeCell ref="GS7:GW7"/>
    <mergeCell ref="FL7:FQ7"/>
    <mergeCell ref="FR7:FV7"/>
    <mergeCell ref="FW7:GB7"/>
    <mergeCell ref="GC7:GG7"/>
    <mergeCell ref="GH7:GM7"/>
    <mergeCell ref="B5:K6"/>
    <mergeCell ref="L5:BV6"/>
    <mergeCell ref="BW5:CD6"/>
    <mergeCell ref="CE5:GW5"/>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6"/>
  <sheetViews>
    <sheetView topLeftCell="L1" zoomScale="160" zoomScaleNormal="160" workbookViewId="0">
      <selection activeCell="L5" sqref="L5:BV6"/>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2848</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46"/>
      <c r="GR2" s="346"/>
      <c r="GS2" s="346"/>
      <c r="GT2" s="346"/>
      <c r="GU2" s="346"/>
      <c r="GV2" s="346"/>
      <c r="GW2" s="347"/>
    </row>
    <row r="3" spans="2:205" ht="3" customHeight="1" x14ac:dyDescent="0.2"/>
    <row r="4" spans="2: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455" t="str">
        <f>SUVAHAVUJ!$C$2</f>
        <v>Označenie</v>
      </c>
      <c r="C5" s="1455"/>
      <c r="D5" s="1455"/>
      <c r="E5" s="1455"/>
      <c r="F5" s="1455"/>
      <c r="G5" s="1455"/>
      <c r="H5" s="1455"/>
      <c r="I5" s="1455"/>
      <c r="J5" s="1455"/>
      <c r="K5" s="1455"/>
      <c r="L5" s="1456" t="str">
        <f>SUVAHAVUJ!$D$223</f>
        <v>Text</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tr">
        <f>SUVAHAVUJ!$E$2</f>
        <v>Číslo riadku</v>
      </c>
      <c r="BX5" s="1457"/>
      <c r="BY5" s="1457"/>
      <c r="BZ5" s="1457"/>
      <c r="CA5" s="1457"/>
      <c r="CB5" s="1457"/>
      <c r="CC5" s="1457"/>
      <c r="CD5" s="1457"/>
      <c r="CE5" s="1458" t="s">
        <v>2720</v>
      </c>
      <c r="CF5" s="1458"/>
      <c r="CG5" s="1458"/>
      <c r="CH5" s="1458"/>
      <c r="CI5" s="1458"/>
      <c r="CJ5" s="1458"/>
      <c r="CK5" s="1458"/>
      <c r="CL5" s="1458"/>
      <c r="CM5" s="1458"/>
      <c r="CN5" s="1458"/>
      <c r="CO5" s="1458"/>
      <c r="CP5" s="1458"/>
      <c r="CQ5" s="1458"/>
      <c r="CR5" s="1458"/>
      <c r="CS5" s="1458"/>
      <c r="CT5" s="1458"/>
      <c r="CU5" s="1458"/>
      <c r="CV5" s="1458"/>
      <c r="CW5" s="1458"/>
      <c r="CX5" s="1458"/>
      <c r="CY5" s="1458"/>
      <c r="CZ5" s="1458"/>
      <c r="DA5" s="1458"/>
      <c r="DB5" s="1458"/>
      <c r="DC5" s="1458"/>
      <c r="DD5" s="1458"/>
      <c r="DE5" s="1458"/>
      <c r="DF5" s="1458"/>
      <c r="DG5" s="1458"/>
      <c r="DH5" s="1458"/>
      <c r="DI5" s="1458"/>
      <c r="DJ5" s="1458"/>
      <c r="DK5" s="1458"/>
      <c r="DL5" s="1458"/>
      <c r="DM5" s="1458"/>
      <c r="DN5" s="1458"/>
      <c r="DO5" s="1458"/>
      <c r="DP5" s="1458"/>
      <c r="DQ5" s="1458"/>
      <c r="DR5" s="1458"/>
      <c r="DS5" s="1458"/>
      <c r="DT5" s="1458"/>
      <c r="DU5" s="1458"/>
      <c r="DV5" s="1458"/>
      <c r="DW5" s="1458"/>
      <c r="DX5" s="1458"/>
      <c r="DY5" s="1458"/>
      <c r="DZ5" s="1458"/>
      <c r="EA5" s="1458"/>
      <c r="EB5" s="1458"/>
      <c r="EC5" s="1458"/>
      <c r="ED5" s="1458"/>
      <c r="EE5" s="1458"/>
      <c r="EF5" s="1458"/>
      <c r="EG5" s="1458"/>
      <c r="EH5" s="1458"/>
      <c r="EI5" s="1458"/>
      <c r="EJ5" s="1458"/>
      <c r="EK5" s="1458"/>
      <c r="EL5" s="1458"/>
      <c r="EM5" s="1458"/>
      <c r="EN5" s="1458"/>
      <c r="EO5" s="1458"/>
      <c r="EP5" s="1458"/>
      <c r="EQ5" s="1458"/>
      <c r="ER5" s="1458"/>
      <c r="ES5" s="1458"/>
      <c r="ET5" s="1458"/>
      <c r="EU5" s="1458"/>
      <c r="EV5" s="1458"/>
      <c r="EW5" s="1458"/>
      <c r="EX5" s="1458"/>
      <c r="EY5" s="1458"/>
      <c r="EZ5" s="1458"/>
      <c r="FA5" s="1458"/>
      <c r="FB5" s="1458"/>
      <c r="FC5" s="1458"/>
      <c r="FD5" s="1458"/>
      <c r="FE5" s="1458"/>
      <c r="FF5" s="1458"/>
      <c r="FG5" s="1458"/>
      <c r="FH5" s="1458"/>
      <c r="FI5" s="1458"/>
      <c r="FJ5" s="1458"/>
      <c r="FK5" s="1458"/>
      <c r="FL5" s="1458"/>
      <c r="FM5" s="1458"/>
      <c r="FN5" s="1458"/>
      <c r="FO5" s="1458"/>
      <c r="FP5" s="1458"/>
      <c r="FQ5" s="1458"/>
      <c r="FR5" s="1458"/>
      <c r="FS5" s="1458"/>
      <c r="FT5" s="1458"/>
      <c r="FU5" s="1458"/>
      <c r="FV5" s="1458"/>
      <c r="FW5" s="1458"/>
      <c r="FX5" s="1458"/>
      <c r="FY5" s="1458"/>
      <c r="FZ5" s="1458"/>
      <c r="GA5" s="1458"/>
      <c r="GB5" s="1458"/>
      <c r="GC5" s="1458"/>
      <c r="GD5" s="1458"/>
      <c r="GE5" s="1458"/>
      <c r="GF5" s="1458"/>
      <c r="GG5" s="1458"/>
      <c r="GH5" s="1458"/>
      <c r="GI5" s="1458"/>
      <c r="GJ5" s="1458"/>
      <c r="GK5" s="1458"/>
      <c r="GL5" s="1458"/>
      <c r="GM5" s="1458"/>
      <c r="GN5" s="1458"/>
      <c r="GO5" s="1458"/>
      <c r="GP5" s="1458"/>
      <c r="GQ5" s="1458"/>
      <c r="GR5" s="1458"/>
      <c r="GS5" s="1458"/>
      <c r="GT5" s="1458"/>
      <c r="GU5" s="1458"/>
      <c r="GV5" s="1458"/>
      <c r="GW5" s="1458"/>
    </row>
    <row r="6" spans="2:205" ht="25.5" customHeight="1" x14ac:dyDescent="0.2">
      <c r="B6" s="1455"/>
      <c r="C6" s="1455"/>
      <c r="D6" s="1455"/>
      <c r="E6" s="1455"/>
      <c r="F6" s="1455"/>
      <c r="G6" s="1455"/>
      <c r="H6" s="1455"/>
      <c r="I6" s="1455"/>
      <c r="J6" s="1455"/>
      <c r="K6" s="1455"/>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47" t="str">
        <f>SUVAHAVUJ!$N$148</f>
        <v>Bežné účtovné obdobie</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449" t="str">
        <f>SUVAHAVUJ!$S$148</f>
        <v>Bezprostredne predchádzajúce účtovné obdobie</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6" customHeight="1" x14ac:dyDescent="0.2">
      <c r="B7" s="1452" t="s">
        <v>1877</v>
      </c>
      <c r="C7" s="1453"/>
      <c r="D7" s="1453"/>
      <c r="E7" s="1453"/>
      <c r="F7" s="1453"/>
      <c r="G7" s="1453"/>
      <c r="H7" s="1453"/>
      <c r="I7" s="1453"/>
      <c r="J7" s="1453"/>
      <c r="K7" s="1454"/>
      <c r="L7" s="1437" t="str">
        <f>SUVAHAVUJ!$D$176</f>
        <v>Pridaná hodnota (r. 03 + r. 04 + r. 05 + r. 06 + r. 07)
- (r. 11 + r. 12 + r. 13 + r. 14)</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801</v>
      </c>
      <c r="BX7" s="1348"/>
      <c r="BY7" s="1348"/>
      <c r="BZ7" s="1348"/>
      <c r="CA7" s="1348"/>
      <c r="CB7" s="1348"/>
      <c r="CC7" s="1348"/>
      <c r="CD7" s="1349"/>
      <c r="CE7" s="1306" t="str">
        <f>MID(SUVAHAVUJ!AF176,1,1)</f>
        <v xml:space="preserve"> </v>
      </c>
      <c r="CF7" s="1306"/>
      <c r="CG7" s="1306"/>
      <c r="CH7" s="1306"/>
      <c r="CI7" s="1306"/>
      <c r="CJ7" s="1306" t="str">
        <f>MID(SUVAHAVUJ!AF176,2,1)</f>
        <v xml:space="preserve"> </v>
      </c>
      <c r="CK7" s="1306"/>
      <c r="CL7" s="1306"/>
      <c r="CM7" s="1306"/>
      <c r="CN7" s="1306"/>
      <c r="CO7" s="1306"/>
      <c r="CP7" s="1306" t="str">
        <f>MID(SUVAHAVUJ!AF176,3,1)</f>
        <v xml:space="preserve"> </v>
      </c>
      <c r="CQ7" s="1306"/>
      <c r="CR7" s="1306"/>
      <c r="CS7" s="1306"/>
      <c r="CT7" s="1306"/>
      <c r="CU7" s="1306" t="str">
        <f>MID(SUVAHAVUJ!AF176,4,1)</f>
        <v xml:space="preserve"> </v>
      </c>
      <c r="CV7" s="1306"/>
      <c r="CW7" s="1306"/>
      <c r="CX7" s="1306"/>
      <c r="CY7" s="1306"/>
      <c r="CZ7" s="1306"/>
      <c r="DA7" s="1306" t="str">
        <f>MID(SUVAHAVUJ!AF176,5,1)</f>
        <v>1</v>
      </c>
      <c r="DB7" s="1306"/>
      <c r="DC7" s="1306"/>
      <c r="DD7" s="1306"/>
      <c r="DE7" s="1306"/>
      <c r="DF7" s="1306" t="str">
        <f>MID(SUVAHAVUJ!AF176,6,1)</f>
        <v>9</v>
      </c>
      <c r="DG7" s="1306"/>
      <c r="DH7" s="1306"/>
      <c r="DI7" s="1306"/>
      <c r="DJ7" s="1306"/>
      <c r="DK7" s="1306"/>
      <c r="DL7" s="1306" t="str">
        <f>MID(SUVAHAVUJ!AF176,7,1)</f>
        <v>6</v>
      </c>
      <c r="DM7" s="1306"/>
      <c r="DN7" s="1306"/>
      <c r="DO7" s="1306"/>
      <c r="DP7" s="1306"/>
      <c r="DQ7" s="1306"/>
      <c r="DR7" s="1306" t="str">
        <f>MID(SUVAHAVUJ!AF176,8,1)</f>
        <v>5</v>
      </c>
      <c r="DS7" s="1306"/>
      <c r="DT7" s="1306"/>
      <c r="DU7" s="1306"/>
      <c r="DV7" s="1306"/>
      <c r="DW7" s="1333" t="str">
        <f>MID(SUVAHAVUJ!AF176,9,1)</f>
        <v>0</v>
      </c>
      <c r="DX7" s="1333"/>
      <c r="DY7" s="1333"/>
      <c r="DZ7" s="1333"/>
      <c r="EA7" s="1333"/>
      <c r="EB7" s="1333"/>
      <c r="EC7" s="1333" t="str">
        <f>MID(SUVAHAVUJ!AF176,10,1)</f>
        <v>0</v>
      </c>
      <c r="ED7" s="1333"/>
      <c r="EE7" s="1333"/>
      <c r="EF7" s="1333"/>
      <c r="EG7" s="1333"/>
      <c r="EH7" s="1306" t="str">
        <f>MID(SUVAHAVUJ!AF176,11,1)</f>
        <v>1</v>
      </c>
      <c r="EI7" s="1306"/>
      <c r="EJ7" s="1306"/>
      <c r="EK7" s="1306"/>
      <c r="EL7" s="1306"/>
      <c r="EM7" s="1316"/>
      <c r="EN7" s="354"/>
      <c r="EO7" s="355"/>
      <c r="EP7" s="1306" t="str">
        <f>MID(SUVAHAVUJ!AG176,1,1)</f>
        <v xml:space="preserve"> </v>
      </c>
      <c r="EQ7" s="1306"/>
      <c r="ER7" s="1306"/>
      <c r="ES7" s="1306"/>
      <c r="ET7" s="1306"/>
      <c r="EU7" s="1306"/>
      <c r="EV7" s="1306" t="str">
        <f>MID(SUVAHAVUJ!AG176,2,1)</f>
        <v xml:space="preserve"> </v>
      </c>
      <c r="EW7" s="1306"/>
      <c r="EX7" s="1306"/>
      <c r="EY7" s="1306"/>
      <c r="EZ7" s="1306"/>
      <c r="FA7" s="1306" t="str">
        <f>MID(SUVAHAVUJ!AG176,3,1)</f>
        <v xml:space="preserve"> </v>
      </c>
      <c r="FB7" s="1306"/>
      <c r="FC7" s="1306"/>
      <c r="FD7" s="1306"/>
      <c r="FE7" s="1306"/>
      <c r="FF7" s="1306"/>
      <c r="FG7" s="1306" t="str">
        <f>MID(SUVAHAVUJ!AG176,4,1)</f>
        <v xml:space="preserve"> </v>
      </c>
      <c r="FH7" s="1306"/>
      <c r="FI7" s="1306"/>
      <c r="FJ7" s="1306"/>
      <c r="FK7" s="1306"/>
      <c r="FL7" s="1307" t="str">
        <f>MID(SUVAHAVUJ!AG176,5,1)</f>
        <v xml:space="preserve"> </v>
      </c>
      <c r="FM7" s="1307"/>
      <c r="FN7" s="1307"/>
      <c r="FO7" s="1307"/>
      <c r="FP7" s="1307"/>
      <c r="FQ7" s="1307"/>
      <c r="FR7" s="1307" t="str">
        <f>MID(SUVAHAVUJ!AG176,6,1)</f>
        <v>-</v>
      </c>
      <c r="FS7" s="1307"/>
      <c r="FT7" s="1307"/>
      <c r="FU7" s="1307"/>
      <c r="FV7" s="1307"/>
      <c r="FW7" s="1331" t="str">
        <f>MID(SUVAHAVUJ!AG176,7,1)</f>
        <v>1</v>
      </c>
      <c r="FX7" s="1331"/>
      <c r="FY7" s="1331"/>
      <c r="FZ7" s="1331"/>
      <c r="GA7" s="1331"/>
      <c r="GB7" s="1331"/>
      <c r="GC7" s="1331" t="str">
        <f>MID(SUVAHAVUJ!AG176,8,1)</f>
        <v>4</v>
      </c>
      <c r="GD7" s="1331"/>
      <c r="GE7" s="1331"/>
      <c r="GF7" s="1331"/>
      <c r="GG7" s="1331"/>
      <c r="GH7" s="1331" t="str">
        <f>MID(SUVAHAVUJ!AG176,9,1)</f>
        <v>0</v>
      </c>
      <c r="GI7" s="1331"/>
      <c r="GJ7" s="1331"/>
      <c r="GK7" s="1331"/>
      <c r="GL7" s="1331"/>
      <c r="GM7" s="1331"/>
      <c r="GN7" s="1331" t="str">
        <f>MID(SUVAHAVUJ!AG176,10,1)</f>
        <v>0</v>
      </c>
      <c r="GO7" s="1331"/>
      <c r="GP7" s="1331"/>
      <c r="GQ7" s="1331"/>
      <c r="GR7" s="1331"/>
      <c r="GS7" s="1331" t="str">
        <f>MID(SUVAHAVUJ!AG176,11,1)</f>
        <v>0</v>
      </c>
      <c r="GT7" s="1331"/>
      <c r="GU7" s="1331"/>
      <c r="GV7" s="1331"/>
      <c r="GW7" s="1332"/>
    </row>
    <row r="8" spans="2:205" ht="24.6" customHeight="1" x14ac:dyDescent="0.2">
      <c r="B8" s="1452" t="s">
        <v>2497</v>
      </c>
      <c r="C8" s="1453"/>
      <c r="D8" s="1453"/>
      <c r="E8" s="1453"/>
      <c r="F8" s="1453"/>
      <c r="G8" s="1453"/>
      <c r="H8" s="1453"/>
      <c r="I8" s="1453"/>
      <c r="J8" s="1453"/>
      <c r="K8" s="1454"/>
      <c r="L8" s="1437" t="str">
        <f>SUVAHAVUJ!$D$177</f>
        <v>Výnosy z finančnej činnosti spolu r. 30 + r. 31 + r. 35
+ r. 39 + r. 42 + r. 43 + r. 44</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347" t="s">
        <v>159</v>
      </c>
      <c r="BX8" s="1348"/>
      <c r="BY8" s="1348"/>
      <c r="BZ8" s="1348"/>
      <c r="CA8" s="1348"/>
      <c r="CB8" s="1348"/>
      <c r="CC8" s="1348"/>
      <c r="CD8" s="1349"/>
      <c r="CE8" s="1306" t="str">
        <f>MID(SUVAHAVUJ!AF177,1,1)</f>
        <v xml:space="preserve"> </v>
      </c>
      <c r="CF8" s="1306"/>
      <c r="CG8" s="1306"/>
      <c r="CH8" s="1306"/>
      <c r="CI8" s="1306"/>
      <c r="CJ8" s="1306" t="str">
        <f>MID(SUVAHAVUJ!AF177,2,1)</f>
        <v xml:space="preserve"> </v>
      </c>
      <c r="CK8" s="1306"/>
      <c r="CL8" s="1306"/>
      <c r="CM8" s="1306"/>
      <c r="CN8" s="1306"/>
      <c r="CO8" s="1306"/>
      <c r="CP8" s="1306" t="str">
        <f>MID(SUVAHAVUJ!AF177,3,1)</f>
        <v xml:space="preserve"> </v>
      </c>
      <c r="CQ8" s="1306"/>
      <c r="CR8" s="1306"/>
      <c r="CS8" s="1306"/>
      <c r="CT8" s="1306"/>
      <c r="CU8" s="1306" t="str">
        <f>MID(SUVAHAVUJ!AF177,4,1)</f>
        <v xml:space="preserve"> </v>
      </c>
      <c r="CV8" s="1306"/>
      <c r="CW8" s="1306"/>
      <c r="CX8" s="1306"/>
      <c r="CY8" s="1306"/>
      <c r="CZ8" s="1306"/>
      <c r="DA8" s="1306" t="str">
        <f>MID(SUVAHAVUJ!AF177,5,1)</f>
        <v xml:space="preserve"> </v>
      </c>
      <c r="DB8" s="1306"/>
      <c r="DC8" s="1306"/>
      <c r="DD8" s="1306"/>
      <c r="DE8" s="1306"/>
      <c r="DF8" s="1306" t="str">
        <f>MID(SUVAHAVUJ!AF177,6,1)</f>
        <v xml:space="preserve"> </v>
      </c>
      <c r="DG8" s="1306"/>
      <c r="DH8" s="1306"/>
      <c r="DI8" s="1306"/>
      <c r="DJ8" s="1306"/>
      <c r="DK8" s="1306"/>
      <c r="DL8" s="1306" t="str">
        <f>MID(SUVAHAVUJ!AF177,7,1)</f>
        <v xml:space="preserve"> </v>
      </c>
      <c r="DM8" s="1306"/>
      <c r="DN8" s="1306"/>
      <c r="DO8" s="1306"/>
      <c r="DP8" s="1306"/>
      <c r="DQ8" s="1306"/>
      <c r="DR8" s="1306" t="str">
        <f>MID(SUVAHAVUJ!AF177,8,1)</f>
        <v xml:space="preserve"> </v>
      </c>
      <c r="DS8" s="1306"/>
      <c r="DT8" s="1306"/>
      <c r="DU8" s="1306"/>
      <c r="DV8" s="1306"/>
      <c r="DW8" s="1333" t="str">
        <f>MID(SUVAHAVUJ!AF177,9,1)</f>
        <v xml:space="preserve"> </v>
      </c>
      <c r="DX8" s="1333"/>
      <c r="DY8" s="1333"/>
      <c r="DZ8" s="1333"/>
      <c r="EA8" s="1333"/>
      <c r="EB8" s="1333"/>
      <c r="EC8" s="1333" t="str">
        <f>MID(SUVAHAVUJ!AF177,10,1)</f>
        <v xml:space="preserve"> </v>
      </c>
      <c r="ED8" s="1333"/>
      <c r="EE8" s="1333"/>
      <c r="EF8" s="1333"/>
      <c r="EG8" s="1333"/>
      <c r="EH8" s="1306" t="str">
        <f>MID(SUVAHAVUJ!AF177,11,1)</f>
        <v>0</v>
      </c>
      <c r="EI8" s="1306"/>
      <c r="EJ8" s="1306"/>
      <c r="EK8" s="1306"/>
      <c r="EL8" s="1306"/>
      <c r="EM8" s="1316"/>
      <c r="EN8" s="354"/>
      <c r="EO8" s="355"/>
      <c r="EP8" s="1306" t="str">
        <f>MID(SUVAHAVUJ!AG177,1,1)</f>
        <v xml:space="preserve"> </v>
      </c>
      <c r="EQ8" s="1306"/>
      <c r="ER8" s="1306"/>
      <c r="ES8" s="1306"/>
      <c r="ET8" s="1306"/>
      <c r="EU8" s="1306"/>
      <c r="EV8" s="1306" t="str">
        <f>MID(SUVAHAVUJ!AG177,2,1)</f>
        <v xml:space="preserve"> </v>
      </c>
      <c r="EW8" s="1306"/>
      <c r="EX8" s="1306"/>
      <c r="EY8" s="1306"/>
      <c r="EZ8" s="1306"/>
      <c r="FA8" s="1306" t="str">
        <f>MID(SUVAHAVUJ!AG177,3,1)</f>
        <v xml:space="preserve"> </v>
      </c>
      <c r="FB8" s="1306"/>
      <c r="FC8" s="1306"/>
      <c r="FD8" s="1306"/>
      <c r="FE8" s="1306"/>
      <c r="FF8" s="1306"/>
      <c r="FG8" s="1306" t="str">
        <f>MID(SUVAHAVUJ!AG177,4,1)</f>
        <v xml:space="preserve"> </v>
      </c>
      <c r="FH8" s="1306"/>
      <c r="FI8" s="1306"/>
      <c r="FJ8" s="1306"/>
      <c r="FK8" s="1306"/>
      <c r="FL8" s="1307" t="str">
        <f>MID(SUVAHAVUJ!AG177,5,1)</f>
        <v xml:space="preserve"> </v>
      </c>
      <c r="FM8" s="1307"/>
      <c r="FN8" s="1307"/>
      <c r="FO8" s="1307"/>
      <c r="FP8" s="1307"/>
      <c r="FQ8" s="1307"/>
      <c r="FR8" s="1307" t="str">
        <f>MID(SUVAHAVUJ!AG177,6,1)</f>
        <v xml:space="preserve"> </v>
      </c>
      <c r="FS8" s="1307"/>
      <c r="FT8" s="1307"/>
      <c r="FU8" s="1307"/>
      <c r="FV8" s="1307"/>
      <c r="FW8" s="1331" t="str">
        <f>MID(SUVAHAVUJ!AG177,7,1)</f>
        <v xml:space="preserve"> </v>
      </c>
      <c r="FX8" s="1331"/>
      <c r="FY8" s="1331"/>
      <c r="FZ8" s="1331"/>
      <c r="GA8" s="1331"/>
      <c r="GB8" s="1331"/>
      <c r="GC8" s="1331" t="str">
        <f>MID(SUVAHAVUJ!AG177,8,1)</f>
        <v xml:space="preserve"> </v>
      </c>
      <c r="GD8" s="1331"/>
      <c r="GE8" s="1331"/>
      <c r="GF8" s="1331"/>
      <c r="GG8" s="1331"/>
      <c r="GH8" s="1331" t="str">
        <f>MID(SUVAHAVUJ!AG177,9,1)</f>
        <v xml:space="preserve"> </v>
      </c>
      <c r="GI8" s="1331"/>
      <c r="GJ8" s="1331"/>
      <c r="GK8" s="1331"/>
      <c r="GL8" s="1331"/>
      <c r="GM8" s="1331"/>
      <c r="GN8" s="1331" t="str">
        <f>MID(SUVAHAVUJ!AG177,10,1)</f>
        <v xml:space="preserve"> </v>
      </c>
      <c r="GO8" s="1331"/>
      <c r="GP8" s="1331"/>
      <c r="GQ8" s="1331"/>
      <c r="GR8" s="1331"/>
      <c r="GS8" s="1331" t="str">
        <f>MID(SUVAHAVUJ!AG177,11,1)</f>
        <v>0</v>
      </c>
      <c r="GT8" s="1331"/>
      <c r="GU8" s="1331"/>
      <c r="GV8" s="1331"/>
      <c r="GW8" s="1332"/>
    </row>
    <row r="9" spans="2:205" ht="24.6" customHeight="1" x14ac:dyDescent="0.2">
      <c r="B9" s="1459" t="s">
        <v>2586</v>
      </c>
      <c r="C9" s="1460"/>
      <c r="D9" s="1460"/>
      <c r="E9" s="1460"/>
      <c r="F9" s="1460"/>
      <c r="G9" s="1460"/>
      <c r="H9" s="1460"/>
      <c r="I9" s="1460"/>
      <c r="J9" s="1460"/>
      <c r="K9" s="1461"/>
      <c r="L9" s="1435" t="str">
        <f>SUVAHAVUJ!$D$178</f>
        <v>Tržby z predaja cenných papierov a podielov (661)</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355" t="s">
        <v>1964</v>
      </c>
      <c r="BX9" s="1356"/>
      <c r="BY9" s="1356"/>
      <c r="BZ9" s="1356"/>
      <c r="CA9" s="1356"/>
      <c r="CB9" s="1356"/>
      <c r="CC9" s="1356"/>
      <c r="CD9" s="1357"/>
      <c r="CE9" s="1306" t="str">
        <f>MID(SUVAHAVUJ!AF178,1,1)</f>
        <v xml:space="preserve"> </v>
      </c>
      <c r="CF9" s="1306"/>
      <c r="CG9" s="1306"/>
      <c r="CH9" s="1306"/>
      <c r="CI9" s="1306"/>
      <c r="CJ9" s="1306" t="str">
        <f>MID(SUVAHAVUJ!AF178,2,1)</f>
        <v xml:space="preserve"> </v>
      </c>
      <c r="CK9" s="1306"/>
      <c r="CL9" s="1306"/>
      <c r="CM9" s="1306"/>
      <c r="CN9" s="1306"/>
      <c r="CO9" s="1306"/>
      <c r="CP9" s="1306" t="str">
        <f>MID(SUVAHAVUJ!AF178,3,1)</f>
        <v xml:space="preserve"> </v>
      </c>
      <c r="CQ9" s="1306"/>
      <c r="CR9" s="1306"/>
      <c r="CS9" s="1306"/>
      <c r="CT9" s="1306"/>
      <c r="CU9" s="1306" t="str">
        <f>MID(SUVAHAVUJ!AF178,4,1)</f>
        <v xml:space="preserve"> </v>
      </c>
      <c r="CV9" s="1306"/>
      <c r="CW9" s="1306"/>
      <c r="CX9" s="1306"/>
      <c r="CY9" s="1306"/>
      <c r="CZ9" s="1306"/>
      <c r="DA9" s="1306" t="str">
        <f>MID(SUVAHAVUJ!AF178,5,1)</f>
        <v xml:space="preserve"> </v>
      </c>
      <c r="DB9" s="1306"/>
      <c r="DC9" s="1306"/>
      <c r="DD9" s="1306"/>
      <c r="DE9" s="1306"/>
      <c r="DF9" s="1306" t="str">
        <f>MID(SUVAHAVUJ!AF178,6,1)</f>
        <v xml:space="preserve"> </v>
      </c>
      <c r="DG9" s="1306"/>
      <c r="DH9" s="1306"/>
      <c r="DI9" s="1306"/>
      <c r="DJ9" s="1306"/>
      <c r="DK9" s="1306"/>
      <c r="DL9" s="1306" t="str">
        <f>MID(SUVAHAVUJ!AF178,7,1)</f>
        <v xml:space="preserve"> </v>
      </c>
      <c r="DM9" s="1306"/>
      <c r="DN9" s="1306"/>
      <c r="DO9" s="1306"/>
      <c r="DP9" s="1306"/>
      <c r="DQ9" s="1306"/>
      <c r="DR9" s="1306" t="str">
        <f>MID(SUVAHAVUJ!AF178,8,1)</f>
        <v xml:space="preserve"> </v>
      </c>
      <c r="DS9" s="1306"/>
      <c r="DT9" s="1306"/>
      <c r="DU9" s="1306"/>
      <c r="DV9" s="1306"/>
      <c r="DW9" s="1333" t="str">
        <f>MID(SUVAHAVUJ!AF178,9,1)</f>
        <v xml:space="preserve"> </v>
      </c>
      <c r="DX9" s="1333"/>
      <c r="DY9" s="1333"/>
      <c r="DZ9" s="1333"/>
      <c r="EA9" s="1333"/>
      <c r="EB9" s="1333"/>
      <c r="EC9" s="1333" t="str">
        <f>MID(SUVAHAVUJ!AF178,10,1)</f>
        <v xml:space="preserve"> </v>
      </c>
      <c r="ED9" s="1333"/>
      <c r="EE9" s="1333"/>
      <c r="EF9" s="1333"/>
      <c r="EG9" s="1333"/>
      <c r="EH9" s="1306" t="str">
        <f>MID(SUVAHAVUJ!AF178,11,1)</f>
        <v>0</v>
      </c>
      <c r="EI9" s="1306"/>
      <c r="EJ9" s="1306"/>
      <c r="EK9" s="1306"/>
      <c r="EL9" s="1306"/>
      <c r="EM9" s="1316"/>
      <c r="EN9" s="354"/>
      <c r="EO9" s="355"/>
      <c r="EP9" s="1306" t="str">
        <f>MID(SUVAHAVUJ!AG178,1,1)</f>
        <v xml:space="preserve"> </v>
      </c>
      <c r="EQ9" s="1306"/>
      <c r="ER9" s="1306"/>
      <c r="ES9" s="1306"/>
      <c r="ET9" s="1306"/>
      <c r="EU9" s="1306"/>
      <c r="EV9" s="1306" t="str">
        <f>MID(SUVAHAVUJ!AG178,2,1)</f>
        <v xml:space="preserve"> </v>
      </c>
      <c r="EW9" s="1306"/>
      <c r="EX9" s="1306"/>
      <c r="EY9" s="1306"/>
      <c r="EZ9" s="1306"/>
      <c r="FA9" s="1306" t="str">
        <f>MID(SUVAHAVUJ!AG178,3,1)</f>
        <v xml:space="preserve"> </v>
      </c>
      <c r="FB9" s="1306"/>
      <c r="FC9" s="1306"/>
      <c r="FD9" s="1306"/>
      <c r="FE9" s="1306"/>
      <c r="FF9" s="1306"/>
      <c r="FG9" s="1306" t="str">
        <f>MID(SUVAHAVUJ!AG178,4,1)</f>
        <v xml:space="preserve"> </v>
      </c>
      <c r="FH9" s="1306"/>
      <c r="FI9" s="1306"/>
      <c r="FJ9" s="1306"/>
      <c r="FK9" s="1306"/>
      <c r="FL9" s="1307" t="str">
        <f>MID(SUVAHAVUJ!AG178,5,1)</f>
        <v xml:space="preserve"> </v>
      </c>
      <c r="FM9" s="1307"/>
      <c r="FN9" s="1307"/>
      <c r="FO9" s="1307"/>
      <c r="FP9" s="1307"/>
      <c r="FQ9" s="1307"/>
      <c r="FR9" s="1307" t="str">
        <f>MID(SUVAHAVUJ!AG178,6,1)</f>
        <v xml:space="preserve"> </v>
      </c>
      <c r="FS9" s="1307"/>
      <c r="FT9" s="1307"/>
      <c r="FU9" s="1307"/>
      <c r="FV9" s="1307"/>
      <c r="FW9" s="1331" t="str">
        <f>MID(SUVAHAVUJ!AG178,7,1)</f>
        <v xml:space="preserve"> </v>
      </c>
      <c r="FX9" s="1331"/>
      <c r="FY9" s="1331"/>
      <c r="FZ9" s="1331"/>
      <c r="GA9" s="1331"/>
      <c r="GB9" s="1331"/>
      <c r="GC9" s="1331" t="str">
        <f>MID(SUVAHAVUJ!AG178,8,1)</f>
        <v xml:space="preserve"> </v>
      </c>
      <c r="GD9" s="1331"/>
      <c r="GE9" s="1331"/>
      <c r="GF9" s="1331"/>
      <c r="GG9" s="1331"/>
      <c r="GH9" s="1331" t="str">
        <f>MID(SUVAHAVUJ!AG178,9,1)</f>
        <v xml:space="preserve"> </v>
      </c>
      <c r="GI9" s="1331"/>
      <c r="GJ9" s="1331"/>
      <c r="GK9" s="1331"/>
      <c r="GL9" s="1331"/>
      <c r="GM9" s="1331"/>
      <c r="GN9" s="1331" t="str">
        <f>MID(SUVAHAVUJ!AG178,10,1)</f>
        <v xml:space="preserve"> </v>
      </c>
      <c r="GO9" s="1331"/>
      <c r="GP9" s="1331"/>
      <c r="GQ9" s="1331"/>
      <c r="GR9" s="1331"/>
      <c r="GS9" s="1331" t="str">
        <f>MID(SUVAHAVUJ!AG178,11,1)</f>
        <v>0</v>
      </c>
      <c r="GT9" s="1331"/>
      <c r="GU9" s="1331"/>
      <c r="GV9" s="1331"/>
      <c r="GW9" s="1332"/>
    </row>
    <row r="10" spans="2:205" ht="24.6" customHeight="1" x14ac:dyDescent="0.2">
      <c r="B10" s="1459" t="s">
        <v>2589</v>
      </c>
      <c r="C10" s="1460"/>
      <c r="D10" s="1460"/>
      <c r="E10" s="1460"/>
      <c r="F10" s="1460"/>
      <c r="G10" s="1460"/>
      <c r="H10" s="1460"/>
      <c r="I10" s="1460"/>
      <c r="J10" s="1460"/>
      <c r="K10" s="1461"/>
      <c r="L10" s="1435" t="str">
        <f>SUVAHAVUJ!$D$179</f>
        <v>Výnosy z dlhodobého finančného majetku súčet
(r. 32 až r. 34)</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928</v>
      </c>
      <c r="BX10" s="1356"/>
      <c r="BY10" s="1356"/>
      <c r="BZ10" s="1356"/>
      <c r="CA10" s="1356"/>
      <c r="CB10" s="1356"/>
      <c r="CC10" s="1356"/>
      <c r="CD10" s="1357"/>
      <c r="CE10" s="1306" t="str">
        <f>MID(SUVAHAVUJ!AF179,1,1)</f>
        <v xml:space="preserve"> </v>
      </c>
      <c r="CF10" s="1306"/>
      <c r="CG10" s="1306"/>
      <c r="CH10" s="1306"/>
      <c r="CI10" s="1306"/>
      <c r="CJ10" s="1306" t="str">
        <f>MID(SUVAHAVUJ!AF179,2,1)</f>
        <v xml:space="preserve"> </v>
      </c>
      <c r="CK10" s="1306"/>
      <c r="CL10" s="1306"/>
      <c r="CM10" s="1306"/>
      <c r="CN10" s="1306"/>
      <c r="CO10" s="1306"/>
      <c r="CP10" s="1306" t="str">
        <f>MID(SUVAHAVUJ!AF179,3,1)</f>
        <v xml:space="preserve"> </v>
      </c>
      <c r="CQ10" s="1306"/>
      <c r="CR10" s="1306"/>
      <c r="CS10" s="1306"/>
      <c r="CT10" s="1306"/>
      <c r="CU10" s="1306" t="str">
        <f>MID(SUVAHAVUJ!AF179,4,1)</f>
        <v xml:space="preserve"> </v>
      </c>
      <c r="CV10" s="1306"/>
      <c r="CW10" s="1306"/>
      <c r="CX10" s="1306"/>
      <c r="CY10" s="1306"/>
      <c r="CZ10" s="1306"/>
      <c r="DA10" s="1306" t="str">
        <f>MID(SUVAHAVUJ!AF179,5,1)</f>
        <v xml:space="preserve"> </v>
      </c>
      <c r="DB10" s="1306"/>
      <c r="DC10" s="1306"/>
      <c r="DD10" s="1306"/>
      <c r="DE10" s="1306"/>
      <c r="DF10" s="1306" t="str">
        <f>MID(SUVAHAVUJ!AF179,6,1)</f>
        <v xml:space="preserve"> </v>
      </c>
      <c r="DG10" s="1306"/>
      <c r="DH10" s="1306"/>
      <c r="DI10" s="1306"/>
      <c r="DJ10" s="1306"/>
      <c r="DK10" s="1306"/>
      <c r="DL10" s="1306" t="str">
        <f>MID(SUVAHAVUJ!AF179,7,1)</f>
        <v xml:space="preserve"> </v>
      </c>
      <c r="DM10" s="1306"/>
      <c r="DN10" s="1306"/>
      <c r="DO10" s="1306"/>
      <c r="DP10" s="1306"/>
      <c r="DQ10" s="1306"/>
      <c r="DR10" s="1306" t="str">
        <f>MID(SUVAHAVUJ!AF179,8,1)</f>
        <v xml:space="preserve"> </v>
      </c>
      <c r="DS10" s="1306"/>
      <c r="DT10" s="1306"/>
      <c r="DU10" s="1306"/>
      <c r="DV10" s="1306"/>
      <c r="DW10" s="1333" t="str">
        <f>MID(SUVAHAVUJ!AF179,9,1)</f>
        <v xml:space="preserve"> </v>
      </c>
      <c r="DX10" s="1333"/>
      <c r="DY10" s="1333"/>
      <c r="DZ10" s="1333"/>
      <c r="EA10" s="1333"/>
      <c r="EB10" s="1333"/>
      <c r="EC10" s="1333" t="str">
        <f>MID(SUVAHAVUJ!AF179,10,1)</f>
        <v xml:space="preserve"> </v>
      </c>
      <c r="ED10" s="1333"/>
      <c r="EE10" s="1333"/>
      <c r="EF10" s="1333"/>
      <c r="EG10" s="1333"/>
      <c r="EH10" s="1306" t="str">
        <f>MID(SUVAHAVUJ!AF179,11,1)</f>
        <v>0</v>
      </c>
      <c r="EI10" s="1306"/>
      <c r="EJ10" s="1306"/>
      <c r="EK10" s="1306"/>
      <c r="EL10" s="1306"/>
      <c r="EM10" s="1316"/>
      <c r="EN10" s="354"/>
      <c r="EO10" s="355"/>
      <c r="EP10" s="1306" t="str">
        <f>MID(SUVAHAVUJ!AG179,1,1)</f>
        <v xml:space="preserve"> </v>
      </c>
      <c r="EQ10" s="1306"/>
      <c r="ER10" s="1306"/>
      <c r="ES10" s="1306"/>
      <c r="ET10" s="1306"/>
      <c r="EU10" s="1306"/>
      <c r="EV10" s="1306" t="str">
        <f>MID(SUVAHAVUJ!AG179,2,1)</f>
        <v xml:space="preserve"> </v>
      </c>
      <c r="EW10" s="1306"/>
      <c r="EX10" s="1306"/>
      <c r="EY10" s="1306"/>
      <c r="EZ10" s="1306"/>
      <c r="FA10" s="1306" t="str">
        <f>MID(SUVAHAVUJ!AG179,3,1)</f>
        <v xml:space="preserve"> </v>
      </c>
      <c r="FB10" s="1306"/>
      <c r="FC10" s="1306"/>
      <c r="FD10" s="1306"/>
      <c r="FE10" s="1306"/>
      <c r="FF10" s="1306"/>
      <c r="FG10" s="1306" t="str">
        <f>MID(SUVAHAVUJ!AG179,4,1)</f>
        <v xml:space="preserve"> </v>
      </c>
      <c r="FH10" s="1306"/>
      <c r="FI10" s="1306"/>
      <c r="FJ10" s="1306"/>
      <c r="FK10" s="1306"/>
      <c r="FL10" s="1307" t="str">
        <f>MID(SUVAHAVUJ!AG179,5,1)</f>
        <v xml:space="preserve"> </v>
      </c>
      <c r="FM10" s="1307"/>
      <c r="FN10" s="1307"/>
      <c r="FO10" s="1307"/>
      <c r="FP10" s="1307"/>
      <c r="FQ10" s="1307"/>
      <c r="FR10" s="1307" t="str">
        <f>MID(SUVAHAVUJ!AG179,6,1)</f>
        <v xml:space="preserve"> </v>
      </c>
      <c r="FS10" s="1307"/>
      <c r="FT10" s="1307"/>
      <c r="FU10" s="1307"/>
      <c r="FV10" s="1307"/>
      <c r="FW10" s="1331" t="str">
        <f>MID(SUVAHAVUJ!AG179,7,1)</f>
        <v xml:space="preserve"> </v>
      </c>
      <c r="FX10" s="1331"/>
      <c r="FY10" s="1331"/>
      <c r="FZ10" s="1331"/>
      <c r="GA10" s="1331"/>
      <c r="GB10" s="1331"/>
      <c r="GC10" s="1331" t="str">
        <f>MID(SUVAHAVUJ!AG179,8,1)</f>
        <v xml:space="preserve"> </v>
      </c>
      <c r="GD10" s="1331"/>
      <c r="GE10" s="1331"/>
      <c r="GF10" s="1331"/>
      <c r="GG10" s="1331"/>
      <c r="GH10" s="1331" t="str">
        <f>MID(SUVAHAVUJ!AG179,9,1)</f>
        <v xml:space="preserve"> </v>
      </c>
      <c r="GI10" s="1331"/>
      <c r="GJ10" s="1331"/>
      <c r="GK10" s="1331"/>
      <c r="GL10" s="1331"/>
      <c r="GM10" s="1331"/>
      <c r="GN10" s="1331" t="str">
        <f>MID(SUVAHAVUJ!AG179,10,1)</f>
        <v xml:space="preserve"> </v>
      </c>
      <c r="GO10" s="1331"/>
      <c r="GP10" s="1331"/>
      <c r="GQ10" s="1331"/>
      <c r="GR10" s="1331"/>
      <c r="GS10" s="1331" t="str">
        <f>MID(SUVAHAVUJ!AG179,11,1)</f>
        <v>0</v>
      </c>
      <c r="GT10" s="1331"/>
      <c r="GU10" s="1331"/>
      <c r="GV10" s="1331"/>
      <c r="GW10" s="1332"/>
    </row>
    <row r="11" spans="2:205" ht="24.6" customHeight="1" x14ac:dyDescent="0.2">
      <c r="B11" s="1459" t="s">
        <v>2593</v>
      </c>
      <c r="C11" s="1460"/>
      <c r="D11" s="1460"/>
      <c r="E11" s="1460"/>
      <c r="F11" s="1460"/>
      <c r="G11" s="1460"/>
      <c r="H11" s="1460"/>
      <c r="I11" s="1460"/>
      <c r="J11" s="1460"/>
      <c r="K11" s="1461"/>
      <c r="L11" s="1435" t="str">
        <f>SUVAHAVUJ!$D$180</f>
        <v>Výnosy z cenných papierov a podielov od prepojených účtovných jednotiek (665A)</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917</v>
      </c>
      <c r="BX11" s="1356"/>
      <c r="BY11" s="1356"/>
      <c r="BZ11" s="1356"/>
      <c r="CA11" s="1356"/>
      <c r="CB11" s="1356"/>
      <c r="CC11" s="1356"/>
      <c r="CD11" s="1357"/>
      <c r="CE11" s="1306" t="str">
        <f>MID(SUVAHAVUJ!AF180,1,1)</f>
        <v xml:space="preserve"> </v>
      </c>
      <c r="CF11" s="1306"/>
      <c r="CG11" s="1306"/>
      <c r="CH11" s="1306"/>
      <c r="CI11" s="1306"/>
      <c r="CJ11" s="1306" t="str">
        <f>MID(SUVAHAVUJ!AF180,2,1)</f>
        <v xml:space="preserve"> </v>
      </c>
      <c r="CK11" s="1306"/>
      <c r="CL11" s="1306"/>
      <c r="CM11" s="1306"/>
      <c r="CN11" s="1306"/>
      <c r="CO11" s="1306"/>
      <c r="CP11" s="1306" t="str">
        <f>MID(SUVAHAVUJ!AF180,3,1)</f>
        <v xml:space="preserve"> </v>
      </c>
      <c r="CQ11" s="1306"/>
      <c r="CR11" s="1306"/>
      <c r="CS11" s="1306"/>
      <c r="CT11" s="1306"/>
      <c r="CU11" s="1306" t="str">
        <f>MID(SUVAHAVUJ!AF180,4,1)</f>
        <v xml:space="preserve"> </v>
      </c>
      <c r="CV11" s="1306"/>
      <c r="CW11" s="1306"/>
      <c r="CX11" s="1306"/>
      <c r="CY11" s="1306"/>
      <c r="CZ11" s="1306"/>
      <c r="DA11" s="1306" t="str">
        <f>MID(SUVAHAVUJ!AF180,5,1)</f>
        <v xml:space="preserve"> </v>
      </c>
      <c r="DB11" s="1306"/>
      <c r="DC11" s="1306"/>
      <c r="DD11" s="1306"/>
      <c r="DE11" s="1306"/>
      <c r="DF11" s="1306" t="str">
        <f>MID(SUVAHAVUJ!AF180,6,1)</f>
        <v xml:space="preserve"> </v>
      </c>
      <c r="DG11" s="1306"/>
      <c r="DH11" s="1306"/>
      <c r="DI11" s="1306"/>
      <c r="DJ11" s="1306"/>
      <c r="DK11" s="1306"/>
      <c r="DL11" s="1306" t="str">
        <f>MID(SUVAHAVUJ!AF180,7,1)</f>
        <v xml:space="preserve"> </v>
      </c>
      <c r="DM11" s="1306"/>
      <c r="DN11" s="1306"/>
      <c r="DO11" s="1306"/>
      <c r="DP11" s="1306"/>
      <c r="DQ11" s="1306"/>
      <c r="DR11" s="1306" t="str">
        <f>MID(SUVAHAVUJ!AF180,8,1)</f>
        <v xml:space="preserve"> </v>
      </c>
      <c r="DS11" s="1306"/>
      <c r="DT11" s="1306"/>
      <c r="DU11" s="1306"/>
      <c r="DV11" s="1306"/>
      <c r="DW11" s="1333" t="str">
        <f>MID(SUVAHAVUJ!AF180,9,1)</f>
        <v xml:space="preserve"> </v>
      </c>
      <c r="DX11" s="1333"/>
      <c r="DY11" s="1333"/>
      <c r="DZ11" s="1333"/>
      <c r="EA11" s="1333"/>
      <c r="EB11" s="1333"/>
      <c r="EC11" s="1333" t="str">
        <f>MID(SUVAHAVUJ!AF180,10,1)</f>
        <v xml:space="preserve"> </v>
      </c>
      <c r="ED11" s="1333"/>
      <c r="EE11" s="1333"/>
      <c r="EF11" s="1333"/>
      <c r="EG11" s="1333"/>
      <c r="EH11" s="1306" t="str">
        <f>MID(SUVAHAVUJ!AF180,11,1)</f>
        <v>0</v>
      </c>
      <c r="EI11" s="1306"/>
      <c r="EJ11" s="1306"/>
      <c r="EK11" s="1306"/>
      <c r="EL11" s="1306"/>
      <c r="EM11" s="1316"/>
      <c r="EN11" s="354"/>
      <c r="EO11" s="355"/>
      <c r="EP11" s="1306" t="str">
        <f>MID(SUVAHAVUJ!AG180,1,1)</f>
        <v xml:space="preserve"> </v>
      </c>
      <c r="EQ11" s="1306"/>
      <c r="ER11" s="1306"/>
      <c r="ES11" s="1306"/>
      <c r="ET11" s="1306"/>
      <c r="EU11" s="1306"/>
      <c r="EV11" s="1306" t="str">
        <f>MID(SUVAHAVUJ!AG180,2,1)</f>
        <v xml:space="preserve"> </v>
      </c>
      <c r="EW11" s="1306"/>
      <c r="EX11" s="1306"/>
      <c r="EY11" s="1306"/>
      <c r="EZ11" s="1306"/>
      <c r="FA11" s="1306" t="str">
        <f>MID(SUVAHAVUJ!AG180,3,1)</f>
        <v xml:space="preserve"> </v>
      </c>
      <c r="FB11" s="1306"/>
      <c r="FC11" s="1306"/>
      <c r="FD11" s="1306"/>
      <c r="FE11" s="1306"/>
      <c r="FF11" s="1306"/>
      <c r="FG11" s="1306" t="str">
        <f>MID(SUVAHAVUJ!AG180,4,1)</f>
        <v xml:space="preserve"> </v>
      </c>
      <c r="FH11" s="1306"/>
      <c r="FI11" s="1306"/>
      <c r="FJ11" s="1306"/>
      <c r="FK11" s="1306"/>
      <c r="FL11" s="1307" t="str">
        <f>MID(SUVAHAVUJ!AG180,5,1)</f>
        <v xml:space="preserve"> </v>
      </c>
      <c r="FM11" s="1307"/>
      <c r="FN11" s="1307"/>
      <c r="FO11" s="1307"/>
      <c r="FP11" s="1307"/>
      <c r="FQ11" s="1307"/>
      <c r="FR11" s="1307" t="str">
        <f>MID(SUVAHAVUJ!AG180,6,1)</f>
        <v xml:space="preserve"> </v>
      </c>
      <c r="FS11" s="1307"/>
      <c r="FT11" s="1307"/>
      <c r="FU11" s="1307"/>
      <c r="FV11" s="1307"/>
      <c r="FW11" s="1331" t="str">
        <f>MID(SUVAHAVUJ!AG180,7,1)</f>
        <v xml:space="preserve"> </v>
      </c>
      <c r="FX11" s="1331"/>
      <c r="FY11" s="1331"/>
      <c r="FZ11" s="1331"/>
      <c r="GA11" s="1331"/>
      <c r="GB11" s="1331"/>
      <c r="GC11" s="1331" t="str">
        <f>MID(SUVAHAVUJ!AG180,8,1)</f>
        <v xml:space="preserve"> </v>
      </c>
      <c r="GD11" s="1331"/>
      <c r="GE11" s="1331"/>
      <c r="GF11" s="1331"/>
      <c r="GG11" s="1331"/>
      <c r="GH11" s="1331" t="str">
        <f>MID(SUVAHAVUJ!AG180,9,1)</f>
        <v xml:space="preserve"> </v>
      </c>
      <c r="GI11" s="1331"/>
      <c r="GJ11" s="1331"/>
      <c r="GK11" s="1331"/>
      <c r="GL11" s="1331"/>
      <c r="GM11" s="1331"/>
      <c r="GN11" s="1331" t="str">
        <f>MID(SUVAHAVUJ!AG180,10,1)</f>
        <v xml:space="preserve"> </v>
      </c>
      <c r="GO11" s="1331"/>
      <c r="GP11" s="1331"/>
      <c r="GQ11" s="1331"/>
      <c r="GR11" s="1331"/>
      <c r="GS11" s="1331" t="str">
        <f>MID(SUVAHAVUJ!AG180,11,1)</f>
        <v>0</v>
      </c>
      <c r="GT11" s="1331"/>
      <c r="GU11" s="1331"/>
      <c r="GV11" s="1331"/>
      <c r="GW11" s="1332"/>
    </row>
    <row r="12" spans="2:205" ht="24.6" customHeight="1" x14ac:dyDescent="0.2">
      <c r="B12" s="1459" t="s">
        <v>2080</v>
      </c>
      <c r="C12" s="1460"/>
      <c r="D12" s="1460"/>
      <c r="E12" s="1460"/>
      <c r="F12" s="1460"/>
      <c r="G12" s="1460"/>
      <c r="H12" s="1460"/>
      <c r="I12" s="1460"/>
      <c r="J12" s="1460"/>
      <c r="K12" s="1461"/>
      <c r="L12" s="1435" t="str">
        <f>SUVAHAVUJ!$D$181</f>
        <v>Výnosy z cenných papierov a podielov v podielovej účasti okrem výnosov prepojených účtovných jednotiek (665A)</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918</v>
      </c>
      <c r="BX12" s="1356"/>
      <c r="BY12" s="1356"/>
      <c r="BZ12" s="1356"/>
      <c r="CA12" s="1356"/>
      <c r="CB12" s="1356"/>
      <c r="CC12" s="1356"/>
      <c r="CD12" s="1357"/>
      <c r="CE12" s="1306" t="str">
        <f>MID(SUVAHAVUJ!AF181,1,1)</f>
        <v xml:space="preserve"> </v>
      </c>
      <c r="CF12" s="1306"/>
      <c r="CG12" s="1306"/>
      <c r="CH12" s="1306"/>
      <c r="CI12" s="1306"/>
      <c r="CJ12" s="1306" t="str">
        <f>MID(SUVAHAVUJ!AF181,2,1)</f>
        <v xml:space="preserve"> </v>
      </c>
      <c r="CK12" s="1306"/>
      <c r="CL12" s="1306"/>
      <c r="CM12" s="1306"/>
      <c r="CN12" s="1306"/>
      <c r="CO12" s="1306"/>
      <c r="CP12" s="1306" t="str">
        <f>MID(SUVAHAVUJ!AF181,3,1)</f>
        <v xml:space="preserve"> </v>
      </c>
      <c r="CQ12" s="1306"/>
      <c r="CR12" s="1306"/>
      <c r="CS12" s="1306"/>
      <c r="CT12" s="1306"/>
      <c r="CU12" s="1306" t="str">
        <f>MID(SUVAHAVUJ!AF181,4,1)</f>
        <v xml:space="preserve"> </v>
      </c>
      <c r="CV12" s="1306"/>
      <c r="CW12" s="1306"/>
      <c r="CX12" s="1306"/>
      <c r="CY12" s="1306"/>
      <c r="CZ12" s="1306"/>
      <c r="DA12" s="1306" t="str">
        <f>MID(SUVAHAVUJ!AF181,5,1)</f>
        <v xml:space="preserve"> </v>
      </c>
      <c r="DB12" s="1306"/>
      <c r="DC12" s="1306"/>
      <c r="DD12" s="1306"/>
      <c r="DE12" s="1306"/>
      <c r="DF12" s="1306" t="str">
        <f>MID(SUVAHAVUJ!AF181,6,1)</f>
        <v xml:space="preserve"> </v>
      </c>
      <c r="DG12" s="1306"/>
      <c r="DH12" s="1306"/>
      <c r="DI12" s="1306"/>
      <c r="DJ12" s="1306"/>
      <c r="DK12" s="1306"/>
      <c r="DL12" s="1306" t="str">
        <f>MID(SUVAHAVUJ!AF181,7,1)</f>
        <v xml:space="preserve"> </v>
      </c>
      <c r="DM12" s="1306"/>
      <c r="DN12" s="1306"/>
      <c r="DO12" s="1306"/>
      <c r="DP12" s="1306"/>
      <c r="DQ12" s="1306"/>
      <c r="DR12" s="1306" t="str">
        <f>MID(SUVAHAVUJ!AF181,8,1)</f>
        <v xml:space="preserve"> </v>
      </c>
      <c r="DS12" s="1306"/>
      <c r="DT12" s="1306"/>
      <c r="DU12" s="1306"/>
      <c r="DV12" s="1306"/>
      <c r="DW12" s="1333" t="str">
        <f>MID(SUVAHAVUJ!AF181,9,1)</f>
        <v xml:space="preserve"> </v>
      </c>
      <c r="DX12" s="1333"/>
      <c r="DY12" s="1333"/>
      <c r="DZ12" s="1333"/>
      <c r="EA12" s="1333"/>
      <c r="EB12" s="1333"/>
      <c r="EC12" s="1333" t="str">
        <f>MID(SUVAHAVUJ!AF181,10,1)</f>
        <v xml:space="preserve"> </v>
      </c>
      <c r="ED12" s="1333"/>
      <c r="EE12" s="1333"/>
      <c r="EF12" s="1333"/>
      <c r="EG12" s="1333"/>
      <c r="EH12" s="1306" t="str">
        <f>MID(SUVAHAVUJ!AF181,11,1)</f>
        <v>0</v>
      </c>
      <c r="EI12" s="1306"/>
      <c r="EJ12" s="1306"/>
      <c r="EK12" s="1306"/>
      <c r="EL12" s="1306"/>
      <c r="EM12" s="1316"/>
      <c r="EN12" s="354"/>
      <c r="EO12" s="355"/>
      <c r="EP12" s="1306" t="str">
        <f>MID(SUVAHAVUJ!AG181,1,1)</f>
        <v xml:space="preserve"> </v>
      </c>
      <c r="EQ12" s="1306"/>
      <c r="ER12" s="1306"/>
      <c r="ES12" s="1306"/>
      <c r="ET12" s="1306"/>
      <c r="EU12" s="1306"/>
      <c r="EV12" s="1306" t="str">
        <f>MID(SUVAHAVUJ!AG181,2,1)</f>
        <v xml:space="preserve"> </v>
      </c>
      <c r="EW12" s="1306"/>
      <c r="EX12" s="1306"/>
      <c r="EY12" s="1306"/>
      <c r="EZ12" s="1306"/>
      <c r="FA12" s="1306" t="str">
        <f>MID(SUVAHAVUJ!AG181,3,1)</f>
        <v xml:space="preserve"> </v>
      </c>
      <c r="FB12" s="1306"/>
      <c r="FC12" s="1306"/>
      <c r="FD12" s="1306"/>
      <c r="FE12" s="1306"/>
      <c r="FF12" s="1306"/>
      <c r="FG12" s="1306" t="str">
        <f>MID(SUVAHAVUJ!AG181,4,1)</f>
        <v xml:space="preserve"> </v>
      </c>
      <c r="FH12" s="1306"/>
      <c r="FI12" s="1306"/>
      <c r="FJ12" s="1306"/>
      <c r="FK12" s="1306"/>
      <c r="FL12" s="1307" t="str">
        <f>MID(SUVAHAVUJ!AG181,5,1)</f>
        <v xml:space="preserve"> </v>
      </c>
      <c r="FM12" s="1307"/>
      <c r="FN12" s="1307"/>
      <c r="FO12" s="1307"/>
      <c r="FP12" s="1307"/>
      <c r="FQ12" s="1307"/>
      <c r="FR12" s="1307" t="str">
        <f>MID(SUVAHAVUJ!AG181,6,1)</f>
        <v xml:space="preserve"> </v>
      </c>
      <c r="FS12" s="1307"/>
      <c r="FT12" s="1307"/>
      <c r="FU12" s="1307"/>
      <c r="FV12" s="1307"/>
      <c r="FW12" s="1331" t="str">
        <f>MID(SUVAHAVUJ!AG181,7,1)</f>
        <v xml:space="preserve"> </v>
      </c>
      <c r="FX12" s="1331"/>
      <c r="FY12" s="1331"/>
      <c r="FZ12" s="1331"/>
      <c r="GA12" s="1331"/>
      <c r="GB12" s="1331"/>
      <c r="GC12" s="1331" t="str">
        <f>MID(SUVAHAVUJ!AG181,8,1)</f>
        <v xml:space="preserve"> </v>
      </c>
      <c r="GD12" s="1331"/>
      <c r="GE12" s="1331"/>
      <c r="GF12" s="1331"/>
      <c r="GG12" s="1331"/>
      <c r="GH12" s="1331" t="str">
        <f>MID(SUVAHAVUJ!AG181,9,1)</f>
        <v xml:space="preserve"> </v>
      </c>
      <c r="GI12" s="1331"/>
      <c r="GJ12" s="1331"/>
      <c r="GK12" s="1331"/>
      <c r="GL12" s="1331"/>
      <c r="GM12" s="1331"/>
      <c r="GN12" s="1331" t="str">
        <f>MID(SUVAHAVUJ!AG181,10,1)</f>
        <v xml:space="preserve"> </v>
      </c>
      <c r="GO12" s="1331"/>
      <c r="GP12" s="1331"/>
      <c r="GQ12" s="1331"/>
      <c r="GR12" s="1331"/>
      <c r="GS12" s="1331" t="str">
        <f>MID(SUVAHAVUJ!AG181,11,1)</f>
        <v>0</v>
      </c>
      <c r="GT12" s="1331"/>
      <c r="GU12" s="1331"/>
      <c r="GV12" s="1331"/>
      <c r="GW12" s="1332"/>
    </row>
    <row r="13" spans="2:205" ht="24.6" customHeight="1" x14ac:dyDescent="0.2">
      <c r="B13" s="1459" t="s">
        <v>2083</v>
      </c>
      <c r="C13" s="1460"/>
      <c r="D13" s="1460"/>
      <c r="E13" s="1460"/>
      <c r="F13" s="1460"/>
      <c r="G13" s="1460"/>
      <c r="H13" s="1460"/>
      <c r="I13" s="1460"/>
      <c r="J13" s="1460"/>
      <c r="K13" s="1461"/>
      <c r="L13" s="1435" t="str">
        <f>SUVAHAVUJ!$D$182</f>
        <v>Ostatné výnosy z cenných papierov a podielov (665A)</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355" t="s">
        <v>927</v>
      </c>
      <c r="BX13" s="1356"/>
      <c r="BY13" s="1356"/>
      <c r="BZ13" s="1356"/>
      <c r="CA13" s="1356"/>
      <c r="CB13" s="1356"/>
      <c r="CC13" s="1356"/>
      <c r="CD13" s="1357"/>
      <c r="CE13" s="1306" t="str">
        <f>MID(SUVAHAVUJ!AF182,1,1)</f>
        <v xml:space="preserve"> </v>
      </c>
      <c r="CF13" s="1306"/>
      <c r="CG13" s="1306"/>
      <c r="CH13" s="1306"/>
      <c r="CI13" s="1306"/>
      <c r="CJ13" s="1306" t="str">
        <f>MID(SUVAHAVUJ!AF182,2,1)</f>
        <v xml:space="preserve"> </v>
      </c>
      <c r="CK13" s="1306"/>
      <c r="CL13" s="1306"/>
      <c r="CM13" s="1306"/>
      <c r="CN13" s="1306"/>
      <c r="CO13" s="1306"/>
      <c r="CP13" s="1306" t="str">
        <f>MID(SUVAHAVUJ!AF182,3,1)</f>
        <v xml:space="preserve"> </v>
      </c>
      <c r="CQ13" s="1306"/>
      <c r="CR13" s="1306"/>
      <c r="CS13" s="1306"/>
      <c r="CT13" s="1306"/>
      <c r="CU13" s="1306" t="str">
        <f>MID(SUVAHAVUJ!AF182,4,1)</f>
        <v xml:space="preserve"> </v>
      </c>
      <c r="CV13" s="1306"/>
      <c r="CW13" s="1306"/>
      <c r="CX13" s="1306"/>
      <c r="CY13" s="1306"/>
      <c r="CZ13" s="1306"/>
      <c r="DA13" s="1306" t="str">
        <f>MID(SUVAHAVUJ!AF182,5,1)</f>
        <v xml:space="preserve"> </v>
      </c>
      <c r="DB13" s="1306"/>
      <c r="DC13" s="1306"/>
      <c r="DD13" s="1306"/>
      <c r="DE13" s="1306"/>
      <c r="DF13" s="1306" t="str">
        <f>MID(SUVAHAVUJ!AF182,6,1)</f>
        <v xml:space="preserve"> </v>
      </c>
      <c r="DG13" s="1306"/>
      <c r="DH13" s="1306"/>
      <c r="DI13" s="1306"/>
      <c r="DJ13" s="1306"/>
      <c r="DK13" s="1306"/>
      <c r="DL13" s="1306" t="str">
        <f>MID(SUVAHAVUJ!AF182,7,1)</f>
        <v xml:space="preserve"> </v>
      </c>
      <c r="DM13" s="1306"/>
      <c r="DN13" s="1306"/>
      <c r="DO13" s="1306"/>
      <c r="DP13" s="1306"/>
      <c r="DQ13" s="1306"/>
      <c r="DR13" s="1306" t="str">
        <f>MID(SUVAHAVUJ!AF182,8,1)</f>
        <v xml:space="preserve"> </v>
      </c>
      <c r="DS13" s="1306"/>
      <c r="DT13" s="1306"/>
      <c r="DU13" s="1306"/>
      <c r="DV13" s="1306"/>
      <c r="DW13" s="1333" t="str">
        <f>MID(SUVAHAVUJ!AF182,9,1)</f>
        <v xml:space="preserve"> </v>
      </c>
      <c r="DX13" s="1333"/>
      <c r="DY13" s="1333"/>
      <c r="DZ13" s="1333"/>
      <c r="EA13" s="1333"/>
      <c r="EB13" s="1333"/>
      <c r="EC13" s="1333" t="str">
        <f>MID(SUVAHAVUJ!AF182,10,1)</f>
        <v xml:space="preserve"> </v>
      </c>
      <c r="ED13" s="1333"/>
      <c r="EE13" s="1333"/>
      <c r="EF13" s="1333"/>
      <c r="EG13" s="1333"/>
      <c r="EH13" s="1306" t="str">
        <f>MID(SUVAHAVUJ!AF182,11,1)</f>
        <v>0</v>
      </c>
      <c r="EI13" s="1306"/>
      <c r="EJ13" s="1306"/>
      <c r="EK13" s="1306"/>
      <c r="EL13" s="1306"/>
      <c r="EM13" s="1316"/>
      <c r="EN13" s="354"/>
      <c r="EO13" s="355"/>
      <c r="EP13" s="1306" t="str">
        <f>MID(SUVAHAVUJ!AG182,1,1)</f>
        <v xml:space="preserve"> </v>
      </c>
      <c r="EQ13" s="1306"/>
      <c r="ER13" s="1306"/>
      <c r="ES13" s="1306"/>
      <c r="ET13" s="1306"/>
      <c r="EU13" s="1306"/>
      <c r="EV13" s="1306" t="str">
        <f>MID(SUVAHAVUJ!AG182,2,1)</f>
        <v xml:space="preserve"> </v>
      </c>
      <c r="EW13" s="1306"/>
      <c r="EX13" s="1306"/>
      <c r="EY13" s="1306"/>
      <c r="EZ13" s="1306"/>
      <c r="FA13" s="1306" t="str">
        <f>MID(SUVAHAVUJ!AG182,3,1)</f>
        <v xml:space="preserve"> </v>
      </c>
      <c r="FB13" s="1306"/>
      <c r="FC13" s="1306"/>
      <c r="FD13" s="1306"/>
      <c r="FE13" s="1306"/>
      <c r="FF13" s="1306"/>
      <c r="FG13" s="1306" t="str">
        <f>MID(SUVAHAVUJ!AG182,4,1)</f>
        <v xml:space="preserve"> </v>
      </c>
      <c r="FH13" s="1306"/>
      <c r="FI13" s="1306"/>
      <c r="FJ13" s="1306"/>
      <c r="FK13" s="1306"/>
      <c r="FL13" s="1307" t="str">
        <f>MID(SUVAHAVUJ!AG182,5,1)</f>
        <v xml:space="preserve"> </v>
      </c>
      <c r="FM13" s="1307"/>
      <c r="FN13" s="1307"/>
      <c r="FO13" s="1307"/>
      <c r="FP13" s="1307"/>
      <c r="FQ13" s="1307"/>
      <c r="FR13" s="1307" t="str">
        <f>MID(SUVAHAVUJ!AG182,6,1)</f>
        <v xml:space="preserve"> </v>
      </c>
      <c r="FS13" s="1307"/>
      <c r="FT13" s="1307"/>
      <c r="FU13" s="1307"/>
      <c r="FV13" s="1307"/>
      <c r="FW13" s="1331" t="str">
        <f>MID(SUVAHAVUJ!AG182,7,1)</f>
        <v xml:space="preserve"> </v>
      </c>
      <c r="FX13" s="1331"/>
      <c r="FY13" s="1331"/>
      <c r="FZ13" s="1331"/>
      <c r="GA13" s="1331"/>
      <c r="GB13" s="1331"/>
      <c r="GC13" s="1331" t="str">
        <f>MID(SUVAHAVUJ!AG182,8,1)</f>
        <v xml:space="preserve"> </v>
      </c>
      <c r="GD13" s="1331"/>
      <c r="GE13" s="1331"/>
      <c r="GF13" s="1331"/>
      <c r="GG13" s="1331"/>
      <c r="GH13" s="1331" t="str">
        <f>MID(SUVAHAVUJ!AG182,9,1)</f>
        <v xml:space="preserve"> </v>
      </c>
      <c r="GI13" s="1331"/>
      <c r="GJ13" s="1331"/>
      <c r="GK13" s="1331"/>
      <c r="GL13" s="1331"/>
      <c r="GM13" s="1331"/>
      <c r="GN13" s="1331" t="str">
        <f>MID(SUVAHAVUJ!AG182,10,1)</f>
        <v xml:space="preserve"> </v>
      </c>
      <c r="GO13" s="1331"/>
      <c r="GP13" s="1331"/>
      <c r="GQ13" s="1331"/>
      <c r="GR13" s="1331"/>
      <c r="GS13" s="1331" t="str">
        <f>MID(SUVAHAVUJ!AG182,11,1)</f>
        <v>0</v>
      </c>
      <c r="GT13" s="1331"/>
      <c r="GU13" s="1331"/>
      <c r="GV13" s="1331"/>
      <c r="GW13" s="1332"/>
    </row>
    <row r="14" spans="2:205" ht="24.6" customHeight="1" x14ac:dyDescent="0.2">
      <c r="B14" s="1465" t="s">
        <v>2603</v>
      </c>
      <c r="C14" s="1466"/>
      <c r="D14" s="1466"/>
      <c r="E14" s="1466"/>
      <c r="F14" s="1466"/>
      <c r="G14" s="1466"/>
      <c r="H14" s="1466"/>
      <c r="I14" s="1466"/>
      <c r="J14" s="1466"/>
      <c r="K14" s="1467"/>
      <c r="L14" s="1437" t="str">
        <f>SUVAHAVUJ!$D$183</f>
        <v>Výnosy z krátkodobého finančného majetku súčet
(r. 36 až r. 38)</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347" t="s">
        <v>926</v>
      </c>
      <c r="BX14" s="1348"/>
      <c r="BY14" s="1348"/>
      <c r="BZ14" s="1348"/>
      <c r="CA14" s="1348"/>
      <c r="CB14" s="1348"/>
      <c r="CC14" s="1348"/>
      <c r="CD14" s="1349"/>
      <c r="CE14" s="1306" t="str">
        <f>MID(SUVAHAVUJ!AF183,1,1)</f>
        <v xml:space="preserve"> </v>
      </c>
      <c r="CF14" s="1306"/>
      <c r="CG14" s="1306"/>
      <c r="CH14" s="1306"/>
      <c r="CI14" s="1306"/>
      <c r="CJ14" s="1306" t="str">
        <f>MID(SUVAHAVUJ!AF183,2,1)</f>
        <v xml:space="preserve"> </v>
      </c>
      <c r="CK14" s="1306"/>
      <c r="CL14" s="1306"/>
      <c r="CM14" s="1306"/>
      <c r="CN14" s="1306"/>
      <c r="CO14" s="1306"/>
      <c r="CP14" s="1306" t="str">
        <f>MID(SUVAHAVUJ!AF183,3,1)</f>
        <v xml:space="preserve"> </v>
      </c>
      <c r="CQ14" s="1306"/>
      <c r="CR14" s="1306"/>
      <c r="CS14" s="1306"/>
      <c r="CT14" s="1306"/>
      <c r="CU14" s="1306" t="str">
        <f>MID(SUVAHAVUJ!AF183,4,1)</f>
        <v xml:space="preserve"> </v>
      </c>
      <c r="CV14" s="1306"/>
      <c r="CW14" s="1306"/>
      <c r="CX14" s="1306"/>
      <c r="CY14" s="1306"/>
      <c r="CZ14" s="1306"/>
      <c r="DA14" s="1306" t="str">
        <f>MID(SUVAHAVUJ!AF183,5,1)</f>
        <v xml:space="preserve"> </v>
      </c>
      <c r="DB14" s="1306"/>
      <c r="DC14" s="1306"/>
      <c r="DD14" s="1306"/>
      <c r="DE14" s="1306"/>
      <c r="DF14" s="1306" t="str">
        <f>MID(SUVAHAVUJ!AF183,6,1)</f>
        <v xml:space="preserve"> </v>
      </c>
      <c r="DG14" s="1306"/>
      <c r="DH14" s="1306"/>
      <c r="DI14" s="1306"/>
      <c r="DJ14" s="1306"/>
      <c r="DK14" s="1306"/>
      <c r="DL14" s="1306" t="str">
        <f>MID(SUVAHAVUJ!AF183,7,1)</f>
        <v xml:space="preserve"> </v>
      </c>
      <c r="DM14" s="1306"/>
      <c r="DN14" s="1306"/>
      <c r="DO14" s="1306"/>
      <c r="DP14" s="1306"/>
      <c r="DQ14" s="1306"/>
      <c r="DR14" s="1306" t="str">
        <f>MID(SUVAHAVUJ!AF183,8,1)</f>
        <v xml:space="preserve"> </v>
      </c>
      <c r="DS14" s="1306"/>
      <c r="DT14" s="1306"/>
      <c r="DU14" s="1306"/>
      <c r="DV14" s="1306"/>
      <c r="DW14" s="1333" t="str">
        <f>MID(SUVAHAVUJ!AF183,9,1)</f>
        <v xml:space="preserve"> </v>
      </c>
      <c r="DX14" s="1333"/>
      <c r="DY14" s="1333"/>
      <c r="DZ14" s="1333"/>
      <c r="EA14" s="1333"/>
      <c r="EB14" s="1333"/>
      <c r="EC14" s="1333" t="str">
        <f>MID(SUVAHAVUJ!AF183,10,1)</f>
        <v xml:space="preserve"> </v>
      </c>
      <c r="ED14" s="1333"/>
      <c r="EE14" s="1333"/>
      <c r="EF14" s="1333"/>
      <c r="EG14" s="1333"/>
      <c r="EH14" s="1306" t="str">
        <f>MID(SUVAHAVUJ!AF183,11,1)</f>
        <v>0</v>
      </c>
      <c r="EI14" s="1306"/>
      <c r="EJ14" s="1306"/>
      <c r="EK14" s="1306"/>
      <c r="EL14" s="1306"/>
      <c r="EM14" s="1316"/>
      <c r="EN14" s="354"/>
      <c r="EO14" s="355"/>
      <c r="EP14" s="1306" t="str">
        <f>MID(SUVAHAVUJ!AG183,1,1)</f>
        <v xml:space="preserve"> </v>
      </c>
      <c r="EQ14" s="1306"/>
      <c r="ER14" s="1306"/>
      <c r="ES14" s="1306"/>
      <c r="ET14" s="1306"/>
      <c r="EU14" s="1306"/>
      <c r="EV14" s="1306" t="str">
        <f>MID(SUVAHAVUJ!AG183,2,1)</f>
        <v xml:space="preserve"> </v>
      </c>
      <c r="EW14" s="1306"/>
      <c r="EX14" s="1306"/>
      <c r="EY14" s="1306"/>
      <c r="EZ14" s="1306"/>
      <c r="FA14" s="1306" t="str">
        <f>MID(SUVAHAVUJ!AG183,3,1)</f>
        <v xml:space="preserve"> </v>
      </c>
      <c r="FB14" s="1306"/>
      <c r="FC14" s="1306"/>
      <c r="FD14" s="1306"/>
      <c r="FE14" s="1306"/>
      <c r="FF14" s="1306"/>
      <c r="FG14" s="1306" t="str">
        <f>MID(SUVAHAVUJ!AG183,4,1)</f>
        <v xml:space="preserve"> </v>
      </c>
      <c r="FH14" s="1306"/>
      <c r="FI14" s="1306"/>
      <c r="FJ14" s="1306"/>
      <c r="FK14" s="1306"/>
      <c r="FL14" s="1307" t="str">
        <f>MID(SUVAHAVUJ!AG183,5,1)</f>
        <v xml:space="preserve"> </v>
      </c>
      <c r="FM14" s="1307"/>
      <c r="FN14" s="1307"/>
      <c r="FO14" s="1307"/>
      <c r="FP14" s="1307"/>
      <c r="FQ14" s="1307"/>
      <c r="FR14" s="1307" t="str">
        <f>MID(SUVAHAVUJ!AG183,6,1)</f>
        <v xml:space="preserve"> </v>
      </c>
      <c r="FS14" s="1307"/>
      <c r="FT14" s="1307"/>
      <c r="FU14" s="1307"/>
      <c r="FV14" s="1307"/>
      <c r="FW14" s="1331" t="str">
        <f>MID(SUVAHAVUJ!AG183,7,1)</f>
        <v xml:space="preserve"> </v>
      </c>
      <c r="FX14" s="1331"/>
      <c r="FY14" s="1331"/>
      <c r="FZ14" s="1331"/>
      <c r="GA14" s="1331"/>
      <c r="GB14" s="1331"/>
      <c r="GC14" s="1331" t="str">
        <f>MID(SUVAHAVUJ!AG183,8,1)</f>
        <v xml:space="preserve"> </v>
      </c>
      <c r="GD14" s="1331"/>
      <c r="GE14" s="1331"/>
      <c r="GF14" s="1331"/>
      <c r="GG14" s="1331"/>
      <c r="GH14" s="1331" t="str">
        <f>MID(SUVAHAVUJ!AG183,9,1)</f>
        <v xml:space="preserve"> </v>
      </c>
      <c r="GI14" s="1331"/>
      <c r="GJ14" s="1331"/>
      <c r="GK14" s="1331"/>
      <c r="GL14" s="1331"/>
      <c r="GM14" s="1331"/>
      <c r="GN14" s="1331" t="str">
        <f>MID(SUVAHAVUJ!AG183,10,1)</f>
        <v xml:space="preserve"> </v>
      </c>
      <c r="GO14" s="1331"/>
      <c r="GP14" s="1331"/>
      <c r="GQ14" s="1331"/>
      <c r="GR14" s="1331"/>
      <c r="GS14" s="1331" t="str">
        <f>MID(SUVAHAVUJ!AG183,11,1)</f>
        <v>0</v>
      </c>
      <c r="GT14" s="1331"/>
      <c r="GU14" s="1331"/>
      <c r="GV14" s="1331"/>
      <c r="GW14" s="1332"/>
    </row>
    <row r="15" spans="2:205" ht="24.6" customHeight="1" x14ac:dyDescent="0.2">
      <c r="B15" s="1462" t="s">
        <v>2607</v>
      </c>
      <c r="C15" s="1463"/>
      <c r="D15" s="1463"/>
      <c r="E15" s="1463"/>
      <c r="F15" s="1463"/>
      <c r="G15" s="1463"/>
      <c r="H15" s="1463"/>
      <c r="I15" s="1463"/>
      <c r="J15" s="1463"/>
      <c r="K15" s="1464"/>
      <c r="L15" s="1435" t="str">
        <f>SUVAHAVUJ!$D$184</f>
        <v>Výnosy z krátkodobého finančného majetku od prepojených účtovných jednotiek (666A)</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355" t="s">
        <v>924</v>
      </c>
      <c r="BX15" s="1356"/>
      <c r="BY15" s="1356"/>
      <c r="BZ15" s="1356"/>
      <c r="CA15" s="1356"/>
      <c r="CB15" s="1356"/>
      <c r="CC15" s="1356"/>
      <c r="CD15" s="1357"/>
      <c r="CE15" s="1306" t="str">
        <f>MID(SUVAHAVUJ!AF184,1,1)</f>
        <v xml:space="preserve"> </v>
      </c>
      <c r="CF15" s="1306"/>
      <c r="CG15" s="1306"/>
      <c r="CH15" s="1306"/>
      <c r="CI15" s="1306"/>
      <c r="CJ15" s="1306" t="str">
        <f>MID(SUVAHAVUJ!AF184,2,1)</f>
        <v xml:space="preserve"> </v>
      </c>
      <c r="CK15" s="1306"/>
      <c r="CL15" s="1306"/>
      <c r="CM15" s="1306"/>
      <c r="CN15" s="1306"/>
      <c r="CO15" s="1306"/>
      <c r="CP15" s="1306" t="str">
        <f>MID(SUVAHAVUJ!AF184,3,1)</f>
        <v xml:space="preserve"> </v>
      </c>
      <c r="CQ15" s="1306"/>
      <c r="CR15" s="1306"/>
      <c r="CS15" s="1306"/>
      <c r="CT15" s="1306"/>
      <c r="CU15" s="1306" t="str">
        <f>MID(SUVAHAVUJ!AF184,4,1)</f>
        <v xml:space="preserve"> </v>
      </c>
      <c r="CV15" s="1306"/>
      <c r="CW15" s="1306"/>
      <c r="CX15" s="1306"/>
      <c r="CY15" s="1306"/>
      <c r="CZ15" s="1306"/>
      <c r="DA15" s="1306" t="str">
        <f>MID(SUVAHAVUJ!AF184,5,1)</f>
        <v xml:space="preserve"> </v>
      </c>
      <c r="DB15" s="1306"/>
      <c r="DC15" s="1306"/>
      <c r="DD15" s="1306"/>
      <c r="DE15" s="1306"/>
      <c r="DF15" s="1306" t="str">
        <f>MID(SUVAHAVUJ!AF184,6,1)</f>
        <v xml:space="preserve"> </v>
      </c>
      <c r="DG15" s="1306"/>
      <c r="DH15" s="1306"/>
      <c r="DI15" s="1306"/>
      <c r="DJ15" s="1306"/>
      <c r="DK15" s="1306"/>
      <c r="DL15" s="1306" t="str">
        <f>MID(SUVAHAVUJ!AF184,7,1)</f>
        <v xml:space="preserve"> </v>
      </c>
      <c r="DM15" s="1306"/>
      <c r="DN15" s="1306"/>
      <c r="DO15" s="1306"/>
      <c r="DP15" s="1306"/>
      <c r="DQ15" s="1306"/>
      <c r="DR15" s="1306" t="str">
        <f>MID(SUVAHAVUJ!AF184,8,1)</f>
        <v xml:space="preserve"> </v>
      </c>
      <c r="DS15" s="1306"/>
      <c r="DT15" s="1306"/>
      <c r="DU15" s="1306"/>
      <c r="DV15" s="1306"/>
      <c r="DW15" s="1333" t="str">
        <f>MID(SUVAHAVUJ!AF184,9,1)</f>
        <v xml:space="preserve"> </v>
      </c>
      <c r="DX15" s="1333"/>
      <c r="DY15" s="1333"/>
      <c r="DZ15" s="1333"/>
      <c r="EA15" s="1333"/>
      <c r="EB15" s="1333"/>
      <c r="EC15" s="1333" t="str">
        <f>MID(SUVAHAVUJ!AF184,10,1)</f>
        <v xml:space="preserve"> </v>
      </c>
      <c r="ED15" s="1333"/>
      <c r="EE15" s="1333"/>
      <c r="EF15" s="1333"/>
      <c r="EG15" s="1333"/>
      <c r="EH15" s="1306" t="str">
        <f>MID(SUVAHAVUJ!AF184,11,1)</f>
        <v>0</v>
      </c>
      <c r="EI15" s="1306"/>
      <c r="EJ15" s="1306"/>
      <c r="EK15" s="1306"/>
      <c r="EL15" s="1306"/>
      <c r="EM15" s="1316"/>
      <c r="EN15" s="354"/>
      <c r="EO15" s="355"/>
      <c r="EP15" s="1306" t="str">
        <f>MID(SUVAHAVUJ!AG184,1,1)</f>
        <v xml:space="preserve"> </v>
      </c>
      <c r="EQ15" s="1306"/>
      <c r="ER15" s="1306"/>
      <c r="ES15" s="1306"/>
      <c r="ET15" s="1306"/>
      <c r="EU15" s="1306"/>
      <c r="EV15" s="1306" t="str">
        <f>MID(SUVAHAVUJ!AG184,2,1)</f>
        <v xml:space="preserve"> </v>
      </c>
      <c r="EW15" s="1306"/>
      <c r="EX15" s="1306"/>
      <c r="EY15" s="1306"/>
      <c r="EZ15" s="1306"/>
      <c r="FA15" s="1306" t="str">
        <f>MID(SUVAHAVUJ!AG184,3,1)</f>
        <v xml:space="preserve"> </v>
      </c>
      <c r="FB15" s="1306"/>
      <c r="FC15" s="1306"/>
      <c r="FD15" s="1306"/>
      <c r="FE15" s="1306"/>
      <c r="FF15" s="1306"/>
      <c r="FG15" s="1306" t="str">
        <f>MID(SUVAHAVUJ!AG184,4,1)</f>
        <v xml:space="preserve"> </v>
      </c>
      <c r="FH15" s="1306"/>
      <c r="FI15" s="1306"/>
      <c r="FJ15" s="1306"/>
      <c r="FK15" s="1306"/>
      <c r="FL15" s="1307" t="str">
        <f>MID(SUVAHAVUJ!AG184,5,1)</f>
        <v xml:space="preserve"> </v>
      </c>
      <c r="FM15" s="1307"/>
      <c r="FN15" s="1307"/>
      <c r="FO15" s="1307"/>
      <c r="FP15" s="1307"/>
      <c r="FQ15" s="1307"/>
      <c r="FR15" s="1307" t="str">
        <f>MID(SUVAHAVUJ!AG184,6,1)</f>
        <v xml:space="preserve"> </v>
      </c>
      <c r="FS15" s="1307"/>
      <c r="FT15" s="1307"/>
      <c r="FU15" s="1307"/>
      <c r="FV15" s="1307"/>
      <c r="FW15" s="1331" t="str">
        <f>MID(SUVAHAVUJ!AG184,7,1)</f>
        <v xml:space="preserve"> </v>
      </c>
      <c r="FX15" s="1331"/>
      <c r="FY15" s="1331"/>
      <c r="FZ15" s="1331"/>
      <c r="GA15" s="1331"/>
      <c r="GB15" s="1331"/>
      <c r="GC15" s="1331" t="str">
        <f>MID(SUVAHAVUJ!AG184,8,1)</f>
        <v xml:space="preserve"> </v>
      </c>
      <c r="GD15" s="1331"/>
      <c r="GE15" s="1331"/>
      <c r="GF15" s="1331"/>
      <c r="GG15" s="1331"/>
      <c r="GH15" s="1331" t="str">
        <f>MID(SUVAHAVUJ!AG184,9,1)</f>
        <v xml:space="preserve"> </v>
      </c>
      <c r="GI15" s="1331"/>
      <c r="GJ15" s="1331"/>
      <c r="GK15" s="1331"/>
      <c r="GL15" s="1331"/>
      <c r="GM15" s="1331"/>
      <c r="GN15" s="1331" t="str">
        <f>MID(SUVAHAVUJ!AG184,10,1)</f>
        <v xml:space="preserve"> </v>
      </c>
      <c r="GO15" s="1331"/>
      <c r="GP15" s="1331"/>
      <c r="GQ15" s="1331"/>
      <c r="GR15" s="1331"/>
      <c r="GS15" s="1331" t="str">
        <f>MID(SUVAHAVUJ!AG184,11,1)</f>
        <v>0</v>
      </c>
      <c r="GT15" s="1331"/>
      <c r="GU15" s="1331"/>
      <c r="GV15" s="1331"/>
      <c r="GW15" s="1332"/>
    </row>
    <row r="16" spans="2:205" ht="24.6" customHeight="1" x14ac:dyDescent="0.2">
      <c r="B16" s="1468" t="s">
        <v>2080</v>
      </c>
      <c r="C16" s="1469"/>
      <c r="D16" s="1469"/>
      <c r="E16" s="1469"/>
      <c r="F16" s="1469"/>
      <c r="G16" s="1469"/>
      <c r="H16" s="1469"/>
      <c r="I16" s="1469"/>
      <c r="J16" s="1469"/>
      <c r="K16" s="1470"/>
      <c r="L16" s="1435" t="str">
        <f>SUVAHAVUJ!$D$185</f>
        <v>Výnosy z krátkodobého finančného majetku v podielovej účasti okrem výnosov prepojených účtovných jednotiek (666A)</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355" t="s">
        <v>912</v>
      </c>
      <c r="BX16" s="1356"/>
      <c r="BY16" s="1356"/>
      <c r="BZ16" s="1356"/>
      <c r="CA16" s="1356"/>
      <c r="CB16" s="1356"/>
      <c r="CC16" s="1356"/>
      <c r="CD16" s="1357"/>
      <c r="CE16" s="1306" t="str">
        <f>MID(SUVAHAVUJ!AF185,1,1)</f>
        <v xml:space="preserve"> </v>
      </c>
      <c r="CF16" s="1306"/>
      <c r="CG16" s="1306"/>
      <c r="CH16" s="1306"/>
      <c r="CI16" s="1306"/>
      <c r="CJ16" s="1306" t="str">
        <f>MID(SUVAHAVUJ!AF185,2,1)</f>
        <v xml:space="preserve"> </v>
      </c>
      <c r="CK16" s="1306"/>
      <c r="CL16" s="1306"/>
      <c r="CM16" s="1306"/>
      <c r="CN16" s="1306"/>
      <c r="CO16" s="1306"/>
      <c r="CP16" s="1306" t="str">
        <f>MID(SUVAHAVUJ!AF185,3,1)</f>
        <v xml:space="preserve"> </v>
      </c>
      <c r="CQ16" s="1306"/>
      <c r="CR16" s="1306"/>
      <c r="CS16" s="1306"/>
      <c r="CT16" s="1306"/>
      <c r="CU16" s="1306" t="str">
        <f>MID(SUVAHAVUJ!AF185,4,1)</f>
        <v xml:space="preserve"> </v>
      </c>
      <c r="CV16" s="1306"/>
      <c r="CW16" s="1306"/>
      <c r="CX16" s="1306"/>
      <c r="CY16" s="1306"/>
      <c r="CZ16" s="1306"/>
      <c r="DA16" s="1306" t="str">
        <f>MID(SUVAHAVUJ!AF185,5,1)</f>
        <v xml:space="preserve"> </v>
      </c>
      <c r="DB16" s="1306"/>
      <c r="DC16" s="1306"/>
      <c r="DD16" s="1306"/>
      <c r="DE16" s="1306"/>
      <c r="DF16" s="1306" t="str">
        <f>MID(SUVAHAVUJ!AF185,6,1)</f>
        <v xml:space="preserve"> </v>
      </c>
      <c r="DG16" s="1306"/>
      <c r="DH16" s="1306"/>
      <c r="DI16" s="1306"/>
      <c r="DJ16" s="1306"/>
      <c r="DK16" s="1306"/>
      <c r="DL16" s="1306" t="str">
        <f>MID(SUVAHAVUJ!AF185,7,1)</f>
        <v xml:space="preserve"> </v>
      </c>
      <c r="DM16" s="1306"/>
      <c r="DN16" s="1306"/>
      <c r="DO16" s="1306"/>
      <c r="DP16" s="1306"/>
      <c r="DQ16" s="1306"/>
      <c r="DR16" s="1306" t="str">
        <f>MID(SUVAHAVUJ!AF185,8,1)</f>
        <v xml:space="preserve"> </v>
      </c>
      <c r="DS16" s="1306"/>
      <c r="DT16" s="1306"/>
      <c r="DU16" s="1306"/>
      <c r="DV16" s="1306"/>
      <c r="DW16" s="1333" t="str">
        <f>MID(SUVAHAVUJ!AF185,9,1)</f>
        <v xml:space="preserve"> </v>
      </c>
      <c r="DX16" s="1333"/>
      <c r="DY16" s="1333"/>
      <c r="DZ16" s="1333"/>
      <c r="EA16" s="1333"/>
      <c r="EB16" s="1333"/>
      <c r="EC16" s="1333" t="str">
        <f>MID(SUVAHAVUJ!AF185,10,1)</f>
        <v xml:space="preserve"> </v>
      </c>
      <c r="ED16" s="1333"/>
      <c r="EE16" s="1333"/>
      <c r="EF16" s="1333"/>
      <c r="EG16" s="1333"/>
      <c r="EH16" s="1306" t="str">
        <f>MID(SUVAHAVUJ!AF185,11,1)</f>
        <v>0</v>
      </c>
      <c r="EI16" s="1306"/>
      <c r="EJ16" s="1306"/>
      <c r="EK16" s="1306"/>
      <c r="EL16" s="1306"/>
      <c r="EM16" s="1316"/>
      <c r="EN16" s="354"/>
      <c r="EO16" s="355"/>
      <c r="EP16" s="1306" t="str">
        <f>MID(SUVAHAVUJ!AG185,1,1)</f>
        <v xml:space="preserve"> </v>
      </c>
      <c r="EQ16" s="1306"/>
      <c r="ER16" s="1306"/>
      <c r="ES16" s="1306"/>
      <c r="ET16" s="1306"/>
      <c r="EU16" s="1306"/>
      <c r="EV16" s="1306" t="str">
        <f>MID(SUVAHAVUJ!AG185,2,1)</f>
        <v xml:space="preserve"> </v>
      </c>
      <c r="EW16" s="1306"/>
      <c r="EX16" s="1306"/>
      <c r="EY16" s="1306"/>
      <c r="EZ16" s="1306"/>
      <c r="FA16" s="1306" t="str">
        <f>MID(SUVAHAVUJ!AG185,3,1)</f>
        <v xml:space="preserve"> </v>
      </c>
      <c r="FB16" s="1306"/>
      <c r="FC16" s="1306"/>
      <c r="FD16" s="1306"/>
      <c r="FE16" s="1306"/>
      <c r="FF16" s="1306"/>
      <c r="FG16" s="1306" t="str">
        <f>MID(SUVAHAVUJ!AG185,4,1)</f>
        <v xml:space="preserve"> </v>
      </c>
      <c r="FH16" s="1306"/>
      <c r="FI16" s="1306"/>
      <c r="FJ16" s="1306"/>
      <c r="FK16" s="1306"/>
      <c r="FL16" s="1307" t="str">
        <f>MID(SUVAHAVUJ!AG185,5,1)</f>
        <v xml:space="preserve"> </v>
      </c>
      <c r="FM16" s="1307"/>
      <c r="FN16" s="1307"/>
      <c r="FO16" s="1307"/>
      <c r="FP16" s="1307"/>
      <c r="FQ16" s="1307"/>
      <c r="FR16" s="1307" t="str">
        <f>MID(SUVAHAVUJ!AG185,6,1)</f>
        <v xml:space="preserve"> </v>
      </c>
      <c r="FS16" s="1307"/>
      <c r="FT16" s="1307"/>
      <c r="FU16" s="1307"/>
      <c r="FV16" s="1307"/>
      <c r="FW16" s="1331" t="str">
        <f>MID(SUVAHAVUJ!AG185,7,1)</f>
        <v xml:space="preserve"> </v>
      </c>
      <c r="FX16" s="1331"/>
      <c r="FY16" s="1331"/>
      <c r="FZ16" s="1331"/>
      <c r="GA16" s="1331"/>
      <c r="GB16" s="1331"/>
      <c r="GC16" s="1331" t="str">
        <f>MID(SUVAHAVUJ!AG185,8,1)</f>
        <v xml:space="preserve"> </v>
      </c>
      <c r="GD16" s="1331"/>
      <c r="GE16" s="1331"/>
      <c r="GF16" s="1331"/>
      <c r="GG16" s="1331"/>
      <c r="GH16" s="1331" t="str">
        <f>MID(SUVAHAVUJ!AG185,9,1)</f>
        <v xml:space="preserve"> </v>
      </c>
      <c r="GI16" s="1331"/>
      <c r="GJ16" s="1331"/>
      <c r="GK16" s="1331"/>
      <c r="GL16" s="1331"/>
      <c r="GM16" s="1331"/>
      <c r="GN16" s="1331" t="str">
        <f>MID(SUVAHAVUJ!AG185,10,1)</f>
        <v xml:space="preserve"> </v>
      </c>
      <c r="GO16" s="1331"/>
      <c r="GP16" s="1331"/>
      <c r="GQ16" s="1331"/>
      <c r="GR16" s="1331"/>
      <c r="GS16" s="1331" t="str">
        <f>MID(SUVAHAVUJ!AG185,11,1)</f>
        <v>0</v>
      </c>
      <c r="GT16" s="1331"/>
      <c r="GU16" s="1331"/>
      <c r="GV16" s="1331"/>
      <c r="GW16" s="1332"/>
    </row>
    <row r="17" spans="1:205" ht="24.6" customHeight="1" x14ac:dyDescent="0.2">
      <c r="B17" s="1462" t="s">
        <v>2083</v>
      </c>
      <c r="C17" s="1463"/>
      <c r="D17" s="1463"/>
      <c r="E17" s="1463"/>
      <c r="F17" s="1463"/>
      <c r="G17" s="1463"/>
      <c r="H17" s="1463"/>
      <c r="I17" s="1463"/>
      <c r="J17" s="1463"/>
      <c r="K17" s="1464"/>
      <c r="L17" s="1435" t="str">
        <f>SUVAHAVUJ!$D$186</f>
        <v>Ostatné výnosy z krátkodobého finančného majetku (666A)</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355" t="s">
        <v>913</v>
      </c>
      <c r="BX17" s="1356"/>
      <c r="BY17" s="1356"/>
      <c r="BZ17" s="1356"/>
      <c r="CA17" s="1356"/>
      <c r="CB17" s="1356"/>
      <c r="CC17" s="1356"/>
      <c r="CD17" s="1357"/>
      <c r="CE17" s="1306" t="str">
        <f>MID(SUVAHAVUJ!AF186,1,1)</f>
        <v xml:space="preserve"> </v>
      </c>
      <c r="CF17" s="1306"/>
      <c r="CG17" s="1306"/>
      <c r="CH17" s="1306"/>
      <c r="CI17" s="1306"/>
      <c r="CJ17" s="1306" t="str">
        <f>MID(SUVAHAVUJ!AF186,2,1)</f>
        <v xml:space="preserve"> </v>
      </c>
      <c r="CK17" s="1306"/>
      <c r="CL17" s="1306"/>
      <c r="CM17" s="1306"/>
      <c r="CN17" s="1306"/>
      <c r="CO17" s="1306"/>
      <c r="CP17" s="1306" t="str">
        <f>MID(SUVAHAVUJ!AF186,3,1)</f>
        <v xml:space="preserve"> </v>
      </c>
      <c r="CQ17" s="1306"/>
      <c r="CR17" s="1306"/>
      <c r="CS17" s="1306"/>
      <c r="CT17" s="1306"/>
      <c r="CU17" s="1306" t="str">
        <f>MID(SUVAHAVUJ!AF186,4,1)</f>
        <v xml:space="preserve"> </v>
      </c>
      <c r="CV17" s="1306"/>
      <c r="CW17" s="1306"/>
      <c r="CX17" s="1306"/>
      <c r="CY17" s="1306"/>
      <c r="CZ17" s="1306"/>
      <c r="DA17" s="1306" t="str">
        <f>MID(SUVAHAVUJ!AF186,5,1)</f>
        <v xml:space="preserve"> </v>
      </c>
      <c r="DB17" s="1306"/>
      <c r="DC17" s="1306"/>
      <c r="DD17" s="1306"/>
      <c r="DE17" s="1306"/>
      <c r="DF17" s="1306" t="str">
        <f>MID(SUVAHAVUJ!AF186,6,1)</f>
        <v xml:space="preserve"> </v>
      </c>
      <c r="DG17" s="1306"/>
      <c r="DH17" s="1306"/>
      <c r="DI17" s="1306"/>
      <c r="DJ17" s="1306"/>
      <c r="DK17" s="1306"/>
      <c r="DL17" s="1306" t="str">
        <f>MID(SUVAHAVUJ!AF186,7,1)</f>
        <v xml:space="preserve"> </v>
      </c>
      <c r="DM17" s="1306"/>
      <c r="DN17" s="1306"/>
      <c r="DO17" s="1306"/>
      <c r="DP17" s="1306"/>
      <c r="DQ17" s="1306"/>
      <c r="DR17" s="1306" t="str">
        <f>MID(SUVAHAVUJ!AF186,8,1)</f>
        <v xml:space="preserve"> </v>
      </c>
      <c r="DS17" s="1306"/>
      <c r="DT17" s="1306"/>
      <c r="DU17" s="1306"/>
      <c r="DV17" s="1306"/>
      <c r="DW17" s="1333" t="str">
        <f>MID(SUVAHAVUJ!AF186,9,1)</f>
        <v xml:space="preserve"> </v>
      </c>
      <c r="DX17" s="1333"/>
      <c r="DY17" s="1333"/>
      <c r="DZ17" s="1333"/>
      <c r="EA17" s="1333"/>
      <c r="EB17" s="1333"/>
      <c r="EC17" s="1333" t="str">
        <f>MID(SUVAHAVUJ!AF186,10,1)</f>
        <v xml:space="preserve"> </v>
      </c>
      <c r="ED17" s="1333"/>
      <c r="EE17" s="1333"/>
      <c r="EF17" s="1333"/>
      <c r="EG17" s="1333"/>
      <c r="EH17" s="1306" t="str">
        <f>MID(SUVAHAVUJ!AF186,11,1)</f>
        <v>0</v>
      </c>
      <c r="EI17" s="1306"/>
      <c r="EJ17" s="1306"/>
      <c r="EK17" s="1306"/>
      <c r="EL17" s="1306"/>
      <c r="EM17" s="1316"/>
      <c r="EN17" s="354"/>
      <c r="EO17" s="355"/>
      <c r="EP17" s="1306" t="str">
        <f>MID(SUVAHAVUJ!AG186,1,1)</f>
        <v xml:space="preserve"> </v>
      </c>
      <c r="EQ17" s="1306"/>
      <c r="ER17" s="1306"/>
      <c r="ES17" s="1306"/>
      <c r="ET17" s="1306"/>
      <c r="EU17" s="1306"/>
      <c r="EV17" s="1306" t="str">
        <f>MID(SUVAHAVUJ!AG186,2,1)</f>
        <v xml:space="preserve"> </v>
      </c>
      <c r="EW17" s="1306"/>
      <c r="EX17" s="1306"/>
      <c r="EY17" s="1306"/>
      <c r="EZ17" s="1306"/>
      <c r="FA17" s="1306" t="str">
        <f>MID(SUVAHAVUJ!AG186,3,1)</f>
        <v xml:space="preserve"> </v>
      </c>
      <c r="FB17" s="1306"/>
      <c r="FC17" s="1306"/>
      <c r="FD17" s="1306"/>
      <c r="FE17" s="1306"/>
      <c r="FF17" s="1306"/>
      <c r="FG17" s="1306" t="str">
        <f>MID(SUVAHAVUJ!AG186,4,1)</f>
        <v xml:space="preserve"> </v>
      </c>
      <c r="FH17" s="1306"/>
      <c r="FI17" s="1306"/>
      <c r="FJ17" s="1306"/>
      <c r="FK17" s="1306"/>
      <c r="FL17" s="1307" t="str">
        <f>MID(SUVAHAVUJ!AG186,5,1)</f>
        <v xml:space="preserve"> </v>
      </c>
      <c r="FM17" s="1307"/>
      <c r="FN17" s="1307"/>
      <c r="FO17" s="1307"/>
      <c r="FP17" s="1307"/>
      <c r="FQ17" s="1307"/>
      <c r="FR17" s="1307" t="str">
        <f>MID(SUVAHAVUJ!AG186,6,1)</f>
        <v xml:space="preserve"> </v>
      </c>
      <c r="FS17" s="1307"/>
      <c r="FT17" s="1307"/>
      <c r="FU17" s="1307"/>
      <c r="FV17" s="1307"/>
      <c r="FW17" s="1331" t="str">
        <f>MID(SUVAHAVUJ!AG186,7,1)</f>
        <v xml:space="preserve"> </v>
      </c>
      <c r="FX17" s="1331"/>
      <c r="FY17" s="1331"/>
      <c r="FZ17" s="1331"/>
      <c r="GA17" s="1331"/>
      <c r="GB17" s="1331"/>
      <c r="GC17" s="1331" t="str">
        <f>MID(SUVAHAVUJ!AG186,8,1)</f>
        <v xml:space="preserve"> </v>
      </c>
      <c r="GD17" s="1331"/>
      <c r="GE17" s="1331"/>
      <c r="GF17" s="1331"/>
      <c r="GG17" s="1331"/>
      <c r="GH17" s="1331" t="str">
        <f>MID(SUVAHAVUJ!AG186,9,1)</f>
        <v xml:space="preserve"> </v>
      </c>
      <c r="GI17" s="1331"/>
      <c r="GJ17" s="1331"/>
      <c r="GK17" s="1331"/>
      <c r="GL17" s="1331"/>
      <c r="GM17" s="1331"/>
      <c r="GN17" s="1331" t="str">
        <f>MID(SUVAHAVUJ!AG186,10,1)</f>
        <v xml:space="preserve"> </v>
      </c>
      <c r="GO17" s="1331"/>
      <c r="GP17" s="1331"/>
      <c r="GQ17" s="1331"/>
      <c r="GR17" s="1331"/>
      <c r="GS17" s="1331" t="str">
        <f>MID(SUVAHAVUJ!AG186,11,1)</f>
        <v>0</v>
      </c>
      <c r="GT17" s="1331"/>
      <c r="GU17" s="1331"/>
      <c r="GV17" s="1331"/>
      <c r="GW17" s="1332"/>
    </row>
    <row r="18" spans="1:205" ht="24.6" customHeight="1" x14ac:dyDescent="0.2">
      <c r="B18" s="1465" t="s">
        <v>2617</v>
      </c>
      <c r="C18" s="1466"/>
      <c r="D18" s="1466"/>
      <c r="E18" s="1466"/>
      <c r="F18" s="1466"/>
      <c r="G18" s="1466"/>
      <c r="H18" s="1466"/>
      <c r="I18" s="1466"/>
      <c r="J18" s="1466"/>
      <c r="K18" s="1467"/>
      <c r="L18" s="1437" t="str">
        <f>SUVAHAVUJ!$D$187</f>
        <v>Výnosové úroky (r. 40 + r. 41)</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347" t="s">
        <v>276</v>
      </c>
      <c r="BX18" s="1348"/>
      <c r="BY18" s="1348"/>
      <c r="BZ18" s="1348"/>
      <c r="CA18" s="1348"/>
      <c r="CB18" s="1348"/>
      <c r="CC18" s="1348"/>
      <c r="CD18" s="1349"/>
      <c r="CE18" s="1306" t="str">
        <f>MID(SUVAHAVUJ!AF187,1,1)</f>
        <v xml:space="preserve"> </v>
      </c>
      <c r="CF18" s="1306"/>
      <c r="CG18" s="1306"/>
      <c r="CH18" s="1306"/>
      <c r="CI18" s="1306"/>
      <c r="CJ18" s="1306" t="str">
        <f>MID(SUVAHAVUJ!AF187,2,1)</f>
        <v xml:space="preserve"> </v>
      </c>
      <c r="CK18" s="1306"/>
      <c r="CL18" s="1306"/>
      <c r="CM18" s="1306"/>
      <c r="CN18" s="1306"/>
      <c r="CO18" s="1306"/>
      <c r="CP18" s="1306" t="str">
        <f>MID(SUVAHAVUJ!AF187,3,1)</f>
        <v xml:space="preserve"> </v>
      </c>
      <c r="CQ18" s="1306"/>
      <c r="CR18" s="1306"/>
      <c r="CS18" s="1306"/>
      <c r="CT18" s="1306"/>
      <c r="CU18" s="1306" t="str">
        <f>MID(SUVAHAVUJ!AF187,4,1)</f>
        <v xml:space="preserve"> </v>
      </c>
      <c r="CV18" s="1306"/>
      <c r="CW18" s="1306"/>
      <c r="CX18" s="1306"/>
      <c r="CY18" s="1306"/>
      <c r="CZ18" s="1306"/>
      <c r="DA18" s="1306" t="str">
        <f>MID(SUVAHAVUJ!AF187,5,1)</f>
        <v xml:space="preserve"> </v>
      </c>
      <c r="DB18" s="1306"/>
      <c r="DC18" s="1306"/>
      <c r="DD18" s="1306"/>
      <c r="DE18" s="1306"/>
      <c r="DF18" s="1306" t="str">
        <f>MID(SUVAHAVUJ!AF187,6,1)</f>
        <v xml:space="preserve"> </v>
      </c>
      <c r="DG18" s="1306"/>
      <c r="DH18" s="1306"/>
      <c r="DI18" s="1306"/>
      <c r="DJ18" s="1306"/>
      <c r="DK18" s="1306"/>
      <c r="DL18" s="1306" t="str">
        <f>MID(SUVAHAVUJ!AF187,7,1)</f>
        <v xml:space="preserve"> </v>
      </c>
      <c r="DM18" s="1306"/>
      <c r="DN18" s="1306"/>
      <c r="DO18" s="1306"/>
      <c r="DP18" s="1306"/>
      <c r="DQ18" s="1306"/>
      <c r="DR18" s="1306" t="str">
        <f>MID(SUVAHAVUJ!AF187,8,1)</f>
        <v xml:space="preserve"> </v>
      </c>
      <c r="DS18" s="1306"/>
      <c r="DT18" s="1306"/>
      <c r="DU18" s="1306"/>
      <c r="DV18" s="1306"/>
      <c r="DW18" s="1333" t="str">
        <f>MID(SUVAHAVUJ!AF187,9,1)</f>
        <v xml:space="preserve"> </v>
      </c>
      <c r="DX18" s="1333"/>
      <c r="DY18" s="1333"/>
      <c r="DZ18" s="1333"/>
      <c r="EA18" s="1333"/>
      <c r="EB18" s="1333"/>
      <c r="EC18" s="1333" t="str">
        <f>MID(SUVAHAVUJ!AF187,10,1)</f>
        <v xml:space="preserve"> </v>
      </c>
      <c r="ED18" s="1333"/>
      <c r="EE18" s="1333"/>
      <c r="EF18" s="1333"/>
      <c r="EG18" s="1333"/>
      <c r="EH18" s="1306" t="str">
        <f>MID(SUVAHAVUJ!AF187,11,1)</f>
        <v>0</v>
      </c>
      <c r="EI18" s="1306"/>
      <c r="EJ18" s="1306"/>
      <c r="EK18" s="1306"/>
      <c r="EL18" s="1306"/>
      <c r="EM18" s="1316"/>
      <c r="EN18" s="354"/>
      <c r="EO18" s="355"/>
      <c r="EP18" s="1306" t="str">
        <f>MID(SUVAHAVUJ!AG187,1,1)</f>
        <v xml:space="preserve"> </v>
      </c>
      <c r="EQ18" s="1306"/>
      <c r="ER18" s="1306"/>
      <c r="ES18" s="1306"/>
      <c r="ET18" s="1306"/>
      <c r="EU18" s="1306"/>
      <c r="EV18" s="1306" t="str">
        <f>MID(SUVAHAVUJ!AG187,2,1)</f>
        <v xml:space="preserve"> </v>
      </c>
      <c r="EW18" s="1306"/>
      <c r="EX18" s="1306"/>
      <c r="EY18" s="1306"/>
      <c r="EZ18" s="1306"/>
      <c r="FA18" s="1306" t="str">
        <f>MID(SUVAHAVUJ!AG187,3,1)</f>
        <v xml:space="preserve"> </v>
      </c>
      <c r="FB18" s="1306"/>
      <c r="FC18" s="1306"/>
      <c r="FD18" s="1306"/>
      <c r="FE18" s="1306"/>
      <c r="FF18" s="1306"/>
      <c r="FG18" s="1306" t="str">
        <f>MID(SUVAHAVUJ!AG187,4,1)</f>
        <v xml:space="preserve"> </v>
      </c>
      <c r="FH18" s="1306"/>
      <c r="FI18" s="1306"/>
      <c r="FJ18" s="1306"/>
      <c r="FK18" s="1306"/>
      <c r="FL18" s="1307" t="str">
        <f>MID(SUVAHAVUJ!AG187,5,1)</f>
        <v xml:space="preserve"> </v>
      </c>
      <c r="FM18" s="1307"/>
      <c r="FN18" s="1307"/>
      <c r="FO18" s="1307"/>
      <c r="FP18" s="1307"/>
      <c r="FQ18" s="1307"/>
      <c r="FR18" s="1307" t="str">
        <f>MID(SUVAHAVUJ!AG187,6,1)</f>
        <v xml:space="preserve"> </v>
      </c>
      <c r="FS18" s="1307"/>
      <c r="FT18" s="1307"/>
      <c r="FU18" s="1307"/>
      <c r="FV18" s="1307"/>
      <c r="FW18" s="1331" t="str">
        <f>MID(SUVAHAVUJ!AG187,7,1)</f>
        <v xml:space="preserve"> </v>
      </c>
      <c r="FX18" s="1331"/>
      <c r="FY18" s="1331"/>
      <c r="FZ18" s="1331"/>
      <c r="GA18" s="1331"/>
      <c r="GB18" s="1331"/>
      <c r="GC18" s="1331" t="str">
        <f>MID(SUVAHAVUJ!AG187,8,1)</f>
        <v xml:space="preserve"> </v>
      </c>
      <c r="GD18" s="1331"/>
      <c r="GE18" s="1331"/>
      <c r="GF18" s="1331"/>
      <c r="GG18" s="1331"/>
      <c r="GH18" s="1331" t="str">
        <f>MID(SUVAHAVUJ!AG187,9,1)</f>
        <v xml:space="preserve"> </v>
      </c>
      <c r="GI18" s="1331"/>
      <c r="GJ18" s="1331"/>
      <c r="GK18" s="1331"/>
      <c r="GL18" s="1331"/>
      <c r="GM18" s="1331"/>
      <c r="GN18" s="1331" t="str">
        <f>MID(SUVAHAVUJ!AG187,10,1)</f>
        <v xml:space="preserve"> </v>
      </c>
      <c r="GO18" s="1331"/>
      <c r="GP18" s="1331"/>
      <c r="GQ18" s="1331"/>
      <c r="GR18" s="1331"/>
      <c r="GS18" s="1331" t="str">
        <f>MID(SUVAHAVUJ!AG187,11,1)</f>
        <v>0</v>
      </c>
      <c r="GT18" s="1331"/>
      <c r="GU18" s="1331"/>
      <c r="GV18" s="1331"/>
      <c r="GW18" s="1332"/>
    </row>
    <row r="19" spans="1:205" ht="24.6" customHeight="1" x14ac:dyDescent="0.2">
      <c r="B19" s="1459" t="s">
        <v>2620</v>
      </c>
      <c r="C19" s="1460"/>
      <c r="D19" s="1460"/>
      <c r="E19" s="1460"/>
      <c r="F19" s="1460"/>
      <c r="G19" s="1460"/>
      <c r="H19" s="1460"/>
      <c r="I19" s="1460"/>
      <c r="J19" s="1460"/>
      <c r="K19" s="1461"/>
      <c r="L19" s="1435" t="str">
        <f>SUVAHAVUJ!$D$188</f>
        <v>Výnosové úroky od prepojených účtovných jednotiek (662A)</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355" t="s">
        <v>1962</v>
      </c>
      <c r="BX19" s="1356"/>
      <c r="BY19" s="1356"/>
      <c r="BZ19" s="1356"/>
      <c r="CA19" s="1356"/>
      <c r="CB19" s="1356"/>
      <c r="CC19" s="1356"/>
      <c r="CD19" s="1357"/>
      <c r="CE19" s="1306" t="str">
        <f>MID(SUVAHAVUJ!AF188,1,1)</f>
        <v xml:space="preserve"> </v>
      </c>
      <c r="CF19" s="1306"/>
      <c r="CG19" s="1306"/>
      <c r="CH19" s="1306"/>
      <c r="CI19" s="1306"/>
      <c r="CJ19" s="1306" t="str">
        <f>MID(SUVAHAVUJ!AF188,2,1)</f>
        <v xml:space="preserve"> </v>
      </c>
      <c r="CK19" s="1306"/>
      <c r="CL19" s="1306"/>
      <c r="CM19" s="1306"/>
      <c r="CN19" s="1306"/>
      <c r="CO19" s="1306"/>
      <c r="CP19" s="1306" t="str">
        <f>MID(SUVAHAVUJ!AF188,3,1)</f>
        <v xml:space="preserve"> </v>
      </c>
      <c r="CQ19" s="1306"/>
      <c r="CR19" s="1306"/>
      <c r="CS19" s="1306"/>
      <c r="CT19" s="1306"/>
      <c r="CU19" s="1306" t="str">
        <f>MID(SUVAHAVUJ!AF188,4,1)</f>
        <v xml:space="preserve"> </v>
      </c>
      <c r="CV19" s="1306"/>
      <c r="CW19" s="1306"/>
      <c r="CX19" s="1306"/>
      <c r="CY19" s="1306"/>
      <c r="CZ19" s="1306"/>
      <c r="DA19" s="1306" t="str">
        <f>MID(SUVAHAVUJ!AF188,5,1)</f>
        <v xml:space="preserve"> </v>
      </c>
      <c r="DB19" s="1306"/>
      <c r="DC19" s="1306"/>
      <c r="DD19" s="1306"/>
      <c r="DE19" s="1306"/>
      <c r="DF19" s="1306" t="str">
        <f>MID(SUVAHAVUJ!AF188,6,1)</f>
        <v xml:space="preserve"> </v>
      </c>
      <c r="DG19" s="1306"/>
      <c r="DH19" s="1306"/>
      <c r="DI19" s="1306"/>
      <c r="DJ19" s="1306"/>
      <c r="DK19" s="1306"/>
      <c r="DL19" s="1306" t="str">
        <f>MID(SUVAHAVUJ!AF188,7,1)</f>
        <v xml:space="preserve"> </v>
      </c>
      <c r="DM19" s="1306"/>
      <c r="DN19" s="1306"/>
      <c r="DO19" s="1306"/>
      <c r="DP19" s="1306"/>
      <c r="DQ19" s="1306"/>
      <c r="DR19" s="1306" t="str">
        <f>MID(SUVAHAVUJ!AF188,8,1)</f>
        <v xml:space="preserve"> </v>
      </c>
      <c r="DS19" s="1306"/>
      <c r="DT19" s="1306"/>
      <c r="DU19" s="1306"/>
      <c r="DV19" s="1306"/>
      <c r="DW19" s="1333" t="str">
        <f>MID(SUVAHAVUJ!AF188,9,1)</f>
        <v xml:space="preserve"> </v>
      </c>
      <c r="DX19" s="1333"/>
      <c r="DY19" s="1333"/>
      <c r="DZ19" s="1333"/>
      <c r="EA19" s="1333"/>
      <c r="EB19" s="1333"/>
      <c r="EC19" s="1333" t="str">
        <f>MID(SUVAHAVUJ!AF188,10,1)</f>
        <v xml:space="preserve"> </v>
      </c>
      <c r="ED19" s="1333"/>
      <c r="EE19" s="1333"/>
      <c r="EF19" s="1333"/>
      <c r="EG19" s="1333"/>
      <c r="EH19" s="1306" t="str">
        <f>MID(SUVAHAVUJ!AF188,11,1)</f>
        <v>0</v>
      </c>
      <c r="EI19" s="1306"/>
      <c r="EJ19" s="1306"/>
      <c r="EK19" s="1306"/>
      <c r="EL19" s="1306"/>
      <c r="EM19" s="1316"/>
      <c r="EN19" s="354"/>
      <c r="EO19" s="355"/>
      <c r="EP19" s="1306" t="str">
        <f>MID(SUVAHAVUJ!AG188,1,1)</f>
        <v xml:space="preserve"> </v>
      </c>
      <c r="EQ19" s="1306"/>
      <c r="ER19" s="1306"/>
      <c r="ES19" s="1306"/>
      <c r="ET19" s="1306"/>
      <c r="EU19" s="1306"/>
      <c r="EV19" s="1306" t="str">
        <f>MID(SUVAHAVUJ!AG188,2,1)</f>
        <v xml:space="preserve"> </v>
      </c>
      <c r="EW19" s="1306"/>
      <c r="EX19" s="1306"/>
      <c r="EY19" s="1306"/>
      <c r="EZ19" s="1306"/>
      <c r="FA19" s="1306" t="str">
        <f>MID(SUVAHAVUJ!AG188,3,1)</f>
        <v xml:space="preserve"> </v>
      </c>
      <c r="FB19" s="1306"/>
      <c r="FC19" s="1306"/>
      <c r="FD19" s="1306"/>
      <c r="FE19" s="1306"/>
      <c r="FF19" s="1306"/>
      <c r="FG19" s="1306" t="str">
        <f>MID(SUVAHAVUJ!AG188,4,1)</f>
        <v xml:space="preserve"> </v>
      </c>
      <c r="FH19" s="1306"/>
      <c r="FI19" s="1306"/>
      <c r="FJ19" s="1306"/>
      <c r="FK19" s="1306"/>
      <c r="FL19" s="1307" t="str">
        <f>MID(SUVAHAVUJ!AG188,5,1)</f>
        <v xml:space="preserve"> </v>
      </c>
      <c r="FM19" s="1307"/>
      <c r="FN19" s="1307"/>
      <c r="FO19" s="1307"/>
      <c r="FP19" s="1307"/>
      <c r="FQ19" s="1307"/>
      <c r="FR19" s="1307" t="str">
        <f>MID(SUVAHAVUJ!AG188,6,1)</f>
        <v xml:space="preserve"> </v>
      </c>
      <c r="FS19" s="1307"/>
      <c r="FT19" s="1307"/>
      <c r="FU19" s="1307"/>
      <c r="FV19" s="1307"/>
      <c r="FW19" s="1331" t="str">
        <f>MID(SUVAHAVUJ!AG188,7,1)</f>
        <v xml:space="preserve"> </v>
      </c>
      <c r="FX19" s="1331"/>
      <c r="FY19" s="1331"/>
      <c r="FZ19" s="1331"/>
      <c r="GA19" s="1331"/>
      <c r="GB19" s="1331"/>
      <c r="GC19" s="1331" t="str">
        <f>MID(SUVAHAVUJ!AG188,8,1)</f>
        <v xml:space="preserve"> </v>
      </c>
      <c r="GD19" s="1331"/>
      <c r="GE19" s="1331"/>
      <c r="GF19" s="1331"/>
      <c r="GG19" s="1331"/>
      <c r="GH19" s="1331" t="str">
        <f>MID(SUVAHAVUJ!AG188,9,1)</f>
        <v xml:space="preserve"> </v>
      </c>
      <c r="GI19" s="1331"/>
      <c r="GJ19" s="1331"/>
      <c r="GK19" s="1331"/>
      <c r="GL19" s="1331"/>
      <c r="GM19" s="1331"/>
      <c r="GN19" s="1331" t="str">
        <f>MID(SUVAHAVUJ!AG188,10,1)</f>
        <v xml:space="preserve"> </v>
      </c>
      <c r="GO19" s="1331"/>
      <c r="GP19" s="1331"/>
      <c r="GQ19" s="1331"/>
      <c r="GR19" s="1331"/>
      <c r="GS19" s="1331" t="str">
        <f>MID(SUVAHAVUJ!AG188,11,1)</f>
        <v>0</v>
      </c>
      <c r="GT19" s="1331"/>
      <c r="GU19" s="1331"/>
      <c r="GV19" s="1331"/>
      <c r="GW19" s="1332"/>
    </row>
    <row r="20" spans="1:205" ht="24.6" customHeight="1" x14ac:dyDescent="0.2">
      <c r="B20" s="1462" t="s">
        <v>2080</v>
      </c>
      <c r="C20" s="1463"/>
      <c r="D20" s="1463"/>
      <c r="E20" s="1463"/>
      <c r="F20" s="1463"/>
      <c r="G20" s="1463"/>
      <c r="H20" s="1463"/>
      <c r="I20" s="1463"/>
      <c r="J20" s="1463"/>
      <c r="K20" s="1464"/>
      <c r="L20" s="1435" t="str">
        <f>SUVAHAVUJ!$D$189</f>
        <v>Ostatné výnosové úroky (662A)</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355" t="s">
        <v>285</v>
      </c>
      <c r="BX20" s="1356"/>
      <c r="BY20" s="1356"/>
      <c r="BZ20" s="1356"/>
      <c r="CA20" s="1356"/>
      <c r="CB20" s="1356"/>
      <c r="CC20" s="1356"/>
      <c r="CD20" s="1357"/>
      <c r="CE20" s="1306" t="str">
        <f>MID(SUVAHAVUJ!AF189,1,1)</f>
        <v xml:space="preserve"> </v>
      </c>
      <c r="CF20" s="1306"/>
      <c r="CG20" s="1306"/>
      <c r="CH20" s="1306"/>
      <c r="CI20" s="1306"/>
      <c r="CJ20" s="1306" t="str">
        <f>MID(SUVAHAVUJ!AF189,2,1)</f>
        <v xml:space="preserve"> </v>
      </c>
      <c r="CK20" s="1306"/>
      <c r="CL20" s="1306"/>
      <c r="CM20" s="1306"/>
      <c r="CN20" s="1306"/>
      <c r="CO20" s="1306"/>
      <c r="CP20" s="1306" t="str">
        <f>MID(SUVAHAVUJ!AF189,3,1)</f>
        <v xml:space="preserve"> </v>
      </c>
      <c r="CQ20" s="1306"/>
      <c r="CR20" s="1306"/>
      <c r="CS20" s="1306"/>
      <c r="CT20" s="1306"/>
      <c r="CU20" s="1306" t="str">
        <f>MID(SUVAHAVUJ!AF189,4,1)</f>
        <v xml:space="preserve"> </v>
      </c>
      <c r="CV20" s="1306"/>
      <c r="CW20" s="1306"/>
      <c r="CX20" s="1306"/>
      <c r="CY20" s="1306"/>
      <c r="CZ20" s="1306"/>
      <c r="DA20" s="1306" t="str">
        <f>MID(SUVAHAVUJ!AF189,5,1)</f>
        <v xml:space="preserve"> </v>
      </c>
      <c r="DB20" s="1306"/>
      <c r="DC20" s="1306"/>
      <c r="DD20" s="1306"/>
      <c r="DE20" s="1306"/>
      <c r="DF20" s="1306" t="str">
        <f>MID(SUVAHAVUJ!AF189,6,1)</f>
        <v xml:space="preserve"> </v>
      </c>
      <c r="DG20" s="1306"/>
      <c r="DH20" s="1306"/>
      <c r="DI20" s="1306"/>
      <c r="DJ20" s="1306"/>
      <c r="DK20" s="1306"/>
      <c r="DL20" s="1306" t="str">
        <f>MID(SUVAHAVUJ!AF189,7,1)</f>
        <v xml:space="preserve"> </v>
      </c>
      <c r="DM20" s="1306"/>
      <c r="DN20" s="1306"/>
      <c r="DO20" s="1306"/>
      <c r="DP20" s="1306"/>
      <c r="DQ20" s="1306"/>
      <c r="DR20" s="1306" t="str">
        <f>MID(SUVAHAVUJ!AF189,8,1)</f>
        <v xml:space="preserve"> </v>
      </c>
      <c r="DS20" s="1306"/>
      <c r="DT20" s="1306"/>
      <c r="DU20" s="1306"/>
      <c r="DV20" s="1306"/>
      <c r="DW20" s="1333" t="str">
        <f>MID(SUVAHAVUJ!AF189,9,1)</f>
        <v xml:space="preserve"> </v>
      </c>
      <c r="DX20" s="1333"/>
      <c r="DY20" s="1333"/>
      <c r="DZ20" s="1333"/>
      <c r="EA20" s="1333"/>
      <c r="EB20" s="1333"/>
      <c r="EC20" s="1333" t="str">
        <f>MID(SUVAHAVUJ!AF189,10,1)</f>
        <v xml:space="preserve"> </v>
      </c>
      <c r="ED20" s="1333"/>
      <c r="EE20" s="1333"/>
      <c r="EF20" s="1333"/>
      <c r="EG20" s="1333"/>
      <c r="EH20" s="1306" t="str">
        <f>MID(SUVAHAVUJ!AF189,11,1)</f>
        <v>0</v>
      </c>
      <c r="EI20" s="1306"/>
      <c r="EJ20" s="1306"/>
      <c r="EK20" s="1306"/>
      <c r="EL20" s="1306"/>
      <c r="EM20" s="1316"/>
      <c r="EN20" s="354"/>
      <c r="EO20" s="355"/>
      <c r="EP20" s="1306" t="str">
        <f>MID(SUVAHAVUJ!AG189,1,1)</f>
        <v xml:space="preserve"> </v>
      </c>
      <c r="EQ20" s="1306"/>
      <c r="ER20" s="1306"/>
      <c r="ES20" s="1306"/>
      <c r="ET20" s="1306"/>
      <c r="EU20" s="1306"/>
      <c r="EV20" s="1306" t="str">
        <f>MID(SUVAHAVUJ!AG189,2,1)</f>
        <v xml:space="preserve"> </v>
      </c>
      <c r="EW20" s="1306"/>
      <c r="EX20" s="1306"/>
      <c r="EY20" s="1306"/>
      <c r="EZ20" s="1306"/>
      <c r="FA20" s="1306" t="str">
        <f>MID(SUVAHAVUJ!AG189,3,1)</f>
        <v xml:space="preserve"> </v>
      </c>
      <c r="FB20" s="1306"/>
      <c r="FC20" s="1306"/>
      <c r="FD20" s="1306"/>
      <c r="FE20" s="1306"/>
      <c r="FF20" s="1306"/>
      <c r="FG20" s="1306" t="str">
        <f>MID(SUVAHAVUJ!AG189,4,1)</f>
        <v xml:space="preserve"> </v>
      </c>
      <c r="FH20" s="1306"/>
      <c r="FI20" s="1306"/>
      <c r="FJ20" s="1306"/>
      <c r="FK20" s="1306"/>
      <c r="FL20" s="1307" t="str">
        <f>MID(SUVAHAVUJ!AG189,5,1)</f>
        <v xml:space="preserve"> </v>
      </c>
      <c r="FM20" s="1307"/>
      <c r="FN20" s="1307"/>
      <c r="FO20" s="1307"/>
      <c r="FP20" s="1307"/>
      <c r="FQ20" s="1307"/>
      <c r="FR20" s="1307" t="str">
        <f>MID(SUVAHAVUJ!AG189,6,1)</f>
        <v xml:space="preserve"> </v>
      </c>
      <c r="FS20" s="1307"/>
      <c r="FT20" s="1307"/>
      <c r="FU20" s="1307"/>
      <c r="FV20" s="1307"/>
      <c r="FW20" s="1331" t="str">
        <f>MID(SUVAHAVUJ!AG189,7,1)</f>
        <v xml:space="preserve"> </v>
      </c>
      <c r="FX20" s="1331"/>
      <c r="FY20" s="1331"/>
      <c r="FZ20" s="1331"/>
      <c r="GA20" s="1331"/>
      <c r="GB20" s="1331"/>
      <c r="GC20" s="1331" t="str">
        <f>MID(SUVAHAVUJ!AG189,8,1)</f>
        <v xml:space="preserve"> </v>
      </c>
      <c r="GD20" s="1331"/>
      <c r="GE20" s="1331"/>
      <c r="GF20" s="1331"/>
      <c r="GG20" s="1331"/>
      <c r="GH20" s="1331" t="str">
        <f>MID(SUVAHAVUJ!AG189,9,1)</f>
        <v xml:space="preserve"> </v>
      </c>
      <c r="GI20" s="1331"/>
      <c r="GJ20" s="1331"/>
      <c r="GK20" s="1331"/>
      <c r="GL20" s="1331"/>
      <c r="GM20" s="1331"/>
      <c r="GN20" s="1331" t="str">
        <f>MID(SUVAHAVUJ!AG189,10,1)</f>
        <v xml:space="preserve"> </v>
      </c>
      <c r="GO20" s="1331"/>
      <c r="GP20" s="1331"/>
      <c r="GQ20" s="1331"/>
      <c r="GR20" s="1331"/>
      <c r="GS20" s="1331" t="str">
        <f>MID(SUVAHAVUJ!AG189,11,1)</f>
        <v>0</v>
      </c>
      <c r="GT20" s="1331"/>
      <c r="GU20" s="1331"/>
      <c r="GV20" s="1331"/>
      <c r="GW20" s="1332"/>
    </row>
    <row r="21" spans="1:205" ht="24.6" customHeight="1" x14ac:dyDescent="0.2">
      <c r="B21" s="1459" t="s">
        <v>2627</v>
      </c>
      <c r="C21" s="1460"/>
      <c r="D21" s="1460"/>
      <c r="E21" s="1460"/>
      <c r="F21" s="1460"/>
      <c r="G21" s="1460"/>
      <c r="H21" s="1460"/>
      <c r="I21" s="1460"/>
      <c r="J21" s="1460"/>
      <c r="K21" s="1461"/>
      <c r="L21" s="1435" t="str">
        <f>SUVAHAVUJ!$D$190</f>
        <v>Kurzové zisky (663)</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355" t="s">
        <v>919</v>
      </c>
      <c r="BX21" s="1356"/>
      <c r="BY21" s="1356"/>
      <c r="BZ21" s="1356"/>
      <c r="CA21" s="1356"/>
      <c r="CB21" s="1356"/>
      <c r="CC21" s="1356"/>
      <c r="CD21" s="1357"/>
      <c r="CE21" s="1306" t="str">
        <f>MID(SUVAHAVUJ!AF190,1,1)</f>
        <v xml:space="preserve"> </v>
      </c>
      <c r="CF21" s="1306"/>
      <c r="CG21" s="1306"/>
      <c r="CH21" s="1306"/>
      <c r="CI21" s="1306"/>
      <c r="CJ21" s="1306" t="str">
        <f>MID(SUVAHAVUJ!AF190,2,1)</f>
        <v xml:space="preserve"> </v>
      </c>
      <c r="CK21" s="1306"/>
      <c r="CL21" s="1306"/>
      <c r="CM21" s="1306"/>
      <c r="CN21" s="1306"/>
      <c r="CO21" s="1306"/>
      <c r="CP21" s="1306" t="str">
        <f>MID(SUVAHAVUJ!AF190,3,1)</f>
        <v xml:space="preserve"> </v>
      </c>
      <c r="CQ21" s="1306"/>
      <c r="CR21" s="1306"/>
      <c r="CS21" s="1306"/>
      <c r="CT21" s="1306"/>
      <c r="CU21" s="1306" t="str">
        <f>MID(SUVAHAVUJ!AF190,4,1)</f>
        <v xml:space="preserve"> </v>
      </c>
      <c r="CV21" s="1306"/>
      <c r="CW21" s="1306"/>
      <c r="CX21" s="1306"/>
      <c r="CY21" s="1306"/>
      <c r="CZ21" s="1306"/>
      <c r="DA21" s="1306" t="str">
        <f>MID(SUVAHAVUJ!AF190,5,1)</f>
        <v xml:space="preserve"> </v>
      </c>
      <c r="DB21" s="1306"/>
      <c r="DC21" s="1306"/>
      <c r="DD21" s="1306"/>
      <c r="DE21" s="1306"/>
      <c r="DF21" s="1306" t="str">
        <f>MID(SUVAHAVUJ!AF190,6,1)</f>
        <v xml:space="preserve"> </v>
      </c>
      <c r="DG21" s="1306"/>
      <c r="DH21" s="1306"/>
      <c r="DI21" s="1306"/>
      <c r="DJ21" s="1306"/>
      <c r="DK21" s="1306"/>
      <c r="DL21" s="1306" t="str">
        <f>MID(SUVAHAVUJ!AF190,7,1)</f>
        <v xml:space="preserve"> </v>
      </c>
      <c r="DM21" s="1306"/>
      <c r="DN21" s="1306"/>
      <c r="DO21" s="1306"/>
      <c r="DP21" s="1306"/>
      <c r="DQ21" s="1306"/>
      <c r="DR21" s="1306" t="str">
        <f>MID(SUVAHAVUJ!AF190,8,1)</f>
        <v xml:space="preserve"> </v>
      </c>
      <c r="DS21" s="1306"/>
      <c r="DT21" s="1306"/>
      <c r="DU21" s="1306"/>
      <c r="DV21" s="1306"/>
      <c r="DW21" s="1333" t="str">
        <f>MID(SUVAHAVUJ!AF190,9,1)</f>
        <v xml:space="preserve"> </v>
      </c>
      <c r="DX21" s="1333"/>
      <c r="DY21" s="1333"/>
      <c r="DZ21" s="1333"/>
      <c r="EA21" s="1333"/>
      <c r="EB21" s="1333"/>
      <c r="EC21" s="1333" t="str">
        <f>MID(SUVAHAVUJ!AF190,10,1)</f>
        <v xml:space="preserve"> </v>
      </c>
      <c r="ED21" s="1333"/>
      <c r="EE21" s="1333"/>
      <c r="EF21" s="1333"/>
      <c r="EG21" s="1333"/>
      <c r="EH21" s="1306" t="str">
        <f>MID(SUVAHAVUJ!AF190,11,1)</f>
        <v>0</v>
      </c>
      <c r="EI21" s="1306"/>
      <c r="EJ21" s="1306"/>
      <c r="EK21" s="1306"/>
      <c r="EL21" s="1306"/>
      <c r="EM21" s="1316"/>
      <c r="EN21" s="354"/>
      <c r="EO21" s="355"/>
      <c r="EP21" s="1306" t="str">
        <f>MID(SUVAHAVUJ!AG190,1,1)</f>
        <v xml:space="preserve"> </v>
      </c>
      <c r="EQ21" s="1306"/>
      <c r="ER21" s="1306"/>
      <c r="ES21" s="1306"/>
      <c r="ET21" s="1306"/>
      <c r="EU21" s="1306"/>
      <c r="EV21" s="1306" t="str">
        <f>MID(SUVAHAVUJ!AG190,2,1)</f>
        <v xml:space="preserve"> </v>
      </c>
      <c r="EW21" s="1306"/>
      <c r="EX21" s="1306"/>
      <c r="EY21" s="1306"/>
      <c r="EZ21" s="1306"/>
      <c r="FA21" s="1306" t="str">
        <f>MID(SUVAHAVUJ!AG190,3,1)</f>
        <v xml:space="preserve"> </v>
      </c>
      <c r="FB21" s="1306"/>
      <c r="FC21" s="1306"/>
      <c r="FD21" s="1306"/>
      <c r="FE21" s="1306"/>
      <c r="FF21" s="1306"/>
      <c r="FG21" s="1306" t="str">
        <f>MID(SUVAHAVUJ!AG190,4,1)</f>
        <v xml:space="preserve"> </v>
      </c>
      <c r="FH21" s="1306"/>
      <c r="FI21" s="1306"/>
      <c r="FJ21" s="1306"/>
      <c r="FK21" s="1306"/>
      <c r="FL21" s="1307" t="str">
        <f>MID(SUVAHAVUJ!AG190,5,1)</f>
        <v xml:space="preserve"> </v>
      </c>
      <c r="FM21" s="1307"/>
      <c r="FN21" s="1307"/>
      <c r="FO21" s="1307"/>
      <c r="FP21" s="1307"/>
      <c r="FQ21" s="1307"/>
      <c r="FR21" s="1307" t="str">
        <f>MID(SUVAHAVUJ!AG190,6,1)</f>
        <v xml:space="preserve"> </v>
      </c>
      <c r="FS21" s="1307"/>
      <c r="FT21" s="1307"/>
      <c r="FU21" s="1307"/>
      <c r="FV21" s="1307"/>
      <c r="FW21" s="1331" t="str">
        <f>MID(SUVAHAVUJ!AG190,7,1)</f>
        <v xml:space="preserve"> </v>
      </c>
      <c r="FX21" s="1331"/>
      <c r="FY21" s="1331"/>
      <c r="FZ21" s="1331"/>
      <c r="GA21" s="1331"/>
      <c r="GB21" s="1331"/>
      <c r="GC21" s="1331" t="str">
        <f>MID(SUVAHAVUJ!AG190,8,1)</f>
        <v xml:space="preserve"> </v>
      </c>
      <c r="GD21" s="1331"/>
      <c r="GE21" s="1331"/>
      <c r="GF21" s="1331"/>
      <c r="GG21" s="1331"/>
      <c r="GH21" s="1331" t="str">
        <f>MID(SUVAHAVUJ!AG190,9,1)</f>
        <v xml:space="preserve"> </v>
      </c>
      <c r="GI21" s="1331"/>
      <c r="GJ21" s="1331"/>
      <c r="GK21" s="1331"/>
      <c r="GL21" s="1331"/>
      <c r="GM21" s="1331"/>
      <c r="GN21" s="1331" t="str">
        <f>MID(SUVAHAVUJ!AG190,10,1)</f>
        <v xml:space="preserve"> </v>
      </c>
      <c r="GO21" s="1331"/>
      <c r="GP21" s="1331"/>
      <c r="GQ21" s="1331"/>
      <c r="GR21" s="1331"/>
      <c r="GS21" s="1331" t="str">
        <f>MID(SUVAHAVUJ!AG190,11,1)</f>
        <v>0</v>
      </c>
      <c r="GT21" s="1331"/>
      <c r="GU21" s="1331"/>
      <c r="GV21" s="1331"/>
      <c r="GW21" s="1332"/>
    </row>
    <row r="22" spans="1:205" ht="24.6" customHeight="1" x14ac:dyDescent="0.2">
      <c r="B22" s="1459" t="s">
        <v>2630</v>
      </c>
      <c r="C22" s="1460"/>
      <c r="D22" s="1460"/>
      <c r="E22" s="1460"/>
      <c r="F22" s="1460"/>
      <c r="G22" s="1460"/>
      <c r="H22" s="1460"/>
      <c r="I22" s="1460"/>
      <c r="J22" s="1460"/>
      <c r="K22" s="1461"/>
      <c r="L22" s="1435" t="str">
        <f>SUVAHAVUJ!$D$191</f>
        <v>Výnosy z precenenia cenných papierov a výnosy z derivátových operácií (664, 667)</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355" t="s">
        <v>921</v>
      </c>
      <c r="BX22" s="1356"/>
      <c r="BY22" s="1356"/>
      <c r="BZ22" s="1356"/>
      <c r="CA22" s="1356"/>
      <c r="CB22" s="1356"/>
      <c r="CC22" s="1356"/>
      <c r="CD22" s="1357"/>
      <c r="CE22" s="1306" t="str">
        <f>MID(SUVAHAVUJ!AF191,1,1)</f>
        <v xml:space="preserve"> </v>
      </c>
      <c r="CF22" s="1306"/>
      <c r="CG22" s="1306"/>
      <c r="CH22" s="1306"/>
      <c r="CI22" s="1306"/>
      <c r="CJ22" s="1306" t="str">
        <f>MID(SUVAHAVUJ!AF191,2,1)</f>
        <v xml:space="preserve"> </v>
      </c>
      <c r="CK22" s="1306"/>
      <c r="CL22" s="1306"/>
      <c r="CM22" s="1306"/>
      <c r="CN22" s="1306"/>
      <c r="CO22" s="1306"/>
      <c r="CP22" s="1306" t="str">
        <f>MID(SUVAHAVUJ!AF191,3,1)</f>
        <v xml:space="preserve"> </v>
      </c>
      <c r="CQ22" s="1306"/>
      <c r="CR22" s="1306"/>
      <c r="CS22" s="1306"/>
      <c r="CT22" s="1306"/>
      <c r="CU22" s="1306" t="str">
        <f>MID(SUVAHAVUJ!AF191,4,1)</f>
        <v xml:space="preserve"> </v>
      </c>
      <c r="CV22" s="1306"/>
      <c r="CW22" s="1306"/>
      <c r="CX22" s="1306"/>
      <c r="CY22" s="1306"/>
      <c r="CZ22" s="1306"/>
      <c r="DA22" s="1306" t="str">
        <f>MID(SUVAHAVUJ!AF191,5,1)</f>
        <v xml:space="preserve"> </v>
      </c>
      <c r="DB22" s="1306"/>
      <c r="DC22" s="1306"/>
      <c r="DD22" s="1306"/>
      <c r="DE22" s="1306"/>
      <c r="DF22" s="1306" t="str">
        <f>MID(SUVAHAVUJ!AF191,6,1)</f>
        <v xml:space="preserve"> </v>
      </c>
      <c r="DG22" s="1306"/>
      <c r="DH22" s="1306"/>
      <c r="DI22" s="1306"/>
      <c r="DJ22" s="1306"/>
      <c r="DK22" s="1306"/>
      <c r="DL22" s="1306" t="str">
        <f>MID(SUVAHAVUJ!AF191,7,1)</f>
        <v xml:space="preserve"> </v>
      </c>
      <c r="DM22" s="1306"/>
      <c r="DN22" s="1306"/>
      <c r="DO22" s="1306"/>
      <c r="DP22" s="1306"/>
      <c r="DQ22" s="1306"/>
      <c r="DR22" s="1306" t="str">
        <f>MID(SUVAHAVUJ!AF191,8,1)</f>
        <v xml:space="preserve"> </v>
      </c>
      <c r="DS22" s="1306"/>
      <c r="DT22" s="1306"/>
      <c r="DU22" s="1306"/>
      <c r="DV22" s="1306"/>
      <c r="DW22" s="1333" t="str">
        <f>MID(SUVAHAVUJ!AF191,9,1)</f>
        <v xml:space="preserve"> </v>
      </c>
      <c r="DX22" s="1333"/>
      <c r="DY22" s="1333"/>
      <c r="DZ22" s="1333"/>
      <c r="EA22" s="1333"/>
      <c r="EB22" s="1333"/>
      <c r="EC22" s="1333" t="str">
        <f>MID(SUVAHAVUJ!AF191,10,1)</f>
        <v xml:space="preserve"> </v>
      </c>
      <c r="ED22" s="1333"/>
      <c r="EE22" s="1333"/>
      <c r="EF22" s="1333"/>
      <c r="EG22" s="1333"/>
      <c r="EH22" s="1306" t="str">
        <f>MID(SUVAHAVUJ!AF191,11,1)</f>
        <v>0</v>
      </c>
      <c r="EI22" s="1306"/>
      <c r="EJ22" s="1306"/>
      <c r="EK22" s="1306"/>
      <c r="EL22" s="1306"/>
      <c r="EM22" s="1316"/>
      <c r="EN22" s="354"/>
      <c r="EO22" s="355"/>
      <c r="EP22" s="1306" t="str">
        <f>MID(SUVAHAVUJ!AG191,1,1)</f>
        <v xml:space="preserve"> </v>
      </c>
      <c r="EQ22" s="1306"/>
      <c r="ER22" s="1306"/>
      <c r="ES22" s="1306"/>
      <c r="ET22" s="1306"/>
      <c r="EU22" s="1306"/>
      <c r="EV22" s="1306" t="str">
        <f>MID(SUVAHAVUJ!AG191,2,1)</f>
        <v xml:space="preserve"> </v>
      </c>
      <c r="EW22" s="1306"/>
      <c r="EX22" s="1306"/>
      <c r="EY22" s="1306"/>
      <c r="EZ22" s="1306"/>
      <c r="FA22" s="1306" t="str">
        <f>MID(SUVAHAVUJ!AG191,3,1)</f>
        <v xml:space="preserve"> </v>
      </c>
      <c r="FB22" s="1306"/>
      <c r="FC22" s="1306"/>
      <c r="FD22" s="1306"/>
      <c r="FE22" s="1306"/>
      <c r="FF22" s="1306"/>
      <c r="FG22" s="1306" t="str">
        <f>MID(SUVAHAVUJ!AG191,4,1)</f>
        <v xml:space="preserve"> </v>
      </c>
      <c r="FH22" s="1306"/>
      <c r="FI22" s="1306"/>
      <c r="FJ22" s="1306"/>
      <c r="FK22" s="1306"/>
      <c r="FL22" s="1307" t="str">
        <f>MID(SUVAHAVUJ!AG191,5,1)</f>
        <v xml:space="preserve"> </v>
      </c>
      <c r="FM22" s="1307"/>
      <c r="FN22" s="1307"/>
      <c r="FO22" s="1307"/>
      <c r="FP22" s="1307"/>
      <c r="FQ22" s="1307"/>
      <c r="FR22" s="1307" t="str">
        <f>MID(SUVAHAVUJ!AG191,6,1)</f>
        <v xml:space="preserve"> </v>
      </c>
      <c r="FS22" s="1307"/>
      <c r="FT22" s="1307"/>
      <c r="FU22" s="1307"/>
      <c r="FV22" s="1307"/>
      <c r="FW22" s="1331" t="str">
        <f>MID(SUVAHAVUJ!AG191,7,1)</f>
        <v xml:space="preserve"> </v>
      </c>
      <c r="FX22" s="1331"/>
      <c r="FY22" s="1331"/>
      <c r="FZ22" s="1331"/>
      <c r="GA22" s="1331"/>
      <c r="GB22" s="1331"/>
      <c r="GC22" s="1331" t="str">
        <f>MID(SUVAHAVUJ!AG191,8,1)</f>
        <v xml:space="preserve"> </v>
      </c>
      <c r="GD22" s="1331"/>
      <c r="GE22" s="1331"/>
      <c r="GF22" s="1331"/>
      <c r="GG22" s="1331"/>
      <c r="GH22" s="1331" t="str">
        <f>MID(SUVAHAVUJ!AG191,9,1)</f>
        <v xml:space="preserve"> </v>
      </c>
      <c r="GI22" s="1331"/>
      <c r="GJ22" s="1331"/>
      <c r="GK22" s="1331"/>
      <c r="GL22" s="1331"/>
      <c r="GM22" s="1331"/>
      <c r="GN22" s="1331" t="str">
        <f>MID(SUVAHAVUJ!AG191,10,1)</f>
        <v xml:space="preserve"> </v>
      </c>
      <c r="GO22" s="1331"/>
      <c r="GP22" s="1331"/>
      <c r="GQ22" s="1331"/>
      <c r="GR22" s="1331"/>
      <c r="GS22" s="1331" t="str">
        <f>MID(SUVAHAVUJ!AG191,11,1)</f>
        <v>0</v>
      </c>
      <c r="GT22" s="1331"/>
      <c r="GU22" s="1331"/>
      <c r="GV22" s="1331"/>
      <c r="GW22" s="1332"/>
    </row>
    <row r="23" spans="1:205" ht="24.6" customHeight="1" x14ac:dyDescent="0.2">
      <c r="B23" s="1459" t="s">
        <v>2634</v>
      </c>
      <c r="C23" s="1460"/>
      <c r="D23" s="1460"/>
      <c r="E23" s="1460"/>
      <c r="F23" s="1460"/>
      <c r="G23" s="1460"/>
      <c r="H23" s="1460"/>
      <c r="I23" s="1460"/>
      <c r="J23" s="1460"/>
      <c r="K23" s="1461"/>
      <c r="L23" s="1435" t="str">
        <f>SUVAHAVUJ!$D$192</f>
        <v>Ostatné výnosy z finančnej činnosti (668)</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355" t="s">
        <v>1961</v>
      </c>
      <c r="BX23" s="1356"/>
      <c r="BY23" s="1356"/>
      <c r="BZ23" s="1356"/>
      <c r="CA23" s="1356"/>
      <c r="CB23" s="1356"/>
      <c r="CC23" s="1356"/>
      <c r="CD23" s="1357"/>
      <c r="CE23" s="1306" t="str">
        <f>MID(SUVAHAVUJ!AF192,1,1)</f>
        <v xml:space="preserve"> </v>
      </c>
      <c r="CF23" s="1306"/>
      <c r="CG23" s="1306"/>
      <c r="CH23" s="1306"/>
      <c r="CI23" s="1306"/>
      <c r="CJ23" s="1306" t="str">
        <f>MID(SUVAHAVUJ!AF192,2,1)</f>
        <v xml:space="preserve"> </v>
      </c>
      <c r="CK23" s="1306"/>
      <c r="CL23" s="1306"/>
      <c r="CM23" s="1306"/>
      <c r="CN23" s="1306"/>
      <c r="CO23" s="1306"/>
      <c r="CP23" s="1306" t="str">
        <f>MID(SUVAHAVUJ!AF192,3,1)</f>
        <v xml:space="preserve"> </v>
      </c>
      <c r="CQ23" s="1306"/>
      <c r="CR23" s="1306"/>
      <c r="CS23" s="1306"/>
      <c r="CT23" s="1306"/>
      <c r="CU23" s="1306" t="str">
        <f>MID(SUVAHAVUJ!AF192,4,1)</f>
        <v xml:space="preserve"> </v>
      </c>
      <c r="CV23" s="1306"/>
      <c r="CW23" s="1306"/>
      <c r="CX23" s="1306"/>
      <c r="CY23" s="1306"/>
      <c r="CZ23" s="1306"/>
      <c r="DA23" s="1306" t="str">
        <f>MID(SUVAHAVUJ!AF192,5,1)</f>
        <v xml:space="preserve"> </v>
      </c>
      <c r="DB23" s="1306"/>
      <c r="DC23" s="1306"/>
      <c r="DD23" s="1306"/>
      <c r="DE23" s="1306"/>
      <c r="DF23" s="1306" t="str">
        <f>MID(SUVAHAVUJ!AF192,6,1)</f>
        <v xml:space="preserve"> </v>
      </c>
      <c r="DG23" s="1306"/>
      <c r="DH23" s="1306"/>
      <c r="DI23" s="1306"/>
      <c r="DJ23" s="1306"/>
      <c r="DK23" s="1306"/>
      <c r="DL23" s="1306" t="str">
        <f>MID(SUVAHAVUJ!AF192,7,1)</f>
        <v xml:space="preserve"> </v>
      </c>
      <c r="DM23" s="1306"/>
      <c r="DN23" s="1306"/>
      <c r="DO23" s="1306"/>
      <c r="DP23" s="1306"/>
      <c r="DQ23" s="1306"/>
      <c r="DR23" s="1306" t="str">
        <f>MID(SUVAHAVUJ!AF192,8,1)</f>
        <v xml:space="preserve"> </v>
      </c>
      <c r="DS23" s="1306"/>
      <c r="DT23" s="1306"/>
      <c r="DU23" s="1306"/>
      <c r="DV23" s="1306"/>
      <c r="DW23" s="1333" t="str">
        <f>MID(SUVAHAVUJ!AF192,9,1)</f>
        <v xml:space="preserve"> </v>
      </c>
      <c r="DX23" s="1333"/>
      <c r="DY23" s="1333"/>
      <c r="DZ23" s="1333"/>
      <c r="EA23" s="1333"/>
      <c r="EB23" s="1333"/>
      <c r="EC23" s="1333" t="str">
        <f>MID(SUVAHAVUJ!AF192,10,1)</f>
        <v xml:space="preserve"> </v>
      </c>
      <c r="ED23" s="1333"/>
      <c r="EE23" s="1333"/>
      <c r="EF23" s="1333"/>
      <c r="EG23" s="1333"/>
      <c r="EH23" s="1306" t="str">
        <f>MID(SUVAHAVUJ!AF192,11,1)</f>
        <v>0</v>
      </c>
      <c r="EI23" s="1306"/>
      <c r="EJ23" s="1306"/>
      <c r="EK23" s="1306"/>
      <c r="EL23" s="1306"/>
      <c r="EM23" s="1316"/>
      <c r="EN23" s="354"/>
      <c r="EO23" s="355"/>
      <c r="EP23" s="1306" t="str">
        <f>MID(SUVAHAVUJ!AG192,1,1)</f>
        <v xml:space="preserve"> </v>
      </c>
      <c r="EQ23" s="1306"/>
      <c r="ER23" s="1306"/>
      <c r="ES23" s="1306"/>
      <c r="ET23" s="1306"/>
      <c r="EU23" s="1306"/>
      <c r="EV23" s="1306" t="str">
        <f>MID(SUVAHAVUJ!AG192,2,1)</f>
        <v xml:space="preserve"> </v>
      </c>
      <c r="EW23" s="1306"/>
      <c r="EX23" s="1306"/>
      <c r="EY23" s="1306"/>
      <c r="EZ23" s="1306"/>
      <c r="FA23" s="1306" t="str">
        <f>MID(SUVAHAVUJ!AG192,3,1)</f>
        <v xml:space="preserve"> </v>
      </c>
      <c r="FB23" s="1306"/>
      <c r="FC23" s="1306"/>
      <c r="FD23" s="1306"/>
      <c r="FE23" s="1306"/>
      <c r="FF23" s="1306"/>
      <c r="FG23" s="1306" t="str">
        <f>MID(SUVAHAVUJ!AG192,4,1)</f>
        <v xml:space="preserve"> </v>
      </c>
      <c r="FH23" s="1306"/>
      <c r="FI23" s="1306"/>
      <c r="FJ23" s="1306"/>
      <c r="FK23" s="1306"/>
      <c r="FL23" s="1307" t="str">
        <f>MID(SUVAHAVUJ!AG192,5,1)</f>
        <v xml:space="preserve"> </v>
      </c>
      <c r="FM23" s="1307"/>
      <c r="FN23" s="1307"/>
      <c r="FO23" s="1307"/>
      <c r="FP23" s="1307"/>
      <c r="FQ23" s="1307"/>
      <c r="FR23" s="1307" t="str">
        <f>MID(SUVAHAVUJ!AG192,6,1)</f>
        <v xml:space="preserve"> </v>
      </c>
      <c r="FS23" s="1307"/>
      <c r="FT23" s="1307"/>
      <c r="FU23" s="1307"/>
      <c r="FV23" s="1307"/>
      <c r="FW23" s="1331" t="str">
        <f>MID(SUVAHAVUJ!AG192,7,1)</f>
        <v xml:space="preserve"> </v>
      </c>
      <c r="FX23" s="1331"/>
      <c r="FY23" s="1331"/>
      <c r="FZ23" s="1331"/>
      <c r="GA23" s="1331"/>
      <c r="GB23" s="1331"/>
      <c r="GC23" s="1331" t="str">
        <f>MID(SUVAHAVUJ!AG192,8,1)</f>
        <v xml:space="preserve"> </v>
      </c>
      <c r="GD23" s="1331"/>
      <c r="GE23" s="1331"/>
      <c r="GF23" s="1331"/>
      <c r="GG23" s="1331"/>
      <c r="GH23" s="1331" t="str">
        <f>MID(SUVAHAVUJ!AG192,9,1)</f>
        <v xml:space="preserve"> </v>
      </c>
      <c r="GI23" s="1331"/>
      <c r="GJ23" s="1331"/>
      <c r="GK23" s="1331"/>
      <c r="GL23" s="1331"/>
      <c r="GM23" s="1331"/>
      <c r="GN23" s="1331" t="str">
        <f>MID(SUVAHAVUJ!AG192,10,1)</f>
        <v xml:space="preserve"> </v>
      </c>
      <c r="GO23" s="1331"/>
      <c r="GP23" s="1331"/>
      <c r="GQ23" s="1331"/>
      <c r="GR23" s="1331"/>
      <c r="GS23" s="1331" t="str">
        <f>MID(SUVAHAVUJ!AG192,11,1)</f>
        <v>0</v>
      </c>
      <c r="GT23" s="1331"/>
      <c r="GU23" s="1331"/>
      <c r="GV23" s="1331"/>
      <c r="GW23" s="1332"/>
    </row>
    <row r="24" spans="1:205" ht="24.6" customHeight="1" x14ac:dyDescent="0.2">
      <c r="A24" s="134"/>
      <c r="B24" s="1465" t="s">
        <v>2497</v>
      </c>
      <c r="C24" s="1466"/>
      <c r="D24" s="1466"/>
      <c r="E24" s="1466"/>
      <c r="F24" s="1466"/>
      <c r="G24" s="1466"/>
      <c r="H24" s="1466"/>
      <c r="I24" s="1466"/>
      <c r="J24" s="1466"/>
      <c r="K24" s="1467"/>
      <c r="L24" s="1437" t="str">
        <f>SUVAHAVUJ!$D$193</f>
        <v>Náklady na finančnú činnosť spolu r. 46 + r. 47 + r. 48
+ r. 49 + r. 52 + r. 53 + r. 54</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347" t="s">
        <v>916</v>
      </c>
      <c r="BX24" s="1348"/>
      <c r="BY24" s="1348"/>
      <c r="BZ24" s="1348"/>
      <c r="CA24" s="1348"/>
      <c r="CB24" s="1348"/>
      <c r="CC24" s="1348"/>
      <c r="CD24" s="1349"/>
      <c r="CE24" s="1306" t="str">
        <f>MID(SUVAHAVUJ!AF193,1,1)</f>
        <v xml:space="preserve"> </v>
      </c>
      <c r="CF24" s="1306"/>
      <c r="CG24" s="1306"/>
      <c r="CH24" s="1306"/>
      <c r="CI24" s="1306"/>
      <c r="CJ24" s="1306" t="str">
        <f>MID(SUVAHAVUJ!AF193,2,1)</f>
        <v xml:space="preserve"> </v>
      </c>
      <c r="CK24" s="1306"/>
      <c r="CL24" s="1306"/>
      <c r="CM24" s="1306"/>
      <c r="CN24" s="1306"/>
      <c r="CO24" s="1306"/>
      <c r="CP24" s="1306" t="str">
        <f>MID(SUVAHAVUJ!AF193,3,1)</f>
        <v xml:space="preserve"> </v>
      </c>
      <c r="CQ24" s="1306"/>
      <c r="CR24" s="1306"/>
      <c r="CS24" s="1306"/>
      <c r="CT24" s="1306"/>
      <c r="CU24" s="1306" t="str">
        <f>MID(SUVAHAVUJ!AF193,4,1)</f>
        <v xml:space="preserve"> </v>
      </c>
      <c r="CV24" s="1306"/>
      <c r="CW24" s="1306"/>
      <c r="CX24" s="1306"/>
      <c r="CY24" s="1306"/>
      <c r="CZ24" s="1306"/>
      <c r="DA24" s="1306" t="str">
        <f>MID(SUVAHAVUJ!AF193,5,1)</f>
        <v xml:space="preserve"> </v>
      </c>
      <c r="DB24" s="1306"/>
      <c r="DC24" s="1306"/>
      <c r="DD24" s="1306"/>
      <c r="DE24" s="1306"/>
      <c r="DF24" s="1306" t="str">
        <f>MID(SUVAHAVUJ!AF193,6,1)</f>
        <v xml:space="preserve"> </v>
      </c>
      <c r="DG24" s="1306"/>
      <c r="DH24" s="1306"/>
      <c r="DI24" s="1306"/>
      <c r="DJ24" s="1306"/>
      <c r="DK24" s="1306"/>
      <c r="DL24" s="1306" t="str">
        <f>MID(SUVAHAVUJ!AF193,7,1)</f>
        <v xml:space="preserve"> </v>
      </c>
      <c r="DM24" s="1306"/>
      <c r="DN24" s="1306"/>
      <c r="DO24" s="1306"/>
      <c r="DP24" s="1306"/>
      <c r="DQ24" s="1306"/>
      <c r="DR24" s="1306" t="str">
        <f>MID(SUVAHAVUJ!AF193,8,1)</f>
        <v xml:space="preserve"> </v>
      </c>
      <c r="DS24" s="1306"/>
      <c r="DT24" s="1306"/>
      <c r="DU24" s="1306"/>
      <c r="DV24" s="1306"/>
      <c r="DW24" s="1333" t="str">
        <f>MID(SUVAHAVUJ!AF193,9,1)</f>
        <v xml:space="preserve"> </v>
      </c>
      <c r="DX24" s="1333"/>
      <c r="DY24" s="1333"/>
      <c r="DZ24" s="1333"/>
      <c r="EA24" s="1333"/>
      <c r="EB24" s="1333"/>
      <c r="EC24" s="1333" t="str">
        <f>MID(SUVAHAVUJ!AF193,10,1)</f>
        <v xml:space="preserve"> </v>
      </c>
      <c r="ED24" s="1333"/>
      <c r="EE24" s="1333"/>
      <c r="EF24" s="1333"/>
      <c r="EG24" s="1333"/>
      <c r="EH24" s="1306" t="str">
        <f>MID(SUVAHAVUJ!AF193,11,1)</f>
        <v>0</v>
      </c>
      <c r="EI24" s="1306"/>
      <c r="EJ24" s="1306"/>
      <c r="EK24" s="1306"/>
      <c r="EL24" s="1306"/>
      <c r="EM24" s="1316"/>
      <c r="EN24" s="354"/>
      <c r="EO24" s="355"/>
      <c r="EP24" s="1306" t="str">
        <f>MID(SUVAHAVUJ!AG193,1,1)</f>
        <v xml:space="preserve"> </v>
      </c>
      <c r="EQ24" s="1306"/>
      <c r="ER24" s="1306"/>
      <c r="ES24" s="1306"/>
      <c r="ET24" s="1306"/>
      <c r="EU24" s="1306"/>
      <c r="EV24" s="1306" t="str">
        <f>MID(SUVAHAVUJ!AG193,2,1)</f>
        <v xml:space="preserve"> </v>
      </c>
      <c r="EW24" s="1306"/>
      <c r="EX24" s="1306"/>
      <c r="EY24" s="1306"/>
      <c r="EZ24" s="1306"/>
      <c r="FA24" s="1306" t="str">
        <f>MID(SUVAHAVUJ!AG193,3,1)</f>
        <v xml:space="preserve"> </v>
      </c>
      <c r="FB24" s="1306"/>
      <c r="FC24" s="1306"/>
      <c r="FD24" s="1306"/>
      <c r="FE24" s="1306"/>
      <c r="FF24" s="1306"/>
      <c r="FG24" s="1306" t="str">
        <f>MID(SUVAHAVUJ!AG193,4,1)</f>
        <v xml:space="preserve"> </v>
      </c>
      <c r="FH24" s="1306"/>
      <c r="FI24" s="1306"/>
      <c r="FJ24" s="1306"/>
      <c r="FK24" s="1306"/>
      <c r="FL24" s="1307" t="str">
        <f>MID(SUVAHAVUJ!AG193,5,1)</f>
        <v xml:space="preserve"> </v>
      </c>
      <c r="FM24" s="1307"/>
      <c r="FN24" s="1307"/>
      <c r="FO24" s="1307"/>
      <c r="FP24" s="1307"/>
      <c r="FQ24" s="1307"/>
      <c r="FR24" s="1307" t="str">
        <f>MID(SUVAHAVUJ!AG193,6,1)</f>
        <v xml:space="preserve"> </v>
      </c>
      <c r="FS24" s="1307"/>
      <c r="FT24" s="1307"/>
      <c r="FU24" s="1307"/>
      <c r="FV24" s="1307"/>
      <c r="FW24" s="1331" t="str">
        <f>MID(SUVAHAVUJ!AG193,7,1)</f>
        <v xml:space="preserve"> </v>
      </c>
      <c r="FX24" s="1331"/>
      <c r="FY24" s="1331"/>
      <c r="FZ24" s="1331"/>
      <c r="GA24" s="1331"/>
      <c r="GB24" s="1331"/>
      <c r="GC24" s="1331" t="str">
        <f>MID(SUVAHAVUJ!AG193,8,1)</f>
        <v xml:space="preserve"> </v>
      </c>
      <c r="GD24" s="1331"/>
      <c r="GE24" s="1331"/>
      <c r="GF24" s="1331"/>
      <c r="GG24" s="1331"/>
      <c r="GH24" s="1331" t="str">
        <f>MID(SUVAHAVUJ!AG193,9,1)</f>
        <v xml:space="preserve"> </v>
      </c>
      <c r="GI24" s="1331"/>
      <c r="GJ24" s="1331"/>
      <c r="GK24" s="1331"/>
      <c r="GL24" s="1331"/>
      <c r="GM24" s="1331"/>
      <c r="GN24" s="1331" t="str">
        <f>MID(SUVAHAVUJ!AG193,10,1)</f>
        <v xml:space="preserve"> </v>
      </c>
      <c r="GO24" s="1331"/>
      <c r="GP24" s="1331"/>
      <c r="GQ24" s="1331"/>
      <c r="GR24" s="1331"/>
      <c r="GS24" s="1331" t="str">
        <f>MID(SUVAHAVUJ!AG193,11,1)</f>
        <v>0</v>
      </c>
      <c r="GT24" s="1331"/>
      <c r="GU24" s="1331"/>
      <c r="GV24" s="1331"/>
      <c r="GW24" s="1332"/>
    </row>
    <row r="25" spans="1:205" ht="24.6" customHeight="1" x14ac:dyDescent="0.2">
      <c r="A25" s="134"/>
      <c r="B25" s="1459" t="s">
        <v>2641</v>
      </c>
      <c r="C25" s="1460"/>
      <c r="D25" s="1460"/>
      <c r="E25" s="1460"/>
      <c r="F25" s="1460"/>
      <c r="G25" s="1460"/>
      <c r="H25" s="1460"/>
      <c r="I25" s="1460"/>
      <c r="J25" s="1460"/>
      <c r="K25" s="1461"/>
      <c r="L25" s="1435" t="str">
        <f>SUVAHAVUJ!$D$194</f>
        <v>Predané cenné papiere a podiely (561)</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355" t="s">
        <v>330</v>
      </c>
      <c r="BX25" s="1356"/>
      <c r="BY25" s="1356"/>
      <c r="BZ25" s="1356"/>
      <c r="CA25" s="1356"/>
      <c r="CB25" s="1356"/>
      <c r="CC25" s="1356"/>
      <c r="CD25" s="1357"/>
      <c r="CE25" s="1306" t="str">
        <f>MID(SUVAHAVUJ!AF194,1,1)</f>
        <v xml:space="preserve"> </v>
      </c>
      <c r="CF25" s="1306"/>
      <c r="CG25" s="1306"/>
      <c r="CH25" s="1306"/>
      <c r="CI25" s="1306"/>
      <c r="CJ25" s="1306" t="str">
        <f>MID(SUVAHAVUJ!AF194,2,1)</f>
        <v xml:space="preserve"> </v>
      </c>
      <c r="CK25" s="1306"/>
      <c r="CL25" s="1306"/>
      <c r="CM25" s="1306"/>
      <c r="CN25" s="1306"/>
      <c r="CO25" s="1306"/>
      <c r="CP25" s="1306" t="str">
        <f>MID(SUVAHAVUJ!AF194,3,1)</f>
        <v xml:space="preserve"> </v>
      </c>
      <c r="CQ25" s="1306"/>
      <c r="CR25" s="1306"/>
      <c r="CS25" s="1306"/>
      <c r="CT25" s="1306"/>
      <c r="CU25" s="1306" t="str">
        <f>MID(SUVAHAVUJ!AF194,4,1)</f>
        <v xml:space="preserve"> </v>
      </c>
      <c r="CV25" s="1306"/>
      <c r="CW25" s="1306"/>
      <c r="CX25" s="1306"/>
      <c r="CY25" s="1306"/>
      <c r="CZ25" s="1306"/>
      <c r="DA25" s="1306" t="str">
        <f>MID(SUVAHAVUJ!AF194,5,1)</f>
        <v xml:space="preserve"> </v>
      </c>
      <c r="DB25" s="1306"/>
      <c r="DC25" s="1306"/>
      <c r="DD25" s="1306"/>
      <c r="DE25" s="1306"/>
      <c r="DF25" s="1306" t="str">
        <f>MID(SUVAHAVUJ!AF194,6,1)</f>
        <v xml:space="preserve"> </v>
      </c>
      <c r="DG25" s="1306"/>
      <c r="DH25" s="1306"/>
      <c r="DI25" s="1306"/>
      <c r="DJ25" s="1306"/>
      <c r="DK25" s="1306"/>
      <c r="DL25" s="1306" t="str">
        <f>MID(SUVAHAVUJ!AF194,7,1)</f>
        <v xml:space="preserve"> </v>
      </c>
      <c r="DM25" s="1306"/>
      <c r="DN25" s="1306"/>
      <c r="DO25" s="1306"/>
      <c r="DP25" s="1306"/>
      <c r="DQ25" s="1306"/>
      <c r="DR25" s="1306" t="str">
        <f>MID(SUVAHAVUJ!AF194,8,1)</f>
        <v xml:space="preserve"> </v>
      </c>
      <c r="DS25" s="1306"/>
      <c r="DT25" s="1306"/>
      <c r="DU25" s="1306"/>
      <c r="DV25" s="1306"/>
      <c r="DW25" s="1333" t="str">
        <f>MID(SUVAHAVUJ!AF194,9,1)</f>
        <v xml:space="preserve"> </v>
      </c>
      <c r="DX25" s="1333"/>
      <c r="DY25" s="1333"/>
      <c r="DZ25" s="1333"/>
      <c r="EA25" s="1333"/>
      <c r="EB25" s="1333"/>
      <c r="EC25" s="1333" t="str">
        <f>MID(SUVAHAVUJ!AF194,10,1)</f>
        <v xml:space="preserve"> </v>
      </c>
      <c r="ED25" s="1333"/>
      <c r="EE25" s="1333"/>
      <c r="EF25" s="1333"/>
      <c r="EG25" s="1333"/>
      <c r="EH25" s="1306" t="str">
        <f>MID(SUVAHAVUJ!AF194,11,1)</f>
        <v>0</v>
      </c>
      <c r="EI25" s="1306"/>
      <c r="EJ25" s="1306"/>
      <c r="EK25" s="1306"/>
      <c r="EL25" s="1306"/>
      <c r="EM25" s="1316"/>
      <c r="EN25" s="354"/>
      <c r="EO25" s="355"/>
      <c r="EP25" s="1306" t="str">
        <f>MID(SUVAHAVUJ!AG194,1,1)</f>
        <v xml:space="preserve"> </v>
      </c>
      <c r="EQ25" s="1306"/>
      <c r="ER25" s="1306"/>
      <c r="ES25" s="1306"/>
      <c r="ET25" s="1306"/>
      <c r="EU25" s="1306"/>
      <c r="EV25" s="1306" t="str">
        <f>MID(SUVAHAVUJ!AG194,2,1)</f>
        <v xml:space="preserve"> </v>
      </c>
      <c r="EW25" s="1306"/>
      <c r="EX25" s="1306"/>
      <c r="EY25" s="1306"/>
      <c r="EZ25" s="1306"/>
      <c r="FA25" s="1306" t="str">
        <f>MID(SUVAHAVUJ!AG194,3,1)</f>
        <v xml:space="preserve"> </v>
      </c>
      <c r="FB25" s="1306"/>
      <c r="FC25" s="1306"/>
      <c r="FD25" s="1306"/>
      <c r="FE25" s="1306"/>
      <c r="FF25" s="1306"/>
      <c r="FG25" s="1306" t="str">
        <f>MID(SUVAHAVUJ!AG194,4,1)</f>
        <v xml:space="preserve"> </v>
      </c>
      <c r="FH25" s="1306"/>
      <c r="FI25" s="1306"/>
      <c r="FJ25" s="1306"/>
      <c r="FK25" s="1306"/>
      <c r="FL25" s="1307" t="str">
        <f>MID(SUVAHAVUJ!AG194,5,1)</f>
        <v xml:space="preserve"> </v>
      </c>
      <c r="FM25" s="1307"/>
      <c r="FN25" s="1307"/>
      <c r="FO25" s="1307"/>
      <c r="FP25" s="1307"/>
      <c r="FQ25" s="1307"/>
      <c r="FR25" s="1307" t="str">
        <f>MID(SUVAHAVUJ!AG194,6,1)</f>
        <v xml:space="preserve"> </v>
      </c>
      <c r="FS25" s="1307"/>
      <c r="FT25" s="1307"/>
      <c r="FU25" s="1307"/>
      <c r="FV25" s="1307"/>
      <c r="FW25" s="1331" t="str">
        <f>MID(SUVAHAVUJ!AG194,7,1)</f>
        <v xml:space="preserve"> </v>
      </c>
      <c r="FX25" s="1331"/>
      <c r="FY25" s="1331"/>
      <c r="FZ25" s="1331"/>
      <c r="GA25" s="1331"/>
      <c r="GB25" s="1331"/>
      <c r="GC25" s="1331" t="str">
        <f>MID(SUVAHAVUJ!AG194,8,1)</f>
        <v xml:space="preserve"> </v>
      </c>
      <c r="GD25" s="1331"/>
      <c r="GE25" s="1331"/>
      <c r="GF25" s="1331"/>
      <c r="GG25" s="1331"/>
      <c r="GH25" s="1331" t="str">
        <f>MID(SUVAHAVUJ!AG194,9,1)</f>
        <v xml:space="preserve"> </v>
      </c>
      <c r="GI25" s="1331"/>
      <c r="GJ25" s="1331"/>
      <c r="GK25" s="1331"/>
      <c r="GL25" s="1331"/>
      <c r="GM25" s="1331"/>
      <c r="GN25" s="1331" t="str">
        <f>MID(SUVAHAVUJ!AG194,10,1)</f>
        <v xml:space="preserve"> </v>
      </c>
      <c r="GO25" s="1331"/>
      <c r="GP25" s="1331"/>
      <c r="GQ25" s="1331"/>
      <c r="GR25" s="1331"/>
      <c r="GS25" s="1331" t="str">
        <f>MID(SUVAHAVUJ!AG194,11,1)</f>
        <v>0</v>
      </c>
      <c r="GT25" s="1331"/>
      <c r="GU25" s="1331"/>
      <c r="GV25" s="1331"/>
      <c r="GW25" s="1332"/>
    </row>
    <row r="26" spans="1:205" ht="24.6" customHeight="1" x14ac:dyDescent="0.2">
      <c r="A26" s="134"/>
      <c r="B26" s="1459" t="s">
        <v>2644</v>
      </c>
      <c r="C26" s="1460"/>
      <c r="D26" s="1460"/>
      <c r="E26" s="1460"/>
      <c r="F26" s="1460"/>
      <c r="G26" s="1460"/>
      <c r="H26" s="1460"/>
      <c r="I26" s="1460"/>
      <c r="J26" s="1460"/>
      <c r="K26" s="1461"/>
      <c r="L26" s="1435" t="str">
        <f>SUVAHAVUJ!$D$195</f>
        <v>Náklady na krátkodobý finančný majetok (566)</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355" t="s">
        <v>333</v>
      </c>
      <c r="BX26" s="1356"/>
      <c r="BY26" s="1356"/>
      <c r="BZ26" s="1356"/>
      <c r="CA26" s="1356"/>
      <c r="CB26" s="1356"/>
      <c r="CC26" s="1356"/>
      <c r="CD26" s="1357"/>
      <c r="CE26" s="1306" t="str">
        <f>MID(SUVAHAVUJ!AF195,1,1)</f>
        <v xml:space="preserve"> </v>
      </c>
      <c r="CF26" s="1306"/>
      <c r="CG26" s="1306"/>
      <c r="CH26" s="1306"/>
      <c r="CI26" s="1306"/>
      <c r="CJ26" s="1306" t="str">
        <f>MID(SUVAHAVUJ!AF195,2,1)</f>
        <v xml:space="preserve"> </v>
      </c>
      <c r="CK26" s="1306"/>
      <c r="CL26" s="1306"/>
      <c r="CM26" s="1306"/>
      <c r="CN26" s="1306"/>
      <c r="CO26" s="1306"/>
      <c r="CP26" s="1306" t="str">
        <f>MID(SUVAHAVUJ!AF195,3,1)</f>
        <v xml:space="preserve"> </v>
      </c>
      <c r="CQ26" s="1306"/>
      <c r="CR26" s="1306"/>
      <c r="CS26" s="1306"/>
      <c r="CT26" s="1306"/>
      <c r="CU26" s="1306" t="str">
        <f>MID(SUVAHAVUJ!AF195,4,1)</f>
        <v xml:space="preserve"> </v>
      </c>
      <c r="CV26" s="1306"/>
      <c r="CW26" s="1306"/>
      <c r="CX26" s="1306"/>
      <c r="CY26" s="1306"/>
      <c r="CZ26" s="1306"/>
      <c r="DA26" s="1306" t="str">
        <f>MID(SUVAHAVUJ!AF195,5,1)</f>
        <v xml:space="preserve"> </v>
      </c>
      <c r="DB26" s="1306"/>
      <c r="DC26" s="1306"/>
      <c r="DD26" s="1306"/>
      <c r="DE26" s="1306"/>
      <c r="DF26" s="1306" t="str">
        <f>MID(SUVAHAVUJ!AF195,6,1)</f>
        <v xml:space="preserve"> </v>
      </c>
      <c r="DG26" s="1306"/>
      <c r="DH26" s="1306"/>
      <c r="DI26" s="1306"/>
      <c r="DJ26" s="1306"/>
      <c r="DK26" s="1306"/>
      <c r="DL26" s="1306" t="str">
        <f>MID(SUVAHAVUJ!AF195,7,1)</f>
        <v xml:space="preserve"> </v>
      </c>
      <c r="DM26" s="1306"/>
      <c r="DN26" s="1306"/>
      <c r="DO26" s="1306"/>
      <c r="DP26" s="1306"/>
      <c r="DQ26" s="1306"/>
      <c r="DR26" s="1306" t="str">
        <f>MID(SUVAHAVUJ!AF195,8,1)</f>
        <v xml:space="preserve"> </v>
      </c>
      <c r="DS26" s="1306"/>
      <c r="DT26" s="1306"/>
      <c r="DU26" s="1306"/>
      <c r="DV26" s="1306"/>
      <c r="DW26" s="1333" t="str">
        <f>MID(SUVAHAVUJ!AF195,9,1)</f>
        <v xml:space="preserve"> </v>
      </c>
      <c r="DX26" s="1333"/>
      <c r="DY26" s="1333"/>
      <c r="DZ26" s="1333"/>
      <c r="EA26" s="1333"/>
      <c r="EB26" s="1333"/>
      <c r="EC26" s="1333" t="str">
        <f>MID(SUVAHAVUJ!AF195,10,1)</f>
        <v xml:space="preserve"> </v>
      </c>
      <c r="ED26" s="1333"/>
      <c r="EE26" s="1333"/>
      <c r="EF26" s="1333"/>
      <c r="EG26" s="1333"/>
      <c r="EH26" s="1306" t="str">
        <f>MID(SUVAHAVUJ!AF195,11,1)</f>
        <v>0</v>
      </c>
      <c r="EI26" s="1306"/>
      <c r="EJ26" s="1306"/>
      <c r="EK26" s="1306"/>
      <c r="EL26" s="1306"/>
      <c r="EM26" s="1316"/>
      <c r="EN26" s="354"/>
      <c r="EO26" s="355"/>
      <c r="EP26" s="1306" t="str">
        <f>MID(SUVAHAVUJ!AG195,1,1)</f>
        <v xml:space="preserve"> </v>
      </c>
      <c r="EQ26" s="1306"/>
      <c r="ER26" s="1306"/>
      <c r="ES26" s="1306"/>
      <c r="ET26" s="1306"/>
      <c r="EU26" s="1306"/>
      <c r="EV26" s="1306" t="str">
        <f>MID(SUVAHAVUJ!AG195,2,1)</f>
        <v xml:space="preserve"> </v>
      </c>
      <c r="EW26" s="1306"/>
      <c r="EX26" s="1306"/>
      <c r="EY26" s="1306"/>
      <c r="EZ26" s="1306"/>
      <c r="FA26" s="1306" t="str">
        <f>MID(SUVAHAVUJ!AG195,3,1)</f>
        <v xml:space="preserve"> </v>
      </c>
      <c r="FB26" s="1306"/>
      <c r="FC26" s="1306"/>
      <c r="FD26" s="1306"/>
      <c r="FE26" s="1306"/>
      <c r="FF26" s="1306"/>
      <c r="FG26" s="1306" t="str">
        <f>MID(SUVAHAVUJ!AG195,4,1)</f>
        <v xml:space="preserve"> </v>
      </c>
      <c r="FH26" s="1306"/>
      <c r="FI26" s="1306"/>
      <c r="FJ26" s="1306"/>
      <c r="FK26" s="1306"/>
      <c r="FL26" s="1307" t="str">
        <f>MID(SUVAHAVUJ!AG195,5,1)</f>
        <v xml:space="preserve"> </v>
      </c>
      <c r="FM26" s="1307"/>
      <c r="FN26" s="1307"/>
      <c r="FO26" s="1307"/>
      <c r="FP26" s="1307"/>
      <c r="FQ26" s="1307"/>
      <c r="FR26" s="1307" t="str">
        <f>MID(SUVAHAVUJ!AG195,6,1)</f>
        <v xml:space="preserve"> </v>
      </c>
      <c r="FS26" s="1307"/>
      <c r="FT26" s="1307"/>
      <c r="FU26" s="1307"/>
      <c r="FV26" s="1307"/>
      <c r="FW26" s="1331" t="str">
        <f>MID(SUVAHAVUJ!AG195,7,1)</f>
        <v xml:space="preserve"> </v>
      </c>
      <c r="FX26" s="1331"/>
      <c r="FY26" s="1331"/>
      <c r="FZ26" s="1331"/>
      <c r="GA26" s="1331"/>
      <c r="GB26" s="1331"/>
      <c r="GC26" s="1331" t="str">
        <f>MID(SUVAHAVUJ!AG195,8,1)</f>
        <v xml:space="preserve"> </v>
      </c>
      <c r="GD26" s="1331"/>
      <c r="GE26" s="1331"/>
      <c r="GF26" s="1331"/>
      <c r="GG26" s="1331"/>
      <c r="GH26" s="1331" t="str">
        <f>MID(SUVAHAVUJ!AG195,9,1)</f>
        <v xml:space="preserve"> </v>
      </c>
      <c r="GI26" s="1331"/>
      <c r="GJ26" s="1331"/>
      <c r="GK26" s="1331"/>
      <c r="GL26" s="1331"/>
      <c r="GM26" s="1331"/>
      <c r="GN26" s="1331" t="str">
        <f>MID(SUVAHAVUJ!AG195,10,1)</f>
        <v xml:space="preserve"> </v>
      </c>
      <c r="GO26" s="1331"/>
      <c r="GP26" s="1331"/>
      <c r="GQ26" s="1331"/>
      <c r="GR26" s="1331"/>
      <c r="GS26" s="1331" t="str">
        <f>MID(SUVAHAVUJ!AG195,11,1)</f>
        <v>0</v>
      </c>
      <c r="GT26" s="1331"/>
      <c r="GU26" s="1331"/>
      <c r="GV26" s="1331"/>
      <c r="GW26" s="1332"/>
    </row>
    <row r="27" spans="1:205" ht="24.6" customHeight="1" x14ac:dyDescent="0.2">
      <c r="A27" s="134"/>
      <c r="B27" s="1459" t="s">
        <v>2647</v>
      </c>
      <c r="C27" s="1460"/>
      <c r="D27" s="1460"/>
      <c r="E27" s="1460"/>
      <c r="F27" s="1460"/>
      <c r="G27" s="1460"/>
      <c r="H27" s="1460"/>
      <c r="I27" s="1460"/>
      <c r="J27" s="1460"/>
      <c r="K27" s="1461"/>
      <c r="L27" s="1435" t="str">
        <f>SUVAHAVUJ!$D$196</f>
        <v>Opravné položky k finančnému majetku (+/-) (565)</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355" t="s">
        <v>351</v>
      </c>
      <c r="BX27" s="1356"/>
      <c r="BY27" s="1356"/>
      <c r="BZ27" s="1356"/>
      <c r="CA27" s="1356"/>
      <c r="CB27" s="1356"/>
      <c r="CC27" s="1356"/>
      <c r="CD27" s="1357"/>
      <c r="CE27" s="1306" t="str">
        <f>MID(SUVAHAVUJ!AF196,1,1)</f>
        <v xml:space="preserve"> </v>
      </c>
      <c r="CF27" s="1306"/>
      <c r="CG27" s="1306"/>
      <c r="CH27" s="1306"/>
      <c r="CI27" s="1306"/>
      <c r="CJ27" s="1306" t="str">
        <f>MID(SUVAHAVUJ!AF196,2,1)</f>
        <v xml:space="preserve"> </v>
      </c>
      <c r="CK27" s="1306"/>
      <c r="CL27" s="1306"/>
      <c r="CM27" s="1306"/>
      <c r="CN27" s="1306"/>
      <c r="CO27" s="1306"/>
      <c r="CP27" s="1306" t="str">
        <f>MID(SUVAHAVUJ!AF196,3,1)</f>
        <v xml:space="preserve"> </v>
      </c>
      <c r="CQ27" s="1306"/>
      <c r="CR27" s="1306"/>
      <c r="CS27" s="1306"/>
      <c r="CT27" s="1306"/>
      <c r="CU27" s="1306" t="str">
        <f>MID(SUVAHAVUJ!AF196,4,1)</f>
        <v xml:space="preserve"> </v>
      </c>
      <c r="CV27" s="1306"/>
      <c r="CW27" s="1306"/>
      <c r="CX27" s="1306"/>
      <c r="CY27" s="1306"/>
      <c r="CZ27" s="1306"/>
      <c r="DA27" s="1306" t="str">
        <f>MID(SUVAHAVUJ!AF196,5,1)</f>
        <v xml:space="preserve"> </v>
      </c>
      <c r="DB27" s="1306"/>
      <c r="DC27" s="1306"/>
      <c r="DD27" s="1306"/>
      <c r="DE27" s="1306"/>
      <c r="DF27" s="1306" t="str">
        <f>MID(SUVAHAVUJ!AF196,6,1)</f>
        <v xml:space="preserve"> </v>
      </c>
      <c r="DG27" s="1306"/>
      <c r="DH27" s="1306"/>
      <c r="DI27" s="1306"/>
      <c r="DJ27" s="1306"/>
      <c r="DK27" s="1306"/>
      <c r="DL27" s="1306" t="str">
        <f>MID(SUVAHAVUJ!AF196,7,1)</f>
        <v xml:space="preserve"> </v>
      </c>
      <c r="DM27" s="1306"/>
      <c r="DN27" s="1306"/>
      <c r="DO27" s="1306"/>
      <c r="DP27" s="1306"/>
      <c r="DQ27" s="1306"/>
      <c r="DR27" s="1306" t="str">
        <f>MID(SUVAHAVUJ!AF196,8,1)</f>
        <v xml:space="preserve"> </v>
      </c>
      <c r="DS27" s="1306"/>
      <c r="DT27" s="1306"/>
      <c r="DU27" s="1306"/>
      <c r="DV27" s="1306"/>
      <c r="DW27" s="1333" t="str">
        <f>MID(SUVAHAVUJ!AF196,9,1)</f>
        <v xml:space="preserve"> </v>
      </c>
      <c r="DX27" s="1333"/>
      <c r="DY27" s="1333"/>
      <c r="DZ27" s="1333"/>
      <c r="EA27" s="1333"/>
      <c r="EB27" s="1333"/>
      <c r="EC27" s="1333" t="str">
        <f>MID(SUVAHAVUJ!AF196,10,1)</f>
        <v xml:space="preserve"> </v>
      </c>
      <c r="ED27" s="1333"/>
      <c r="EE27" s="1333"/>
      <c r="EF27" s="1333"/>
      <c r="EG27" s="1333"/>
      <c r="EH27" s="1306" t="str">
        <f>MID(SUVAHAVUJ!AF196,11,1)</f>
        <v>0</v>
      </c>
      <c r="EI27" s="1306"/>
      <c r="EJ27" s="1306"/>
      <c r="EK27" s="1306"/>
      <c r="EL27" s="1306"/>
      <c r="EM27" s="1316"/>
      <c r="EN27" s="354"/>
      <c r="EO27" s="355"/>
      <c r="EP27" s="1306" t="str">
        <f>MID(SUVAHAVUJ!AG196,1,1)</f>
        <v xml:space="preserve"> </v>
      </c>
      <c r="EQ27" s="1306"/>
      <c r="ER27" s="1306"/>
      <c r="ES27" s="1306"/>
      <c r="ET27" s="1306"/>
      <c r="EU27" s="1306"/>
      <c r="EV27" s="1306" t="str">
        <f>MID(SUVAHAVUJ!AG196,2,1)</f>
        <v xml:space="preserve"> </v>
      </c>
      <c r="EW27" s="1306"/>
      <c r="EX27" s="1306"/>
      <c r="EY27" s="1306"/>
      <c r="EZ27" s="1306"/>
      <c r="FA27" s="1306" t="str">
        <f>MID(SUVAHAVUJ!AG196,3,1)</f>
        <v xml:space="preserve"> </v>
      </c>
      <c r="FB27" s="1306"/>
      <c r="FC27" s="1306"/>
      <c r="FD27" s="1306"/>
      <c r="FE27" s="1306"/>
      <c r="FF27" s="1306"/>
      <c r="FG27" s="1306" t="str">
        <f>MID(SUVAHAVUJ!AG196,4,1)</f>
        <v xml:space="preserve"> </v>
      </c>
      <c r="FH27" s="1306"/>
      <c r="FI27" s="1306"/>
      <c r="FJ27" s="1306"/>
      <c r="FK27" s="1306"/>
      <c r="FL27" s="1307" t="str">
        <f>MID(SUVAHAVUJ!AG196,5,1)</f>
        <v xml:space="preserve"> </v>
      </c>
      <c r="FM27" s="1307"/>
      <c r="FN27" s="1307"/>
      <c r="FO27" s="1307"/>
      <c r="FP27" s="1307"/>
      <c r="FQ27" s="1307"/>
      <c r="FR27" s="1307" t="str">
        <f>MID(SUVAHAVUJ!AG196,6,1)</f>
        <v xml:space="preserve"> </v>
      </c>
      <c r="FS27" s="1307"/>
      <c r="FT27" s="1307"/>
      <c r="FU27" s="1307"/>
      <c r="FV27" s="1307"/>
      <c r="FW27" s="1331" t="str">
        <f>MID(SUVAHAVUJ!AG196,7,1)</f>
        <v xml:space="preserve"> </v>
      </c>
      <c r="FX27" s="1331"/>
      <c r="FY27" s="1331"/>
      <c r="FZ27" s="1331"/>
      <c r="GA27" s="1331"/>
      <c r="GB27" s="1331"/>
      <c r="GC27" s="1331" t="str">
        <f>MID(SUVAHAVUJ!AG196,8,1)</f>
        <v xml:space="preserve"> </v>
      </c>
      <c r="GD27" s="1331"/>
      <c r="GE27" s="1331"/>
      <c r="GF27" s="1331"/>
      <c r="GG27" s="1331"/>
      <c r="GH27" s="1331" t="str">
        <f>MID(SUVAHAVUJ!AG196,9,1)</f>
        <v xml:space="preserve"> </v>
      </c>
      <c r="GI27" s="1331"/>
      <c r="GJ27" s="1331"/>
      <c r="GK27" s="1331"/>
      <c r="GL27" s="1331"/>
      <c r="GM27" s="1331"/>
      <c r="GN27" s="1331" t="str">
        <f>MID(SUVAHAVUJ!AG196,10,1)</f>
        <v xml:space="preserve"> </v>
      </c>
      <c r="GO27" s="1331"/>
      <c r="GP27" s="1331"/>
      <c r="GQ27" s="1331"/>
      <c r="GR27" s="1331"/>
      <c r="GS27" s="1331" t="str">
        <f>MID(SUVAHAVUJ!AG196,11,1)</f>
        <v>0</v>
      </c>
      <c r="GT27" s="1331"/>
      <c r="GU27" s="1331"/>
      <c r="GV27" s="1331"/>
      <c r="GW27" s="1332"/>
    </row>
    <row r="28" spans="1:205" ht="24.6" customHeight="1" x14ac:dyDescent="0.2">
      <c r="A28" s="134"/>
      <c r="B28" s="1459" t="s">
        <v>2651</v>
      </c>
      <c r="C28" s="1460"/>
      <c r="D28" s="1460"/>
      <c r="E28" s="1460"/>
      <c r="F28" s="1460"/>
      <c r="G28" s="1460"/>
      <c r="H28" s="1460"/>
      <c r="I28" s="1460"/>
      <c r="J28" s="1460"/>
      <c r="K28" s="1461"/>
      <c r="L28" s="1435" t="str">
        <f>SUVAHAVUJ!$D$197</f>
        <v>Nákladové úroky (r. 50 + r. 51)</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355" t="s">
        <v>355</v>
      </c>
      <c r="BX28" s="1356"/>
      <c r="BY28" s="1356"/>
      <c r="BZ28" s="1356"/>
      <c r="CA28" s="1356"/>
      <c r="CB28" s="1356"/>
      <c r="CC28" s="1356" t="str">
        <f>MID(SUVAHAVUJ!AF68,6,1)</f>
        <v xml:space="preserve"> </v>
      </c>
      <c r="CD28" s="1357"/>
      <c r="CE28" s="1306" t="str">
        <f>MID(SUVAHAVUJ!AF197,1,1)</f>
        <v xml:space="preserve"> </v>
      </c>
      <c r="CF28" s="1306"/>
      <c r="CG28" s="1306"/>
      <c r="CH28" s="1306"/>
      <c r="CI28" s="1306"/>
      <c r="CJ28" s="1306" t="str">
        <f>MID(SUVAHAVUJ!AF197,2,1)</f>
        <v xml:space="preserve"> </v>
      </c>
      <c r="CK28" s="1306"/>
      <c r="CL28" s="1306"/>
      <c r="CM28" s="1306"/>
      <c r="CN28" s="1306"/>
      <c r="CO28" s="1306"/>
      <c r="CP28" s="1306" t="str">
        <f>MID(SUVAHAVUJ!AF197,3,1)</f>
        <v xml:space="preserve"> </v>
      </c>
      <c r="CQ28" s="1306"/>
      <c r="CR28" s="1306"/>
      <c r="CS28" s="1306"/>
      <c r="CT28" s="1306"/>
      <c r="CU28" s="1306" t="str">
        <f>MID(SUVAHAVUJ!AF197,4,1)</f>
        <v xml:space="preserve"> </v>
      </c>
      <c r="CV28" s="1306"/>
      <c r="CW28" s="1306"/>
      <c r="CX28" s="1306"/>
      <c r="CY28" s="1306"/>
      <c r="CZ28" s="1306"/>
      <c r="DA28" s="1306" t="str">
        <f>MID(SUVAHAVUJ!AF197,5,1)</f>
        <v xml:space="preserve"> </v>
      </c>
      <c r="DB28" s="1306"/>
      <c r="DC28" s="1306"/>
      <c r="DD28" s="1306"/>
      <c r="DE28" s="1306"/>
      <c r="DF28" s="1306" t="str">
        <f>MID(SUVAHAVUJ!AF197,6,1)</f>
        <v xml:space="preserve"> </v>
      </c>
      <c r="DG28" s="1306"/>
      <c r="DH28" s="1306"/>
      <c r="DI28" s="1306"/>
      <c r="DJ28" s="1306"/>
      <c r="DK28" s="1306"/>
      <c r="DL28" s="1306" t="str">
        <f>MID(SUVAHAVUJ!AF197,7,1)</f>
        <v xml:space="preserve"> </v>
      </c>
      <c r="DM28" s="1306"/>
      <c r="DN28" s="1306"/>
      <c r="DO28" s="1306"/>
      <c r="DP28" s="1306"/>
      <c r="DQ28" s="1306"/>
      <c r="DR28" s="1306" t="str">
        <f>MID(SUVAHAVUJ!AF197,8,1)</f>
        <v xml:space="preserve"> </v>
      </c>
      <c r="DS28" s="1306"/>
      <c r="DT28" s="1306"/>
      <c r="DU28" s="1306"/>
      <c r="DV28" s="1306"/>
      <c r="DW28" s="1333" t="str">
        <f>MID(SUVAHAVUJ!AF197,9,1)</f>
        <v xml:space="preserve"> </v>
      </c>
      <c r="DX28" s="1333"/>
      <c r="DY28" s="1333"/>
      <c r="DZ28" s="1333"/>
      <c r="EA28" s="1333"/>
      <c r="EB28" s="1333"/>
      <c r="EC28" s="1333" t="str">
        <f>MID(SUVAHAVUJ!AF197,10,1)</f>
        <v xml:space="preserve"> </v>
      </c>
      <c r="ED28" s="1333"/>
      <c r="EE28" s="1333"/>
      <c r="EF28" s="1333"/>
      <c r="EG28" s="1333"/>
      <c r="EH28" s="1306" t="str">
        <f>MID(SUVAHAVUJ!AF197,11,1)</f>
        <v>0</v>
      </c>
      <c r="EI28" s="1306"/>
      <c r="EJ28" s="1306"/>
      <c r="EK28" s="1306"/>
      <c r="EL28" s="1306"/>
      <c r="EM28" s="1316"/>
      <c r="EN28" s="354"/>
      <c r="EO28" s="355"/>
      <c r="EP28" s="1306" t="str">
        <f>MID(SUVAHAVUJ!AG197,1,1)</f>
        <v xml:space="preserve"> </v>
      </c>
      <c r="EQ28" s="1306"/>
      <c r="ER28" s="1306"/>
      <c r="ES28" s="1306"/>
      <c r="ET28" s="1306"/>
      <c r="EU28" s="1306"/>
      <c r="EV28" s="1306" t="str">
        <f>MID(SUVAHAVUJ!AG197,2,1)</f>
        <v xml:space="preserve"> </v>
      </c>
      <c r="EW28" s="1306"/>
      <c r="EX28" s="1306"/>
      <c r="EY28" s="1306"/>
      <c r="EZ28" s="1306"/>
      <c r="FA28" s="1306" t="str">
        <f>MID(SUVAHAVUJ!AG197,3,1)</f>
        <v xml:space="preserve"> </v>
      </c>
      <c r="FB28" s="1306"/>
      <c r="FC28" s="1306"/>
      <c r="FD28" s="1306"/>
      <c r="FE28" s="1306"/>
      <c r="FF28" s="1306"/>
      <c r="FG28" s="1306" t="str">
        <f>MID(SUVAHAVUJ!AG197,4,1)</f>
        <v xml:space="preserve"> </v>
      </c>
      <c r="FH28" s="1306"/>
      <c r="FI28" s="1306"/>
      <c r="FJ28" s="1306"/>
      <c r="FK28" s="1306"/>
      <c r="FL28" s="1307" t="str">
        <f>MID(SUVAHAVUJ!AG197,5,1)</f>
        <v xml:space="preserve"> </v>
      </c>
      <c r="FM28" s="1307"/>
      <c r="FN28" s="1307"/>
      <c r="FO28" s="1307"/>
      <c r="FP28" s="1307"/>
      <c r="FQ28" s="1307"/>
      <c r="FR28" s="1307" t="str">
        <f>MID(SUVAHAVUJ!AG197,6,1)</f>
        <v xml:space="preserve"> </v>
      </c>
      <c r="FS28" s="1307"/>
      <c r="FT28" s="1307"/>
      <c r="FU28" s="1307"/>
      <c r="FV28" s="1307"/>
      <c r="FW28" s="1331" t="str">
        <f>MID(SUVAHAVUJ!AG197,7,1)</f>
        <v xml:space="preserve"> </v>
      </c>
      <c r="FX28" s="1331"/>
      <c r="FY28" s="1331"/>
      <c r="FZ28" s="1331"/>
      <c r="GA28" s="1331"/>
      <c r="GB28" s="1331"/>
      <c r="GC28" s="1331" t="str">
        <f>MID(SUVAHAVUJ!AG197,8,1)</f>
        <v xml:space="preserve"> </v>
      </c>
      <c r="GD28" s="1331"/>
      <c r="GE28" s="1331"/>
      <c r="GF28" s="1331"/>
      <c r="GG28" s="1331"/>
      <c r="GH28" s="1331" t="str">
        <f>MID(SUVAHAVUJ!AG197,9,1)</f>
        <v xml:space="preserve"> </v>
      </c>
      <c r="GI28" s="1331"/>
      <c r="GJ28" s="1331"/>
      <c r="GK28" s="1331"/>
      <c r="GL28" s="1331"/>
      <c r="GM28" s="1331"/>
      <c r="GN28" s="1331" t="str">
        <f>MID(SUVAHAVUJ!AG197,10,1)</f>
        <v xml:space="preserve"> </v>
      </c>
      <c r="GO28" s="1331"/>
      <c r="GP28" s="1331"/>
      <c r="GQ28" s="1331"/>
      <c r="GR28" s="1331"/>
      <c r="GS28" s="1331" t="str">
        <f>MID(SUVAHAVUJ!AG197,11,1)</f>
        <v>0</v>
      </c>
      <c r="GT28" s="1331"/>
      <c r="GU28" s="1331"/>
      <c r="GV28" s="1331"/>
      <c r="GW28" s="1332"/>
    </row>
    <row r="29" spans="1:205" s="129" customFormat="1" ht="24.6" customHeight="1" x14ac:dyDescent="0.2">
      <c r="A29" s="356"/>
      <c r="B29" s="1462" t="s">
        <v>2655</v>
      </c>
      <c r="C29" s="1463"/>
      <c r="D29" s="1463"/>
      <c r="E29" s="1463"/>
      <c r="F29" s="1463"/>
      <c r="G29" s="1463"/>
      <c r="H29" s="1463"/>
      <c r="I29" s="1463"/>
      <c r="J29" s="1463"/>
      <c r="K29" s="1464"/>
      <c r="L29" s="1435" t="str">
        <f>SUVAHAVUJ!$D$198</f>
        <v>Nákladové úroky pre prepojené účtovné jednotky (562A)</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355" t="s">
        <v>360</v>
      </c>
      <c r="BX29" s="1356"/>
      <c r="BY29" s="1356"/>
      <c r="BZ29" s="1356"/>
      <c r="CA29" s="1356"/>
      <c r="CB29" s="1356"/>
      <c r="CC29" s="1356" t="str">
        <f>MID(SUVAHAVUJ!AD69,6,1)</f>
        <v xml:space="preserve"> </v>
      </c>
      <c r="CD29" s="1357"/>
      <c r="CE29" s="1306" t="str">
        <f>MID(SUVAHAVUJ!AF198,1,1)</f>
        <v xml:space="preserve"> </v>
      </c>
      <c r="CF29" s="1306"/>
      <c r="CG29" s="1306"/>
      <c r="CH29" s="1306"/>
      <c r="CI29" s="1306"/>
      <c r="CJ29" s="1306" t="str">
        <f>MID(SUVAHAVUJ!AF198,2,1)</f>
        <v xml:space="preserve"> </v>
      </c>
      <c r="CK29" s="1306"/>
      <c r="CL29" s="1306"/>
      <c r="CM29" s="1306"/>
      <c r="CN29" s="1306"/>
      <c r="CO29" s="1306"/>
      <c r="CP29" s="1306" t="str">
        <f>MID(SUVAHAVUJ!AF198,3,1)</f>
        <v xml:space="preserve"> </v>
      </c>
      <c r="CQ29" s="1306"/>
      <c r="CR29" s="1306"/>
      <c r="CS29" s="1306"/>
      <c r="CT29" s="1306"/>
      <c r="CU29" s="1306" t="str">
        <f>MID(SUVAHAVUJ!AF198,4,1)</f>
        <v xml:space="preserve"> </v>
      </c>
      <c r="CV29" s="1306"/>
      <c r="CW29" s="1306"/>
      <c r="CX29" s="1306"/>
      <c r="CY29" s="1306"/>
      <c r="CZ29" s="1306"/>
      <c r="DA29" s="1306" t="str">
        <f>MID(SUVAHAVUJ!AF198,5,1)</f>
        <v xml:space="preserve"> </v>
      </c>
      <c r="DB29" s="1306"/>
      <c r="DC29" s="1306"/>
      <c r="DD29" s="1306"/>
      <c r="DE29" s="1306"/>
      <c r="DF29" s="1306" t="str">
        <f>MID(SUVAHAVUJ!AF198,6,1)</f>
        <v xml:space="preserve"> </v>
      </c>
      <c r="DG29" s="1306"/>
      <c r="DH29" s="1306"/>
      <c r="DI29" s="1306"/>
      <c r="DJ29" s="1306"/>
      <c r="DK29" s="1306"/>
      <c r="DL29" s="1306" t="str">
        <f>MID(SUVAHAVUJ!AF198,7,1)</f>
        <v xml:space="preserve"> </v>
      </c>
      <c r="DM29" s="1306"/>
      <c r="DN29" s="1306"/>
      <c r="DO29" s="1306"/>
      <c r="DP29" s="1306"/>
      <c r="DQ29" s="1306"/>
      <c r="DR29" s="1306" t="str">
        <f>MID(SUVAHAVUJ!AF198,8,1)</f>
        <v xml:space="preserve"> </v>
      </c>
      <c r="DS29" s="1306"/>
      <c r="DT29" s="1306"/>
      <c r="DU29" s="1306"/>
      <c r="DV29" s="1306"/>
      <c r="DW29" s="1333" t="str">
        <f>MID(SUVAHAVUJ!AF198,9,1)</f>
        <v xml:space="preserve"> </v>
      </c>
      <c r="DX29" s="1333"/>
      <c r="DY29" s="1333"/>
      <c r="DZ29" s="1333"/>
      <c r="EA29" s="1333"/>
      <c r="EB29" s="1333"/>
      <c r="EC29" s="1333" t="str">
        <f>MID(SUVAHAVUJ!AF198,10,1)</f>
        <v xml:space="preserve"> </v>
      </c>
      <c r="ED29" s="1333"/>
      <c r="EE29" s="1333"/>
      <c r="EF29" s="1333"/>
      <c r="EG29" s="1333"/>
      <c r="EH29" s="1306" t="str">
        <f>MID(SUVAHAVUJ!AF198,11,1)</f>
        <v>0</v>
      </c>
      <c r="EI29" s="1306"/>
      <c r="EJ29" s="1306"/>
      <c r="EK29" s="1306"/>
      <c r="EL29" s="1306"/>
      <c r="EM29" s="1316"/>
      <c r="EN29" s="354"/>
      <c r="EO29" s="355"/>
      <c r="EP29" s="1306" t="str">
        <f>MID(SUVAHAVUJ!AG198,1,1)</f>
        <v xml:space="preserve"> </v>
      </c>
      <c r="EQ29" s="1306"/>
      <c r="ER29" s="1306"/>
      <c r="ES29" s="1306"/>
      <c r="ET29" s="1306"/>
      <c r="EU29" s="1306"/>
      <c r="EV29" s="1306" t="str">
        <f>MID(SUVAHAVUJ!AG198,2,1)</f>
        <v xml:space="preserve"> </v>
      </c>
      <c r="EW29" s="1306"/>
      <c r="EX29" s="1306"/>
      <c r="EY29" s="1306"/>
      <c r="EZ29" s="1306"/>
      <c r="FA29" s="1306" t="str">
        <f>MID(SUVAHAVUJ!AG198,3,1)</f>
        <v xml:space="preserve"> </v>
      </c>
      <c r="FB29" s="1306"/>
      <c r="FC29" s="1306"/>
      <c r="FD29" s="1306"/>
      <c r="FE29" s="1306"/>
      <c r="FF29" s="1306"/>
      <c r="FG29" s="1306" t="str">
        <f>MID(SUVAHAVUJ!AG198,4,1)</f>
        <v xml:space="preserve"> </v>
      </c>
      <c r="FH29" s="1306"/>
      <c r="FI29" s="1306"/>
      <c r="FJ29" s="1306"/>
      <c r="FK29" s="1306"/>
      <c r="FL29" s="1307" t="str">
        <f>MID(SUVAHAVUJ!AG198,5,1)</f>
        <v xml:space="preserve"> </v>
      </c>
      <c r="FM29" s="1307"/>
      <c r="FN29" s="1307"/>
      <c r="FO29" s="1307"/>
      <c r="FP29" s="1307"/>
      <c r="FQ29" s="1307"/>
      <c r="FR29" s="1307" t="str">
        <f>MID(SUVAHAVUJ!AG198,6,1)</f>
        <v xml:space="preserve"> </v>
      </c>
      <c r="FS29" s="1307"/>
      <c r="FT29" s="1307"/>
      <c r="FU29" s="1307"/>
      <c r="FV29" s="1307"/>
      <c r="FW29" s="1331" t="str">
        <f>MID(SUVAHAVUJ!AG198,7,1)</f>
        <v xml:space="preserve"> </v>
      </c>
      <c r="FX29" s="1331"/>
      <c r="FY29" s="1331"/>
      <c r="FZ29" s="1331"/>
      <c r="GA29" s="1331"/>
      <c r="GB29" s="1331"/>
      <c r="GC29" s="1331" t="str">
        <f>MID(SUVAHAVUJ!AG198,8,1)</f>
        <v xml:space="preserve"> </v>
      </c>
      <c r="GD29" s="1331"/>
      <c r="GE29" s="1331"/>
      <c r="GF29" s="1331"/>
      <c r="GG29" s="1331"/>
      <c r="GH29" s="1331" t="str">
        <f>MID(SUVAHAVUJ!AG198,9,1)</f>
        <v xml:space="preserve"> </v>
      </c>
      <c r="GI29" s="1331"/>
      <c r="GJ29" s="1331"/>
      <c r="GK29" s="1331"/>
      <c r="GL29" s="1331"/>
      <c r="GM29" s="1331"/>
      <c r="GN29" s="1331" t="str">
        <f>MID(SUVAHAVUJ!AG198,10,1)</f>
        <v xml:space="preserve"> </v>
      </c>
      <c r="GO29" s="1331"/>
      <c r="GP29" s="1331"/>
      <c r="GQ29" s="1331"/>
      <c r="GR29" s="1331"/>
      <c r="GS29" s="1331" t="str">
        <f>MID(SUVAHAVUJ!AG198,11,1)</f>
        <v>0</v>
      </c>
      <c r="GT29" s="1331"/>
      <c r="GU29" s="1331"/>
      <c r="GV29" s="1331"/>
      <c r="GW29" s="1332"/>
    </row>
    <row r="30" spans="1:205" ht="24.6" customHeight="1" x14ac:dyDescent="0.2">
      <c r="A30" s="134"/>
      <c r="B30" s="1462" t="s">
        <v>2080</v>
      </c>
      <c r="C30" s="1463"/>
      <c r="D30" s="1463"/>
      <c r="E30" s="1463"/>
      <c r="F30" s="1463"/>
      <c r="G30" s="1463"/>
      <c r="H30" s="1463"/>
      <c r="I30" s="1463"/>
      <c r="J30" s="1463"/>
      <c r="K30" s="1464"/>
      <c r="L30" s="1435" t="str">
        <f>SUVAHAVUJ!$D$199</f>
        <v>Ostatné nákladové úroky (562A)</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355" t="s">
        <v>371</v>
      </c>
      <c r="BX30" s="1356"/>
      <c r="BY30" s="1356"/>
      <c r="BZ30" s="1356"/>
      <c r="CA30" s="1356"/>
      <c r="CB30" s="1356"/>
      <c r="CC30" s="1356" t="str">
        <f>MID(SUVAHAVUJ!AF69,6,1)</f>
        <v xml:space="preserve"> </v>
      </c>
      <c r="CD30" s="1357"/>
      <c r="CE30" s="1306" t="str">
        <f>MID(SUVAHAVUJ!AF199,1,1)</f>
        <v xml:space="preserve"> </v>
      </c>
      <c r="CF30" s="1306"/>
      <c r="CG30" s="1306"/>
      <c r="CH30" s="1306"/>
      <c r="CI30" s="1306"/>
      <c r="CJ30" s="1306" t="str">
        <f>MID(SUVAHAVUJ!AF199,2,1)</f>
        <v xml:space="preserve"> </v>
      </c>
      <c r="CK30" s="1306"/>
      <c r="CL30" s="1306"/>
      <c r="CM30" s="1306"/>
      <c r="CN30" s="1306"/>
      <c r="CO30" s="1306"/>
      <c r="CP30" s="1306" t="str">
        <f>MID(SUVAHAVUJ!AF199,3,1)</f>
        <v xml:space="preserve"> </v>
      </c>
      <c r="CQ30" s="1306"/>
      <c r="CR30" s="1306"/>
      <c r="CS30" s="1306"/>
      <c r="CT30" s="1306"/>
      <c r="CU30" s="1306" t="str">
        <f>MID(SUVAHAVUJ!AF199,4,1)</f>
        <v xml:space="preserve"> </v>
      </c>
      <c r="CV30" s="1306"/>
      <c r="CW30" s="1306"/>
      <c r="CX30" s="1306"/>
      <c r="CY30" s="1306"/>
      <c r="CZ30" s="1306"/>
      <c r="DA30" s="1306" t="str">
        <f>MID(SUVAHAVUJ!AF199,5,1)</f>
        <v xml:space="preserve"> </v>
      </c>
      <c r="DB30" s="1306"/>
      <c r="DC30" s="1306"/>
      <c r="DD30" s="1306"/>
      <c r="DE30" s="1306"/>
      <c r="DF30" s="1306" t="str">
        <f>MID(SUVAHAVUJ!AF199,6,1)</f>
        <v xml:space="preserve"> </v>
      </c>
      <c r="DG30" s="1306"/>
      <c r="DH30" s="1306"/>
      <c r="DI30" s="1306"/>
      <c r="DJ30" s="1306"/>
      <c r="DK30" s="1306"/>
      <c r="DL30" s="1306" t="str">
        <f>MID(SUVAHAVUJ!AF199,7,1)</f>
        <v xml:space="preserve"> </v>
      </c>
      <c r="DM30" s="1306"/>
      <c r="DN30" s="1306"/>
      <c r="DO30" s="1306"/>
      <c r="DP30" s="1306"/>
      <c r="DQ30" s="1306"/>
      <c r="DR30" s="1306" t="str">
        <f>MID(SUVAHAVUJ!AF199,8,1)</f>
        <v xml:space="preserve"> </v>
      </c>
      <c r="DS30" s="1306"/>
      <c r="DT30" s="1306"/>
      <c r="DU30" s="1306"/>
      <c r="DV30" s="1306"/>
      <c r="DW30" s="1333" t="str">
        <f>MID(SUVAHAVUJ!AF199,9,1)</f>
        <v xml:space="preserve"> </v>
      </c>
      <c r="DX30" s="1333"/>
      <c r="DY30" s="1333"/>
      <c r="DZ30" s="1333"/>
      <c r="EA30" s="1333"/>
      <c r="EB30" s="1333"/>
      <c r="EC30" s="1333" t="str">
        <f>MID(SUVAHAVUJ!AF199,10,1)</f>
        <v xml:space="preserve"> </v>
      </c>
      <c r="ED30" s="1333"/>
      <c r="EE30" s="1333"/>
      <c r="EF30" s="1333"/>
      <c r="EG30" s="1333"/>
      <c r="EH30" s="1306" t="str">
        <f>MID(SUVAHAVUJ!AF199,11,1)</f>
        <v>0</v>
      </c>
      <c r="EI30" s="1306"/>
      <c r="EJ30" s="1306"/>
      <c r="EK30" s="1306"/>
      <c r="EL30" s="1306"/>
      <c r="EM30" s="1316"/>
      <c r="EN30" s="354"/>
      <c r="EO30" s="355"/>
      <c r="EP30" s="1306" t="str">
        <f>MID(SUVAHAVUJ!AG199,1,1)</f>
        <v xml:space="preserve"> </v>
      </c>
      <c r="EQ30" s="1306"/>
      <c r="ER30" s="1306"/>
      <c r="ES30" s="1306"/>
      <c r="ET30" s="1306"/>
      <c r="EU30" s="1306"/>
      <c r="EV30" s="1306" t="str">
        <f>MID(SUVAHAVUJ!AG199,2,1)</f>
        <v xml:space="preserve"> </v>
      </c>
      <c r="EW30" s="1306"/>
      <c r="EX30" s="1306"/>
      <c r="EY30" s="1306"/>
      <c r="EZ30" s="1306"/>
      <c r="FA30" s="1306" t="str">
        <f>MID(SUVAHAVUJ!AG199,3,1)</f>
        <v xml:space="preserve"> </v>
      </c>
      <c r="FB30" s="1306"/>
      <c r="FC30" s="1306"/>
      <c r="FD30" s="1306"/>
      <c r="FE30" s="1306"/>
      <c r="FF30" s="1306"/>
      <c r="FG30" s="1306" t="str">
        <f>MID(SUVAHAVUJ!AG199,4,1)</f>
        <v xml:space="preserve"> </v>
      </c>
      <c r="FH30" s="1306"/>
      <c r="FI30" s="1306"/>
      <c r="FJ30" s="1306"/>
      <c r="FK30" s="1306"/>
      <c r="FL30" s="1307" t="str">
        <f>MID(SUVAHAVUJ!AG199,5,1)</f>
        <v xml:space="preserve"> </v>
      </c>
      <c r="FM30" s="1307"/>
      <c r="FN30" s="1307"/>
      <c r="FO30" s="1307"/>
      <c r="FP30" s="1307"/>
      <c r="FQ30" s="1307"/>
      <c r="FR30" s="1307" t="str">
        <f>MID(SUVAHAVUJ!AG199,6,1)</f>
        <v xml:space="preserve"> </v>
      </c>
      <c r="FS30" s="1307"/>
      <c r="FT30" s="1307"/>
      <c r="FU30" s="1307"/>
      <c r="FV30" s="1307"/>
      <c r="FW30" s="1331" t="str">
        <f>MID(SUVAHAVUJ!AG199,7,1)</f>
        <v xml:space="preserve"> </v>
      </c>
      <c r="FX30" s="1331"/>
      <c r="FY30" s="1331"/>
      <c r="FZ30" s="1331"/>
      <c r="GA30" s="1331"/>
      <c r="GB30" s="1331"/>
      <c r="GC30" s="1331" t="str">
        <f>MID(SUVAHAVUJ!AG199,8,1)</f>
        <v xml:space="preserve"> </v>
      </c>
      <c r="GD30" s="1331"/>
      <c r="GE30" s="1331"/>
      <c r="GF30" s="1331"/>
      <c r="GG30" s="1331"/>
      <c r="GH30" s="1331" t="str">
        <f>MID(SUVAHAVUJ!AG199,9,1)</f>
        <v xml:space="preserve"> </v>
      </c>
      <c r="GI30" s="1331"/>
      <c r="GJ30" s="1331"/>
      <c r="GK30" s="1331"/>
      <c r="GL30" s="1331"/>
      <c r="GM30" s="1331"/>
      <c r="GN30" s="1331" t="str">
        <f>MID(SUVAHAVUJ!AG199,10,1)</f>
        <v xml:space="preserve"> </v>
      </c>
      <c r="GO30" s="1331"/>
      <c r="GP30" s="1331"/>
      <c r="GQ30" s="1331"/>
      <c r="GR30" s="1331"/>
      <c r="GS30" s="1331" t="str">
        <f>MID(SUVAHAVUJ!AG199,11,1)</f>
        <v>0</v>
      </c>
      <c r="GT30" s="1331"/>
      <c r="GU30" s="1331"/>
      <c r="GV30" s="1331"/>
      <c r="GW30" s="1332"/>
    </row>
    <row r="31" spans="1:205" s="129" customFormat="1" ht="24.6" customHeight="1" x14ac:dyDescent="0.2">
      <c r="A31" s="356"/>
      <c r="B31" s="1459" t="s">
        <v>2662</v>
      </c>
      <c r="C31" s="1460"/>
      <c r="D31" s="1460"/>
      <c r="E31" s="1460"/>
      <c r="F31" s="1460"/>
      <c r="G31" s="1460"/>
      <c r="H31" s="1460"/>
      <c r="I31" s="1460"/>
      <c r="J31" s="1460"/>
      <c r="K31" s="1461"/>
      <c r="L31" s="1435" t="str">
        <f>SUVAHAVUJ!$D$200</f>
        <v>Kurzové straty (563)</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355" t="s">
        <v>382</v>
      </c>
      <c r="BX31" s="1356"/>
      <c r="BY31" s="1356"/>
      <c r="BZ31" s="1356"/>
      <c r="CA31" s="1356"/>
      <c r="CB31" s="1356"/>
      <c r="CC31" s="1356" t="str">
        <f>MID(SUVAHAVUJ!AD70,6,1)</f>
        <v xml:space="preserve"> </v>
      </c>
      <c r="CD31" s="1357"/>
      <c r="CE31" s="1306" t="str">
        <f>MID(SUVAHAVUJ!AF200,1,1)</f>
        <v xml:space="preserve"> </v>
      </c>
      <c r="CF31" s="1306"/>
      <c r="CG31" s="1306"/>
      <c r="CH31" s="1306"/>
      <c r="CI31" s="1306"/>
      <c r="CJ31" s="1306" t="str">
        <f>MID(SUVAHAVUJ!AF200,2,1)</f>
        <v xml:space="preserve"> </v>
      </c>
      <c r="CK31" s="1306"/>
      <c r="CL31" s="1306"/>
      <c r="CM31" s="1306"/>
      <c r="CN31" s="1306"/>
      <c r="CO31" s="1306"/>
      <c r="CP31" s="1306" t="str">
        <f>MID(SUVAHAVUJ!AF200,3,1)</f>
        <v xml:space="preserve"> </v>
      </c>
      <c r="CQ31" s="1306"/>
      <c r="CR31" s="1306"/>
      <c r="CS31" s="1306"/>
      <c r="CT31" s="1306"/>
      <c r="CU31" s="1306" t="str">
        <f>MID(SUVAHAVUJ!AF200,4,1)</f>
        <v xml:space="preserve"> </v>
      </c>
      <c r="CV31" s="1306"/>
      <c r="CW31" s="1306"/>
      <c r="CX31" s="1306"/>
      <c r="CY31" s="1306"/>
      <c r="CZ31" s="1306"/>
      <c r="DA31" s="1306" t="str">
        <f>MID(SUVAHAVUJ!AF200,5,1)</f>
        <v xml:space="preserve"> </v>
      </c>
      <c r="DB31" s="1306"/>
      <c r="DC31" s="1306"/>
      <c r="DD31" s="1306"/>
      <c r="DE31" s="1306"/>
      <c r="DF31" s="1306" t="str">
        <f>MID(SUVAHAVUJ!AF200,6,1)</f>
        <v xml:space="preserve"> </v>
      </c>
      <c r="DG31" s="1306"/>
      <c r="DH31" s="1306"/>
      <c r="DI31" s="1306"/>
      <c r="DJ31" s="1306"/>
      <c r="DK31" s="1306"/>
      <c r="DL31" s="1306" t="str">
        <f>MID(SUVAHAVUJ!AF200,7,1)</f>
        <v xml:space="preserve"> </v>
      </c>
      <c r="DM31" s="1306"/>
      <c r="DN31" s="1306"/>
      <c r="DO31" s="1306"/>
      <c r="DP31" s="1306"/>
      <c r="DQ31" s="1306"/>
      <c r="DR31" s="1306" t="str">
        <f>MID(SUVAHAVUJ!AF200,8,1)</f>
        <v xml:space="preserve"> </v>
      </c>
      <c r="DS31" s="1306"/>
      <c r="DT31" s="1306"/>
      <c r="DU31" s="1306"/>
      <c r="DV31" s="1306"/>
      <c r="DW31" s="1333" t="str">
        <f>MID(SUVAHAVUJ!AF200,9,1)</f>
        <v xml:space="preserve"> </v>
      </c>
      <c r="DX31" s="1333"/>
      <c r="DY31" s="1333"/>
      <c r="DZ31" s="1333"/>
      <c r="EA31" s="1333"/>
      <c r="EB31" s="1333"/>
      <c r="EC31" s="1333" t="str">
        <f>MID(SUVAHAVUJ!AF200,10,1)</f>
        <v xml:space="preserve"> </v>
      </c>
      <c r="ED31" s="1333"/>
      <c r="EE31" s="1333"/>
      <c r="EF31" s="1333"/>
      <c r="EG31" s="1333"/>
      <c r="EH31" s="1306" t="str">
        <f>MID(SUVAHAVUJ!AF200,11,1)</f>
        <v>0</v>
      </c>
      <c r="EI31" s="1306"/>
      <c r="EJ31" s="1306"/>
      <c r="EK31" s="1306"/>
      <c r="EL31" s="1306"/>
      <c r="EM31" s="1316"/>
      <c r="EN31" s="354"/>
      <c r="EO31" s="355"/>
      <c r="EP31" s="1306" t="str">
        <f>MID(SUVAHAVUJ!AG200,1,1)</f>
        <v xml:space="preserve"> </v>
      </c>
      <c r="EQ31" s="1306"/>
      <c r="ER31" s="1306"/>
      <c r="ES31" s="1306"/>
      <c r="ET31" s="1306"/>
      <c r="EU31" s="1306"/>
      <c r="EV31" s="1306" t="str">
        <f>MID(SUVAHAVUJ!AG200,2,1)</f>
        <v xml:space="preserve"> </v>
      </c>
      <c r="EW31" s="1306"/>
      <c r="EX31" s="1306"/>
      <c r="EY31" s="1306"/>
      <c r="EZ31" s="1306"/>
      <c r="FA31" s="1306" t="str">
        <f>MID(SUVAHAVUJ!AG200,3,1)</f>
        <v xml:space="preserve"> </v>
      </c>
      <c r="FB31" s="1306"/>
      <c r="FC31" s="1306"/>
      <c r="FD31" s="1306"/>
      <c r="FE31" s="1306"/>
      <c r="FF31" s="1306"/>
      <c r="FG31" s="1306" t="str">
        <f>MID(SUVAHAVUJ!AG200,4,1)</f>
        <v xml:space="preserve"> </v>
      </c>
      <c r="FH31" s="1306"/>
      <c r="FI31" s="1306"/>
      <c r="FJ31" s="1306"/>
      <c r="FK31" s="1306"/>
      <c r="FL31" s="1307" t="str">
        <f>MID(SUVAHAVUJ!AG200,5,1)</f>
        <v xml:space="preserve"> </v>
      </c>
      <c r="FM31" s="1307"/>
      <c r="FN31" s="1307"/>
      <c r="FO31" s="1307"/>
      <c r="FP31" s="1307"/>
      <c r="FQ31" s="1307"/>
      <c r="FR31" s="1307" t="str">
        <f>MID(SUVAHAVUJ!AG200,6,1)</f>
        <v xml:space="preserve"> </v>
      </c>
      <c r="FS31" s="1307"/>
      <c r="FT31" s="1307"/>
      <c r="FU31" s="1307"/>
      <c r="FV31" s="1307"/>
      <c r="FW31" s="1331" t="str">
        <f>MID(SUVAHAVUJ!AG200,7,1)</f>
        <v xml:space="preserve"> </v>
      </c>
      <c r="FX31" s="1331"/>
      <c r="FY31" s="1331"/>
      <c r="FZ31" s="1331"/>
      <c r="GA31" s="1331"/>
      <c r="GB31" s="1331"/>
      <c r="GC31" s="1331" t="str">
        <f>MID(SUVAHAVUJ!AG200,8,1)</f>
        <v xml:space="preserve"> </v>
      </c>
      <c r="GD31" s="1331"/>
      <c r="GE31" s="1331"/>
      <c r="GF31" s="1331"/>
      <c r="GG31" s="1331"/>
      <c r="GH31" s="1331" t="str">
        <f>MID(SUVAHAVUJ!AG200,9,1)</f>
        <v xml:space="preserve"> </v>
      </c>
      <c r="GI31" s="1331"/>
      <c r="GJ31" s="1331"/>
      <c r="GK31" s="1331"/>
      <c r="GL31" s="1331"/>
      <c r="GM31" s="1331"/>
      <c r="GN31" s="1331" t="str">
        <f>MID(SUVAHAVUJ!AG200,10,1)</f>
        <v xml:space="preserve"> </v>
      </c>
      <c r="GO31" s="1331"/>
      <c r="GP31" s="1331"/>
      <c r="GQ31" s="1331"/>
      <c r="GR31" s="1331"/>
      <c r="GS31" s="1331" t="str">
        <f>MID(SUVAHAVUJ!AG200,11,1)</f>
        <v>0</v>
      </c>
      <c r="GT31" s="1331"/>
      <c r="GU31" s="1331"/>
      <c r="GV31" s="1331"/>
      <c r="GW31" s="1332"/>
    </row>
    <row r="32" spans="1:205" ht="24.6" customHeight="1" x14ac:dyDescent="0.2">
      <c r="A32" s="134"/>
      <c r="B32" s="1459" t="s">
        <v>2665</v>
      </c>
      <c r="C32" s="1460"/>
      <c r="D32" s="1460"/>
      <c r="E32" s="1460"/>
      <c r="F32" s="1460"/>
      <c r="G32" s="1460"/>
      <c r="H32" s="1460"/>
      <c r="I32" s="1460"/>
      <c r="J32" s="1460"/>
      <c r="K32" s="1461"/>
      <c r="L32" s="1435" t="str">
        <f>SUVAHAVUJ!$D$201</f>
        <v>Náklady na precenenie cenných papierov a náklady na derivátové operácie (564, 567)</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355" t="s">
        <v>401</v>
      </c>
      <c r="BX32" s="1356"/>
      <c r="BY32" s="1356"/>
      <c r="BZ32" s="1356"/>
      <c r="CA32" s="1356"/>
      <c r="CB32" s="1356"/>
      <c r="CC32" s="1356" t="str">
        <f>MID(SUVAHAVUJ!AF70,6,1)</f>
        <v xml:space="preserve"> </v>
      </c>
      <c r="CD32" s="1357"/>
      <c r="CE32" s="1306" t="str">
        <f>MID(SUVAHAVUJ!AF201,1,1)</f>
        <v xml:space="preserve"> </v>
      </c>
      <c r="CF32" s="1306"/>
      <c r="CG32" s="1306"/>
      <c r="CH32" s="1306"/>
      <c r="CI32" s="1306"/>
      <c r="CJ32" s="1306" t="str">
        <f>MID(SUVAHAVUJ!AF201,2,1)</f>
        <v xml:space="preserve"> </v>
      </c>
      <c r="CK32" s="1306"/>
      <c r="CL32" s="1306"/>
      <c r="CM32" s="1306"/>
      <c r="CN32" s="1306"/>
      <c r="CO32" s="1306"/>
      <c r="CP32" s="1306" t="str">
        <f>MID(SUVAHAVUJ!AF201,3,1)</f>
        <v xml:space="preserve"> </v>
      </c>
      <c r="CQ32" s="1306"/>
      <c r="CR32" s="1306"/>
      <c r="CS32" s="1306"/>
      <c r="CT32" s="1306"/>
      <c r="CU32" s="1306" t="str">
        <f>MID(SUVAHAVUJ!AF201,4,1)</f>
        <v xml:space="preserve"> </v>
      </c>
      <c r="CV32" s="1306"/>
      <c r="CW32" s="1306"/>
      <c r="CX32" s="1306"/>
      <c r="CY32" s="1306"/>
      <c r="CZ32" s="1306"/>
      <c r="DA32" s="1306" t="str">
        <f>MID(SUVAHAVUJ!AF201,5,1)</f>
        <v xml:space="preserve"> </v>
      </c>
      <c r="DB32" s="1306"/>
      <c r="DC32" s="1306"/>
      <c r="DD32" s="1306"/>
      <c r="DE32" s="1306"/>
      <c r="DF32" s="1306" t="str">
        <f>MID(SUVAHAVUJ!AF201,6,1)</f>
        <v xml:space="preserve"> </v>
      </c>
      <c r="DG32" s="1306"/>
      <c r="DH32" s="1306"/>
      <c r="DI32" s="1306"/>
      <c r="DJ32" s="1306"/>
      <c r="DK32" s="1306"/>
      <c r="DL32" s="1306" t="str">
        <f>MID(SUVAHAVUJ!AF201,7,1)</f>
        <v xml:space="preserve"> </v>
      </c>
      <c r="DM32" s="1306"/>
      <c r="DN32" s="1306"/>
      <c r="DO32" s="1306"/>
      <c r="DP32" s="1306"/>
      <c r="DQ32" s="1306"/>
      <c r="DR32" s="1306" t="str">
        <f>MID(SUVAHAVUJ!AF201,8,1)</f>
        <v xml:space="preserve"> </v>
      </c>
      <c r="DS32" s="1306"/>
      <c r="DT32" s="1306"/>
      <c r="DU32" s="1306"/>
      <c r="DV32" s="1306"/>
      <c r="DW32" s="1333" t="str">
        <f>MID(SUVAHAVUJ!AF201,9,1)</f>
        <v xml:space="preserve"> </v>
      </c>
      <c r="DX32" s="1333"/>
      <c r="DY32" s="1333"/>
      <c r="DZ32" s="1333"/>
      <c r="EA32" s="1333"/>
      <c r="EB32" s="1333"/>
      <c r="EC32" s="1333" t="str">
        <f>MID(SUVAHAVUJ!AF201,10,1)</f>
        <v xml:space="preserve"> </v>
      </c>
      <c r="ED32" s="1333"/>
      <c r="EE32" s="1333"/>
      <c r="EF32" s="1333"/>
      <c r="EG32" s="1333"/>
      <c r="EH32" s="1306" t="str">
        <f>MID(SUVAHAVUJ!AF201,11,1)</f>
        <v>0</v>
      </c>
      <c r="EI32" s="1306"/>
      <c r="EJ32" s="1306"/>
      <c r="EK32" s="1306"/>
      <c r="EL32" s="1306"/>
      <c r="EM32" s="1316"/>
      <c r="EN32" s="354"/>
      <c r="EO32" s="355"/>
      <c r="EP32" s="1306" t="str">
        <f>MID(SUVAHAVUJ!AG201,1,1)</f>
        <v xml:space="preserve"> </v>
      </c>
      <c r="EQ32" s="1306"/>
      <c r="ER32" s="1306"/>
      <c r="ES32" s="1306"/>
      <c r="ET32" s="1306"/>
      <c r="EU32" s="1306"/>
      <c r="EV32" s="1306" t="str">
        <f>MID(SUVAHAVUJ!AG201,2,1)</f>
        <v xml:space="preserve"> </v>
      </c>
      <c r="EW32" s="1306"/>
      <c r="EX32" s="1306"/>
      <c r="EY32" s="1306"/>
      <c r="EZ32" s="1306"/>
      <c r="FA32" s="1306" t="str">
        <f>MID(SUVAHAVUJ!AG201,3,1)</f>
        <v xml:space="preserve"> </v>
      </c>
      <c r="FB32" s="1306"/>
      <c r="FC32" s="1306"/>
      <c r="FD32" s="1306"/>
      <c r="FE32" s="1306"/>
      <c r="FF32" s="1306"/>
      <c r="FG32" s="1306" t="str">
        <f>MID(SUVAHAVUJ!AG201,4,1)</f>
        <v xml:space="preserve"> </v>
      </c>
      <c r="FH32" s="1306"/>
      <c r="FI32" s="1306"/>
      <c r="FJ32" s="1306"/>
      <c r="FK32" s="1306"/>
      <c r="FL32" s="1307" t="str">
        <f>MID(SUVAHAVUJ!AG201,5,1)</f>
        <v xml:space="preserve"> </v>
      </c>
      <c r="FM32" s="1307"/>
      <c r="FN32" s="1307"/>
      <c r="FO32" s="1307"/>
      <c r="FP32" s="1307"/>
      <c r="FQ32" s="1307"/>
      <c r="FR32" s="1307" t="str">
        <f>MID(SUVAHAVUJ!AG201,6,1)</f>
        <v xml:space="preserve"> </v>
      </c>
      <c r="FS32" s="1307"/>
      <c r="FT32" s="1307"/>
      <c r="FU32" s="1307"/>
      <c r="FV32" s="1307"/>
      <c r="FW32" s="1331" t="str">
        <f>MID(SUVAHAVUJ!AG201,7,1)</f>
        <v xml:space="preserve"> </v>
      </c>
      <c r="FX32" s="1331"/>
      <c r="FY32" s="1331"/>
      <c r="FZ32" s="1331"/>
      <c r="GA32" s="1331"/>
      <c r="GB32" s="1331"/>
      <c r="GC32" s="1331" t="str">
        <f>MID(SUVAHAVUJ!AG201,8,1)</f>
        <v xml:space="preserve"> </v>
      </c>
      <c r="GD32" s="1331"/>
      <c r="GE32" s="1331"/>
      <c r="GF32" s="1331"/>
      <c r="GG32" s="1331"/>
      <c r="GH32" s="1331" t="str">
        <f>MID(SUVAHAVUJ!AG201,9,1)</f>
        <v xml:space="preserve"> </v>
      </c>
      <c r="GI32" s="1331"/>
      <c r="GJ32" s="1331"/>
      <c r="GK32" s="1331"/>
      <c r="GL32" s="1331"/>
      <c r="GM32" s="1331"/>
      <c r="GN32" s="1331" t="str">
        <f>MID(SUVAHAVUJ!AG201,10,1)</f>
        <v xml:space="preserve"> </v>
      </c>
      <c r="GO32" s="1331"/>
      <c r="GP32" s="1331"/>
      <c r="GQ32" s="1331"/>
      <c r="GR32" s="1331"/>
      <c r="GS32" s="1331" t="str">
        <f>MID(SUVAHAVUJ!AG201,11,1)</f>
        <v>0</v>
      </c>
      <c r="GT32" s="1331"/>
      <c r="GU32" s="1331"/>
      <c r="GV32" s="1331"/>
      <c r="GW32" s="1332"/>
    </row>
    <row r="33" spans="1:205" s="129" customFormat="1" ht="24.6" customHeight="1" x14ac:dyDescent="0.2">
      <c r="A33" s="356"/>
      <c r="B33" s="1459" t="s">
        <v>2669</v>
      </c>
      <c r="C33" s="1460"/>
      <c r="D33" s="1460"/>
      <c r="E33" s="1460"/>
      <c r="F33" s="1460"/>
      <c r="G33" s="1460"/>
      <c r="H33" s="1460"/>
      <c r="I33" s="1460"/>
      <c r="J33" s="1460"/>
      <c r="K33" s="1461"/>
      <c r="L33" s="1435" t="str">
        <f>SUVAHAVUJ!$D$202</f>
        <v>Ostatné náklady na finančnú činnosť (568, 569)</v>
      </c>
      <c r="M33" s="1436"/>
      <c r="N33" s="1436"/>
      <c r="O33" s="1436"/>
      <c r="P33" s="1436"/>
      <c r="Q33" s="1436"/>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1436"/>
      <c r="AV33" s="1436"/>
      <c r="AW33" s="1436"/>
      <c r="AX33" s="1436"/>
      <c r="AY33" s="1436"/>
      <c r="AZ33" s="1436"/>
      <c r="BA33" s="1436"/>
      <c r="BB33" s="1436"/>
      <c r="BC33" s="1436"/>
      <c r="BD33" s="1436"/>
      <c r="BE33" s="1436"/>
      <c r="BF33" s="1436"/>
      <c r="BG33" s="1436"/>
      <c r="BH33" s="1436"/>
      <c r="BI33" s="1436"/>
      <c r="BJ33" s="1436"/>
      <c r="BK33" s="1436"/>
      <c r="BL33" s="1436"/>
      <c r="BM33" s="1436"/>
      <c r="BN33" s="1436"/>
      <c r="BO33" s="1436"/>
      <c r="BP33" s="1436"/>
      <c r="BQ33" s="1436"/>
      <c r="BR33" s="1436"/>
      <c r="BS33" s="1436"/>
      <c r="BT33" s="1436"/>
      <c r="BU33" s="1436"/>
      <c r="BV33" s="1436"/>
      <c r="BW33" s="1355" t="s">
        <v>604</v>
      </c>
      <c r="BX33" s="1356"/>
      <c r="BY33" s="1356"/>
      <c r="BZ33" s="1356"/>
      <c r="CA33" s="1356"/>
      <c r="CB33" s="1356"/>
      <c r="CC33" s="1356" t="str">
        <f>MID(SUVAHAVUJ!AD71,6,1)</f>
        <v xml:space="preserve"> </v>
      </c>
      <c r="CD33" s="1357"/>
      <c r="CE33" s="1306" t="str">
        <f>MID(SUVAHAVUJ!AF202,1,1)</f>
        <v xml:space="preserve"> </v>
      </c>
      <c r="CF33" s="1306"/>
      <c r="CG33" s="1306"/>
      <c r="CH33" s="1306"/>
      <c r="CI33" s="1306"/>
      <c r="CJ33" s="1306" t="str">
        <f>MID(SUVAHAVUJ!AF202,2,1)</f>
        <v xml:space="preserve"> </v>
      </c>
      <c r="CK33" s="1306"/>
      <c r="CL33" s="1306"/>
      <c r="CM33" s="1306"/>
      <c r="CN33" s="1306"/>
      <c r="CO33" s="1306"/>
      <c r="CP33" s="1306" t="str">
        <f>MID(SUVAHAVUJ!AF202,3,1)</f>
        <v xml:space="preserve"> </v>
      </c>
      <c r="CQ33" s="1306"/>
      <c r="CR33" s="1306"/>
      <c r="CS33" s="1306"/>
      <c r="CT33" s="1306"/>
      <c r="CU33" s="1306" t="str">
        <f>MID(SUVAHAVUJ!AF202,4,1)</f>
        <v xml:space="preserve"> </v>
      </c>
      <c r="CV33" s="1306"/>
      <c r="CW33" s="1306"/>
      <c r="CX33" s="1306"/>
      <c r="CY33" s="1306"/>
      <c r="CZ33" s="1306"/>
      <c r="DA33" s="1306" t="str">
        <f>MID(SUVAHAVUJ!AF202,5,1)</f>
        <v xml:space="preserve"> </v>
      </c>
      <c r="DB33" s="1306"/>
      <c r="DC33" s="1306"/>
      <c r="DD33" s="1306"/>
      <c r="DE33" s="1306"/>
      <c r="DF33" s="1306" t="str">
        <f>MID(SUVAHAVUJ!AF202,6,1)</f>
        <v xml:space="preserve"> </v>
      </c>
      <c r="DG33" s="1306"/>
      <c r="DH33" s="1306"/>
      <c r="DI33" s="1306"/>
      <c r="DJ33" s="1306"/>
      <c r="DK33" s="1306"/>
      <c r="DL33" s="1306" t="str">
        <f>MID(SUVAHAVUJ!AF202,7,1)</f>
        <v xml:space="preserve"> </v>
      </c>
      <c r="DM33" s="1306"/>
      <c r="DN33" s="1306"/>
      <c r="DO33" s="1306"/>
      <c r="DP33" s="1306"/>
      <c r="DQ33" s="1306"/>
      <c r="DR33" s="1306" t="str">
        <f>MID(SUVAHAVUJ!AF202,8,1)</f>
        <v xml:space="preserve"> </v>
      </c>
      <c r="DS33" s="1306"/>
      <c r="DT33" s="1306"/>
      <c r="DU33" s="1306"/>
      <c r="DV33" s="1306"/>
      <c r="DW33" s="1333" t="str">
        <f>MID(SUVAHAVUJ!AF202,9,1)</f>
        <v xml:space="preserve"> </v>
      </c>
      <c r="DX33" s="1333"/>
      <c r="DY33" s="1333"/>
      <c r="DZ33" s="1333"/>
      <c r="EA33" s="1333"/>
      <c r="EB33" s="1333"/>
      <c r="EC33" s="1333" t="str">
        <f>MID(SUVAHAVUJ!AF202,10,1)</f>
        <v xml:space="preserve"> </v>
      </c>
      <c r="ED33" s="1333"/>
      <c r="EE33" s="1333"/>
      <c r="EF33" s="1333"/>
      <c r="EG33" s="1333"/>
      <c r="EH33" s="1306" t="str">
        <f>MID(SUVAHAVUJ!AF202,11,1)</f>
        <v>0</v>
      </c>
      <c r="EI33" s="1306"/>
      <c r="EJ33" s="1306"/>
      <c r="EK33" s="1306"/>
      <c r="EL33" s="1306"/>
      <c r="EM33" s="1316"/>
      <c r="EN33" s="354"/>
      <c r="EO33" s="355"/>
      <c r="EP33" s="1306" t="str">
        <f>MID(SUVAHAVUJ!AG202,1,1)</f>
        <v xml:space="preserve"> </v>
      </c>
      <c r="EQ33" s="1306"/>
      <c r="ER33" s="1306"/>
      <c r="ES33" s="1306"/>
      <c r="ET33" s="1306"/>
      <c r="EU33" s="1306"/>
      <c r="EV33" s="1306" t="str">
        <f>MID(SUVAHAVUJ!AG202,2,1)</f>
        <v xml:space="preserve"> </v>
      </c>
      <c r="EW33" s="1306"/>
      <c r="EX33" s="1306"/>
      <c r="EY33" s="1306"/>
      <c r="EZ33" s="1306"/>
      <c r="FA33" s="1306" t="str">
        <f>MID(SUVAHAVUJ!AG202,3,1)</f>
        <v xml:space="preserve"> </v>
      </c>
      <c r="FB33" s="1306"/>
      <c r="FC33" s="1306"/>
      <c r="FD33" s="1306"/>
      <c r="FE33" s="1306"/>
      <c r="FF33" s="1306"/>
      <c r="FG33" s="1306" t="str">
        <f>MID(SUVAHAVUJ!AG202,4,1)</f>
        <v xml:space="preserve"> </v>
      </c>
      <c r="FH33" s="1306"/>
      <c r="FI33" s="1306"/>
      <c r="FJ33" s="1306"/>
      <c r="FK33" s="1306"/>
      <c r="FL33" s="1307" t="str">
        <f>MID(SUVAHAVUJ!AG202,5,1)</f>
        <v xml:space="preserve"> </v>
      </c>
      <c r="FM33" s="1307"/>
      <c r="FN33" s="1307"/>
      <c r="FO33" s="1307"/>
      <c r="FP33" s="1307"/>
      <c r="FQ33" s="1307"/>
      <c r="FR33" s="1307" t="str">
        <f>MID(SUVAHAVUJ!AG202,6,1)</f>
        <v xml:space="preserve"> </v>
      </c>
      <c r="FS33" s="1307"/>
      <c r="FT33" s="1307"/>
      <c r="FU33" s="1307"/>
      <c r="FV33" s="1307"/>
      <c r="FW33" s="1331" t="str">
        <f>MID(SUVAHAVUJ!AG202,7,1)</f>
        <v xml:space="preserve"> </v>
      </c>
      <c r="FX33" s="1331"/>
      <c r="FY33" s="1331"/>
      <c r="FZ33" s="1331"/>
      <c r="GA33" s="1331"/>
      <c r="GB33" s="1331"/>
      <c r="GC33" s="1331" t="str">
        <f>MID(SUVAHAVUJ!AG202,8,1)</f>
        <v xml:space="preserve"> </v>
      </c>
      <c r="GD33" s="1331"/>
      <c r="GE33" s="1331"/>
      <c r="GF33" s="1331"/>
      <c r="GG33" s="1331"/>
      <c r="GH33" s="1331" t="str">
        <f>MID(SUVAHAVUJ!AG202,9,1)</f>
        <v xml:space="preserve"> </v>
      </c>
      <c r="GI33" s="1331"/>
      <c r="GJ33" s="1331"/>
      <c r="GK33" s="1331"/>
      <c r="GL33" s="1331"/>
      <c r="GM33" s="1331"/>
      <c r="GN33" s="1331" t="str">
        <f>MID(SUVAHAVUJ!AG202,10,1)</f>
        <v xml:space="preserve"> </v>
      </c>
      <c r="GO33" s="1331"/>
      <c r="GP33" s="1331"/>
      <c r="GQ33" s="1331"/>
      <c r="GR33" s="1331"/>
      <c r="GS33" s="1331" t="str">
        <f>MID(SUVAHAVUJ!AG202,11,1)</f>
        <v>0</v>
      </c>
      <c r="GT33" s="1331"/>
      <c r="GU33" s="1331"/>
      <c r="GV33" s="1331"/>
      <c r="GW33" s="1332"/>
    </row>
    <row r="34" spans="1:205" ht="12.75" customHeight="1" thickBot="1" x14ac:dyDescent="0.25">
      <c r="A34" s="357"/>
      <c r="B34" s="358"/>
      <c r="C34" s="358"/>
      <c r="D34" s="358"/>
      <c r="E34" s="358"/>
      <c r="F34" s="358"/>
      <c r="G34" s="358"/>
      <c r="H34" s="358"/>
      <c r="I34" s="358"/>
      <c r="J34" s="358"/>
      <c r="K34" s="358"/>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359"/>
      <c r="GR34" s="359"/>
      <c r="GS34" s="359"/>
      <c r="GT34" s="359"/>
      <c r="GU34" s="359"/>
      <c r="GV34" s="359"/>
      <c r="GW34" s="360"/>
    </row>
    <row r="35" spans="1:205" ht="9" customHeight="1" x14ac:dyDescent="0.2">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row>
    <row r="36" spans="1:205" ht="3.75" customHeight="1" x14ac:dyDescent="0.2">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 right="0.7" top="0.78740157499999996" bottom="0.78740157499999996" header="0.3" footer="0.3"/>
  <pageSetup paperSize="9" scale="99" orientation="portrait" r:id="rId1"/>
  <rowBreaks count="1" manualBreakCount="1">
    <brk id="34" max="20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145"/>
  <sheetViews>
    <sheetView workbookViewId="0">
      <selection activeCell="L5" sqref="L5:BV6"/>
    </sheetView>
  </sheetViews>
  <sheetFormatPr defaultColWidth="0.42578125" defaultRowHeight="3.75" customHeight="1" x14ac:dyDescent="0.2"/>
  <cols>
    <col min="1" max="16384" width="0.42578125" style="6"/>
  </cols>
  <sheetData>
    <row r="1" spans="1:205" ht="3.75" customHeight="1" thickBot="1" x14ac:dyDescent="0.25"/>
    <row r="2" spans="1:205" ht="25.5" customHeight="1" x14ac:dyDescent="0.2">
      <c r="B2" s="345"/>
      <c r="C2" s="346"/>
      <c r="D2" s="346"/>
      <c r="E2" s="346"/>
      <c r="F2" s="346"/>
      <c r="G2" s="346"/>
      <c r="H2" s="346"/>
      <c r="J2" s="1270" t="s">
        <v>2850</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1"/>
      <c r="AK2" s="1250" t="s">
        <v>842</v>
      </c>
      <c r="AL2" s="1251"/>
      <c r="AM2" s="1251"/>
      <c r="AN2" s="1251"/>
      <c r="AO2" s="1251"/>
      <c r="AP2" s="1251"/>
      <c r="AQ2" s="1251"/>
      <c r="AR2" s="1251"/>
      <c r="AS2" s="361"/>
      <c r="AT2" s="1248">
        <f>'002'!$AT$2</f>
        <v>0</v>
      </c>
      <c r="AU2" s="1249"/>
      <c r="AV2" s="1249"/>
      <c r="AW2" s="1249"/>
      <c r="AX2" s="1249"/>
      <c r="AY2" s="1249"/>
      <c r="AZ2" s="1249"/>
      <c r="BA2" s="1249"/>
      <c r="BB2" s="1249"/>
      <c r="BC2" s="1249"/>
      <c r="BD2" s="1249"/>
      <c r="BE2" s="1249"/>
      <c r="BF2" s="1249"/>
      <c r="BG2" s="1249"/>
      <c r="BH2" s="1249"/>
      <c r="BI2" s="1249"/>
      <c r="BJ2" s="1249"/>
      <c r="BK2" s="1249"/>
      <c r="BL2" s="1249"/>
      <c r="BM2" s="1249"/>
      <c r="BN2" s="1249"/>
      <c r="BO2" s="1249"/>
      <c r="BP2" s="1249"/>
      <c r="BQ2" s="1249"/>
      <c r="BR2" s="1249"/>
      <c r="BS2" s="1249"/>
      <c r="BT2" s="1249"/>
      <c r="BU2" s="1249"/>
      <c r="BV2" s="1249"/>
      <c r="BW2" s="1249"/>
      <c r="BX2" s="1249"/>
      <c r="BY2" s="1249"/>
      <c r="BZ2" s="1249"/>
      <c r="CA2" s="1249"/>
      <c r="CB2" s="1249"/>
      <c r="CC2" s="1249"/>
      <c r="CD2" s="1249"/>
      <c r="CE2" s="1249"/>
      <c r="CF2" s="1249"/>
      <c r="CG2" s="1249"/>
      <c r="CH2" s="1249"/>
      <c r="CI2" s="1249"/>
      <c r="CJ2" s="1249"/>
      <c r="CK2" s="1249"/>
      <c r="CL2" s="1249"/>
      <c r="CM2" s="1249"/>
      <c r="CN2" s="1249"/>
      <c r="CO2" s="1249"/>
      <c r="CP2" s="1249"/>
      <c r="CQ2" s="1249"/>
      <c r="CR2" s="1249"/>
      <c r="CS2" s="1249"/>
      <c r="CT2" s="361"/>
      <c r="CU2" s="362"/>
      <c r="CW2" s="1250" t="s">
        <v>909</v>
      </c>
      <c r="CX2" s="1251"/>
      <c r="CY2" s="1251"/>
      <c r="CZ2" s="1251"/>
      <c r="DA2" s="1251"/>
      <c r="DB2" s="1251"/>
      <c r="DC2" s="1251"/>
      <c r="DD2" s="361"/>
      <c r="DE2" s="1248">
        <f>'002'!$DE$2</f>
        <v>0</v>
      </c>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249"/>
      <c r="EU2" s="1249"/>
      <c r="EV2" s="361"/>
      <c r="EW2" s="362"/>
      <c r="GQ2" s="346"/>
      <c r="GR2" s="346"/>
      <c r="GS2" s="346"/>
      <c r="GT2" s="346"/>
      <c r="GU2" s="346"/>
      <c r="GV2" s="346"/>
      <c r="GW2" s="347"/>
    </row>
    <row r="3" spans="1:205" ht="3" customHeight="1" x14ac:dyDescent="0.2"/>
    <row r="4" spans="1:205" s="129" customFormat="1" ht="2.25"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1:205" s="129" customFormat="1" ht="11.25" customHeight="1" x14ac:dyDescent="0.2">
      <c r="B5" s="1455" t="str">
        <f>SUVAHAVUJ!$C$2</f>
        <v>Označenie</v>
      </c>
      <c r="C5" s="1455"/>
      <c r="D5" s="1455"/>
      <c r="E5" s="1455"/>
      <c r="F5" s="1455"/>
      <c r="G5" s="1455"/>
      <c r="H5" s="1455"/>
      <c r="I5" s="1455"/>
      <c r="J5" s="1455"/>
      <c r="K5" s="1455"/>
      <c r="L5" s="1456" t="str">
        <f>SUVAHAVUJ!$D$223</f>
        <v>Text</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tr">
        <f>SUVAHAVUJ!$E$2</f>
        <v>Číslo riadku</v>
      </c>
      <c r="BX5" s="1457"/>
      <c r="BY5" s="1457"/>
      <c r="BZ5" s="1457"/>
      <c r="CA5" s="1457"/>
      <c r="CB5" s="1457"/>
      <c r="CC5" s="1457"/>
      <c r="CD5" s="1457"/>
      <c r="CE5" s="1458" t="s">
        <v>2720</v>
      </c>
      <c r="CF5" s="1458"/>
      <c r="CG5" s="1458"/>
      <c r="CH5" s="1458"/>
      <c r="CI5" s="1458"/>
      <c r="CJ5" s="1458"/>
      <c r="CK5" s="1458"/>
      <c r="CL5" s="1458"/>
      <c r="CM5" s="1458"/>
      <c r="CN5" s="1458"/>
      <c r="CO5" s="1458"/>
      <c r="CP5" s="1458"/>
      <c r="CQ5" s="1458"/>
      <c r="CR5" s="1458"/>
      <c r="CS5" s="1458"/>
      <c r="CT5" s="1458"/>
      <c r="CU5" s="1458"/>
      <c r="CV5" s="1458"/>
      <c r="CW5" s="1458"/>
      <c r="CX5" s="1458"/>
      <c r="CY5" s="1458"/>
      <c r="CZ5" s="1458"/>
      <c r="DA5" s="1458"/>
      <c r="DB5" s="1458"/>
      <c r="DC5" s="1458"/>
      <c r="DD5" s="1458"/>
      <c r="DE5" s="1458"/>
      <c r="DF5" s="1458"/>
      <c r="DG5" s="1458"/>
      <c r="DH5" s="1458"/>
      <c r="DI5" s="1458"/>
      <c r="DJ5" s="1458"/>
      <c r="DK5" s="1458"/>
      <c r="DL5" s="1458"/>
      <c r="DM5" s="1458"/>
      <c r="DN5" s="1458"/>
      <c r="DO5" s="1458"/>
      <c r="DP5" s="1458"/>
      <c r="DQ5" s="1458"/>
      <c r="DR5" s="1458"/>
      <c r="DS5" s="1458"/>
      <c r="DT5" s="1458"/>
      <c r="DU5" s="1458"/>
      <c r="DV5" s="1458"/>
      <c r="DW5" s="1458"/>
      <c r="DX5" s="1458"/>
      <c r="DY5" s="1458"/>
      <c r="DZ5" s="1458"/>
      <c r="EA5" s="1458"/>
      <c r="EB5" s="1458"/>
      <c r="EC5" s="1458"/>
      <c r="ED5" s="1458"/>
      <c r="EE5" s="1458"/>
      <c r="EF5" s="1458"/>
      <c r="EG5" s="1458"/>
      <c r="EH5" s="1458"/>
      <c r="EI5" s="1458"/>
      <c r="EJ5" s="1458"/>
      <c r="EK5" s="1458"/>
      <c r="EL5" s="1458"/>
      <c r="EM5" s="1458"/>
      <c r="EN5" s="1458"/>
      <c r="EO5" s="1458"/>
      <c r="EP5" s="1458"/>
      <c r="EQ5" s="1458"/>
      <c r="ER5" s="1458"/>
      <c r="ES5" s="1458"/>
      <c r="ET5" s="1458"/>
      <c r="EU5" s="1458"/>
      <c r="EV5" s="1458"/>
      <c r="EW5" s="1458"/>
      <c r="EX5" s="1458"/>
      <c r="EY5" s="1458"/>
      <c r="EZ5" s="1458"/>
      <c r="FA5" s="1458"/>
      <c r="FB5" s="1458"/>
      <c r="FC5" s="1458"/>
      <c r="FD5" s="1458"/>
      <c r="FE5" s="1458"/>
      <c r="FF5" s="1458"/>
      <c r="FG5" s="1458"/>
      <c r="FH5" s="1458"/>
      <c r="FI5" s="1458"/>
      <c r="FJ5" s="1458"/>
      <c r="FK5" s="1458"/>
      <c r="FL5" s="1458"/>
      <c r="FM5" s="1458"/>
      <c r="FN5" s="1458"/>
      <c r="FO5" s="1458"/>
      <c r="FP5" s="1458"/>
      <c r="FQ5" s="1458"/>
      <c r="FR5" s="1458"/>
      <c r="FS5" s="1458"/>
      <c r="FT5" s="1458"/>
      <c r="FU5" s="1458"/>
      <c r="FV5" s="1458"/>
      <c r="FW5" s="1458"/>
      <c r="FX5" s="1458"/>
      <c r="FY5" s="1458"/>
      <c r="FZ5" s="1458"/>
      <c r="GA5" s="1458"/>
      <c r="GB5" s="1458"/>
      <c r="GC5" s="1458"/>
      <c r="GD5" s="1458"/>
      <c r="GE5" s="1458"/>
      <c r="GF5" s="1458"/>
      <c r="GG5" s="1458"/>
      <c r="GH5" s="1458"/>
      <c r="GI5" s="1458"/>
      <c r="GJ5" s="1458"/>
      <c r="GK5" s="1458"/>
      <c r="GL5" s="1458"/>
      <c r="GM5" s="1458"/>
      <c r="GN5" s="1458"/>
      <c r="GO5" s="1458"/>
      <c r="GP5" s="1458"/>
      <c r="GQ5" s="1458"/>
      <c r="GR5" s="1458"/>
      <c r="GS5" s="1458"/>
      <c r="GT5" s="1458"/>
      <c r="GU5" s="1458"/>
      <c r="GV5" s="1458"/>
      <c r="GW5" s="1458"/>
    </row>
    <row r="6" spans="1:205" ht="25.5" customHeight="1" x14ac:dyDescent="0.2">
      <c r="B6" s="1455"/>
      <c r="C6" s="1455"/>
      <c r="D6" s="1455"/>
      <c r="E6" s="1455"/>
      <c r="F6" s="1455"/>
      <c r="G6" s="1455"/>
      <c r="H6" s="1455"/>
      <c r="I6" s="1455"/>
      <c r="J6" s="1455"/>
      <c r="K6" s="1455"/>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71" t="str">
        <f>SUVAHAVUJ!$N$148</f>
        <v>Bežné účtovné obdobie</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449" t="str">
        <f>SUVAHAVUJ!$S$148</f>
        <v>Bezprostredne predchádzajúce účtovné obdobie</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1:205" s="129" customFormat="1" ht="24.6" customHeight="1" x14ac:dyDescent="0.2">
      <c r="B7" s="1472" t="s">
        <v>2577</v>
      </c>
      <c r="C7" s="1453"/>
      <c r="D7" s="1453"/>
      <c r="E7" s="1453"/>
      <c r="F7" s="1453"/>
      <c r="G7" s="1453"/>
      <c r="H7" s="1453"/>
      <c r="I7" s="1453"/>
      <c r="J7" s="1453"/>
      <c r="K7" s="1454"/>
      <c r="L7" s="1437" t="str">
        <f>SUVAHAVUJ!$D$203</f>
        <v>Výsledok hospodárenia z finančnej činnosti (+/-)
(r. 29 - r. 45)</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623</v>
      </c>
      <c r="BX7" s="1348"/>
      <c r="BY7" s="1348"/>
      <c r="BZ7" s="1348"/>
      <c r="CA7" s="1348"/>
      <c r="CB7" s="1348"/>
      <c r="CC7" s="1348"/>
      <c r="CD7" s="1349"/>
      <c r="CE7" s="1306" t="str">
        <f>MID(SUVAHAVUJ!AF203,1,1)</f>
        <v xml:space="preserve"> </v>
      </c>
      <c r="CF7" s="1306"/>
      <c r="CG7" s="1306"/>
      <c r="CH7" s="1306"/>
      <c r="CI7" s="1306"/>
      <c r="CJ7" s="1306" t="str">
        <f>MID(SUVAHAVUJ!AF203,2,1)</f>
        <v xml:space="preserve"> </v>
      </c>
      <c r="CK7" s="1306"/>
      <c r="CL7" s="1306"/>
      <c r="CM7" s="1306"/>
      <c r="CN7" s="1306"/>
      <c r="CO7" s="1306"/>
      <c r="CP7" s="1306" t="str">
        <f>MID(SUVAHAVUJ!AF203,3,1)</f>
        <v xml:space="preserve"> </v>
      </c>
      <c r="CQ7" s="1306"/>
      <c r="CR7" s="1306"/>
      <c r="CS7" s="1306"/>
      <c r="CT7" s="1306"/>
      <c r="CU7" s="1306" t="str">
        <f>MID(SUVAHAVUJ!AF203,4,1)</f>
        <v xml:space="preserve"> </v>
      </c>
      <c r="CV7" s="1306"/>
      <c r="CW7" s="1306"/>
      <c r="CX7" s="1306"/>
      <c r="CY7" s="1306"/>
      <c r="CZ7" s="1306"/>
      <c r="DA7" s="1306" t="str">
        <f>MID(SUVAHAVUJ!AF203,5,1)</f>
        <v xml:space="preserve"> </v>
      </c>
      <c r="DB7" s="1306"/>
      <c r="DC7" s="1306"/>
      <c r="DD7" s="1306"/>
      <c r="DE7" s="1306"/>
      <c r="DF7" s="1306" t="str">
        <f>MID(SUVAHAVUJ!AF203,6,1)</f>
        <v xml:space="preserve"> </v>
      </c>
      <c r="DG7" s="1306"/>
      <c r="DH7" s="1306"/>
      <c r="DI7" s="1306"/>
      <c r="DJ7" s="1306"/>
      <c r="DK7" s="1306"/>
      <c r="DL7" s="1306" t="str">
        <f>MID(SUVAHAVUJ!AF203,7,1)</f>
        <v xml:space="preserve"> </v>
      </c>
      <c r="DM7" s="1306"/>
      <c r="DN7" s="1306"/>
      <c r="DO7" s="1306"/>
      <c r="DP7" s="1306"/>
      <c r="DQ7" s="1306"/>
      <c r="DR7" s="1306" t="str">
        <f>MID(SUVAHAVUJ!AF203,8,1)</f>
        <v xml:space="preserve"> </v>
      </c>
      <c r="DS7" s="1306"/>
      <c r="DT7" s="1306"/>
      <c r="DU7" s="1306"/>
      <c r="DV7" s="1306"/>
      <c r="DW7" s="1333" t="str">
        <f>MID(SUVAHAVUJ!AF203,9,1)</f>
        <v xml:space="preserve"> </v>
      </c>
      <c r="DX7" s="1333"/>
      <c r="DY7" s="1333"/>
      <c r="DZ7" s="1333"/>
      <c r="EA7" s="1333"/>
      <c r="EB7" s="1333"/>
      <c r="EC7" s="1333" t="str">
        <f>MID(SUVAHAVUJ!AF203,10,1)</f>
        <v xml:space="preserve"> </v>
      </c>
      <c r="ED7" s="1333"/>
      <c r="EE7" s="1333"/>
      <c r="EF7" s="1333"/>
      <c r="EG7" s="1333"/>
      <c r="EH7" s="1306" t="str">
        <f>MID(SUVAHAVUJ!AF203,11,1)</f>
        <v>0</v>
      </c>
      <c r="EI7" s="1306"/>
      <c r="EJ7" s="1306"/>
      <c r="EK7" s="1306"/>
      <c r="EL7" s="1306"/>
      <c r="EM7" s="1316"/>
      <c r="EN7" s="354"/>
      <c r="EO7" s="355"/>
      <c r="EP7" s="1306" t="str">
        <f>MID(SUVAHAVUJ!AG203,1,1)</f>
        <v xml:space="preserve"> </v>
      </c>
      <c r="EQ7" s="1306"/>
      <c r="ER7" s="1306"/>
      <c r="ES7" s="1306"/>
      <c r="ET7" s="1306"/>
      <c r="EU7" s="1306"/>
      <c r="EV7" s="1306" t="str">
        <f>MID(SUVAHAVUJ!AG203,2,1)</f>
        <v xml:space="preserve"> </v>
      </c>
      <c r="EW7" s="1306"/>
      <c r="EX7" s="1306"/>
      <c r="EY7" s="1306"/>
      <c r="EZ7" s="1306"/>
      <c r="FA7" s="1306" t="str">
        <f>MID(SUVAHAVUJ!AG203,3,1)</f>
        <v xml:space="preserve"> </v>
      </c>
      <c r="FB7" s="1306"/>
      <c r="FC7" s="1306"/>
      <c r="FD7" s="1306"/>
      <c r="FE7" s="1306"/>
      <c r="FF7" s="1306"/>
      <c r="FG7" s="1306" t="str">
        <f>MID(SUVAHAVUJ!AG203,4,1)</f>
        <v xml:space="preserve"> </v>
      </c>
      <c r="FH7" s="1306"/>
      <c r="FI7" s="1306"/>
      <c r="FJ7" s="1306"/>
      <c r="FK7" s="1306"/>
      <c r="FL7" s="1307" t="str">
        <f>MID(SUVAHAVUJ!AG203,5,1)</f>
        <v xml:space="preserve"> </v>
      </c>
      <c r="FM7" s="1307"/>
      <c r="FN7" s="1307"/>
      <c r="FO7" s="1307"/>
      <c r="FP7" s="1307"/>
      <c r="FQ7" s="1307"/>
      <c r="FR7" s="1307" t="str">
        <f>MID(SUVAHAVUJ!AG203,6,1)</f>
        <v xml:space="preserve"> </v>
      </c>
      <c r="FS7" s="1307"/>
      <c r="FT7" s="1307"/>
      <c r="FU7" s="1307"/>
      <c r="FV7" s="1307"/>
      <c r="FW7" s="1331" t="str">
        <f>MID(SUVAHAVUJ!AG203,7,1)</f>
        <v xml:space="preserve"> </v>
      </c>
      <c r="FX7" s="1331"/>
      <c r="FY7" s="1331"/>
      <c r="FZ7" s="1331"/>
      <c r="GA7" s="1331"/>
      <c r="GB7" s="1331"/>
      <c r="GC7" s="1331" t="str">
        <f>MID(SUVAHAVUJ!AG203,8,1)</f>
        <v xml:space="preserve"> </v>
      </c>
      <c r="GD7" s="1331"/>
      <c r="GE7" s="1331"/>
      <c r="GF7" s="1331"/>
      <c r="GG7" s="1331"/>
      <c r="GH7" s="1331" t="str">
        <f>MID(SUVAHAVUJ!AG203,9,1)</f>
        <v xml:space="preserve"> </v>
      </c>
      <c r="GI7" s="1331"/>
      <c r="GJ7" s="1331"/>
      <c r="GK7" s="1331"/>
      <c r="GL7" s="1331"/>
      <c r="GM7" s="1331"/>
      <c r="GN7" s="1331" t="str">
        <f>MID(SUVAHAVUJ!AG203,10,1)</f>
        <v xml:space="preserve"> </v>
      </c>
      <c r="GO7" s="1331"/>
      <c r="GP7" s="1331"/>
      <c r="GQ7" s="1331"/>
      <c r="GR7" s="1331"/>
      <c r="GS7" s="1331" t="str">
        <f>MID(SUVAHAVUJ!AG203,11,1)</f>
        <v>0</v>
      </c>
      <c r="GT7" s="1331"/>
      <c r="GU7" s="1331"/>
      <c r="GV7" s="1331"/>
      <c r="GW7" s="1473"/>
    </row>
    <row r="8" spans="1:205" ht="24.6" customHeight="1" x14ac:dyDescent="0.2">
      <c r="B8" s="1472" t="s">
        <v>2676</v>
      </c>
      <c r="C8" s="1453"/>
      <c r="D8" s="1453"/>
      <c r="E8" s="1453"/>
      <c r="F8" s="1453"/>
      <c r="G8" s="1453"/>
      <c r="H8" s="1453"/>
      <c r="I8" s="1453"/>
      <c r="J8" s="1453"/>
      <c r="K8" s="1454"/>
      <c r="L8" s="1437" t="str">
        <f>SUVAHAVUJ!$D$204</f>
        <v>Výsledok hospodárenia za účtovné obdobie pred zdanením (+/-) (r. 27 + r. 55)</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347" t="s">
        <v>639</v>
      </c>
      <c r="BX8" s="1348"/>
      <c r="BY8" s="1348"/>
      <c r="BZ8" s="1348"/>
      <c r="CA8" s="1348"/>
      <c r="CB8" s="1348"/>
      <c r="CC8" s="1348"/>
      <c r="CD8" s="1349"/>
      <c r="CE8" s="1306" t="str">
        <f>MID(SUVAHAVUJ!AF204,1,1)</f>
        <v xml:space="preserve"> </v>
      </c>
      <c r="CF8" s="1306"/>
      <c r="CG8" s="1306"/>
      <c r="CH8" s="1306"/>
      <c r="CI8" s="1306"/>
      <c r="CJ8" s="1306" t="str">
        <f>MID(SUVAHAVUJ!AF204,2,1)</f>
        <v xml:space="preserve"> </v>
      </c>
      <c r="CK8" s="1306"/>
      <c r="CL8" s="1306"/>
      <c r="CM8" s="1306"/>
      <c r="CN8" s="1306"/>
      <c r="CO8" s="1306"/>
      <c r="CP8" s="1306" t="str">
        <f>MID(SUVAHAVUJ!AF204,3,1)</f>
        <v xml:space="preserve"> </v>
      </c>
      <c r="CQ8" s="1306"/>
      <c r="CR8" s="1306"/>
      <c r="CS8" s="1306"/>
      <c r="CT8" s="1306"/>
      <c r="CU8" s="1306" t="str">
        <f>MID(SUVAHAVUJ!AF204,4,1)</f>
        <v xml:space="preserve"> </v>
      </c>
      <c r="CV8" s="1306"/>
      <c r="CW8" s="1306"/>
      <c r="CX8" s="1306"/>
      <c r="CY8" s="1306"/>
      <c r="CZ8" s="1306"/>
      <c r="DA8" s="1306" t="str">
        <f>MID(SUVAHAVUJ!AF204,5,1)</f>
        <v>1</v>
      </c>
      <c r="DB8" s="1306"/>
      <c r="DC8" s="1306"/>
      <c r="DD8" s="1306"/>
      <c r="DE8" s="1306"/>
      <c r="DF8" s="1306" t="str">
        <f>MID(SUVAHAVUJ!AF204,6,1)</f>
        <v>9</v>
      </c>
      <c r="DG8" s="1306"/>
      <c r="DH8" s="1306"/>
      <c r="DI8" s="1306"/>
      <c r="DJ8" s="1306"/>
      <c r="DK8" s="1306"/>
      <c r="DL8" s="1306" t="str">
        <f>MID(SUVAHAVUJ!AF204,7,1)</f>
        <v>6</v>
      </c>
      <c r="DM8" s="1306"/>
      <c r="DN8" s="1306"/>
      <c r="DO8" s="1306"/>
      <c r="DP8" s="1306"/>
      <c r="DQ8" s="1306"/>
      <c r="DR8" s="1306" t="str">
        <f>MID(SUVAHAVUJ!AF204,8,1)</f>
        <v>5</v>
      </c>
      <c r="DS8" s="1306"/>
      <c r="DT8" s="1306"/>
      <c r="DU8" s="1306"/>
      <c r="DV8" s="1306"/>
      <c r="DW8" s="1333" t="str">
        <f>MID(SUVAHAVUJ!AF204,9,1)</f>
        <v>0</v>
      </c>
      <c r="DX8" s="1333"/>
      <c r="DY8" s="1333"/>
      <c r="DZ8" s="1333"/>
      <c r="EA8" s="1333"/>
      <c r="EB8" s="1333"/>
      <c r="EC8" s="1333" t="str">
        <f>MID(SUVAHAVUJ!AF204,10,1)</f>
        <v>0</v>
      </c>
      <c r="ED8" s="1333"/>
      <c r="EE8" s="1333"/>
      <c r="EF8" s="1333"/>
      <c r="EG8" s="1333"/>
      <c r="EH8" s="1306" t="str">
        <f>MID(SUVAHAVUJ!AF204,11,1)</f>
        <v>1</v>
      </c>
      <c r="EI8" s="1306"/>
      <c r="EJ8" s="1306"/>
      <c r="EK8" s="1306"/>
      <c r="EL8" s="1306"/>
      <c r="EM8" s="1316"/>
      <c r="EN8" s="354"/>
      <c r="EO8" s="355"/>
      <c r="EP8" s="1306" t="str">
        <f>MID(SUVAHAVUJ!AG204,1,1)</f>
        <v xml:space="preserve"> </v>
      </c>
      <c r="EQ8" s="1306"/>
      <c r="ER8" s="1306"/>
      <c r="ES8" s="1306"/>
      <c r="ET8" s="1306"/>
      <c r="EU8" s="1306"/>
      <c r="EV8" s="1306" t="str">
        <f>MID(SUVAHAVUJ!AG204,2,1)</f>
        <v xml:space="preserve"> </v>
      </c>
      <c r="EW8" s="1306"/>
      <c r="EX8" s="1306"/>
      <c r="EY8" s="1306"/>
      <c r="EZ8" s="1306"/>
      <c r="FA8" s="1306" t="str">
        <f>MID(SUVAHAVUJ!AG204,3,1)</f>
        <v xml:space="preserve"> </v>
      </c>
      <c r="FB8" s="1306"/>
      <c r="FC8" s="1306"/>
      <c r="FD8" s="1306"/>
      <c r="FE8" s="1306"/>
      <c r="FF8" s="1306"/>
      <c r="FG8" s="1306" t="str">
        <f>MID(SUVAHAVUJ!AG204,4,1)</f>
        <v xml:space="preserve"> </v>
      </c>
      <c r="FH8" s="1306"/>
      <c r="FI8" s="1306"/>
      <c r="FJ8" s="1306"/>
      <c r="FK8" s="1306"/>
      <c r="FL8" s="1307" t="str">
        <f>MID(SUVAHAVUJ!AG204,5,1)</f>
        <v xml:space="preserve"> </v>
      </c>
      <c r="FM8" s="1307"/>
      <c r="FN8" s="1307"/>
      <c r="FO8" s="1307"/>
      <c r="FP8" s="1307"/>
      <c r="FQ8" s="1307"/>
      <c r="FR8" s="1307" t="str">
        <f>MID(SUVAHAVUJ!AG204,6,1)</f>
        <v>-</v>
      </c>
      <c r="FS8" s="1307"/>
      <c r="FT8" s="1307"/>
      <c r="FU8" s="1307"/>
      <c r="FV8" s="1307"/>
      <c r="FW8" s="1331" t="str">
        <f>MID(SUVAHAVUJ!AG204,7,1)</f>
        <v>1</v>
      </c>
      <c r="FX8" s="1331"/>
      <c r="FY8" s="1331"/>
      <c r="FZ8" s="1331"/>
      <c r="GA8" s="1331"/>
      <c r="GB8" s="1331"/>
      <c r="GC8" s="1331" t="str">
        <f>MID(SUVAHAVUJ!AG204,8,1)</f>
        <v>4</v>
      </c>
      <c r="GD8" s="1331"/>
      <c r="GE8" s="1331"/>
      <c r="GF8" s="1331"/>
      <c r="GG8" s="1331"/>
      <c r="GH8" s="1331" t="str">
        <f>MID(SUVAHAVUJ!AG204,9,1)</f>
        <v>0</v>
      </c>
      <c r="GI8" s="1331"/>
      <c r="GJ8" s="1331"/>
      <c r="GK8" s="1331"/>
      <c r="GL8" s="1331"/>
      <c r="GM8" s="1331"/>
      <c r="GN8" s="1331" t="str">
        <f>MID(SUVAHAVUJ!AG204,10,1)</f>
        <v>0</v>
      </c>
      <c r="GO8" s="1331"/>
      <c r="GP8" s="1331"/>
      <c r="GQ8" s="1331"/>
      <c r="GR8" s="1331"/>
      <c r="GS8" s="1331" t="str">
        <f>MID(SUVAHAVUJ!AG204,11,1)</f>
        <v>0</v>
      </c>
      <c r="GT8" s="1331"/>
      <c r="GU8" s="1331"/>
      <c r="GV8" s="1331"/>
      <c r="GW8" s="1473"/>
    </row>
    <row r="9" spans="1:205" ht="24.6" customHeight="1" x14ac:dyDescent="0.2">
      <c r="B9" s="1474" t="s">
        <v>2679</v>
      </c>
      <c r="C9" s="1460"/>
      <c r="D9" s="1460"/>
      <c r="E9" s="1460"/>
      <c r="F9" s="1460"/>
      <c r="G9" s="1460"/>
      <c r="H9" s="1460"/>
      <c r="I9" s="1460"/>
      <c r="J9" s="1460"/>
      <c r="K9" s="1461"/>
      <c r="L9" s="1435" t="str">
        <f>SUVAHAVUJ!$D$205</f>
        <v>Daň z príjmov (r. 58 + r. 59)</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355" t="s">
        <v>658</v>
      </c>
      <c r="BX9" s="1356"/>
      <c r="BY9" s="1356"/>
      <c r="BZ9" s="1356"/>
      <c r="CA9" s="1356"/>
      <c r="CB9" s="1356"/>
      <c r="CC9" s="1356"/>
      <c r="CD9" s="1357"/>
      <c r="CE9" s="1306" t="str">
        <f>MID(SUVAHAVUJ!AF205,1,1)</f>
        <v xml:space="preserve"> </v>
      </c>
      <c r="CF9" s="1306"/>
      <c r="CG9" s="1306"/>
      <c r="CH9" s="1306"/>
      <c r="CI9" s="1306"/>
      <c r="CJ9" s="1306" t="str">
        <f>MID(SUVAHAVUJ!AF205,2,1)</f>
        <v xml:space="preserve"> </v>
      </c>
      <c r="CK9" s="1306"/>
      <c r="CL9" s="1306"/>
      <c r="CM9" s="1306"/>
      <c r="CN9" s="1306"/>
      <c r="CO9" s="1306"/>
      <c r="CP9" s="1306" t="str">
        <f>MID(SUVAHAVUJ!AF205,3,1)</f>
        <v xml:space="preserve"> </v>
      </c>
      <c r="CQ9" s="1306"/>
      <c r="CR9" s="1306"/>
      <c r="CS9" s="1306"/>
      <c r="CT9" s="1306"/>
      <c r="CU9" s="1306" t="str">
        <f>MID(SUVAHAVUJ!AF205,4,1)</f>
        <v xml:space="preserve"> </v>
      </c>
      <c r="CV9" s="1306"/>
      <c r="CW9" s="1306"/>
      <c r="CX9" s="1306"/>
      <c r="CY9" s="1306"/>
      <c r="CZ9" s="1306"/>
      <c r="DA9" s="1306" t="str">
        <f>MID(SUVAHAVUJ!AF205,5,1)</f>
        <v xml:space="preserve"> </v>
      </c>
      <c r="DB9" s="1306"/>
      <c r="DC9" s="1306"/>
      <c r="DD9" s="1306"/>
      <c r="DE9" s="1306"/>
      <c r="DF9" s="1306" t="str">
        <f>MID(SUVAHAVUJ!AF205,6,1)</f>
        <v xml:space="preserve"> </v>
      </c>
      <c r="DG9" s="1306"/>
      <c r="DH9" s="1306"/>
      <c r="DI9" s="1306"/>
      <c r="DJ9" s="1306"/>
      <c r="DK9" s="1306"/>
      <c r="DL9" s="1306" t="str">
        <f>MID(SUVAHAVUJ!AF205,7,1)</f>
        <v xml:space="preserve"> </v>
      </c>
      <c r="DM9" s="1306"/>
      <c r="DN9" s="1306"/>
      <c r="DO9" s="1306"/>
      <c r="DP9" s="1306"/>
      <c r="DQ9" s="1306"/>
      <c r="DR9" s="1306" t="str">
        <f>MID(SUVAHAVUJ!AF205,8,1)</f>
        <v xml:space="preserve"> </v>
      </c>
      <c r="DS9" s="1306"/>
      <c r="DT9" s="1306"/>
      <c r="DU9" s="1306"/>
      <c r="DV9" s="1306"/>
      <c r="DW9" s="1333" t="str">
        <f>MID(SUVAHAVUJ!AF205,9,1)</f>
        <v xml:space="preserve"> </v>
      </c>
      <c r="DX9" s="1333"/>
      <c r="DY9" s="1333"/>
      <c r="DZ9" s="1333"/>
      <c r="EA9" s="1333"/>
      <c r="EB9" s="1333"/>
      <c r="EC9" s="1333" t="str">
        <f>MID(SUVAHAVUJ!AF205,10,1)</f>
        <v xml:space="preserve"> </v>
      </c>
      <c r="ED9" s="1333"/>
      <c r="EE9" s="1333"/>
      <c r="EF9" s="1333"/>
      <c r="EG9" s="1333"/>
      <c r="EH9" s="1306" t="str">
        <f>MID(SUVAHAVUJ!AF205,11,1)</f>
        <v>0</v>
      </c>
      <c r="EI9" s="1306"/>
      <c r="EJ9" s="1306"/>
      <c r="EK9" s="1306"/>
      <c r="EL9" s="1306"/>
      <c r="EM9" s="1316"/>
      <c r="EN9" s="354"/>
      <c r="EO9" s="355"/>
      <c r="EP9" s="1306" t="str">
        <f>MID(SUVAHAVUJ!AG205,1,1)</f>
        <v xml:space="preserve"> </v>
      </c>
      <c r="EQ9" s="1306"/>
      <c r="ER9" s="1306"/>
      <c r="ES9" s="1306"/>
      <c r="ET9" s="1306"/>
      <c r="EU9" s="1306"/>
      <c r="EV9" s="1306" t="str">
        <f>MID(SUVAHAVUJ!AG205,2,1)</f>
        <v xml:space="preserve"> </v>
      </c>
      <c r="EW9" s="1306"/>
      <c r="EX9" s="1306"/>
      <c r="EY9" s="1306"/>
      <c r="EZ9" s="1306"/>
      <c r="FA9" s="1306" t="str">
        <f>MID(SUVAHAVUJ!AG205,3,1)</f>
        <v xml:space="preserve"> </v>
      </c>
      <c r="FB9" s="1306"/>
      <c r="FC9" s="1306"/>
      <c r="FD9" s="1306"/>
      <c r="FE9" s="1306"/>
      <c r="FF9" s="1306"/>
      <c r="FG9" s="1306" t="str">
        <f>MID(SUVAHAVUJ!AG205,4,1)</f>
        <v xml:space="preserve"> </v>
      </c>
      <c r="FH9" s="1306"/>
      <c r="FI9" s="1306"/>
      <c r="FJ9" s="1306"/>
      <c r="FK9" s="1306"/>
      <c r="FL9" s="1307" t="str">
        <f>MID(SUVAHAVUJ!AG205,5,1)</f>
        <v xml:space="preserve"> </v>
      </c>
      <c r="FM9" s="1307"/>
      <c r="FN9" s="1307"/>
      <c r="FO9" s="1307"/>
      <c r="FP9" s="1307"/>
      <c r="FQ9" s="1307"/>
      <c r="FR9" s="1307" t="str">
        <f>MID(SUVAHAVUJ!AG205,6,1)</f>
        <v xml:space="preserve"> </v>
      </c>
      <c r="FS9" s="1307"/>
      <c r="FT9" s="1307"/>
      <c r="FU9" s="1307"/>
      <c r="FV9" s="1307"/>
      <c r="FW9" s="1331" t="str">
        <f>MID(SUVAHAVUJ!AG205,7,1)</f>
        <v xml:space="preserve"> </v>
      </c>
      <c r="FX9" s="1331"/>
      <c r="FY9" s="1331"/>
      <c r="FZ9" s="1331"/>
      <c r="GA9" s="1331"/>
      <c r="GB9" s="1331"/>
      <c r="GC9" s="1331" t="str">
        <f>MID(SUVAHAVUJ!AG205,8,1)</f>
        <v xml:space="preserve"> </v>
      </c>
      <c r="GD9" s="1331"/>
      <c r="GE9" s="1331"/>
      <c r="GF9" s="1331"/>
      <c r="GG9" s="1331"/>
      <c r="GH9" s="1331" t="str">
        <f>MID(SUVAHAVUJ!AG205,9,1)</f>
        <v xml:space="preserve"> </v>
      </c>
      <c r="GI9" s="1331"/>
      <c r="GJ9" s="1331"/>
      <c r="GK9" s="1331"/>
      <c r="GL9" s="1331"/>
      <c r="GM9" s="1331"/>
      <c r="GN9" s="1331" t="str">
        <f>MID(SUVAHAVUJ!AG205,10,1)</f>
        <v xml:space="preserve"> </v>
      </c>
      <c r="GO9" s="1331"/>
      <c r="GP9" s="1331"/>
      <c r="GQ9" s="1331"/>
      <c r="GR9" s="1331"/>
      <c r="GS9" s="1331" t="str">
        <f>MID(SUVAHAVUJ!AG205,11,1)</f>
        <v>0</v>
      </c>
      <c r="GT9" s="1331"/>
      <c r="GU9" s="1331"/>
      <c r="GV9" s="1331"/>
      <c r="GW9" s="1473"/>
    </row>
    <row r="10" spans="1:205" ht="24.6" customHeight="1" x14ac:dyDescent="0.2">
      <c r="B10" s="1474" t="s">
        <v>2683</v>
      </c>
      <c r="C10" s="1460"/>
      <c r="D10" s="1460"/>
      <c r="E10" s="1460"/>
      <c r="F10" s="1460"/>
      <c r="G10" s="1460"/>
      <c r="H10" s="1460"/>
      <c r="I10" s="1460"/>
      <c r="J10" s="1460"/>
      <c r="K10" s="1461"/>
      <c r="L10" s="1435" t="str">
        <f>SUVAHAVUJ!$D$206</f>
        <v>Daň z príjmov  splatná (591, 595)</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664</v>
      </c>
      <c r="BX10" s="1356"/>
      <c r="BY10" s="1356"/>
      <c r="BZ10" s="1356"/>
      <c r="CA10" s="1356"/>
      <c r="CB10" s="1356"/>
      <c r="CC10" s="1356"/>
      <c r="CD10" s="1357"/>
      <c r="CE10" s="1306" t="str">
        <f>MID(SUVAHAVUJ!AF206,1,1)</f>
        <v xml:space="preserve"> </v>
      </c>
      <c r="CF10" s="1306"/>
      <c r="CG10" s="1306"/>
      <c r="CH10" s="1306"/>
      <c r="CI10" s="1306"/>
      <c r="CJ10" s="1306" t="str">
        <f>MID(SUVAHAVUJ!AF206,2,1)</f>
        <v xml:space="preserve"> </v>
      </c>
      <c r="CK10" s="1306"/>
      <c r="CL10" s="1306"/>
      <c r="CM10" s="1306"/>
      <c r="CN10" s="1306"/>
      <c r="CO10" s="1306"/>
      <c r="CP10" s="1306" t="str">
        <f>MID(SUVAHAVUJ!AF206,3,1)</f>
        <v xml:space="preserve"> </v>
      </c>
      <c r="CQ10" s="1306"/>
      <c r="CR10" s="1306"/>
      <c r="CS10" s="1306"/>
      <c r="CT10" s="1306"/>
      <c r="CU10" s="1306" t="str">
        <f>MID(SUVAHAVUJ!AF206,4,1)</f>
        <v xml:space="preserve"> </v>
      </c>
      <c r="CV10" s="1306"/>
      <c r="CW10" s="1306"/>
      <c r="CX10" s="1306"/>
      <c r="CY10" s="1306"/>
      <c r="CZ10" s="1306"/>
      <c r="DA10" s="1306" t="str">
        <f>MID(SUVAHAVUJ!AF206,5,1)</f>
        <v xml:space="preserve"> </v>
      </c>
      <c r="DB10" s="1306"/>
      <c r="DC10" s="1306"/>
      <c r="DD10" s="1306"/>
      <c r="DE10" s="1306"/>
      <c r="DF10" s="1306" t="str">
        <f>MID(SUVAHAVUJ!AF206,6,1)</f>
        <v xml:space="preserve"> </v>
      </c>
      <c r="DG10" s="1306"/>
      <c r="DH10" s="1306"/>
      <c r="DI10" s="1306"/>
      <c r="DJ10" s="1306"/>
      <c r="DK10" s="1306"/>
      <c r="DL10" s="1306" t="str">
        <f>MID(SUVAHAVUJ!AF206,7,1)</f>
        <v xml:space="preserve"> </v>
      </c>
      <c r="DM10" s="1306"/>
      <c r="DN10" s="1306"/>
      <c r="DO10" s="1306"/>
      <c r="DP10" s="1306"/>
      <c r="DQ10" s="1306"/>
      <c r="DR10" s="1306" t="str">
        <f>MID(SUVAHAVUJ!AF206,8,1)</f>
        <v xml:space="preserve"> </v>
      </c>
      <c r="DS10" s="1306"/>
      <c r="DT10" s="1306"/>
      <c r="DU10" s="1306"/>
      <c r="DV10" s="1306"/>
      <c r="DW10" s="1333" t="str">
        <f>MID(SUVAHAVUJ!AF206,9,1)</f>
        <v xml:space="preserve"> </v>
      </c>
      <c r="DX10" s="1333"/>
      <c r="DY10" s="1333"/>
      <c r="DZ10" s="1333"/>
      <c r="EA10" s="1333"/>
      <c r="EB10" s="1333"/>
      <c r="EC10" s="1333" t="str">
        <f>MID(SUVAHAVUJ!AF206,10,1)</f>
        <v xml:space="preserve"> </v>
      </c>
      <c r="ED10" s="1333"/>
      <c r="EE10" s="1333"/>
      <c r="EF10" s="1333"/>
      <c r="EG10" s="1333"/>
      <c r="EH10" s="1306" t="str">
        <f>MID(SUVAHAVUJ!AF206,11,1)</f>
        <v>0</v>
      </c>
      <c r="EI10" s="1306"/>
      <c r="EJ10" s="1306"/>
      <c r="EK10" s="1306"/>
      <c r="EL10" s="1306"/>
      <c r="EM10" s="1316"/>
      <c r="EN10" s="354"/>
      <c r="EO10" s="355"/>
      <c r="EP10" s="1306" t="str">
        <f>MID(SUVAHAVUJ!AG206,1,1)</f>
        <v xml:space="preserve"> </v>
      </c>
      <c r="EQ10" s="1306"/>
      <c r="ER10" s="1306"/>
      <c r="ES10" s="1306"/>
      <c r="ET10" s="1306"/>
      <c r="EU10" s="1306"/>
      <c r="EV10" s="1306" t="str">
        <f>MID(SUVAHAVUJ!AG206,2,1)</f>
        <v xml:space="preserve"> </v>
      </c>
      <c r="EW10" s="1306"/>
      <c r="EX10" s="1306"/>
      <c r="EY10" s="1306"/>
      <c r="EZ10" s="1306"/>
      <c r="FA10" s="1306" t="str">
        <f>MID(SUVAHAVUJ!AG206,3,1)</f>
        <v xml:space="preserve"> </v>
      </c>
      <c r="FB10" s="1306"/>
      <c r="FC10" s="1306"/>
      <c r="FD10" s="1306"/>
      <c r="FE10" s="1306"/>
      <c r="FF10" s="1306"/>
      <c r="FG10" s="1306" t="str">
        <f>MID(SUVAHAVUJ!AG206,4,1)</f>
        <v xml:space="preserve"> </v>
      </c>
      <c r="FH10" s="1306"/>
      <c r="FI10" s="1306"/>
      <c r="FJ10" s="1306"/>
      <c r="FK10" s="1306"/>
      <c r="FL10" s="1307" t="str">
        <f>MID(SUVAHAVUJ!AG206,5,1)</f>
        <v xml:space="preserve"> </v>
      </c>
      <c r="FM10" s="1307"/>
      <c r="FN10" s="1307"/>
      <c r="FO10" s="1307"/>
      <c r="FP10" s="1307"/>
      <c r="FQ10" s="1307"/>
      <c r="FR10" s="1307" t="str">
        <f>MID(SUVAHAVUJ!AG206,6,1)</f>
        <v xml:space="preserve"> </v>
      </c>
      <c r="FS10" s="1307"/>
      <c r="FT10" s="1307"/>
      <c r="FU10" s="1307"/>
      <c r="FV10" s="1307"/>
      <c r="FW10" s="1331" t="str">
        <f>MID(SUVAHAVUJ!AG206,7,1)</f>
        <v xml:space="preserve"> </v>
      </c>
      <c r="FX10" s="1331"/>
      <c r="FY10" s="1331"/>
      <c r="FZ10" s="1331"/>
      <c r="GA10" s="1331"/>
      <c r="GB10" s="1331"/>
      <c r="GC10" s="1331" t="str">
        <f>MID(SUVAHAVUJ!AG206,8,1)</f>
        <v xml:space="preserve"> </v>
      </c>
      <c r="GD10" s="1331"/>
      <c r="GE10" s="1331"/>
      <c r="GF10" s="1331"/>
      <c r="GG10" s="1331"/>
      <c r="GH10" s="1331" t="str">
        <f>MID(SUVAHAVUJ!AG206,9,1)</f>
        <v xml:space="preserve"> </v>
      </c>
      <c r="GI10" s="1331"/>
      <c r="GJ10" s="1331"/>
      <c r="GK10" s="1331"/>
      <c r="GL10" s="1331"/>
      <c r="GM10" s="1331"/>
      <c r="GN10" s="1331" t="str">
        <f>MID(SUVAHAVUJ!AG206,10,1)</f>
        <v xml:space="preserve"> </v>
      </c>
      <c r="GO10" s="1331"/>
      <c r="GP10" s="1331"/>
      <c r="GQ10" s="1331"/>
      <c r="GR10" s="1331"/>
      <c r="GS10" s="1331" t="str">
        <f>MID(SUVAHAVUJ!AG206,11,1)</f>
        <v>0</v>
      </c>
      <c r="GT10" s="1331"/>
      <c r="GU10" s="1331"/>
      <c r="GV10" s="1331"/>
      <c r="GW10" s="1473"/>
    </row>
    <row r="11" spans="1:205" ht="24.6" customHeight="1" x14ac:dyDescent="0.2">
      <c r="B11" s="1474" t="s">
        <v>2080</v>
      </c>
      <c r="C11" s="1460"/>
      <c r="D11" s="1460"/>
      <c r="E11" s="1460"/>
      <c r="F11" s="1460"/>
      <c r="G11" s="1460"/>
      <c r="H11" s="1460"/>
      <c r="I11" s="1460"/>
      <c r="J11" s="1460"/>
      <c r="K11" s="1461"/>
      <c r="L11" s="1435" t="str">
        <f>SUVAHAVUJ!$D$207</f>
        <v>Daň z príjmov odložená (+/-) (592)</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675</v>
      </c>
      <c r="BX11" s="1356"/>
      <c r="BY11" s="1356"/>
      <c r="BZ11" s="1356"/>
      <c r="CA11" s="1356"/>
      <c r="CB11" s="1356"/>
      <c r="CC11" s="1356"/>
      <c r="CD11" s="1357"/>
      <c r="CE11" s="1306" t="str">
        <f>MID(SUVAHAVUJ!AF207,1,1)</f>
        <v xml:space="preserve"> </v>
      </c>
      <c r="CF11" s="1306"/>
      <c r="CG11" s="1306"/>
      <c r="CH11" s="1306"/>
      <c r="CI11" s="1306"/>
      <c r="CJ11" s="1306" t="str">
        <f>MID(SUVAHAVUJ!AF207,2,1)</f>
        <v xml:space="preserve"> </v>
      </c>
      <c r="CK11" s="1306"/>
      <c r="CL11" s="1306"/>
      <c r="CM11" s="1306"/>
      <c r="CN11" s="1306"/>
      <c r="CO11" s="1306"/>
      <c r="CP11" s="1306" t="str">
        <f>MID(SUVAHAVUJ!AF207,3,1)</f>
        <v xml:space="preserve"> </v>
      </c>
      <c r="CQ11" s="1306"/>
      <c r="CR11" s="1306"/>
      <c r="CS11" s="1306"/>
      <c r="CT11" s="1306"/>
      <c r="CU11" s="1306" t="str">
        <f>MID(SUVAHAVUJ!AF207,4,1)</f>
        <v xml:space="preserve"> </v>
      </c>
      <c r="CV11" s="1306"/>
      <c r="CW11" s="1306"/>
      <c r="CX11" s="1306"/>
      <c r="CY11" s="1306"/>
      <c r="CZ11" s="1306"/>
      <c r="DA11" s="1306" t="str">
        <f>MID(SUVAHAVUJ!AF207,5,1)</f>
        <v xml:space="preserve"> </v>
      </c>
      <c r="DB11" s="1306"/>
      <c r="DC11" s="1306"/>
      <c r="DD11" s="1306"/>
      <c r="DE11" s="1306"/>
      <c r="DF11" s="1306" t="str">
        <f>MID(SUVAHAVUJ!AF207,6,1)</f>
        <v xml:space="preserve"> </v>
      </c>
      <c r="DG11" s="1306"/>
      <c r="DH11" s="1306"/>
      <c r="DI11" s="1306"/>
      <c r="DJ11" s="1306"/>
      <c r="DK11" s="1306"/>
      <c r="DL11" s="1306" t="str">
        <f>MID(SUVAHAVUJ!AF207,7,1)</f>
        <v xml:space="preserve"> </v>
      </c>
      <c r="DM11" s="1306"/>
      <c r="DN11" s="1306"/>
      <c r="DO11" s="1306"/>
      <c r="DP11" s="1306"/>
      <c r="DQ11" s="1306"/>
      <c r="DR11" s="1306" t="str">
        <f>MID(SUVAHAVUJ!AF207,8,1)</f>
        <v xml:space="preserve"> </v>
      </c>
      <c r="DS11" s="1306"/>
      <c r="DT11" s="1306"/>
      <c r="DU11" s="1306"/>
      <c r="DV11" s="1306"/>
      <c r="DW11" s="1333" t="str">
        <f>MID(SUVAHAVUJ!AF207,9,1)</f>
        <v xml:space="preserve"> </v>
      </c>
      <c r="DX11" s="1333"/>
      <c r="DY11" s="1333"/>
      <c r="DZ11" s="1333"/>
      <c r="EA11" s="1333"/>
      <c r="EB11" s="1333"/>
      <c r="EC11" s="1333" t="str">
        <f>MID(SUVAHAVUJ!AF207,10,1)</f>
        <v xml:space="preserve"> </v>
      </c>
      <c r="ED11" s="1333"/>
      <c r="EE11" s="1333"/>
      <c r="EF11" s="1333"/>
      <c r="EG11" s="1333"/>
      <c r="EH11" s="1306" t="str">
        <f>MID(SUVAHAVUJ!AF207,11,1)</f>
        <v>0</v>
      </c>
      <c r="EI11" s="1306"/>
      <c r="EJ11" s="1306"/>
      <c r="EK11" s="1306"/>
      <c r="EL11" s="1306"/>
      <c r="EM11" s="1316"/>
      <c r="EN11" s="354"/>
      <c r="EO11" s="355"/>
      <c r="EP11" s="1306" t="str">
        <f>MID(SUVAHAVUJ!AG207,1,1)</f>
        <v xml:space="preserve"> </v>
      </c>
      <c r="EQ11" s="1306"/>
      <c r="ER11" s="1306"/>
      <c r="ES11" s="1306"/>
      <c r="ET11" s="1306"/>
      <c r="EU11" s="1306"/>
      <c r="EV11" s="1306" t="str">
        <f>MID(SUVAHAVUJ!AG207,2,1)</f>
        <v xml:space="preserve"> </v>
      </c>
      <c r="EW11" s="1306"/>
      <c r="EX11" s="1306"/>
      <c r="EY11" s="1306"/>
      <c r="EZ11" s="1306"/>
      <c r="FA11" s="1306" t="str">
        <f>MID(SUVAHAVUJ!AG207,3,1)</f>
        <v xml:space="preserve"> </v>
      </c>
      <c r="FB11" s="1306"/>
      <c r="FC11" s="1306"/>
      <c r="FD11" s="1306"/>
      <c r="FE11" s="1306"/>
      <c r="FF11" s="1306"/>
      <c r="FG11" s="1306" t="str">
        <f>MID(SUVAHAVUJ!AG207,4,1)</f>
        <v xml:space="preserve"> </v>
      </c>
      <c r="FH11" s="1306"/>
      <c r="FI11" s="1306"/>
      <c r="FJ11" s="1306"/>
      <c r="FK11" s="1306"/>
      <c r="FL11" s="1307" t="str">
        <f>MID(SUVAHAVUJ!AG207,5,1)</f>
        <v xml:space="preserve"> </v>
      </c>
      <c r="FM11" s="1307"/>
      <c r="FN11" s="1307"/>
      <c r="FO11" s="1307"/>
      <c r="FP11" s="1307"/>
      <c r="FQ11" s="1307"/>
      <c r="FR11" s="1307" t="str">
        <f>MID(SUVAHAVUJ!AG207,6,1)</f>
        <v xml:space="preserve"> </v>
      </c>
      <c r="FS11" s="1307"/>
      <c r="FT11" s="1307"/>
      <c r="FU11" s="1307"/>
      <c r="FV11" s="1307"/>
      <c r="FW11" s="1331" t="str">
        <f>MID(SUVAHAVUJ!AG207,7,1)</f>
        <v xml:space="preserve"> </v>
      </c>
      <c r="FX11" s="1331"/>
      <c r="FY11" s="1331"/>
      <c r="FZ11" s="1331"/>
      <c r="GA11" s="1331"/>
      <c r="GB11" s="1331"/>
      <c r="GC11" s="1331" t="str">
        <f>MID(SUVAHAVUJ!AG207,8,1)</f>
        <v xml:space="preserve"> </v>
      </c>
      <c r="GD11" s="1331"/>
      <c r="GE11" s="1331"/>
      <c r="GF11" s="1331"/>
      <c r="GG11" s="1331"/>
      <c r="GH11" s="1331" t="str">
        <f>MID(SUVAHAVUJ!AG207,9,1)</f>
        <v xml:space="preserve"> </v>
      </c>
      <c r="GI11" s="1331"/>
      <c r="GJ11" s="1331"/>
      <c r="GK11" s="1331"/>
      <c r="GL11" s="1331"/>
      <c r="GM11" s="1331"/>
      <c r="GN11" s="1331" t="str">
        <f>MID(SUVAHAVUJ!AG207,10,1)</f>
        <v xml:space="preserve"> </v>
      </c>
      <c r="GO11" s="1331"/>
      <c r="GP11" s="1331"/>
      <c r="GQ11" s="1331"/>
      <c r="GR11" s="1331"/>
      <c r="GS11" s="1331" t="str">
        <f>MID(SUVAHAVUJ!AG207,11,1)</f>
        <v>0</v>
      </c>
      <c r="GT11" s="1331"/>
      <c r="GU11" s="1331"/>
      <c r="GV11" s="1331"/>
      <c r="GW11" s="1473"/>
    </row>
    <row r="12" spans="1:205" ht="24.6" customHeight="1" x14ac:dyDescent="0.2">
      <c r="B12" s="1474" t="s">
        <v>2690</v>
      </c>
      <c r="C12" s="1460"/>
      <c r="D12" s="1460"/>
      <c r="E12" s="1460"/>
      <c r="F12" s="1460"/>
      <c r="G12" s="1460"/>
      <c r="H12" s="1460"/>
      <c r="I12" s="1460"/>
      <c r="J12" s="1460"/>
      <c r="K12" s="1461"/>
      <c r="L12" s="1435" t="str">
        <f>SUVAHAVUJ!$D$208</f>
        <v>Prevod podielov na výsledku hospodárenia spoločníkom (+/- 596)</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693</v>
      </c>
      <c r="BX12" s="1356"/>
      <c r="BY12" s="1356"/>
      <c r="BZ12" s="1356"/>
      <c r="CA12" s="1356"/>
      <c r="CB12" s="1356"/>
      <c r="CC12" s="1356"/>
      <c r="CD12" s="1357"/>
      <c r="CE12" s="1306" t="str">
        <f>MID(SUVAHAVUJ!AF208,1,1)</f>
        <v xml:space="preserve"> </v>
      </c>
      <c r="CF12" s="1306"/>
      <c r="CG12" s="1306"/>
      <c r="CH12" s="1306"/>
      <c r="CI12" s="1306"/>
      <c r="CJ12" s="1306" t="str">
        <f>MID(SUVAHAVUJ!AF208,2,1)</f>
        <v xml:space="preserve"> </v>
      </c>
      <c r="CK12" s="1306"/>
      <c r="CL12" s="1306"/>
      <c r="CM12" s="1306"/>
      <c r="CN12" s="1306"/>
      <c r="CO12" s="1306"/>
      <c r="CP12" s="1306" t="str">
        <f>MID(SUVAHAVUJ!AF208,3,1)</f>
        <v xml:space="preserve"> </v>
      </c>
      <c r="CQ12" s="1306"/>
      <c r="CR12" s="1306"/>
      <c r="CS12" s="1306"/>
      <c r="CT12" s="1306"/>
      <c r="CU12" s="1306" t="str">
        <f>MID(SUVAHAVUJ!AF208,4,1)</f>
        <v xml:space="preserve"> </v>
      </c>
      <c r="CV12" s="1306"/>
      <c r="CW12" s="1306"/>
      <c r="CX12" s="1306"/>
      <c r="CY12" s="1306"/>
      <c r="CZ12" s="1306"/>
      <c r="DA12" s="1306" t="str">
        <f>MID(SUVAHAVUJ!AF208,5,1)</f>
        <v xml:space="preserve"> </v>
      </c>
      <c r="DB12" s="1306"/>
      <c r="DC12" s="1306"/>
      <c r="DD12" s="1306"/>
      <c r="DE12" s="1306"/>
      <c r="DF12" s="1306" t="str">
        <f>MID(SUVAHAVUJ!AF208,6,1)</f>
        <v xml:space="preserve"> </v>
      </c>
      <c r="DG12" s="1306"/>
      <c r="DH12" s="1306"/>
      <c r="DI12" s="1306"/>
      <c r="DJ12" s="1306"/>
      <c r="DK12" s="1306"/>
      <c r="DL12" s="1306" t="str">
        <f>MID(SUVAHAVUJ!AF208,7,1)</f>
        <v xml:space="preserve"> </v>
      </c>
      <c r="DM12" s="1306"/>
      <c r="DN12" s="1306"/>
      <c r="DO12" s="1306"/>
      <c r="DP12" s="1306"/>
      <c r="DQ12" s="1306"/>
      <c r="DR12" s="1306" t="str">
        <f>MID(SUVAHAVUJ!AF208,8,1)</f>
        <v xml:space="preserve"> </v>
      </c>
      <c r="DS12" s="1306"/>
      <c r="DT12" s="1306"/>
      <c r="DU12" s="1306"/>
      <c r="DV12" s="1306"/>
      <c r="DW12" s="1333" t="str">
        <f>MID(SUVAHAVUJ!AF208,9,1)</f>
        <v xml:space="preserve"> </v>
      </c>
      <c r="DX12" s="1333"/>
      <c r="DY12" s="1333"/>
      <c r="DZ12" s="1333"/>
      <c r="EA12" s="1333"/>
      <c r="EB12" s="1333"/>
      <c r="EC12" s="1333" t="str">
        <f>MID(SUVAHAVUJ!AF208,10,1)</f>
        <v xml:space="preserve"> </v>
      </c>
      <c r="ED12" s="1333"/>
      <c r="EE12" s="1333"/>
      <c r="EF12" s="1333"/>
      <c r="EG12" s="1333"/>
      <c r="EH12" s="1306" t="str">
        <f>MID(SUVAHAVUJ!AF208,11,1)</f>
        <v>0</v>
      </c>
      <c r="EI12" s="1306"/>
      <c r="EJ12" s="1306"/>
      <c r="EK12" s="1306"/>
      <c r="EL12" s="1306"/>
      <c r="EM12" s="1316"/>
      <c r="EN12" s="354"/>
      <c r="EO12" s="355"/>
      <c r="EP12" s="1306" t="str">
        <f>MID(SUVAHAVUJ!AG208,1,1)</f>
        <v xml:space="preserve"> </v>
      </c>
      <c r="EQ12" s="1306"/>
      <c r="ER12" s="1306"/>
      <c r="ES12" s="1306"/>
      <c r="ET12" s="1306"/>
      <c r="EU12" s="1306"/>
      <c r="EV12" s="1306" t="str">
        <f>MID(SUVAHAVUJ!AG208,2,1)</f>
        <v xml:space="preserve"> </v>
      </c>
      <c r="EW12" s="1306"/>
      <c r="EX12" s="1306"/>
      <c r="EY12" s="1306"/>
      <c r="EZ12" s="1306"/>
      <c r="FA12" s="1306" t="str">
        <f>MID(SUVAHAVUJ!AG208,3,1)</f>
        <v xml:space="preserve"> </v>
      </c>
      <c r="FB12" s="1306"/>
      <c r="FC12" s="1306"/>
      <c r="FD12" s="1306"/>
      <c r="FE12" s="1306"/>
      <c r="FF12" s="1306"/>
      <c r="FG12" s="1306" t="str">
        <f>MID(SUVAHAVUJ!AG208,4,1)</f>
        <v xml:space="preserve"> </v>
      </c>
      <c r="FH12" s="1306"/>
      <c r="FI12" s="1306"/>
      <c r="FJ12" s="1306"/>
      <c r="FK12" s="1306"/>
      <c r="FL12" s="1307" t="str">
        <f>MID(SUVAHAVUJ!AG208,5,1)</f>
        <v xml:space="preserve"> </v>
      </c>
      <c r="FM12" s="1307"/>
      <c r="FN12" s="1307"/>
      <c r="FO12" s="1307"/>
      <c r="FP12" s="1307"/>
      <c r="FQ12" s="1307"/>
      <c r="FR12" s="1307" t="str">
        <f>MID(SUVAHAVUJ!AG208,6,1)</f>
        <v xml:space="preserve"> </v>
      </c>
      <c r="FS12" s="1307"/>
      <c r="FT12" s="1307"/>
      <c r="FU12" s="1307"/>
      <c r="FV12" s="1307"/>
      <c r="FW12" s="1331" t="str">
        <f>MID(SUVAHAVUJ!AG208,7,1)</f>
        <v xml:space="preserve"> </v>
      </c>
      <c r="FX12" s="1331"/>
      <c r="FY12" s="1331"/>
      <c r="FZ12" s="1331"/>
      <c r="GA12" s="1331"/>
      <c r="GB12" s="1331"/>
      <c r="GC12" s="1331" t="str">
        <f>MID(SUVAHAVUJ!AG208,8,1)</f>
        <v xml:space="preserve"> </v>
      </c>
      <c r="GD12" s="1331"/>
      <c r="GE12" s="1331"/>
      <c r="GF12" s="1331"/>
      <c r="GG12" s="1331"/>
      <c r="GH12" s="1331" t="str">
        <f>MID(SUVAHAVUJ!AG208,9,1)</f>
        <v xml:space="preserve"> </v>
      </c>
      <c r="GI12" s="1331"/>
      <c r="GJ12" s="1331"/>
      <c r="GK12" s="1331"/>
      <c r="GL12" s="1331"/>
      <c r="GM12" s="1331"/>
      <c r="GN12" s="1331" t="str">
        <f>MID(SUVAHAVUJ!AG208,10,1)</f>
        <v xml:space="preserve"> </v>
      </c>
      <c r="GO12" s="1331"/>
      <c r="GP12" s="1331"/>
      <c r="GQ12" s="1331"/>
      <c r="GR12" s="1331"/>
      <c r="GS12" s="1331" t="str">
        <f>MID(SUVAHAVUJ!AG208,11,1)</f>
        <v>0</v>
      </c>
      <c r="GT12" s="1331"/>
      <c r="GU12" s="1331"/>
      <c r="GV12" s="1331"/>
      <c r="GW12" s="1473"/>
    </row>
    <row r="13" spans="1:205" ht="24.6" customHeight="1" x14ac:dyDescent="0.2">
      <c r="B13" s="1475" t="s">
        <v>2676</v>
      </c>
      <c r="C13" s="1466"/>
      <c r="D13" s="1466"/>
      <c r="E13" s="1466"/>
      <c r="F13" s="1466"/>
      <c r="G13" s="1466"/>
      <c r="H13" s="1466"/>
      <c r="I13" s="1466"/>
      <c r="J13" s="1466"/>
      <c r="K13" s="1467"/>
      <c r="L13" s="1437" t="str">
        <f>SUVAHAVUJ!$D$209</f>
        <v>Výsledok hospodárenia za účtovné obdobie po  zdanení (+/-) (r. 56 - r. 57 - r. 60)</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347" t="s">
        <v>703</v>
      </c>
      <c r="BX13" s="1348"/>
      <c r="BY13" s="1348"/>
      <c r="BZ13" s="1348"/>
      <c r="CA13" s="1348"/>
      <c r="CB13" s="1348"/>
      <c r="CC13" s="1348"/>
      <c r="CD13" s="1349"/>
      <c r="CE13" s="1306" t="str">
        <f>MID(SUVAHAVUJ!AF209,1,1)</f>
        <v xml:space="preserve"> </v>
      </c>
      <c r="CF13" s="1306"/>
      <c r="CG13" s="1306"/>
      <c r="CH13" s="1306"/>
      <c r="CI13" s="1306"/>
      <c r="CJ13" s="1306" t="str">
        <f>MID(SUVAHAVUJ!AF209,2,1)</f>
        <v xml:space="preserve"> </v>
      </c>
      <c r="CK13" s="1306"/>
      <c r="CL13" s="1306"/>
      <c r="CM13" s="1306"/>
      <c r="CN13" s="1306"/>
      <c r="CO13" s="1306"/>
      <c r="CP13" s="1306" t="str">
        <f>MID(SUVAHAVUJ!AF209,3,1)</f>
        <v xml:space="preserve"> </v>
      </c>
      <c r="CQ13" s="1306"/>
      <c r="CR13" s="1306"/>
      <c r="CS13" s="1306"/>
      <c r="CT13" s="1306"/>
      <c r="CU13" s="1306" t="str">
        <f>MID(SUVAHAVUJ!AF209,4,1)</f>
        <v xml:space="preserve"> </v>
      </c>
      <c r="CV13" s="1306"/>
      <c r="CW13" s="1306"/>
      <c r="CX13" s="1306"/>
      <c r="CY13" s="1306"/>
      <c r="CZ13" s="1306"/>
      <c r="DA13" s="1306" t="str">
        <f>MID(SUVAHAVUJ!AF209,5,1)</f>
        <v>1</v>
      </c>
      <c r="DB13" s="1306"/>
      <c r="DC13" s="1306"/>
      <c r="DD13" s="1306"/>
      <c r="DE13" s="1306"/>
      <c r="DF13" s="1306" t="str">
        <f>MID(SUVAHAVUJ!AF209,6,1)</f>
        <v>9</v>
      </c>
      <c r="DG13" s="1306"/>
      <c r="DH13" s="1306"/>
      <c r="DI13" s="1306"/>
      <c r="DJ13" s="1306"/>
      <c r="DK13" s="1306"/>
      <c r="DL13" s="1306" t="str">
        <f>MID(SUVAHAVUJ!AF209,7,1)</f>
        <v>6</v>
      </c>
      <c r="DM13" s="1306"/>
      <c r="DN13" s="1306"/>
      <c r="DO13" s="1306"/>
      <c r="DP13" s="1306"/>
      <c r="DQ13" s="1306"/>
      <c r="DR13" s="1306" t="str">
        <f>MID(SUVAHAVUJ!AF209,8,1)</f>
        <v>5</v>
      </c>
      <c r="DS13" s="1306"/>
      <c r="DT13" s="1306"/>
      <c r="DU13" s="1306"/>
      <c r="DV13" s="1306"/>
      <c r="DW13" s="1333" t="str">
        <f>MID(SUVAHAVUJ!AF209,9,1)</f>
        <v>0</v>
      </c>
      <c r="DX13" s="1333"/>
      <c r="DY13" s="1333"/>
      <c r="DZ13" s="1333"/>
      <c r="EA13" s="1333"/>
      <c r="EB13" s="1333"/>
      <c r="EC13" s="1333" t="str">
        <f>MID(SUVAHAVUJ!AF209,10,1)</f>
        <v>0</v>
      </c>
      <c r="ED13" s="1333"/>
      <c r="EE13" s="1333"/>
      <c r="EF13" s="1333"/>
      <c r="EG13" s="1333"/>
      <c r="EH13" s="1306" t="str">
        <f>MID(SUVAHAVUJ!AF209,11,1)</f>
        <v>1</v>
      </c>
      <c r="EI13" s="1306"/>
      <c r="EJ13" s="1306"/>
      <c r="EK13" s="1306"/>
      <c r="EL13" s="1306"/>
      <c r="EM13" s="1316"/>
      <c r="EN13" s="354"/>
      <c r="EO13" s="355"/>
      <c r="EP13" s="1306" t="str">
        <f>MID(SUVAHAVUJ!AG209,1,1)</f>
        <v xml:space="preserve"> </v>
      </c>
      <c r="EQ13" s="1306"/>
      <c r="ER13" s="1306"/>
      <c r="ES13" s="1306"/>
      <c r="ET13" s="1306"/>
      <c r="EU13" s="1306"/>
      <c r="EV13" s="1306" t="str">
        <f>MID(SUVAHAVUJ!AG209,2,1)</f>
        <v xml:space="preserve"> </v>
      </c>
      <c r="EW13" s="1306"/>
      <c r="EX13" s="1306"/>
      <c r="EY13" s="1306"/>
      <c r="EZ13" s="1306"/>
      <c r="FA13" s="1306" t="str">
        <f>MID(SUVAHAVUJ!AG209,3,1)</f>
        <v xml:space="preserve"> </v>
      </c>
      <c r="FB13" s="1306"/>
      <c r="FC13" s="1306"/>
      <c r="FD13" s="1306"/>
      <c r="FE13" s="1306"/>
      <c r="FF13" s="1306"/>
      <c r="FG13" s="1306" t="str">
        <f>MID(SUVAHAVUJ!AG209,4,1)</f>
        <v xml:space="preserve"> </v>
      </c>
      <c r="FH13" s="1306"/>
      <c r="FI13" s="1306"/>
      <c r="FJ13" s="1306"/>
      <c r="FK13" s="1306"/>
      <c r="FL13" s="1307" t="str">
        <f>MID(SUVAHAVUJ!AG209,5,1)</f>
        <v xml:space="preserve"> </v>
      </c>
      <c r="FM13" s="1307"/>
      <c r="FN13" s="1307"/>
      <c r="FO13" s="1307"/>
      <c r="FP13" s="1307"/>
      <c r="FQ13" s="1307"/>
      <c r="FR13" s="1307" t="str">
        <f>MID(SUVAHAVUJ!AG209,6,1)</f>
        <v>-</v>
      </c>
      <c r="FS13" s="1307"/>
      <c r="FT13" s="1307"/>
      <c r="FU13" s="1307"/>
      <c r="FV13" s="1307"/>
      <c r="FW13" s="1331" t="str">
        <f>MID(SUVAHAVUJ!AG209,7,1)</f>
        <v>1</v>
      </c>
      <c r="FX13" s="1331"/>
      <c r="FY13" s="1331"/>
      <c r="FZ13" s="1331"/>
      <c r="GA13" s="1331"/>
      <c r="GB13" s="1331"/>
      <c r="GC13" s="1331" t="str">
        <f>MID(SUVAHAVUJ!AG209,8,1)</f>
        <v>4</v>
      </c>
      <c r="GD13" s="1331"/>
      <c r="GE13" s="1331"/>
      <c r="GF13" s="1331"/>
      <c r="GG13" s="1331"/>
      <c r="GH13" s="1331" t="str">
        <f>MID(SUVAHAVUJ!AG209,9,1)</f>
        <v>0</v>
      </c>
      <c r="GI13" s="1331"/>
      <c r="GJ13" s="1331"/>
      <c r="GK13" s="1331"/>
      <c r="GL13" s="1331"/>
      <c r="GM13" s="1331"/>
      <c r="GN13" s="1331" t="str">
        <f>MID(SUVAHAVUJ!AG209,10,1)</f>
        <v>0</v>
      </c>
      <c r="GO13" s="1331"/>
      <c r="GP13" s="1331"/>
      <c r="GQ13" s="1331"/>
      <c r="GR13" s="1331"/>
      <c r="GS13" s="1331" t="str">
        <f>MID(SUVAHAVUJ!AG209,11,1)</f>
        <v>0</v>
      </c>
      <c r="GT13" s="1331"/>
      <c r="GU13" s="1331"/>
      <c r="GV13" s="1331"/>
      <c r="GW13" s="1473"/>
    </row>
    <row r="14" spans="1:205" ht="12.75" customHeight="1" x14ac:dyDescent="0.2">
      <c r="A14" s="129"/>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363"/>
      <c r="GQ14" s="363"/>
      <c r="GR14" s="363"/>
      <c r="GS14" s="363"/>
      <c r="GT14" s="363"/>
      <c r="GU14" s="363"/>
      <c r="GV14" s="363"/>
      <c r="GW14" s="363"/>
    </row>
    <row r="15" spans="1:205" ht="9" customHeight="1" x14ac:dyDescent="0.2">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row>
    <row r="16" spans="1:205" ht="3.75" customHeight="1" x14ac:dyDescent="0.2">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row>
    <row r="143" spans="2:205" ht="3.75" customHeight="1" x14ac:dyDescent="0.2">
      <c r="B143" s="364"/>
      <c r="C143" s="129"/>
      <c r="D143" s="129"/>
      <c r="E143" s="129"/>
      <c r="F143" s="129"/>
      <c r="G143" s="129"/>
      <c r="H143" s="129"/>
      <c r="GO143" s="129"/>
      <c r="GP143" s="129"/>
      <c r="GQ143" s="129"/>
      <c r="GR143" s="129"/>
      <c r="GS143" s="129"/>
      <c r="GT143" s="129"/>
      <c r="GU143" s="129"/>
      <c r="GV143" s="129"/>
      <c r="GW143" s="130"/>
    </row>
    <row r="144" spans="2:205" ht="3.75" customHeight="1" x14ac:dyDescent="0.2">
      <c r="B144" s="364"/>
      <c r="C144" s="129"/>
      <c r="D144" s="129"/>
      <c r="E144" s="129"/>
      <c r="F144" s="129"/>
      <c r="G144" s="129"/>
      <c r="H144" s="129"/>
      <c r="GO144" s="129"/>
      <c r="GP144" s="129"/>
      <c r="GQ144" s="129"/>
      <c r="GR144" s="129"/>
      <c r="GS144" s="129"/>
      <c r="GT144" s="129"/>
      <c r="GU144" s="129"/>
      <c r="GV144" s="129"/>
      <c r="GW144" s="130"/>
    </row>
    <row r="145" spans="2:205" ht="3.75" customHeight="1" thickBot="1" x14ac:dyDescent="0.25">
      <c r="B145" s="357"/>
      <c r="C145" s="358"/>
      <c r="D145" s="358"/>
      <c r="E145" s="358"/>
      <c r="F145" s="358"/>
      <c r="G145" s="358"/>
      <c r="H145" s="358"/>
      <c r="GO145" s="358"/>
      <c r="GP145" s="358"/>
      <c r="GQ145" s="358"/>
      <c r="GR145" s="358"/>
      <c r="GS145" s="358"/>
      <c r="GT145" s="358"/>
      <c r="GU145" s="358"/>
      <c r="GV145" s="358"/>
      <c r="GW145" s="365"/>
    </row>
  </sheetData>
  <mergeCells count="209">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EC11:EG11"/>
    <mergeCell ref="EH11:EM11"/>
    <mergeCell ref="EP11:EU11"/>
    <mergeCell ref="EV11:EZ11"/>
    <mergeCell ref="FA11:FF11"/>
    <mergeCell ref="FG11:FK11"/>
    <mergeCell ref="CU11:CZ11"/>
    <mergeCell ref="DA11:DE11"/>
    <mergeCell ref="DF11:DK11"/>
    <mergeCell ref="DL11:DQ11"/>
    <mergeCell ref="DR11:DV11"/>
    <mergeCell ref="DW11:EB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GS11:GW11"/>
    <mergeCell ref="FL11:FQ11"/>
    <mergeCell ref="FR11:FV11"/>
    <mergeCell ref="FW11:GB11"/>
    <mergeCell ref="GC11:GG11"/>
    <mergeCell ref="EP9:EU9"/>
    <mergeCell ref="EV9:EZ9"/>
    <mergeCell ref="FA9:FF9"/>
    <mergeCell ref="FG9:FK9"/>
    <mergeCell ref="GC10:GG10"/>
    <mergeCell ref="GH11:GM11"/>
    <mergeCell ref="GN11:GR11"/>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 right="0.7" top="0.78740157499999996" bottom="0.78740157499999996" header="0.3" footer="0.3"/>
  <pageSetup paperSize="9" scale="9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19"/>
  <sheetViews>
    <sheetView workbookViewId="0">
      <selection activeCell="C2" sqref="C2:Z2"/>
    </sheetView>
  </sheetViews>
  <sheetFormatPr defaultColWidth="1.85546875" defaultRowHeight="12.6" customHeight="1" x14ac:dyDescent="0.25"/>
  <cols>
    <col min="1" max="49" width="1.7109375" style="434" customWidth="1"/>
    <col min="50" max="50" width="2.28515625" style="434" customWidth="1"/>
    <col min="51" max="16384" width="1.85546875" style="434"/>
  </cols>
  <sheetData>
    <row r="1" spans="1:49" ht="12.6" customHeight="1" x14ac:dyDescent="0.25">
      <c r="A1" s="433" t="s">
        <v>3018</v>
      </c>
    </row>
    <row r="2" spans="1:49" ht="12.6" customHeight="1" x14ac:dyDescent="0.25">
      <c r="A2" s="433" t="s">
        <v>3019</v>
      </c>
      <c r="B2" s="435"/>
      <c r="C2" s="1477" t="str">
        <f>VstupHlavička!$B$6</f>
        <v>Temperament s r.o.</v>
      </c>
      <c r="D2" s="1478"/>
      <c r="E2" s="1478"/>
      <c r="F2" s="1478"/>
      <c r="G2" s="1478"/>
      <c r="H2" s="1478"/>
      <c r="I2" s="1478"/>
      <c r="J2" s="1478"/>
      <c r="K2" s="1478"/>
      <c r="L2" s="1478"/>
      <c r="M2" s="1478"/>
      <c r="N2" s="1478"/>
      <c r="O2" s="1478"/>
      <c r="P2" s="1478"/>
      <c r="Q2" s="1478"/>
      <c r="R2" s="1478"/>
      <c r="S2" s="1478"/>
      <c r="T2" s="1478"/>
      <c r="U2" s="1478"/>
      <c r="V2" s="1478"/>
      <c r="W2" s="1478"/>
      <c r="X2" s="1478"/>
      <c r="Y2" s="1478"/>
      <c r="Z2" s="1479"/>
      <c r="AB2" s="434" t="s">
        <v>909</v>
      </c>
      <c r="AD2" s="1480">
        <f>VstupHlavička!$B$4</f>
        <v>0</v>
      </c>
      <c r="AE2" s="1481"/>
      <c r="AF2" s="1481"/>
      <c r="AG2" s="1481"/>
      <c r="AH2" s="1481"/>
      <c r="AI2" s="1481"/>
      <c r="AJ2" s="1481"/>
      <c r="AK2" s="1482"/>
      <c r="AL2" s="434" t="s">
        <v>842</v>
      </c>
      <c r="AN2" s="1480">
        <f>VstupHlavička!$B$3</f>
        <v>0</v>
      </c>
      <c r="AO2" s="1483"/>
      <c r="AP2" s="1483"/>
      <c r="AQ2" s="1483"/>
      <c r="AR2" s="1483"/>
      <c r="AS2" s="1483"/>
      <c r="AT2" s="1483"/>
      <c r="AU2" s="1483"/>
      <c r="AV2" s="1483"/>
      <c r="AW2" s="1484"/>
    </row>
    <row r="3" spans="1:49" ht="12.6" customHeight="1" x14ac:dyDescent="0.25">
      <c r="A3" s="433"/>
      <c r="B3" s="433"/>
      <c r="C3" s="433"/>
      <c r="D3" s="433"/>
      <c r="E3" s="433"/>
      <c r="F3" s="433"/>
      <c r="G3" s="433"/>
      <c r="H3" s="433"/>
      <c r="I3" s="433"/>
      <c r="J3" s="433"/>
      <c r="K3" s="433"/>
      <c r="L3" s="433"/>
      <c r="M3" s="433"/>
      <c r="N3" s="433"/>
      <c r="O3" s="433"/>
      <c r="P3" s="433"/>
      <c r="Q3" s="433"/>
      <c r="AG3" s="436"/>
      <c r="AR3" s="436"/>
    </row>
    <row r="4" spans="1:49" ht="12.6" customHeight="1" x14ac:dyDescent="0.25">
      <c r="A4" s="1485" t="s">
        <v>3020</v>
      </c>
      <c r="B4" s="1485"/>
      <c r="C4" s="1485"/>
      <c r="D4" s="1485"/>
      <c r="E4" s="1485"/>
      <c r="F4" s="1485"/>
      <c r="G4" s="1485"/>
      <c r="H4" s="1485"/>
      <c r="I4" s="1485"/>
      <c r="J4" s="1485"/>
      <c r="K4" s="1485"/>
      <c r="L4" s="1485"/>
      <c r="M4" s="1485"/>
      <c r="N4" s="1485"/>
      <c r="O4" s="1485"/>
      <c r="P4" s="1485"/>
      <c r="Q4" s="1485"/>
      <c r="R4" s="1485"/>
      <c r="S4" s="1485"/>
      <c r="T4" s="1485"/>
      <c r="U4" s="1485"/>
      <c r="V4" s="1485"/>
      <c r="W4" s="1485"/>
      <c r="X4" s="1485"/>
      <c r="Y4" s="1485"/>
      <c r="Z4" s="1485"/>
      <c r="AA4" s="1485"/>
      <c r="AB4" s="1485"/>
      <c r="AC4" s="1485"/>
      <c r="AD4" s="1485"/>
      <c r="AE4" s="1485"/>
      <c r="AF4" s="1485"/>
      <c r="AG4" s="1485"/>
      <c r="AH4" s="1485"/>
      <c r="AI4" s="1485"/>
      <c r="AJ4" s="1485"/>
      <c r="AK4" s="1485"/>
      <c r="AL4" s="1485"/>
      <c r="AM4" s="1485"/>
      <c r="AN4" s="1485"/>
      <c r="AO4" s="1485"/>
      <c r="AP4" s="1485"/>
      <c r="AQ4" s="1485"/>
      <c r="AR4" s="1485"/>
      <c r="AS4" s="1485"/>
      <c r="AT4" s="1485"/>
      <c r="AU4" s="1485"/>
      <c r="AV4" s="1485"/>
      <c r="AW4" s="1485"/>
    </row>
    <row r="5" spans="1:49" ht="12.6" customHeight="1" x14ac:dyDescent="0.25">
      <c r="A5" s="437"/>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437"/>
      <c r="AS5" s="437"/>
      <c r="AT5" s="437"/>
      <c r="AU5" s="437"/>
      <c r="AV5" s="437"/>
      <c r="AW5" s="437"/>
    </row>
    <row r="6" spans="1:49" ht="12.6" customHeight="1" x14ac:dyDescent="0.25">
      <c r="A6" s="438" t="s">
        <v>3021</v>
      </c>
      <c r="B6" s="433"/>
      <c r="C6" s="433"/>
      <c r="D6" s="433"/>
      <c r="E6" s="433"/>
      <c r="F6" s="433"/>
      <c r="G6" s="433"/>
      <c r="H6" s="433"/>
      <c r="I6" s="433"/>
      <c r="J6" s="433"/>
      <c r="K6" s="433"/>
      <c r="L6" s="433"/>
      <c r="M6" s="433"/>
      <c r="N6" s="433"/>
      <c r="O6" s="433"/>
      <c r="P6" s="433"/>
      <c r="Q6" s="433"/>
      <c r="AG6" s="436"/>
      <c r="AH6" s="439"/>
      <c r="AI6" s="439"/>
      <c r="AJ6" s="439"/>
      <c r="AK6" s="439"/>
      <c r="AL6" s="439"/>
      <c r="AM6" s="439"/>
      <c r="AN6" s="439"/>
      <c r="AO6" s="439"/>
      <c r="AP6" s="439"/>
      <c r="AQ6" s="439"/>
      <c r="AR6" s="436"/>
    </row>
    <row r="7" spans="1:49" s="440" customFormat="1" ht="12.6" customHeight="1" x14ac:dyDescent="0.25">
      <c r="A7" s="902" t="s">
        <v>3022</v>
      </c>
      <c r="B7" s="902"/>
      <c r="C7" s="902"/>
      <c r="D7" s="902"/>
      <c r="E7" s="902"/>
      <c r="F7" s="902"/>
      <c r="G7" s="902"/>
      <c r="H7" s="902"/>
      <c r="I7" s="902"/>
      <c r="J7" s="902"/>
      <c r="K7" s="1486"/>
      <c r="L7" s="1486"/>
      <c r="M7" s="1486"/>
      <c r="N7" s="1486"/>
      <c r="O7" s="1486"/>
      <c r="P7" s="1486"/>
      <c r="Q7" s="1486"/>
      <c r="R7" s="1486"/>
      <c r="S7" s="1486"/>
      <c r="T7" s="1486"/>
      <c r="U7" s="1486"/>
      <c r="V7" s="1486"/>
      <c r="W7" s="1486"/>
      <c r="X7" s="1486"/>
      <c r="Y7" s="1486"/>
      <c r="Z7" s="1486"/>
      <c r="AA7" s="1486"/>
      <c r="AB7" s="1486"/>
      <c r="AC7" s="1486"/>
      <c r="AD7" s="1486"/>
      <c r="AE7" s="1486"/>
      <c r="AF7" s="1486"/>
      <c r="AG7" s="1486"/>
      <c r="AH7" s="1486"/>
      <c r="AI7" s="1486"/>
      <c r="AJ7" s="1486"/>
      <c r="AK7" s="1486"/>
      <c r="AL7" s="1486"/>
      <c r="AM7" s="1486"/>
      <c r="AN7" s="1486"/>
      <c r="AO7" s="1486"/>
      <c r="AP7" s="1486"/>
      <c r="AQ7" s="1486"/>
      <c r="AR7" s="1486"/>
      <c r="AS7" s="1486"/>
      <c r="AT7" s="1486"/>
      <c r="AU7" s="1486"/>
      <c r="AV7" s="1486"/>
      <c r="AW7" s="1486"/>
    </row>
    <row r="8" spans="1:49" s="440" customFormat="1" ht="12.6" customHeight="1" x14ac:dyDescent="0.25">
      <c r="A8" s="902" t="s">
        <v>1878</v>
      </c>
      <c r="B8" s="902"/>
      <c r="C8" s="902"/>
      <c r="D8" s="902"/>
      <c r="E8" s="902"/>
      <c r="F8" s="902"/>
      <c r="G8" s="902"/>
      <c r="H8" s="902"/>
      <c r="I8" s="902"/>
      <c r="J8" s="902"/>
      <c r="K8" s="1476"/>
      <c r="L8" s="1476"/>
      <c r="M8" s="1476"/>
      <c r="N8" s="1476"/>
      <c r="O8" s="1476"/>
      <c r="P8" s="1476"/>
      <c r="Q8" s="1476"/>
      <c r="R8" s="1476"/>
      <c r="S8" s="1476"/>
      <c r="T8" s="1476"/>
      <c r="U8" s="1476"/>
      <c r="V8" s="1476"/>
      <c r="W8" s="1476"/>
      <c r="X8" s="1476"/>
      <c r="Y8" s="1476"/>
      <c r="Z8" s="1476"/>
      <c r="AA8" s="1476"/>
      <c r="AB8" s="1476"/>
      <c r="AC8" s="1476"/>
      <c r="AD8" s="1476"/>
      <c r="AE8" s="1476"/>
      <c r="AF8" s="1476"/>
      <c r="AG8" s="1476"/>
      <c r="AH8" s="1476"/>
      <c r="AI8" s="1476"/>
      <c r="AJ8" s="1476"/>
      <c r="AK8" s="1476"/>
      <c r="AL8" s="1476"/>
      <c r="AM8" s="1476"/>
      <c r="AN8" s="1476"/>
      <c r="AO8" s="1476"/>
      <c r="AP8" s="1476"/>
      <c r="AQ8" s="1476"/>
      <c r="AR8" s="1476"/>
      <c r="AS8" s="1476"/>
      <c r="AT8" s="1476"/>
      <c r="AU8" s="1476"/>
      <c r="AV8" s="1476"/>
      <c r="AW8" s="1476"/>
    </row>
    <row r="9" spans="1:49" s="440" customFormat="1" ht="12.6" customHeight="1" x14ac:dyDescent="0.25">
      <c r="A9" s="902" t="s">
        <v>3023</v>
      </c>
      <c r="B9" s="902"/>
      <c r="C9" s="902"/>
      <c r="D9" s="902"/>
      <c r="E9" s="902"/>
      <c r="F9" s="902"/>
      <c r="G9" s="902"/>
      <c r="H9" s="902"/>
      <c r="I9" s="902"/>
      <c r="J9" s="902"/>
      <c r="K9" s="1476"/>
      <c r="L9" s="1476"/>
      <c r="M9" s="1476"/>
      <c r="N9" s="1476"/>
      <c r="O9" s="1476"/>
      <c r="P9" s="1476"/>
      <c r="Q9" s="1476"/>
      <c r="R9" s="441"/>
      <c r="S9" s="1242" t="s">
        <v>3024</v>
      </c>
      <c r="T9" s="1242"/>
      <c r="U9" s="1242"/>
      <c r="V9" s="1242"/>
      <c r="W9" s="1242"/>
      <c r="X9" s="1242"/>
      <c r="Y9" s="1242"/>
      <c r="Z9" s="1242"/>
      <c r="AA9" s="1242"/>
      <c r="AB9" s="1242"/>
      <c r="AC9" s="1242"/>
      <c r="AD9" s="1242"/>
      <c r="AE9" s="1242"/>
      <c r="AF9" s="441"/>
      <c r="AG9" s="1239" t="s">
        <v>3025</v>
      </c>
      <c r="AH9" s="1239"/>
      <c r="AI9" s="1239"/>
      <c r="AJ9" s="1239"/>
      <c r="AK9" s="1239"/>
      <c r="AL9" s="1239"/>
      <c r="AM9" s="1242"/>
      <c r="AN9" s="1242"/>
      <c r="AO9" s="1242"/>
      <c r="AP9" s="1242"/>
      <c r="AQ9" s="1242"/>
      <c r="AR9" s="1242"/>
      <c r="AS9" s="1242"/>
      <c r="AT9" s="1242"/>
      <c r="AU9" s="1242"/>
      <c r="AV9" s="1242"/>
      <c r="AW9" s="1242"/>
    </row>
    <row r="10" spans="1:49" s="442" customFormat="1" ht="12.6" customHeight="1" x14ac:dyDescent="0.25">
      <c r="A10" s="1487" t="s">
        <v>3026</v>
      </c>
      <c r="B10" s="1488"/>
      <c r="C10" s="1488"/>
      <c r="D10" s="1488"/>
      <c r="E10" s="1488"/>
      <c r="F10" s="1488"/>
      <c r="G10" s="1488"/>
      <c r="H10" s="1488"/>
      <c r="I10" s="1488"/>
      <c r="J10" s="1488"/>
      <c r="K10" s="1488"/>
      <c r="L10" s="1488"/>
      <c r="M10" s="1488"/>
      <c r="N10" s="1488"/>
      <c r="O10" s="1488"/>
      <c r="P10" s="1488"/>
      <c r="Q10" s="1488"/>
      <c r="R10" s="1488"/>
      <c r="S10" s="1488"/>
      <c r="T10" s="1488"/>
      <c r="U10" s="1488"/>
      <c r="V10" s="1488"/>
      <c r="W10" s="1488"/>
      <c r="X10" s="1488"/>
      <c r="Y10" s="1488"/>
      <c r="Z10" s="1488"/>
      <c r="AA10" s="1488"/>
      <c r="AB10" s="1488"/>
      <c r="AC10" s="1488"/>
      <c r="AD10" s="1488"/>
      <c r="AE10" s="1488"/>
      <c r="AF10" s="1488"/>
      <c r="AG10" s="1488"/>
      <c r="AH10" s="1488"/>
      <c r="AI10" s="1488"/>
      <c r="AJ10" s="1488"/>
      <c r="AK10" s="1488"/>
      <c r="AL10" s="1488"/>
      <c r="AM10" s="1488"/>
      <c r="AN10" s="1488"/>
      <c r="AO10" s="1488"/>
      <c r="AP10" s="1488"/>
      <c r="AQ10" s="1488"/>
      <c r="AR10" s="1488"/>
      <c r="AS10" s="1488"/>
      <c r="AT10" s="1488"/>
      <c r="AU10" s="1488"/>
      <c r="AV10" s="1488"/>
      <c r="AW10" s="1488"/>
    </row>
    <row r="11" spans="1:49" s="442" customFormat="1" ht="12.6" customHeight="1" x14ac:dyDescent="0.25">
      <c r="A11" s="1487"/>
      <c r="B11" s="1488"/>
      <c r="C11" s="1488"/>
      <c r="D11" s="1488"/>
      <c r="E11" s="1488"/>
      <c r="F11" s="1488"/>
      <c r="G11" s="1488"/>
      <c r="H11" s="1488"/>
      <c r="I11" s="1488"/>
      <c r="J11" s="1488"/>
      <c r="K11" s="1488"/>
      <c r="L11" s="1488"/>
      <c r="M11" s="1488"/>
      <c r="N11" s="1488"/>
      <c r="O11" s="1488"/>
      <c r="P11" s="1488"/>
      <c r="Q11" s="1488"/>
      <c r="R11" s="1488"/>
      <c r="S11" s="1488"/>
      <c r="T11" s="1488"/>
      <c r="U11" s="1488"/>
      <c r="V11" s="1488"/>
      <c r="W11" s="1488"/>
      <c r="X11" s="1488"/>
      <c r="Y11" s="1488"/>
      <c r="Z11" s="1488"/>
      <c r="AA11" s="1488"/>
      <c r="AB11" s="1488"/>
      <c r="AC11" s="1488"/>
      <c r="AD11" s="1488"/>
      <c r="AE11" s="1488"/>
      <c r="AF11" s="1488"/>
      <c r="AG11" s="1488"/>
      <c r="AH11" s="1488"/>
      <c r="AI11" s="1488"/>
      <c r="AJ11" s="1488"/>
      <c r="AK11" s="1488"/>
      <c r="AL11" s="1488"/>
      <c r="AM11" s="1488"/>
      <c r="AN11" s="1488"/>
      <c r="AO11" s="1488"/>
      <c r="AP11" s="1488"/>
      <c r="AQ11" s="1488"/>
      <c r="AR11" s="1488"/>
      <c r="AS11" s="1488"/>
      <c r="AT11" s="1488"/>
      <c r="AU11" s="1488"/>
      <c r="AV11" s="1488"/>
      <c r="AW11" s="1488"/>
    </row>
    <row r="12" spans="1:49" s="442" customFormat="1" ht="12.6" customHeight="1" x14ac:dyDescent="0.25">
      <c r="A12" s="1487"/>
      <c r="B12" s="1488"/>
      <c r="C12" s="1488"/>
      <c r="D12" s="1488"/>
      <c r="E12" s="1488"/>
      <c r="F12" s="1488"/>
      <c r="G12" s="1488"/>
      <c r="H12" s="1488"/>
      <c r="I12" s="1488"/>
      <c r="J12" s="1488"/>
      <c r="K12" s="1488"/>
      <c r="L12" s="1488"/>
      <c r="M12" s="1488"/>
      <c r="N12" s="1488"/>
      <c r="O12" s="1488"/>
      <c r="P12" s="1488"/>
      <c r="Q12" s="1488"/>
      <c r="R12" s="1488"/>
      <c r="S12" s="1488"/>
      <c r="T12" s="1488"/>
      <c r="U12" s="1488"/>
      <c r="V12" s="1488"/>
      <c r="W12" s="1488"/>
      <c r="X12" s="1488"/>
      <c r="Y12" s="1488"/>
      <c r="Z12" s="1488"/>
      <c r="AA12" s="1488"/>
      <c r="AB12" s="1488"/>
      <c r="AC12" s="1488"/>
      <c r="AD12" s="1488"/>
      <c r="AE12" s="1488"/>
      <c r="AF12" s="1488"/>
      <c r="AG12" s="1488"/>
      <c r="AH12" s="1488"/>
      <c r="AI12" s="1488"/>
      <c r="AJ12" s="1488"/>
      <c r="AK12" s="1488"/>
      <c r="AL12" s="1488"/>
      <c r="AM12" s="1488"/>
      <c r="AN12" s="1488"/>
      <c r="AO12" s="1488"/>
      <c r="AP12" s="1488"/>
      <c r="AQ12" s="1488"/>
      <c r="AR12" s="1488"/>
      <c r="AS12" s="1488"/>
      <c r="AT12" s="1488"/>
      <c r="AU12" s="1488"/>
      <c r="AV12" s="1488"/>
      <c r="AW12" s="1488"/>
    </row>
    <row r="13" spans="1:49" s="442" customFormat="1" ht="12.6" customHeight="1" x14ac:dyDescent="0.25">
      <c r="A13" s="1487"/>
      <c r="B13" s="1488"/>
      <c r="C13" s="1488"/>
      <c r="D13" s="1488"/>
      <c r="E13" s="1488"/>
      <c r="F13" s="1488"/>
      <c r="G13" s="1488"/>
      <c r="H13" s="1488"/>
      <c r="I13" s="1488"/>
      <c r="J13" s="1488"/>
      <c r="K13" s="1488"/>
      <c r="L13" s="1488"/>
      <c r="M13" s="1488"/>
      <c r="N13" s="1488"/>
      <c r="O13" s="1488"/>
      <c r="P13" s="1488"/>
      <c r="Q13" s="1488"/>
      <c r="R13" s="1488"/>
      <c r="S13" s="1488"/>
      <c r="T13" s="1488"/>
      <c r="U13" s="1488"/>
      <c r="V13" s="1488"/>
      <c r="W13" s="1488"/>
      <c r="X13" s="1488"/>
      <c r="Y13" s="1488"/>
      <c r="Z13" s="1488"/>
      <c r="AA13" s="1488"/>
      <c r="AB13" s="1488"/>
      <c r="AC13" s="1488"/>
      <c r="AD13" s="1488"/>
      <c r="AE13" s="1488"/>
      <c r="AF13" s="1488"/>
      <c r="AG13" s="1488"/>
      <c r="AH13" s="1488"/>
      <c r="AI13" s="1488"/>
      <c r="AJ13" s="1488"/>
      <c r="AK13" s="1488"/>
      <c r="AL13" s="1488"/>
      <c r="AM13" s="1488"/>
      <c r="AN13" s="1488"/>
      <c r="AO13" s="1488"/>
      <c r="AP13" s="1488"/>
      <c r="AQ13" s="1488"/>
      <c r="AR13" s="1488"/>
      <c r="AS13" s="1488"/>
      <c r="AT13" s="1488"/>
      <c r="AU13" s="1488"/>
      <c r="AV13" s="1488"/>
      <c r="AW13" s="1488"/>
    </row>
    <row r="14" spans="1:49" s="442" customFormat="1" ht="12.6" customHeight="1" x14ac:dyDescent="0.25">
      <c r="A14" s="1487"/>
      <c r="B14" s="1488"/>
      <c r="C14" s="1488"/>
      <c r="D14" s="1488"/>
      <c r="E14" s="1488"/>
      <c r="F14" s="1488"/>
      <c r="G14" s="1488"/>
      <c r="H14" s="1488"/>
      <c r="I14" s="1488"/>
      <c r="J14" s="1488"/>
      <c r="K14" s="1488"/>
      <c r="L14" s="1488"/>
      <c r="M14" s="1488"/>
      <c r="N14" s="1488"/>
      <c r="O14" s="1488"/>
      <c r="P14" s="1488"/>
      <c r="Q14" s="1488"/>
      <c r="R14" s="1488"/>
      <c r="S14" s="1488"/>
      <c r="T14" s="1488"/>
      <c r="U14" s="1488"/>
      <c r="V14" s="1488"/>
      <c r="W14" s="1488"/>
      <c r="X14" s="1488"/>
      <c r="Y14" s="1488"/>
      <c r="Z14" s="1488"/>
      <c r="AA14" s="1488"/>
      <c r="AB14" s="1488"/>
      <c r="AC14" s="1488"/>
      <c r="AD14" s="1488"/>
      <c r="AE14" s="1488"/>
      <c r="AF14" s="1488"/>
      <c r="AG14" s="1488"/>
      <c r="AH14" s="1488"/>
      <c r="AI14" s="1488"/>
      <c r="AJ14" s="1488"/>
      <c r="AK14" s="1488"/>
      <c r="AL14" s="1488"/>
      <c r="AM14" s="1488"/>
      <c r="AN14" s="1488"/>
      <c r="AO14" s="1488"/>
      <c r="AP14" s="1488"/>
      <c r="AQ14" s="1488"/>
      <c r="AR14" s="1488"/>
      <c r="AS14" s="1488"/>
      <c r="AT14" s="1488"/>
      <c r="AU14" s="1488"/>
      <c r="AV14" s="1488"/>
      <c r="AW14" s="1488"/>
    </row>
    <row r="15" spans="1:49" s="442" customFormat="1" ht="12.6" customHeight="1" x14ac:dyDescent="0.25">
      <c r="A15" s="1487"/>
      <c r="B15" s="1488"/>
      <c r="C15" s="1488"/>
      <c r="D15" s="1488"/>
      <c r="E15" s="1488"/>
      <c r="F15" s="1488"/>
      <c r="G15" s="1488"/>
      <c r="H15" s="1488"/>
      <c r="I15" s="1488"/>
      <c r="J15" s="1488"/>
      <c r="K15" s="1488"/>
      <c r="L15" s="1488"/>
      <c r="M15" s="1488"/>
      <c r="N15" s="1488"/>
      <c r="O15" s="1488"/>
      <c r="P15" s="1488"/>
      <c r="Q15" s="1488"/>
      <c r="R15" s="1488"/>
      <c r="S15" s="1488"/>
      <c r="T15" s="1488"/>
      <c r="U15" s="1488"/>
      <c r="V15" s="1488"/>
      <c r="W15" s="1488"/>
      <c r="X15" s="1488"/>
      <c r="Y15" s="1488"/>
      <c r="Z15" s="1488"/>
      <c r="AA15" s="1488"/>
      <c r="AB15" s="1488"/>
      <c r="AC15" s="1488"/>
      <c r="AD15" s="1488"/>
      <c r="AE15" s="1488"/>
      <c r="AF15" s="1488"/>
      <c r="AG15" s="1488"/>
      <c r="AH15" s="1488"/>
      <c r="AI15" s="1488"/>
      <c r="AJ15" s="1488"/>
      <c r="AK15" s="1488"/>
      <c r="AL15" s="1488"/>
      <c r="AM15" s="1488"/>
      <c r="AN15" s="1488"/>
      <c r="AO15" s="1488"/>
      <c r="AP15" s="1488"/>
      <c r="AQ15" s="1488"/>
      <c r="AR15" s="1488"/>
      <c r="AS15" s="1488"/>
      <c r="AT15" s="1488"/>
      <c r="AU15" s="1488"/>
      <c r="AV15" s="1488"/>
      <c r="AW15" s="1488"/>
    </row>
    <row r="16" spans="1:49" s="442" customFormat="1" ht="12.6" customHeight="1" x14ac:dyDescent="0.25">
      <c r="A16" s="1487"/>
      <c r="B16" s="1488"/>
      <c r="C16" s="1488"/>
      <c r="D16" s="1488"/>
      <c r="E16" s="1488"/>
      <c r="F16" s="1488"/>
      <c r="G16" s="1488"/>
      <c r="H16" s="1488"/>
      <c r="I16" s="1488"/>
      <c r="J16" s="1488"/>
      <c r="K16" s="1488"/>
      <c r="L16" s="1488"/>
      <c r="M16" s="1488"/>
      <c r="N16" s="1488"/>
      <c r="O16" s="1488"/>
      <c r="P16" s="1488"/>
      <c r="Q16" s="1488"/>
      <c r="R16" s="1488"/>
      <c r="S16" s="1488"/>
      <c r="T16" s="1488"/>
      <c r="U16" s="1488"/>
      <c r="V16" s="1488"/>
      <c r="W16" s="1488"/>
      <c r="X16" s="1488"/>
      <c r="Y16" s="1488"/>
      <c r="Z16" s="1488"/>
      <c r="AA16" s="1488"/>
      <c r="AB16" s="1488"/>
      <c r="AC16" s="1488"/>
      <c r="AD16" s="1488"/>
      <c r="AE16" s="1488"/>
      <c r="AF16" s="1488"/>
      <c r="AG16" s="1488"/>
      <c r="AH16" s="1488"/>
      <c r="AI16" s="1488"/>
      <c r="AJ16" s="1488"/>
      <c r="AK16" s="1488"/>
      <c r="AL16" s="1488"/>
      <c r="AM16" s="1488"/>
      <c r="AN16" s="1488"/>
      <c r="AO16" s="1488"/>
      <c r="AP16" s="1488"/>
      <c r="AQ16" s="1488"/>
      <c r="AR16" s="1488"/>
      <c r="AS16" s="1488"/>
      <c r="AT16" s="1488"/>
      <c r="AU16" s="1488"/>
      <c r="AV16" s="1488"/>
      <c r="AW16" s="1488"/>
    </row>
    <row r="17" spans="1:49" s="442" customFormat="1" ht="12.6" customHeight="1" x14ac:dyDescent="0.25">
      <c r="A17" s="1487"/>
      <c r="B17" s="1488"/>
      <c r="C17" s="1488"/>
      <c r="D17" s="1488"/>
      <c r="E17" s="1488"/>
      <c r="F17" s="1488"/>
      <c r="G17" s="1488"/>
      <c r="H17" s="1488"/>
      <c r="I17" s="1488"/>
      <c r="J17" s="1488"/>
      <c r="K17" s="1488"/>
      <c r="L17" s="1488"/>
      <c r="M17" s="1488"/>
      <c r="N17" s="1488"/>
      <c r="O17" s="1488"/>
      <c r="P17" s="1488"/>
      <c r="Q17" s="1488"/>
      <c r="R17" s="1488"/>
      <c r="S17" s="1488"/>
      <c r="T17" s="1488"/>
      <c r="U17" s="1488"/>
      <c r="V17" s="1488"/>
      <c r="W17" s="1488"/>
      <c r="X17" s="1488"/>
      <c r="Y17" s="1488"/>
      <c r="Z17" s="1488"/>
      <c r="AA17" s="1488"/>
      <c r="AB17" s="1488"/>
      <c r="AC17" s="1488"/>
      <c r="AD17" s="1488"/>
      <c r="AE17" s="1488"/>
      <c r="AF17" s="1488"/>
      <c r="AG17" s="1488"/>
      <c r="AH17" s="1488"/>
      <c r="AI17" s="1488"/>
      <c r="AJ17" s="1488"/>
      <c r="AK17" s="1488"/>
      <c r="AL17" s="1488"/>
      <c r="AM17" s="1488"/>
      <c r="AN17" s="1488"/>
      <c r="AO17" s="1488"/>
      <c r="AP17" s="1488"/>
      <c r="AQ17" s="1488"/>
      <c r="AR17" s="1488"/>
      <c r="AS17" s="1488"/>
      <c r="AT17" s="1488"/>
      <c r="AU17" s="1488"/>
      <c r="AV17" s="1488"/>
      <c r="AW17" s="1488"/>
    </row>
    <row r="18" spans="1:49" s="442" customFormat="1" ht="12.6" customHeight="1" x14ac:dyDescent="0.25">
      <c r="A18" s="902"/>
      <c r="B18" s="1489"/>
      <c r="C18" s="1489"/>
      <c r="D18" s="1489"/>
      <c r="E18" s="1489"/>
      <c r="F18" s="1489"/>
      <c r="G18" s="1489"/>
      <c r="H18" s="1489"/>
      <c r="I18" s="1489"/>
      <c r="J18" s="1489"/>
      <c r="K18" s="1489"/>
      <c r="L18" s="1489"/>
      <c r="M18" s="1489"/>
      <c r="N18" s="1489"/>
      <c r="O18" s="1489"/>
      <c r="P18" s="1489"/>
      <c r="Q18" s="1489"/>
      <c r="R18" s="1489"/>
      <c r="S18" s="1489"/>
      <c r="T18" s="1489"/>
      <c r="U18" s="1489"/>
      <c r="V18" s="1489"/>
      <c r="W18" s="1489"/>
      <c r="X18" s="1489"/>
      <c r="Y18" s="1489"/>
      <c r="Z18" s="1489"/>
      <c r="AA18" s="1489"/>
      <c r="AB18" s="1489"/>
      <c r="AC18" s="1489"/>
      <c r="AD18" s="1489"/>
      <c r="AE18" s="1489"/>
      <c r="AF18" s="1489"/>
      <c r="AG18" s="1489"/>
      <c r="AH18" s="1489"/>
      <c r="AI18" s="1489"/>
      <c r="AJ18" s="1489"/>
      <c r="AK18" s="1489"/>
      <c r="AL18" s="1489"/>
      <c r="AM18" s="1489"/>
      <c r="AN18" s="1489"/>
      <c r="AO18" s="1489"/>
      <c r="AP18" s="1489"/>
      <c r="AQ18" s="1489"/>
      <c r="AR18" s="1489"/>
      <c r="AS18" s="1489"/>
      <c r="AT18" s="1489"/>
      <c r="AU18" s="1489"/>
      <c r="AV18" s="1489"/>
      <c r="AW18" s="1489"/>
    </row>
    <row r="19" spans="1:49" ht="12.6" customHeight="1" x14ac:dyDescent="0.25">
      <c r="A19" s="1487"/>
      <c r="B19" s="1488"/>
      <c r="C19" s="1488"/>
      <c r="D19" s="1488"/>
      <c r="E19" s="1488"/>
      <c r="F19" s="1488"/>
      <c r="G19" s="1488"/>
      <c r="H19" s="1488"/>
      <c r="I19" s="1488"/>
      <c r="J19" s="1488"/>
      <c r="K19" s="1488"/>
      <c r="L19" s="1488"/>
      <c r="M19" s="1488"/>
      <c r="N19" s="1488"/>
      <c r="O19" s="1488"/>
      <c r="P19" s="1488"/>
      <c r="Q19" s="1488"/>
      <c r="R19" s="1488"/>
      <c r="S19" s="1488"/>
      <c r="T19" s="1488"/>
      <c r="U19" s="1488"/>
      <c r="V19" s="1488"/>
      <c r="W19" s="1488"/>
      <c r="X19" s="1488"/>
      <c r="Y19" s="1488"/>
      <c r="Z19" s="1488"/>
      <c r="AA19" s="1488"/>
      <c r="AB19" s="1488"/>
      <c r="AC19" s="1488"/>
      <c r="AD19" s="1488"/>
      <c r="AE19" s="1488"/>
      <c r="AF19" s="1488"/>
      <c r="AG19" s="1488"/>
      <c r="AH19" s="1488"/>
      <c r="AI19" s="1488"/>
      <c r="AJ19" s="1488"/>
      <c r="AK19" s="1488"/>
      <c r="AL19" s="1488"/>
      <c r="AM19" s="1488"/>
      <c r="AN19" s="1488"/>
      <c r="AO19" s="1488"/>
      <c r="AP19" s="1488"/>
      <c r="AQ19" s="1488"/>
      <c r="AR19" s="1488"/>
      <c r="AS19" s="1488"/>
      <c r="AT19" s="1488"/>
      <c r="AU19" s="1488"/>
      <c r="AV19" s="1488"/>
      <c r="AW19" s="1488"/>
    </row>
    <row r="20" spans="1:49" s="444" customFormat="1" ht="12.6" customHeight="1" x14ac:dyDescent="0.25">
      <c r="A20" s="443" t="s">
        <v>3027</v>
      </c>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c r="AT20" s="443"/>
      <c r="AU20" s="443"/>
      <c r="AV20" s="443"/>
      <c r="AW20" s="443"/>
    </row>
    <row r="21" spans="1:49" s="442" customFormat="1" ht="12.6" customHeight="1" x14ac:dyDescent="0.25">
      <c r="A21" s="1487" t="s">
        <v>1865</v>
      </c>
      <c r="B21" s="1488"/>
      <c r="C21" s="1488"/>
      <c r="D21" s="1488"/>
      <c r="E21" s="1488"/>
      <c r="F21" s="1488"/>
      <c r="G21" s="1488"/>
      <c r="H21" s="1488"/>
      <c r="I21" s="1488"/>
      <c r="J21" s="1488"/>
      <c r="K21" s="1488"/>
      <c r="L21" s="1488"/>
      <c r="M21" s="1488"/>
      <c r="N21" s="1488"/>
      <c r="O21" s="1488"/>
      <c r="P21" s="1488"/>
      <c r="Q21" s="1488"/>
      <c r="R21" s="1488"/>
      <c r="S21" s="1488"/>
      <c r="T21" s="1488"/>
      <c r="U21" s="1488"/>
      <c r="V21" s="1488"/>
      <c r="W21" s="1488"/>
      <c r="X21" s="1488"/>
      <c r="Y21" s="1488"/>
      <c r="Z21" s="1488"/>
      <c r="AA21" s="1488"/>
      <c r="AB21" s="1488"/>
      <c r="AC21" s="1488"/>
      <c r="AD21" s="1488"/>
      <c r="AE21" s="1488"/>
      <c r="AF21" s="1488"/>
      <c r="AG21" s="1488"/>
      <c r="AH21" s="1488"/>
      <c r="AI21" s="1488"/>
      <c r="AJ21" s="1488"/>
      <c r="AK21" s="1488"/>
      <c r="AL21" s="1488"/>
      <c r="AM21" s="1488"/>
      <c r="AN21" s="1488"/>
      <c r="AO21" s="1488"/>
      <c r="AP21" s="1488"/>
      <c r="AQ21" s="1488"/>
      <c r="AR21" s="1488"/>
      <c r="AS21" s="1488"/>
      <c r="AT21" s="1488"/>
      <c r="AU21" s="1488"/>
      <c r="AV21" s="1488"/>
      <c r="AW21" s="1488"/>
    </row>
    <row r="22" spans="1:49" s="442" customFormat="1" ht="12.6" customHeight="1" x14ac:dyDescent="0.25">
      <c r="A22" s="902"/>
      <c r="B22" s="902"/>
      <c r="C22" s="902"/>
      <c r="D22" s="902"/>
      <c r="E22" s="902"/>
      <c r="F22" s="902"/>
      <c r="G22" s="902"/>
      <c r="H22" s="902"/>
      <c r="I22" s="902"/>
      <c r="J22" s="902"/>
      <c r="K22" s="902"/>
      <c r="L22" s="902"/>
      <c r="M22" s="902"/>
      <c r="N22" s="902"/>
      <c r="O22" s="902"/>
      <c r="P22" s="902"/>
      <c r="Q22" s="902"/>
      <c r="R22" s="902"/>
      <c r="S22" s="902"/>
      <c r="T22" s="902"/>
      <c r="U22" s="902"/>
      <c r="V22" s="902"/>
      <c r="W22" s="902"/>
      <c r="X22" s="902"/>
      <c r="Y22" s="902"/>
      <c r="Z22" s="902"/>
      <c r="AA22" s="902"/>
      <c r="AB22" s="902"/>
      <c r="AC22" s="902"/>
      <c r="AD22" s="902"/>
      <c r="AE22" s="902"/>
      <c r="AF22" s="902"/>
      <c r="AG22" s="902"/>
      <c r="AH22" s="902"/>
      <c r="AI22" s="902"/>
      <c r="AJ22" s="902"/>
      <c r="AK22" s="902"/>
      <c r="AL22" s="902"/>
      <c r="AM22" s="902"/>
      <c r="AN22" s="902"/>
      <c r="AO22" s="902"/>
      <c r="AP22" s="902"/>
      <c r="AQ22" s="902"/>
      <c r="AR22" s="902"/>
      <c r="AS22" s="902"/>
      <c r="AT22" s="902"/>
      <c r="AU22" s="902"/>
      <c r="AV22" s="902"/>
      <c r="AW22" s="902"/>
    </row>
    <row r="23" spans="1:49" s="442" customFormat="1" ht="12.6" customHeight="1" x14ac:dyDescent="0.25">
      <c r="A23" s="902"/>
      <c r="B23" s="902"/>
      <c r="C23" s="902"/>
      <c r="D23" s="902"/>
      <c r="E23" s="902"/>
      <c r="F23" s="902"/>
      <c r="G23" s="902"/>
      <c r="H23" s="902"/>
      <c r="I23" s="902"/>
      <c r="J23" s="902"/>
      <c r="K23" s="902"/>
      <c r="L23" s="902"/>
      <c r="M23" s="902"/>
      <c r="N23" s="902"/>
      <c r="O23" s="902"/>
      <c r="P23" s="902"/>
      <c r="Q23" s="902"/>
      <c r="R23" s="902"/>
      <c r="S23" s="902"/>
      <c r="T23" s="902"/>
      <c r="U23" s="902"/>
      <c r="V23" s="902"/>
      <c r="W23" s="902"/>
      <c r="X23" s="902"/>
      <c r="Y23" s="902"/>
      <c r="Z23" s="902"/>
      <c r="AA23" s="902"/>
      <c r="AB23" s="902"/>
      <c r="AC23" s="902"/>
      <c r="AD23" s="902"/>
      <c r="AE23" s="902"/>
      <c r="AF23" s="902"/>
      <c r="AG23" s="902"/>
      <c r="AH23" s="902"/>
      <c r="AI23" s="902"/>
      <c r="AJ23" s="902"/>
      <c r="AK23" s="902"/>
      <c r="AL23" s="902"/>
      <c r="AM23" s="902"/>
      <c r="AN23" s="902"/>
      <c r="AO23" s="902"/>
      <c r="AP23" s="902"/>
      <c r="AQ23" s="902"/>
      <c r="AR23" s="902"/>
      <c r="AS23" s="902"/>
      <c r="AT23" s="902"/>
      <c r="AU23" s="902"/>
      <c r="AV23" s="902"/>
      <c r="AW23" s="902"/>
    </row>
    <row r="24" spans="1:49" s="442" customFormat="1" ht="12.6" customHeight="1" x14ac:dyDescent="0.25">
      <c r="A24" s="902"/>
      <c r="B24" s="902"/>
      <c r="C24" s="902"/>
      <c r="D24" s="902"/>
      <c r="E24" s="902"/>
      <c r="F24" s="902"/>
      <c r="G24" s="902"/>
      <c r="H24" s="902"/>
      <c r="I24" s="902"/>
      <c r="J24" s="902"/>
      <c r="K24" s="902"/>
      <c r="L24" s="902"/>
      <c r="M24" s="902"/>
      <c r="N24" s="902"/>
      <c r="O24" s="902"/>
      <c r="P24" s="902"/>
      <c r="Q24" s="902"/>
      <c r="R24" s="902"/>
      <c r="S24" s="902"/>
      <c r="T24" s="902"/>
      <c r="U24" s="902"/>
      <c r="V24" s="902"/>
      <c r="W24" s="902"/>
      <c r="X24" s="902"/>
      <c r="Y24" s="902"/>
      <c r="Z24" s="902"/>
      <c r="AA24" s="902"/>
      <c r="AB24" s="902"/>
      <c r="AC24" s="902"/>
      <c r="AD24" s="902"/>
      <c r="AE24" s="902"/>
      <c r="AF24" s="902"/>
      <c r="AG24" s="902"/>
      <c r="AH24" s="902"/>
      <c r="AI24" s="902"/>
      <c r="AJ24" s="902"/>
      <c r="AK24" s="902"/>
      <c r="AL24" s="902"/>
      <c r="AM24" s="902"/>
      <c r="AN24" s="902"/>
      <c r="AO24" s="902"/>
      <c r="AP24" s="902"/>
      <c r="AQ24" s="902"/>
      <c r="AR24" s="902"/>
      <c r="AS24" s="902"/>
      <c r="AT24" s="902"/>
      <c r="AU24" s="902"/>
      <c r="AV24" s="902"/>
      <c r="AW24" s="902"/>
    </row>
    <row r="25" spans="1:49" s="442" customFormat="1" ht="12.6" customHeight="1" x14ac:dyDescent="0.25">
      <c r="A25" s="1487" t="s">
        <v>1864</v>
      </c>
      <c r="B25" s="1488"/>
      <c r="C25" s="1488"/>
      <c r="D25" s="1488"/>
      <c r="E25" s="1488"/>
      <c r="F25" s="1488"/>
      <c r="G25" s="1488"/>
      <c r="H25" s="1488"/>
      <c r="I25" s="1488"/>
      <c r="J25" s="1488"/>
      <c r="K25" s="1488"/>
      <c r="L25" s="1488"/>
      <c r="M25" s="1488"/>
      <c r="N25" s="1488"/>
      <c r="O25" s="1488"/>
      <c r="P25" s="1488"/>
      <c r="Q25" s="1488"/>
      <c r="R25" s="1488"/>
      <c r="S25" s="1488"/>
      <c r="T25" s="1488"/>
      <c r="U25" s="1488"/>
      <c r="V25" s="1488"/>
      <c r="W25" s="1488"/>
      <c r="X25" s="1488"/>
      <c r="Y25" s="1488"/>
      <c r="Z25" s="1488"/>
      <c r="AA25" s="1488"/>
      <c r="AB25" s="1488"/>
      <c r="AC25" s="1488"/>
      <c r="AD25" s="1488"/>
      <c r="AE25" s="1488"/>
      <c r="AF25" s="1488"/>
      <c r="AG25" s="1488"/>
      <c r="AH25" s="1488"/>
      <c r="AI25" s="1488"/>
      <c r="AJ25" s="1488"/>
      <c r="AK25" s="1488"/>
      <c r="AL25" s="1488"/>
      <c r="AM25" s="1488"/>
      <c r="AN25" s="1488"/>
      <c r="AO25" s="1488"/>
      <c r="AP25" s="1488"/>
      <c r="AQ25" s="1488"/>
      <c r="AR25" s="1488"/>
      <c r="AS25" s="1488"/>
      <c r="AT25" s="1488"/>
      <c r="AU25" s="1488"/>
      <c r="AV25" s="1488"/>
      <c r="AW25" s="1488"/>
    </row>
    <row r="26" spans="1:49" s="442" customFormat="1" ht="12.6" customHeight="1" x14ac:dyDescent="0.25">
      <c r="A26" s="902"/>
      <c r="B26" s="902"/>
      <c r="C26" s="902"/>
      <c r="D26" s="902"/>
      <c r="E26" s="902"/>
      <c r="F26" s="902"/>
      <c r="G26" s="902"/>
      <c r="H26" s="902"/>
      <c r="I26" s="902"/>
      <c r="J26" s="902"/>
      <c r="K26" s="902"/>
      <c r="L26" s="902"/>
      <c r="M26" s="902"/>
      <c r="N26" s="902"/>
      <c r="O26" s="902"/>
      <c r="P26" s="902"/>
      <c r="Q26" s="902"/>
      <c r="R26" s="902"/>
      <c r="S26" s="902"/>
      <c r="T26" s="902"/>
      <c r="U26" s="902"/>
      <c r="V26" s="902"/>
      <c r="W26" s="902"/>
      <c r="X26" s="902"/>
      <c r="Y26" s="902"/>
      <c r="Z26" s="902"/>
      <c r="AA26" s="902"/>
      <c r="AB26" s="902"/>
      <c r="AC26" s="902"/>
      <c r="AD26" s="902"/>
      <c r="AE26" s="902"/>
      <c r="AF26" s="902"/>
      <c r="AG26" s="902"/>
      <c r="AH26" s="902"/>
      <c r="AI26" s="902"/>
      <c r="AJ26" s="902"/>
      <c r="AK26" s="902"/>
      <c r="AL26" s="902"/>
      <c r="AM26" s="902"/>
      <c r="AN26" s="902"/>
      <c r="AO26" s="902"/>
      <c r="AP26" s="902"/>
      <c r="AQ26" s="902"/>
      <c r="AR26" s="902"/>
      <c r="AS26" s="902"/>
      <c r="AT26" s="902"/>
      <c r="AU26" s="902"/>
      <c r="AV26" s="902"/>
      <c r="AW26" s="902"/>
    </row>
    <row r="27" spans="1:49" s="442" customFormat="1" ht="12.6" customHeight="1" x14ac:dyDescent="0.25">
      <c r="A27" s="902"/>
      <c r="B27" s="902"/>
      <c r="C27" s="902"/>
      <c r="D27" s="902"/>
      <c r="E27" s="902"/>
      <c r="F27" s="902"/>
      <c r="G27" s="902"/>
      <c r="H27" s="902"/>
      <c r="I27" s="902"/>
      <c r="J27" s="902"/>
      <c r="K27" s="902"/>
      <c r="L27" s="902"/>
      <c r="M27" s="902"/>
      <c r="N27" s="902"/>
      <c r="O27" s="902"/>
      <c r="P27" s="902"/>
      <c r="Q27" s="902"/>
      <c r="R27" s="902"/>
      <c r="S27" s="902"/>
      <c r="T27" s="902"/>
      <c r="U27" s="902"/>
      <c r="V27" s="902"/>
      <c r="W27" s="902"/>
      <c r="X27" s="902"/>
      <c r="Y27" s="902"/>
      <c r="Z27" s="902"/>
      <c r="AA27" s="902"/>
      <c r="AB27" s="902"/>
      <c r="AC27" s="902"/>
      <c r="AD27" s="902"/>
      <c r="AE27" s="902"/>
      <c r="AF27" s="902"/>
      <c r="AG27" s="902"/>
      <c r="AH27" s="902"/>
      <c r="AI27" s="902"/>
      <c r="AJ27" s="902"/>
      <c r="AK27" s="902"/>
      <c r="AL27" s="902"/>
      <c r="AM27" s="902"/>
      <c r="AN27" s="902"/>
      <c r="AO27" s="902"/>
      <c r="AP27" s="902"/>
      <c r="AQ27" s="902"/>
      <c r="AR27" s="902"/>
      <c r="AS27" s="902"/>
      <c r="AT27" s="902"/>
      <c r="AU27" s="902"/>
      <c r="AV27" s="902"/>
      <c r="AW27" s="902"/>
    </row>
    <row r="28" spans="1:49" s="442" customFormat="1" ht="12.6" customHeight="1" x14ac:dyDescent="0.25">
      <c r="A28" s="1487" t="s">
        <v>1863</v>
      </c>
      <c r="B28" s="1488"/>
      <c r="C28" s="1488"/>
      <c r="D28" s="1488"/>
      <c r="E28" s="1488"/>
      <c r="F28" s="1488"/>
      <c r="G28" s="1488"/>
      <c r="H28" s="1488"/>
      <c r="I28" s="1488"/>
      <c r="J28" s="1488"/>
      <c r="K28" s="1488"/>
      <c r="L28" s="1488"/>
      <c r="M28" s="1488"/>
      <c r="N28" s="1488"/>
      <c r="O28" s="1488"/>
      <c r="P28" s="1488"/>
      <c r="Q28" s="1488"/>
      <c r="R28" s="1488"/>
      <c r="S28" s="1488"/>
      <c r="T28" s="1488"/>
      <c r="U28" s="1488"/>
      <c r="V28" s="1488"/>
      <c r="W28" s="1488"/>
      <c r="X28" s="1488"/>
      <c r="Y28" s="1488"/>
      <c r="Z28" s="1488"/>
      <c r="AA28" s="1488"/>
      <c r="AB28" s="1488"/>
      <c r="AC28" s="1488"/>
      <c r="AD28" s="1488"/>
      <c r="AE28" s="1488"/>
      <c r="AF28" s="1488"/>
      <c r="AG28" s="1488"/>
      <c r="AH28" s="1488"/>
      <c r="AI28" s="1488"/>
      <c r="AJ28" s="1488"/>
      <c r="AK28" s="1488"/>
      <c r="AL28" s="1488"/>
      <c r="AM28" s="1488"/>
      <c r="AN28" s="1488"/>
      <c r="AO28" s="1488"/>
      <c r="AP28" s="1488"/>
      <c r="AQ28" s="1488"/>
      <c r="AR28" s="1488"/>
      <c r="AS28" s="1488"/>
      <c r="AT28" s="1488"/>
      <c r="AU28" s="1488"/>
      <c r="AV28" s="1488"/>
      <c r="AW28" s="1488"/>
    </row>
    <row r="29" spans="1:49" s="442" customFormat="1" ht="12.6" customHeight="1" x14ac:dyDescent="0.25">
      <c r="A29" s="902"/>
      <c r="B29" s="902"/>
      <c r="C29" s="902"/>
      <c r="D29" s="902"/>
      <c r="E29" s="902"/>
      <c r="F29" s="902"/>
      <c r="G29" s="902"/>
      <c r="H29" s="902"/>
      <c r="I29" s="902"/>
      <c r="J29" s="902"/>
      <c r="K29" s="902"/>
      <c r="L29" s="902"/>
      <c r="M29" s="902"/>
      <c r="N29" s="902"/>
      <c r="O29" s="902"/>
      <c r="P29" s="902"/>
      <c r="Q29" s="902"/>
      <c r="R29" s="902"/>
      <c r="S29" s="902"/>
      <c r="T29" s="902"/>
      <c r="U29" s="902"/>
      <c r="V29" s="902"/>
      <c r="W29" s="902"/>
      <c r="X29" s="902"/>
      <c r="Y29" s="902"/>
      <c r="Z29" s="902"/>
      <c r="AA29" s="902"/>
      <c r="AB29" s="902"/>
      <c r="AC29" s="902"/>
      <c r="AD29" s="902"/>
      <c r="AE29" s="902"/>
      <c r="AF29" s="902"/>
      <c r="AG29" s="902"/>
      <c r="AH29" s="902"/>
      <c r="AI29" s="902"/>
      <c r="AJ29" s="902"/>
      <c r="AK29" s="902"/>
      <c r="AL29" s="902"/>
      <c r="AM29" s="902"/>
      <c r="AN29" s="902"/>
      <c r="AO29" s="902"/>
      <c r="AP29" s="902"/>
      <c r="AQ29" s="902"/>
      <c r="AR29" s="902"/>
      <c r="AS29" s="902"/>
      <c r="AT29" s="902"/>
      <c r="AU29" s="902"/>
      <c r="AV29" s="902"/>
      <c r="AW29" s="902"/>
    </row>
    <row r="30" spans="1:49" s="442" customFormat="1" ht="12.6" customHeight="1" x14ac:dyDescent="0.25">
      <c r="A30" s="902"/>
      <c r="B30" s="902"/>
      <c r="C30" s="902"/>
      <c r="D30" s="902"/>
      <c r="E30" s="902"/>
      <c r="F30" s="902"/>
      <c r="G30" s="902"/>
      <c r="H30" s="902"/>
      <c r="I30" s="902"/>
      <c r="J30" s="902"/>
      <c r="K30" s="902"/>
      <c r="L30" s="902"/>
      <c r="M30" s="902"/>
      <c r="N30" s="902"/>
      <c r="O30" s="902"/>
      <c r="P30" s="902"/>
      <c r="Q30" s="902"/>
      <c r="R30" s="902"/>
      <c r="S30" s="902"/>
      <c r="T30" s="902"/>
      <c r="U30" s="902"/>
      <c r="V30" s="902"/>
      <c r="W30" s="902"/>
      <c r="X30" s="902"/>
      <c r="Y30" s="902"/>
      <c r="Z30" s="902"/>
      <c r="AA30" s="902"/>
      <c r="AB30" s="902"/>
      <c r="AC30" s="902"/>
      <c r="AD30" s="902"/>
      <c r="AE30" s="902"/>
      <c r="AF30" s="902"/>
      <c r="AG30" s="902"/>
      <c r="AH30" s="902"/>
      <c r="AI30" s="902"/>
      <c r="AJ30" s="902"/>
      <c r="AK30" s="902"/>
      <c r="AL30" s="902"/>
      <c r="AM30" s="902"/>
      <c r="AN30" s="902"/>
      <c r="AO30" s="902"/>
      <c r="AP30" s="902"/>
      <c r="AQ30" s="902"/>
      <c r="AR30" s="902"/>
      <c r="AS30" s="902"/>
      <c r="AT30" s="902"/>
      <c r="AU30" s="902"/>
      <c r="AV30" s="902"/>
      <c r="AW30" s="902"/>
    </row>
    <row r="31" spans="1:49" s="442" customFormat="1" ht="12.6" customHeight="1" x14ac:dyDescent="0.25">
      <c r="A31" s="902"/>
      <c r="B31" s="902"/>
      <c r="C31" s="902"/>
      <c r="D31" s="902"/>
      <c r="E31" s="902"/>
      <c r="F31" s="902"/>
      <c r="G31" s="902"/>
      <c r="H31" s="902"/>
      <c r="I31" s="902"/>
      <c r="J31" s="902"/>
      <c r="K31" s="902"/>
      <c r="L31" s="902"/>
      <c r="M31" s="902"/>
      <c r="N31" s="902"/>
      <c r="O31" s="902"/>
      <c r="P31" s="902"/>
      <c r="Q31" s="902"/>
      <c r="R31" s="902"/>
      <c r="S31" s="902"/>
      <c r="T31" s="902"/>
      <c r="U31" s="902"/>
      <c r="V31" s="902"/>
      <c r="W31" s="902"/>
      <c r="X31" s="902"/>
      <c r="Y31" s="902"/>
      <c r="Z31" s="902"/>
      <c r="AA31" s="902"/>
      <c r="AB31" s="902"/>
      <c r="AC31" s="902"/>
      <c r="AD31" s="902"/>
      <c r="AE31" s="902"/>
      <c r="AF31" s="902"/>
      <c r="AG31" s="902"/>
      <c r="AH31" s="902"/>
      <c r="AI31" s="902"/>
      <c r="AJ31" s="902"/>
      <c r="AK31" s="902"/>
      <c r="AL31" s="902"/>
      <c r="AM31" s="902"/>
      <c r="AN31" s="902"/>
      <c r="AO31" s="902"/>
      <c r="AP31" s="902"/>
      <c r="AQ31" s="902"/>
      <c r="AR31" s="902"/>
      <c r="AS31" s="902"/>
      <c r="AT31" s="902"/>
      <c r="AU31" s="902"/>
      <c r="AV31" s="902"/>
      <c r="AW31" s="902"/>
    </row>
    <row r="32" spans="1:49" s="442" customFormat="1" ht="12.6" customHeight="1" x14ac:dyDescent="0.25">
      <c r="A32" s="902"/>
      <c r="B32" s="902"/>
      <c r="C32" s="902"/>
      <c r="D32" s="902"/>
      <c r="E32" s="902"/>
      <c r="F32" s="902"/>
      <c r="G32" s="902"/>
      <c r="H32" s="902"/>
      <c r="I32" s="902"/>
      <c r="J32" s="902"/>
      <c r="K32" s="902"/>
      <c r="L32" s="902"/>
      <c r="M32" s="902"/>
      <c r="N32" s="902"/>
      <c r="O32" s="902"/>
      <c r="P32" s="902"/>
      <c r="Q32" s="902"/>
      <c r="R32" s="902"/>
      <c r="S32" s="902"/>
      <c r="T32" s="902"/>
      <c r="U32" s="902"/>
      <c r="V32" s="902"/>
      <c r="W32" s="902"/>
      <c r="X32" s="902"/>
      <c r="Y32" s="902"/>
      <c r="Z32" s="902"/>
      <c r="AA32" s="902"/>
      <c r="AB32" s="902"/>
      <c r="AC32" s="902"/>
      <c r="AD32" s="902"/>
      <c r="AE32" s="902"/>
      <c r="AF32" s="902"/>
      <c r="AG32" s="902"/>
      <c r="AH32" s="902"/>
      <c r="AI32" s="902"/>
      <c r="AJ32" s="902"/>
      <c r="AK32" s="902"/>
      <c r="AL32" s="902"/>
      <c r="AM32" s="902"/>
      <c r="AN32" s="902"/>
      <c r="AO32" s="902"/>
      <c r="AP32" s="902"/>
      <c r="AQ32" s="902"/>
      <c r="AR32" s="902"/>
      <c r="AS32" s="902"/>
      <c r="AT32" s="902"/>
      <c r="AU32" s="902"/>
      <c r="AV32" s="902"/>
      <c r="AW32" s="902"/>
    </row>
    <row r="33" spans="1:49" s="442" customFormat="1" ht="12.6" customHeight="1" x14ac:dyDescent="0.25">
      <c r="A33" s="902"/>
      <c r="B33" s="902"/>
      <c r="C33" s="902"/>
      <c r="D33" s="902"/>
      <c r="E33" s="902"/>
      <c r="F33" s="902"/>
      <c r="G33" s="902"/>
      <c r="H33" s="902"/>
      <c r="I33" s="902"/>
      <c r="J33" s="902"/>
      <c r="K33" s="902"/>
      <c r="L33" s="902"/>
      <c r="M33" s="902"/>
      <c r="N33" s="902"/>
      <c r="O33" s="902"/>
      <c r="P33" s="902"/>
      <c r="Q33" s="902"/>
      <c r="R33" s="902"/>
      <c r="S33" s="902"/>
      <c r="T33" s="902"/>
      <c r="U33" s="902"/>
      <c r="V33" s="902"/>
      <c r="W33" s="902"/>
      <c r="X33" s="902"/>
      <c r="Y33" s="902"/>
      <c r="Z33" s="902"/>
      <c r="AA33" s="902"/>
      <c r="AB33" s="902"/>
      <c r="AC33" s="902"/>
      <c r="AD33" s="902"/>
      <c r="AE33" s="902"/>
      <c r="AF33" s="902"/>
      <c r="AG33" s="902"/>
      <c r="AH33" s="902"/>
      <c r="AI33" s="902"/>
      <c r="AJ33" s="902"/>
      <c r="AK33" s="902"/>
      <c r="AL33" s="902"/>
      <c r="AM33" s="902"/>
      <c r="AN33" s="902"/>
      <c r="AO33" s="902"/>
      <c r="AP33" s="902"/>
      <c r="AQ33" s="902"/>
      <c r="AR33" s="902"/>
      <c r="AS33" s="902"/>
      <c r="AT33" s="902"/>
      <c r="AU33" s="902"/>
      <c r="AV33" s="902"/>
      <c r="AW33" s="902"/>
    </row>
    <row r="34" spans="1:49" s="442" customFormat="1" ht="12.6" customHeight="1" x14ac:dyDescent="0.25">
      <c r="A34" s="902"/>
      <c r="B34" s="902"/>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D34" s="902"/>
      <c r="AE34" s="902"/>
      <c r="AF34" s="902"/>
      <c r="AG34" s="902"/>
      <c r="AH34" s="902"/>
      <c r="AI34" s="902"/>
      <c r="AJ34" s="902"/>
      <c r="AK34" s="902"/>
      <c r="AL34" s="902"/>
      <c r="AM34" s="902"/>
      <c r="AN34" s="902"/>
      <c r="AO34" s="902"/>
      <c r="AP34" s="902"/>
      <c r="AQ34" s="902"/>
      <c r="AR34" s="902"/>
      <c r="AS34" s="902"/>
      <c r="AT34" s="902"/>
      <c r="AU34" s="902"/>
      <c r="AV34" s="902"/>
      <c r="AW34" s="902"/>
    </row>
    <row r="35" spans="1:49" s="442" customFormat="1" ht="12.6" customHeight="1" x14ac:dyDescent="0.25">
      <c r="A35" s="902"/>
      <c r="B35" s="902"/>
      <c r="C35" s="902"/>
      <c r="D35" s="902"/>
      <c r="E35" s="902"/>
      <c r="F35" s="902"/>
      <c r="G35" s="902"/>
      <c r="H35" s="902"/>
      <c r="I35" s="902"/>
      <c r="J35" s="902"/>
      <c r="K35" s="902"/>
      <c r="L35" s="902"/>
      <c r="M35" s="902"/>
      <c r="N35" s="902"/>
      <c r="O35" s="902"/>
      <c r="P35" s="902"/>
      <c r="Q35" s="902"/>
      <c r="R35" s="902"/>
      <c r="S35" s="902"/>
      <c r="T35" s="902"/>
      <c r="U35" s="902"/>
      <c r="V35" s="902"/>
      <c r="W35" s="902"/>
      <c r="X35" s="902"/>
      <c r="Y35" s="902"/>
      <c r="Z35" s="902"/>
      <c r="AA35" s="902"/>
      <c r="AB35" s="902"/>
      <c r="AC35" s="902"/>
      <c r="AD35" s="902"/>
      <c r="AE35" s="902"/>
      <c r="AF35" s="902"/>
      <c r="AG35" s="902"/>
      <c r="AH35" s="902"/>
      <c r="AI35" s="902"/>
      <c r="AJ35" s="902"/>
      <c r="AK35" s="902"/>
      <c r="AL35" s="902"/>
      <c r="AM35" s="902"/>
      <c r="AN35" s="902"/>
      <c r="AO35" s="902"/>
      <c r="AP35" s="902"/>
      <c r="AQ35" s="902"/>
      <c r="AR35" s="902"/>
      <c r="AS35" s="902"/>
      <c r="AT35" s="902"/>
      <c r="AU35" s="902"/>
      <c r="AV35" s="902"/>
      <c r="AW35" s="902"/>
    </row>
    <row r="36" spans="1:49" s="442" customFormat="1" ht="12.6" customHeight="1" x14ac:dyDescent="0.25">
      <c r="A36" s="1487"/>
      <c r="B36" s="1488"/>
      <c r="C36" s="1488"/>
      <c r="D36" s="1488"/>
      <c r="E36" s="1488"/>
      <c r="F36" s="1488"/>
      <c r="G36" s="1488"/>
      <c r="H36" s="1488"/>
      <c r="I36" s="1488"/>
      <c r="J36" s="1488"/>
      <c r="K36" s="1488"/>
      <c r="L36" s="1488"/>
      <c r="M36" s="1488"/>
      <c r="N36" s="1488"/>
      <c r="O36" s="1488"/>
      <c r="P36" s="1488"/>
      <c r="Q36" s="1488"/>
      <c r="R36" s="1488"/>
      <c r="S36" s="1488"/>
      <c r="T36" s="1488"/>
      <c r="U36" s="1488"/>
      <c r="V36" s="1488"/>
      <c r="W36" s="1488"/>
      <c r="X36" s="1488"/>
      <c r="Y36" s="1488"/>
      <c r="Z36" s="1488"/>
      <c r="AA36" s="1488"/>
      <c r="AB36" s="1488"/>
      <c r="AC36" s="1488"/>
      <c r="AD36" s="1488"/>
      <c r="AE36" s="1488"/>
      <c r="AF36" s="1488"/>
      <c r="AG36" s="1488"/>
      <c r="AH36" s="1488"/>
      <c r="AI36" s="1488"/>
      <c r="AJ36" s="1488"/>
      <c r="AK36" s="1488"/>
      <c r="AL36" s="1488"/>
      <c r="AM36" s="1488"/>
      <c r="AN36" s="1488"/>
      <c r="AO36" s="1488"/>
      <c r="AP36" s="1488"/>
      <c r="AQ36" s="1488"/>
      <c r="AR36" s="1488"/>
      <c r="AS36" s="1488"/>
      <c r="AT36" s="1488"/>
      <c r="AU36" s="1488"/>
      <c r="AV36" s="1488"/>
      <c r="AW36" s="1488"/>
    </row>
    <row r="37" spans="1:49" ht="12.6" customHeight="1" x14ac:dyDescent="0.25">
      <c r="A37" s="445" t="s">
        <v>3028</v>
      </c>
      <c r="B37" s="445"/>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row>
    <row r="38" spans="1:49" s="442" customFormat="1" ht="12.6" customHeight="1" x14ac:dyDescent="0.25">
      <c r="A38" s="1042"/>
      <c r="B38" s="1043"/>
      <c r="C38" s="1043"/>
      <c r="D38" s="1043"/>
      <c r="E38" s="1043"/>
      <c r="F38" s="1043"/>
      <c r="G38" s="1043"/>
      <c r="H38" s="1043"/>
      <c r="I38" s="1043"/>
      <c r="J38" s="1043"/>
      <c r="K38" s="1043"/>
      <c r="L38" s="1043"/>
      <c r="M38" s="1043"/>
      <c r="N38" s="1043"/>
      <c r="O38" s="1043"/>
      <c r="P38" s="1043"/>
      <c r="Q38" s="1043"/>
      <c r="R38" s="1043"/>
      <c r="S38" s="1043"/>
      <c r="T38" s="1043"/>
      <c r="U38" s="1043"/>
      <c r="V38" s="1043"/>
      <c r="W38" s="1043"/>
      <c r="X38" s="1043"/>
      <c r="Y38" s="1043"/>
      <c r="Z38" s="1043"/>
      <c r="AA38" s="1043"/>
      <c r="AB38" s="1043"/>
      <c r="AC38" s="1043"/>
      <c r="AD38" s="1043"/>
      <c r="AE38" s="1043"/>
      <c r="AF38" s="1043"/>
      <c r="AG38" s="1043"/>
      <c r="AH38" s="1043"/>
      <c r="AI38" s="1043"/>
      <c r="AJ38" s="1043"/>
      <c r="AK38" s="1043"/>
      <c r="AL38" s="1043"/>
      <c r="AM38" s="1043"/>
      <c r="AN38" s="1043"/>
      <c r="AO38" s="1043"/>
      <c r="AP38" s="1043"/>
      <c r="AQ38" s="1043"/>
      <c r="AR38" s="1043"/>
      <c r="AS38" s="1043"/>
      <c r="AT38" s="1043"/>
      <c r="AU38" s="1043"/>
      <c r="AV38" s="1043"/>
      <c r="AW38" s="1044"/>
    </row>
    <row r="39" spans="1:49" s="442" customFormat="1" ht="12.6" customHeight="1" x14ac:dyDescent="0.25">
      <c r="A39" s="882"/>
      <c r="B39" s="883"/>
      <c r="C39" s="883"/>
      <c r="D39" s="883"/>
      <c r="E39" s="883"/>
      <c r="F39" s="883"/>
      <c r="G39" s="883"/>
      <c r="H39" s="883"/>
      <c r="I39" s="883"/>
      <c r="J39" s="883"/>
      <c r="K39" s="883"/>
      <c r="L39" s="883"/>
      <c r="M39" s="883"/>
      <c r="N39" s="883"/>
      <c r="O39" s="883"/>
      <c r="P39" s="883"/>
      <c r="Q39" s="883"/>
      <c r="R39" s="883"/>
      <c r="S39" s="883"/>
      <c r="T39" s="883"/>
      <c r="U39" s="883"/>
      <c r="V39" s="883"/>
      <c r="W39" s="883"/>
      <c r="X39" s="883"/>
      <c r="Y39" s="883"/>
      <c r="Z39" s="883"/>
      <c r="AA39" s="883"/>
      <c r="AB39" s="883"/>
      <c r="AC39" s="883"/>
      <c r="AD39" s="883"/>
      <c r="AE39" s="883"/>
      <c r="AF39" s="883"/>
      <c r="AG39" s="883"/>
      <c r="AH39" s="883"/>
      <c r="AI39" s="883"/>
      <c r="AJ39" s="883"/>
      <c r="AK39" s="883"/>
      <c r="AL39" s="883"/>
      <c r="AM39" s="883"/>
      <c r="AN39" s="883"/>
      <c r="AO39" s="883"/>
      <c r="AP39" s="883"/>
      <c r="AQ39" s="883"/>
      <c r="AR39" s="883"/>
      <c r="AS39" s="883"/>
      <c r="AT39" s="883"/>
      <c r="AU39" s="883"/>
      <c r="AV39" s="883"/>
      <c r="AW39" s="884"/>
    </row>
    <row r="40" spans="1:49" s="442" customFormat="1" ht="12.6" customHeight="1" x14ac:dyDescent="0.25">
      <c r="A40" s="882"/>
      <c r="B40" s="883"/>
      <c r="C40" s="883"/>
      <c r="D40" s="883"/>
      <c r="E40" s="883"/>
      <c r="F40" s="883"/>
      <c r="G40" s="883"/>
      <c r="H40" s="883"/>
      <c r="I40" s="883"/>
      <c r="J40" s="883"/>
      <c r="K40" s="883"/>
      <c r="L40" s="883"/>
      <c r="M40" s="883"/>
      <c r="N40" s="883"/>
      <c r="O40" s="883"/>
      <c r="P40" s="883"/>
      <c r="Q40" s="883"/>
      <c r="R40" s="883"/>
      <c r="S40" s="883"/>
      <c r="T40" s="883"/>
      <c r="U40" s="883"/>
      <c r="V40" s="883"/>
      <c r="W40" s="883"/>
      <c r="X40" s="883"/>
      <c r="Y40" s="883"/>
      <c r="Z40" s="883"/>
      <c r="AA40" s="883"/>
      <c r="AB40" s="883"/>
      <c r="AC40" s="883"/>
      <c r="AD40" s="883"/>
      <c r="AE40" s="883"/>
      <c r="AF40" s="883"/>
      <c r="AG40" s="883"/>
      <c r="AH40" s="883"/>
      <c r="AI40" s="883"/>
      <c r="AJ40" s="883"/>
      <c r="AK40" s="883"/>
      <c r="AL40" s="883"/>
      <c r="AM40" s="883"/>
      <c r="AN40" s="883"/>
      <c r="AO40" s="883"/>
      <c r="AP40" s="883"/>
      <c r="AQ40" s="883"/>
      <c r="AR40" s="883"/>
      <c r="AS40" s="883"/>
      <c r="AT40" s="883"/>
      <c r="AU40" s="883"/>
      <c r="AV40" s="883"/>
      <c r="AW40" s="884"/>
    </row>
    <row r="41" spans="1:49" s="442" customFormat="1" ht="12.6" customHeight="1" x14ac:dyDescent="0.25">
      <c r="A41" s="885"/>
      <c r="B41" s="886"/>
      <c r="C41" s="886"/>
      <c r="D41" s="886"/>
      <c r="E41" s="886"/>
      <c r="F41" s="886"/>
      <c r="G41" s="886"/>
      <c r="H41" s="886"/>
      <c r="I41" s="886"/>
      <c r="J41" s="886"/>
      <c r="K41" s="886"/>
      <c r="L41" s="88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c r="AK41" s="886"/>
      <c r="AL41" s="886"/>
      <c r="AM41" s="886"/>
      <c r="AN41" s="886"/>
      <c r="AO41" s="886"/>
      <c r="AP41" s="886"/>
      <c r="AQ41" s="886"/>
      <c r="AR41" s="886"/>
      <c r="AS41" s="886"/>
      <c r="AT41" s="886"/>
      <c r="AU41" s="886"/>
      <c r="AV41" s="886"/>
      <c r="AW41" s="887"/>
    </row>
    <row r="42" spans="1:49" s="442" customFormat="1" ht="12.6" customHeight="1" x14ac:dyDescent="0.25">
      <c r="A42" s="883" t="s">
        <v>3029</v>
      </c>
      <c r="B42" s="1490"/>
      <c r="C42" s="1490"/>
      <c r="D42" s="1490"/>
      <c r="E42" s="1490"/>
      <c r="F42" s="1490"/>
      <c r="G42" s="1490"/>
      <c r="H42" s="1490"/>
      <c r="I42" s="1490"/>
      <c r="J42" s="1490"/>
      <c r="K42" s="1490"/>
      <c r="L42" s="1490"/>
      <c r="M42" s="1490"/>
      <c r="N42" s="1490"/>
      <c r="O42" s="1490"/>
      <c r="P42" s="1490"/>
      <c r="Q42" s="1490"/>
      <c r="R42" s="1490"/>
      <c r="S42" s="1490"/>
      <c r="T42" s="1490"/>
      <c r="U42" s="1490"/>
      <c r="V42" s="1490"/>
      <c r="W42" s="1490"/>
      <c r="X42" s="1490"/>
      <c r="Y42" s="1490"/>
      <c r="Z42" s="1490"/>
      <c r="AA42" s="1490"/>
      <c r="AB42" s="1490"/>
      <c r="AC42" s="1490"/>
      <c r="AD42" s="1490"/>
      <c r="AE42" s="1490"/>
      <c r="AF42" s="1490"/>
      <c r="AG42" s="1490"/>
      <c r="AH42" s="1490"/>
      <c r="AI42" s="1490"/>
      <c r="AJ42" s="1490"/>
      <c r="AK42" s="1490"/>
      <c r="AL42" s="1490"/>
      <c r="AM42" s="1490"/>
      <c r="AN42" s="1490"/>
      <c r="AO42" s="1490"/>
      <c r="AP42" s="1490"/>
      <c r="AQ42" s="1490"/>
      <c r="AR42" s="1490"/>
      <c r="AS42" s="1490"/>
      <c r="AT42" s="1490"/>
      <c r="AU42" s="1490"/>
      <c r="AV42" s="1490"/>
      <c r="AW42" s="1490"/>
    </row>
    <row r="43" spans="1:49" s="442" customFormat="1" ht="12.6" customHeight="1" x14ac:dyDescent="0.25">
      <c r="A43" s="1042"/>
      <c r="B43" s="1043"/>
      <c r="C43" s="1043"/>
      <c r="D43" s="1043"/>
      <c r="E43" s="1043"/>
      <c r="F43" s="1043"/>
      <c r="G43" s="1043"/>
      <c r="H43" s="1043"/>
      <c r="I43" s="1043"/>
      <c r="J43" s="1043"/>
      <c r="K43" s="1043"/>
      <c r="L43" s="1043"/>
      <c r="M43" s="1043"/>
      <c r="N43" s="1043"/>
      <c r="O43" s="1043"/>
      <c r="P43" s="1043"/>
      <c r="Q43" s="1043"/>
      <c r="R43" s="1043"/>
      <c r="S43" s="1043"/>
      <c r="T43" s="1043"/>
      <c r="U43" s="1043"/>
      <c r="V43" s="1043"/>
      <c r="W43" s="1043"/>
      <c r="X43" s="1043"/>
      <c r="Y43" s="1043"/>
      <c r="Z43" s="1043"/>
      <c r="AA43" s="1043"/>
      <c r="AB43" s="1043"/>
      <c r="AC43" s="1043"/>
      <c r="AD43" s="1043"/>
      <c r="AE43" s="1043"/>
      <c r="AF43" s="1043"/>
      <c r="AG43" s="1043"/>
      <c r="AH43" s="1043"/>
      <c r="AI43" s="1043"/>
      <c r="AJ43" s="1043"/>
      <c r="AK43" s="1043"/>
      <c r="AL43" s="1043"/>
      <c r="AM43" s="1043"/>
      <c r="AN43" s="1043"/>
      <c r="AO43" s="1043"/>
      <c r="AP43" s="1043"/>
      <c r="AQ43" s="1043"/>
      <c r="AR43" s="1043"/>
      <c r="AS43" s="1043"/>
      <c r="AT43" s="1043"/>
      <c r="AU43" s="1043"/>
      <c r="AV43" s="1043"/>
      <c r="AW43" s="1044"/>
    </row>
    <row r="44" spans="1:49" s="442" customFormat="1" ht="12.6" customHeight="1" x14ac:dyDescent="0.25">
      <c r="A44" s="882"/>
      <c r="B44" s="883"/>
      <c r="C44" s="883"/>
      <c r="D44" s="883"/>
      <c r="E44" s="883"/>
      <c r="F44" s="883"/>
      <c r="G44" s="883"/>
      <c r="H44" s="883"/>
      <c r="I44" s="883"/>
      <c r="J44" s="883"/>
      <c r="K44" s="883"/>
      <c r="L44" s="883"/>
      <c r="M44" s="883"/>
      <c r="N44" s="883"/>
      <c r="O44" s="883"/>
      <c r="P44" s="883"/>
      <c r="Q44" s="883"/>
      <c r="R44" s="883"/>
      <c r="S44" s="883"/>
      <c r="T44" s="883"/>
      <c r="U44" s="883"/>
      <c r="V44" s="883"/>
      <c r="W44" s="883"/>
      <c r="X44" s="883"/>
      <c r="Y44" s="883"/>
      <c r="Z44" s="883"/>
      <c r="AA44" s="883"/>
      <c r="AB44" s="883"/>
      <c r="AC44" s="883"/>
      <c r="AD44" s="883"/>
      <c r="AE44" s="883"/>
      <c r="AF44" s="883"/>
      <c r="AG44" s="883"/>
      <c r="AH44" s="883"/>
      <c r="AI44" s="883"/>
      <c r="AJ44" s="883"/>
      <c r="AK44" s="883"/>
      <c r="AL44" s="883"/>
      <c r="AM44" s="883"/>
      <c r="AN44" s="883"/>
      <c r="AO44" s="883"/>
      <c r="AP44" s="883"/>
      <c r="AQ44" s="883"/>
      <c r="AR44" s="883"/>
      <c r="AS44" s="883"/>
      <c r="AT44" s="883"/>
      <c r="AU44" s="883"/>
      <c r="AV44" s="883"/>
      <c r="AW44" s="884"/>
    </row>
    <row r="45" spans="1:49" s="442" customFormat="1" ht="12.6" customHeight="1" x14ac:dyDescent="0.25">
      <c r="A45" s="882"/>
      <c r="B45" s="883"/>
      <c r="C45" s="883"/>
      <c r="D45" s="883"/>
      <c r="E45" s="883"/>
      <c r="F45" s="883"/>
      <c r="G45" s="883"/>
      <c r="H45" s="883"/>
      <c r="I45" s="883"/>
      <c r="J45" s="883"/>
      <c r="K45" s="883"/>
      <c r="L45" s="883"/>
      <c r="M45" s="883"/>
      <c r="N45" s="883"/>
      <c r="O45" s="883"/>
      <c r="P45" s="883"/>
      <c r="Q45" s="883"/>
      <c r="R45" s="883"/>
      <c r="S45" s="883"/>
      <c r="T45" s="883"/>
      <c r="U45" s="883"/>
      <c r="V45" s="883"/>
      <c r="W45" s="883"/>
      <c r="X45" s="883"/>
      <c r="Y45" s="883"/>
      <c r="Z45" s="883"/>
      <c r="AA45" s="883"/>
      <c r="AB45" s="883"/>
      <c r="AC45" s="883"/>
      <c r="AD45" s="883"/>
      <c r="AE45" s="883"/>
      <c r="AF45" s="883"/>
      <c r="AG45" s="883"/>
      <c r="AH45" s="883"/>
      <c r="AI45" s="883"/>
      <c r="AJ45" s="883"/>
      <c r="AK45" s="883"/>
      <c r="AL45" s="883"/>
      <c r="AM45" s="883"/>
      <c r="AN45" s="883"/>
      <c r="AO45" s="883"/>
      <c r="AP45" s="883"/>
      <c r="AQ45" s="883"/>
      <c r="AR45" s="883"/>
      <c r="AS45" s="883"/>
      <c r="AT45" s="883"/>
      <c r="AU45" s="883"/>
      <c r="AV45" s="883"/>
      <c r="AW45" s="884"/>
    </row>
    <row r="46" spans="1:49" s="442" customFormat="1" ht="12.6" customHeight="1" x14ac:dyDescent="0.25">
      <c r="A46" s="882"/>
      <c r="B46" s="883"/>
      <c r="C46" s="883"/>
      <c r="D46" s="883"/>
      <c r="E46" s="883"/>
      <c r="F46" s="883"/>
      <c r="G46" s="883"/>
      <c r="H46" s="883"/>
      <c r="I46" s="883"/>
      <c r="J46" s="883"/>
      <c r="K46" s="883"/>
      <c r="L46" s="883"/>
      <c r="M46" s="883"/>
      <c r="N46" s="883"/>
      <c r="O46" s="883"/>
      <c r="P46" s="883"/>
      <c r="Q46" s="883"/>
      <c r="R46" s="883"/>
      <c r="S46" s="883"/>
      <c r="T46" s="883"/>
      <c r="U46" s="883"/>
      <c r="V46" s="883"/>
      <c r="W46" s="883"/>
      <c r="X46" s="883"/>
      <c r="Y46" s="883"/>
      <c r="Z46" s="883"/>
      <c r="AA46" s="883"/>
      <c r="AB46" s="883"/>
      <c r="AC46" s="883"/>
      <c r="AD46" s="883"/>
      <c r="AE46" s="883"/>
      <c r="AF46" s="883"/>
      <c r="AG46" s="883"/>
      <c r="AH46" s="883"/>
      <c r="AI46" s="883"/>
      <c r="AJ46" s="883"/>
      <c r="AK46" s="883"/>
      <c r="AL46" s="883"/>
      <c r="AM46" s="883"/>
      <c r="AN46" s="883"/>
      <c r="AO46" s="883"/>
      <c r="AP46" s="883"/>
      <c r="AQ46" s="883"/>
      <c r="AR46" s="883"/>
      <c r="AS46" s="883"/>
      <c r="AT46" s="883"/>
      <c r="AU46" s="883"/>
      <c r="AV46" s="883"/>
      <c r="AW46" s="884"/>
    </row>
    <row r="47" spans="1:49" s="442" customFormat="1" ht="12.6" customHeight="1" x14ac:dyDescent="0.25">
      <c r="A47" s="882"/>
      <c r="B47" s="883"/>
      <c r="C47" s="883"/>
      <c r="D47" s="883"/>
      <c r="E47" s="883"/>
      <c r="F47" s="883"/>
      <c r="G47" s="883"/>
      <c r="H47" s="883"/>
      <c r="I47" s="883"/>
      <c r="J47" s="883"/>
      <c r="K47" s="883"/>
      <c r="L47" s="883"/>
      <c r="M47" s="883"/>
      <c r="N47" s="883"/>
      <c r="O47" s="883"/>
      <c r="P47" s="883"/>
      <c r="Q47" s="883"/>
      <c r="R47" s="883"/>
      <c r="S47" s="883"/>
      <c r="T47" s="883"/>
      <c r="U47" s="883"/>
      <c r="V47" s="883"/>
      <c r="W47" s="883"/>
      <c r="X47" s="883"/>
      <c r="Y47" s="883"/>
      <c r="Z47" s="883"/>
      <c r="AA47" s="883"/>
      <c r="AB47" s="883"/>
      <c r="AC47" s="883"/>
      <c r="AD47" s="883"/>
      <c r="AE47" s="883"/>
      <c r="AF47" s="883"/>
      <c r="AG47" s="883"/>
      <c r="AH47" s="883"/>
      <c r="AI47" s="883"/>
      <c r="AJ47" s="883"/>
      <c r="AK47" s="883"/>
      <c r="AL47" s="883"/>
      <c r="AM47" s="883"/>
      <c r="AN47" s="883"/>
      <c r="AO47" s="883"/>
      <c r="AP47" s="883"/>
      <c r="AQ47" s="883"/>
      <c r="AR47" s="883"/>
      <c r="AS47" s="883"/>
      <c r="AT47" s="883"/>
      <c r="AU47" s="883"/>
      <c r="AV47" s="883"/>
      <c r="AW47" s="884"/>
    </row>
    <row r="48" spans="1:49" s="442" customFormat="1" ht="12.6" customHeight="1" x14ac:dyDescent="0.25">
      <c r="A48" s="885"/>
      <c r="B48" s="886"/>
      <c r="C48" s="886"/>
      <c r="D48" s="886"/>
      <c r="E48" s="886"/>
      <c r="F48" s="886"/>
      <c r="G48" s="886"/>
      <c r="H48" s="886"/>
      <c r="I48" s="886"/>
      <c r="J48" s="886"/>
      <c r="K48" s="886"/>
      <c r="L48" s="886"/>
      <c r="M48" s="886"/>
      <c r="N48" s="886"/>
      <c r="O48" s="886"/>
      <c r="P48" s="886"/>
      <c r="Q48" s="886"/>
      <c r="R48" s="886"/>
      <c r="S48" s="886"/>
      <c r="T48" s="886"/>
      <c r="U48" s="886"/>
      <c r="V48" s="886"/>
      <c r="W48" s="886"/>
      <c r="X48" s="886"/>
      <c r="Y48" s="886"/>
      <c r="Z48" s="886"/>
      <c r="AA48" s="886"/>
      <c r="AB48" s="886"/>
      <c r="AC48" s="886"/>
      <c r="AD48" s="886"/>
      <c r="AE48" s="886"/>
      <c r="AF48" s="886"/>
      <c r="AG48" s="886"/>
      <c r="AH48" s="886"/>
      <c r="AI48" s="886"/>
      <c r="AJ48" s="886"/>
      <c r="AK48" s="886"/>
      <c r="AL48" s="886"/>
      <c r="AM48" s="886"/>
      <c r="AN48" s="886"/>
      <c r="AO48" s="886"/>
      <c r="AP48" s="886"/>
      <c r="AQ48" s="886"/>
      <c r="AR48" s="886"/>
      <c r="AS48" s="886"/>
      <c r="AT48" s="886"/>
      <c r="AU48" s="886"/>
      <c r="AV48" s="886"/>
      <c r="AW48" s="887"/>
    </row>
    <row r="49" spans="1:50" ht="12.6" customHeight="1" x14ac:dyDescent="0.25">
      <c r="A49" s="433" t="s">
        <v>3018</v>
      </c>
    </row>
    <row r="50" spans="1:50" ht="12.6" customHeight="1" x14ac:dyDescent="0.25">
      <c r="A50" s="433" t="s">
        <v>3019</v>
      </c>
      <c r="B50" s="435"/>
      <c r="C50" s="435" t="str">
        <f>$C$2</f>
        <v>Temperament s r.o.</v>
      </c>
      <c r="D50" s="435"/>
      <c r="E50" s="435"/>
      <c r="F50" s="435"/>
      <c r="G50" s="435"/>
      <c r="H50" s="435"/>
      <c r="I50" s="435"/>
      <c r="J50" s="435"/>
      <c r="K50" s="435"/>
      <c r="L50" s="435"/>
      <c r="M50" s="435"/>
      <c r="N50" s="435"/>
      <c r="O50" s="435"/>
      <c r="P50" s="435"/>
      <c r="Q50" s="435"/>
      <c r="R50" s="435"/>
      <c r="S50" s="435"/>
      <c r="T50" s="435"/>
      <c r="U50" s="435"/>
      <c r="V50" s="435"/>
      <c r="W50" s="435"/>
      <c r="X50" s="435"/>
      <c r="Y50" s="435"/>
      <c r="Z50" s="446"/>
      <c r="AB50" s="434" t="s">
        <v>909</v>
      </c>
      <c r="AD50" s="1491">
        <f t="shared" ref="AD50" si="0">$AD$2</f>
        <v>0</v>
      </c>
      <c r="AE50" s="1492"/>
      <c r="AF50" s="1492"/>
      <c r="AG50" s="1492"/>
      <c r="AH50" s="1492"/>
      <c r="AI50" s="1492"/>
      <c r="AJ50" s="1492"/>
      <c r="AK50" s="1493"/>
      <c r="AL50" s="434" t="s">
        <v>842</v>
      </c>
      <c r="AN50" s="1494">
        <f>VstupHlavička!$B$3</f>
        <v>0</v>
      </c>
      <c r="AO50" s="1495"/>
      <c r="AP50" s="1495"/>
      <c r="AQ50" s="1495"/>
      <c r="AR50" s="1495"/>
      <c r="AS50" s="1495"/>
      <c r="AT50" s="1495"/>
      <c r="AU50" s="1495"/>
      <c r="AV50" s="1495"/>
      <c r="AW50" s="1496"/>
    </row>
    <row r="52" spans="1:50" ht="12.6" customHeight="1" x14ac:dyDescent="0.25">
      <c r="A52" s="445" t="s">
        <v>3030</v>
      </c>
      <c r="B52" s="445"/>
      <c r="C52" s="445"/>
      <c r="D52" s="445"/>
      <c r="E52" s="445"/>
      <c r="F52" s="445"/>
      <c r="G52" s="445"/>
      <c r="H52" s="445"/>
      <c r="I52" s="445"/>
      <c r="J52" s="445"/>
      <c r="K52" s="445"/>
      <c r="L52" s="445"/>
      <c r="M52" s="445"/>
      <c r="N52" s="445"/>
      <c r="O52" s="445"/>
      <c r="P52" s="445"/>
      <c r="Q52" s="445"/>
      <c r="R52" s="445"/>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row>
    <row r="53" spans="1:50" s="442" customFormat="1" ht="12.6" customHeight="1" x14ac:dyDescent="0.25">
      <c r="A53" s="1042"/>
      <c r="B53" s="1043"/>
      <c r="C53" s="1043"/>
      <c r="D53" s="1043"/>
      <c r="E53" s="1043"/>
      <c r="F53" s="1043"/>
      <c r="G53" s="1043"/>
      <c r="H53" s="1043"/>
      <c r="I53" s="1043"/>
      <c r="J53" s="1043"/>
      <c r="K53" s="1043"/>
      <c r="L53" s="1043"/>
      <c r="M53" s="1043"/>
      <c r="N53" s="1043"/>
      <c r="O53" s="1043"/>
      <c r="P53" s="1043"/>
      <c r="Q53" s="1043"/>
      <c r="R53" s="1043"/>
      <c r="S53" s="1043"/>
      <c r="T53" s="1043"/>
      <c r="U53" s="1043"/>
      <c r="V53" s="1043"/>
      <c r="W53" s="1043"/>
      <c r="X53" s="1043"/>
      <c r="Y53" s="1043"/>
      <c r="Z53" s="1043"/>
      <c r="AA53" s="1043"/>
      <c r="AB53" s="1043"/>
      <c r="AC53" s="1043"/>
      <c r="AD53" s="1043"/>
      <c r="AE53" s="1043"/>
      <c r="AF53" s="1043"/>
      <c r="AG53" s="1043"/>
      <c r="AH53" s="1043"/>
      <c r="AI53" s="1043"/>
      <c r="AJ53" s="1043"/>
      <c r="AK53" s="1043"/>
      <c r="AL53" s="1043"/>
      <c r="AM53" s="1043"/>
      <c r="AN53" s="1043"/>
      <c r="AO53" s="1043"/>
      <c r="AP53" s="1043"/>
      <c r="AQ53" s="1043"/>
      <c r="AR53" s="1043"/>
      <c r="AS53" s="1043"/>
      <c r="AT53" s="1043"/>
      <c r="AU53" s="1043"/>
      <c r="AV53" s="1043"/>
      <c r="AW53" s="1044"/>
    </row>
    <row r="54" spans="1:50" s="442" customFormat="1" ht="12.6" customHeight="1" x14ac:dyDescent="0.25">
      <c r="A54" s="882"/>
      <c r="B54" s="883"/>
      <c r="C54" s="883"/>
      <c r="D54" s="883"/>
      <c r="E54" s="883"/>
      <c r="F54" s="883"/>
      <c r="G54" s="883"/>
      <c r="H54" s="883"/>
      <c r="I54" s="883"/>
      <c r="J54" s="883"/>
      <c r="K54" s="883"/>
      <c r="L54" s="883"/>
      <c r="M54" s="883"/>
      <c r="N54" s="883"/>
      <c r="O54" s="883"/>
      <c r="P54" s="883"/>
      <c r="Q54" s="883"/>
      <c r="R54" s="883"/>
      <c r="S54" s="883"/>
      <c r="T54" s="883"/>
      <c r="U54" s="883"/>
      <c r="V54" s="883"/>
      <c r="W54" s="883"/>
      <c r="X54" s="883"/>
      <c r="Y54" s="883"/>
      <c r="Z54" s="883"/>
      <c r="AA54" s="883"/>
      <c r="AB54" s="883"/>
      <c r="AC54" s="883"/>
      <c r="AD54" s="883"/>
      <c r="AE54" s="883"/>
      <c r="AF54" s="883"/>
      <c r="AG54" s="883"/>
      <c r="AH54" s="883"/>
      <c r="AI54" s="883"/>
      <c r="AJ54" s="883"/>
      <c r="AK54" s="883"/>
      <c r="AL54" s="883"/>
      <c r="AM54" s="883"/>
      <c r="AN54" s="883"/>
      <c r="AO54" s="883"/>
      <c r="AP54" s="883"/>
      <c r="AQ54" s="883"/>
      <c r="AR54" s="883"/>
      <c r="AS54" s="883"/>
      <c r="AT54" s="883"/>
      <c r="AU54" s="883"/>
      <c r="AV54" s="883"/>
      <c r="AW54" s="884"/>
    </row>
    <row r="55" spans="1:50" s="442" customFormat="1" ht="12.6" customHeight="1" x14ac:dyDescent="0.25">
      <c r="A55" s="882"/>
      <c r="B55" s="883"/>
      <c r="C55" s="883"/>
      <c r="D55" s="883"/>
      <c r="E55" s="883"/>
      <c r="F55" s="883"/>
      <c r="G55" s="883"/>
      <c r="H55" s="883"/>
      <c r="I55" s="883"/>
      <c r="J55" s="883"/>
      <c r="K55" s="883"/>
      <c r="L55" s="883"/>
      <c r="M55" s="883"/>
      <c r="N55" s="883"/>
      <c r="O55" s="883"/>
      <c r="P55" s="883"/>
      <c r="Q55" s="883"/>
      <c r="R55" s="883"/>
      <c r="S55" s="883"/>
      <c r="T55" s="883"/>
      <c r="U55" s="883"/>
      <c r="V55" s="883"/>
      <c r="W55" s="883"/>
      <c r="X55" s="883"/>
      <c r="Y55" s="883"/>
      <c r="Z55" s="883"/>
      <c r="AA55" s="883"/>
      <c r="AB55" s="883"/>
      <c r="AC55" s="883"/>
      <c r="AD55" s="883"/>
      <c r="AE55" s="883"/>
      <c r="AF55" s="883"/>
      <c r="AG55" s="883"/>
      <c r="AH55" s="883"/>
      <c r="AI55" s="883"/>
      <c r="AJ55" s="883"/>
      <c r="AK55" s="883"/>
      <c r="AL55" s="883"/>
      <c r="AM55" s="883"/>
      <c r="AN55" s="883"/>
      <c r="AO55" s="883"/>
      <c r="AP55" s="883"/>
      <c r="AQ55" s="883"/>
      <c r="AR55" s="883"/>
      <c r="AS55" s="883"/>
      <c r="AT55" s="883"/>
      <c r="AU55" s="883"/>
      <c r="AV55" s="883"/>
      <c r="AW55" s="884"/>
    </row>
    <row r="56" spans="1:50" s="442" customFormat="1" ht="12.6" customHeight="1" x14ac:dyDescent="0.25">
      <c r="A56" s="882"/>
      <c r="B56" s="883"/>
      <c r="C56" s="883"/>
      <c r="D56" s="883"/>
      <c r="E56" s="883"/>
      <c r="F56" s="883"/>
      <c r="G56" s="883"/>
      <c r="H56" s="883"/>
      <c r="I56" s="883"/>
      <c r="J56" s="883"/>
      <c r="K56" s="883"/>
      <c r="L56" s="883"/>
      <c r="M56" s="883"/>
      <c r="N56" s="883"/>
      <c r="O56" s="883"/>
      <c r="P56" s="883"/>
      <c r="Q56" s="883"/>
      <c r="R56" s="883"/>
      <c r="S56" s="883"/>
      <c r="T56" s="883"/>
      <c r="U56" s="883"/>
      <c r="V56" s="883"/>
      <c r="W56" s="883"/>
      <c r="X56" s="883"/>
      <c r="Y56" s="883"/>
      <c r="Z56" s="883"/>
      <c r="AA56" s="883"/>
      <c r="AB56" s="883"/>
      <c r="AC56" s="883"/>
      <c r="AD56" s="883"/>
      <c r="AE56" s="883"/>
      <c r="AF56" s="883"/>
      <c r="AG56" s="883"/>
      <c r="AH56" s="883"/>
      <c r="AI56" s="883"/>
      <c r="AJ56" s="883"/>
      <c r="AK56" s="883"/>
      <c r="AL56" s="883"/>
      <c r="AM56" s="883"/>
      <c r="AN56" s="883"/>
      <c r="AO56" s="883"/>
      <c r="AP56" s="883"/>
      <c r="AQ56" s="883"/>
      <c r="AR56" s="883"/>
      <c r="AS56" s="883"/>
      <c r="AT56" s="883"/>
      <c r="AU56" s="883"/>
      <c r="AV56" s="883"/>
      <c r="AW56" s="884"/>
    </row>
    <row r="57" spans="1:50" s="442" customFormat="1" ht="12.6" customHeight="1" x14ac:dyDescent="0.25">
      <c r="A57" s="882"/>
      <c r="B57" s="883"/>
      <c r="C57" s="883"/>
      <c r="D57" s="883"/>
      <c r="E57" s="883"/>
      <c r="F57" s="883"/>
      <c r="G57" s="883"/>
      <c r="H57" s="883"/>
      <c r="I57" s="883"/>
      <c r="J57" s="883"/>
      <c r="K57" s="883"/>
      <c r="L57" s="883"/>
      <c r="M57" s="883"/>
      <c r="N57" s="883"/>
      <c r="O57" s="883"/>
      <c r="P57" s="883"/>
      <c r="Q57" s="883"/>
      <c r="R57" s="883"/>
      <c r="S57" s="883"/>
      <c r="T57" s="883"/>
      <c r="U57" s="883"/>
      <c r="V57" s="883"/>
      <c r="W57" s="883"/>
      <c r="X57" s="883"/>
      <c r="Y57" s="883"/>
      <c r="Z57" s="883"/>
      <c r="AA57" s="883"/>
      <c r="AB57" s="883"/>
      <c r="AC57" s="883"/>
      <c r="AD57" s="883"/>
      <c r="AE57" s="883"/>
      <c r="AF57" s="883"/>
      <c r="AG57" s="883"/>
      <c r="AH57" s="883"/>
      <c r="AI57" s="883"/>
      <c r="AJ57" s="883"/>
      <c r="AK57" s="883"/>
      <c r="AL57" s="883"/>
      <c r="AM57" s="883"/>
      <c r="AN57" s="883"/>
      <c r="AO57" s="883"/>
      <c r="AP57" s="883"/>
      <c r="AQ57" s="883"/>
      <c r="AR57" s="883"/>
      <c r="AS57" s="883"/>
      <c r="AT57" s="883"/>
      <c r="AU57" s="883"/>
      <c r="AV57" s="883"/>
      <c r="AW57" s="884"/>
    </row>
    <row r="58" spans="1:50" s="442" customFormat="1" ht="12.6" customHeight="1" x14ac:dyDescent="0.25">
      <c r="A58" s="882"/>
      <c r="B58" s="883"/>
      <c r="C58" s="883"/>
      <c r="D58" s="883"/>
      <c r="E58" s="883"/>
      <c r="F58" s="883"/>
      <c r="G58" s="883"/>
      <c r="H58" s="883"/>
      <c r="I58" s="883"/>
      <c r="J58" s="883"/>
      <c r="K58" s="883"/>
      <c r="L58" s="883"/>
      <c r="M58" s="883"/>
      <c r="N58" s="883"/>
      <c r="O58" s="883"/>
      <c r="P58" s="883"/>
      <c r="Q58" s="883"/>
      <c r="R58" s="883"/>
      <c r="S58" s="883"/>
      <c r="T58" s="883"/>
      <c r="U58" s="883"/>
      <c r="V58" s="883"/>
      <c r="W58" s="883"/>
      <c r="X58" s="883"/>
      <c r="Y58" s="883"/>
      <c r="Z58" s="883"/>
      <c r="AA58" s="883"/>
      <c r="AB58" s="883"/>
      <c r="AC58" s="883"/>
      <c r="AD58" s="883"/>
      <c r="AE58" s="883"/>
      <c r="AF58" s="883"/>
      <c r="AG58" s="883"/>
      <c r="AH58" s="883"/>
      <c r="AI58" s="883"/>
      <c r="AJ58" s="883"/>
      <c r="AK58" s="883"/>
      <c r="AL58" s="883"/>
      <c r="AM58" s="883"/>
      <c r="AN58" s="883"/>
      <c r="AO58" s="883"/>
      <c r="AP58" s="883"/>
      <c r="AQ58" s="883"/>
      <c r="AR58" s="883"/>
      <c r="AS58" s="883"/>
      <c r="AT58" s="883"/>
      <c r="AU58" s="883"/>
      <c r="AV58" s="883"/>
      <c r="AW58" s="884"/>
    </row>
    <row r="59" spans="1:50" s="442" customFormat="1" ht="12.6" customHeight="1" x14ac:dyDescent="0.25">
      <c r="A59" s="882"/>
      <c r="B59" s="883"/>
      <c r="C59" s="883"/>
      <c r="D59" s="883"/>
      <c r="E59" s="883"/>
      <c r="F59" s="883"/>
      <c r="G59" s="883"/>
      <c r="H59" s="883"/>
      <c r="I59" s="883"/>
      <c r="J59" s="883"/>
      <c r="K59" s="883"/>
      <c r="L59" s="883"/>
      <c r="M59" s="883"/>
      <c r="N59" s="883"/>
      <c r="O59" s="883"/>
      <c r="P59" s="883"/>
      <c r="Q59" s="883"/>
      <c r="R59" s="883"/>
      <c r="S59" s="883"/>
      <c r="T59" s="883"/>
      <c r="U59" s="883"/>
      <c r="V59" s="883"/>
      <c r="W59" s="883"/>
      <c r="X59" s="883"/>
      <c r="Y59" s="883"/>
      <c r="Z59" s="883"/>
      <c r="AA59" s="883"/>
      <c r="AB59" s="883"/>
      <c r="AC59" s="883"/>
      <c r="AD59" s="883"/>
      <c r="AE59" s="883"/>
      <c r="AF59" s="883"/>
      <c r="AG59" s="883"/>
      <c r="AH59" s="883"/>
      <c r="AI59" s="883"/>
      <c r="AJ59" s="883"/>
      <c r="AK59" s="883"/>
      <c r="AL59" s="883"/>
      <c r="AM59" s="883"/>
      <c r="AN59" s="883"/>
      <c r="AO59" s="883"/>
      <c r="AP59" s="883"/>
      <c r="AQ59" s="883"/>
      <c r="AR59" s="883"/>
      <c r="AS59" s="883"/>
      <c r="AT59" s="883"/>
      <c r="AU59" s="883"/>
      <c r="AV59" s="883"/>
      <c r="AW59" s="884"/>
    </row>
    <row r="60" spans="1:50" s="442" customFormat="1" ht="12.6" customHeight="1" x14ac:dyDescent="0.25">
      <c r="A60" s="882"/>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83"/>
      <c r="AJ60" s="883"/>
      <c r="AK60" s="883"/>
      <c r="AL60" s="883"/>
      <c r="AM60" s="883"/>
      <c r="AN60" s="883"/>
      <c r="AO60" s="883"/>
      <c r="AP60" s="883"/>
      <c r="AQ60" s="883"/>
      <c r="AR60" s="883"/>
      <c r="AS60" s="883"/>
      <c r="AT60" s="883"/>
      <c r="AU60" s="883"/>
      <c r="AV60" s="883"/>
      <c r="AW60" s="884"/>
    </row>
    <row r="61" spans="1:50" s="442" customFormat="1" ht="12.6" customHeight="1" x14ac:dyDescent="0.25">
      <c r="A61" s="882"/>
      <c r="B61" s="883"/>
      <c r="C61" s="883"/>
      <c r="D61" s="883"/>
      <c r="E61" s="883"/>
      <c r="F61" s="883"/>
      <c r="G61" s="883"/>
      <c r="H61" s="883"/>
      <c r="I61" s="883"/>
      <c r="J61" s="883"/>
      <c r="K61" s="883"/>
      <c r="L61" s="883"/>
      <c r="M61" s="883"/>
      <c r="N61" s="883"/>
      <c r="O61" s="883"/>
      <c r="P61" s="883"/>
      <c r="Q61" s="883"/>
      <c r="R61" s="883"/>
      <c r="S61" s="883"/>
      <c r="T61" s="883"/>
      <c r="U61" s="883"/>
      <c r="V61" s="883"/>
      <c r="W61" s="883"/>
      <c r="X61" s="883"/>
      <c r="Y61" s="883"/>
      <c r="Z61" s="883"/>
      <c r="AA61" s="883"/>
      <c r="AB61" s="883"/>
      <c r="AC61" s="883"/>
      <c r="AD61" s="883"/>
      <c r="AE61" s="883"/>
      <c r="AF61" s="883"/>
      <c r="AG61" s="883"/>
      <c r="AH61" s="883"/>
      <c r="AI61" s="883"/>
      <c r="AJ61" s="883"/>
      <c r="AK61" s="883"/>
      <c r="AL61" s="883"/>
      <c r="AM61" s="883"/>
      <c r="AN61" s="883"/>
      <c r="AO61" s="883"/>
      <c r="AP61" s="883"/>
      <c r="AQ61" s="883"/>
      <c r="AR61" s="883"/>
      <c r="AS61" s="883"/>
      <c r="AT61" s="883"/>
      <c r="AU61" s="883"/>
      <c r="AV61" s="883"/>
      <c r="AW61" s="884"/>
    </row>
    <row r="62" spans="1:50" s="442" customFormat="1" ht="12.6" customHeight="1" x14ac:dyDescent="0.25">
      <c r="A62" s="885"/>
      <c r="B62" s="886"/>
      <c r="C62" s="886"/>
      <c r="D62" s="886"/>
      <c r="E62" s="886"/>
      <c r="F62" s="886"/>
      <c r="G62" s="886"/>
      <c r="H62" s="886"/>
      <c r="I62" s="886"/>
      <c r="J62" s="886"/>
      <c r="K62" s="886"/>
      <c r="L62" s="886"/>
      <c r="M62" s="886"/>
      <c r="N62" s="886"/>
      <c r="O62" s="886"/>
      <c r="P62" s="886"/>
      <c r="Q62" s="886"/>
      <c r="R62" s="886"/>
      <c r="S62" s="886"/>
      <c r="T62" s="886"/>
      <c r="U62" s="886"/>
      <c r="V62" s="886"/>
      <c r="W62" s="886"/>
      <c r="X62" s="886"/>
      <c r="Y62" s="886"/>
      <c r="Z62" s="886"/>
      <c r="AA62" s="886"/>
      <c r="AB62" s="886"/>
      <c r="AC62" s="886"/>
      <c r="AD62" s="886"/>
      <c r="AE62" s="886"/>
      <c r="AF62" s="886"/>
      <c r="AG62" s="886"/>
      <c r="AH62" s="886"/>
      <c r="AI62" s="886"/>
      <c r="AJ62" s="886"/>
      <c r="AK62" s="886"/>
      <c r="AL62" s="886"/>
      <c r="AM62" s="886"/>
      <c r="AN62" s="886"/>
      <c r="AO62" s="886"/>
      <c r="AP62" s="886"/>
      <c r="AQ62" s="886"/>
      <c r="AR62" s="886"/>
      <c r="AS62" s="886"/>
      <c r="AT62" s="886"/>
      <c r="AU62" s="886"/>
      <c r="AV62" s="886"/>
      <c r="AW62" s="887"/>
    </row>
    <row r="63" spans="1:50" ht="12.6" customHeight="1" x14ac:dyDescent="0.25">
      <c r="A63" s="444" t="s">
        <v>3031</v>
      </c>
    </row>
    <row r="64" spans="1:50" ht="12.6" customHeight="1" x14ac:dyDescent="0.25">
      <c r="A64" s="932" t="s">
        <v>468</v>
      </c>
      <c r="B64" s="933"/>
      <c r="C64" s="933"/>
      <c r="D64" s="933"/>
      <c r="E64" s="933"/>
      <c r="F64" s="933"/>
      <c r="G64" s="933"/>
      <c r="H64" s="933"/>
      <c r="I64" s="933"/>
      <c r="J64" s="933"/>
      <c r="K64" s="933"/>
      <c r="L64" s="933"/>
      <c r="M64" s="933"/>
      <c r="N64" s="933"/>
      <c r="O64" s="933"/>
      <c r="P64" s="933"/>
      <c r="Q64" s="933"/>
      <c r="R64" s="933"/>
      <c r="S64" s="933"/>
      <c r="T64" s="934"/>
      <c r="U64" s="932" t="s">
        <v>815</v>
      </c>
      <c r="V64" s="933"/>
      <c r="W64" s="933"/>
      <c r="X64" s="933"/>
      <c r="Y64" s="933"/>
      <c r="Z64" s="933"/>
      <c r="AA64" s="933"/>
      <c r="AB64" s="933"/>
      <c r="AC64" s="933"/>
      <c r="AD64" s="933"/>
      <c r="AE64" s="933"/>
      <c r="AF64" s="933"/>
      <c r="AG64" s="934"/>
      <c r="AH64" s="923" t="s">
        <v>1546</v>
      </c>
      <c r="AI64" s="849"/>
      <c r="AJ64" s="849"/>
      <c r="AK64" s="849"/>
      <c r="AL64" s="849"/>
      <c r="AM64" s="849"/>
      <c r="AN64" s="849"/>
      <c r="AO64" s="849"/>
      <c r="AP64" s="849"/>
      <c r="AQ64" s="849"/>
      <c r="AR64" s="849"/>
      <c r="AS64" s="849"/>
      <c r="AT64" s="849"/>
      <c r="AU64" s="849"/>
      <c r="AV64" s="849"/>
      <c r="AW64" s="986"/>
      <c r="AX64" s="433"/>
    </row>
    <row r="65" spans="1:50" ht="12.6" customHeight="1" x14ac:dyDescent="0.25">
      <c r="A65" s="935"/>
      <c r="B65" s="936"/>
      <c r="C65" s="936"/>
      <c r="D65" s="936"/>
      <c r="E65" s="936"/>
      <c r="F65" s="936"/>
      <c r="G65" s="936"/>
      <c r="H65" s="936"/>
      <c r="I65" s="936"/>
      <c r="J65" s="936"/>
      <c r="K65" s="936"/>
      <c r="L65" s="936"/>
      <c r="M65" s="936"/>
      <c r="N65" s="936"/>
      <c r="O65" s="936"/>
      <c r="P65" s="936"/>
      <c r="Q65" s="936"/>
      <c r="R65" s="936"/>
      <c r="S65" s="936"/>
      <c r="T65" s="937"/>
      <c r="U65" s="935"/>
      <c r="V65" s="936"/>
      <c r="W65" s="936"/>
      <c r="X65" s="936"/>
      <c r="Y65" s="936"/>
      <c r="Z65" s="936"/>
      <c r="AA65" s="936"/>
      <c r="AB65" s="936"/>
      <c r="AC65" s="936"/>
      <c r="AD65" s="936"/>
      <c r="AE65" s="936"/>
      <c r="AF65" s="936"/>
      <c r="AG65" s="937"/>
      <c r="AH65" s="924" t="s">
        <v>1545</v>
      </c>
      <c r="AI65" s="925"/>
      <c r="AJ65" s="925"/>
      <c r="AK65" s="925"/>
      <c r="AL65" s="925"/>
      <c r="AM65" s="925"/>
      <c r="AN65" s="925"/>
      <c r="AO65" s="925"/>
      <c r="AP65" s="925"/>
      <c r="AQ65" s="925"/>
      <c r="AR65" s="925"/>
      <c r="AS65" s="925"/>
      <c r="AT65" s="925"/>
      <c r="AU65" s="925"/>
      <c r="AV65" s="925"/>
      <c r="AW65" s="993"/>
      <c r="AX65" s="433"/>
    </row>
    <row r="66" spans="1:50" ht="12.6" customHeight="1" x14ac:dyDescent="0.25">
      <c r="A66" s="447" t="s">
        <v>470</v>
      </c>
      <c r="B66" s="448"/>
      <c r="C66" s="448"/>
      <c r="D66" s="448"/>
      <c r="E66" s="448"/>
      <c r="F66" s="448"/>
      <c r="G66" s="448"/>
      <c r="H66" s="448"/>
      <c r="I66" s="448"/>
      <c r="J66" s="448"/>
      <c r="K66" s="448"/>
      <c r="L66" s="448"/>
      <c r="M66" s="448"/>
      <c r="N66" s="448"/>
      <c r="O66" s="448"/>
      <c r="P66" s="448"/>
      <c r="Q66" s="448"/>
      <c r="R66" s="448"/>
      <c r="S66" s="448"/>
      <c r="T66" s="449"/>
      <c r="U66" s="961"/>
      <c r="V66" s="962"/>
      <c r="W66" s="962"/>
      <c r="X66" s="962"/>
      <c r="Y66" s="962"/>
      <c r="Z66" s="962"/>
      <c r="AA66" s="962"/>
      <c r="AB66" s="962"/>
      <c r="AC66" s="962"/>
      <c r="AD66" s="962"/>
      <c r="AE66" s="962"/>
      <c r="AF66" s="962"/>
      <c r="AG66" s="963"/>
      <c r="AH66" s="961"/>
      <c r="AI66" s="962"/>
      <c r="AJ66" s="962"/>
      <c r="AK66" s="962"/>
      <c r="AL66" s="962"/>
      <c r="AM66" s="962"/>
      <c r="AN66" s="962"/>
      <c r="AO66" s="962"/>
      <c r="AP66" s="962"/>
      <c r="AQ66" s="962"/>
      <c r="AR66" s="962"/>
      <c r="AS66" s="962"/>
      <c r="AT66" s="962"/>
      <c r="AU66" s="962"/>
      <c r="AV66" s="962"/>
      <c r="AW66" s="963"/>
      <c r="AX66" s="450"/>
    </row>
    <row r="67" spans="1:50" ht="12.6" customHeight="1" x14ac:dyDescent="0.25">
      <c r="A67" s="451" t="s">
        <v>1867</v>
      </c>
      <c r="B67" s="452"/>
      <c r="C67" s="452"/>
      <c r="D67" s="452"/>
      <c r="E67" s="452"/>
      <c r="F67" s="452"/>
      <c r="G67" s="452"/>
      <c r="H67" s="452"/>
      <c r="I67" s="452"/>
      <c r="J67" s="452"/>
      <c r="K67" s="452"/>
      <c r="L67" s="452"/>
      <c r="M67" s="452"/>
      <c r="N67" s="452"/>
      <c r="O67" s="452"/>
      <c r="P67" s="452"/>
      <c r="Q67" s="452"/>
      <c r="R67" s="452"/>
      <c r="S67" s="452"/>
      <c r="T67" s="453"/>
      <c r="U67" s="964"/>
      <c r="V67" s="965"/>
      <c r="W67" s="965"/>
      <c r="X67" s="965"/>
      <c r="Y67" s="965"/>
      <c r="Z67" s="965"/>
      <c r="AA67" s="965"/>
      <c r="AB67" s="965"/>
      <c r="AC67" s="965"/>
      <c r="AD67" s="965"/>
      <c r="AE67" s="965"/>
      <c r="AF67" s="965"/>
      <c r="AG67" s="966"/>
      <c r="AH67" s="964"/>
      <c r="AI67" s="965"/>
      <c r="AJ67" s="965"/>
      <c r="AK67" s="965"/>
      <c r="AL67" s="965"/>
      <c r="AM67" s="965"/>
      <c r="AN67" s="965"/>
      <c r="AO67" s="965"/>
      <c r="AP67" s="965"/>
      <c r="AQ67" s="965"/>
      <c r="AR67" s="965"/>
      <c r="AS67" s="965"/>
      <c r="AT67" s="965"/>
      <c r="AU67" s="965"/>
      <c r="AV67" s="965"/>
      <c r="AW67" s="966"/>
      <c r="AX67" s="450"/>
    </row>
    <row r="68" spans="1:50" ht="12.6" customHeight="1" x14ac:dyDescent="0.25">
      <c r="A68" s="454" t="s">
        <v>1866</v>
      </c>
      <c r="B68" s="455"/>
      <c r="C68" s="455"/>
      <c r="D68" s="455"/>
      <c r="E68" s="455"/>
      <c r="F68" s="455"/>
      <c r="G68" s="455"/>
      <c r="H68" s="455"/>
      <c r="I68" s="455"/>
      <c r="J68" s="455"/>
      <c r="K68" s="455"/>
      <c r="L68" s="455"/>
      <c r="M68" s="455"/>
      <c r="N68" s="455"/>
      <c r="O68" s="455"/>
      <c r="P68" s="455"/>
      <c r="Q68" s="455"/>
      <c r="R68" s="455"/>
      <c r="S68" s="455"/>
      <c r="T68" s="456"/>
      <c r="U68" s="970"/>
      <c r="V68" s="971"/>
      <c r="W68" s="971"/>
      <c r="X68" s="971"/>
      <c r="Y68" s="971"/>
      <c r="Z68" s="971"/>
      <c r="AA68" s="971"/>
      <c r="AB68" s="971"/>
      <c r="AC68" s="971"/>
      <c r="AD68" s="971"/>
      <c r="AE68" s="971"/>
      <c r="AF68" s="971"/>
      <c r="AG68" s="972"/>
      <c r="AH68" s="970"/>
      <c r="AI68" s="971"/>
      <c r="AJ68" s="971"/>
      <c r="AK68" s="971"/>
      <c r="AL68" s="971"/>
      <c r="AM68" s="971"/>
      <c r="AN68" s="971"/>
      <c r="AO68" s="971"/>
      <c r="AP68" s="971"/>
      <c r="AQ68" s="971"/>
      <c r="AR68" s="971"/>
      <c r="AS68" s="971"/>
      <c r="AT68" s="971"/>
      <c r="AU68" s="971"/>
      <c r="AV68" s="971"/>
      <c r="AW68" s="972"/>
      <c r="AX68" s="450"/>
    </row>
    <row r="69" spans="1:50" ht="12.6" customHeight="1" x14ac:dyDescent="0.25">
      <c r="A69" s="447" t="s">
        <v>471</v>
      </c>
      <c r="B69" s="448"/>
      <c r="C69" s="448"/>
      <c r="D69" s="448"/>
      <c r="E69" s="448"/>
      <c r="F69" s="448"/>
      <c r="G69" s="448"/>
      <c r="H69" s="448"/>
      <c r="I69" s="448"/>
      <c r="J69" s="448"/>
      <c r="K69" s="448"/>
      <c r="L69" s="448"/>
      <c r="M69" s="448"/>
      <c r="N69" s="448"/>
      <c r="O69" s="448"/>
      <c r="P69" s="448"/>
      <c r="Q69" s="448"/>
      <c r="R69" s="448"/>
      <c r="S69" s="448"/>
      <c r="T69" s="449"/>
      <c r="U69" s="961"/>
      <c r="V69" s="962"/>
      <c r="W69" s="962"/>
      <c r="X69" s="962"/>
      <c r="Y69" s="962"/>
      <c r="Z69" s="962"/>
      <c r="AA69" s="962"/>
      <c r="AB69" s="962"/>
      <c r="AC69" s="962"/>
      <c r="AD69" s="962"/>
      <c r="AE69" s="962"/>
      <c r="AF69" s="962"/>
      <c r="AG69" s="963"/>
      <c r="AH69" s="961"/>
      <c r="AI69" s="962"/>
      <c r="AJ69" s="962"/>
      <c r="AK69" s="962"/>
      <c r="AL69" s="962"/>
      <c r="AM69" s="962"/>
      <c r="AN69" s="962"/>
      <c r="AO69" s="962"/>
      <c r="AP69" s="962"/>
      <c r="AQ69" s="962"/>
      <c r="AR69" s="962"/>
      <c r="AS69" s="962"/>
      <c r="AT69" s="962"/>
      <c r="AU69" s="962"/>
      <c r="AV69" s="962"/>
      <c r="AW69" s="963"/>
      <c r="AX69" s="450"/>
    </row>
    <row r="70" spans="1:50" ht="12.6" customHeight="1" x14ac:dyDescent="0.25">
      <c r="A70" s="457" t="s">
        <v>3032</v>
      </c>
      <c r="E70" s="1504"/>
      <c r="F70" s="1505"/>
      <c r="G70" s="1505"/>
      <c r="H70" s="1505"/>
      <c r="I70" s="1505"/>
      <c r="J70" s="1505"/>
      <c r="K70" s="1505"/>
      <c r="L70" s="1505"/>
      <c r="M70" s="1505"/>
      <c r="N70" s="1505"/>
      <c r="O70" s="1505"/>
      <c r="P70" s="1505"/>
      <c r="Q70" s="1505"/>
      <c r="R70" s="1505"/>
      <c r="S70" s="1505"/>
      <c r="T70" s="1505"/>
      <c r="U70" s="1505"/>
      <c r="V70" s="1505"/>
      <c r="W70" s="1505"/>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row>
    <row r="71" spans="1:50" ht="12.6" customHeight="1" x14ac:dyDescent="0.25">
      <c r="A71" s="1042"/>
      <c r="B71" s="1043"/>
      <c r="C71" s="1043"/>
      <c r="D71" s="1043"/>
      <c r="E71" s="1043"/>
      <c r="F71" s="1043"/>
      <c r="G71" s="1043"/>
      <c r="H71" s="1043"/>
      <c r="I71" s="1043"/>
      <c r="J71" s="1043"/>
      <c r="K71" s="1043"/>
      <c r="L71" s="1043"/>
      <c r="M71" s="1043"/>
      <c r="N71" s="1043"/>
      <c r="O71" s="1043"/>
      <c r="P71" s="1043"/>
      <c r="Q71" s="1043"/>
      <c r="R71" s="1043"/>
      <c r="S71" s="1043"/>
      <c r="T71" s="1043"/>
      <c r="U71" s="1043"/>
      <c r="V71" s="1043"/>
      <c r="W71" s="1043"/>
      <c r="X71" s="1043"/>
      <c r="Y71" s="1043"/>
      <c r="Z71" s="1043"/>
      <c r="AA71" s="1043"/>
      <c r="AB71" s="1043"/>
      <c r="AC71" s="1043"/>
      <c r="AD71" s="1043"/>
      <c r="AE71" s="1043"/>
      <c r="AF71" s="1043"/>
      <c r="AG71" s="1043"/>
      <c r="AH71" s="1043"/>
      <c r="AI71" s="1043"/>
      <c r="AJ71" s="1043"/>
      <c r="AK71" s="1043"/>
      <c r="AL71" s="1043"/>
      <c r="AM71" s="1043"/>
      <c r="AN71" s="1043"/>
      <c r="AO71" s="1043"/>
      <c r="AP71" s="1043"/>
      <c r="AQ71" s="1043"/>
      <c r="AR71" s="1043"/>
      <c r="AS71" s="1043"/>
      <c r="AT71" s="1043"/>
      <c r="AU71" s="1043"/>
      <c r="AV71" s="1043"/>
      <c r="AW71" s="1044"/>
    </row>
    <row r="72" spans="1:50" ht="12.6" customHeight="1" x14ac:dyDescent="0.25">
      <c r="A72" s="882"/>
      <c r="B72" s="883"/>
      <c r="C72" s="883"/>
      <c r="D72" s="883"/>
      <c r="E72" s="883"/>
      <c r="F72" s="883"/>
      <c r="G72" s="883"/>
      <c r="H72" s="883"/>
      <c r="I72" s="883"/>
      <c r="J72" s="883"/>
      <c r="K72" s="883"/>
      <c r="L72" s="883"/>
      <c r="M72" s="883"/>
      <c r="N72" s="883"/>
      <c r="O72" s="883"/>
      <c r="P72" s="883"/>
      <c r="Q72" s="883"/>
      <c r="R72" s="883"/>
      <c r="S72" s="883"/>
      <c r="T72" s="883"/>
      <c r="U72" s="883"/>
      <c r="V72" s="883"/>
      <c r="W72" s="883"/>
      <c r="X72" s="883"/>
      <c r="Y72" s="883"/>
      <c r="Z72" s="883"/>
      <c r="AA72" s="883"/>
      <c r="AB72" s="883"/>
      <c r="AC72" s="883"/>
      <c r="AD72" s="883"/>
      <c r="AE72" s="883"/>
      <c r="AF72" s="883"/>
      <c r="AG72" s="883"/>
      <c r="AH72" s="883"/>
      <c r="AI72" s="883"/>
      <c r="AJ72" s="883"/>
      <c r="AK72" s="883"/>
      <c r="AL72" s="883"/>
      <c r="AM72" s="883"/>
      <c r="AN72" s="883"/>
      <c r="AO72" s="883"/>
      <c r="AP72" s="883"/>
      <c r="AQ72" s="883"/>
      <c r="AR72" s="883"/>
      <c r="AS72" s="883"/>
      <c r="AT72" s="883"/>
      <c r="AU72" s="883"/>
      <c r="AV72" s="883"/>
      <c r="AW72" s="884"/>
    </row>
    <row r="73" spans="1:50" ht="12.6" customHeight="1" x14ac:dyDescent="0.25">
      <c r="A73" s="882"/>
      <c r="B73" s="883"/>
      <c r="C73" s="883"/>
      <c r="D73" s="883"/>
      <c r="E73" s="883"/>
      <c r="F73" s="883"/>
      <c r="G73" s="883"/>
      <c r="H73" s="883"/>
      <c r="I73" s="883"/>
      <c r="J73" s="883"/>
      <c r="K73" s="883"/>
      <c r="L73" s="883"/>
      <c r="M73" s="883"/>
      <c r="N73" s="883"/>
      <c r="O73" s="883"/>
      <c r="P73" s="883"/>
      <c r="Q73" s="883"/>
      <c r="R73" s="883"/>
      <c r="S73" s="883"/>
      <c r="T73" s="883"/>
      <c r="U73" s="883"/>
      <c r="V73" s="883"/>
      <c r="W73" s="883"/>
      <c r="X73" s="883"/>
      <c r="Y73" s="883"/>
      <c r="Z73" s="883"/>
      <c r="AA73" s="883"/>
      <c r="AB73" s="883"/>
      <c r="AC73" s="883"/>
      <c r="AD73" s="883"/>
      <c r="AE73" s="883"/>
      <c r="AF73" s="883"/>
      <c r="AG73" s="883"/>
      <c r="AH73" s="883"/>
      <c r="AI73" s="883"/>
      <c r="AJ73" s="883"/>
      <c r="AK73" s="883"/>
      <c r="AL73" s="883"/>
      <c r="AM73" s="883"/>
      <c r="AN73" s="883"/>
      <c r="AO73" s="883"/>
      <c r="AP73" s="883"/>
      <c r="AQ73" s="883"/>
      <c r="AR73" s="883"/>
      <c r="AS73" s="883"/>
      <c r="AT73" s="883"/>
      <c r="AU73" s="883"/>
      <c r="AV73" s="883"/>
      <c r="AW73" s="884"/>
    </row>
    <row r="74" spans="1:50" ht="12.6" customHeight="1" x14ac:dyDescent="0.25">
      <c r="A74" s="885"/>
      <c r="B74" s="886"/>
      <c r="C74" s="886"/>
      <c r="D74" s="886"/>
      <c r="E74" s="886"/>
      <c r="F74" s="886"/>
      <c r="G74" s="886"/>
      <c r="H74" s="886"/>
      <c r="I74" s="886"/>
      <c r="J74" s="886"/>
      <c r="K74" s="886"/>
      <c r="L74" s="886"/>
      <c r="M74" s="886"/>
      <c r="N74" s="886"/>
      <c r="O74" s="886"/>
      <c r="P74" s="886"/>
      <c r="Q74" s="886"/>
      <c r="R74" s="886"/>
      <c r="S74" s="886"/>
      <c r="T74" s="886"/>
      <c r="U74" s="886"/>
      <c r="V74" s="886"/>
      <c r="W74" s="886"/>
      <c r="X74" s="886"/>
      <c r="Y74" s="886"/>
      <c r="Z74" s="886"/>
      <c r="AA74" s="886"/>
      <c r="AB74" s="886"/>
      <c r="AC74" s="886"/>
      <c r="AD74" s="886"/>
      <c r="AE74" s="886"/>
      <c r="AF74" s="886"/>
      <c r="AG74" s="886"/>
      <c r="AH74" s="886"/>
      <c r="AI74" s="886"/>
      <c r="AJ74" s="886"/>
      <c r="AK74" s="886"/>
      <c r="AL74" s="886"/>
      <c r="AM74" s="886"/>
      <c r="AN74" s="886"/>
      <c r="AO74" s="886"/>
      <c r="AP74" s="886"/>
      <c r="AQ74" s="886"/>
      <c r="AR74" s="886"/>
      <c r="AS74" s="886"/>
      <c r="AT74" s="886"/>
      <c r="AU74" s="886"/>
      <c r="AV74" s="886"/>
      <c r="AW74" s="887"/>
    </row>
    <row r="75" spans="1:50" s="442" customFormat="1" ht="12.6" customHeight="1" x14ac:dyDescent="0.25">
      <c r="A75" s="1497" t="s">
        <v>3033</v>
      </c>
      <c r="B75" s="1498"/>
      <c r="C75" s="1498"/>
      <c r="D75" s="1498"/>
      <c r="E75" s="1498"/>
      <c r="F75" s="1498"/>
      <c r="G75" s="1498"/>
      <c r="H75" s="1498"/>
      <c r="I75" s="1498"/>
      <c r="J75" s="1498"/>
      <c r="K75" s="1498"/>
      <c r="L75" s="1498"/>
      <c r="M75" s="1498"/>
      <c r="N75" s="1498"/>
      <c r="O75" s="1498"/>
      <c r="P75" s="1498"/>
      <c r="Q75" s="1498"/>
      <c r="R75" s="1498"/>
      <c r="S75" s="1498"/>
      <c r="T75" s="1498"/>
      <c r="U75" s="1498"/>
      <c r="V75" s="1498"/>
      <c r="W75" s="1498"/>
      <c r="X75" s="1498"/>
      <c r="Y75" s="1498"/>
      <c r="Z75" s="1498"/>
      <c r="AA75" s="1498"/>
      <c r="AB75" s="1498"/>
      <c r="AC75" s="1498"/>
      <c r="AD75" s="1498"/>
      <c r="AE75" s="1498"/>
      <c r="AF75" s="1498"/>
      <c r="AG75" s="1498"/>
      <c r="AH75" s="1498"/>
      <c r="AI75" s="1498"/>
      <c r="AJ75" s="1498"/>
      <c r="AK75" s="1498"/>
      <c r="AL75" s="1498"/>
      <c r="AM75" s="1498"/>
      <c r="AN75" s="1498"/>
      <c r="AO75" s="1498"/>
      <c r="AP75" s="1498"/>
      <c r="AQ75" s="1498"/>
      <c r="AR75" s="1498"/>
      <c r="AS75" s="1498"/>
      <c r="AT75" s="1498"/>
      <c r="AU75" s="1498"/>
      <c r="AV75" s="1498"/>
      <c r="AW75" s="1498"/>
    </row>
    <row r="76" spans="1:50" s="442" customFormat="1" ht="12.6" customHeight="1" x14ac:dyDescent="0.25">
      <c r="A76" s="458"/>
      <c r="B76" s="459"/>
      <c r="C76" s="459"/>
      <c r="D76" s="459"/>
      <c r="E76" s="459"/>
      <c r="F76" s="459"/>
      <c r="G76" s="459"/>
      <c r="H76" s="459"/>
      <c r="I76" s="459"/>
      <c r="J76" s="459"/>
      <c r="K76" s="459"/>
      <c r="L76" s="459"/>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c r="AK76" s="459"/>
      <c r="AL76" s="459"/>
      <c r="AM76" s="459"/>
      <c r="AN76" s="459"/>
      <c r="AO76" s="459"/>
      <c r="AP76" s="459"/>
      <c r="AQ76" s="459"/>
      <c r="AR76" s="459"/>
      <c r="AS76" s="459"/>
      <c r="AT76" s="459"/>
      <c r="AU76" s="459"/>
      <c r="AV76" s="459"/>
      <c r="AW76" s="459"/>
    </row>
    <row r="77" spans="1:50" s="442" customFormat="1" ht="12.6" customHeight="1" x14ac:dyDescent="0.25">
      <c r="A77" s="1499" t="s">
        <v>3034</v>
      </c>
      <c r="B77" s="1499"/>
      <c r="C77" s="1499"/>
      <c r="D77" s="1499"/>
      <c r="E77" s="1499"/>
      <c r="F77" s="1499"/>
      <c r="G77" s="1499"/>
      <c r="H77" s="1499"/>
      <c r="I77" s="1499"/>
      <c r="J77" s="1499"/>
      <c r="K77" s="1499"/>
      <c r="L77" s="1499"/>
      <c r="M77" s="1499"/>
      <c r="N77" s="1499"/>
      <c r="O77" s="1499"/>
      <c r="P77" s="1499"/>
      <c r="Q77" s="1499"/>
      <c r="R77" s="1499"/>
      <c r="S77" s="1499"/>
      <c r="T77" s="1499"/>
      <c r="U77" s="1499"/>
      <c r="V77" s="1499"/>
      <c r="W77" s="1499"/>
      <c r="X77" s="1499"/>
      <c r="Y77" s="1499"/>
      <c r="Z77" s="1499"/>
      <c r="AA77" s="1499"/>
      <c r="AB77" s="1499"/>
      <c r="AC77" s="1499"/>
      <c r="AD77" s="1499"/>
      <c r="AE77" s="1499"/>
      <c r="AF77" s="1499"/>
      <c r="AG77" s="1499"/>
      <c r="AH77" s="1499"/>
      <c r="AI77" s="1499"/>
      <c r="AJ77" s="1499"/>
      <c r="AK77" s="1499"/>
      <c r="AL77" s="1499"/>
      <c r="AM77" s="1499"/>
      <c r="AN77" s="1499"/>
      <c r="AO77" s="1499"/>
      <c r="AP77" s="1499"/>
      <c r="AQ77" s="1499"/>
      <c r="AR77" s="1499"/>
      <c r="AS77" s="1499"/>
      <c r="AT77" s="1499"/>
      <c r="AU77" s="1499"/>
      <c r="AV77" s="1499"/>
      <c r="AW77" s="1499"/>
    </row>
    <row r="78" spans="1:50" s="442" customFormat="1" ht="12.6" customHeight="1" x14ac:dyDescent="0.25">
      <c r="A78" s="457" t="s">
        <v>3032</v>
      </c>
      <c r="B78" s="460"/>
      <c r="C78" s="460"/>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row>
    <row r="79" spans="1:50" s="442" customFormat="1" ht="60" customHeight="1" x14ac:dyDescent="0.25">
      <c r="A79" s="1500"/>
      <c r="B79" s="1501"/>
      <c r="C79" s="1501"/>
      <c r="D79" s="1501"/>
      <c r="E79" s="1501"/>
      <c r="F79" s="1501"/>
      <c r="G79" s="1501"/>
      <c r="H79" s="1501"/>
      <c r="I79" s="1501"/>
      <c r="J79" s="1501"/>
      <c r="K79" s="1501"/>
      <c r="L79" s="1501"/>
      <c r="M79" s="1501"/>
      <c r="N79" s="1501"/>
      <c r="O79" s="1501"/>
      <c r="P79" s="1501"/>
      <c r="Q79" s="1501"/>
      <c r="R79" s="1501"/>
      <c r="S79" s="1501"/>
      <c r="T79" s="1501"/>
      <c r="U79" s="1501"/>
      <c r="V79" s="1501"/>
      <c r="W79" s="1501"/>
      <c r="X79" s="1501"/>
      <c r="Y79" s="1501"/>
      <c r="Z79" s="1501"/>
      <c r="AA79" s="1501"/>
      <c r="AB79" s="1501"/>
      <c r="AC79" s="1501"/>
      <c r="AD79" s="1501"/>
      <c r="AE79" s="1501"/>
      <c r="AF79" s="1501"/>
      <c r="AG79" s="1501"/>
      <c r="AH79" s="1501"/>
      <c r="AI79" s="1501"/>
      <c r="AJ79" s="1501"/>
      <c r="AK79" s="1501"/>
      <c r="AL79" s="1501"/>
      <c r="AM79" s="1501"/>
      <c r="AN79" s="1501"/>
      <c r="AO79" s="1501"/>
      <c r="AP79" s="1501"/>
      <c r="AQ79" s="1501"/>
      <c r="AR79" s="1501"/>
      <c r="AS79" s="1501"/>
      <c r="AT79" s="1501"/>
      <c r="AU79" s="1501"/>
      <c r="AV79" s="1501"/>
      <c r="AW79" s="1502"/>
    </row>
    <row r="80" spans="1:50" s="442" customFormat="1" ht="12.6" customHeight="1" x14ac:dyDescent="0.25">
      <c r="A80" s="1499" t="s">
        <v>3035</v>
      </c>
      <c r="B80" s="1499"/>
      <c r="C80" s="1499"/>
      <c r="D80" s="1499"/>
      <c r="E80" s="1499"/>
      <c r="F80" s="1499"/>
      <c r="G80" s="1499"/>
      <c r="H80" s="1499"/>
      <c r="I80" s="1499"/>
      <c r="J80" s="1499"/>
      <c r="K80" s="1499"/>
      <c r="L80" s="1499"/>
      <c r="M80" s="1499"/>
      <c r="N80" s="1499"/>
      <c r="O80" s="1499"/>
      <c r="P80" s="1499"/>
      <c r="Q80" s="1499"/>
      <c r="R80" s="1499"/>
      <c r="S80" s="1499"/>
      <c r="T80" s="1499"/>
      <c r="U80" s="1499"/>
      <c r="V80" s="1499"/>
      <c r="W80" s="1499"/>
      <c r="X80" s="1499"/>
      <c r="Y80" s="1499"/>
      <c r="Z80" s="1499"/>
      <c r="AA80" s="1499"/>
      <c r="AB80" s="1499"/>
      <c r="AC80" s="1499"/>
      <c r="AD80" s="1499"/>
      <c r="AE80" s="1499"/>
      <c r="AF80" s="1499"/>
      <c r="AG80" s="1499"/>
      <c r="AH80" s="1499"/>
      <c r="AI80" s="1499"/>
      <c r="AJ80" s="1499"/>
      <c r="AK80" s="1499"/>
      <c r="AL80" s="1499"/>
      <c r="AM80" s="1499"/>
      <c r="AN80" s="1499"/>
      <c r="AO80" s="1499"/>
      <c r="AP80" s="1499"/>
      <c r="AQ80" s="1499"/>
      <c r="AR80" s="1499"/>
      <c r="AS80" s="1499"/>
      <c r="AT80" s="1499"/>
      <c r="AU80" s="1499"/>
      <c r="AV80" s="1499"/>
      <c r="AW80" s="1499"/>
    </row>
    <row r="81" spans="1:49" s="442" customFormat="1" ht="12.6" customHeight="1" x14ac:dyDescent="0.25">
      <c r="A81" s="1503" t="s">
        <v>3036</v>
      </c>
      <c r="B81" s="1503"/>
      <c r="C81" s="1503"/>
      <c r="D81" s="1503"/>
      <c r="E81" s="1503"/>
      <c r="F81" s="1503"/>
      <c r="G81" s="1503"/>
      <c r="H81" s="1503"/>
      <c r="I81" s="1503"/>
      <c r="J81" s="1503"/>
      <c r="K81" s="1503"/>
      <c r="L81" s="1503"/>
      <c r="M81" s="1503"/>
      <c r="N81" s="1503"/>
      <c r="O81" s="1503"/>
      <c r="P81" s="1503"/>
      <c r="Q81" s="1503"/>
      <c r="R81" s="1503"/>
      <c r="S81" s="1503"/>
      <c r="T81" s="1503"/>
      <c r="U81" s="1503"/>
      <c r="V81" s="1503"/>
      <c r="W81" s="1503"/>
      <c r="X81" s="1503"/>
      <c r="Y81" s="1503"/>
      <c r="Z81" s="1503"/>
      <c r="AA81" s="1503"/>
      <c r="AB81" s="1503"/>
      <c r="AC81" s="1503"/>
      <c r="AD81" s="1503"/>
      <c r="AE81" s="1503"/>
      <c r="AF81" s="1503"/>
      <c r="AG81" s="1503"/>
      <c r="AH81" s="1503"/>
      <c r="AI81" s="1503"/>
      <c r="AJ81" s="1503"/>
      <c r="AK81" s="1503"/>
      <c r="AL81" s="1503"/>
      <c r="AM81" s="1503"/>
      <c r="AN81" s="1503"/>
      <c r="AO81" s="1503"/>
      <c r="AP81" s="1503"/>
      <c r="AQ81" s="1503"/>
      <c r="AR81" s="1503"/>
      <c r="AS81" s="1503"/>
      <c r="AT81" s="1503"/>
      <c r="AU81" s="1503"/>
      <c r="AV81" s="1503"/>
      <c r="AW81" s="1503"/>
    </row>
    <row r="82" spans="1:49" s="442" customFormat="1" ht="12.75" customHeight="1" x14ac:dyDescent="0.25">
      <c r="A82" s="457" t="s">
        <v>3032</v>
      </c>
      <c r="B82" s="460"/>
      <c r="C82" s="460"/>
      <c r="D82" s="460"/>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row>
    <row r="83" spans="1:49" s="442" customFormat="1" ht="60" customHeight="1" x14ac:dyDescent="0.25">
      <c r="A83" s="1500"/>
      <c r="B83" s="1501"/>
      <c r="C83" s="1501"/>
      <c r="D83" s="1501"/>
      <c r="E83" s="1501"/>
      <c r="F83" s="1501"/>
      <c r="G83" s="1501"/>
      <c r="H83" s="1501"/>
      <c r="I83" s="1501"/>
      <c r="J83" s="1501"/>
      <c r="K83" s="1501"/>
      <c r="L83" s="1501"/>
      <c r="M83" s="1501"/>
      <c r="N83" s="1501"/>
      <c r="O83" s="1501"/>
      <c r="P83" s="1501"/>
      <c r="Q83" s="1501"/>
      <c r="R83" s="1501"/>
      <c r="S83" s="1501"/>
      <c r="T83" s="1501"/>
      <c r="U83" s="1501"/>
      <c r="V83" s="1501"/>
      <c r="W83" s="1501"/>
      <c r="X83" s="1501"/>
      <c r="Y83" s="1501"/>
      <c r="Z83" s="1501"/>
      <c r="AA83" s="1501"/>
      <c r="AB83" s="1501"/>
      <c r="AC83" s="1501"/>
      <c r="AD83" s="1501"/>
      <c r="AE83" s="1501"/>
      <c r="AF83" s="1501"/>
      <c r="AG83" s="1501"/>
      <c r="AH83" s="1501"/>
      <c r="AI83" s="1501"/>
      <c r="AJ83" s="1501"/>
      <c r="AK83" s="1501"/>
      <c r="AL83" s="1501"/>
      <c r="AM83" s="1501"/>
      <c r="AN83" s="1501"/>
      <c r="AO83" s="1501"/>
      <c r="AP83" s="1501"/>
      <c r="AQ83" s="1501"/>
      <c r="AR83" s="1501"/>
      <c r="AS83" s="1501"/>
      <c r="AT83" s="1501"/>
      <c r="AU83" s="1501"/>
      <c r="AV83" s="1501"/>
      <c r="AW83" s="1502"/>
    </row>
    <row r="84" spans="1:49" s="442" customFormat="1" ht="12.6" customHeight="1" x14ac:dyDescent="0.25">
      <c r="A84" s="1503" t="s">
        <v>3037</v>
      </c>
      <c r="B84" s="1503"/>
      <c r="C84" s="1503"/>
      <c r="D84" s="1503"/>
      <c r="E84" s="1503"/>
      <c r="F84" s="1503"/>
      <c r="G84" s="1503"/>
      <c r="H84" s="1503"/>
      <c r="I84" s="1503"/>
      <c r="J84" s="1503"/>
      <c r="K84" s="1503"/>
      <c r="L84" s="1503"/>
      <c r="M84" s="1503"/>
      <c r="N84" s="1503"/>
      <c r="O84" s="1503"/>
      <c r="P84" s="1503"/>
      <c r="Q84" s="1503"/>
      <c r="R84" s="1503"/>
      <c r="S84" s="1503"/>
      <c r="T84" s="1503"/>
      <c r="U84" s="1503"/>
      <c r="V84" s="1503"/>
      <c r="W84" s="1503"/>
      <c r="X84" s="1503"/>
      <c r="Y84" s="1503"/>
      <c r="Z84" s="1503"/>
      <c r="AA84" s="1503"/>
      <c r="AB84" s="1503"/>
      <c r="AC84" s="1503"/>
      <c r="AD84" s="1503"/>
      <c r="AE84" s="1503"/>
      <c r="AF84" s="1503"/>
      <c r="AG84" s="1503"/>
      <c r="AH84" s="1503"/>
      <c r="AI84" s="1503"/>
      <c r="AJ84" s="1503"/>
      <c r="AK84" s="1503"/>
      <c r="AL84" s="1503"/>
      <c r="AM84" s="1503"/>
      <c r="AN84" s="1503"/>
      <c r="AO84" s="1503"/>
      <c r="AP84" s="1503"/>
      <c r="AQ84" s="1503"/>
      <c r="AR84" s="1503"/>
      <c r="AS84" s="1503"/>
      <c r="AT84" s="1503"/>
      <c r="AU84" s="1503"/>
      <c r="AV84" s="1503"/>
      <c r="AW84" s="1503"/>
    </row>
    <row r="85" spans="1:49" s="442" customFormat="1" ht="12.6" customHeight="1" x14ac:dyDescent="0.25">
      <c r="A85" s="457" t="s">
        <v>3032</v>
      </c>
      <c r="B85" s="460"/>
      <c r="C85" s="460"/>
      <c r="D85" s="460"/>
      <c r="E85" s="460"/>
      <c r="F85" s="460"/>
      <c r="G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row>
    <row r="86" spans="1:49" s="442" customFormat="1" ht="60" customHeight="1" x14ac:dyDescent="0.25">
      <c r="A86" s="1500"/>
      <c r="B86" s="1501"/>
      <c r="C86" s="1501"/>
      <c r="D86" s="1501"/>
      <c r="E86" s="1501"/>
      <c r="F86" s="1501"/>
      <c r="G86" s="1501"/>
      <c r="H86" s="1501"/>
      <c r="I86" s="1501"/>
      <c r="J86" s="1501"/>
      <c r="K86" s="1501"/>
      <c r="L86" s="1501"/>
      <c r="M86" s="1501"/>
      <c r="N86" s="1501"/>
      <c r="O86" s="1501"/>
      <c r="P86" s="1501"/>
      <c r="Q86" s="1501"/>
      <c r="R86" s="1501"/>
      <c r="S86" s="1501"/>
      <c r="T86" s="1501"/>
      <c r="U86" s="1501"/>
      <c r="V86" s="1501"/>
      <c r="W86" s="1501"/>
      <c r="X86" s="1501"/>
      <c r="Y86" s="1501"/>
      <c r="Z86" s="1501"/>
      <c r="AA86" s="1501"/>
      <c r="AB86" s="1501"/>
      <c r="AC86" s="1501"/>
      <c r="AD86" s="1501"/>
      <c r="AE86" s="1501"/>
      <c r="AF86" s="1501"/>
      <c r="AG86" s="1501"/>
      <c r="AH86" s="1501"/>
      <c r="AI86" s="1501"/>
      <c r="AJ86" s="1501"/>
      <c r="AK86" s="1501"/>
      <c r="AL86" s="1501"/>
      <c r="AM86" s="1501"/>
      <c r="AN86" s="1501"/>
      <c r="AO86" s="1501"/>
      <c r="AP86" s="1501"/>
      <c r="AQ86" s="1501"/>
      <c r="AR86" s="1501"/>
      <c r="AS86" s="1501"/>
      <c r="AT86" s="1501"/>
      <c r="AU86" s="1501"/>
      <c r="AV86" s="1501"/>
      <c r="AW86" s="1502"/>
    </row>
    <row r="87" spans="1:49" s="442" customFormat="1" ht="12.6" customHeight="1" x14ac:dyDescent="0.25">
      <c r="A87" s="1503" t="s">
        <v>3038</v>
      </c>
      <c r="B87" s="1503"/>
      <c r="C87" s="1503"/>
      <c r="D87" s="1503"/>
      <c r="E87" s="1503"/>
      <c r="F87" s="1503"/>
      <c r="G87" s="1503"/>
      <c r="H87" s="1503"/>
      <c r="I87" s="1503"/>
      <c r="J87" s="1503"/>
      <c r="K87" s="1503"/>
      <c r="L87" s="1503"/>
      <c r="M87" s="1503"/>
      <c r="N87" s="1503"/>
      <c r="O87" s="1503"/>
      <c r="P87" s="1503"/>
      <c r="Q87" s="1503"/>
      <c r="R87" s="1503"/>
      <c r="S87" s="1503"/>
      <c r="T87" s="1503"/>
      <c r="U87" s="1503"/>
      <c r="V87" s="1503"/>
      <c r="W87" s="1503"/>
      <c r="X87" s="1503"/>
      <c r="Y87" s="1503"/>
      <c r="Z87" s="1503"/>
      <c r="AA87" s="1503"/>
      <c r="AB87" s="1503"/>
      <c r="AC87" s="1503"/>
      <c r="AD87" s="1503"/>
      <c r="AE87" s="1503"/>
      <c r="AF87" s="1503"/>
      <c r="AG87" s="1503"/>
      <c r="AH87" s="1503"/>
      <c r="AI87" s="1503"/>
      <c r="AJ87" s="1503"/>
      <c r="AK87" s="1503"/>
      <c r="AL87" s="1503"/>
      <c r="AM87" s="1503"/>
      <c r="AN87" s="1503"/>
      <c r="AO87" s="1503"/>
      <c r="AP87" s="1503"/>
      <c r="AQ87" s="1503"/>
      <c r="AR87" s="1503"/>
      <c r="AS87" s="1503"/>
      <c r="AT87" s="1503"/>
      <c r="AU87" s="1503"/>
      <c r="AV87" s="1503"/>
      <c r="AW87" s="1503"/>
    </row>
    <row r="88" spans="1:49" s="442" customFormat="1" ht="12.6" customHeight="1" x14ac:dyDescent="0.25">
      <c r="A88" s="457" t="s">
        <v>3032</v>
      </c>
      <c r="B88" s="460"/>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0"/>
      <c r="AJ88" s="460"/>
      <c r="AK88" s="460"/>
      <c r="AL88" s="460"/>
      <c r="AM88" s="460"/>
      <c r="AN88" s="460"/>
      <c r="AO88" s="460"/>
      <c r="AP88" s="460"/>
      <c r="AQ88" s="460"/>
      <c r="AR88" s="460"/>
      <c r="AS88" s="460"/>
      <c r="AT88" s="460"/>
      <c r="AU88" s="460"/>
      <c r="AV88" s="460"/>
      <c r="AW88" s="460"/>
    </row>
    <row r="89" spans="1:49" s="442" customFormat="1" ht="60" customHeight="1" x14ac:dyDescent="0.25">
      <c r="A89" s="1500"/>
      <c r="B89" s="1501"/>
      <c r="C89" s="1501"/>
      <c r="D89" s="1501"/>
      <c r="E89" s="1501"/>
      <c r="F89" s="1501"/>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501"/>
      <c r="AV89" s="1501"/>
      <c r="AW89" s="1502"/>
    </row>
    <row r="90" spans="1:49" s="442" customFormat="1" ht="12.6" customHeight="1" x14ac:dyDescent="0.25">
      <c r="A90" s="433" t="s">
        <v>3018</v>
      </c>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c r="AJ90" s="434"/>
      <c r="AK90" s="434"/>
      <c r="AL90" s="434"/>
      <c r="AM90" s="434"/>
      <c r="AN90" s="434"/>
      <c r="AO90" s="434"/>
      <c r="AP90" s="434"/>
      <c r="AQ90" s="434"/>
      <c r="AR90" s="434"/>
      <c r="AS90" s="434"/>
      <c r="AT90" s="434"/>
      <c r="AU90" s="434"/>
      <c r="AV90" s="434"/>
      <c r="AW90" s="434"/>
    </row>
    <row r="91" spans="1:49" s="442" customFormat="1" ht="12.6" customHeight="1" x14ac:dyDescent="0.25">
      <c r="A91" s="433" t="s">
        <v>3019</v>
      </c>
      <c r="B91" s="435"/>
      <c r="C91" s="435" t="str">
        <f>$C$2</f>
        <v>Temperament s r.o.</v>
      </c>
      <c r="D91" s="435"/>
      <c r="E91" s="435"/>
      <c r="F91" s="435"/>
      <c r="G91" s="435"/>
      <c r="H91" s="435"/>
      <c r="I91" s="435"/>
      <c r="J91" s="435"/>
      <c r="K91" s="435"/>
      <c r="L91" s="435"/>
      <c r="M91" s="435"/>
      <c r="N91" s="435"/>
      <c r="O91" s="435"/>
      <c r="P91" s="435"/>
      <c r="Q91" s="435"/>
      <c r="R91" s="435"/>
      <c r="S91" s="435"/>
      <c r="T91" s="435"/>
      <c r="U91" s="435"/>
      <c r="V91" s="435"/>
      <c r="W91" s="435"/>
      <c r="X91" s="435"/>
      <c r="Y91" s="435"/>
      <c r="Z91" s="446"/>
      <c r="AA91" s="434"/>
      <c r="AB91" s="434" t="s">
        <v>909</v>
      </c>
      <c r="AC91" s="434"/>
      <c r="AD91" s="1506">
        <f t="shared" ref="AD91" si="1">$AD$2</f>
        <v>0</v>
      </c>
      <c r="AE91" s="1507"/>
      <c r="AF91" s="1507"/>
      <c r="AG91" s="1507"/>
      <c r="AH91" s="1507"/>
      <c r="AI91" s="1507"/>
      <c r="AJ91" s="1507"/>
      <c r="AK91" s="1508"/>
      <c r="AL91" s="434" t="s">
        <v>842</v>
      </c>
      <c r="AM91" s="434"/>
      <c r="AN91" s="1494">
        <f>VstupHlavička!$B$3</f>
        <v>0</v>
      </c>
      <c r="AO91" s="1495"/>
      <c r="AP91" s="1495"/>
      <c r="AQ91" s="1495"/>
      <c r="AR91" s="1495"/>
      <c r="AS91" s="1495"/>
      <c r="AT91" s="1495"/>
      <c r="AU91" s="1495"/>
      <c r="AV91" s="1495"/>
      <c r="AW91" s="1496"/>
    </row>
    <row r="92" spans="1:49" s="442" customFormat="1" ht="12.6" customHeight="1" x14ac:dyDescent="0.25">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row>
    <row r="93" spans="1:49" s="442" customFormat="1" ht="12.6" customHeight="1" x14ac:dyDescent="0.25">
      <c r="A93" s="1503" t="s">
        <v>3039</v>
      </c>
      <c r="B93" s="1503"/>
      <c r="C93" s="1503"/>
      <c r="D93" s="1503"/>
      <c r="E93" s="1503"/>
      <c r="F93" s="1503"/>
      <c r="G93" s="1503"/>
      <c r="H93" s="1503"/>
      <c r="I93" s="1503"/>
      <c r="J93" s="1503"/>
      <c r="K93" s="1503"/>
      <c r="L93" s="1503"/>
      <c r="M93" s="1503"/>
      <c r="N93" s="1503"/>
      <c r="O93" s="1503"/>
      <c r="P93" s="1503"/>
      <c r="Q93" s="1503"/>
      <c r="R93" s="1503"/>
      <c r="S93" s="1503"/>
      <c r="T93" s="1503"/>
      <c r="U93" s="1503"/>
      <c r="V93" s="1503"/>
      <c r="W93" s="1503"/>
      <c r="X93" s="1503"/>
      <c r="Y93" s="1503"/>
      <c r="Z93" s="1503"/>
      <c r="AA93" s="1503"/>
      <c r="AB93" s="1503"/>
      <c r="AC93" s="1503"/>
      <c r="AD93" s="1503"/>
      <c r="AE93" s="1503"/>
      <c r="AF93" s="1503"/>
      <c r="AG93" s="1503"/>
      <c r="AH93" s="1503"/>
      <c r="AI93" s="1503"/>
      <c r="AJ93" s="1503"/>
      <c r="AK93" s="1503"/>
      <c r="AL93" s="1503"/>
      <c r="AM93" s="1503"/>
      <c r="AN93" s="1503"/>
      <c r="AO93" s="1503"/>
      <c r="AP93" s="1503"/>
      <c r="AQ93" s="1503"/>
      <c r="AR93" s="1503"/>
      <c r="AS93" s="1503"/>
      <c r="AT93" s="1503"/>
      <c r="AU93" s="1503"/>
      <c r="AV93" s="1503"/>
      <c r="AW93" s="1503"/>
    </row>
    <row r="94" spans="1:49" s="442" customFormat="1" ht="12.6" customHeight="1" x14ac:dyDescent="0.25">
      <c r="A94" s="457" t="s">
        <v>3032</v>
      </c>
      <c r="B94" s="460"/>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row>
    <row r="95" spans="1:49" s="442" customFormat="1" ht="60" customHeight="1" x14ac:dyDescent="0.25">
      <c r="A95" s="1500"/>
      <c r="B95" s="1501"/>
      <c r="C95" s="1501"/>
      <c r="D95" s="1501"/>
      <c r="E95" s="1501"/>
      <c r="F95" s="1501"/>
      <c r="G95" s="1501"/>
      <c r="H95" s="1501"/>
      <c r="I95" s="1501"/>
      <c r="J95" s="1501"/>
      <c r="K95" s="1501"/>
      <c r="L95" s="1501"/>
      <c r="M95" s="1501"/>
      <c r="N95" s="1501"/>
      <c r="O95" s="1501"/>
      <c r="P95" s="1501"/>
      <c r="Q95" s="1501"/>
      <c r="R95" s="1501"/>
      <c r="S95" s="1501"/>
      <c r="T95" s="1501"/>
      <c r="U95" s="1501"/>
      <c r="V95" s="1501"/>
      <c r="W95" s="1501"/>
      <c r="X95" s="1501"/>
      <c r="Y95" s="1501"/>
      <c r="Z95" s="1501"/>
      <c r="AA95" s="1501"/>
      <c r="AB95" s="1501"/>
      <c r="AC95" s="1501"/>
      <c r="AD95" s="1501"/>
      <c r="AE95" s="1501"/>
      <c r="AF95" s="1501"/>
      <c r="AG95" s="1501"/>
      <c r="AH95" s="1501"/>
      <c r="AI95" s="1501"/>
      <c r="AJ95" s="1501"/>
      <c r="AK95" s="1501"/>
      <c r="AL95" s="1501"/>
      <c r="AM95" s="1501"/>
      <c r="AN95" s="1501"/>
      <c r="AO95" s="1501"/>
      <c r="AP95" s="1501"/>
      <c r="AQ95" s="1501"/>
      <c r="AR95" s="1501"/>
      <c r="AS95" s="1501"/>
      <c r="AT95" s="1501"/>
      <c r="AU95" s="1501"/>
      <c r="AV95" s="1501"/>
      <c r="AW95" s="1502"/>
    </row>
    <row r="96" spans="1:49" s="442" customFormat="1" ht="12.6" customHeight="1" x14ac:dyDescent="0.25">
      <c r="A96" s="1503" t="s">
        <v>3040</v>
      </c>
      <c r="B96" s="1503"/>
      <c r="C96" s="1503"/>
      <c r="D96" s="1503"/>
      <c r="E96" s="1503"/>
      <c r="F96" s="1503"/>
      <c r="G96" s="1503"/>
      <c r="H96" s="1503"/>
      <c r="I96" s="1503"/>
      <c r="J96" s="1503"/>
      <c r="K96" s="1503"/>
      <c r="L96" s="1503"/>
      <c r="M96" s="1503"/>
      <c r="N96" s="1503"/>
      <c r="O96" s="1503"/>
      <c r="P96" s="1503"/>
      <c r="Q96" s="1503"/>
      <c r="R96" s="1503"/>
      <c r="S96" s="1503"/>
      <c r="T96" s="1503"/>
      <c r="U96" s="1503"/>
      <c r="V96" s="1503"/>
      <c r="W96" s="1503"/>
      <c r="X96" s="1503"/>
      <c r="Y96" s="1503"/>
      <c r="Z96" s="1503"/>
      <c r="AA96" s="1503"/>
      <c r="AB96" s="1503"/>
      <c r="AC96" s="1503"/>
      <c r="AD96" s="1503"/>
      <c r="AE96" s="1503"/>
      <c r="AF96" s="1503"/>
      <c r="AG96" s="1503"/>
      <c r="AH96" s="1503"/>
      <c r="AI96" s="1503"/>
      <c r="AJ96" s="1503"/>
      <c r="AK96" s="1503"/>
      <c r="AL96" s="1503"/>
      <c r="AM96" s="1503"/>
      <c r="AN96" s="1503"/>
      <c r="AO96" s="1503"/>
      <c r="AP96" s="1503"/>
      <c r="AQ96" s="1503"/>
      <c r="AR96" s="1503"/>
      <c r="AS96" s="1503"/>
      <c r="AT96" s="1503"/>
      <c r="AU96" s="1503"/>
      <c r="AV96" s="1503"/>
      <c r="AW96" s="1503"/>
    </row>
    <row r="97" spans="1:49" s="442" customFormat="1" ht="12.6" customHeight="1" x14ac:dyDescent="0.25">
      <c r="A97" s="457" t="s">
        <v>3032</v>
      </c>
      <c r="B97" s="460"/>
      <c r="C97" s="460"/>
      <c r="D97" s="460"/>
      <c r="E97" s="460"/>
      <c r="F97" s="460"/>
      <c r="G97" s="460"/>
      <c r="H97" s="460"/>
      <c r="I97" s="460"/>
      <c r="J97" s="460"/>
      <c r="K97" s="460"/>
      <c r="L97" s="460"/>
      <c r="M97" s="460"/>
      <c r="N97" s="460"/>
      <c r="O97" s="460"/>
      <c r="P97" s="460"/>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row>
    <row r="98" spans="1:49" s="442" customFormat="1" ht="60" customHeight="1" x14ac:dyDescent="0.25">
      <c r="A98" s="1500"/>
      <c r="B98" s="1501"/>
      <c r="C98" s="1501"/>
      <c r="D98" s="1501"/>
      <c r="E98" s="1501"/>
      <c r="F98" s="1501"/>
      <c r="G98" s="1501"/>
      <c r="H98" s="1501"/>
      <c r="I98" s="1501"/>
      <c r="J98" s="1501"/>
      <c r="K98" s="1501"/>
      <c r="L98" s="1501"/>
      <c r="M98" s="1501"/>
      <c r="N98" s="1501"/>
      <c r="O98" s="1501"/>
      <c r="P98" s="1501"/>
      <c r="Q98" s="1501"/>
      <c r="R98" s="1501"/>
      <c r="S98" s="1501"/>
      <c r="T98" s="1501"/>
      <c r="U98" s="1501"/>
      <c r="V98" s="1501"/>
      <c r="W98" s="1501"/>
      <c r="X98" s="1501"/>
      <c r="Y98" s="1501"/>
      <c r="Z98" s="1501"/>
      <c r="AA98" s="1501"/>
      <c r="AB98" s="1501"/>
      <c r="AC98" s="1501"/>
      <c r="AD98" s="1501"/>
      <c r="AE98" s="1501"/>
      <c r="AF98" s="1501"/>
      <c r="AG98" s="1501"/>
      <c r="AH98" s="1501"/>
      <c r="AI98" s="1501"/>
      <c r="AJ98" s="1501"/>
      <c r="AK98" s="1501"/>
      <c r="AL98" s="1501"/>
      <c r="AM98" s="1501"/>
      <c r="AN98" s="1501"/>
      <c r="AO98" s="1501"/>
      <c r="AP98" s="1501"/>
      <c r="AQ98" s="1501"/>
      <c r="AR98" s="1501"/>
      <c r="AS98" s="1501"/>
      <c r="AT98" s="1501"/>
      <c r="AU98" s="1501"/>
      <c r="AV98" s="1501"/>
      <c r="AW98" s="1502"/>
    </row>
    <row r="99" spans="1:49" s="442" customFormat="1" ht="12.6" customHeight="1" x14ac:dyDescent="0.25">
      <c r="A99" s="1503" t="s">
        <v>3041</v>
      </c>
      <c r="B99" s="1503"/>
      <c r="C99" s="1503"/>
      <c r="D99" s="1503"/>
      <c r="E99" s="1503"/>
      <c r="F99" s="1503"/>
      <c r="G99" s="1503" t="s">
        <v>3041</v>
      </c>
      <c r="H99" s="1503"/>
      <c r="I99" s="1503"/>
      <c r="J99" s="1503"/>
      <c r="K99" s="1503"/>
      <c r="L99" s="1503"/>
      <c r="M99" s="1503"/>
      <c r="N99" s="1503"/>
      <c r="O99" s="1503"/>
      <c r="P99" s="1503"/>
      <c r="Q99" s="1503"/>
      <c r="R99" s="1503"/>
      <c r="S99" s="1503"/>
      <c r="T99" s="1503"/>
      <c r="U99" s="1503"/>
      <c r="V99" s="1503"/>
      <c r="W99" s="1503"/>
      <c r="X99" s="1503"/>
      <c r="Y99" s="1503"/>
      <c r="Z99" s="1503"/>
      <c r="AA99" s="1503"/>
      <c r="AB99" s="1503"/>
      <c r="AC99" s="1503"/>
      <c r="AD99" s="1503"/>
      <c r="AE99" s="1503"/>
      <c r="AF99" s="1503"/>
      <c r="AG99" s="1503"/>
      <c r="AH99" s="1503"/>
      <c r="AI99" s="1503"/>
      <c r="AJ99" s="1503"/>
      <c r="AK99" s="1503"/>
      <c r="AL99" s="1503"/>
      <c r="AM99" s="1503"/>
      <c r="AN99" s="1503"/>
      <c r="AO99" s="1503"/>
      <c r="AP99" s="1503"/>
      <c r="AQ99" s="1503"/>
      <c r="AR99" s="1503"/>
      <c r="AS99" s="1503"/>
      <c r="AT99" s="1503"/>
      <c r="AU99" s="1503"/>
      <c r="AV99" s="1503"/>
      <c r="AW99" s="1503"/>
    </row>
    <row r="100" spans="1:49" s="442" customFormat="1" ht="12.6" customHeight="1" x14ac:dyDescent="0.25">
      <c r="A100" s="457" t="s">
        <v>3032</v>
      </c>
      <c r="B100" s="460"/>
      <c r="C100" s="460"/>
      <c r="D100" s="460"/>
      <c r="E100" s="460"/>
      <c r="F100" s="460"/>
      <c r="G100" s="460"/>
      <c r="H100" s="460"/>
      <c r="I100" s="460"/>
      <c r="J100" s="460"/>
      <c r="K100" s="460"/>
      <c r="L100" s="460"/>
      <c r="M100" s="460"/>
      <c r="N100" s="460"/>
      <c r="O100" s="460"/>
      <c r="P100" s="460"/>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c r="AT100" s="460"/>
      <c r="AU100" s="460"/>
      <c r="AV100" s="460"/>
      <c r="AW100" s="460"/>
    </row>
    <row r="101" spans="1:49" s="442" customFormat="1" ht="60" customHeight="1" x14ac:dyDescent="0.25">
      <c r="A101" s="1500"/>
      <c r="B101" s="1501"/>
      <c r="C101" s="1501"/>
      <c r="D101" s="1501"/>
      <c r="E101" s="1501"/>
      <c r="F101" s="1501"/>
      <c r="G101" s="1501"/>
      <c r="H101" s="1501"/>
      <c r="I101" s="1501"/>
      <c r="J101" s="1501"/>
      <c r="K101" s="1501"/>
      <c r="L101" s="1501"/>
      <c r="M101" s="1501"/>
      <c r="N101" s="1501"/>
      <c r="O101" s="1501"/>
      <c r="P101" s="1501"/>
      <c r="Q101" s="1501"/>
      <c r="R101" s="1501"/>
      <c r="S101" s="1501"/>
      <c r="T101" s="1501"/>
      <c r="U101" s="1501"/>
      <c r="V101" s="1501"/>
      <c r="W101" s="1501"/>
      <c r="X101" s="1501"/>
      <c r="Y101" s="1501"/>
      <c r="Z101" s="1501"/>
      <c r="AA101" s="1501"/>
      <c r="AB101" s="1501"/>
      <c r="AC101" s="1501"/>
      <c r="AD101" s="1501"/>
      <c r="AE101" s="1501"/>
      <c r="AF101" s="1501"/>
      <c r="AG101" s="1501"/>
      <c r="AH101" s="1501"/>
      <c r="AI101" s="1501"/>
      <c r="AJ101" s="1501"/>
      <c r="AK101" s="1501"/>
      <c r="AL101" s="1501"/>
      <c r="AM101" s="1501"/>
      <c r="AN101" s="1501"/>
      <c r="AO101" s="1501"/>
      <c r="AP101" s="1501"/>
      <c r="AQ101" s="1501"/>
      <c r="AR101" s="1501"/>
      <c r="AS101" s="1501"/>
      <c r="AT101" s="1501"/>
      <c r="AU101" s="1501"/>
      <c r="AV101" s="1501"/>
      <c r="AW101" s="1502"/>
    </row>
    <row r="102" spans="1:49" s="442" customFormat="1" ht="12.6" customHeight="1" x14ac:dyDescent="0.25">
      <c r="A102" s="1499" t="s">
        <v>3042</v>
      </c>
      <c r="B102" s="1499"/>
      <c r="C102" s="1499"/>
      <c r="D102" s="1499"/>
      <c r="E102" s="1499"/>
      <c r="F102" s="1499"/>
      <c r="G102" s="1499"/>
      <c r="H102" s="1499"/>
      <c r="I102" s="1499"/>
      <c r="J102" s="1499"/>
      <c r="K102" s="1499"/>
      <c r="L102" s="1499"/>
      <c r="M102" s="1499"/>
      <c r="N102" s="1499"/>
      <c r="O102" s="1499"/>
      <c r="P102" s="1499"/>
      <c r="Q102" s="1499"/>
      <c r="R102" s="1499"/>
      <c r="S102" s="1499"/>
      <c r="T102" s="1499"/>
      <c r="U102" s="1499"/>
      <c r="V102" s="1499"/>
      <c r="W102" s="1499"/>
      <c r="X102" s="1499"/>
      <c r="Y102" s="1499"/>
      <c r="Z102" s="1499"/>
      <c r="AA102" s="1499"/>
      <c r="AB102" s="1499"/>
      <c r="AC102" s="1499"/>
      <c r="AD102" s="1499"/>
      <c r="AE102" s="1499"/>
      <c r="AF102" s="1499"/>
      <c r="AG102" s="1499"/>
      <c r="AH102" s="1499"/>
      <c r="AI102" s="1499"/>
      <c r="AJ102" s="1499"/>
      <c r="AK102" s="1499"/>
      <c r="AL102" s="1499"/>
      <c r="AM102" s="1499"/>
      <c r="AN102" s="1499"/>
      <c r="AO102" s="1499"/>
      <c r="AP102" s="1499"/>
      <c r="AQ102" s="1499"/>
      <c r="AR102" s="1499"/>
      <c r="AS102" s="1499"/>
      <c r="AT102" s="1499"/>
      <c r="AU102" s="1499"/>
      <c r="AV102" s="1499"/>
      <c r="AW102" s="1499"/>
    </row>
    <row r="103" spans="1:49" s="442" customFormat="1" ht="12" customHeight="1" x14ac:dyDescent="0.25">
      <c r="A103" s="1509" t="s">
        <v>3043</v>
      </c>
      <c r="B103" s="1510"/>
      <c r="C103" s="1510"/>
      <c r="D103" s="1510"/>
      <c r="E103" s="1510"/>
      <c r="F103" s="1510"/>
      <c r="G103" s="1510"/>
      <c r="H103" s="1510"/>
      <c r="I103" s="1510"/>
      <c r="J103" s="1510"/>
      <c r="K103" s="1510"/>
      <c r="L103" s="1510"/>
      <c r="M103" s="1510"/>
      <c r="N103" s="1510"/>
      <c r="O103" s="1510"/>
      <c r="P103" s="1510"/>
      <c r="Q103" s="1510"/>
      <c r="R103" s="1510"/>
      <c r="S103" s="1510"/>
      <c r="T103" s="1510"/>
      <c r="U103" s="1509" t="s">
        <v>3044</v>
      </c>
      <c r="V103" s="1510"/>
      <c r="W103" s="1510"/>
      <c r="X103" s="1510"/>
      <c r="Y103" s="1510"/>
      <c r="Z103" s="1510"/>
      <c r="AA103" s="1510"/>
      <c r="AB103" s="1510"/>
      <c r="AC103" s="1515"/>
      <c r="AD103" s="1509" t="s">
        <v>3045</v>
      </c>
      <c r="AE103" s="1510"/>
      <c r="AF103" s="1510"/>
      <c r="AG103" s="1510"/>
      <c r="AH103" s="1515"/>
      <c r="AI103" s="1516"/>
      <c r="AJ103" s="848"/>
      <c r="AK103" s="848"/>
      <c r="AL103" s="848"/>
      <c r="AM103" s="848"/>
      <c r="AN103" s="848"/>
      <c r="AO103" s="848"/>
      <c r="AP103" s="848"/>
      <c r="AQ103" s="848"/>
      <c r="AR103" s="848"/>
      <c r="AS103" s="848"/>
      <c r="AT103" s="848"/>
      <c r="AU103" s="1517"/>
      <c r="AV103" s="460"/>
      <c r="AW103" s="460"/>
    </row>
    <row r="104" spans="1:49" s="442" customFormat="1" ht="9.75" customHeight="1" x14ac:dyDescent="0.25">
      <c r="A104" s="1511"/>
      <c r="B104" s="1512"/>
      <c r="C104" s="1512"/>
      <c r="D104" s="1512"/>
      <c r="E104" s="1512"/>
      <c r="F104" s="1512"/>
      <c r="G104" s="1512"/>
      <c r="H104" s="1512"/>
      <c r="I104" s="1512"/>
      <c r="J104" s="1512"/>
      <c r="K104" s="1512"/>
      <c r="L104" s="1512"/>
      <c r="M104" s="1512"/>
      <c r="N104" s="1512"/>
      <c r="O104" s="1512"/>
      <c r="P104" s="1512"/>
      <c r="Q104" s="1512"/>
      <c r="R104" s="1512"/>
      <c r="S104" s="1512"/>
      <c r="T104" s="1512"/>
      <c r="U104" s="1511" t="s">
        <v>3046</v>
      </c>
      <c r="V104" s="1512"/>
      <c r="W104" s="1512"/>
      <c r="X104" s="1512"/>
      <c r="Y104" s="1512"/>
      <c r="Z104" s="1512"/>
      <c r="AA104" s="1512"/>
      <c r="AB104" s="1512"/>
      <c r="AC104" s="1518"/>
      <c r="AD104" s="1511" t="s">
        <v>3047</v>
      </c>
      <c r="AE104" s="1512"/>
      <c r="AF104" s="1512"/>
      <c r="AG104" s="1512"/>
      <c r="AH104" s="1518"/>
      <c r="AI104" s="1511" t="s">
        <v>3048</v>
      </c>
      <c r="AJ104" s="1512"/>
      <c r="AK104" s="1512"/>
      <c r="AL104" s="1512"/>
      <c r="AM104" s="1512"/>
      <c r="AN104" s="1512"/>
      <c r="AO104" s="1512"/>
      <c r="AP104" s="1512"/>
      <c r="AQ104" s="1512"/>
      <c r="AR104" s="1512"/>
      <c r="AS104" s="1512"/>
      <c r="AT104" s="1512"/>
      <c r="AU104" s="1518"/>
      <c r="AV104" s="460"/>
      <c r="AW104" s="460"/>
    </row>
    <row r="105" spans="1:49" s="442" customFormat="1" ht="9.75" customHeight="1" x14ac:dyDescent="0.25">
      <c r="A105" s="1513"/>
      <c r="B105" s="1514"/>
      <c r="C105" s="1514"/>
      <c r="D105" s="1514"/>
      <c r="E105" s="1514"/>
      <c r="F105" s="1514"/>
      <c r="G105" s="1514"/>
      <c r="H105" s="1514"/>
      <c r="I105" s="1514"/>
      <c r="J105" s="1514"/>
      <c r="K105" s="1514"/>
      <c r="L105" s="1514"/>
      <c r="M105" s="1514"/>
      <c r="N105" s="1514"/>
      <c r="O105" s="1514"/>
      <c r="P105" s="1514"/>
      <c r="Q105" s="1514"/>
      <c r="R105" s="1514"/>
      <c r="S105" s="1514"/>
      <c r="T105" s="1514"/>
      <c r="U105" s="1513" t="s">
        <v>3049</v>
      </c>
      <c r="V105" s="1514"/>
      <c r="W105" s="1514"/>
      <c r="X105" s="1514"/>
      <c r="Y105" s="1514"/>
      <c r="Z105" s="1514"/>
      <c r="AA105" s="1514"/>
      <c r="AB105" s="1514"/>
      <c r="AC105" s="1519"/>
      <c r="AD105" s="1513" t="s">
        <v>3050</v>
      </c>
      <c r="AE105" s="1514"/>
      <c r="AF105" s="1514"/>
      <c r="AG105" s="1514"/>
      <c r="AH105" s="1519"/>
      <c r="AI105" s="1513" t="s">
        <v>3051</v>
      </c>
      <c r="AJ105" s="1514"/>
      <c r="AK105" s="1514"/>
      <c r="AL105" s="1514"/>
      <c r="AM105" s="1514"/>
      <c r="AN105" s="1514"/>
      <c r="AO105" s="1514"/>
      <c r="AP105" s="1514"/>
      <c r="AQ105" s="1514"/>
      <c r="AR105" s="1514"/>
      <c r="AS105" s="1514"/>
      <c r="AT105" s="1514"/>
      <c r="AU105" s="1519"/>
      <c r="AV105" s="460"/>
      <c r="AW105" s="460"/>
    </row>
    <row r="106" spans="1:49" s="442" customFormat="1" ht="12.6" customHeight="1" x14ac:dyDescent="0.25">
      <c r="A106" s="1520" t="s">
        <v>935</v>
      </c>
      <c r="B106" s="1521"/>
      <c r="C106" s="1521"/>
      <c r="D106" s="1521"/>
      <c r="E106" s="1521"/>
      <c r="F106" s="1521"/>
      <c r="G106" s="1521"/>
      <c r="H106" s="1521"/>
      <c r="I106" s="1521"/>
      <c r="J106" s="1521"/>
      <c r="K106" s="1521"/>
      <c r="L106" s="1521"/>
      <c r="M106" s="1521"/>
      <c r="N106" s="1521"/>
      <c r="O106" s="1521"/>
      <c r="P106" s="1521"/>
      <c r="Q106" s="1521"/>
      <c r="R106" s="1521"/>
      <c r="S106" s="1521"/>
      <c r="T106" s="1521"/>
      <c r="U106" s="1510"/>
      <c r="V106" s="1510"/>
      <c r="W106" s="1510"/>
      <c r="X106" s="1510"/>
      <c r="Y106" s="1510"/>
      <c r="Z106" s="1510"/>
      <c r="AA106" s="1510"/>
      <c r="AB106" s="1510"/>
      <c r="AC106" s="1510"/>
      <c r="AD106" s="1522"/>
      <c r="AE106" s="1522"/>
      <c r="AF106" s="1522"/>
      <c r="AG106" s="1522"/>
      <c r="AH106" s="1522"/>
      <c r="AI106" s="1510"/>
      <c r="AJ106" s="1510"/>
      <c r="AK106" s="1510"/>
      <c r="AL106" s="1510"/>
      <c r="AM106" s="1510"/>
      <c r="AN106" s="1510"/>
      <c r="AO106" s="1510"/>
      <c r="AP106" s="1510"/>
      <c r="AQ106" s="1510"/>
      <c r="AR106" s="1510"/>
      <c r="AS106" s="1510"/>
      <c r="AT106" s="1510"/>
      <c r="AU106" s="1510"/>
      <c r="AV106" s="460"/>
      <c r="AW106" s="460"/>
    </row>
    <row r="107" spans="1:49" s="442" customFormat="1" ht="12.6" customHeight="1" x14ac:dyDescent="0.25">
      <c r="A107" s="1523"/>
      <c r="B107" s="1523"/>
      <c r="C107" s="1523"/>
      <c r="D107" s="1523"/>
      <c r="E107" s="1523"/>
      <c r="F107" s="1523"/>
      <c r="G107" s="1523"/>
      <c r="H107" s="1523"/>
      <c r="I107" s="1523"/>
      <c r="J107" s="1523"/>
      <c r="K107" s="1523"/>
      <c r="L107" s="1523"/>
      <c r="M107" s="1523"/>
      <c r="N107" s="1523"/>
      <c r="O107" s="1523"/>
      <c r="P107" s="1523"/>
      <c r="Q107" s="1523"/>
      <c r="R107" s="1523"/>
      <c r="S107" s="1523"/>
      <c r="T107" s="1523"/>
      <c r="U107" s="1524"/>
      <c r="V107" s="1524"/>
      <c r="W107" s="1524"/>
      <c r="X107" s="1524"/>
      <c r="Y107" s="1524"/>
      <c r="Z107" s="1524"/>
      <c r="AA107" s="1524"/>
      <c r="AB107" s="1524"/>
      <c r="AC107" s="1524"/>
      <c r="AD107" s="1525"/>
      <c r="AE107" s="1525"/>
      <c r="AF107" s="1525"/>
      <c r="AG107" s="1525"/>
      <c r="AH107" s="1525"/>
      <c r="AI107" s="1524"/>
      <c r="AJ107" s="1524"/>
      <c r="AK107" s="1524"/>
      <c r="AL107" s="1524"/>
      <c r="AM107" s="1524"/>
      <c r="AN107" s="1524"/>
      <c r="AO107" s="1524"/>
      <c r="AP107" s="1524"/>
      <c r="AQ107" s="1524"/>
      <c r="AR107" s="1524"/>
      <c r="AS107" s="1524"/>
      <c r="AT107" s="1524"/>
      <c r="AU107" s="1524"/>
      <c r="AV107" s="460"/>
      <c r="AW107" s="460"/>
    </row>
    <row r="108" spans="1:49" s="442" customFormat="1" ht="12.6" customHeight="1" x14ac:dyDescent="0.25">
      <c r="A108" s="1523"/>
      <c r="B108" s="1523"/>
      <c r="C108" s="1523"/>
      <c r="D108" s="1523"/>
      <c r="E108" s="1523"/>
      <c r="F108" s="1523"/>
      <c r="G108" s="1523"/>
      <c r="H108" s="1523"/>
      <c r="I108" s="1523"/>
      <c r="J108" s="1523"/>
      <c r="K108" s="1523"/>
      <c r="L108" s="1523"/>
      <c r="M108" s="1523"/>
      <c r="N108" s="1523"/>
      <c r="O108" s="1523"/>
      <c r="P108" s="1523"/>
      <c r="Q108" s="1523"/>
      <c r="R108" s="1523"/>
      <c r="S108" s="1523"/>
      <c r="T108" s="1523"/>
      <c r="U108" s="1524"/>
      <c r="V108" s="1524"/>
      <c r="W108" s="1524"/>
      <c r="X108" s="1524"/>
      <c r="Y108" s="1524"/>
      <c r="Z108" s="1524"/>
      <c r="AA108" s="1524"/>
      <c r="AB108" s="1524"/>
      <c r="AC108" s="1524"/>
      <c r="AD108" s="1525"/>
      <c r="AE108" s="1525"/>
      <c r="AF108" s="1525"/>
      <c r="AG108" s="1525"/>
      <c r="AH108" s="1525"/>
      <c r="AI108" s="1524"/>
      <c r="AJ108" s="1524"/>
      <c r="AK108" s="1524"/>
      <c r="AL108" s="1524"/>
      <c r="AM108" s="1524"/>
      <c r="AN108" s="1524"/>
      <c r="AO108" s="1524"/>
      <c r="AP108" s="1524"/>
      <c r="AQ108" s="1524"/>
      <c r="AR108" s="1524"/>
      <c r="AS108" s="1524"/>
      <c r="AT108" s="1524"/>
      <c r="AU108" s="1524"/>
      <c r="AV108" s="460"/>
      <c r="AW108" s="460"/>
    </row>
    <row r="109" spans="1:49" s="442" customFormat="1" ht="12.6" customHeight="1" x14ac:dyDescent="0.25">
      <c r="A109" s="1520" t="s">
        <v>3052</v>
      </c>
      <c r="B109" s="1521"/>
      <c r="C109" s="1521"/>
      <c r="D109" s="1521"/>
      <c r="E109" s="1521"/>
      <c r="F109" s="1521"/>
      <c r="G109" s="1521"/>
      <c r="H109" s="1521"/>
      <c r="I109" s="1521"/>
      <c r="J109" s="1521"/>
      <c r="K109" s="1521"/>
      <c r="L109" s="1521"/>
      <c r="M109" s="1521"/>
      <c r="N109" s="1521"/>
      <c r="O109" s="1521"/>
      <c r="P109" s="1521"/>
      <c r="Q109" s="1521"/>
      <c r="R109" s="1521"/>
      <c r="S109" s="1521"/>
      <c r="T109" s="1521"/>
      <c r="Z109" s="460"/>
      <c r="AA109" s="460"/>
      <c r="AB109" s="460"/>
      <c r="AC109" s="460"/>
      <c r="AD109" s="460"/>
      <c r="AS109" s="460"/>
      <c r="AT109" s="460"/>
      <c r="AU109" s="460"/>
      <c r="AV109" s="460"/>
      <c r="AW109" s="460"/>
    </row>
    <row r="110" spans="1:49" s="442" customFormat="1" ht="12.6" customHeight="1" x14ac:dyDescent="0.25">
      <c r="A110" s="1523"/>
      <c r="B110" s="1523"/>
      <c r="C110" s="1523"/>
      <c r="D110" s="1523"/>
      <c r="E110" s="1523"/>
      <c r="F110" s="1523"/>
      <c r="G110" s="1523"/>
      <c r="H110" s="1523"/>
      <c r="I110" s="1523"/>
      <c r="J110" s="1523"/>
      <c r="K110" s="1523"/>
      <c r="L110" s="1523"/>
      <c r="M110" s="1523"/>
      <c r="N110" s="1523"/>
      <c r="O110" s="1523"/>
      <c r="P110" s="1523"/>
      <c r="Q110" s="1523"/>
      <c r="R110" s="1523"/>
      <c r="S110" s="1523"/>
      <c r="T110" s="1523"/>
      <c r="U110" s="1524"/>
      <c r="V110" s="1524"/>
      <c r="W110" s="1524"/>
      <c r="X110" s="1524"/>
      <c r="Y110" s="1524"/>
      <c r="Z110" s="1524"/>
      <c r="AA110" s="1524"/>
      <c r="AB110" s="1524"/>
      <c r="AC110" s="1524"/>
      <c r="AD110" s="1525"/>
      <c r="AE110" s="1525"/>
      <c r="AF110" s="1525"/>
      <c r="AG110" s="1525"/>
      <c r="AH110" s="1525"/>
      <c r="AI110" s="1524"/>
      <c r="AJ110" s="1524"/>
      <c r="AK110" s="1524"/>
      <c r="AL110" s="1524"/>
      <c r="AM110" s="1524"/>
      <c r="AN110" s="1524"/>
      <c r="AO110" s="1524"/>
      <c r="AP110" s="1524"/>
      <c r="AQ110" s="1524"/>
      <c r="AR110" s="1524"/>
      <c r="AS110" s="1524"/>
      <c r="AT110" s="1524"/>
      <c r="AU110" s="1524"/>
      <c r="AV110" s="460"/>
      <c r="AW110" s="460"/>
    </row>
    <row r="111" spans="1:49" s="442" customFormat="1" ht="12.6" customHeight="1" x14ac:dyDescent="0.25">
      <c r="A111" s="1523"/>
      <c r="B111" s="1523"/>
      <c r="C111" s="1523"/>
      <c r="D111" s="1523"/>
      <c r="E111" s="1523"/>
      <c r="F111" s="1523"/>
      <c r="G111" s="1523"/>
      <c r="H111" s="1523"/>
      <c r="I111" s="1523"/>
      <c r="J111" s="1523"/>
      <c r="K111" s="1523"/>
      <c r="L111" s="1523"/>
      <c r="M111" s="1523"/>
      <c r="N111" s="1523"/>
      <c r="O111" s="1523"/>
      <c r="P111" s="1523"/>
      <c r="Q111" s="1523"/>
      <c r="R111" s="1523"/>
      <c r="S111" s="1523"/>
      <c r="T111" s="1523"/>
      <c r="U111" s="1524"/>
      <c r="V111" s="1524"/>
      <c r="W111" s="1524"/>
      <c r="X111" s="1524"/>
      <c r="Y111" s="1524"/>
      <c r="Z111" s="1524"/>
      <c r="AA111" s="1524"/>
      <c r="AB111" s="1524"/>
      <c r="AC111" s="1524"/>
      <c r="AD111" s="1525"/>
      <c r="AE111" s="1525"/>
      <c r="AF111" s="1525"/>
      <c r="AG111" s="1525"/>
      <c r="AH111" s="1525"/>
      <c r="AI111" s="1524"/>
      <c r="AJ111" s="1524"/>
      <c r="AK111" s="1524"/>
      <c r="AL111" s="1524"/>
      <c r="AM111" s="1524"/>
      <c r="AN111" s="1524"/>
      <c r="AO111" s="1524"/>
      <c r="AP111" s="1524"/>
      <c r="AQ111" s="1524"/>
      <c r="AR111" s="1524"/>
      <c r="AS111" s="1524"/>
      <c r="AT111" s="1524"/>
      <c r="AU111" s="1524"/>
      <c r="AV111" s="460"/>
      <c r="AW111" s="460"/>
    </row>
    <row r="112" spans="1:49" s="442" customFormat="1" ht="12.6" customHeight="1" x14ac:dyDescent="0.25">
      <c r="A112" s="1526"/>
      <c r="B112" s="1526"/>
      <c r="C112" s="460"/>
      <c r="D112" s="460"/>
      <c r="E112" s="460"/>
      <c r="F112" s="460"/>
      <c r="G112" s="460"/>
      <c r="H112" s="460"/>
      <c r="I112" s="460"/>
      <c r="J112" s="460"/>
      <c r="K112" s="460"/>
      <c r="L112" s="460"/>
      <c r="M112" s="460"/>
      <c r="N112" s="460"/>
      <c r="O112" s="460"/>
      <c r="P112" s="460"/>
      <c r="Q112" s="460"/>
      <c r="R112" s="460"/>
      <c r="S112" s="460"/>
      <c r="T112" s="460"/>
      <c r="U112" s="460"/>
      <c r="V112" s="460"/>
      <c r="W112" s="460"/>
      <c r="X112" s="460"/>
      <c r="Y112" s="460"/>
      <c r="Z112" s="460"/>
      <c r="AA112" s="460"/>
      <c r="AB112" s="460"/>
      <c r="AC112" s="460"/>
      <c r="AD112" s="460"/>
      <c r="AE112" s="460"/>
      <c r="AF112" s="460"/>
      <c r="AL112" s="460"/>
      <c r="AM112" s="460"/>
      <c r="AN112" s="460"/>
      <c r="AO112" s="460"/>
      <c r="AP112" s="460"/>
      <c r="AQ112" s="460"/>
      <c r="AR112" s="460"/>
      <c r="AS112" s="460"/>
      <c r="AT112" s="460"/>
      <c r="AU112" s="460"/>
      <c r="AV112" s="460"/>
      <c r="AW112" s="460"/>
    </row>
    <row r="113" spans="1:49" s="442" customFormat="1" ht="12.6" customHeight="1" x14ac:dyDescent="0.25">
      <c r="A113" s="1499" t="s">
        <v>3053</v>
      </c>
      <c r="B113" s="1499"/>
      <c r="C113" s="1499"/>
      <c r="D113" s="1499"/>
      <c r="E113" s="1499"/>
      <c r="F113" s="1499"/>
      <c r="G113" s="1499"/>
      <c r="H113" s="1499"/>
      <c r="I113" s="1499"/>
      <c r="J113" s="1499"/>
      <c r="K113" s="1499"/>
      <c r="L113" s="1499"/>
      <c r="M113" s="1499"/>
      <c r="N113" s="1499"/>
      <c r="O113" s="1499"/>
      <c r="P113" s="1499"/>
      <c r="Q113" s="1499"/>
      <c r="R113" s="1499"/>
      <c r="S113" s="1499"/>
      <c r="T113" s="1499"/>
      <c r="U113" s="1499"/>
      <c r="V113" s="1499"/>
      <c r="W113" s="1499"/>
      <c r="X113" s="1499"/>
      <c r="Y113" s="1499"/>
      <c r="Z113" s="1499"/>
      <c r="AA113" s="1499"/>
      <c r="AB113" s="1499"/>
      <c r="AC113" s="1499"/>
      <c r="AD113" s="1499"/>
      <c r="AE113" s="1499"/>
      <c r="AF113" s="1499"/>
      <c r="AG113" s="1499"/>
      <c r="AH113" s="1499"/>
      <c r="AI113" s="1499"/>
      <c r="AJ113" s="1499"/>
      <c r="AK113" s="1499"/>
      <c r="AL113" s="1499"/>
      <c r="AM113" s="1499"/>
      <c r="AN113" s="1499"/>
      <c r="AO113" s="1499"/>
      <c r="AP113" s="1499"/>
      <c r="AQ113" s="1499"/>
      <c r="AR113" s="1499"/>
      <c r="AS113" s="1499"/>
      <c r="AT113" s="1499"/>
      <c r="AU113" s="1499"/>
      <c r="AV113" s="1499"/>
      <c r="AW113" s="1499"/>
    </row>
    <row r="114" spans="1:49" s="442" customFormat="1" ht="12.6" customHeight="1" x14ac:dyDescent="0.25">
      <c r="A114" s="457" t="s">
        <v>3054</v>
      </c>
      <c r="B114" s="457"/>
      <c r="C114" s="457"/>
      <c r="D114" s="457"/>
      <c r="E114" s="457"/>
      <c r="F114" s="457"/>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AN114" s="457"/>
      <c r="AO114" s="457"/>
      <c r="AP114" s="457"/>
      <c r="AQ114" s="457"/>
      <c r="AR114" s="457"/>
      <c r="AS114" s="457"/>
      <c r="AT114" s="457"/>
      <c r="AU114" s="457"/>
      <c r="AV114" s="457"/>
      <c r="AW114" s="457"/>
    </row>
    <row r="115" spans="1:49" s="442" customFormat="1" ht="12.6" customHeight="1" x14ac:dyDescent="0.25">
      <c r="A115" s="457" t="s">
        <v>3032</v>
      </c>
      <c r="B115" s="457"/>
      <c r="C115" s="457"/>
      <c r="D115" s="457"/>
      <c r="E115" s="457"/>
      <c r="F115" s="457"/>
      <c r="G115" s="457"/>
      <c r="H115" s="457"/>
      <c r="I115" s="457"/>
      <c r="J115" s="457"/>
      <c r="K115" s="457"/>
      <c r="L115" s="457"/>
      <c r="M115" s="457"/>
      <c r="N115" s="457"/>
      <c r="O115" s="457"/>
      <c r="P115" s="457"/>
      <c r="Q115" s="457"/>
      <c r="R115" s="457"/>
      <c r="S115" s="457"/>
      <c r="T115" s="457"/>
      <c r="U115" s="457"/>
      <c r="V115" s="457"/>
      <c r="W115" s="457"/>
      <c r="X115" s="457"/>
      <c r="Y115" s="457"/>
      <c r="Z115" s="457"/>
      <c r="AA115" s="457"/>
      <c r="AB115" s="457"/>
      <c r="AC115" s="457"/>
      <c r="AD115" s="457"/>
      <c r="AE115" s="457"/>
      <c r="AF115" s="457"/>
      <c r="AG115" s="457"/>
      <c r="AH115" s="457"/>
      <c r="AI115" s="457"/>
      <c r="AJ115" s="457"/>
      <c r="AK115" s="457"/>
      <c r="AL115" s="457"/>
      <c r="AM115" s="457"/>
      <c r="AN115" s="457"/>
      <c r="AO115" s="457"/>
      <c r="AP115" s="457"/>
      <c r="AQ115" s="457"/>
      <c r="AR115" s="457"/>
      <c r="AS115" s="457"/>
      <c r="AT115" s="457"/>
      <c r="AU115" s="457"/>
      <c r="AV115" s="457"/>
      <c r="AW115" s="457"/>
    </row>
    <row r="116" spans="1:49" s="442" customFormat="1" ht="60" customHeight="1" x14ac:dyDescent="0.25">
      <c r="A116" s="1500"/>
      <c r="B116" s="1501"/>
      <c r="C116" s="1501"/>
      <c r="D116" s="1501"/>
      <c r="E116" s="1501"/>
      <c r="F116" s="1501"/>
      <c r="G116" s="1501"/>
      <c r="H116" s="1501"/>
      <c r="I116" s="1501"/>
      <c r="J116" s="1501"/>
      <c r="K116" s="1501"/>
      <c r="L116" s="1501"/>
      <c r="M116" s="1501"/>
      <c r="N116" s="1501"/>
      <c r="O116" s="1501"/>
      <c r="P116" s="1501"/>
      <c r="Q116" s="1501"/>
      <c r="R116" s="1501"/>
      <c r="S116" s="1501"/>
      <c r="T116" s="1501"/>
      <c r="U116" s="1501"/>
      <c r="V116" s="1501"/>
      <c r="W116" s="1501"/>
      <c r="X116" s="1501"/>
      <c r="Y116" s="1501"/>
      <c r="Z116" s="1501"/>
      <c r="AA116" s="1501"/>
      <c r="AB116" s="1501"/>
      <c r="AC116" s="1501"/>
      <c r="AD116" s="1501"/>
      <c r="AE116" s="1501"/>
      <c r="AF116" s="1501"/>
      <c r="AG116" s="1501"/>
      <c r="AH116" s="1501"/>
      <c r="AI116" s="1501"/>
      <c r="AJ116" s="1501"/>
      <c r="AK116" s="1501"/>
      <c r="AL116" s="1501"/>
      <c r="AM116" s="1501"/>
      <c r="AN116" s="1501"/>
      <c r="AO116" s="1501"/>
      <c r="AP116" s="1501"/>
      <c r="AQ116" s="1501"/>
      <c r="AR116" s="1501"/>
      <c r="AS116" s="1501"/>
      <c r="AT116" s="1501"/>
      <c r="AU116" s="1501"/>
      <c r="AV116" s="1501"/>
      <c r="AW116" s="1502"/>
    </row>
    <row r="117" spans="1:49" s="442" customFormat="1" ht="12.6" customHeight="1" x14ac:dyDescent="0.25">
      <c r="A117" s="457" t="s">
        <v>3055</v>
      </c>
      <c r="B117" s="457"/>
      <c r="C117" s="457"/>
      <c r="D117" s="457"/>
      <c r="E117" s="457"/>
      <c r="F117" s="457"/>
      <c r="G117" s="457"/>
      <c r="H117" s="457"/>
      <c r="I117" s="457"/>
      <c r="J117" s="457"/>
      <c r="K117" s="457"/>
      <c r="L117" s="457"/>
      <c r="M117" s="457"/>
      <c r="N117" s="457"/>
      <c r="O117" s="457"/>
      <c r="P117" s="457"/>
      <c r="Q117" s="457"/>
      <c r="R117" s="457"/>
      <c r="S117" s="457"/>
      <c r="T117" s="457"/>
      <c r="U117" s="457"/>
      <c r="V117" s="457"/>
      <c r="W117" s="457"/>
      <c r="X117" s="457"/>
      <c r="Y117" s="457"/>
      <c r="Z117" s="457"/>
      <c r="AA117" s="457"/>
      <c r="AB117" s="457"/>
      <c r="AC117" s="457"/>
      <c r="AD117" s="457"/>
      <c r="AE117" s="457"/>
      <c r="AF117" s="457"/>
      <c r="AG117" s="457"/>
      <c r="AH117" s="457"/>
      <c r="AI117" s="457"/>
      <c r="AJ117" s="457"/>
      <c r="AK117" s="457"/>
      <c r="AL117" s="457"/>
      <c r="AM117" s="457"/>
      <c r="AN117" s="457"/>
      <c r="AO117" s="457"/>
      <c r="AP117" s="457"/>
      <c r="AQ117" s="457"/>
      <c r="AR117" s="457"/>
      <c r="AS117" s="457"/>
      <c r="AT117" s="457"/>
      <c r="AU117" s="457"/>
      <c r="AV117" s="457"/>
      <c r="AW117" s="457"/>
    </row>
    <row r="118" spans="1:49" s="442" customFormat="1" ht="12.6" customHeight="1" x14ac:dyDescent="0.25">
      <c r="A118" s="457" t="s">
        <v>3032</v>
      </c>
      <c r="B118" s="457"/>
      <c r="C118" s="457"/>
      <c r="D118" s="457"/>
      <c r="E118" s="457"/>
      <c r="F118" s="457"/>
      <c r="G118" s="457"/>
      <c r="H118" s="457"/>
      <c r="I118" s="457"/>
      <c r="J118" s="457"/>
      <c r="K118" s="457"/>
      <c r="L118" s="457"/>
      <c r="M118" s="457"/>
      <c r="N118" s="457"/>
      <c r="O118" s="457"/>
      <c r="P118" s="457"/>
      <c r="Q118" s="457"/>
      <c r="R118" s="457"/>
      <c r="S118" s="457"/>
      <c r="T118" s="457"/>
      <c r="U118" s="457"/>
      <c r="V118" s="457"/>
      <c r="W118" s="457"/>
      <c r="X118" s="457"/>
      <c r="Y118" s="457"/>
      <c r="Z118" s="457"/>
      <c r="AA118" s="457"/>
      <c r="AB118" s="457"/>
      <c r="AC118" s="457"/>
      <c r="AD118" s="457"/>
      <c r="AE118" s="457"/>
      <c r="AF118" s="457"/>
      <c r="AG118" s="457"/>
      <c r="AH118" s="457"/>
      <c r="AI118" s="457"/>
      <c r="AJ118" s="457"/>
      <c r="AK118" s="457"/>
      <c r="AL118" s="457"/>
      <c r="AM118" s="457"/>
      <c r="AN118" s="457"/>
      <c r="AO118" s="457"/>
      <c r="AP118" s="457"/>
      <c r="AQ118" s="457"/>
      <c r="AR118" s="457"/>
      <c r="AS118" s="457"/>
      <c r="AT118" s="457"/>
      <c r="AU118" s="457"/>
      <c r="AV118" s="457"/>
      <c r="AW118" s="457"/>
    </row>
    <row r="119" spans="1:49" s="442" customFormat="1" ht="60" customHeight="1" x14ac:dyDescent="0.25">
      <c r="A119" s="1500"/>
      <c r="B119" s="1501"/>
      <c r="C119" s="1501"/>
      <c r="D119" s="1501"/>
      <c r="E119" s="1501"/>
      <c r="F119" s="1501"/>
      <c r="G119" s="1501"/>
      <c r="H119" s="1501"/>
      <c r="I119" s="1501"/>
      <c r="J119" s="1501"/>
      <c r="K119" s="1501"/>
      <c r="L119" s="1501"/>
      <c r="M119" s="1501"/>
      <c r="N119" s="1501"/>
      <c r="O119" s="1501"/>
      <c r="P119" s="1501"/>
      <c r="Q119" s="1501"/>
      <c r="R119" s="1501"/>
      <c r="S119" s="1501"/>
      <c r="T119" s="1501"/>
      <c r="U119" s="1501"/>
      <c r="V119" s="1501"/>
      <c r="W119" s="1501"/>
      <c r="X119" s="1501"/>
      <c r="Y119" s="1501"/>
      <c r="Z119" s="1501"/>
      <c r="AA119" s="1501"/>
      <c r="AB119" s="1501"/>
      <c r="AC119" s="1501"/>
      <c r="AD119" s="1501"/>
      <c r="AE119" s="1501"/>
      <c r="AF119" s="1501"/>
      <c r="AG119" s="1501"/>
      <c r="AH119" s="1501"/>
      <c r="AI119" s="1501"/>
      <c r="AJ119" s="1501"/>
      <c r="AK119" s="1501"/>
      <c r="AL119" s="1501"/>
      <c r="AM119" s="1501"/>
      <c r="AN119" s="1501"/>
      <c r="AO119" s="1501"/>
      <c r="AP119" s="1501"/>
      <c r="AQ119" s="1501"/>
      <c r="AR119" s="1501"/>
      <c r="AS119" s="1501"/>
      <c r="AT119" s="1501"/>
      <c r="AU119" s="1501"/>
      <c r="AV119" s="1501"/>
      <c r="AW119" s="1502"/>
    </row>
    <row r="120" spans="1:49" s="442" customFormat="1" ht="12.6" customHeight="1" x14ac:dyDescent="0.25">
      <c r="A120" s="457" t="s">
        <v>3056</v>
      </c>
      <c r="B120" s="457"/>
      <c r="C120" s="457"/>
      <c r="D120" s="457"/>
      <c r="E120" s="457"/>
      <c r="F120" s="457"/>
      <c r="G120" s="457"/>
      <c r="H120" s="457"/>
      <c r="I120" s="457"/>
      <c r="J120" s="457"/>
      <c r="K120" s="457"/>
      <c r="L120" s="457"/>
      <c r="M120" s="457"/>
      <c r="N120" s="457"/>
      <c r="O120" s="457"/>
      <c r="P120" s="457"/>
      <c r="Q120" s="457"/>
      <c r="R120" s="457"/>
      <c r="S120" s="457"/>
      <c r="T120" s="457"/>
      <c r="U120" s="457"/>
      <c r="V120" s="457"/>
      <c r="W120" s="457"/>
      <c r="X120" s="457"/>
      <c r="Y120" s="457"/>
      <c r="Z120" s="457"/>
      <c r="AA120" s="457"/>
      <c r="AB120" s="457"/>
      <c r="AC120" s="457"/>
      <c r="AD120" s="457"/>
      <c r="AE120" s="457"/>
      <c r="AF120" s="457"/>
      <c r="AG120" s="457"/>
      <c r="AH120" s="457"/>
      <c r="AI120" s="457"/>
      <c r="AJ120" s="457"/>
      <c r="AK120" s="457"/>
      <c r="AL120" s="457"/>
      <c r="AM120" s="457"/>
      <c r="AN120" s="457"/>
      <c r="AO120" s="457"/>
      <c r="AP120" s="457"/>
      <c r="AQ120" s="457"/>
      <c r="AR120" s="457"/>
      <c r="AS120" s="457"/>
      <c r="AT120" s="457"/>
      <c r="AU120" s="457"/>
      <c r="AV120" s="457"/>
      <c r="AW120" s="457"/>
    </row>
    <row r="121" spans="1:49" s="442" customFormat="1" ht="12.6" customHeight="1" x14ac:dyDescent="0.25">
      <c r="A121" s="457" t="s">
        <v>3032</v>
      </c>
      <c r="B121" s="457"/>
      <c r="C121" s="457"/>
      <c r="D121" s="457"/>
      <c r="E121" s="457"/>
      <c r="F121" s="457"/>
      <c r="G121" s="457"/>
      <c r="H121" s="457"/>
      <c r="I121" s="457"/>
      <c r="J121" s="457"/>
      <c r="K121" s="457"/>
      <c r="L121" s="457"/>
      <c r="M121" s="457"/>
      <c r="N121" s="457"/>
      <c r="O121" s="457"/>
      <c r="P121" s="457"/>
      <c r="Q121" s="457"/>
      <c r="R121" s="457"/>
      <c r="S121" s="457"/>
      <c r="T121" s="457"/>
      <c r="U121" s="457"/>
      <c r="V121" s="457"/>
      <c r="W121" s="457"/>
      <c r="X121" s="457"/>
      <c r="Y121" s="457"/>
      <c r="Z121" s="457"/>
      <c r="AA121" s="457"/>
      <c r="AB121" s="457"/>
      <c r="AC121" s="457"/>
      <c r="AD121" s="457"/>
      <c r="AE121" s="457"/>
      <c r="AF121" s="457"/>
      <c r="AG121" s="457"/>
      <c r="AH121" s="457"/>
      <c r="AI121" s="457"/>
      <c r="AJ121" s="457"/>
      <c r="AK121" s="457"/>
      <c r="AL121" s="457"/>
      <c r="AM121" s="457"/>
      <c r="AN121" s="457"/>
      <c r="AO121" s="457"/>
      <c r="AP121" s="457"/>
      <c r="AQ121" s="457"/>
      <c r="AR121" s="457"/>
      <c r="AS121" s="457"/>
      <c r="AT121" s="457"/>
      <c r="AU121" s="457"/>
      <c r="AV121" s="457"/>
      <c r="AW121" s="457"/>
    </row>
    <row r="122" spans="1:49" s="442" customFormat="1" ht="60" customHeight="1" x14ac:dyDescent="0.25">
      <c r="A122" s="1500"/>
      <c r="B122" s="1501"/>
      <c r="C122" s="1501"/>
      <c r="D122" s="1501"/>
      <c r="E122" s="1501"/>
      <c r="F122" s="1501"/>
      <c r="G122" s="1501"/>
      <c r="H122" s="1501"/>
      <c r="I122" s="1501"/>
      <c r="J122" s="1501"/>
      <c r="K122" s="1501"/>
      <c r="L122" s="1501"/>
      <c r="M122" s="1501"/>
      <c r="N122" s="1501"/>
      <c r="O122" s="1501"/>
      <c r="P122" s="1501"/>
      <c r="Q122" s="1501"/>
      <c r="R122" s="1501"/>
      <c r="S122" s="1501"/>
      <c r="T122" s="1501"/>
      <c r="U122" s="1501"/>
      <c r="V122" s="1501"/>
      <c r="W122" s="1501"/>
      <c r="X122" s="1501"/>
      <c r="Y122" s="1501"/>
      <c r="Z122" s="1501"/>
      <c r="AA122" s="1501"/>
      <c r="AB122" s="1501"/>
      <c r="AC122" s="1501"/>
      <c r="AD122" s="1501"/>
      <c r="AE122" s="1501"/>
      <c r="AF122" s="1501"/>
      <c r="AG122" s="1501"/>
      <c r="AH122" s="1501"/>
      <c r="AI122" s="1501"/>
      <c r="AJ122" s="1501"/>
      <c r="AK122" s="1501"/>
      <c r="AL122" s="1501"/>
      <c r="AM122" s="1501"/>
      <c r="AN122" s="1501"/>
      <c r="AO122" s="1501"/>
      <c r="AP122" s="1501"/>
      <c r="AQ122" s="1501"/>
      <c r="AR122" s="1501"/>
      <c r="AS122" s="1501"/>
      <c r="AT122" s="1501"/>
      <c r="AU122" s="1501"/>
      <c r="AV122" s="1501"/>
      <c r="AW122" s="1502"/>
    </row>
    <row r="123" spans="1:49" s="442" customFormat="1" ht="12.6" customHeight="1" x14ac:dyDescent="0.25">
      <c r="A123" s="433" t="s">
        <v>3018</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c r="AJ123" s="434"/>
      <c r="AK123" s="434"/>
      <c r="AL123" s="434"/>
      <c r="AM123" s="434"/>
      <c r="AN123" s="434"/>
      <c r="AO123" s="434"/>
      <c r="AP123" s="434"/>
      <c r="AQ123" s="434"/>
      <c r="AR123" s="434"/>
      <c r="AS123" s="434"/>
      <c r="AT123" s="434"/>
      <c r="AU123" s="434"/>
      <c r="AV123" s="434"/>
      <c r="AW123" s="434"/>
    </row>
    <row r="124" spans="1:49" s="442" customFormat="1" ht="12.6" customHeight="1" x14ac:dyDescent="0.25">
      <c r="A124" s="433" t="s">
        <v>3019</v>
      </c>
      <c r="B124" s="435"/>
      <c r="C124" s="435" t="str">
        <f>$C$2</f>
        <v>Temperament s r.o.</v>
      </c>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46"/>
      <c r="AA124" s="434"/>
      <c r="AB124" s="434" t="s">
        <v>909</v>
      </c>
      <c r="AC124" s="434"/>
      <c r="AD124" s="1506">
        <f t="shared" ref="AD124" si="2">$AD$2</f>
        <v>0</v>
      </c>
      <c r="AE124" s="1507"/>
      <c r="AF124" s="1507"/>
      <c r="AG124" s="1507"/>
      <c r="AH124" s="1507"/>
      <c r="AI124" s="1507"/>
      <c r="AJ124" s="1507"/>
      <c r="AK124" s="1508"/>
      <c r="AL124" s="434" t="s">
        <v>842</v>
      </c>
      <c r="AM124" s="434"/>
      <c r="AN124" s="1494">
        <f>VstupHlavička!$B$3</f>
        <v>0</v>
      </c>
      <c r="AO124" s="1495"/>
      <c r="AP124" s="1495"/>
      <c r="AQ124" s="1495"/>
      <c r="AR124" s="1495"/>
      <c r="AS124" s="1495"/>
      <c r="AT124" s="1495"/>
      <c r="AU124" s="1495"/>
      <c r="AV124" s="1495"/>
      <c r="AW124" s="1496"/>
    </row>
    <row r="125" spans="1:49" s="442" customFormat="1" ht="12.6" customHeight="1" x14ac:dyDescent="0.25">
      <c r="A125" s="461"/>
      <c r="B125" s="457"/>
      <c r="C125" s="457"/>
      <c r="D125" s="457"/>
      <c r="E125" s="457"/>
      <c r="F125" s="457"/>
      <c r="G125" s="457"/>
      <c r="H125" s="457"/>
      <c r="I125" s="457"/>
      <c r="J125" s="457"/>
      <c r="K125" s="457"/>
      <c r="L125" s="457"/>
      <c r="M125" s="457"/>
      <c r="N125" s="457"/>
      <c r="O125" s="457"/>
      <c r="P125" s="457"/>
      <c r="Q125" s="457"/>
      <c r="R125" s="457"/>
      <c r="S125" s="457"/>
      <c r="T125" s="457"/>
      <c r="U125" s="457"/>
      <c r="V125" s="457"/>
      <c r="W125" s="457"/>
      <c r="X125" s="457"/>
      <c r="Y125" s="457"/>
      <c r="Z125" s="457"/>
      <c r="AA125" s="457"/>
      <c r="AB125" s="457"/>
      <c r="AC125" s="457"/>
      <c r="AD125" s="457"/>
      <c r="AE125" s="457"/>
      <c r="AF125" s="457"/>
      <c r="AG125" s="457"/>
      <c r="AH125" s="457"/>
      <c r="AI125" s="457"/>
      <c r="AJ125" s="457"/>
      <c r="AK125" s="457"/>
      <c r="AL125" s="457"/>
      <c r="AM125" s="457"/>
      <c r="AN125" s="457"/>
      <c r="AO125" s="457"/>
      <c r="AP125" s="457"/>
      <c r="AQ125" s="457"/>
      <c r="AR125" s="457"/>
      <c r="AS125" s="457"/>
      <c r="AT125" s="457"/>
      <c r="AU125" s="457"/>
      <c r="AV125" s="457"/>
      <c r="AW125" s="457"/>
    </row>
    <row r="126" spans="1:49" s="442" customFormat="1" ht="12.6" customHeight="1" x14ac:dyDescent="0.25">
      <c r="A126" s="461" t="s">
        <v>3057</v>
      </c>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7"/>
      <c r="AR126" s="457"/>
      <c r="AS126" s="457"/>
      <c r="AT126" s="457"/>
      <c r="AU126" s="457"/>
      <c r="AV126" s="457"/>
      <c r="AW126" s="457"/>
    </row>
    <row r="127" spans="1:49" s="442" customFormat="1" ht="12.6" customHeight="1" x14ac:dyDescent="0.25">
      <c r="A127" s="457" t="s">
        <v>3032</v>
      </c>
      <c r="B127" s="457"/>
      <c r="C127" s="457"/>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57"/>
      <c r="AE127" s="457"/>
      <c r="AF127" s="457"/>
      <c r="AG127" s="457"/>
      <c r="AH127" s="457"/>
      <c r="AI127" s="457"/>
      <c r="AJ127" s="457"/>
      <c r="AK127" s="457"/>
      <c r="AL127" s="457"/>
      <c r="AM127" s="457"/>
      <c r="AN127" s="457"/>
      <c r="AO127" s="457"/>
      <c r="AP127" s="457"/>
      <c r="AQ127" s="457"/>
      <c r="AR127" s="457"/>
      <c r="AS127" s="457"/>
      <c r="AT127" s="457"/>
      <c r="AU127" s="457"/>
      <c r="AV127" s="457"/>
      <c r="AW127" s="457"/>
    </row>
    <row r="128" spans="1:49" s="442" customFormat="1" ht="30" customHeight="1" x14ac:dyDescent="0.25">
      <c r="A128" s="1500"/>
      <c r="B128" s="1501"/>
      <c r="C128" s="1501"/>
      <c r="D128" s="1501"/>
      <c r="E128" s="1501"/>
      <c r="F128" s="1501"/>
      <c r="G128" s="1501"/>
      <c r="H128" s="1501"/>
      <c r="I128" s="1501"/>
      <c r="J128" s="1501"/>
      <c r="K128" s="1501"/>
      <c r="L128" s="1501"/>
      <c r="M128" s="1501"/>
      <c r="N128" s="1501"/>
      <c r="O128" s="1501"/>
      <c r="P128" s="1501"/>
      <c r="Q128" s="1501"/>
      <c r="R128" s="1501"/>
      <c r="S128" s="1501"/>
      <c r="T128" s="1501"/>
      <c r="U128" s="1501"/>
      <c r="V128" s="1501"/>
      <c r="W128" s="1501"/>
      <c r="X128" s="1501"/>
      <c r="Y128" s="1501"/>
      <c r="Z128" s="1501"/>
      <c r="AA128" s="1501"/>
      <c r="AB128" s="1501"/>
      <c r="AC128" s="1501"/>
      <c r="AD128" s="1501"/>
      <c r="AE128" s="1501"/>
      <c r="AF128" s="1501"/>
      <c r="AG128" s="1501"/>
      <c r="AH128" s="1501"/>
      <c r="AI128" s="1501"/>
      <c r="AJ128" s="1501"/>
      <c r="AK128" s="1501"/>
      <c r="AL128" s="1501"/>
      <c r="AM128" s="1501"/>
      <c r="AN128" s="1501"/>
      <c r="AO128" s="1501"/>
      <c r="AP128" s="1501"/>
      <c r="AQ128" s="1501"/>
      <c r="AR128" s="1501"/>
      <c r="AS128" s="1501"/>
      <c r="AT128" s="1501"/>
      <c r="AU128" s="1501"/>
      <c r="AV128" s="1501"/>
      <c r="AW128" s="1502"/>
    </row>
    <row r="129" spans="1:49" s="442" customFormat="1" ht="12.6" customHeight="1" x14ac:dyDescent="0.25">
      <c r="A129" s="461" t="s">
        <v>3058</v>
      </c>
      <c r="B129" s="457"/>
      <c r="C129" s="457"/>
      <c r="D129" s="457"/>
      <c r="E129" s="457"/>
      <c r="F129" s="457"/>
      <c r="G129" s="457"/>
      <c r="H129" s="457"/>
      <c r="I129" s="457"/>
      <c r="J129" s="457"/>
      <c r="K129" s="457"/>
      <c r="L129" s="457"/>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c r="AH129" s="457"/>
      <c r="AI129" s="457"/>
      <c r="AJ129" s="457"/>
      <c r="AK129" s="457"/>
      <c r="AL129" s="457"/>
      <c r="AM129" s="457"/>
      <c r="AN129" s="457"/>
      <c r="AO129" s="457"/>
      <c r="AP129" s="457"/>
      <c r="AQ129" s="457"/>
      <c r="AR129" s="457"/>
      <c r="AS129" s="457"/>
      <c r="AT129" s="457"/>
      <c r="AU129" s="457"/>
      <c r="AV129" s="457"/>
      <c r="AW129" s="457"/>
    </row>
    <row r="130" spans="1:49" s="442" customFormat="1" ht="12.6" customHeight="1" x14ac:dyDescent="0.25">
      <c r="A130" s="461" t="s">
        <v>3059</v>
      </c>
      <c r="B130" s="457"/>
      <c r="C130" s="457"/>
      <c r="D130" s="457"/>
      <c r="E130" s="457"/>
      <c r="F130" s="457"/>
      <c r="G130" s="457"/>
      <c r="H130" s="457"/>
      <c r="I130" s="457"/>
      <c r="J130" s="457"/>
      <c r="K130" s="457"/>
      <c r="L130" s="457"/>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c r="AH130" s="457"/>
      <c r="AI130" s="457"/>
      <c r="AJ130" s="457"/>
      <c r="AK130" s="457"/>
      <c r="AL130" s="457"/>
      <c r="AM130" s="457"/>
      <c r="AN130" s="457"/>
      <c r="AO130" s="457"/>
      <c r="AP130" s="457"/>
      <c r="AQ130" s="457"/>
      <c r="AR130" s="457"/>
      <c r="AS130" s="457"/>
      <c r="AT130" s="457"/>
      <c r="AU130" s="457"/>
      <c r="AV130" s="457"/>
      <c r="AW130" s="457"/>
    </row>
    <row r="131" spans="1:49" s="442" customFormat="1" ht="12.6" customHeight="1" x14ac:dyDescent="0.25">
      <c r="A131" s="457" t="s">
        <v>3032</v>
      </c>
      <c r="B131" s="457"/>
      <c r="C131" s="457"/>
      <c r="D131" s="457"/>
      <c r="E131" s="457"/>
      <c r="F131" s="457"/>
      <c r="G131" s="457"/>
      <c r="H131" s="457"/>
      <c r="I131" s="457"/>
      <c r="J131" s="457"/>
      <c r="K131" s="457"/>
      <c r="L131" s="457"/>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c r="AH131" s="457"/>
      <c r="AI131" s="457"/>
      <c r="AJ131" s="457"/>
      <c r="AK131" s="457"/>
      <c r="AL131" s="457"/>
      <c r="AM131" s="457"/>
      <c r="AN131" s="457"/>
      <c r="AO131" s="457"/>
      <c r="AP131" s="457"/>
      <c r="AQ131" s="457"/>
      <c r="AR131" s="457"/>
      <c r="AS131" s="457"/>
      <c r="AT131" s="457"/>
      <c r="AU131" s="457"/>
      <c r="AV131" s="457"/>
      <c r="AW131" s="457"/>
    </row>
    <row r="132" spans="1:49" s="442" customFormat="1" ht="30" customHeight="1" x14ac:dyDescent="0.25">
      <c r="A132" s="1500"/>
      <c r="B132" s="1501"/>
      <c r="C132" s="1501"/>
      <c r="D132" s="1501"/>
      <c r="E132" s="1501"/>
      <c r="F132" s="1501"/>
      <c r="G132" s="1501"/>
      <c r="H132" s="1501"/>
      <c r="I132" s="1501"/>
      <c r="J132" s="1501"/>
      <c r="K132" s="1501"/>
      <c r="L132" s="1501"/>
      <c r="M132" s="1501"/>
      <c r="N132" s="1501"/>
      <c r="O132" s="1501"/>
      <c r="P132" s="1501"/>
      <c r="Q132" s="1501"/>
      <c r="R132" s="1501"/>
      <c r="S132" s="1501"/>
      <c r="T132" s="1501"/>
      <c r="U132" s="1501"/>
      <c r="V132" s="1501"/>
      <c r="W132" s="1501"/>
      <c r="X132" s="1501"/>
      <c r="Y132" s="1501"/>
      <c r="Z132" s="1501"/>
      <c r="AA132" s="1501"/>
      <c r="AB132" s="1501"/>
      <c r="AC132" s="1501"/>
      <c r="AD132" s="1501"/>
      <c r="AE132" s="1501"/>
      <c r="AF132" s="1501"/>
      <c r="AG132" s="1501"/>
      <c r="AH132" s="1501"/>
      <c r="AI132" s="1501"/>
      <c r="AJ132" s="1501"/>
      <c r="AK132" s="1501"/>
      <c r="AL132" s="1501"/>
      <c r="AM132" s="1501"/>
      <c r="AN132" s="1501"/>
      <c r="AO132" s="1501"/>
      <c r="AP132" s="1501"/>
      <c r="AQ132" s="1501"/>
      <c r="AR132" s="1501"/>
      <c r="AS132" s="1501"/>
      <c r="AT132" s="1501"/>
      <c r="AU132" s="1501"/>
      <c r="AV132" s="1501"/>
      <c r="AW132" s="1502"/>
    </row>
    <row r="133" spans="1:49" s="442" customFormat="1" ht="12.6" customHeight="1" x14ac:dyDescent="0.25">
      <c r="A133" s="1497" t="s">
        <v>3060</v>
      </c>
      <c r="B133" s="1498"/>
      <c r="C133" s="1498"/>
      <c r="D133" s="1498"/>
      <c r="E133" s="1498"/>
      <c r="F133" s="1498"/>
      <c r="G133" s="1498"/>
      <c r="H133" s="1498"/>
      <c r="I133" s="1498"/>
      <c r="J133" s="1498"/>
      <c r="K133" s="1498"/>
      <c r="L133" s="1498"/>
      <c r="M133" s="1498"/>
      <c r="N133" s="1498"/>
      <c r="O133" s="1498"/>
      <c r="P133" s="1498"/>
      <c r="Q133" s="1498"/>
      <c r="R133" s="1498"/>
      <c r="S133" s="1498"/>
      <c r="T133" s="1498"/>
      <c r="U133" s="1498"/>
      <c r="V133" s="1498"/>
      <c r="W133" s="1498"/>
      <c r="X133" s="1498"/>
      <c r="Y133" s="1498"/>
      <c r="Z133" s="1498"/>
      <c r="AA133" s="1498"/>
      <c r="AB133" s="1498"/>
      <c r="AC133" s="1498"/>
      <c r="AD133" s="1498"/>
      <c r="AE133" s="1498"/>
      <c r="AF133" s="1498"/>
      <c r="AG133" s="1498"/>
      <c r="AH133" s="1498"/>
      <c r="AI133" s="1498"/>
      <c r="AJ133" s="1498"/>
      <c r="AK133" s="1498"/>
      <c r="AL133" s="1498"/>
      <c r="AM133" s="1498"/>
      <c r="AN133" s="1498"/>
      <c r="AO133" s="1498"/>
      <c r="AP133" s="1498"/>
      <c r="AQ133" s="1498"/>
      <c r="AR133" s="1498"/>
      <c r="AS133" s="1498"/>
      <c r="AT133" s="1498"/>
      <c r="AU133" s="1498"/>
      <c r="AV133" s="1498"/>
      <c r="AW133" s="1498"/>
    </row>
    <row r="134" spans="1:49" s="442" customFormat="1" ht="12.6" customHeight="1" x14ac:dyDescent="0.25">
      <c r="A134" s="462"/>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3"/>
      <c r="AE134" s="463"/>
      <c r="AF134" s="463"/>
      <c r="AG134" s="463"/>
      <c r="AH134" s="463"/>
      <c r="AI134" s="463"/>
      <c r="AJ134" s="463"/>
      <c r="AK134" s="463"/>
      <c r="AL134" s="463"/>
      <c r="AM134" s="463"/>
      <c r="AN134" s="463"/>
      <c r="AO134" s="463"/>
      <c r="AP134" s="463"/>
      <c r="AQ134" s="463"/>
      <c r="AR134" s="463"/>
      <c r="AS134" s="463"/>
      <c r="AT134" s="463"/>
      <c r="AU134" s="463"/>
      <c r="AV134" s="463"/>
      <c r="AW134" s="463"/>
    </row>
    <row r="135" spans="1:49" s="442" customFormat="1" ht="12.6" customHeight="1" x14ac:dyDescent="0.25">
      <c r="A135" s="461" t="s">
        <v>3061</v>
      </c>
      <c r="B135" s="457"/>
      <c r="C135" s="457"/>
      <c r="D135" s="457"/>
      <c r="E135" s="457"/>
      <c r="F135" s="457"/>
      <c r="G135" s="457"/>
      <c r="H135" s="457"/>
      <c r="I135" s="457"/>
      <c r="J135" s="457"/>
      <c r="K135" s="457"/>
      <c r="L135" s="457"/>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c r="AH135" s="457"/>
      <c r="AI135" s="457"/>
      <c r="AJ135" s="457"/>
      <c r="AK135" s="457"/>
      <c r="AL135" s="457"/>
      <c r="AM135" s="457"/>
      <c r="AN135" s="457"/>
      <c r="AO135" s="457"/>
      <c r="AP135" s="457"/>
      <c r="AQ135" s="457"/>
      <c r="AR135" s="457"/>
      <c r="AS135" s="457"/>
      <c r="AT135" s="457"/>
      <c r="AU135" s="457"/>
      <c r="AV135" s="457"/>
      <c r="AW135" s="457"/>
    </row>
    <row r="136" spans="1:49" s="442" customFormat="1" ht="12.6" customHeight="1" x14ac:dyDescent="0.25">
      <c r="A136" s="457" t="s">
        <v>3032</v>
      </c>
      <c r="B136" s="457"/>
      <c r="C136" s="457"/>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c r="AH136" s="457"/>
      <c r="AI136" s="457"/>
      <c r="AJ136" s="457"/>
      <c r="AK136" s="457"/>
      <c r="AL136" s="457"/>
      <c r="AM136" s="457"/>
      <c r="AN136" s="457"/>
      <c r="AO136" s="457"/>
      <c r="AP136" s="457"/>
      <c r="AQ136" s="457"/>
      <c r="AR136" s="457"/>
      <c r="AS136" s="457"/>
      <c r="AT136" s="457"/>
      <c r="AU136" s="457"/>
      <c r="AV136" s="457"/>
      <c r="AW136" s="457"/>
    </row>
    <row r="137" spans="1:49" s="442" customFormat="1" ht="30" customHeight="1" x14ac:dyDescent="0.25">
      <c r="A137" s="1500"/>
      <c r="B137" s="1501"/>
      <c r="C137" s="1501"/>
      <c r="D137" s="1501"/>
      <c r="E137" s="1501"/>
      <c r="F137" s="1501"/>
      <c r="G137" s="1501"/>
      <c r="H137" s="1501"/>
      <c r="I137" s="1501"/>
      <c r="J137" s="1501"/>
      <c r="K137" s="1501"/>
      <c r="L137" s="1501"/>
      <c r="M137" s="1501"/>
      <c r="N137" s="1501"/>
      <c r="O137" s="1501"/>
      <c r="P137" s="1501"/>
      <c r="Q137" s="1501"/>
      <c r="R137" s="1501"/>
      <c r="S137" s="1501"/>
      <c r="T137" s="1501"/>
      <c r="U137" s="1501"/>
      <c r="V137" s="1501"/>
      <c r="W137" s="1501"/>
      <c r="X137" s="1501"/>
      <c r="Y137" s="1501"/>
      <c r="Z137" s="1501"/>
      <c r="AA137" s="1501"/>
      <c r="AB137" s="1501"/>
      <c r="AC137" s="1501"/>
      <c r="AD137" s="1501"/>
      <c r="AE137" s="1501"/>
      <c r="AF137" s="1501"/>
      <c r="AG137" s="1501"/>
      <c r="AH137" s="1501"/>
      <c r="AI137" s="1501"/>
      <c r="AJ137" s="1501"/>
      <c r="AK137" s="1501"/>
      <c r="AL137" s="1501"/>
      <c r="AM137" s="1501"/>
      <c r="AN137" s="1501"/>
      <c r="AO137" s="1501"/>
      <c r="AP137" s="1501"/>
      <c r="AQ137" s="1501"/>
      <c r="AR137" s="1501"/>
      <c r="AS137" s="1501"/>
      <c r="AT137" s="1501"/>
      <c r="AU137" s="1501"/>
      <c r="AV137" s="1501"/>
      <c r="AW137" s="1502"/>
    </row>
    <row r="138" spans="1:49" s="442" customFormat="1" ht="12.6" customHeight="1" x14ac:dyDescent="0.25">
      <c r="A138" s="461" t="s">
        <v>3062</v>
      </c>
      <c r="B138" s="457"/>
      <c r="C138" s="457"/>
      <c r="D138" s="457"/>
      <c r="E138" s="457"/>
      <c r="F138" s="457"/>
      <c r="G138" s="457"/>
      <c r="H138" s="457"/>
      <c r="I138" s="457"/>
      <c r="J138" s="457"/>
      <c r="K138" s="457"/>
      <c r="L138" s="457"/>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c r="AH138" s="457"/>
      <c r="AI138" s="457"/>
      <c r="AJ138" s="457"/>
      <c r="AK138" s="457"/>
      <c r="AL138" s="457"/>
      <c r="AM138" s="457"/>
      <c r="AN138" s="457"/>
      <c r="AO138" s="457"/>
      <c r="AP138" s="457"/>
      <c r="AQ138" s="457"/>
      <c r="AR138" s="457"/>
      <c r="AS138" s="457"/>
      <c r="AT138" s="457"/>
      <c r="AU138" s="457"/>
      <c r="AV138" s="457"/>
      <c r="AW138" s="457"/>
    </row>
    <row r="139" spans="1:49" s="442" customFormat="1" ht="12.6" customHeight="1" x14ac:dyDescent="0.25">
      <c r="A139" s="457" t="s">
        <v>3063</v>
      </c>
      <c r="B139" s="457"/>
      <c r="C139" s="457"/>
      <c r="D139" s="457"/>
      <c r="E139" s="457"/>
      <c r="F139" s="457"/>
      <c r="G139" s="457"/>
      <c r="H139" s="457"/>
      <c r="I139" s="457"/>
      <c r="J139" s="457"/>
      <c r="K139" s="457"/>
      <c r="L139" s="457"/>
      <c r="M139" s="457"/>
      <c r="N139" s="457"/>
      <c r="O139" s="457"/>
      <c r="P139" s="457"/>
      <c r="Q139" s="457"/>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c r="AO139" s="457"/>
      <c r="AP139" s="457"/>
      <c r="AQ139" s="457"/>
      <c r="AR139" s="457"/>
      <c r="AS139" s="457"/>
      <c r="AT139" s="457"/>
      <c r="AU139" s="457"/>
      <c r="AV139" s="457"/>
      <c r="AW139" s="457"/>
    </row>
    <row r="140" spans="1:49" s="442" customFormat="1" ht="12.6" customHeight="1" x14ac:dyDescent="0.25">
      <c r="A140" s="464"/>
      <c r="B140" s="465"/>
      <c r="C140" s="465"/>
      <c r="D140" s="465"/>
      <c r="E140" s="465"/>
      <c r="F140" s="465"/>
      <c r="G140" s="465"/>
      <c r="H140" s="465"/>
      <c r="I140" s="465"/>
      <c r="J140" s="465"/>
      <c r="K140" s="465"/>
      <c r="L140" s="465"/>
      <c r="M140" s="465"/>
      <c r="N140" s="465"/>
      <c r="O140" s="465"/>
      <c r="P140" s="465"/>
      <c r="Q140" s="465"/>
      <c r="R140" s="465"/>
      <c r="S140" s="466"/>
      <c r="T140" s="464"/>
      <c r="U140" s="465"/>
      <c r="V140" s="465"/>
      <c r="W140" s="465"/>
      <c r="X140" s="465"/>
      <c r="Y140" s="465"/>
      <c r="Z140" s="465"/>
      <c r="AA140" s="465"/>
      <c r="AB140" s="465"/>
      <c r="AC140" s="465"/>
      <c r="AD140" s="465"/>
      <c r="AE140" s="465"/>
      <c r="AF140" s="466"/>
      <c r="AG140" s="923" t="s">
        <v>1571</v>
      </c>
      <c r="AH140" s="849"/>
      <c r="AI140" s="849"/>
      <c r="AJ140" s="849"/>
      <c r="AK140" s="849"/>
      <c r="AL140" s="849"/>
      <c r="AM140" s="849"/>
      <c r="AN140" s="849"/>
      <c r="AO140" s="849"/>
      <c r="AP140" s="849"/>
      <c r="AQ140" s="849"/>
      <c r="AR140" s="849"/>
      <c r="AS140" s="849"/>
      <c r="AT140" s="849"/>
      <c r="AU140" s="849"/>
      <c r="AV140" s="849"/>
      <c r="AW140" s="986"/>
    </row>
    <row r="141" spans="1:49" s="442" customFormat="1" ht="12.6" customHeight="1" x14ac:dyDescent="0.25">
      <c r="A141" s="987" t="s">
        <v>468</v>
      </c>
      <c r="B141" s="988"/>
      <c r="C141" s="988"/>
      <c r="D141" s="988"/>
      <c r="E141" s="988"/>
      <c r="F141" s="988"/>
      <c r="G141" s="988"/>
      <c r="H141" s="988"/>
      <c r="I141" s="988"/>
      <c r="J141" s="988"/>
      <c r="K141" s="988"/>
      <c r="L141" s="988"/>
      <c r="M141" s="988"/>
      <c r="N141" s="988"/>
      <c r="O141" s="988"/>
      <c r="P141" s="988"/>
      <c r="Q141" s="988"/>
      <c r="R141" s="988"/>
      <c r="S141" s="992"/>
      <c r="T141" s="987" t="s">
        <v>815</v>
      </c>
      <c r="U141" s="988"/>
      <c r="V141" s="988"/>
      <c r="W141" s="988"/>
      <c r="X141" s="988"/>
      <c r="Y141" s="988"/>
      <c r="Z141" s="988"/>
      <c r="AA141" s="988"/>
      <c r="AB141" s="988"/>
      <c r="AC141" s="988"/>
      <c r="AD141" s="988"/>
      <c r="AE141" s="988"/>
      <c r="AF141" s="992"/>
      <c r="AG141" s="987" t="s">
        <v>1595</v>
      </c>
      <c r="AH141" s="988"/>
      <c r="AI141" s="988"/>
      <c r="AJ141" s="988"/>
      <c r="AK141" s="988"/>
      <c r="AL141" s="988"/>
      <c r="AM141" s="988"/>
      <c r="AN141" s="988"/>
      <c r="AO141" s="988"/>
      <c r="AP141" s="988"/>
      <c r="AQ141" s="988"/>
      <c r="AR141" s="988"/>
      <c r="AS141" s="988"/>
      <c r="AT141" s="988"/>
      <c r="AU141" s="988"/>
      <c r="AV141" s="988"/>
      <c r="AW141" s="992"/>
    </row>
    <row r="142" spans="1:49" s="442" customFormat="1" ht="12.6" customHeight="1" x14ac:dyDescent="0.25">
      <c r="A142" s="467"/>
      <c r="B142" s="468"/>
      <c r="C142" s="468"/>
      <c r="D142" s="468"/>
      <c r="E142" s="468"/>
      <c r="F142" s="468"/>
      <c r="G142" s="468"/>
      <c r="H142" s="468"/>
      <c r="I142" s="468"/>
      <c r="J142" s="468"/>
      <c r="K142" s="468"/>
      <c r="L142" s="468"/>
      <c r="M142" s="468"/>
      <c r="N142" s="468"/>
      <c r="O142" s="468"/>
      <c r="P142" s="468"/>
      <c r="Q142" s="468"/>
      <c r="R142" s="468"/>
      <c r="S142" s="469"/>
      <c r="T142" s="467"/>
      <c r="U142" s="468"/>
      <c r="V142" s="468"/>
      <c r="W142" s="468"/>
      <c r="X142" s="468"/>
      <c r="Y142" s="468"/>
      <c r="Z142" s="468"/>
      <c r="AA142" s="468"/>
      <c r="AB142" s="468"/>
      <c r="AC142" s="468"/>
      <c r="AD142" s="468"/>
      <c r="AE142" s="468"/>
      <c r="AF142" s="469"/>
      <c r="AG142" s="924" t="s">
        <v>1568</v>
      </c>
      <c r="AH142" s="925"/>
      <c r="AI142" s="925"/>
      <c r="AJ142" s="925"/>
      <c r="AK142" s="925"/>
      <c r="AL142" s="925"/>
      <c r="AM142" s="925"/>
      <c r="AN142" s="925"/>
      <c r="AO142" s="925"/>
      <c r="AP142" s="925"/>
      <c r="AQ142" s="925"/>
      <c r="AR142" s="925"/>
      <c r="AS142" s="925"/>
      <c r="AT142" s="925"/>
      <c r="AU142" s="925"/>
      <c r="AV142" s="925"/>
      <c r="AW142" s="993"/>
    </row>
    <row r="143" spans="1:49" s="442" customFormat="1" ht="12.6" customHeight="1" x14ac:dyDescent="0.25">
      <c r="A143" s="1089" t="s">
        <v>540</v>
      </c>
      <c r="B143" s="1089"/>
      <c r="C143" s="1089"/>
      <c r="D143" s="1089"/>
      <c r="E143" s="1089"/>
      <c r="F143" s="1089"/>
      <c r="G143" s="1089"/>
      <c r="H143" s="1089"/>
      <c r="I143" s="1089"/>
      <c r="J143" s="1089"/>
      <c r="K143" s="1089"/>
      <c r="L143" s="1089"/>
      <c r="M143" s="1089"/>
      <c r="N143" s="1089"/>
      <c r="O143" s="1089"/>
      <c r="P143" s="1089"/>
      <c r="Q143" s="1089"/>
      <c r="R143" s="1089"/>
      <c r="S143" s="1090"/>
      <c r="T143" s="865"/>
      <c r="U143" s="865"/>
      <c r="V143" s="865"/>
      <c r="W143" s="865"/>
      <c r="X143" s="865"/>
      <c r="Y143" s="865"/>
      <c r="Z143" s="865"/>
      <c r="AA143" s="865"/>
      <c r="AB143" s="865"/>
      <c r="AC143" s="865"/>
      <c r="AD143" s="865"/>
      <c r="AE143" s="865"/>
      <c r="AF143" s="865"/>
      <c r="AG143" s="865"/>
      <c r="AH143" s="865"/>
      <c r="AI143" s="865"/>
      <c r="AJ143" s="865"/>
      <c r="AK143" s="865"/>
      <c r="AL143" s="865"/>
      <c r="AM143" s="865"/>
      <c r="AN143" s="865"/>
      <c r="AO143" s="865"/>
      <c r="AP143" s="865"/>
      <c r="AQ143" s="865"/>
      <c r="AR143" s="865"/>
      <c r="AS143" s="865"/>
      <c r="AT143" s="865"/>
      <c r="AU143" s="865"/>
      <c r="AV143" s="865"/>
      <c r="AW143" s="961"/>
    </row>
    <row r="144" spans="1:49" s="442" customFormat="1" ht="12.6" customHeight="1" x14ac:dyDescent="0.25">
      <c r="A144" s="451" t="s">
        <v>1656</v>
      </c>
      <c r="B144" s="452"/>
      <c r="C144" s="452"/>
      <c r="D144" s="452"/>
      <c r="E144" s="452"/>
      <c r="F144" s="452"/>
      <c r="G144" s="452"/>
      <c r="H144" s="452"/>
      <c r="I144" s="452"/>
      <c r="J144" s="452"/>
      <c r="K144" s="452"/>
      <c r="L144" s="452"/>
      <c r="M144" s="452"/>
      <c r="N144" s="452"/>
      <c r="O144" s="452"/>
      <c r="P144" s="452"/>
      <c r="Q144" s="452"/>
      <c r="R144" s="452"/>
      <c r="S144" s="453"/>
      <c r="T144" s="964"/>
      <c r="U144" s="965"/>
      <c r="V144" s="965"/>
      <c r="W144" s="965"/>
      <c r="X144" s="965"/>
      <c r="Y144" s="965"/>
      <c r="Z144" s="965"/>
      <c r="AA144" s="965"/>
      <c r="AB144" s="965"/>
      <c r="AC144" s="965"/>
      <c r="AD144" s="965"/>
      <c r="AE144" s="965"/>
      <c r="AF144" s="966"/>
      <c r="AG144" s="865"/>
      <c r="AH144" s="865"/>
      <c r="AI144" s="865"/>
      <c r="AJ144" s="865"/>
      <c r="AK144" s="865"/>
      <c r="AL144" s="865"/>
      <c r="AM144" s="865"/>
      <c r="AN144" s="865"/>
      <c r="AO144" s="865"/>
      <c r="AP144" s="865"/>
      <c r="AQ144" s="865"/>
      <c r="AR144" s="865"/>
      <c r="AS144" s="865"/>
      <c r="AT144" s="865"/>
      <c r="AU144" s="865"/>
      <c r="AV144" s="865"/>
      <c r="AW144" s="865"/>
    </row>
    <row r="145" spans="1:49" s="442" customFormat="1" ht="12.6" customHeight="1" x14ac:dyDescent="0.25">
      <c r="A145" s="454" t="s">
        <v>1658</v>
      </c>
      <c r="B145" s="455"/>
      <c r="C145" s="455"/>
      <c r="D145" s="455"/>
      <c r="E145" s="455"/>
      <c r="F145" s="455"/>
      <c r="G145" s="455"/>
      <c r="H145" s="455"/>
      <c r="I145" s="455"/>
      <c r="J145" s="455"/>
      <c r="K145" s="455"/>
      <c r="L145" s="455"/>
      <c r="M145" s="455"/>
      <c r="N145" s="455"/>
      <c r="O145" s="455"/>
      <c r="P145" s="455"/>
      <c r="Q145" s="455"/>
      <c r="R145" s="455"/>
      <c r="S145" s="456"/>
      <c r="T145" s="970"/>
      <c r="U145" s="971"/>
      <c r="V145" s="971"/>
      <c r="W145" s="971"/>
      <c r="X145" s="971"/>
      <c r="Y145" s="971"/>
      <c r="Z145" s="971"/>
      <c r="AA145" s="971"/>
      <c r="AB145" s="971"/>
      <c r="AC145" s="971"/>
      <c r="AD145" s="971"/>
      <c r="AE145" s="971"/>
      <c r="AF145" s="972"/>
      <c r="AG145" s="865"/>
      <c r="AH145" s="865"/>
      <c r="AI145" s="865"/>
      <c r="AJ145" s="865"/>
      <c r="AK145" s="865"/>
      <c r="AL145" s="865"/>
      <c r="AM145" s="865"/>
      <c r="AN145" s="865"/>
      <c r="AO145" s="865"/>
      <c r="AP145" s="865"/>
      <c r="AQ145" s="865"/>
      <c r="AR145" s="865"/>
      <c r="AS145" s="865"/>
      <c r="AT145" s="865"/>
      <c r="AU145" s="865"/>
      <c r="AV145" s="865"/>
      <c r="AW145" s="865"/>
    </row>
    <row r="146" spans="1:49" s="442" customFormat="1" ht="12.6" customHeight="1" x14ac:dyDescent="0.25">
      <c r="A146" s="451" t="s">
        <v>1656</v>
      </c>
      <c r="B146" s="452"/>
      <c r="C146" s="452"/>
      <c r="D146" s="452"/>
      <c r="E146" s="452"/>
      <c r="F146" s="452"/>
      <c r="G146" s="452"/>
      <c r="H146" s="452"/>
      <c r="I146" s="452"/>
      <c r="J146" s="452"/>
      <c r="K146" s="452"/>
      <c r="L146" s="452"/>
      <c r="M146" s="452"/>
      <c r="N146" s="452"/>
      <c r="O146" s="452"/>
      <c r="P146" s="452"/>
      <c r="Q146" s="452"/>
      <c r="R146" s="452"/>
      <c r="S146" s="453"/>
      <c r="T146" s="865"/>
      <c r="U146" s="865"/>
      <c r="V146" s="865"/>
      <c r="W146" s="865"/>
      <c r="X146" s="865"/>
      <c r="Y146" s="865"/>
      <c r="Z146" s="865"/>
      <c r="AA146" s="865"/>
      <c r="AB146" s="865"/>
      <c r="AC146" s="865"/>
      <c r="AD146" s="865"/>
      <c r="AE146" s="865"/>
      <c r="AF146" s="865"/>
      <c r="AG146" s="865"/>
      <c r="AH146" s="865"/>
      <c r="AI146" s="865"/>
      <c r="AJ146" s="865"/>
      <c r="AK146" s="865"/>
      <c r="AL146" s="865"/>
      <c r="AM146" s="865"/>
      <c r="AN146" s="865"/>
      <c r="AO146" s="865"/>
      <c r="AP146" s="865"/>
      <c r="AQ146" s="865"/>
      <c r="AR146" s="865"/>
      <c r="AS146" s="865"/>
      <c r="AT146" s="865"/>
      <c r="AU146" s="865"/>
      <c r="AV146" s="865"/>
      <c r="AW146" s="865"/>
    </row>
    <row r="147" spans="1:49" s="442" customFormat="1" ht="12.6" customHeight="1" x14ac:dyDescent="0.25">
      <c r="A147" s="454" t="s">
        <v>1657</v>
      </c>
      <c r="B147" s="455"/>
      <c r="C147" s="455"/>
      <c r="D147" s="455"/>
      <c r="E147" s="455"/>
      <c r="F147" s="455"/>
      <c r="G147" s="455"/>
      <c r="H147" s="455"/>
      <c r="I147" s="455"/>
      <c r="J147" s="455"/>
      <c r="K147" s="455"/>
      <c r="L147" s="455"/>
      <c r="M147" s="455"/>
      <c r="N147" s="455"/>
      <c r="O147" s="455"/>
      <c r="P147" s="455"/>
      <c r="Q147" s="455"/>
      <c r="R147" s="455"/>
      <c r="S147" s="456"/>
      <c r="T147" s="865"/>
      <c r="U147" s="865"/>
      <c r="V147" s="865"/>
      <c r="W147" s="865"/>
      <c r="X147" s="865"/>
      <c r="Y147" s="865"/>
      <c r="Z147" s="865"/>
      <c r="AA147" s="865"/>
      <c r="AB147" s="865"/>
      <c r="AC147" s="865"/>
      <c r="AD147" s="865"/>
      <c r="AE147" s="865"/>
      <c r="AF147" s="865"/>
      <c r="AG147" s="865"/>
      <c r="AH147" s="865"/>
      <c r="AI147" s="865"/>
      <c r="AJ147" s="865"/>
      <c r="AK147" s="865"/>
      <c r="AL147" s="865"/>
      <c r="AM147" s="865"/>
      <c r="AN147" s="865"/>
      <c r="AO147" s="865"/>
      <c r="AP147" s="865"/>
      <c r="AQ147" s="865"/>
      <c r="AR147" s="865"/>
      <c r="AS147" s="865"/>
      <c r="AT147" s="865"/>
      <c r="AU147" s="865"/>
      <c r="AV147" s="865"/>
      <c r="AW147" s="865"/>
    </row>
    <row r="148" spans="1:49" s="442" customFormat="1" ht="12.6" customHeight="1" x14ac:dyDescent="0.25">
      <c r="A148" s="457" t="s">
        <v>3064</v>
      </c>
      <c r="B148" s="457"/>
      <c r="C148" s="457"/>
      <c r="D148" s="457"/>
      <c r="E148" s="457"/>
      <c r="F148" s="457"/>
      <c r="G148" s="457"/>
      <c r="H148" s="457"/>
      <c r="I148" s="457"/>
      <c r="J148" s="457"/>
      <c r="K148" s="457"/>
      <c r="L148" s="457"/>
      <c r="M148" s="457"/>
      <c r="N148" s="457"/>
      <c r="O148" s="457"/>
      <c r="P148" s="457"/>
      <c r="Q148" s="457"/>
      <c r="R148" s="457"/>
      <c r="S148" s="457"/>
      <c r="T148" s="457"/>
      <c r="U148" s="457"/>
      <c r="V148" s="457"/>
      <c r="W148" s="457"/>
      <c r="X148" s="457"/>
      <c r="Y148" s="457"/>
      <c r="Z148" s="457"/>
      <c r="AA148" s="457"/>
      <c r="AB148" s="457"/>
      <c r="AC148" s="457"/>
      <c r="AD148" s="457"/>
      <c r="AE148" s="457"/>
      <c r="AF148" s="457"/>
      <c r="AG148" s="457"/>
      <c r="AH148" s="457"/>
      <c r="AI148" s="457"/>
      <c r="AJ148" s="457"/>
      <c r="AK148" s="457"/>
      <c r="AL148" s="457"/>
      <c r="AM148" s="457"/>
      <c r="AN148" s="457"/>
      <c r="AO148" s="457"/>
      <c r="AP148" s="457"/>
      <c r="AQ148" s="457"/>
      <c r="AR148" s="457"/>
      <c r="AS148" s="457"/>
      <c r="AT148" s="457"/>
      <c r="AU148" s="457"/>
      <c r="AV148" s="457"/>
      <c r="AW148" s="457"/>
    </row>
    <row r="149" spans="1:49" s="442" customFormat="1" ht="12.6" customHeight="1" x14ac:dyDescent="0.25">
      <c r="A149" s="457" t="s">
        <v>3032</v>
      </c>
      <c r="B149" s="457"/>
      <c r="C149" s="457"/>
      <c r="D149" s="457"/>
      <c r="E149" s="457"/>
      <c r="F149" s="457"/>
      <c r="G149" s="457"/>
      <c r="H149" s="457"/>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row>
    <row r="150" spans="1:49" s="442" customFormat="1" ht="30" customHeight="1" x14ac:dyDescent="0.25">
      <c r="A150" s="1500"/>
      <c r="B150" s="1501"/>
      <c r="C150" s="1501"/>
      <c r="D150" s="1501"/>
      <c r="E150" s="1501"/>
      <c r="F150" s="1501"/>
      <c r="G150" s="1501"/>
      <c r="H150" s="1501"/>
      <c r="I150" s="1501"/>
      <c r="J150" s="1501"/>
      <c r="K150" s="1501"/>
      <c r="L150" s="1501"/>
      <c r="M150" s="1501"/>
      <c r="N150" s="1501"/>
      <c r="O150" s="1501"/>
      <c r="P150" s="1501"/>
      <c r="Q150" s="1501"/>
      <c r="R150" s="1501"/>
      <c r="S150" s="1501"/>
      <c r="T150" s="1501"/>
      <c r="U150" s="1501"/>
      <c r="V150" s="1501"/>
      <c r="W150" s="1501"/>
      <c r="X150" s="1501"/>
      <c r="Y150" s="1501"/>
      <c r="Z150" s="1501"/>
      <c r="AA150" s="1501"/>
      <c r="AB150" s="1501"/>
      <c r="AC150" s="1501"/>
      <c r="AD150" s="1501"/>
      <c r="AE150" s="1501"/>
      <c r="AF150" s="1501"/>
      <c r="AG150" s="1501"/>
      <c r="AH150" s="1501"/>
      <c r="AI150" s="1501"/>
      <c r="AJ150" s="1501"/>
      <c r="AK150" s="1501"/>
      <c r="AL150" s="1501"/>
      <c r="AM150" s="1501"/>
      <c r="AN150" s="1501"/>
      <c r="AO150" s="1501"/>
      <c r="AP150" s="1501"/>
      <c r="AQ150" s="1501"/>
      <c r="AR150" s="1501"/>
      <c r="AS150" s="1501"/>
      <c r="AT150" s="1501"/>
      <c r="AU150" s="1501"/>
      <c r="AV150" s="1501"/>
      <c r="AW150" s="1502"/>
    </row>
    <row r="151" spans="1:49" s="442" customFormat="1" ht="12.6" customHeight="1" x14ac:dyDescent="0.25">
      <c r="A151" s="461" t="s">
        <v>3065</v>
      </c>
      <c r="B151" s="457"/>
      <c r="C151" s="457"/>
      <c r="D151" s="457"/>
      <c r="E151" s="457"/>
      <c r="F151" s="457"/>
      <c r="G151" s="457"/>
      <c r="H151" s="457"/>
      <c r="I151" s="457"/>
      <c r="J151" s="457"/>
      <c r="K151" s="457"/>
      <c r="L151" s="457"/>
      <c r="M151" s="457"/>
      <c r="N151" s="457"/>
      <c r="O151" s="457"/>
      <c r="P151" s="457"/>
      <c r="Q151" s="457"/>
      <c r="R151" s="457"/>
      <c r="S151" s="457"/>
      <c r="T151" s="457"/>
      <c r="U151" s="457"/>
      <c r="V151" s="457"/>
      <c r="W151" s="457"/>
      <c r="X151" s="457"/>
      <c r="Y151" s="457"/>
      <c r="Z151" s="457"/>
      <c r="AA151" s="457"/>
      <c r="AB151" s="457"/>
      <c r="AC151" s="457"/>
      <c r="AD151" s="457"/>
      <c r="AE151" s="457"/>
      <c r="AF151" s="457"/>
      <c r="AG151" s="457"/>
      <c r="AH151" s="457"/>
      <c r="AI151" s="457"/>
      <c r="AJ151" s="457"/>
      <c r="AK151" s="457"/>
      <c r="AL151" s="457"/>
      <c r="AM151" s="457"/>
      <c r="AN151" s="457"/>
      <c r="AO151" s="457"/>
      <c r="AP151" s="457"/>
      <c r="AQ151" s="457"/>
      <c r="AR151" s="457"/>
      <c r="AS151" s="457"/>
      <c r="AT151" s="457"/>
      <c r="AU151" s="457"/>
      <c r="AV151" s="457"/>
      <c r="AW151" s="457"/>
    </row>
    <row r="152" spans="1:49" s="442" customFormat="1" ht="12.6" customHeight="1" x14ac:dyDescent="0.25">
      <c r="A152" s="457" t="s">
        <v>3066</v>
      </c>
      <c r="B152" s="457"/>
      <c r="C152" s="457"/>
      <c r="D152" s="457"/>
      <c r="E152" s="457"/>
      <c r="F152" s="457"/>
      <c r="G152" s="457"/>
      <c r="H152" s="457"/>
      <c r="I152" s="457"/>
      <c r="J152" s="457"/>
      <c r="K152" s="457"/>
      <c r="L152" s="457"/>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c r="AH152" s="457"/>
      <c r="AI152" s="457"/>
      <c r="AJ152" s="457"/>
      <c r="AK152" s="457"/>
      <c r="AL152" s="457"/>
      <c r="AM152" s="457"/>
      <c r="AN152" s="457"/>
      <c r="AO152" s="457"/>
      <c r="AP152" s="457"/>
      <c r="AQ152" s="457"/>
      <c r="AR152" s="457"/>
      <c r="AS152" s="457"/>
      <c r="AT152" s="457"/>
      <c r="AU152" s="457"/>
      <c r="AV152" s="457"/>
      <c r="AW152" s="457"/>
    </row>
    <row r="153" spans="1:49" s="442" customFormat="1" ht="12.6" customHeight="1" x14ac:dyDescent="0.25">
      <c r="A153" s="923"/>
      <c r="B153" s="849"/>
      <c r="C153" s="849"/>
      <c r="D153" s="849"/>
      <c r="E153" s="849"/>
      <c r="F153" s="849"/>
      <c r="G153" s="849"/>
      <c r="H153" s="849"/>
      <c r="I153" s="452"/>
      <c r="J153" s="465"/>
      <c r="K153" s="465"/>
      <c r="L153" s="465"/>
      <c r="M153" s="466"/>
      <c r="N153" s="464"/>
      <c r="O153" s="452"/>
      <c r="P153" s="465"/>
      <c r="Q153" s="466"/>
      <c r="R153" s="464"/>
      <c r="S153" s="465"/>
      <c r="T153" s="465"/>
      <c r="U153" s="465"/>
      <c r="V153" s="466"/>
      <c r="W153" s="923"/>
      <c r="X153" s="849"/>
      <c r="Y153" s="849"/>
      <c r="Z153" s="849"/>
      <c r="AA153" s="849"/>
      <c r="AB153" s="986"/>
      <c r="AC153" s="923"/>
      <c r="AD153" s="849"/>
      <c r="AE153" s="849"/>
      <c r="AF153" s="849"/>
      <c r="AG153" s="849"/>
      <c r="AH153" s="986"/>
      <c r="AI153" s="923"/>
      <c r="AJ153" s="849"/>
      <c r="AK153" s="849"/>
      <c r="AL153" s="849"/>
      <c r="AM153" s="849"/>
      <c r="AN153" s="849"/>
      <c r="AO153" s="849"/>
      <c r="AP153" s="986"/>
      <c r="AQ153" s="988"/>
      <c r="AR153" s="988"/>
      <c r="AS153" s="988"/>
      <c r="AT153" s="988"/>
      <c r="AU153" s="988"/>
      <c r="AV153" s="988"/>
      <c r="AW153" s="988"/>
    </row>
    <row r="154" spans="1:49" s="442" customFormat="1" ht="12.6" customHeight="1" x14ac:dyDescent="0.25">
      <c r="A154" s="987" t="s">
        <v>468</v>
      </c>
      <c r="B154" s="988"/>
      <c r="C154" s="988"/>
      <c r="D154" s="988"/>
      <c r="E154" s="988"/>
      <c r="F154" s="988"/>
      <c r="G154" s="988"/>
      <c r="H154" s="988"/>
      <c r="I154" s="988"/>
      <c r="J154" s="988"/>
      <c r="K154" s="988"/>
      <c r="L154" s="988"/>
      <c r="M154" s="992"/>
      <c r="N154" s="987" t="s">
        <v>562</v>
      </c>
      <c r="O154" s="988"/>
      <c r="P154" s="988"/>
      <c r="Q154" s="992"/>
      <c r="R154" s="987"/>
      <c r="S154" s="988"/>
      <c r="T154" s="988"/>
      <c r="U154" s="988"/>
      <c r="V154" s="992"/>
      <c r="W154" s="987" t="s">
        <v>559</v>
      </c>
      <c r="X154" s="988"/>
      <c r="Y154" s="988"/>
      <c r="Z154" s="988"/>
      <c r="AA154" s="988"/>
      <c r="AB154" s="992"/>
      <c r="AC154" s="987" t="s">
        <v>1641</v>
      </c>
      <c r="AD154" s="988"/>
      <c r="AE154" s="988"/>
      <c r="AF154" s="988"/>
      <c r="AG154" s="988"/>
      <c r="AH154" s="992"/>
      <c r="AI154" s="987" t="s">
        <v>3067</v>
      </c>
      <c r="AJ154" s="988"/>
      <c r="AK154" s="988"/>
      <c r="AL154" s="988"/>
      <c r="AM154" s="988"/>
      <c r="AN154" s="988"/>
      <c r="AO154" s="988"/>
      <c r="AP154" s="992"/>
      <c r="AQ154" s="988"/>
      <c r="AR154" s="988"/>
      <c r="AS154" s="988"/>
      <c r="AT154" s="988"/>
      <c r="AU154" s="988"/>
      <c r="AV154" s="988"/>
      <c r="AW154" s="988"/>
    </row>
    <row r="155" spans="1:49" s="442" customFormat="1" ht="12.6" customHeight="1" x14ac:dyDescent="0.25">
      <c r="A155" s="470"/>
      <c r="B155" s="433"/>
      <c r="C155" s="433"/>
      <c r="D155" s="433"/>
      <c r="E155" s="433"/>
      <c r="F155" s="433"/>
      <c r="G155" s="433"/>
      <c r="H155" s="433"/>
      <c r="I155" s="433"/>
      <c r="J155" s="433"/>
      <c r="K155" s="433"/>
      <c r="L155" s="433"/>
      <c r="M155" s="471"/>
      <c r="N155" s="470"/>
      <c r="O155" s="433"/>
      <c r="P155" s="433"/>
      <c r="Q155" s="471"/>
      <c r="R155" s="987" t="s">
        <v>1628</v>
      </c>
      <c r="S155" s="988"/>
      <c r="T155" s="988"/>
      <c r="U155" s="988"/>
      <c r="V155" s="992"/>
      <c r="W155" s="987" t="s">
        <v>3068</v>
      </c>
      <c r="X155" s="988"/>
      <c r="Y155" s="988"/>
      <c r="Z155" s="988"/>
      <c r="AA155" s="988"/>
      <c r="AB155" s="992"/>
      <c r="AC155" s="987" t="s">
        <v>3069</v>
      </c>
      <c r="AD155" s="988"/>
      <c r="AE155" s="988"/>
      <c r="AF155" s="988"/>
      <c r="AG155" s="988"/>
      <c r="AH155" s="992"/>
      <c r="AI155" s="987" t="s">
        <v>3070</v>
      </c>
      <c r="AJ155" s="988"/>
      <c r="AK155" s="988"/>
      <c r="AL155" s="988"/>
      <c r="AM155" s="988"/>
      <c r="AN155" s="988"/>
      <c r="AO155" s="988"/>
      <c r="AP155" s="992"/>
      <c r="AQ155" s="988"/>
      <c r="AR155" s="988"/>
      <c r="AS155" s="988"/>
      <c r="AT155" s="988"/>
      <c r="AU155" s="988"/>
      <c r="AV155" s="988"/>
      <c r="AW155" s="988"/>
    </row>
    <row r="156" spans="1:49" s="442" customFormat="1" ht="12.6" customHeight="1" x14ac:dyDescent="0.25">
      <c r="A156" s="470"/>
      <c r="B156" s="433"/>
      <c r="C156" s="433"/>
      <c r="D156" s="433"/>
      <c r="E156" s="433"/>
      <c r="F156" s="433"/>
      <c r="G156" s="433"/>
      <c r="H156" s="433"/>
      <c r="I156" s="433"/>
      <c r="J156" s="433"/>
      <c r="K156" s="433"/>
      <c r="L156" s="433"/>
      <c r="M156" s="471"/>
      <c r="N156" s="470"/>
      <c r="O156" s="433"/>
      <c r="P156" s="433"/>
      <c r="Q156" s="471"/>
      <c r="R156" s="987" t="s">
        <v>475</v>
      </c>
      <c r="S156" s="988"/>
      <c r="T156" s="988"/>
      <c r="U156" s="988"/>
      <c r="V156" s="992"/>
      <c r="W156" s="470"/>
      <c r="X156" s="433"/>
      <c r="Y156" s="433"/>
      <c r="Z156" s="433"/>
      <c r="AA156" s="433"/>
      <c r="AB156" s="471"/>
      <c r="AC156" s="987"/>
      <c r="AD156" s="988"/>
      <c r="AE156" s="988"/>
      <c r="AF156" s="988"/>
      <c r="AG156" s="988"/>
      <c r="AH156" s="992"/>
      <c r="AI156" s="987" t="s">
        <v>1568</v>
      </c>
      <c r="AJ156" s="988"/>
      <c r="AK156" s="988"/>
      <c r="AL156" s="988"/>
      <c r="AM156" s="988"/>
      <c r="AN156" s="988"/>
      <c r="AO156" s="988"/>
      <c r="AP156" s="992"/>
      <c r="AQ156" s="988"/>
      <c r="AR156" s="988"/>
      <c r="AS156" s="988"/>
      <c r="AT156" s="988"/>
      <c r="AU156" s="988"/>
      <c r="AV156" s="988"/>
      <c r="AW156" s="988"/>
    </row>
    <row r="157" spans="1:49" s="442" customFormat="1" ht="12.6" customHeight="1" x14ac:dyDescent="0.25">
      <c r="A157" s="924" t="s">
        <v>816</v>
      </c>
      <c r="B157" s="925"/>
      <c r="C157" s="925"/>
      <c r="D157" s="925"/>
      <c r="E157" s="925"/>
      <c r="F157" s="925"/>
      <c r="G157" s="925"/>
      <c r="H157" s="925"/>
      <c r="I157" s="925"/>
      <c r="J157" s="925"/>
      <c r="K157" s="925"/>
      <c r="L157" s="925"/>
      <c r="M157" s="993"/>
      <c r="N157" s="924" t="s">
        <v>817</v>
      </c>
      <c r="O157" s="925"/>
      <c r="P157" s="925"/>
      <c r="Q157" s="993"/>
      <c r="R157" s="924" t="s">
        <v>818</v>
      </c>
      <c r="S157" s="925"/>
      <c r="T157" s="925"/>
      <c r="U157" s="925"/>
      <c r="V157" s="993"/>
      <c r="W157" s="924" t="s">
        <v>476</v>
      </c>
      <c r="X157" s="925"/>
      <c r="Y157" s="925"/>
      <c r="Z157" s="925"/>
      <c r="AA157" s="925"/>
      <c r="AB157" s="993"/>
      <c r="AC157" s="924" t="s">
        <v>477</v>
      </c>
      <c r="AD157" s="925"/>
      <c r="AE157" s="925"/>
      <c r="AF157" s="925"/>
      <c r="AG157" s="925"/>
      <c r="AH157" s="993"/>
      <c r="AI157" s="924" t="s">
        <v>480</v>
      </c>
      <c r="AJ157" s="925"/>
      <c r="AK157" s="925"/>
      <c r="AL157" s="925"/>
      <c r="AM157" s="925"/>
      <c r="AN157" s="925"/>
      <c r="AO157" s="925"/>
      <c r="AP157" s="993"/>
      <c r="AQ157" s="988"/>
      <c r="AR157" s="988"/>
      <c r="AS157" s="988"/>
      <c r="AT157" s="988"/>
      <c r="AU157" s="988"/>
      <c r="AV157" s="988"/>
      <c r="AW157" s="988"/>
    </row>
    <row r="158" spans="1:49" s="442" customFormat="1" ht="12.6" customHeight="1" x14ac:dyDescent="0.25">
      <c r="A158" s="1088" t="s">
        <v>3071</v>
      </c>
      <c r="B158" s="1089"/>
      <c r="C158" s="1089"/>
      <c r="D158" s="1089"/>
      <c r="E158" s="1089"/>
      <c r="F158" s="1089"/>
      <c r="G158" s="1089"/>
      <c r="H158" s="1089"/>
      <c r="I158" s="1089"/>
      <c r="J158" s="1089"/>
      <c r="K158" s="1089"/>
      <c r="L158" s="1089"/>
      <c r="M158" s="1089"/>
      <c r="N158" s="1037"/>
      <c r="O158" s="1037"/>
      <c r="P158" s="1037"/>
      <c r="Q158" s="1037"/>
      <c r="R158" s="1037"/>
      <c r="S158" s="1037"/>
      <c r="T158" s="1037"/>
      <c r="U158" s="1037"/>
      <c r="V158" s="1037"/>
      <c r="W158" s="1037"/>
      <c r="X158" s="1037"/>
      <c r="Y158" s="1037"/>
      <c r="Z158" s="1037"/>
      <c r="AA158" s="1037"/>
      <c r="AB158" s="1037"/>
      <c r="AC158" s="1037"/>
      <c r="AD158" s="1037"/>
      <c r="AE158" s="1037"/>
      <c r="AF158" s="1037"/>
      <c r="AG158" s="1037"/>
      <c r="AH158" s="1037"/>
      <c r="AI158" s="1037"/>
      <c r="AJ158" s="1037"/>
      <c r="AK158" s="1037"/>
      <c r="AL158" s="1037"/>
      <c r="AM158" s="1037"/>
      <c r="AN158" s="1037"/>
      <c r="AO158" s="1037"/>
      <c r="AP158" s="1527"/>
      <c r="AQ158" s="1528"/>
      <c r="AR158" s="1528"/>
      <c r="AS158" s="1528"/>
      <c r="AT158" s="1528"/>
      <c r="AU158" s="1528"/>
      <c r="AV158" s="1528"/>
      <c r="AW158" s="1528"/>
    </row>
    <row r="159" spans="1:49" s="442" customFormat="1" ht="12.6" customHeight="1" x14ac:dyDescent="0.25">
      <c r="A159" s="1529"/>
      <c r="B159" s="1530"/>
      <c r="C159" s="1530"/>
      <c r="D159" s="1530"/>
      <c r="E159" s="1530"/>
      <c r="F159" s="1530"/>
      <c r="G159" s="1530"/>
      <c r="H159" s="1530"/>
      <c r="I159" s="1530"/>
      <c r="J159" s="1530"/>
      <c r="K159" s="1530"/>
      <c r="L159" s="1530"/>
      <c r="M159" s="1531"/>
      <c r="N159" s="853"/>
      <c r="O159" s="853"/>
      <c r="P159" s="853"/>
      <c r="Q159" s="853"/>
      <c r="R159" s="865"/>
      <c r="S159" s="865"/>
      <c r="T159" s="865"/>
      <c r="U159" s="865"/>
      <c r="V159" s="865"/>
      <c r="W159" s="1034"/>
      <c r="X159" s="1034"/>
      <c r="Y159" s="1034"/>
      <c r="Z159" s="1034"/>
      <c r="AA159" s="1034"/>
      <c r="AB159" s="1034"/>
      <c r="AC159" s="865"/>
      <c r="AD159" s="865"/>
      <c r="AE159" s="865"/>
      <c r="AF159" s="865"/>
      <c r="AG159" s="865"/>
      <c r="AH159" s="865"/>
      <c r="AI159" s="865"/>
      <c r="AJ159" s="865"/>
      <c r="AK159" s="865"/>
      <c r="AL159" s="865"/>
      <c r="AM159" s="865"/>
      <c r="AN159" s="865"/>
      <c r="AO159" s="865"/>
      <c r="AP159" s="865"/>
      <c r="AQ159" s="968"/>
      <c r="AR159" s="968"/>
      <c r="AS159" s="968"/>
      <c r="AT159" s="968"/>
      <c r="AU159" s="968"/>
      <c r="AV159" s="968"/>
      <c r="AW159" s="968"/>
    </row>
    <row r="160" spans="1:49" s="442" customFormat="1" ht="12.6" customHeight="1" x14ac:dyDescent="0.25">
      <c r="A160" s="1529"/>
      <c r="B160" s="1530"/>
      <c r="C160" s="1530"/>
      <c r="D160" s="1530"/>
      <c r="E160" s="1530"/>
      <c r="F160" s="1530"/>
      <c r="G160" s="1530"/>
      <c r="H160" s="1530"/>
      <c r="I160" s="1530"/>
      <c r="J160" s="1530"/>
      <c r="K160" s="1530"/>
      <c r="L160" s="1530"/>
      <c r="M160" s="1531"/>
      <c r="N160" s="853"/>
      <c r="O160" s="853"/>
      <c r="P160" s="853"/>
      <c r="Q160" s="853"/>
      <c r="R160" s="865"/>
      <c r="S160" s="865"/>
      <c r="T160" s="865"/>
      <c r="U160" s="865"/>
      <c r="V160" s="865"/>
      <c r="W160" s="1034"/>
      <c r="X160" s="1034"/>
      <c r="Y160" s="1034"/>
      <c r="Z160" s="1034"/>
      <c r="AA160" s="1034"/>
      <c r="AB160" s="1034"/>
      <c r="AC160" s="865"/>
      <c r="AD160" s="865"/>
      <c r="AE160" s="865"/>
      <c r="AF160" s="865"/>
      <c r="AG160" s="865"/>
      <c r="AH160" s="865"/>
      <c r="AI160" s="865"/>
      <c r="AJ160" s="865"/>
      <c r="AK160" s="865"/>
      <c r="AL160" s="865"/>
      <c r="AM160" s="865"/>
      <c r="AN160" s="865"/>
      <c r="AO160" s="865"/>
      <c r="AP160" s="865"/>
      <c r="AQ160" s="968"/>
      <c r="AR160" s="968"/>
      <c r="AS160" s="968"/>
      <c r="AT160" s="968"/>
      <c r="AU160" s="968"/>
      <c r="AV160" s="968"/>
      <c r="AW160" s="968"/>
    </row>
    <row r="161" spans="1:49" s="442" customFormat="1" ht="12.6" customHeight="1" x14ac:dyDescent="0.25">
      <c r="A161" s="1529"/>
      <c r="B161" s="1530"/>
      <c r="C161" s="1530"/>
      <c r="D161" s="1530"/>
      <c r="E161" s="1530"/>
      <c r="F161" s="1530"/>
      <c r="G161" s="1530"/>
      <c r="H161" s="1530"/>
      <c r="I161" s="1530"/>
      <c r="J161" s="1530"/>
      <c r="K161" s="1530"/>
      <c r="L161" s="1530"/>
      <c r="M161" s="1531"/>
      <c r="N161" s="853"/>
      <c r="O161" s="853"/>
      <c r="P161" s="853"/>
      <c r="Q161" s="853"/>
      <c r="R161" s="865"/>
      <c r="S161" s="865"/>
      <c r="T161" s="865"/>
      <c r="U161" s="865"/>
      <c r="V161" s="865"/>
      <c r="W161" s="1034"/>
      <c r="X161" s="1034"/>
      <c r="Y161" s="1034"/>
      <c r="Z161" s="1034"/>
      <c r="AA161" s="1034"/>
      <c r="AB161" s="1034"/>
      <c r="AC161" s="865"/>
      <c r="AD161" s="865"/>
      <c r="AE161" s="865"/>
      <c r="AF161" s="865"/>
      <c r="AG161" s="865"/>
      <c r="AH161" s="865"/>
      <c r="AI161" s="865"/>
      <c r="AJ161" s="865"/>
      <c r="AK161" s="865"/>
      <c r="AL161" s="865"/>
      <c r="AM161" s="865"/>
      <c r="AN161" s="865"/>
      <c r="AO161" s="865"/>
      <c r="AP161" s="865"/>
      <c r="AQ161" s="968"/>
      <c r="AR161" s="968"/>
      <c r="AS161" s="968"/>
      <c r="AT161" s="968"/>
      <c r="AU161" s="968"/>
      <c r="AV161" s="968"/>
      <c r="AW161" s="968"/>
    </row>
    <row r="162" spans="1:49" s="442" customFormat="1" ht="12.6" customHeight="1" x14ac:dyDescent="0.25">
      <c r="A162" s="1088" t="s">
        <v>3072</v>
      </c>
      <c r="B162" s="1089"/>
      <c r="C162" s="1089"/>
      <c r="D162" s="1089"/>
      <c r="E162" s="1089"/>
      <c r="F162" s="1089"/>
      <c r="G162" s="1089"/>
      <c r="H162" s="1089"/>
      <c r="I162" s="1089"/>
      <c r="J162" s="1089"/>
      <c r="K162" s="1089"/>
      <c r="L162" s="1089"/>
      <c r="M162" s="1089"/>
      <c r="N162" s="1037"/>
      <c r="O162" s="1037"/>
      <c r="P162" s="1037"/>
      <c r="Q162" s="1037"/>
      <c r="R162" s="1037"/>
      <c r="S162" s="1037"/>
      <c r="T162" s="1037"/>
      <c r="U162" s="1037"/>
      <c r="V162" s="1037"/>
      <c r="W162" s="1037"/>
      <c r="X162" s="1037"/>
      <c r="Y162" s="1037"/>
      <c r="Z162" s="1037"/>
      <c r="AA162" s="1037"/>
      <c r="AB162" s="1037"/>
      <c r="AC162" s="1161"/>
      <c r="AD162" s="1161"/>
      <c r="AE162" s="1161"/>
      <c r="AF162" s="1161"/>
      <c r="AG162" s="1161"/>
      <c r="AH162" s="1161"/>
      <c r="AI162" s="1161"/>
      <c r="AJ162" s="1161"/>
      <c r="AK162" s="1161"/>
      <c r="AL162" s="1161"/>
      <c r="AM162" s="1161"/>
      <c r="AN162" s="1161"/>
      <c r="AO162" s="1161"/>
      <c r="AP162" s="1162"/>
      <c r="AQ162" s="1528"/>
      <c r="AR162" s="1528"/>
      <c r="AS162" s="1528"/>
      <c r="AT162" s="1528"/>
      <c r="AU162" s="1528"/>
      <c r="AV162" s="1528"/>
      <c r="AW162" s="1528"/>
    </row>
    <row r="163" spans="1:49" s="442" customFormat="1" ht="12.6" customHeight="1" x14ac:dyDescent="0.25">
      <c r="A163" s="1529"/>
      <c r="B163" s="1530"/>
      <c r="C163" s="1530"/>
      <c r="D163" s="1530"/>
      <c r="E163" s="1530"/>
      <c r="F163" s="1530"/>
      <c r="G163" s="1530"/>
      <c r="H163" s="1530"/>
      <c r="I163" s="1530"/>
      <c r="J163" s="1530"/>
      <c r="K163" s="1530"/>
      <c r="L163" s="1530"/>
      <c r="M163" s="1531"/>
      <c r="N163" s="853"/>
      <c r="O163" s="853"/>
      <c r="P163" s="853"/>
      <c r="Q163" s="853"/>
      <c r="R163" s="865"/>
      <c r="S163" s="865"/>
      <c r="T163" s="865"/>
      <c r="U163" s="865"/>
      <c r="V163" s="865"/>
      <c r="W163" s="1034"/>
      <c r="X163" s="1034"/>
      <c r="Y163" s="1034"/>
      <c r="Z163" s="1034"/>
      <c r="AA163" s="1034"/>
      <c r="AB163" s="1034"/>
      <c r="AC163" s="865"/>
      <c r="AD163" s="865"/>
      <c r="AE163" s="865"/>
      <c r="AF163" s="865"/>
      <c r="AG163" s="865"/>
      <c r="AH163" s="865"/>
      <c r="AI163" s="865"/>
      <c r="AJ163" s="865"/>
      <c r="AK163" s="865"/>
      <c r="AL163" s="865"/>
      <c r="AM163" s="865"/>
      <c r="AN163" s="865"/>
      <c r="AO163" s="865"/>
      <c r="AP163" s="865"/>
      <c r="AQ163" s="968"/>
      <c r="AR163" s="968"/>
      <c r="AS163" s="968"/>
      <c r="AT163" s="968"/>
      <c r="AU163" s="968"/>
      <c r="AV163" s="968"/>
      <c r="AW163" s="968"/>
    </row>
    <row r="164" spans="1:49" s="442" customFormat="1" ht="12.6" customHeight="1" x14ac:dyDescent="0.25">
      <c r="A164" s="1529"/>
      <c r="B164" s="1530"/>
      <c r="C164" s="1530"/>
      <c r="D164" s="1530"/>
      <c r="E164" s="1530"/>
      <c r="F164" s="1530"/>
      <c r="G164" s="1530"/>
      <c r="H164" s="1530"/>
      <c r="I164" s="1530"/>
      <c r="J164" s="1530"/>
      <c r="K164" s="1530"/>
      <c r="L164" s="1530"/>
      <c r="M164" s="1531"/>
      <c r="N164" s="853"/>
      <c r="O164" s="853"/>
      <c r="P164" s="853"/>
      <c r="Q164" s="853"/>
      <c r="R164" s="865"/>
      <c r="S164" s="865"/>
      <c r="T164" s="865"/>
      <c r="U164" s="865"/>
      <c r="V164" s="865"/>
      <c r="W164" s="1034"/>
      <c r="X164" s="1034"/>
      <c r="Y164" s="1034"/>
      <c r="Z164" s="1034"/>
      <c r="AA164" s="1034"/>
      <c r="AB164" s="1034"/>
      <c r="AC164" s="865"/>
      <c r="AD164" s="865"/>
      <c r="AE164" s="865"/>
      <c r="AF164" s="865"/>
      <c r="AG164" s="865"/>
      <c r="AH164" s="865"/>
      <c r="AI164" s="865"/>
      <c r="AJ164" s="865"/>
      <c r="AK164" s="865"/>
      <c r="AL164" s="865"/>
      <c r="AM164" s="865"/>
      <c r="AN164" s="865"/>
      <c r="AO164" s="865"/>
      <c r="AP164" s="865"/>
      <c r="AQ164" s="968"/>
      <c r="AR164" s="968"/>
      <c r="AS164" s="968"/>
      <c r="AT164" s="968"/>
      <c r="AU164" s="968"/>
      <c r="AV164" s="968"/>
      <c r="AW164" s="968"/>
    </row>
    <row r="165" spans="1:49" s="442" customFormat="1" ht="12.6" customHeight="1" x14ac:dyDescent="0.25">
      <c r="A165" s="1529"/>
      <c r="B165" s="1530"/>
      <c r="C165" s="1530"/>
      <c r="D165" s="1530"/>
      <c r="E165" s="1530"/>
      <c r="F165" s="1530"/>
      <c r="G165" s="1530"/>
      <c r="H165" s="1530"/>
      <c r="I165" s="1530"/>
      <c r="J165" s="1530"/>
      <c r="K165" s="1530"/>
      <c r="L165" s="1530"/>
      <c r="M165" s="1531"/>
      <c r="N165" s="853"/>
      <c r="O165" s="853"/>
      <c r="P165" s="853"/>
      <c r="Q165" s="853"/>
      <c r="R165" s="865"/>
      <c r="S165" s="865"/>
      <c r="T165" s="865"/>
      <c r="U165" s="865"/>
      <c r="V165" s="865"/>
      <c r="W165" s="1034"/>
      <c r="X165" s="1034"/>
      <c r="Y165" s="1034"/>
      <c r="Z165" s="1034"/>
      <c r="AA165" s="1034"/>
      <c r="AB165" s="1034"/>
      <c r="AC165" s="865"/>
      <c r="AD165" s="865"/>
      <c r="AE165" s="865"/>
      <c r="AF165" s="865"/>
      <c r="AG165" s="865"/>
      <c r="AH165" s="865"/>
      <c r="AI165" s="865"/>
      <c r="AJ165" s="865"/>
      <c r="AK165" s="865"/>
      <c r="AL165" s="865"/>
      <c r="AM165" s="865"/>
      <c r="AN165" s="865"/>
      <c r="AO165" s="865"/>
      <c r="AP165" s="865"/>
      <c r="AQ165" s="968"/>
      <c r="AR165" s="968"/>
      <c r="AS165" s="968"/>
      <c r="AT165" s="968"/>
      <c r="AU165" s="968"/>
      <c r="AV165" s="968"/>
      <c r="AW165" s="968"/>
    </row>
    <row r="166" spans="1:49" s="442" customFormat="1" ht="12.6" customHeight="1" x14ac:dyDescent="0.25">
      <c r="A166" s="472" t="s">
        <v>3073</v>
      </c>
      <c r="B166" s="473"/>
      <c r="C166" s="473"/>
      <c r="D166" s="473"/>
      <c r="E166" s="473"/>
      <c r="F166" s="473"/>
      <c r="G166" s="473"/>
      <c r="H166" s="473"/>
      <c r="I166" s="473"/>
      <c r="J166" s="473"/>
      <c r="K166" s="473"/>
      <c r="L166" s="473"/>
      <c r="M166" s="473"/>
      <c r="N166" s="457"/>
      <c r="O166" s="457"/>
      <c r="P166" s="457"/>
      <c r="Q166" s="457"/>
      <c r="R166" s="457"/>
      <c r="S166" s="457"/>
      <c r="T166" s="457"/>
      <c r="U166" s="457"/>
      <c r="V166" s="457"/>
      <c r="W166" s="457"/>
      <c r="X166" s="457"/>
      <c r="Y166" s="457"/>
      <c r="Z166" s="457"/>
      <c r="AA166" s="457"/>
      <c r="AB166" s="457"/>
      <c r="AC166" s="457"/>
      <c r="AD166" s="457"/>
      <c r="AE166" s="457"/>
      <c r="AF166" s="457"/>
      <c r="AG166" s="457"/>
      <c r="AH166" s="457"/>
      <c r="AI166" s="457"/>
      <c r="AJ166" s="457"/>
      <c r="AK166" s="457"/>
      <c r="AL166" s="457"/>
      <c r="AM166" s="457"/>
      <c r="AN166" s="457"/>
      <c r="AO166" s="457"/>
      <c r="AP166" s="457"/>
      <c r="AQ166" s="457"/>
      <c r="AR166" s="457"/>
      <c r="AS166" s="457"/>
      <c r="AT166" s="457"/>
      <c r="AU166" s="457"/>
      <c r="AV166" s="457"/>
      <c r="AW166" s="457"/>
    </row>
    <row r="167" spans="1:49" s="442" customFormat="1" ht="12.6" customHeight="1" x14ac:dyDescent="0.25">
      <c r="A167" s="1529"/>
      <c r="B167" s="1530"/>
      <c r="C167" s="1530"/>
      <c r="D167" s="1530"/>
      <c r="E167" s="1530"/>
      <c r="F167" s="1530"/>
      <c r="G167" s="1530"/>
      <c r="H167" s="1530"/>
      <c r="I167" s="1530"/>
      <c r="J167" s="1530"/>
      <c r="K167" s="1530"/>
      <c r="L167" s="1530"/>
      <c r="M167" s="1531"/>
      <c r="N167" s="853"/>
      <c r="O167" s="853"/>
      <c r="P167" s="853"/>
      <c r="Q167" s="853"/>
      <c r="R167" s="865"/>
      <c r="S167" s="865"/>
      <c r="T167" s="865"/>
      <c r="U167" s="865"/>
      <c r="V167" s="865"/>
      <c r="W167" s="1034"/>
      <c r="X167" s="1034"/>
      <c r="Y167" s="1034"/>
      <c r="Z167" s="1034"/>
      <c r="AA167" s="1034"/>
      <c r="AB167" s="1034"/>
      <c r="AC167" s="865"/>
      <c r="AD167" s="865"/>
      <c r="AE167" s="865"/>
      <c r="AF167" s="865"/>
      <c r="AG167" s="865"/>
      <c r="AH167" s="865"/>
      <c r="AI167" s="865"/>
      <c r="AJ167" s="865"/>
      <c r="AK167" s="865"/>
      <c r="AL167" s="865"/>
      <c r="AM167" s="865"/>
      <c r="AN167" s="865"/>
      <c r="AO167" s="865"/>
      <c r="AP167" s="865"/>
      <c r="AQ167" s="457"/>
      <c r="AR167" s="457"/>
      <c r="AS167" s="457"/>
      <c r="AT167" s="457"/>
      <c r="AU167" s="457"/>
      <c r="AV167" s="457"/>
      <c r="AW167" s="457"/>
    </row>
    <row r="168" spans="1:49" s="442" customFormat="1" ht="12.6" customHeight="1" x14ac:dyDescent="0.25">
      <c r="A168" s="1529"/>
      <c r="B168" s="1530"/>
      <c r="C168" s="1530"/>
      <c r="D168" s="1530"/>
      <c r="E168" s="1530"/>
      <c r="F168" s="1530"/>
      <c r="G168" s="1530"/>
      <c r="H168" s="1530"/>
      <c r="I168" s="1530"/>
      <c r="J168" s="1530"/>
      <c r="K168" s="1530"/>
      <c r="L168" s="1530"/>
      <c r="M168" s="1531"/>
      <c r="N168" s="853"/>
      <c r="O168" s="853"/>
      <c r="P168" s="853"/>
      <c r="Q168" s="853"/>
      <c r="R168" s="865"/>
      <c r="S168" s="865"/>
      <c r="T168" s="865"/>
      <c r="U168" s="865"/>
      <c r="V168" s="865"/>
      <c r="W168" s="1034"/>
      <c r="X168" s="1034"/>
      <c r="Y168" s="1034"/>
      <c r="Z168" s="1034"/>
      <c r="AA168" s="1034"/>
      <c r="AB168" s="1034"/>
      <c r="AC168" s="865"/>
      <c r="AD168" s="865"/>
      <c r="AE168" s="865"/>
      <c r="AF168" s="865"/>
      <c r="AG168" s="865"/>
      <c r="AH168" s="865"/>
      <c r="AI168" s="865"/>
      <c r="AJ168" s="865"/>
      <c r="AK168" s="865"/>
      <c r="AL168" s="865"/>
      <c r="AM168" s="865"/>
      <c r="AN168" s="865"/>
      <c r="AO168" s="865"/>
      <c r="AP168" s="865"/>
      <c r="AQ168" s="457"/>
      <c r="AR168" s="457"/>
      <c r="AS168" s="457"/>
      <c r="AT168" s="457"/>
      <c r="AU168" s="457"/>
      <c r="AV168" s="457"/>
      <c r="AW168" s="457"/>
    </row>
    <row r="169" spans="1:49" s="442" customFormat="1" ht="12.6" customHeight="1" x14ac:dyDescent="0.25">
      <c r="A169" s="1529"/>
      <c r="B169" s="1530"/>
      <c r="C169" s="1530"/>
      <c r="D169" s="1530"/>
      <c r="E169" s="1530"/>
      <c r="F169" s="1530"/>
      <c r="G169" s="1530"/>
      <c r="H169" s="1530"/>
      <c r="I169" s="1530"/>
      <c r="J169" s="1530"/>
      <c r="K169" s="1530"/>
      <c r="L169" s="1530"/>
      <c r="M169" s="1531"/>
      <c r="N169" s="853"/>
      <c r="O169" s="853"/>
      <c r="P169" s="853"/>
      <c r="Q169" s="853"/>
      <c r="R169" s="865"/>
      <c r="S169" s="865"/>
      <c r="T169" s="865"/>
      <c r="U169" s="865"/>
      <c r="V169" s="865"/>
      <c r="W169" s="1034"/>
      <c r="X169" s="1034"/>
      <c r="Y169" s="1034"/>
      <c r="Z169" s="1034"/>
      <c r="AA169" s="1034"/>
      <c r="AB169" s="1034"/>
      <c r="AC169" s="865"/>
      <c r="AD169" s="865"/>
      <c r="AE169" s="865"/>
      <c r="AF169" s="865"/>
      <c r="AG169" s="865"/>
      <c r="AH169" s="865"/>
      <c r="AI169" s="865"/>
      <c r="AJ169" s="865"/>
      <c r="AK169" s="865"/>
      <c r="AL169" s="865"/>
      <c r="AM169" s="865"/>
      <c r="AN169" s="865"/>
      <c r="AO169" s="865"/>
      <c r="AP169" s="865"/>
      <c r="AQ169" s="457"/>
      <c r="AR169" s="457"/>
      <c r="AS169" s="457"/>
      <c r="AT169" s="457"/>
      <c r="AU169" s="457"/>
      <c r="AV169" s="457"/>
      <c r="AW169" s="457"/>
    </row>
    <row r="170" spans="1:49" s="442" customFormat="1" ht="12.6" customHeight="1" x14ac:dyDescent="0.25">
      <c r="A170" s="433" t="s">
        <v>3018</v>
      </c>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c r="AJ170" s="434"/>
      <c r="AK170" s="434"/>
      <c r="AL170" s="434"/>
      <c r="AM170" s="434"/>
      <c r="AN170" s="434"/>
      <c r="AO170" s="434"/>
      <c r="AP170" s="434"/>
      <c r="AQ170" s="434"/>
      <c r="AR170" s="434"/>
      <c r="AS170" s="434"/>
      <c r="AT170" s="434"/>
      <c r="AU170" s="434"/>
      <c r="AV170" s="434"/>
      <c r="AW170" s="434"/>
    </row>
    <row r="171" spans="1:49" s="442" customFormat="1" ht="12.6" customHeight="1" x14ac:dyDescent="0.25">
      <c r="A171" s="433" t="s">
        <v>3019</v>
      </c>
      <c r="B171" s="435"/>
      <c r="C171" s="435" t="str">
        <f>$C$2</f>
        <v>Temperament s r.o.</v>
      </c>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46"/>
      <c r="AA171" s="434"/>
      <c r="AB171" s="434" t="s">
        <v>909</v>
      </c>
      <c r="AC171" s="434"/>
      <c r="AD171" s="1506">
        <f t="shared" ref="AD171" si="3">$AD$2</f>
        <v>0</v>
      </c>
      <c r="AE171" s="1507"/>
      <c r="AF171" s="1507"/>
      <c r="AG171" s="1507"/>
      <c r="AH171" s="1507"/>
      <c r="AI171" s="1507"/>
      <c r="AJ171" s="1507"/>
      <c r="AK171" s="1508"/>
      <c r="AL171" s="434" t="s">
        <v>842</v>
      </c>
      <c r="AM171" s="434"/>
      <c r="AN171" s="1494">
        <f>VstupHlavička!$B$3</f>
        <v>0</v>
      </c>
      <c r="AO171" s="1495"/>
      <c r="AP171" s="1495"/>
      <c r="AQ171" s="1495"/>
      <c r="AR171" s="1495"/>
      <c r="AS171" s="1495"/>
      <c r="AT171" s="1495"/>
      <c r="AU171" s="1495"/>
      <c r="AV171" s="1495"/>
      <c r="AW171" s="1496"/>
    </row>
    <row r="172" spans="1:49" s="442" customFormat="1" ht="12.6" customHeight="1" x14ac:dyDescent="0.25">
      <c r="A172" s="457"/>
      <c r="B172" s="457"/>
      <c r="C172" s="457"/>
      <c r="D172" s="457"/>
      <c r="E172" s="457"/>
      <c r="F172" s="457"/>
      <c r="G172" s="457"/>
      <c r="H172" s="457"/>
      <c r="I172" s="457"/>
      <c r="J172" s="457"/>
      <c r="K172" s="457"/>
      <c r="L172" s="457"/>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c r="AH172" s="457"/>
      <c r="AI172" s="457"/>
      <c r="AJ172" s="457"/>
      <c r="AK172" s="457"/>
      <c r="AL172" s="457"/>
      <c r="AM172" s="457"/>
      <c r="AN172" s="457"/>
      <c r="AO172" s="457"/>
      <c r="AP172" s="457"/>
      <c r="AQ172" s="457"/>
      <c r="AR172" s="457"/>
      <c r="AS172" s="457"/>
      <c r="AT172" s="457"/>
      <c r="AU172" s="457"/>
      <c r="AV172" s="457"/>
      <c r="AW172" s="457"/>
    </row>
    <row r="173" spans="1:49" s="442" customFormat="1" ht="12.6" customHeight="1" x14ac:dyDescent="0.25">
      <c r="A173" s="461" t="s">
        <v>3074</v>
      </c>
      <c r="B173" s="457"/>
      <c r="C173" s="457"/>
      <c r="D173" s="457"/>
      <c r="E173" s="457"/>
      <c r="F173" s="457"/>
      <c r="G173" s="457"/>
      <c r="H173" s="457"/>
      <c r="I173" s="457"/>
      <c r="J173" s="457"/>
      <c r="K173" s="457"/>
      <c r="L173" s="457"/>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c r="AH173" s="457"/>
      <c r="AI173" s="457"/>
      <c r="AJ173" s="457"/>
      <c r="AK173" s="457"/>
      <c r="AL173" s="457"/>
      <c r="AM173" s="457"/>
      <c r="AN173" s="457"/>
      <c r="AO173" s="457"/>
      <c r="AP173" s="457"/>
      <c r="AQ173" s="457"/>
      <c r="AR173" s="457"/>
      <c r="AS173" s="457"/>
      <c r="AT173" s="457"/>
      <c r="AU173" s="457"/>
      <c r="AV173" s="457"/>
      <c r="AW173" s="457"/>
    </row>
    <row r="174" spans="1:49" s="442" customFormat="1" ht="25.5" customHeight="1" x14ac:dyDescent="0.25">
      <c r="A174" s="883" t="s">
        <v>3075</v>
      </c>
      <c r="B174" s="883"/>
      <c r="C174" s="883"/>
      <c r="D174" s="883"/>
      <c r="E174" s="883"/>
      <c r="F174" s="883"/>
      <c r="G174" s="883"/>
      <c r="H174" s="883"/>
      <c r="I174" s="883"/>
      <c r="J174" s="883"/>
      <c r="K174" s="883"/>
      <c r="L174" s="883"/>
      <c r="M174" s="883"/>
      <c r="N174" s="883"/>
      <c r="O174" s="883"/>
      <c r="P174" s="883"/>
      <c r="Q174" s="883"/>
      <c r="R174" s="883"/>
      <c r="S174" s="883"/>
      <c r="T174" s="883"/>
      <c r="U174" s="883"/>
      <c r="V174" s="883"/>
      <c r="W174" s="883"/>
      <c r="X174" s="883"/>
      <c r="Y174" s="883"/>
      <c r="Z174" s="883"/>
      <c r="AA174" s="883"/>
      <c r="AB174" s="883"/>
      <c r="AC174" s="883"/>
      <c r="AD174" s="883"/>
      <c r="AE174" s="883"/>
      <c r="AF174" s="883"/>
      <c r="AG174" s="883"/>
      <c r="AH174" s="883"/>
      <c r="AI174" s="883"/>
      <c r="AJ174" s="883"/>
      <c r="AK174" s="883"/>
      <c r="AL174" s="883"/>
      <c r="AM174" s="883"/>
      <c r="AN174" s="883"/>
      <c r="AO174" s="883"/>
      <c r="AP174" s="883"/>
      <c r="AQ174" s="883"/>
      <c r="AR174" s="883"/>
      <c r="AS174" s="883"/>
      <c r="AT174" s="883"/>
      <c r="AU174" s="883"/>
      <c r="AV174" s="883"/>
      <c r="AW174" s="883"/>
    </row>
    <row r="175" spans="1:49" s="442" customFormat="1" ht="12.6" customHeight="1" x14ac:dyDescent="0.25">
      <c r="A175" s="1532" t="s">
        <v>3076</v>
      </c>
      <c r="B175" s="1532"/>
      <c r="C175" s="1532"/>
      <c r="D175" s="1532"/>
      <c r="E175" s="1532"/>
      <c r="F175" s="1532"/>
      <c r="G175" s="1532"/>
      <c r="H175" s="1532"/>
      <c r="I175" s="1532"/>
      <c r="J175" s="1532"/>
      <c r="K175" s="1532"/>
      <c r="L175" s="1532"/>
      <c r="M175" s="1532"/>
      <c r="N175" s="1532"/>
      <c r="O175" s="1532"/>
      <c r="P175" s="1532"/>
      <c r="Q175" s="1532"/>
      <c r="R175" s="1532" t="s">
        <v>1493</v>
      </c>
      <c r="S175" s="1532"/>
      <c r="T175" s="1532"/>
      <c r="U175" s="1532"/>
      <c r="V175" s="1532"/>
      <c r="W175" s="1532"/>
      <c r="X175" s="1532"/>
      <c r="Y175" s="1532"/>
      <c r="Z175" s="1532"/>
      <c r="AA175" s="1532" t="s">
        <v>3077</v>
      </c>
      <c r="AB175" s="1532"/>
      <c r="AC175" s="1532"/>
      <c r="AD175" s="1532"/>
      <c r="AE175" s="1532"/>
      <c r="AF175" s="1532"/>
      <c r="AG175" s="1532"/>
      <c r="AH175" s="1532"/>
      <c r="AI175" s="1532"/>
      <c r="AJ175" s="1532"/>
      <c r="AK175" s="1532"/>
      <c r="AL175" s="1532"/>
      <c r="AM175" s="1532"/>
      <c r="AN175" s="1532"/>
      <c r="AO175" s="1532"/>
      <c r="AP175" s="1532"/>
      <c r="AQ175" s="457"/>
      <c r="AR175" s="457"/>
      <c r="AS175" s="457"/>
      <c r="AT175" s="457"/>
      <c r="AU175" s="457"/>
      <c r="AV175" s="457"/>
      <c r="AW175" s="457"/>
    </row>
    <row r="176" spans="1:49" s="442" customFormat="1" ht="12.6" customHeight="1" x14ac:dyDescent="0.25">
      <c r="A176" s="1533"/>
      <c r="B176" s="1533"/>
      <c r="C176" s="1533"/>
      <c r="D176" s="1533"/>
      <c r="E176" s="1533"/>
      <c r="F176" s="1533"/>
      <c r="G176" s="1533"/>
      <c r="H176" s="1533"/>
      <c r="I176" s="1533"/>
      <c r="J176" s="1533"/>
      <c r="K176" s="1533"/>
      <c r="L176" s="1533"/>
      <c r="M176" s="1533"/>
      <c r="N176" s="1533"/>
      <c r="O176" s="1533"/>
      <c r="P176" s="1533"/>
      <c r="Q176" s="1533"/>
      <c r="R176" s="1534"/>
      <c r="S176" s="1534"/>
      <c r="T176" s="1534"/>
      <c r="U176" s="1534"/>
      <c r="V176" s="1534"/>
      <c r="W176" s="1534"/>
      <c r="X176" s="1534"/>
      <c r="Y176" s="1534"/>
      <c r="Z176" s="1534"/>
      <c r="AA176" s="1533"/>
      <c r="AB176" s="1533"/>
      <c r="AC176" s="1533"/>
      <c r="AD176" s="1533"/>
      <c r="AE176" s="1533"/>
      <c r="AF176" s="1533"/>
      <c r="AG176" s="1533"/>
      <c r="AH176" s="1533"/>
      <c r="AI176" s="1533"/>
      <c r="AJ176" s="1533"/>
      <c r="AK176" s="1533"/>
      <c r="AL176" s="1533"/>
      <c r="AM176" s="1533"/>
      <c r="AN176" s="1533"/>
      <c r="AO176" s="1533"/>
      <c r="AP176" s="1533"/>
      <c r="AQ176" s="457"/>
      <c r="AR176" s="457"/>
      <c r="AS176" s="457"/>
      <c r="AT176" s="457"/>
      <c r="AU176" s="457"/>
      <c r="AV176" s="457"/>
      <c r="AW176" s="457"/>
    </row>
    <row r="177" spans="1:49" s="442" customFormat="1" ht="12.6" customHeight="1" x14ac:dyDescent="0.25">
      <c r="A177" s="1533"/>
      <c r="B177" s="1533"/>
      <c r="C177" s="1533"/>
      <c r="D177" s="1533"/>
      <c r="E177" s="1533"/>
      <c r="F177" s="1533"/>
      <c r="G177" s="1533"/>
      <c r="H177" s="1533"/>
      <c r="I177" s="1533"/>
      <c r="J177" s="1533"/>
      <c r="K177" s="1533"/>
      <c r="L177" s="1533"/>
      <c r="M177" s="1533"/>
      <c r="N177" s="1533"/>
      <c r="O177" s="1533"/>
      <c r="P177" s="1533"/>
      <c r="Q177" s="1533"/>
      <c r="R177" s="1534"/>
      <c r="S177" s="1534"/>
      <c r="T177" s="1534"/>
      <c r="U177" s="1534"/>
      <c r="V177" s="1534"/>
      <c r="W177" s="1534"/>
      <c r="X177" s="1534"/>
      <c r="Y177" s="1534"/>
      <c r="Z177" s="1534"/>
      <c r="AA177" s="1533"/>
      <c r="AB177" s="1533"/>
      <c r="AC177" s="1533"/>
      <c r="AD177" s="1533"/>
      <c r="AE177" s="1533"/>
      <c r="AF177" s="1533"/>
      <c r="AG177" s="1533"/>
      <c r="AH177" s="1533"/>
      <c r="AI177" s="1533"/>
      <c r="AJ177" s="1533"/>
      <c r="AK177" s="1533"/>
      <c r="AL177" s="1533"/>
      <c r="AM177" s="1533"/>
      <c r="AN177" s="1533"/>
      <c r="AO177" s="1533"/>
      <c r="AP177" s="1533"/>
      <c r="AQ177" s="457"/>
      <c r="AR177" s="457"/>
      <c r="AS177" s="457"/>
      <c r="AT177" s="457"/>
      <c r="AU177" s="457"/>
      <c r="AV177" s="457"/>
      <c r="AW177" s="457"/>
    </row>
    <row r="178" spans="1:49" s="442" customFormat="1" ht="12.6" customHeight="1" x14ac:dyDescent="0.25">
      <c r="A178" s="1533"/>
      <c r="B178" s="1533"/>
      <c r="C178" s="1533"/>
      <c r="D178" s="1533"/>
      <c r="E178" s="1533"/>
      <c r="F178" s="1533"/>
      <c r="G178" s="1533"/>
      <c r="H178" s="1533"/>
      <c r="I178" s="1533"/>
      <c r="J178" s="1533"/>
      <c r="K178" s="1533"/>
      <c r="L178" s="1533"/>
      <c r="M178" s="1533"/>
      <c r="N178" s="1533"/>
      <c r="O178" s="1533"/>
      <c r="P178" s="1533"/>
      <c r="Q178" s="1533"/>
      <c r="R178" s="1534"/>
      <c r="S178" s="1534"/>
      <c r="T178" s="1534"/>
      <c r="U178" s="1534"/>
      <c r="V178" s="1534"/>
      <c r="W178" s="1534"/>
      <c r="X178" s="1534"/>
      <c r="Y178" s="1534"/>
      <c r="Z178" s="1534"/>
      <c r="AA178" s="1533"/>
      <c r="AB178" s="1533"/>
      <c r="AC178" s="1533"/>
      <c r="AD178" s="1533"/>
      <c r="AE178" s="1533"/>
      <c r="AF178" s="1533"/>
      <c r="AG178" s="1533"/>
      <c r="AH178" s="1533"/>
      <c r="AI178" s="1533"/>
      <c r="AJ178" s="1533"/>
      <c r="AK178" s="1533"/>
      <c r="AL178" s="1533"/>
      <c r="AM178" s="1533"/>
      <c r="AN178" s="1533"/>
      <c r="AO178" s="1533"/>
      <c r="AP178" s="1533"/>
      <c r="AQ178" s="457"/>
      <c r="AR178" s="457"/>
      <c r="AS178" s="457"/>
      <c r="AT178" s="457"/>
      <c r="AU178" s="457"/>
      <c r="AV178" s="457"/>
      <c r="AW178" s="457"/>
    </row>
    <row r="179" spans="1:49" s="442" customFormat="1" ht="12.6" customHeight="1" x14ac:dyDescent="0.25">
      <c r="A179" s="1533"/>
      <c r="B179" s="1533"/>
      <c r="C179" s="1533"/>
      <c r="D179" s="1533"/>
      <c r="E179" s="1533"/>
      <c r="F179" s="1533"/>
      <c r="G179" s="1533"/>
      <c r="H179" s="1533"/>
      <c r="I179" s="1533"/>
      <c r="J179" s="1533"/>
      <c r="K179" s="1533"/>
      <c r="L179" s="1533"/>
      <c r="M179" s="1533"/>
      <c r="N179" s="1533"/>
      <c r="O179" s="1533"/>
      <c r="P179" s="1533"/>
      <c r="Q179" s="1533"/>
      <c r="R179" s="1534"/>
      <c r="S179" s="1534"/>
      <c r="T179" s="1534"/>
      <c r="U179" s="1534"/>
      <c r="V179" s="1534"/>
      <c r="W179" s="1534"/>
      <c r="X179" s="1534"/>
      <c r="Y179" s="1534"/>
      <c r="Z179" s="1534"/>
      <c r="AA179" s="1533"/>
      <c r="AB179" s="1533"/>
      <c r="AC179" s="1533"/>
      <c r="AD179" s="1533"/>
      <c r="AE179" s="1533"/>
      <c r="AF179" s="1533"/>
      <c r="AG179" s="1533"/>
      <c r="AH179" s="1533"/>
      <c r="AI179" s="1533"/>
      <c r="AJ179" s="1533"/>
      <c r="AK179" s="1533"/>
      <c r="AL179" s="1533"/>
      <c r="AM179" s="1533"/>
      <c r="AN179" s="1533"/>
      <c r="AO179" s="1533"/>
      <c r="AP179" s="1533"/>
      <c r="AQ179" s="457"/>
      <c r="AR179" s="457"/>
      <c r="AS179" s="457"/>
      <c r="AT179" s="457"/>
      <c r="AU179" s="457"/>
      <c r="AV179" s="457"/>
      <c r="AW179" s="457"/>
    </row>
    <row r="180" spans="1:49" s="442" customFormat="1" ht="12.6" customHeight="1" x14ac:dyDescent="0.25">
      <c r="A180" s="457" t="s">
        <v>3078</v>
      </c>
      <c r="B180" s="457"/>
      <c r="C180" s="457"/>
      <c r="D180" s="457"/>
      <c r="E180" s="457"/>
      <c r="F180" s="457"/>
      <c r="G180" s="457"/>
      <c r="H180" s="457"/>
      <c r="I180" s="457"/>
      <c r="J180" s="457"/>
      <c r="K180" s="457"/>
      <c r="L180" s="457"/>
      <c r="M180" s="457"/>
      <c r="N180" s="457"/>
      <c r="O180" s="457"/>
      <c r="P180" s="457"/>
      <c r="Q180" s="457"/>
      <c r="R180" s="457"/>
      <c r="S180" s="457"/>
      <c r="T180" s="457"/>
      <c r="U180" s="457"/>
      <c r="V180" s="457"/>
      <c r="W180" s="457"/>
      <c r="X180" s="457"/>
      <c r="Y180" s="457"/>
      <c r="Z180" s="457"/>
      <c r="AA180" s="457"/>
      <c r="AB180" s="457"/>
      <c r="AC180" s="457"/>
      <c r="AD180" s="457"/>
      <c r="AE180" s="457"/>
      <c r="AF180" s="457"/>
      <c r="AG180" s="457"/>
      <c r="AH180" s="457"/>
      <c r="AI180" s="457"/>
      <c r="AJ180" s="457"/>
      <c r="AK180" s="457"/>
      <c r="AL180" s="457"/>
      <c r="AM180" s="457"/>
      <c r="AN180" s="457"/>
      <c r="AO180" s="457"/>
      <c r="AP180" s="457"/>
      <c r="AQ180" s="457"/>
      <c r="AR180" s="457"/>
      <c r="AS180" s="457"/>
      <c r="AT180" s="457"/>
      <c r="AU180" s="457"/>
      <c r="AV180" s="457"/>
      <c r="AW180" s="457"/>
    </row>
    <row r="181" spans="1:49" s="442" customFormat="1" ht="12.6" customHeight="1" x14ac:dyDescent="0.25">
      <c r="A181" s="457" t="s">
        <v>3079</v>
      </c>
      <c r="B181" s="457"/>
      <c r="C181" s="457"/>
      <c r="D181" s="457"/>
      <c r="E181" s="457"/>
      <c r="F181" s="457"/>
      <c r="G181" s="457"/>
      <c r="H181" s="457"/>
      <c r="I181" s="457"/>
      <c r="J181" s="457"/>
      <c r="K181" s="457"/>
      <c r="L181" s="457"/>
      <c r="M181" s="457"/>
      <c r="N181" s="457"/>
      <c r="O181" s="457"/>
      <c r="P181" s="457"/>
      <c r="Q181" s="457"/>
      <c r="R181" s="457"/>
      <c r="S181" s="457"/>
      <c r="T181" s="457"/>
      <c r="U181" s="457"/>
      <c r="V181" s="457"/>
      <c r="W181" s="457"/>
      <c r="X181" s="457"/>
      <c r="Y181" s="457"/>
      <c r="Z181" s="457"/>
      <c r="AA181" s="457"/>
      <c r="AB181" s="457"/>
      <c r="AC181" s="457"/>
      <c r="AD181" s="457"/>
      <c r="AE181" s="457"/>
      <c r="AF181" s="457"/>
      <c r="AG181" s="457"/>
      <c r="AH181" s="457"/>
      <c r="AI181" s="457"/>
      <c r="AJ181" s="457"/>
      <c r="AK181" s="457"/>
      <c r="AL181" s="457"/>
      <c r="AM181" s="457"/>
      <c r="AN181" s="457"/>
      <c r="AO181" s="457"/>
      <c r="AP181" s="457"/>
      <c r="AQ181" s="457"/>
      <c r="AR181" s="457"/>
      <c r="AS181" s="457"/>
      <c r="AT181" s="457"/>
      <c r="AU181" s="457"/>
      <c r="AV181" s="457"/>
      <c r="AW181" s="457"/>
    </row>
    <row r="182" spans="1:49" s="442" customFormat="1" ht="12.6" customHeight="1" x14ac:dyDescent="0.25">
      <c r="A182" s="1532" t="s">
        <v>3080</v>
      </c>
      <c r="B182" s="1532"/>
      <c r="C182" s="1532"/>
      <c r="D182" s="1532"/>
      <c r="E182" s="1532"/>
      <c r="F182" s="1532"/>
      <c r="G182" s="1532"/>
      <c r="H182" s="1532"/>
      <c r="I182" s="1532"/>
      <c r="J182" s="1532"/>
      <c r="K182" s="1532"/>
      <c r="L182" s="1532"/>
      <c r="M182" s="1532"/>
      <c r="N182" s="1532"/>
      <c r="O182" s="1532"/>
      <c r="P182" s="1532"/>
      <c r="Q182" s="1532"/>
      <c r="R182" s="1532" t="s">
        <v>1493</v>
      </c>
      <c r="S182" s="1532"/>
      <c r="T182" s="1532"/>
      <c r="U182" s="1532"/>
      <c r="V182" s="1532"/>
      <c r="W182" s="1532"/>
      <c r="X182" s="1532"/>
      <c r="Y182" s="1532"/>
      <c r="Z182" s="1532"/>
      <c r="AA182" s="1532" t="s">
        <v>3077</v>
      </c>
      <c r="AB182" s="1532"/>
      <c r="AC182" s="1532"/>
      <c r="AD182" s="1532"/>
      <c r="AE182" s="1532"/>
      <c r="AF182" s="1532"/>
      <c r="AG182" s="1532"/>
      <c r="AH182" s="1532"/>
      <c r="AI182" s="1532"/>
      <c r="AJ182" s="1532"/>
      <c r="AK182" s="1532"/>
      <c r="AL182" s="1532"/>
      <c r="AM182" s="1532"/>
      <c r="AN182" s="1532"/>
      <c r="AO182" s="1532"/>
      <c r="AP182" s="1532"/>
      <c r="AQ182" s="457"/>
      <c r="AR182" s="457"/>
      <c r="AS182" s="457"/>
      <c r="AT182" s="457"/>
      <c r="AU182" s="457"/>
      <c r="AV182" s="457"/>
      <c r="AW182" s="457"/>
    </row>
    <row r="183" spans="1:49" s="442" customFormat="1" ht="12.6" customHeight="1" x14ac:dyDescent="0.25">
      <c r="A183" s="1533"/>
      <c r="B183" s="1533"/>
      <c r="C183" s="1533"/>
      <c r="D183" s="1533"/>
      <c r="E183" s="1533"/>
      <c r="F183" s="1533"/>
      <c r="G183" s="1533"/>
      <c r="H183" s="1533"/>
      <c r="I183" s="1533"/>
      <c r="J183" s="1533"/>
      <c r="K183" s="1533"/>
      <c r="L183" s="1533"/>
      <c r="M183" s="1533"/>
      <c r="N183" s="1533"/>
      <c r="O183" s="1533"/>
      <c r="P183" s="1533"/>
      <c r="Q183" s="1533"/>
      <c r="R183" s="1534"/>
      <c r="S183" s="1534"/>
      <c r="T183" s="1534"/>
      <c r="U183" s="1534"/>
      <c r="V183" s="1534"/>
      <c r="W183" s="1534"/>
      <c r="X183" s="1534"/>
      <c r="Y183" s="1534"/>
      <c r="Z183" s="1534"/>
      <c r="AA183" s="1533"/>
      <c r="AB183" s="1533"/>
      <c r="AC183" s="1533"/>
      <c r="AD183" s="1533"/>
      <c r="AE183" s="1533"/>
      <c r="AF183" s="1533"/>
      <c r="AG183" s="1533"/>
      <c r="AH183" s="1533"/>
      <c r="AI183" s="1533"/>
      <c r="AJ183" s="1533"/>
      <c r="AK183" s="1533"/>
      <c r="AL183" s="1533"/>
      <c r="AM183" s="1533"/>
      <c r="AN183" s="1533"/>
      <c r="AO183" s="1533"/>
      <c r="AP183" s="1533"/>
      <c r="AQ183" s="457"/>
      <c r="AR183" s="457"/>
      <c r="AS183" s="457"/>
      <c r="AT183" s="457"/>
      <c r="AU183" s="457"/>
      <c r="AV183" s="457"/>
      <c r="AW183" s="457"/>
    </row>
    <row r="184" spans="1:49" s="442" customFormat="1" ht="12.6" customHeight="1" x14ac:dyDescent="0.25">
      <c r="A184" s="1533"/>
      <c r="B184" s="1533"/>
      <c r="C184" s="1533"/>
      <c r="D184" s="1533"/>
      <c r="E184" s="1533"/>
      <c r="F184" s="1533"/>
      <c r="G184" s="1533"/>
      <c r="H184" s="1533"/>
      <c r="I184" s="1533"/>
      <c r="J184" s="1533"/>
      <c r="K184" s="1533"/>
      <c r="L184" s="1533"/>
      <c r="M184" s="1533"/>
      <c r="N184" s="1533"/>
      <c r="O184" s="1533"/>
      <c r="P184" s="1533"/>
      <c r="Q184" s="1533"/>
      <c r="R184" s="1534"/>
      <c r="S184" s="1534"/>
      <c r="T184" s="1534"/>
      <c r="U184" s="1534"/>
      <c r="V184" s="1534"/>
      <c r="W184" s="1534"/>
      <c r="X184" s="1534"/>
      <c r="Y184" s="1534"/>
      <c r="Z184" s="1534"/>
      <c r="AA184" s="1533"/>
      <c r="AB184" s="1533"/>
      <c r="AC184" s="1533"/>
      <c r="AD184" s="1533"/>
      <c r="AE184" s="1533"/>
      <c r="AF184" s="1533"/>
      <c r="AG184" s="1533"/>
      <c r="AH184" s="1533"/>
      <c r="AI184" s="1533"/>
      <c r="AJ184" s="1533"/>
      <c r="AK184" s="1533"/>
      <c r="AL184" s="1533"/>
      <c r="AM184" s="1533"/>
      <c r="AN184" s="1533"/>
      <c r="AO184" s="1533"/>
      <c r="AP184" s="1533"/>
      <c r="AQ184" s="457"/>
      <c r="AR184" s="457"/>
      <c r="AS184" s="457"/>
      <c r="AT184" s="457"/>
      <c r="AU184" s="457"/>
      <c r="AV184" s="457"/>
      <c r="AW184" s="457"/>
    </row>
    <row r="185" spans="1:49" s="442" customFormat="1" ht="12.6" customHeight="1" x14ac:dyDescent="0.25">
      <c r="A185" s="1533"/>
      <c r="B185" s="1533"/>
      <c r="C185" s="1533"/>
      <c r="D185" s="1533"/>
      <c r="E185" s="1533"/>
      <c r="F185" s="1533"/>
      <c r="G185" s="1533"/>
      <c r="H185" s="1533"/>
      <c r="I185" s="1533"/>
      <c r="J185" s="1533"/>
      <c r="K185" s="1533"/>
      <c r="L185" s="1533"/>
      <c r="M185" s="1533"/>
      <c r="N185" s="1533"/>
      <c r="O185" s="1533"/>
      <c r="P185" s="1533"/>
      <c r="Q185" s="1533"/>
      <c r="R185" s="1534"/>
      <c r="S185" s="1534"/>
      <c r="T185" s="1534"/>
      <c r="U185" s="1534"/>
      <c r="V185" s="1534"/>
      <c r="W185" s="1534"/>
      <c r="X185" s="1534"/>
      <c r="Y185" s="1534"/>
      <c r="Z185" s="1534"/>
      <c r="AA185" s="1533"/>
      <c r="AB185" s="1533"/>
      <c r="AC185" s="1533"/>
      <c r="AD185" s="1533"/>
      <c r="AE185" s="1533"/>
      <c r="AF185" s="1533"/>
      <c r="AG185" s="1533"/>
      <c r="AH185" s="1533"/>
      <c r="AI185" s="1533"/>
      <c r="AJ185" s="1533"/>
      <c r="AK185" s="1533"/>
      <c r="AL185" s="1533"/>
      <c r="AM185" s="1533"/>
      <c r="AN185" s="1533"/>
      <c r="AO185" s="1533"/>
      <c r="AP185" s="1533"/>
      <c r="AQ185" s="457"/>
      <c r="AR185" s="457"/>
      <c r="AS185" s="457"/>
      <c r="AT185" s="457"/>
      <c r="AU185" s="457"/>
      <c r="AV185" s="457"/>
      <c r="AW185" s="457"/>
    </row>
    <row r="186" spans="1:49" s="450" customFormat="1" ht="12.6" customHeight="1" x14ac:dyDescent="0.25">
      <c r="A186" s="474" t="s">
        <v>3081</v>
      </c>
      <c r="B186" s="474"/>
      <c r="C186" s="474"/>
      <c r="D186" s="474"/>
      <c r="E186" s="474"/>
      <c r="F186" s="474"/>
      <c r="G186" s="474"/>
      <c r="H186" s="474"/>
      <c r="I186" s="474"/>
      <c r="J186" s="474"/>
      <c r="K186" s="474"/>
      <c r="L186" s="474"/>
      <c r="M186" s="474"/>
      <c r="N186" s="474"/>
      <c r="O186" s="474"/>
      <c r="P186" s="474"/>
      <c r="Q186" s="474"/>
      <c r="R186" s="474"/>
      <c r="S186" s="474"/>
      <c r="T186" s="474"/>
      <c r="U186" s="474"/>
      <c r="V186" s="474"/>
      <c r="W186" s="474"/>
      <c r="X186" s="474"/>
      <c r="Y186" s="474"/>
      <c r="Z186" s="474"/>
      <c r="AA186" s="474"/>
      <c r="AB186" s="474"/>
      <c r="AC186" s="474"/>
      <c r="AD186" s="474"/>
      <c r="AE186" s="474"/>
      <c r="AF186" s="474"/>
      <c r="AG186" s="474"/>
      <c r="AH186" s="474"/>
      <c r="AI186" s="474"/>
      <c r="AJ186" s="474"/>
      <c r="AK186" s="474"/>
      <c r="AL186" s="474"/>
      <c r="AM186" s="474"/>
      <c r="AN186" s="474"/>
      <c r="AO186" s="474"/>
      <c r="AP186" s="474"/>
      <c r="AQ186" s="474"/>
      <c r="AR186" s="474"/>
      <c r="AS186" s="474"/>
      <c r="AT186" s="474"/>
      <c r="AU186" s="474"/>
      <c r="AV186" s="474"/>
      <c r="AW186" s="474"/>
    </row>
    <row r="187" spans="1:49" s="442" customFormat="1" ht="12.6" customHeight="1" x14ac:dyDescent="0.25">
      <c r="A187" s="1532" t="s">
        <v>3082</v>
      </c>
      <c r="B187" s="1532"/>
      <c r="C187" s="1532"/>
      <c r="D187" s="1532"/>
      <c r="E187" s="1532"/>
      <c r="F187" s="1532"/>
      <c r="G187" s="1532"/>
      <c r="H187" s="1532"/>
      <c r="I187" s="1532"/>
      <c r="J187" s="1532"/>
      <c r="K187" s="1532"/>
      <c r="L187" s="1532"/>
      <c r="M187" s="1532"/>
      <c r="N187" s="1532"/>
      <c r="O187" s="1532"/>
      <c r="P187" s="1532"/>
      <c r="Q187" s="1532"/>
      <c r="R187" s="1532" t="s">
        <v>1493</v>
      </c>
      <c r="S187" s="1532"/>
      <c r="T187" s="1532"/>
      <c r="U187" s="1532"/>
      <c r="V187" s="1532"/>
      <c r="W187" s="1532"/>
      <c r="X187" s="1532"/>
      <c r="Y187" s="1532"/>
      <c r="Z187" s="1532"/>
      <c r="AA187" s="1532" t="s">
        <v>3077</v>
      </c>
      <c r="AB187" s="1532"/>
      <c r="AC187" s="1532"/>
      <c r="AD187" s="1532"/>
      <c r="AE187" s="1532"/>
      <c r="AF187" s="1532"/>
      <c r="AG187" s="1532"/>
      <c r="AH187" s="1532"/>
      <c r="AI187" s="1532"/>
      <c r="AJ187" s="1532"/>
      <c r="AK187" s="1532"/>
      <c r="AL187" s="1532"/>
      <c r="AM187" s="1532"/>
      <c r="AN187" s="1532"/>
      <c r="AO187" s="1532"/>
      <c r="AP187" s="1532"/>
      <c r="AQ187" s="457"/>
      <c r="AR187" s="457"/>
      <c r="AS187" s="457"/>
      <c r="AT187" s="457"/>
      <c r="AU187" s="457"/>
      <c r="AV187" s="457"/>
      <c r="AW187" s="457"/>
    </row>
    <row r="188" spans="1:49" s="442" customFormat="1" ht="12.6" customHeight="1" x14ac:dyDescent="0.25">
      <c r="A188" s="1533"/>
      <c r="B188" s="1533"/>
      <c r="C188" s="1533"/>
      <c r="D188" s="1533"/>
      <c r="E188" s="1533"/>
      <c r="F188" s="1533"/>
      <c r="G188" s="1533"/>
      <c r="H188" s="1533"/>
      <c r="I188" s="1533"/>
      <c r="J188" s="1533"/>
      <c r="K188" s="1533"/>
      <c r="L188" s="1533"/>
      <c r="M188" s="1533"/>
      <c r="N188" s="1533"/>
      <c r="O188" s="1533"/>
      <c r="P188" s="1533"/>
      <c r="Q188" s="1533"/>
      <c r="R188" s="1534"/>
      <c r="S188" s="1534"/>
      <c r="T188" s="1534"/>
      <c r="U188" s="1534"/>
      <c r="V188" s="1534"/>
      <c r="W188" s="1534"/>
      <c r="X188" s="1534"/>
      <c r="Y188" s="1534"/>
      <c r="Z188" s="1534"/>
      <c r="AA188" s="1533"/>
      <c r="AB188" s="1533"/>
      <c r="AC188" s="1533"/>
      <c r="AD188" s="1533"/>
      <c r="AE188" s="1533"/>
      <c r="AF188" s="1533"/>
      <c r="AG188" s="1533"/>
      <c r="AH188" s="1533"/>
      <c r="AI188" s="1533"/>
      <c r="AJ188" s="1533"/>
      <c r="AK188" s="1533"/>
      <c r="AL188" s="1533"/>
      <c r="AM188" s="1533"/>
      <c r="AN188" s="1533"/>
      <c r="AO188" s="1533"/>
      <c r="AP188" s="1533"/>
      <c r="AQ188" s="457"/>
      <c r="AR188" s="457"/>
      <c r="AS188" s="457"/>
      <c r="AT188" s="457"/>
      <c r="AU188" s="457"/>
      <c r="AV188" s="457"/>
      <c r="AW188" s="457"/>
    </row>
    <row r="189" spans="1:49" s="442" customFormat="1" ht="12.6" customHeight="1" x14ac:dyDescent="0.25">
      <c r="A189" s="1533"/>
      <c r="B189" s="1533"/>
      <c r="C189" s="1533"/>
      <c r="D189" s="1533"/>
      <c r="E189" s="1533"/>
      <c r="F189" s="1533"/>
      <c r="G189" s="1533"/>
      <c r="H189" s="1533"/>
      <c r="I189" s="1533"/>
      <c r="J189" s="1533"/>
      <c r="K189" s="1533"/>
      <c r="L189" s="1533"/>
      <c r="M189" s="1533"/>
      <c r="N189" s="1533"/>
      <c r="O189" s="1533"/>
      <c r="P189" s="1533"/>
      <c r="Q189" s="1533"/>
      <c r="R189" s="1534"/>
      <c r="S189" s="1534"/>
      <c r="T189" s="1534"/>
      <c r="U189" s="1534"/>
      <c r="V189" s="1534"/>
      <c r="W189" s="1534"/>
      <c r="X189" s="1534"/>
      <c r="Y189" s="1534"/>
      <c r="Z189" s="1534"/>
      <c r="AA189" s="1533"/>
      <c r="AB189" s="1533"/>
      <c r="AC189" s="1533"/>
      <c r="AD189" s="1533"/>
      <c r="AE189" s="1533"/>
      <c r="AF189" s="1533"/>
      <c r="AG189" s="1533"/>
      <c r="AH189" s="1533"/>
      <c r="AI189" s="1533"/>
      <c r="AJ189" s="1533"/>
      <c r="AK189" s="1533"/>
      <c r="AL189" s="1533"/>
      <c r="AM189" s="1533"/>
      <c r="AN189" s="1533"/>
      <c r="AO189" s="1533"/>
      <c r="AP189" s="1533"/>
      <c r="AQ189" s="457"/>
      <c r="AR189" s="457"/>
      <c r="AS189" s="457"/>
      <c r="AT189" s="457"/>
      <c r="AU189" s="457"/>
      <c r="AV189" s="457"/>
      <c r="AW189" s="457"/>
    </row>
    <row r="190" spans="1:49" s="442" customFormat="1" ht="12.6" customHeight="1" x14ac:dyDescent="0.25">
      <c r="A190" s="1533"/>
      <c r="B190" s="1533"/>
      <c r="C190" s="1533"/>
      <c r="D190" s="1533"/>
      <c r="E190" s="1533"/>
      <c r="F190" s="1533"/>
      <c r="G190" s="1533"/>
      <c r="H190" s="1533"/>
      <c r="I190" s="1533"/>
      <c r="J190" s="1533"/>
      <c r="K190" s="1533"/>
      <c r="L190" s="1533"/>
      <c r="M190" s="1533"/>
      <c r="N190" s="1533"/>
      <c r="O190" s="1533"/>
      <c r="P190" s="1533"/>
      <c r="Q190" s="1533"/>
      <c r="R190" s="1534"/>
      <c r="S190" s="1534"/>
      <c r="T190" s="1534"/>
      <c r="U190" s="1534"/>
      <c r="V190" s="1534"/>
      <c r="W190" s="1534"/>
      <c r="X190" s="1534"/>
      <c r="Y190" s="1534"/>
      <c r="Z190" s="1534"/>
      <c r="AA190" s="1533"/>
      <c r="AB190" s="1533"/>
      <c r="AC190" s="1533"/>
      <c r="AD190" s="1533"/>
      <c r="AE190" s="1533"/>
      <c r="AF190" s="1533"/>
      <c r="AG190" s="1533"/>
      <c r="AH190" s="1533"/>
      <c r="AI190" s="1533"/>
      <c r="AJ190" s="1533"/>
      <c r="AK190" s="1533"/>
      <c r="AL190" s="1533"/>
      <c r="AM190" s="1533"/>
      <c r="AN190" s="1533"/>
      <c r="AO190" s="1533"/>
      <c r="AP190" s="1533"/>
      <c r="AQ190" s="457"/>
      <c r="AR190" s="457"/>
      <c r="AS190" s="457"/>
      <c r="AT190" s="457"/>
      <c r="AU190" s="457"/>
      <c r="AV190" s="457"/>
      <c r="AW190" s="457"/>
    </row>
    <row r="191" spans="1:49" s="442" customFormat="1" ht="12.6" customHeight="1" x14ac:dyDescent="0.25">
      <c r="A191" s="474" t="s">
        <v>3083</v>
      </c>
      <c r="B191" s="457"/>
      <c r="C191" s="457"/>
      <c r="D191" s="457"/>
      <c r="E191" s="457"/>
      <c r="F191" s="457"/>
      <c r="G191" s="457"/>
      <c r="H191" s="457"/>
      <c r="I191" s="457"/>
      <c r="J191" s="457"/>
      <c r="K191" s="457"/>
      <c r="L191" s="457"/>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c r="AH191" s="457"/>
      <c r="AI191" s="457"/>
      <c r="AJ191" s="457"/>
      <c r="AK191" s="457"/>
      <c r="AL191" s="457"/>
      <c r="AM191" s="457"/>
      <c r="AN191" s="457"/>
      <c r="AO191" s="457"/>
      <c r="AP191" s="457"/>
      <c r="AQ191" s="457"/>
      <c r="AR191" s="457"/>
      <c r="AS191" s="457"/>
      <c r="AT191" s="457"/>
      <c r="AU191" s="457"/>
      <c r="AV191" s="457"/>
      <c r="AW191" s="457"/>
    </row>
    <row r="192" spans="1:49" s="442" customFormat="1" ht="12.6" customHeight="1" x14ac:dyDescent="0.25">
      <c r="A192" s="1532" t="s">
        <v>3084</v>
      </c>
      <c r="B192" s="1532"/>
      <c r="C192" s="1532"/>
      <c r="D192" s="1532"/>
      <c r="E192" s="1532"/>
      <c r="F192" s="1532"/>
      <c r="G192" s="1532"/>
      <c r="H192" s="1532"/>
      <c r="I192" s="1532"/>
      <c r="J192" s="1532"/>
      <c r="K192" s="1532"/>
      <c r="L192" s="1532"/>
      <c r="M192" s="1532"/>
      <c r="N192" s="1532"/>
      <c r="O192" s="1532"/>
      <c r="P192" s="1532"/>
      <c r="Q192" s="1532"/>
      <c r="R192" s="1532" t="s">
        <v>1493</v>
      </c>
      <c r="S192" s="1532"/>
      <c r="T192" s="1532"/>
      <c r="U192" s="1532"/>
      <c r="V192" s="1532"/>
      <c r="W192" s="1532"/>
      <c r="X192" s="1532"/>
      <c r="Y192" s="1532"/>
      <c r="Z192" s="1532"/>
      <c r="AA192" s="1532" t="s">
        <v>3077</v>
      </c>
      <c r="AB192" s="1532"/>
      <c r="AC192" s="1532"/>
      <c r="AD192" s="1532"/>
      <c r="AE192" s="1532"/>
      <c r="AF192" s="1532"/>
      <c r="AG192" s="1532"/>
      <c r="AH192" s="1532"/>
      <c r="AI192" s="1532"/>
      <c r="AJ192" s="1532"/>
      <c r="AK192" s="1532"/>
      <c r="AL192" s="1532"/>
      <c r="AM192" s="1532"/>
      <c r="AN192" s="1532"/>
      <c r="AO192" s="1532"/>
      <c r="AP192" s="1532"/>
      <c r="AQ192" s="457"/>
      <c r="AR192" s="457"/>
      <c r="AS192" s="457"/>
      <c r="AT192" s="457"/>
      <c r="AU192" s="457"/>
      <c r="AV192" s="457"/>
      <c r="AW192" s="457"/>
    </row>
    <row r="193" spans="1:49" s="442" customFormat="1" ht="12.6" customHeight="1" x14ac:dyDescent="0.25">
      <c r="A193" s="1533"/>
      <c r="B193" s="1533"/>
      <c r="C193" s="1533"/>
      <c r="D193" s="1533"/>
      <c r="E193" s="1533"/>
      <c r="F193" s="1533"/>
      <c r="G193" s="1533"/>
      <c r="H193" s="1533"/>
      <c r="I193" s="1533"/>
      <c r="J193" s="1533"/>
      <c r="K193" s="1533"/>
      <c r="L193" s="1533"/>
      <c r="M193" s="1533"/>
      <c r="N193" s="1533"/>
      <c r="O193" s="1533"/>
      <c r="P193" s="1533"/>
      <c r="Q193" s="1533"/>
      <c r="R193" s="1534"/>
      <c r="S193" s="1534"/>
      <c r="T193" s="1534"/>
      <c r="U193" s="1534"/>
      <c r="V193" s="1534"/>
      <c r="W193" s="1534"/>
      <c r="X193" s="1534"/>
      <c r="Y193" s="1534"/>
      <c r="Z193" s="1534"/>
      <c r="AA193" s="1533"/>
      <c r="AB193" s="1533"/>
      <c r="AC193" s="1533"/>
      <c r="AD193" s="1533"/>
      <c r="AE193" s="1533"/>
      <c r="AF193" s="1533"/>
      <c r="AG193" s="1533"/>
      <c r="AH193" s="1533"/>
      <c r="AI193" s="1533"/>
      <c r="AJ193" s="1533"/>
      <c r="AK193" s="1533"/>
      <c r="AL193" s="1533"/>
      <c r="AM193" s="1533"/>
      <c r="AN193" s="1533"/>
      <c r="AO193" s="1533"/>
      <c r="AP193" s="1533"/>
      <c r="AQ193" s="457"/>
      <c r="AR193" s="457"/>
      <c r="AS193" s="457"/>
      <c r="AT193" s="457"/>
      <c r="AU193" s="457"/>
      <c r="AV193" s="457"/>
      <c r="AW193" s="457"/>
    </row>
    <row r="194" spans="1:49" s="442" customFormat="1" ht="12.6" customHeight="1" x14ac:dyDescent="0.25">
      <c r="A194" s="1533"/>
      <c r="B194" s="1533"/>
      <c r="C194" s="1533"/>
      <c r="D194" s="1533"/>
      <c r="E194" s="1533"/>
      <c r="F194" s="1533"/>
      <c r="G194" s="1533"/>
      <c r="H194" s="1533"/>
      <c r="I194" s="1533"/>
      <c r="J194" s="1533"/>
      <c r="K194" s="1533"/>
      <c r="L194" s="1533"/>
      <c r="M194" s="1533"/>
      <c r="N194" s="1533"/>
      <c r="O194" s="1533"/>
      <c r="P194" s="1533"/>
      <c r="Q194" s="1533"/>
      <c r="R194" s="1534"/>
      <c r="S194" s="1534"/>
      <c r="T194" s="1534"/>
      <c r="U194" s="1534"/>
      <c r="V194" s="1534"/>
      <c r="W194" s="1534"/>
      <c r="X194" s="1534"/>
      <c r="Y194" s="1534"/>
      <c r="Z194" s="1534"/>
      <c r="AA194" s="1533"/>
      <c r="AB194" s="1533"/>
      <c r="AC194" s="1533"/>
      <c r="AD194" s="1533"/>
      <c r="AE194" s="1533"/>
      <c r="AF194" s="1533"/>
      <c r="AG194" s="1533"/>
      <c r="AH194" s="1533"/>
      <c r="AI194" s="1533"/>
      <c r="AJ194" s="1533"/>
      <c r="AK194" s="1533"/>
      <c r="AL194" s="1533"/>
      <c r="AM194" s="1533"/>
      <c r="AN194" s="1533"/>
      <c r="AO194" s="1533"/>
      <c r="AP194" s="1533"/>
      <c r="AQ194" s="457"/>
      <c r="AR194" s="457"/>
      <c r="AS194" s="457"/>
      <c r="AT194" s="457"/>
      <c r="AU194" s="457"/>
      <c r="AV194" s="457"/>
      <c r="AW194" s="457"/>
    </row>
    <row r="195" spans="1:49" s="442" customFormat="1" ht="12.6" customHeight="1" x14ac:dyDescent="0.25">
      <c r="A195" s="1533"/>
      <c r="B195" s="1533"/>
      <c r="C195" s="1533"/>
      <c r="D195" s="1533"/>
      <c r="E195" s="1533"/>
      <c r="F195" s="1533"/>
      <c r="G195" s="1533"/>
      <c r="H195" s="1533"/>
      <c r="I195" s="1533"/>
      <c r="J195" s="1533"/>
      <c r="K195" s="1533"/>
      <c r="L195" s="1533"/>
      <c r="M195" s="1533"/>
      <c r="N195" s="1533"/>
      <c r="O195" s="1533"/>
      <c r="P195" s="1533"/>
      <c r="Q195" s="1533"/>
      <c r="R195" s="1534"/>
      <c r="S195" s="1534"/>
      <c r="T195" s="1534"/>
      <c r="U195" s="1534"/>
      <c r="V195" s="1534"/>
      <c r="W195" s="1534"/>
      <c r="X195" s="1534"/>
      <c r="Y195" s="1534"/>
      <c r="Z195" s="1534"/>
      <c r="AA195" s="1533"/>
      <c r="AB195" s="1533"/>
      <c r="AC195" s="1533"/>
      <c r="AD195" s="1533"/>
      <c r="AE195" s="1533"/>
      <c r="AF195" s="1533"/>
      <c r="AG195" s="1533"/>
      <c r="AH195" s="1533"/>
      <c r="AI195" s="1533"/>
      <c r="AJ195" s="1533"/>
      <c r="AK195" s="1533"/>
      <c r="AL195" s="1533"/>
      <c r="AM195" s="1533"/>
      <c r="AN195" s="1533"/>
      <c r="AO195" s="1533"/>
      <c r="AP195" s="1533"/>
      <c r="AQ195" s="457"/>
      <c r="AR195" s="457"/>
      <c r="AS195" s="457"/>
      <c r="AT195" s="457"/>
      <c r="AU195" s="457"/>
      <c r="AV195" s="457"/>
      <c r="AW195" s="457"/>
    </row>
    <row r="196" spans="1:49" s="442" customFormat="1" ht="24" customHeight="1" x14ac:dyDescent="0.25">
      <c r="A196" s="899" t="s">
        <v>3085</v>
      </c>
      <c r="B196" s="899"/>
      <c r="C196" s="899"/>
      <c r="D196" s="899"/>
      <c r="E196" s="899"/>
      <c r="F196" s="899"/>
      <c r="G196" s="899"/>
      <c r="H196" s="899"/>
      <c r="I196" s="899"/>
      <c r="J196" s="899"/>
      <c r="K196" s="899"/>
      <c r="L196" s="899"/>
      <c r="M196" s="899"/>
      <c r="N196" s="899"/>
      <c r="O196" s="899"/>
      <c r="P196" s="899"/>
      <c r="Q196" s="899"/>
      <c r="R196" s="899"/>
      <c r="S196" s="899"/>
      <c r="T196" s="899"/>
      <c r="U196" s="899"/>
      <c r="V196" s="899"/>
      <c r="W196" s="899"/>
      <c r="X196" s="899"/>
      <c r="Y196" s="899"/>
      <c r="Z196" s="899"/>
      <c r="AA196" s="899"/>
      <c r="AB196" s="899"/>
      <c r="AC196" s="899"/>
      <c r="AD196" s="899"/>
      <c r="AE196" s="899"/>
      <c r="AF196" s="899"/>
      <c r="AG196" s="899"/>
      <c r="AH196" s="899"/>
      <c r="AI196" s="899"/>
      <c r="AJ196" s="899"/>
      <c r="AK196" s="899"/>
      <c r="AL196" s="899"/>
      <c r="AM196" s="899"/>
      <c r="AN196" s="899"/>
      <c r="AO196" s="899"/>
      <c r="AP196" s="899"/>
      <c r="AQ196" s="899"/>
      <c r="AR196" s="899"/>
      <c r="AS196" s="899"/>
      <c r="AT196" s="899"/>
      <c r="AU196" s="899"/>
      <c r="AV196" s="899"/>
      <c r="AW196" s="899"/>
    </row>
    <row r="197" spans="1:49" s="442" customFormat="1" ht="12.6" customHeight="1" x14ac:dyDescent="0.25">
      <c r="A197" s="457" t="s">
        <v>3032</v>
      </c>
      <c r="B197" s="457"/>
      <c r="C197" s="457"/>
      <c r="D197" s="457"/>
      <c r="E197" s="457"/>
      <c r="F197" s="457"/>
      <c r="G197" s="457"/>
      <c r="H197" s="457"/>
      <c r="I197" s="457"/>
      <c r="J197" s="457"/>
      <c r="K197" s="457"/>
      <c r="L197" s="457"/>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c r="AH197" s="457"/>
      <c r="AI197" s="457"/>
      <c r="AJ197" s="457"/>
      <c r="AK197" s="457"/>
      <c r="AL197" s="457"/>
      <c r="AM197" s="457"/>
      <c r="AN197" s="457"/>
      <c r="AO197" s="457"/>
      <c r="AP197" s="457"/>
      <c r="AQ197" s="457"/>
      <c r="AR197" s="457"/>
      <c r="AS197" s="457"/>
      <c r="AT197" s="457"/>
      <c r="AU197" s="457"/>
      <c r="AV197" s="457"/>
      <c r="AW197" s="457"/>
    </row>
    <row r="198" spans="1:49" s="442" customFormat="1" ht="30" customHeight="1" x14ac:dyDescent="0.25">
      <c r="A198" s="1500"/>
      <c r="B198" s="1501"/>
      <c r="C198" s="1501"/>
      <c r="D198" s="1501"/>
      <c r="E198" s="1501"/>
      <c r="F198" s="1501"/>
      <c r="G198" s="1501"/>
      <c r="H198" s="1501"/>
      <c r="I198" s="1501"/>
      <c r="J198" s="1501"/>
      <c r="K198" s="1501"/>
      <c r="L198" s="1501"/>
      <c r="M198" s="1501"/>
      <c r="N198" s="1501"/>
      <c r="O198" s="1501"/>
      <c r="P198" s="1501"/>
      <c r="Q198" s="1501"/>
      <c r="R198" s="1501"/>
      <c r="S198" s="1501"/>
      <c r="T198" s="1501"/>
      <c r="U198" s="1501"/>
      <c r="V198" s="1501"/>
      <c r="W198" s="1501"/>
      <c r="X198" s="1501"/>
      <c r="Y198" s="1501"/>
      <c r="Z198" s="1501"/>
      <c r="AA198" s="1501"/>
      <c r="AB198" s="1501"/>
      <c r="AC198" s="1501"/>
      <c r="AD198" s="1501"/>
      <c r="AE198" s="1501"/>
      <c r="AF198" s="1501"/>
      <c r="AG198" s="1501"/>
      <c r="AH198" s="1501"/>
      <c r="AI198" s="1501"/>
      <c r="AJ198" s="1501"/>
      <c r="AK198" s="1501"/>
      <c r="AL198" s="1501"/>
      <c r="AM198" s="1501"/>
      <c r="AN198" s="1501"/>
      <c r="AO198" s="1501"/>
      <c r="AP198" s="1501"/>
      <c r="AQ198" s="1501"/>
      <c r="AR198" s="1501"/>
      <c r="AS198" s="1501"/>
      <c r="AT198" s="1501"/>
      <c r="AU198" s="1501"/>
      <c r="AV198" s="1501"/>
      <c r="AW198" s="1502"/>
    </row>
    <row r="199" spans="1:49" s="442" customFormat="1" ht="12.6" customHeight="1" x14ac:dyDescent="0.25">
      <c r="A199" s="461" t="s">
        <v>3086</v>
      </c>
      <c r="B199" s="457"/>
      <c r="C199" s="457"/>
      <c r="D199" s="457"/>
      <c r="E199" s="457"/>
      <c r="F199" s="457"/>
      <c r="G199" s="457"/>
      <c r="H199" s="457"/>
      <c r="I199" s="457"/>
      <c r="J199" s="457"/>
      <c r="K199" s="457"/>
      <c r="L199" s="457"/>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c r="AH199" s="457"/>
      <c r="AI199" s="457"/>
      <c r="AJ199" s="457"/>
      <c r="AK199" s="457"/>
      <c r="AL199" s="457"/>
      <c r="AM199" s="457"/>
      <c r="AN199" s="457"/>
      <c r="AO199" s="457"/>
      <c r="AP199" s="457"/>
      <c r="AQ199" s="457"/>
      <c r="AR199" s="457"/>
      <c r="AS199" s="457"/>
      <c r="AT199" s="457"/>
      <c r="AU199" s="457"/>
      <c r="AV199" s="457"/>
      <c r="AW199" s="457"/>
    </row>
    <row r="200" spans="1:49" s="442" customFormat="1" ht="12.6" customHeight="1" x14ac:dyDescent="0.25">
      <c r="A200" s="457" t="s">
        <v>3032</v>
      </c>
      <c r="B200" s="457"/>
      <c r="C200" s="457"/>
      <c r="D200" s="457"/>
      <c r="E200" s="457"/>
      <c r="F200" s="457"/>
      <c r="G200" s="457"/>
      <c r="H200" s="457"/>
      <c r="I200" s="457"/>
      <c r="J200" s="457"/>
      <c r="K200" s="457"/>
      <c r="L200" s="457"/>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c r="AH200" s="457"/>
      <c r="AI200" s="457"/>
      <c r="AJ200" s="457"/>
      <c r="AK200" s="457"/>
      <c r="AL200" s="457"/>
      <c r="AM200" s="457"/>
      <c r="AN200" s="457"/>
      <c r="AO200" s="457"/>
      <c r="AP200" s="457"/>
      <c r="AQ200" s="457"/>
      <c r="AR200" s="457"/>
      <c r="AS200" s="457"/>
      <c r="AT200" s="457"/>
      <c r="AU200" s="457"/>
      <c r="AV200" s="457"/>
      <c r="AW200" s="457"/>
    </row>
    <row r="201" spans="1:49" s="442" customFormat="1" ht="30" customHeight="1" x14ac:dyDescent="0.25">
      <c r="A201" s="1500"/>
      <c r="B201" s="1501"/>
      <c r="C201" s="1501"/>
      <c r="D201" s="1501"/>
      <c r="E201" s="1501"/>
      <c r="F201" s="1501"/>
      <c r="G201" s="1501"/>
      <c r="H201" s="1501"/>
      <c r="I201" s="1501"/>
      <c r="J201" s="1501"/>
      <c r="K201" s="1501"/>
      <c r="L201" s="1501"/>
      <c r="M201" s="1501"/>
      <c r="N201" s="1501"/>
      <c r="O201" s="1501"/>
      <c r="P201" s="1501"/>
      <c r="Q201" s="1501"/>
      <c r="R201" s="1501"/>
      <c r="S201" s="1501"/>
      <c r="T201" s="1501"/>
      <c r="U201" s="1501"/>
      <c r="V201" s="1501"/>
      <c r="W201" s="1501"/>
      <c r="X201" s="1501"/>
      <c r="Y201" s="1501"/>
      <c r="Z201" s="1501"/>
      <c r="AA201" s="1501"/>
      <c r="AB201" s="1501"/>
      <c r="AC201" s="1501"/>
      <c r="AD201" s="1501"/>
      <c r="AE201" s="1501"/>
      <c r="AF201" s="1501"/>
      <c r="AG201" s="1501"/>
      <c r="AH201" s="1501"/>
      <c r="AI201" s="1501"/>
      <c r="AJ201" s="1501"/>
      <c r="AK201" s="1501"/>
      <c r="AL201" s="1501"/>
      <c r="AM201" s="1501"/>
      <c r="AN201" s="1501"/>
      <c r="AO201" s="1501"/>
      <c r="AP201" s="1501"/>
      <c r="AQ201" s="1501"/>
      <c r="AR201" s="1501"/>
      <c r="AS201" s="1501"/>
      <c r="AT201" s="1501"/>
      <c r="AU201" s="1501"/>
      <c r="AV201" s="1501"/>
      <c r="AW201" s="1502"/>
    </row>
    <row r="202" spans="1:49" s="442" customFormat="1" ht="12.6" customHeight="1" x14ac:dyDescent="0.25">
      <c r="A202" s="461" t="s">
        <v>3087</v>
      </c>
      <c r="B202" s="457"/>
      <c r="C202" s="457"/>
      <c r="D202" s="457"/>
      <c r="E202" s="457"/>
      <c r="F202" s="457"/>
      <c r="G202" s="457"/>
      <c r="H202" s="457"/>
      <c r="I202" s="457"/>
      <c r="J202" s="457"/>
      <c r="K202" s="457"/>
      <c r="L202" s="457"/>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c r="AH202" s="457"/>
      <c r="AI202" s="457"/>
      <c r="AJ202" s="457"/>
      <c r="AK202" s="457"/>
      <c r="AL202" s="457"/>
      <c r="AM202" s="457"/>
      <c r="AN202" s="457"/>
      <c r="AO202" s="457"/>
      <c r="AP202" s="457"/>
      <c r="AQ202" s="457"/>
      <c r="AR202" s="457"/>
      <c r="AS202" s="457"/>
      <c r="AT202" s="457"/>
      <c r="AU202" s="457"/>
      <c r="AV202" s="457"/>
      <c r="AW202" s="457"/>
    </row>
    <row r="203" spans="1:49" s="442" customFormat="1" ht="12.6" customHeight="1" x14ac:dyDescent="0.25">
      <c r="A203" s="461" t="s">
        <v>3088</v>
      </c>
      <c r="B203" s="457"/>
      <c r="C203" s="457"/>
      <c r="D203" s="457"/>
      <c r="E203" s="457"/>
      <c r="F203" s="457"/>
      <c r="G203" s="457"/>
      <c r="H203" s="457"/>
      <c r="I203" s="457"/>
      <c r="J203" s="457"/>
      <c r="K203" s="457"/>
      <c r="L203" s="457"/>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c r="AH203" s="457"/>
      <c r="AI203" s="457"/>
      <c r="AJ203" s="457"/>
      <c r="AK203" s="457"/>
      <c r="AL203" s="457"/>
      <c r="AM203" s="457"/>
      <c r="AN203" s="457"/>
      <c r="AO203" s="457"/>
      <c r="AP203" s="457"/>
      <c r="AQ203" s="457"/>
      <c r="AR203" s="457"/>
      <c r="AS203" s="457"/>
      <c r="AT203" s="457"/>
      <c r="AU203" s="457"/>
      <c r="AV203" s="457"/>
      <c r="AW203" s="457"/>
    </row>
    <row r="204" spans="1:49" s="442" customFormat="1" ht="12.6" customHeight="1" x14ac:dyDescent="0.25">
      <c r="A204" s="457" t="s">
        <v>3032</v>
      </c>
      <c r="B204" s="457"/>
      <c r="C204" s="457"/>
      <c r="D204" s="457"/>
      <c r="E204" s="457"/>
      <c r="F204" s="457"/>
      <c r="G204" s="457"/>
      <c r="H204" s="457"/>
      <c r="I204" s="457"/>
      <c r="J204" s="457"/>
      <c r="K204" s="457"/>
      <c r="L204" s="457"/>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c r="AH204" s="457"/>
      <c r="AI204" s="457"/>
      <c r="AJ204" s="457"/>
      <c r="AK204" s="457"/>
      <c r="AL204" s="457"/>
      <c r="AM204" s="457"/>
      <c r="AN204" s="457"/>
      <c r="AO204" s="457"/>
      <c r="AP204" s="457"/>
      <c r="AQ204" s="457"/>
      <c r="AR204" s="457"/>
      <c r="AS204" s="457"/>
      <c r="AT204" s="457"/>
      <c r="AU204" s="457"/>
      <c r="AV204" s="457"/>
      <c r="AW204" s="457"/>
    </row>
    <row r="205" spans="1:49" s="442" customFormat="1" ht="30" customHeight="1" x14ac:dyDescent="0.25">
      <c r="A205" s="1500"/>
      <c r="B205" s="1501"/>
      <c r="C205" s="1501"/>
      <c r="D205" s="1501"/>
      <c r="E205" s="1501"/>
      <c r="F205" s="1501"/>
      <c r="G205" s="1501"/>
      <c r="H205" s="1501"/>
      <c r="I205" s="1501"/>
      <c r="J205" s="1501"/>
      <c r="K205" s="1501"/>
      <c r="L205" s="1501"/>
      <c r="M205" s="1501"/>
      <c r="N205" s="1501"/>
      <c r="O205" s="1501"/>
      <c r="P205" s="1501"/>
      <c r="Q205" s="1501"/>
      <c r="R205" s="1501"/>
      <c r="S205" s="1501"/>
      <c r="T205" s="1501"/>
      <c r="U205" s="1501"/>
      <c r="V205" s="1501"/>
      <c r="W205" s="1501"/>
      <c r="X205" s="1501"/>
      <c r="Y205" s="1501"/>
      <c r="Z205" s="1501"/>
      <c r="AA205" s="1501"/>
      <c r="AB205" s="1501"/>
      <c r="AC205" s="1501"/>
      <c r="AD205" s="1501"/>
      <c r="AE205" s="1501"/>
      <c r="AF205" s="1501"/>
      <c r="AG205" s="1501"/>
      <c r="AH205" s="1501"/>
      <c r="AI205" s="1501"/>
      <c r="AJ205" s="1501"/>
      <c r="AK205" s="1501"/>
      <c r="AL205" s="1501"/>
      <c r="AM205" s="1501"/>
      <c r="AN205" s="1501"/>
      <c r="AO205" s="1501"/>
      <c r="AP205" s="1501"/>
      <c r="AQ205" s="1501"/>
      <c r="AR205" s="1501"/>
      <c r="AS205" s="1501"/>
      <c r="AT205" s="1501"/>
      <c r="AU205" s="1501"/>
      <c r="AV205" s="1501"/>
      <c r="AW205" s="1502"/>
    </row>
    <row r="206" spans="1:49" s="442" customFormat="1" ht="12.6" customHeight="1" x14ac:dyDescent="0.25">
      <c r="A206" s="461" t="s">
        <v>3089</v>
      </c>
      <c r="B206" s="457"/>
      <c r="C206" s="457"/>
      <c r="D206" s="457"/>
      <c r="E206" s="457"/>
      <c r="F206" s="457"/>
      <c r="G206" s="457"/>
      <c r="H206" s="457"/>
      <c r="I206" s="457"/>
      <c r="J206" s="457"/>
      <c r="K206" s="457"/>
      <c r="L206" s="457"/>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c r="AH206" s="457"/>
      <c r="AI206" s="457"/>
      <c r="AJ206" s="457"/>
      <c r="AK206" s="457"/>
      <c r="AL206" s="457"/>
      <c r="AM206" s="457"/>
      <c r="AN206" s="457"/>
      <c r="AO206" s="457"/>
      <c r="AP206" s="457"/>
      <c r="AQ206" s="457"/>
      <c r="AR206" s="457"/>
      <c r="AS206" s="457"/>
      <c r="AT206" s="457"/>
      <c r="AU206" s="457"/>
      <c r="AV206" s="457"/>
      <c r="AW206" s="457"/>
    </row>
    <row r="207" spans="1:49" s="442" customFormat="1" ht="12.6" customHeight="1" x14ac:dyDescent="0.25">
      <c r="A207" s="457" t="s">
        <v>3090</v>
      </c>
      <c r="B207" s="457"/>
      <c r="C207" s="457"/>
      <c r="D207" s="457"/>
      <c r="E207" s="457"/>
      <c r="F207" s="457"/>
      <c r="G207" s="457"/>
      <c r="H207" s="457"/>
      <c r="I207" s="457"/>
      <c r="J207" s="457"/>
      <c r="K207" s="457"/>
      <c r="L207" s="457"/>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c r="AH207" s="457"/>
      <c r="AI207" s="457"/>
      <c r="AJ207" s="457"/>
      <c r="AK207" s="457"/>
      <c r="AL207" s="457"/>
      <c r="AM207" s="457"/>
      <c r="AN207" s="457"/>
      <c r="AO207" s="457"/>
      <c r="AP207" s="457"/>
      <c r="AQ207" s="457"/>
      <c r="AR207" s="457"/>
      <c r="AS207" s="457"/>
      <c r="AT207" s="457"/>
      <c r="AU207" s="457"/>
      <c r="AV207" s="457"/>
      <c r="AW207" s="457"/>
    </row>
    <row r="208" spans="1:49" s="442" customFormat="1" ht="12.6" customHeight="1" x14ac:dyDescent="0.25">
      <c r="A208" s="457" t="s">
        <v>3091</v>
      </c>
      <c r="B208" s="457"/>
      <c r="C208" s="457"/>
      <c r="D208" s="457"/>
      <c r="E208" s="457"/>
      <c r="F208" s="457"/>
      <c r="G208" s="457"/>
      <c r="H208" s="457"/>
      <c r="I208" s="457"/>
      <c r="J208" s="457"/>
      <c r="K208" s="457"/>
      <c r="L208" s="457"/>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c r="AH208" s="457"/>
      <c r="AI208" s="457"/>
      <c r="AJ208" s="457"/>
      <c r="AK208" s="457"/>
      <c r="AL208" s="457"/>
      <c r="AM208" s="457"/>
      <c r="AN208" s="457"/>
      <c r="AO208" s="457"/>
      <c r="AP208" s="457"/>
      <c r="AQ208" s="457"/>
      <c r="AR208" s="457"/>
      <c r="AS208" s="457"/>
      <c r="AT208" s="457"/>
      <c r="AU208" s="457"/>
      <c r="AV208" s="457"/>
      <c r="AW208" s="457"/>
    </row>
    <row r="209" spans="1:50" s="442" customFormat="1" ht="12.6" customHeight="1" x14ac:dyDescent="0.25">
      <c r="A209" s="457" t="s">
        <v>3032</v>
      </c>
      <c r="B209" s="457"/>
      <c r="C209" s="457"/>
      <c r="D209" s="457"/>
      <c r="E209" s="457"/>
      <c r="F209" s="457"/>
      <c r="G209" s="457"/>
      <c r="H209" s="457"/>
      <c r="I209" s="457"/>
      <c r="J209" s="457"/>
      <c r="K209" s="457"/>
      <c r="L209" s="457"/>
      <c r="M209" s="457"/>
      <c r="N209" s="457"/>
      <c r="O209" s="457"/>
      <c r="P209" s="457"/>
      <c r="Q209" s="457"/>
      <c r="R209" s="457"/>
      <c r="S209" s="457"/>
      <c r="T209" s="457"/>
      <c r="U209" s="457"/>
      <c r="V209" s="457"/>
      <c r="W209" s="457"/>
      <c r="X209" s="457"/>
      <c r="Y209" s="457"/>
      <c r="Z209" s="457"/>
      <c r="AA209" s="457"/>
      <c r="AB209" s="457"/>
      <c r="AC209" s="457"/>
      <c r="AD209" s="457"/>
      <c r="AE209" s="457"/>
      <c r="AF209" s="457"/>
      <c r="AG209" s="457"/>
      <c r="AH209" s="457"/>
      <c r="AI209" s="457"/>
      <c r="AJ209" s="457"/>
      <c r="AK209" s="457"/>
      <c r="AL209" s="457"/>
      <c r="AM209" s="457"/>
      <c r="AN209" s="457"/>
      <c r="AO209" s="457"/>
      <c r="AP209" s="457"/>
      <c r="AQ209" s="457"/>
      <c r="AR209" s="457"/>
      <c r="AS209" s="457"/>
      <c r="AT209" s="457"/>
      <c r="AU209" s="457"/>
      <c r="AV209" s="457"/>
      <c r="AW209" s="457"/>
    </row>
    <row r="210" spans="1:50" s="442" customFormat="1" ht="30" customHeight="1" x14ac:dyDescent="0.25">
      <c r="A210" s="1500"/>
      <c r="B210" s="1501"/>
      <c r="C210" s="1501"/>
      <c r="D210" s="1501"/>
      <c r="E210" s="1501"/>
      <c r="F210" s="1501"/>
      <c r="G210" s="1501"/>
      <c r="H210" s="1501"/>
      <c r="I210" s="1501"/>
      <c r="J210" s="1501"/>
      <c r="K210" s="1501"/>
      <c r="L210" s="1501"/>
      <c r="M210" s="1501"/>
      <c r="N210" s="1501"/>
      <c r="O210" s="1501"/>
      <c r="P210" s="1501"/>
      <c r="Q210" s="1501"/>
      <c r="R210" s="1501"/>
      <c r="S210" s="1501"/>
      <c r="T210" s="1501"/>
      <c r="U210" s="1501"/>
      <c r="V210" s="1501"/>
      <c r="W210" s="1501"/>
      <c r="X210" s="1501"/>
      <c r="Y210" s="1501"/>
      <c r="Z210" s="1501"/>
      <c r="AA210" s="1501"/>
      <c r="AB210" s="1501"/>
      <c r="AC210" s="1501"/>
      <c r="AD210" s="1501"/>
      <c r="AE210" s="1501"/>
      <c r="AF210" s="1501"/>
      <c r="AG210" s="1501"/>
      <c r="AH210" s="1501"/>
      <c r="AI210" s="1501"/>
      <c r="AJ210" s="1501"/>
      <c r="AK210" s="1501"/>
      <c r="AL210" s="1501"/>
      <c r="AM210" s="1501"/>
      <c r="AN210" s="1501"/>
      <c r="AO210" s="1501"/>
      <c r="AP210" s="1501"/>
      <c r="AQ210" s="1501"/>
      <c r="AR210" s="1501"/>
      <c r="AS210" s="1501"/>
      <c r="AT210" s="1501"/>
      <c r="AU210" s="1501"/>
      <c r="AV210" s="1501"/>
      <c r="AW210" s="1502"/>
    </row>
    <row r="211" spans="1:50" s="442" customFormat="1" ht="12.6" customHeight="1" x14ac:dyDescent="0.25">
      <c r="A211" s="461" t="s">
        <v>3092</v>
      </c>
      <c r="B211" s="457"/>
      <c r="C211" s="457"/>
      <c r="D211" s="457"/>
      <c r="E211" s="457"/>
      <c r="F211" s="457"/>
      <c r="G211" s="457"/>
      <c r="H211" s="457"/>
      <c r="I211" s="457"/>
      <c r="J211" s="457"/>
      <c r="K211" s="457"/>
      <c r="L211" s="457"/>
      <c r="M211" s="457"/>
      <c r="N211" s="457"/>
      <c r="O211" s="457"/>
      <c r="P211" s="457"/>
      <c r="Q211" s="457"/>
      <c r="R211" s="457"/>
      <c r="S211" s="457"/>
      <c r="T211" s="457"/>
      <c r="U211" s="457"/>
      <c r="V211" s="457"/>
      <c r="W211" s="457"/>
      <c r="X211" s="457"/>
      <c r="Y211" s="457"/>
      <c r="Z211" s="457"/>
      <c r="AA211" s="457"/>
      <c r="AB211" s="457"/>
      <c r="AC211" s="457"/>
      <c r="AD211" s="457"/>
      <c r="AE211" s="457"/>
      <c r="AF211" s="457"/>
      <c r="AG211" s="457"/>
      <c r="AH211" s="457"/>
      <c r="AI211" s="457"/>
      <c r="AJ211" s="457"/>
      <c r="AK211" s="457"/>
      <c r="AL211" s="457"/>
      <c r="AM211" s="457"/>
      <c r="AN211" s="457"/>
      <c r="AO211" s="457"/>
      <c r="AP211" s="457"/>
      <c r="AQ211" s="457"/>
      <c r="AR211" s="457"/>
      <c r="AS211" s="457"/>
      <c r="AT211" s="457"/>
      <c r="AU211" s="457"/>
      <c r="AV211" s="457"/>
      <c r="AW211" s="457"/>
    </row>
    <row r="212" spans="1:50" s="442" customFormat="1" ht="12.6" customHeight="1" x14ac:dyDescent="0.25">
      <c r="A212" s="457" t="s">
        <v>3032</v>
      </c>
      <c r="B212" s="457"/>
      <c r="C212" s="457"/>
      <c r="D212" s="457"/>
      <c r="E212" s="457"/>
      <c r="F212" s="457"/>
      <c r="G212" s="457"/>
      <c r="H212" s="457"/>
      <c r="I212" s="457"/>
      <c r="J212" s="457"/>
      <c r="K212" s="457"/>
      <c r="L212" s="457"/>
      <c r="M212" s="457"/>
      <c r="N212" s="457"/>
      <c r="O212" s="457"/>
      <c r="P212" s="457"/>
      <c r="Q212" s="457"/>
      <c r="R212" s="457"/>
      <c r="S212" s="457"/>
      <c r="T212" s="457"/>
      <c r="U212" s="457"/>
      <c r="V212" s="457"/>
      <c r="W212" s="457"/>
      <c r="X212" s="457"/>
      <c r="Y212" s="457"/>
      <c r="Z212" s="457"/>
      <c r="AA212" s="457"/>
      <c r="AB212" s="457"/>
      <c r="AC212" s="457"/>
      <c r="AD212" s="457"/>
      <c r="AE212" s="457"/>
      <c r="AF212" s="457"/>
      <c r="AG212" s="457"/>
      <c r="AH212" s="457"/>
      <c r="AI212" s="457"/>
      <c r="AJ212" s="457"/>
      <c r="AK212" s="457"/>
      <c r="AL212" s="457"/>
      <c r="AM212" s="457"/>
      <c r="AN212" s="457"/>
      <c r="AO212" s="457"/>
      <c r="AP212" s="457"/>
      <c r="AQ212" s="457"/>
      <c r="AR212" s="457"/>
      <c r="AS212" s="457"/>
      <c r="AT212" s="457"/>
      <c r="AU212" s="457"/>
      <c r="AV212" s="457"/>
      <c r="AW212" s="457"/>
    </row>
    <row r="213" spans="1:50" s="442" customFormat="1" ht="30" customHeight="1" x14ac:dyDescent="0.25">
      <c r="A213" s="1500"/>
      <c r="B213" s="1501"/>
      <c r="C213" s="1501"/>
      <c r="D213" s="1501"/>
      <c r="E213" s="1501"/>
      <c r="F213" s="1501"/>
      <c r="G213" s="1501"/>
      <c r="H213" s="1501"/>
      <c r="I213" s="1501"/>
      <c r="J213" s="1501"/>
      <c r="K213" s="1501"/>
      <c r="L213" s="1501"/>
      <c r="M213" s="1501"/>
      <c r="N213" s="1501"/>
      <c r="O213" s="1501"/>
      <c r="P213" s="1501"/>
      <c r="Q213" s="1501"/>
      <c r="R213" s="1501"/>
      <c r="S213" s="1501"/>
      <c r="T213" s="1501"/>
      <c r="U213" s="1501"/>
      <c r="V213" s="1501"/>
      <c r="W213" s="1501"/>
      <c r="X213" s="1501"/>
      <c r="Y213" s="1501"/>
      <c r="Z213" s="1501"/>
      <c r="AA213" s="1501"/>
      <c r="AB213" s="1501"/>
      <c r="AC213" s="1501"/>
      <c r="AD213" s="1501"/>
      <c r="AE213" s="1501"/>
      <c r="AF213" s="1501"/>
      <c r="AG213" s="1501"/>
      <c r="AH213" s="1501"/>
      <c r="AI213" s="1501"/>
      <c r="AJ213" s="1501"/>
      <c r="AK213" s="1501"/>
      <c r="AL213" s="1501"/>
      <c r="AM213" s="1501"/>
      <c r="AN213" s="1501"/>
      <c r="AO213" s="1501"/>
      <c r="AP213" s="1501"/>
      <c r="AQ213" s="1501"/>
      <c r="AR213" s="1501"/>
      <c r="AS213" s="1501"/>
      <c r="AT213" s="1501"/>
      <c r="AU213" s="1501"/>
      <c r="AV213" s="1501"/>
      <c r="AW213" s="1502"/>
    </row>
    <row r="214" spans="1:50" s="442" customFormat="1" ht="24" customHeight="1" x14ac:dyDescent="0.25">
      <c r="A214" s="899" t="s">
        <v>3093</v>
      </c>
      <c r="B214" s="899"/>
      <c r="C214" s="899"/>
      <c r="D214" s="899"/>
      <c r="E214" s="899"/>
      <c r="F214" s="899"/>
      <c r="G214" s="899"/>
      <c r="H214" s="899"/>
      <c r="I214" s="899"/>
      <c r="J214" s="899"/>
      <c r="K214" s="899"/>
      <c r="L214" s="899"/>
      <c r="M214" s="899"/>
      <c r="N214" s="899"/>
      <c r="O214" s="899"/>
      <c r="P214" s="899"/>
      <c r="Q214" s="899"/>
      <c r="R214" s="899"/>
      <c r="S214" s="899"/>
      <c r="T214" s="899"/>
      <c r="U214" s="899"/>
      <c r="V214" s="899"/>
      <c r="W214" s="899"/>
      <c r="X214" s="899"/>
      <c r="Y214" s="899"/>
      <c r="Z214" s="899"/>
      <c r="AA214" s="899"/>
      <c r="AB214" s="899"/>
      <c r="AC214" s="899"/>
      <c r="AD214" s="899"/>
      <c r="AE214" s="899"/>
      <c r="AF214" s="899"/>
      <c r="AG214" s="899"/>
      <c r="AH214" s="899"/>
      <c r="AI214" s="899"/>
      <c r="AJ214" s="899"/>
      <c r="AK214" s="899"/>
      <c r="AL214" s="899"/>
      <c r="AM214" s="899"/>
      <c r="AN214" s="899"/>
      <c r="AO214" s="899"/>
      <c r="AP214" s="899"/>
      <c r="AQ214" s="899"/>
      <c r="AR214" s="899"/>
      <c r="AS214" s="899"/>
      <c r="AT214" s="899"/>
      <c r="AU214" s="899"/>
      <c r="AV214" s="899"/>
      <c r="AW214" s="899"/>
      <c r="AX214" s="899"/>
    </row>
    <row r="215" spans="1:50" s="442" customFormat="1" ht="12.6" customHeight="1" x14ac:dyDescent="0.25">
      <c r="A215" s="457" t="s">
        <v>3032</v>
      </c>
      <c r="B215" s="457"/>
      <c r="C215" s="457"/>
      <c r="D215" s="457"/>
      <c r="E215" s="457"/>
      <c r="F215" s="457"/>
      <c r="G215" s="457"/>
      <c r="H215" s="457"/>
      <c r="I215" s="457"/>
      <c r="J215" s="457"/>
      <c r="K215" s="457"/>
      <c r="L215" s="457"/>
      <c r="M215" s="457"/>
      <c r="N215" s="457"/>
      <c r="O215" s="457"/>
      <c r="P215" s="457"/>
      <c r="Q215" s="457"/>
      <c r="R215" s="457"/>
      <c r="S215" s="457"/>
      <c r="T215" s="457"/>
      <c r="U215" s="457"/>
      <c r="V215" s="457"/>
      <c r="W215" s="457"/>
      <c r="X215" s="457"/>
      <c r="Y215" s="457"/>
      <c r="Z215" s="457"/>
      <c r="AA215" s="457"/>
      <c r="AB215" s="457"/>
      <c r="AC215" s="457"/>
      <c r="AD215" s="457"/>
      <c r="AE215" s="457"/>
      <c r="AF215" s="457"/>
      <c r="AG215" s="457"/>
      <c r="AH215" s="457"/>
      <c r="AI215" s="457"/>
      <c r="AJ215" s="457"/>
      <c r="AK215" s="457"/>
      <c r="AL215" s="457"/>
      <c r="AM215" s="457"/>
      <c r="AN215" s="457"/>
      <c r="AO215" s="457"/>
      <c r="AP215" s="457"/>
      <c r="AQ215" s="457"/>
      <c r="AR215" s="457"/>
      <c r="AS215" s="457"/>
      <c r="AT215" s="457"/>
      <c r="AU215" s="457"/>
      <c r="AV215" s="457"/>
      <c r="AW215" s="457"/>
    </row>
    <row r="216" spans="1:50" s="442" customFormat="1" ht="35.1" customHeight="1" x14ac:dyDescent="0.25">
      <c r="A216" s="1500"/>
      <c r="B216" s="1501"/>
      <c r="C216" s="1501"/>
      <c r="D216" s="1501"/>
      <c r="E216" s="1501"/>
      <c r="F216" s="1501"/>
      <c r="G216" s="1501"/>
      <c r="H216" s="1501"/>
      <c r="I216" s="1501"/>
      <c r="J216" s="1501"/>
      <c r="K216" s="1501"/>
      <c r="L216" s="1501"/>
      <c r="M216" s="1501"/>
      <c r="N216" s="1501"/>
      <c r="O216" s="1501"/>
      <c r="P216" s="1501"/>
      <c r="Q216" s="1501"/>
      <c r="R216" s="1501"/>
      <c r="S216" s="1501"/>
      <c r="T216" s="1501"/>
      <c r="U216" s="1501"/>
      <c r="V216" s="1501"/>
      <c r="W216" s="1501"/>
      <c r="X216" s="1501"/>
      <c r="Y216" s="1501"/>
      <c r="Z216" s="1501"/>
      <c r="AA216" s="1501"/>
      <c r="AB216" s="1501"/>
      <c r="AC216" s="1501"/>
      <c r="AD216" s="1501"/>
      <c r="AE216" s="1501"/>
      <c r="AF216" s="1501"/>
      <c r="AG216" s="1501"/>
      <c r="AH216" s="1501"/>
      <c r="AI216" s="1501"/>
      <c r="AJ216" s="1501"/>
      <c r="AK216" s="1501"/>
      <c r="AL216" s="1501"/>
      <c r="AM216" s="1501"/>
      <c r="AN216" s="1501"/>
      <c r="AO216" s="1501"/>
      <c r="AP216" s="1501"/>
      <c r="AQ216" s="1501"/>
      <c r="AR216" s="1501"/>
      <c r="AS216" s="1501"/>
      <c r="AT216" s="1501"/>
      <c r="AU216" s="1501"/>
      <c r="AV216" s="1501"/>
      <c r="AW216" s="1502"/>
    </row>
    <row r="217" spans="1:50" s="442" customFormat="1" ht="12.6" customHeight="1" x14ac:dyDescent="0.25">
      <c r="A217" s="461" t="s">
        <v>3094</v>
      </c>
      <c r="B217" s="457"/>
      <c r="C217" s="457"/>
      <c r="D217" s="457"/>
      <c r="E217" s="457"/>
      <c r="F217" s="457"/>
      <c r="G217" s="457"/>
      <c r="H217" s="457"/>
      <c r="I217" s="457"/>
      <c r="J217" s="457"/>
      <c r="K217" s="457"/>
      <c r="L217" s="457"/>
      <c r="M217" s="457"/>
      <c r="N217" s="457"/>
      <c r="O217" s="457"/>
      <c r="P217" s="457"/>
      <c r="Q217" s="457"/>
      <c r="R217" s="457"/>
      <c r="S217" s="457"/>
      <c r="T217" s="457"/>
      <c r="U217" s="457"/>
      <c r="V217" s="457"/>
      <c r="W217" s="457"/>
      <c r="X217" s="457"/>
      <c r="Y217" s="457"/>
      <c r="Z217" s="457"/>
      <c r="AA217" s="457"/>
      <c r="AB217" s="457"/>
      <c r="AC217" s="457"/>
      <c r="AD217" s="457"/>
      <c r="AE217" s="457"/>
      <c r="AF217" s="457"/>
      <c r="AG217" s="457"/>
      <c r="AH217" s="457"/>
      <c r="AI217" s="457"/>
      <c r="AJ217" s="457"/>
      <c r="AK217" s="457"/>
      <c r="AL217" s="457"/>
      <c r="AM217" s="457"/>
      <c r="AN217" s="457"/>
      <c r="AO217" s="457"/>
      <c r="AP217" s="457"/>
      <c r="AQ217" s="457"/>
      <c r="AR217" s="457"/>
      <c r="AS217" s="457"/>
      <c r="AT217" s="457"/>
      <c r="AU217" s="457"/>
      <c r="AV217" s="457"/>
      <c r="AW217" s="457"/>
    </row>
    <row r="218" spans="1:50" s="442" customFormat="1" ht="12.6" customHeight="1" x14ac:dyDescent="0.25">
      <c r="A218" s="457" t="s">
        <v>3032</v>
      </c>
      <c r="B218" s="457"/>
      <c r="C218" s="457"/>
      <c r="D218" s="457"/>
      <c r="E218" s="457"/>
      <c r="F218" s="457"/>
      <c r="G218" s="457"/>
      <c r="H218" s="457"/>
      <c r="I218" s="457"/>
      <c r="J218" s="457"/>
      <c r="K218" s="457"/>
      <c r="L218" s="457"/>
      <c r="M218" s="457"/>
      <c r="N218" s="457"/>
      <c r="O218" s="457"/>
      <c r="P218" s="457"/>
      <c r="Q218" s="457"/>
      <c r="R218" s="457"/>
      <c r="S218" s="457"/>
      <c r="T218" s="457"/>
      <c r="U218" s="457"/>
      <c r="V218" s="457"/>
      <c r="W218" s="457"/>
      <c r="X218" s="457"/>
      <c r="Y218" s="457"/>
      <c r="Z218" s="457"/>
      <c r="AA218" s="457"/>
      <c r="AB218" s="457"/>
      <c r="AC218" s="457"/>
      <c r="AD218" s="457"/>
      <c r="AE218" s="457"/>
      <c r="AF218" s="457"/>
      <c r="AG218" s="457"/>
      <c r="AH218" s="457"/>
      <c r="AI218" s="457"/>
      <c r="AJ218" s="457"/>
      <c r="AK218" s="457"/>
      <c r="AL218" s="457"/>
      <c r="AM218" s="457"/>
      <c r="AN218" s="457"/>
      <c r="AO218" s="457"/>
      <c r="AP218" s="457"/>
      <c r="AQ218" s="457"/>
      <c r="AR218" s="457"/>
      <c r="AS218" s="457"/>
      <c r="AT218" s="457"/>
      <c r="AU218" s="457"/>
      <c r="AV218" s="457"/>
      <c r="AW218" s="457"/>
    </row>
    <row r="219" spans="1:50" ht="35.1" customHeight="1" x14ac:dyDescent="0.25">
      <c r="A219" s="1500"/>
      <c r="B219" s="1501"/>
      <c r="C219" s="1501"/>
      <c r="D219" s="1501"/>
      <c r="E219" s="1501"/>
      <c r="F219" s="1501"/>
      <c r="G219" s="1501"/>
      <c r="H219" s="1501"/>
      <c r="I219" s="1501"/>
      <c r="J219" s="1501"/>
      <c r="K219" s="1501"/>
      <c r="L219" s="1501"/>
      <c r="M219" s="1501"/>
      <c r="N219" s="1501"/>
      <c r="O219" s="1501"/>
      <c r="P219" s="1501"/>
      <c r="Q219" s="1501"/>
      <c r="R219" s="1501"/>
      <c r="S219" s="1501"/>
      <c r="T219" s="1501"/>
      <c r="U219" s="1501"/>
      <c r="V219" s="1501"/>
      <c r="W219" s="1501"/>
      <c r="X219" s="1501"/>
      <c r="Y219" s="1501"/>
      <c r="Z219" s="1501"/>
      <c r="AA219" s="1501"/>
      <c r="AB219" s="1501"/>
      <c r="AC219" s="1501"/>
      <c r="AD219" s="1501"/>
      <c r="AE219" s="1501"/>
      <c r="AF219" s="1501"/>
      <c r="AG219" s="1501"/>
      <c r="AH219" s="1501"/>
      <c r="AI219" s="1501"/>
      <c r="AJ219" s="1501"/>
      <c r="AK219" s="1501"/>
      <c r="AL219" s="1501"/>
      <c r="AM219" s="1501"/>
      <c r="AN219" s="1501"/>
      <c r="AO219" s="1501"/>
      <c r="AP219" s="1501"/>
      <c r="AQ219" s="1501"/>
      <c r="AR219" s="1501"/>
      <c r="AS219" s="1501"/>
      <c r="AT219" s="1501"/>
      <c r="AU219" s="1501"/>
      <c r="AV219" s="1501"/>
      <c r="AW219" s="1502"/>
    </row>
  </sheetData>
  <sheetProtection formatCells="0" deleteColumns="0" deleteRows="0"/>
  <mergeCells count="297">
    <mergeCell ref="A214:AX214"/>
    <mergeCell ref="A216:AW216"/>
    <mergeCell ref="A219:AW219"/>
    <mergeCell ref="A196:AW196"/>
    <mergeCell ref="A198:AW198"/>
    <mergeCell ref="A201:AW201"/>
    <mergeCell ref="A205:AW205"/>
    <mergeCell ref="A210:AW210"/>
    <mergeCell ref="A213:AW213"/>
    <mergeCell ref="A194:Q194"/>
    <mergeCell ref="R194:Z194"/>
    <mergeCell ref="AA194:AP194"/>
    <mergeCell ref="A195:Q195"/>
    <mergeCell ref="R195:Z195"/>
    <mergeCell ref="AA195:AP195"/>
    <mergeCell ref="A192:Q192"/>
    <mergeCell ref="R192:Z192"/>
    <mergeCell ref="AA192:AP192"/>
    <mergeCell ref="A193:Q193"/>
    <mergeCell ref="R193:Z193"/>
    <mergeCell ref="AA193:AP193"/>
    <mergeCell ref="A189:Q189"/>
    <mergeCell ref="R189:Z189"/>
    <mergeCell ref="AA189:AP189"/>
    <mergeCell ref="A190:Q190"/>
    <mergeCell ref="R190:Z190"/>
    <mergeCell ref="AA190:AP190"/>
    <mergeCell ref="A187:Q187"/>
    <mergeCell ref="R187:Z187"/>
    <mergeCell ref="AA187:AP187"/>
    <mergeCell ref="A188:Q188"/>
    <mergeCell ref="R188:Z188"/>
    <mergeCell ref="AA188:AP188"/>
    <mergeCell ref="A184:Q184"/>
    <mergeCell ref="R184:Z184"/>
    <mergeCell ref="AA184:AP184"/>
    <mergeCell ref="A185:Q185"/>
    <mergeCell ref="R185:Z185"/>
    <mergeCell ref="AA185:AP185"/>
    <mergeCell ref="A182:Q182"/>
    <mergeCell ref="R182:Z182"/>
    <mergeCell ref="AA182:AP182"/>
    <mergeCell ref="A183:Q183"/>
    <mergeCell ref="R183:Z183"/>
    <mergeCell ref="AA183:AP183"/>
    <mergeCell ref="A178:Q178"/>
    <mergeCell ref="R178:Z178"/>
    <mergeCell ref="AA178:AP178"/>
    <mergeCell ref="A179:Q179"/>
    <mergeCell ref="R179:Z179"/>
    <mergeCell ref="AA179:AP179"/>
    <mergeCell ref="A176:Q176"/>
    <mergeCell ref="R176:Z176"/>
    <mergeCell ref="AA176:AP176"/>
    <mergeCell ref="A177:Q177"/>
    <mergeCell ref="R177:Z177"/>
    <mergeCell ref="AA177:AP177"/>
    <mergeCell ref="AD171:AK171"/>
    <mergeCell ref="AN171:AW171"/>
    <mergeCell ref="A174:AW174"/>
    <mergeCell ref="A175:Q175"/>
    <mergeCell ref="R175:Z175"/>
    <mergeCell ref="AA175:AP175"/>
    <mergeCell ref="A169:M169"/>
    <mergeCell ref="N169:Q169"/>
    <mergeCell ref="R169:V169"/>
    <mergeCell ref="W169:AB169"/>
    <mergeCell ref="AC169:AH169"/>
    <mergeCell ref="AI169:AP169"/>
    <mergeCell ref="A168:M168"/>
    <mergeCell ref="N168:Q168"/>
    <mergeCell ref="R168:V168"/>
    <mergeCell ref="W168:AB168"/>
    <mergeCell ref="AC168:AH168"/>
    <mergeCell ref="AI168:AP168"/>
    <mergeCell ref="AQ165:AW165"/>
    <mergeCell ref="A167:M167"/>
    <mergeCell ref="N167:Q167"/>
    <mergeCell ref="R167:V167"/>
    <mergeCell ref="W167:AB167"/>
    <mergeCell ref="AC167:AH167"/>
    <mergeCell ref="AI167:AP167"/>
    <mergeCell ref="A165:M165"/>
    <mergeCell ref="N165:Q165"/>
    <mergeCell ref="R165:V165"/>
    <mergeCell ref="W165:AB165"/>
    <mergeCell ref="AC165:AH165"/>
    <mergeCell ref="AI165:AP165"/>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Q161:AW161"/>
    <mergeCell ref="A162:M162"/>
    <mergeCell ref="N162:Q162"/>
    <mergeCell ref="R162:V162"/>
    <mergeCell ref="W162:AB162"/>
    <mergeCell ref="AC162:AH162"/>
    <mergeCell ref="AI162:AP162"/>
    <mergeCell ref="AQ162:AW162"/>
    <mergeCell ref="A161:M161"/>
    <mergeCell ref="N161:Q161"/>
    <mergeCell ref="R161:V161"/>
    <mergeCell ref="W161:AB161"/>
    <mergeCell ref="AC161:AH161"/>
    <mergeCell ref="AI161:AP161"/>
    <mergeCell ref="AQ159:AW159"/>
    <mergeCell ref="A160:M160"/>
    <mergeCell ref="N160:Q160"/>
    <mergeCell ref="R160:V160"/>
    <mergeCell ref="W160:AB160"/>
    <mergeCell ref="AC160:AH160"/>
    <mergeCell ref="AI160:AP160"/>
    <mergeCell ref="AQ160:AW160"/>
    <mergeCell ref="A159:M159"/>
    <mergeCell ref="N159:Q159"/>
    <mergeCell ref="R159:V159"/>
    <mergeCell ref="W159:AB159"/>
    <mergeCell ref="AC159:AH159"/>
    <mergeCell ref="AI159:AP159"/>
    <mergeCell ref="AQ157:AW157"/>
    <mergeCell ref="A158:M158"/>
    <mergeCell ref="N158:Q158"/>
    <mergeCell ref="R158:V158"/>
    <mergeCell ref="W158:AB158"/>
    <mergeCell ref="AC158:AH158"/>
    <mergeCell ref="AI158:AP158"/>
    <mergeCell ref="AQ158:AW158"/>
    <mergeCell ref="R156:V156"/>
    <mergeCell ref="AC156:AH156"/>
    <mergeCell ref="AI156:AP156"/>
    <mergeCell ref="AQ156:AW156"/>
    <mergeCell ref="A157:M157"/>
    <mergeCell ref="N157:Q157"/>
    <mergeCell ref="R157:V157"/>
    <mergeCell ref="W157:AB157"/>
    <mergeCell ref="AC157:AH157"/>
    <mergeCell ref="AI157:AP157"/>
    <mergeCell ref="AQ154:AW154"/>
    <mergeCell ref="R155:V155"/>
    <mergeCell ref="W155:AB155"/>
    <mergeCell ref="AC155:AH155"/>
    <mergeCell ref="AI155:AP155"/>
    <mergeCell ref="AQ155:AW155"/>
    <mergeCell ref="A154:M154"/>
    <mergeCell ref="N154:Q154"/>
    <mergeCell ref="R154:V154"/>
    <mergeCell ref="W154:AB154"/>
    <mergeCell ref="AC154:AH154"/>
    <mergeCell ref="AI154:AP154"/>
    <mergeCell ref="T146:AF147"/>
    <mergeCell ref="AG146:AW147"/>
    <mergeCell ref="A150:AW150"/>
    <mergeCell ref="A153:H153"/>
    <mergeCell ref="W153:AB153"/>
    <mergeCell ref="AC153:AH153"/>
    <mergeCell ref="AI153:AP153"/>
    <mergeCell ref="AQ153:AW153"/>
    <mergeCell ref="AG142:AW142"/>
    <mergeCell ref="A143:S143"/>
    <mergeCell ref="T143:AF143"/>
    <mergeCell ref="AG143:AW143"/>
    <mergeCell ref="T144:AF145"/>
    <mergeCell ref="AG144:AW145"/>
    <mergeCell ref="A132:AW132"/>
    <mergeCell ref="A133:AW133"/>
    <mergeCell ref="A137:AW137"/>
    <mergeCell ref="AG140:AW140"/>
    <mergeCell ref="A141:S141"/>
    <mergeCell ref="T141:AF141"/>
    <mergeCell ref="AG141:AW141"/>
    <mergeCell ref="A116:AW116"/>
    <mergeCell ref="A119:AW119"/>
    <mergeCell ref="A122:AW122"/>
    <mergeCell ref="AD124:AK124"/>
    <mergeCell ref="AN124:AW124"/>
    <mergeCell ref="A128:AW128"/>
    <mergeCell ref="A112:B112"/>
    <mergeCell ref="A113:AW113"/>
    <mergeCell ref="A108:T108"/>
    <mergeCell ref="U108:AC108"/>
    <mergeCell ref="AD108:AH108"/>
    <mergeCell ref="AI108:AU108"/>
    <mergeCell ref="A109:T109"/>
    <mergeCell ref="A110:T110"/>
    <mergeCell ref="U110:AC110"/>
    <mergeCell ref="AD110:AH110"/>
    <mergeCell ref="AI110:AU110"/>
    <mergeCell ref="A106:T106"/>
    <mergeCell ref="U106:AC106"/>
    <mergeCell ref="AD106:AH106"/>
    <mergeCell ref="AI106:AU106"/>
    <mergeCell ref="A107:T107"/>
    <mergeCell ref="U107:AC107"/>
    <mergeCell ref="AD107:AH107"/>
    <mergeCell ref="AI107:AU107"/>
    <mergeCell ref="A111:T111"/>
    <mergeCell ref="U111:AC111"/>
    <mergeCell ref="AD111:AH111"/>
    <mergeCell ref="AI111:AU111"/>
    <mergeCell ref="A102:AW102"/>
    <mergeCell ref="A103:T105"/>
    <mergeCell ref="U103:AC103"/>
    <mergeCell ref="AD103:AH103"/>
    <mergeCell ref="AI103:AU103"/>
    <mergeCell ref="U104:AC104"/>
    <mergeCell ref="AD104:AH104"/>
    <mergeCell ref="AI104:AU104"/>
    <mergeCell ref="U105:AC105"/>
    <mergeCell ref="AD105:AH105"/>
    <mergeCell ref="AI105:AU105"/>
    <mergeCell ref="A93:AW93"/>
    <mergeCell ref="A95:AW95"/>
    <mergeCell ref="A96:AW96"/>
    <mergeCell ref="A98:AW98"/>
    <mergeCell ref="A99:AW99"/>
    <mergeCell ref="A101:AW101"/>
    <mergeCell ref="A84:AW84"/>
    <mergeCell ref="A86:AW86"/>
    <mergeCell ref="A87:AW87"/>
    <mergeCell ref="A89:AW89"/>
    <mergeCell ref="AD91:AK91"/>
    <mergeCell ref="AN91:AW91"/>
    <mergeCell ref="A75:AW75"/>
    <mergeCell ref="A77:AW77"/>
    <mergeCell ref="A79:AW79"/>
    <mergeCell ref="A80:AW80"/>
    <mergeCell ref="A81:AW81"/>
    <mergeCell ref="A83:AW83"/>
    <mergeCell ref="U67:AG68"/>
    <mergeCell ref="AH67:AW68"/>
    <mergeCell ref="U69:AG69"/>
    <mergeCell ref="AH69:AW69"/>
    <mergeCell ref="E70:AW70"/>
    <mergeCell ref="A71:AW74"/>
    <mergeCell ref="A53:AW62"/>
    <mergeCell ref="A64:T65"/>
    <mergeCell ref="U64:AG65"/>
    <mergeCell ref="AH64:AW64"/>
    <mergeCell ref="AH65:AW65"/>
    <mergeCell ref="U66:AG66"/>
    <mergeCell ref="AH66:AW66"/>
    <mergeCell ref="A35:AW35"/>
    <mergeCell ref="A36:AW36"/>
    <mergeCell ref="A38:AW41"/>
    <mergeCell ref="A42:AW42"/>
    <mergeCell ref="A43:AW48"/>
    <mergeCell ref="AD50:AK50"/>
    <mergeCell ref="AN50:AW50"/>
    <mergeCell ref="A29:AW29"/>
    <mergeCell ref="A30:AW30"/>
    <mergeCell ref="A31:AW31"/>
    <mergeCell ref="A32:AW32"/>
    <mergeCell ref="A33:AW33"/>
    <mergeCell ref="A34:AW34"/>
    <mergeCell ref="A23:AW23"/>
    <mergeCell ref="A24:AW24"/>
    <mergeCell ref="A25:AW25"/>
    <mergeCell ref="A26:AW26"/>
    <mergeCell ref="A27:AW27"/>
    <mergeCell ref="A28:AW28"/>
    <mergeCell ref="A16:AW16"/>
    <mergeCell ref="A17:AW17"/>
    <mergeCell ref="A18:AW18"/>
    <mergeCell ref="A19:AW19"/>
    <mergeCell ref="A21:AW21"/>
    <mergeCell ref="A22:AW22"/>
    <mergeCell ref="A10:AW10"/>
    <mergeCell ref="A11:AW11"/>
    <mergeCell ref="A12:AW12"/>
    <mergeCell ref="A13:AW13"/>
    <mergeCell ref="A14:AW14"/>
    <mergeCell ref="A15:AW15"/>
    <mergeCell ref="A8:J8"/>
    <mergeCell ref="K8:AW8"/>
    <mergeCell ref="A9:J9"/>
    <mergeCell ref="K9:Q9"/>
    <mergeCell ref="S9:X9"/>
    <mergeCell ref="Y9:AE9"/>
    <mergeCell ref="AG9:AL9"/>
    <mergeCell ref="AM9:AW9"/>
    <mergeCell ref="C2:Z2"/>
    <mergeCell ref="AD2:AK2"/>
    <mergeCell ref="AN2:AW2"/>
    <mergeCell ref="A4:AW4"/>
    <mergeCell ref="A7:J7"/>
    <mergeCell ref="K7:AW7"/>
  </mergeCells>
  <pageMargins left="0.70866141732283472" right="0.70866141732283472" top="0.74803149606299213" bottom="0.74803149606299213" header="0.31496062992125984" footer="0.31496062992125984"/>
  <pageSetup paperSize="9" scale="93" orientation="portrait" horizontalDpi="1200" verticalDpi="1200" r:id="rId1"/>
  <headerFooter>
    <oddFooter>&amp;L&amp;8ECOMA MK, s.r.o.&amp;R&amp;7www.ruz.sk</oddFooter>
  </headerFooter>
  <rowBreaks count="4" manualBreakCount="4">
    <brk id="48" max="49" man="1"/>
    <brk id="89" max="49" man="1"/>
    <brk id="122" max="49" man="1"/>
    <brk id="169" max="49" man="1"/>
  </rowBreaks>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14"/>
  <sheetViews>
    <sheetView topLeftCell="A121" workbookViewId="0">
      <selection activeCell="K100" sqref="K100"/>
    </sheetView>
  </sheetViews>
  <sheetFormatPr defaultRowHeight="14.1" customHeight="1" x14ac:dyDescent="0.2"/>
  <cols>
    <col min="1" max="1" width="9.140625" style="10"/>
    <col min="2" max="2" width="9.140625" style="134"/>
    <col min="3" max="3" width="18.7109375" style="135" customWidth="1"/>
    <col min="4" max="4" width="10.42578125" style="135" customWidth="1"/>
    <col min="5" max="5" width="1" style="6" customWidth="1"/>
    <col min="6" max="6" width="8.42578125" style="6" hidden="1" customWidth="1"/>
    <col min="7" max="8" width="9.140625" style="6"/>
    <col min="9" max="9" width="10.140625" style="6" bestFit="1" customWidth="1"/>
    <col min="10" max="11" width="18.7109375" style="6" customWidth="1"/>
    <col min="12" max="12" width="0.28515625" style="17" customWidth="1"/>
    <col min="13" max="13" width="23.7109375" style="17" hidden="1" customWidth="1"/>
    <col min="14" max="16384" width="9.140625" style="6"/>
  </cols>
  <sheetData>
    <row r="1" spans="1:14" ht="14.1" customHeight="1" x14ac:dyDescent="0.2">
      <c r="A1" s="840" t="s">
        <v>2033</v>
      </c>
      <c r="B1" s="840"/>
      <c r="C1" s="840"/>
      <c r="D1" s="840"/>
      <c r="E1" s="840"/>
      <c r="F1" s="840"/>
      <c r="G1" s="840"/>
      <c r="H1" s="840"/>
      <c r="I1" s="840"/>
      <c r="J1" s="840"/>
      <c r="K1" s="840"/>
    </row>
    <row r="2" spans="1:14" ht="14.1" customHeight="1" x14ac:dyDescent="0.25">
      <c r="A2" s="432"/>
      <c r="B2" s="432"/>
      <c r="C2" s="432"/>
      <c r="D2" s="432"/>
      <c r="E2" s="432"/>
      <c r="F2" s="432"/>
      <c r="G2" s="432"/>
      <c r="H2" s="432"/>
      <c r="I2" s="432"/>
      <c r="J2" s="199">
        <v>2015</v>
      </c>
      <c r="K2" s="199">
        <v>2014</v>
      </c>
    </row>
    <row r="3" spans="1:14" ht="14.1" customHeight="1" x14ac:dyDescent="0.25">
      <c r="C3" s="199">
        <v>2015</v>
      </c>
      <c r="D3" s="199">
        <v>2014</v>
      </c>
      <c r="H3" s="186" t="s">
        <v>423</v>
      </c>
      <c r="I3" s="201" t="s">
        <v>2056</v>
      </c>
      <c r="J3" s="138">
        <f>SUM('HL KNIHA VYPOC'!G159)</f>
        <v>0</v>
      </c>
      <c r="K3" s="138">
        <f>SUM('HL KNIHA VYPOC'!K159)</f>
        <v>0</v>
      </c>
    </row>
    <row r="4" spans="1:14" ht="14.1" customHeight="1" x14ac:dyDescent="0.2">
      <c r="A4" s="186" t="s">
        <v>835</v>
      </c>
      <c r="B4" s="201" t="s">
        <v>2056</v>
      </c>
      <c r="C4" s="138">
        <f>SUM('HL KNIHA VYPOC'!G32)</f>
        <v>0</v>
      </c>
      <c r="D4" s="138">
        <f>SUM('HL KNIHA VYPOC'!K32)</f>
        <v>0</v>
      </c>
      <c r="H4" s="139"/>
      <c r="I4" s="475">
        <v>15</v>
      </c>
      <c r="J4" s="339"/>
      <c r="K4" s="340"/>
    </row>
    <row r="5" spans="1:14" ht="14.1" customHeight="1" x14ac:dyDescent="0.2">
      <c r="A5" s="141"/>
      <c r="B5" s="476">
        <v>5</v>
      </c>
      <c r="C5" s="143">
        <f>SUM(C4-C6-C7)</f>
        <v>0</v>
      </c>
      <c r="D5" s="144">
        <f>SUM(D4-D6-D7)</f>
        <v>0</v>
      </c>
      <c r="H5" s="145"/>
      <c r="I5" s="477">
        <v>19</v>
      </c>
      <c r="J5" s="147">
        <f>SUM(J3-J4)</f>
        <v>0</v>
      </c>
      <c r="K5" s="148">
        <f>SUM(K3-K4)</f>
        <v>0</v>
      </c>
    </row>
    <row r="6" spans="1:14" ht="14.1" customHeight="1" x14ac:dyDescent="0.2">
      <c r="A6" s="153"/>
      <c r="B6" s="194">
        <v>6</v>
      </c>
      <c r="C6" s="341"/>
      <c r="D6" s="342"/>
      <c r="H6" s="151"/>
      <c r="I6" s="152"/>
      <c r="J6" s="135"/>
      <c r="K6" s="135"/>
    </row>
    <row r="7" spans="1:14" ht="14.1" customHeight="1" x14ac:dyDescent="0.2">
      <c r="A7" s="149"/>
      <c r="B7" s="190">
        <v>7</v>
      </c>
      <c r="C7" s="343"/>
      <c r="D7" s="344"/>
      <c r="H7" s="186" t="s">
        <v>432</v>
      </c>
      <c r="I7" s="201" t="s">
        <v>2056</v>
      </c>
      <c r="J7" s="138">
        <f>SUM('HL KNIHA VYPOC'!G173)</f>
        <v>0</v>
      </c>
      <c r="K7" s="138">
        <f>SUM('HL KNIHA VYPOC'!K173)</f>
        <v>0</v>
      </c>
    </row>
    <row r="8" spans="1:14" ht="14.1" customHeight="1" x14ac:dyDescent="0.2">
      <c r="A8" s="151"/>
      <c r="B8" s="152"/>
      <c r="H8" s="139"/>
      <c r="I8" s="188">
        <v>15</v>
      </c>
      <c r="J8" s="339"/>
      <c r="K8" s="340"/>
    </row>
    <row r="9" spans="1:14" ht="14.1" customHeight="1" x14ac:dyDescent="0.2">
      <c r="A9" s="186" t="s">
        <v>838</v>
      </c>
      <c r="B9" s="201" t="s">
        <v>2056</v>
      </c>
      <c r="C9" s="138">
        <f>SUM('HL KNIHA VYPOC'!G38)</f>
        <v>0</v>
      </c>
      <c r="D9" s="138">
        <f>SUM('HL KNIHA VYPOC'!K38)</f>
        <v>0</v>
      </c>
      <c r="H9" s="145"/>
      <c r="I9" s="478">
        <v>19</v>
      </c>
      <c r="J9" s="147">
        <f>SUM(J7-J8)</f>
        <v>0</v>
      </c>
      <c r="K9" s="148">
        <f>SUM(K7-K8)</f>
        <v>0</v>
      </c>
    </row>
    <row r="10" spans="1:14" ht="14.1" customHeight="1" x14ac:dyDescent="0.2">
      <c r="A10" s="141"/>
      <c r="B10" s="476">
        <v>5</v>
      </c>
      <c r="C10" s="143">
        <f>SUM(C9-C11-C12)</f>
        <v>0</v>
      </c>
      <c r="D10" s="144">
        <f>SUM(D9-D11-D12)</f>
        <v>0</v>
      </c>
      <c r="H10" s="151"/>
      <c r="I10" s="152"/>
      <c r="J10" s="135"/>
      <c r="K10" s="135"/>
    </row>
    <row r="11" spans="1:14" ht="14.1" customHeight="1" x14ac:dyDescent="0.2">
      <c r="A11" s="153"/>
      <c r="B11" s="194">
        <v>6</v>
      </c>
      <c r="C11" s="341"/>
      <c r="D11" s="342"/>
      <c r="H11" s="186" t="s">
        <v>434</v>
      </c>
      <c r="I11" s="201" t="s">
        <v>2056</v>
      </c>
      <c r="J11" s="138">
        <f>SUM('HL KNIHA VYPOC'!G175)</f>
        <v>0</v>
      </c>
      <c r="K11" s="138">
        <f>SUM('HL KNIHA VYPOC'!K175)</f>
        <v>0</v>
      </c>
    </row>
    <row r="12" spans="1:14" ht="14.1" customHeight="1" x14ac:dyDescent="0.2">
      <c r="A12" s="149"/>
      <c r="B12" s="190">
        <v>7</v>
      </c>
      <c r="C12" s="343"/>
      <c r="D12" s="344"/>
      <c r="H12" s="139"/>
      <c r="I12" s="188">
        <v>15</v>
      </c>
      <c r="J12" s="339"/>
      <c r="K12" s="340"/>
    </row>
    <row r="13" spans="1:14" ht="14.1" customHeight="1" x14ac:dyDescent="0.2">
      <c r="A13" s="151"/>
      <c r="B13" s="152"/>
      <c r="H13" s="145"/>
      <c r="I13" s="478">
        <v>19</v>
      </c>
      <c r="J13" s="147">
        <f>SUM(J11-J12)</f>
        <v>0</v>
      </c>
      <c r="K13" s="148">
        <f>SUM(K11-K12)</f>
        <v>0</v>
      </c>
    </row>
    <row r="14" spans="1:14" ht="14.1" customHeight="1" x14ac:dyDescent="0.2">
      <c r="A14" s="186" t="s">
        <v>836</v>
      </c>
      <c r="B14" s="201" t="s">
        <v>2056</v>
      </c>
      <c r="C14" s="138">
        <f>SUM('HL KNIHA VYPOC'!G33)</f>
        <v>0</v>
      </c>
      <c r="D14" s="138">
        <f>SUM('HL KNIHA VYPOC'!K46)</f>
        <v>0</v>
      </c>
      <c r="H14" s="151"/>
      <c r="I14" s="152"/>
      <c r="J14" s="135"/>
      <c r="K14" s="135"/>
    </row>
    <row r="15" spans="1:14" ht="14.1" customHeight="1" x14ac:dyDescent="0.2">
      <c r="A15" s="141"/>
      <c r="B15" s="476">
        <v>10</v>
      </c>
      <c r="C15" s="143">
        <f>SUM(C14-C16)</f>
        <v>0</v>
      </c>
      <c r="D15" s="144">
        <f>SUM(D14-D16)</f>
        <v>0</v>
      </c>
      <c r="H15" s="186" t="s">
        <v>436</v>
      </c>
      <c r="I15" s="201" t="s">
        <v>2056</v>
      </c>
      <c r="J15" s="138">
        <f>SUM('HL KNIHA VYPOC'!G186)</f>
        <v>0</v>
      </c>
      <c r="K15" s="138">
        <f>SUM('HL KNIHA VYPOC'!K186)</f>
        <v>0</v>
      </c>
    </row>
    <row r="16" spans="1:14" ht="14.1" customHeight="1" x14ac:dyDescent="0.2">
      <c r="A16" s="149"/>
      <c r="B16" s="190">
        <v>11</v>
      </c>
      <c r="C16" s="343"/>
      <c r="D16" s="344"/>
      <c r="H16" s="139"/>
      <c r="I16" s="188">
        <v>15</v>
      </c>
      <c r="J16" s="339"/>
      <c r="K16" s="340"/>
    </row>
    <row r="17" spans="1:11" ht="14.1" customHeight="1" x14ac:dyDescent="0.2">
      <c r="A17" s="151"/>
      <c r="B17" s="152"/>
      <c r="H17" s="145"/>
      <c r="I17" s="478">
        <v>19</v>
      </c>
      <c r="J17" s="147">
        <f>SUM(J15-J16)</f>
        <v>0</v>
      </c>
      <c r="K17" s="148">
        <f>SUM(K15-K16)</f>
        <v>0</v>
      </c>
    </row>
    <row r="18" spans="1:11" ht="14.1" customHeight="1" x14ac:dyDescent="0.2">
      <c r="A18" s="186" t="s">
        <v>839</v>
      </c>
      <c r="B18" s="201" t="s">
        <v>2056</v>
      </c>
      <c r="C18" s="138">
        <f>SUM('HL KNIHA VYPOC'!G39)</f>
        <v>0</v>
      </c>
      <c r="D18" s="138">
        <f>SUM('HL KNIHA VYPOC'!K39)</f>
        <v>0</v>
      </c>
      <c r="H18" s="151"/>
      <c r="I18" s="152"/>
      <c r="J18" s="135"/>
      <c r="K18" s="135"/>
    </row>
    <row r="19" spans="1:11" ht="14.1" customHeight="1" x14ac:dyDescent="0.2">
      <c r="A19" s="141"/>
      <c r="B19" s="476">
        <v>10</v>
      </c>
      <c r="C19" s="143">
        <f>SUM(C18-C20)</f>
        <v>0</v>
      </c>
      <c r="D19" s="144">
        <f>SUM(D18-D20)</f>
        <v>0</v>
      </c>
      <c r="H19" s="186" t="s">
        <v>439</v>
      </c>
      <c r="I19" s="201" t="s">
        <v>2056</v>
      </c>
      <c r="J19" s="138">
        <f>SUM('HL KNIHA VYPOC'!G189)</f>
        <v>0</v>
      </c>
      <c r="K19" s="138">
        <f>SUM('HL KNIHA VYPOC'!K189)</f>
        <v>0</v>
      </c>
    </row>
    <row r="20" spans="1:11" ht="14.1" customHeight="1" x14ac:dyDescent="0.2">
      <c r="A20" s="149"/>
      <c r="B20" s="190">
        <v>11</v>
      </c>
      <c r="C20" s="343"/>
      <c r="D20" s="344"/>
      <c r="H20" s="139"/>
      <c r="I20" s="188">
        <v>15</v>
      </c>
      <c r="J20" s="339"/>
      <c r="K20" s="340"/>
    </row>
    <row r="21" spans="1:11" ht="14.1" customHeight="1" x14ac:dyDescent="0.2">
      <c r="A21" s="151"/>
      <c r="B21" s="152"/>
      <c r="H21" s="145"/>
      <c r="I21" s="478">
        <v>19</v>
      </c>
      <c r="J21" s="147">
        <f>SUM(J19-J20)</f>
        <v>0</v>
      </c>
      <c r="K21" s="148">
        <f>SUM(K19-K20)</f>
        <v>0</v>
      </c>
    </row>
    <row r="22" spans="1:11" ht="14.1" customHeight="1" x14ac:dyDescent="0.2">
      <c r="A22" s="186" t="s">
        <v>845</v>
      </c>
      <c r="B22" s="201" t="s">
        <v>2056</v>
      </c>
      <c r="C22" s="138">
        <f>SUM('HL KNIHA VYPOC'!G45)</f>
        <v>0</v>
      </c>
      <c r="D22" s="138">
        <f>SUM('HL KNIHA VYPOC'!K45)</f>
        <v>0</v>
      </c>
      <c r="H22" s="151"/>
      <c r="I22" s="152"/>
      <c r="J22" s="135"/>
      <c r="K22" s="135"/>
    </row>
    <row r="23" spans="1:11" ht="14.1" customHeight="1" x14ac:dyDescent="0.2">
      <c r="A23" s="141"/>
      <c r="B23" s="476">
        <v>11</v>
      </c>
      <c r="C23" s="143">
        <f>SUM(C22-C24)</f>
        <v>0</v>
      </c>
      <c r="D23" s="144">
        <f>SUM(D22-D24)</f>
        <v>0</v>
      </c>
      <c r="H23" s="186" t="s">
        <v>440</v>
      </c>
      <c r="I23" s="201" t="s">
        <v>2056</v>
      </c>
      <c r="J23" s="138">
        <f>SUM('HL KNIHA VYPOC'!G190)</f>
        <v>0</v>
      </c>
      <c r="K23" s="138">
        <f>SUM('HL KNIHA VYPOC'!K190)</f>
        <v>0</v>
      </c>
    </row>
    <row r="24" spans="1:11" ht="14.1" customHeight="1" x14ac:dyDescent="0.2">
      <c r="A24" s="149"/>
      <c r="B24" s="190">
        <v>12</v>
      </c>
      <c r="C24" s="343"/>
      <c r="D24" s="344"/>
      <c r="H24" s="139"/>
      <c r="I24" s="188">
        <v>15</v>
      </c>
      <c r="J24" s="339"/>
      <c r="K24" s="340"/>
    </row>
    <row r="25" spans="1:11" ht="14.1" customHeight="1" x14ac:dyDescent="0.2">
      <c r="A25" s="151"/>
      <c r="B25" s="152"/>
      <c r="H25" s="145"/>
      <c r="I25" s="478">
        <v>19</v>
      </c>
      <c r="J25" s="147">
        <f>SUM(J23-J24)</f>
        <v>0</v>
      </c>
      <c r="K25" s="148">
        <f>SUM(K23-K24)</f>
        <v>0</v>
      </c>
    </row>
    <row r="26" spans="1:11" ht="14.1" customHeight="1" x14ac:dyDescent="0.2">
      <c r="A26" s="186" t="s">
        <v>846</v>
      </c>
      <c r="B26" s="201" t="s">
        <v>2056</v>
      </c>
      <c r="C26" s="138">
        <f>SUM('HL KNIHA VYPOC'!G46)</f>
        <v>0</v>
      </c>
      <c r="D26" s="138">
        <f>SUM('HL KNIHA VYPOC'!K46)</f>
        <v>0</v>
      </c>
      <c r="H26" s="151"/>
      <c r="I26" s="152"/>
      <c r="J26" s="135"/>
      <c r="K26" s="135"/>
    </row>
    <row r="27" spans="1:11" ht="14.1" customHeight="1" x14ac:dyDescent="0.2">
      <c r="A27" s="139"/>
      <c r="B27" s="188">
        <v>11</v>
      </c>
      <c r="C27" s="143">
        <f>SUM(C26-C28)</f>
        <v>0</v>
      </c>
      <c r="D27" s="144">
        <f>SUM(D26-D28)</f>
        <v>0</v>
      </c>
      <c r="H27" s="186" t="s">
        <v>443</v>
      </c>
      <c r="I27" s="201" t="s">
        <v>2056</v>
      </c>
      <c r="J27" s="138">
        <f>SUM('HL KNIHA VYPOC'!G193)</f>
        <v>0</v>
      </c>
      <c r="K27" s="138">
        <f>SUM('HL KNIHA VYPOC'!K193)</f>
        <v>0</v>
      </c>
    </row>
    <row r="28" spans="1:11" ht="14.1" customHeight="1" x14ac:dyDescent="0.2">
      <c r="A28" s="145"/>
      <c r="B28" s="478">
        <v>12</v>
      </c>
      <c r="C28" s="343"/>
      <c r="D28" s="344"/>
      <c r="H28" s="139"/>
      <c r="I28" s="188">
        <v>15</v>
      </c>
      <c r="J28" s="339"/>
      <c r="K28" s="340"/>
    </row>
    <row r="29" spans="1:11" ht="14.1" customHeight="1" x14ac:dyDescent="0.2">
      <c r="A29" s="151"/>
      <c r="B29" s="152"/>
      <c r="H29" s="145"/>
      <c r="I29" s="478">
        <v>19</v>
      </c>
      <c r="J29" s="147">
        <f>SUM(J27-J28)</f>
        <v>0</v>
      </c>
      <c r="K29" s="148">
        <f>SUM(K27-K28)</f>
        <v>0</v>
      </c>
    </row>
    <row r="30" spans="1:11" ht="14.1" customHeight="1" x14ac:dyDescent="0.2">
      <c r="A30" s="186" t="s">
        <v>847</v>
      </c>
      <c r="B30" s="201" t="s">
        <v>2056</v>
      </c>
      <c r="C30" s="138">
        <f>SUM('HL KNIHA VYPOC'!G47)</f>
        <v>0</v>
      </c>
      <c r="D30" s="138">
        <f>SUM('HL KNIHA VYPOC'!K47)</f>
        <v>0</v>
      </c>
      <c r="H30" s="151"/>
      <c r="I30" s="152"/>
      <c r="J30" s="135"/>
      <c r="K30" s="135"/>
    </row>
    <row r="31" spans="1:11" ht="14.1" customHeight="1" x14ac:dyDescent="0.2">
      <c r="A31" s="139"/>
      <c r="B31" s="188">
        <v>11</v>
      </c>
      <c r="C31" s="143">
        <f>SUM(C30-C32)</f>
        <v>0</v>
      </c>
      <c r="D31" s="144">
        <f>SUM(D30-D32)</f>
        <v>0</v>
      </c>
      <c r="H31" s="186" t="s">
        <v>444</v>
      </c>
      <c r="I31" s="201" t="s">
        <v>2056</v>
      </c>
      <c r="J31" s="138">
        <f>SUM('HL KNIHA VYPOC'!G197)</f>
        <v>0</v>
      </c>
      <c r="K31" s="138">
        <f>SUM('HL KNIHA VYPOC'!K197)</f>
        <v>0</v>
      </c>
    </row>
    <row r="32" spans="1:11" ht="14.1" customHeight="1" x14ac:dyDescent="0.2">
      <c r="A32" s="149"/>
      <c r="B32" s="190">
        <v>12</v>
      </c>
      <c r="C32" s="343"/>
      <c r="D32" s="344"/>
      <c r="H32" s="139"/>
      <c r="I32" s="188">
        <v>15</v>
      </c>
      <c r="J32" s="339"/>
      <c r="K32" s="340"/>
    </row>
    <row r="33" spans="1:11" ht="14.1" customHeight="1" x14ac:dyDescent="0.2">
      <c r="A33" s="160"/>
      <c r="B33" s="154"/>
      <c r="C33" s="155"/>
      <c r="D33" s="155"/>
      <c r="H33" s="145"/>
      <c r="I33" s="478">
        <v>19</v>
      </c>
      <c r="J33" s="147">
        <f>SUM(J31-J32)</f>
        <v>0</v>
      </c>
      <c r="K33" s="148">
        <f>SUM(K31-K32)</f>
        <v>0</v>
      </c>
    </row>
    <row r="34" spans="1:11" ht="14.1" customHeight="1" x14ac:dyDescent="0.2">
      <c r="A34" s="186" t="s">
        <v>864</v>
      </c>
      <c r="B34" s="201" t="s">
        <v>2056</v>
      </c>
      <c r="C34" s="138">
        <f>SUM('HL KNIHA VYPOC'!G72)</f>
        <v>0</v>
      </c>
      <c r="D34" s="138">
        <f>SUM('HL KNIHA VYPOC'!K72)</f>
        <v>0</v>
      </c>
      <c r="H34" s="151"/>
      <c r="I34" s="152"/>
      <c r="J34" s="135"/>
      <c r="K34" s="135"/>
    </row>
    <row r="35" spans="1:11" ht="14.1" customHeight="1" x14ac:dyDescent="0.2">
      <c r="A35" s="139"/>
      <c r="B35" s="188">
        <v>5</v>
      </c>
      <c r="C35" s="339"/>
      <c r="D35" s="340"/>
      <c r="H35" s="186" t="s">
        <v>445</v>
      </c>
      <c r="I35" s="201" t="s">
        <v>2056</v>
      </c>
      <c r="J35" s="138">
        <f>SUM('HL KNIHA VYPOC'!G198)</f>
        <v>0</v>
      </c>
      <c r="K35" s="138">
        <f>SUM('HL KNIHA VYPOC'!K198)</f>
        <v>0</v>
      </c>
    </row>
    <row r="36" spans="1:11" ht="14.1" customHeight="1" x14ac:dyDescent="0.2">
      <c r="A36" s="153"/>
      <c r="B36" s="194">
        <v>6</v>
      </c>
      <c r="C36" s="158">
        <f>SUM(C34-C35-C37)</f>
        <v>0</v>
      </c>
      <c r="D36" s="159">
        <f>SUM(D34-D35-D37)</f>
        <v>0</v>
      </c>
      <c r="H36" s="139"/>
      <c r="I36" s="188">
        <v>15</v>
      </c>
      <c r="J36" s="339"/>
      <c r="K36" s="340"/>
    </row>
    <row r="37" spans="1:11" ht="14.1" customHeight="1" x14ac:dyDescent="0.2">
      <c r="A37" s="149"/>
      <c r="B37" s="190">
        <v>7</v>
      </c>
      <c r="C37" s="343"/>
      <c r="D37" s="344"/>
      <c r="H37" s="145"/>
      <c r="I37" s="478">
        <v>19</v>
      </c>
      <c r="J37" s="147">
        <f>SUM(J35-J36)</f>
        <v>0</v>
      </c>
      <c r="K37" s="148">
        <f>SUM(K35-K36)</f>
        <v>0</v>
      </c>
    </row>
    <row r="38" spans="1:11" ht="14.1" customHeight="1" x14ac:dyDescent="0.2">
      <c r="A38" s="151"/>
      <c r="B38" s="152"/>
      <c r="H38" s="151"/>
      <c r="I38" s="152"/>
      <c r="J38" s="135"/>
      <c r="K38" s="135"/>
    </row>
    <row r="39" spans="1:11" ht="14.1" customHeight="1" x14ac:dyDescent="0.2">
      <c r="A39" s="186" t="s">
        <v>866</v>
      </c>
      <c r="B39" s="201" t="s">
        <v>2056</v>
      </c>
      <c r="C39" s="138">
        <f>SUM('HL KNIHA VYPOC'!G74)</f>
        <v>0</v>
      </c>
      <c r="D39" s="138">
        <f>SUM('HL KNIHA VYPOC'!K74)</f>
        <v>0</v>
      </c>
      <c r="H39" s="186" t="s">
        <v>448</v>
      </c>
      <c r="I39" s="201" t="s">
        <v>2056</v>
      </c>
      <c r="J39" s="138">
        <f>SUM('HL KNIHA VYPOC'!G201)</f>
        <v>0</v>
      </c>
      <c r="K39" s="138">
        <f>SUM('HL KNIHA VYPOC'!K201)</f>
        <v>0</v>
      </c>
    </row>
    <row r="40" spans="1:11" ht="14.1" customHeight="1" x14ac:dyDescent="0.2">
      <c r="A40" s="141"/>
      <c r="B40" s="476">
        <v>5</v>
      </c>
      <c r="C40" s="143">
        <f>SUM(C39-C41-C42)</f>
        <v>0</v>
      </c>
      <c r="D40" s="144">
        <f>SUM(D39-D41-D42)</f>
        <v>0</v>
      </c>
      <c r="H40" s="139"/>
      <c r="I40" s="188">
        <v>15</v>
      </c>
      <c r="J40" s="339"/>
      <c r="K40" s="340"/>
    </row>
    <row r="41" spans="1:11" ht="14.1" customHeight="1" x14ac:dyDescent="0.2">
      <c r="A41" s="153"/>
      <c r="B41" s="194">
        <v>6</v>
      </c>
      <c r="C41" s="341"/>
      <c r="D41" s="342"/>
      <c r="H41" s="145"/>
      <c r="I41" s="478">
        <v>19</v>
      </c>
      <c r="J41" s="162">
        <f>SUM(J39-J40)</f>
        <v>0</v>
      </c>
      <c r="K41" s="163">
        <f>SUM(K39-K40)</f>
        <v>0</v>
      </c>
    </row>
    <row r="42" spans="1:11" ht="14.1" customHeight="1" x14ac:dyDescent="0.2">
      <c r="A42" s="149"/>
      <c r="B42" s="190">
        <v>7</v>
      </c>
      <c r="C42" s="343"/>
      <c r="D42" s="344"/>
      <c r="H42" s="151"/>
      <c r="I42" s="152"/>
      <c r="J42" s="135"/>
      <c r="K42" s="135"/>
    </row>
    <row r="43" spans="1:11" ht="14.1" customHeight="1" x14ac:dyDescent="0.2">
      <c r="A43" s="479"/>
      <c r="B43" s="480"/>
      <c r="C43" s="161"/>
      <c r="D43" s="161"/>
      <c r="H43" s="186" t="s">
        <v>449</v>
      </c>
      <c r="I43" s="201" t="s">
        <v>2056</v>
      </c>
      <c r="J43" s="138">
        <f>SUM('HL KNIHA VYPOC'!G208)</f>
        <v>0</v>
      </c>
      <c r="K43" s="138">
        <f>SUM('HL KNIHA VYPOC'!K208)</f>
        <v>0</v>
      </c>
    </row>
    <row r="44" spans="1:11" ht="14.1" customHeight="1" x14ac:dyDescent="0.2">
      <c r="A44" s="186" t="s">
        <v>867</v>
      </c>
      <c r="B44" s="201" t="s">
        <v>2056</v>
      </c>
      <c r="C44" s="138">
        <f>SUM('HL KNIHA VYPOC'!G75)</f>
        <v>0</v>
      </c>
      <c r="D44" s="138">
        <f>SUM('HL KNIHA VYPOC'!K75)</f>
        <v>0</v>
      </c>
      <c r="H44" s="139"/>
      <c r="I44" s="188">
        <v>14</v>
      </c>
      <c r="J44" s="481"/>
      <c r="K44" s="482"/>
    </row>
    <row r="45" spans="1:11" ht="14.1" customHeight="1" x14ac:dyDescent="0.2">
      <c r="A45" s="141"/>
      <c r="B45" s="476">
        <v>3</v>
      </c>
      <c r="C45" s="339"/>
      <c r="D45" s="340"/>
      <c r="H45" s="153"/>
      <c r="I45" s="194">
        <v>15</v>
      </c>
      <c r="J45" s="483"/>
      <c r="K45" s="484"/>
    </row>
    <row r="46" spans="1:11" ht="14.1" customHeight="1" x14ac:dyDescent="0.2">
      <c r="A46" s="153"/>
      <c r="B46" s="194">
        <v>5</v>
      </c>
      <c r="C46" s="158">
        <f>SUM(C44-C45-C47-C48-C49-C50)</f>
        <v>0</v>
      </c>
      <c r="D46" s="159">
        <f>SUM(D44-D45-D47-D48-D49-D50)</f>
        <v>0</v>
      </c>
      <c r="H46" s="153"/>
      <c r="I46" s="194">
        <v>17</v>
      </c>
      <c r="J46" s="158">
        <f>SUM(J43-J44-J45-J47-J48)</f>
        <v>0</v>
      </c>
      <c r="K46" s="159">
        <f>SUM(K43-K44-K45-K47-K48)</f>
        <v>0</v>
      </c>
    </row>
    <row r="47" spans="1:11" ht="14.1" customHeight="1" x14ac:dyDescent="0.2">
      <c r="A47" s="153"/>
      <c r="B47" s="194">
        <v>6</v>
      </c>
      <c r="C47" s="341"/>
      <c r="D47" s="342"/>
      <c r="H47" s="153"/>
      <c r="I47" s="194">
        <v>18</v>
      </c>
      <c r="J47" s="483"/>
      <c r="K47" s="484"/>
    </row>
    <row r="48" spans="1:11" ht="14.1" customHeight="1" x14ac:dyDescent="0.2">
      <c r="A48" s="153"/>
      <c r="B48" s="194">
        <v>7</v>
      </c>
      <c r="C48" s="341"/>
      <c r="D48" s="342"/>
      <c r="H48" s="149"/>
      <c r="I48" s="190">
        <v>19</v>
      </c>
      <c r="J48" s="485"/>
      <c r="K48" s="486"/>
    </row>
    <row r="49" spans="1:13" ht="14.1" customHeight="1" x14ac:dyDescent="0.2">
      <c r="A49" s="153"/>
      <c r="B49" s="194">
        <v>10</v>
      </c>
      <c r="C49" s="341"/>
      <c r="D49" s="342"/>
      <c r="H49" s="479"/>
      <c r="I49" s="487"/>
      <c r="J49" s="161"/>
      <c r="K49" s="161"/>
    </row>
    <row r="50" spans="1:13" ht="14.1" customHeight="1" x14ac:dyDescent="0.2">
      <c r="A50" s="149"/>
      <c r="B50" s="190">
        <v>11</v>
      </c>
      <c r="C50" s="343"/>
      <c r="D50" s="344"/>
      <c r="H50" s="186" t="s">
        <v>415</v>
      </c>
      <c r="I50" s="201" t="s">
        <v>2056</v>
      </c>
      <c r="J50" s="138">
        <f>SUM('HL KNIHA VYPOC'!G142)</f>
        <v>1971001</v>
      </c>
      <c r="K50" s="138">
        <f>SUM('HL KNIHA VYPOC'!K142)</f>
        <v>0</v>
      </c>
    </row>
    <row r="51" spans="1:13" ht="14.1" customHeight="1" x14ac:dyDescent="0.2">
      <c r="A51" s="488"/>
      <c r="B51" s="489"/>
      <c r="C51" s="490"/>
      <c r="D51" s="490"/>
      <c r="H51" s="139"/>
      <c r="I51" s="188">
        <v>15</v>
      </c>
      <c r="J51" s="339"/>
      <c r="K51" s="340"/>
    </row>
    <row r="52" spans="1:13" ht="14.1" customHeight="1" x14ac:dyDescent="0.2">
      <c r="A52" s="186" t="s">
        <v>868</v>
      </c>
      <c r="B52" s="201" t="s">
        <v>2056</v>
      </c>
      <c r="C52" s="138">
        <f>SUM('HL KNIHA VYPOC'!G76)</f>
        <v>0</v>
      </c>
      <c r="D52" s="138">
        <f>SUM('HL KNIHA VYPOC'!K76)</f>
        <v>0</v>
      </c>
      <c r="H52" s="145"/>
      <c r="I52" s="478">
        <v>17</v>
      </c>
      <c r="J52" s="162">
        <f>SUM(J50-J51)</f>
        <v>1971001</v>
      </c>
      <c r="K52" s="163">
        <f>SUM(K50-K51)</f>
        <v>0</v>
      </c>
      <c r="L52" s="491"/>
      <c r="M52" s="491"/>
    </row>
    <row r="53" spans="1:13" ht="14.1" customHeight="1" x14ac:dyDescent="0.2">
      <c r="A53" s="141"/>
      <c r="B53" s="476">
        <v>10</v>
      </c>
      <c r="C53" s="143">
        <f>SUM(C52-C54-C55)</f>
        <v>0</v>
      </c>
      <c r="D53" s="144">
        <f>SUM(D52-D54-D55)</f>
        <v>0</v>
      </c>
      <c r="H53" s="151"/>
      <c r="I53" s="152"/>
      <c r="J53" s="135"/>
      <c r="K53" s="135"/>
    </row>
    <row r="54" spans="1:13" ht="14.1" customHeight="1" x14ac:dyDescent="0.2">
      <c r="A54" s="153"/>
      <c r="B54" s="194">
        <v>11</v>
      </c>
      <c r="C54" s="341"/>
      <c r="D54" s="342"/>
      <c r="H54" s="186" t="s">
        <v>416</v>
      </c>
      <c r="I54" s="201" t="s">
        <v>2056</v>
      </c>
      <c r="J54" s="138">
        <f>SUM('HL KNIHA VYPOC'!G143)</f>
        <v>0</v>
      </c>
      <c r="K54" s="138">
        <f>SUM('HL KNIHA VYPOC'!K143)</f>
        <v>0</v>
      </c>
    </row>
    <row r="55" spans="1:13" ht="14.1" customHeight="1" x14ac:dyDescent="0.2">
      <c r="A55" s="149"/>
      <c r="B55" s="190">
        <v>12</v>
      </c>
      <c r="C55" s="343"/>
      <c r="D55" s="344"/>
      <c r="H55" s="139"/>
      <c r="I55" s="188">
        <v>15</v>
      </c>
      <c r="J55" s="339"/>
      <c r="K55" s="340"/>
    </row>
    <row r="56" spans="1:13" ht="14.1" customHeight="1" x14ac:dyDescent="0.2">
      <c r="A56" s="479"/>
      <c r="B56" s="480"/>
      <c r="C56" s="161"/>
      <c r="D56" s="161"/>
      <c r="H56" s="149"/>
      <c r="I56" s="190">
        <v>17</v>
      </c>
      <c r="J56" s="147">
        <f>SUM(J54-J55)</f>
        <v>0</v>
      </c>
      <c r="K56" s="148">
        <f>SUM(K54-K55)</f>
        <v>0</v>
      </c>
      <c r="L56" s="491"/>
      <c r="M56" s="491"/>
    </row>
    <row r="57" spans="1:13" ht="14.1" customHeight="1" x14ac:dyDescent="0.2">
      <c r="A57" s="479"/>
      <c r="B57" s="480"/>
      <c r="C57" s="161"/>
      <c r="D57" s="161"/>
      <c r="H57" s="479"/>
      <c r="I57" s="487"/>
      <c r="J57" s="161"/>
      <c r="K57" s="161"/>
    </row>
    <row r="58" spans="1:13" ht="14.1" customHeight="1" x14ac:dyDescent="0.2">
      <c r="A58" s="479"/>
      <c r="B58" s="480"/>
      <c r="C58" s="161"/>
      <c r="D58" s="161"/>
      <c r="H58" s="186" t="s">
        <v>417</v>
      </c>
      <c r="I58" s="201" t="s">
        <v>2056</v>
      </c>
      <c r="J58" s="138">
        <f>SUM('HL KNIHA VYPOC'!G144)</f>
        <v>0</v>
      </c>
      <c r="K58" s="138">
        <f>SUM('HL KNIHA VYPOC'!K144)</f>
        <v>0</v>
      </c>
    </row>
    <row r="59" spans="1:13" ht="14.1" customHeight="1" x14ac:dyDescent="0.2">
      <c r="A59" s="479"/>
      <c r="B59" s="480"/>
      <c r="C59" s="161"/>
      <c r="D59" s="161"/>
      <c r="H59" s="139"/>
      <c r="I59" s="188">
        <v>15</v>
      </c>
      <c r="J59" s="339"/>
      <c r="K59" s="340"/>
    </row>
    <row r="60" spans="1:13" ht="14.1" customHeight="1" x14ac:dyDescent="0.2">
      <c r="A60" s="479"/>
      <c r="B60" s="480"/>
      <c r="C60" s="161"/>
      <c r="D60" s="161"/>
      <c r="H60" s="149"/>
      <c r="I60" s="190">
        <v>17</v>
      </c>
      <c r="J60" s="147">
        <f>SUM(J58-J59)</f>
        <v>0</v>
      </c>
      <c r="K60" s="148">
        <f>SUM(K58-K59)</f>
        <v>0</v>
      </c>
    </row>
    <row r="61" spans="1:13" ht="14.1" customHeight="1" x14ac:dyDescent="0.2">
      <c r="A61" s="479"/>
      <c r="B61" s="480"/>
      <c r="C61" s="161"/>
      <c r="D61" s="161"/>
      <c r="H61" s="151"/>
      <c r="I61" s="152"/>
      <c r="J61" s="135"/>
      <c r="K61" s="135"/>
    </row>
    <row r="62" spans="1:13" ht="14.1" customHeight="1" x14ac:dyDescent="0.2">
      <c r="A62" s="479"/>
      <c r="B62" s="480"/>
      <c r="C62" s="161"/>
      <c r="D62" s="161"/>
      <c r="H62" s="186" t="s">
        <v>418</v>
      </c>
      <c r="I62" s="201" t="s">
        <v>2056</v>
      </c>
      <c r="J62" s="138">
        <f>SUM('HL KNIHA VYPOC'!G145)</f>
        <v>0</v>
      </c>
      <c r="K62" s="138">
        <f>SUM('HL KNIHA VYPOC'!K145)</f>
        <v>0</v>
      </c>
    </row>
    <row r="63" spans="1:13" ht="14.1" customHeight="1" x14ac:dyDescent="0.2">
      <c r="H63" s="139"/>
      <c r="I63" s="188">
        <v>14</v>
      </c>
      <c r="J63" s="339"/>
      <c r="K63" s="340"/>
    </row>
    <row r="64" spans="1:13" ht="14.1" customHeight="1" x14ac:dyDescent="0.2">
      <c r="H64" s="153"/>
      <c r="I64" s="194">
        <v>15</v>
      </c>
      <c r="J64" s="341"/>
      <c r="K64" s="342"/>
    </row>
    <row r="65" spans="1:13" ht="14.1" customHeight="1" x14ac:dyDescent="0.2">
      <c r="H65" s="153"/>
      <c r="I65" s="194">
        <v>17</v>
      </c>
      <c r="J65" s="158">
        <f>SUM(J62-J63-J64-J66)</f>
        <v>0</v>
      </c>
      <c r="K65" s="159">
        <f>SUM(K62-K63-K64-K66)</f>
        <v>0</v>
      </c>
      <c r="L65" s="491"/>
      <c r="M65" s="491"/>
    </row>
    <row r="66" spans="1:13" ht="14.1" customHeight="1" x14ac:dyDescent="0.2">
      <c r="H66" s="149"/>
      <c r="I66" s="190">
        <v>23</v>
      </c>
      <c r="J66" s="343"/>
      <c r="K66" s="344"/>
    </row>
    <row r="67" spans="1:13" ht="14.1" customHeight="1" x14ac:dyDescent="0.2">
      <c r="H67" s="151"/>
      <c r="I67" s="152"/>
      <c r="J67" s="135"/>
      <c r="K67" s="135"/>
    </row>
    <row r="68" spans="1:13" ht="14.1" customHeight="1" x14ac:dyDescent="0.2">
      <c r="H68" s="186" t="s">
        <v>419</v>
      </c>
      <c r="I68" s="201" t="s">
        <v>2056</v>
      </c>
      <c r="J68" s="138">
        <f>SUM('HL KNIHA VYPOC'!G146)</f>
        <v>0</v>
      </c>
      <c r="K68" s="138">
        <f>SUM('HL KNIHA VYPOC'!K146)</f>
        <v>0</v>
      </c>
    </row>
    <row r="69" spans="1:13" ht="14.1" customHeight="1" x14ac:dyDescent="0.2">
      <c r="H69" s="139"/>
      <c r="I69" s="188">
        <v>15</v>
      </c>
      <c r="J69" s="339"/>
      <c r="K69" s="340"/>
    </row>
    <row r="70" spans="1:13" ht="14.1" customHeight="1" x14ac:dyDescent="0.2">
      <c r="H70" s="149"/>
      <c r="I70" s="190">
        <v>17</v>
      </c>
      <c r="J70" s="147">
        <f>SUM(J68-J69)</f>
        <v>0</v>
      </c>
      <c r="K70" s="148">
        <f>SUM(K68-K69)</f>
        <v>0</v>
      </c>
      <c r="L70" s="491"/>
      <c r="M70" s="491"/>
    </row>
    <row r="71" spans="1:13" ht="14.1" customHeight="1" x14ac:dyDescent="0.2">
      <c r="H71" s="479"/>
      <c r="I71" s="487"/>
      <c r="J71" s="161"/>
      <c r="K71" s="161"/>
    </row>
    <row r="72" spans="1:13" ht="21.75" customHeight="1" x14ac:dyDescent="0.25">
      <c r="A72" s="1535" t="s">
        <v>2034</v>
      </c>
      <c r="B72" s="1535"/>
      <c r="C72" s="1535"/>
      <c r="D72" s="1535"/>
      <c r="E72" s="1535"/>
      <c r="F72" s="1535"/>
      <c r="G72" s="1535"/>
      <c r="H72" s="1535"/>
      <c r="I72" s="1535"/>
      <c r="J72" s="1535"/>
      <c r="K72" s="1535"/>
    </row>
    <row r="73" spans="1:13" ht="14.1" customHeight="1" x14ac:dyDescent="0.2">
      <c r="H73" s="479"/>
      <c r="I73" s="487"/>
      <c r="J73" s="161"/>
      <c r="K73" s="161"/>
    </row>
    <row r="74" spans="1:13" ht="14.1" customHeight="1" x14ac:dyDescent="0.2">
      <c r="A74" s="6"/>
      <c r="B74" s="432"/>
      <c r="C74" s="432"/>
      <c r="D74" s="432"/>
      <c r="H74" s="479"/>
      <c r="I74" s="487"/>
      <c r="J74" s="161"/>
      <c r="K74" s="161"/>
    </row>
    <row r="75" spans="1:13" ht="14.1" customHeight="1" x14ac:dyDescent="0.25">
      <c r="A75" s="432"/>
      <c r="B75" s="432"/>
      <c r="C75" s="199">
        <v>2015</v>
      </c>
      <c r="D75" s="199">
        <v>2014</v>
      </c>
      <c r="H75" s="432"/>
      <c r="I75" s="432"/>
      <c r="J75" s="199">
        <v>2015</v>
      </c>
      <c r="K75" s="199">
        <v>2014</v>
      </c>
    </row>
    <row r="76" spans="1:13" ht="14.1" customHeight="1" x14ac:dyDescent="0.2">
      <c r="A76" s="492" t="s">
        <v>412</v>
      </c>
      <c r="B76" s="493" t="s">
        <v>2056</v>
      </c>
      <c r="C76" s="138">
        <f>SUM('HL KNIHA VYPOC'!G114)</f>
        <v>13000</v>
      </c>
      <c r="D76" s="138">
        <f>SUM('HL KNIHA VYPOC'!K114)</f>
        <v>11000</v>
      </c>
      <c r="H76" s="492" t="s">
        <v>425</v>
      </c>
      <c r="I76" s="493" t="s">
        <v>2056</v>
      </c>
      <c r="J76" s="138">
        <f>SUM('HL KNIHA VYPOC'!G163)</f>
        <v>0</v>
      </c>
      <c r="K76" s="138">
        <f>SUM('HL KNIHA VYPOC'!K163)</f>
        <v>0</v>
      </c>
      <c r="L76" s="161">
        <f>SUM(J76)</f>
        <v>0</v>
      </c>
      <c r="M76" s="161">
        <f>SUM(K76)</f>
        <v>0</v>
      </c>
    </row>
    <row r="77" spans="1:13" ht="14.1" customHeight="1" x14ac:dyDescent="0.2">
      <c r="A77" s="165"/>
      <c r="B77" s="166"/>
      <c r="C77" s="167">
        <f>SUM(IF(C76&gt;=0,E77,0))</f>
        <v>13000</v>
      </c>
      <c r="D77" s="168">
        <f>SUM(IF(D76&gt;=0,F77,0))</f>
        <v>11000</v>
      </c>
      <c r="E77" s="135">
        <f>SUM(C76)</f>
        <v>13000</v>
      </c>
      <c r="F77" s="135">
        <f>SUM(D76)</f>
        <v>11000</v>
      </c>
      <c r="H77" s="165" t="s">
        <v>425</v>
      </c>
      <c r="I77" s="494">
        <v>18</v>
      </c>
      <c r="J77" s="167">
        <f>SUM(IF(J76&gt;=0,L76,0))</f>
        <v>0</v>
      </c>
      <c r="K77" s="168">
        <f>SUM(IF(K76&gt;=0,M76,0))</f>
        <v>0</v>
      </c>
    </row>
    <row r="78" spans="1:13" ht="14.1" customHeight="1" x14ac:dyDescent="0.2">
      <c r="A78" s="170" t="s">
        <v>412</v>
      </c>
      <c r="B78" s="495">
        <v>21</v>
      </c>
      <c r="C78" s="176">
        <f>SUM(C77-C79)</f>
        <v>13000</v>
      </c>
      <c r="D78" s="177">
        <f>SUM(D77-D79)</f>
        <v>11000</v>
      </c>
      <c r="H78" s="172" t="s">
        <v>425</v>
      </c>
      <c r="I78" s="496">
        <v>43</v>
      </c>
      <c r="J78" s="174">
        <f>SUM(IF(J76&lt;=0,L76,0))</f>
        <v>0</v>
      </c>
      <c r="K78" s="175">
        <f>SUM(IF(K76&lt;=0,M76,0))</f>
        <v>0</v>
      </c>
    </row>
    <row r="79" spans="1:13" ht="14.1" customHeight="1" x14ac:dyDescent="0.2">
      <c r="A79" s="170" t="s">
        <v>412</v>
      </c>
      <c r="B79" s="495">
        <v>22</v>
      </c>
      <c r="C79" s="341"/>
      <c r="D79" s="342"/>
      <c r="H79" s="178"/>
      <c r="I79" s="179"/>
      <c r="J79" s="135"/>
      <c r="K79" s="135"/>
    </row>
    <row r="80" spans="1:13" ht="14.1" customHeight="1" x14ac:dyDescent="0.2">
      <c r="A80" s="172">
        <v>221</v>
      </c>
      <c r="B80" s="496">
        <v>48</v>
      </c>
      <c r="C80" s="174">
        <f>SUM(IF(C76&lt;=0,E77,0))</f>
        <v>0</v>
      </c>
      <c r="D80" s="175">
        <f>SUM(IF(D76&lt;=0,F77,0))</f>
        <v>0</v>
      </c>
      <c r="H80" s="492" t="s">
        <v>426</v>
      </c>
      <c r="I80" s="493" t="s">
        <v>2056</v>
      </c>
      <c r="J80" s="138">
        <f>SUM('HL KNIHA VYPOC'!G164)</f>
        <v>0</v>
      </c>
      <c r="K80" s="138">
        <f>SUM('HL KNIHA VYPOC'!K164)</f>
        <v>0</v>
      </c>
      <c r="L80" s="161">
        <f>SUM(J80)</f>
        <v>0</v>
      </c>
      <c r="M80" s="161">
        <f>SUM(K80)</f>
        <v>0</v>
      </c>
    </row>
    <row r="81" spans="1:13" ht="14.1" customHeight="1" x14ac:dyDescent="0.2">
      <c r="A81" s="178"/>
      <c r="B81" s="179"/>
      <c r="E81" s="432"/>
      <c r="F81" s="432"/>
      <c r="G81" s="432"/>
      <c r="H81" s="165" t="s">
        <v>426</v>
      </c>
      <c r="I81" s="494">
        <v>18</v>
      </c>
      <c r="J81" s="167">
        <f>SUM(IF(J80&gt;=0,L80,0))</f>
        <v>0</v>
      </c>
      <c r="K81" s="168">
        <f>SUM(IF(K80&gt;=0,M80,0))</f>
        <v>0</v>
      </c>
    </row>
    <row r="82" spans="1:13" ht="14.1" customHeight="1" x14ac:dyDescent="0.2">
      <c r="A82" s="492" t="s">
        <v>420</v>
      </c>
      <c r="B82" s="493" t="s">
        <v>2056</v>
      </c>
      <c r="C82" s="138">
        <f>SUM('HL KNIHA VYPOC'!G147)</f>
        <v>0</v>
      </c>
      <c r="D82" s="138">
        <f>SUM('HL KNIHA VYPOC'!K147)</f>
        <v>0</v>
      </c>
      <c r="E82" s="432"/>
      <c r="F82" s="432"/>
      <c r="G82" s="432"/>
      <c r="H82" s="172" t="s">
        <v>426</v>
      </c>
      <c r="I82" s="496">
        <v>43</v>
      </c>
      <c r="J82" s="174">
        <f>SUM(IF(J80&lt;=0,L80,0))</f>
        <v>0</v>
      </c>
      <c r="K82" s="175">
        <f>SUM(IF(K80&lt;=0,M80,0))</f>
        <v>0</v>
      </c>
    </row>
    <row r="83" spans="1:13" ht="14.1" customHeight="1" x14ac:dyDescent="0.2">
      <c r="A83" s="165"/>
      <c r="B83" s="169"/>
      <c r="C83" s="167">
        <f>SUM(IF(C82&gt;=0,E83,0))</f>
        <v>0</v>
      </c>
      <c r="D83" s="168">
        <f>SUM(IF(D82&gt;=0,F83,0))</f>
        <v>0</v>
      </c>
      <c r="E83" s="135">
        <f>SUM(C82)</f>
        <v>0</v>
      </c>
      <c r="F83" s="135">
        <f>SUM(D82)</f>
        <v>0</v>
      </c>
      <c r="H83" s="178"/>
      <c r="I83" s="179"/>
      <c r="J83" s="135"/>
      <c r="K83" s="135"/>
    </row>
    <row r="84" spans="1:13" ht="14.1" customHeight="1" x14ac:dyDescent="0.2">
      <c r="A84" s="497" t="s">
        <v>420</v>
      </c>
      <c r="B84" s="495">
        <v>15</v>
      </c>
      <c r="C84" s="341"/>
      <c r="D84" s="342"/>
      <c r="H84" s="492" t="s">
        <v>427</v>
      </c>
      <c r="I84" s="493" t="s">
        <v>2056</v>
      </c>
      <c r="J84" s="138">
        <f>SUM('HL KNIHA VYPOC'!G165)</f>
        <v>0</v>
      </c>
      <c r="K84" s="138">
        <f>SUM('HL KNIHA VYPOC'!K165)</f>
        <v>0</v>
      </c>
      <c r="L84" s="161">
        <f>SUM(J84)</f>
        <v>0</v>
      </c>
      <c r="M84" s="161">
        <f>SUM(K84)</f>
        <v>0</v>
      </c>
    </row>
    <row r="85" spans="1:13" ht="14.1" customHeight="1" x14ac:dyDescent="0.2">
      <c r="A85" s="497" t="s">
        <v>420</v>
      </c>
      <c r="B85" s="495">
        <v>17</v>
      </c>
      <c r="C85" s="180">
        <f>SUM(C83-C84)</f>
        <v>0</v>
      </c>
      <c r="D85" s="181">
        <f>SUM(D83-D84)</f>
        <v>0</v>
      </c>
      <c r="H85" s="498" t="s">
        <v>427</v>
      </c>
      <c r="I85" s="494">
        <v>18</v>
      </c>
      <c r="J85" s="167">
        <f>SUM(IF(J84&gt;=0,L84,0))</f>
        <v>0</v>
      </c>
      <c r="K85" s="168">
        <f>SUM(IF(K84&gt;=0,M84,0))</f>
        <v>0</v>
      </c>
    </row>
    <row r="86" spans="1:13" ht="14.1" customHeight="1" x14ac:dyDescent="0.2">
      <c r="A86" s="170"/>
      <c r="B86" s="171"/>
      <c r="C86" s="182">
        <f>SUM(IF(C82&lt;=0,E83,0))</f>
        <v>0</v>
      </c>
      <c r="D86" s="183">
        <f>SUM(IF(D82&lt;=0,F83,0))</f>
        <v>0</v>
      </c>
      <c r="H86" s="172" t="s">
        <v>427</v>
      </c>
      <c r="I86" s="496">
        <v>43</v>
      </c>
      <c r="J86" s="174">
        <f>SUM(IF(J84&lt;=0,L84,0))</f>
        <v>0</v>
      </c>
      <c r="K86" s="175">
        <f>SUM(IF(K84&lt;=0,M84,0))</f>
        <v>0</v>
      </c>
    </row>
    <row r="87" spans="1:13" ht="14.1" customHeight="1" x14ac:dyDescent="0.2">
      <c r="A87" s="170" t="s">
        <v>420</v>
      </c>
      <c r="B87" s="495">
        <v>39</v>
      </c>
      <c r="C87" s="341"/>
      <c r="D87" s="342"/>
      <c r="H87" s="178"/>
      <c r="I87" s="179"/>
      <c r="J87" s="135"/>
      <c r="K87" s="135"/>
    </row>
    <row r="88" spans="1:13" ht="14.1" customHeight="1" x14ac:dyDescent="0.2">
      <c r="A88" s="172">
        <v>316</v>
      </c>
      <c r="B88" s="496">
        <v>41</v>
      </c>
      <c r="C88" s="184">
        <f>SUM(C86-C87)</f>
        <v>0</v>
      </c>
      <c r="D88" s="185">
        <f>SUM(D86-D87)</f>
        <v>0</v>
      </c>
      <c r="H88" s="492" t="s">
        <v>428</v>
      </c>
      <c r="I88" s="493" t="s">
        <v>2056</v>
      </c>
      <c r="J88" s="138">
        <f>SUM('HL KNIHA VYPOC'!G166)</f>
        <v>0</v>
      </c>
      <c r="K88" s="138">
        <f>SUM('HL KNIHA VYPOC'!K166)</f>
        <v>0</v>
      </c>
      <c r="L88" s="161">
        <f>SUM(J88)</f>
        <v>0</v>
      </c>
      <c r="M88" s="161">
        <f>SUM(K88)</f>
        <v>0</v>
      </c>
    </row>
    <row r="89" spans="1:13" ht="14.1" customHeight="1" x14ac:dyDescent="0.2">
      <c r="A89" s="178"/>
      <c r="B89" s="179"/>
      <c r="H89" s="165" t="s">
        <v>428</v>
      </c>
      <c r="I89" s="494">
        <v>18</v>
      </c>
      <c r="J89" s="167">
        <f>SUM(IF(J88&gt;=0,L88,0))</f>
        <v>0</v>
      </c>
      <c r="K89" s="168">
        <f>SUM(IF(K88&gt;=0,M88,0))</f>
        <v>0</v>
      </c>
    </row>
    <row r="90" spans="1:13" ht="14.1" customHeight="1" x14ac:dyDescent="0.2">
      <c r="A90" s="492" t="s">
        <v>424</v>
      </c>
      <c r="B90" s="493" t="s">
        <v>2056</v>
      </c>
      <c r="C90" s="138">
        <f>SUM('HL KNIHA VYPOC'!G160)</f>
        <v>0</v>
      </c>
      <c r="D90" s="138">
        <f>SUM('HL KNIHA VYPOC'!K160)</f>
        <v>0</v>
      </c>
      <c r="E90" s="135"/>
      <c r="F90" s="135"/>
      <c r="H90" s="172" t="s">
        <v>428</v>
      </c>
      <c r="I90" s="496">
        <v>43</v>
      </c>
      <c r="J90" s="174">
        <f>SUM(IF(J88&lt;=0,L88,0))</f>
        <v>0</v>
      </c>
      <c r="K90" s="175">
        <f>SUM(IF(K88&lt;=0,M88,0))</f>
        <v>0</v>
      </c>
    </row>
    <row r="91" spans="1:13" ht="14.1" customHeight="1" x14ac:dyDescent="0.2">
      <c r="A91" s="498" t="s">
        <v>424</v>
      </c>
      <c r="B91" s="494">
        <v>18</v>
      </c>
      <c r="C91" s="167">
        <f>SUM(IF(C90&gt;=0,E91,0))</f>
        <v>0</v>
      </c>
      <c r="D91" s="168">
        <f>SUM(IF(D90&gt;=0,F91,0))</f>
        <v>0</v>
      </c>
      <c r="E91" s="135">
        <f>SUM(C90)</f>
        <v>0</v>
      </c>
      <c r="F91" s="135">
        <f>SUM(D90)</f>
        <v>0</v>
      </c>
      <c r="H91" s="178"/>
      <c r="I91" s="179"/>
      <c r="J91" s="135"/>
      <c r="K91" s="135"/>
    </row>
    <row r="92" spans="1:13" ht="14.1" customHeight="1" x14ac:dyDescent="0.2">
      <c r="A92" s="172" t="s">
        <v>424</v>
      </c>
      <c r="B92" s="496">
        <v>42</v>
      </c>
      <c r="C92" s="174">
        <f>SUM(IF(C90&lt;=0,E91,0))</f>
        <v>0</v>
      </c>
      <c r="D92" s="175">
        <f>SUM(IF(D90&lt;=0,F91,0))</f>
        <v>0</v>
      </c>
      <c r="H92" s="492" t="s">
        <v>429</v>
      </c>
      <c r="I92" s="493" t="s">
        <v>2056</v>
      </c>
      <c r="J92" s="138">
        <f>SUM('HL KNIHA VYPOC'!G167)</f>
        <v>0</v>
      </c>
      <c r="K92" s="138">
        <f>SUM('HL KNIHA VYPOC'!K167)</f>
        <v>0</v>
      </c>
      <c r="L92" s="161">
        <f>SUM(J92)</f>
        <v>0</v>
      </c>
      <c r="M92" s="161">
        <f>SUM(K92)</f>
        <v>0</v>
      </c>
    </row>
    <row r="93" spans="1:13" ht="14.1" customHeight="1" x14ac:dyDescent="0.2">
      <c r="A93" s="432"/>
      <c r="B93" s="432"/>
      <c r="H93" s="165" t="s">
        <v>429</v>
      </c>
      <c r="I93" s="494">
        <v>18</v>
      </c>
      <c r="J93" s="167">
        <f>SUM(IF(J92&gt;=0,L92,0))</f>
        <v>0</v>
      </c>
      <c r="K93" s="168">
        <f>SUM(IF(K92&gt;=0,M92,0))</f>
        <v>0</v>
      </c>
    </row>
    <row r="94" spans="1:13" ht="14.1" customHeight="1" x14ac:dyDescent="0.2">
      <c r="A94" s="492" t="s">
        <v>450</v>
      </c>
      <c r="B94" s="493" t="s">
        <v>2056</v>
      </c>
      <c r="C94" s="138">
        <f>SUM('HL KNIHA VYPOC'!G210)</f>
        <v>0</v>
      </c>
      <c r="D94" s="138">
        <f>SUM('HL KNIHA VYPOC'!K210)</f>
        <v>0</v>
      </c>
      <c r="E94" s="135">
        <f>SUM(C94)</f>
        <v>0</v>
      </c>
      <c r="F94" s="135">
        <f>SUM(D94)</f>
        <v>0</v>
      </c>
      <c r="H94" s="172" t="s">
        <v>429</v>
      </c>
      <c r="I94" s="496">
        <v>43</v>
      </c>
      <c r="J94" s="174">
        <f>SUM(IF(J92&lt;=0,L92,0))</f>
        <v>0</v>
      </c>
      <c r="K94" s="175">
        <f>SUM(IF(K92&lt;=0,M92,0))</f>
        <v>0</v>
      </c>
    </row>
    <row r="95" spans="1:13" ht="14.1" customHeight="1" x14ac:dyDescent="0.2">
      <c r="A95" s="165"/>
      <c r="B95" s="494">
        <v>19</v>
      </c>
      <c r="C95" s="167">
        <f>SUM(IF(C94&gt;=0,E94,0))</f>
        <v>0</v>
      </c>
      <c r="D95" s="168">
        <f>SUM(IF(D94&gt;=0,F94,0))</f>
        <v>0</v>
      </c>
      <c r="H95" s="178"/>
      <c r="I95" s="179"/>
      <c r="J95" s="135"/>
      <c r="K95" s="135"/>
    </row>
    <row r="96" spans="1:13" ht="14.1" customHeight="1" x14ac:dyDescent="0.2">
      <c r="A96" s="172"/>
      <c r="B96" s="496">
        <v>44</v>
      </c>
      <c r="C96" s="174">
        <f>SUM(IF(C94&lt;=0,E94,0))</f>
        <v>0</v>
      </c>
      <c r="D96" s="175">
        <f>SUM(IF(D94&lt;=0,F94,0))</f>
        <v>0</v>
      </c>
      <c r="H96" s="492" t="s">
        <v>430</v>
      </c>
      <c r="I96" s="493" t="s">
        <v>2056</v>
      </c>
      <c r="J96" s="138">
        <f>SUM('HL KNIHA VYPOC'!G168)</f>
        <v>0</v>
      </c>
      <c r="K96" s="138">
        <f>SUM('HL KNIHA VYPOC'!K168)</f>
        <v>0</v>
      </c>
      <c r="L96" s="161">
        <f>SUM(J96)</f>
        <v>0</v>
      </c>
      <c r="M96" s="161">
        <f>SUM(K96)</f>
        <v>0</v>
      </c>
    </row>
    <row r="97" spans="1:13" ht="14.1" customHeight="1" x14ac:dyDescent="0.2">
      <c r="A97" s="6"/>
      <c r="B97" s="432"/>
      <c r="C97" s="432"/>
      <c r="D97" s="432"/>
      <c r="H97" s="165" t="s">
        <v>430</v>
      </c>
      <c r="I97" s="494">
        <v>18</v>
      </c>
      <c r="J97" s="167">
        <f>SUM(IF(J96&gt;=0,L96,0))</f>
        <v>0</v>
      </c>
      <c r="K97" s="168">
        <f>SUM(IF(K96&gt;=0,M96,0))</f>
        <v>0</v>
      </c>
    </row>
    <row r="98" spans="1:13" ht="14.1" customHeight="1" x14ac:dyDescent="0.2">
      <c r="A98" s="6"/>
      <c r="B98" s="6"/>
      <c r="C98" s="6"/>
      <c r="D98" s="6"/>
      <c r="E98" s="135"/>
      <c r="F98" s="135"/>
      <c r="H98" s="172" t="s">
        <v>430</v>
      </c>
      <c r="I98" s="496">
        <v>43</v>
      </c>
      <c r="J98" s="174">
        <f>SUM(IF(J96&lt;=0,L96,0))</f>
        <v>0</v>
      </c>
      <c r="K98" s="175">
        <f>SUM(IF(K96&lt;=0,M96,0))</f>
        <v>0</v>
      </c>
    </row>
    <row r="99" spans="1:13" ht="14.1" customHeight="1" x14ac:dyDescent="0.2">
      <c r="A99" s="6"/>
      <c r="B99" s="6"/>
      <c r="C99" s="6"/>
      <c r="D99" s="6"/>
    </row>
    <row r="100" spans="1:13" ht="14.1" customHeight="1" x14ac:dyDescent="0.2">
      <c r="A100" s="6"/>
      <c r="B100" s="6"/>
      <c r="C100" s="6"/>
      <c r="D100" s="6"/>
      <c r="H100" s="492" t="s">
        <v>461</v>
      </c>
      <c r="I100" s="493" t="s">
        <v>2056</v>
      </c>
      <c r="J100" s="138">
        <f>SUM('HL KNIHA VYPOC'!G257)</f>
        <v>0</v>
      </c>
      <c r="K100" s="138">
        <f>SUM('HL KNIHA VYPOC'!K257)</f>
        <v>0</v>
      </c>
      <c r="L100" s="161">
        <f>SUM(J100)</f>
        <v>0</v>
      </c>
      <c r="M100" s="161">
        <f>SUM(K100)</f>
        <v>0</v>
      </c>
    </row>
    <row r="101" spans="1:13" ht="14.1" customHeight="1" x14ac:dyDescent="0.2">
      <c r="A101" s="6"/>
      <c r="B101" s="6"/>
      <c r="C101" s="6"/>
      <c r="D101" s="6"/>
      <c r="H101" s="498" t="s">
        <v>461</v>
      </c>
      <c r="I101" s="494">
        <v>18</v>
      </c>
      <c r="J101" s="167">
        <f>SUM(IF(J100&gt;=0,L100,0))</f>
        <v>0</v>
      </c>
      <c r="K101" s="168">
        <f>SUM(IF(K100&gt;=0,M100,0))</f>
        <v>0</v>
      </c>
      <c r="L101" s="161"/>
      <c r="M101" s="161"/>
    </row>
    <row r="102" spans="1:13" ht="14.1" customHeight="1" x14ac:dyDescent="0.2">
      <c r="A102" s="6"/>
      <c r="B102" s="6"/>
      <c r="C102" s="6"/>
      <c r="D102" s="6"/>
      <c r="H102" s="172" t="s">
        <v>461</v>
      </c>
      <c r="I102" s="496">
        <v>42</v>
      </c>
      <c r="J102" s="174">
        <f>SUM(IF(J100&lt;=0,L100,0))</f>
        <v>0</v>
      </c>
      <c r="K102" s="175">
        <f>SUM(IF(K100&lt;=0,M100,0))</f>
        <v>0</v>
      </c>
    </row>
    <row r="103" spans="1:13" ht="14.1" customHeight="1" x14ac:dyDescent="0.2">
      <c r="A103" s="6"/>
      <c r="B103" s="6"/>
      <c r="C103" s="6"/>
      <c r="D103" s="6"/>
      <c r="L103" s="161"/>
      <c r="M103" s="161"/>
    </row>
    <row r="104" spans="1:13" ht="14.1" customHeight="1" x14ac:dyDescent="0.2">
      <c r="A104" s="6"/>
      <c r="B104" s="6"/>
      <c r="C104" s="6"/>
      <c r="D104" s="6"/>
      <c r="L104" s="161"/>
      <c r="M104" s="161"/>
    </row>
    <row r="105" spans="1:13" ht="14.1" customHeight="1" x14ac:dyDescent="0.2">
      <c r="A105" s="6"/>
      <c r="B105" s="6"/>
      <c r="C105" s="6"/>
      <c r="D105" s="6"/>
      <c r="L105" s="161"/>
      <c r="M105" s="161"/>
    </row>
    <row r="106" spans="1:13" ht="14.1" customHeight="1" x14ac:dyDescent="0.25">
      <c r="A106" s="1535" t="s">
        <v>2035</v>
      </c>
      <c r="B106" s="1535"/>
      <c r="C106" s="1535"/>
      <c r="D106" s="1535"/>
      <c r="E106" s="1535"/>
      <c r="F106" s="1535"/>
      <c r="G106" s="1535"/>
      <c r="H106" s="1535"/>
      <c r="I106" s="1535"/>
      <c r="J106" s="1535"/>
      <c r="K106" s="1535"/>
    </row>
    <row r="107" spans="1:13" ht="14.1" customHeight="1" x14ac:dyDescent="0.2">
      <c r="A107" s="6"/>
      <c r="B107" s="6"/>
      <c r="C107" s="6"/>
      <c r="D107" s="6"/>
    </row>
    <row r="108" spans="1:13" ht="14.1" customHeight="1" x14ac:dyDescent="0.25">
      <c r="A108" s="432"/>
      <c r="B108" s="432"/>
      <c r="C108" s="199">
        <v>2015</v>
      </c>
      <c r="D108" s="199">
        <v>2014</v>
      </c>
      <c r="J108" s="199">
        <v>2015</v>
      </c>
      <c r="K108" s="199">
        <v>2014</v>
      </c>
    </row>
    <row r="109" spans="1:13" ht="14.1" customHeight="1" x14ac:dyDescent="0.2">
      <c r="A109" s="136" t="s">
        <v>413</v>
      </c>
      <c r="B109" s="137" t="s">
        <v>2056</v>
      </c>
      <c r="C109" s="138">
        <f>SUM('HL KNIHA VYPOC'!G128)</f>
        <v>0</v>
      </c>
      <c r="D109" s="138">
        <f>SUM('HL KNIHA VYPOC'!K128)</f>
        <v>0</v>
      </c>
      <c r="H109" s="136" t="s">
        <v>451</v>
      </c>
      <c r="I109" s="137" t="s">
        <v>2056</v>
      </c>
      <c r="J109" s="138">
        <f>SUM('HL KNIHA VYPOC'!G239)</f>
        <v>0</v>
      </c>
      <c r="K109" s="138">
        <f>SUM('HL KNIHA VYPOC'!K239)</f>
        <v>0</v>
      </c>
    </row>
    <row r="110" spans="1:13" ht="14.1" customHeight="1" x14ac:dyDescent="0.2">
      <c r="A110" s="187"/>
      <c r="B110" s="140">
        <v>39</v>
      </c>
      <c r="C110" s="339"/>
      <c r="D110" s="340"/>
      <c r="H110" s="187" t="s">
        <v>451</v>
      </c>
      <c r="I110" s="140">
        <v>37</v>
      </c>
      <c r="J110" s="339"/>
      <c r="K110" s="340"/>
    </row>
    <row r="111" spans="1:13" ht="14.1" customHeight="1" x14ac:dyDescent="0.2">
      <c r="A111" s="189"/>
      <c r="B111" s="150">
        <v>45</v>
      </c>
      <c r="C111" s="147">
        <f>SUM(C109-C110)</f>
        <v>0</v>
      </c>
      <c r="D111" s="148">
        <f>SUM(D109-D110)</f>
        <v>0</v>
      </c>
      <c r="H111" s="189">
        <v>451</v>
      </c>
      <c r="I111" s="150">
        <v>38</v>
      </c>
      <c r="J111" s="147">
        <f>SUM(J109-J110)</f>
        <v>0</v>
      </c>
      <c r="K111" s="148">
        <f>SUM(K109-K110)</f>
        <v>0</v>
      </c>
    </row>
    <row r="112" spans="1:13" ht="14.1" customHeight="1" x14ac:dyDescent="0.2">
      <c r="A112" s="191"/>
      <c r="B112" s="192"/>
      <c r="H112" s="151"/>
      <c r="I112" s="192"/>
      <c r="J112" s="135"/>
      <c r="K112" s="135"/>
    </row>
    <row r="113" spans="1:11" ht="14.1" customHeight="1" x14ac:dyDescent="0.2">
      <c r="A113" s="136" t="s">
        <v>421</v>
      </c>
      <c r="B113" s="137" t="s">
        <v>2056</v>
      </c>
      <c r="C113" s="138">
        <f>SUM('HL KNIHA VYPOC'!G149)</f>
        <v>-8000</v>
      </c>
      <c r="D113" s="138">
        <f>SUM('HL KNIHA VYPOC'!K149)</f>
        <v>-14000</v>
      </c>
      <c r="H113" s="136" t="s">
        <v>452</v>
      </c>
      <c r="I113" s="137" t="s">
        <v>2056</v>
      </c>
      <c r="J113" s="138">
        <f>SUM('HL KNIHA VYPOC'!G241)</f>
        <v>0</v>
      </c>
      <c r="K113" s="138">
        <f>SUM('HL KNIHA VYPOC'!K241)</f>
        <v>0</v>
      </c>
    </row>
    <row r="114" spans="1:11" ht="14.1" customHeight="1" x14ac:dyDescent="0.2">
      <c r="A114" s="187"/>
      <c r="B114" s="140">
        <v>39</v>
      </c>
      <c r="C114" s="339"/>
      <c r="D114" s="340"/>
      <c r="H114" s="187" t="s">
        <v>452</v>
      </c>
      <c r="I114" s="140">
        <v>37</v>
      </c>
      <c r="J114" s="339"/>
      <c r="K114" s="340"/>
    </row>
    <row r="115" spans="1:11" ht="14.1" customHeight="1" x14ac:dyDescent="0.2">
      <c r="A115" s="189"/>
      <c r="B115" s="150">
        <v>41</v>
      </c>
      <c r="C115" s="147">
        <f>SUM(C113-C114)</f>
        <v>-8000</v>
      </c>
      <c r="D115" s="148">
        <f>SUM(D113-D114)</f>
        <v>-14000</v>
      </c>
      <c r="E115" s="432"/>
      <c r="F115" s="432"/>
      <c r="G115" s="432"/>
      <c r="H115" s="189">
        <v>459</v>
      </c>
      <c r="I115" s="150">
        <v>38</v>
      </c>
      <c r="J115" s="147">
        <f>SUM(J113-J114)</f>
        <v>0</v>
      </c>
      <c r="K115" s="148">
        <f>SUM(K113-K114)</f>
        <v>0</v>
      </c>
    </row>
    <row r="116" spans="1:11" ht="14.1" customHeight="1" x14ac:dyDescent="0.2">
      <c r="A116" s="191"/>
      <c r="B116" s="192"/>
      <c r="E116" s="432"/>
      <c r="F116" s="432"/>
      <c r="G116" s="432"/>
      <c r="H116" s="151"/>
      <c r="I116" s="192"/>
      <c r="J116" s="135"/>
      <c r="K116" s="135"/>
    </row>
    <row r="117" spans="1:11" ht="14.1" customHeight="1" x14ac:dyDescent="0.2">
      <c r="A117" s="136" t="s">
        <v>437</v>
      </c>
      <c r="B117" s="137" t="s">
        <v>2056</v>
      </c>
      <c r="C117" s="138">
        <f>SUM('HL KNIHA VYPOC'!G187)</f>
        <v>0</v>
      </c>
      <c r="D117" s="138">
        <f>SUM('HL KNIHA VYPOC'!K187)</f>
        <v>0</v>
      </c>
      <c r="H117" s="136" t="s">
        <v>453</v>
      </c>
      <c r="I117" s="137" t="s">
        <v>2056</v>
      </c>
      <c r="J117" s="138">
        <f>SUM('HL KNIHA VYPOC'!G244)</f>
        <v>0</v>
      </c>
      <c r="K117" s="138">
        <f>SUM('HL KNIHA VYPOC'!K244)</f>
        <v>0</v>
      </c>
    </row>
    <row r="118" spans="1:11" ht="14.1" customHeight="1" x14ac:dyDescent="0.2">
      <c r="A118" s="187"/>
      <c r="B118" s="140">
        <v>39</v>
      </c>
      <c r="C118" s="339"/>
      <c r="D118" s="340"/>
      <c r="H118" s="187" t="s">
        <v>453</v>
      </c>
      <c r="I118" s="140">
        <v>47</v>
      </c>
      <c r="J118" s="339"/>
      <c r="K118" s="340"/>
    </row>
    <row r="119" spans="1:11" ht="14.1" customHeight="1" x14ac:dyDescent="0.2">
      <c r="A119" s="189"/>
      <c r="B119" s="150">
        <v>41</v>
      </c>
      <c r="C119" s="147">
        <f>SUM(C117-C118)</f>
        <v>0</v>
      </c>
      <c r="D119" s="148">
        <f>SUM(D117-D118)</f>
        <v>0</v>
      </c>
      <c r="H119" s="189">
        <v>461</v>
      </c>
      <c r="I119" s="150">
        <v>48</v>
      </c>
      <c r="J119" s="147">
        <f>SUM(J117-J118)</f>
        <v>0</v>
      </c>
      <c r="K119" s="148">
        <f>SUM(K117-K118)</f>
        <v>0</v>
      </c>
    </row>
    <row r="120" spans="1:11" ht="14.1" customHeight="1" x14ac:dyDescent="0.2">
      <c r="A120" s="191"/>
      <c r="B120" s="192"/>
      <c r="H120" s="151"/>
      <c r="I120" s="192"/>
      <c r="J120" s="135"/>
      <c r="K120" s="135"/>
    </row>
    <row r="121" spans="1:11" ht="14.1" customHeight="1" x14ac:dyDescent="0.2">
      <c r="A121" s="136" t="s">
        <v>446</v>
      </c>
      <c r="B121" s="137" t="s">
        <v>2056</v>
      </c>
      <c r="C121" s="138">
        <f>SUM('HL KNIHA VYPOC'!G199)</f>
        <v>0</v>
      </c>
      <c r="D121" s="138">
        <f>SUM('HL KNIHA VYPOC'!K199)</f>
        <v>0</v>
      </c>
      <c r="H121" s="136" t="s">
        <v>454</v>
      </c>
      <c r="I121" s="137" t="s">
        <v>2056</v>
      </c>
      <c r="J121" s="138">
        <f>SUM('HL KNIHA VYPOC'!G247)</f>
        <v>0</v>
      </c>
      <c r="K121" s="138">
        <f>SUM('HL KNIHA VYPOC'!K247)</f>
        <v>0</v>
      </c>
    </row>
    <row r="122" spans="1:11" ht="14.1" customHeight="1" x14ac:dyDescent="0.2">
      <c r="A122" s="187">
        <v>383</v>
      </c>
      <c r="B122" s="140">
        <v>39</v>
      </c>
      <c r="C122" s="339"/>
      <c r="D122" s="340"/>
      <c r="H122" s="187" t="s">
        <v>454</v>
      </c>
      <c r="I122" s="140">
        <v>39</v>
      </c>
      <c r="J122" s="339"/>
      <c r="K122" s="340"/>
    </row>
    <row r="123" spans="1:11" ht="14.1" customHeight="1" x14ac:dyDescent="0.2">
      <c r="A123" s="189">
        <v>383</v>
      </c>
      <c r="B123" s="150">
        <v>44</v>
      </c>
      <c r="C123" s="147">
        <f>SUM(C121-C122)</f>
        <v>0</v>
      </c>
      <c r="D123" s="148">
        <f>SUM(D121-D122)</f>
        <v>0</v>
      </c>
      <c r="H123" s="189" t="s">
        <v>454</v>
      </c>
      <c r="I123" s="150">
        <v>44</v>
      </c>
      <c r="J123" s="147">
        <f>SUM(J121-J122)</f>
        <v>0</v>
      </c>
      <c r="K123" s="148">
        <f>SUM(K121-K122)</f>
        <v>0</v>
      </c>
    </row>
    <row r="124" spans="1:11" ht="14.1" customHeight="1" x14ac:dyDescent="0.2">
      <c r="A124" s="191"/>
      <c r="B124" s="192"/>
      <c r="H124" s="151"/>
      <c r="I124" s="192"/>
      <c r="J124" s="135"/>
      <c r="K124" s="135"/>
    </row>
    <row r="125" spans="1:11" ht="14.1" customHeight="1" x14ac:dyDescent="0.2">
      <c r="A125" s="136" t="s">
        <v>447</v>
      </c>
      <c r="B125" s="137" t="s">
        <v>2056</v>
      </c>
      <c r="C125" s="138">
        <f>SUM('HL KNIHA VYPOC'!G200)</f>
        <v>0</v>
      </c>
      <c r="D125" s="138">
        <f>SUM('HL KNIHA VYPOC'!K200)</f>
        <v>0</v>
      </c>
      <c r="H125" s="136" t="s">
        <v>455</v>
      </c>
      <c r="I125" s="137" t="s">
        <v>2056</v>
      </c>
      <c r="J125" s="138">
        <f>SUM('HL KNIHA VYPOC'!G249)</f>
        <v>0</v>
      </c>
      <c r="K125" s="138">
        <f>SUM('HL KNIHA VYPOC'!K249)</f>
        <v>0</v>
      </c>
    </row>
    <row r="126" spans="1:11" ht="14.1" customHeight="1" x14ac:dyDescent="0.2">
      <c r="A126" s="187">
        <v>384</v>
      </c>
      <c r="B126" s="140">
        <v>39</v>
      </c>
      <c r="C126" s="339"/>
      <c r="D126" s="340"/>
      <c r="H126" s="187" t="s">
        <v>455</v>
      </c>
      <c r="I126" s="140">
        <v>39</v>
      </c>
      <c r="J126" s="339"/>
      <c r="K126" s="340"/>
    </row>
    <row r="127" spans="1:11" ht="14.1" customHeight="1" x14ac:dyDescent="0.2">
      <c r="A127" s="189">
        <v>384</v>
      </c>
      <c r="B127" s="150">
        <v>44</v>
      </c>
      <c r="C127" s="147">
        <f>SUM(C125-C126)</f>
        <v>0</v>
      </c>
      <c r="D127" s="148">
        <f>SUM(D125-D126)</f>
        <v>0</v>
      </c>
      <c r="H127" s="189">
        <v>473</v>
      </c>
      <c r="I127" s="150">
        <v>45</v>
      </c>
      <c r="J127" s="147">
        <f>SUM(J125-J126)</f>
        <v>0</v>
      </c>
      <c r="K127" s="148">
        <f>SUM(K125-K126)</f>
        <v>0</v>
      </c>
    </row>
    <row r="128" spans="1:11" ht="14.1" customHeight="1" x14ac:dyDescent="0.2">
      <c r="A128" s="6"/>
      <c r="B128" s="6"/>
      <c r="C128" s="6"/>
      <c r="D128" s="6"/>
      <c r="H128" s="151"/>
      <c r="I128" s="192"/>
      <c r="J128" s="135"/>
      <c r="K128" s="135"/>
    </row>
    <row r="129" spans="1:11" ht="14.1" customHeight="1" x14ac:dyDescent="0.2">
      <c r="A129" s="499"/>
      <c r="B129" s="487"/>
      <c r="C129" s="161"/>
      <c r="D129" s="161"/>
      <c r="H129" s="136" t="s">
        <v>456</v>
      </c>
      <c r="I129" s="137" t="s">
        <v>2056</v>
      </c>
      <c r="J129" s="138">
        <f>SUM('HL KNIHA VYPOC'!G250)</f>
        <v>0</v>
      </c>
      <c r="K129" s="138">
        <f>SUM('HL KNIHA VYPOC'!K250)</f>
        <v>0</v>
      </c>
    </row>
    <row r="130" spans="1:11" ht="14.1" customHeight="1" x14ac:dyDescent="0.2">
      <c r="A130" s="499"/>
      <c r="B130" s="487"/>
      <c r="C130" s="161"/>
      <c r="D130" s="161"/>
      <c r="H130" s="187" t="s">
        <v>456</v>
      </c>
      <c r="I130" s="140">
        <v>39</v>
      </c>
      <c r="J130" s="339"/>
      <c r="K130" s="340"/>
    </row>
    <row r="131" spans="1:11" ht="14.1" customHeight="1" x14ac:dyDescent="0.2">
      <c r="A131" s="499"/>
      <c r="B131" s="487"/>
      <c r="C131" s="161"/>
      <c r="D131" s="161"/>
      <c r="H131" s="189">
        <v>474</v>
      </c>
      <c r="I131" s="150">
        <v>44</v>
      </c>
      <c r="J131" s="147">
        <f>SUM(J129-J130)</f>
        <v>0</v>
      </c>
      <c r="K131" s="148">
        <f>SUM(K129-K130)</f>
        <v>0</v>
      </c>
    </row>
    <row r="132" spans="1:11" ht="14.1" customHeight="1" x14ac:dyDescent="0.2">
      <c r="A132" s="499"/>
      <c r="B132" s="487"/>
      <c r="C132" s="500"/>
      <c r="D132" s="500"/>
      <c r="H132" s="151"/>
      <c r="I132" s="192"/>
      <c r="J132" s="135"/>
      <c r="K132" s="135"/>
    </row>
    <row r="133" spans="1:11" ht="14.1" customHeight="1" x14ac:dyDescent="0.2">
      <c r="A133" s="499"/>
      <c r="B133" s="487"/>
      <c r="C133" s="491"/>
      <c r="D133" s="491"/>
      <c r="H133" s="136" t="s">
        <v>457</v>
      </c>
      <c r="I133" s="137" t="s">
        <v>2056</v>
      </c>
      <c r="J133" s="138">
        <f>SUM('HL KNIHA VYPOC'!G251)</f>
        <v>0</v>
      </c>
      <c r="K133" s="138">
        <f>SUM('HL KNIHA VYPOC'!K251)</f>
        <v>0</v>
      </c>
    </row>
    <row r="134" spans="1:11" ht="14.1" customHeight="1" x14ac:dyDescent="0.2">
      <c r="A134" s="499"/>
      <c r="B134" s="487"/>
      <c r="C134" s="161"/>
      <c r="D134" s="161"/>
      <c r="H134" s="187" t="s">
        <v>457</v>
      </c>
      <c r="I134" s="140">
        <v>39</v>
      </c>
      <c r="J134" s="339"/>
      <c r="K134" s="340"/>
    </row>
    <row r="135" spans="1:11" ht="14.1" customHeight="1" x14ac:dyDescent="0.2">
      <c r="A135" s="499"/>
      <c r="B135" s="487"/>
      <c r="C135" s="161"/>
      <c r="D135" s="161"/>
      <c r="H135" s="189" t="s">
        <v>457</v>
      </c>
      <c r="I135" s="150">
        <v>41</v>
      </c>
      <c r="J135" s="147">
        <f>SUM(J133-J134)</f>
        <v>0</v>
      </c>
      <c r="K135" s="148">
        <f>SUM(K133-K134)</f>
        <v>0</v>
      </c>
    </row>
    <row r="136" spans="1:11" ht="14.1" customHeight="1" x14ac:dyDescent="0.2">
      <c r="A136" s="191"/>
      <c r="B136" s="192"/>
      <c r="H136" s="151"/>
      <c r="I136" s="192"/>
      <c r="J136" s="135"/>
      <c r="K136" s="135"/>
    </row>
    <row r="137" spans="1:11" ht="14.1" customHeight="1" x14ac:dyDescent="0.2">
      <c r="H137" s="136" t="s">
        <v>458</v>
      </c>
      <c r="I137" s="137" t="s">
        <v>2056</v>
      </c>
      <c r="J137" s="138">
        <f>SUM('HL KNIHA VYPOC'!G252)</f>
        <v>0</v>
      </c>
      <c r="K137" s="138">
        <f>SUM('HL KNIHA VYPOC'!K252)</f>
        <v>0</v>
      </c>
    </row>
    <row r="138" spans="1:11" ht="14.1" customHeight="1" x14ac:dyDescent="0.2">
      <c r="H138" s="187" t="s">
        <v>458</v>
      </c>
      <c r="I138" s="140">
        <v>39</v>
      </c>
      <c r="J138" s="339"/>
      <c r="K138" s="340"/>
    </row>
    <row r="139" spans="1:11" ht="14.1" customHeight="1" x14ac:dyDescent="0.2">
      <c r="H139" s="189" t="s">
        <v>458</v>
      </c>
      <c r="I139" s="150">
        <v>41</v>
      </c>
      <c r="J139" s="147">
        <f>SUM(J137-J138)</f>
        <v>0</v>
      </c>
      <c r="K139" s="148">
        <f>SUM(K137-K138)</f>
        <v>0</v>
      </c>
    </row>
    <row r="140" spans="1:11" ht="14.1" customHeight="1" x14ac:dyDescent="0.2">
      <c r="H140" s="151"/>
      <c r="I140" s="192"/>
      <c r="J140" s="135"/>
      <c r="K140" s="135"/>
    </row>
    <row r="141" spans="1:11" ht="14.1" customHeight="1" x14ac:dyDescent="0.2">
      <c r="H141" s="136" t="s">
        <v>459</v>
      </c>
      <c r="I141" s="137" t="s">
        <v>2056</v>
      </c>
      <c r="J141" s="138">
        <f>SUM('HL KNIHA VYPOC'!G253)</f>
        <v>0</v>
      </c>
      <c r="K141" s="138">
        <f>SUM('HL KNIHA VYPOC'!K253)</f>
        <v>0</v>
      </c>
    </row>
    <row r="142" spans="1:11" ht="14.1" customHeight="1" x14ac:dyDescent="0.2">
      <c r="H142" s="139"/>
      <c r="I142" s="140">
        <v>39</v>
      </c>
      <c r="J142" s="339"/>
      <c r="K142" s="340"/>
    </row>
    <row r="143" spans="1:11" ht="14.1" customHeight="1" x14ac:dyDescent="0.2">
      <c r="H143" s="153"/>
      <c r="I143" s="154">
        <v>41</v>
      </c>
      <c r="J143" s="341"/>
      <c r="K143" s="342"/>
    </row>
    <row r="144" spans="1:11" ht="14.1" customHeight="1" x14ac:dyDescent="0.2">
      <c r="H144" s="149"/>
      <c r="I144" s="150">
        <v>44</v>
      </c>
      <c r="J144" s="147">
        <f>SUM(J141-J142-J143)</f>
        <v>0</v>
      </c>
      <c r="K144" s="148">
        <f>SUM(K141-K142-K143)</f>
        <v>0</v>
      </c>
    </row>
    <row r="145" spans="1:11" ht="14.1" customHeight="1" x14ac:dyDescent="0.2">
      <c r="H145" s="151"/>
      <c r="I145" s="192"/>
      <c r="J145" s="135"/>
      <c r="K145" s="135"/>
    </row>
    <row r="146" spans="1:11" ht="14.1" customHeight="1" x14ac:dyDescent="0.2">
      <c r="H146" s="136" t="s">
        <v>460</v>
      </c>
      <c r="I146" s="137" t="s">
        <v>2056</v>
      </c>
      <c r="J146" s="138">
        <f>SUM('HL KNIHA VYPOC'!G254)</f>
        <v>0</v>
      </c>
      <c r="K146" s="138">
        <f>SUM('HL KNIHA VYPOC'!K254)</f>
        <v>0</v>
      </c>
    </row>
    <row r="147" spans="1:11" ht="14.1" customHeight="1" x14ac:dyDescent="0.2">
      <c r="H147" s="139"/>
      <c r="I147" s="140">
        <v>39</v>
      </c>
      <c r="J147" s="339"/>
      <c r="K147" s="340"/>
    </row>
    <row r="148" spans="1:11" ht="14.1" customHeight="1" x14ac:dyDescent="0.2">
      <c r="A148" s="6"/>
      <c r="B148" s="432"/>
      <c r="C148" s="432"/>
      <c r="D148" s="432"/>
      <c r="H148" s="153"/>
      <c r="I148" s="154">
        <v>41</v>
      </c>
      <c r="J148" s="341"/>
      <c r="K148" s="342"/>
    </row>
    <row r="149" spans="1:11" ht="14.1" customHeight="1" x14ac:dyDescent="0.2">
      <c r="A149" s="6"/>
      <c r="B149" s="6"/>
      <c r="C149" s="6"/>
      <c r="D149" s="6"/>
      <c r="H149" s="153"/>
      <c r="I149" s="154">
        <v>42</v>
      </c>
      <c r="J149" s="341"/>
      <c r="K149" s="342"/>
    </row>
    <row r="150" spans="1:11" ht="14.1" customHeight="1" x14ac:dyDescent="0.2">
      <c r="A150" s="6"/>
      <c r="B150" s="6"/>
      <c r="C150" s="6"/>
      <c r="D150" s="6"/>
      <c r="H150" s="149"/>
      <c r="I150" s="150">
        <v>44</v>
      </c>
      <c r="J150" s="147">
        <f>SUM(J146-J147-J148-J149)</f>
        <v>0</v>
      </c>
      <c r="K150" s="148">
        <f>SUM(K146-K147-K148-K149)</f>
        <v>0</v>
      </c>
    </row>
    <row r="151" spans="1:11" ht="14.1" customHeight="1" x14ac:dyDescent="0.2">
      <c r="A151" s="6"/>
      <c r="B151" s="6"/>
      <c r="C151" s="6"/>
      <c r="D151" s="6"/>
    </row>
    <row r="152" spans="1:11" ht="14.1" customHeight="1" x14ac:dyDescent="0.2">
      <c r="A152" s="6"/>
      <c r="B152" s="6"/>
      <c r="C152" s="6"/>
      <c r="D152" s="6"/>
    </row>
    <row r="153" spans="1:11" ht="14.1" customHeight="1" x14ac:dyDescent="0.2">
      <c r="A153" s="840" t="s">
        <v>2036</v>
      </c>
      <c r="B153" s="840"/>
      <c r="C153" s="840"/>
      <c r="D153" s="840"/>
      <c r="E153" s="840"/>
      <c r="F153" s="840"/>
      <c r="G153" s="840"/>
      <c r="H153" s="840"/>
      <c r="I153" s="840"/>
      <c r="J153" s="840"/>
      <c r="K153" s="840"/>
    </row>
    <row r="154" spans="1:11" ht="14.1" customHeight="1" x14ac:dyDescent="0.2">
      <c r="A154" s="6"/>
      <c r="B154" s="6"/>
      <c r="C154" s="6"/>
      <c r="D154" s="6"/>
      <c r="H154" s="432"/>
      <c r="I154" s="432"/>
      <c r="J154" s="432"/>
      <c r="K154" s="432"/>
    </row>
    <row r="155" spans="1:11" ht="14.1" customHeight="1" x14ac:dyDescent="0.2">
      <c r="A155" s="186" t="s">
        <v>462</v>
      </c>
      <c r="B155" s="201" t="s">
        <v>2056</v>
      </c>
      <c r="C155" s="195">
        <f>SUM('HL KNIHA VYPOC'!G269)</f>
        <v>0</v>
      </c>
      <c r="D155" s="195">
        <f>SUM('HL KNIHA VYPOC'!K269)</f>
        <v>0</v>
      </c>
      <c r="H155" s="499"/>
      <c r="I155" s="487"/>
      <c r="J155" s="501"/>
      <c r="K155" s="501"/>
    </row>
    <row r="156" spans="1:11" ht="14.1" customHeight="1" x14ac:dyDescent="0.2">
      <c r="A156" s="187" t="s">
        <v>462</v>
      </c>
      <c r="B156" s="188">
        <v>9</v>
      </c>
      <c r="C156" s="143">
        <f>SUM(C155-C157)</f>
        <v>0</v>
      </c>
      <c r="D156" s="144">
        <f>SUM(D155-D157)</f>
        <v>0</v>
      </c>
      <c r="H156" s="499"/>
      <c r="I156" s="487"/>
      <c r="J156" s="491"/>
      <c r="K156" s="491"/>
    </row>
    <row r="157" spans="1:11" ht="14.1" customHeight="1" x14ac:dyDescent="0.2">
      <c r="A157" s="189" t="s">
        <v>462</v>
      </c>
      <c r="B157" s="190">
        <v>10</v>
      </c>
      <c r="C157" s="343"/>
      <c r="D157" s="344"/>
      <c r="H157" s="499"/>
      <c r="I157" s="487"/>
      <c r="J157" s="161"/>
      <c r="K157" s="161"/>
    </row>
    <row r="158" spans="1:11" ht="14.1" customHeight="1" x14ac:dyDescent="0.2">
      <c r="A158" s="197"/>
      <c r="B158" s="194"/>
      <c r="C158" s="155"/>
      <c r="D158" s="155"/>
      <c r="H158" s="499"/>
      <c r="I158" s="487"/>
      <c r="J158" s="161"/>
      <c r="K158" s="161"/>
    </row>
    <row r="159" spans="1:11" ht="14.1" customHeight="1" x14ac:dyDescent="0.2">
      <c r="H159" s="502"/>
      <c r="I159" s="503"/>
      <c r="J159" s="161"/>
      <c r="K159" s="161"/>
    </row>
    <row r="160" spans="1:11" ht="14.1" customHeight="1" x14ac:dyDescent="0.2">
      <c r="A160" s="499"/>
      <c r="B160" s="487"/>
      <c r="C160" s="501"/>
      <c r="D160" s="501"/>
      <c r="H160" s="499"/>
      <c r="I160" s="487"/>
      <c r="J160" s="501"/>
      <c r="K160" s="501"/>
    </row>
    <row r="161" spans="1:11" ht="14.1" customHeight="1" x14ac:dyDescent="0.2">
      <c r="A161" s="499"/>
      <c r="B161" s="487"/>
      <c r="C161" s="491"/>
      <c r="D161" s="491"/>
      <c r="G161" s="7"/>
      <c r="H161" s="499"/>
      <c r="I161" s="487"/>
      <c r="J161" s="491"/>
      <c r="K161" s="491"/>
    </row>
    <row r="162" spans="1:11" ht="14.1" customHeight="1" x14ac:dyDescent="0.2">
      <c r="A162" s="499"/>
      <c r="B162" s="487"/>
      <c r="C162" s="161"/>
      <c r="D162" s="161"/>
      <c r="G162" s="7"/>
      <c r="H162" s="499"/>
      <c r="I162" s="487"/>
      <c r="J162" s="161"/>
      <c r="K162" s="161"/>
    </row>
    <row r="163" spans="1:11" ht="14.1" customHeight="1" x14ac:dyDescent="0.2">
      <c r="A163" s="499"/>
      <c r="B163" s="487"/>
      <c r="C163" s="161"/>
      <c r="D163" s="161"/>
      <c r="G163" s="7"/>
      <c r="H163" s="499"/>
      <c r="I163" s="487"/>
      <c r="J163" s="161"/>
      <c r="K163" s="161"/>
    </row>
    <row r="164" spans="1:11" ht="14.1" customHeight="1" x14ac:dyDescent="0.2">
      <c r="A164" s="502"/>
      <c r="B164" s="503"/>
      <c r="C164" s="161"/>
      <c r="D164" s="161"/>
      <c r="G164" s="7"/>
      <c r="H164" s="502"/>
      <c r="I164" s="503"/>
      <c r="J164" s="161"/>
      <c r="K164" s="161"/>
    </row>
    <row r="165" spans="1:11" ht="14.1" customHeight="1" x14ac:dyDescent="0.2">
      <c r="G165" s="7"/>
      <c r="H165" s="499"/>
      <c r="I165" s="487"/>
      <c r="J165" s="501"/>
      <c r="K165" s="501"/>
    </row>
    <row r="166" spans="1:11" ht="14.1" customHeight="1" x14ac:dyDescent="0.2">
      <c r="G166" s="7"/>
      <c r="H166" s="499"/>
      <c r="I166" s="487"/>
      <c r="J166" s="491"/>
      <c r="K166" s="491"/>
    </row>
    <row r="167" spans="1:11" ht="14.1" customHeight="1" x14ac:dyDescent="0.2">
      <c r="G167" s="7"/>
    </row>
    <row r="168" spans="1:11" ht="14.1" customHeight="1" x14ac:dyDescent="0.2">
      <c r="G168" s="7"/>
    </row>
    <row r="169" spans="1:11" ht="14.1" customHeight="1" x14ac:dyDescent="0.2">
      <c r="G169" s="7"/>
    </row>
    <row r="170" spans="1:11" ht="14.1" customHeight="1" x14ac:dyDescent="0.2">
      <c r="G170" s="7"/>
    </row>
    <row r="171" spans="1:11" ht="14.1" customHeight="1" x14ac:dyDescent="0.2">
      <c r="G171" s="7"/>
    </row>
    <row r="172" spans="1:11" ht="14.1" customHeight="1" x14ac:dyDescent="0.2">
      <c r="G172" s="7"/>
    </row>
    <row r="173" spans="1:11" ht="14.1" customHeight="1" x14ac:dyDescent="0.2">
      <c r="G173" s="7"/>
    </row>
    <row r="174" spans="1:11" ht="14.1" customHeight="1" x14ac:dyDescent="0.2">
      <c r="G174" s="7"/>
    </row>
    <row r="175" spans="1:11" ht="14.1" customHeight="1" x14ac:dyDescent="0.2">
      <c r="G175" s="7"/>
    </row>
    <row r="176" spans="1:11" ht="14.1" customHeight="1" x14ac:dyDescent="0.2">
      <c r="G176" s="7"/>
    </row>
    <row r="177" spans="5:13" ht="14.1" customHeight="1" x14ac:dyDescent="0.2">
      <c r="G177" s="7"/>
    </row>
    <row r="178" spans="5:13" ht="14.1" customHeight="1" x14ac:dyDescent="0.2">
      <c r="G178" s="7"/>
    </row>
    <row r="179" spans="5:13" ht="14.1" customHeight="1" x14ac:dyDescent="0.2">
      <c r="E179" s="432"/>
      <c r="F179" s="432"/>
      <c r="G179" s="432"/>
    </row>
    <row r="180" spans="5:13" ht="14.1" customHeight="1" x14ac:dyDescent="0.2">
      <c r="G180" s="7"/>
    </row>
    <row r="181" spans="5:13" ht="14.1" customHeight="1" x14ac:dyDescent="0.2">
      <c r="G181" s="7"/>
      <c r="L181" s="491">
        <f>SUM(L180-L182)</f>
        <v>0</v>
      </c>
      <c r="M181" s="491">
        <f>SUM(M180-M182)</f>
        <v>0</v>
      </c>
    </row>
    <row r="182" spans="5:13" ht="14.1" customHeight="1" x14ac:dyDescent="0.2">
      <c r="G182" s="7"/>
    </row>
    <row r="183" spans="5:13" ht="14.1" customHeight="1" x14ac:dyDescent="0.2">
      <c r="G183" s="7"/>
    </row>
    <row r="184" spans="5:13" ht="14.1" customHeight="1" x14ac:dyDescent="0.2">
      <c r="G184" s="7"/>
    </row>
    <row r="185" spans="5:13" ht="14.1" customHeight="1" x14ac:dyDescent="0.2">
      <c r="G185" s="7"/>
    </row>
    <row r="186" spans="5:13" ht="14.1" customHeight="1" x14ac:dyDescent="0.2">
      <c r="G186" s="7"/>
    </row>
    <row r="187" spans="5:13" ht="14.1" customHeight="1" x14ac:dyDescent="0.2">
      <c r="G187" s="7"/>
    </row>
    <row r="188" spans="5:13" ht="14.1" customHeight="1" x14ac:dyDescent="0.2">
      <c r="G188" s="7"/>
    </row>
    <row r="189" spans="5:13" ht="14.1" customHeight="1" x14ac:dyDescent="0.2">
      <c r="G189" s="7"/>
    </row>
    <row r="190" spans="5:13" ht="14.1" customHeight="1" x14ac:dyDescent="0.2">
      <c r="G190" s="7"/>
    </row>
    <row r="191" spans="5:13" ht="14.1" customHeight="1" x14ac:dyDescent="0.2">
      <c r="G191" s="7"/>
    </row>
    <row r="192" spans="5:13" ht="14.1" customHeight="1" x14ac:dyDescent="0.2">
      <c r="G192" s="7"/>
    </row>
    <row r="193" spans="7:7" ht="14.1" customHeight="1" x14ac:dyDescent="0.2">
      <c r="G193" s="7"/>
    </row>
    <row r="194" spans="7:7" ht="14.1" customHeight="1" x14ac:dyDescent="0.2">
      <c r="G194" s="7"/>
    </row>
    <row r="195" spans="7:7" ht="14.1" customHeight="1" x14ac:dyDescent="0.2">
      <c r="G195" s="7"/>
    </row>
    <row r="196" spans="7:7" ht="14.1" customHeight="1" x14ac:dyDescent="0.2">
      <c r="G196" s="7"/>
    </row>
    <row r="197" spans="7:7" ht="14.1" customHeight="1" x14ac:dyDescent="0.2">
      <c r="G197" s="7"/>
    </row>
    <row r="198" spans="7:7" ht="14.1" customHeight="1" x14ac:dyDescent="0.2">
      <c r="G198" s="7"/>
    </row>
    <row r="199" spans="7:7" ht="14.1" customHeight="1" x14ac:dyDescent="0.2">
      <c r="G199" s="7"/>
    </row>
    <row r="200" spans="7:7" ht="14.1" customHeight="1" x14ac:dyDescent="0.2">
      <c r="G200" s="7"/>
    </row>
    <row r="201" spans="7:7" ht="14.1" customHeight="1" x14ac:dyDescent="0.2">
      <c r="G201" s="7"/>
    </row>
    <row r="202" spans="7:7" ht="14.1" customHeight="1" x14ac:dyDescent="0.2">
      <c r="G202" s="7"/>
    </row>
    <row r="203" spans="7:7" ht="14.1" customHeight="1" x14ac:dyDescent="0.2">
      <c r="G203" s="7"/>
    </row>
    <row r="204" spans="7:7" ht="14.1" customHeight="1" x14ac:dyDescent="0.2">
      <c r="G204" s="7"/>
    </row>
    <row r="205" spans="7:7" ht="14.1" customHeight="1" x14ac:dyDescent="0.2">
      <c r="G205" s="7"/>
    </row>
    <row r="206" spans="7:7" ht="14.1" customHeight="1" x14ac:dyDescent="0.2">
      <c r="G206" s="7"/>
    </row>
    <row r="207" spans="7:7" ht="14.1" customHeight="1" x14ac:dyDescent="0.2">
      <c r="G207" s="7"/>
    </row>
    <row r="208" spans="7:7" ht="14.1" customHeight="1" x14ac:dyDescent="0.2">
      <c r="G208" s="7"/>
    </row>
    <row r="209" spans="7:7" ht="14.1" customHeight="1" x14ac:dyDescent="0.2">
      <c r="G209" s="7"/>
    </row>
    <row r="210" spans="7:7" ht="14.1" customHeight="1" x14ac:dyDescent="0.2">
      <c r="G210" s="7"/>
    </row>
    <row r="211" spans="7:7" ht="14.1" customHeight="1" x14ac:dyDescent="0.2">
      <c r="G211" s="7"/>
    </row>
    <row r="212" spans="7:7" ht="14.1" customHeight="1" x14ac:dyDescent="0.2">
      <c r="G212" s="7"/>
    </row>
    <row r="213" spans="7:7" ht="14.1" customHeight="1" x14ac:dyDescent="0.2">
      <c r="G213" s="7"/>
    </row>
    <row r="214" spans="7:7" ht="14.1" customHeight="1" x14ac:dyDescent="0.2">
      <c r="G214" s="7"/>
    </row>
    <row r="215" spans="7:7" ht="14.1" customHeight="1" x14ac:dyDescent="0.2">
      <c r="G215" s="7"/>
    </row>
    <row r="216" spans="7:7" ht="14.1" customHeight="1" x14ac:dyDescent="0.2">
      <c r="G216" s="7"/>
    </row>
    <row r="255" spans="5:6" ht="14.1" customHeight="1" x14ac:dyDescent="0.2">
      <c r="E255" s="129"/>
      <c r="F255" s="129"/>
    </row>
    <row r="256" spans="5:6" ht="14.1" customHeight="1" x14ac:dyDescent="0.2">
      <c r="E256" s="129"/>
      <c r="F256" s="129"/>
    </row>
    <row r="257" spans="5:6" ht="14.1" customHeight="1" x14ac:dyDescent="0.2">
      <c r="E257" s="129"/>
      <c r="F257" s="129"/>
    </row>
    <row r="258" spans="5:6" ht="14.1" customHeight="1" x14ac:dyDescent="0.2">
      <c r="E258" s="129"/>
      <c r="F258" s="129"/>
    </row>
    <row r="259" spans="5:6" ht="14.1" customHeight="1" x14ac:dyDescent="0.2">
      <c r="E259" s="17"/>
      <c r="F259" s="17"/>
    </row>
    <row r="260" spans="5:6" ht="14.1" customHeight="1" x14ac:dyDescent="0.2">
      <c r="E260" s="17"/>
      <c r="F260" s="17"/>
    </row>
    <row r="261" spans="5:6" ht="14.1" customHeight="1" x14ac:dyDescent="0.2">
      <c r="E261" s="161"/>
      <c r="F261" s="161"/>
    </row>
    <row r="262" spans="5:6" ht="14.1" customHeight="1" x14ac:dyDescent="0.2">
      <c r="E262" s="17"/>
      <c r="F262" s="17"/>
    </row>
    <row r="263" spans="5:6" ht="14.1" customHeight="1" x14ac:dyDescent="0.2">
      <c r="E263" s="17"/>
      <c r="F263" s="17"/>
    </row>
    <row r="264" spans="5:6" ht="14.1" customHeight="1" x14ac:dyDescent="0.2">
      <c r="E264" s="17"/>
      <c r="F264" s="17"/>
    </row>
    <row r="265" spans="5:6" ht="14.1" customHeight="1" x14ac:dyDescent="0.2">
      <c r="E265" s="17"/>
      <c r="F265" s="17"/>
    </row>
    <row r="266" spans="5:6" ht="14.1" customHeight="1" x14ac:dyDescent="0.2">
      <c r="E266" s="17"/>
      <c r="F266" s="17"/>
    </row>
    <row r="267" spans="5:6" ht="14.1" customHeight="1" x14ac:dyDescent="0.2">
      <c r="E267" s="17"/>
      <c r="F267" s="17"/>
    </row>
    <row r="268" spans="5:6" ht="14.1" customHeight="1" x14ac:dyDescent="0.2">
      <c r="E268" s="17"/>
      <c r="F268" s="17"/>
    </row>
    <row r="269" spans="5:6" ht="14.1" customHeight="1" x14ac:dyDescent="0.2">
      <c r="E269" s="17"/>
      <c r="F269" s="17"/>
    </row>
    <row r="270" spans="5:6" ht="14.1" customHeight="1" x14ac:dyDescent="0.2">
      <c r="E270" s="17"/>
      <c r="F270" s="17"/>
    </row>
    <row r="271" spans="5:6" ht="14.1" customHeight="1" x14ac:dyDescent="0.2">
      <c r="E271" s="17"/>
      <c r="F271" s="17"/>
    </row>
    <row r="272" spans="5:6" ht="14.1" customHeight="1" x14ac:dyDescent="0.2">
      <c r="E272" s="17"/>
      <c r="F272" s="17"/>
    </row>
    <row r="273" spans="5:6" ht="14.1" customHeight="1" x14ac:dyDescent="0.2">
      <c r="E273" s="17"/>
      <c r="F273" s="17"/>
    </row>
    <row r="274" spans="5:6" ht="14.1" customHeight="1" x14ac:dyDescent="0.2">
      <c r="E274" s="17"/>
      <c r="F274" s="17"/>
    </row>
    <row r="275" spans="5:6" ht="14.1" customHeight="1" x14ac:dyDescent="0.2">
      <c r="E275" s="17"/>
      <c r="F275" s="17"/>
    </row>
    <row r="276" spans="5:6" ht="14.1" customHeight="1" x14ac:dyDescent="0.2">
      <c r="E276" s="17"/>
      <c r="F276" s="17"/>
    </row>
    <row r="277" spans="5:6" ht="14.1" customHeight="1" x14ac:dyDescent="0.2">
      <c r="E277" s="17"/>
      <c r="F277" s="17"/>
    </row>
    <row r="278" spans="5:6" ht="14.1" customHeight="1" x14ac:dyDescent="0.2">
      <c r="E278" s="17"/>
      <c r="F278" s="17"/>
    </row>
    <row r="279" spans="5:6" ht="14.1" customHeight="1" x14ac:dyDescent="0.2">
      <c r="E279" s="161"/>
      <c r="F279" s="161"/>
    </row>
    <row r="280" spans="5:6" ht="14.1" customHeight="1" x14ac:dyDescent="0.2">
      <c r="E280" s="17"/>
      <c r="F280" s="17"/>
    </row>
    <row r="281" spans="5:6" ht="14.1" customHeight="1" x14ac:dyDescent="0.2">
      <c r="E281" s="17"/>
      <c r="F281" s="17"/>
    </row>
    <row r="282" spans="5:6" ht="14.1" customHeight="1" x14ac:dyDescent="0.2">
      <c r="E282" s="17"/>
      <c r="F282" s="17"/>
    </row>
    <row r="283" spans="5:6" ht="14.1" customHeight="1" x14ac:dyDescent="0.2">
      <c r="E283" s="17"/>
      <c r="F283" s="17"/>
    </row>
    <row r="284" spans="5:6" ht="14.1" customHeight="1" x14ac:dyDescent="0.2">
      <c r="E284" s="17"/>
      <c r="F284" s="17"/>
    </row>
    <row r="285" spans="5:6" ht="14.1" customHeight="1" x14ac:dyDescent="0.2">
      <c r="E285" s="17"/>
      <c r="F285" s="17"/>
    </row>
    <row r="286" spans="5:6" ht="14.1" customHeight="1" x14ac:dyDescent="0.2">
      <c r="E286" s="17"/>
      <c r="F286" s="17"/>
    </row>
    <row r="287" spans="5:6" ht="14.1" customHeight="1" x14ac:dyDescent="0.2">
      <c r="E287" s="17"/>
      <c r="F287" s="17"/>
    </row>
    <row r="288" spans="5:6" ht="14.1" customHeight="1" x14ac:dyDescent="0.2">
      <c r="E288" s="17"/>
      <c r="F288" s="17"/>
    </row>
    <row r="289" spans="1:6" ht="14.1" customHeight="1" x14ac:dyDescent="0.2">
      <c r="E289" s="17"/>
      <c r="F289" s="17"/>
    </row>
    <row r="290" spans="1:6" ht="14.1" customHeight="1" x14ac:dyDescent="0.2">
      <c r="E290" s="17"/>
      <c r="F290" s="17"/>
    </row>
    <row r="291" spans="1:6" ht="14.1" customHeight="1" x14ac:dyDescent="0.2">
      <c r="E291" s="17"/>
      <c r="F291" s="17"/>
    </row>
    <row r="292" spans="1:6" ht="14.1" customHeight="1" x14ac:dyDescent="0.2">
      <c r="E292" s="17"/>
      <c r="F292" s="17"/>
    </row>
    <row r="293" spans="1:6" ht="14.1" customHeight="1" x14ac:dyDescent="0.2">
      <c r="E293" s="17"/>
      <c r="F293" s="17"/>
    </row>
    <row r="294" spans="1:6" ht="14.1" customHeight="1" x14ac:dyDescent="0.2">
      <c r="E294" s="17"/>
      <c r="F294" s="17"/>
    </row>
    <row r="295" spans="1:6" ht="14.1" customHeight="1" x14ac:dyDescent="0.2">
      <c r="E295" s="17"/>
      <c r="F295" s="17"/>
    </row>
    <row r="296" spans="1:6" ht="14.1" customHeight="1" x14ac:dyDescent="0.2">
      <c r="E296" s="17"/>
      <c r="F296" s="17"/>
    </row>
    <row r="297" spans="1:6" ht="14.1" customHeight="1" x14ac:dyDescent="0.2">
      <c r="E297" s="17"/>
      <c r="F297" s="17"/>
    </row>
    <row r="298" spans="1:6" ht="14.1" customHeight="1" x14ac:dyDescent="0.2">
      <c r="E298" s="17"/>
      <c r="F298" s="17"/>
    </row>
    <row r="299" spans="1:6" ht="14.1" customHeight="1" x14ac:dyDescent="0.2">
      <c r="A299" s="191"/>
      <c r="B299" s="192"/>
      <c r="E299" s="161"/>
      <c r="F299" s="161"/>
    </row>
    <row r="300" spans="1:6" ht="14.1" customHeight="1" x14ac:dyDescent="0.2">
      <c r="E300" s="17"/>
      <c r="F300" s="17"/>
    </row>
    <row r="301" spans="1:6" ht="14.1" customHeight="1" x14ac:dyDescent="0.2">
      <c r="E301" s="17"/>
      <c r="F301" s="17"/>
    </row>
    <row r="302" spans="1:6" ht="14.1" customHeight="1" x14ac:dyDescent="0.2">
      <c r="E302" s="17"/>
      <c r="F302" s="17"/>
    </row>
    <row r="303" spans="1:6" ht="14.1" customHeight="1" x14ac:dyDescent="0.2">
      <c r="E303" s="17"/>
      <c r="F303" s="17"/>
    </row>
    <row r="304" spans="1:6" ht="14.1" customHeight="1" x14ac:dyDescent="0.2">
      <c r="E304" s="17"/>
      <c r="F304" s="17"/>
    </row>
    <row r="305" spans="5:6" ht="14.1" customHeight="1" x14ac:dyDescent="0.2">
      <c r="E305" s="17"/>
      <c r="F305" s="17"/>
    </row>
    <row r="306" spans="5:6" ht="14.1" customHeight="1" x14ac:dyDescent="0.2">
      <c r="E306" s="17"/>
      <c r="F306" s="17"/>
    </row>
    <row r="307" spans="5:6" ht="14.1" customHeight="1" x14ac:dyDescent="0.2">
      <c r="E307" s="17"/>
      <c r="F307" s="17"/>
    </row>
    <row r="308" spans="5:6" ht="14.1" customHeight="1" x14ac:dyDescent="0.2">
      <c r="E308" s="17"/>
      <c r="F308" s="17"/>
    </row>
    <row r="309" spans="5:6" ht="14.1" customHeight="1" x14ac:dyDescent="0.2">
      <c r="E309" s="17"/>
      <c r="F309" s="17"/>
    </row>
    <row r="310" spans="5:6" ht="14.1" customHeight="1" x14ac:dyDescent="0.2">
      <c r="E310" s="7"/>
      <c r="F310" s="7"/>
    </row>
    <row r="311" spans="5:6" ht="14.1" customHeight="1" x14ac:dyDescent="0.2">
      <c r="E311" s="7"/>
      <c r="F311" s="7"/>
    </row>
    <row r="312" spans="5:6" ht="14.1" customHeight="1" x14ac:dyDescent="0.2">
      <c r="E312" s="7"/>
      <c r="F312" s="7"/>
    </row>
    <row r="313" spans="5:6" ht="14.1" customHeight="1" x14ac:dyDescent="0.2">
      <c r="E313" s="7"/>
      <c r="F313" s="7"/>
    </row>
    <row r="314" spans="5:6" ht="14.1" customHeight="1" x14ac:dyDescent="0.2">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09"/>
  <sheetViews>
    <sheetView topLeftCell="A2" workbookViewId="0">
      <selection activeCell="G2" sqref="G2"/>
    </sheetView>
  </sheetViews>
  <sheetFormatPr defaultRowHeight="11.25" x14ac:dyDescent="0.2"/>
  <cols>
    <col min="1" max="1" width="51.140625" style="77" customWidth="1"/>
    <col min="2" max="2" width="2.7109375" style="523" customWidth="1"/>
    <col min="3" max="3" width="0.28515625" style="77" customWidth="1"/>
    <col min="4" max="4" width="4" style="77" hidden="1" customWidth="1"/>
    <col min="5" max="5" width="7.42578125" style="77" hidden="1" customWidth="1"/>
    <col min="6" max="6" width="1.42578125" style="77" hidden="1" customWidth="1"/>
    <col min="7" max="7" width="20.7109375" style="77" customWidth="1"/>
    <col min="8" max="8" width="0.7109375" style="508" customWidth="1"/>
    <col min="9" max="9" width="4" style="77" hidden="1" customWidth="1"/>
    <col min="10" max="10" width="8.42578125" style="77" hidden="1" customWidth="1"/>
    <col min="11" max="11" width="9.140625" style="77" hidden="1" customWidth="1"/>
    <col min="12" max="12" width="0.140625" style="77" customWidth="1"/>
    <col min="13" max="13" width="1.85546875" style="77" hidden="1" customWidth="1"/>
    <col min="14" max="14" width="4" style="77" hidden="1" customWidth="1"/>
    <col min="15" max="15" width="1" style="77" hidden="1" customWidth="1"/>
    <col min="16" max="16" width="20.7109375" style="77" customWidth="1"/>
    <col min="17" max="17" width="10.140625" style="77" hidden="1" customWidth="1"/>
    <col min="18" max="18" width="6.140625" style="77" hidden="1" customWidth="1"/>
    <col min="19" max="16384" width="9.140625" style="77"/>
  </cols>
  <sheetData>
    <row r="1" spans="1:20" hidden="1" x14ac:dyDescent="0.2">
      <c r="A1" s="504" t="s">
        <v>3095</v>
      </c>
      <c r="B1" s="504"/>
      <c r="C1" s="504"/>
      <c r="D1" s="504"/>
      <c r="E1" s="504"/>
      <c r="F1" s="504"/>
      <c r="G1" s="504"/>
      <c r="H1" s="504"/>
      <c r="I1" s="504"/>
      <c r="J1" s="504"/>
      <c r="K1" s="504"/>
      <c r="L1" s="504"/>
      <c r="M1" s="504"/>
      <c r="N1" s="504"/>
      <c r="O1" s="504"/>
      <c r="P1" s="504"/>
      <c r="Q1" s="504"/>
      <c r="R1" s="504"/>
      <c r="S1" s="504"/>
      <c r="T1" s="504"/>
    </row>
    <row r="2" spans="1:20" x14ac:dyDescent="0.2">
      <c r="A2" s="505" t="s">
        <v>3096</v>
      </c>
      <c r="B2" s="506" t="s">
        <v>934</v>
      </c>
      <c r="C2" s="507">
        <f>SUM(C14+C3)</f>
        <v>2034001</v>
      </c>
      <c r="D2" s="507">
        <f>SUM(D14+D3)</f>
        <v>45000</v>
      </c>
      <c r="E2" s="507">
        <f>SUM(E14+E3)</f>
        <v>0</v>
      </c>
      <c r="G2" s="507">
        <f>SUM(G14+G3)</f>
        <v>1989001</v>
      </c>
      <c r="L2" s="77">
        <f>SUM(L14+L3)</f>
        <v>46000</v>
      </c>
      <c r="M2" s="77">
        <f>SUM(M14+M3)</f>
        <v>32000</v>
      </c>
      <c r="N2" s="77">
        <f>SUM(N14+N3)</f>
        <v>0</v>
      </c>
      <c r="P2" s="507">
        <f>SUM(P14+P3)</f>
        <v>14000</v>
      </c>
      <c r="Q2" s="77" t="str">
        <f>REPT(" ",11-LEN(G2))&amp;G2</f>
        <v xml:space="preserve">    1989001</v>
      </c>
      <c r="R2" s="77" t="str">
        <f>REPT(" ",11-LEN(P2))&amp;P2</f>
        <v xml:space="preserve">      14000</v>
      </c>
    </row>
    <row r="3" spans="1:20" x14ac:dyDescent="0.2">
      <c r="A3" s="505" t="s">
        <v>3097</v>
      </c>
      <c r="B3" s="506" t="s">
        <v>952</v>
      </c>
      <c r="C3" s="509">
        <f>SUM(C4+C5+C10)</f>
        <v>50000</v>
      </c>
      <c r="D3" s="509">
        <f>SUM(D4+D5+D10)</f>
        <v>45000</v>
      </c>
      <c r="E3" s="509">
        <f>SUM(E4+E5+E10)</f>
        <v>0</v>
      </c>
      <c r="G3" s="509">
        <f>SUM(G4+G5+G10)</f>
        <v>5000</v>
      </c>
      <c r="L3" s="77">
        <f>SUM(L4+L5+L10)</f>
        <v>35000</v>
      </c>
      <c r="M3" s="77">
        <f>SUM(M4+M5+M10)</f>
        <v>32000</v>
      </c>
      <c r="N3" s="77">
        <f>SUM(N4+N5+N10)</f>
        <v>0</v>
      </c>
      <c r="P3" s="509">
        <f>SUM(P4+P5+P10)</f>
        <v>3000</v>
      </c>
      <c r="Q3" s="77" t="str">
        <f t="shared" ref="Q3:Q66" si="0">REPT(" ",11-LEN(G3))&amp;G3</f>
        <v xml:space="preserve">       5000</v>
      </c>
      <c r="R3" s="77" t="str">
        <f t="shared" ref="R3:R66" si="1">REPT(" ",11-LEN(P3))&amp;P3</f>
        <v xml:space="preserve">       3000</v>
      </c>
    </row>
    <row r="4" spans="1:20" ht="22.5" x14ac:dyDescent="0.2">
      <c r="A4" s="505" t="s">
        <v>3098</v>
      </c>
      <c r="B4" s="506" t="s">
        <v>970</v>
      </c>
      <c r="C4" s="509">
        <f>SUM('HL KNIHA VYPOC'!G5+'HL KNIHA VYPOC'!G31+'HL KNIHA VYPOC'!G37)</f>
        <v>0</v>
      </c>
      <c r="D4" s="509">
        <f>SUM('HL KNIHA VYPOC'!G50)*-1</f>
        <v>0</v>
      </c>
      <c r="E4" s="509">
        <f>SUM(('HL KNIHA VYPOC'!G71+'HL KNIHA VYPOC'!G73+'ANALYTIKA MUJ'!C45))*-1</f>
        <v>0</v>
      </c>
      <c r="G4" s="510">
        <f>ROUND(SUM(C4-D4-E4),0)</f>
        <v>0</v>
      </c>
      <c r="L4" s="511">
        <f>SUM('HL KNIHA VYPOC'!K5+'HL KNIHA VYPOC'!K31+'HL KNIHA VYPOC'!K37)</f>
        <v>0</v>
      </c>
      <c r="M4" s="77">
        <f>SUM('HL KNIHA VYPOC'!K50)*-1</f>
        <v>0</v>
      </c>
      <c r="N4" s="77">
        <f>SUM(('HL KNIHA VYPOC'!K71+'HL KNIHA VYPOC'!K73+'ANALYTIKA MUJ'!D45))*-1</f>
        <v>0</v>
      </c>
      <c r="P4" s="510">
        <f>ROUND(SUM(L4-M4-N4),0)</f>
        <v>0</v>
      </c>
      <c r="Q4" s="77" t="str">
        <f t="shared" si="0"/>
        <v xml:space="preserve">          0</v>
      </c>
      <c r="R4" s="77" t="str">
        <f t="shared" si="1"/>
        <v xml:space="preserve">          0</v>
      </c>
    </row>
    <row r="5" spans="1:20" x14ac:dyDescent="0.2">
      <c r="A5" s="505" t="s">
        <v>3099</v>
      </c>
      <c r="B5" s="506" t="s">
        <v>976</v>
      </c>
      <c r="C5" s="512">
        <f>SUM(C6:C9)</f>
        <v>50000</v>
      </c>
      <c r="D5" s="512">
        <f>SUM(D6:D9)</f>
        <v>45000</v>
      </c>
      <c r="E5" s="512">
        <f>SUM(E6:E9)</f>
        <v>0</v>
      </c>
      <c r="G5" s="512">
        <f>SUM(G6:G9)</f>
        <v>5000</v>
      </c>
      <c r="L5" s="77">
        <f>SUM(L6:L9)</f>
        <v>35000</v>
      </c>
      <c r="M5" s="77">
        <f>SUM(M6:M9)</f>
        <v>32000</v>
      </c>
      <c r="N5" s="77">
        <f>SUM(N6:N9)</f>
        <v>0</v>
      </c>
      <c r="P5" s="512">
        <f>SUM(P6:P9)</f>
        <v>3000</v>
      </c>
      <c r="Q5" s="77" t="str">
        <f t="shared" si="0"/>
        <v xml:space="preserve">       5000</v>
      </c>
      <c r="R5" s="77" t="str">
        <f t="shared" si="1"/>
        <v xml:space="preserve">       3000</v>
      </c>
    </row>
    <row r="6" spans="1:20" x14ac:dyDescent="0.2">
      <c r="A6" s="513" t="s">
        <v>3100</v>
      </c>
      <c r="B6" s="506" t="s">
        <v>986</v>
      </c>
      <c r="C6" s="511">
        <f>SUM('HL KNIHA VYPOC'!G16+'HL KNIHA VYPOC'!G26+'ANALYTIKA MUJ'!C5+'ANALYTIKA MUJ'!C10)</f>
        <v>50000</v>
      </c>
      <c r="D6" s="511">
        <f>SUM('HL KNIHA VYPOC'!G61)*-1</f>
        <v>45000</v>
      </c>
      <c r="E6" s="511">
        <f>SUM('ANALYTIKA MUJ'!C35+'ANALYTIKA MUJ'!C40+'ANALYTIKA MUJ'!C46)*-1</f>
        <v>0</v>
      </c>
      <c r="G6" s="510">
        <f t="shared" ref="G6:G24" si="2">ROUND(SUM(C6-D6-E6),0)</f>
        <v>5000</v>
      </c>
      <c r="L6" s="511">
        <f>SUM('HL KNIHA VYPOC'!K16+'HL KNIHA VYPOC'!K26+'ANALYTIKA MUJ'!D5+'ANALYTIKA MUJ'!D10)</f>
        <v>35000</v>
      </c>
      <c r="M6" s="77">
        <f>SUM('HL KNIHA VYPOC'!K61)*-1</f>
        <v>32000</v>
      </c>
      <c r="N6" s="77">
        <f>SUM('ANALYTIKA MUJ'!D35+'ANALYTIKA MUJ'!D40+'ANALYTIKA MUJ'!D46)*-1</f>
        <v>0</v>
      </c>
      <c r="P6" s="514">
        <f>ROUND(SUM(L6-M6-N6),0)</f>
        <v>3000</v>
      </c>
      <c r="Q6" s="77" t="str">
        <f t="shared" si="0"/>
        <v xml:space="preserve">       5000</v>
      </c>
      <c r="R6" s="77" t="str">
        <f t="shared" si="1"/>
        <v xml:space="preserve">       3000</v>
      </c>
    </row>
    <row r="7" spans="1:20" ht="22.5" x14ac:dyDescent="0.2">
      <c r="A7" s="513" t="s">
        <v>3101</v>
      </c>
      <c r="B7" s="506" t="s">
        <v>5</v>
      </c>
      <c r="C7" s="511">
        <f>SUM('HL KNIHA VYPOC'!G17+'HL KNIHA VYPOC'!G18+'ANALYTIKA MUJ'!C6+'ANALYTIKA MUJ'!C11)</f>
        <v>0</v>
      </c>
      <c r="D7" s="511">
        <f>SUM('HL KNIHA VYPOC'!G62+'HL KNIHA VYPOC'!G63)*-1</f>
        <v>0</v>
      </c>
      <c r="E7" s="511">
        <f>SUM('ANALYTIKA MUJ'!C36+'ANALYTIKA MUJ'!C41+'ANALYTIKA MUJ'!C47)*-1</f>
        <v>0</v>
      </c>
      <c r="G7" s="510">
        <f t="shared" si="2"/>
        <v>0</v>
      </c>
      <c r="L7" s="511">
        <f>SUM('HL KNIHA VYPOC'!K17+'HL KNIHA VYPOC'!K18+'ANALYTIKA MUJ'!D6+'ANALYTIKA MUJ'!D11)</f>
        <v>0</v>
      </c>
      <c r="M7" s="77">
        <f>SUM('HL KNIHA VYPOC'!K62+'HL KNIHA VYPOC'!K63)*-1</f>
        <v>0</v>
      </c>
      <c r="N7" s="77">
        <f>SUM('ANALYTIKA MUJ'!D36+'ANALYTIKA MUJ'!D41+'ANALYTIKA MUJ'!D47)*-1</f>
        <v>0</v>
      </c>
      <c r="P7" s="514">
        <f>ROUND(SUM(L7-M7-N7),0)</f>
        <v>0</v>
      </c>
      <c r="Q7" s="77" t="str">
        <f t="shared" si="0"/>
        <v xml:space="preserve">          0</v>
      </c>
      <c r="R7" s="77" t="str">
        <f t="shared" si="1"/>
        <v xml:space="preserve">          0</v>
      </c>
    </row>
    <row r="8" spans="1:20" ht="22.5" x14ac:dyDescent="0.2">
      <c r="A8" s="513" t="s">
        <v>3102</v>
      </c>
      <c r="B8" s="506" t="s">
        <v>21</v>
      </c>
      <c r="C8" s="511">
        <f>SUM('HL KNIHA VYPOC'!G20+'HL KNIHA VYPOC'!G21+'HL KNIHA VYPOC'!G22+'HL KNIHA VYPOC'!G23+'ANALYTIKA MUJ'!C7+'ANALYTIKA MUJ'!C12)</f>
        <v>0</v>
      </c>
      <c r="D8" s="511">
        <f>SUM('HL KNIHA VYPOC'!G65+'HL KNIHA VYPOC'!G66+'HL KNIHA VYPOC'!G67+'HL KNIHA VYPOC'!G68)*-1</f>
        <v>0</v>
      </c>
      <c r="E8" s="511">
        <f>SUM('ANALYTIKA MUJ'!C37+'ANALYTIKA MUJ'!C42+'ANALYTIKA MUJ'!C48)*-1</f>
        <v>0</v>
      </c>
      <c r="G8" s="510">
        <f t="shared" si="2"/>
        <v>0</v>
      </c>
      <c r="L8" s="511">
        <f>SUM('HL KNIHA VYPOC'!K20+'HL KNIHA VYPOC'!K21+'HL KNIHA VYPOC'!K22+'HL KNIHA VYPOC'!K23+'ANALYTIKA MUJ'!D7+'ANALYTIKA MUJ'!D12)</f>
        <v>0</v>
      </c>
      <c r="M8" s="77">
        <f>SUM('HL KNIHA VYPOC'!K65+'HL KNIHA VYPOC'!K66+'HL KNIHA VYPOC'!K67+'HL KNIHA VYPOC'!K68)*-1</f>
        <v>0</v>
      </c>
      <c r="N8" s="77">
        <f>SUM('ANALYTIKA MUJ'!D37+'ANALYTIKA MUJ'!D42+'ANALYTIKA MUJ'!D48)*-1</f>
        <v>0</v>
      </c>
      <c r="P8" s="514">
        <f>ROUND(SUM(L8-M8-N8),0)</f>
        <v>0</v>
      </c>
      <c r="Q8" s="77" t="str">
        <f t="shared" si="0"/>
        <v xml:space="preserve">          0</v>
      </c>
      <c r="R8" s="77" t="str">
        <f t="shared" si="1"/>
        <v xml:space="preserve">          0</v>
      </c>
    </row>
    <row r="9" spans="1:20" x14ac:dyDescent="0.2">
      <c r="A9" s="513" t="s">
        <v>3103</v>
      </c>
      <c r="B9" s="506" t="s">
        <v>39</v>
      </c>
      <c r="C9" s="511">
        <f>SUM('HL KNIHA VYPOC'!G77)</f>
        <v>0</v>
      </c>
      <c r="E9" s="511">
        <f>SUM('HL KNIHA VYPOC'!G78)</f>
        <v>0</v>
      </c>
      <c r="G9" s="510">
        <f t="shared" si="2"/>
        <v>0</v>
      </c>
      <c r="L9" s="511">
        <f>SUM('HL KNIHA VYPOC'!K77)</f>
        <v>0</v>
      </c>
      <c r="N9" s="511">
        <f>SUM('HL KNIHA VYPOC'!K78)</f>
        <v>0</v>
      </c>
      <c r="P9" s="514">
        <f>ROUND(SUM(L9-M9-N9),0)</f>
        <v>0</v>
      </c>
      <c r="Q9" s="77" t="str">
        <f t="shared" si="0"/>
        <v xml:space="preserve">          0</v>
      </c>
      <c r="R9" s="77" t="str">
        <f t="shared" si="1"/>
        <v xml:space="preserve">          0</v>
      </c>
    </row>
    <row r="10" spans="1:20" x14ac:dyDescent="0.2">
      <c r="A10" s="505" t="s">
        <v>3104</v>
      </c>
      <c r="B10" s="506" t="s">
        <v>922</v>
      </c>
      <c r="C10" s="512">
        <f>SUM(C11:C13)</f>
        <v>0</v>
      </c>
      <c r="D10" s="512">
        <f>SUM(D11:D13)</f>
        <v>0</v>
      </c>
      <c r="E10" s="512">
        <f>SUM(E11:E13)</f>
        <v>0</v>
      </c>
      <c r="F10" s="515"/>
      <c r="G10" s="512">
        <f>SUM(G11:G13)</f>
        <v>0</v>
      </c>
      <c r="H10" s="516"/>
      <c r="I10" s="515"/>
      <c r="J10" s="515"/>
      <c r="L10" s="77">
        <f>SUM(L11:L13)</f>
        <v>0</v>
      </c>
      <c r="M10" s="77">
        <f>SUM(M11:M13)</f>
        <v>0</v>
      </c>
      <c r="N10" s="77">
        <f>SUM(N11:N13)</f>
        <v>0</v>
      </c>
      <c r="P10" s="512">
        <f>SUM(P11:P13)</f>
        <v>0</v>
      </c>
      <c r="Q10" s="77" t="str">
        <f t="shared" si="0"/>
        <v xml:space="preserve">          0</v>
      </c>
      <c r="R10" s="77" t="str">
        <f t="shared" si="1"/>
        <v xml:space="preserve">          0</v>
      </c>
    </row>
    <row r="11" spans="1:20" x14ac:dyDescent="0.2">
      <c r="A11" s="513" t="s">
        <v>3105</v>
      </c>
      <c r="B11" s="506" t="s">
        <v>795</v>
      </c>
      <c r="C11" s="511">
        <f>SUM('HL KNIHA VYPOC'!G42+'HL KNIHA VYPOC'!G43+'HL KNIHA VYPOC'!G44+'ANALYTIKA MUJ'!C15+'ANALYTIKA MUJ'!C19)</f>
        <v>0</v>
      </c>
      <c r="D11" s="511"/>
      <c r="E11" s="511">
        <f>SUM('ANALYTIKA MUJ'!C49+'ANALYTIKA MUJ'!C53)*-1</f>
        <v>0</v>
      </c>
      <c r="F11" s="511"/>
      <c r="G11" s="510">
        <f t="shared" si="2"/>
        <v>0</v>
      </c>
      <c r="L11" s="511">
        <f>SUM('HL KNIHA VYPOC'!K42+'HL KNIHA VYPOC'!K43+'HL KNIHA VYPOC'!K44+'ANALYTIKA MUJ'!D15+'ANALYTIKA MUJ'!D19)</f>
        <v>0</v>
      </c>
      <c r="N11" s="77">
        <f>SUM('ANALYTIKA MUJ'!D49+'ANALYTIKA MUJ'!D53)*-1</f>
        <v>0</v>
      </c>
      <c r="P11" s="514">
        <f>ROUND(SUM(L11-M11-N11),0)</f>
        <v>0</v>
      </c>
      <c r="Q11" s="77" t="str">
        <f t="shared" si="0"/>
        <v xml:space="preserve">          0</v>
      </c>
      <c r="R11" s="77" t="str">
        <f t="shared" si="1"/>
        <v xml:space="preserve">          0</v>
      </c>
    </row>
    <row r="12" spans="1:20" ht="22.5" x14ac:dyDescent="0.2">
      <c r="A12" s="513" t="s">
        <v>3106</v>
      </c>
      <c r="B12" s="506" t="s">
        <v>1023</v>
      </c>
      <c r="C12" s="511">
        <f>SUM('ANALYTIKA MUJ'!C23+'ANALYTIKA MUJ'!C27+'ANALYTIKA MUJ'!C31)</f>
        <v>0</v>
      </c>
      <c r="D12" s="511"/>
      <c r="E12" s="511">
        <f>SUM('ANALYTIKA MUJ'!C54+'ANALYTIKA MUJ'!C50)*-1</f>
        <v>0</v>
      </c>
      <c r="G12" s="510">
        <f t="shared" si="2"/>
        <v>0</v>
      </c>
      <c r="L12" s="511">
        <f>SUM('ANALYTIKA MUJ'!D23+'ANALYTIKA MUJ'!D27+'ANALYTIKA MUJ'!D31)</f>
        <v>0</v>
      </c>
      <c r="N12" s="77">
        <f>SUM('ANALYTIKA MUJ'!D54+'ANALYTIKA MUJ'!D50)*-1</f>
        <v>0</v>
      </c>
      <c r="P12" s="514">
        <f>ROUND(SUM(L12-M12-N12),0)</f>
        <v>0</v>
      </c>
      <c r="Q12" s="77" t="str">
        <f t="shared" si="0"/>
        <v xml:space="preserve">          0</v>
      </c>
      <c r="R12" s="77" t="str">
        <f t="shared" si="1"/>
        <v xml:space="preserve">          0</v>
      </c>
    </row>
    <row r="13" spans="1:20" ht="22.5" x14ac:dyDescent="0.2">
      <c r="A13" s="513" t="s">
        <v>3107</v>
      </c>
      <c r="B13" s="506" t="s">
        <v>84</v>
      </c>
      <c r="C13" s="511">
        <f>SUM('ANALYTIKA MUJ'!C24+'ANALYTIKA MUJ'!C28+'ANALYTIKA MUJ'!C32)</f>
        <v>0</v>
      </c>
      <c r="D13" s="511"/>
      <c r="E13" s="511">
        <f>SUM('ANALYTIKA MUJ'!C55)*-1</f>
        <v>0</v>
      </c>
      <c r="G13" s="510">
        <f t="shared" si="2"/>
        <v>0</v>
      </c>
      <c r="L13" s="511">
        <f>SUM('ANALYTIKA MUJ'!D24+'ANALYTIKA MUJ'!D28+'ANALYTIKA MUJ'!D32)</f>
        <v>0</v>
      </c>
      <c r="N13" s="77">
        <f>SUM('ANALYTIKA MUJ'!D55)*-1</f>
        <v>0</v>
      </c>
      <c r="P13" s="514">
        <f>ROUND(SUM(L13-M13-N13),0)</f>
        <v>0</v>
      </c>
      <c r="Q13" s="77" t="str">
        <f t="shared" si="0"/>
        <v xml:space="preserve">          0</v>
      </c>
      <c r="R13" s="77" t="str">
        <f t="shared" si="1"/>
        <v xml:space="preserve">          0</v>
      </c>
    </row>
    <row r="14" spans="1:20" x14ac:dyDescent="0.2">
      <c r="A14" s="505" t="s">
        <v>3108</v>
      </c>
      <c r="B14" s="506" t="s">
        <v>94</v>
      </c>
      <c r="C14" s="512">
        <f>SUM(C15+C16+C17+C21)</f>
        <v>1984001</v>
      </c>
      <c r="D14" s="512">
        <f>SUM(D15+D16+D17+D21)</f>
        <v>0</v>
      </c>
      <c r="E14" s="512">
        <f>SUM(E15+E16+E17+E21)</f>
        <v>0</v>
      </c>
      <c r="F14" s="515"/>
      <c r="G14" s="512">
        <f>SUM(G15+G16+G17+G21)</f>
        <v>1984001</v>
      </c>
      <c r="H14" s="516"/>
      <c r="I14" s="515"/>
      <c r="J14" s="515"/>
      <c r="L14" s="77">
        <f>SUM(L15+L16+L17+L21)</f>
        <v>11000</v>
      </c>
      <c r="M14" s="77">
        <f>SUM(M15+M16+M17+M21)</f>
        <v>0</v>
      </c>
      <c r="N14" s="77">
        <f>SUM(N15+N16+N17+N21)</f>
        <v>0</v>
      </c>
      <c r="P14" s="512">
        <f>SUM(P15+P16+P17+P21)</f>
        <v>11000</v>
      </c>
      <c r="Q14" s="77" t="str">
        <f t="shared" si="0"/>
        <v xml:space="preserve">    1984001</v>
      </c>
      <c r="R14" s="77" t="str">
        <f t="shared" si="1"/>
        <v xml:space="preserve">      11000</v>
      </c>
    </row>
    <row r="15" spans="1:20" ht="22.5" x14ac:dyDescent="0.2">
      <c r="A15" s="505" t="s">
        <v>3109</v>
      </c>
      <c r="B15" s="506" t="s">
        <v>796</v>
      </c>
      <c r="C15" s="511">
        <f>SUM('HL KNIHA VYPOC'!G81+'HL KNIHA VYPOC'!G86+'HL KNIHA VYPOC'!G92+'ANALYTIKA MUJ'!J63)</f>
        <v>0</v>
      </c>
      <c r="D15" s="511"/>
      <c r="E15" s="511">
        <f>SUM('HL KNIHA VYPOC'!G98+'ANALYTIKA MUJ'!J44)*-1</f>
        <v>0</v>
      </c>
      <c r="G15" s="510">
        <f t="shared" si="2"/>
        <v>0</v>
      </c>
      <c r="L15" s="511">
        <f>SUM('HL KNIHA VYPOC'!K81+'HL KNIHA VYPOC'!K86+'HL KNIHA VYPOC'!K92+'ANALYTIKA MUJ'!K63)</f>
        <v>0</v>
      </c>
      <c r="N15" s="77">
        <f>SUM('HL KNIHA VYPOC'!K98+'ANALYTIKA MUJ'!K44)*-1</f>
        <v>0</v>
      </c>
      <c r="P15" s="510">
        <f>ROUND(SUM(L15-M15-N15),0)</f>
        <v>0</v>
      </c>
      <c r="Q15" s="77" t="str">
        <f t="shared" si="0"/>
        <v xml:space="preserve">          0</v>
      </c>
      <c r="R15" s="77" t="str">
        <f t="shared" si="1"/>
        <v xml:space="preserve">          0</v>
      </c>
    </row>
    <row r="16" spans="1:20" ht="35.25" customHeight="1" x14ac:dyDescent="0.2">
      <c r="A16" s="505" t="s">
        <v>3110</v>
      </c>
      <c r="B16" s="506" t="s">
        <v>923</v>
      </c>
      <c r="C16" s="511">
        <f>SUM('ANALYTIKA MUJ'!J51+'ANALYTIKA MUJ'!J55+'ANALYTIKA MUJ'!J59+'ANALYTIKA MUJ'!J64+'ANALYTIKA MUJ'!J69+'ANALYTIKA MUJ'!C84+'ANALYTIKA MUJ'!J4+'ANALYTIKA MUJ'!J8+'ANALYTIKA MUJ'!J12+'ANALYTIKA MUJ'!J16+'ANALYTIKA MUJ'!J20+'ANALYTIKA MUJ'!J24+'ANALYTIKA MUJ'!J28+'ANALYTIKA MUJ'!J32+'ANALYTIKA MUJ'!J36+'ANALYTIKA MUJ'!J40)</f>
        <v>0</v>
      </c>
      <c r="D16" s="511"/>
      <c r="E16" s="511">
        <f>SUM('ANALYTIKA MUJ'!J45)*-1</f>
        <v>0</v>
      </c>
      <c r="G16" s="510">
        <f t="shared" si="2"/>
        <v>0</v>
      </c>
      <c r="L16" s="511">
        <f>SUM('ANALYTIKA MUJ'!K51+'ANALYTIKA MUJ'!K55+'ANALYTIKA MUJ'!K59+'ANALYTIKA MUJ'!K64+'ANALYTIKA MUJ'!K69+'ANALYTIKA MUJ'!D84+'ANALYTIKA MUJ'!K4+'ANALYTIKA MUJ'!K8+'ANALYTIKA MUJ'!K12+'ANALYTIKA MUJ'!K16+'ANALYTIKA MUJ'!K20+'ANALYTIKA MUJ'!K24+'ANALYTIKA MUJ'!K28+'ANALYTIKA MUJ'!K32+'ANALYTIKA MUJ'!K36+'ANALYTIKA MUJ'!K40)</f>
        <v>0</v>
      </c>
      <c r="N16" s="77">
        <f>SUM('ANALYTIKA MUJ'!K45)*-1</f>
        <v>0</v>
      </c>
      <c r="P16" s="510">
        <f>ROUND(SUM(L16-M16-N16),0)</f>
        <v>0</v>
      </c>
      <c r="Q16" s="77" t="str">
        <f t="shared" si="0"/>
        <v xml:space="preserve">          0</v>
      </c>
      <c r="R16" s="77" t="str">
        <f t="shared" si="1"/>
        <v xml:space="preserve">          0</v>
      </c>
    </row>
    <row r="17" spans="1:18" x14ac:dyDescent="0.2">
      <c r="A17" s="505" t="s">
        <v>3111</v>
      </c>
      <c r="B17" s="506" t="s">
        <v>797</v>
      </c>
      <c r="C17" s="512">
        <f>SUM(C18:C20)</f>
        <v>1971001</v>
      </c>
      <c r="D17" s="512">
        <f>SUM(D18:D20)</f>
        <v>0</v>
      </c>
      <c r="E17" s="512">
        <f>SUM(E18:E20)</f>
        <v>0</v>
      </c>
      <c r="G17" s="512">
        <f>SUM(G18:G20)</f>
        <v>1971001</v>
      </c>
      <c r="L17" s="77">
        <f>SUM(L18:L20)</f>
        <v>0</v>
      </c>
      <c r="M17" s="77">
        <f>SUM(M18:M20)</f>
        <v>0</v>
      </c>
      <c r="N17" s="77">
        <f>SUM(N18:N20)</f>
        <v>0</v>
      </c>
      <c r="P17" s="512">
        <f>SUM(P18:P20)</f>
        <v>0</v>
      </c>
      <c r="Q17" s="77" t="str">
        <f t="shared" si="0"/>
        <v xml:space="preserve">    1971001</v>
      </c>
      <c r="R17" s="77" t="str">
        <f t="shared" si="1"/>
        <v xml:space="preserve">          0</v>
      </c>
    </row>
    <row r="18" spans="1:18" ht="24.75" customHeight="1" x14ac:dyDescent="0.2">
      <c r="A18" s="513" t="s">
        <v>3112</v>
      </c>
      <c r="B18" s="506" t="s">
        <v>798</v>
      </c>
      <c r="C18" s="511">
        <f>SUM('ANALYTIKA MUJ'!J52+'ANALYTIKA MUJ'!J56+'ANALYTIKA MUJ'!J60+'ANALYTIKA MUJ'!J65+'ANALYTIKA MUJ'!J70+'ANALYTIKA MUJ'!C85)</f>
        <v>1971001</v>
      </c>
      <c r="D18" s="511"/>
      <c r="E18" s="511">
        <f>SUM('ANALYTIKA MUJ'!J46)*-1</f>
        <v>0</v>
      </c>
      <c r="F18" s="16"/>
      <c r="G18" s="510">
        <f t="shared" si="2"/>
        <v>1971001</v>
      </c>
      <c r="L18" s="511">
        <f>SUM('ANALYTIKA MUJ'!K52+'ANALYTIKA MUJ'!K56+'ANALYTIKA MUJ'!K60+'ANALYTIKA MUJ'!K65+'ANALYTIKA MUJ'!K70+'ANALYTIKA MUJ'!D85)</f>
        <v>0</v>
      </c>
      <c r="N18" s="77">
        <f>SUM('ANALYTIKA MUJ'!K46)*-1</f>
        <v>0</v>
      </c>
      <c r="P18" s="514">
        <f>ROUND(SUM(L18-M18-N18),0)</f>
        <v>0</v>
      </c>
      <c r="Q18" s="77" t="str">
        <f t="shared" si="0"/>
        <v xml:space="preserve">    1971001</v>
      </c>
      <c r="R18" s="77" t="str">
        <f t="shared" si="1"/>
        <v xml:space="preserve">          0</v>
      </c>
    </row>
    <row r="19" spans="1:18" ht="22.5" x14ac:dyDescent="0.2">
      <c r="A19" s="513" t="s">
        <v>3113</v>
      </c>
      <c r="B19" s="506" t="s">
        <v>799</v>
      </c>
      <c r="C19" s="511">
        <f>SUM('ANALYTIKA MUJ'!C91+'ANALYTIKA MUJ'!J77+'ANALYTIKA MUJ'!J81+'ANALYTIKA MUJ'!J85+'ANALYTIKA MUJ'!J89+'ANALYTIKA MUJ'!J93+'ANALYTIKA MUJ'!J97)</f>
        <v>0</v>
      </c>
      <c r="D19" s="511"/>
      <c r="E19" s="511">
        <f>SUM('ANALYTIKA MUJ'!J47)*-1</f>
        <v>0</v>
      </c>
      <c r="G19" s="510">
        <f t="shared" si="2"/>
        <v>0</v>
      </c>
      <c r="L19" s="511">
        <f>SUM('ANALYTIKA MUJ'!D91+'ANALYTIKA MUJ'!K77+'ANALYTIKA MUJ'!K81+'ANALYTIKA MUJ'!K85+'ANALYTIKA MUJ'!K89+'ANALYTIKA MUJ'!K93+'ANALYTIKA MUJ'!K97)</f>
        <v>0</v>
      </c>
      <c r="N19" s="77">
        <f>SUM('ANALYTIKA MUJ'!K47)*-1</f>
        <v>0</v>
      </c>
      <c r="P19" s="514">
        <f>ROUND(SUM(L19-M19-N19),0)</f>
        <v>0</v>
      </c>
      <c r="Q19" s="77" t="str">
        <f t="shared" si="0"/>
        <v xml:space="preserve">          0</v>
      </c>
      <c r="R19" s="77" t="str">
        <f t="shared" si="1"/>
        <v xml:space="preserve">          0</v>
      </c>
    </row>
    <row r="20" spans="1:18" ht="22.5" x14ac:dyDescent="0.2">
      <c r="A20" s="513" t="s">
        <v>3114</v>
      </c>
      <c r="B20" s="506" t="s">
        <v>102</v>
      </c>
      <c r="C20" s="511">
        <f>SUM('ANALYTIKA MUJ'!J5+'ANALYTIKA MUJ'!J9+'ANALYTIKA MUJ'!J13+'ANALYTIKA MUJ'!J17+'ANALYTIKA MUJ'!J21+'ANALYTIKA MUJ'!J25+'ANALYTIKA MUJ'!J29+'ANALYTIKA MUJ'!J33+'ANALYTIKA MUJ'!J37+'ANALYTIKA MUJ'!J41+'ANALYTIKA MUJ'!C95+'HL KNIHA VYPOC'!G174+'ANALYTIKA MUJ'!J101)</f>
        <v>0</v>
      </c>
      <c r="D20" s="511"/>
      <c r="E20" s="511">
        <f>SUM('ANALYTIKA MUJ'!J48)*-1</f>
        <v>0</v>
      </c>
      <c r="G20" s="510">
        <f t="shared" si="2"/>
        <v>0</v>
      </c>
      <c r="L20" s="511">
        <f>SUM('ANALYTIKA MUJ'!K5+'ANALYTIKA MUJ'!K9+'ANALYTIKA MUJ'!K13+'ANALYTIKA MUJ'!K17+'ANALYTIKA MUJ'!K21+'ANALYTIKA MUJ'!K25+'ANALYTIKA MUJ'!K29+'ANALYTIKA MUJ'!K33+'ANALYTIKA MUJ'!K37+'ANALYTIKA MUJ'!K41+'ANALYTIKA MUJ'!D95+'HL KNIHA VYPOC'!K174+'ANALYTIKA MUJ'!K101)</f>
        <v>0</v>
      </c>
      <c r="N20" s="77">
        <f>SUM('ANALYTIKA MUJ'!K48)*-1</f>
        <v>0</v>
      </c>
      <c r="P20" s="514">
        <f>ROUND(SUM(L20-M20-N20),0)</f>
        <v>0</v>
      </c>
      <c r="Q20" s="77" t="str">
        <f t="shared" si="0"/>
        <v xml:space="preserve">          0</v>
      </c>
      <c r="R20" s="77" t="str">
        <f t="shared" si="1"/>
        <v xml:space="preserve">          0</v>
      </c>
    </row>
    <row r="21" spans="1:18" x14ac:dyDescent="0.2">
      <c r="A21" s="505" t="s">
        <v>3115</v>
      </c>
      <c r="B21" s="506" t="s">
        <v>800</v>
      </c>
      <c r="C21" s="509">
        <f>SUM(C22:C24)</f>
        <v>13000</v>
      </c>
      <c r="D21" s="509">
        <f>SUM(D22:D24)</f>
        <v>0</v>
      </c>
      <c r="E21" s="509">
        <f>SUM(E22:E24)</f>
        <v>0</v>
      </c>
      <c r="G21" s="509">
        <f>SUM(G22:G24)</f>
        <v>13000</v>
      </c>
      <c r="L21" s="77">
        <f>SUM(L22:L24)</f>
        <v>11000</v>
      </c>
      <c r="M21" s="77">
        <f>SUM(M22:M24)</f>
        <v>0</v>
      </c>
      <c r="N21" s="77">
        <f>SUM(N22:N24)</f>
        <v>0</v>
      </c>
      <c r="P21" s="509">
        <f>SUM(P22:P24)</f>
        <v>11000</v>
      </c>
      <c r="Q21" s="77" t="str">
        <f t="shared" si="0"/>
        <v xml:space="preserve">      13000</v>
      </c>
      <c r="R21" s="77" t="str">
        <f t="shared" si="1"/>
        <v xml:space="preserve">      11000</v>
      </c>
    </row>
    <row r="22" spans="1:18" x14ac:dyDescent="0.2">
      <c r="A22" s="513" t="s">
        <v>3116</v>
      </c>
      <c r="B22" s="506" t="s">
        <v>117</v>
      </c>
      <c r="C22" s="511">
        <f>SUM('HL KNIHA VYPOC'!G108+'ANALYTIKA MUJ'!C78+'HL KNIHA VYPOC'!G115+'HL KNIHA VYPOC'!G134)</f>
        <v>13000</v>
      </c>
      <c r="D22" s="511"/>
      <c r="E22" s="511"/>
      <c r="G22" s="510">
        <f t="shared" si="2"/>
        <v>13000</v>
      </c>
      <c r="L22" s="511">
        <f>SUM('HL KNIHA VYPOC'!K108+'ANALYTIKA MUJ'!D78+'HL KNIHA VYPOC'!K115+'HL KNIHA VYPOC'!K134)</f>
        <v>11000</v>
      </c>
      <c r="P22" s="514">
        <f>ROUND(SUM(L22-M22-N22),0)</f>
        <v>11000</v>
      </c>
      <c r="Q22" s="77" t="str">
        <f t="shared" si="0"/>
        <v xml:space="preserve">      13000</v>
      </c>
      <c r="R22" s="77" t="str">
        <f t="shared" si="1"/>
        <v xml:space="preserve">      11000</v>
      </c>
    </row>
    <row r="23" spans="1:18" x14ac:dyDescent="0.2">
      <c r="A23" s="513" t="s">
        <v>2057</v>
      </c>
      <c r="B23" s="506" t="s">
        <v>914</v>
      </c>
      <c r="C23" s="511">
        <f>SUM('ANALYTIKA MUJ'!C79)</f>
        <v>0</v>
      </c>
      <c r="D23" s="511"/>
      <c r="E23" s="511"/>
      <c r="G23" s="510">
        <f t="shared" si="2"/>
        <v>0</v>
      </c>
      <c r="L23" s="511">
        <f>SUM('ANALYTIKA MUJ'!D79)</f>
        <v>0</v>
      </c>
      <c r="P23" s="514">
        <f>ROUND(SUM(L23-M23-N23),0)</f>
        <v>0</v>
      </c>
      <c r="Q23" s="77" t="str">
        <f t="shared" si="0"/>
        <v xml:space="preserve">          0</v>
      </c>
      <c r="R23" s="77" t="str">
        <f t="shared" si="1"/>
        <v xml:space="preserve">          0</v>
      </c>
    </row>
    <row r="24" spans="1:18" ht="12" customHeight="1" x14ac:dyDescent="0.2">
      <c r="A24" s="513" t="s">
        <v>3117</v>
      </c>
      <c r="B24" s="506" t="s">
        <v>915</v>
      </c>
      <c r="C24" s="511">
        <f>SUM('HL KNIHA VYPOC'!G125+'HL KNIHA VYPOC'!G127+'HL KNIHA VYPOC'!G129+'HL KNIHA VYPOC'!G130+'HL KNIHA VYPOC'!G131+'ANALYTIKA MUJ'!J66)</f>
        <v>0</v>
      </c>
      <c r="D24" s="511"/>
      <c r="E24" s="511">
        <f>SUM('HL KNIHA VYPOC'!G136)*-1</f>
        <v>0</v>
      </c>
      <c r="G24" s="510">
        <f t="shared" si="2"/>
        <v>0</v>
      </c>
      <c r="L24" s="511">
        <f>SUM('HL KNIHA VYPOC'!K125+'HL KNIHA VYPOC'!K127+'HL KNIHA VYPOC'!K129+'HL KNIHA VYPOC'!K130+'HL KNIHA VYPOC'!K131+'ANALYTIKA MUJ'!K66)</f>
        <v>0</v>
      </c>
      <c r="N24" s="77">
        <f>SUM('HL KNIHA VYPOC'!K136)*-1</f>
        <v>0</v>
      </c>
      <c r="P24" s="514">
        <f>ROUND(SUM(L24-M24-N24),0)</f>
        <v>0</v>
      </c>
      <c r="Q24" s="77" t="str">
        <f t="shared" si="0"/>
        <v xml:space="preserve">          0</v>
      </c>
      <c r="R24" s="77" t="str">
        <f t="shared" si="1"/>
        <v xml:space="preserve">          0</v>
      </c>
    </row>
    <row r="25" spans="1:18" x14ac:dyDescent="0.2">
      <c r="A25" s="505" t="s">
        <v>3118</v>
      </c>
      <c r="B25" s="506" t="s">
        <v>134</v>
      </c>
      <c r="C25" s="511"/>
      <c r="D25" s="511"/>
      <c r="E25" s="507">
        <f>SUM(E26+E36)</f>
        <v>0</v>
      </c>
      <c r="F25" s="517"/>
      <c r="G25" s="518">
        <f>SUM(G26+G36)</f>
        <v>1989001</v>
      </c>
      <c r="H25" s="519"/>
      <c r="I25" s="517"/>
      <c r="J25" s="517"/>
      <c r="N25" s="77">
        <f>SUM(N26+N36)</f>
        <v>0</v>
      </c>
      <c r="P25" s="518">
        <f>SUM(P26+P36)</f>
        <v>14000</v>
      </c>
      <c r="Q25" s="77" t="str">
        <f t="shared" si="0"/>
        <v xml:space="preserve">    1989001</v>
      </c>
      <c r="R25" s="77" t="str">
        <f t="shared" si="1"/>
        <v xml:space="preserve">      14000</v>
      </c>
    </row>
    <row r="26" spans="1:18" x14ac:dyDescent="0.2">
      <c r="A26" s="505" t="s">
        <v>3119</v>
      </c>
      <c r="B26" s="506" t="s">
        <v>140</v>
      </c>
      <c r="C26" s="511"/>
      <c r="D26" s="511"/>
      <c r="E26" s="509"/>
      <c r="G26" s="520">
        <f>SUM(G27+G31+G32+G33+G34+G35)</f>
        <v>1971001</v>
      </c>
      <c r="P26" s="520">
        <f>SUM(P27+P31+P32+P33+P34+P35)</f>
        <v>-8000</v>
      </c>
      <c r="Q26" s="77" t="str">
        <f t="shared" si="0"/>
        <v xml:space="preserve">    1971001</v>
      </c>
      <c r="R26" s="77" t="str">
        <f t="shared" si="1"/>
        <v xml:space="preserve">      -8000</v>
      </c>
    </row>
    <row r="27" spans="1:18" x14ac:dyDescent="0.2">
      <c r="A27" s="505" t="s">
        <v>3120</v>
      </c>
      <c r="B27" s="506" t="s">
        <v>920</v>
      </c>
      <c r="C27" s="511"/>
      <c r="D27" s="511"/>
      <c r="E27" s="509">
        <f>SUM(E28:E30)</f>
        <v>6000</v>
      </c>
      <c r="G27" s="520">
        <f>SUM(G28:G30)</f>
        <v>6000</v>
      </c>
      <c r="N27" s="77">
        <f>SUM(N28:N30)</f>
        <v>6000</v>
      </c>
      <c r="P27" s="520">
        <f>SUM(P28:P30)</f>
        <v>6000</v>
      </c>
      <c r="Q27" s="77" t="str">
        <f t="shared" si="0"/>
        <v xml:space="preserve">       6000</v>
      </c>
      <c r="R27" s="77" t="str">
        <f t="shared" si="1"/>
        <v xml:space="preserve">       6000</v>
      </c>
    </row>
    <row r="28" spans="1:18" ht="13.5" customHeight="1" x14ac:dyDescent="0.2">
      <c r="A28" s="513" t="s">
        <v>3121</v>
      </c>
      <c r="B28" s="506" t="s">
        <v>925</v>
      </c>
      <c r="D28" s="511"/>
      <c r="E28" s="511">
        <f>SUM('HL KNIHA VYPOC'!G215+'HL KNIHA VYPOC'!G223+'HL KNIHA VYPOC'!G260)*-1</f>
        <v>6000</v>
      </c>
      <c r="G28" s="514">
        <f>ROUND(SUM(E28),0)</f>
        <v>6000</v>
      </c>
      <c r="N28" s="77">
        <f>SUM('HL KNIHA VYPOC'!K215+'HL KNIHA VYPOC'!K223+'HL KNIHA VYPOC'!K260)*-1</f>
        <v>6000</v>
      </c>
      <c r="P28" s="514">
        <f>ROUND(SUM(N28),0)</f>
        <v>6000</v>
      </c>
      <c r="Q28" s="77" t="str">
        <f t="shared" si="0"/>
        <v xml:space="preserve">       6000</v>
      </c>
      <c r="R28" s="77" t="str">
        <f t="shared" si="1"/>
        <v xml:space="preserve">       6000</v>
      </c>
    </row>
    <row r="29" spans="1:18" x14ac:dyDescent="0.2">
      <c r="A29" s="513" t="s">
        <v>2058</v>
      </c>
      <c r="B29" s="506" t="s">
        <v>801</v>
      </c>
      <c r="D29" s="511"/>
      <c r="E29" s="511">
        <f>SUM('HL KNIHA VYPOC'!G172)*-1</f>
        <v>0</v>
      </c>
      <c r="G29" s="514">
        <f t="shared" ref="G29:G34" si="3">ROUND(SUM(E29),0)</f>
        <v>0</v>
      </c>
      <c r="N29" s="77">
        <f>SUM('HL KNIHA VYPOC'!K172)*-1</f>
        <v>0</v>
      </c>
      <c r="P29" s="514">
        <f t="shared" ref="P29:P34" si="4">ROUND(SUM(N29),0)</f>
        <v>0</v>
      </c>
      <c r="Q29" s="77" t="str">
        <f t="shared" si="0"/>
        <v xml:space="preserve">          0</v>
      </c>
      <c r="R29" s="77" t="str">
        <f t="shared" si="1"/>
        <v xml:space="preserve">          0</v>
      </c>
    </row>
    <row r="30" spans="1:18" x14ac:dyDescent="0.2">
      <c r="A30" s="513" t="s">
        <v>3122</v>
      </c>
      <c r="B30" s="506" t="s">
        <v>159</v>
      </c>
      <c r="D30" s="511"/>
      <c r="E30" s="511">
        <f>SUM('HL KNIHA VYPOC'!G126)*-1</f>
        <v>0</v>
      </c>
      <c r="G30" s="514">
        <f t="shared" si="3"/>
        <v>0</v>
      </c>
      <c r="N30" s="77">
        <f>SUM('HL KNIHA VYPOC'!K126)*-1</f>
        <v>0</v>
      </c>
      <c r="P30" s="514">
        <f t="shared" si="4"/>
        <v>0</v>
      </c>
      <c r="Q30" s="77" t="str">
        <f t="shared" si="0"/>
        <v xml:space="preserve">          0</v>
      </c>
      <c r="R30" s="77" t="str">
        <f t="shared" si="1"/>
        <v xml:space="preserve">          0</v>
      </c>
    </row>
    <row r="31" spans="1:18" x14ac:dyDescent="0.2">
      <c r="A31" s="505" t="s">
        <v>3123</v>
      </c>
      <c r="B31" s="506" t="s">
        <v>1964</v>
      </c>
      <c r="D31" s="511"/>
      <c r="E31" s="511">
        <f>SUM('HL KNIHA VYPOC'!G216+'HL KNIHA VYPOC'!G217+'HL KNIHA VYPOC'!G221+'HL KNIHA VYPOC'!G222)*-1</f>
        <v>0</v>
      </c>
      <c r="G31" s="514">
        <f t="shared" si="3"/>
        <v>0</v>
      </c>
      <c r="N31" s="77">
        <f>SUM('HL KNIHA VYPOC'!K216+'HL KNIHA VYPOC'!K217+'HL KNIHA VYPOC'!K221+'HL KNIHA VYPOC'!K222)*-1</f>
        <v>0</v>
      </c>
      <c r="P31" s="514">
        <f t="shared" si="4"/>
        <v>0</v>
      </c>
      <c r="Q31" s="77" t="str">
        <f t="shared" si="0"/>
        <v xml:space="preserve">          0</v>
      </c>
      <c r="R31" s="77" t="str">
        <f t="shared" si="1"/>
        <v xml:space="preserve">          0</v>
      </c>
    </row>
    <row r="32" spans="1:18" x14ac:dyDescent="0.2">
      <c r="A32" s="505" t="s">
        <v>3124</v>
      </c>
      <c r="B32" s="506" t="s">
        <v>928</v>
      </c>
      <c r="D32" s="511"/>
      <c r="E32" s="511">
        <f>SUM('HL KNIHA VYPOC'!G219+'HL KNIHA VYPOC'!G220)</f>
        <v>0</v>
      </c>
      <c r="G32" s="514">
        <f t="shared" si="3"/>
        <v>0</v>
      </c>
      <c r="N32" s="511">
        <f>SUM('HL KNIHA VYPOC'!K219+'HL KNIHA VYPOC'!K220)</f>
        <v>0</v>
      </c>
      <c r="P32" s="514">
        <f t="shared" si="4"/>
        <v>0</v>
      </c>
      <c r="Q32" s="77" t="str">
        <f t="shared" si="0"/>
        <v xml:space="preserve">          0</v>
      </c>
      <c r="R32" s="77" t="str">
        <f t="shared" si="1"/>
        <v xml:space="preserve">          0</v>
      </c>
    </row>
    <row r="33" spans="1:18" x14ac:dyDescent="0.2">
      <c r="A33" s="505" t="s">
        <v>3125</v>
      </c>
      <c r="B33" s="506" t="s">
        <v>917</v>
      </c>
      <c r="D33" s="511"/>
      <c r="E33" s="511">
        <f>SUM('HL KNIHA VYPOC'!G226+'HL KNIHA VYPOC'!G227+'HL KNIHA VYPOC'!G228+'HL KNIHA VYPOC'!G229)*-1</f>
        <v>0</v>
      </c>
      <c r="G33" s="514">
        <f t="shared" si="3"/>
        <v>0</v>
      </c>
      <c r="N33" s="77">
        <f>SUM('HL KNIHA VYPOC'!K226+'HL KNIHA VYPOC'!K227+'HL KNIHA VYPOC'!K228+'HL KNIHA VYPOC'!K229)*-1</f>
        <v>0</v>
      </c>
      <c r="P33" s="514">
        <f t="shared" si="4"/>
        <v>0</v>
      </c>
      <c r="Q33" s="77" t="str">
        <f t="shared" si="0"/>
        <v xml:space="preserve">          0</v>
      </c>
      <c r="R33" s="77" t="str">
        <f t="shared" si="1"/>
        <v xml:space="preserve">          0</v>
      </c>
    </row>
    <row r="34" spans="1:18" ht="21" customHeight="1" x14ac:dyDescent="0.2">
      <c r="A34" s="505" t="s">
        <v>3126</v>
      </c>
      <c r="B34" s="506" t="s">
        <v>918</v>
      </c>
      <c r="D34" s="511"/>
      <c r="E34" s="511">
        <f>SUM('HL KNIHA VYPOC'!G230+'HL KNIHA VYPOC'!G231)*-1</f>
        <v>0</v>
      </c>
      <c r="G34" s="514">
        <f t="shared" si="3"/>
        <v>0</v>
      </c>
      <c r="N34" s="77">
        <f>SUM('HL KNIHA VYPOC'!K230+'HL KNIHA VYPOC'!K231)*-1</f>
        <v>0</v>
      </c>
      <c r="P34" s="514">
        <f t="shared" si="4"/>
        <v>0</v>
      </c>
      <c r="Q34" s="77" t="str">
        <f t="shared" si="0"/>
        <v xml:space="preserve">          0</v>
      </c>
      <c r="R34" s="77" t="str">
        <f t="shared" si="1"/>
        <v xml:space="preserve">          0</v>
      </c>
    </row>
    <row r="35" spans="1:18" ht="22.5" x14ac:dyDescent="0.2">
      <c r="A35" s="505" t="s">
        <v>3127</v>
      </c>
      <c r="B35" s="506" t="s">
        <v>927</v>
      </c>
      <c r="E35" s="507"/>
      <c r="G35" s="521">
        <f>SUM(G2-G27-G31-G32-G33-G34-G36)</f>
        <v>1965001</v>
      </c>
      <c r="P35" s="521">
        <f>SUM(P2-P27-P31-P32-P33-P34-P36)</f>
        <v>-14000</v>
      </c>
      <c r="Q35" s="77" t="str">
        <f t="shared" si="0"/>
        <v xml:space="preserve">    1965001</v>
      </c>
      <c r="R35" s="77" t="str">
        <f t="shared" si="1"/>
        <v xml:space="preserve">     -14000</v>
      </c>
    </row>
    <row r="36" spans="1:18" x14ac:dyDescent="0.2">
      <c r="A36" s="505" t="s">
        <v>3128</v>
      </c>
      <c r="B36" s="506" t="s">
        <v>926</v>
      </c>
      <c r="E36" s="511"/>
      <c r="G36" s="520">
        <f>SUM(G37+G40+G41+G46+G47)</f>
        <v>18000</v>
      </c>
      <c r="P36" s="520">
        <f>SUM(P37+P40+P41+P46+P47)</f>
        <v>22000</v>
      </c>
      <c r="Q36" s="77" t="str">
        <f t="shared" si="0"/>
        <v xml:space="preserve">      18000</v>
      </c>
      <c r="R36" s="77" t="str">
        <f t="shared" si="1"/>
        <v xml:space="preserve">      22000</v>
      </c>
    </row>
    <row r="37" spans="1:18" x14ac:dyDescent="0.2">
      <c r="A37" s="505" t="s">
        <v>3129</v>
      </c>
      <c r="B37" s="506" t="s">
        <v>924</v>
      </c>
      <c r="E37" s="509"/>
      <c r="G37" s="520">
        <f>SUM(G38:G39)</f>
        <v>0</v>
      </c>
      <c r="P37" s="520">
        <f>SUM(P38:P39)</f>
        <v>0</v>
      </c>
      <c r="Q37" s="77" t="str">
        <f t="shared" si="0"/>
        <v xml:space="preserve">          0</v>
      </c>
      <c r="R37" s="77" t="str">
        <f t="shared" si="1"/>
        <v xml:space="preserve">          0</v>
      </c>
    </row>
    <row r="38" spans="1:18" x14ac:dyDescent="0.2">
      <c r="A38" s="513" t="s">
        <v>3130</v>
      </c>
      <c r="B38" s="506" t="s">
        <v>912</v>
      </c>
      <c r="E38" s="511">
        <f>SUM('ANALYTIKA MUJ'!J110+'ANALYTIKA MUJ'!J114)</f>
        <v>0</v>
      </c>
      <c r="G38" s="514">
        <f t="shared" ref="G38:G49" si="5">ROUND(SUM(E38),0)</f>
        <v>0</v>
      </c>
      <c r="N38" s="511">
        <f>SUM('ANALYTIKA MUJ'!K110+'ANALYTIKA MUJ'!K114)</f>
        <v>0</v>
      </c>
      <c r="P38" s="514">
        <f t="shared" ref="P38:P40" si="6">ROUND(SUM(N38),0)</f>
        <v>0</v>
      </c>
      <c r="Q38" s="77" t="str">
        <f t="shared" si="0"/>
        <v xml:space="preserve">          0</v>
      </c>
      <c r="R38" s="77" t="str">
        <f t="shared" si="1"/>
        <v xml:space="preserve">          0</v>
      </c>
    </row>
    <row r="39" spans="1:18" x14ac:dyDescent="0.2">
      <c r="A39" s="513" t="s">
        <v>3131</v>
      </c>
      <c r="B39" s="506" t="s">
        <v>913</v>
      </c>
      <c r="D39" s="16"/>
      <c r="E39" s="16">
        <f>SUM('HL KNIHA VYPOC'!G151+'ANALYTIKA MUJ'!J111+'ANALYTIKA MUJ'!J115)*-1</f>
        <v>0</v>
      </c>
      <c r="G39" s="514">
        <f t="shared" si="5"/>
        <v>0</v>
      </c>
      <c r="N39" s="77">
        <f>SUM('HL KNIHA VYPOC'!K151+'ANALYTIKA MUJ'!K111+'ANALYTIKA MUJ'!K115)*-1</f>
        <v>0</v>
      </c>
      <c r="P39" s="514">
        <f t="shared" si="6"/>
        <v>0</v>
      </c>
      <c r="Q39" s="77" t="str">
        <f t="shared" si="0"/>
        <v xml:space="preserve">          0</v>
      </c>
      <c r="R39" s="77" t="str">
        <f t="shared" si="1"/>
        <v xml:space="preserve">          0</v>
      </c>
    </row>
    <row r="40" spans="1:18" ht="22.5" x14ac:dyDescent="0.2">
      <c r="A40" s="505" t="s">
        <v>3132</v>
      </c>
      <c r="B40" s="506" t="s">
        <v>276</v>
      </c>
      <c r="E40" s="522">
        <f>SUM('ANALYTIKA MUJ'!C110+'ANALYTIKA MUJ'!C114+'ANALYTIKA MUJ'!C118+'ANALYTIKA MUJ'!C122+'ANALYTIKA MUJ'!C126+'ANALYTIKA MUJ'!J122+'ANALYTIKA MUJ'!J126+'ANALYTIKA MUJ'!J130+'ANALYTIKA MUJ'!J134+'ANALYTIKA MUJ'!J138+'ANALYTIKA MUJ'!J142+'ANALYTIKA MUJ'!J147+'HL KNIHA VYPOC'!G248)*-1</f>
        <v>0</v>
      </c>
      <c r="G40" s="514">
        <f t="shared" si="5"/>
        <v>0</v>
      </c>
      <c r="N40" s="77">
        <f>SUM('ANALYTIKA MUJ'!D110+'ANALYTIKA MUJ'!D114+'ANALYTIKA MUJ'!D118+'ANALYTIKA MUJ'!D122+'ANALYTIKA MUJ'!D126+'ANALYTIKA MUJ'!K122+'ANALYTIKA MUJ'!K126+'ANALYTIKA MUJ'!K130+'ANALYTIKA MUJ'!K134+'ANALYTIKA MUJ'!K138+'ANALYTIKA MUJ'!K142+'ANALYTIKA MUJ'!K147+'HL KNIHA VYPOC'!K248)*-1</f>
        <v>0</v>
      </c>
      <c r="P40" s="514">
        <f t="shared" si="6"/>
        <v>0</v>
      </c>
      <c r="Q40" s="77" t="str">
        <f t="shared" si="0"/>
        <v xml:space="preserve">          0</v>
      </c>
      <c r="R40" s="77" t="str">
        <f t="shared" si="1"/>
        <v xml:space="preserve">          0</v>
      </c>
    </row>
    <row r="41" spans="1:18" x14ac:dyDescent="0.2">
      <c r="A41" s="505" t="s">
        <v>3133</v>
      </c>
      <c r="B41" s="506" t="s">
        <v>1962</v>
      </c>
      <c r="E41" s="522"/>
      <c r="G41" s="520">
        <f>SUM(G42:G45)</f>
        <v>8000</v>
      </c>
      <c r="P41" s="520">
        <f>SUM(P42:P45)</f>
        <v>14000</v>
      </c>
      <c r="Q41" s="77" t="str">
        <f t="shared" si="0"/>
        <v xml:space="preserve">       8000</v>
      </c>
      <c r="R41" s="77" t="str">
        <f t="shared" si="1"/>
        <v xml:space="preserve">      14000</v>
      </c>
    </row>
    <row r="42" spans="1:18" ht="22.5" x14ac:dyDescent="0.2">
      <c r="A42" s="513" t="s">
        <v>3134</v>
      </c>
      <c r="B42" s="506" t="s">
        <v>285</v>
      </c>
      <c r="D42" s="511"/>
      <c r="E42" s="16">
        <f>SUM('ANALYTIKA MUJ'!C88+'ANALYTIKA MUJ'!C115+'ANALYTIKA MUJ'!C119+'HL KNIHA VYPOC'!G150+'HL KNIHA VYPOC'!G152+'HL KNIHA VYPOC'!G153+'HL KNIHA VYPOC'!G154+'ANALYTIKA MUJ'!J148+'ANALYTIKA MUJ'!J143+'ANALYTIKA MUJ'!J139+'ANALYTIKA MUJ'!J135)*-1</f>
        <v>8000</v>
      </c>
      <c r="F42" s="511"/>
      <c r="G42" s="514">
        <f t="shared" si="5"/>
        <v>8000</v>
      </c>
      <c r="H42" s="202"/>
      <c r="I42" s="16"/>
      <c r="N42" s="77">
        <f>SUM('ANALYTIKA MUJ'!D88+'ANALYTIKA MUJ'!D115+'ANALYTIKA MUJ'!D119+'HL KNIHA VYPOC'!K150+'HL KNIHA VYPOC'!K152+'HL KNIHA VYPOC'!K153+'HL KNIHA VYPOC'!K154+'ANALYTIKA MUJ'!K148+'ANALYTIKA MUJ'!K143+'ANALYTIKA MUJ'!K139+'ANALYTIKA MUJ'!K135)*-1</f>
        <v>14000</v>
      </c>
      <c r="P42" s="514">
        <f t="shared" ref="P42:P46" si="7">ROUND(SUM(N42),0)</f>
        <v>14000</v>
      </c>
      <c r="Q42" s="77" t="str">
        <f t="shared" si="0"/>
        <v xml:space="preserve">       8000</v>
      </c>
      <c r="R42" s="77" t="str">
        <f t="shared" si="1"/>
        <v xml:space="preserve">      14000</v>
      </c>
    </row>
    <row r="43" spans="1:18" ht="22.5" x14ac:dyDescent="0.2">
      <c r="A43" s="513" t="s">
        <v>3135</v>
      </c>
      <c r="B43" s="506" t="s">
        <v>919</v>
      </c>
      <c r="E43" s="16">
        <f>SUM('HL KNIHA VYPOC'!G157+'HL KNIHA VYPOC'!G158+'ANALYTIKA MUJ'!C92+'ANALYTIKA MUJ'!J149)*-1</f>
        <v>0</v>
      </c>
      <c r="G43" s="514">
        <f t="shared" si="5"/>
        <v>0</v>
      </c>
      <c r="N43" s="77">
        <f>SUM('HL KNIHA VYPOC'!K157+'HL KNIHA VYPOC'!K158+'ANALYTIKA MUJ'!D92+'ANALYTIKA MUJ'!K149)*-1</f>
        <v>0</v>
      </c>
      <c r="P43" s="514">
        <f t="shared" si="7"/>
        <v>0</v>
      </c>
      <c r="Q43" s="77" t="str">
        <f t="shared" si="0"/>
        <v xml:space="preserve">          0</v>
      </c>
      <c r="R43" s="77" t="str">
        <f t="shared" si="1"/>
        <v xml:space="preserve">          0</v>
      </c>
    </row>
    <row r="44" spans="1:18" ht="27.75" customHeight="1" x14ac:dyDescent="0.2">
      <c r="A44" s="513" t="s">
        <v>3136</v>
      </c>
      <c r="B44" s="506" t="s">
        <v>921</v>
      </c>
      <c r="D44" s="16"/>
      <c r="E44" s="511">
        <f>SUM('ANALYTIKA MUJ'!J78+'ANALYTIKA MUJ'!J82+'ANALYTIKA MUJ'!J86+'ANALYTIKA MUJ'!J90+'ANALYTIKA MUJ'!J94+'ANALYTIKA MUJ'!J98)*-1</f>
        <v>0</v>
      </c>
      <c r="G44" s="514">
        <f t="shared" si="5"/>
        <v>0</v>
      </c>
      <c r="N44" s="77">
        <f>SUM('ANALYTIKA MUJ'!K78+'ANALYTIKA MUJ'!K82+'ANALYTIKA MUJ'!K86+'ANALYTIKA MUJ'!K90+'ANALYTIKA MUJ'!K94+'ANALYTIKA MUJ'!K98)*-1</f>
        <v>0</v>
      </c>
      <c r="P44" s="514">
        <f t="shared" si="7"/>
        <v>0</v>
      </c>
      <c r="Q44" s="77" t="str">
        <f t="shared" si="0"/>
        <v xml:space="preserve">          0</v>
      </c>
      <c r="R44" s="77" t="str">
        <f t="shared" si="1"/>
        <v xml:space="preserve">          0</v>
      </c>
    </row>
    <row r="45" spans="1:18" ht="22.5" x14ac:dyDescent="0.2">
      <c r="A45" s="513" t="s">
        <v>3137</v>
      </c>
      <c r="B45" s="506" t="s">
        <v>1961</v>
      </c>
      <c r="D45" s="16"/>
      <c r="E45" s="16">
        <f>SUM('HL KNIHA VYPOC'!G177+'HL KNIHA VYPOC'!G187+'HL KNIHA VYPOC'!G194+'ANALYTIKA MUJ'!C123+'ANALYTIKA MUJ'!J150+'ANALYTIKA MUJ'!J144+'ANALYTIKA MUJ'!J131+'ANALYTIKA MUJ'!J123+'ANALYTIKA MUJ'!J102)*-1</f>
        <v>0</v>
      </c>
      <c r="G45" s="514">
        <f t="shared" si="5"/>
        <v>0</v>
      </c>
      <c r="N45" s="77">
        <f>SUM('HL KNIHA VYPOC'!K177+'HL KNIHA VYPOC'!K187+'HL KNIHA VYPOC'!K194+'ANALYTIKA MUJ'!D123+'ANALYTIKA MUJ'!K150+'ANALYTIKA MUJ'!K144+'ANALYTIKA MUJ'!K131+'ANALYTIKA MUJ'!K123+'ANALYTIKA MUJ'!K102)*-1</f>
        <v>0</v>
      </c>
      <c r="P45" s="514">
        <f t="shared" si="7"/>
        <v>0</v>
      </c>
      <c r="Q45" s="77" t="str">
        <f t="shared" si="0"/>
        <v xml:space="preserve">          0</v>
      </c>
      <c r="R45" s="77" t="str">
        <f t="shared" si="1"/>
        <v xml:space="preserve">          0</v>
      </c>
    </row>
    <row r="46" spans="1:18" x14ac:dyDescent="0.2">
      <c r="A46" s="77" t="s">
        <v>3138</v>
      </c>
      <c r="B46" s="506" t="s">
        <v>916</v>
      </c>
      <c r="D46" s="511"/>
      <c r="E46" s="511">
        <f>SUM('ANALYTIKA MUJ'!J127+'ANALYTIKA MUJ'!C111+'HL KNIHA VYPOC'!G121+'HL KNIHA VYPOC'!G122)*-1</f>
        <v>10000</v>
      </c>
      <c r="F46" s="16"/>
      <c r="G46" s="514">
        <f t="shared" si="5"/>
        <v>10000</v>
      </c>
      <c r="N46" s="77">
        <f>SUM('ANALYTIKA MUJ'!K127+'ANALYTIKA MUJ'!D111+'HL KNIHA VYPOC'!K121+'HL KNIHA VYPOC'!K122)*-1</f>
        <v>8000</v>
      </c>
      <c r="P46" s="514">
        <f t="shared" si="7"/>
        <v>8000</v>
      </c>
      <c r="Q46" s="77" t="str">
        <f t="shared" si="0"/>
        <v xml:space="preserve">      10000</v>
      </c>
      <c r="R46" s="77" t="str">
        <f t="shared" si="1"/>
        <v xml:space="preserve">       8000</v>
      </c>
    </row>
    <row r="47" spans="1:18" x14ac:dyDescent="0.2">
      <c r="A47" s="505" t="s">
        <v>3139</v>
      </c>
      <c r="B47" s="506" t="s">
        <v>330</v>
      </c>
      <c r="E47" s="522"/>
      <c r="G47" s="520">
        <f>SUM(G48:G49)</f>
        <v>0</v>
      </c>
      <c r="P47" s="520">
        <f>SUM(P48:P49)</f>
        <v>0</v>
      </c>
      <c r="Q47" s="77" t="str">
        <f t="shared" si="0"/>
        <v xml:space="preserve">          0</v>
      </c>
      <c r="R47" s="77" t="str">
        <f t="shared" si="1"/>
        <v xml:space="preserve">          0</v>
      </c>
    </row>
    <row r="48" spans="1:18" x14ac:dyDescent="0.2">
      <c r="A48" s="513" t="s">
        <v>3140</v>
      </c>
      <c r="B48" s="506" t="s">
        <v>333</v>
      </c>
      <c r="E48" s="16">
        <f>SUM('ANALYTIKA MUJ'!J118)*-1</f>
        <v>0</v>
      </c>
      <c r="G48" s="514">
        <f t="shared" si="5"/>
        <v>0</v>
      </c>
      <c r="N48" s="77">
        <f>SUM('ANALYTIKA MUJ'!K118)*-1</f>
        <v>0</v>
      </c>
      <c r="P48" s="514">
        <f t="shared" ref="P48:P49" si="8">ROUND(SUM(N48),0)</f>
        <v>0</v>
      </c>
      <c r="Q48" s="77" t="str">
        <f t="shared" si="0"/>
        <v xml:space="preserve">          0</v>
      </c>
      <c r="R48" s="77" t="str">
        <f t="shared" si="1"/>
        <v xml:space="preserve">          0</v>
      </c>
    </row>
    <row r="49" spans="1:18" x14ac:dyDescent="0.2">
      <c r="A49" s="77" t="s">
        <v>2022</v>
      </c>
      <c r="B49" s="506" t="s">
        <v>351</v>
      </c>
      <c r="D49" s="511"/>
      <c r="E49" s="511">
        <f>SUM('ANALYTIKA MUJ'!C80+'ANALYTIKA MUJ'!J119+'HL KNIHA VYPOC'!G117+'HL KNIHA VYPOC'!G118)*-1</f>
        <v>0</v>
      </c>
      <c r="F49" s="16"/>
      <c r="G49" s="514">
        <f t="shared" si="5"/>
        <v>0</v>
      </c>
      <c r="N49" s="77">
        <f>SUM('ANALYTIKA MUJ'!D80+'ANALYTIKA MUJ'!K119+'HL KNIHA VYPOC'!K117+'HL KNIHA VYPOC'!K118)*-1</f>
        <v>0</v>
      </c>
      <c r="P49" s="514">
        <f t="shared" si="8"/>
        <v>0</v>
      </c>
      <c r="Q49" s="77" t="str">
        <f t="shared" si="0"/>
        <v xml:space="preserve">          0</v>
      </c>
      <c r="R49" s="77" t="str">
        <f t="shared" si="1"/>
        <v xml:space="preserve">          0</v>
      </c>
    </row>
    <row r="50" spans="1:18" x14ac:dyDescent="0.2">
      <c r="Q50" s="77" t="str">
        <f t="shared" si="0"/>
        <v xml:space="preserve">           </v>
      </c>
      <c r="R50" s="77" t="str">
        <f t="shared" si="1"/>
        <v xml:space="preserve">           </v>
      </c>
    </row>
    <row r="51" spans="1:18" x14ac:dyDescent="0.2">
      <c r="A51" s="505" t="s">
        <v>3141</v>
      </c>
      <c r="B51" s="523" t="s">
        <v>934</v>
      </c>
      <c r="G51" s="524">
        <f>SUM(G52:G57)</f>
        <v>2000001</v>
      </c>
      <c r="P51" s="524">
        <f>SUM(P52:P57)</f>
        <v>46000</v>
      </c>
      <c r="Q51" s="77" t="str">
        <f t="shared" si="0"/>
        <v xml:space="preserve">    2000001</v>
      </c>
      <c r="R51" s="77" t="str">
        <f t="shared" si="1"/>
        <v xml:space="preserve">      46000</v>
      </c>
    </row>
    <row r="52" spans="1:18" x14ac:dyDescent="0.2">
      <c r="A52" s="77" t="s">
        <v>2059</v>
      </c>
      <c r="B52" s="523" t="s">
        <v>952</v>
      </c>
      <c r="G52" s="525">
        <f>ROUND(SUM('HL KNIHA VYPOC'!G354+'HL KNIHA VYPOC'!G356)*-1,0)</f>
        <v>0</v>
      </c>
      <c r="P52" s="525">
        <f>ROUND(SUM('HL KNIHA VYPOC'!K354+'HL KNIHA VYPOC'!K356)*-1,0)</f>
        <v>0</v>
      </c>
      <c r="Q52" s="77" t="str">
        <f t="shared" si="0"/>
        <v xml:space="preserve">          0</v>
      </c>
      <c r="R52" s="77" t="str">
        <f t="shared" si="1"/>
        <v xml:space="preserve">          0</v>
      </c>
    </row>
    <row r="53" spans="1:18" x14ac:dyDescent="0.2">
      <c r="A53" s="77" t="s">
        <v>3142</v>
      </c>
      <c r="B53" s="523" t="s">
        <v>970</v>
      </c>
      <c r="G53" s="525">
        <f>ROUND(SUM('HL KNIHA VYPOC'!G352+'HL KNIHA VYPOC'!G353+'HL KNIHA VYPOC'!G355+'HL KNIHA VYPOC'!G356)*-1,0)</f>
        <v>2000001</v>
      </c>
      <c r="P53" s="525">
        <f>ROUND(SUM('HL KNIHA VYPOC'!K352+'HL KNIHA VYPOC'!K353+'HL KNIHA VYPOC'!K355+'HL KNIHA VYPOC'!K356)*-1,0)</f>
        <v>46000</v>
      </c>
      <c r="Q53" s="77" t="str">
        <f t="shared" si="0"/>
        <v xml:space="preserve">    2000001</v>
      </c>
      <c r="R53" s="77" t="str">
        <f t="shared" si="1"/>
        <v xml:space="preserve">      46000</v>
      </c>
    </row>
    <row r="54" spans="1:18" x14ac:dyDescent="0.2">
      <c r="A54" s="77" t="s">
        <v>3143</v>
      </c>
      <c r="B54" s="523" t="s">
        <v>976</v>
      </c>
      <c r="G54" s="525">
        <f>ROUND(SUM('HL KNIHA VYPOC'!G357)*-1,0)</f>
        <v>0</v>
      </c>
      <c r="P54" s="525">
        <f>ROUND(SUM('HL KNIHA VYPOC'!K357)*-1,0)</f>
        <v>0</v>
      </c>
      <c r="Q54" s="77" t="str">
        <f t="shared" si="0"/>
        <v xml:space="preserve">          0</v>
      </c>
      <c r="R54" s="77" t="str">
        <f t="shared" si="1"/>
        <v xml:space="preserve">          0</v>
      </c>
    </row>
    <row r="55" spans="1:18" x14ac:dyDescent="0.2">
      <c r="A55" s="77" t="s">
        <v>2060</v>
      </c>
      <c r="B55" s="523" t="s">
        <v>986</v>
      </c>
      <c r="G55" s="525">
        <f>ROUND(SUM('HL KNIHA VYPOC'!G364)*-1,0)</f>
        <v>0</v>
      </c>
      <c r="P55" s="525">
        <f>ROUND(SUM('HL KNIHA VYPOC'!K364)*-1,0)</f>
        <v>0</v>
      </c>
      <c r="Q55" s="77" t="str">
        <f t="shared" si="0"/>
        <v xml:space="preserve">          0</v>
      </c>
      <c r="R55" s="77" t="str">
        <f t="shared" si="1"/>
        <v xml:space="preserve">          0</v>
      </c>
    </row>
    <row r="56" spans="1:18" ht="22.5" customHeight="1" x14ac:dyDescent="0.2">
      <c r="A56" s="513" t="s">
        <v>2061</v>
      </c>
      <c r="B56" s="523" t="s">
        <v>5</v>
      </c>
      <c r="G56" s="525">
        <f>ROUND(SUM('HL KNIHA VYPOC'!G373+'HL KNIHA VYPOC'!G374)*-1,0)</f>
        <v>0</v>
      </c>
      <c r="P56" s="525">
        <f>ROUND(SUM('HL KNIHA VYPOC'!K373+'HL KNIHA VYPOC'!K374)*-1,0)</f>
        <v>0</v>
      </c>
      <c r="Q56" s="77" t="str">
        <f t="shared" si="0"/>
        <v xml:space="preserve">          0</v>
      </c>
      <c r="R56" s="77" t="str">
        <f t="shared" si="1"/>
        <v xml:space="preserve">          0</v>
      </c>
    </row>
    <row r="57" spans="1:18" x14ac:dyDescent="0.2">
      <c r="A57" s="513" t="s">
        <v>3144</v>
      </c>
      <c r="B57" s="523" t="s">
        <v>21</v>
      </c>
      <c r="G57" s="525">
        <f>ROUND(SUM('HL KNIHA VYPOC'!G375+'HL KNIHA VYPOC'!G376+'HL KNIHA VYPOC'!G377+'HL KNIHA VYPOC'!G378)*-1,0)</f>
        <v>0</v>
      </c>
      <c r="P57" s="525">
        <f>ROUND(SUM('HL KNIHA VYPOC'!K375+'HL KNIHA VYPOC'!K376+'HL KNIHA VYPOC'!K377+'HL KNIHA VYPOC'!K378)*-1,0)</f>
        <v>0</v>
      </c>
      <c r="Q57" s="77" t="str">
        <f t="shared" si="0"/>
        <v xml:space="preserve">          0</v>
      </c>
      <c r="R57" s="77" t="str">
        <f t="shared" si="1"/>
        <v xml:space="preserve">          0</v>
      </c>
    </row>
    <row r="58" spans="1:18" x14ac:dyDescent="0.2">
      <c r="A58" s="505" t="s">
        <v>3145</v>
      </c>
      <c r="B58" s="523" t="s">
        <v>39</v>
      </c>
      <c r="G58" s="524">
        <f>SUM(G59:G67)</f>
        <v>35000</v>
      </c>
      <c r="P58" s="524">
        <f>SUM(P59:P67)</f>
        <v>60000</v>
      </c>
      <c r="Q58" s="526" t="str">
        <f>REPT(" ",11-LEN(G58))&amp;G58</f>
        <v xml:space="preserve">      35000</v>
      </c>
      <c r="R58" s="526" t="str">
        <f>REPT(" ",11-LEN(P58))&amp;P58</f>
        <v xml:space="preserve">      60000</v>
      </c>
    </row>
    <row r="59" spans="1:18" x14ac:dyDescent="0.2">
      <c r="A59" s="513" t="s">
        <v>3146</v>
      </c>
      <c r="B59" s="523" t="s">
        <v>922</v>
      </c>
      <c r="G59" s="525">
        <f>ROUND(SUM('HL KNIHA VYPOC'!G268+'HL KNIHA VYPOC'!G270+'ANALYTIKA MUJ'!C156),0)</f>
        <v>0</v>
      </c>
      <c r="P59" s="525">
        <f>ROUND(SUM('HL KNIHA VYPOC'!K268+'HL KNIHA VYPOC'!K270+'ANALYTIKA MUJ'!J156),0)</f>
        <v>0</v>
      </c>
      <c r="Q59" s="77" t="str">
        <f t="shared" si="0"/>
        <v xml:space="preserve">          0</v>
      </c>
      <c r="R59" s="77" t="str">
        <f t="shared" si="1"/>
        <v xml:space="preserve">          0</v>
      </c>
    </row>
    <row r="60" spans="1:18" ht="22.5" x14ac:dyDescent="0.2">
      <c r="A60" s="513" t="s">
        <v>3147</v>
      </c>
      <c r="B60" s="523" t="s">
        <v>795</v>
      </c>
      <c r="G60" s="525">
        <f>ROUND(SUM('HL KNIHA VYPOC'!G265+'HL KNIHA VYPOC'!G266+'HL KNIHA VYPOC'!G267+'ANALYTIKA MUJ'!C157),0)</f>
        <v>0</v>
      </c>
      <c r="P60" s="525">
        <f>ROUND(SUM('HL KNIHA VYPOC'!K265+'HL KNIHA VYPOC'!K266+'HL KNIHA VYPOC'!K267+'ANALYTIKA MUJ'!J157),0)</f>
        <v>0</v>
      </c>
      <c r="Q60" s="77" t="str">
        <f t="shared" si="0"/>
        <v xml:space="preserve">          0</v>
      </c>
      <c r="R60" s="77" t="str">
        <f t="shared" si="1"/>
        <v xml:space="preserve">          0</v>
      </c>
    </row>
    <row r="61" spans="1:18" x14ac:dyDescent="0.2">
      <c r="A61" s="513" t="s">
        <v>2062</v>
      </c>
      <c r="B61" s="523" t="s">
        <v>1023</v>
      </c>
      <c r="G61" s="525">
        <f>ROUND(SUM('HL KNIHA VYPOC'!G271),0)</f>
        <v>35000</v>
      </c>
      <c r="P61" s="525">
        <f>ROUND(SUM('HL KNIHA VYPOC'!K271),0)</f>
        <v>60000</v>
      </c>
      <c r="Q61" s="526" t="str">
        <f>REPT(" ",11-LEN(G61))&amp;G61</f>
        <v xml:space="preserve">      35000</v>
      </c>
      <c r="R61" s="526" t="str">
        <f>REPT(" ",11-LEN(P61))&amp;P61</f>
        <v xml:space="preserve">      60000</v>
      </c>
    </row>
    <row r="62" spans="1:18" x14ac:dyDescent="0.2">
      <c r="A62" s="513" t="s">
        <v>3148</v>
      </c>
      <c r="B62" s="523" t="s">
        <v>84</v>
      </c>
      <c r="G62" s="525">
        <f>ROUND(SUM('HL KNIHA VYPOC'!G278),0)</f>
        <v>0</v>
      </c>
      <c r="P62" s="525">
        <f>ROUND(SUM('HL KNIHA VYPOC'!K278),0)</f>
        <v>0</v>
      </c>
      <c r="Q62" s="77" t="str">
        <f t="shared" si="0"/>
        <v xml:space="preserve">          0</v>
      </c>
      <c r="R62" s="77" t="str">
        <f t="shared" si="1"/>
        <v xml:space="preserve">          0</v>
      </c>
    </row>
    <row r="63" spans="1:18" x14ac:dyDescent="0.2">
      <c r="A63" s="513" t="s">
        <v>2063</v>
      </c>
      <c r="B63" s="523" t="s">
        <v>94</v>
      </c>
      <c r="G63" s="525">
        <f>ROUND(SUM('HL KNIHA VYPOC'!G289),0)</f>
        <v>0</v>
      </c>
      <c r="P63" s="525">
        <f>ROUND(SUM('HL KNIHA VYPOC'!K289),0)</f>
        <v>0</v>
      </c>
      <c r="Q63" s="77" t="str">
        <f t="shared" si="0"/>
        <v xml:space="preserve">          0</v>
      </c>
      <c r="R63" s="77" t="str">
        <f t="shared" si="1"/>
        <v xml:space="preserve">          0</v>
      </c>
    </row>
    <row r="64" spans="1:18" ht="22.5" x14ac:dyDescent="0.2">
      <c r="A64" s="513" t="s">
        <v>3149</v>
      </c>
      <c r="B64" s="523" t="s">
        <v>796</v>
      </c>
      <c r="G64" s="525">
        <f>ROUND(SUM('HL KNIHA VYPOC'!G307+'HL KNIHA VYPOC'!G309),0)</f>
        <v>0</v>
      </c>
      <c r="P64" s="525">
        <f>ROUND(SUM('HL KNIHA VYPOC'!K307+'HL KNIHA VYPOC'!K309),0)</f>
        <v>0</v>
      </c>
      <c r="Q64" s="77" t="str">
        <f t="shared" si="0"/>
        <v xml:space="preserve">          0</v>
      </c>
      <c r="R64" s="77" t="str">
        <f t="shared" si="1"/>
        <v xml:space="preserve">          0</v>
      </c>
    </row>
    <row r="65" spans="1:18" ht="22.5" x14ac:dyDescent="0.2">
      <c r="A65" s="513" t="s">
        <v>2064</v>
      </c>
      <c r="B65" s="523" t="s">
        <v>923</v>
      </c>
      <c r="G65" s="525">
        <f>ROUND(SUM('HL KNIHA VYPOC'!G297+'HL KNIHA VYPOC'!G298),0)</f>
        <v>0</v>
      </c>
      <c r="P65" s="525">
        <f>ROUND(SUM('HL KNIHA VYPOC'!K297+'HL KNIHA VYPOC'!K298),0)</f>
        <v>0</v>
      </c>
      <c r="Q65" s="77" t="str">
        <f t="shared" si="0"/>
        <v xml:space="preserve">          0</v>
      </c>
      <c r="R65" s="77" t="str">
        <f t="shared" si="1"/>
        <v xml:space="preserve">          0</v>
      </c>
    </row>
    <row r="66" spans="1:18" x14ac:dyDescent="0.2">
      <c r="A66" s="513" t="s">
        <v>3150</v>
      </c>
      <c r="B66" s="523" t="s">
        <v>797</v>
      </c>
      <c r="G66" s="525">
        <f>ROUND(SUM('HL KNIHA VYPOC'!G303),0)</f>
        <v>0</v>
      </c>
      <c r="P66" s="525">
        <f>ROUND(SUM('HL KNIHA VYPOC'!K303),0)</f>
        <v>0</v>
      </c>
      <c r="Q66" s="77" t="str">
        <f t="shared" si="0"/>
        <v xml:space="preserve">          0</v>
      </c>
      <c r="R66" s="77" t="str">
        <f t="shared" si="1"/>
        <v xml:space="preserve">          0</v>
      </c>
    </row>
    <row r="67" spans="1:18" ht="22.5" x14ac:dyDescent="0.2">
      <c r="A67" s="513" t="s">
        <v>3151</v>
      </c>
      <c r="B67" s="523" t="s">
        <v>798</v>
      </c>
      <c r="G67" s="525">
        <f>ROUND(SUM('HL KNIHA VYPOC'!G299+'HL KNIHA VYPOC'!G300+'HL KNIHA VYPOC'!G301+'HL KNIHA VYPOC'!G302+'HL KNIHA VYPOC'!G304+'HL KNIHA VYPOC'!G305+'HL KNIHA VYPOC'!G310+'HL KNIHA VYPOC'!G311+'HL KNIHA VYPOC'!G346),0)</f>
        <v>0</v>
      </c>
      <c r="P67" s="525">
        <f>ROUND(SUM('HL KNIHA VYPOC'!K299+'HL KNIHA VYPOC'!K300+'HL KNIHA VYPOC'!K301+'HL KNIHA VYPOC'!K302+'HL KNIHA VYPOC'!K304+'HL KNIHA VYPOC'!K305+'HL KNIHA VYPOC'!K310+'HL KNIHA VYPOC'!K311+'HL KNIHA VYPOC'!K346),0)</f>
        <v>0</v>
      </c>
      <c r="Q67" s="77" t="str">
        <f t="shared" ref="Q67:Q88" si="9">REPT(" ",11-LEN(G67))&amp;G67</f>
        <v xml:space="preserve">          0</v>
      </c>
      <c r="R67" s="77" t="str">
        <f t="shared" ref="R67:R88" si="10">REPT(" ",11-LEN(P67))&amp;P67</f>
        <v xml:space="preserve">          0</v>
      </c>
    </row>
    <row r="68" spans="1:18" ht="23.25" customHeight="1" x14ac:dyDescent="0.2">
      <c r="A68" s="505" t="s">
        <v>3152</v>
      </c>
      <c r="B68" s="523" t="s">
        <v>799</v>
      </c>
      <c r="G68" s="527">
        <f>SUM(G51-G58)</f>
        <v>1965001</v>
      </c>
      <c r="P68" s="527">
        <f>SUM(P51-P58)</f>
        <v>-14000</v>
      </c>
      <c r="Q68" s="77" t="str">
        <f>REPT(" ",11-LEN(G68))&amp;G68</f>
        <v xml:space="preserve">    1965001</v>
      </c>
      <c r="R68" s="526" t="str">
        <f>REPT(" ",11-LEN(P68))&amp;P68</f>
        <v xml:space="preserve">     -14000</v>
      </c>
    </row>
    <row r="69" spans="1:18" ht="12" customHeight="1" x14ac:dyDescent="0.2">
      <c r="A69" s="505" t="s">
        <v>3153</v>
      </c>
      <c r="B69" s="523" t="s">
        <v>102</v>
      </c>
      <c r="G69" s="524">
        <f>SUM(G52-G59)+(G53+G54+G55)-(G60+G61)</f>
        <v>1965001</v>
      </c>
      <c r="P69" s="524">
        <f>SUM(P52-P59)+(P53+P54+P55)-(P60+P61)</f>
        <v>-14000</v>
      </c>
      <c r="Q69" s="77" t="str">
        <f>REPT(" ",11-LEN(G69))&amp;G69</f>
        <v xml:space="preserve">    1965001</v>
      </c>
      <c r="R69" s="526" t="str">
        <f>REPT(" ",11-LEN(P69))&amp;P69</f>
        <v xml:space="preserve">     -14000</v>
      </c>
    </row>
    <row r="70" spans="1:18" x14ac:dyDescent="0.2">
      <c r="A70" s="505" t="s">
        <v>3154</v>
      </c>
      <c r="B70" s="523" t="s">
        <v>800</v>
      </c>
      <c r="G70" s="524">
        <f>SUM(G71:G76)</f>
        <v>0</v>
      </c>
      <c r="P70" s="524">
        <f>SUM(P71:P76)</f>
        <v>0</v>
      </c>
      <c r="Q70" s="77" t="str">
        <f t="shared" si="9"/>
        <v xml:space="preserve">          0</v>
      </c>
      <c r="R70" s="77" t="str">
        <f t="shared" si="10"/>
        <v xml:space="preserve">          0</v>
      </c>
    </row>
    <row r="71" spans="1:18" x14ac:dyDescent="0.2">
      <c r="A71" s="513" t="s">
        <v>2065</v>
      </c>
      <c r="B71" s="523" t="s">
        <v>117</v>
      </c>
      <c r="G71" s="525">
        <f>ROUND(SUM('HL KNIHA VYPOC'!G390)*-1,0)</f>
        <v>0</v>
      </c>
      <c r="P71" s="525">
        <f>ROUND(SUM('HL KNIHA VYPOC'!K390)*-1,0)</f>
        <v>0</v>
      </c>
      <c r="Q71" s="77" t="str">
        <f t="shared" si="9"/>
        <v xml:space="preserve">          0</v>
      </c>
      <c r="R71" s="77" t="str">
        <f t="shared" si="10"/>
        <v xml:space="preserve">          0</v>
      </c>
    </row>
    <row r="72" spans="1:18" x14ac:dyDescent="0.2">
      <c r="A72" s="513" t="s">
        <v>3155</v>
      </c>
      <c r="B72" s="523" t="s">
        <v>914</v>
      </c>
      <c r="G72" s="525">
        <f>ROUND(SUM('HL KNIHA VYPOC'!G394)*-1,0)</f>
        <v>0</v>
      </c>
      <c r="P72" s="525">
        <f>ROUND(SUM('HL KNIHA VYPOC'!K394)*-1,0)</f>
        <v>0</v>
      </c>
      <c r="Q72" s="77" t="str">
        <f t="shared" si="9"/>
        <v xml:space="preserve">          0</v>
      </c>
      <c r="R72" s="77" t="str">
        <f t="shared" si="10"/>
        <v xml:space="preserve">          0</v>
      </c>
    </row>
    <row r="73" spans="1:18" x14ac:dyDescent="0.2">
      <c r="A73" s="513" t="s">
        <v>3156</v>
      </c>
      <c r="B73" s="523" t="s">
        <v>915</v>
      </c>
      <c r="G73" s="525">
        <f>ROUND(SUM('HL KNIHA VYPOC'!G395)*-1,0)</f>
        <v>0</v>
      </c>
      <c r="P73" s="525">
        <f>ROUND(SUM('HL KNIHA VYPOC'!K395)*-1,0)</f>
        <v>0</v>
      </c>
      <c r="Q73" s="77" t="str">
        <f t="shared" si="9"/>
        <v xml:space="preserve">          0</v>
      </c>
      <c r="R73" s="77" t="str">
        <f t="shared" si="10"/>
        <v xml:space="preserve">          0</v>
      </c>
    </row>
    <row r="74" spans="1:18" x14ac:dyDescent="0.2">
      <c r="A74" s="513" t="s">
        <v>3157</v>
      </c>
      <c r="B74" s="523" t="s">
        <v>134</v>
      </c>
      <c r="G74" s="525">
        <f>ROUND(SUM('HL KNIHA VYPOC'!G391)*-1,0)</f>
        <v>0</v>
      </c>
      <c r="P74" s="525">
        <f>ROUND(SUM('HL KNIHA VYPOC'!K391)*-1,0)</f>
        <v>0</v>
      </c>
      <c r="Q74" s="77" t="str">
        <f t="shared" si="9"/>
        <v xml:space="preserve">          0</v>
      </c>
      <c r="R74" s="77" t="str">
        <f t="shared" si="10"/>
        <v xml:space="preserve">          0</v>
      </c>
    </row>
    <row r="75" spans="1:18" x14ac:dyDescent="0.2">
      <c r="A75" s="513" t="s">
        <v>2066</v>
      </c>
      <c r="B75" s="523" t="s">
        <v>140</v>
      </c>
      <c r="G75" s="525">
        <f>ROUND(SUM('HL KNIHA VYPOC'!G392)*-1,0)</f>
        <v>0</v>
      </c>
      <c r="P75" s="525">
        <f>ROUND(SUM('HL KNIHA VYPOC'!K392)*-1,0)</f>
        <v>0</v>
      </c>
      <c r="Q75" s="77" t="str">
        <f t="shared" si="9"/>
        <v xml:space="preserve">          0</v>
      </c>
      <c r="R75" s="77" t="str">
        <f t="shared" si="10"/>
        <v xml:space="preserve">          0</v>
      </c>
    </row>
    <row r="76" spans="1:18" x14ac:dyDescent="0.2">
      <c r="A76" s="513" t="s">
        <v>3158</v>
      </c>
      <c r="B76" s="523" t="s">
        <v>920</v>
      </c>
      <c r="G76" s="525">
        <f>ROUND(SUM('HL KNIHA VYPOC'!G397+'HL KNIHA VYPOC'!G413)*-1,0)</f>
        <v>0</v>
      </c>
      <c r="P76" s="525">
        <f>ROUND(SUM('HL KNIHA VYPOC'!K397+'HL KNIHA VYPOC'!K413)*-1,0)</f>
        <v>0</v>
      </c>
      <c r="Q76" s="77" t="str">
        <f t="shared" si="9"/>
        <v xml:space="preserve">          0</v>
      </c>
      <c r="R76" s="77" t="str">
        <f t="shared" si="10"/>
        <v xml:space="preserve">          0</v>
      </c>
    </row>
    <row r="77" spans="1:18" x14ac:dyDescent="0.2">
      <c r="A77" s="505" t="s">
        <v>3159</v>
      </c>
      <c r="B77" s="523" t="s">
        <v>925</v>
      </c>
      <c r="G77" s="524">
        <f>SUM(G78:G83)</f>
        <v>0</v>
      </c>
      <c r="P77" s="524">
        <f>SUM(P78:P83)</f>
        <v>0</v>
      </c>
      <c r="Q77" s="77" t="str">
        <f t="shared" si="9"/>
        <v xml:space="preserve">          0</v>
      </c>
      <c r="R77" s="77" t="str">
        <f t="shared" si="10"/>
        <v xml:space="preserve">          0</v>
      </c>
    </row>
    <row r="78" spans="1:18" x14ac:dyDescent="0.2">
      <c r="A78" s="513" t="s">
        <v>2067</v>
      </c>
      <c r="B78" s="523" t="s">
        <v>801</v>
      </c>
      <c r="G78" s="525">
        <f>ROUND(SUM('HL KNIHA VYPOC'!G317),0)</f>
        <v>0</v>
      </c>
      <c r="P78" s="525">
        <f>ROUND(SUM('HL KNIHA VYPOC'!K317),0)</f>
        <v>0</v>
      </c>
      <c r="Q78" s="77" t="str">
        <f t="shared" si="9"/>
        <v xml:space="preserve">          0</v>
      </c>
      <c r="R78" s="77" t="str">
        <f t="shared" si="10"/>
        <v xml:space="preserve">          0</v>
      </c>
    </row>
    <row r="79" spans="1:18" x14ac:dyDescent="0.2">
      <c r="A79" s="513" t="s">
        <v>2068</v>
      </c>
      <c r="B79" s="523" t="s">
        <v>159</v>
      </c>
      <c r="G79" s="525">
        <f>ROUND(SUM('HL KNIHA VYPOC'!G322),0)</f>
        <v>0</v>
      </c>
      <c r="P79" s="525">
        <f>ROUND(SUM('HL KNIHA VYPOC'!K322),0)</f>
        <v>0</v>
      </c>
      <c r="Q79" s="77" t="str">
        <f t="shared" si="9"/>
        <v xml:space="preserve">          0</v>
      </c>
      <c r="R79" s="77" t="str">
        <f t="shared" si="10"/>
        <v xml:space="preserve">          0</v>
      </c>
    </row>
    <row r="80" spans="1:18" ht="28.5" customHeight="1" x14ac:dyDescent="0.2">
      <c r="A80" s="513" t="s">
        <v>3160</v>
      </c>
      <c r="B80" s="523" t="s">
        <v>1964</v>
      </c>
      <c r="G80" s="525">
        <f>ROUND(SUM('HL KNIHA VYPOC'!G321),0)</f>
        <v>0</v>
      </c>
      <c r="P80" s="525">
        <f>ROUND(SUM('HL KNIHA VYPOC'!K321),0)</f>
        <v>0</v>
      </c>
      <c r="Q80" s="77" t="str">
        <f t="shared" si="9"/>
        <v xml:space="preserve">          0</v>
      </c>
      <c r="R80" s="77" t="str">
        <f t="shared" si="10"/>
        <v xml:space="preserve">          0</v>
      </c>
    </row>
    <row r="81" spans="1:18" x14ac:dyDescent="0.2">
      <c r="A81" s="513" t="s">
        <v>3161</v>
      </c>
      <c r="B81" s="523" t="s">
        <v>928</v>
      </c>
      <c r="G81" s="525">
        <f>ROUND(SUM('HL KNIHA VYPOC'!G318),0)</f>
        <v>0</v>
      </c>
      <c r="P81" s="525">
        <f>ROUND(SUM('HL KNIHA VYPOC'!K318),0)</f>
        <v>0</v>
      </c>
      <c r="Q81" s="77" t="str">
        <f t="shared" si="9"/>
        <v xml:space="preserve">          0</v>
      </c>
      <c r="R81" s="77" t="str">
        <f t="shared" si="10"/>
        <v xml:space="preserve">          0</v>
      </c>
    </row>
    <row r="82" spans="1:18" x14ac:dyDescent="0.2">
      <c r="A82" s="513" t="s">
        <v>2069</v>
      </c>
      <c r="B82" s="523" t="s">
        <v>917</v>
      </c>
      <c r="G82" s="525">
        <f>ROUND(SUM('HL KNIHA VYPOC'!G319),0)</f>
        <v>0</v>
      </c>
      <c r="P82" s="525">
        <f>ROUND(SUM('HL KNIHA VYPOC'!K319),0)</f>
        <v>0</v>
      </c>
      <c r="Q82" s="77" t="str">
        <f t="shared" si="9"/>
        <v xml:space="preserve">          0</v>
      </c>
      <c r="R82" s="77" t="str">
        <f t="shared" si="10"/>
        <v xml:space="preserve">          0</v>
      </c>
    </row>
    <row r="83" spans="1:18" x14ac:dyDescent="0.2">
      <c r="A83" s="513" t="s">
        <v>3162</v>
      </c>
      <c r="B83" s="523" t="s">
        <v>918</v>
      </c>
      <c r="G83" s="525">
        <f>ROUND(SUM('HL KNIHA VYPOC'!G324+'HL KNIHA VYPOC'!G325+'HL KNIHA VYPOC'!G347),0)</f>
        <v>0</v>
      </c>
      <c r="P83" s="525">
        <f>ROUND(SUM('HL KNIHA VYPOC'!K324+'HL KNIHA VYPOC'!K325+'HL KNIHA VYPOC'!K347),0)</f>
        <v>0</v>
      </c>
      <c r="Q83" s="77" t="str">
        <f t="shared" si="9"/>
        <v xml:space="preserve">          0</v>
      </c>
      <c r="R83" s="77" t="str">
        <f t="shared" si="10"/>
        <v xml:space="preserve">          0</v>
      </c>
    </row>
    <row r="84" spans="1:18" x14ac:dyDescent="0.2">
      <c r="A84" s="505" t="s">
        <v>3163</v>
      </c>
      <c r="B84" s="523" t="s">
        <v>927</v>
      </c>
      <c r="G84" s="527">
        <f>SUM(G70-G77)</f>
        <v>0</v>
      </c>
      <c r="P84" s="527">
        <f>SUM(P70-P77)</f>
        <v>0</v>
      </c>
      <c r="Q84" s="77" t="str">
        <f t="shared" si="9"/>
        <v xml:space="preserve">          0</v>
      </c>
      <c r="R84" s="77" t="str">
        <f t="shared" si="10"/>
        <v xml:space="preserve">          0</v>
      </c>
    </row>
    <row r="85" spans="1:18" x14ac:dyDescent="0.2">
      <c r="A85" s="505" t="s">
        <v>3164</v>
      </c>
      <c r="B85" s="523" t="s">
        <v>926</v>
      </c>
      <c r="G85" s="524">
        <f>SUM(G68+G84)</f>
        <v>1965001</v>
      </c>
      <c r="P85" s="524">
        <f>SUM(P68+P84)</f>
        <v>-14000</v>
      </c>
      <c r="Q85" s="526" t="str">
        <f>REPT(" ",11-LEN(G85))&amp;G85</f>
        <v xml:space="preserve">    1965001</v>
      </c>
      <c r="R85" s="526" t="str">
        <f>REPT(" ",11-LEN(P85))&amp;P85</f>
        <v xml:space="preserve">     -14000</v>
      </c>
    </row>
    <row r="86" spans="1:18" x14ac:dyDescent="0.2">
      <c r="A86" s="77" t="s">
        <v>3165</v>
      </c>
      <c r="B86" s="523" t="s">
        <v>924</v>
      </c>
      <c r="G86" s="525">
        <f>ROUND(SUM('HL KNIHA VYPOC'!G340:G344),0)</f>
        <v>0</v>
      </c>
      <c r="P86" s="525">
        <f>ROUND(SUM('HL KNIHA VYPOC'!K340:N344),0)</f>
        <v>0</v>
      </c>
      <c r="Q86" s="77" t="str">
        <f t="shared" si="9"/>
        <v xml:space="preserve">          0</v>
      </c>
      <c r="R86" s="77" t="str">
        <f t="shared" si="10"/>
        <v xml:space="preserve">          0</v>
      </c>
    </row>
    <row r="87" spans="1:18" x14ac:dyDescent="0.2">
      <c r="A87" s="505" t="s">
        <v>3166</v>
      </c>
      <c r="B87" s="523" t="s">
        <v>912</v>
      </c>
      <c r="G87" s="527">
        <f>SUM(G85-G86)</f>
        <v>1965001</v>
      </c>
      <c r="P87" s="527">
        <f>SUM(P85-P86)</f>
        <v>-14000</v>
      </c>
      <c r="Q87" s="526" t="str">
        <f>REPT(" ",11-LEN(G87))&amp;G87</f>
        <v xml:space="preserve">    1965001</v>
      </c>
      <c r="R87" s="526" t="str">
        <f>REPT(" ",11-LEN(P87))&amp;P87</f>
        <v xml:space="preserve">     -14000</v>
      </c>
    </row>
    <row r="88" spans="1:18" x14ac:dyDescent="0.2">
      <c r="A88" s="77" t="s">
        <v>3167</v>
      </c>
      <c r="B88" s="523" t="s">
        <v>913</v>
      </c>
      <c r="G88" s="525">
        <f>ROUND(SUM('HL KNIHA VYPOC'!G345),0)</f>
        <v>0</v>
      </c>
      <c r="P88" s="525">
        <f>ROUND(SUM('HL KNIHA VYPOC'!K345),0)</f>
        <v>0</v>
      </c>
      <c r="Q88" s="77" t="str">
        <f t="shared" si="9"/>
        <v xml:space="preserve">          0</v>
      </c>
      <c r="R88" s="77" t="str">
        <f t="shared" si="10"/>
        <v xml:space="preserve">          0</v>
      </c>
    </row>
    <row r="89" spans="1:18" ht="21" customHeight="1" x14ac:dyDescent="0.2">
      <c r="A89" s="505" t="s">
        <v>3168</v>
      </c>
      <c r="B89" s="523" t="s">
        <v>276</v>
      </c>
      <c r="E89" s="511">
        <f>SUM(G89-G35)</f>
        <v>0</v>
      </c>
      <c r="G89" s="528">
        <f>SUM(G87-G88)</f>
        <v>1965001</v>
      </c>
      <c r="N89" s="511">
        <f>SUM(P89-P35)</f>
        <v>0</v>
      </c>
      <c r="P89" s="528">
        <f>SUM(P87-P88)</f>
        <v>-14000</v>
      </c>
      <c r="Q89" s="526" t="str">
        <f>REPT(" ",11-LEN(G89))&amp;G89</f>
        <v xml:space="preserve">    1965001</v>
      </c>
      <c r="R89" s="526" t="str">
        <f>REPT(" ",11-LEN(P89))&amp;P89</f>
        <v xml:space="preserve">     -14000</v>
      </c>
    </row>
    <row r="149" spans="2:2" ht="12.75" x14ac:dyDescent="0.2">
      <c r="B149" s="6" t="s">
        <v>1877</v>
      </c>
    </row>
    <row r="150" spans="2:2" ht="12.75" x14ac:dyDescent="0.2">
      <c r="B150" s="6"/>
    </row>
    <row r="151" spans="2:2" ht="12.75" x14ac:dyDescent="0.2">
      <c r="B151" s="6"/>
    </row>
    <row r="152" spans="2:2" ht="12.75" x14ac:dyDescent="0.2">
      <c r="B152" s="6"/>
    </row>
    <row r="153" spans="2:2" ht="12.75" x14ac:dyDescent="0.2">
      <c r="B153" s="6"/>
    </row>
    <row r="154" spans="2:2" ht="12.75" x14ac:dyDescent="0.2">
      <c r="B154" s="6"/>
    </row>
    <row r="155" spans="2:2" ht="12.75" x14ac:dyDescent="0.2">
      <c r="B155" s="6"/>
    </row>
    <row r="156" spans="2:2" ht="12.75" x14ac:dyDescent="0.2">
      <c r="B156" s="6"/>
    </row>
    <row r="157" spans="2:2" ht="12.75" x14ac:dyDescent="0.2">
      <c r="B157" s="6"/>
    </row>
    <row r="158" spans="2:2" ht="12.75" x14ac:dyDescent="0.2">
      <c r="B158" s="6"/>
    </row>
    <row r="159" spans="2:2" ht="12.75" x14ac:dyDescent="0.2">
      <c r="B159" s="6"/>
    </row>
    <row r="160" spans="2:2" ht="12.75" x14ac:dyDescent="0.2">
      <c r="B160" s="6"/>
    </row>
    <row r="161" spans="2:2" ht="12.75" x14ac:dyDescent="0.2">
      <c r="B161" s="6"/>
    </row>
    <row r="162" spans="2:2" ht="12.75" x14ac:dyDescent="0.2">
      <c r="B162" s="6"/>
    </row>
    <row r="163" spans="2:2" ht="12.75" x14ac:dyDescent="0.2">
      <c r="B163" s="6"/>
    </row>
    <row r="164" spans="2:2" ht="12.75" x14ac:dyDescent="0.2">
      <c r="B164" s="6"/>
    </row>
    <row r="165" spans="2:2" ht="12.75" x14ac:dyDescent="0.2">
      <c r="B165" s="6"/>
    </row>
    <row r="166" spans="2:2" ht="12.75" x14ac:dyDescent="0.2">
      <c r="B166" s="6"/>
    </row>
    <row r="167" spans="2:2" ht="12.75" x14ac:dyDescent="0.2">
      <c r="B167" s="6"/>
    </row>
    <row r="168" spans="2:2" ht="12.75" x14ac:dyDescent="0.2">
      <c r="B168" s="6"/>
    </row>
    <row r="169" spans="2:2" ht="12.75" x14ac:dyDescent="0.2">
      <c r="B169" s="6"/>
    </row>
    <row r="170" spans="2:2" ht="12.75" x14ac:dyDescent="0.2">
      <c r="B170" s="6"/>
    </row>
    <row r="171" spans="2:2" ht="12.75" x14ac:dyDescent="0.2">
      <c r="B171" s="6"/>
    </row>
    <row r="172" spans="2:2" ht="12.75" x14ac:dyDescent="0.2">
      <c r="B172" s="6"/>
    </row>
    <row r="173" spans="2:2" ht="12.75" x14ac:dyDescent="0.2">
      <c r="B173" s="6"/>
    </row>
    <row r="174" spans="2:2" ht="12.75" x14ac:dyDescent="0.2">
      <c r="B174" s="6"/>
    </row>
    <row r="175" spans="2:2" ht="12.75" x14ac:dyDescent="0.2">
      <c r="B175" s="6"/>
    </row>
    <row r="176" spans="2:2" ht="12.75" x14ac:dyDescent="0.2">
      <c r="B176" s="6"/>
    </row>
    <row r="177" spans="2:2" ht="12.75" x14ac:dyDescent="0.2">
      <c r="B177" s="6"/>
    </row>
    <row r="178" spans="2:2" ht="12.75" x14ac:dyDescent="0.2">
      <c r="B178" s="6"/>
    </row>
    <row r="179" spans="2:2" ht="12.75" x14ac:dyDescent="0.2">
      <c r="B179" s="6"/>
    </row>
    <row r="180" spans="2:2" ht="12.75" x14ac:dyDescent="0.2">
      <c r="B180" s="6"/>
    </row>
    <row r="181" spans="2:2" ht="12.75" x14ac:dyDescent="0.2">
      <c r="B181" s="6"/>
    </row>
    <row r="182" spans="2:2" ht="12.75" x14ac:dyDescent="0.2">
      <c r="B182" s="6"/>
    </row>
    <row r="183" spans="2:2" ht="12.75" x14ac:dyDescent="0.2">
      <c r="B183" s="6"/>
    </row>
    <row r="184" spans="2:2" ht="12.75" x14ac:dyDescent="0.2">
      <c r="B184" s="6"/>
    </row>
    <row r="185" spans="2:2" ht="12.75" x14ac:dyDescent="0.2">
      <c r="B185" s="6"/>
    </row>
    <row r="186" spans="2:2" ht="12.75" x14ac:dyDescent="0.2">
      <c r="B186" s="6"/>
    </row>
    <row r="187" spans="2:2" ht="12.75" x14ac:dyDescent="0.2">
      <c r="B187" s="6"/>
    </row>
    <row r="188" spans="2:2" ht="12.75" x14ac:dyDescent="0.2">
      <c r="B188" s="6"/>
    </row>
    <row r="189" spans="2:2" ht="12.75" x14ac:dyDescent="0.2">
      <c r="B189" s="6"/>
    </row>
    <row r="190" spans="2:2" ht="12.75" x14ac:dyDescent="0.2">
      <c r="B190" s="6"/>
    </row>
    <row r="191" spans="2:2" ht="12.75" x14ac:dyDescent="0.2">
      <c r="B191" s="6"/>
    </row>
    <row r="192" spans="2:2" ht="12.75" x14ac:dyDescent="0.2">
      <c r="B192" s="6"/>
    </row>
    <row r="193" spans="2:2" ht="12.75" x14ac:dyDescent="0.2">
      <c r="B193" s="6"/>
    </row>
    <row r="194" spans="2:2" ht="12.75" x14ac:dyDescent="0.2">
      <c r="B194" s="6"/>
    </row>
    <row r="195" spans="2:2" ht="12.75" x14ac:dyDescent="0.2">
      <c r="B195" s="6"/>
    </row>
    <row r="196" spans="2:2" ht="12.75" x14ac:dyDescent="0.2">
      <c r="B196" s="6"/>
    </row>
    <row r="197" spans="2:2" ht="12.75" x14ac:dyDescent="0.2">
      <c r="B197" s="6"/>
    </row>
    <row r="198" spans="2:2" ht="12.75" x14ac:dyDescent="0.2">
      <c r="B198" s="6"/>
    </row>
    <row r="199" spans="2:2" ht="12.75" x14ac:dyDescent="0.2">
      <c r="B199" s="6"/>
    </row>
    <row r="200" spans="2:2" ht="12.75" x14ac:dyDescent="0.2">
      <c r="B200" s="6"/>
    </row>
    <row r="201" spans="2:2" ht="12.75" x14ac:dyDescent="0.2">
      <c r="B201" s="6"/>
    </row>
    <row r="202" spans="2:2" ht="12.75" x14ac:dyDescent="0.2">
      <c r="B202" s="6"/>
    </row>
    <row r="203" spans="2:2" ht="12.75" x14ac:dyDescent="0.2">
      <c r="B203" s="6"/>
    </row>
    <row r="204" spans="2:2" ht="12.75" x14ac:dyDescent="0.2">
      <c r="B204" s="6"/>
    </row>
    <row r="205" spans="2:2" ht="12.75" x14ac:dyDescent="0.2">
      <c r="B205" s="6"/>
    </row>
    <row r="206" spans="2:2" ht="12.75" x14ac:dyDescent="0.2">
      <c r="B206" s="6"/>
    </row>
    <row r="207" spans="2:2" ht="12.75" x14ac:dyDescent="0.2">
      <c r="B207" s="6"/>
    </row>
    <row r="208" spans="2:2" ht="12.75" x14ac:dyDescent="0.2">
      <c r="B208" s="6"/>
    </row>
    <row r="209" spans="2:2" ht="12.75" x14ac:dyDescent="0.2">
      <c r="B209" s="6"/>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10" workbookViewId="0">
      <selection activeCell="EH7" sqref="EH7:EM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3169</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536"/>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50" t="s">
        <v>842</v>
      </c>
      <c r="BP2" s="1251"/>
      <c r="BQ2" s="1251"/>
      <c r="BR2" s="1251"/>
      <c r="BS2" s="1251"/>
      <c r="BT2" s="1251"/>
      <c r="BU2" s="1251"/>
      <c r="BV2" s="1251"/>
      <c r="BW2" s="1251"/>
      <c r="BX2" s="1251"/>
      <c r="BY2" s="1251"/>
      <c r="BZ2" s="1251"/>
      <c r="CA2" s="1251"/>
      <c r="CB2" s="1248">
        <f>'Poznamky DU MUJ'!$AD$2</f>
        <v>0</v>
      </c>
      <c r="CC2" s="1249"/>
      <c r="CD2" s="1249"/>
      <c r="CE2" s="1249"/>
      <c r="CF2" s="1249"/>
      <c r="CG2" s="1249"/>
      <c r="CH2" s="1249"/>
      <c r="CI2" s="1249"/>
      <c r="CJ2" s="1249"/>
      <c r="CK2" s="1249"/>
      <c r="CL2" s="1249"/>
      <c r="CM2" s="1249"/>
      <c r="CN2" s="1249"/>
      <c r="CO2" s="1249"/>
      <c r="CP2" s="1249"/>
      <c r="CQ2" s="1249"/>
      <c r="CR2" s="1249"/>
      <c r="CS2" s="1249"/>
      <c r="CT2" s="1249"/>
      <c r="CU2" s="1249"/>
      <c r="CV2" s="1249"/>
      <c r="CW2" s="1249"/>
      <c r="CX2" s="1249"/>
      <c r="CY2" s="1249"/>
      <c r="CZ2" s="1249"/>
      <c r="DA2" s="1249"/>
      <c r="DB2" s="1249"/>
      <c r="DC2" s="1249"/>
      <c r="DD2" s="1249"/>
      <c r="DE2" s="1249"/>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537"/>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538" t="s">
        <v>2838</v>
      </c>
      <c r="C5" s="1538"/>
      <c r="D5" s="1538"/>
      <c r="E5" s="1538"/>
      <c r="F5" s="1538"/>
      <c r="G5" s="1538"/>
      <c r="H5" s="1538"/>
      <c r="I5" s="1538"/>
      <c r="J5" s="1538"/>
      <c r="K5" s="1538"/>
      <c r="L5" s="1456" t="s">
        <v>2830</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
        <v>2839</v>
      </c>
      <c r="BX5" s="1457"/>
      <c r="BY5" s="1457"/>
      <c r="BZ5" s="1457"/>
      <c r="CA5" s="1457"/>
      <c r="CB5" s="1457"/>
      <c r="CC5" s="1457"/>
      <c r="CD5" s="1457"/>
      <c r="CE5" s="1539"/>
      <c r="CF5" s="1540"/>
      <c r="CG5" s="1540"/>
      <c r="CH5" s="1540"/>
      <c r="CI5" s="1540"/>
      <c r="CJ5" s="1540"/>
      <c r="CK5" s="1540"/>
      <c r="CL5" s="1540"/>
      <c r="CM5" s="1540"/>
      <c r="CN5" s="1540"/>
      <c r="CO5" s="1540"/>
      <c r="CP5" s="1540"/>
      <c r="CQ5" s="1540"/>
      <c r="CR5" s="1540"/>
      <c r="CS5" s="1540"/>
      <c r="CT5" s="1540"/>
      <c r="CU5" s="1540"/>
      <c r="CV5" s="1540"/>
      <c r="CW5" s="1540"/>
      <c r="CX5" s="1540"/>
      <c r="CY5" s="1540"/>
      <c r="CZ5" s="1540"/>
      <c r="DA5" s="1540"/>
      <c r="DB5" s="1540"/>
      <c r="DC5" s="1540"/>
      <c r="DD5" s="1540"/>
      <c r="DE5" s="1540"/>
      <c r="DF5" s="1540"/>
      <c r="DG5" s="1540"/>
      <c r="DH5" s="1540"/>
      <c r="DI5" s="1540"/>
      <c r="DJ5" s="1540"/>
      <c r="DK5" s="1540"/>
      <c r="DL5" s="1540"/>
      <c r="DM5" s="1540"/>
      <c r="DN5" s="1540"/>
      <c r="DO5" s="1540"/>
      <c r="DP5" s="1540"/>
      <c r="DQ5" s="1540"/>
      <c r="DR5" s="1540"/>
      <c r="DS5" s="1540"/>
      <c r="DT5" s="1540"/>
      <c r="DU5" s="1540"/>
      <c r="DV5" s="1540"/>
      <c r="DW5" s="1540"/>
      <c r="DX5" s="1540"/>
      <c r="DY5" s="1540"/>
      <c r="DZ5" s="1540"/>
      <c r="EA5" s="1540"/>
      <c r="EB5" s="1540"/>
      <c r="EC5" s="1540"/>
      <c r="ED5" s="1540"/>
      <c r="EE5" s="1540"/>
      <c r="EF5" s="1540"/>
      <c r="EG5" s="1540"/>
      <c r="EH5" s="1540"/>
      <c r="EI5" s="1540"/>
      <c r="EJ5" s="1540"/>
      <c r="EK5" s="1540"/>
      <c r="EL5" s="1540"/>
      <c r="EM5" s="1540"/>
      <c r="EN5" s="1540"/>
      <c r="EO5" s="1540"/>
      <c r="EP5" s="1540"/>
      <c r="EQ5" s="1540"/>
      <c r="ER5" s="1540"/>
      <c r="ES5" s="1540"/>
      <c r="ET5" s="1540"/>
      <c r="EU5" s="1540"/>
      <c r="EV5" s="1540"/>
      <c r="EW5" s="1540"/>
      <c r="EX5" s="1540"/>
      <c r="EY5" s="1540"/>
      <c r="EZ5" s="1540"/>
      <c r="FA5" s="1540"/>
      <c r="FB5" s="1540"/>
      <c r="FC5" s="1540"/>
      <c r="FD5" s="1540"/>
      <c r="FE5" s="1540"/>
      <c r="FF5" s="1540"/>
      <c r="FG5" s="1540"/>
      <c r="FH5" s="1540"/>
      <c r="FI5" s="1540"/>
      <c r="FJ5" s="1540"/>
      <c r="FK5" s="1540"/>
      <c r="FL5" s="1540"/>
      <c r="FM5" s="1540"/>
      <c r="FN5" s="1540"/>
      <c r="FO5" s="1540"/>
      <c r="FP5" s="1540"/>
      <c r="FQ5" s="1540"/>
      <c r="FR5" s="1540"/>
      <c r="FS5" s="1540"/>
      <c r="FT5" s="1540"/>
      <c r="FU5" s="1540"/>
      <c r="FV5" s="1540"/>
      <c r="FW5" s="1540"/>
      <c r="FX5" s="1540"/>
      <c r="FY5" s="1540"/>
      <c r="FZ5" s="1540"/>
      <c r="GA5" s="1540"/>
      <c r="GB5" s="1540"/>
      <c r="GC5" s="1540"/>
      <c r="GD5" s="1540"/>
      <c r="GE5" s="1540"/>
      <c r="GF5" s="1540"/>
      <c r="GG5" s="1540"/>
      <c r="GH5" s="1540"/>
      <c r="GI5" s="1540"/>
      <c r="GJ5" s="1540"/>
      <c r="GK5" s="1540"/>
      <c r="GL5" s="1540"/>
      <c r="GM5" s="1540"/>
      <c r="GN5" s="1540"/>
      <c r="GO5" s="1540"/>
      <c r="GP5" s="1540"/>
      <c r="GQ5" s="1540"/>
      <c r="GR5" s="1540"/>
      <c r="GS5" s="1540"/>
      <c r="GT5" s="1540"/>
      <c r="GU5" s="1540"/>
      <c r="GV5" s="1540"/>
      <c r="GW5" s="1541"/>
    </row>
    <row r="6" spans="2:205" ht="25.5" customHeight="1" x14ac:dyDescent="0.2">
      <c r="B6" s="1538"/>
      <c r="C6" s="1538"/>
      <c r="D6" s="1538"/>
      <c r="E6" s="1538"/>
      <c r="F6" s="1538"/>
      <c r="G6" s="1538"/>
      <c r="H6" s="1538"/>
      <c r="I6" s="1538"/>
      <c r="J6" s="1538"/>
      <c r="K6" s="1538"/>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71" t="s">
        <v>3170</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542" t="s">
        <v>3171</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6" customHeight="1" x14ac:dyDescent="0.2">
      <c r="B7" s="1452"/>
      <c r="C7" s="1453"/>
      <c r="D7" s="1453"/>
      <c r="E7" s="1453"/>
      <c r="F7" s="1453"/>
      <c r="G7" s="1453"/>
      <c r="H7" s="1453"/>
      <c r="I7" s="1453"/>
      <c r="J7" s="1453"/>
      <c r="K7" s="1454"/>
      <c r="L7" s="1437" t="s">
        <v>3172</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934</v>
      </c>
      <c r="BX7" s="1348"/>
      <c r="BY7" s="1348"/>
      <c r="BZ7" s="1348"/>
      <c r="CA7" s="1348"/>
      <c r="CB7" s="1348"/>
      <c r="CC7" s="1348"/>
      <c r="CD7" s="1349"/>
      <c r="CE7" s="1306" t="str">
        <f>MID(SUVAHAMUJ!Q2,1,1)</f>
        <v xml:space="preserve"> </v>
      </c>
      <c r="CF7" s="1306"/>
      <c r="CG7" s="1306"/>
      <c r="CH7" s="1306"/>
      <c r="CI7" s="1306"/>
      <c r="CJ7" s="1306" t="str">
        <f>MID(SUVAHAMUJ!Q2,2,1)</f>
        <v xml:space="preserve"> </v>
      </c>
      <c r="CK7" s="1306"/>
      <c r="CL7" s="1306"/>
      <c r="CM7" s="1306"/>
      <c r="CN7" s="1306"/>
      <c r="CO7" s="1306"/>
      <c r="CP7" s="1306" t="str">
        <f>MID(SUVAHAMUJ!Q2,3,1)</f>
        <v xml:space="preserve"> </v>
      </c>
      <c r="CQ7" s="1306"/>
      <c r="CR7" s="1306"/>
      <c r="CS7" s="1306"/>
      <c r="CT7" s="1306"/>
      <c r="CU7" s="1306" t="str">
        <f>MID(SUVAHAMUJ!Q2,4,1)</f>
        <v xml:space="preserve"> </v>
      </c>
      <c r="CV7" s="1306"/>
      <c r="CW7" s="1306"/>
      <c r="CX7" s="1306"/>
      <c r="CY7" s="1306"/>
      <c r="CZ7" s="1306"/>
      <c r="DA7" s="1306" t="str">
        <f>MID(SUVAHAMUJ!Q2,5,1)</f>
        <v>1</v>
      </c>
      <c r="DB7" s="1306"/>
      <c r="DC7" s="1306"/>
      <c r="DD7" s="1306"/>
      <c r="DE7" s="1306"/>
      <c r="DF7" s="1306" t="str">
        <f>MID(SUVAHAMUJ!Q2,6,1)</f>
        <v>9</v>
      </c>
      <c r="DG7" s="1306"/>
      <c r="DH7" s="1306"/>
      <c r="DI7" s="1306"/>
      <c r="DJ7" s="1306"/>
      <c r="DK7" s="1306"/>
      <c r="DL7" s="1306" t="str">
        <f>MID(SUVAHAMUJ!Q2,7,1)</f>
        <v>8</v>
      </c>
      <c r="DM7" s="1306"/>
      <c r="DN7" s="1306"/>
      <c r="DO7" s="1306"/>
      <c r="DP7" s="1306"/>
      <c r="DQ7" s="1306"/>
      <c r="DR7" s="1306" t="str">
        <f>MID(SUVAHAMUJ!Q2,8,1)</f>
        <v>9</v>
      </c>
      <c r="DS7" s="1306"/>
      <c r="DT7" s="1306"/>
      <c r="DU7" s="1306"/>
      <c r="DV7" s="1306"/>
      <c r="DW7" s="1333" t="str">
        <f>MID(SUVAHAMUJ!Q2,9,1)</f>
        <v>0</v>
      </c>
      <c r="DX7" s="1333"/>
      <c r="DY7" s="1333"/>
      <c r="DZ7" s="1333"/>
      <c r="EA7" s="1333"/>
      <c r="EB7" s="1333"/>
      <c r="EC7" s="1333" t="str">
        <f>MID(SUVAHAMUJ!Q2,10,1)</f>
        <v>0</v>
      </c>
      <c r="ED7" s="1333"/>
      <c r="EE7" s="1333"/>
      <c r="EF7" s="1333"/>
      <c r="EG7" s="1333"/>
      <c r="EH7" s="1306" t="str">
        <f>MID(SUVAHAMUJ!Q2,11,1)</f>
        <v>1</v>
      </c>
      <c r="EI7" s="1306"/>
      <c r="EJ7" s="1306"/>
      <c r="EK7" s="1306"/>
      <c r="EL7" s="1306"/>
      <c r="EM7" s="1316"/>
      <c r="EN7" s="354"/>
      <c r="EO7" s="355"/>
      <c r="EP7" s="1306" t="str">
        <f>MID(SUVAHAMUJ!R2,1,1)</f>
        <v xml:space="preserve"> </v>
      </c>
      <c r="EQ7" s="1306"/>
      <c r="ER7" s="1306"/>
      <c r="ES7" s="1306"/>
      <c r="ET7" s="1306"/>
      <c r="EU7" s="1306"/>
      <c r="EV7" s="1306" t="str">
        <f>MID(SUVAHAMUJ!R2,2,1)</f>
        <v xml:space="preserve"> </v>
      </c>
      <c r="EW7" s="1306"/>
      <c r="EX7" s="1306"/>
      <c r="EY7" s="1306"/>
      <c r="EZ7" s="1306"/>
      <c r="FA7" s="1306" t="str">
        <f>MID(SUVAHAMUJ!R2,3,1)</f>
        <v xml:space="preserve"> </v>
      </c>
      <c r="FB7" s="1306"/>
      <c r="FC7" s="1306"/>
      <c r="FD7" s="1306"/>
      <c r="FE7" s="1306"/>
      <c r="FF7" s="1306"/>
      <c r="FG7" s="1306" t="str">
        <f>MID(SUVAHAMUJ!R2,4,1)</f>
        <v xml:space="preserve"> </v>
      </c>
      <c r="FH7" s="1306"/>
      <c r="FI7" s="1306"/>
      <c r="FJ7" s="1306"/>
      <c r="FK7" s="1306"/>
      <c r="FL7" s="1307" t="str">
        <f>MID(SUVAHAMUJ!R2,5,1)</f>
        <v xml:space="preserve"> </v>
      </c>
      <c r="FM7" s="1307"/>
      <c r="FN7" s="1307"/>
      <c r="FO7" s="1307"/>
      <c r="FP7" s="1307"/>
      <c r="FQ7" s="1307"/>
      <c r="FR7" s="1307" t="str">
        <f>MID(SUVAHAMUJ!R2,6,1)</f>
        <v xml:space="preserve"> </v>
      </c>
      <c r="FS7" s="1307"/>
      <c r="FT7" s="1307"/>
      <c r="FU7" s="1307"/>
      <c r="FV7" s="1307"/>
      <c r="FW7" s="1331" t="str">
        <f>MID(SUVAHAMUJ!R2,7,1)</f>
        <v>1</v>
      </c>
      <c r="FX7" s="1331"/>
      <c r="FY7" s="1331"/>
      <c r="FZ7" s="1331"/>
      <c r="GA7" s="1331"/>
      <c r="GB7" s="1331"/>
      <c r="GC7" s="1331" t="str">
        <f>MID(SUVAHAMUJ!R2,8,1)</f>
        <v>4</v>
      </c>
      <c r="GD7" s="1331"/>
      <c r="GE7" s="1331"/>
      <c r="GF7" s="1331"/>
      <c r="GG7" s="1331"/>
      <c r="GH7" s="1331" t="str">
        <f>MID(SUVAHAMUJ!R2,9,1)</f>
        <v>0</v>
      </c>
      <c r="GI7" s="1331"/>
      <c r="GJ7" s="1331"/>
      <c r="GK7" s="1331"/>
      <c r="GL7" s="1331"/>
      <c r="GM7" s="1331"/>
      <c r="GN7" s="1331" t="str">
        <f>MID(SUVAHAMUJ!R2,10,1)</f>
        <v>0</v>
      </c>
      <c r="GO7" s="1331"/>
      <c r="GP7" s="1331"/>
      <c r="GQ7" s="1331"/>
      <c r="GR7" s="1331"/>
      <c r="GS7" s="1331" t="str">
        <f>MID(SUVAHAMUJ!R2,11,1)</f>
        <v>0</v>
      </c>
      <c r="GT7" s="1331"/>
      <c r="GU7" s="1331"/>
      <c r="GV7" s="1331"/>
      <c r="GW7" s="1332"/>
    </row>
    <row r="8" spans="2:205" ht="24.6" customHeight="1" x14ac:dyDescent="0.2">
      <c r="B8" s="1543" t="s">
        <v>1876</v>
      </c>
      <c r="C8" s="1544"/>
      <c r="D8" s="1544"/>
      <c r="E8" s="1544"/>
      <c r="F8" s="1544"/>
      <c r="G8" s="1544"/>
      <c r="H8" s="1544"/>
      <c r="I8" s="1544"/>
      <c r="J8" s="1544"/>
      <c r="K8" s="1545"/>
      <c r="L8" s="1437" t="s">
        <v>3173</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347" t="s">
        <v>952</v>
      </c>
      <c r="BX8" s="1348"/>
      <c r="BY8" s="1348"/>
      <c r="BZ8" s="1348"/>
      <c r="CA8" s="1348"/>
      <c r="CB8" s="1348"/>
      <c r="CC8" s="1348"/>
      <c r="CD8" s="1349"/>
      <c r="CE8" s="1546" t="str">
        <f>MID(SUVAHAMUJ!Q3,1,1)</f>
        <v xml:space="preserve"> </v>
      </c>
      <c r="CF8" s="1306"/>
      <c r="CG8" s="1306"/>
      <c r="CH8" s="1306"/>
      <c r="CI8" s="1306"/>
      <c r="CJ8" s="1306" t="str">
        <f>MID(SUVAHAMUJ!Q3,2,1)</f>
        <v xml:space="preserve"> </v>
      </c>
      <c r="CK8" s="1306"/>
      <c r="CL8" s="1306"/>
      <c r="CM8" s="1306"/>
      <c r="CN8" s="1306"/>
      <c r="CO8" s="1306"/>
      <c r="CP8" s="1306" t="str">
        <f>MID(SUVAHAMUJ!Q3,3,1)</f>
        <v xml:space="preserve"> </v>
      </c>
      <c r="CQ8" s="1306"/>
      <c r="CR8" s="1306"/>
      <c r="CS8" s="1306"/>
      <c r="CT8" s="1306"/>
      <c r="CU8" s="1306" t="str">
        <f>MID(SUVAHAMUJ!Q3,4,1)</f>
        <v xml:space="preserve"> </v>
      </c>
      <c r="CV8" s="1306"/>
      <c r="CW8" s="1306"/>
      <c r="CX8" s="1306"/>
      <c r="CY8" s="1306"/>
      <c r="CZ8" s="1306"/>
      <c r="DA8" s="1306" t="str">
        <f>MID(SUVAHAMUJ!Q3,5,1)</f>
        <v xml:space="preserve"> </v>
      </c>
      <c r="DB8" s="1306"/>
      <c r="DC8" s="1306"/>
      <c r="DD8" s="1306"/>
      <c r="DE8" s="1306"/>
      <c r="DF8" s="1306" t="str">
        <f>MID(SUVAHAMUJ!Q3,6,1)</f>
        <v xml:space="preserve"> </v>
      </c>
      <c r="DG8" s="1306"/>
      <c r="DH8" s="1306"/>
      <c r="DI8" s="1306"/>
      <c r="DJ8" s="1306"/>
      <c r="DK8" s="1306"/>
      <c r="DL8" s="1306" t="str">
        <f>MID(SUVAHAMUJ!Q3,7,1)</f>
        <v xml:space="preserve"> </v>
      </c>
      <c r="DM8" s="1306"/>
      <c r="DN8" s="1306"/>
      <c r="DO8" s="1306"/>
      <c r="DP8" s="1306"/>
      <c r="DQ8" s="1306"/>
      <c r="DR8" s="1306" t="str">
        <f>MID(SUVAHAMUJ!Q3,8,1)</f>
        <v>5</v>
      </c>
      <c r="DS8" s="1306"/>
      <c r="DT8" s="1306"/>
      <c r="DU8" s="1306"/>
      <c r="DV8" s="1306"/>
      <c r="DW8" s="1333" t="str">
        <f>MID(SUVAHAMUJ!Q3,9,1)</f>
        <v>0</v>
      </c>
      <c r="DX8" s="1333"/>
      <c r="DY8" s="1333"/>
      <c r="DZ8" s="1333"/>
      <c r="EA8" s="1333"/>
      <c r="EB8" s="1333"/>
      <c r="EC8" s="1333" t="str">
        <f>MID(SUVAHAMUJ!Q3,10,1)</f>
        <v>0</v>
      </c>
      <c r="ED8" s="1333"/>
      <c r="EE8" s="1333"/>
      <c r="EF8" s="1333"/>
      <c r="EG8" s="1333"/>
      <c r="EH8" s="1306" t="str">
        <f>MID(SUVAHAMUJ!Q3,11,1)</f>
        <v>0</v>
      </c>
      <c r="EI8" s="1306"/>
      <c r="EJ8" s="1306"/>
      <c r="EK8" s="1306"/>
      <c r="EL8" s="1306"/>
      <c r="EM8" s="1316"/>
      <c r="EN8" s="354"/>
      <c r="EO8" s="355"/>
      <c r="EP8" s="1306" t="str">
        <f>MID(SUVAHAMUJ!R3,1,1)</f>
        <v xml:space="preserve"> </v>
      </c>
      <c r="EQ8" s="1306"/>
      <c r="ER8" s="1306"/>
      <c r="ES8" s="1306"/>
      <c r="ET8" s="1306"/>
      <c r="EU8" s="1306"/>
      <c r="EV8" s="1306" t="str">
        <f>MID(SUVAHAMUJ!R3,2,1)</f>
        <v xml:space="preserve"> </v>
      </c>
      <c r="EW8" s="1306"/>
      <c r="EX8" s="1306"/>
      <c r="EY8" s="1306"/>
      <c r="EZ8" s="1306"/>
      <c r="FA8" s="1306" t="str">
        <f>MID(SUVAHAMUJ!R3,3,1)</f>
        <v xml:space="preserve"> </v>
      </c>
      <c r="FB8" s="1306"/>
      <c r="FC8" s="1306"/>
      <c r="FD8" s="1306"/>
      <c r="FE8" s="1306"/>
      <c r="FF8" s="1306"/>
      <c r="FG8" s="1306" t="str">
        <f>MID(SUVAHAMUJ!R3,4,1)</f>
        <v xml:space="preserve"> </v>
      </c>
      <c r="FH8" s="1306"/>
      <c r="FI8" s="1306"/>
      <c r="FJ8" s="1306"/>
      <c r="FK8" s="1306"/>
      <c r="FL8" s="1307" t="str">
        <f>MID(SUVAHAMUJ!R3,5,1)</f>
        <v xml:space="preserve"> </v>
      </c>
      <c r="FM8" s="1307"/>
      <c r="FN8" s="1307"/>
      <c r="FO8" s="1307"/>
      <c r="FP8" s="1307"/>
      <c r="FQ8" s="1307"/>
      <c r="FR8" s="1307" t="str">
        <f>MID(SUVAHAMUJ!R3,6,1)</f>
        <v xml:space="preserve"> </v>
      </c>
      <c r="FS8" s="1307"/>
      <c r="FT8" s="1307"/>
      <c r="FU8" s="1307"/>
      <c r="FV8" s="1307"/>
      <c r="FW8" s="1331" t="str">
        <f>MID(SUVAHAMUJ!R3,7,1)</f>
        <v xml:space="preserve"> </v>
      </c>
      <c r="FX8" s="1331"/>
      <c r="FY8" s="1331"/>
      <c r="FZ8" s="1331"/>
      <c r="GA8" s="1331"/>
      <c r="GB8" s="1331"/>
      <c r="GC8" s="1331" t="str">
        <f>MID(SUVAHAMUJ!R3,8,1)</f>
        <v>3</v>
      </c>
      <c r="GD8" s="1331"/>
      <c r="GE8" s="1331"/>
      <c r="GF8" s="1331"/>
      <c r="GG8" s="1331"/>
      <c r="GH8" s="1331" t="str">
        <f>MID(SUVAHAMUJ!R3,9,1)</f>
        <v>0</v>
      </c>
      <c r="GI8" s="1331"/>
      <c r="GJ8" s="1331"/>
      <c r="GK8" s="1331"/>
      <c r="GL8" s="1331"/>
      <c r="GM8" s="1331"/>
      <c r="GN8" s="1331" t="str">
        <f>MID(SUVAHAMUJ!R3,10,1)</f>
        <v>0</v>
      </c>
      <c r="GO8" s="1331"/>
      <c r="GP8" s="1331"/>
      <c r="GQ8" s="1331"/>
      <c r="GR8" s="1331"/>
      <c r="GS8" s="1331" t="str">
        <f>MID(SUVAHAMUJ!R3,11,1)</f>
        <v>0</v>
      </c>
      <c r="GT8" s="1331"/>
      <c r="GU8" s="1331"/>
      <c r="GV8" s="1331"/>
      <c r="GW8" s="1332"/>
    </row>
    <row r="9" spans="2:205" ht="32.1" customHeight="1" x14ac:dyDescent="0.2">
      <c r="B9" s="1547" t="s">
        <v>2074</v>
      </c>
      <c r="C9" s="1548"/>
      <c r="D9" s="1548"/>
      <c r="E9" s="1548"/>
      <c r="F9" s="1548"/>
      <c r="G9" s="1548"/>
      <c r="H9" s="1548"/>
      <c r="I9" s="1548"/>
      <c r="J9" s="1548"/>
      <c r="K9" s="1549"/>
      <c r="L9" s="1437" t="s">
        <v>3174</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347" t="s">
        <v>970</v>
      </c>
      <c r="BX9" s="1348"/>
      <c r="BY9" s="1348"/>
      <c r="BZ9" s="1348"/>
      <c r="CA9" s="1348"/>
      <c r="CB9" s="1348"/>
      <c r="CC9" s="1348"/>
      <c r="CD9" s="1349"/>
      <c r="CE9" s="1546" t="str">
        <f>MID(SUVAHAMUJ!Q4,1,1)</f>
        <v xml:space="preserve"> </v>
      </c>
      <c r="CF9" s="1306"/>
      <c r="CG9" s="1306"/>
      <c r="CH9" s="1306"/>
      <c r="CI9" s="1306"/>
      <c r="CJ9" s="1306" t="str">
        <f>MID(SUVAHAMUJ!Q4,2,1)</f>
        <v xml:space="preserve"> </v>
      </c>
      <c r="CK9" s="1306"/>
      <c r="CL9" s="1306"/>
      <c r="CM9" s="1306"/>
      <c r="CN9" s="1306"/>
      <c r="CO9" s="1306"/>
      <c r="CP9" s="1306" t="str">
        <f>MID(SUVAHAMUJ!Q4,3,1)</f>
        <v xml:space="preserve"> </v>
      </c>
      <c r="CQ9" s="1306"/>
      <c r="CR9" s="1306"/>
      <c r="CS9" s="1306"/>
      <c r="CT9" s="1306"/>
      <c r="CU9" s="1306" t="str">
        <f>MID(SUVAHAMUJ!Q4,4,1)</f>
        <v xml:space="preserve"> </v>
      </c>
      <c r="CV9" s="1306"/>
      <c r="CW9" s="1306"/>
      <c r="CX9" s="1306"/>
      <c r="CY9" s="1306"/>
      <c r="CZ9" s="1306"/>
      <c r="DA9" s="1306" t="str">
        <f>MID(SUVAHAMUJ!Q4,5,1)</f>
        <v xml:space="preserve"> </v>
      </c>
      <c r="DB9" s="1306"/>
      <c r="DC9" s="1306"/>
      <c r="DD9" s="1306"/>
      <c r="DE9" s="1306"/>
      <c r="DF9" s="1306" t="str">
        <f>MID(SUVAHAMUJ!Q4,6,1)</f>
        <v xml:space="preserve"> </v>
      </c>
      <c r="DG9" s="1306"/>
      <c r="DH9" s="1306"/>
      <c r="DI9" s="1306"/>
      <c r="DJ9" s="1306"/>
      <c r="DK9" s="1306"/>
      <c r="DL9" s="1306" t="str">
        <f>MID(SUVAHAMUJ!Q4,7,1)</f>
        <v xml:space="preserve"> </v>
      </c>
      <c r="DM9" s="1306"/>
      <c r="DN9" s="1306"/>
      <c r="DO9" s="1306"/>
      <c r="DP9" s="1306"/>
      <c r="DQ9" s="1306"/>
      <c r="DR9" s="1306" t="str">
        <f>MID(SUVAHAMUJ!Q4,8,1)</f>
        <v xml:space="preserve"> </v>
      </c>
      <c r="DS9" s="1306"/>
      <c r="DT9" s="1306"/>
      <c r="DU9" s="1306"/>
      <c r="DV9" s="1306"/>
      <c r="DW9" s="1333" t="str">
        <f>MID(SUVAHAMUJ!Q4,9,1)</f>
        <v xml:space="preserve"> </v>
      </c>
      <c r="DX9" s="1333"/>
      <c r="DY9" s="1333"/>
      <c r="DZ9" s="1333"/>
      <c r="EA9" s="1333"/>
      <c r="EB9" s="1333"/>
      <c r="EC9" s="1333" t="str">
        <f>MID(SUVAHAMUJ!Q4,10,1)</f>
        <v xml:space="preserve"> </v>
      </c>
      <c r="ED9" s="1333"/>
      <c r="EE9" s="1333"/>
      <c r="EF9" s="1333"/>
      <c r="EG9" s="1333"/>
      <c r="EH9" s="1306" t="str">
        <f>MID(SUVAHAMUJ!Q4,11,1)</f>
        <v>0</v>
      </c>
      <c r="EI9" s="1306"/>
      <c r="EJ9" s="1306"/>
      <c r="EK9" s="1306"/>
      <c r="EL9" s="1306"/>
      <c r="EM9" s="1316"/>
      <c r="EN9" s="354"/>
      <c r="EO9" s="355"/>
      <c r="EP9" s="1306" t="str">
        <f>MID(SUVAHAMUJ!R4,1,1)</f>
        <v xml:space="preserve"> </v>
      </c>
      <c r="EQ9" s="1306"/>
      <c r="ER9" s="1306"/>
      <c r="ES9" s="1306"/>
      <c r="ET9" s="1306"/>
      <c r="EU9" s="1306"/>
      <c r="EV9" s="1306" t="str">
        <f>MID(SUVAHAMUJ!R4,2,1)</f>
        <v xml:space="preserve"> </v>
      </c>
      <c r="EW9" s="1306"/>
      <c r="EX9" s="1306"/>
      <c r="EY9" s="1306"/>
      <c r="EZ9" s="1306"/>
      <c r="FA9" s="1306" t="str">
        <f>MID(SUVAHAMUJ!R4,3,1)</f>
        <v xml:space="preserve"> </v>
      </c>
      <c r="FB9" s="1306"/>
      <c r="FC9" s="1306"/>
      <c r="FD9" s="1306"/>
      <c r="FE9" s="1306"/>
      <c r="FF9" s="1306"/>
      <c r="FG9" s="1306" t="str">
        <f>MID(SUVAHAMUJ!R4,4,1)</f>
        <v xml:space="preserve"> </v>
      </c>
      <c r="FH9" s="1306"/>
      <c r="FI9" s="1306"/>
      <c r="FJ9" s="1306"/>
      <c r="FK9" s="1306"/>
      <c r="FL9" s="1307" t="str">
        <f>MID(SUVAHAMUJ!R4,5,1)</f>
        <v xml:space="preserve"> </v>
      </c>
      <c r="FM9" s="1307"/>
      <c r="FN9" s="1307"/>
      <c r="FO9" s="1307"/>
      <c r="FP9" s="1307"/>
      <c r="FQ9" s="1307"/>
      <c r="FR9" s="1307" t="str">
        <f>MID(SUVAHAMUJ!R4,6,1)</f>
        <v xml:space="preserve"> </v>
      </c>
      <c r="FS9" s="1307"/>
      <c r="FT9" s="1307"/>
      <c r="FU9" s="1307"/>
      <c r="FV9" s="1307"/>
      <c r="FW9" s="1331" t="str">
        <f>MID(SUVAHAMUJ!R4,7,1)</f>
        <v xml:space="preserve"> </v>
      </c>
      <c r="FX9" s="1331"/>
      <c r="FY9" s="1331"/>
      <c r="FZ9" s="1331"/>
      <c r="GA9" s="1331"/>
      <c r="GB9" s="1331"/>
      <c r="GC9" s="1331" t="str">
        <f>MID(SUVAHAMUJ!R4,8,1)</f>
        <v xml:space="preserve"> </v>
      </c>
      <c r="GD9" s="1331"/>
      <c r="GE9" s="1331"/>
      <c r="GF9" s="1331"/>
      <c r="GG9" s="1331"/>
      <c r="GH9" s="1331" t="str">
        <f>MID(SUVAHAMUJ!R4,9,1)</f>
        <v xml:space="preserve"> </v>
      </c>
      <c r="GI9" s="1331"/>
      <c r="GJ9" s="1331"/>
      <c r="GK9" s="1331"/>
      <c r="GL9" s="1331"/>
      <c r="GM9" s="1331"/>
      <c r="GN9" s="1331" t="str">
        <f>MID(SUVAHAMUJ!R4,10,1)</f>
        <v xml:space="preserve"> </v>
      </c>
      <c r="GO9" s="1331"/>
      <c r="GP9" s="1331"/>
      <c r="GQ9" s="1331"/>
      <c r="GR9" s="1331"/>
      <c r="GS9" s="1331" t="str">
        <f>MID(SUVAHAMUJ!R4,11,1)</f>
        <v>0</v>
      </c>
      <c r="GT9" s="1331"/>
      <c r="GU9" s="1331"/>
      <c r="GV9" s="1331"/>
      <c r="GW9" s="1332"/>
    </row>
    <row r="10" spans="2:205" ht="24.6" customHeight="1" x14ac:dyDescent="0.2">
      <c r="B10" s="1547" t="s">
        <v>2100</v>
      </c>
      <c r="C10" s="1548"/>
      <c r="D10" s="1548"/>
      <c r="E10" s="1548"/>
      <c r="F10" s="1548"/>
      <c r="G10" s="1548"/>
      <c r="H10" s="1548"/>
      <c r="I10" s="1548"/>
      <c r="J10" s="1548"/>
      <c r="K10" s="1549"/>
      <c r="L10" s="1437" t="s">
        <v>3175</v>
      </c>
      <c r="M10" s="1438"/>
      <c r="N10" s="1438"/>
      <c r="O10" s="1438"/>
      <c r="P10" s="1438"/>
      <c r="Q10" s="1438"/>
      <c r="R10" s="1438"/>
      <c r="S10" s="1438"/>
      <c r="T10" s="1438"/>
      <c r="U10" s="1438"/>
      <c r="V10" s="1438"/>
      <c r="W10" s="1438"/>
      <c r="X10" s="1438"/>
      <c r="Y10" s="1438"/>
      <c r="Z10" s="1438"/>
      <c r="AA10" s="1438"/>
      <c r="AB10" s="1438"/>
      <c r="AC10" s="1438"/>
      <c r="AD10" s="1438"/>
      <c r="AE10" s="1438"/>
      <c r="AF10" s="1438"/>
      <c r="AG10" s="1438"/>
      <c r="AH10" s="1438"/>
      <c r="AI10" s="1438"/>
      <c r="AJ10" s="1438"/>
      <c r="AK10" s="1438"/>
      <c r="AL10" s="1438"/>
      <c r="AM10" s="1438"/>
      <c r="AN10" s="1438"/>
      <c r="AO10" s="1438"/>
      <c r="AP10" s="1438"/>
      <c r="AQ10" s="1438"/>
      <c r="AR10" s="1438"/>
      <c r="AS10" s="1438"/>
      <c r="AT10" s="1438"/>
      <c r="AU10" s="1438"/>
      <c r="AV10" s="1438"/>
      <c r="AW10" s="1438"/>
      <c r="AX10" s="1438"/>
      <c r="AY10" s="1438"/>
      <c r="AZ10" s="1438"/>
      <c r="BA10" s="1438"/>
      <c r="BB10" s="1438"/>
      <c r="BC10" s="1438"/>
      <c r="BD10" s="1438"/>
      <c r="BE10" s="1438"/>
      <c r="BF10" s="1438"/>
      <c r="BG10" s="1438"/>
      <c r="BH10" s="1438"/>
      <c r="BI10" s="1438"/>
      <c r="BJ10" s="1438"/>
      <c r="BK10" s="1438"/>
      <c r="BL10" s="1438"/>
      <c r="BM10" s="1438"/>
      <c r="BN10" s="1438"/>
      <c r="BO10" s="1438"/>
      <c r="BP10" s="1438"/>
      <c r="BQ10" s="1438"/>
      <c r="BR10" s="1438"/>
      <c r="BS10" s="1438"/>
      <c r="BT10" s="1438"/>
      <c r="BU10" s="1438"/>
      <c r="BV10" s="1438"/>
      <c r="BW10" s="1347" t="s">
        <v>976</v>
      </c>
      <c r="BX10" s="1348"/>
      <c r="BY10" s="1348"/>
      <c r="BZ10" s="1348"/>
      <c r="CA10" s="1348"/>
      <c r="CB10" s="1348"/>
      <c r="CC10" s="1348"/>
      <c r="CD10" s="1349"/>
      <c r="CE10" s="1546" t="str">
        <f>MID(SUVAHAMUJ!Q5,1,1)</f>
        <v xml:space="preserve"> </v>
      </c>
      <c r="CF10" s="1306"/>
      <c r="CG10" s="1306"/>
      <c r="CH10" s="1306"/>
      <c r="CI10" s="1306"/>
      <c r="CJ10" s="1306" t="str">
        <f>MID(SUVAHAMUJ!Q5,2,1)</f>
        <v xml:space="preserve"> </v>
      </c>
      <c r="CK10" s="1306"/>
      <c r="CL10" s="1306"/>
      <c r="CM10" s="1306"/>
      <c r="CN10" s="1306"/>
      <c r="CO10" s="1306"/>
      <c r="CP10" s="1306" t="str">
        <f>MID(SUVAHAMUJ!Q5,3,1)</f>
        <v xml:space="preserve"> </v>
      </c>
      <c r="CQ10" s="1306"/>
      <c r="CR10" s="1306"/>
      <c r="CS10" s="1306"/>
      <c r="CT10" s="1306"/>
      <c r="CU10" s="1306" t="str">
        <f>MID(SUVAHAMUJ!Q5,4,1)</f>
        <v xml:space="preserve"> </v>
      </c>
      <c r="CV10" s="1306"/>
      <c r="CW10" s="1306"/>
      <c r="CX10" s="1306"/>
      <c r="CY10" s="1306"/>
      <c r="CZ10" s="1306"/>
      <c r="DA10" s="1306" t="str">
        <f>MID(SUVAHAMUJ!Q5,5,1)</f>
        <v xml:space="preserve"> </v>
      </c>
      <c r="DB10" s="1306"/>
      <c r="DC10" s="1306"/>
      <c r="DD10" s="1306"/>
      <c r="DE10" s="1306"/>
      <c r="DF10" s="1306" t="str">
        <f>MID(SUVAHAMUJ!Q5,6,1)</f>
        <v xml:space="preserve"> </v>
      </c>
      <c r="DG10" s="1306"/>
      <c r="DH10" s="1306"/>
      <c r="DI10" s="1306"/>
      <c r="DJ10" s="1306"/>
      <c r="DK10" s="1306"/>
      <c r="DL10" s="1306" t="str">
        <f>MID(SUVAHAMUJ!Q5,7,1)</f>
        <v xml:space="preserve"> </v>
      </c>
      <c r="DM10" s="1306"/>
      <c r="DN10" s="1306"/>
      <c r="DO10" s="1306"/>
      <c r="DP10" s="1306"/>
      <c r="DQ10" s="1306"/>
      <c r="DR10" s="1306" t="str">
        <f>MID(SUVAHAMUJ!Q5,8,1)</f>
        <v>5</v>
      </c>
      <c r="DS10" s="1306"/>
      <c r="DT10" s="1306"/>
      <c r="DU10" s="1306"/>
      <c r="DV10" s="1306"/>
      <c r="DW10" s="1333" t="str">
        <f>MID(SUVAHAMUJ!Q5,9,1)</f>
        <v>0</v>
      </c>
      <c r="DX10" s="1333"/>
      <c r="DY10" s="1333"/>
      <c r="DZ10" s="1333"/>
      <c r="EA10" s="1333"/>
      <c r="EB10" s="1333"/>
      <c r="EC10" s="1333" t="str">
        <f>MID(SUVAHAMUJ!Q5,10,1)</f>
        <v>0</v>
      </c>
      <c r="ED10" s="1333"/>
      <c r="EE10" s="1333"/>
      <c r="EF10" s="1333"/>
      <c r="EG10" s="1333"/>
      <c r="EH10" s="1306" t="str">
        <f>MID(SUVAHAMUJ!Q5,11,1)</f>
        <v>0</v>
      </c>
      <c r="EI10" s="1306"/>
      <c r="EJ10" s="1306"/>
      <c r="EK10" s="1306"/>
      <c r="EL10" s="1306"/>
      <c r="EM10" s="1316"/>
      <c r="EN10" s="354"/>
      <c r="EO10" s="355"/>
      <c r="EP10" s="1306" t="str">
        <f>MID(SUVAHAMUJ!R5,1,1)</f>
        <v xml:space="preserve"> </v>
      </c>
      <c r="EQ10" s="1306"/>
      <c r="ER10" s="1306"/>
      <c r="ES10" s="1306"/>
      <c r="ET10" s="1306"/>
      <c r="EU10" s="1306"/>
      <c r="EV10" s="1306" t="str">
        <f>MID(SUVAHAMUJ!R5,2,1)</f>
        <v xml:space="preserve"> </v>
      </c>
      <c r="EW10" s="1306"/>
      <c r="EX10" s="1306"/>
      <c r="EY10" s="1306"/>
      <c r="EZ10" s="1306"/>
      <c r="FA10" s="1306" t="str">
        <f>MID(SUVAHAMUJ!R5,3,1)</f>
        <v xml:space="preserve"> </v>
      </c>
      <c r="FB10" s="1306"/>
      <c r="FC10" s="1306"/>
      <c r="FD10" s="1306"/>
      <c r="FE10" s="1306"/>
      <c r="FF10" s="1306"/>
      <c r="FG10" s="1306" t="str">
        <f>MID(SUVAHAMUJ!R5,4,1)</f>
        <v xml:space="preserve"> </v>
      </c>
      <c r="FH10" s="1306"/>
      <c r="FI10" s="1306"/>
      <c r="FJ10" s="1306"/>
      <c r="FK10" s="1306"/>
      <c r="FL10" s="1307" t="str">
        <f>MID(SUVAHAMUJ!R5,5,1)</f>
        <v xml:space="preserve"> </v>
      </c>
      <c r="FM10" s="1307"/>
      <c r="FN10" s="1307"/>
      <c r="FO10" s="1307"/>
      <c r="FP10" s="1307"/>
      <c r="FQ10" s="1307"/>
      <c r="FR10" s="1307" t="str">
        <f>MID(SUVAHAMUJ!R5,6,1)</f>
        <v xml:space="preserve"> </v>
      </c>
      <c r="FS10" s="1307"/>
      <c r="FT10" s="1307"/>
      <c r="FU10" s="1307"/>
      <c r="FV10" s="1307"/>
      <c r="FW10" s="1331" t="str">
        <f>MID(SUVAHAMUJ!R5,7,1)</f>
        <v xml:space="preserve"> </v>
      </c>
      <c r="FX10" s="1331"/>
      <c r="FY10" s="1331"/>
      <c r="FZ10" s="1331"/>
      <c r="GA10" s="1331"/>
      <c r="GB10" s="1331"/>
      <c r="GC10" s="1331" t="str">
        <f>MID(SUVAHAMUJ!R5,8,1)</f>
        <v>3</v>
      </c>
      <c r="GD10" s="1331"/>
      <c r="GE10" s="1331"/>
      <c r="GF10" s="1331"/>
      <c r="GG10" s="1331"/>
      <c r="GH10" s="1331" t="str">
        <f>MID(SUVAHAMUJ!R5,9,1)</f>
        <v>0</v>
      </c>
      <c r="GI10" s="1331"/>
      <c r="GJ10" s="1331"/>
      <c r="GK10" s="1331"/>
      <c r="GL10" s="1331"/>
      <c r="GM10" s="1331"/>
      <c r="GN10" s="1331" t="str">
        <f>MID(SUVAHAMUJ!R5,10,1)</f>
        <v>0</v>
      </c>
      <c r="GO10" s="1331"/>
      <c r="GP10" s="1331"/>
      <c r="GQ10" s="1331"/>
      <c r="GR10" s="1331"/>
      <c r="GS10" s="1331" t="str">
        <f>MID(SUVAHAMUJ!R5,11,1)</f>
        <v>0</v>
      </c>
      <c r="GT10" s="1331"/>
      <c r="GU10" s="1331"/>
      <c r="GV10" s="1331"/>
      <c r="GW10" s="1332"/>
    </row>
    <row r="11" spans="2:205" ht="24.6" customHeight="1" x14ac:dyDescent="0.2">
      <c r="B11" s="1462" t="s">
        <v>2831</v>
      </c>
      <c r="C11" s="1463"/>
      <c r="D11" s="1463"/>
      <c r="E11" s="1463"/>
      <c r="F11" s="1463"/>
      <c r="G11" s="1463"/>
      <c r="H11" s="1463"/>
      <c r="I11" s="1463"/>
      <c r="J11" s="1463"/>
      <c r="K11" s="1464"/>
      <c r="L11" s="1435" t="s">
        <v>3176</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986</v>
      </c>
      <c r="BX11" s="1356"/>
      <c r="BY11" s="1356"/>
      <c r="BZ11" s="1356"/>
      <c r="CA11" s="1356"/>
      <c r="CB11" s="1356"/>
      <c r="CC11" s="1356"/>
      <c r="CD11" s="1357"/>
      <c r="CE11" s="1546" t="str">
        <f>MID(SUVAHAMUJ!Q6,1,1)</f>
        <v xml:space="preserve"> </v>
      </c>
      <c r="CF11" s="1306"/>
      <c r="CG11" s="1306"/>
      <c r="CH11" s="1306"/>
      <c r="CI11" s="1306"/>
      <c r="CJ11" s="1306" t="str">
        <f>MID(SUVAHAMUJ!Q6,2,1)</f>
        <v xml:space="preserve"> </v>
      </c>
      <c r="CK11" s="1306"/>
      <c r="CL11" s="1306"/>
      <c r="CM11" s="1306"/>
      <c r="CN11" s="1306"/>
      <c r="CO11" s="1306"/>
      <c r="CP11" s="1306" t="str">
        <f>MID(SUVAHAMUJ!Q6,3,1)</f>
        <v xml:space="preserve"> </v>
      </c>
      <c r="CQ11" s="1306"/>
      <c r="CR11" s="1306"/>
      <c r="CS11" s="1306"/>
      <c r="CT11" s="1306"/>
      <c r="CU11" s="1306" t="str">
        <f>MID(SUVAHAMUJ!Q6,4,1)</f>
        <v xml:space="preserve"> </v>
      </c>
      <c r="CV11" s="1306"/>
      <c r="CW11" s="1306"/>
      <c r="CX11" s="1306"/>
      <c r="CY11" s="1306"/>
      <c r="CZ11" s="1306"/>
      <c r="DA11" s="1306" t="str">
        <f>MID(SUVAHAMUJ!Q6,5,1)</f>
        <v xml:space="preserve"> </v>
      </c>
      <c r="DB11" s="1306"/>
      <c r="DC11" s="1306"/>
      <c r="DD11" s="1306"/>
      <c r="DE11" s="1306"/>
      <c r="DF11" s="1306" t="str">
        <f>MID(SUVAHAMUJ!Q6,6,1)</f>
        <v xml:space="preserve"> </v>
      </c>
      <c r="DG11" s="1306"/>
      <c r="DH11" s="1306"/>
      <c r="DI11" s="1306"/>
      <c r="DJ11" s="1306"/>
      <c r="DK11" s="1306"/>
      <c r="DL11" s="1306" t="str">
        <f>MID(SUVAHAMUJ!Q6,7,1)</f>
        <v xml:space="preserve"> </v>
      </c>
      <c r="DM11" s="1306"/>
      <c r="DN11" s="1306"/>
      <c r="DO11" s="1306"/>
      <c r="DP11" s="1306"/>
      <c r="DQ11" s="1306"/>
      <c r="DR11" s="1306" t="str">
        <f>MID(SUVAHAMUJ!Q6,8,1)</f>
        <v>5</v>
      </c>
      <c r="DS11" s="1306"/>
      <c r="DT11" s="1306"/>
      <c r="DU11" s="1306"/>
      <c r="DV11" s="1306"/>
      <c r="DW11" s="1333" t="str">
        <f>MID(SUVAHAMUJ!Q6,9,1)</f>
        <v>0</v>
      </c>
      <c r="DX11" s="1333"/>
      <c r="DY11" s="1333"/>
      <c r="DZ11" s="1333"/>
      <c r="EA11" s="1333"/>
      <c r="EB11" s="1333"/>
      <c r="EC11" s="1333" t="str">
        <f>MID(SUVAHAMUJ!Q6,10,1)</f>
        <v>0</v>
      </c>
      <c r="ED11" s="1333"/>
      <c r="EE11" s="1333"/>
      <c r="EF11" s="1333"/>
      <c r="EG11" s="1333"/>
      <c r="EH11" s="1306" t="str">
        <f>MID(SUVAHAMUJ!Q6,11,1)</f>
        <v>0</v>
      </c>
      <c r="EI11" s="1306"/>
      <c r="EJ11" s="1306"/>
      <c r="EK11" s="1306"/>
      <c r="EL11" s="1306"/>
      <c r="EM11" s="1316"/>
      <c r="EN11" s="354"/>
      <c r="EO11" s="355"/>
      <c r="EP11" s="1306" t="str">
        <f>MID(SUVAHAMUJ!R6,1,1)</f>
        <v xml:space="preserve"> </v>
      </c>
      <c r="EQ11" s="1306"/>
      <c r="ER11" s="1306"/>
      <c r="ES11" s="1306"/>
      <c r="ET11" s="1306"/>
      <c r="EU11" s="1306"/>
      <c r="EV11" s="1306" t="str">
        <f>MID(SUVAHAMUJ!R6,2,1)</f>
        <v xml:space="preserve"> </v>
      </c>
      <c r="EW11" s="1306"/>
      <c r="EX11" s="1306"/>
      <c r="EY11" s="1306"/>
      <c r="EZ11" s="1306"/>
      <c r="FA11" s="1306" t="str">
        <f>MID(SUVAHAMUJ!R6,3,1)</f>
        <v xml:space="preserve"> </v>
      </c>
      <c r="FB11" s="1306"/>
      <c r="FC11" s="1306"/>
      <c r="FD11" s="1306"/>
      <c r="FE11" s="1306"/>
      <c r="FF11" s="1306"/>
      <c r="FG11" s="1306" t="str">
        <f>MID(SUVAHAMUJ!R6,4,1)</f>
        <v xml:space="preserve"> </v>
      </c>
      <c r="FH11" s="1306"/>
      <c r="FI11" s="1306"/>
      <c r="FJ11" s="1306"/>
      <c r="FK11" s="1306"/>
      <c r="FL11" s="1307" t="str">
        <f>MID(SUVAHAMUJ!R6,5,1)</f>
        <v xml:space="preserve"> </v>
      </c>
      <c r="FM11" s="1307"/>
      <c r="FN11" s="1307"/>
      <c r="FO11" s="1307"/>
      <c r="FP11" s="1307"/>
      <c r="FQ11" s="1307"/>
      <c r="FR11" s="1307" t="str">
        <f>MID(SUVAHAMUJ!R6,6,1)</f>
        <v xml:space="preserve"> </v>
      </c>
      <c r="FS11" s="1307"/>
      <c r="FT11" s="1307"/>
      <c r="FU11" s="1307"/>
      <c r="FV11" s="1307"/>
      <c r="FW11" s="1331" t="str">
        <f>MID(SUVAHAMUJ!R6,7,1)</f>
        <v xml:space="preserve"> </v>
      </c>
      <c r="FX11" s="1331"/>
      <c r="FY11" s="1331"/>
      <c r="FZ11" s="1331"/>
      <c r="GA11" s="1331"/>
      <c r="GB11" s="1331"/>
      <c r="GC11" s="1331" t="str">
        <f>MID(SUVAHAMUJ!R6,8,1)</f>
        <v>3</v>
      </c>
      <c r="GD11" s="1331"/>
      <c r="GE11" s="1331"/>
      <c r="GF11" s="1331"/>
      <c r="GG11" s="1331"/>
      <c r="GH11" s="1331" t="str">
        <f>MID(SUVAHAMUJ!R6,9,1)</f>
        <v>0</v>
      </c>
      <c r="GI11" s="1331"/>
      <c r="GJ11" s="1331"/>
      <c r="GK11" s="1331"/>
      <c r="GL11" s="1331"/>
      <c r="GM11" s="1331"/>
      <c r="GN11" s="1331" t="str">
        <f>MID(SUVAHAMUJ!R6,10,1)</f>
        <v>0</v>
      </c>
      <c r="GO11" s="1331"/>
      <c r="GP11" s="1331"/>
      <c r="GQ11" s="1331"/>
      <c r="GR11" s="1331"/>
      <c r="GS11" s="1331" t="str">
        <f>MID(SUVAHAMUJ!R6,11,1)</f>
        <v>0</v>
      </c>
      <c r="GT11" s="1331"/>
      <c r="GU11" s="1331"/>
      <c r="GV11" s="1331"/>
      <c r="GW11" s="1332"/>
    </row>
    <row r="12" spans="2:205" ht="32.1" customHeight="1" x14ac:dyDescent="0.2">
      <c r="B12" s="1462" t="s">
        <v>2080</v>
      </c>
      <c r="C12" s="1463"/>
      <c r="D12" s="1463"/>
      <c r="E12" s="1463"/>
      <c r="F12" s="1463"/>
      <c r="G12" s="1463"/>
      <c r="H12" s="1463"/>
      <c r="I12" s="1463"/>
      <c r="J12" s="1463"/>
      <c r="K12" s="1464"/>
      <c r="L12" s="1435" t="s">
        <v>3177</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5</v>
      </c>
      <c r="BX12" s="1356"/>
      <c r="BY12" s="1356"/>
      <c r="BZ12" s="1356"/>
      <c r="CA12" s="1356"/>
      <c r="CB12" s="1356"/>
      <c r="CC12" s="1356"/>
      <c r="CD12" s="1357"/>
      <c r="CE12" s="1546" t="str">
        <f>MID(SUVAHAMUJ!Q7,1,1)</f>
        <v xml:space="preserve"> </v>
      </c>
      <c r="CF12" s="1306"/>
      <c r="CG12" s="1306"/>
      <c r="CH12" s="1306"/>
      <c r="CI12" s="1306"/>
      <c r="CJ12" s="1306" t="str">
        <f>MID(SUVAHAMUJ!Q7,2,1)</f>
        <v xml:space="preserve"> </v>
      </c>
      <c r="CK12" s="1306"/>
      <c r="CL12" s="1306"/>
      <c r="CM12" s="1306"/>
      <c r="CN12" s="1306"/>
      <c r="CO12" s="1306"/>
      <c r="CP12" s="1306" t="str">
        <f>MID(SUVAHAMUJ!Q7,3,1)</f>
        <v xml:space="preserve"> </v>
      </c>
      <c r="CQ12" s="1306"/>
      <c r="CR12" s="1306"/>
      <c r="CS12" s="1306"/>
      <c r="CT12" s="1306"/>
      <c r="CU12" s="1306" t="str">
        <f>MID(SUVAHAMUJ!Q7,4,1)</f>
        <v xml:space="preserve"> </v>
      </c>
      <c r="CV12" s="1306"/>
      <c r="CW12" s="1306"/>
      <c r="CX12" s="1306"/>
      <c r="CY12" s="1306"/>
      <c r="CZ12" s="1306"/>
      <c r="DA12" s="1306" t="str">
        <f>MID(SUVAHAMUJ!Q7,5,1)</f>
        <v xml:space="preserve"> </v>
      </c>
      <c r="DB12" s="1306"/>
      <c r="DC12" s="1306"/>
      <c r="DD12" s="1306"/>
      <c r="DE12" s="1306"/>
      <c r="DF12" s="1306" t="str">
        <f>MID(SUVAHAMUJ!Q7,6,1)</f>
        <v xml:space="preserve"> </v>
      </c>
      <c r="DG12" s="1306"/>
      <c r="DH12" s="1306"/>
      <c r="DI12" s="1306"/>
      <c r="DJ12" s="1306"/>
      <c r="DK12" s="1306"/>
      <c r="DL12" s="1306" t="str">
        <f>MID(SUVAHAMUJ!Q7,7,1)</f>
        <v xml:space="preserve"> </v>
      </c>
      <c r="DM12" s="1306"/>
      <c r="DN12" s="1306"/>
      <c r="DO12" s="1306"/>
      <c r="DP12" s="1306"/>
      <c r="DQ12" s="1306"/>
      <c r="DR12" s="1306" t="str">
        <f>MID(SUVAHAMUJ!Q7,8,1)</f>
        <v xml:space="preserve"> </v>
      </c>
      <c r="DS12" s="1306"/>
      <c r="DT12" s="1306"/>
      <c r="DU12" s="1306"/>
      <c r="DV12" s="1306"/>
      <c r="DW12" s="1333" t="str">
        <f>MID(SUVAHAMUJ!Q7,9,1)</f>
        <v xml:space="preserve"> </v>
      </c>
      <c r="DX12" s="1333"/>
      <c r="DY12" s="1333"/>
      <c r="DZ12" s="1333"/>
      <c r="EA12" s="1333"/>
      <c r="EB12" s="1333"/>
      <c r="EC12" s="1333" t="str">
        <f>MID(SUVAHAMUJ!Q7,10,1)</f>
        <v xml:space="preserve"> </v>
      </c>
      <c r="ED12" s="1333"/>
      <c r="EE12" s="1333"/>
      <c r="EF12" s="1333"/>
      <c r="EG12" s="1333"/>
      <c r="EH12" s="1306" t="str">
        <f>MID(SUVAHAMUJ!Q7,11,1)</f>
        <v>0</v>
      </c>
      <c r="EI12" s="1306"/>
      <c r="EJ12" s="1306"/>
      <c r="EK12" s="1306"/>
      <c r="EL12" s="1306"/>
      <c r="EM12" s="1316"/>
      <c r="EN12" s="354"/>
      <c r="EO12" s="355"/>
      <c r="EP12" s="1306" t="str">
        <f>MID(SUVAHAMUJ!R7,1,1)</f>
        <v xml:space="preserve"> </v>
      </c>
      <c r="EQ12" s="1306"/>
      <c r="ER12" s="1306"/>
      <c r="ES12" s="1306"/>
      <c r="ET12" s="1306"/>
      <c r="EU12" s="1306"/>
      <c r="EV12" s="1306" t="str">
        <f>MID(SUVAHAMUJ!R7,2,1)</f>
        <v xml:space="preserve"> </v>
      </c>
      <c r="EW12" s="1306"/>
      <c r="EX12" s="1306"/>
      <c r="EY12" s="1306"/>
      <c r="EZ12" s="1306"/>
      <c r="FA12" s="1306" t="str">
        <f>MID(SUVAHAMUJ!R7,3,1)</f>
        <v xml:space="preserve"> </v>
      </c>
      <c r="FB12" s="1306"/>
      <c r="FC12" s="1306"/>
      <c r="FD12" s="1306"/>
      <c r="FE12" s="1306"/>
      <c r="FF12" s="1306"/>
      <c r="FG12" s="1306" t="str">
        <f>MID(SUVAHAMUJ!R7,4,1)</f>
        <v xml:space="preserve"> </v>
      </c>
      <c r="FH12" s="1306"/>
      <c r="FI12" s="1306"/>
      <c r="FJ12" s="1306"/>
      <c r="FK12" s="1306"/>
      <c r="FL12" s="1307" t="str">
        <f>MID(SUVAHAMUJ!R7,5,1)</f>
        <v xml:space="preserve"> </v>
      </c>
      <c r="FM12" s="1307"/>
      <c r="FN12" s="1307"/>
      <c r="FO12" s="1307"/>
      <c r="FP12" s="1307"/>
      <c r="FQ12" s="1307"/>
      <c r="FR12" s="1307" t="str">
        <f>MID(SUVAHAMUJ!R7,6,1)</f>
        <v xml:space="preserve"> </v>
      </c>
      <c r="FS12" s="1307"/>
      <c r="FT12" s="1307"/>
      <c r="FU12" s="1307"/>
      <c r="FV12" s="1307"/>
      <c r="FW12" s="1331" t="str">
        <f>MID(SUVAHAMUJ!R7,7,1)</f>
        <v xml:space="preserve"> </v>
      </c>
      <c r="FX12" s="1331"/>
      <c r="FY12" s="1331"/>
      <c r="FZ12" s="1331"/>
      <c r="GA12" s="1331"/>
      <c r="GB12" s="1331"/>
      <c r="GC12" s="1331" t="str">
        <f>MID(SUVAHAMUJ!R7,8,1)</f>
        <v xml:space="preserve"> </v>
      </c>
      <c r="GD12" s="1331"/>
      <c r="GE12" s="1331"/>
      <c r="GF12" s="1331"/>
      <c r="GG12" s="1331"/>
      <c r="GH12" s="1331" t="str">
        <f>MID(SUVAHAMUJ!R7,9,1)</f>
        <v xml:space="preserve"> </v>
      </c>
      <c r="GI12" s="1331"/>
      <c r="GJ12" s="1331"/>
      <c r="GK12" s="1331"/>
      <c r="GL12" s="1331"/>
      <c r="GM12" s="1331"/>
      <c r="GN12" s="1331" t="str">
        <f>MID(SUVAHAMUJ!R7,10,1)</f>
        <v xml:space="preserve"> </v>
      </c>
      <c r="GO12" s="1331"/>
      <c r="GP12" s="1331"/>
      <c r="GQ12" s="1331"/>
      <c r="GR12" s="1331"/>
      <c r="GS12" s="1331" t="str">
        <f>MID(SUVAHAMUJ!R7,11,1)</f>
        <v>0</v>
      </c>
      <c r="GT12" s="1331"/>
      <c r="GU12" s="1331"/>
      <c r="GV12" s="1331"/>
      <c r="GW12" s="1332"/>
    </row>
    <row r="13" spans="2:205" ht="32.1" customHeight="1" x14ac:dyDescent="0.2">
      <c r="B13" s="1462" t="s">
        <v>2083</v>
      </c>
      <c r="C13" s="1463"/>
      <c r="D13" s="1463"/>
      <c r="E13" s="1463"/>
      <c r="F13" s="1463"/>
      <c r="G13" s="1463"/>
      <c r="H13" s="1463"/>
      <c r="I13" s="1463"/>
      <c r="J13" s="1463"/>
      <c r="K13" s="1464"/>
      <c r="L13" s="1435" t="s">
        <v>3178</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355" t="s">
        <v>21</v>
      </c>
      <c r="BX13" s="1356"/>
      <c r="BY13" s="1356"/>
      <c r="BZ13" s="1356"/>
      <c r="CA13" s="1356"/>
      <c r="CB13" s="1356"/>
      <c r="CC13" s="1356"/>
      <c r="CD13" s="1357"/>
      <c r="CE13" s="1546" t="str">
        <f>MID(SUVAHAMUJ!Q8,1,1)</f>
        <v xml:space="preserve"> </v>
      </c>
      <c r="CF13" s="1306"/>
      <c r="CG13" s="1306"/>
      <c r="CH13" s="1306"/>
      <c r="CI13" s="1306"/>
      <c r="CJ13" s="1306" t="str">
        <f>MID(SUVAHAMUJ!Q8,2,1)</f>
        <v xml:space="preserve"> </v>
      </c>
      <c r="CK13" s="1306"/>
      <c r="CL13" s="1306"/>
      <c r="CM13" s="1306"/>
      <c r="CN13" s="1306"/>
      <c r="CO13" s="1306"/>
      <c r="CP13" s="1306" t="str">
        <f>MID(SUVAHAMUJ!Q8,3,1)</f>
        <v xml:space="preserve"> </v>
      </c>
      <c r="CQ13" s="1306"/>
      <c r="CR13" s="1306"/>
      <c r="CS13" s="1306"/>
      <c r="CT13" s="1306"/>
      <c r="CU13" s="1306" t="str">
        <f>MID(SUVAHAMUJ!Q8,4,1)</f>
        <v xml:space="preserve"> </v>
      </c>
      <c r="CV13" s="1306"/>
      <c r="CW13" s="1306"/>
      <c r="CX13" s="1306"/>
      <c r="CY13" s="1306"/>
      <c r="CZ13" s="1306"/>
      <c r="DA13" s="1306" t="str">
        <f>MID(SUVAHAMUJ!Q8,5,1)</f>
        <v xml:space="preserve"> </v>
      </c>
      <c r="DB13" s="1306"/>
      <c r="DC13" s="1306"/>
      <c r="DD13" s="1306"/>
      <c r="DE13" s="1306"/>
      <c r="DF13" s="1306" t="str">
        <f>MID(SUVAHAMUJ!Q8,6,1)</f>
        <v xml:space="preserve"> </v>
      </c>
      <c r="DG13" s="1306"/>
      <c r="DH13" s="1306"/>
      <c r="DI13" s="1306"/>
      <c r="DJ13" s="1306"/>
      <c r="DK13" s="1306"/>
      <c r="DL13" s="1306" t="str">
        <f>MID(SUVAHAMUJ!Q8,7,1)</f>
        <v xml:space="preserve"> </v>
      </c>
      <c r="DM13" s="1306"/>
      <c r="DN13" s="1306"/>
      <c r="DO13" s="1306"/>
      <c r="DP13" s="1306"/>
      <c r="DQ13" s="1306"/>
      <c r="DR13" s="1306" t="str">
        <f>MID(SUVAHAMUJ!Q8,8,1)</f>
        <v xml:space="preserve"> </v>
      </c>
      <c r="DS13" s="1306"/>
      <c r="DT13" s="1306"/>
      <c r="DU13" s="1306"/>
      <c r="DV13" s="1306"/>
      <c r="DW13" s="1333" t="str">
        <f>MID(SUVAHAMUJ!Q8,9,1)</f>
        <v xml:space="preserve"> </v>
      </c>
      <c r="DX13" s="1333"/>
      <c r="DY13" s="1333"/>
      <c r="DZ13" s="1333"/>
      <c r="EA13" s="1333"/>
      <c r="EB13" s="1333"/>
      <c r="EC13" s="1333" t="str">
        <f>MID(SUVAHAMUJ!Q8,10,1)</f>
        <v xml:space="preserve"> </v>
      </c>
      <c r="ED13" s="1333"/>
      <c r="EE13" s="1333"/>
      <c r="EF13" s="1333"/>
      <c r="EG13" s="1333"/>
      <c r="EH13" s="1306" t="str">
        <f>MID(SUVAHAMUJ!Q8,11,1)</f>
        <v>0</v>
      </c>
      <c r="EI13" s="1306"/>
      <c r="EJ13" s="1306"/>
      <c r="EK13" s="1306"/>
      <c r="EL13" s="1306"/>
      <c r="EM13" s="1316"/>
      <c r="EN13" s="354"/>
      <c r="EO13" s="355"/>
      <c r="EP13" s="1306" t="str">
        <f>MID(SUVAHAMUJ!R8,1,1)</f>
        <v xml:space="preserve"> </v>
      </c>
      <c r="EQ13" s="1306"/>
      <c r="ER13" s="1306"/>
      <c r="ES13" s="1306"/>
      <c r="ET13" s="1306"/>
      <c r="EU13" s="1306"/>
      <c r="EV13" s="1306" t="str">
        <f>MID(SUVAHAMUJ!R8,2,1)</f>
        <v xml:space="preserve"> </v>
      </c>
      <c r="EW13" s="1306"/>
      <c r="EX13" s="1306"/>
      <c r="EY13" s="1306"/>
      <c r="EZ13" s="1306"/>
      <c r="FA13" s="1306" t="str">
        <f>MID(SUVAHAMUJ!R8,3,1)</f>
        <v xml:space="preserve"> </v>
      </c>
      <c r="FB13" s="1306"/>
      <c r="FC13" s="1306"/>
      <c r="FD13" s="1306"/>
      <c r="FE13" s="1306"/>
      <c r="FF13" s="1306"/>
      <c r="FG13" s="1306" t="str">
        <f>MID(SUVAHAMUJ!R8,4,1)</f>
        <v xml:space="preserve"> </v>
      </c>
      <c r="FH13" s="1306"/>
      <c r="FI13" s="1306"/>
      <c r="FJ13" s="1306"/>
      <c r="FK13" s="1306"/>
      <c r="FL13" s="1307" t="str">
        <f>MID(SUVAHAMUJ!R8,5,1)</f>
        <v xml:space="preserve"> </v>
      </c>
      <c r="FM13" s="1307"/>
      <c r="FN13" s="1307"/>
      <c r="FO13" s="1307"/>
      <c r="FP13" s="1307"/>
      <c r="FQ13" s="1307"/>
      <c r="FR13" s="1307" t="str">
        <f>MID(SUVAHAMUJ!R8,6,1)</f>
        <v xml:space="preserve"> </v>
      </c>
      <c r="FS13" s="1307"/>
      <c r="FT13" s="1307"/>
      <c r="FU13" s="1307"/>
      <c r="FV13" s="1307"/>
      <c r="FW13" s="1331" t="str">
        <f>MID(SUVAHAMUJ!R8,7,1)</f>
        <v xml:space="preserve"> </v>
      </c>
      <c r="FX13" s="1331"/>
      <c r="FY13" s="1331"/>
      <c r="FZ13" s="1331"/>
      <c r="GA13" s="1331"/>
      <c r="GB13" s="1331"/>
      <c r="GC13" s="1331" t="str">
        <f>MID(SUVAHAMUJ!R8,8,1)</f>
        <v xml:space="preserve"> </v>
      </c>
      <c r="GD13" s="1331"/>
      <c r="GE13" s="1331"/>
      <c r="GF13" s="1331"/>
      <c r="GG13" s="1331"/>
      <c r="GH13" s="1331" t="str">
        <f>MID(SUVAHAMUJ!R8,9,1)</f>
        <v xml:space="preserve"> </v>
      </c>
      <c r="GI13" s="1331"/>
      <c r="GJ13" s="1331"/>
      <c r="GK13" s="1331"/>
      <c r="GL13" s="1331"/>
      <c r="GM13" s="1331"/>
      <c r="GN13" s="1331" t="str">
        <f>MID(SUVAHAMUJ!R8,10,1)</f>
        <v xml:space="preserve"> </v>
      </c>
      <c r="GO13" s="1331"/>
      <c r="GP13" s="1331"/>
      <c r="GQ13" s="1331"/>
      <c r="GR13" s="1331"/>
      <c r="GS13" s="1331" t="str">
        <f>MID(SUVAHAMUJ!R8,11,1)</f>
        <v>0</v>
      </c>
      <c r="GT13" s="1331"/>
      <c r="GU13" s="1331"/>
      <c r="GV13" s="1331"/>
      <c r="GW13" s="1332"/>
    </row>
    <row r="14" spans="2:205" ht="24.6" customHeight="1" x14ac:dyDescent="0.2">
      <c r="B14" s="1462" t="s">
        <v>2086</v>
      </c>
      <c r="C14" s="1463"/>
      <c r="D14" s="1463"/>
      <c r="E14" s="1463"/>
      <c r="F14" s="1463"/>
      <c r="G14" s="1463"/>
      <c r="H14" s="1463"/>
      <c r="I14" s="1463"/>
      <c r="J14" s="1463"/>
      <c r="K14" s="1464"/>
      <c r="L14" s="1435" t="s">
        <v>3179</v>
      </c>
      <c r="M14" s="1436"/>
      <c r="N14" s="1436"/>
      <c r="O14" s="1436"/>
      <c r="P14" s="1436"/>
      <c r="Q14" s="1436"/>
      <c r="R14" s="1436"/>
      <c r="S14" s="1436"/>
      <c r="T14" s="1436"/>
      <c r="U14" s="1436"/>
      <c r="V14" s="1436"/>
      <c r="W14" s="1436"/>
      <c r="X14" s="1436"/>
      <c r="Y14" s="1436"/>
      <c r="Z14" s="1436"/>
      <c r="AA14" s="1436"/>
      <c r="AB14" s="1436"/>
      <c r="AC14" s="1436"/>
      <c r="AD14" s="1436"/>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436"/>
      <c r="BD14" s="1436"/>
      <c r="BE14" s="1436"/>
      <c r="BF14" s="1436"/>
      <c r="BG14" s="1436"/>
      <c r="BH14" s="1436"/>
      <c r="BI14" s="1436"/>
      <c r="BJ14" s="1436"/>
      <c r="BK14" s="1436"/>
      <c r="BL14" s="1436"/>
      <c r="BM14" s="1436"/>
      <c r="BN14" s="1436"/>
      <c r="BO14" s="1436"/>
      <c r="BP14" s="1436"/>
      <c r="BQ14" s="1436"/>
      <c r="BR14" s="1436"/>
      <c r="BS14" s="1436"/>
      <c r="BT14" s="1436"/>
      <c r="BU14" s="1436"/>
      <c r="BV14" s="1436"/>
      <c r="BW14" s="1355" t="s">
        <v>39</v>
      </c>
      <c r="BX14" s="1356"/>
      <c r="BY14" s="1356"/>
      <c r="BZ14" s="1356"/>
      <c r="CA14" s="1356"/>
      <c r="CB14" s="1356"/>
      <c r="CC14" s="1356"/>
      <c r="CD14" s="1357"/>
      <c r="CE14" s="1546" t="str">
        <f>MID(SUVAHAMUJ!Q9,1,1)</f>
        <v xml:space="preserve"> </v>
      </c>
      <c r="CF14" s="1306"/>
      <c r="CG14" s="1306"/>
      <c r="CH14" s="1306"/>
      <c r="CI14" s="1306"/>
      <c r="CJ14" s="1306" t="str">
        <f>MID(SUVAHAMUJ!Q9,2,1)</f>
        <v xml:space="preserve"> </v>
      </c>
      <c r="CK14" s="1306"/>
      <c r="CL14" s="1306"/>
      <c r="CM14" s="1306"/>
      <c r="CN14" s="1306"/>
      <c r="CO14" s="1306"/>
      <c r="CP14" s="1306" t="str">
        <f>MID(SUVAHAMUJ!Q9,3,1)</f>
        <v xml:space="preserve"> </v>
      </c>
      <c r="CQ14" s="1306"/>
      <c r="CR14" s="1306"/>
      <c r="CS14" s="1306"/>
      <c r="CT14" s="1306"/>
      <c r="CU14" s="1306" t="str">
        <f>MID(SUVAHAMUJ!Q9,4,1)</f>
        <v xml:space="preserve"> </v>
      </c>
      <c r="CV14" s="1306"/>
      <c r="CW14" s="1306"/>
      <c r="CX14" s="1306"/>
      <c r="CY14" s="1306"/>
      <c r="CZ14" s="1306"/>
      <c r="DA14" s="1306" t="str">
        <f>MID(SUVAHAMUJ!Q9,5,1)</f>
        <v xml:space="preserve"> </v>
      </c>
      <c r="DB14" s="1306"/>
      <c r="DC14" s="1306"/>
      <c r="DD14" s="1306"/>
      <c r="DE14" s="1306"/>
      <c r="DF14" s="1306" t="str">
        <f>MID(SUVAHAMUJ!Q9,6,1)</f>
        <v xml:space="preserve"> </v>
      </c>
      <c r="DG14" s="1306"/>
      <c r="DH14" s="1306"/>
      <c r="DI14" s="1306"/>
      <c r="DJ14" s="1306"/>
      <c r="DK14" s="1306"/>
      <c r="DL14" s="1306" t="str">
        <f>MID(SUVAHAMUJ!Q9,7,1)</f>
        <v xml:space="preserve"> </v>
      </c>
      <c r="DM14" s="1306"/>
      <c r="DN14" s="1306"/>
      <c r="DO14" s="1306"/>
      <c r="DP14" s="1306"/>
      <c r="DQ14" s="1306"/>
      <c r="DR14" s="1306" t="str">
        <f>MID(SUVAHAMUJ!Q9,8,1)</f>
        <v xml:space="preserve"> </v>
      </c>
      <c r="DS14" s="1306"/>
      <c r="DT14" s="1306"/>
      <c r="DU14" s="1306"/>
      <c r="DV14" s="1306"/>
      <c r="DW14" s="1333" t="str">
        <f>MID(SUVAHAMUJ!Q9,9,1)</f>
        <v xml:space="preserve"> </v>
      </c>
      <c r="DX14" s="1333"/>
      <c r="DY14" s="1333"/>
      <c r="DZ14" s="1333"/>
      <c r="EA14" s="1333"/>
      <c r="EB14" s="1333"/>
      <c r="EC14" s="1333" t="str">
        <f>MID(SUVAHAMUJ!Q9,10,1)</f>
        <v xml:space="preserve"> </v>
      </c>
      <c r="ED14" s="1333"/>
      <c r="EE14" s="1333"/>
      <c r="EF14" s="1333"/>
      <c r="EG14" s="1333"/>
      <c r="EH14" s="1306" t="str">
        <f>MID(SUVAHAMUJ!Q9,11,1)</f>
        <v>0</v>
      </c>
      <c r="EI14" s="1306"/>
      <c r="EJ14" s="1306"/>
      <c r="EK14" s="1306"/>
      <c r="EL14" s="1306"/>
      <c r="EM14" s="1316"/>
      <c r="EN14" s="354"/>
      <c r="EO14" s="355"/>
      <c r="EP14" s="1306" t="str">
        <f>MID(SUVAHAMUJ!R9,1,1)</f>
        <v xml:space="preserve"> </v>
      </c>
      <c r="EQ14" s="1306"/>
      <c r="ER14" s="1306"/>
      <c r="ES14" s="1306"/>
      <c r="ET14" s="1306"/>
      <c r="EU14" s="1306"/>
      <c r="EV14" s="1306" t="str">
        <f>MID(SUVAHAMUJ!R9,2,1)</f>
        <v xml:space="preserve"> </v>
      </c>
      <c r="EW14" s="1306"/>
      <c r="EX14" s="1306"/>
      <c r="EY14" s="1306"/>
      <c r="EZ14" s="1306"/>
      <c r="FA14" s="1306" t="str">
        <f>MID(SUVAHAMUJ!R9,3,1)</f>
        <v xml:space="preserve"> </v>
      </c>
      <c r="FB14" s="1306"/>
      <c r="FC14" s="1306"/>
      <c r="FD14" s="1306"/>
      <c r="FE14" s="1306"/>
      <c r="FF14" s="1306"/>
      <c r="FG14" s="1306" t="str">
        <f>MID(SUVAHAMUJ!R9,4,1)</f>
        <v xml:space="preserve"> </v>
      </c>
      <c r="FH14" s="1306"/>
      <c r="FI14" s="1306"/>
      <c r="FJ14" s="1306"/>
      <c r="FK14" s="1306"/>
      <c r="FL14" s="1307" t="str">
        <f>MID(SUVAHAMUJ!R9,5,1)</f>
        <v xml:space="preserve"> </v>
      </c>
      <c r="FM14" s="1307"/>
      <c r="FN14" s="1307"/>
      <c r="FO14" s="1307"/>
      <c r="FP14" s="1307"/>
      <c r="FQ14" s="1307"/>
      <c r="FR14" s="1307" t="str">
        <f>MID(SUVAHAMUJ!R9,6,1)</f>
        <v xml:space="preserve"> </v>
      </c>
      <c r="FS14" s="1307"/>
      <c r="FT14" s="1307"/>
      <c r="FU14" s="1307"/>
      <c r="FV14" s="1307"/>
      <c r="FW14" s="1331" t="str">
        <f>MID(SUVAHAMUJ!R9,7,1)</f>
        <v xml:space="preserve"> </v>
      </c>
      <c r="FX14" s="1331"/>
      <c r="FY14" s="1331"/>
      <c r="FZ14" s="1331"/>
      <c r="GA14" s="1331"/>
      <c r="GB14" s="1331"/>
      <c r="GC14" s="1331" t="str">
        <f>MID(SUVAHAMUJ!R9,8,1)</f>
        <v xml:space="preserve"> </v>
      </c>
      <c r="GD14" s="1331"/>
      <c r="GE14" s="1331"/>
      <c r="GF14" s="1331"/>
      <c r="GG14" s="1331"/>
      <c r="GH14" s="1331" t="str">
        <f>MID(SUVAHAMUJ!R9,9,1)</f>
        <v xml:space="preserve"> </v>
      </c>
      <c r="GI14" s="1331"/>
      <c r="GJ14" s="1331"/>
      <c r="GK14" s="1331"/>
      <c r="GL14" s="1331"/>
      <c r="GM14" s="1331"/>
      <c r="GN14" s="1331" t="str">
        <f>MID(SUVAHAMUJ!R9,10,1)</f>
        <v xml:space="preserve"> </v>
      </c>
      <c r="GO14" s="1331"/>
      <c r="GP14" s="1331"/>
      <c r="GQ14" s="1331"/>
      <c r="GR14" s="1331"/>
      <c r="GS14" s="1331" t="str">
        <f>MID(SUVAHAMUJ!R9,11,1)</f>
        <v>0</v>
      </c>
      <c r="GT14" s="1331"/>
      <c r="GU14" s="1331"/>
      <c r="GV14" s="1331"/>
      <c r="GW14" s="1332"/>
    </row>
    <row r="15" spans="2:205" ht="24.6" customHeight="1" x14ac:dyDescent="0.2">
      <c r="B15" s="1547" t="s">
        <v>2133</v>
      </c>
      <c r="C15" s="1548"/>
      <c r="D15" s="1548"/>
      <c r="E15" s="1548"/>
      <c r="F15" s="1548"/>
      <c r="G15" s="1548"/>
      <c r="H15" s="1548"/>
      <c r="I15" s="1548"/>
      <c r="J15" s="1548"/>
      <c r="K15" s="1549"/>
      <c r="L15" s="1437" t="s">
        <v>3180</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347" t="s">
        <v>922</v>
      </c>
      <c r="BX15" s="1348"/>
      <c r="BY15" s="1348"/>
      <c r="BZ15" s="1348"/>
      <c r="CA15" s="1348"/>
      <c r="CB15" s="1348"/>
      <c r="CC15" s="1348"/>
      <c r="CD15" s="1349"/>
      <c r="CE15" s="1546" t="str">
        <f>MID(SUVAHAMUJ!Q10,1,1)</f>
        <v xml:space="preserve"> </v>
      </c>
      <c r="CF15" s="1306"/>
      <c r="CG15" s="1306"/>
      <c r="CH15" s="1306"/>
      <c r="CI15" s="1306"/>
      <c r="CJ15" s="1306" t="str">
        <f>MID(SUVAHAMUJ!Q10,2,1)</f>
        <v xml:space="preserve"> </v>
      </c>
      <c r="CK15" s="1306"/>
      <c r="CL15" s="1306"/>
      <c r="CM15" s="1306"/>
      <c r="CN15" s="1306"/>
      <c r="CO15" s="1306"/>
      <c r="CP15" s="1306" t="str">
        <f>MID(SUVAHAMUJ!Q10,3,1)</f>
        <v xml:space="preserve"> </v>
      </c>
      <c r="CQ15" s="1306"/>
      <c r="CR15" s="1306"/>
      <c r="CS15" s="1306"/>
      <c r="CT15" s="1306"/>
      <c r="CU15" s="1306" t="str">
        <f>MID(SUVAHAMUJ!Q10,4,1)</f>
        <v xml:space="preserve"> </v>
      </c>
      <c r="CV15" s="1306"/>
      <c r="CW15" s="1306"/>
      <c r="CX15" s="1306"/>
      <c r="CY15" s="1306"/>
      <c r="CZ15" s="1306"/>
      <c r="DA15" s="1306" t="str">
        <f>MID(SUVAHAMUJ!Q10,5,1)</f>
        <v xml:space="preserve"> </v>
      </c>
      <c r="DB15" s="1306"/>
      <c r="DC15" s="1306"/>
      <c r="DD15" s="1306"/>
      <c r="DE15" s="1306"/>
      <c r="DF15" s="1306" t="str">
        <f>MID(SUVAHAMUJ!Q10,6,1)</f>
        <v xml:space="preserve"> </v>
      </c>
      <c r="DG15" s="1306"/>
      <c r="DH15" s="1306"/>
      <c r="DI15" s="1306"/>
      <c r="DJ15" s="1306"/>
      <c r="DK15" s="1306"/>
      <c r="DL15" s="1306" t="str">
        <f>MID(SUVAHAMUJ!Q10,7,1)</f>
        <v xml:space="preserve"> </v>
      </c>
      <c r="DM15" s="1306"/>
      <c r="DN15" s="1306"/>
      <c r="DO15" s="1306"/>
      <c r="DP15" s="1306"/>
      <c r="DQ15" s="1306"/>
      <c r="DR15" s="1306" t="str">
        <f>MID(SUVAHAMUJ!Q10,8,1)</f>
        <v xml:space="preserve"> </v>
      </c>
      <c r="DS15" s="1306"/>
      <c r="DT15" s="1306"/>
      <c r="DU15" s="1306"/>
      <c r="DV15" s="1306"/>
      <c r="DW15" s="1333" t="str">
        <f>MID(SUVAHAMUJ!Q10,9,1)</f>
        <v xml:space="preserve"> </v>
      </c>
      <c r="DX15" s="1333"/>
      <c r="DY15" s="1333"/>
      <c r="DZ15" s="1333"/>
      <c r="EA15" s="1333"/>
      <c r="EB15" s="1333"/>
      <c r="EC15" s="1333" t="str">
        <f>MID(SUVAHAMUJ!Q10,10,1)</f>
        <v xml:space="preserve"> </v>
      </c>
      <c r="ED15" s="1333"/>
      <c r="EE15" s="1333"/>
      <c r="EF15" s="1333"/>
      <c r="EG15" s="1333"/>
      <c r="EH15" s="1306" t="str">
        <f>MID(SUVAHAMUJ!Q10,11,1)</f>
        <v>0</v>
      </c>
      <c r="EI15" s="1306"/>
      <c r="EJ15" s="1306"/>
      <c r="EK15" s="1306"/>
      <c r="EL15" s="1306"/>
      <c r="EM15" s="1316"/>
      <c r="EN15" s="354"/>
      <c r="EO15" s="355"/>
      <c r="EP15" s="1306" t="str">
        <f>MID(SUVAHAMUJ!R10,1,1)</f>
        <v xml:space="preserve"> </v>
      </c>
      <c r="EQ15" s="1306"/>
      <c r="ER15" s="1306"/>
      <c r="ES15" s="1306"/>
      <c r="ET15" s="1306"/>
      <c r="EU15" s="1306"/>
      <c r="EV15" s="1306" t="str">
        <f>MID(SUVAHAMUJ!R10,2,1)</f>
        <v xml:space="preserve"> </v>
      </c>
      <c r="EW15" s="1306"/>
      <c r="EX15" s="1306"/>
      <c r="EY15" s="1306"/>
      <c r="EZ15" s="1306"/>
      <c r="FA15" s="1306" t="str">
        <f>MID(SUVAHAMUJ!R10,3,1)</f>
        <v xml:space="preserve"> </v>
      </c>
      <c r="FB15" s="1306"/>
      <c r="FC15" s="1306"/>
      <c r="FD15" s="1306"/>
      <c r="FE15" s="1306"/>
      <c r="FF15" s="1306"/>
      <c r="FG15" s="1306" t="str">
        <f>MID(SUVAHAMUJ!R10,4,1)</f>
        <v xml:space="preserve"> </v>
      </c>
      <c r="FH15" s="1306"/>
      <c r="FI15" s="1306"/>
      <c r="FJ15" s="1306"/>
      <c r="FK15" s="1306"/>
      <c r="FL15" s="1307" t="str">
        <f>MID(SUVAHAMUJ!R10,5,1)</f>
        <v xml:space="preserve"> </v>
      </c>
      <c r="FM15" s="1307"/>
      <c r="FN15" s="1307"/>
      <c r="FO15" s="1307"/>
      <c r="FP15" s="1307"/>
      <c r="FQ15" s="1307"/>
      <c r="FR15" s="1307" t="str">
        <f>MID(SUVAHAMUJ!R10,6,1)</f>
        <v xml:space="preserve"> </v>
      </c>
      <c r="FS15" s="1307"/>
      <c r="FT15" s="1307"/>
      <c r="FU15" s="1307"/>
      <c r="FV15" s="1307"/>
      <c r="FW15" s="1331" t="str">
        <f>MID(SUVAHAMUJ!R10,7,1)</f>
        <v xml:space="preserve"> </v>
      </c>
      <c r="FX15" s="1331"/>
      <c r="FY15" s="1331"/>
      <c r="FZ15" s="1331"/>
      <c r="GA15" s="1331"/>
      <c r="GB15" s="1331"/>
      <c r="GC15" s="1331" t="str">
        <f>MID(SUVAHAMUJ!R10,8,1)</f>
        <v xml:space="preserve"> </v>
      </c>
      <c r="GD15" s="1331"/>
      <c r="GE15" s="1331"/>
      <c r="GF15" s="1331"/>
      <c r="GG15" s="1331"/>
      <c r="GH15" s="1331" t="str">
        <f>MID(SUVAHAMUJ!R10,9,1)</f>
        <v xml:space="preserve"> </v>
      </c>
      <c r="GI15" s="1331"/>
      <c r="GJ15" s="1331"/>
      <c r="GK15" s="1331"/>
      <c r="GL15" s="1331"/>
      <c r="GM15" s="1331"/>
      <c r="GN15" s="1331" t="str">
        <f>MID(SUVAHAMUJ!R10,10,1)</f>
        <v xml:space="preserve"> </v>
      </c>
      <c r="GO15" s="1331"/>
      <c r="GP15" s="1331"/>
      <c r="GQ15" s="1331"/>
      <c r="GR15" s="1331"/>
      <c r="GS15" s="1331" t="str">
        <f>MID(SUVAHAMUJ!R10,11,1)</f>
        <v>0</v>
      </c>
      <c r="GT15" s="1331"/>
      <c r="GU15" s="1331"/>
      <c r="GV15" s="1331"/>
      <c r="GW15" s="1332"/>
    </row>
    <row r="16" spans="2:205" ht="24.6" customHeight="1" x14ac:dyDescent="0.2">
      <c r="B16" s="1550" t="s">
        <v>2137</v>
      </c>
      <c r="C16" s="1551"/>
      <c r="D16" s="1551"/>
      <c r="E16" s="1551"/>
      <c r="F16" s="1551"/>
      <c r="G16" s="1551"/>
      <c r="H16" s="1551"/>
      <c r="I16" s="1551"/>
      <c r="J16" s="1551"/>
      <c r="K16" s="1552"/>
      <c r="L16" s="1435" t="s">
        <v>3181</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355" t="s">
        <v>795</v>
      </c>
      <c r="BX16" s="1356"/>
      <c r="BY16" s="1356"/>
      <c r="BZ16" s="1356"/>
      <c r="CA16" s="1356"/>
      <c r="CB16" s="1356"/>
      <c r="CC16" s="1356"/>
      <c r="CD16" s="1357"/>
      <c r="CE16" s="1546" t="str">
        <f>MID(SUVAHAMUJ!Q11,1,1)</f>
        <v xml:space="preserve"> </v>
      </c>
      <c r="CF16" s="1306"/>
      <c r="CG16" s="1306"/>
      <c r="CH16" s="1306"/>
      <c r="CI16" s="1306"/>
      <c r="CJ16" s="1306" t="str">
        <f>MID(SUVAHAMUJ!Q11,2,1)</f>
        <v xml:space="preserve"> </v>
      </c>
      <c r="CK16" s="1306"/>
      <c r="CL16" s="1306"/>
      <c r="CM16" s="1306"/>
      <c r="CN16" s="1306"/>
      <c r="CO16" s="1306"/>
      <c r="CP16" s="1306" t="str">
        <f>MID(SUVAHAMUJ!Q11,3,1)</f>
        <v xml:space="preserve"> </v>
      </c>
      <c r="CQ16" s="1306"/>
      <c r="CR16" s="1306"/>
      <c r="CS16" s="1306"/>
      <c r="CT16" s="1306"/>
      <c r="CU16" s="1306" t="str">
        <f>MID(SUVAHAMUJ!Q11,4,1)</f>
        <v xml:space="preserve"> </v>
      </c>
      <c r="CV16" s="1306"/>
      <c r="CW16" s="1306"/>
      <c r="CX16" s="1306"/>
      <c r="CY16" s="1306"/>
      <c r="CZ16" s="1306"/>
      <c r="DA16" s="1306" t="str">
        <f>MID(SUVAHAMUJ!Q11,5,1)</f>
        <v xml:space="preserve"> </v>
      </c>
      <c r="DB16" s="1306"/>
      <c r="DC16" s="1306"/>
      <c r="DD16" s="1306"/>
      <c r="DE16" s="1306"/>
      <c r="DF16" s="1306" t="str">
        <f>MID(SUVAHAMUJ!Q11,6,1)</f>
        <v xml:space="preserve"> </v>
      </c>
      <c r="DG16" s="1306"/>
      <c r="DH16" s="1306"/>
      <c r="DI16" s="1306"/>
      <c r="DJ16" s="1306"/>
      <c r="DK16" s="1306"/>
      <c r="DL16" s="1306" t="str">
        <f>MID(SUVAHAMUJ!Q11,7,1)</f>
        <v xml:space="preserve"> </v>
      </c>
      <c r="DM16" s="1306"/>
      <c r="DN16" s="1306"/>
      <c r="DO16" s="1306"/>
      <c r="DP16" s="1306"/>
      <c r="DQ16" s="1306"/>
      <c r="DR16" s="1306" t="str">
        <f>MID(SUVAHAMUJ!Q11,8,1)</f>
        <v xml:space="preserve"> </v>
      </c>
      <c r="DS16" s="1306"/>
      <c r="DT16" s="1306"/>
      <c r="DU16" s="1306"/>
      <c r="DV16" s="1306"/>
      <c r="DW16" s="1333" t="str">
        <f>MID(SUVAHAMUJ!Q11,9,1)</f>
        <v xml:space="preserve"> </v>
      </c>
      <c r="DX16" s="1333"/>
      <c r="DY16" s="1333"/>
      <c r="DZ16" s="1333"/>
      <c r="EA16" s="1333"/>
      <c r="EB16" s="1333"/>
      <c r="EC16" s="1333" t="str">
        <f>MID(SUVAHAMUJ!Q11,10,1)</f>
        <v xml:space="preserve"> </v>
      </c>
      <c r="ED16" s="1333"/>
      <c r="EE16" s="1333"/>
      <c r="EF16" s="1333"/>
      <c r="EG16" s="1333"/>
      <c r="EH16" s="1306" t="str">
        <f>MID(SUVAHAMUJ!Q11,11,1)</f>
        <v>0</v>
      </c>
      <c r="EI16" s="1306"/>
      <c r="EJ16" s="1306"/>
      <c r="EK16" s="1306"/>
      <c r="EL16" s="1306"/>
      <c r="EM16" s="1316"/>
      <c r="EN16" s="354"/>
      <c r="EO16" s="355"/>
      <c r="EP16" s="1306" t="str">
        <f>MID(SUVAHAMUJ!R11,1,1)</f>
        <v xml:space="preserve"> </v>
      </c>
      <c r="EQ16" s="1306"/>
      <c r="ER16" s="1306"/>
      <c r="ES16" s="1306"/>
      <c r="ET16" s="1306"/>
      <c r="EU16" s="1306"/>
      <c r="EV16" s="1306" t="str">
        <f>MID(SUVAHAMUJ!R11,2,1)</f>
        <v xml:space="preserve"> </v>
      </c>
      <c r="EW16" s="1306"/>
      <c r="EX16" s="1306"/>
      <c r="EY16" s="1306"/>
      <c r="EZ16" s="1306"/>
      <c r="FA16" s="1306" t="str">
        <f>MID(SUVAHAMUJ!R11,3,1)</f>
        <v xml:space="preserve"> </v>
      </c>
      <c r="FB16" s="1306"/>
      <c r="FC16" s="1306"/>
      <c r="FD16" s="1306"/>
      <c r="FE16" s="1306"/>
      <c r="FF16" s="1306"/>
      <c r="FG16" s="1306" t="str">
        <f>MID(SUVAHAMUJ!R11,4,1)</f>
        <v xml:space="preserve"> </v>
      </c>
      <c r="FH16" s="1306"/>
      <c r="FI16" s="1306"/>
      <c r="FJ16" s="1306"/>
      <c r="FK16" s="1306"/>
      <c r="FL16" s="1307" t="str">
        <f>MID(SUVAHAMUJ!R11,5,1)</f>
        <v xml:space="preserve"> </v>
      </c>
      <c r="FM16" s="1307"/>
      <c r="FN16" s="1307"/>
      <c r="FO16" s="1307"/>
      <c r="FP16" s="1307"/>
      <c r="FQ16" s="1307"/>
      <c r="FR16" s="1307" t="str">
        <f>MID(SUVAHAMUJ!R11,6,1)</f>
        <v xml:space="preserve"> </v>
      </c>
      <c r="FS16" s="1307"/>
      <c r="FT16" s="1307"/>
      <c r="FU16" s="1307"/>
      <c r="FV16" s="1307"/>
      <c r="FW16" s="1331" t="str">
        <f>MID(SUVAHAMUJ!R11,7,1)</f>
        <v xml:space="preserve"> </v>
      </c>
      <c r="FX16" s="1331"/>
      <c r="FY16" s="1331"/>
      <c r="FZ16" s="1331"/>
      <c r="GA16" s="1331"/>
      <c r="GB16" s="1331"/>
      <c r="GC16" s="1331" t="str">
        <f>MID(SUVAHAMUJ!R11,8,1)</f>
        <v xml:space="preserve"> </v>
      </c>
      <c r="GD16" s="1331"/>
      <c r="GE16" s="1331"/>
      <c r="GF16" s="1331"/>
      <c r="GG16" s="1331"/>
      <c r="GH16" s="1331" t="str">
        <f>MID(SUVAHAMUJ!R11,9,1)</f>
        <v xml:space="preserve"> </v>
      </c>
      <c r="GI16" s="1331"/>
      <c r="GJ16" s="1331"/>
      <c r="GK16" s="1331"/>
      <c r="GL16" s="1331"/>
      <c r="GM16" s="1331"/>
      <c r="GN16" s="1331" t="str">
        <f>MID(SUVAHAMUJ!R11,10,1)</f>
        <v xml:space="preserve"> </v>
      </c>
      <c r="GO16" s="1331"/>
      <c r="GP16" s="1331"/>
      <c r="GQ16" s="1331"/>
      <c r="GR16" s="1331"/>
      <c r="GS16" s="1331" t="str">
        <f>MID(SUVAHAMUJ!R11,11,1)</f>
        <v>0</v>
      </c>
      <c r="GT16" s="1331"/>
      <c r="GU16" s="1331"/>
      <c r="GV16" s="1331"/>
      <c r="GW16" s="1332"/>
    </row>
    <row r="17" spans="1:205" ht="32.1" customHeight="1" x14ac:dyDescent="0.2">
      <c r="B17" s="1462" t="s">
        <v>2080</v>
      </c>
      <c r="C17" s="1463"/>
      <c r="D17" s="1463"/>
      <c r="E17" s="1463"/>
      <c r="F17" s="1463"/>
      <c r="G17" s="1463"/>
      <c r="H17" s="1463"/>
      <c r="I17" s="1463"/>
      <c r="J17" s="1463"/>
      <c r="K17" s="1464"/>
      <c r="L17" s="1435" t="s">
        <v>3182</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355" t="s">
        <v>1023</v>
      </c>
      <c r="BX17" s="1356"/>
      <c r="BY17" s="1356"/>
      <c r="BZ17" s="1356"/>
      <c r="CA17" s="1356"/>
      <c r="CB17" s="1356"/>
      <c r="CC17" s="1356"/>
      <c r="CD17" s="1357"/>
      <c r="CE17" s="1546" t="str">
        <f>MID(SUVAHAMUJ!Q12,1,1)</f>
        <v xml:space="preserve"> </v>
      </c>
      <c r="CF17" s="1306"/>
      <c r="CG17" s="1306"/>
      <c r="CH17" s="1306"/>
      <c r="CI17" s="1306"/>
      <c r="CJ17" s="1306" t="str">
        <f>MID(SUVAHAMUJ!Q12,2,1)</f>
        <v xml:space="preserve"> </v>
      </c>
      <c r="CK17" s="1306"/>
      <c r="CL17" s="1306"/>
      <c r="CM17" s="1306"/>
      <c r="CN17" s="1306"/>
      <c r="CO17" s="1306"/>
      <c r="CP17" s="1306" t="str">
        <f>MID(SUVAHAMUJ!Q12,3,1)</f>
        <v xml:space="preserve"> </v>
      </c>
      <c r="CQ17" s="1306"/>
      <c r="CR17" s="1306"/>
      <c r="CS17" s="1306"/>
      <c r="CT17" s="1306"/>
      <c r="CU17" s="1306" t="str">
        <f>MID(SUVAHAMUJ!Q12,4,1)</f>
        <v xml:space="preserve"> </v>
      </c>
      <c r="CV17" s="1306"/>
      <c r="CW17" s="1306"/>
      <c r="CX17" s="1306"/>
      <c r="CY17" s="1306"/>
      <c r="CZ17" s="1306"/>
      <c r="DA17" s="1306" t="str">
        <f>MID(SUVAHAMUJ!Q12,5,1)</f>
        <v xml:space="preserve"> </v>
      </c>
      <c r="DB17" s="1306"/>
      <c r="DC17" s="1306"/>
      <c r="DD17" s="1306"/>
      <c r="DE17" s="1306"/>
      <c r="DF17" s="1306" t="str">
        <f>MID(SUVAHAMUJ!Q12,6,1)</f>
        <v xml:space="preserve"> </v>
      </c>
      <c r="DG17" s="1306"/>
      <c r="DH17" s="1306"/>
      <c r="DI17" s="1306"/>
      <c r="DJ17" s="1306"/>
      <c r="DK17" s="1306"/>
      <c r="DL17" s="1306" t="str">
        <f>MID(SUVAHAMUJ!Q12,7,1)</f>
        <v xml:space="preserve"> </v>
      </c>
      <c r="DM17" s="1306"/>
      <c r="DN17" s="1306"/>
      <c r="DO17" s="1306"/>
      <c r="DP17" s="1306"/>
      <c r="DQ17" s="1306"/>
      <c r="DR17" s="1306" t="str">
        <f>MID(SUVAHAMUJ!Q12,8,1)</f>
        <v xml:space="preserve"> </v>
      </c>
      <c r="DS17" s="1306"/>
      <c r="DT17" s="1306"/>
      <c r="DU17" s="1306"/>
      <c r="DV17" s="1306"/>
      <c r="DW17" s="1333" t="str">
        <f>MID(SUVAHAMUJ!Q12,9,1)</f>
        <v xml:space="preserve"> </v>
      </c>
      <c r="DX17" s="1333"/>
      <c r="DY17" s="1333"/>
      <c r="DZ17" s="1333"/>
      <c r="EA17" s="1333"/>
      <c r="EB17" s="1333"/>
      <c r="EC17" s="1333" t="str">
        <f>MID(SUVAHAMUJ!Q12,10,1)</f>
        <v xml:space="preserve"> </v>
      </c>
      <c r="ED17" s="1333"/>
      <c r="EE17" s="1333"/>
      <c r="EF17" s="1333"/>
      <c r="EG17" s="1333"/>
      <c r="EH17" s="1306" t="str">
        <f>MID(SUVAHAMUJ!Q12,11,1)</f>
        <v>0</v>
      </c>
      <c r="EI17" s="1306"/>
      <c r="EJ17" s="1306"/>
      <c r="EK17" s="1306"/>
      <c r="EL17" s="1306"/>
      <c r="EM17" s="1316"/>
      <c r="EN17" s="354"/>
      <c r="EO17" s="355"/>
      <c r="EP17" s="1306" t="str">
        <f>MID(SUVAHAMUJ!R12,1,1)</f>
        <v xml:space="preserve"> </v>
      </c>
      <c r="EQ17" s="1306"/>
      <c r="ER17" s="1306"/>
      <c r="ES17" s="1306"/>
      <c r="ET17" s="1306"/>
      <c r="EU17" s="1306"/>
      <c r="EV17" s="1306" t="str">
        <f>MID(SUVAHAMUJ!R12,2,1)</f>
        <v xml:space="preserve"> </v>
      </c>
      <c r="EW17" s="1306"/>
      <c r="EX17" s="1306"/>
      <c r="EY17" s="1306"/>
      <c r="EZ17" s="1306"/>
      <c r="FA17" s="1306" t="str">
        <f>MID(SUVAHAMUJ!R12,3,1)</f>
        <v xml:space="preserve"> </v>
      </c>
      <c r="FB17" s="1306"/>
      <c r="FC17" s="1306"/>
      <c r="FD17" s="1306"/>
      <c r="FE17" s="1306"/>
      <c r="FF17" s="1306"/>
      <c r="FG17" s="1306" t="str">
        <f>MID(SUVAHAMUJ!R12,4,1)</f>
        <v xml:space="preserve"> </v>
      </c>
      <c r="FH17" s="1306"/>
      <c r="FI17" s="1306"/>
      <c r="FJ17" s="1306"/>
      <c r="FK17" s="1306"/>
      <c r="FL17" s="1307" t="str">
        <f>MID(SUVAHAMUJ!R12,5,1)</f>
        <v xml:space="preserve"> </v>
      </c>
      <c r="FM17" s="1307"/>
      <c r="FN17" s="1307"/>
      <c r="FO17" s="1307"/>
      <c r="FP17" s="1307"/>
      <c r="FQ17" s="1307"/>
      <c r="FR17" s="1307" t="str">
        <f>MID(SUVAHAMUJ!R12,6,1)</f>
        <v xml:space="preserve"> </v>
      </c>
      <c r="FS17" s="1307"/>
      <c r="FT17" s="1307"/>
      <c r="FU17" s="1307"/>
      <c r="FV17" s="1307"/>
      <c r="FW17" s="1331" t="str">
        <f>MID(SUVAHAMUJ!R12,7,1)</f>
        <v xml:space="preserve"> </v>
      </c>
      <c r="FX17" s="1331"/>
      <c r="FY17" s="1331"/>
      <c r="FZ17" s="1331"/>
      <c r="GA17" s="1331"/>
      <c r="GB17" s="1331"/>
      <c r="GC17" s="1331" t="str">
        <f>MID(SUVAHAMUJ!R12,8,1)</f>
        <v xml:space="preserve"> </v>
      </c>
      <c r="GD17" s="1331"/>
      <c r="GE17" s="1331"/>
      <c r="GF17" s="1331"/>
      <c r="GG17" s="1331"/>
      <c r="GH17" s="1331" t="str">
        <f>MID(SUVAHAMUJ!R12,9,1)</f>
        <v xml:space="preserve"> </v>
      </c>
      <c r="GI17" s="1331"/>
      <c r="GJ17" s="1331"/>
      <c r="GK17" s="1331"/>
      <c r="GL17" s="1331"/>
      <c r="GM17" s="1331"/>
      <c r="GN17" s="1331" t="str">
        <f>MID(SUVAHAMUJ!R12,10,1)</f>
        <v xml:space="preserve"> </v>
      </c>
      <c r="GO17" s="1331"/>
      <c r="GP17" s="1331"/>
      <c r="GQ17" s="1331"/>
      <c r="GR17" s="1331"/>
      <c r="GS17" s="1331" t="str">
        <f>MID(SUVAHAMUJ!R12,11,1)</f>
        <v>0</v>
      </c>
      <c r="GT17" s="1331"/>
      <c r="GU17" s="1331"/>
      <c r="GV17" s="1331"/>
      <c r="GW17" s="1332"/>
    </row>
    <row r="18" spans="1:205" ht="32.1" customHeight="1" x14ac:dyDescent="0.2">
      <c r="B18" s="1462" t="s">
        <v>2083</v>
      </c>
      <c r="C18" s="1463"/>
      <c r="D18" s="1463"/>
      <c r="E18" s="1463"/>
      <c r="F18" s="1463"/>
      <c r="G18" s="1463"/>
      <c r="H18" s="1463"/>
      <c r="I18" s="1463"/>
      <c r="J18" s="1463"/>
      <c r="K18" s="1464"/>
      <c r="L18" s="1435" t="s">
        <v>3183</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355" t="s">
        <v>84</v>
      </c>
      <c r="BX18" s="1356"/>
      <c r="BY18" s="1356"/>
      <c r="BZ18" s="1356"/>
      <c r="CA18" s="1356"/>
      <c r="CB18" s="1356"/>
      <c r="CC18" s="1356"/>
      <c r="CD18" s="1357"/>
      <c r="CE18" s="1546" t="str">
        <f>MID(SUVAHAMUJ!Q13,1,1)</f>
        <v xml:space="preserve"> </v>
      </c>
      <c r="CF18" s="1306"/>
      <c r="CG18" s="1306"/>
      <c r="CH18" s="1306"/>
      <c r="CI18" s="1306"/>
      <c r="CJ18" s="1306" t="str">
        <f>MID(SUVAHAMUJ!Q13,2,1)</f>
        <v xml:space="preserve"> </v>
      </c>
      <c r="CK18" s="1306"/>
      <c r="CL18" s="1306"/>
      <c r="CM18" s="1306"/>
      <c r="CN18" s="1306"/>
      <c r="CO18" s="1306"/>
      <c r="CP18" s="1306" t="str">
        <f>MID(SUVAHAMUJ!Q13,3,1)</f>
        <v xml:space="preserve"> </v>
      </c>
      <c r="CQ18" s="1306"/>
      <c r="CR18" s="1306"/>
      <c r="CS18" s="1306"/>
      <c r="CT18" s="1306"/>
      <c r="CU18" s="1306" t="str">
        <f>MID(SUVAHAMUJ!Q13,4,1)</f>
        <v xml:space="preserve"> </v>
      </c>
      <c r="CV18" s="1306"/>
      <c r="CW18" s="1306"/>
      <c r="CX18" s="1306"/>
      <c r="CY18" s="1306"/>
      <c r="CZ18" s="1306"/>
      <c r="DA18" s="1306" t="str">
        <f>MID(SUVAHAMUJ!Q13,5,1)</f>
        <v xml:space="preserve"> </v>
      </c>
      <c r="DB18" s="1306"/>
      <c r="DC18" s="1306"/>
      <c r="DD18" s="1306"/>
      <c r="DE18" s="1306"/>
      <c r="DF18" s="1306" t="str">
        <f>MID(SUVAHAMUJ!Q13,6,1)</f>
        <v xml:space="preserve"> </v>
      </c>
      <c r="DG18" s="1306"/>
      <c r="DH18" s="1306"/>
      <c r="DI18" s="1306"/>
      <c r="DJ18" s="1306"/>
      <c r="DK18" s="1306"/>
      <c r="DL18" s="1306" t="str">
        <f>MID(SUVAHAMUJ!Q13,7,1)</f>
        <v xml:space="preserve"> </v>
      </c>
      <c r="DM18" s="1306"/>
      <c r="DN18" s="1306"/>
      <c r="DO18" s="1306"/>
      <c r="DP18" s="1306"/>
      <c r="DQ18" s="1306"/>
      <c r="DR18" s="1306" t="str">
        <f>MID(SUVAHAMUJ!Q13,8,1)</f>
        <v xml:space="preserve"> </v>
      </c>
      <c r="DS18" s="1306"/>
      <c r="DT18" s="1306"/>
      <c r="DU18" s="1306"/>
      <c r="DV18" s="1306"/>
      <c r="DW18" s="1333" t="str">
        <f>MID(SUVAHAMUJ!Q13,9,1)</f>
        <v xml:space="preserve"> </v>
      </c>
      <c r="DX18" s="1333"/>
      <c r="DY18" s="1333"/>
      <c r="DZ18" s="1333"/>
      <c r="EA18" s="1333"/>
      <c r="EB18" s="1333"/>
      <c r="EC18" s="1333" t="str">
        <f>MID(SUVAHAMUJ!Q13,10,1)</f>
        <v xml:space="preserve"> </v>
      </c>
      <c r="ED18" s="1333"/>
      <c r="EE18" s="1333"/>
      <c r="EF18" s="1333"/>
      <c r="EG18" s="1333"/>
      <c r="EH18" s="1306" t="str">
        <f>MID(SUVAHAMUJ!Q13,11,1)</f>
        <v>0</v>
      </c>
      <c r="EI18" s="1306"/>
      <c r="EJ18" s="1306"/>
      <c r="EK18" s="1306"/>
      <c r="EL18" s="1306"/>
      <c r="EM18" s="1316"/>
      <c r="EN18" s="354"/>
      <c r="EO18" s="355"/>
      <c r="EP18" s="1306" t="str">
        <f>MID(SUVAHAMUJ!R13,1,1)</f>
        <v xml:space="preserve"> </v>
      </c>
      <c r="EQ18" s="1306"/>
      <c r="ER18" s="1306"/>
      <c r="ES18" s="1306"/>
      <c r="ET18" s="1306"/>
      <c r="EU18" s="1306"/>
      <c r="EV18" s="1306" t="str">
        <f>MID(SUVAHAMUJ!R13,2,1)</f>
        <v xml:space="preserve"> </v>
      </c>
      <c r="EW18" s="1306"/>
      <c r="EX18" s="1306"/>
      <c r="EY18" s="1306"/>
      <c r="EZ18" s="1306"/>
      <c r="FA18" s="1306" t="str">
        <f>MID(SUVAHAMUJ!R13,3,1)</f>
        <v xml:space="preserve"> </v>
      </c>
      <c r="FB18" s="1306"/>
      <c r="FC18" s="1306"/>
      <c r="FD18" s="1306"/>
      <c r="FE18" s="1306"/>
      <c r="FF18" s="1306"/>
      <c r="FG18" s="1306" t="str">
        <f>MID(SUVAHAMUJ!R13,4,1)</f>
        <v xml:space="preserve"> </v>
      </c>
      <c r="FH18" s="1306"/>
      <c r="FI18" s="1306"/>
      <c r="FJ18" s="1306"/>
      <c r="FK18" s="1306"/>
      <c r="FL18" s="1307" t="str">
        <f>MID(SUVAHAMUJ!R13,5,1)</f>
        <v xml:space="preserve"> </v>
      </c>
      <c r="FM18" s="1307"/>
      <c r="FN18" s="1307"/>
      <c r="FO18" s="1307"/>
      <c r="FP18" s="1307"/>
      <c r="FQ18" s="1307"/>
      <c r="FR18" s="1307" t="str">
        <f>MID(SUVAHAMUJ!R13,6,1)</f>
        <v xml:space="preserve"> </v>
      </c>
      <c r="FS18" s="1307"/>
      <c r="FT18" s="1307"/>
      <c r="FU18" s="1307"/>
      <c r="FV18" s="1307"/>
      <c r="FW18" s="1331" t="str">
        <f>MID(SUVAHAMUJ!R13,7,1)</f>
        <v xml:space="preserve"> </v>
      </c>
      <c r="FX18" s="1331"/>
      <c r="FY18" s="1331"/>
      <c r="FZ18" s="1331"/>
      <c r="GA18" s="1331"/>
      <c r="GB18" s="1331"/>
      <c r="GC18" s="1331" t="str">
        <f>MID(SUVAHAMUJ!R13,8,1)</f>
        <v xml:space="preserve"> </v>
      </c>
      <c r="GD18" s="1331"/>
      <c r="GE18" s="1331"/>
      <c r="GF18" s="1331"/>
      <c r="GG18" s="1331"/>
      <c r="GH18" s="1331" t="str">
        <f>MID(SUVAHAMUJ!R13,9,1)</f>
        <v xml:space="preserve"> </v>
      </c>
      <c r="GI18" s="1331"/>
      <c r="GJ18" s="1331"/>
      <c r="GK18" s="1331"/>
      <c r="GL18" s="1331"/>
      <c r="GM18" s="1331"/>
      <c r="GN18" s="1331" t="str">
        <f>MID(SUVAHAMUJ!R13,10,1)</f>
        <v xml:space="preserve"> </v>
      </c>
      <c r="GO18" s="1331"/>
      <c r="GP18" s="1331"/>
      <c r="GQ18" s="1331"/>
      <c r="GR18" s="1331"/>
      <c r="GS18" s="1331" t="str">
        <f>MID(SUVAHAMUJ!R13,11,1)</f>
        <v>0</v>
      </c>
      <c r="GT18" s="1331"/>
      <c r="GU18" s="1331"/>
      <c r="GV18" s="1331"/>
      <c r="GW18" s="1332"/>
    </row>
    <row r="19" spans="1:205" ht="24.6" customHeight="1" x14ac:dyDescent="0.2">
      <c r="B19" s="1547" t="s">
        <v>1875</v>
      </c>
      <c r="C19" s="1548"/>
      <c r="D19" s="1548"/>
      <c r="E19" s="1548"/>
      <c r="F19" s="1548"/>
      <c r="G19" s="1548"/>
      <c r="H19" s="1548"/>
      <c r="I19" s="1548"/>
      <c r="J19" s="1548"/>
      <c r="K19" s="1549"/>
      <c r="L19" s="1437" t="s">
        <v>3184</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347" t="s">
        <v>94</v>
      </c>
      <c r="BX19" s="1348"/>
      <c r="BY19" s="1348"/>
      <c r="BZ19" s="1348"/>
      <c r="CA19" s="1348"/>
      <c r="CB19" s="1348"/>
      <c r="CC19" s="1348"/>
      <c r="CD19" s="1349"/>
      <c r="CE19" s="1546" t="str">
        <f>MID(SUVAHAMUJ!Q14,1,1)</f>
        <v xml:space="preserve"> </v>
      </c>
      <c r="CF19" s="1306"/>
      <c r="CG19" s="1306"/>
      <c r="CH19" s="1306"/>
      <c r="CI19" s="1306"/>
      <c r="CJ19" s="1306" t="str">
        <f>MID(SUVAHAMUJ!Q14,2,1)</f>
        <v xml:space="preserve"> </v>
      </c>
      <c r="CK19" s="1306"/>
      <c r="CL19" s="1306"/>
      <c r="CM19" s="1306"/>
      <c r="CN19" s="1306"/>
      <c r="CO19" s="1306"/>
      <c r="CP19" s="1306" t="str">
        <f>MID(SUVAHAMUJ!Q14,3,1)</f>
        <v xml:space="preserve"> </v>
      </c>
      <c r="CQ19" s="1306"/>
      <c r="CR19" s="1306"/>
      <c r="CS19" s="1306"/>
      <c r="CT19" s="1306"/>
      <c r="CU19" s="1306" t="str">
        <f>MID(SUVAHAMUJ!Q14,4,1)</f>
        <v xml:space="preserve"> </v>
      </c>
      <c r="CV19" s="1306"/>
      <c r="CW19" s="1306"/>
      <c r="CX19" s="1306"/>
      <c r="CY19" s="1306"/>
      <c r="CZ19" s="1306"/>
      <c r="DA19" s="1306" t="str">
        <f>MID(SUVAHAMUJ!Q14,5,1)</f>
        <v>1</v>
      </c>
      <c r="DB19" s="1306"/>
      <c r="DC19" s="1306"/>
      <c r="DD19" s="1306"/>
      <c r="DE19" s="1306"/>
      <c r="DF19" s="1306" t="str">
        <f>MID(SUVAHAMUJ!Q14,6,1)</f>
        <v>9</v>
      </c>
      <c r="DG19" s="1306"/>
      <c r="DH19" s="1306"/>
      <c r="DI19" s="1306"/>
      <c r="DJ19" s="1306"/>
      <c r="DK19" s="1306"/>
      <c r="DL19" s="1306" t="str">
        <f>MID(SUVAHAMUJ!Q14,7,1)</f>
        <v>8</v>
      </c>
      <c r="DM19" s="1306"/>
      <c r="DN19" s="1306"/>
      <c r="DO19" s="1306"/>
      <c r="DP19" s="1306"/>
      <c r="DQ19" s="1306"/>
      <c r="DR19" s="1306" t="str">
        <f>MID(SUVAHAMUJ!Q14,8,1)</f>
        <v>4</v>
      </c>
      <c r="DS19" s="1306"/>
      <c r="DT19" s="1306"/>
      <c r="DU19" s="1306"/>
      <c r="DV19" s="1306"/>
      <c r="DW19" s="1333" t="str">
        <f>MID(SUVAHAMUJ!Q14,9,1)</f>
        <v>0</v>
      </c>
      <c r="DX19" s="1333"/>
      <c r="DY19" s="1333"/>
      <c r="DZ19" s="1333"/>
      <c r="EA19" s="1333"/>
      <c r="EB19" s="1333"/>
      <c r="EC19" s="1333" t="str">
        <f>MID(SUVAHAMUJ!Q14,10,1)</f>
        <v>0</v>
      </c>
      <c r="ED19" s="1333"/>
      <c r="EE19" s="1333"/>
      <c r="EF19" s="1333"/>
      <c r="EG19" s="1333"/>
      <c r="EH19" s="1306" t="str">
        <f>MID(SUVAHAMUJ!Q14,11,1)</f>
        <v>1</v>
      </c>
      <c r="EI19" s="1306"/>
      <c r="EJ19" s="1306"/>
      <c r="EK19" s="1306"/>
      <c r="EL19" s="1306"/>
      <c r="EM19" s="1316"/>
      <c r="EN19" s="354"/>
      <c r="EO19" s="355"/>
      <c r="EP19" s="1306" t="str">
        <f>MID(SUVAHAMUJ!R14,1,1)</f>
        <v xml:space="preserve"> </v>
      </c>
      <c r="EQ19" s="1306"/>
      <c r="ER19" s="1306"/>
      <c r="ES19" s="1306"/>
      <c r="ET19" s="1306"/>
      <c r="EU19" s="1306"/>
      <c r="EV19" s="1306" t="str">
        <f>MID(SUVAHAMUJ!R14,2,1)</f>
        <v xml:space="preserve"> </v>
      </c>
      <c r="EW19" s="1306"/>
      <c r="EX19" s="1306"/>
      <c r="EY19" s="1306"/>
      <c r="EZ19" s="1306"/>
      <c r="FA19" s="1306" t="str">
        <f>MID(SUVAHAMUJ!R14,3,1)</f>
        <v xml:space="preserve"> </v>
      </c>
      <c r="FB19" s="1306"/>
      <c r="FC19" s="1306"/>
      <c r="FD19" s="1306"/>
      <c r="FE19" s="1306"/>
      <c r="FF19" s="1306"/>
      <c r="FG19" s="1306" t="str">
        <f>MID(SUVAHAMUJ!R14,4,1)</f>
        <v xml:space="preserve"> </v>
      </c>
      <c r="FH19" s="1306"/>
      <c r="FI19" s="1306"/>
      <c r="FJ19" s="1306"/>
      <c r="FK19" s="1306"/>
      <c r="FL19" s="1307" t="str">
        <f>MID(SUVAHAMUJ!R14,5,1)</f>
        <v xml:space="preserve"> </v>
      </c>
      <c r="FM19" s="1307"/>
      <c r="FN19" s="1307"/>
      <c r="FO19" s="1307"/>
      <c r="FP19" s="1307"/>
      <c r="FQ19" s="1307"/>
      <c r="FR19" s="1307" t="str">
        <f>MID(SUVAHAMUJ!R14,6,1)</f>
        <v xml:space="preserve"> </v>
      </c>
      <c r="FS19" s="1307"/>
      <c r="FT19" s="1307"/>
      <c r="FU19" s="1307"/>
      <c r="FV19" s="1307"/>
      <c r="FW19" s="1331" t="str">
        <f>MID(SUVAHAMUJ!R14,7,1)</f>
        <v>1</v>
      </c>
      <c r="FX19" s="1331"/>
      <c r="FY19" s="1331"/>
      <c r="FZ19" s="1331"/>
      <c r="GA19" s="1331"/>
      <c r="GB19" s="1331"/>
      <c r="GC19" s="1331" t="str">
        <f>MID(SUVAHAMUJ!R14,8,1)</f>
        <v>1</v>
      </c>
      <c r="GD19" s="1331"/>
      <c r="GE19" s="1331"/>
      <c r="GF19" s="1331"/>
      <c r="GG19" s="1331"/>
      <c r="GH19" s="1331" t="str">
        <f>MID(SUVAHAMUJ!R14,9,1)</f>
        <v>0</v>
      </c>
      <c r="GI19" s="1331"/>
      <c r="GJ19" s="1331"/>
      <c r="GK19" s="1331"/>
      <c r="GL19" s="1331"/>
      <c r="GM19" s="1331"/>
      <c r="GN19" s="1331" t="str">
        <f>MID(SUVAHAMUJ!R14,10,1)</f>
        <v>0</v>
      </c>
      <c r="GO19" s="1331"/>
      <c r="GP19" s="1331"/>
      <c r="GQ19" s="1331"/>
      <c r="GR19" s="1331"/>
      <c r="GS19" s="1331" t="str">
        <f>MID(SUVAHAMUJ!R14,11,1)</f>
        <v>0</v>
      </c>
      <c r="GT19" s="1331"/>
      <c r="GU19" s="1331"/>
      <c r="GV19" s="1331"/>
      <c r="GW19" s="1332"/>
    </row>
    <row r="20" spans="1:205" ht="32.1" customHeight="1" x14ac:dyDescent="0.2">
      <c r="B20" s="1547" t="s">
        <v>2174</v>
      </c>
      <c r="C20" s="1548"/>
      <c r="D20" s="1548"/>
      <c r="E20" s="1548"/>
      <c r="F20" s="1548"/>
      <c r="G20" s="1548"/>
      <c r="H20" s="1548"/>
      <c r="I20" s="1548"/>
      <c r="J20" s="1548"/>
      <c r="K20" s="1549"/>
      <c r="L20" s="1437" t="s">
        <v>3185</v>
      </c>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347" t="s">
        <v>796</v>
      </c>
      <c r="BX20" s="1348"/>
      <c r="BY20" s="1348"/>
      <c r="BZ20" s="1348"/>
      <c r="CA20" s="1348"/>
      <c r="CB20" s="1348"/>
      <c r="CC20" s="1348"/>
      <c r="CD20" s="1349"/>
      <c r="CE20" s="1546" t="str">
        <f>MID(SUVAHAMUJ!Q15,1,1)</f>
        <v xml:space="preserve"> </v>
      </c>
      <c r="CF20" s="1306"/>
      <c r="CG20" s="1306"/>
      <c r="CH20" s="1306"/>
      <c r="CI20" s="1306"/>
      <c r="CJ20" s="1306" t="str">
        <f>MID(SUVAHAMUJ!Q15,2,1)</f>
        <v xml:space="preserve"> </v>
      </c>
      <c r="CK20" s="1306"/>
      <c r="CL20" s="1306"/>
      <c r="CM20" s="1306"/>
      <c r="CN20" s="1306"/>
      <c r="CO20" s="1306"/>
      <c r="CP20" s="1306" t="str">
        <f>MID(SUVAHAMUJ!Q15,3,1)</f>
        <v xml:space="preserve"> </v>
      </c>
      <c r="CQ20" s="1306"/>
      <c r="CR20" s="1306"/>
      <c r="CS20" s="1306"/>
      <c r="CT20" s="1306"/>
      <c r="CU20" s="1306" t="str">
        <f>MID(SUVAHAMUJ!Q15,4,1)</f>
        <v xml:space="preserve"> </v>
      </c>
      <c r="CV20" s="1306"/>
      <c r="CW20" s="1306"/>
      <c r="CX20" s="1306"/>
      <c r="CY20" s="1306"/>
      <c r="CZ20" s="1306"/>
      <c r="DA20" s="1306" t="str">
        <f>MID(SUVAHAMUJ!Q15,5,1)</f>
        <v xml:space="preserve"> </v>
      </c>
      <c r="DB20" s="1306"/>
      <c r="DC20" s="1306"/>
      <c r="DD20" s="1306"/>
      <c r="DE20" s="1306"/>
      <c r="DF20" s="1306" t="str">
        <f>MID(SUVAHAMUJ!Q15,6,1)</f>
        <v xml:space="preserve"> </v>
      </c>
      <c r="DG20" s="1306"/>
      <c r="DH20" s="1306"/>
      <c r="DI20" s="1306"/>
      <c r="DJ20" s="1306"/>
      <c r="DK20" s="1306"/>
      <c r="DL20" s="1306" t="str">
        <f>MID(SUVAHAMUJ!Q15,7,1)</f>
        <v xml:space="preserve"> </v>
      </c>
      <c r="DM20" s="1306"/>
      <c r="DN20" s="1306"/>
      <c r="DO20" s="1306"/>
      <c r="DP20" s="1306"/>
      <c r="DQ20" s="1306"/>
      <c r="DR20" s="1306" t="str">
        <f>MID(SUVAHAMUJ!Q15,8,1)</f>
        <v xml:space="preserve"> </v>
      </c>
      <c r="DS20" s="1306"/>
      <c r="DT20" s="1306"/>
      <c r="DU20" s="1306"/>
      <c r="DV20" s="1306"/>
      <c r="DW20" s="1333" t="str">
        <f>MID(SUVAHAMUJ!Q15,9,1)</f>
        <v xml:space="preserve"> </v>
      </c>
      <c r="DX20" s="1333"/>
      <c r="DY20" s="1333"/>
      <c r="DZ20" s="1333"/>
      <c r="EA20" s="1333"/>
      <c r="EB20" s="1333"/>
      <c r="EC20" s="1333" t="str">
        <f>MID(SUVAHAMUJ!Q15,10,1)</f>
        <v xml:space="preserve"> </v>
      </c>
      <c r="ED20" s="1333"/>
      <c r="EE20" s="1333"/>
      <c r="EF20" s="1333"/>
      <c r="EG20" s="1333"/>
      <c r="EH20" s="1306" t="str">
        <f>MID(SUVAHAMUJ!Q15,11,1)</f>
        <v>0</v>
      </c>
      <c r="EI20" s="1306"/>
      <c r="EJ20" s="1306"/>
      <c r="EK20" s="1306"/>
      <c r="EL20" s="1306"/>
      <c r="EM20" s="1316"/>
      <c r="EN20" s="354"/>
      <c r="EO20" s="355"/>
      <c r="EP20" s="1306" t="str">
        <f>MID(SUVAHAMUJ!R15,1,1)</f>
        <v xml:space="preserve"> </v>
      </c>
      <c r="EQ20" s="1306"/>
      <c r="ER20" s="1306"/>
      <c r="ES20" s="1306"/>
      <c r="ET20" s="1306"/>
      <c r="EU20" s="1306"/>
      <c r="EV20" s="1306" t="str">
        <f>MID(SUVAHAMUJ!R15,2,1)</f>
        <v xml:space="preserve"> </v>
      </c>
      <c r="EW20" s="1306"/>
      <c r="EX20" s="1306"/>
      <c r="EY20" s="1306"/>
      <c r="EZ20" s="1306"/>
      <c r="FA20" s="1306" t="str">
        <f>MID(SUVAHAMUJ!R15,3,1)</f>
        <v xml:space="preserve"> </v>
      </c>
      <c r="FB20" s="1306"/>
      <c r="FC20" s="1306"/>
      <c r="FD20" s="1306"/>
      <c r="FE20" s="1306"/>
      <c r="FF20" s="1306"/>
      <c r="FG20" s="1306" t="str">
        <f>MID(SUVAHAMUJ!R15,4,1)</f>
        <v xml:space="preserve"> </v>
      </c>
      <c r="FH20" s="1306"/>
      <c r="FI20" s="1306"/>
      <c r="FJ20" s="1306"/>
      <c r="FK20" s="1306"/>
      <c r="FL20" s="1307" t="str">
        <f>MID(SUVAHAMUJ!R15,5,1)</f>
        <v xml:space="preserve"> </v>
      </c>
      <c r="FM20" s="1307"/>
      <c r="FN20" s="1307"/>
      <c r="FO20" s="1307"/>
      <c r="FP20" s="1307"/>
      <c r="FQ20" s="1307"/>
      <c r="FR20" s="1307" t="str">
        <f>MID(SUVAHAMUJ!R15,6,1)</f>
        <v xml:space="preserve"> </v>
      </c>
      <c r="FS20" s="1307"/>
      <c r="FT20" s="1307"/>
      <c r="FU20" s="1307"/>
      <c r="FV20" s="1307"/>
      <c r="FW20" s="1331" t="str">
        <f>MID(SUVAHAMUJ!R15,7,1)</f>
        <v xml:space="preserve"> </v>
      </c>
      <c r="FX20" s="1331"/>
      <c r="FY20" s="1331"/>
      <c r="FZ20" s="1331"/>
      <c r="GA20" s="1331"/>
      <c r="GB20" s="1331"/>
      <c r="GC20" s="1331" t="str">
        <f>MID(SUVAHAMUJ!R15,8,1)</f>
        <v xml:space="preserve"> </v>
      </c>
      <c r="GD20" s="1331"/>
      <c r="GE20" s="1331"/>
      <c r="GF20" s="1331"/>
      <c r="GG20" s="1331"/>
      <c r="GH20" s="1331" t="str">
        <f>MID(SUVAHAMUJ!R15,9,1)</f>
        <v xml:space="preserve"> </v>
      </c>
      <c r="GI20" s="1331"/>
      <c r="GJ20" s="1331"/>
      <c r="GK20" s="1331"/>
      <c r="GL20" s="1331"/>
      <c r="GM20" s="1331"/>
      <c r="GN20" s="1331" t="str">
        <f>MID(SUVAHAMUJ!R15,10,1)</f>
        <v xml:space="preserve"> </v>
      </c>
      <c r="GO20" s="1331"/>
      <c r="GP20" s="1331"/>
      <c r="GQ20" s="1331"/>
      <c r="GR20" s="1331"/>
      <c r="GS20" s="1331" t="str">
        <f>MID(SUVAHAMUJ!R15,11,1)</f>
        <v>0</v>
      </c>
      <c r="GT20" s="1331"/>
      <c r="GU20" s="1331"/>
      <c r="GV20" s="1331"/>
      <c r="GW20" s="1332"/>
    </row>
    <row r="21" spans="1:205" ht="39.950000000000003" customHeight="1" x14ac:dyDescent="0.2">
      <c r="B21" s="1547" t="s">
        <v>2196</v>
      </c>
      <c r="C21" s="1548"/>
      <c r="D21" s="1548"/>
      <c r="E21" s="1548"/>
      <c r="F21" s="1548"/>
      <c r="G21" s="1548"/>
      <c r="H21" s="1548"/>
      <c r="I21" s="1548"/>
      <c r="J21" s="1548"/>
      <c r="K21" s="1549"/>
      <c r="L21" s="1437" t="s">
        <v>3186</v>
      </c>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347" t="s">
        <v>923</v>
      </c>
      <c r="BX21" s="1348"/>
      <c r="BY21" s="1348"/>
      <c r="BZ21" s="1348"/>
      <c r="CA21" s="1348"/>
      <c r="CB21" s="1348"/>
      <c r="CC21" s="1348"/>
      <c r="CD21" s="1349"/>
      <c r="CE21" s="1546" t="str">
        <f>MID(SUVAHAMUJ!Q16,1,1)</f>
        <v xml:space="preserve"> </v>
      </c>
      <c r="CF21" s="1306"/>
      <c r="CG21" s="1306"/>
      <c r="CH21" s="1306"/>
      <c r="CI21" s="1306"/>
      <c r="CJ21" s="1306" t="str">
        <f>MID(SUVAHAMUJ!Q16,2,1)</f>
        <v xml:space="preserve"> </v>
      </c>
      <c r="CK21" s="1306"/>
      <c r="CL21" s="1306"/>
      <c r="CM21" s="1306"/>
      <c r="CN21" s="1306"/>
      <c r="CO21" s="1306"/>
      <c r="CP21" s="1306" t="str">
        <f>MID(SUVAHAMUJ!Q16,3,1)</f>
        <v xml:space="preserve"> </v>
      </c>
      <c r="CQ21" s="1306"/>
      <c r="CR21" s="1306"/>
      <c r="CS21" s="1306"/>
      <c r="CT21" s="1306"/>
      <c r="CU21" s="1306" t="str">
        <f>MID(SUVAHAMUJ!Q16,4,1)</f>
        <v xml:space="preserve"> </v>
      </c>
      <c r="CV21" s="1306"/>
      <c r="CW21" s="1306"/>
      <c r="CX21" s="1306"/>
      <c r="CY21" s="1306"/>
      <c r="CZ21" s="1306"/>
      <c r="DA21" s="1306" t="str">
        <f>MID(SUVAHAMUJ!Q16,5,1)</f>
        <v xml:space="preserve"> </v>
      </c>
      <c r="DB21" s="1306"/>
      <c r="DC21" s="1306"/>
      <c r="DD21" s="1306"/>
      <c r="DE21" s="1306"/>
      <c r="DF21" s="1306" t="str">
        <f>MID(SUVAHAMUJ!Q16,6,1)</f>
        <v xml:space="preserve"> </v>
      </c>
      <c r="DG21" s="1306"/>
      <c r="DH21" s="1306"/>
      <c r="DI21" s="1306"/>
      <c r="DJ21" s="1306"/>
      <c r="DK21" s="1306"/>
      <c r="DL21" s="1306" t="str">
        <f>MID(SUVAHAMUJ!Q16,7,1)</f>
        <v xml:space="preserve"> </v>
      </c>
      <c r="DM21" s="1306"/>
      <c r="DN21" s="1306"/>
      <c r="DO21" s="1306"/>
      <c r="DP21" s="1306"/>
      <c r="DQ21" s="1306"/>
      <c r="DR21" s="1306" t="str">
        <f>MID(SUVAHAMUJ!Q16,8,1)</f>
        <v xml:space="preserve"> </v>
      </c>
      <c r="DS21" s="1306"/>
      <c r="DT21" s="1306"/>
      <c r="DU21" s="1306"/>
      <c r="DV21" s="1306"/>
      <c r="DW21" s="1333" t="str">
        <f>MID(SUVAHAMUJ!Q16,9,1)</f>
        <v xml:space="preserve"> </v>
      </c>
      <c r="DX21" s="1333"/>
      <c r="DY21" s="1333"/>
      <c r="DZ21" s="1333"/>
      <c r="EA21" s="1333"/>
      <c r="EB21" s="1333"/>
      <c r="EC21" s="1333" t="str">
        <f>MID(SUVAHAMUJ!Q16,10,1)</f>
        <v xml:space="preserve"> </v>
      </c>
      <c r="ED21" s="1333"/>
      <c r="EE21" s="1333"/>
      <c r="EF21" s="1333"/>
      <c r="EG21" s="1333"/>
      <c r="EH21" s="1306" t="str">
        <f>MID(SUVAHAMUJ!Q16,11,1)</f>
        <v>0</v>
      </c>
      <c r="EI21" s="1306"/>
      <c r="EJ21" s="1306"/>
      <c r="EK21" s="1306"/>
      <c r="EL21" s="1306"/>
      <c r="EM21" s="1316"/>
      <c r="EN21" s="354"/>
      <c r="EO21" s="355"/>
      <c r="EP21" s="1306" t="str">
        <f>MID(SUVAHAMUJ!R16,1,1)</f>
        <v xml:space="preserve"> </v>
      </c>
      <c r="EQ21" s="1306"/>
      <c r="ER21" s="1306"/>
      <c r="ES21" s="1306"/>
      <c r="ET21" s="1306"/>
      <c r="EU21" s="1306"/>
      <c r="EV21" s="1306" t="str">
        <f>MID(SUVAHAMUJ!R16,2,1)</f>
        <v xml:space="preserve"> </v>
      </c>
      <c r="EW21" s="1306"/>
      <c r="EX21" s="1306"/>
      <c r="EY21" s="1306"/>
      <c r="EZ21" s="1306"/>
      <c r="FA21" s="1306" t="str">
        <f>MID(SUVAHAMUJ!R16,3,1)</f>
        <v xml:space="preserve"> </v>
      </c>
      <c r="FB21" s="1306"/>
      <c r="FC21" s="1306"/>
      <c r="FD21" s="1306"/>
      <c r="FE21" s="1306"/>
      <c r="FF21" s="1306"/>
      <c r="FG21" s="1306" t="str">
        <f>MID(SUVAHAMUJ!R16,4,1)</f>
        <v xml:space="preserve"> </v>
      </c>
      <c r="FH21" s="1306"/>
      <c r="FI21" s="1306"/>
      <c r="FJ21" s="1306"/>
      <c r="FK21" s="1306"/>
      <c r="FL21" s="1307" t="str">
        <f>MID(SUVAHAMUJ!R16,5,1)</f>
        <v xml:space="preserve"> </v>
      </c>
      <c r="FM21" s="1307"/>
      <c r="FN21" s="1307"/>
      <c r="FO21" s="1307"/>
      <c r="FP21" s="1307"/>
      <c r="FQ21" s="1307"/>
      <c r="FR21" s="1307" t="str">
        <f>MID(SUVAHAMUJ!R16,6,1)</f>
        <v xml:space="preserve"> </v>
      </c>
      <c r="FS21" s="1307"/>
      <c r="FT21" s="1307"/>
      <c r="FU21" s="1307"/>
      <c r="FV21" s="1307"/>
      <c r="FW21" s="1331" t="str">
        <f>MID(SUVAHAMUJ!R16,7,1)</f>
        <v xml:space="preserve"> </v>
      </c>
      <c r="FX21" s="1331"/>
      <c r="FY21" s="1331"/>
      <c r="FZ21" s="1331"/>
      <c r="GA21" s="1331"/>
      <c r="GB21" s="1331"/>
      <c r="GC21" s="1331" t="str">
        <f>MID(SUVAHAMUJ!R16,8,1)</f>
        <v xml:space="preserve"> </v>
      </c>
      <c r="GD21" s="1331"/>
      <c r="GE21" s="1331"/>
      <c r="GF21" s="1331"/>
      <c r="GG21" s="1331"/>
      <c r="GH21" s="1331" t="str">
        <f>MID(SUVAHAMUJ!R16,9,1)</f>
        <v xml:space="preserve"> </v>
      </c>
      <c r="GI21" s="1331"/>
      <c r="GJ21" s="1331"/>
      <c r="GK21" s="1331"/>
      <c r="GL21" s="1331"/>
      <c r="GM21" s="1331"/>
      <c r="GN21" s="1331" t="str">
        <f>MID(SUVAHAMUJ!R16,10,1)</f>
        <v xml:space="preserve"> </v>
      </c>
      <c r="GO21" s="1331"/>
      <c r="GP21" s="1331"/>
      <c r="GQ21" s="1331"/>
      <c r="GR21" s="1331"/>
      <c r="GS21" s="1331" t="str">
        <f>MID(SUVAHAMUJ!R16,11,1)</f>
        <v>0</v>
      </c>
      <c r="GT21" s="1331"/>
      <c r="GU21" s="1331"/>
      <c r="GV21" s="1331"/>
      <c r="GW21" s="1332"/>
    </row>
    <row r="22" spans="1:205" ht="24.6" customHeight="1" x14ac:dyDescent="0.2">
      <c r="B22" s="1547" t="s">
        <v>2235</v>
      </c>
      <c r="C22" s="1548"/>
      <c r="D22" s="1548"/>
      <c r="E22" s="1548"/>
      <c r="F22" s="1548"/>
      <c r="G22" s="1548"/>
      <c r="H22" s="1548"/>
      <c r="I22" s="1548"/>
      <c r="J22" s="1548"/>
      <c r="K22" s="1549"/>
      <c r="L22" s="1437" t="s">
        <v>3187</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347" t="s">
        <v>797</v>
      </c>
      <c r="BX22" s="1348"/>
      <c r="BY22" s="1348"/>
      <c r="BZ22" s="1348"/>
      <c r="CA22" s="1348"/>
      <c r="CB22" s="1348"/>
      <c r="CC22" s="1348"/>
      <c r="CD22" s="1349"/>
      <c r="CE22" s="1306" t="str">
        <f>MID(SUVAHAMUJ!Q17,1,1)</f>
        <v xml:space="preserve"> </v>
      </c>
      <c r="CF22" s="1306"/>
      <c r="CG22" s="1306"/>
      <c r="CH22" s="1306"/>
      <c r="CI22" s="1306"/>
      <c r="CJ22" s="1306" t="str">
        <f>MID(SUVAHAMUJ!Q17,2,1)</f>
        <v xml:space="preserve"> </v>
      </c>
      <c r="CK22" s="1306"/>
      <c r="CL22" s="1306"/>
      <c r="CM22" s="1306"/>
      <c r="CN22" s="1306"/>
      <c r="CO22" s="1306"/>
      <c r="CP22" s="1306" t="str">
        <f>MID(SUVAHAMUJ!Q17,3,1)</f>
        <v xml:space="preserve"> </v>
      </c>
      <c r="CQ22" s="1306"/>
      <c r="CR22" s="1306"/>
      <c r="CS22" s="1306"/>
      <c r="CT22" s="1306"/>
      <c r="CU22" s="1306" t="str">
        <f>MID(SUVAHAMUJ!Q17,4,1)</f>
        <v xml:space="preserve"> </v>
      </c>
      <c r="CV22" s="1306"/>
      <c r="CW22" s="1306"/>
      <c r="CX22" s="1306"/>
      <c r="CY22" s="1306"/>
      <c r="CZ22" s="1306"/>
      <c r="DA22" s="1306" t="str">
        <f>MID(SUVAHAMUJ!Q17,5,1)</f>
        <v>1</v>
      </c>
      <c r="DB22" s="1306"/>
      <c r="DC22" s="1306"/>
      <c r="DD22" s="1306"/>
      <c r="DE22" s="1306"/>
      <c r="DF22" s="1306" t="str">
        <f>MID(SUVAHAMUJ!Q17,6,1)</f>
        <v>9</v>
      </c>
      <c r="DG22" s="1306"/>
      <c r="DH22" s="1306"/>
      <c r="DI22" s="1306"/>
      <c r="DJ22" s="1306"/>
      <c r="DK22" s="1306"/>
      <c r="DL22" s="1306" t="str">
        <f>MID(SUVAHAMUJ!Q17,7,1)</f>
        <v>7</v>
      </c>
      <c r="DM22" s="1306"/>
      <c r="DN22" s="1306"/>
      <c r="DO22" s="1306"/>
      <c r="DP22" s="1306"/>
      <c r="DQ22" s="1306"/>
      <c r="DR22" s="1306" t="str">
        <f>MID(SUVAHAMUJ!Q17,8,1)</f>
        <v>1</v>
      </c>
      <c r="DS22" s="1306"/>
      <c r="DT22" s="1306"/>
      <c r="DU22" s="1306"/>
      <c r="DV22" s="1306"/>
      <c r="DW22" s="1333" t="str">
        <f>MID(SUVAHAMUJ!Q17,9,1)</f>
        <v>0</v>
      </c>
      <c r="DX22" s="1333"/>
      <c r="DY22" s="1333"/>
      <c r="DZ22" s="1333"/>
      <c r="EA22" s="1333"/>
      <c r="EB22" s="1333"/>
      <c r="EC22" s="1333" t="str">
        <f>MID(SUVAHAMUJ!Q17,10,1)</f>
        <v>0</v>
      </c>
      <c r="ED22" s="1333"/>
      <c r="EE22" s="1333"/>
      <c r="EF22" s="1333"/>
      <c r="EG22" s="1333"/>
      <c r="EH22" s="1306" t="str">
        <f>MID(SUVAHAMUJ!Q17,11,1)</f>
        <v>1</v>
      </c>
      <c r="EI22" s="1306"/>
      <c r="EJ22" s="1306"/>
      <c r="EK22" s="1306"/>
      <c r="EL22" s="1306"/>
      <c r="EM22" s="1316"/>
      <c r="EN22" s="354"/>
      <c r="EO22" s="355"/>
      <c r="EP22" s="1306" t="str">
        <f>MID(SUVAHAMUJ!R17,1,1)</f>
        <v xml:space="preserve"> </v>
      </c>
      <c r="EQ22" s="1306"/>
      <c r="ER22" s="1306"/>
      <c r="ES22" s="1306"/>
      <c r="ET22" s="1306"/>
      <c r="EU22" s="1306"/>
      <c r="EV22" s="1306" t="str">
        <f>MID(SUVAHAMUJ!R17,2,1)</f>
        <v xml:space="preserve"> </v>
      </c>
      <c r="EW22" s="1306"/>
      <c r="EX22" s="1306"/>
      <c r="EY22" s="1306"/>
      <c r="EZ22" s="1306"/>
      <c r="FA22" s="1306" t="str">
        <f>MID(SUVAHAMUJ!R17,3,1)</f>
        <v xml:space="preserve"> </v>
      </c>
      <c r="FB22" s="1306"/>
      <c r="FC22" s="1306"/>
      <c r="FD22" s="1306"/>
      <c r="FE22" s="1306"/>
      <c r="FF22" s="1306"/>
      <c r="FG22" s="1306" t="str">
        <f>MID(SUVAHAMUJ!R17,4,1)</f>
        <v xml:space="preserve"> </v>
      </c>
      <c r="FH22" s="1306"/>
      <c r="FI22" s="1306"/>
      <c r="FJ22" s="1306"/>
      <c r="FK22" s="1306"/>
      <c r="FL22" s="1307" t="str">
        <f>MID(SUVAHAMUJ!R17,5,1)</f>
        <v xml:space="preserve"> </v>
      </c>
      <c r="FM22" s="1307"/>
      <c r="FN22" s="1307"/>
      <c r="FO22" s="1307"/>
      <c r="FP22" s="1307"/>
      <c r="FQ22" s="1307"/>
      <c r="FR22" s="1307" t="str">
        <f>MID(SUVAHAMUJ!R17,6,1)</f>
        <v xml:space="preserve"> </v>
      </c>
      <c r="FS22" s="1307"/>
      <c r="FT22" s="1307"/>
      <c r="FU22" s="1307"/>
      <c r="FV22" s="1307"/>
      <c r="FW22" s="1331" t="str">
        <f>MID(SUVAHAMUJ!R17,7,1)</f>
        <v xml:space="preserve"> </v>
      </c>
      <c r="FX22" s="1331"/>
      <c r="FY22" s="1331"/>
      <c r="FZ22" s="1331"/>
      <c r="GA22" s="1331"/>
      <c r="GB22" s="1331"/>
      <c r="GC22" s="1331" t="str">
        <f>MID(SUVAHAMUJ!R17,8,1)</f>
        <v xml:space="preserve"> </v>
      </c>
      <c r="GD22" s="1331"/>
      <c r="GE22" s="1331"/>
      <c r="GF22" s="1331"/>
      <c r="GG22" s="1331"/>
      <c r="GH22" s="1331" t="str">
        <f>MID(SUVAHAMUJ!R17,9,1)</f>
        <v xml:space="preserve"> </v>
      </c>
      <c r="GI22" s="1331"/>
      <c r="GJ22" s="1331"/>
      <c r="GK22" s="1331"/>
      <c r="GL22" s="1331"/>
      <c r="GM22" s="1331"/>
      <c r="GN22" s="1331" t="str">
        <f>MID(SUVAHAMUJ!R17,10,1)</f>
        <v xml:space="preserve"> </v>
      </c>
      <c r="GO22" s="1331"/>
      <c r="GP22" s="1331"/>
      <c r="GQ22" s="1331"/>
      <c r="GR22" s="1331"/>
      <c r="GS22" s="1331" t="str">
        <f>MID(SUVAHAMUJ!R17,11,1)</f>
        <v>0</v>
      </c>
      <c r="GT22" s="1331"/>
      <c r="GU22" s="1331"/>
      <c r="GV22" s="1331"/>
      <c r="GW22" s="1332"/>
    </row>
    <row r="23" spans="1:205" ht="32.1" customHeight="1" x14ac:dyDescent="0.2">
      <c r="B23" s="1462" t="s">
        <v>3188</v>
      </c>
      <c r="C23" s="1463"/>
      <c r="D23" s="1463"/>
      <c r="E23" s="1463"/>
      <c r="F23" s="1463"/>
      <c r="G23" s="1463"/>
      <c r="H23" s="1463"/>
      <c r="I23" s="1463"/>
      <c r="J23" s="1463"/>
      <c r="K23" s="1464"/>
      <c r="L23" s="1435" t="s">
        <v>3189</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355" t="s">
        <v>798</v>
      </c>
      <c r="BX23" s="1356"/>
      <c r="BY23" s="1356"/>
      <c r="BZ23" s="1356"/>
      <c r="CA23" s="1356"/>
      <c r="CB23" s="1356"/>
      <c r="CC23" s="1356"/>
      <c r="CD23" s="1357"/>
      <c r="CE23" s="1306" t="str">
        <f>MID(SUVAHAMUJ!Q18,1,1)</f>
        <v xml:space="preserve"> </v>
      </c>
      <c r="CF23" s="1306"/>
      <c r="CG23" s="1306"/>
      <c r="CH23" s="1306"/>
      <c r="CI23" s="1306"/>
      <c r="CJ23" s="1306" t="str">
        <f>MID(SUVAHAMUJ!Q18,2,1)</f>
        <v xml:space="preserve"> </v>
      </c>
      <c r="CK23" s="1306"/>
      <c r="CL23" s="1306"/>
      <c r="CM23" s="1306"/>
      <c r="CN23" s="1306"/>
      <c r="CO23" s="1306"/>
      <c r="CP23" s="1306" t="str">
        <f>MID(SUVAHAMUJ!Q18,3,1)</f>
        <v xml:space="preserve"> </v>
      </c>
      <c r="CQ23" s="1306"/>
      <c r="CR23" s="1306"/>
      <c r="CS23" s="1306"/>
      <c r="CT23" s="1306"/>
      <c r="CU23" s="1306" t="str">
        <f>MID(SUVAHAMUJ!Q18,4,1)</f>
        <v xml:space="preserve"> </v>
      </c>
      <c r="CV23" s="1306"/>
      <c r="CW23" s="1306"/>
      <c r="CX23" s="1306"/>
      <c r="CY23" s="1306"/>
      <c r="CZ23" s="1306"/>
      <c r="DA23" s="1306" t="str">
        <f>MID(SUVAHAMUJ!Q18,5,1)</f>
        <v>1</v>
      </c>
      <c r="DB23" s="1306"/>
      <c r="DC23" s="1306"/>
      <c r="DD23" s="1306"/>
      <c r="DE23" s="1306"/>
      <c r="DF23" s="1306" t="str">
        <f>MID(SUVAHAMUJ!Q18,6,1)</f>
        <v>9</v>
      </c>
      <c r="DG23" s="1306"/>
      <c r="DH23" s="1306"/>
      <c r="DI23" s="1306"/>
      <c r="DJ23" s="1306"/>
      <c r="DK23" s="1306"/>
      <c r="DL23" s="1306" t="str">
        <f>MID(SUVAHAMUJ!Q18,7,1)</f>
        <v>7</v>
      </c>
      <c r="DM23" s="1306"/>
      <c r="DN23" s="1306"/>
      <c r="DO23" s="1306"/>
      <c r="DP23" s="1306"/>
      <c r="DQ23" s="1306"/>
      <c r="DR23" s="1306" t="str">
        <f>MID(SUVAHAMUJ!Q18,8,1)</f>
        <v>1</v>
      </c>
      <c r="DS23" s="1306"/>
      <c r="DT23" s="1306"/>
      <c r="DU23" s="1306"/>
      <c r="DV23" s="1306"/>
      <c r="DW23" s="1333" t="str">
        <f>MID(SUVAHAMUJ!Q18,9,1)</f>
        <v>0</v>
      </c>
      <c r="DX23" s="1333"/>
      <c r="DY23" s="1333"/>
      <c r="DZ23" s="1333"/>
      <c r="EA23" s="1333"/>
      <c r="EB23" s="1333"/>
      <c r="EC23" s="1333" t="str">
        <f>MID(SUVAHAMUJ!Q18,10,1)</f>
        <v>0</v>
      </c>
      <c r="ED23" s="1333"/>
      <c r="EE23" s="1333"/>
      <c r="EF23" s="1333"/>
      <c r="EG23" s="1333"/>
      <c r="EH23" s="1306" t="str">
        <f>MID(SUVAHAMUJ!Q18,11,1)</f>
        <v>1</v>
      </c>
      <c r="EI23" s="1306"/>
      <c r="EJ23" s="1306"/>
      <c r="EK23" s="1306"/>
      <c r="EL23" s="1306"/>
      <c r="EM23" s="1316"/>
      <c r="EN23" s="354"/>
      <c r="EO23" s="355"/>
      <c r="EP23" s="1306" t="str">
        <f>MID(SUVAHAMUJ!R18,1,1)</f>
        <v xml:space="preserve"> </v>
      </c>
      <c r="EQ23" s="1306"/>
      <c r="ER23" s="1306"/>
      <c r="ES23" s="1306"/>
      <c r="ET23" s="1306"/>
      <c r="EU23" s="1306"/>
      <c r="EV23" s="1306" t="str">
        <f>MID(SUVAHAMUJ!R18,2,1)</f>
        <v xml:space="preserve"> </v>
      </c>
      <c r="EW23" s="1306"/>
      <c r="EX23" s="1306"/>
      <c r="EY23" s="1306"/>
      <c r="EZ23" s="1306"/>
      <c r="FA23" s="1306" t="str">
        <f>MID(SUVAHAMUJ!R18,3,1)</f>
        <v xml:space="preserve"> </v>
      </c>
      <c r="FB23" s="1306"/>
      <c r="FC23" s="1306"/>
      <c r="FD23" s="1306"/>
      <c r="FE23" s="1306"/>
      <c r="FF23" s="1306"/>
      <c r="FG23" s="1306" t="str">
        <f>MID(SUVAHAMUJ!R18,4,1)</f>
        <v xml:space="preserve"> </v>
      </c>
      <c r="FH23" s="1306"/>
      <c r="FI23" s="1306"/>
      <c r="FJ23" s="1306"/>
      <c r="FK23" s="1306"/>
      <c r="FL23" s="1307" t="str">
        <f>MID(SUVAHAMUJ!R18,5,1)</f>
        <v xml:space="preserve"> </v>
      </c>
      <c r="FM23" s="1307"/>
      <c r="FN23" s="1307"/>
      <c r="FO23" s="1307"/>
      <c r="FP23" s="1307"/>
      <c r="FQ23" s="1307"/>
      <c r="FR23" s="1307" t="str">
        <f>MID(SUVAHAMUJ!R18,6,1)</f>
        <v xml:space="preserve"> </v>
      </c>
      <c r="FS23" s="1307"/>
      <c r="FT23" s="1307"/>
      <c r="FU23" s="1307"/>
      <c r="FV23" s="1307"/>
      <c r="FW23" s="1331" t="str">
        <f>MID(SUVAHAMUJ!R18,7,1)</f>
        <v xml:space="preserve"> </v>
      </c>
      <c r="FX23" s="1331"/>
      <c r="FY23" s="1331"/>
      <c r="FZ23" s="1331"/>
      <c r="GA23" s="1331"/>
      <c r="GB23" s="1331"/>
      <c r="GC23" s="1331" t="str">
        <f>MID(SUVAHAMUJ!R18,8,1)</f>
        <v xml:space="preserve"> </v>
      </c>
      <c r="GD23" s="1331"/>
      <c r="GE23" s="1331"/>
      <c r="GF23" s="1331"/>
      <c r="GG23" s="1331"/>
      <c r="GH23" s="1331" t="str">
        <f>MID(SUVAHAMUJ!R18,9,1)</f>
        <v xml:space="preserve"> </v>
      </c>
      <c r="GI23" s="1331"/>
      <c r="GJ23" s="1331"/>
      <c r="GK23" s="1331"/>
      <c r="GL23" s="1331"/>
      <c r="GM23" s="1331"/>
      <c r="GN23" s="1331" t="str">
        <f>MID(SUVAHAMUJ!R18,10,1)</f>
        <v xml:space="preserve"> </v>
      </c>
      <c r="GO23" s="1331"/>
      <c r="GP23" s="1331"/>
      <c r="GQ23" s="1331"/>
      <c r="GR23" s="1331"/>
      <c r="GS23" s="1331" t="str">
        <f>MID(SUVAHAMUJ!R18,11,1)</f>
        <v>0</v>
      </c>
      <c r="GT23" s="1331"/>
      <c r="GU23" s="1331"/>
      <c r="GV23" s="1331"/>
      <c r="GW23" s="1332"/>
    </row>
    <row r="24" spans="1:205" ht="24.6" customHeight="1" x14ac:dyDescent="0.2">
      <c r="A24" s="134"/>
      <c r="B24" s="1462" t="s">
        <v>2080</v>
      </c>
      <c r="C24" s="1463"/>
      <c r="D24" s="1463"/>
      <c r="E24" s="1463"/>
      <c r="F24" s="1463"/>
      <c r="G24" s="1463"/>
      <c r="H24" s="1463"/>
      <c r="I24" s="1463"/>
      <c r="J24" s="1463"/>
      <c r="K24" s="1464"/>
      <c r="L24" s="1435" t="s">
        <v>3190</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355" t="s">
        <v>799</v>
      </c>
      <c r="BX24" s="1356"/>
      <c r="BY24" s="1356"/>
      <c r="BZ24" s="1356"/>
      <c r="CA24" s="1356"/>
      <c r="CB24" s="1356"/>
      <c r="CC24" s="1356"/>
      <c r="CD24" s="1357"/>
      <c r="CE24" s="1306" t="str">
        <f>MID(SUVAHAMUJ!Q19,1,1)</f>
        <v xml:space="preserve"> </v>
      </c>
      <c r="CF24" s="1306"/>
      <c r="CG24" s="1306"/>
      <c r="CH24" s="1306"/>
      <c r="CI24" s="1306"/>
      <c r="CJ24" s="1306" t="str">
        <f>MID(SUVAHAMUJ!Q19,2,1)</f>
        <v xml:space="preserve"> </v>
      </c>
      <c r="CK24" s="1306"/>
      <c r="CL24" s="1306"/>
      <c r="CM24" s="1306"/>
      <c r="CN24" s="1306"/>
      <c r="CO24" s="1306"/>
      <c r="CP24" s="1306" t="str">
        <f>MID(SUVAHAMUJ!Q19,3,1)</f>
        <v xml:space="preserve"> </v>
      </c>
      <c r="CQ24" s="1306"/>
      <c r="CR24" s="1306"/>
      <c r="CS24" s="1306"/>
      <c r="CT24" s="1306"/>
      <c r="CU24" s="1306" t="str">
        <f>MID(SUVAHAMUJ!Q19,4,1)</f>
        <v xml:space="preserve"> </v>
      </c>
      <c r="CV24" s="1306"/>
      <c r="CW24" s="1306"/>
      <c r="CX24" s="1306"/>
      <c r="CY24" s="1306"/>
      <c r="CZ24" s="1306"/>
      <c r="DA24" s="1306" t="str">
        <f>MID(SUVAHAMUJ!Q19,5,1)</f>
        <v xml:space="preserve"> </v>
      </c>
      <c r="DB24" s="1306"/>
      <c r="DC24" s="1306"/>
      <c r="DD24" s="1306"/>
      <c r="DE24" s="1306"/>
      <c r="DF24" s="1306" t="str">
        <f>MID(SUVAHAMUJ!Q19,6,1)</f>
        <v xml:space="preserve"> </v>
      </c>
      <c r="DG24" s="1306"/>
      <c r="DH24" s="1306"/>
      <c r="DI24" s="1306"/>
      <c r="DJ24" s="1306"/>
      <c r="DK24" s="1306"/>
      <c r="DL24" s="1306" t="str">
        <f>MID(SUVAHAMUJ!Q19,7,1)</f>
        <v xml:space="preserve"> </v>
      </c>
      <c r="DM24" s="1306"/>
      <c r="DN24" s="1306"/>
      <c r="DO24" s="1306"/>
      <c r="DP24" s="1306"/>
      <c r="DQ24" s="1306"/>
      <c r="DR24" s="1306" t="str">
        <f>MID(SUVAHAMUJ!Q19,8,1)</f>
        <v xml:space="preserve"> </v>
      </c>
      <c r="DS24" s="1306"/>
      <c r="DT24" s="1306"/>
      <c r="DU24" s="1306"/>
      <c r="DV24" s="1306"/>
      <c r="DW24" s="1333" t="str">
        <f>MID(SUVAHAMUJ!Q19,9,1)</f>
        <v xml:space="preserve"> </v>
      </c>
      <c r="DX24" s="1333"/>
      <c r="DY24" s="1333"/>
      <c r="DZ24" s="1333"/>
      <c r="EA24" s="1333"/>
      <c r="EB24" s="1333"/>
      <c r="EC24" s="1333" t="str">
        <f>MID(SUVAHAMUJ!Q19,10,1)</f>
        <v xml:space="preserve"> </v>
      </c>
      <c r="ED24" s="1333"/>
      <c r="EE24" s="1333"/>
      <c r="EF24" s="1333"/>
      <c r="EG24" s="1333"/>
      <c r="EH24" s="1306" t="str">
        <f>MID(SUVAHAMUJ!Q19,11,1)</f>
        <v>0</v>
      </c>
      <c r="EI24" s="1306"/>
      <c r="EJ24" s="1306"/>
      <c r="EK24" s="1306"/>
      <c r="EL24" s="1306"/>
      <c r="EM24" s="1316"/>
      <c r="EN24" s="354"/>
      <c r="EO24" s="355"/>
      <c r="EP24" s="1306" t="str">
        <f>MID(SUVAHAMUJ!R19,1,1)</f>
        <v xml:space="preserve"> </v>
      </c>
      <c r="EQ24" s="1306"/>
      <c r="ER24" s="1306"/>
      <c r="ES24" s="1306"/>
      <c r="ET24" s="1306"/>
      <c r="EU24" s="1306"/>
      <c r="EV24" s="1306" t="str">
        <f>MID(SUVAHAMUJ!R19,2,1)</f>
        <v xml:space="preserve"> </v>
      </c>
      <c r="EW24" s="1306"/>
      <c r="EX24" s="1306"/>
      <c r="EY24" s="1306"/>
      <c r="EZ24" s="1306"/>
      <c r="FA24" s="1306" t="str">
        <f>MID(SUVAHAMUJ!R19,3,1)</f>
        <v xml:space="preserve"> </v>
      </c>
      <c r="FB24" s="1306"/>
      <c r="FC24" s="1306"/>
      <c r="FD24" s="1306"/>
      <c r="FE24" s="1306"/>
      <c r="FF24" s="1306"/>
      <c r="FG24" s="1306" t="str">
        <f>MID(SUVAHAMUJ!R19,4,1)</f>
        <v xml:space="preserve"> </v>
      </c>
      <c r="FH24" s="1306"/>
      <c r="FI24" s="1306"/>
      <c r="FJ24" s="1306"/>
      <c r="FK24" s="1306"/>
      <c r="FL24" s="1307" t="str">
        <f>MID(SUVAHAMUJ!R19,5,1)</f>
        <v xml:space="preserve"> </v>
      </c>
      <c r="FM24" s="1307"/>
      <c r="FN24" s="1307"/>
      <c r="FO24" s="1307"/>
      <c r="FP24" s="1307"/>
      <c r="FQ24" s="1307"/>
      <c r="FR24" s="1307" t="str">
        <f>MID(SUVAHAMUJ!R19,6,1)</f>
        <v xml:space="preserve"> </v>
      </c>
      <c r="FS24" s="1307"/>
      <c r="FT24" s="1307"/>
      <c r="FU24" s="1307"/>
      <c r="FV24" s="1307"/>
      <c r="FW24" s="1331" t="str">
        <f>MID(SUVAHAMUJ!R19,7,1)</f>
        <v xml:space="preserve"> </v>
      </c>
      <c r="FX24" s="1331"/>
      <c r="FY24" s="1331"/>
      <c r="FZ24" s="1331"/>
      <c r="GA24" s="1331"/>
      <c r="GB24" s="1331"/>
      <c r="GC24" s="1331" t="str">
        <f>MID(SUVAHAMUJ!R19,8,1)</f>
        <v xml:space="preserve"> </v>
      </c>
      <c r="GD24" s="1331"/>
      <c r="GE24" s="1331"/>
      <c r="GF24" s="1331"/>
      <c r="GG24" s="1331"/>
      <c r="GH24" s="1331" t="str">
        <f>MID(SUVAHAMUJ!R19,9,1)</f>
        <v xml:space="preserve"> </v>
      </c>
      <c r="GI24" s="1331"/>
      <c r="GJ24" s="1331"/>
      <c r="GK24" s="1331"/>
      <c r="GL24" s="1331"/>
      <c r="GM24" s="1331"/>
      <c r="GN24" s="1331" t="str">
        <f>MID(SUVAHAMUJ!R19,10,1)</f>
        <v xml:space="preserve"> </v>
      </c>
      <c r="GO24" s="1331"/>
      <c r="GP24" s="1331"/>
      <c r="GQ24" s="1331"/>
      <c r="GR24" s="1331"/>
      <c r="GS24" s="1331" t="str">
        <f>MID(SUVAHAMUJ!R19,11,1)</f>
        <v>0</v>
      </c>
      <c r="GT24" s="1331"/>
      <c r="GU24" s="1331"/>
      <c r="GV24" s="1331"/>
      <c r="GW24" s="1332"/>
    </row>
    <row r="25" spans="1:205" ht="39.950000000000003" customHeight="1" x14ac:dyDescent="0.2">
      <c r="A25" s="134"/>
      <c r="B25" s="1462" t="s">
        <v>2083</v>
      </c>
      <c r="C25" s="1463"/>
      <c r="D25" s="1463"/>
      <c r="E25" s="1463"/>
      <c r="F25" s="1463"/>
      <c r="G25" s="1463"/>
      <c r="H25" s="1463"/>
      <c r="I25" s="1463"/>
      <c r="J25" s="1463"/>
      <c r="K25" s="1464"/>
      <c r="L25" s="1435" t="s">
        <v>3191</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355" t="s">
        <v>102</v>
      </c>
      <c r="BX25" s="1356"/>
      <c r="BY25" s="1356"/>
      <c r="BZ25" s="1356"/>
      <c r="CA25" s="1356"/>
      <c r="CB25" s="1356"/>
      <c r="CC25" s="1356"/>
      <c r="CD25" s="1357"/>
      <c r="CE25" s="1306" t="str">
        <f>MID(SUVAHAMUJ!Q20,1,1)</f>
        <v xml:space="preserve"> </v>
      </c>
      <c r="CF25" s="1306"/>
      <c r="CG25" s="1306"/>
      <c r="CH25" s="1306"/>
      <c r="CI25" s="1306"/>
      <c r="CJ25" s="1306" t="str">
        <f>MID(SUVAHAMUJ!Q20,2,1)</f>
        <v xml:space="preserve"> </v>
      </c>
      <c r="CK25" s="1306"/>
      <c r="CL25" s="1306"/>
      <c r="CM25" s="1306"/>
      <c r="CN25" s="1306"/>
      <c r="CO25" s="1306"/>
      <c r="CP25" s="1306" t="str">
        <f>MID(SUVAHAMUJ!Q20,3,1)</f>
        <v xml:space="preserve"> </v>
      </c>
      <c r="CQ25" s="1306"/>
      <c r="CR25" s="1306"/>
      <c r="CS25" s="1306"/>
      <c r="CT25" s="1306"/>
      <c r="CU25" s="1306" t="str">
        <f>MID(SUVAHAMUJ!Q20,4,1)</f>
        <v xml:space="preserve"> </v>
      </c>
      <c r="CV25" s="1306"/>
      <c r="CW25" s="1306"/>
      <c r="CX25" s="1306"/>
      <c r="CY25" s="1306"/>
      <c r="CZ25" s="1306"/>
      <c r="DA25" s="1306" t="str">
        <f>MID(SUVAHAMUJ!Q20,5,1)</f>
        <v xml:space="preserve"> </v>
      </c>
      <c r="DB25" s="1306"/>
      <c r="DC25" s="1306"/>
      <c r="DD25" s="1306"/>
      <c r="DE25" s="1306"/>
      <c r="DF25" s="1306" t="str">
        <f>MID(SUVAHAMUJ!Q20,6,1)</f>
        <v xml:space="preserve"> </v>
      </c>
      <c r="DG25" s="1306"/>
      <c r="DH25" s="1306"/>
      <c r="DI25" s="1306"/>
      <c r="DJ25" s="1306"/>
      <c r="DK25" s="1306"/>
      <c r="DL25" s="1306" t="str">
        <f>MID(SUVAHAMUJ!Q20,7,1)</f>
        <v xml:space="preserve"> </v>
      </c>
      <c r="DM25" s="1306"/>
      <c r="DN25" s="1306"/>
      <c r="DO25" s="1306"/>
      <c r="DP25" s="1306"/>
      <c r="DQ25" s="1306"/>
      <c r="DR25" s="1306" t="str">
        <f>MID(SUVAHAMUJ!Q20,8,1)</f>
        <v xml:space="preserve"> </v>
      </c>
      <c r="DS25" s="1306"/>
      <c r="DT25" s="1306"/>
      <c r="DU25" s="1306"/>
      <c r="DV25" s="1306"/>
      <c r="DW25" s="1333" t="str">
        <f>MID(SUVAHAMUJ!Q20,9,1)</f>
        <v xml:space="preserve"> </v>
      </c>
      <c r="DX25" s="1333"/>
      <c r="DY25" s="1333"/>
      <c r="DZ25" s="1333"/>
      <c r="EA25" s="1333"/>
      <c r="EB25" s="1333"/>
      <c r="EC25" s="1333" t="str">
        <f>MID(SUVAHAMUJ!Q20,10,1)</f>
        <v xml:space="preserve"> </v>
      </c>
      <c r="ED25" s="1333"/>
      <c r="EE25" s="1333"/>
      <c r="EF25" s="1333"/>
      <c r="EG25" s="1333"/>
      <c r="EH25" s="1306" t="str">
        <f>MID(SUVAHAMUJ!Q20,11,1)</f>
        <v>0</v>
      </c>
      <c r="EI25" s="1306"/>
      <c r="EJ25" s="1306"/>
      <c r="EK25" s="1306"/>
      <c r="EL25" s="1306"/>
      <c r="EM25" s="1316"/>
      <c r="EN25" s="354"/>
      <c r="EO25" s="355"/>
      <c r="EP25" s="1306" t="str">
        <f>MID(SUVAHAMUJ!R20,1,1)</f>
        <v xml:space="preserve"> </v>
      </c>
      <c r="EQ25" s="1306"/>
      <c r="ER25" s="1306"/>
      <c r="ES25" s="1306"/>
      <c r="ET25" s="1306"/>
      <c r="EU25" s="1306"/>
      <c r="EV25" s="1306" t="str">
        <f>MID(SUVAHAMUJ!R20,2,1)</f>
        <v xml:space="preserve"> </v>
      </c>
      <c r="EW25" s="1306"/>
      <c r="EX25" s="1306"/>
      <c r="EY25" s="1306"/>
      <c r="EZ25" s="1306"/>
      <c r="FA25" s="1306" t="str">
        <f>MID(SUVAHAMUJ!R20,3,1)</f>
        <v xml:space="preserve"> </v>
      </c>
      <c r="FB25" s="1306"/>
      <c r="FC25" s="1306"/>
      <c r="FD25" s="1306"/>
      <c r="FE25" s="1306"/>
      <c r="FF25" s="1306"/>
      <c r="FG25" s="1306" t="str">
        <f>MID(SUVAHAMUJ!R20,4,1)</f>
        <v xml:space="preserve"> </v>
      </c>
      <c r="FH25" s="1306"/>
      <c r="FI25" s="1306"/>
      <c r="FJ25" s="1306"/>
      <c r="FK25" s="1306"/>
      <c r="FL25" s="1307" t="str">
        <f>MID(SUVAHAMUJ!R20,5,1)</f>
        <v xml:space="preserve"> </v>
      </c>
      <c r="FM25" s="1307"/>
      <c r="FN25" s="1307"/>
      <c r="FO25" s="1307"/>
      <c r="FP25" s="1307"/>
      <c r="FQ25" s="1307"/>
      <c r="FR25" s="1307" t="str">
        <f>MID(SUVAHAMUJ!R20,6,1)</f>
        <v xml:space="preserve"> </v>
      </c>
      <c r="FS25" s="1307"/>
      <c r="FT25" s="1307"/>
      <c r="FU25" s="1307"/>
      <c r="FV25" s="1307"/>
      <c r="FW25" s="1331" t="str">
        <f>MID(SUVAHAMUJ!R20,7,1)</f>
        <v xml:space="preserve"> </v>
      </c>
      <c r="FX25" s="1331"/>
      <c r="FY25" s="1331"/>
      <c r="FZ25" s="1331"/>
      <c r="GA25" s="1331"/>
      <c r="GB25" s="1331"/>
      <c r="GC25" s="1331" t="str">
        <f>MID(SUVAHAMUJ!R20,8,1)</f>
        <v xml:space="preserve"> </v>
      </c>
      <c r="GD25" s="1331"/>
      <c r="GE25" s="1331"/>
      <c r="GF25" s="1331"/>
      <c r="GG25" s="1331"/>
      <c r="GH25" s="1331" t="str">
        <f>MID(SUVAHAMUJ!R20,9,1)</f>
        <v xml:space="preserve"> </v>
      </c>
      <c r="GI25" s="1331"/>
      <c r="GJ25" s="1331"/>
      <c r="GK25" s="1331"/>
      <c r="GL25" s="1331"/>
      <c r="GM25" s="1331"/>
      <c r="GN25" s="1331" t="str">
        <f>MID(SUVAHAMUJ!R20,10,1)</f>
        <v xml:space="preserve"> </v>
      </c>
      <c r="GO25" s="1331"/>
      <c r="GP25" s="1331"/>
      <c r="GQ25" s="1331"/>
      <c r="GR25" s="1331"/>
      <c r="GS25" s="1331" t="str">
        <f>MID(SUVAHAMUJ!R20,11,1)</f>
        <v>0</v>
      </c>
      <c r="GT25" s="1331"/>
      <c r="GU25" s="1331"/>
      <c r="GV25" s="1331"/>
      <c r="GW25" s="1332"/>
    </row>
    <row r="26" spans="1:205" ht="24.6" customHeight="1" x14ac:dyDescent="0.2">
      <c r="A26" s="134"/>
      <c r="B26" s="1547" t="s">
        <v>2260</v>
      </c>
      <c r="C26" s="1548"/>
      <c r="D26" s="1548"/>
      <c r="E26" s="1548"/>
      <c r="F26" s="1548"/>
      <c r="G26" s="1548"/>
      <c r="H26" s="1548"/>
      <c r="I26" s="1548"/>
      <c r="J26" s="1548"/>
      <c r="K26" s="1549"/>
      <c r="L26" s="1437" t="s">
        <v>3192</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347" t="s">
        <v>800</v>
      </c>
      <c r="BX26" s="1348"/>
      <c r="BY26" s="1348"/>
      <c r="BZ26" s="1348"/>
      <c r="CA26" s="1348"/>
      <c r="CB26" s="1348"/>
      <c r="CC26" s="1348"/>
      <c r="CD26" s="1349"/>
      <c r="CE26" s="1306" t="str">
        <f>MID(SUVAHAMUJ!Q21,1,1)</f>
        <v xml:space="preserve"> </v>
      </c>
      <c r="CF26" s="1306"/>
      <c r="CG26" s="1306"/>
      <c r="CH26" s="1306"/>
      <c r="CI26" s="1306"/>
      <c r="CJ26" s="1306" t="str">
        <f>MID(SUVAHAMUJ!Q21,2,1)</f>
        <v xml:space="preserve"> </v>
      </c>
      <c r="CK26" s="1306"/>
      <c r="CL26" s="1306"/>
      <c r="CM26" s="1306"/>
      <c r="CN26" s="1306"/>
      <c r="CO26" s="1306"/>
      <c r="CP26" s="1306" t="str">
        <f>MID(SUVAHAMUJ!Q21,3,1)</f>
        <v xml:space="preserve"> </v>
      </c>
      <c r="CQ26" s="1306"/>
      <c r="CR26" s="1306"/>
      <c r="CS26" s="1306"/>
      <c r="CT26" s="1306"/>
      <c r="CU26" s="1306" t="str">
        <f>MID(SUVAHAMUJ!Q21,4,1)</f>
        <v xml:space="preserve"> </v>
      </c>
      <c r="CV26" s="1306"/>
      <c r="CW26" s="1306"/>
      <c r="CX26" s="1306"/>
      <c r="CY26" s="1306"/>
      <c r="CZ26" s="1306"/>
      <c r="DA26" s="1306" t="str">
        <f>MID(SUVAHAMUJ!Q21,5,1)</f>
        <v xml:space="preserve"> </v>
      </c>
      <c r="DB26" s="1306"/>
      <c r="DC26" s="1306"/>
      <c r="DD26" s="1306"/>
      <c r="DE26" s="1306"/>
      <c r="DF26" s="1306" t="str">
        <f>MID(SUVAHAMUJ!Q21,6,1)</f>
        <v xml:space="preserve"> </v>
      </c>
      <c r="DG26" s="1306"/>
      <c r="DH26" s="1306"/>
      <c r="DI26" s="1306"/>
      <c r="DJ26" s="1306"/>
      <c r="DK26" s="1306"/>
      <c r="DL26" s="1306" t="str">
        <f>MID(SUVAHAMUJ!Q21,7,1)</f>
        <v>1</v>
      </c>
      <c r="DM26" s="1306"/>
      <c r="DN26" s="1306"/>
      <c r="DO26" s="1306"/>
      <c r="DP26" s="1306"/>
      <c r="DQ26" s="1306"/>
      <c r="DR26" s="1306" t="str">
        <f>MID(SUVAHAMUJ!Q21,8,1)</f>
        <v>3</v>
      </c>
      <c r="DS26" s="1306"/>
      <c r="DT26" s="1306"/>
      <c r="DU26" s="1306"/>
      <c r="DV26" s="1306"/>
      <c r="DW26" s="1333" t="str">
        <f>MID(SUVAHAMUJ!Q21,9,1)</f>
        <v>0</v>
      </c>
      <c r="DX26" s="1333"/>
      <c r="DY26" s="1333"/>
      <c r="DZ26" s="1333"/>
      <c r="EA26" s="1333"/>
      <c r="EB26" s="1333"/>
      <c r="EC26" s="1333" t="str">
        <f>MID(SUVAHAMUJ!Q21,10,1)</f>
        <v>0</v>
      </c>
      <c r="ED26" s="1333"/>
      <c r="EE26" s="1333"/>
      <c r="EF26" s="1333"/>
      <c r="EG26" s="1333"/>
      <c r="EH26" s="1306" t="str">
        <f>MID(SUVAHAMUJ!Q21,11,1)</f>
        <v>0</v>
      </c>
      <c r="EI26" s="1306"/>
      <c r="EJ26" s="1306"/>
      <c r="EK26" s="1306"/>
      <c r="EL26" s="1306"/>
      <c r="EM26" s="1316"/>
      <c r="EN26" s="354"/>
      <c r="EO26" s="355"/>
      <c r="EP26" s="1306" t="str">
        <f>MID(SUVAHAMUJ!R21,1,1)</f>
        <v xml:space="preserve"> </v>
      </c>
      <c r="EQ26" s="1306"/>
      <c r="ER26" s="1306"/>
      <c r="ES26" s="1306"/>
      <c r="ET26" s="1306"/>
      <c r="EU26" s="1306"/>
      <c r="EV26" s="1306" t="str">
        <f>MID(SUVAHAMUJ!R21,2,1)</f>
        <v xml:space="preserve"> </v>
      </c>
      <c r="EW26" s="1306"/>
      <c r="EX26" s="1306"/>
      <c r="EY26" s="1306"/>
      <c r="EZ26" s="1306"/>
      <c r="FA26" s="1306" t="str">
        <f>MID(SUVAHAMUJ!R21,3,1)</f>
        <v xml:space="preserve"> </v>
      </c>
      <c r="FB26" s="1306"/>
      <c r="FC26" s="1306"/>
      <c r="FD26" s="1306"/>
      <c r="FE26" s="1306"/>
      <c r="FF26" s="1306"/>
      <c r="FG26" s="1306" t="str">
        <f>MID(SUVAHAMUJ!R21,4,1)</f>
        <v xml:space="preserve"> </v>
      </c>
      <c r="FH26" s="1306"/>
      <c r="FI26" s="1306"/>
      <c r="FJ26" s="1306"/>
      <c r="FK26" s="1306"/>
      <c r="FL26" s="1307" t="str">
        <f>MID(SUVAHAMUJ!R21,5,1)</f>
        <v xml:space="preserve"> </v>
      </c>
      <c r="FM26" s="1307"/>
      <c r="FN26" s="1307"/>
      <c r="FO26" s="1307"/>
      <c r="FP26" s="1307"/>
      <c r="FQ26" s="1307"/>
      <c r="FR26" s="1307" t="str">
        <f>MID(SUVAHAMUJ!R21,6,1)</f>
        <v xml:space="preserve"> </v>
      </c>
      <c r="FS26" s="1307"/>
      <c r="FT26" s="1307"/>
      <c r="FU26" s="1307"/>
      <c r="FV26" s="1307"/>
      <c r="FW26" s="1331" t="str">
        <f>MID(SUVAHAMUJ!R21,7,1)</f>
        <v>1</v>
      </c>
      <c r="FX26" s="1331"/>
      <c r="FY26" s="1331"/>
      <c r="FZ26" s="1331"/>
      <c r="GA26" s="1331"/>
      <c r="GB26" s="1331"/>
      <c r="GC26" s="1331" t="str">
        <f>MID(SUVAHAMUJ!R21,8,1)</f>
        <v>1</v>
      </c>
      <c r="GD26" s="1331"/>
      <c r="GE26" s="1331"/>
      <c r="GF26" s="1331"/>
      <c r="GG26" s="1331"/>
      <c r="GH26" s="1331" t="str">
        <f>MID(SUVAHAMUJ!R21,9,1)</f>
        <v>0</v>
      </c>
      <c r="GI26" s="1331"/>
      <c r="GJ26" s="1331"/>
      <c r="GK26" s="1331"/>
      <c r="GL26" s="1331"/>
      <c r="GM26" s="1331"/>
      <c r="GN26" s="1331" t="str">
        <f>MID(SUVAHAMUJ!R21,10,1)</f>
        <v>0</v>
      </c>
      <c r="GO26" s="1331"/>
      <c r="GP26" s="1331"/>
      <c r="GQ26" s="1331"/>
      <c r="GR26" s="1331"/>
      <c r="GS26" s="1331" t="str">
        <f>MID(SUVAHAMUJ!R21,11,1)</f>
        <v>0</v>
      </c>
      <c r="GT26" s="1331"/>
      <c r="GU26" s="1331"/>
      <c r="GV26" s="1331"/>
      <c r="GW26" s="1332"/>
    </row>
    <row r="27" spans="1:205" ht="24.6" customHeight="1" x14ac:dyDescent="0.2">
      <c r="A27" s="134"/>
      <c r="B27" s="1459" t="s">
        <v>2264</v>
      </c>
      <c r="C27" s="1460"/>
      <c r="D27" s="1460"/>
      <c r="E27" s="1460"/>
      <c r="F27" s="1460"/>
      <c r="G27" s="1460"/>
      <c r="H27" s="1460"/>
      <c r="I27" s="1460"/>
      <c r="J27" s="1460"/>
      <c r="K27" s="1461"/>
      <c r="L27" s="1435" t="s">
        <v>3193</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355" t="s">
        <v>117</v>
      </c>
      <c r="BX27" s="1356"/>
      <c r="BY27" s="1356"/>
      <c r="BZ27" s="1356"/>
      <c r="CA27" s="1356"/>
      <c r="CB27" s="1356"/>
      <c r="CC27" s="1356"/>
      <c r="CD27" s="1357"/>
      <c r="CE27" s="1306" t="str">
        <f>MID(SUVAHAMUJ!Q22,1,1)</f>
        <v xml:space="preserve"> </v>
      </c>
      <c r="CF27" s="1306"/>
      <c r="CG27" s="1306"/>
      <c r="CH27" s="1306"/>
      <c r="CI27" s="1306"/>
      <c r="CJ27" s="1306" t="str">
        <f>MID(SUVAHAMUJ!Q22,2,1)</f>
        <v xml:space="preserve"> </v>
      </c>
      <c r="CK27" s="1306"/>
      <c r="CL27" s="1306"/>
      <c r="CM27" s="1306"/>
      <c r="CN27" s="1306"/>
      <c r="CO27" s="1306"/>
      <c r="CP27" s="1306" t="str">
        <f>MID(SUVAHAMUJ!Q22,3,1)</f>
        <v xml:space="preserve"> </v>
      </c>
      <c r="CQ27" s="1306"/>
      <c r="CR27" s="1306"/>
      <c r="CS27" s="1306"/>
      <c r="CT27" s="1306"/>
      <c r="CU27" s="1306" t="str">
        <f>MID(SUVAHAMUJ!Q22,4,1)</f>
        <v xml:space="preserve"> </v>
      </c>
      <c r="CV27" s="1306"/>
      <c r="CW27" s="1306"/>
      <c r="CX27" s="1306"/>
      <c r="CY27" s="1306"/>
      <c r="CZ27" s="1306"/>
      <c r="DA27" s="1306" t="str">
        <f>MID(SUVAHAMUJ!Q22,5,1)</f>
        <v xml:space="preserve"> </v>
      </c>
      <c r="DB27" s="1306"/>
      <c r="DC27" s="1306"/>
      <c r="DD27" s="1306"/>
      <c r="DE27" s="1306"/>
      <c r="DF27" s="1306" t="str">
        <f>MID(SUVAHAMUJ!Q22,6,1)</f>
        <v xml:space="preserve"> </v>
      </c>
      <c r="DG27" s="1306"/>
      <c r="DH27" s="1306"/>
      <c r="DI27" s="1306"/>
      <c r="DJ27" s="1306"/>
      <c r="DK27" s="1306"/>
      <c r="DL27" s="1306" t="str">
        <f>MID(SUVAHAMUJ!Q22,7,1)</f>
        <v>1</v>
      </c>
      <c r="DM27" s="1306"/>
      <c r="DN27" s="1306"/>
      <c r="DO27" s="1306"/>
      <c r="DP27" s="1306"/>
      <c r="DQ27" s="1306"/>
      <c r="DR27" s="1306" t="str">
        <f>MID(SUVAHAMUJ!Q22,8,1)</f>
        <v>3</v>
      </c>
      <c r="DS27" s="1306"/>
      <c r="DT27" s="1306"/>
      <c r="DU27" s="1306"/>
      <c r="DV27" s="1306"/>
      <c r="DW27" s="1333" t="str">
        <f>MID(SUVAHAMUJ!Q22,9,1)</f>
        <v>0</v>
      </c>
      <c r="DX27" s="1333"/>
      <c r="DY27" s="1333"/>
      <c r="DZ27" s="1333"/>
      <c r="EA27" s="1333"/>
      <c r="EB27" s="1333"/>
      <c r="EC27" s="1333" t="str">
        <f>MID(SUVAHAMUJ!Q22,10,1)</f>
        <v>0</v>
      </c>
      <c r="ED27" s="1333"/>
      <c r="EE27" s="1333"/>
      <c r="EF27" s="1333"/>
      <c r="EG27" s="1333"/>
      <c r="EH27" s="1306" t="str">
        <f>MID(SUVAHAMUJ!Q22,11,1)</f>
        <v>0</v>
      </c>
      <c r="EI27" s="1306"/>
      <c r="EJ27" s="1306"/>
      <c r="EK27" s="1306"/>
      <c r="EL27" s="1306"/>
      <c r="EM27" s="1316"/>
      <c r="EN27" s="354"/>
      <c r="EO27" s="355"/>
      <c r="EP27" s="1306" t="str">
        <f>MID(SUVAHAMUJ!R22,1,1)</f>
        <v xml:space="preserve"> </v>
      </c>
      <c r="EQ27" s="1306"/>
      <c r="ER27" s="1306"/>
      <c r="ES27" s="1306"/>
      <c r="ET27" s="1306"/>
      <c r="EU27" s="1306"/>
      <c r="EV27" s="1306" t="str">
        <f>MID(SUVAHAMUJ!R22,2,1)</f>
        <v xml:space="preserve"> </v>
      </c>
      <c r="EW27" s="1306"/>
      <c r="EX27" s="1306"/>
      <c r="EY27" s="1306"/>
      <c r="EZ27" s="1306"/>
      <c r="FA27" s="1306" t="str">
        <f>MID(SUVAHAMUJ!R22,3,1)</f>
        <v xml:space="preserve"> </v>
      </c>
      <c r="FB27" s="1306"/>
      <c r="FC27" s="1306"/>
      <c r="FD27" s="1306"/>
      <c r="FE27" s="1306"/>
      <c r="FF27" s="1306"/>
      <c r="FG27" s="1306" t="str">
        <f>MID(SUVAHAMUJ!R22,4,1)</f>
        <v xml:space="preserve"> </v>
      </c>
      <c r="FH27" s="1306"/>
      <c r="FI27" s="1306"/>
      <c r="FJ27" s="1306"/>
      <c r="FK27" s="1306"/>
      <c r="FL27" s="1307" t="str">
        <f>MID(SUVAHAMUJ!R22,5,1)</f>
        <v xml:space="preserve"> </v>
      </c>
      <c r="FM27" s="1307"/>
      <c r="FN27" s="1307"/>
      <c r="FO27" s="1307"/>
      <c r="FP27" s="1307"/>
      <c r="FQ27" s="1307"/>
      <c r="FR27" s="1307" t="str">
        <f>MID(SUVAHAMUJ!R22,6,1)</f>
        <v xml:space="preserve"> </v>
      </c>
      <c r="FS27" s="1307"/>
      <c r="FT27" s="1307"/>
      <c r="FU27" s="1307"/>
      <c r="FV27" s="1307"/>
      <c r="FW27" s="1331" t="str">
        <f>MID(SUVAHAMUJ!R22,7,1)</f>
        <v>1</v>
      </c>
      <c r="FX27" s="1331"/>
      <c r="FY27" s="1331"/>
      <c r="FZ27" s="1331"/>
      <c r="GA27" s="1331"/>
      <c r="GB27" s="1331"/>
      <c r="GC27" s="1331" t="str">
        <f>MID(SUVAHAMUJ!R22,8,1)</f>
        <v>1</v>
      </c>
      <c r="GD27" s="1331"/>
      <c r="GE27" s="1331"/>
      <c r="GF27" s="1331"/>
      <c r="GG27" s="1331"/>
      <c r="GH27" s="1331" t="str">
        <f>MID(SUVAHAMUJ!R22,9,1)</f>
        <v>0</v>
      </c>
      <c r="GI27" s="1331"/>
      <c r="GJ27" s="1331"/>
      <c r="GK27" s="1331"/>
      <c r="GL27" s="1331"/>
      <c r="GM27" s="1331"/>
      <c r="GN27" s="1331" t="str">
        <f>MID(SUVAHAMUJ!R22,10,1)</f>
        <v>0</v>
      </c>
      <c r="GO27" s="1331"/>
      <c r="GP27" s="1331"/>
      <c r="GQ27" s="1331"/>
      <c r="GR27" s="1331"/>
      <c r="GS27" s="1331" t="str">
        <f>MID(SUVAHAMUJ!R22,11,1)</f>
        <v>0</v>
      </c>
      <c r="GT27" s="1331"/>
      <c r="GU27" s="1331"/>
      <c r="GV27" s="1331"/>
      <c r="GW27" s="1332"/>
    </row>
    <row r="28" spans="1:205" ht="24.6" customHeight="1" x14ac:dyDescent="0.2">
      <c r="A28" s="134"/>
      <c r="B28" s="1462" t="s">
        <v>2080</v>
      </c>
      <c r="C28" s="1463"/>
      <c r="D28" s="1463"/>
      <c r="E28" s="1463"/>
      <c r="F28" s="1463"/>
      <c r="G28" s="1463"/>
      <c r="H28" s="1463"/>
      <c r="I28" s="1463"/>
      <c r="J28" s="1463"/>
      <c r="K28" s="1464"/>
      <c r="L28" s="1435" t="s">
        <v>3194</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355" t="s">
        <v>914</v>
      </c>
      <c r="BX28" s="1356"/>
      <c r="BY28" s="1356"/>
      <c r="BZ28" s="1356"/>
      <c r="CA28" s="1356"/>
      <c r="CB28" s="1356"/>
      <c r="CC28" s="1356" t="str">
        <f>MID([4]SUVAHAVUJ!AF68,6,1)</f>
        <v xml:space="preserve"> </v>
      </c>
      <c r="CD28" s="1357"/>
      <c r="CE28" s="1306" t="str">
        <f>MID(SUVAHAMUJ!Q23,1,1)</f>
        <v xml:space="preserve"> </v>
      </c>
      <c r="CF28" s="1306"/>
      <c r="CG28" s="1306"/>
      <c r="CH28" s="1306"/>
      <c r="CI28" s="1306"/>
      <c r="CJ28" s="1306" t="str">
        <f>MID(SUVAHAMUJ!Q23,2,1)</f>
        <v xml:space="preserve"> </v>
      </c>
      <c r="CK28" s="1306"/>
      <c r="CL28" s="1306"/>
      <c r="CM28" s="1306"/>
      <c r="CN28" s="1306"/>
      <c r="CO28" s="1306"/>
      <c r="CP28" s="1306" t="str">
        <f>MID(SUVAHAMUJ!Q23,3,1)</f>
        <v xml:space="preserve"> </v>
      </c>
      <c r="CQ28" s="1306"/>
      <c r="CR28" s="1306"/>
      <c r="CS28" s="1306"/>
      <c r="CT28" s="1306"/>
      <c r="CU28" s="1306" t="str">
        <f>MID(SUVAHAMUJ!Q23,4,1)</f>
        <v xml:space="preserve"> </v>
      </c>
      <c r="CV28" s="1306"/>
      <c r="CW28" s="1306"/>
      <c r="CX28" s="1306"/>
      <c r="CY28" s="1306"/>
      <c r="CZ28" s="1306"/>
      <c r="DA28" s="1306" t="str">
        <f>MID(SUVAHAMUJ!Q23,5,1)</f>
        <v xml:space="preserve"> </v>
      </c>
      <c r="DB28" s="1306"/>
      <c r="DC28" s="1306"/>
      <c r="DD28" s="1306"/>
      <c r="DE28" s="1306"/>
      <c r="DF28" s="1306" t="str">
        <f>MID(SUVAHAMUJ!Q23,6,1)</f>
        <v xml:space="preserve"> </v>
      </c>
      <c r="DG28" s="1306"/>
      <c r="DH28" s="1306"/>
      <c r="DI28" s="1306"/>
      <c r="DJ28" s="1306"/>
      <c r="DK28" s="1306"/>
      <c r="DL28" s="1306" t="str">
        <f>MID(SUVAHAMUJ!Q23,7,1)</f>
        <v xml:space="preserve"> </v>
      </c>
      <c r="DM28" s="1306"/>
      <c r="DN28" s="1306"/>
      <c r="DO28" s="1306"/>
      <c r="DP28" s="1306"/>
      <c r="DQ28" s="1306"/>
      <c r="DR28" s="1306" t="str">
        <f>MID(SUVAHAMUJ!Q23,8,1)</f>
        <v xml:space="preserve"> </v>
      </c>
      <c r="DS28" s="1306"/>
      <c r="DT28" s="1306"/>
      <c r="DU28" s="1306"/>
      <c r="DV28" s="1306"/>
      <c r="DW28" s="1333" t="str">
        <f>MID(SUVAHAMUJ!Q23,9,1)</f>
        <v xml:space="preserve"> </v>
      </c>
      <c r="DX28" s="1333"/>
      <c r="DY28" s="1333"/>
      <c r="DZ28" s="1333"/>
      <c r="EA28" s="1333"/>
      <c r="EB28" s="1333"/>
      <c r="EC28" s="1333" t="str">
        <f>MID(SUVAHAMUJ!Q23,10,1)</f>
        <v xml:space="preserve"> </v>
      </c>
      <c r="ED28" s="1333"/>
      <c r="EE28" s="1333"/>
      <c r="EF28" s="1333"/>
      <c r="EG28" s="1333"/>
      <c r="EH28" s="1306" t="str">
        <f>MID(SUVAHAMUJ!Q23,11,1)</f>
        <v>0</v>
      </c>
      <c r="EI28" s="1306"/>
      <c r="EJ28" s="1306"/>
      <c r="EK28" s="1306"/>
      <c r="EL28" s="1306"/>
      <c r="EM28" s="1316"/>
      <c r="EN28" s="354"/>
      <c r="EO28" s="355"/>
      <c r="EP28" s="1306" t="str">
        <f>MID(SUVAHAMUJ!R23,1,1)</f>
        <v xml:space="preserve"> </v>
      </c>
      <c r="EQ28" s="1306"/>
      <c r="ER28" s="1306"/>
      <c r="ES28" s="1306"/>
      <c r="ET28" s="1306"/>
      <c r="EU28" s="1306"/>
      <c r="EV28" s="1306" t="str">
        <f>MID(SUVAHAMUJ!R23,2,1)</f>
        <v xml:space="preserve"> </v>
      </c>
      <c r="EW28" s="1306"/>
      <c r="EX28" s="1306"/>
      <c r="EY28" s="1306"/>
      <c r="EZ28" s="1306"/>
      <c r="FA28" s="1306" t="str">
        <f>MID(SUVAHAMUJ!R23,3,1)</f>
        <v xml:space="preserve"> </v>
      </c>
      <c r="FB28" s="1306"/>
      <c r="FC28" s="1306"/>
      <c r="FD28" s="1306"/>
      <c r="FE28" s="1306"/>
      <c r="FF28" s="1306"/>
      <c r="FG28" s="1306" t="str">
        <f>MID(SUVAHAMUJ!R23,4,1)</f>
        <v xml:space="preserve"> </v>
      </c>
      <c r="FH28" s="1306"/>
      <c r="FI28" s="1306"/>
      <c r="FJ28" s="1306"/>
      <c r="FK28" s="1306"/>
      <c r="FL28" s="1307" t="str">
        <f>MID(SUVAHAMUJ!R23,5,1)</f>
        <v xml:space="preserve"> </v>
      </c>
      <c r="FM28" s="1307"/>
      <c r="FN28" s="1307"/>
      <c r="FO28" s="1307"/>
      <c r="FP28" s="1307"/>
      <c r="FQ28" s="1307"/>
      <c r="FR28" s="1307" t="str">
        <f>MID(SUVAHAMUJ!R23,6,1)</f>
        <v xml:space="preserve"> </v>
      </c>
      <c r="FS28" s="1307"/>
      <c r="FT28" s="1307"/>
      <c r="FU28" s="1307"/>
      <c r="FV28" s="1307"/>
      <c r="FW28" s="1331" t="str">
        <f>MID(SUVAHAMUJ!R23,7,1)</f>
        <v xml:space="preserve"> </v>
      </c>
      <c r="FX28" s="1331"/>
      <c r="FY28" s="1331"/>
      <c r="FZ28" s="1331"/>
      <c r="GA28" s="1331"/>
      <c r="GB28" s="1331"/>
      <c r="GC28" s="1331" t="str">
        <f>MID(SUVAHAMUJ!R23,8,1)</f>
        <v xml:space="preserve"> </v>
      </c>
      <c r="GD28" s="1331"/>
      <c r="GE28" s="1331"/>
      <c r="GF28" s="1331"/>
      <c r="GG28" s="1331"/>
      <c r="GH28" s="1331" t="str">
        <f>MID(SUVAHAMUJ!R23,9,1)</f>
        <v xml:space="preserve"> </v>
      </c>
      <c r="GI28" s="1331"/>
      <c r="GJ28" s="1331"/>
      <c r="GK28" s="1331"/>
      <c r="GL28" s="1331"/>
      <c r="GM28" s="1331"/>
      <c r="GN28" s="1331" t="str">
        <f>MID(SUVAHAMUJ!R23,10,1)</f>
        <v xml:space="preserve"> </v>
      </c>
      <c r="GO28" s="1331"/>
      <c r="GP28" s="1331"/>
      <c r="GQ28" s="1331"/>
      <c r="GR28" s="1331"/>
      <c r="GS28" s="1331" t="str">
        <f>MID(SUVAHAMUJ!R23,11,1)</f>
        <v>0</v>
      </c>
      <c r="GT28" s="1331"/>
      <c r="GU28" s="1331"/>
      <c r="GV28" s="1331"/>
      <c r="GW28" s="1332"/>
    </row>
    <row r="29" spans="1:205" s="129" customFormat="1" ht="24.6" customHeight="1" x14ac:dyDescent="0.2">
      <c r="A29" s="356"/>
      <c r="B29" s="1462" t="s">
        <v>2083</v>
      </c>
      <c r="C29" s="1463"/>
      <c r="D29" s="1463"/>
      <c r="E29" s="1463"/>
      <c r="F29" s="1463"/>
      <c r="G29" s="1463"/>
      <c r="H29" s="1463"/>
      <c r="I29" s="1463"/>
      <c r="J29" s="1463"/>
      <c r="K29" s="1464"/>
      <c r="L29" s="1435" t="s">
        <v>3195</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355" t="s">
        <v>915</v>
      </c>
      <c r="BX29" s="1356"/>
      <c r="BY29" s="1356"/>
      <c r="BZ29" s="1356"/>
      <c r="CA29" s="1356"/>
      <c r="CB29" s="1356"/>
      <c r="CC29" s="1356" t="str">
        <f>MID([4]SUVAHAVUJ!AD69,6,1)</f>
        <v xml:space="preserve"> </v>
      </c>
      <c r="CD29" s="1357"/>
      <c r="CE29" s="1306" t="str">
        <f>MID(SUVAHAMUJ!Q24,1,1)</f>
        <v xml:space="preserve"> </v>
      </c>
      <c r="CF29" s="1306"/>
      <c r="CG29" s="1306"/>
      <c r="CH29" s="1306"/>
      <c r="CI29" s="1306"/>
      <c r="CJ29" s="1306" t="str">
        <f>MID(SUVAHAMUJ!Q24,2,1)</f>
        <v xml:space="preserve"> </v>
      </c>
      <c r="CK29" s="1306"/>
      <c r="CL29" s="1306"/>
      <c r="CM29" s="1306"/>
      <c r="CN29" s="1306"/>
      <c r="CO29" s="1306"/>
      <c r="CP29" s="1306" t="str">
        <f>MID(SUVAHAMUJ!Q24,3,1)</f>
        <v xml:space="preserve"> </v>
      </c>
      <c r="CQ29" s="1306"/>
      <c r="CR29" s="1306"/>
      <c r="CS29" s="1306"/>
      <c r="CT29" s="1306"/>
      <c r="CU29" s="1306" t="str">
        <f>MID(SUVAHAMUJ!Q24,4,1)</f>
        <v xml:space="preserve"> </v>
      </c>
      <c r="CV29" s="1306"/>
      <c r="CW29" s="1306"/>
      <c r="CX29" s="1306"/>
      <c r="CY29" s="1306"/>
      <c r="CZ29" s="1306"/>
      <c r="DA29" s="1306" t="str">
        <f>MID(SUVAHAMUJ!Q24,5,1)</f>
        <v xml:space="preserve"> </v>
      </c>
      <c r="DB29" s="1306"/>
      <c r="DC29" s="1306"/>
      <c r="DD29" s="1306"/>
      <c r="DE29" s="1306"/>
      <c r="DF29" s="1306" t="str">
        <f>MID(SUVAHAMUJ!Q24,6,1)</f>
        <v xml:space="preserve"> </v>
      </c>
      <c r="DG29" s="1306"/>
      <c r="DH29" s="1306"/>
      <c r="DI29" s="1306"/>
      <c r="DJ29" s="1306"/>
      <c r="DK29" s="1306"/>
      <c r="DL29" s="1306" t="str">
        <f>MID(SUVAHAMUJ!Q24,7,1)</f>
        <v xml:space="preserve"> </v>
      </c>
      <c r="DM29" s="1306"/>
      <c r="DN29" s="1306"/>
      <c r="DO29" s="1306"/>
      <c r="DP29" s="1306"/>
      <c r="DQ29" s="1306"/>
      <c r="DR29" s="1306" t="str">
        <f>MID(SUVAHAMUJ!Q24,8,1)</f>
        <v xml:space="preserve"> </v>
      </c>
      <c r="DS29" s="1306"/>
      <c r="DT29" s="1306"/>
      <c r="DU29" s="1306"/>
      <c r="DV29" s="1306"/>
      <c r="DW29" s="1333" t="str">
        <f>MID(SUVAHAMUJ!Q24,9,1)</f>
        <v xml:space="preserve"> </v>
      </c>
      <c r="DX29" s="1333"/>
      <c r="DY29" s="1333"/>
      <c r="DZ29" s="1333"/>
      <c r="EA29" s="1333"/>
      <c r="EB29" s="1333"/>
      <c r="EC29" s="1333" t="str">
        <f>MID(SUVAHAMUJ!Q24,10,1)</f>
        <v xml:space="preserve"> </v>
      </c>
      <c r="ED29" s="1333"/>
      <c r="EE29" s="1333"/>
      <c r="EF29" s="1333"/>
      <c r="EG29" s="1333"/>
      <c r="EH29" s="1306" t="str">
        <f>MID(SUVAHAMUJ!Q24,11,1)</f>
        <v>0</v>
      </c>
      <c r="EI29" s="1306"/>
      <c r="EJ29" s="1306"/>
      <c r="EK29" s="1306"/>
      <c r="EL29" s="1306"/>
      <c r="EM29" s="1316"/>
      <c r="EN29" s="354"/>
      <c r="EO29" s="355"/>
      <c r="EP29" s="1306" t="str">
        <f>MID(SUVAHAMUJ!R24,1,1)</f>
        <v xml:space="preserve"> </v>
      </c>
      <c r="EQ29" s="1306"/>
      <c r="ER29" s="1306"/>
      <c r="ES29" s="1306"/>
      <c r="ET29" s="1306"/>
      <c r="EU29" s="1306"/>
      <c r="EV29" s="1306" t="str">
        <f>MID(SUVAHAMUJ!R24,2,1)</f>
        <v xml:space="preserve"> </v>
      </c>
      <c r="EW29" s="1306"/>
      <c r="EX29" s="1306"/>
      <c r="EY29" s="1306"/>
      <c r="EZ29" s="1306"/>
      <c r="FA29" s="1306" t="str">
        <f>MID(SUVAHAMUJ!R24,3,1)</f>
        <v xml:space="preserve"> </v>
      </c>
      <c r="FB29" s="1306"/>
      <c r="FC29" s="1306"/>
      <c r="FD29" s="1306"/>
      <c r="FE29" s="1306"/>
      <c r="FF29" s="1306"/>
      <c r="FG29" s="1306" t="str">
        <f>MID(SUVAHAMUJ!R24,4,1)</f>
        <v xml:space="preserve"> </v>
      </c>
      <c r="FH29" s="1306"/>
      <c r="FI29" s="1306"/>
      <c r="FJ29" s="1306"/>
      <c r="FK29" s="1306"/>
      <c r="FL29" s="1307" t="str">
        <f>MID(SUVAHAMUJ!R24,5,1)</f>
        <v xml:space="preserve"> </v>
      </c>
      <c r="FM29" s="1307"/>
      <c r="FN29" s="1307"/>
      <c r="FO29" s="1307"/>
      <c r="FP29" s="1307"/>
      <c r="FQ29" s="1307"/>
      <c r="FR29" s="1307" t="str">
        <f>MID(SUVAHAMUJ!R24,6,1)</f>
        <v xml:space="preserve"> </v>
      </c>
      <c r="FS29" s="1307"/>
      <c r="FT29" s="1307"/>
      <c r="FU29" s="1307"/>
      <c r="FV29" s="1307"/>
      <c r="FW29" s="1331" t="str">
        <f>MID(SUVAHAMUJ!R24,7,1)</f>
        <v xml:space="preserve"> </v>
      </c>
      <c r="FX29" s="1331"/>
      <c r="FY29" s="1331"/>
      <c r="FZ29" s="1331"/>
      <c r="GA29" s="1331"/>
      <c r="GB29" s="1331"/>
      <c r="GC29" s="1331" t="str">
        <f>MID(SUVAHAMUJ!R24,8,1)</f>
        <v xml:space="preserve"> </v>
      </c>
      <c r="GD29" s="1331"/>
      <c r="GE29" s="1331"/>
      <c r="GF29" s="1331"/>
      <c r="GG29" s="1331"/>
      <c r="GH29" s="1331" t="str">
        <f>MID(SUVAHAMUJ!R24,9,1)</f>
        <v xml:space="preserve"> </v>
      </c>
      <c r="GI29" s="1331"/>
      <c r="GJ29" s="1331"/>
      <c r="GK29" s="1331"/>
      <c r="GL29" s="1331"/>
      <c r="GM29" s="1331"/>
      <c r="GN29" s="1331" t="str">
        <f>MID(SUVAHAMUJ!R24,10,1)</f>
        <v xml:space="preserve"> </v>
      </c>
      <c r="GO29" s="1331"/>
      <c r="GP29" s="1331"/>
      <c r="GQ29" s="1331"/>
      <c r="GR29" s="1331"/>
      <c r="GS29" s="1331" t="str">
        <f>MID(SUVAHAMUJ!R24,11,1)</f>
        <v>0</v>
      </c>
      <c r="GT29" s="1331"/>
      <c r="GU29" s="1331"/>
      <c r="GV29" s="1331"/>
      <c r="GW29" s="1332"/>
    </row>
    <row r="30" spans="1:205" ht="12.75" customHeight="1" thickBot="1" x14ac:dyDescent="0.25">
      <c r="A30" s="357"/>
      <c r="B30" s="358"/>
      <c r="C30" s="358"/>
      <c r="D30" s="358"/>
      <c r="E30" s="358"/>
      <c r="F30" s="358"/>
      <c r="G30" s="358"/>
      <c r="H30" s="358"/>
      <c r="I30" s="358"/>
      <c r="J30" s="358"/>
      <c r="K30" s="358"/>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359"/>
      <c r="GQ30" s="359"/>
      <c r="GR30" s="359"/>
      <c r="GS30" s="359"/>
      <c r="GT30" s="359"/>
      <c r="GU30" s="359"/>
      <c r="GV30" s="359"/>
      <c r="GW30" s="360"/>
    </row>
    <row r="31" spans="1:205" ht="9" customHeight="1" x14ac:dyDescent="0.2">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row>
    <row r="32" spans="1:205" ht="3.75" customHeight="1" x14ac:dyDescent="0.2">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07">
    <mergeCell ref="DW29:EB29"/>
    <mergeCell ref="GC28:GG28"/>
    <mergeCell ref="GH28:GM28"/>
    <mergeCell ref="GN28:GR28"/>
    <mergeCell ref="GS29:GW29"/>
    <mergeCell ref="FL29:FQ29"/>
    <mergeCell ref="FR29:FV29"/>
    <mergeCell ref="FW29:GB29"/>
    <mergeCell ref="GC29:GG29"/>
    <mergeCell ref="GH29:GM29"/>
    <mergeCell ref="GN29:GR29"/>
    <mergeCell ref="EC29:EG29"/>
    <mergeCell ref="EH29:EM29"/>
    <mergeCell ref="EP29:EU29"/>
    <mergeCell ref="EV29:EZ29"/>
    <mergeCell ref="FA29:FF29"/>
    <mergeCell ref="FG29:FK29"/>
    <mergeCell ref="GS28:GW28"/>
    <mergeCell ref="FL28:FQ28"/>
    <mergeCell ref="FR28:FV28"/>
    <mergeCell ref="FW28:GB28"/>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H28:EM28"/>
    <mergeCell ref="EP28:EU28"/>
    <mergeCell ref="CU29:CZ29"/>
    <mergeCell ref="DA29:DE29"/>
    <mergeCell ref="DF29:DK29"/>
    <mergeCell ref="DL29:DQ29"/>
    <mergeCell ref="DR29:DV29"/>
    <mergeCell ref="B28:K28"/>
    <mergeCell ref="L28:BV28"/>
    <mergeCell ref="BW28:CD28"/>
    <mergeCell ref="CE28:CI28"/>
    <mergeCell ref="EC27:EG27"/>
    <mergeCell ref="EH27:EM27"/>
    <mergeCell ref="EP27:EU27"/>
    <mergeCell ref="EV27:EZ27"/>
    <mergeCell ref="FA27:FF27"/>
    <mergeCell ref="FG27:FK27"/>
    <mergeCell ref="CU27:CZ27"/>
    <mergeCell ref="DA27:DE27"/>
    <mergeCell ref="DF27:DK27"/>
    <mergeCell ref="DL27:DQ27"/>
    <mergeCell ref="DR27:DV27"/>
    <mergeCell ref="DW27:EB27"/>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P25:EU25"/>
    <mergeCell ref="EV25:EZ25"/>
    <mergeCell ref="FA25:FF25"/>
    <mergeCell ref="FG25:FK25"/>
    <mergeCell ref="GC26:GG26"/>
    <mergeCell ref="GH27:GM27"/>
    <mergeCell ref="GN27:GR27"/>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EH24:EM24"/>
    <mergeCell ref="EP24:EU24"/>
    <mergeCell ref="CU25:CZ25"/>
    <mergeCell ref="DA25:DE25"/>
    <mergeCell ref="DF25:DK25"/>
    <mergeCell ref="DL25:DQ25"/>
    <mergeCell ref="DR25:DV25"/>
    <mergeCell ref="GH23:GM23"/>
    <mergeCell ref="GN23:GR23"/>
    <mergeCell ref="EC23:EG23"/>
    <mergeCell ref="EH23:EM23"/>
    <mergeCell ref="EP23:EU23"/>
    <mergeCell ref="EV23:EZ23"/>
    <mergeCell ref="FA23:FF23"/>
    <mergeCell ref="FG23:FK23"/>
    <mergeCell ref="CU23:CZ23"/>
    <mergeCell ref="DA23:DE23"/>
    <mergeCell ref="B24:K24"/>
    <mergeCell ref="L24:BV24"/>
    <mergeCell ref="BW24:CD24"/>
    <mergeCell ref="CE24:CI24"/>
    <mergeCell ref="CJ24:CO24"/>
    <mergeCell ref="CP24:CT24"/>
    <mergeCell ref="CU24:CZ24"/>
    <mergeCell ref="DA24:DE24"/>
    <mergeCell ref="DF24:DK24"/>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BO2:CA2"/>
    <mergeCell ref="CB2:EG2"/>
    <mergeCell ref="BA4:BF4"/>
    <mergeCell ref="BG4:BK4"/>
    <mergeCell ref="BL4:BQ4"/>
    <mergeCell ref="BR4:BV4"/>
    <mergeCell ref="BW4:CB4"/>
    <mergeCell ref="CC4:CG4"/>
    <mergeCell ref="CH4:CM4"/>
  </mergeCells>
  <pageMargins left="0.7" right="0.7" top="0.78740157499999996" bottom="0.78740157499999996" header="0.3" footer="0.3"/>
  <pageSetup paperSize="9" scale="99" orientation="portrait" r:id="rId1"/>
  <rowBreaks count="1" manualBreakCount="1">
    <brk id="30" max="204"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7" workbookViewId="0">
      <selection activeCell="EP7" sqref="EP7:EU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3196</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536"/>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BO2" s="1250" t="s">
        <v>842</v>
      </c>
      <c r="BP2" s="1251"/>
      <c r="BQ2" s="1251"/>
      <c r="BR2" s="1251"/>
      <c r="BS2" s="1251"/>
      <c r="BT2" s="1251"/>
      <c r="BU2" s="1251"/>
      <c r="BV2" s="1251"/>
      <c r="BW2" s="1251"/>
      <c r="BX2" s="1251"/>
      <c r="BY2" s="1251"/>
      <c r="BZ2" s="1251"/>
      <c r="CA2" s="1251"/>
      <c r="CB2" s="1249">
        <f>'02'!$CB$2</f>
        <v>0</v>
      </c>
      <c r="CC2" s="1249"/>
      <c r="CD2" s="1249"/>
      <c r="CE2" s="1249"/>
      <c r="CF2" s="1249"/>
      <c r="CG2" s="1249"/>
      <c r="CH2" s="1249"/>
      <c r="CI2" s="1249"/>
      <c r="CJ2" s="1249"/>
      <c r="CK2" s="1249"/>
      <c r="CL2" s="1249"/>
      <c r="CM2" s="1249"/>
      <c r="CN2" s="1249"/>
      <c r="CO2" s="1249"/>
      <c r="CP2" s="1249"/>
      <c r="CQ2" s="1249"/>
      <c r="CR2" s="1249"/>
      <c r="CS2" s="1249"/>
      <c r="CT2" s="1249"/>
      <c r="CU2" s="1249"/>
      <c r="CV2" s="1249"/>
      <c r="CW2" s="1249"/>
      <c r="CX2" s="1249"/>
      <c r="CY2" s="1249"/>
      <c r="CZ2" s="1249"/>
      <c r="DA2" s="1249"/>
      <c r="DB2" s="1249"/>
      <c r="DC2" s="1249"/>
      <c r="DD2" s="1249"/>
      <c r="DE2" s="1249"/>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537"/>
      <c r="EH2" s="530"/>
      <c r="EI2" s="530"/>
      <c r="EJ2" s="530"/>
      <c r="EK2" s="530"/>
      <c r="EL2" s="530"/>
      <c r="EM2" s="530"/>
      <c r="EN2" s="530"/>
      <c r="EO2" s="530"/>
      <c r="EP2" s="530"/>
      <c r="EQ2" s="530"/>
      <c r="ER2" s="530"/>
      <c r="ES2" s="530"/>
      <c r="ET2" s="530"/>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538" t="s">
        <v>2838</v>
      </c>
      <c r="C5" s="1538"/>
      <c r="D5" s="1538"/>
      <c r="E5" s="1538"/>
      <c r="F5" s="1538"/>
      <c r="G5" s="1538"/>
      <c r="H5" s="1538"/>
      <c r="I5" s="1538"/>
      <c r="J5" s="1538"/>
      <c r="K5" s="1538"/>
      <c r="L5" s="1456" t="s">
        <v>2830</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
        <v>2839</v>
      </c>
      <c r="BX5" s="1457"/>
      <c r="BY5" s="1457"/>
      <c r="BZ5" s="1457"/>
      <c r="CA5" s="1457"/>
      <c r="CB5" s="1457"/>
      <c r="CC5" s="1457"/>
      <c r="CD5" s="1457"/>
      <c r="CE5" s="1539"/>
      <c r="CF5" s="1540"/>
      <c r="CG5" s="1540"/>
      <c r="CH5" s="1540"/>
      <c r="CI5" s="1540"/>
      <c r="CJ5" s="1540"/>
      <c r="CK5" s="1540"/>
      <c r="CL5" s="1540"/>
      <c r="CM5" s="1540"/>
      <c r="CN5" s="1540"/>
      <c r="CO5" s="1540"/>
      <c r="CP5" s="1540"/>
      <c r="CQ5" s="1540"/>
      <c r="CR5" s="1540"/>
      <c r="CS5" s="1540"/>
      <c r="CT5" s="1540"/>
      <c r="CU5" s="1540"/>
      <c r="CV5" s="1540"/>
      <c r="CW5" s="1540"/>
      <c r="CX5" s="1540"/>
      <c r="CY5" s="1540"/>
      <c r="CZ5" s="1540"/>
      <c r="DA5" s="1540"/>
      <c r="DB5" s="1540"/>
      <c r="DC5" s="1540"/>
      <c r="DD5" s="1540"/>
      <c r="DE5" s="1540"/>
      <c r="DF5" s="1540"/>
      <c r="DG5" s="1540"/>
      <c r="DH5" s="1540"/>
      <c r="DI5" s="1540"/>
      <c r="DJ5" s="1540"/>
      <c r="DK5" s="1540"/>
      <c r="DL5" s="1540"/>
      <c r="DM5" s="1540"/>
      <c r="DN5" s="1540"/>
      <c r="DO5" s="1540"/>
      <c r="DP5" s="1540"/>
      <c r="DQ5" s="1540"/>
      <c r="DR5" s="1540"/>
      <c r="DS5" s="1540"/>
      <c r="DT5" s="1540"/>
      <c r="DU5" s="1540"/>
      <c r="DV5" s="1540"/>
      <c r="DW5" s="1540"/>
      <c r="DX5" s="1540"/>
      <c r="DY5" s="1540"/>
      <c r="DZ5" s="1540"/>
      <c r="EA5" s="1540"/>
      <c r="EB5" s="1540"/>
      <c r="EC5" s="1540"/>
      <c r="ED5" s="1540"/>
      <c r="EE5" s="1540"/>
      <c r="EF5" s="1540"/>
      <c r="EG5" s="1540"/>
      <c r="EH5" s="1540"/>
      <c r="EI5" s="1540"/>
      <c r="EJ5" s="1540"/>
      <c r="EK5" s="1540"/>
      <c r="EL5" s="1540"/>
      <c r="EM5" s="1540"/>
      <c r="EN5" s="1540"/>
      <c r="EO5" s="1540"/>
      <c r="EP5" s="1540"/>
      <c r="EQ5" s="1540"/>
      <c r="ER5" s="1540"/>
      <c r="ES5" s="1540"/>
      <c r="ET5" s="1540"/>
      <c r="EU5" s="1540"/>
      <c r="EV5" s="1540"/>
      <c r="EW5" s="1540"/>
      <c r="EX5" s="1540"/>
      <c r="EY5" s="1540"/>
      <c r="EZ5" s="1540"/>
      <c r="FA5" s="1540"/>
      <c r="FB5" s="1540"/>
      <c r="FC5" s="1540"/>
      <c r="FD5" s="1540"/>
      <c r="FE5" s="1540"/>
      <c r="FF5" s="1540"/>
      <c r="FG5" s="1540"/>
      <c r="FH5" s="1540"/>
      <c r="FI5" s="1540"/>
      <c r="FJ5" s="1540"/>
      <c r="FK5" s="1540"/>
      <c r="FL5" s="1540"/>
      <c r="FM5" s="1540"/>
      <c r="FN5" s="1540"/>
      <c r="FO5" s="1540"/>
      <c r="FP5" s="1540"/>
      <c r="FQ5" s="1540"/>
      <c r="FR5" s="1540"/>
      <c r="FS5" s="1540"/>
      <c r="FT5" s="1540"/>
      <c r="FU5" s="1540"/>
      <c r="FV5" s="1540"/>
      <c r="FW5" s="1540"/>
      <c r="FX5" s="1540"/>
      <c r="FY5" s="1540"/>
      <c r="FZ5" s="1540"/>
      <c r="GA5" s="1540"/>
      <c r="GB5" s="1540"/>
      <c r="GC5" s="1540"/>
      <c r="GD5" s="1540"/>
      <c r="GE5" s="1540"/>
      <c r="GF5" s="1540"/>
      <c r="GG5" s="1540"/>
      <c r="GH5" s="1540"/>
      <c r="GI5" s="1540"/>
      <c r="GJ5" s="1540"/>
      <c r="GK5" s="1540"/>
      <c r="GL5" s="1540"/>
      <c r="GM5" s="1540"/>
      <c r="GN5" s="1540"/>
      <c r="GO5" s="1540"/>
      <c r="GP5" s="1540"/>
      <c r="GQ5" s="1540"/>
      <c r="GR5" s="1540"/>
      <c r="GS5" s="1540"/>
      <c r="GT5" s="1540"/>
      <c r="GU5" s="1540"/>
      <c r="GV5" s="1540"/>
      <c r="GW5" s="1541"/>
    </row>
    <row r="6" spans="2:205" ht="25.5" customHeight="1" x14ac:dyDescent="0.2">
      <c r="B6" s="1538"/>
      <c r="C6" s="1538"/>
      <c r="D6" s="1538"/>
      <c r="E6" s="1538"/>
      <c r="F6" s="1538"/>
      <c r="G6" s="1538"/>
      <c r="H6" s="1538"/>
      <c r="I6" s="1538"/>
      <c r="J6" s="1538"/>
      <c r="K6" s="1538"/>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71" t="s">
        <v>3170</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542" t="s">
        <v>3171</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 customHeight="1" x14ac:dyDescent="0.2">
      <c r="B7" s="1452"/>
      <c r="C7" s="1453"/>
      <c r="D7" s="1453"/>
      <c r="E7" s="1453"/>
      <c r="F7" s="1453"/>
      <c r="G7" s="1453"/>
      <c r="H7" s="1453"/>
      <c r="I7" s="1453"/>
      <c r="J7" s="1453"/>
      <c r="K7" s="1454"/>
      <c r="L7" s="1437" t="s">
        <v>3197</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134</v>
      </c>
      <c r="BX7" s="1348"/>
      <c r="BY7" s="1348"/>
      <c r="BZ7" s="1348"/>
      <c r="CA7" s="1348"/>
      <c r="CB7" s="1348"/>
      <c r="CC7" s="1348"/>
      <c r="CD7" s="1349"/>
      <c r="CE7" s="1306" t="str">
        <f>MID(SUVAHAMUJ!Q25,1,1)</f>
        <v xml:space="preserve"> </v>
      </c>
      <c r="CF7" s="1306"/>
      <c r="CG7" s="1306"/>
      <c r="CH7" s="1306"/>
      <c r="CI7" s="1306"/>
      <c r="CJ7" s="1306" t="str">
        <f>MID(SUVAHAMUJ!Q25,2,1)</f>
        <v xml:space="preserve"> </v>
      </c>
      <c r="CK7" s="1306"/>
      <c r="CL7" s="1306"/>
      <c r="CM7" s="1306"/>
      <c r="CN7" s="1306"/>
      <c r="CO7" s="1306"/>
      <c r="CP7" s="1306" t="str">
        <f>MID(SUVAHAMUJ!Q25,3,1)</f>
        <v xml:space="preserve"> </v>
      </c>
      <c r="CQ7" s="1306"/>
      <c r="CR7" s="1306"/>
      <c r="CS7" s="1306"/>
      <c r="CT7" s="1306"/>
      <c r="CU7" s="1306" t="str">
        <f>MID(SUVAHAMUJ!Q25,4,1)</f>
        <v xml:space="preserve"> </v>
      </c>
      <c r="CV7" s="1306"/>
      <c r="CW7" s="1306"/>
      <c r="CX7" s="1306"/>
      <c r="CY7" s="1306"/>
      <c r="CZ7" s="1306"/>
      <c r="DA7" s="1306" t="str">
        <f>MID(SUVAHAMUJ!Q25,5,1)</f>
        <v>1</v>
      </c>
      <c r="DB7" s="1306"/>
      <c r="DC7" s="1306"/>
      <c r="DD7" s="1306"/>
      <c r="DE7" s="1306"/>
      <c r="DF7" s="1306" t="str">
        <f>MID(SUVAHAMUJ!Q25,6,1)</f>
        <v>9</v>
      </c>
      <c r="DG7" s="1306"/>
      <c r="DH7" s="1306"/>
      <c r="DI7" s="1306"/>
      <c r="DJ7" s="1306"/>
      <c r="DK7" s="1306"/>
      <c r="DL7" s="1306" t="str">
        <f>MID(SUVAHAMUJ!Q25,7,1)</f>
        <v>8</v>
      </c>
      <c r="DM7" s="1306"/>
      <c r="DN7" s="1306"/>
      <c r="DO7" s="1306"/>
      <c r="DP7" s="1306"/>
      <c r="DQ7" s="1306"/>
      <c r="DR7" s="1306" t="str">
        <f>MID(SUVAHAMUJ!Q25,8,1)</f>
        <v>9</v>
      </c>
      <c r="DS7" s="1306"/>
      <c r="DT7" s="1306"/>
      <c r="DU7" s="1306"/>
      <c r="DV7" s="1306"/>
      <c r="DW7" s="1333" t="str">
        <f>MID(SUVAHAMUJ!Q25,9,1)</f>
        <v>0</v>
      </c>
      <c r="DX7" s="1333"/>
      <c r="DY7" s="1333"/>
      <c r="DZ7" s="1333"/>
      <c r="EA7" s="1333"/>
      <c r="EB7" s="1333"/>
      <c r="EC7" s="1333" t="str">
        <f>MID(SUVAHAMUJ!Q25,10,1)</f>
        <v>0</v>
      </c>
      <c r="ED7" s="1333"/>
      <c r="EE7" s="1333"/>
      <c r="EF7" s="1333"/>
      <c r="EG7" s="1333"/>
      <c r="EH7" s="1306" t="str">
        <f>MID(SUVAHAMUJ!Q25,11,1)</f>
        <v>1</v>
      </c>
      <c r="EI7" s="1306"/>
      <c r="EJ7" s="1306"/>
      <c r="EK7" s="1306"/>
      <c r="EL7" s="1306"/>
      <c r="EM7" s="1316"/>
      <c r="EN7" s="354"/>
      <c r="EO7" s="355"/>
      <c r="EP7" s="1306" t="str">
        <f>MID(SUVAHAMUJ!R25,1,1)</f>
        <v xml:space="preserve"> </v>
      </c>
      <c r="EQ7" s="1306"/>
      <c r="ER7" s="1306"/>
      <c r="ES7" s="1306"/>
      <c r="ET7" s="1306"/>
      <c r="EU7" s="1306"/>
      <c r="EV7" s="1306" t="str">
        <f>MID(SUVAHAMUJ!R25,2,1)</f>
        <v xml:space="preserve"> </v>
      </c>
      <c r="EW7" s="1306"/>
      <c r="EX7" s="1306"/>
      <c r="EY7" s="1306"/>
      <c r="EZ7" s="1306"/>
      <c r="FA7" s="1306" t="str">
        <f>MID(SUVAHAMUJ!R25,3,1)</f>
        <v xml:space="preserve"> </v>
      </c>
      <c r="FB7" s="1306"/>
      <c r="FC7" s="1306"/>
      <c r="FD7" s="1306"/>
      <c r="FE7" s="1306"/>
      <c r="FF7" s="1306"/>
      <c r="FG7" s="1306" t="str">
        <f>MID(SUVAHAMUJ!R25,4,1)</f>
        <v xml:space="preserve"> </v>
      </c>
      <c r="FH7" s="1306"/>
      <c r="FI7" s="1306"/>
      <c r="FJ7" s="1306"/>
      <c r="FK7" s="1306"/>
      <c r="FL7" s="1307" t="str">
        <f>MID(SUVAHAMUJ!R25,5,1)</f>
        <v xml:space="preserve"> </v>
      </c>
      <c r="FM7" s="1307"/>
      <c r="FN7" s="1307"/>
      <c r="FO7" s="1307"/>
      <c r="FP7" s="1307"/>
      <c r="FQ7" s="1307"/>
      <c r="FR7" s="1307" t="str">
        <f>MID(SUVAHAMUJ!R25,6,1)</f>
        <v xml:space="preserve"> </v>
      </c>
      <c r="FS7" s="1307"/>
      <c r="FT7" s="1307"/>
      <c r="FU7" s="1307"/>
      <c r="FV7" s="1307"/>
      <c r="FW7" s="1331" t="str">
        <f>MID(SUVAHAMUJ!R25,7,1)</f>
        <v>1</v>
      </c>
      <c r="FX7" s="1331"/>
      <c r="FY7" s="1331"/>
      <c r="FZ7" s="1331"/>
      <c r="GA7" s="1331"/>
      <c r="GB7" s="1331"/>
      <c r="GC7" s="1331" t="str">
        <f>MID(SUVAHAMUJ!R25,8,1)</f>
        <v>4</v>
      </c>
      <c r="GD7" s="1331"/>
      <c r="GE7" s="1331"/>
      <c r="GF7" s="1331"/>
      <c r="GG7" s="1331"/>
      <c r="GH7" s="1331" t="str">
        <f>MID(SUVAHAMUJ!R25,9,1)</f>
        <v>0</v>
      </c>
      <c r="GI7" s="1331"/>
      <c r="GJ7" s="1331"/>
      <c r="GK7" s="1331"/>
      <c r="GL7" s="1331"/>
      <c r="GM7" s="1331"/>
      <c r="GN7" s="1331" t="str">
        <f>MID(SUVAHAMUJ!R25,10,1)</f>
        <v>0</v>
      </c>
      <c r="GO7" s="1331"/>
      <c r="GP7" s="1331"/>
      <c r="GQ7" s="1331"/>
      <c r="GR7" s="1331"/>
      <c r="GS7" s="1331" t="str">
        <f>MID(SUVAHAMUJ!R25,11,1)</f>
        <v>0</v>
      </c>
      <c r="GT7" s="1331"/>
      <c r="GU7" s="1331"/>
      <c r="GV7" s="1331"/>
      <c r="GW7" s="1332"/>
    </row>
    <row r="8" spans="2:205" ht="24" customHeight="1" x14ac:dyDescent="0.2">
      <c r="B8" s="1543" t="s">
        <v>1876</v>
      </c>
      <c r="C8" s="1544"/>
      <c r="D8" s="1544"/>
      <c r="E8" s="1544"/>
      <c r="F8" s="1544"/>
      <c r="G8" s="1544"/>
      <c r="H8" s="1544"/>
      <c r="I8" s="1544"/>
      <c r="J8" s="1544"/>
      <c r="K8" s="1545"/>
      <c r="L8" s="1437" t="s">
        <v>3198</v>
      </c>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1438"/>
      <c r="AV8" s="1438"/>
      <c r="AW8" s="1438"/>
      <c r="AX8" s="1438"/>
      <c r="AY8" s="1438"/>
      <c r="AZ8" s="1438"/>
      <c r="BA8" s="1438"/>
      <c r="BB8" s="1438"/>
      <c r="BC8" s="1438"/>
      <c r="BD8" s="1438"/>
      <c r="BE8" s="1438"/>
      <c r="BF8" s="1438"/>
      <c r="BG8" s="1438"/>
      <c r="BH8" s="1438"/>
      <c r="BI8" s="1438"/>
      <c r="BJ8" s="1438"/>
      <c r="BK8" s="1438"/>
      <c r="BL8" s="1438"/>
      <c r="BM8" s="1438"/>
      <c r="BN8" s="1438"/>
      <c r="BO8" s="1438"/>
      <c r="BP8" s="1438"/>
      <c r="BQ8" s="1438"/>
      <c r="BR8" s="1438"/>
      <c r="BS8" s="1438"/>
      <c r="BT8" s="1438"/>
      <c r="BU8" s="1438"/>
      <c r="BV8" s="1438"/>
      <c r="BW8" s="1347" t="s">
        <v>140</v>
      </c>
      <c r="BX8" s="1348"/>
      <c r="BY8" s="1348"/>
      <c r="BZ8" s="1348"/>
      <c r="CA8" s="1348"/>
      <c r="CB8" s="1348"/>
      <c r="CC8" s="1348"/>
      <c r="CD8" s="1349"/>
      <c r="CE8" s="1306" t="str">
        <f>MID(SUVAHAMUJ!Q26,1,1)</f>
        <v xml:space="preserve"> </v>
      </c>
      <c r="CF8" s="1306"/>
      <c r="CG8" s="1306"/>
      <c r="CH8" s="1306"/>
      <c r="CI8" s="1306"/>
      <c r="CJ8" s="1306" t="str">
        <f>MID(SUVAHAMUJ!Q26,2,1)</f>
        <v xml:space="preserve"> </v>
      </c>
      <c r="CK8" s="1306"/>
      <c r="CL8" s="1306"/>
      <c r="CM8" s="1306"/>
      <c r="CN8" s="1306"/>
      <c r="CO8" s="1306"/>
      <c r="CP8" s="1306" t="str">
        <f>MID(SUVAHAMUJ!Q26,3,1)</f>
        <v xml:space="preserve"> </v>
      </c>
      <c r="CQ8" s="1306"/>
      <c r="CR8" s="1306"/>
      <c r="CS8" s="1306"/>
      <c r="CT8" s="1306"/>
      <c r="CU8" s="1306" t="str">
        <f>MID(SUVAHAMUJ!Q26,4,1)</f>
        <v xml:space="preserve"> </v>
      </c>
      <c r="CV8" s="1306"/>
      <c r="CW8" s="1306"/>
      <c r="CX8" s="1306"/>
      <c r="CY8" s="1306"/>
      <c r="CZ8" s="1306"/>
      <c r="DA8" s="1306" t="str">
        <f>MID(SUVAHAMUJ!Q26,5,1)</f>
        <v>1</v>
      </c>
      <c r="DB8" s="1306"/>
      <c r="DC8" s="1306"/>
      <c r="DD8" s="1306"/>
      <c r="DE8" s="1306"/>
      <c r="DF8" s="1306" t="str">
        <f>MID(SUVAHAMUJ!Q26,6,1)</f>
        <v>9</v>
      </c>
      <c r="DG8" s="1306"/>
      <c r="DH8" s="1306"/>
      <c r="DI8" s="1306"/>
      <c r="DJ8" s="1306"/>
      <c r="DK8" s="1306"/>
      <c r="DL8" s="1306" t="str">
        <f>MID(SUVAHAMUJ!Q26,7,1)</f>
        <v>7</v>
      </c>
      <c r="DM8" s="1306"/>
      <c r="DN8" s="1306"/>
      <c r="DO8" s="1306"/>
      <c r="DP8" s="1306"/>
      <c r="DQ8" s="1306"/>
      <c r="DR8" s="1306" t="str">
        <f>MID(SUVAHAMUJ!Q26,8,1)</f>
        <v>1</v>
      </c>
      <c r="DS8" s="1306"/>
      <c r="DT8" s="1306"/>
      <c r="DU8" s="1306"/>
      <c r="DV8" s="1306"/>
      <c r="DW8" s="1333" t="str">
        <f>MID(SUVAHAMUJ!Q26,9,1)</f>
        <v>0</v>
      </c>
      <c r="DX8" s="1333"/>
      <c r="DY8" s="1333"/>
      <c r="DZ8" s="1333"/>
      <c r="EA8" s="1333"/>
      <c r="EB8" s="1333"/>
      <c r="EC8" s="1333" t="str">
        <f>MID(SUVAHAMUJ!Q26,10,1)</f>
        <v>0</v>
      </c>
      <c r="ED8" s="1333"/>
      <c r="EE8" s="1333"/>
      <c r="EF8" s="1333"/>
      <c r="EG8" s="1333"/>
      <c r="EH8" s="1306" t="str">
        <f>MID(SUVAHAMUJ!Q26,11,1)</f>
        <v>1</v>
      </c>
      <c r="EI8" s="1306"/>
      <c r="EJ8" s="1306"/>
      <c r="EK8" s="1306"/>
      <c r="EL8" s="1306"/>
      <c r="EM8" s="1316"/>
      <c r="EN8" s="354"/>
      <c r="EO8" s="355"/>
      <c r="EP8" s="1306" t="str">
        <f>MID(SUVAHAMUJ!R26,1,1)</f>
        <v xml:space="preserve"> </v>
      </c>
      <c r="EQ8" s="1306"/>
      <c r="ER8" s="1306"/>
      <c r="ES8" s="1306"/>
      <c r="ET8" s="1306"/>
      <c r="EU8" s="1306"/>
      <c r="EV8" s="1306" t="str">
        <f>MID(SUVAHAMUJ!R26,2,1)</f>
        <v xml:space="preserve"> </v>
      </c>
      <c r="EW8" s="1306"/>
      <c r="EX8" s="1306"/>
      <c r="EY8" s="1306"/>
      <c r="EZ8" s="1306"/>
      <c r="FA8" s="1306" t="str">
        <f>MID(SUVAHAMUJ!R26,3,1)</f>
        <v xml:space="preserve"> </v>
      </c>
      <c r="FB8" s="1306"/>
      <c r="FC8" s="1306"/>
      <c r="FD8" s="1306"/>
      <c r="FE8" s="1306"/>
      <c r="FF8" s="1306"/>
      <c r="FG8" s="1306" t="str">
        <f>MID(SUVAHAMUJ!R26,4,1)</f>
        <v xml:space="preserve"> </v>
      </c>
      <c r="FH8" s="1306"/>
      <c r="FI8" s="1306"/>
      <c r="FJ8" s="1306"/>
      <c r="FK8" s="1306"/>
      <c r="FL8" s="1307" t="str">
        <f>MID(SUVAHAMUJ!R26,5,1)</f>
        <v xml:space="preserve"> </v>
      </c>
      <c r="FM8" s="1307"/>
      <c r="FN8" s="1307"/>
      <c r="FO8" s="1307"/>
      <c r="FP8" s="1307"/>
      <c r="FQ8" s="1307"/>
      <c r="FR8" s="1307" t="str">
        <f>MID(SUVAHAMUJ!R26,6,1)</f>
        <v xml:space="preserve"> </v>
      </c>
      <c r="FS8" s="1307"/>
      <c r="FT8" s="1307"/>
      <c r="FU8" s="1307"/>
      <c r="FV8" s="1307"/>
      <c r="FW8" s="1331" t="str">
        <f>MID(SUVAHAMUJ!R26,7,1)</f>
        <v>-</v>
      </c>
      <c r="FX8" s="1331"/>
      <c r="FY8" s="1331"/>
      <c r="FZ8" s="1331"/>
      <c r="GA8" s="1331"/>
      <c r="GB8" s="1331"/>
      <c r="GC8" s="1331" t="str">
        <f>MID(SUVAHAMUJ!R26,8,1)</f>
        <v>8</v>
      </c>
      <c r="GD8" s="1331"/>
      <c r="GE8" s="1331"/>
      <c r="GF8" s="1331"/>
      <c r="GG8" s="1331"/>
      <c r="GH8" s="1331" t="str">
        <f>MID(SUVAHAMUJ!R26,9,1)</f>
        <v>0</v>
      </c>
      <c r="GI8" s="1331"/>
      <c r="GJ8" s="1331"/>
      <c r="GK8" s="1331"/>
      <c r="GL8" s="1331"/>
      <c r="GM8" s="1331"/>
      <c r="GN8" s="1331" t="str">
        <f>MID(SUVAHAMUJ!R26,10,1)</f>
        <v>0</v>
      </c>
      <c r="GO8" s="1331"/>
      <c r="GP8" s="1331"/>
      <c r="GQ8" s="1331"/>
      <c r="GR8" s="1331"/>
      <c r="GS8" s="1331" t="str">
        <f>MID(SUVAHAMUJ!R26,11,1)</f>
        <v>0</v>
      </c>
      <c r="GT8" s="1331"/>
      <c r="GU8" s="1331"/>
      <c r="GV8" s="1331"/>
      <c r="GW8" s="1332"/>
    </row>
    <row r="9" spans="2:205" ht="24" customHeight="1" x14ac:dyDescent="0.2">
      <c r="B9" s="1547" t="s">
        <v>2074</v>
      </c>
      <c r="C9" s="1548"/>
      <c r="D9" s="1548"/>
      <c r="E9" s="1548"/>
      <c r="F9" s="1548"/>
      <c r="G9" s="1548"/>
      <c r="H9" s="1548"/>
      <c r="I9" s="1548"/>
      <c r="J9" s="1548"/>
      <c r="K9" s="1549"/>
      <c r="L9" s="1437" t="s">
        <v>3199</v>
      </c>
      <c r="M9" s="1438"/>
      <c r="N9" s="1438"/>
      <c r="O9" s="1438"/>
      <c r="P9" s="1438"/>
      <c r="Q9" s="1438"/>
      <c r="R9" s="1438"/>
      <c r="S9" s="1438"/>
      <c r="T9" s="1438"/>
      <c r="U9" s="1438"/>
      <c r="V9" s="1438"/>
      <c r="W9" s="1438"/>
      <c r="X9" s="1438"/>
      <c r="Y9" s="1438"/>
      <c r="Z9" s="1438"/>
      <c r="AA9" s="1438"/>
      <c r="AB9" s="1438"/>
      <c r="AC9" s="1438"/>
      <c r="AD9" s="1438"/>
      <c r="AE9" s="1438"/>
      <c r="AF9" s="1438"/>
      <c r="AG9" s="1438"/>
      <c r="AH9" s="1438"/>
      <c r="AI9" s="1438"/>
      <c r="AJ9" s="1438"/>
      <c r="AK9" s="1438"/>
      <c r="AL9" s="1438"/>
      <c r="AM9" s="1438"/>
      <c r="AN9" s="1438"/>
      <c r="AO9" s="1438"/>
      <c r="AP9" s="1438"/>
      <c r="AQ9" s="1438"/>
      <c r="AR9" s="1438"/>
      <c r="AS9" s="1438"/>
      <c r="AT9" s="1438"/>
      <c r="AU9" s="1438"/>
      <c r="AV9" s="1438"/>
      <c r="AW9" s="1438"/>
      <c r="AX9" s="1438"/>
      <c r="AY9" s="1438"/>
      <c r="AZ9" s="1438"/>
      <c r="BA9" s="1438"/>
      <c r="BB9" s="1438"/>
      <c r="BC9" s="1438"/>
      <c r="BD9" s="1438"/>
      <c r="BE9" s="1438"/>
      <c r="BF9" s="1438"/>
      <c r="BG9" s="1438"/>
      <c r="BH9" s="1438"/>
      <c r="BI9" s="1438"/>
      <c r="BJ9" s="1438"/>
      <c r="BK9" s="1438"/>
      <c r="BL9" s="1438"/>
      <c r="BM9" s="1438"/>
      <c r="BN9" s="1438"/>
      <c r="BO9" s="1438"/>
      <c r="BP9" s="1438"/>
      <c r="BQ9" s="1438"/>
      <c r="BR9" s="1438"/>
      <c r="BS9" s="1438"/>
      <c r="BT9" s="1438"/>
      <c r="BU9" s="1438"/>
      <c r="BV9" s="1438"/>
      <c r="BW9" s="1347" t="s">
        <v>920</v>
      </c>
      <c r="BX9" s="1348"/>
      <c r="BY9" s="1348"/>
      <c r="BZ9" s="1348"/>
      <c r="CA9" s="1348"/>
      <c r="CB9" s="1348"/>
      <c r="CC9" s="1348"/>
      <c r="CD9" s="1349"/>
      <c r="CE9" s="1306" t="str">
        <f>MID(SUVAHAMUJ!Q27,1,1)</f>
        <v xml:space="preserve"> </v>
      </c>
      <c r="CF9" s="1306"/>
      <c r="CG9" s="1306"/>
      <c r="CH9" s="1306"/>
      <c r="CI9" s="1306"/>
      <c r="CJ9" s="1306" t="str">
        <f>MID(SUVAHAMUJ!Q27,2,1)</f>
        <v xml:space="preserve"> </v>
      </c>
      <c r="CK9" s="1306"/>
      <c r="CL9" s="1306"/>
      <c r="CM9" s="1306"/>
      <c r="CN9" s="1306"/>
      <c r="CO9" s="1306"/>
      <c r="CP9" s="1306" t="str">
        <f>MID(SUVAHAMUJ!Q27,3,1)</f>
        <v xml:space="preserve"> </v>
      </c>
      <c r="CQ9" s="1306"/>
      <c r="CR9" s="1306"/>
      <c r="CS9" s="1306"/>
      <c r="CT9" s="1306"/>
      <c r="CU9" s="1306" t="str">
        <f>MID(SUVAHAMUJ!Q27,4,1)</f>
        <v xml:space="preserve"> </v>
      </c>
      <c r="CV9" s="1306"/>
      <c r="CW9" s="1306"/>
      <c r="CX9" s="1306"/>
      <c r="CY9" s="1306"/>
      <c r="CZ9" s="1306"/>
      <c r="DA9" s="1306" t="str">
        <f>MID(SUVAHAMUJ!Q27,5,1)</f>
        <v xml:space="preserve"> </v>
      </c>
      <c r="DB9" s="1306"/>
      <c r="DC9" s="1306"/>
      <c r="DD9" s="1306"/>
      <c r="DE9" s="1306"/>
      <c r="DF9" s="1306" t="str">
        <f>MID(SUVAHAMUJ!Q27,6,1)</f>
        <v xml:space="preserve"> </v>
      </c>
      <c r="DG9" s="1306"/>
      <c r="DH9" s="1306"/>
      <c r="DI9" s="1306"/>
      <c r="DJ9" s="1306"/>
      <c r="DK9" s="1306"/>
      <c r="DL9" s="1306" t="str">
        <f>MID(SUVAHAMUJ!Q27,7,1)</f>
        <v xml:space="preserve"> </v>
      </c>
      <c r="DM9" s="1306"/>
      <c r="DN9" s="1306"/>
      <c r="DO9" s="1306"/>
      <c r="DP9" s="1306"/>
      <c r="DQ9" s="1306"/>
      <c r="DR9" s="1306" t="str">
        <f>MID(SUVAHAMUJ!Q27,8,1)</f>
        <v>6</v>
      </c>
      <c r="DS9" s="1306"/>
      <c r="DT9" s="1306"/>
      <c r="DU9" s="1306"/>
      <c r="DV9" s="1306"/>
      <c r="DW9" s="1333" t="str">
        <f>MID(SUVAHAMUJ!Q27,9,1)</f>
        <v>0</v>
      </c>
      <c r="DX9" s="1333"/>
      <c r="DY9" s="1333"/>
      <c r="DZ9" s="1333"/>
      <c r="EA9" s="1333"/>
      <c r="EB9" s="1333"/>
      <c r="EC9" s="1333" t="str">
        <f>MID(SUVAHAMUJ!Q27,10,1)</f>
        <v>0</v>
      </c>
      <c r="ED9" s="1333"/>
      <c r="EE9" s="1333"/>
      <c r="EF9" s="1333"/>
      <c r="EG9" s="1333"/>
      <c r="EH9" s="1306" t="str">
        <f>MID(SUVAHAMUJ!Q27,11,1)</f>
        <v>0</v>
      </c>
      <c r="EI9" s="1306"/>
      <c r="EJ9" s="1306"/>
      <c r="EK9" s="1306"/>
      <c r="EL9" s="1306"/>
      <c r="EM9" s="1316"/>
      <c r="EN9" s="354"/>
      <c r="EO9" s="355"/>
      <c r="EP9" s="1306" t="str">
        <f>MID(SUVAHAMUJ!R27,1,1)</f>
        <v xml:space="preserve"> </v>
      </c>
      <c r="EQ9" s="1306"/>
      <c r="ER9" s="1306"/>
      <c r="ES9" s="1306"/>
      <c r="ET9" s="1306"/>
      <c r="EU9" s="1306"/>
      <c r="EV9" s="1306" t="str">
        <f>MID(SUVAHAMUJ!R27,2,1)</f>
        <v xml:space="preserve"> </v>
      </c>
      <c r="EW9" s="1306"/>
      <c r="EX9" s="1306"/>
      <c r="EY9" s="1306"/>
      <c r="EZ9" s="1306"/>
      <c r="FA9" s="1306" t="str">
        <f>MID(SUVAHAMUJ!R27,3,1)</f>
        <v xml:space="preserve"> </v>
      </c>
      <c r="FB9" s="1306"/>
      <c r="FC9" s="1306"/>
      <c r="FD9" s="1306"/>
      <c r="FE9" s="1306"/>
      <c r="FF9" s="1306"/>
      <c r="FG9" s="1306" t="str">
        <f>MID(SUVAHAMUJ!R27,4,1)</f>
        <v xml:space="preserve"> </v>
      </c>
      <c r="FH9" s="1306"/>
      <c r="FI9" s="1306"/>
      <c r="FJ9" s="1306"/>
      <c r="FK9" s="1306"/>
      <c r="FL9" s="1307" t="str">
        <f>MID(SUVAHAMUJ!R27,5,1)</f>
        <v xml:space="preserve"> </v>
      </c>
      <c r="FM9" s="1307"/>
      <c r="FN9" s="1307"/>
      <c r="FO9" s="1307"/>
      <c r="FP9" s="1307"/>
      <c r="FQ9" s="1307"/>
      <c r="FR9" s="1307" t="str">
        <f>MID(SUVAHAMUJ!R27,6,1)</f>
        <v xml:space="preserve"> </v>
      </c>
      <c r="FS9" s="1307"/>
      <c r="FT9" s="1307"/>
      <c r="FU9" s="1307"/>
      <c r="FV9" s="1307"/>
      <c r="FW9" s="1331" t="str">
        <f>MID(SUVAHAMUJ!R27,7,1)</f>
        <v xml:space="preserve"> </v>
      </c>
      <c r="FX9" s="1331"/>
      <c r="FY9" s="1331"/>
      <c r="FZ9" s="1331"/>
      <c r="GA9" s="1331"/>
      <c r="GB9" s="1331"/>
      <c r="GC9" s="1331" t="str">
        <f>MID(SUVAHAMUJ!R27,8,1)</f>
        <v>6</v>
      </c>
      <c r="GD9" s="1331"/>
      <c r="GE9" s="1331"/>
      <c r="GF9" s="1331"/>
      <c r="GG9" s="1331"/>
      <c r="GH9" s="1331" t="str">
        <f>MID(SUVAHAMUJ!R27,9,1)</f>
        <v>0</v>
      </c>
      <c r="GI9" s="1331"/>
      <c r="GJ9" s="1331"/>
      <c r="GK9" s="1331"/>
      <c r="GL9" s="1331"/>
      <c r="GM9" s="1331"/>
      <c r="GN9" s="1331" t="str">
        <f>MID(SUVAHAMUJ!R27,10,1)</f>
        <v>0</v>
      </c>
      <c r="GO9" s="1331"/>
      <c r="GP9" s="1331"/>
      <c r="GQ9" s="1331"/>
      <c r="GR9" s="1331"/>
      <c r="GS9" s="1331" t="str">
        <f>MID(SUVAHAMUJ!R27,11,1)</f>
        <v>0</v>
      </c>
      <c r="GT9" s="1331"/>
      <c r="GU9" s="1331"/>
      <c r="GV9" s="1331"/>
      <c r="GW9" s="1332"/>
    </row>
    <row r="10" spans="2:205" ht="24" customHeight="1" x14ac:dyDescent="0.2">
      <c r="B10" s="1462" t="s">
        <v>2077</v>
      </c>
      <c r="C10" s="1463"/>
      <c r="D10" s="1463"/>
      <c r="E10" s="1463"/>
      <c r="F10" s="1463"/>
      <c r="G10" s="1463"/>
      <c r="H10" s="1463"/>
      <c r="I10" s="1463"/>
      <c r="J10" s="1463"/>
      <c r="K10" s="1464"/>
      <c r="L10" s="1435" t="s">
        <v>3200</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925</v>
      </c>
      <c r="BX10" s="1356"/>
      <c r="BY10" s="1356"/>
      <c r="BZ10" s="1356"/>
      <c r="CA10" s="1356"/>
      <c r="CB10" s="1356"/>
      <c r="CC10" s="1356"/>
      <c r="CD10" s="1357"/>
      <c r="CE10" s="1306" t="str">
        <f>MID(SUVAHAMUJ!Q28,1,1)</f>
        <v xml:space="preserve"> </v>
      </c>
      <c r="CF10" s="1306"/>
      <c r="CG10" s="1306"/>
      <c r="CH10" s="1306"/>
      <c r="CI10" s="1306"/>
      <c r="CJ10" s="1306" t="str">
        <f>MID(SUVAHAMUJ!Q28,2,1)</f>
        <v xml:space="preserve"> </v>
      </c>
      <c r="CK10" s="1306"/>
      <c r="CL10" s="1306"/>
      <c r="CM10" s="1306"/>
      <c r="CN10" s="1306"/>
      <c r="CO10" s="1306"/>
      <c r="CP10" s="1306" t="str">
        <f>MID(SUVAHAMUJ!Q28,3,1)</f>
        <v xml:space="preserve"> </v>
      </c>
      <c r="CQ10" s="1306"/>
      <c r="CR10" s="1306"/>
      <c r="CS10" s="1306"/>
      <c r="CT10" s="1306"/>
      <c r="CU10" s="1306" t="str">
        <f>MID(SUVAHAMUJ!Q28,4,1)</f>
        <v xml:space="preserve"> </v>
      </c>
      <c r="CV10" s="1306"/>
      <c r="CW10" s="1306"/>
      <c r="CX10" s="1306"/>
      <c r="CY10" s="1306"/>
      <c r="CZ10" s="1306"/>
      <c r="DA10" s="1306" t="str">
        <f>MID(SUVAHAMUJ!Q28,5,1)</f>
        <v xml:space="preserve"> </v>
      </c>
      <c r="DB10" s="1306"/>
      <c r="DC10" s="1306"/>
      <c r="DD10" s="1306"/>
      <c r="DE10" s="1306"/>
      <c r="DF10" s="1306" t="str">
        <f>MID(SUVAHAMUJ!Q28,6,1)</f>
        <v xml:space="preserve"> </v>
      </c>
      <c r="DG10" s="1306"/>
      <c r="DH10" s="1306"/>
      <c r="DI10" s="1306"/>
      <c r="DJ10" s="1306"/>
      <c r="DK10" s="1306"/>
      <c r="DL10" s="1306" t="str">
        <f>MID(SUVAHAMUJ!Q28,7,1)</f>
        <v xml:space="preserve"> </v>
      </c>
      <c r="DM10" s="1306"/>
      <c r="DN10" s="1306"/>
      <c r="DO10" s="1306"/>
      <c r="DP10" s="1306"/>
      <c r="DQ10" s="1306"/>
      <c r="DR10" s="1306" t="str">
        <f>MID(SUVAHAMUJ!Q28,8,1)</f>
        <v>6</v>
      </c>
      <c r="DS10" s="1306"/>
      <c r="DT10" s="1306"/>
      <c r="DU10" s="1306"/>
      <c r="DV10" s="1306"/>
      <c r="DW10" s="1333" t="str">
        <f>MID(SUVAHAMUJ!Q28,9,1)</f>
        <v>0</v>
      </c>
      <c r="DX10" s="1333"/>
      <c r="DY10" s="1333"/>
      <c r="DZ10" s="1333"/>
      <c r="EA10" s="1333"/>
      <c r="EB10" s="1333"/>
      <c r="EC10" s="1333" t="str">
        <f>MID(SUVAHAMUJ!Q28,10,1)</f>
        <v>0</v>
      </c>
      <c r="ED10" s="1333"/>
      <c r="EE10" s="1333"/>
      <c r="EF10" s="1333"/>
      <c r="EG10" s="1333"/>
      <c r="EH10" s="1306" t="str">
        <f>MID(SUVAHAMUJ!Q28,11,1)</f>
        <v>0</v>
      </c>
      <c r="EI10" s="1306"/>
      <c r="EJ10" s="1306"/>
      <c r="EK10" s="1306"/>
      <c r="EL10" s="1306"/>
      <c r="EM10" s="1316"/>
      <c r="EN10" s="354"/>
      <c r="EO10" s="355"/>
      <c r="EP10" s="1306" t="str">
        <f>MID(SUVAHAMUJ!R28,1,1)</f>
        <v xml:space="preserve"> </v>
      </c>
      <c r="EQ10" s="1306"/>
      <c r="ER10" s="1306"/>
      <c r="ES10" s="1306"/>
      <c r="ET10" s="1306"/>
      <c r="EU10" s="1306"/>
      <c r="EV10" s="1306" t="str">
        <f>MID(SUVAHAMUJ!R28,2,1)</f>
        <v xml:space="preserve"> </v>
      </c>
      <c r="EW10" s="1306"/>
      <c r="EX10" s="1306"/>
      <c r="EY10" s="1306"/>
      <c r="EZ10" s="1306"/>
      <c r="FA10" s="1306" t="str">
        <f>MID(SUVAHAMUJ!R28,3,1)</f>
        <v xml:space="preserve"> </v>
      </c>
      <c r="FB10" s="1306"/>
      <c r="FC10" s="1306"/>
      <c r="FD10" s="1306"/>
      <c r="FE10" s="1306"/>
      <c r="FF10" s="1306"/>
      <c r="FG10" s="1306" t="str">
        <f>MID(SUVAHAMUJ!R28,4,1)</f>
        <v xml:space="preserve"> </v>
      </c>
      <c r="FH10" s="1306"/>
      <c r="FI10" s="1306"/>
      <c r="FJ10" s="1306"/>
      <c r="FK10" s="1306"/>
      <c r="FL10" s="1307" t="str">
        <f>MID(SUVAHAMUJ!R28,5,1)</f>
        <v xml:space="preserve"> </v>
      </c>
      <c r="FM10" s="1307"/>
      <c r="FN10" s="1307"/>
      <c r="FO10" s="1307"/>
      <c r="FP10" s="1307"/>
      <c r="FQ10" s="1307"/>
      <c r="FR10" s="1307" t="str">
        <f>MID(SUVAHAMUJ!R28,6,1)</f>
        <v xml:space="preserve"> </v>
      </c>
      <c r="FS10" s="1307"/>
      <c r="FT10" s="1307"/>
      <c r="FU10" s="1307"/>
      <c r="FV10" s="1307"/>
      <c r="FW10" s="1331" t="str">
        <f>MID(SUVAHAMUJ!R28,7,1)</f>
        <v xml:space="preserve"> </v>
      </c>
      <c r="FX10" s="1331"/>
      <c r="FY10" s="1331"/>
      <c r="FZ10" s="1331"/>
      <c r="GA10" s="1331"/>
      <c r="GB10" s="1331"/>
      <c r="GC10" s="1331" t="str">
        <f>MID(SUVAHAMUJ!R28,8,1)</f>
        <v>6</v>
      </c>
      <c r="GD10" s="1331"/>
      <c r="GE10" s="1331"/>
      <c r="GF10" s="1331"/>
      <c r="GG10" s="1331"/>
      <c r="GH10" s="1331" t="str">
        <f>MID(SUVAHAMUJ!R28,9,1)</f>
        <v>0</v>
      </c>
      <c r="GI10" s="1331"/>
      <c r="GJ10" s="1331"/>
      <c r="GK10" s="1331"/>
      <c r="GL10" s="1331"/>
      <c r="GM10" s="1331"/>
      <c r="GN10" s="1331" t="str">
        <f>MID(SUVAHAMUJ!R28,10,1)</f>
        <v>0</v>
      </c>
      <c r="GO10" s="1331"/>
      <c r="GP10" s="1331"/>
      <c r="GQ10" s="1331"/>
      <c r="GR10" s="1331"/>
      <c r="GS10" s="1331" t="str">
        <f>MID(SUVAHAMUJ!R28,11,1)</f>
        <v>0</v>
      </c>
      <c r="GT10" s="1331"/>
      <c r="GU10" s="1331"/>
      <c r="GV10" s="1331"/>
      <c r="GW10" s="1332"/>
    </row>
    <row r="11" spans="2:205" ht="24" customHeight="1" x14ac:dyDescent="0.2">
      <c r="B11" s="1462" t="s">
        <v>2080</v>
      </c>
      <c r="C11" s="1463"/>
      <c r="D11" s="1463"/>
      <c r="E11" s="1463"/>
      <c r="F11" s="1463"/>
      <c r="G11" s="1463"/>
      <c r="H11" s="1463"/>
      <c r="I11" s="1463"/>
      <c r="J11" s="1463"/>
      <c r="K11" s="1464"/>
      <c r="L11" s="1435" t="s">
        <v>2840</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801</v>
      </c>
      <c r="BX11" s="1356"/>
      <c r="BY11" s="1356"/>
      <c r="BZ11" s="1356"/>
      <c r="CA11" s="1356"/>
      <c r="CB11" s="1356"/>
      <c r="CC11" s="1356"/>
      <c r="CD11" s="1357"/>
      <c r="CE11" s="1306" t="str">
        <f>MID(SUVAHAMUJ!Q29,1,1)</f>
        <v xml:space="preserve"> </v>
      </c>
      <c r="CF11" s="1306"/>
      <c r="CG11" s="1306"/>
      <c r="CH11" s="1306"/>
      <c r="CI11" s="1306"/>
      <c r="CJ11" s="1306" t="str">
        <f>MID(SUVAHAMUJ!Q29,2,1)</f>
        <v xml:space="preserve"> </v>
      </c>
      <c r="CK11" s="1306"/>
      <c r="CL11" s="1306"/>
      <c r="CM11" s="1306"/>
      <c r="CN11" s="1306"/>
      <c r="CO11" s="1306"/>
      <c r="CP11" s="1306" t="str">
        <f>MID(SUVAHAMUJ!Q29,3,1)</f>
        <v xml:space="preserve"> </v>
      </c>
      <c r="CQ11" s="1306"/>
      <c r="CR11" s="1306"/>
      <c r="CS11" s="1306"/>
      <c r="CT11" s="1306"/>
      <c r="CU11" s="1306" t="str">
        <f>MID(SUVAHAMUJ!Q29,4,1)</f>
        <v xml:space="preserve"> </v>
      </c>
      <c r="CV11" s="1306"/>
      <c r="CW11" s="1306"/>
      <c r="CX11" s="1306"/>
      <c r="CY11" s="1306"/>
      <c r="CZ11" s="1306"/>
      <c r="DA11" s="1306" t="str">
        <f>MID(SUVAHAMUJ!Q29,5,1)</f>
        <v xml:space="preserve"> </v>
      </c>
      <c r="DB11" s="1306"/>
      <c r="DC11" s="1306"/>
      <c r="DD11" s="1306"/>
      <c r="DE11" s="1306"/>
      <c r="DF11" s="1306" t="str">
        <f>MID(SUVAHAMUJ!Q29,6,1)</f>
        <v xml:space="preserve"> </v>
      </c>
      <c r="DG11" s="1306"/>
      <c r="DH11" s="1306"/>
      <c r="DI11" s="1306"/>
      <c r="DJ11" s="1306"/>
      <c r="DK11" s="1306"/>
      <c r="DL11" s="1306" t="str">
        <f>MID(SUVAHAMUJ!Q29,7,1)</f>
        <v xml:space="preserve"> </v>
      </c>
      <c r="DM11" s="1306"/>
      <c r="DN11" s="1306"/>
      <c r="DO11" s="1306"/>
      <c r="DP11" s="1306"/>
      <c r="DQ11" s="1306"/>
      <c r="DR11" s="1306" t="str">
        <f>MID(SUVAHAMUJ!Q29,8,1)</f>
        <v xml:space="preserve"> </v>
      </c>
      <c r="DS11" s="1306"/>
      <c r="DT11" s="1306"/>
      <c r="DU11" s="1306"/>
      <c r="DV11" s="1306"/>
      <c r="DW11" s="1333" t="str">
        <f>MID(SUVAHAMUJ!Q29,9,1)</f>
        <v xml:space="preserve"> </v>
      </c>
      <c r="DX11" s="1333"/>
      <c r="DY11" s="1333"/>
      <c r="DZ11" s="1333"/>
      <c r="EA11" s="1333"/>
      <c r="EB11" s="1333"/>
      <c r="EC11" s="1333" t="str">
        <f>MID(SUVAHAMUJ!Q29,10,1)</f>
        <v xml:space="preserve"> </v>
      </c>
      <c r="ED11" s="1333"/>
      <c r="EE11" s="1333"/>
      <c r="EF11" s="1333"/>
      <c r="EG11" s="1333"/>
      <c r="EH11" s="1306" t="str">
        <f>MID(SUVAHAMUJ!Q29,11,1)</f>
        <v>0</v>
      </c>
      <c r="EI11" s="1306"/>
      <c r="EJ11" s="1306"/>
      <c r="EK11" s="1306"/>
      <c r="EL11" s="1306"/>
      <c r="EM11" s="1316"/>
      <c r="EN11" s="354"/>
      <c r="EO11" s="355"/>
      <c r="EP11" s="1306" t="str">
        <f>MID(SUVAHAMUJ!R29,1,1)</f>
        <v xml:space="preserve"> </v>
      </c>
      <c r="EQ11" s="1306"/>
      <c r="ER11" s="1306"/>
      <c r="ES11" s="1306"/>
      <c r="ET11" s="1306"/>
      <c r="EU11" s="1306"/>
      <c r="EV11" s="1306" t="str">
        <f>MID(SUVAHAMUJ!R29,2,1)</f>
        <v xml:space="preserve"> </v>
      </c>
      <c r="EW11" s="1306"/>
      <c r="EX11" s="1306"/>
      <c r="EY11" s="1306"/>
      <c r="EZ11" s="1306"/>
      <c r="FA11" s="1306" t="str">
        <f>MID(SUVAHAMUJ!R29,3,1)</f>
        <v xml:space="preserve"> </v>
      </c>
      <c r="FB11" s="1306"/>
      <c r="FC11" s="1306"/>
      <c r="FD11" s="1306"/>
      <c r="FE11" s="1306"/>
      <c r="FF11" s="1306"/>
      <c r="FG11" s="1306" t="str">
        <f>MID(SUVAHAMUJ!R29,4,1)</f>
        <v xml:space="preserve"> </v>
      </c>
      <c r="FH11" s="1306"/>
      <c r="FI11" s="1306"/>
      <c r="FJ11" s="1306"/>
      <c r="FK11" s="1306"/>
      <c r="FL11" s="1307" t="str">
        <f>MID(SUVAHAMUJ!R29,5,1)</f>
        <v xml:space="preserve"> </v>
      </c>
      <c r="FM11" s="1307"/>
      <c r="FN11" s="1307"/>
      <c r="FO11" s="1307"/>
      <c r="FP11" s="1307"/>
      <c r="FQ11" s="1307"/>
      <c r="FR11" s="1307" t="str">
        <f>MID(SUVAHAMUJ!R29,6,1)</f>
        <v xml:space="preserve"> </v>
      </c>
      <c r="FS11" s="1307"/>
      <c r="FT11" s="1307"/>
      <c r="FU11" s="1307"/>
      <c r="FV11" s="1307"/>
      <c r="FW11" s="1331" t="str">
        <f>MID(SUVAHAMUJ!R29,7,1)</f>
        <v xml:space="preserve"> </v>
      </c>
      <c r="FX11" s="1331"/>
      <c r="FY11" s="1331"/>
      <c r="FZ11" s="1331"/>
      <c r="GA11" s="1331"/>
      <c r="GB11" s="1331"/>
      <c r="GC11" s="1331" t="str">
        <f>MID(SUVAHAMUJ!R29,8,1)</f>
        <v xml:space="preserve"> </v>
      </c>
      <c r="GD11" s="1331"/>
      <c r="GE11" s="1331"/>
      <c r="GF11" s="1331"/>
      <c r="GG11" s="1331"/>
      <c r="GH11" s="1331" t="str">
        <f>MID(SUVAHAMUJ!R29,9,1)</f>
        <v xml:space="preserve"> </v>
      </c>
      <c r="GI11" s="1331"/>
      <c r="GJ11" s="1331"/>
      <c r="GK11" s="1331"/>
      <c r="GL11" s="1331"/>
      <c r="GM11" s="1331"/>
      <c r="GN11" s="1331" t="str">
        <f>MID(SUVAHAMUJ!R29,10,1)</f>
        <v xml:space="preserve"> </v>
      </c>
      <c r="GO11" s="1331"/>
      <c r="GP11" s="1331"/>
      <c r="GQ11" s="1331"/>
      <c r="GR11" s="1331"/>
      <c r="GS11" s="1331" t="str">
        <f>MID(SUVAHAMUJ!R29,11,1)</f>
        <v>0</v>
      </c>
      <c r="GT11" s="1331"/>
      <c r="GU11" s="1331"/>
      <c r="GV11" s="1331"/>
      <c r="GW11" s="1332"/>
    </row>
    <row r="12" spans="2:205" ht="24" customHeight="1" x14ac:dyDescent="0.2">
      <c r="B12" s="1462" t="s">
        <v>2083</v>
      </c>
      <c r="C12" s="1463"/>
      <c r="D12" s="1463"/>
      <c r="E12" s="1463"/>
      <c r="F12" s="1463"/>
      <c r="G12" s="1463"/>
      <c r="H12" s="1463"/>
      <c r="I12" s="1463"/>
      <c r="J12" s="1463"/>
      <c r="K12" s="1464"/>
      <c r="L12" s="1435" t="s">
        <v>3201</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159</v>
      </c>
      <c r="BX12" s="1356"/>
      <c r="BY12" s="1356"/>
      <c r="BZ12" s="1356"/>
      <c r="CA12" s="1356"/>
      <c r="CB12" s="1356"/>
      <c r="CC12" s="1356"/>
      <c r="CD12" s="1357"/>
      <c r="CE12" s="1306" t="str">
        <f>MID(SUVAHAMUJ!Q30,1,1)</f>
        <v xml:space="preserve"> </v>
      </c>
      <c r="CF12" s="1306"/>
      <c r="CG12" s="1306"/>
      <c r="CH12" s="1306"/>
      <c r="CI12" s="1306"/>
      <c r="CJ12" s="1306" t="str">
        <f>MID(SUVAHAMUJ!Q30,2,1)</f>
        <v xml:space="preserve"> </v>
      </c>
      <c r="CK12" s="1306"/>
      <c r="CL12" s="1306"/>
      <c r="CM12" s="1306"/>
      <c r="CN12" s="1306"/>
      <c r="CO12" s="1306"/>
      <c r="CP12" s="1306" t="str">
        <f>MID(SUVAHAMUJ!Q30,3,1)</f>
        <v xml:space="preserve"> </v>
      </c>
      <c r="CQ12" s="1306"/>
      <c r="CR12" s="1306"/>
      <c r="CS12" s="1306"/>
      <c r="CT12" s="1306"/>
      <c r="CU12" s="1306" t="str">
        <f>MID(SUVAHAMUJ!Q30,4,1)</f>
        <v xml:space="preserve"> </v>
      </c>
      <c r="CV12" s="1306"/>
      <c r="CW12" s="1306"/>
      <c r="CX12" s="1306"/>
      <c r="CY12" s="1306"/>
      <c r="CZ12" s="1306"/>
      <c r="DA12" s="1306" t="str">
        <f>MID(SUVAHAMUJ!Q30,5,1)</f>
        <v xml:space="preserve"> </v>
      </c>
      <c r="DB12" s="1306"/>
      <c r="DC12" s="1306"/>
      <c r="DD12" s="1306"/>
      <c r="DE12" s="1306"/>
      <c r="DF12" s="1306" t="str">
        <f>MID(SUVAHAMUJ!Q30,6,1)</f>
        <v xml:space="preserve"> </v>
      </c>
      <c r="DG12" s="1306"/>
      <c r="DH12" s="1306"/>
      <c r="DI12" s="1306"/>
      <c r="DJ12" s="1306"/>
      <c r="DK12" s="1306"/>
      <c r="DL12" s="1306" t="str">
        <f>MID(SUVAHAMUJ!Q30,7,1)</f>
        <v xml:space="preserve"> </v>
      </c>
      <c r="DM12" s="1306"/>
      <c r="DN12" s="1306"/>
      <c r="DO12" s="1306"/>
      <c r="DP12" s="1306"/>
      <c r="DQ12" s="1306"/>
      <c r="DR12" s="1306" t="str">
        <f>MID(SUVAHAMUJ!Q30,8,1)</f>
        <v xml:space="preserve"> </v>
      </c>
      <c r="DS12" s="1306"/>
      <c r="DT12" s="1306"/>
      <c r="DU12" s="1306"/>
      <c r="DV12" s="1306"/>
      <c r="DW12" s="1333" t="str">
        <f>MID(SUVAHAMUJ!Q30,9,1)</f>
        <v xml:space="preserve"> </v>
      </c>
      <c r="DX12" s="1333"/>
      <c r="DY12" s="1333"/>
      <c r="DZ12" s="1333"/>
      <c r="EA12" s="1333"/>
      <c r="EB12" s="1333"/>
      <c r="EC12" s="1333" t="str">
        <f>MID(SUVAHAMUJ!Q30,10,1)</f>
        <v xml:space="preserve"> </v>
      </c>
      <c r="ED12" s="1333"/>
      <c r="EE12" s="1333"/>
      <c r="EF12" s="1333"/>
      <c r="EG12" s="1333"/>
      <c r="EH12" s="1306" t="str">
        <f>MID(SUVAHAMUJ!Q30,11,1)</f>
        <v>0</v>
      </c>
      <c r="EI12" s="1306"/>
      <c r="EJ12" s="1306"/>
      <c r="EK12" s="1306"/>
      <c r="EL12" s="1306"/>
      <c r="EM12" s="1316"/>
      <c r="EN12" s="354"/>
      <c r="EO12" s="355"/>
      <c r="EP12" s="1306" t="str">
        <f>MID(SUVAHAMUJ!R30,1,1)</f>
        <v xml:space="preserve"> </v>
      </c>
      <c r="EQ12" s="1306"/>
      <c r="ER12" s="1306"/>
      <c r="ES12" s="1306"/>
      <c r="ET12" s="1306"/>
      <c r="EU12" s="1306"/>
      <c r="EV12" s="1306" t="str">
        <f>MID(SUVAHAMUJ!R30,2,1)</f>
        <v xml:space="preserve"> </v>
      </c>
      <c r="EW12" s="1306"/>
      <c r="EX12" s="1306"/>
      <c r="EY12" s="1306"/>
      <c r="EZ12" s="1306"/>
      <c r="FA12" s="1306" t="str">
        <f>MID(SUVAHAMUJ!R30,3,1)</f>
        <v xml:space="preserve"> </v>
      </c>
      <c r="FB12" s="1306"/>
      <c r="FC12" s="1306"/>
      <c r="FD12" s="1306"/>
      <c r="FE12" s="1306"/>
      <c r="FF12" s="1306"/>
      <c r="FG12" s="1306" t="str">
        <f>MID(SUVAHAMUJ!R30,4,1)</f>
        <v xml:space="preserve"> </v>
      </c>
      <c r="FH12" s="1306"/>
      <c r="FI12" s="1306"/>
      <c r="FJ12" s="1306"/>
      <c r="FK12" s="1306"/>
      <c r="FL12" s="1307" t="str">
        <f>MID(SUVAHAMUJ!R30,5,1)</f>
        <v xml:space="preserve"> </v>
      </c>
      <c r="FM12" s="1307"/>
      <c r="FN12" s="1307"/>
      <c r="FO12" s="1307"/>
      <c r="FP12" s="1307"/>
      <c r="FQ12" s="1307"/>
      <c r="FR12" s="1307" t="str">
        <f>MID(SUVAHAMUJ!R30,6,1)</f>
        <v xml:space="preserve"> </v>
      </c>
      <c r="FS12" s="1307"/>
      <c r="FT12" s="1307"/>
      <c r="FU12" s="1307"/>
      <c r="FV12" s="1307"/>
      <c r="FW12" s="1331" t="str">
        <f>MID(SUVAHAMUJ!R30,7,1)</f>
        <v xml:space="preserve"> </v>
      </c>
      <c r="FX12" s="1331"/>
      <c r="FY12" s="1331"/>
      <c r="FZ12" s="1331"/>
      <c r="GA12" s="1331"/>
      <c r="GB12" s="1331"/>
      <c r="GC12" s="1331" t="str">
        <f>MID(SUVAHAMUJ!R30,8,1)</f>
        <v xml:space="preserve"> </v>
      </c>
      <c r="GD12" s="1331"/>
      <c r="GE12" s="1331"/>
      <c r="GF12" s="1331"/>
      <c r="GG12" s="1331"/>
      <c r="GH12" s="1331" t="str">
        <f>MID(SUVAHAMUJ!R30,9,1)</f>
        <v xml:space="preserve"> </v>
      </c>
      <c r="GI12" s="1331"/>
      <c r="GJ12" s="1331"/>
      <c r="GK12" s="1331"/>
      <c r="GL12" s="1331"/>
      <c r="GM12" s="1331"/>
      <c r="GN12" s="1331" t="str">
        <f>MID(SUVAHAMUJ!R30,10,1)</f>
        <v xml:space="preserve"> </v>
      </c>
      <c r="GO12" s="1331"/>
      <c r="GP12" s="1331"/>
      <c r="GQ12" s="1331"/>
      <c r="GR12" s="1331"/>
      <c r="GS12" s="1331" t="str">
        <f>MID(SUVAHAMUJ!R30,11,1)</f>
        <v>0</v>
      </c>
      <c r="GT12" s="1331"/>
      <c r="GU12" s="1331"/>
      <c r="GV12" s="1331"/>
      <c r="GW12" s="1332"/>
    </row>
    <row r="13" spans="2:205" ht="24" customHeight="1" x14ac:dyDescent="0.2">
      <c r="B13" s="1547" t="s">
        <v>2100</v>
      </c>
      <c r="C13" s="1548"/>
      <c r="D13" s="1548"/>
      <c r="E13" s="1548"/>
      <c r="F13" s="1548"/>
      <c r="G13" s="1548"/>
      <c r="H13" s="1548"/>
      <c r="I13" s="1548"/>
      <c r="J13" s="1548"/>
      <c r="K13" s="1549"/>
      <c r="L13" s="1437" t="s">
        <v>3202</v>
      </c>
      <c r="M13" s="1438"/>
      <c r="N13" s="1438"/>
      <c r="O13" s="1438"/>
      <c r="P13" s="1438"/>
      <c r="Q13" s="1438"/>
      <c r="R13" s="1438"/>
      <c r="S13" s="1438"/>
      <c r="T13" s="1438"/>
      <c r="U13" s="1438"/>
      <c r="V13" s="1438"/>
      <c r="W13" s="1438"/>
      <c r="X13" s="1438"/>
      <c r="Y13" s="1438"/>
      <c r="Z13" s="1438"/>
      <c r="AA13" s="1438"/>
      <c r="AB13" s="1438"/>
      <c r="AC13" s="1438"/>
      <c r="AD13" s="1438"/>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347" t="s">
        <v>1964</v>
      </c>
      <c r="BX13" s="1348"/>
      <c r="BY13" s="1348"/>
      <c r="BZ13" s="1348"/>
      <c r="CA13" s="1348"/>
      <c r="CB13" s="1348"/>
      <c r="CC13" s="1348"/>
      <c r="CD13" s="1349"/>
      <c r="CE13" s="1306" t="str">
        <f>MID(SUVAHAMUJ!Q31,1,1)</f>
        <v xml:space="preserve"> </v>
      </c>
      <c r="CF13" s="1306"/>
      <c r="CG13" s="1306"/>
      <c r="CH13" s="1306"/>
      <c r="CI13" s="1306"/>
      <c r="CJ13" s="1306" t="str">
        <f>MID(SUVAHAMUJ!Q31,2,1)</f>
        <v xml:space="preserve"> </v>
      </c>
      <c r="CK13" s="1306"/>
      <c r="CL13" s="1306"/>
      <c r="CM13" s="1306"/>
      <c r="CN13" s="1306"/>
      <c r="CO13" s="1306"/>
      <c r="CP13" s="1306" t="str">
        <f>MID(SUVAHAMUJ!Q31,3,1)</f>
        <v xml:space="preserve"> </v>
      </c>
      <c r="CQ13" s="1306"/>
      <c r="CR13" s="1306"/>
      <c r="CS13" s="1306"/>
      <c r="CT13" s="1306"/>
      <c r="CU13" s="1306" t="str">
        <f>MID(SUVAHAMUJ!Q31,4,1)</f>
        <v xml:space="preserve"> </v>
      </c>
      <c r="CV13" s="1306"/>
      <c r="CW13" s="1306"/>
      <c r="CX13" s="1306"/>
      <c r="CY13" s="1306"/>
      <c r="CZ13" s="1306"/>
      <c r="DA13" s="1306" t="str">
        <f>MID(SUVAHAMUJ!Q31,5,1)</f>
        <v xml:space="preserve"> </v>
      </c>
      <c r="DB13" s="1306"/>
      <c r="DC13" s="1306"/>
      <c r="DD13" s="1306"/>
      <c r="DE13" s="1306"/>
      <c r="DF13" s="1306" t="str">
        <f>MID(SUVAHAMUJ!Q31,6,1)</f>
        <v xml:space="preserve"> </v>
      </c>
      <c r="DG13" s="1306"/>
      <c r="DH13" s="1306"/>
      <c r="DI13" s="1306"/>
      <c r="DJ13" s="1306"/>
      <c r="DK13" s="1306"/>
      <c r="DL13" s="1306" t="str">
        <f>MID(SUVAHAMUJ!Q31,7,1)</f>
        <v xml:space="preserve"> </v>
      </c>
      <c r="DM13" s="1306"/>
      <c r="DN13" s="1306"/>
      <c r="DO13" s="1306"/>
      <c r="DP13" s="1306"/>
      <c r="DQ13" s="1306"/>
      <c r="DR13" s="1306" t="str">
        <f>MID(SUVAHAMUJ!Q31,8,1)</f>
        <v xml:space="preserve"> </v>
      </c>
      <c r="DS13" s="1306"/>
      <c r="DT13" s="1306"/>
      <c r="DU13" s="1306"/>
      <c r="DV13" s="1306"/>
      <c r="DW13" s="1333" t="str">
        <f>MID(SUVAHAMUJ!Q31,9,1)</f>
        <v xml:space="preserve"> </v>
      </c>
      <c r="DX13" s="1333"/>
      <c r="DY13" s="1333"/>
      <c r="DZ13" s="1333"/>
      <c r="EA13" s="1333"/>
      <c r="EB13" s="1333"/>
      <c r="EC13" s="1333" t="str">
        <f>MID(SUVAHAMUJ!Q31,10,1)</f>
        <v xml:space="preserve"> </v>
      </c>
      <c r="ED13" s="1333"/>
      <c r="EE13" s="1333"/>
      <c r="EF13" s="1333"/>
      <c r="EG13" s="1333"/>
      <c r="EH13" s="1306" t="str">
        <f>MID(SUVAHAMUJ!Q31,11,1)</f>
        <v>0</v>
      </c>
      <c r="EI13" s="1306"/>
      <c r="EJ13" s="1306"/>
      <c r="EK13" s="1306"/>
      <c r="EL13" s="1306"/>
      <c r="EM13" s="1316"/>
      <c r="EN13" s="354"/>
      <c r="EO13" s="355"/>
      <c r="EP13" s="1306" t="str">
        <f>MID(SUVAHAMUJ!R31,1,1)</f>
        <v xml:space="preserve"> </v>
      </c>
      <c r="EQ13" s="1306"/>
      <c r="ER13" s="1306"/>
      <c r="ES13" s="1306"/>
      <c r="ET13" s="1306"/>
      <c r="EU13" s="1306"/>
      <c r="EV13" s="1306" t="str">
        <f>MID(SUVAHAMUJ!R31,2,1)</f>
        <v xml:space="preserve"> </v>
      </c>
      <c r="EW13" s="1306"/>
      <c r="EX13" s="1306"/>
      <c r="EY13" s="1306"/>
      <c r="EZ13" s="1306"/>
      <c r="FA13" s="1306" t="str">
        <f>MID(SUVAHAMUJ!R31,3,1)</f>
        <v xml:space="preserve"> </v>
      </c>
      <c r="FB13" s="1306"/>
      <c r="FC13" s="1306"/>
      <c r="FD13" s="1306"/>
      <c r="FE13" s="1306"/>
      <c r="FF13" s="1306"/>
      <c r="FG13" s="1306" t="str">
        <f>MID(SUVAHAMUJ!R31,4,1)</f>
        <v xml:space="preserve"> </v>
      </c>
      <c r="FH13" s="1306"/>
      <c r="FI13" s="1306"/>
      <c r="FJ13" s="1306"/>
      <c r="FK13" s="1306"/>
      <c r="FL13" s="1307" t="str">
        <f>MID(SUVAHAMUJ!R31,5,1)</f>
        <v xml:space="preserve"> </v>
      </c>
      <c r="FM13" s="1307"/>
      <c r="FN13" s="1307"/>
      <c r="FO13" s="1307"/>
      <c r="FP13" s="1307"/>
      <c r="FQ13" s="1307"/>
      <c r="FR13" s="1307" t="str">
        <f>MID(SUVAHAMUJ!R31,6,1)</f>
        <v xml:space="preserve"> </v>
      </c>
      <c r="FS13" s="1307"/>
      <c r="FT13" s="1307"/>
      <c r="FU13" s="1307"/>
      <c r="FV13" s="1307"/>
      <c r="FW13" s="1331" t="str">
        <f>MID(SUVAHAMUJ!R31,7,1)</f>
        <v xml:space="preserve"> </v>
      </c>
      <c r="FX13" s="1331"/>
      <c r="FY13" s="1331"/>
      <c r="FZ13" s="1331"/>
      <c r="GA13" s="1331"/>
      <c r="GB13" s="1331"/>
      <c r="GC13" s="1331" t="str">
        <f>MID(SUVAHAMUJ!R31,8,1)</f>
        <v xml:space="preserve"> </v>
      </c>
      <c r="GD13" s="1331"/>
      <c r="GE13" s="1331"/>
      <c r="GF13" s="1331"/>
      <c r="GG13" s="1331"/>
      <c r="GH13" s="1331" t="str">
        <f>MID(SUVAHAMUJ!R31,9,1)</f>
        <v xml:space="preserve"> </v>
      </c>
      <c r="GI13" s="1331"/>
      <c r="GJ13" s="1331"/>
      <c r="GK13" s="1331"/>
      <c r="GL13" s="1331"/>
      <c r="GM13" s="1331"/>
      <c r="GN13" s="1331" t="str">
        <f>MID(SUVAHAMUJ!R31,10,1)</f>
        <v xml:space="preserve"> </v>
      </c>
      <c r="GO13" s="1331"/>
      <c r="GP13" s="1331"/>
      <c r="GQ13" s="1331"/>
      <c r="GR13" s="1331"/>
      <c r="GS13" s="1331" t="str">
        <f>MID(SUVAHAMUJ!R31,11,1)</f>
        <v>0</v>
      </c>
      <c r="GT13" s="1331"/>
      <c r="GU13" s="1331"/>
      <c r="GV13" s="1331"/>
      <c r="GW13" s="1332"/>
    </row>
    <row r="14" spans="2:205" ht="24" customHeight="1" x14ac:dyDescent="0.2">
      <c r="B14" s="1547" t="s">
        <v>2133</v>
      </c>
      <c r="C14" s="1548"/>
      <c r="D14" s="1548"/>
      <c r="E14" s="1548"/>
      <c r="F14" s="1548"/>
      <c r="G14" s="1548"/>
      <c r="H14" s="1548"/>
      <c r="I14" s="1548"/>
      <c r="J14" s="1548"/>
      <c r="K14" s="1549"/>
      <c r="L14" s="1437" t="s">
        <v>3203</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347" t="s">
        <v>928</v>
      </c>
      <c r="BX14" s="1348"/>
      <c r="BY14" s="1348"/>
      <c r="BZ14" s="1348"/>
      <c r="CA14" s="1348"/>
      <c r="CB14" s="1348"/>
      <c r="CC14" s="1348"/>
      <c r="CD14" s="1349"/>
      <c r="CE14" s="1306" t="str">
        <f>MID(SUVAHAMUJ!Q32,1,1)</f>
        <v xml:space="preserve"> </v>
      </c>
      <c r="CF14" s="1306"/>
      <c r="CG14" s="1306"/>
      <c r="CH14" s="1306"/>
      <c r="CI14" s="1306"/>
      <c r="CJ14" s="1306" t="str">
        <f>MID(SUVAHAMUJ!Q32,2,1)</f>
        <v xml:space="preserve"> </v>
      </c>
      <c r="CK14" s="1306"/>
      <c r="CL14" s="1306"/>
      <c r="CM14" s="1306"/>
      <c r="CN14" s="1306"/>
      <c r="CO14" s="1306"/>
      <c r="CP14" s="1306" t="str">
        <f>MID(SUVAHAMUJ!Q32,3,1)</f>
        <v xml:space="preserve"> </v>
      </c>
      <c r="CQ14" s="1306"/>
      <c r="CR14" s="1306"/>
      <c r="CS14" s="1306"/>
      <c r="CT14" s="1306"/>
      <c r="CU14" s="1306" t="str">
        <f>MID(SUVAHAMUJ!Q32,4,1)</f>
        <v xml:space="preserve"> </v>
      </c>
      <c r="CV14" s="1306"/>
      <c r="CW14" s="1306"/>
      <c r="CX14" s="1306"/>
      <c r="CY14" s="1306"/>
      <c r="CZ14" s="1306"/>
      <c r="DA14" s="1306" t="str">
        <f>MID(SUVAHAMUJ!Q32,5,1)</f>
        <v xml:space="preserve"> </v>
      </c>
      <c r="DB14" s="1306"/>
      <c r="DC14" s="1306"/>
      <c r="DD14" s="1306"/>
      <c r="DE14" s="1306"/>
      <c r="DF14" s="1306" t="str">
        <f>MID(SUVAHAMUJ!Q32,6,1)</f>
        <v xml:space="preserve"> </v>
      </c>
      <c r="DG14" s="1306"/>
      <c r="DH14" s="1306"/>
      <c r="DI14" s="1306"/>
      <c r="DJ14" s="1306"/>
      <c r="DK14" s="1306"/>
      <c r="DL14" s="1306" t="str">
        <f>MID(SUVAHAMUJ!Q32,7,1)</f>
        <v xml:space="preserve"> </v>
      </c>
      <c r="DM14" s="1306"/>
      <c r="DN14" s="1306"/>
      <c r="DO14" s="1306"/>
      <c r="DP14" s="1306"/>
      <c r="DQ14" s="1306"/>
      <c r="DR14" s="1306" t="str">
        <f>MID(SUVAHAMUJ!Q32,8,1)</f>
        <v xml:space="preserve"> </v>
      </c>
      <c r="DS14" s="1306"/>
      <c r="DT14" s="1306"/>
      <c r="DU14" s="1306"/>
      <c r="DV14" s="1306"/>
      <c r="DW14" s="1333" t="str">
        <f>MID(SUVAHAMUJ!Q32,9,1)</f>
        <v xml:space="preserve"> </v>
      </c>
      <c r="DX14" s="1333"/>
      <c r="DY14" s="1333"/>
      <c r="DZ14" s="1333"/>
      <c r="EA14" s="1333"/>
      <c r="EB14" s="1333"/>
      <c r="EC14" s="1333" t="str">
        <f>MID(SUVAHAMUJ!Q32,10,1)</f>
        <v xml:space="preserve"> </v>
      </c>
      <c r="ED14" s="1333"/>
      <c r="EE14" s="1333"/>
      <c r="EF14" s="1333"/>
      <c r="EG14" s="1333"/>
      <c r="EH14" s="1306" t="str">
        <f>MID(SUVAHAMUJ!Q32,11,1)</f>
        <v>0</v>
      </c>
      <c r="EI14" s="1306"/>
      <c r="EJ14" s="1306"/>
      <c r="EK14" s="1306"/>
      <c r="EL14" s="1306"/>
      <c r="EM14" s="1316"/>
      <c r="EN14" s="354"/>
      <c r="EO14" s="355"/>
      <c r="EP14" s="1306" t="str">
        <f>MID(SUVAHAMUJ!R32,1,1)</f>
        <v xml:space="preserve"> </v>
      </c>
      <c r="EQ14" s="1306"/>
      <c r="ER14" s="1306"/>
      <c r="ES14" s="1306"/>
      <c r="ET14" s="1306"/>
      <c r="EU14" s="1306"/>
      <c r="EV14" s="1306" t="str">
        <f>MID(SUVAHAMUJ!R32,2,1)</f>
        <v xml:space="preserve"> </v>
      </c>
      <c r="EW14" s="1306"/>
      <c r="EX14" s="1306"/>
      <c r="EY14" s="1306"/>
      <c r="EZ14" s="1306"/>
      <c r="FA14" s="1306" t="str">
        <f>MID(SUVAHAMUJ!R32,3,1)</f>
        <v xml:space="preserve"> </v>
      </c>
      <c r="FB14" s="1306"/>
      <c r="FC14" s="1306"/>
      <c r="FD14" s="1306"/>
      <c r="FE14" s="1306"/>
      <c r="FF14" s="1306"/>
      <c r="FG14" s="1306" t="str">
        <f>MID(SUVAHAMUJ!R32,4,1)</f>
        <v xml:space="preserve"> </v>
      </c>
      <c r="FH14" s="1306"/>
      <c r="FI14" s="1306"/>
      <c r="FJ14" s="1306"/>
      <c r="FK14" s="1306"/>
      <c r="FL14" s="1307" t="str">
        <f>MID(SUVAHAMUJ!R32,5,1)</f>
        <v xml:space="preserve"> </v>
      </c>
      <c r="FM14" s="1307"/>
      <c r="FN14" s="1307"/>
      <c r="FO14" s="1307"/>
      <c r="FP14" s="1307"/>
      <c r="FQ14" s="1307"/>
      <c r="FR14" s="1307" t="str">
        <f>MID(SUVAHAMUJ!R32,6,1)</f>
        <v xml:space="preserve"> </v>
      </c>
      <c r="FS14" s="1307"/>
      <c r="FT14" s="1307"/>
      <c r="FU14" s="1307"/>
      <c r="FV14" s="1307"/>
      <c r="FW14" s="1331" t="str">
        <f>MID(SUVAHAMUJ!R32,7,1)</f>
        <v xml:space="preserve"> </v>
      </c>
      <c r="FX14" s="1331"/>
      <c r="FY14" s="1331"/>
      <c r="FZ14" s="1331"/>
      <c r="GA14" s="1331"/>
      <c r="GB14" s="1331"/>
      <c r="GC14" s="1331" t="str">
        <f>MID(SUVAHAMUJ!R32,8,1)</f>
        <v xml:space="preserve"> </v>
      </c>
      <c r="GD14" s="1331"/>
      <c r="GE14" s="1331"/>
      <c r="GF14" s="1331"/>
      <c r="GG14" s="1331"/>
      <c r="GH14" s="1331" t="str">
        <f>MID(SUVAHAMUJ!R32,9,1)</f>
        <v xml:space="preserve"> </v>
      </c>
      <c r="GI14" s="1331"/>
      <c r="GJ14" s="1331"/>
      <c r="GK14" s="1331"/>
      <c r="GL14" s="1331"/>
      <c r="GM14" s="1331"/>
      <c r="GN14" s="1331" t="str">
        <f>MID(SUVAHAMUJ!R32,10,1)</f>
        <v xml:space="preserve"> </v>
      </c>
      <c r="GO14" s="1331"/>
      <c r="GP14" s="1331"/>
      <c r="GQ14" s="1331"/>
      <c r="GR14" s="1331"/>
      <c r="GS14" s="1331" t="str">
        <f>MID(SUVAHAMUJ!R32,11,1)</f>
        <v>0</v>
      </c>
      <c r="GT14" s="1331"/>
      <c r="GU14" s="1331"/>
      <c r="GV14" s="1331"/>
      <c r="GW14" s="1332"/>
    </row>
    <row r="15" spans="2:205" ht="24" customHeight="1" x14ac:dyDescent="0.2">
      <c r="B15" s="1547" t="s">
        <v>2323</v>
      </c>
      <c r="C15" s="1548"/>
      <c r="D15" s="1548"/>
      <c r="E15" s="1548"/>
      <c r="F15" s="1548"/>
      <c r="G15" s="1548"/>
      <c r="H15" s="1548"/>
      <c r="I15" s="1548"/>
      <c r="J15" s="1548"/>
      <c r="K15" s="1549"/>
      <c r="L15" s="1437" t="s">
        <v>3204</v>
      </c>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347" t="s">
        <v>917</v>
      </c>
      <c r="BX15" s="1348"/>
      <c r="BY15" s="1348"/>
      <c r="BZ15" s="1348"/>
      <c r="CA15" s="1348"/>
      <c r="CB15" s="1348"/>
      <c r="CC15" s="1348"/>
      <c r="CD15" s="1349"/>
      <c r="CE15" s="1306" t="str">
        <f>MID(SUVAHAMUJ!Q33,1,1)</f>
        <v xml:space="preserve"> </v>
      </c>
      <c r="CF15" s="1306"/>
      <c r="CG15" s="1306"/>
      <c r="CH15" s="1306"/>
      <c r="CI15" s="1306"/>
      <c r="CJ15" s="1306" t="str">
        <f>MID(SUVAHAMUJ!Q33,2,1)</f>
        <v xml:space="preserve"> </v>
      </c>
      <c r="CK15" s="1306"/>
      <c r="CL15" s="1306"/>
      <c r="CM15" s="1306"/>
      <c r="CN15" s="1306"/>
      <c r="CO15" s="1306"/>
      <c r="CP15" s="1306" t="str">
        <f>MID(SUVAHAMUJ!Q33,3,1)</f>
        <v xml:space="preserve"> </v>
      </c>
      <c r="CQ15" s="1306"/>
      <c r="CR15" s="1306"/>
      <c r="CS15" s="1306"/>
      <c r="CT15" s="1306"/>
      <c r="CU15" s="1306" t="str">
        <f>MID(SUVAHAMUJ!Q33,4,1)</f>
        <v xml:space="preserve"> </v>
      </c>
      <c r="CV15" s="1306"/>
      <c r="CW15" s="1306"/>
      <c r="CX15" s="1306"/>
      <c r="CY15" s="1306"/>
      <c r="CZ15" s="1306"/>
      <c r="DA15" s="1306" t="str">
        <f>MID(SUVAHAMUJ!Q33,5,1)</f>
        <v xml:space="preserve"> </v>
      </c>
      <c r="DB15" s="1306"/>
      <c r="DC15" s="1306"/>
      <c r="DD15" s="1306"/>
      <c r="DE15" s="1306"/>
      <c r="DF15" s="1306" t="str">
        <f>MID(SUVAHAMUJ!Q33,6,1)</f>
        <v xml:space="preserve"> </v>
      </c>
      <c r="DG15" s="1306"/>
      <c r="DH15" s="1306"/>
      <c r="DI15" s="1306"/>
      <c r="DJ15" s="1306"/>
      <c r="DK15" s="1306"/>
      <c r="DL15" s="1306" t="str">
        <f>MID(SUVAHAMUJ!Q33,7,1)</f>
        <v xml:space="preserve"> </v>
      </c>
      <c r="DM15" s="1306"/>
      <c r="DN15" s="1306"/>
      <c r="DO15" s="1306"/>
      <c r="DP15" s="1306"/>
      <c r="DQ15" s="1306"/>
      <c r="DR15" s="1306" t="str">
        <f>MID(SUVAHAMUJ!Q33,8,1)</f>
        <v xml:space="preserve"> </v>
      </c>
      <c r="DS15" s="1306"/>
      <c r="DT15" s="1306"/>
      <c r="DU15" s="1306"/>
      <c r="DV15" s="1306"/>
      <c r="DW15" s="1333" t="str">
        <f>MID(SUVAHAMUJ!Q33,9,1)</f>
        <v xml:space="preserve"> </v>
      </c>
      <c r="DX15" s="1333"/>
      <c r="DY15" s="1333"/>
      <c r="DZ15" s="1333"/>
      <c r="EA15" s="1333"/>
      <c r="EB15" s="1333"/>
      <c r="EC15" s="1333" t="str">
        <f>MID(SUVAHAMUJ!Q33,10,1)</f>
        <v xml:space="preserve"> </v>
      </c>
      <c r="ED15" s="1333"/>
      <c r="EE15" s="1333"/>
      <c r="EF15" s="1333"/>
      <c r="EG15" s="1333"/>
      <c r="EH15" s="1306" t="str">
        <f>MID(SUVAHAMUJ!Q33,11,1)</f>
        <v>0</v>
      </c>
      <c r="EI15" s="1306"/>
      <c r="EJ15" s="1306"/>
      <c r="EK15" s="1306"/>
      <c r="EL15" s="1306"/>
      <c r="EM15" s="1316"/>
      <c r="EN15" s="354"/>
      <c r="EO15" s="355"/>
      <c r="EP15" s="1306" t="str">
        <f>MID(SUVAHAMUJ!R33,1,1)</f>
        <v xml:space="preserve"> </v>
      </c>
      <c r="EQ15" s="1306"/>
      <c r="ER15" s="1306"/>
      <c r="ES15" s="1306"/>
      <c r="ET15" s="1306"/>
      <c r="EU15" s="1306"/>
      <c r="EV15" s="1306" t="str">
        <f>MID(SUVAHAMUJ!R33,2,1)</f>
        <v xml:space="preserve"> </v>
      </c>
      <c r="EW15" s="1306"/>
      <c r="EX15" s="1306"/>
      <c r="EY15" s="1306"/>
      <c r="EZ15" s="1306"/>
      <c r="FA15" s="1306" t="str">
        <f>MID(SUVAHAMUJ!R33,3,1)</f>
        <v xml:space="preserve"> </v>
      </c>
      <c r="FB15" s="1306"/>
      <c r="FC15" s="1306"/>
      <c r="FD15" s="1306"/>
      <c r="FE15" s="1306"/>
      <c r="FF15" s="1306"/>
      <c r="FG15" s="1306" t="str">
        <f>MID(SUVAHAMUJ!R33,4,1)</f>
        <v xml:space="preserve"> </v>
      </c>
      <c r="FH15" s="1306"/>
      <c r="FI15" s="1306"/>
      <c r="FJ15" s="1306"/>
      <c r="FK15" s="1306"/>
      <c r="FL15" s="1307" t="str">
        <f>MID(SUVAHAMUJ!R33,5,1)</f>
        <v xml:space="preserve"> </v>
      </c>
      <c r="FM15" s="1307"/>
      <c r="FN15" s="1307"/>
      <c r="FO15" s="1307"/>
      <c r="FP15" s="1307"/>
      <c r="FQ15" s="1307"/>
      <c r="FR15" s="1307" t="str">
        <f>MID(SUVAHAMUJ!R33,6,1)</f>
        <v xml:space="preserve"> </v>
      </c>
      <c r="FS15" s="1307"/>
      <c r="FT15" s="1307"/>
      <c r="FU15" s="1307"/>
      <c r="FV15" s="1307"/>
      <c r="FW15" s="1331" t="str">
        <f>MID(SUVAHAMUJ!R33,7,1)</f>
        <v xml:space="preserve"> </v>
      </c>
      <c r="FX15" s="1331"/>
      <c r="FY15" s="1331"/>
      <c r="FZ15" s="1331"/>
      <c r="GA15" s="1331"/>
      <c r="GB15" s="1331"/>
      <c r="GC15" s="1331" t="str">
        <f>MID(SUVAHAMUJ!R33,8,1)</f>
        <v xml:space="preserve"> </v>
      </c>
      <c r="GD15" s="1331"/>
      <c r="GE15" s="1331"/>
      <c r="GF15" s="1331"/>
      <c r="GG15" s="1331"/>
      <c r="GH15" s="1331" t="str">
        <f>MID(SUVAHAMUJ!R33,9,1)</f>
        <v xml:space="preserve"> </v>
      </c>
      <c r="GI15" s="1331"/>
      <c r="GJ15" s="1331"/>
      <c r="GK15" s="1331"/>
      <c r="GL15" s="1331"/>
      <c r="GM15" s="1331"/>
      <c r="GN15" s="1331" t="str">
        <f>MID(SUVAHAMUJ!R33,10,1)</f>
        <v xml:space="preserve"> </v>
      </c>
      <c r="GO15" s="1331"/>
      <c r="GP15" s="1331"/>
      <c r="GQ15" s="1331"/>
      <c r="GR15" s="1331"/>
      <c r="GS15" s="1331" t="str">
        <f>MID(SUVAHAMUJ!R33,11,1)</f>
        <v>0</v>
      </c>
      <c r="GT15" s="1331"/>
      <c r="GU15" s="1331"/>
      <c r="GV15" s="1331"/>
      <c r="GW15" s="1332"/>
    </row>
    <row r="16" spans="2:205" ht="24.6" customHeight="1" x14ac:dyDescent="0.2">
      <c r="B16" s="1543" t="s">
        <v>2333</v>
      </c>
      <c r="C16" s="1544"/>
      <c r="D16" s="1544"/>
      <c r="E16" s="1544"/>
      <c r="F16" s="1544"/>
      <c r="G16" s="1544"/>
      <c r="H16" s="1544"/>
      <c r="I16" s="1544"/>
      <c r="J16" s="1544"/>
      <c r="K16" s="1545"/>
      <c r="L16" s="1437" t="s">
        <v>3205</v>
      </c>
      <c r="M16" s="1438"/>
      <c r="N16" s="1438"/>
      <c r="O16" s="1438"/>
      <c r="P16" s="1438"/>
      <c r="Q16" s="1438"/>
      <c r="R16" s="1438"/>
      <c r="S16" s="1438"/>
      <c r="T16" s="1438"/>
      <c r="U16" s="1438"/>
      <c r="V16" s="1438"/>
      <c r="W16" s="1438"/>
      <c r="X16" s="1438"/>
      <c r="Y16" s="1438"/>
      <c r="Z16" s="1438"/>
      <c r="AA16" s="1438"/>
      <c r="AB16" s="1438"/>
      <c r="AC16" s="1438"/>
      <c r="AD16" s="1438"/>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347" t="s">
        <v>918</v>
      </c>
      <c r="BX16" s="1348"/>
      <c r="BY16" s="1348"/>
      <c r="BZ16" s="1348"/>
      <c r="CA16" s="1348"/>
      <c r="CB16" s="1348"/>
      <c r="CC16" s="1348"/>
      <c r="CD16" s="1349"/>
      <c r="CE16" s="1306" t="str">
        <f>MID(SUVAHAMUJ!Q34,1,1)</f>
        <v xml:space="preserve"> </v>
      </c>
      <c r="CF16" s="1306"/>
      <c r="CG16" s="1306"/>
      <c r="CH16" s="1306"/>
      <c r="CI16" s="1306"/>
      <c r="CJ16" s="1306" t="str">
        <f>MID(SUVAHAMUJ!Q34,2,1)</f>
        <v xml:space="preserve"> </v>
      </c>
      <c r="CK16" s="1306"/>
      <c r="CL16" s="1306"/>
      <c r="CM16" s="1306"/>
      <c r="CN16" s="1306"/>
      <c r="CO16" s="1306"/>
      <c r="CP16" s="1306" t="str">
        <f>MID(SUVAHAMUJ!Q34,3,1)</f>
        <v xml:space="preserve"> </v>
      </c>
      <c r="CQ16" s="1306"/>
      <c r="CR16" s="1306"/>
      <c r="CS16" s="1306"/>
      <c r="CT16" s="1306"/>
      <c r="CU16" s="1306" t="str">
        <f>MID(SUVAHAMUJ!Q34,4,1)</f>
        <v xml:space="preserve"> </v>
      </c>
      <c r="CV16" s="1306"/>
      <c r="CW16" s="1306"/>
      <c r="CX16" s="1306"/>
      <c r="CY16" s="1306"/>
      <c r="CZ16" s="1306"/>
      <c r="DA16" s="1306" t="str">
        <f>MID(SUVAHAMUJ!Q34,5,1)</f>
        <v xml:space="preserve"> </v>
      </c>
      <c r="DB16" s="1306"/>
      <c r="DC16" s="1306"/>
      <c r="DD16" s="1306"/>
      <c r="DE16" s="1306"/>
      <c r="DF16" s="1306" t="str">
        <f>MID(SUVAHAMUJ!Q34,6,1)</f>
        <v xml:space="preserve"> </v>
      </c>
      <c r="DG16" s="1306"/>
      <c r="DH16" s="1306"/>
      <c r="DI16" s="1306"/>
      <c r="DJ16" s="1306"/>
      <c r="DK16" s="1306"/>
      <c r="DL16" s="1306" t="str">
        <f>MID(SUVAHAMUJ!Q34,7,1)</f>
        <v xml:space="preserve"> </v>
      </c>
      <c r="DM16" s="1306"/>
      <c r="DN16" s="1306"/>
      <c r="DO16" s="1306"/>
      <c r="DP16" s="1306"/>
      <c r="DQ16" s="1306"/>
      <c r="DR16" s="1306" t="str">
        <f>MID(SUVAHAMUJ!Q34,8,1)</f>
        <v xml:space="preserve"> </v>
      </c>
      <c r="DS16" s="1306"/>
      <c r="DT16" s="1306"/>
      <c r="DU16" s="1306"/>
      <c r="DV16" s="1306"/>
      <c r="DW16" s="1333" t="str">
        <f>MID(SUVAHAMUJ!Q34,9,1)</f>
        <v xml:space="preserve"> </v>
      </c>
      <c r="DX16" s="1333"/>
      <c r="DY16" s="1333"/>
      <c r="DZ16" s="1333"/>
      <c r="EA16" s="1333"/>
      <c r="EB16" s="1333"/>
      <c r="EC16" s="1333" t="str">
        <f>MID(SUVAHAMUJ!Q34,10,1)</f>
        <v xml:space="preserve"> </v>
      </c>
      <c r="ED16" s="1333"/>
      <c r="EE16" s="1333"/>
      <c r="EF16" s="1333"/>
      <c r="EG16" s="1333"/>
      <c r="EH16" s="1306" t="str">
        <f>MID(SUVAHAMUJ!Q34,11,1)</f>
        <v>0</v>
      </c>
      <c r="EI16" s="1306"/>
      <c r="EJ16" s="1306"/>
      <c r="EK16" s="1306"/>
      <c r="EL16" s="1306"/>
      <c r="EM16" s="1316"/>
      <c r="EN16" s="354"/>
      <c r="EO16" s="355"/>
      <c r="EP16" s="1306" t="str">
        <f>MID(SUVAHAMUJ!R34,1,1)</f>
        <v xml:space="preserve"> </v>
      </c>
      <c r="EQ16" s="1306"/>
      <c r="ER16" s="1306"/>
      <c r="ES16" s="1306"/>
      <c r="ET16" s="1306"/>
      <c r="EU16" s="1306"/>
      <c r="EV16" s="1306" t="str">
        <f>MID(SUVAHAMUJ!R34,2,1)</f>
        <v xml:space="preserve"> </v>
      </c>
      <c r="EW16" s="1306"/>
      <c r="EX16" s="1306"/>
      <c r="EY16" s="1306"/>
      <c r="EZ16" s="1306"/>
      <c r="FA16" s="1306" t="str">
        <f>MID(SUVAHAMUJ!R34,3,1)</f>
        <v xml:space="preserve"> </v>
      </c>
      <c r="FB16" s="1306"/>
      <c r="FC16" s="1306"/>
      <c r="FD16" s="1306"/>
      <c r="FE16" s="1306"/>
      <c r="FF16" s="1306"/>
      <c r="FG16" s="1306" t="str">
        <f>MID(SUVAHAMUJ!R34,4,1)</f>
        <v xml:space="preserve"> </v>
      </c>
      <c r="FH16" s="1306"/>
      <c r="FI16" s="1306"/>
      <c r="FJ16" s="1306"/>
      <c r="FK16" s="1306"/>
      <c r="FL16" s="1307" t="str">
        <f>MID(SUVAHAMUJ!R34,5,1)</f>
        <v xml:space="preserve"> </v>
      </c>
      <c r="FM16" s="1307"/>
      <c r="FN16" s="1307"/>
      <c r="FO16" s="1307"/>
      <c r="FP16" s="1307"/>
      <c r="FQ16" s="1307"/>
      <c r="FR16" s="1307" t="str">
        <f>MID(SUVAHAMUJ!R34,6,1)</f>
        <v xml:space="preserve"> </v>
      </c>
      <c r="FS16" s="1307"/>
      <c r="FT16" s="1307"/>
      <c r="FU16" s="1307"/>
      <c r="FV16" s="1307"/>
      <c r="FW16" s="1331" t="str">
        <f>MID(SUVAHAMUJ!R34,7,1)</f>
        <v xml:space="preserve"> </v>
      </c>
      <c r="FX16" s="1331"/>
      <c r="FY16" s="1331"/>
      <c r="FZ16" s="1331"/>
      <c r="GA16" s="1331"/>
      <c r="GB16" s="1331"/>
      <c r="GC16" s="1331" t="str">
        <f>MID(SUVAHAMUJ!R34,8,1)</f>
        <v xml:space="preserve"> </v>
      </c>
      <c r="GD16" s="1331"/>
      <c r="GE16" s="1331"/>
      <c r="GF16" s="1331"/>
      <c r="GG16" s="1331"/>
      <c r="GH16" s="1331" t="str">
        <f>MID(SUVAHAMUJ!R34,9,1)</f>
        <v xml:space="preserve"> </v>
      </c>
      <c r="GI16" s="1331"/>
      <c r="GJ16" s="1331"/>
      <c r="GK16" s="1331"/>
      <c r="GL16" s="1331"/>
      <c r="GM16" s="1331"/>
      <c r="GN16" s="1331" t="str">
        <f>MID(SUVAHAMUJ!R34,10,1)</f>
        <v xml:space="preserve"> </v>
      </c>
      <c r="GO16" s="1331"/>
      <c r="GP16" s="1331"/>
      <c r="GQ16" s="1331"/>
      <c r="GR16" s="1331"/>
      <c r="GS16" s="1331" t="str">
        <f>MID(SUVAHAMUJ!R34,11,1)</f>
        <v>0</v>
      </c>
      <c r="GT16" s="1331"/>
      <c r="GU16" s="1331"/>
      <c r="GV16" s="1331"/>
      <c r="GW16" s="1332"/>
    </row>
    <row r="17" spans="1:205" ht="25.5" customHeight="1" x14ac:dyDescent="0.2">
      <c r="B17" s="1547" t="s">
        <v>2343</v>
      </c>
      <c r="C17" s="1548"/>
      <c r="D17" s="1548"/>
      <c r="E17" s="1548"/>
      <c r="F17" s="1548"/>
      <c r="G17" s="1548"/>
      <c r="H17" s="1548"/>
      <c r="I17" s="1548"/>
      <c r="J17" s="1548"/>
      <c r="K17" s="1549"/>
      <c r="L17" s="1437" t="s">
        <v>3206</v>
      </c>
      <c r="M17" s="1438"/>
      <c r="N17" s="1438"/>
      <c r="O17" s="1438"/>
      <c r="P17" s="1438"/>
      <c r="Q17" s="1438"/>
      <c r="R17" s="1438"/>
      <c r="S17" s="1438"/>
      <c r="T17" s="1438"/>
      <c r="U17" s="1438"/>
      <c r="V17" s="1438"/>
      <c r="W17" s="1438"/>
      <c r="X17" s="1438"/>
      <c r="Y17" s="1438"/>
      <c r="Z17" s="1438"/>
      <c r="AA17" s="1438"/>
      <c r="AB17" s="1438"/>
      <c r="AC17" s="1438"/>
      <c r="AD17" s="1438"/>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347" t="s">
        <v>927</v>
      </c>
      <c r="BX17" s="1348"/>
      <c r="BY17" s="1348"/>
      <c r="BZ17" s="1348"/>
      <c r="CA17" s="1348"/>
      <c r="CB17" s="1348"/>
      <c r="CC17" s="1348"/>
      <c r="CD17" s="1349"/>
      <c r="CE17" s="1306" t="str">
        <f>MID(SUVAHAMUJ!Q35,1,1)</f>
        <v xml:space="preserve"> </v>
      </c>
      <c r="CF17" s="1306"/>
      <c r="CG17" s="1306"/>
      <c r="CH17" s="1306"/>
      <c r="CI17" s="1306"/>
      <c r="CJ17" s="1306" t="str">
        <f>MID(SUVAHAMUJ!Q35,2,1)</f>
        <v xml:space="preserve"> </v>
      </c>
      <c r="CK17" s="1306"/>
      <c r="CL17" s="1306"/>
      <c r="CM17" s="1306"/>
      <c r="CN17" s="1306"/>
      <c r="CO17" s="1306"/>
      <c r="CP17" s="1306" t="str">
        <f>MID(SUVAHAMUJ!Q35,3,1)</f>
        <v xml:space="preserve"> </v>
      </c>
      <c r="CQ17" s="1306"/>
      <c r="CR17" s="1306"/>
      <c r="CS17" s="1306"/>
      <c r="CT17" s="1306"/>
      <c r="CU17" s="1306" t="str">
        <f>MID(SUVAHAMUJ!Q35,4,1)</f>
        <v xml:space="preserve"> </v>
      </c>
      <c r="CV17" s="1306"/>
      <c r="CW17" s="1306"/>
      <c r="CX17" s="1306"/>
      <c r="CY17" s="1306"/>
      <c r="CZ17" s="1306"/>
      <c r="DA17" s="1306" t="str">
        <f>MID(SUVAHAMUJ!Q35,5,1)</f>
        <v>1</v>
      </c>
      <c r="DB17" s="1306"/>
      <c r="DC17" s="1306"/>
      <c r="DD17" s="1306"/>
      <c r="DE17" s="1306"/>
      <c r="DF17" s="1306" t="str">
        <f>MID(SUVAHAMUJ!Q35,6,1)</f>
        <v>9</v>
      </c>
      <c r="DG17" s="1306"/>
      <c r="DH17" s="1306"/>
      <c r="DI17" s="1306"/>
      <c r="DJ17" s="1306"/>
      <c r="DK17" s="1306"/>
      <c r="DL17" s="1306" t="str">
        <f>MID(SUVAHAMUJ!Q35,7,1)</f>
        <v>6</v>
      </c>
      <c r="DM17" s="1306"/>
      <c r="DN17" s="1306"/>
      <c r="DO17" s="1306"/>
      <c r="DP17" s="1306"/>
      <c r="DQ17" s="1306"/>
      <c r="DR17" s="1306" t="str">
        <f>MID(SUVAHAMUJ!Q35,8,1)</f>
        <v>5</v>
      </c>
      <c r="DS17" s="1306"/>
      <c r="DT17" s="1306"/>
      <c r="DU17" s="1306"/>
      <c r="DV17" s="1306"/>
      <c r="DW17" s="1333" t="str">
        <f>MID(SUVAHAMUJ!Q35,9,1)</f>
        <v>0</v>
      </c>
      <c r="DX17" s="1333"/>
      <c r="DY17" s="1333"/>
      <c r="DZ17" s="1333"/>
      <c r="EA17" s="1333"/>
      <c r="EB17" s="1333"/>
      <c r="EC17" s="1333" t="str">
        <f>MID(SUVAHAMUJ!Q35,10,1)</f>
        <v>0</v>
      </c>
      <c r="ED17" s="1333"/>
      <c r="EE17" s="1333"/>
      <c r="EF17" s="1333"/>
      <c r="EG17" s="1333"/>
      <c r="EH17" s="1306" t="str">
        <f>MID(SUVAHAMUJ!Q35,11,1)</f>
        <v>1</v>
      </c>
      <c r="EI17" s="1306"/>
      <c r="EJ17" s="1306"/>
      <c r="EK17" s="1306"/>
      <c r="EL17" s="1306"/>
      <c r="EM17" s="1316"/>
      <c r="EN17" s="354"/>
      <c r="EO17" s="355"/>
      <c r="EP17" s="1306" t="str">
        <f>MID(SUVAHAMUJ!R35,1,1)</f>
        <v xml:space="preserve"> </v>
      </c>
      <c r="EQ17" s="1306"/>
      <c r="ER17" s="1306"/>
      <c r="ES17" s="1306"/>
      <c r="ET17" s="1306"/>
      <c r="EU17" s="1306"/>
      <c r="EV17" s="1306" t="str">
        <f>MID(SUVAHAMUJ!R35,2,1)</f>
        <v xml:space="preserve"> </v>
      </c>
      <c r="EW17" s="1306"/>
      <c r="EX17" s="1306"/>
      <c r="EY17" s="1306"/>
      <c r="EZ17" s="1306"/>
      <c r="FA17" s="1306" t="str">
        <f>MID(SUVAHAMUJ!R35,3,1)</f>
        <v xml:space="preserve"> </v>
      </c>
      <c r="FB17" s="1306"/>
      <c r="FC17" s="1306"/>
      <c r="FD17" s="1306"/>
      <c r="FE17" s="1306"/>
      <c r="FF17" s="1306"/>
      <c r="FG17" s="1306" t="str">
        <f>MID(SUVAHAMUJ!R35,4,1)</f>
        <v xml:space="preserve"> </v>
      </c>
      <c r="FH17" s="1306"/>
      <c r="FI17" s="1306"/>
      <c r="FJ17" s="1306"/>
      <c r="FK17" s="1306"/>
      <c r="FL17" s="1307" t="str">
        <f>MID(SUVAHAMUJ!R35,5,1)</f>
        <v xml:space="preserve"> </v>
      </c>
      <c r="FM17" s="1307"/>
      <c r="FN17" s="1307"/>
      <c r="FO17" s="1307"/>
      <c r="FP17" s="1307"/>
      <c r="FQ17" s="1307"/>
      <c r="FR17" s="1307" t="str">
        <f>MID(SUVAHAMUJ!R35,6,1)</f>
        <v>-</v>
      </c>
      <c r="FS17" s="1307"/>
      <c r="FT17" s="1307"/>
      <c r="FU17" s="1307"/>
      <c r="FV17" s="1307"/>
      <c r="FW17" s="1331" t="str">
        <f>MID(SUVAHAMUJ!R35,7,1)</f>
        <v>1</v>
      </c>
      <c r="FX17" s="1331"/>
      <c r="FY17" s="1331"/>
      <c r="FZ17" s="1331"/>
      <c r="GA17" s="1331"/>
      <c r="GB17" s="1331"/>
      <c r="GC17" s="1331" t="str">
        <f>MID(SUVAHAMUJ!R35,8,1)</f>
        <v>4</v>
      </c>
      <c r="GD17" s="1331"/>
      <c r="GE17" s="1331"/>
      <c r="GF17" s="1331"/>
      <c r="GG17" s="1331"/>
      <c r="GH17" s="1331" t="str">
        <f>MID(SUVAHAMUJ!R35,9,1)</f>
        <v>0</v>
      </c>
      <c r="GI17" s="1331"/>
      <c r="GJ17" s="1331"/>
      <c r="GK17" s="1331"/>
      <c r="GL17" s="1331"/>
      <c r="GM17" s="1331"/>
      <c r="GN17" s="1331" t="str">
        <f>MID(SUVAHAMUJ!R35,10,1)</f>
        <v>0</v>
      </c>
      <c r="GO17" s="1331"/>
      <c r="GP17" s="1331"/>
      <c r="GQ17" s="1331"/>
      <c r="GR17" s="1331"/>
      <c r="GS17" s="1331" t="str">
        <f>MID(SUVAHAMUJ!R35,11,1)</f>
        <v>0</v>
      </c>
      <c r="GT17" s="1331"/>
      <c r="GU17" s="1331"/>
      <c r="GV17" s="1331"/>
      <c r="GW17" s="1332"/>
    </row>
    <row r="18" spans="1:205" ht="24" customHeight="1" x14ac:dyDescent="0.2">
      <c r="B18" s="1547" t="s">
        <v>1875</v>
      </c>
      <c r="C18" s="1548"/>
      <c r="D18" s="1548"/>
      <c r="E18" s="1548"/>
      <c r="F18" s="1548"/>
      <c r="G18" s="1548"/>
      <c r="H18" s="1548"/>
      <c r="I18" s="1548"/>
      <c r="J18" s="1548"/>
      <c r="K18" s="1549"/>
      <c r="L18" s="1437" t="s">
        <v>3207</v>
      </c>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347" t="s">
        <v>926</v>
      </c>
      <c r="BX18" s="1348"/>
      <c r="BY18" s="1348"/>
      <c r="BZ18" s="1348"/>
      <c r="CA18" s="1348"/>
      <c r="CB18" s="1348"/>
      <c r="CC18" s="1348"/>
      <c r="CD18" s="1349"/>
      <c r="CE18" s="1306" t="str">
        <f>MID(SUVAHAMUJ!Q36,1,1)</f>
        <v xml:space="preserve"> </v>
      </c>
      <c r="CF18" s="1306"/>
      <c r="CG18" s="1306"/>
      <c r="CH18" s="1306"/>
      <c r="CI18" s="1306"/>
      <c r="CJ18" s="1306" t="str">
        <f>MID(SUVAHAMUJ!Q36,2,1)</f>
        <v xml:space="preserve"> </v>
      </c>
      <c r="CK18" s="1306"/>
      <c r="CL18" s="1306"/>
      <c r="CM18" s="1306"/>
      <c r="CN18" s="1306"/>
      <c r="CO18" s="1306"/>
      <c r="CP18" s="1306" t="str">
        <f>MID(SUVAHAMUJ!Q36,3,1)</f>
        <v xml:space="preserve"> </v>
      </c>
      <c r="CQ18" s="1306"/>
      <c r="CR18" s="1306"/>
      <c r="CS18" s="1306"/>
      <c r="CT18" s="1306"/>
      <c r="CU18" s="1306" t="str">
        <f>MID(SUVAHAMUJ!Q36,4,1)</f>
        <v xml:space="preserve"> </v>
      </c>
      <c r="CV18" s="1306"/>
      <c r="CW18" s="1306"/>
      <c r="CX18" s="1306"/>
      <c r="CY18" s="1306"/>
      <c r="CZ18" s="1306"/>
      <c r="DA18" s="1306" t="str">
        <f>MID(SUVAHAMUJ!Q36,5,1)</f>
        <v xml:space="preserve"> </v>
      </c>
      <c r="DB18" s="1306"/>
      <c r="DC18" s="1306"/>
      <c r="DD18" s="1306"/>
      <c r="DE18" s="1306"/>
      <c r="DF18" s="1306" t="str">
        <f>MID(SUVAHAMUJ!Q36,6,1)</f>
        <v xml:space="preserve"> </v>
      </c>
      <c r="DG18" s="1306"/>
      <c r="DH18" s="1306"/>
      <c r="DI18" s="1306"/>
      <c r="DJ18" s="1306"/>
      <c r="DK18" s="1306"/>
      <c r="DL18" s="1306" t="str">
        <f>MID(SUVAHAMUJ!Q36,7,1)</f>
        <v>1</v>
      </c>
      <c r="DM18" s="1306"/>
      <c r="DN18" s="1306"/>
      <c r="DO18" s="1306"/>
      <c r="DP18" s="1306"/>
      <c r="DQ18" s="1306"/>
      <c r="DR18" s="1306" t="str">
        <f>MID(SUVAHAMUJ!Q36,8,1)</f>
        <v>8</v>
      </c>
      <c r="DS18" s="1306"/>
      <c r="DT18" s="1306"/>
      <c r="DU18" s="1306"/>
      <c r="DV18" s="1306"/>
      <c r="DW18" s="1333" t="str">
        <f>MID(SUVAHAMUJ!Q36,9,1)</f>
        <v>0</v>
      </c>
      <c r="DX18" s="1333"/>
      <c r="DY18" s="1333"/>
      <c r="DZ18" s="1333"/>
      <c r="EA18" s="1333"/>
      <c r="EB18" s="1333"/>
      <c r="EC18" s="1333" t="str">
        <f>MID(SUVAHAMUJ!Q36,10,1)</f>
        <v>0</v>
      </c>
      <c r="ED18" s="1333"/>
      <c r="EE18" s="1333"/>
      <c r="EF18" s="1333"/>
      <c r="EG18" s="1333"/>
      <c r="EH18" s="1306" t="str">
        <f>MID(SUVAHAMUJ!Q36,11,1)</f>
        <v>0</v>
      </c>
      <c r="EI18" s="1306"/>
      <c r="EJ18" s="1306"/>
      <c r="EK18" s="1306"/>
      <c r="EL18" s="1306"/>
      <c r="EM18" s="1316"/>
      <c r="EN18" s="354"/>
      <c r="EO18" s="355"/>
      <c r="EP18" s="1306" t="str">
        <f>MID(SUVAHAMUJ!R36,1,1)</f>
        <v xml:space="preserve"> </v>
      </c>
      <c r="EQ18" s="1306"/>
      <c r="ER18" s="1306"/>
      <c r="ES18" s="1306"/>
      <c r="ET18" s="1306"/>
      <c r="EU18" s="1306"/>
      <c r="EV18" s="1306" t="str">
        <f>MID(SUVAHAMUJ!R36,2,1)</f>
        <v xml:space="preserve"> </v>
      </c>
      <c r="EW18" s="1306"/>
      <c r="EX18" s="1306"/>
      <c r="EY18" s="1306"/>
      <c r="EZ18" s="1306"/>
      <c r="FA18" s="1306" t="str">
        <f>MID(SUVAHAMUJ!R36,3,1)</f>
        <v xml:space="preserve"> </v>
      </c>
      <c r="FB18" s="1306"/>
      <c r="FC18" s="1306"/>
      <c r="FD18" s="1306"/>
      <c r="FE18" s="1306"/>
      <c r="FF18" s="1306"/>
      <c r="FG18" s="1306" t="str">
        <f>MID(SUVAHAMUJ!R36,4,1)</f>
        <v xml:space="preserve"> </v>
      </c>
      <c r="FH18" s="1306"/>
      <c r="FI18" s="1306"/>
      <c r="FJ18" s="1306"/>
      <c r="FK18" s="1306"/>
      <c r="FL18" s="1307" t="str">
        <f>MID(SUVAHAMUJ!R36,5,1)</f>
        <v xml:space="preserve"> </v>
      </c>
      <c r="FM18" s="1307"/>
      <c r="FN18" s="1307"/>
      <c r="FO18" s="1307"/>
      <c r="FP18" s="1307"/>
      <c r="FQ18" s="1307"/>
      <c r="FR18" s="1307" t="str">
        <f>MID(SUVAHAMUJ!R36,6,1)</f>
        <v xml:space="preserve"> </v>
      </c>
      <c r="FS18" s="1307"/>
      <c r="FT18" s="1307"/>
      <c r="FU18" s="1307"/>
      <c r="FV18" s="1307"/>
      <c r="FW18" s="1331" t="str">
        <f>MID(SUVAHAMUJ!R36,7,1)</f>
        <v>2</v>
      </c>
      <c r="FX18" s="1331"/>
      <c r="FY18" s="1331"/>
      <c r="FZ18" s="1331"/>
      <c r="GA18" s="1331"/>
      <c r="GB18" s="1331"/>
      <c r="GC18" s="1331" t="str">
        <f>MID(SUVAHAMUJ!R36,8,1)</f>
        <v>2</v>
      </c>
      <c r="GD18" s="1331"/>
      <c r="GE18" s="1331"/>
      <c r="GF18" s="1331"/>
      <c r="GG18" s="1331"/>
      <c r="GH18" s="1331" t="str">
        <f>MID(SUVAHAMUJ!R36,9,1)</f>
        <v>0</v>
      </c>
      <c r="GI18" s="1331"/>
      <c r="GJ18" s="1331"/>
      <c r="GK18" s="1331"/>
      <c r="GL18" s="1331"/>
      <c r="GM18" s="1331"/>
      <c r="GN18" s="1331" t="str">
        <f>MID(SUVAHAMUJ!R36,10,1)</f>
        <v>0</v>
      </c>
      <c r="GO18" s="1331"/>
      <c r="GP18" s="1331"/>
      <c r="GQ18" s="1331"/>
      <c r="GR18" s="1331"/>
      <c r="GS18" s="1331" t="str">
        <f>MID(SUVAHAMUJ!R36,11,1)</f>
        <v>0</v>
      </c>
      <c r="GT18" s="1331"/>
      <c r="GU18" s="1331"/>
      <c r="GV18" s="1331"/>
      <c r="GW18" s="1332"/>
    </row>
    <row r="19" spans="1:205" ht="24" customHeight="1" x14ac:dyDescent="0.2">
      <c r="B19" s="1547" t="s">
        <v>2174</v>
      </c>
      <c r="C19" s="1548"/>
      <c r="D19" s="1548"/>
      <c r="E19" s="1548"/>
      <c r="F19" s="1548"/>
      <c r="G19" s="1548"/>
      <c r="H19" s="1548"/>
      <c r="I19" s="1548"/>
      <c r="J19" s="1548"/>
      <c r="K19" s="1549"/>
      <c r="L19" s="1437" t="s">
        <v>3208</v>
      </c>
      <c r="M19" s="1438"/>
      <c r="N19" s="1438"/>
      <c r="O19" s="1438"/>
      <c r="P19" s="1438"/>
      <c r="Q19" s="1438"/>
      <c r="R19" s="1438"/>
      <c r="S19" s="1438"/>
      <c r="T19" s="1438"/>
      <c r="U19" s="1438"/>
      <c r="V19" s="1438"/>
      <c r="W19" s="1438"/>
      <c r="X19" s="1438"/>
      <c r="Y19" s="1438"/>
      <c r="Z19" s="1438"/>
      <c r="AA19" s="1438"/>
      <c r="AB19" s="1438"/>
      <c r="AC19" s="1438"/>
      <c r="AD19" s="1438"/>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347" t="s">
        <v>924</v>
      </c>
      <c r="BX19" s="1348"/>
      <c r="BY19" s="1348"/>
      <c r="BZ19" s="1348"/>
      <c r="CA19" s="1348"/>
      <c r="CB19" s="1348"/>
      <c r="CC19" s="1348"/>
      <c r="CD19" s="1349"/>
      <c r="CE19" s="1306" t="str">
        <f>MID(SUVAHAMUJ!Q37,1,1)</f>
        <v xml:space="preserve"> </v>
      </c>
      <c r="CF19" s="1306"/>
      <c r="CG19" s="1306"/>
      <c r="CH19" s="1306"/>
      <c r="CI19" s="1306"/>
      <c r="CJ19" s="1306" t="str">
        <f>MID(SUVAHAMUJ!Q37,2,1)</f>
        <v xml:space="preserve"> </v>
      </c>
      <c r="CK19" s="1306"/>
      <c r="CL19" s="1306"/>
      <c r="CM19" s="1306"/>
      <c r="CN19" s="1306"/>
      <c r="CO19" s="1306"/>
      <c r="CP19" s="1306" t="str">
        <f>MID(SUVAHAMUJ!Q37,3,1)</f>
        <v xml:space="preserve"> </v>
      </c>
      <c r="CQ19" s="1306"/>
      <c r="CR19" s="1306"/>
      <c r="CS19" s="1306"/>
      <c r="CT19" s="1306"/>
      <c r="CU19" s="1306" t="str">
        <f>MID(SUVAHAMUJ!Q37,4,1)</f>
        <v xml:space="preserve"> </v>
      </c>
      <c r="CV19" s="1306"/>
      <c r="CW19" s="1306"/>
      <c r="CX19" s="1306"/>
      <c r="CY19" s="1306"/>
      <c r="CZ19" s="1306"/>
      <c r="DA19" s="1306" t="str">
        <f>MID(SUVAHAMUJ!Q37,5,1)</f>
        <v xml:space="preserve"> </v>
      </c>
      <c r="DB19" s="1306"/>
      <c r="DC19" s="1306"/>
      <c r="DD19" s="1306"/>
      <c r="DE19" s="1306"/>
      <c r="DF19" s="1306" t="str">
        <f>MID(SUVAHAMUJ!Q37,6,1)</f>
        <v xml:space="preserve"> </v>
      </c>
      <c r="DG19" s="1306"/>
      <c r="DH19" s="1306"/>
      <c r="DI19" s="1306"/>
      <c r="DJ19" s="1306"/>
      <c r="DK19" s="1306"/>
      <c r="DL19" s="1306" t="str">
        <f>MID(SUVAHAMUJ!Q37,7,1)</f>
        <v xml:space="preserve"> </v>
      </c>
      <c r="DM19" s="1306"/>
      <c r="DN19" s="1306"/>
      <c r="DO19" s="1306"/>
      <c r="DP19" s="1306"/>
      <c r="DQ19" s="1306"/>
      <c r="DR19" s="1306" t="str">
        <f>MID(SUVAHAMUJ!Q37,8,1)</f>
        <v xml:space="preserve"> </v>
      </c>
      <c r="DS19" s="1306"/>
      <c r="DT19" s="1306"/>
      <c r="DU19" s="1306"/>
      <c r="DV19" s="1306"/>
      <c r="DW19" s="1333" t="str">
        <f>MID(SUVAHAMUJ!Q37,9,1)</f>
        <v xml:space="preserve"> </v>
      </c>
      <c r="DX19" s="1333"/>
      <c r="DY19" s="1333"/>
      <c r="DZ19" s="1333"/>
      <c r="EA19" s="1333"/>
      <c r="EB19" s="1333"/>
      <c r="EC19" s="1333" t="str">
        <f>MID(SUVAHAMUJ!Q37,10,1)</f>
        <v xml:space="preserve"> </v>
      </c>
      <c r="ED19" s="1333"/>
      <c r="EE19" s="1333"/>
      <c r="EF19" s="1333"/>
      <c r="EG19" s="1333"/>
      <c r="EH19" s="1306" t="str">
        <f>MID(SUVAHAMUJ!Q37,11,1)</f>
        <v>0</v>
      </c>
      <c r="EI19" s="1306"/>
      <c r="EJ19" s="1306"/>
      <c r="EK19" s="1306"/>
      <c r="EL19" s="1306"/>
      <c r="EM19" s="1316"/>
      <c r="EN19" s="354"/>
      <c r="EO19" s="355"/>
      <c r="EP19" s="1306" t="str">
        <f>MID(SUVAHAMUJ!R37,1,1)</f>
        <v xml:space="preserve"> </v>
      </c>
      <c r="EQ19" s="1306"/>
      <c r="ER19" s="1306"/>
      <c r="ES19" s="1306"/>
      <c r="ET19" s="1306"/>
      <c r="EU19" s="1306"/>
      <c r="EV19" s="1306" t="str">
        <f>MID(SUVAHAMUJ!R37,2,1)</f>
        <v xml:space="preserve"> </v>
      </c>
      <c r="EW19" s="1306"/>
      <c r="EX19" s="1306"/>
      <c r="EY19" s="1306"/>
      <c r="EZ19" s="1306"/>
      <c r="FA19" s="1306" t="str">
        <f>MID(SUVAHAMUJ!R37,3,1)</f>
        <v xml:space="preserve"> </v>
      </c>
      <c r="FB19" s="1306"/>
      <c r="FC19" s="1306"/>
      <c r="FD19" s="1306"/>
      <c r="FE19" s="1306"/>
      <c r="FF19" s="1306"/>
      <c r="FG19" s="1306" t="str">
        <f>MID(SUVAHAMUJ!R37,4,1)</f>
        <v xml:space="preserve"> </v>
      </c>
      <c r="FH19" s="1306"/>
      <c r="FI19" s="1306"/>
      <c r="FJ19" s="1306"/>
      <c r="FK19" s="1306"/>
      <c r="FL19" s="1307" t="str">
        <f>MID(SUVAHAMUJ!R37,5,1)</f>
        <v xml:space="preserve"> </v>
      </c>
      <c r="FM19" s="1307"/>
      <c r="FN19" s="1307"/>
      <c r="FO19" s="1307"/>
      <c r="FP19" s="1307"/>
      <c r="FQ19" s="1307"/>
      <c r="FR19" s="1307" t="str">
        <f>MID(SUVAHAMUJ!R37,6,1)</f>
        <v xml:space="preserve"> </v>
      </c>
      <c r="FS19" s="1307"/>
      <c r="FT19" s="1307"/>
      <c r="FU19" s="1307"/>
      <c r="FV19" s="1307"/>
      <c r="FW19" s="1331" t="str">
        <f>MID(SUVAHAMUJ!R37,7,1)</f>
        <v xml:space="preserve"> </v>
      </c>
      <c r="FX19" s="1331"/>
      <c r="FY19" s="1331"/>
      <c r="FZ19" s="1331"/>
      <c r="GA19" s="1331"/>
      <c r="GB19" s="1331"/>
      <c r="GC19" s="1331" t="str">
        <f>MID(SUVAHAMUJ!R37,8,1)</f>
        <v xml:space="preserve"> </v>
      </c>
      <c r="GD19" s="1331"/>
      <c r="GE19" s="1331"/>
      <c r="GF19" s="1331"/>
      <c r="GG19" s="1331"/>
      <c r="GH19" s="1331" t="str">
        <f>MID(SUVAHAMUJ!R37,9,1)</f>
        <v xml:space="preserve"> </v>
      </c>
      <c r="GI19" s="1331"/>
      <c r="GJ19" s="1331"/>
      <c r="GK19" s="1331"/>
      <c r="GL19" s="1331"/>
      <c r="GM19" s="1331"/>
      <c r="GN19" s="1331" t="str">
        <f>MID(SUVAHAMUJ!R37,10,1)</f>
        <v xml:space="preserve"> </v>
      </c>
      <c r="GO19" s="1331"/>
      <c r="GP19" s="1331"/>
      <c r="GQ19" s="1331"/>
      <c r="GR19" s="1331"/>
      <c r="GS19" s="1331" t="str">
        <f>MID(SUVAHAMUJ!R37,11,1)</f>
        <v>0</v>
      </c>
      <c r="GT19" s="1331"/>
      <c r="GU19" s="1331"/>
      <c r="GV19" s="1331"/>
      <c r="GW19" s="1332"/>
    </row>
    <row r="20" spans="1:205" ht="24" customHeight="1" x14ac:dyDescent="0.2">
      <c r="B20" s="1462" t="s">
        <v>2177</v>
      </c>
      <c r="C20" s="1463"/>
      <c r="D20" s="1463"/>
      <c r="E20" s="1463"/>
      <c r="F20" s="1463"/>
      <c r="G20" s="1463"/>
      <c r="H20" s="1463"/>
      <c r="I20" s="1463"/>
      <c r="J20" s="1463"/>
      <c r="K20" s="1464"/>
      <c r="L20" s="1435" t="s">
        <v>3209</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355" t="s">
        <v>912</v>
      </c>
      <c r="BX20" s="1356"/>
      <c r="BY20" s="1356"/>
      <c r="BZ20" s="1356"/>
      <c r="CA20" s="1356"/>
      <c r="CB20" s="1356"/>
      <c r="CC20" s="1356"/>
      <c r="CD20" s="1357"/>
      <c r="CE20" s="1306" t="str">
        <f>MID(SUVAHAMUJ!Q38,1,1)</f>
        <v xml:space="preserve"> </v>
      </c>
      <c r="CF20" s="1306"/>
      <c r="CG20" s="1306"/>
      <c r="CH20" s="1306"/>
      <c r="CI20" s="1306"/>
      <c r="CJ20" s="1306" t="str">
        <f>MID(SUVAHAMUJ!Q38,2,1)</f>
        <v xml:space="preserve"> </v>
      </c>
      <c r="CK20" s="1306"/>
      <c r="CL20" s="1306"/>
      <c r="CM20" s="1306"/>
      <c r="CN20" s="1306"/>
      <c r="CO20" s="1306"/>
      <c r="CP20" s="1306" t="str">
        <f>MID(SUVAHAMUJ!Q38,3,1)</f>
        <v xml:space="preserve"> </v>
      </c>
      <c r="CQ20" s="1306"/>
      <c r="CR20" s="1306"/>
      <c r="CS20" s="1306"/>
      <c r="CT20" s="1306"/>
      <c r="CU20" s="1306" t="str">
        <f>MID(SUVAHAMUJ!Q38,4,1)</f>
        <v xml:space="preserve"> </v>
      </c>
      <c r="CV20" s="1306"/>
      <c r="CW20" s="1306"/>
      <c r="CX20" s="1306"/>
      <c r="CY20" s="1306"/>
      <c r="CZ20" s="1306"/>
      <c r="DA20" s="1306" t="str">
        <f>MID(SUVAHAMUJ!Q38,5,1)</f>
        <v xml:space="preserve"> </v>
      </c>
      <c r="DB20" s="1306"/>
      <c r="DC20" s="1306"/>
      <c r="DD20" s="1306"/>
      <c r="DE20" s="1306"/>
      <c r="DF20" s="1306" t="str">
        <f>MID(SUVAHAMUJ!Q38,6,1)</f>
        <v xml:space="preserve"> </v>
      </c>
      <c r="DG20" s="1306"/>
      <c r="DH20" s="1306"/>
      <c r="DI20" s="1306"/>
      <c r="DJ20" s="1306"/>
      <c r="DK20" s="1306"/>
      <c r="DL20" s="1306" t="str">
        <f>MID(SUVAHAMUJ!Q38,7,1)</f>
        <v xml:space="preserve"> </v>
      </c>
      <c r="DM20" s="1306"/>
      <c r="DN20" s="1306"/>
      <c r="DO20" s="1306"/>
      <c r="DP20" s="1306"/>
      <c r="DQ20" s="1306"/>
      <c r="DR20" s="1306" t="str">
        <f>MID(SUVAHAMUJ!Q38,8,1)</f>
        <v xml:space="preserve"> </v>
      </c>
      <c r="DS20" s="1306"/>
      <c r="DT20" s="1306"/>
      <c r="DU20" s="1306"/>
      <c r="DV20" s="1306"/>
      <c r="DW20" s="1333" t="str">
        <f>MID(SUVAHAMUJ!Q38,9,1)</f>
        <v xml:space="preserve"> </v>
      </c>
      <c r="DX20" s="1333"/>
      <c r="DY20" s="1333"/>
      <c r="DZ20" s="1333"/>
      <c r="EA20" s="1333"/>
      <c r="EB20" s="1333"/>
      <c r="EC20" s="1333" t="str">
        <f>MID(SUVAHAMUJ!Q38,10,1)</f>
        <v xml:space="preserve"> </v>
      </c>
      <c r="ED20" s="1333"/>
      <c r="EE20" s="1333"/>
      <c r="EF20" s="1333"/>
      <c r="EG20" s="1333"/>
      <c r="EH20" s="1306" t="str">
        <f>MID(SUVAHAMUJ!Q38,11,1)</f>
        <v>0</v>
      </c>
      <c r="EI20" s="1306"/>
      <c r="EJ20" s="1306"/>
      <c r="EK20" s="1306"/>
      <c r="EL20" s="1306"/>
      <c r="EM20" s="1316"/>
      <c r="EN20" s="354"/>
      <c r="EO20" s="355"/>
      <c r="EP20" s="1306" t="str">
        <f>MID(SUVAHAMUJ!R38,1,1)</f>
        <v xml:space="preserve"> </v>
      </c>
      <c r="EQ20" s="1306"/>
      <c r="ER20" s="1306"/>
      <c r="ES20" s="1306"/>
      <c r="ET20" s="1306"/>
      <c r="EU20" s="1306"/>
      <c r="EV20" s="1306" t="str">
        <f>MID(SUVAHAMUJ!R38,2,1)</f>
        <v xml:space="preserve"> </v>
      </c>
      <c r="EW20" s="1306"/>
      <c r="EX20" s="1306"/>
      <c r="EY20" s="1306"/>
      <c r="EZ20" s="1306"/>
      <c r="FA20" s="1306" t="str">
        <f>MID(SUVAHAMUJ!R38,3,1)</f>
        <v xml:space="preserve"> </v>
      </c>
      <c r="FB20" s="1306"/>
      <c r="FC20" s="1306"/>
      <c r="FD20" s="1306"/>
      <c r="FE20" s="1306"/>
      <c r="FF20" s="1306"/>
      <c r="FG20" s="1306" t="str">
        <f>MID(SUVAHAMUJ!R38,4,1)</f>
        <v xml:space="preserve"> </v>
      </c>
      <c r="FH20" s="1306"/>
      <c r="FI20" s="1306"/>
      <c r="FJ20" s="1306"/>
      <c r="FK20" s="1306"/>
      <c r="FL20" s="1307" t="str">
        <f>MID(SUVAHAMUJ!R38,5,1)</f>
        <v xml:space="preserve"> </v>
      </c>
      <c r="FM20" s="1307"/>
      <c r="FN20" s="1307"/>
      <c r="FO20" s="1307"/>
      <c r="FP20" s="1307"/>
      <c r="FQ20" s="1307"/>
      <c r="FR20" s="1307" t="str">
        <f>MID(SUVAHAMUJ!R38,6,1)</f>
        <v xml:space="preserve"> </v>
      </c>
      <c r="FS20" s="1307"/>
      <c r="FT20" s="1307"/>
      <c r="FU20" s="1307"/>
      <c r="FV20" s="1307"/>
      <c r="FW20" s="1331" t="str">
        <f>MID(SUVAHAMUJ!R38,7,1)</f>
        <v xml:space="preserve"> </v>
      </c>
      <c r="FX20" s="1331"/>
      <c r="FY20" s="1331"/>
      <c r="FZ20" s="1331"/>
      <c r="GA20" s="1331"/>
      <c r="GB20" s="1331"/>
      <c r="GC20" s="1331" t="str">
        <f>MID(SUVAHAMUJ!R38,8,1)</f>
        <v xml:space="preserve"> </v>
      </c>
      <c r="GD20" s="1331"/>
      <c r="GE20" s="1331"/>
      <c r="GF20" s="1331"/>
      <c r="GG20" s="1331"/>
      <c r="GH20" s="1331" t="str">
        <f>MID(SUVAHAMUJ!R38,9,1)</f>
        <v xml:space="preserve"> </v>
      </c>
      <c r="GI20" s="1331"/>
      <c r="GJ20" s="1331"/>
      <c r="GK20" s="1331"/>
      <c r="GL20" s="1331"/>
      <c r="GM20" s="1331"/>
      <c r="GN20" s="1331" t="str">
        <f>MID(SUVAHAMUJ!R38,10,1)</f>
        <v xml:space="preserve"> </v>
      </c>
      <c r="GO20" s="1331"/>
      <c r="GP20" s="1331"/>
      <c r="GQ20" s="1331"/>
      <c r="GR20" s="1331"/>
      <c r="GS20" s="1331" t="str">
        <f>MID(SUVAHAMUJ!R38,11,1)</f>
        <v>0</v>
      </c>
      <c r="GT20" s="1331"/>
      <c r="GU20" s="1331"/>
      <c r="GV20" s="1331"/>
      <c r="GW20" s="1332"/>
    </row>
    <row r="21" spans="1:205" ht="24" customHeight="1" x14ac:dyDescent="0.2">
      <c r="B21" s="1462" t="s">
        <v>2080</v>
      </c>
      <c r="C21" s="1463"/>
      <c r="D21" s="1463"/>
      <c r="E21" s="1463"/>
      <c r="F21" s="1463"/>
      <c r="G21" s="1463"/>
      <c r="H21" s="1463"/>
      <c r="I21" s="1463"/>
      <c r="J21" s="1463"/>
      <c r="K21" s="1464"/>
      <c r="L21" s="1435" t="s">
        <v>3210</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355" t="s">
        <v>913</v>
      </c>
      <c r="BX21" s="1356"/>
      <c r="BY21" s="1356"/>
      <c r="BZ21" s="1356"/>
      <c r="CA21" s="1356"/>
      <c r="CB21" s="1356"/>
      <c r="CC21" s="1356"/>
      <c r="CD21" s="1357"/>
      <c r="CE21" s="1306" t="str">
        <f>MID(SUVAHAMUJ!Q39,1,1)</f>
        <v xml:space="preserve"> </v>
      </c>
      <c r="CF21" s="1306"/>
      <c r="CG21" s="1306"/>
      <c r="CH21" s="1306"/>
      <c r="CI21" s="1306"/>
      <c r="CJ21" s="1306" t="str">
        <f>MID(SUVAHAMUJ!Q39,2,1)</f>
        <v xml:space="preserve"> </v>
      </c>
      <c r="CK21" s="1306"/>
      <c r="CL21" s="1306"/>
      <c r="CM21" s="1306"/>
      <c r="CN21" s="1306"/>
      <c r="CO21" s="1306"/>
      <c r="CP21" s="1306" t="str">
        <f>MID(SUVAHAMUJ!Q39,3,1)</f>
        <v xml:space="preserve"> </v>
      </c>
      <c r="CQ21" s="1306"/>
      <c r="CR21" s="1306"/>
      <c r="CS21" s="1306"/>
      <c r="CT21" s="1306"/>
      <c r="CU21" s="1306" t="str">
        <f>MID(SUVAHAMUJ!Q39,4,1)</f>
        <v xml:space="preserve"> </v>
      </c>
      <c r="CV21" s="1306"/>
      <c r="CW21" s="1306"/>
      <c r="CX21" s="1306"/>
      <c r="CY21" s="1306"/>
      <c r="CZ21" s="1306"/>
      <c r="DA21" s="1306" t="str">
        <f>MID(SUVAHAMUJ!Q39,5,1)</f>
        <v xml:space="preserve"> </v>
      </c>
      <c r="DB21" s="1306"/>
      <c r="DC21" s="1306"/>
      <c r="DD21" s="1306"/>
      <c r="DE21" s="1306"/>
      <c r="DF21" s="1306" t="str">
        <f>MID(SUVAHAMUJ!Q39,6,1)</f>
        <v xml:space="preserve"> </v>
      </c>
      <c r="DG21" s="1306"/>
      <c r="DH21" s="1306"/>
      <c r="DI21" s="1306"/>
      <c r="DJ21" s="1306"/>
      <c r="DK21" s="1306"/>
      <c r="DL21" s="1306" t="str">
        <f>MID(SUVAHAMUJ!Q39,7,1)</f>
        <v xml:space="preserve"> </v>
      </c>
      <c r="DM21" s="1306"/>
      <c r="DN21" s="1306"/>
      <c r="DO21" s="1306"/>
      <c r="DP21" s="1306"/>
      <c r="DQ21" s="1306"/>
      <c r="DR21" s="1306" t="str">
        <f>MID(SUVAHAMUJ!Q39,8,1)</f>
        <v xml:space="preserve"> </v>
      </c>
      <c r="DS21" s="1306"/>
      <c r="DT21" s="1306"/>
      <c r="DU21" s="1306"/>
      <c r="DV21" s="1306"/>
      <c r="DW21" s="1333" t="str">
        <f>MID(SUVAHAMUJ!Q39,9,1)</f>
        <v xml:space="preserve"> </v>
      </c>
      <c r="DX21" s="1333"/>
      <c r="DY21" s="1333"/>
      <c r="DZ21" s="1333"/>
      <c r="EA21" s="1333"/>
      <c r="EB21" s="1333"/>
      <c r="EC21" s="1333" t="str">
        <f>MID(SUVAHAMUJ!Q39,10,1)</f>
        <v xml:space="preserve"> </v>
      </c>
      <c r="ED21" s="1333"/>
      <c r="EE21" s="1333"/>
      <c r="EF21" s="1333"/>
      <c r="EG21" s="1333"/>
      <c r="EH21" s="1306" t="str">
        <f>MID(SUVAHAMUJ!Q39,11,1)</f>
        <v>0</v>
      </c>
      <c r="EI21" s="1306"/>
      <c r="EJ21" s="1306"/>
      <c r="EK21" s="1306"/>
      <c r="EL21" s="1306"/>
      <c r="EM21" s="1316"/>
      <c r="EN21" s="354"/>
      <c r="EO21" s="355"/>
      <c r="EP21" s="1306" t="str">
        <f>MID(SUVAHAMUJ!R39,1,1)</f>
        <v xml:space="preserve"> </v>
      </c>
      <c r="EQ21" s="1306"/>
      <c r="ER21" s="1306"/>
      <c r="ES21" s="1306"/>
      <c r="ET21" s="1306"/>
      <c r="EU21" s="1306"/>
      <c r="EV21" s="1306" t="str">
        <f>MID(SUVAHAMUJ!R39,2,1)</f>
        <v xml:space="preserve"> </v>
      </c>
      <c r="EW21" s="1306"/>
      <c r="EX21" s="1306"/>
      <c r="EY21" s="1306"/>
      <c r="EZ21" s="1306"/>
      <c r="FA21" s="1306" t="str">
        <f>MID(SUVAHAMUJ!R39,3,1)</f>
        <v xml:space="preserve"> </v>
      </c>
      <c r="FB21" s="1306"/>
      <c r="FC21" s="1306"/>
      <c r="FD21" s="1306"/>
      <c r="FE21" s="1306"/>
      <c r="FF21" s="1306"/>
      <c r="FG21" s="1306" t="str">
        <f>MID(SUVAHAMUJ!R39,4,1)</f>
        <v xml:space="preserve"> </v>
      </c>
      <c r="FH21" s="1306"/>
      <c r="FI21" s="1306"/>
      <c r="FJ21" s="1306"/>
      <c r="FK21" s="1306"/>
      <c r="FL21" s="1307" t="str">
        <f>MID(SUVAHAMUJ!R39,5,1)</f>
        <v xml:space="preserve"> </v>
      </c>
      <c r="FM21" s="1307"/>
      <c r="FN21" s="1307"/>
      <c r="FO21" s="1307"/>
      <c r="FP21" s="1307"/>
      <c r="FQ21" s="1307"/>
      <c r="FR21" s="1307" t="str">
        <f>MID(SUVAHAMUJ!R39,6,1)</f>
        <v xml:space="preserve"> </v>
      </c>
      <c r="FS21" s="1307"/>
      <c r="FT21" s="1307"/>
      <c r="FU21" s="1307"/>
      <c r="FV21" s="1307"/>
      <c r="FW21" s="1331" t="str">
        <f>MID(SUVAHAMUJ!R39,7,1)</f>
        <v xml:space="preserve"> </v>
      </c>
      <c r="FX21" s="1331"/>
      <c r="FY21" s="1331"/>
      <c r="FZ21" s="1331"/>
      <c r="GA21" s="1331"/>
      <c r="GB21" s="1331"/>
      <c r="GC21" s="1331" t="str">
        <f>MID(SUVAHAMUJ!R39,8,1)</f>
        <v xml:space="preserve"> </v>
      </c>
      <c r="GD21" s="1331"/>
      <c r="GE21" s="1331"/>
      <c r="GF21" s="1331"/>
      <c r="GG21" s="1331"/>
      <c r="GH21" s="1331" t="str">
        <f>MID(SUVAHAMUJ!R39,9,1)</f>
        <v xml:space="preserve"> </v>
      </c>
      <c r="GI21" s="1331"/>
      <c r="GJ21" s="1331"/>
      <c r="GK21" s="1331"/>
      <c r="GL21" s="1331"/>
      <c r="GM21" s="1331"/>
      <c r="GN21" s="1331" t="str">
        <f>MID(SUVAHAMUJ!R39,10,1)</f>
        <v xml:space="preserve"> </v>
      </c>
      <c r="GO21" s="1331"/>
      <c r="GP21" s="1331"/>
      <c r="GQ21" s="1331"/>
      <c r="GR21" s="1331"/>
      <c r="GS21" s="1331" t="str">
        <f>MID(SUVAHAMUJ!R39,11,1)</f>
        <v>0</v>
      </c>
      <c r="GT21" s="1331"/>
      <c r="GU21" s="1331"/>
      <c r="GV21" s="1331"/>
      <c r="GW21" s="1332"/>
    </row>
    <row r="22" spans="1:205" ht="37.5" customHeight="1" x14ac:dyDescent="0.2">
      <c r="B22" s="1547" t="s">
        <v>2196</v>
      </c>
      <c r="C22" s="1548"/>
      <c r="D22" s="1548"/>
      <c r="E22" s="1548"/>
      <c r="F22" s="1548"/>
      <c r="G22" s="1548"/>
      <c r="H22" s="1548"/>
      <c r="I22" s="1548"/>
      <c r="J22" s="1548"/>
      <c r="K22" s="1549"/>
      <c r="L22" s="1437" t="s">
        <v>3211</v>
      </c>
      <c r="M22" s="1438"/>
      <c r="N22" s="1438"/>
      <c r="O22" s="1438"/>
      <c r="P22" s="1438"/>
      <c r="Q22" s="1438"/>
      <c r="R22" s="1438"/>
      <c r="S22" s="1438"/>
      <c r="T22" s="1438"/>
      <c r="U22" s="1438"/>
      <c r="V22" s="1438"/>
      <c r="W22" s="1438"/>
      <c r="X22" s="1438"/>
      <c r="Y22" s="1438"/>
      <c r="Z22" s="1438"/>
      <c r="AA22" s="1438"/>
      <c r="AB22" s="1438"/>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c r="BA22" s="1438"/>
      <c r="BB22" s="1438"/>
      <c r="BC22" s="1438"/>
      <c r="BD22" s="1438"/>
      <c r="BE22" s="1438"/>
      <c r="BF22" s="1438"/>
      <c r="BG22" s="1438"/>
      <c r="BH22" s="1438"/>
      <c r="BI22" s="1438"/>
      <c r="BJ22" s="1438"/>
      <c r="BK22" s="1438"/>
      <c r="BL22" s="1438"/>
      <c r="BM22" s="1438"/>
      <c r="BN22" s="1438"/>
      <c r="BO22" s="1438"/>
      <c r="BP22" s="1438"/>
      <c r="BQ22" s="1438"/>
      <c r="BR22" s="1438"/>
      <c r="BS22" s="1438"/>
      <c r="BT22" s="1438"/>
      <c r="BU22" s="1438"/>
      <c r="BV22" s="1438"/>
      <c r="BW22" s="1347" t="s">
        <v>276</v>
      </c>
      <c r="BX22" s="1348"/>
      <c r="BY22" s="1348"/>
      <c r="BZ22" s="1348"/>
      <c r="CA22" s="1348"/>
      <c r="CB22" s="1348"/>
      <c r="CC22" s="1348"/>
      <c r="CD22" s="1349"/>
      <c r="CE22" s="1306" t="str">
        <f>MID(SUVAHAMUJ!Q40,1,1)</f>
        <v xml:space="preserve"> </v>
      </c>
      <c r="CF22" s="1306"/>
      <c r="CG22" s="1306"/>
      <c r="CH22" s="1306"/>
      <c r="CI22" s="1306"/>
      <c r="CJ22" s="1306" t="str">
        <f>MID(SUVAHAMUJ!Q40,2,1)</f>
        <v xml:space="preserve"> </v>
      </c>
      <c r="CK22" s="1306"/>
      <c r="CL22" s="1306"/>
      <c r="CM22" s="1306"/>
      <c r="CN22" s="1306"/>
      <c r="CO22" s="1306"/>
      <c r="CP22" s="1306" t="str">
        <f>MID(SUVAHAMUJ!Q40,3,1)</f>
        <v xml:space="preserve"> </v>
      </c>
      <c r="CQ22" s="1306"/>
      <c r="CR22" s="1306"/>
      <c r="CS22" s="1306"/>
      <c r="CT22" s="1306"/>
      <c r="CU22" s="1306" t="str">
        <f>MID(SUVAHAMUJ!Q40,4,1)</f>
        <v xml:space="preserve"> </v>
      </c>
      <c r="CV22" s="1306"/>
      <c r="CW22" s="1306"/>
      <c r="CX22" s="1306"/>
      <c r="CY22" s="1306"/>
      <c r="CZ22" s="1306"/>
      <c r="DA22" s="1306" t="str">
        <f>MID(SUVAHAMUJ!Q40,5,1)</f>
        <v xml:space="preserve"> </v>
      </c>
      <c r="DB22" s="1306"/>
      <c r="DC22" s="1306"/>
      <c r="DD22" s="1306"/>
      <c r="DE22" s="1306"/>
      <c r="DF22" s="1306" t="str">
        <f>MID(SUVAHAMUJ!Q40,6,1)</f>
        <v xml:space="preserve"> </v>
      </c>
      <c r="DG22" s="1306"/>
      <c r="DH22" s="1306"/>
      <c r="DI22" s="1306"/>
      <c r="DJ22" s="1306"/>
      <c r="DK22" s="1306"/>
      <c r="DL22" s="1306" t="str">
        <f>MID(SUVAHAMUJ!Q40,7,1)</f>
        <v xml:space="preserve"> </v>
      </c>
      <c r="DM22" s="1306"/>
      <c r="DN22" s="1306"/>
      <c r="DO22" s="1306"/>
      <c r="DP22" s="1306"/>
      <c r="DQ22" s="1306"/>
      <c r="DR22" s="1306" t="str">
        <f>MID(SUVAHAMUJ!Q40,8,1)</f>
        <v xml:space="preserve"> </v>
      </c>
      <c r="DS22" s="1306"/>
      <c r="DT22" s="1306"/>
      <c r="DU22" s="1306"/>
      <c r="DV22" s="1306"/>
      <c r="DW22" s="1333" t="str">
        <f>MID(SUVAHAMUJ!Q40,9,1)</f>
        <v xml:space="preserve"> </v>
      </c>
      <c r="DX22" s="1333"/>
      <c r="DY22" s="1333"/>
      <c r="DZ22" s="1333"/>
      <c r="EA22" s="1333"/>
      <c r="EB22" s="1333"/>
      <c r="EC22" s="1333" t="str">
        <f>MID(SUVAHAMUJ!Q40,10,1)</f>
        <v xml:space="preserve"> </v>
      </c>
      <c r="ED22" s="1333"/>
      <c r="EE22" s="1333"/>
      <c r="EF22" s="1333"/>
      <c r="EG22" s="1333"/>
      <c r="EH22" s="1306" t="str">
        <f>MID(SUVAHAMUJ!Q40,11,1)</f>
        <v>0</v>
      </c>
      <c r="EI22" s="1306"/>
      <c r="EJ22" s="1306"/>
      <c r="EK22" s="1306"/>
      <c r="EL22" s="1306"/>
      <c r="EM22" s="1316"/>
      <c r="EN22" s="354"/>
      <c r="EO22" s="355"/>
      <c r="EP22" s="1306" t="str">
        <f>MID(SUVAHAMUJ!R40,1,1)</f>
        <v xml:space="preserve"> </v>
      </c>
      <c r="EQ22" s="1306"/>
      <c r="ER22" s="1306"/>
      <c r="ES22" s="1306"/>
      <c r="ET22" s="1306"/>
      <c r="EU22" s="1306"/>
      <c r="EV22" s="1306" t="str">
        <f>MID(SUVAHAMUJ!R40,2,1)</f>
        <v xml:space="preserve"> </v>
      </c>
      <c r="EW22" s="1306"/>
      <c r="EX22" s="1306"/>
      <c r="EY22" s="1306"/>
      <c r="EZ22" s="1306"/>
      <c r="FA22" s="1306" t="str">
        <f>MID(SUVAHAMUJ!R40,3,1)</f>
        <v xml:space="preserve"> </v>
      </c>
      <c r="FB22" s="1306"/>
      <c r="FC22" s="1306"/>
      <c r="FD22" s="1306"/>
      <c r="FE22" s="1306"/>
      <c r="FF22" s="1306"/>
      <c r="FG22" s="1306" t="str">
        <f>MID(SUVAHAMUJ!R40,4,1)</f>
        <v xml:space="preserve"> </v>
      </c>
      <c r="FH22" s="1306"/>
      <c r="FI22" s="1306"/>
      <c r="FJ22" s="1306"/>
      <c r="FK22" s="1306"/>
      <c r="FL22" s="1307" t="str">
        <f>MID(SUVAHAMUJ!R40,5,1)</f>
        <v xml:space="preserve"> </v>
      </c>
      <c r="FM22" s="1307"/>
      <c r="FN22" s="1307"/>
      <c r="FO22" s="1307"/>
      <c r="FP22" s="1307"/>
      <c r="FQ22" s="1307"/>
      <c r="FR22" s="1307" t="str">
        <f>MID(SUVAHAMUJ!R40,6,1)</f>
        <v xml:space="preserve"> </v>
      </c>
      <c r="FS22" s="1307"/>
      <c r="FT22" s="1307"/>
      <c r="FU22" s="1307"/>
      <c r="FV22" s="1307"/>
      <c r="FW22" s="1331" t="str">
        <f>MID(SUVAHAMUJ!R40,7,1)</f>
        <v xml:space="preserve"> </v>
      </c>
      <c r="FX22" s="1331"/>
      <c r="FY22" s="1331"/>
      <c r="FZ22" s="1331"/>
      <c r="GA22" s="1331"/>
      <c r="GB22" s="1331"/>
      <c r="GC22" s="1331" t="str">
        <f>MID(SUVAHAMUJ!R40,8,1)</f>
        <v xml:space="preserve"> </v>
      </c>
      <c r="GD22" s="1331"/>
      <c r="GE22" s="1331"/>
      <c r="GF22" s="1331"/>
      <c r="GG22" s="1331"/>
      <c r="GH22" s="1331" t="str">
        <f>MID(SUVAHAMUJ!R40,9,1)</f>
        <v xml:space="preserve"> </v>
      </c>
      <c r="GI22" s="1331"/>
      <c r="GJ22" s="1331"/>
      <c r="GK22" s="1331"/>
      <c r="GL22" s="1331"/>
      <c r="GM22" s="1331"/>
      <c r="GN22" s="1331" t="str">
        <f>MID(SUVAHAMUJ!R40,10,1)</f>
        <v xml:space="preserve"> </v>
      </c>
      <c r="GO22" s="1331"/>
      <c r="GP22" s="1331"/>
      <c r="GQ22" s="1331"/>
      <c r="GR22" s="1331"/>
      <c r="GS22" s="1331" t="str">
        <f>MID(SUVAHAMUJ!R40,11,1)</f>
        <v>0</v>
      </c>
      <c r="GT22" s="1331"/>
      <c r="GU22" s="1331"/>
      <c r="GV22" s="1331"/>
      <c r="GW22" s="1332"/>
    </row>
    <row r="23" spans="1:205" ht="24" customHeight="1" x14ac:dyDescent="0.2">
      <c r="B23" s="1547" t="s">
        <v>2235</v>
      </c>
      <c r="C23" s="1548"/>
      <c r="D23" s="1548"/>
      <c r="E23" s="1548"/>
      <c r="F23" s="1548"/>
      <c r="G23" s="1548"/>
      <c r="H23" s="1548"/>
      <c r="I23" s="1548"/>
      <c r="J23" s="1548"/>
      <c r="K23" s="1549"/>
      <c r="L23" s="1437" t="s">
        <v>3212</v>
      </c>
      <c r="M23" s="1438"/>
      <c r="N23" s="1438"/>
      <c r="O23" s="1438"/>
      <c r="P23" s="1438"/>
      <c r="Q23" s="1438"/>
      <c r="R23" s="1438"/>
      <c r="S23" s="1438"/>
      <c r="T23" s="1438"/>
      <c r="U23" s="1438"/>
      <c r="V23" s="1438"/>
      <c r="W23" s="1438"/>
      <c r="X23" s="1438"/>
      <c r="Y23" s="1438"/>
      <c r="Z23" s="1438"/>
      <c r="AA23" s="1438"/>
      <c r="AB23" s="1438"/>
      <c r="AC23" s="1438"/>
      <c r="AD23" s="1438"/>
      <c r="AE23" s="1438"/>
      <c r="AF23" s="1438"/>
      <c r="AG23" s="1438"/>
      <c r="AH23" s="1438"/>
      <c r="AI23" s="1438"/>
      <c r="AJ23" s="1438"/>
      <c r="AK23" s="1438"/>
      <c r="AL23" s="1438"/>
      <c r="AM23" s="1438"/>
      <c r="AN23" s="1438"/>
      <c r="AO23" s="1438"/>
      <c r="AP23" s="1438"/>
      <c r="AQ23" s="1438"/>
      <c r="AR23" s="1438"/>
      <c r="AS23" s="1438"/>
      <c r="AT23" s="1438"/>
      <c r="AU23" s="1438"/>
      <c r="AV23" s="1438"/>
      <c r="AW23" s="1438"/>
      <c r="AX23" s="1438"/>
      <c r="AY23" s="1438"/>
      <c r="AZ23" s="1438"/>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347" t="s">
        <v>1962</v>
      </c>
      <c r="BX23" s="1348"/>
      <c r="BY23" s="1348"/>
      <c r="BZ23" s="1348"/>
      <c r="CA23" s="1348"/>
      <c r="CB23" s="1348"/>
      <c r="CC23" s="1348"/>
      <c r="CD23" s="1349"/>
      <c r="CE23" s="1306" t="str">
        <f>MID(SUVAHAMUJ!Q41,1,1)</f>
        <v xml:space="preserve"> </v>
      </c>
      <c r="CF23" s="1306"/>
      <c r="CG23" s="1306"/>
      <c r="CH23" s="1306"/>
      <c r="CI23" s="1306"/>
      <c r="CJ23" s="1306" t="str">
        <f>MID(SUVAHAMUJ!Q41,2,1)</f>
        <v xml:space="preserve"> </v>
      </c>
      <c r="CK23" s="1306"/>
      <c r="CL23" s="1306"/>
      <c r="CM23" s="1306"/>
      <c r="CN23" s="1306"/>
      <c r="CO23" s="1306"/>
      <c r="CP23" s="1306" t="str">
        <f>MID(SUVAHAMUJ!Q41,3,1)</f>
        <v xml:space="preserve"> </v>
      </c>
      <c r="CQ23" s="1306"/>
      <c r="CR23" s="1306"/>
      <c r="CS23" s="1306"/>
      <c r="CT23" s="1306"/>
      <c r="CU23" s="1306" t="str">
        <f>MID(SUVAHAMUJ!Q41,4,1)</f>
        <v xml:space="preserve"> </v>
      </c>
      <c r="CV23" s="1306"/>
      <c r="CW23" s="1306"/>
      <c r="CX23" s="1306"/>
      <c r="CY23" s="1306"/>
      <c r="CZ23" s="1306"/>
      <c r="DA23" s="1306" t="str">
        <f>MID(SUVAHAMUJ!Q41,5,1)</f>
        <v xml:space="preserve"> </v>
      </c>
      <c r="DB23" s="1306"/>
      <c r="DC23" s="1306"/>
      <c r="DD23" s="1306"/>
      <c r="DE23" s="1306"/>
      <c r="DF23" s="1306" t="str">
        <f>MID(SUVAHAMUJ!Q41,6,1)</f>
        <v xml:space="preserve"> </v>
      </c>
      <c r="DG23" s="1306"/>
      <c r="DH23" s="1306"/>
      <c r="DI23" s="1306"/>
      <c r="DJ23" s="1306"/>
      <c r="DK23" s="1306"/>
      <c r="DL23" s="1306" t="str">
        <f>MID(SUVAHAMUJ!Q41,7,1)</f>
        <v xml:space="preserve"> </v>
      </c>
      <c r="DM23" s="1306"/>
      <c r="DN23" s="1306"/>
      <c r="DO23" s="1306"/>
      <c r="DP23" s="1306"/>
      <c r="DQ23" s="1306"/>
      <c r="DR23" s="1306" t="str">
        <f>MID(SUVAHAMUJ!Q41,8,1)</f>
        <v>8</v>
      </c>
      <c r="DS23" s="1306"/>
      <c r="DT23" s="1306"/>
      <c r="DU23" s="1306"/>
      <c r="DV23" s="1306"/>
      <c r="DW23" s="1333" t="str">
        <f>MID(SUVAHAMUJ!Q41,9,1)</f>
        <v>0</v>
      </c>
      <c r="DX23" s="1333"/>
      <c r="DY23" s="1333"/>
      <c r="DZ23" s="1333"/>
      <c r="EA23" s="1333"/>
      <c r="EB23" s="1333"/>
      <c r="EC23" s="1333" t="str">
        <f>MID(SUVAHAMUJ!Q41,10,1)</f>
        <v>0</v>
      </c>
      <c r="ED23" s="1333"/>
      <c r="EE23" s="1333"/>
      <c r="EF23" s="1333"/>
      <c r="EG23" s="1333"/>
      <c r="EH23" s="1306" t="str">
        <f>MID(SUVAHAMUJ!Q41,11,1)</f>
        <v>0</v>
      </c>
      <c r="EI23" s="1306"/>
      <c r="EJ23" s="1306"/>
      <c r="EK23" s="1306"/>
      <c r="EL23" s="1306"/>
      <c r="EM23" s="1316"/>
      <c r="EN23" s="354"/>
      <c r="EO23" s="355"/>
      <c r="EP23" s="1306" t="str">
        <f>MID(SUVAHAMUJ!R41,1,1)</f>
        <v xml:space="preserve"> </v>
      </c>
      <c r="EQ23" s="1306"/>
      <c r="ER23" s="1306"/>
      <c r="ES23" s="1306"/>
      <c r="ET23" s="1306"/>
      <c r="EU23" s="1306"/>
      <c r="EV23" s="1306" t="str">
        <f>MID(SUVAHAMUJ!R41,2,1)</f>
        <v xml:space="preserve"> </v>
      </c>
      <c r="EW23" s="1306"/>
      <c r="EX23" s="1306"/>
      <c r="EY23" s="1306"/>
      <c r="EZ23" s="1306"/>
      <c r="FA23" s="1306" t="str">
        <f>MID(SUVAHAMUJ!R41,3,1)</f>
        <v xml:space="preserve"> </v>
      </c>
      <c r="FB23" s="1306"/>
      <c r="FC23" s="1306"/>
      <c r="FD23" s="1306"/>
      <c r="FE23" s="1306"/>
      <c r="FF23" s="1306"/>
      <c r="FG23" s="1306" t="str">
        <f>MID(SUVAHAMUJ!R41,4,1)</f>
        <v xml:space="preserve"> </v>
      </c>
      <c r="FH23" s="1306"/>
      <c r="FI23" s="1306"/>
      <c r="FJ23" s="1306"/>
      <c r="FK23" s="1306"/>
      <c r="FL23" s="1307" t="str">
        <f>MID(SUVAHAMUJ!R41,5,1)</f>
        <v xml:space="preserve"> </v>
      </c>
      <c r="FM23" s="1307"/>
      <c r="FN23" s="1307"/>
      <c r="FO23" s="1307"/>
      <c r="FP23" s="1307"/>
      <c r="FQ23" s="1307"/>
      <c r="FR23" s="1307" t="str">
        <f>MID(SUVAHAMUJ!R41,6,1)</f>
        <v xml:space="preserve"> </v>
      </c>
      <c r="FS23" s="1307"/>
      <c r="FT23" s="1307"/>
      <c r="FU23" s="1307"/>
      <c r="FV23" s="1307"/>
      <c r="FW23" s="1331" t="str">
        <f>MID(SUVAHAMUJ!R41,7,1)</f>
        <v>1</v>
      </c>
      <c r="FX23" s="1331"/>
      <c r="FY23" s="1331"/>
      <c r="FZ23" s="1331"/>
      <c r="GA23" s="1331"/>
      <c r="GB23" s="1331"/>
      <c r="GC23" s="1331" t="str">
        <f>MID(SUVAHAMUJ!R41,8,1)</f>
        <v>4</v>
      </c>
      <c r="GD23" s="1331"/>
      <c r="GE23" s="1331"/>
      <c r="GF23" s="1331"/>
      <c r="GG23" s="1331"/>
      <c r="GH23" s="1331" t="str">
        <f>MID(SUVAHAMUJ!R41,9,1)</f>
        <v>0</v>
      </c>
      <c r="GI23" s="1331"/>
      <c r="GJ23" s="1331"/>
      <c r="GK23" s="1331"/>
      <c r="GL23" s="1331"/>
      <c r="GM23" s="1331"/>
      <c r="GN23" s="1331" t="str">
        <f>MID(SUVAHAMUJ!R41,10,1)</f>
        <v>0</v>
      </c>
      <c r="GO23" s="1331"/>
      <c r="GP23" s="1331"/>
      <c r="GQ23" s="1331"/>
      <c r="GR23" s="1331"/>
      <c r="GS23" s="1331" t="str">
        <f>MID(SUVAHAMUJ!R41,11,1)</f>
        <v>0</v>
      </c>
      <c r="GT23" s="1331"/>
      <c r="GU23" s="1331"/>
      <c r="GV23" s="1331"/>
      <c r="GW23" s="1332"/>
    </row>
    <row r="24" spans="1:205" ht="25.5" customHeight="1" x14ac:dyDescent="0.2">
      <c r="B24" s="1553" t="s">
        <v>2238</v>
      </c>
      <c r="C24" s="1554"/>
      <c r="D24" s="1554"/>
      <c r="E24" s="1554"/>
      <c r="F24" s="1554"/>
      <c r="G24" s="1554"/>
      <c r="H24" s="1554"/>
      <c r="I24" s="1554"/>
      <c r="J24" s="1554"/>
      <c r="K24" s="1555"/>
      <c r="L24" s="1435" t="s">
        <v>3213</v>
      </c>
      <c r="M24" s="1436"/>
      <c r="N24" s="1436"/>
      <c r="O24" s="1436"/>
      <c r="P24" s="1436"/>
      <c r="Q24" s="1436"/>
      <c r="R24" s="1436"/>
      <c r="S24" s="1436"/>
      <c r="T24" s="1436"/>
      <c r="U24" s="1436"/>
      <c r="V24" s="1436"/>
      <c r="W24" s="1436"/>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6"/>
      <c r="BH24" s="1436"/>
      <c r="BI24" s="1436"/>
      <c r="BJ24" s="1436"/>
      <c r="BK24" s="1436"/>
      <c r="BL24" s="1436"/>
      <c r="BM24" s="1436"/>
      <c r="BN24" s="1436"/>
      <c r="BO24" s="1436"/>
      <c r="BP24" s="1436"/>
      <c r="BQ24" s="1436"/>
      <c r="BR24" s="1436"/>
      <c r="BS24" s="1436"/>
      <c r="BT24" s="1436"/>
      <c r="BU24" s="1436"/>
      <c r="BV24" s="1436"/>
      <c r="BW24" s="1355" t="s">
        <v>285</v>
      </c>
      <c r="BX24" s="1356"/>
      <c r="BY24" s="1356"/>
      <c r="BZ24" s="1356"/>
      <c r="CA24" s="1356"/>
      <c r="CB24" s="1356"/>
      <c r="CC24" s="1356"/>
      <c r="CD24" s="1357"/>
      <c r="CE24" s="1306" t="str">
        <f>MID(SUVAHAMUJ!Q42,1,1)</f>
        <v xml:space="preserve"> </v>
      </c>
      <c r="CF24" s="1306"/>
      <c r="CG24" s="1306"/>
      <c r="CH24" s="1306"/>
      <c r="CI24" s="1306"/>
      <c r="CJ24" s="1306" t="str">
        <f>MID(SUVAHAMUJ!Q42,2,1)</f>
        <v xml:space="preserve"> </v>
      </c>
      <c r="CK24" s="1306"/>
      <c r="CL24" s="1306"/>
      <c r="CM24" s="1306"/>
      <c r="CN24" s="1306"/>
      <c r="CO24" s="1306"/>
      <c r="CP24" s="1306" t="str">
        <f>MID(SUVAHAMUJ!Q42,3,1)</f>
        <v xml:space="preserve"> </v>
      </c>
      <c r="CQ24" s="1306"/>
      <c r="CR24" s="1306"/>
      <c r="CS24" s="1306"/>
      <c r="CT24" s="1306"/>
      <c r="CU24" s="1306" t="str">
        <f>MID(SUVAHAMUJ!Q42,4,1)</f>
        <v xml:space="preserve"> </v>
      </c>
      <c r="CV24" s="1306"/>
      <c r="CW24" s="1306"/>
      <c r="CX24" s="1306"/>
      <c r="CY24" s="1306"/>
      <c r="CZ24" s="1306"/>
      <c r="DA24" s="1306" t="str">
        <f>MID(SUVAHAMUJ!Q42,5,1)</f>
        <v xml:space="preserve"> </v>
      </c>
      <c r="DB24" s="1306"/>
      <c r="DC24" s="1306"/>
      <c r="DD24" s="1306"/>
      <c r="DE24" s="1306"/>
      <c r="DF24" s="1306" t="str">
        <f>MID(SUVAHAMUJ!Q42,6,1)</f>
        <v xml:space="preserve"> </v>
      </c>
      <c r="DG24" s="1306"/>
      <c r="DH24" s="1306"/>
      <c r="DI24" s="1306"/>
      <c r="DJ24" s="1306"/>
      <c r="DK24" s="1306"/>
      <c r="DL24" s="1306" t="str">
        <f>MID(SUVAHAMUJ!Q42,7,1)</f>
        <v xml:space="preserve"> </v>
      </c>
      <c r="DM24" s="1306"/>
      <c r="DN24" s="1306"/>
      <c r="DO24" s="1306"/>
      <c r="DP24" s="1306"/>
      <c r="DQ24" s="1306"/>
      <c r="DR24" s="1306" t="str">
        <f>MID(SUVAHAMUJ!Q42,8,1)</f>
        <v>8</v>
      </c>
      <c r="DS24" s="1306"/>
      <c r="DT24" s="1306"/>
      <c r="DU24" s="1306"/>
      <c r="DV24" s="1306"/>
      <c r="DW24" s="1333" t="str">
        <f>MID(SUVAHAMUJ!Q42,9,1)</f>
        <v>0</v>
      </c>
      <c r="DX24" s="1333"/>
      <c r="DY24" s="1333"/>
      <c r="DZ24" s="1333"/>
      <c r="EA24" s="1333"/>
      <c r="EB24" s="1333"/>
      <c r="EC24" s="1333" t="str">
        <f>MID(SUVAHAMUJ!Q42,10,1)</f>
        <v>0</v>
      </c>
      <c r="ED24" s="1333"/>
      <c r="EE24" s="1333"/>
      <c r="EF24" s="1333"/>
      <c r="EG24" s="1333"/>
      <c r="EH24" s="1306" t="str">
        <f>MID(SUVAHAMUJ!Q42,11,1)</f>
        <v>0</v>
      </c>
      <c r="EI24" s="1306"/>
      <c r="EJ24" s="1306"/>
      <c r="EK24" s="1306"/>
      <c r="EL24" s="1306"/>
      <c r="EM24" s="1316"/>
      <c r="EN24" s="354"/>
      <c r="EO24" s="355"/>
      <c r="EP24" s="1306" t="str">
        <f>MID(SUVAHAMUJ!R42,1,1)</f>
        <v xml:space="preserve"> </v>
      </c>
      <c r="EQ24" s="1306"/>
      <c r="ER24" s="1306"/>
      <c r="ES24" s="1306"/>
      <c r="ET24" s="1306"/>
      <c r="EU24" s="1306"/>
      <c r="EV24" s="1306" t="str">
        <f>MID(SUVAHAMUJ!R42,2,1)</f>
        <v xml:space="preserve"> </v>
      </c>
      <c r="EW24" s="1306"/>
      <c r="EX24" s="1306"/>
      <c r="EY24" s="1306"/>
      <c r="EZ24" s="1306"/>
      <c r="FA24" s="1306" t="str">
        <f>MID(SUVAHAMUJ!R42,3,1)</f>
        <v xml:space="preserve"> </v>
      </c>
      <c r="FB24" s="1306"/>
      <c r="FC24" s="1306"/>
      <c r="FD24" s="1306"/>
      <c r="FE24" s="1306"/>
      <c r="FF24" s="1306"/>
      <c r="FG24" s="1306" t="str">
        <f>MID(SUVAHAMUJ!R42,4,1)</f>
        <v xml:space="preserve"> </v>
      </c>
      <c r="FH24" s="1306"/>
      <c r="FI24" s="1306"/>
      <c r="FJ24" s="1306"/>
      <c r="FK24" s="1306"/>
      <c r="FL24" s="1307" t="str">
        <f>MID(SUVAHAMUJ!R42,5,1)</f>
        <v xml:space="preserve"> </v>
      </c>
      <c r="FM24" s="1307"/>
      <c r="FN24" s="1307"/>
      <c r="FO24" s="1307"/>
      <c r="FP24" s="1307"/>
      <c r="FQ24" s="1307"/>
      <c r="FR24" s="1307" t="str">
        <f>MID(SUVAHAMUJ!R42,6,1)</f>
        <v xml:space="preserve"> </v>
      </c>
      <c r="FS24" s="1307"/>
      <c r="FT24" s="1307"/>
      <c r="FU24" s="1307"/>
      <c r="FV24" s="1307"/>
      <c r="FW24" s="1331" t="str">
        <f>MID(SUVAHAMUJ!R42,7,1)</f>
        <v>1</v>
      </c>
      <c r="FX24" s="1331"/>
      <c r="FY24" s="1331"/>
      <c r="FZ24" s="1331"/>
      <c r="GA24" s="1331"/>
      <c r="GB24" s="1331"/>
      <c r="GC24" s="1331" t="str">
        <f>MID(SUVAHAMUJ!R42,8,1)</f>
        <v>4</v>
      </c>
      <c r="GD24" s="1331"/>
      <c r="GE24" s="1331"/>
      <c r="GF24" s="1331"/>
      <c r="GG24" s="1331"/>
      <c r="GH24" s="1331" t="str">
        <f>MID(SUVAHAMUJ!R42,9,1)</f>
        <v>0</v>
      </c>
      <c r="GI24" s="1331"/>
      <c r="GJ24" s="1331"/>
      <c r="GK24" s="1331"/>
      <c r="GL24" s="1331"/>
      <c r="GM24" s="1331"/>
      <c r="GN24" s="1331" t="str">
        <f>MID(SUVAHAMUJ!R42,10,1)</f>
        <v>0</v>
      </c>
      <c r="GO24" s="1331"/>
      <c r="GP24" s="1331"/>
      <c r="GQ24" s="1331"/>
      <c r="GR24" s="1331"/>
      <c r="GS24" s="1331" t="str">
        <f>MID(SUVAHAMUJ!R42,11,1)</f>
        <v>0</v>
      </c>
      <c r="GT24" s="1331"/>
      <c r="GU24" s="1331"/>
      <c r="GV24" s="1331"/>
      <c r="GW24" s="1332"/>
    </row>
    <row r="25" spans="1:205" ht="25.5" customHeight="1" x14ac:dyDescent="0.2">
      <c r="B25" s="1462" t="s">
        <v>2080</v>
      </c>
      <c r="C25" s="1463"/>
      <c r="D25" s="1463"/>
      <c r="E25" s="1463"/>
      <c r="F25" s="1463"/>
      <c r="G25" s="1463"/>
      <c r="H25" s="1463"/>
      <c r="I25" s="1463"/>
      <c r="J25" s="1463"/>
      <c r="K25" s="1464"/>
      <c r="L25" s="1435" t="s">
        <v>3214</v>
      </c>
      <c r="M25" s="1436"/>
      <c r="N25" s="1436"/>
      <c r="O25" s="1436"/>
      <c r="P25" s="1436"/>
      <c r="Q25" s="1436"/>
      <c r="R25" s="1436"/>
      <c r="S25" s="1436"/>
      <c r="T25" s="1436"/>
      <c r="U25" s="1436"/>
      <c r="V25" s="1436"/>
      <c r="W25" s="1436"/>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436"/>
      <c r="AS25" s="1436"/>
      <c r="AT25" s="1436"/>
      <c r="AU25" s="1436"/>
      <c r="AV25" s="1436"/>
      <c r="AW25" s="1436"/>
      <c r="AX25" s="1436"/>
      <c r="AY25" s="1436"/>
      <c r="AZ25" s="1436"/>
      <c r="BA25" s="1436"/>
      <c r="BB25" s="1436"/>
      <c r="BC25" s="1436"/>
      <c r="BD25" s="1436"/>
      <c r="BE25" s="1436"/>
      <c r="BF25" s="1436"/>
      <c r="BG25" s="1436"/>
      <c r="BH25" s="1436"/>
      <c r="BI25" s="1436"/>
      <c r="BJ25" s="1436"/>
      <c r="BK25" s="1436"/>
      <c r="BL25" s="1436"/>
      <c r="BM25" s="1436"/>
      <c r="BN25" s="1436"/>
      <c r="BO25" s="1436"/>
      <c r="BP25" s="1436"/>
      <c r="BQ25" s="1436"/>
      <c r="BR25" s="1436"/>
      <c r="BS25" s="1436"/>
      <c r="BT25" s="1436"/>
      <c r="BU25" s="1436"/>
      <c r="BV25" s="1436"/>
      <c r="BW25" s="1355" t="s">
        <v>919</v>
      </c>
      <c r="BX25" s="1356"/>
      <c r="BY25" s="1356"/>
      <c r="BZ25" s="1356"/>
      <c r="CA25" s="1356"/>
      <c r="CB25" s="1356"/>
      <c r="CC25" s="1356"/>
      <c r="CD25" s="1357"/>
      <c r="CE25" s="1306" t="str">
        <f>MID(SUVAHAMUJ!Q43,1,1)</f>
        <v xml:space="preserve"> </v>
      </c>
      <c r="CF25" s="1306"/>
      <c r="CG25" s="1306"/>
      <c r="CH25" s="1306"/>
      <c r="CI25" s="1306"/>
      <c r="CJ25" s="1306" t="str">
        <f>MID(SUVAHAMUJ!Q43,2,1)</f>
        <v xml:space="preserve"> </v>
      </c>
      <c r="CK25" s="1306"/>
      <c r="CL25" s="1306"/>
      <c r="CM25" s="1306"/>
      <c r="CN25" s="1306"/>
      <c r="CO25" s="1306"/>
      <c r="CP25" s="1306" t="str">
        <f>MID(SUVAHAMUJ!Q43,3,1)</f>
        <v xml:space="preserve"> </v>
      </c>
      <c r="CQ25" s="1306"/>
      <c r="CR25" s="1306"/>
      <c r="CS25" s="1306"/>
      <c r="CT25" s="1306"/>
      <c r="CU25" s="1306" t="str">
        <f>MID(SUVAHAMUJ!Q43,4,1)</f>
        <v xml:space="preserve"> </v>
      </c>
      <c r="CV25" s="1306"/>
      <c r="CW25" s="1306"/>
      <c r="CX25" s="1306"/>
      <c r="CY25" s="1306"/>
      <c r="CZ25" s="1306"/>
      <c r="DA25" s="1306" t="str">
        <f>MID(SUVAHAMUJ!Q43,5,1)</f>
        <v xml:space="preserve"> </v>
      </c>
      <c r="DB25" s="1306"/>
      <c r="DC25" s="1306"/>
      <c r="DD25" s="1306"/>
      <c r="DE25" s="1306"/>
      <c r="DF25" s="1306" t="str">
        <f>MID(SUVAHAMUJ!Q43,6,1)</f>
        <v xml:space="preserve"> </v>
      </c>
      <c r="DG25" s="1306"/>
      <c r="DH25" s="1306"/>
      <c r="DI25" s="1306"/>
      <c r="DJ25" s="1306"/>
      <c r="DK25" s="1306"/>
      <c r="DL25" s="1306" t="str">
        <f>MID(SUVAHAMUJ!Q43,7,1)</f>
        <v xml:space="preserve"> </v>
      </c>
      <c r="DM25" s="1306"/>
      <c r="DN25" s="1306"/>
      <c r="DO25" s="1306"/>
      <c r="DP25" s="1306"/>
      <c r="DQ25" s="1306"/>
      <c r="DR25" s="1306" t="str">
        <f>MID(SUVAHAMUJ!Q43,8,1)</f>
        <v xml:space="preserve"> </v>
      </c>
      <c r="DS25" s="1306"/>
      <c r="DT25" s="1306"/>
      <c r="DU25" s="1306"/>
      <c r="DV25" s="1306"/>
      <c r="DW25" s="1333" t="str">
        <f>MID(SUVAHAMUJ!Q43,9,1)</f>
        <v xml:space="preserve"> </v>
      </c>
      <c r="DX25" s="1333"/>
      <c r="DY25" s="1333"/>
      <c r="DZ25" s="1333"/>
      <c r="EA25" s="1333"/>
      <c r="EB25" s="1333"/>
      <c r="EC25" s="1333" t="str">
        <f>MID(SUVAHAMUJ!Q43,10,1)</f>
        <v xml:space="preserve"> </v>
      </c>
      <c r="ED25" s="1333"/>
      <c r="EE25" s="1333"/>
      <c r="EF25" s="1333"/>
      <c r="EG25" s="1333"/>
      <c r="EH25" s="1306" t="str">
        <f>MID(SUVAHAMUJ!Q43,11,1)</f>
        <v>0</v>
      </c>
      <c r="EI25" s="1306"/>
      <c r="EJ25" s="1306"/>
      <c r="EK25" s="1306"/>
      <c r="EL25" s="1306"/>
      <c r="EM25" s="1316"/>
      <c r="EN25" s="354"/>
      <c r="EO25" s="355"/>
      <c r="EP25" s="1306" t="str">
        <f>MID(SUVAHAMUJ!R43,1,1)</f>
        <v xml:space="preserve"> </v>
      </c>
      <c r="EQ25" s="1306"/>
      <c r="ER25" s="1306"/>
      <c r="ES25" s="1306"/>
      <c r="ET25" s="1306"/>
      <c r="EU25" s="1306"/>
      <c r="EV25" s="1306" t="str">
        <f>MID(SUVAHAMUJ!R43,2,1)</f>
        <v xml:space="preserve"> </v>
      </c>
      <c r="EW25" s="1306"/>
      <c r="EX25" s="1306"/>
      <c r="EY25" s="1306"/>
      <c r="EZ25" s="1306"/>
      <c r="FA25" s="1306" t="str">
        <f>MID(SUVAHAMUJ!R43,3,1)</f>
        <v xml:space="preserve"> </v>
      </c>
      <c r="FB25" s="1306"/>
      <c r="FC25" s="1306"/>
      <c r="FD25" s="1306"/>
      <c r="FE25" s="1306"/>
      <c r="FF25" s="1306"/>
      <c r="FG25" s="1306" t="str">
        <f>MID(SUVAHAMUJ!R43,4,1)</f>
        <v xml:space="preserve"> </v>
      </c>
      <c r="FH25" s="1306"/>
      <c r="FI25" s="1306"/>
      <c r="FJ25" s="1306"/>
      <c r="FK25" s="1306"/>
      <c r="FL25" s="1307" t="str">
        <f>MID(SUVAHAMUJ!R43,5,1)</f>
        <v xml:space="preserve"> </v>
      </c>
      <c r="FM25" s="1307"/>
      <c r="FN25" s="1307"/>
      <c r="FO25" s="1307"/>
      <c r="FP25" s="1307"/>
      <c r="FQ25" s="1307"/>
      <c r="FR25" s="1307" t="str">
        <f>MID(SUVAHAMUJ!R43,6,1)</f>
        <v xml:space="preserve"> </v>
      </c>
      <c r="FS25" s="1307"/>
      <c r="FT25" s="1307"/>
      <c r="FU25" s="1307"/>
      <c r="FV25" s="1307"/>
      <c r="FW25" s="1331" t="str">
        <f>MID(SUVAHAMUJ!R43,7,1)</f>
        <v xml:space="preserve"> </v>
      </c>
      <c r="FX25" s="1331"/>
      <c r="FY25" s="1331"/>
      <c r="FZ25" s="1331"/>
      <c r="GA25" s="1331"/>
      <c r="GB25" s="1331"/>
      <c r="GC25" s="1331" t="str">
        <f>MID(SUVAHAMUJ!R43,8,1)</f>
        <v xml:space="preserve"> </v>
      </c>
      <c r="GD25" s="1331"/>
      <c r="GE25" s="1331"/>
      <c r="GF25" s="1331"/>
      <c r="GG25" s="1331"/>
      <c r="GH25" s="1331" t="str">
        <f>MID(SUVAHAMUJ!R43,9,1)</f>
        <v xml:space="preserve"> </v>
      </c>
      <c r="GI25" s="1331"/>
      <c r="GJ25" s="1331"/>
      <c r="GK25" s="1331"/>
      <c r="GL25" s="1331"/>
      <c r="GM25" s="1331"/>
      <c r="GN25" s="1331" t="str">
        <f>MID(SUVAHAMUJ!R43,10,1)</f>
        <v xml:space="preserve"> </v>
      </c>
      <c r="GO25" s="1331"/>
      <c r="GP25" s="1331"/>
      <c r="GQ25" s="1331"/>
      <c r="GR25" s="1331"/>
      <c r="GS25" s="1331" t="str">
        <f>MID(SUVAHAMUJ!R43,11,1)</f>
        <v>0</v>
      </c>
      <c r="GT25" s="1331"/>
      <c r="GU25" s="1331"/>
      <c r="GV25" s="1331"/>
      <c r="GW25" s="1332"/>
    </row>
    <row r="26" spans="1:205" ht="24" customHeight="1" x14ac:dyDescent="0.2">
      <c r="A26" s="134"/>
      <c r="B26" s="1462" t="s">
        <v>2083</v>
      </c>
      <c r="C26" s="1463"/>
      <c r="D26" s="1463"/>
      <c r="E26" s="1463"/>
      <c r="F26" s="1463"/>
      <c r="G26" s="1463"/>
      <c r="H26" s="1463"/>
      <c r="I26" s="1463"/>
      <c r="J26" s="1463"/>
      <c r="K26" s="1464"/>
      <c r="L26" s="1435" t="s">
        <v>3215</v>
      </c>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436"/>
      <c r="AS26" s="1436"/>
      <c r="AT26" s="1436"/>
      <c r="AU26" s="1436"/>
      <c r="AV26" s="1436"/>
      <c r="AW26" s="1436"/>
      <c r="AX26" s="1436"/>
      <c r="AY26" s="1436"/>
      <c r="AZ26" s="1436"/>
      <c r="BA26" s="1436"/>
      <c r="BB26" s="1436"/>
      <c r="BC26" s="1436"/>
      <c r="BD26" s="1436"/>
      <c r="BE26" s="1436"/>
      <c r="BF26" s="1436"/>
      <c r="BG26" s="1436"/>
      <c r="BH26" s="1436"/>
      <c r="BI26" s="1436"/>
      <c r="BJ26" s="1436"/>
      <c r="BK26" s="1436"/>
      <c r="BL26" s="1436"/>
      <c r="BM26" s="1436"/>
      <c r="BN26" s="1436"/>
      <c r="BO26" s="1436"/>
      <c r="BP26" s="1436"/>
      <c r="BQ26" s="1436"/>
      <c r="BR26" s="1436"/>
      <c r="BS26" s="1436"/>
      <c r="BT26" s="1436"/>
      <c r="BU26" s="1436"/>
      <c r="BV26" s="1436"/>
      <c r="BW26" s="1355" t="s">
        <v>921</v>
      </c>
      <c r="BX26" s="1356"/>
      <c r="BY26" s="1356"/>
      <c r="BZ26" s="1356"/>
      <c r="CA26" s="1356"/>
      <c r="CB26" s="1356"/>
      <c r="CC26" s="1356"/>
      <c r="CD26" s="1357"/>
      <c r="CE26" s="1306" t="str">
        <f>MID(SUVAHAMUJ!Q44,1,1)</f>
        <v xml:space="preserve"> </v>
      </c>
      <c r="CF26" s="1306"/>
      <c r="CG26" s="1306"/>
      <c r="CH26" s="1306"/>
      <c r="CI26" s="1306"/>
      <c r="CJ26" s="1306" t="str">
        <f>MID(SUVAHAMUJ!Q44,2,1)</f>
        <v xml:space="preserve"> </v>
      </c>
      <c r="CK26" s="1306"/>
      <c r="CL26" s="1306"/>
      <c r="CM26" s="1306"/>
      <c r="CN26" s="1306"/>
      <c r="CO26" s="1306"/>
      <c r="CP26" s="1306" t="str">
        <f>MID(SUVAHAMUJ!Q44,3,1)</f>
        <v xml:space="preserve"> </v>
      </c>
      <c r="CQ26" s="1306"/>
      <c r="CR26" s="1306"/>
      <c r="CS26" s="1306"/>
      <c r="CT26" s="1306"/>
      <c r="CU26" s="1306" t="str">
        <f>MID(SUVAHAMUJ!Q44,4,1)</f>
        <v xml:space="preserve"> </v>
      </c>
      <c r="CV26" s="1306"/>
      <c r="CW26" s="1306"/>
      <c r="CX26" s="1306"/>
      <c r="CY26" s="1306"/>
      <c r="CZ26" s="1306"/>
      <c r="DA26" s="1306" t="str">
        <f>MID(SUVAHAMUJ!Q44,5,1)</f>
        <v xml:space="preserve"> </v>
      </c>
      <c r="DB26" s="1306"/>
      <c r="DC26" s="1306"/>
      <c r="DD26" s="1306"/>
      <c r="DE26" s="1306"/>
      <c r="DF26" s="1306" t="str">
        <f>MID(SUVAHAMUJ!Q44,6,1)</f>
        <v xml:space="preserve"> </v>
      </c>
      <c r="DG26" s="1306"/>
      <c r="DH26" s="1306"/>
      <c r="DI26" s="1306"/>
      <c r="DJ26" s="1306"/>
      <c r="DK26" s="1306"/>
      <c r="DL26" s="1306" t="str">
        <f>MID(SUVAHAMUJ!Q44,7,1)</f>
        <v xml:space="preserve"> </v>
      </c>
      <c r="DM26" s="1306"/>
      <c r="DN26" s="1306"/>
      <c r="DO26" s="1306"/>
      <c r="DP26" s="1306"/>
      <c r="DQ26" s="1306"/>
      <c r="DR26" s="1306" t="str">
        <f>MID(SUVAHAMUJ!Q44,8,1)</f>
        <v xml:space="preserve"> </v>
      </c>
      <c r="DS26" s="1306"/>
      <c r="DT26" s="1306"/>
      <c r="DU26" s="1306"/>
      <c r="DV26" s="1306"/>
      <c r="DW26" s="1333" t="str">
        <f>MID(SUVAHAMUJ!Q44,9,1)</f>
        <v xml:space="preserve"> </v>
      </c>
      <c r="DX26" s="1333"/>
      <c r="DY26" s="1333"/>
      <c r="DZ26" s="1333"/>
      <c r="EA26" s="1333"/>
      <c r="EB26" s="1333"/>
      <c r="EC26" s="1333" t="str">
        <f>MID(SUVAHAMUJ!Q44,10,1)</f>
        <v xml:space="preserve"> </v>
      </c>
      <c r="ED26" s="1333"/>
      <c r="EE26" s="1333"/>
      <c r="EF26" s="1333"/>
      <c r="EG26" s="1333"/>
      <c r="EH26" s="1306" t="str">
        <f>MID(SUVAHAMUJ!Q44,11,1)</f>
        <v>0</v>
      </c>
      <c r="EI26" s="1306"/>
      <c r="EJ26" s="1306"/>
      <c r="EK26" s="1306"/>
      <c r="EL26" s="1306"/>
      <c r="EM26" s="1316"/>
      <c r="EN26" s="354"/>
      <c r="EO26" s="355"/>
      <c r="EP26" s="1306" t="str">
        <f>MID(SUVAHAMUJ!R44,1,1)</f>
        <v xml:space="preserve"> </v>
      </c>
      <c r="EQ26" s="1306"/>
      <c r="ER26" s="1306"/>
      <c r="ES26" s="1306"/>
      <c r="ET26" s="1306"/>
      <c r="EU26" s="1306"/>
      <c r="EV26" s="1306" t="str">
        <f>MID(SUVAHAMUJ!R44,2,1)</f>
        <v xml:space="preserve"> </v>
      </c>
      <c r="EW26" s="1306"/>
      <c r="EX26" s="1306"/>
      <c r="EY26" s="1306"/>
      <c r="EZ26" s="1306"/>
      <c r="FA26" s="1306" t="str">
        <f>MID(SUVAHAMUJ!R44,3,1)</f>
        <v xml:space="preserve"> </v>
      </c>
      <c r="FB26" s="1306"/>
      <c r="FC26" s="1306"/>
      <c r="FD26" s="1306"/>
      <c r="FE26" s="1306"/>
      <c r="FF26" s="1306"/>
      <c r="FG26" s="1306" t="str">
        <f>MID(SUVAHAMUJ!R44,4,1)</f>
        <v xml:space="preserve"> </v>
      </c>
      <c r="FH26" s="1306"/>
      <c r="FI26" s="1306"/>
      <c r="FJ26" s="1306"/>
      <c r="FK26" s="1306"/>
      <c r="FL26" s="1307" t="str">
        <f>MID(SUVAHAMUJ!R44,5,1)</f>
        <v xml:space="preserve"> </v>
      </c>
      <c r="FM26" s="1307"/>
      <c r="FN26" s="1307"/>
      <c r="FO26" s="1307"/>
      <c r="FP26" s="1307"/>
      <c r="FQ26" s="1307"/>
      <c r="FR26" s="1307" t="str">
        <f>MID(SUVAHAMUJ!R44,6,1)</f>
        <v xml:space="preserve"> </v>
      </c>
      <c r="FS26" s="1307"/>
      <c r="FT26" s="1307"/>
      <c r="FU26" s="1307"/>
      <c r="FV26" s="1307"/>
      <c r="FW26" s="1331" t="str">
        <f>MID(SUVAHAMUJ!R44,7,1)</f>
        <v xml:space="preserve"> </v>
      </c>
      <c r="FX26" s="1331"/>
      <c r="FY26" s="1331"/>
      <c r="FZ26" s="1331"/>
      <c r="GA26" s="1331"/>
      <c r="GB26" s="1331"/>
      <c r="GC26" s="1331" t="str">
        <f>MID(SUVAHAMUJ!R44,8,1)</f>
        <v xml:space="preserve"> </v>
      </c>
      <c r="GD26" s="1331"/>
      <c r="GE26" s="1331"/>
      <c r="GF26" s="1331"/>
      <c r="GG26" s="1331"/>
      <c r="GH26" s="1331" t="str">
        <f>MID(SUVAHAMUJ!R44,9,1)</f>
        <v xml:space="preserve"> </v>
      </c>
      <c r="GI26" s="1331"/>
      <c r="GJ26" s="1331"/>
      <c r="GK26" s="1331"/>
      <c r="GL26" s="1331"/>
      <c r="GM26" s="1331"/>
      <c r="GN26" s="1331" t="str">
        <f>MID(SUVAHAMUJ!R44,10,1)</f>
        <v xml:space="preserve"> </v>
      </c>
      <c r="GO26" s="1331"/>
      <c r="GP26" s="1331"/>
      <c r="GQ26" s="1331"/>
      <c r="GR26" s="1331"/>
      <c r="GS26" s="1331" t="str">
        <f>MID(SUVAHAMUJ!R44,11,1)</f>
        <v>0</v>
      </c>
      <c r="GT26" s="1331"/>
      <c r="GU26" s="1331"/>
      <c r="GV26" s="1331"/>
      <c r="GW26" s="1332"/>
    </row>
    <row r="27" spans="1:205" ht="30.75" customHeight="1" x14ac:dyDescent="0.2">
      <c r="B27" s="1462" t="s">
        <v>2086</v>
      </c>
      <c r="C27" s="1463"/>
      <c r="D27" s="1463"/>
      <c r="E27" s="1463"/>
      <c r="F27" s="1463"/>
      <c r="G27" s="1463"/>
      <c r="H27" s="1463"/>
      <c r="I27" s="1463"/>
      <c r="J27" s="1463"/>
      <c r="K27" s="1464"/>
      <c r="L27" s="1435" t="s">
        <v>3216</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355" t="s">
        <v>1961</v>
      </c>
      <c r="BX27" s="1356"/>
      <c r="BY27" s="1356"/>
      <c r="BZ27" s="1356"/>
      <c r="CA27" s="1356"/>
      <c r="CB27" s="1356"/>
      <c r="CC27" s="1356"/>
      <c r="CD27" s="1357"/>
      <c r="CE27" s="1306" t="str">
        <f>MID(SUVAHAMUJ!Q45,1,1)</f>
        <v xml:space="preserve"> </v>
      </c>
      <c r="CF27" s="1306"/>
      <c r="CG27" s="1306"/>
      <c r="CH27" s="1306"/>
      <c r="CI27" s="1306"/>
      <c r="CJ27" s="1306" t="str">
        <f>MID(SUVAHAMUJ!Q45,2,1)</f>
        <v xml:space="preserve"> </v>
      </c>
      <c r="CK27" s="1306"/>
      <c r="CL27" s="1306"/>
      <c r="CM27" s="1306"/>
      <c r="CN27" s="1306"/>
      <c r="CO27" s="1306"/>
      <c r="CP27" s="1306" t="str">
        <f>MID(SUVAHAMUJ!Q45,3,1)</f>
        <v xml:space="preserve"> </v>
      </c>
      <c r="CQ27" s="1306"/>
      <c r="CR27" s="1306"/>
      <c r="CS27" s="1306"/>
      <c r="CT27" s="1306"/>
      <c r="CU27" s="1306" t="str">
        <f>MID(SUVAHAMUJ!Q45,4,1)</f>
        <v xml:space="preserve"> </v>
      </c>
      <c r="CV27" s="1306"/>
      <c r="CW27" s="1306"/>
      <c r="CX27" s="1306"/>
      <c r="CY27" s="1306"/>
      <c r="CZ27" s="1306"/>
      <c r="DA27" s="1306" t="str">
        <f>MID(SUVAHAMUJ!Q45,5,1)</f>
        <v xml:space="preserve"> </v>
      </c>
      <c r="DB27" s="1306"/>
      <c r="DC27" s="1306"/>
      <c r="DD27" s="1306"/>
      <c r="DE27" s="1306"/>
      <c r="DF27" s="1306" t="str">
        <f>MID(SUVAHAMUJ!Q45,6,1)</f>
        <v xml:space="preserve"> </v>
      </c>
      <c r="DG27" s="1306"/>
      <c r="DH27" s="1306"/>
      <c r="DI27" s="1306"/>
      <c r="DJ27" s="1306"/>
      <c r="DK27" s="1306"/>
      <c r="DL27" s="1306" t="str">
        <f>MID(SUVAHAMUJ!Q45,7,1)</f>
        <v xml:space="preserve"> </v>
      </c>
      <c r="DM27" s="1306"/>
      <c r="DN27" s="1306"/>
      <c r="DO27" s="1306"/>
      <c r="DP27" s="1306"/>
      <c r="DQ27" s="1306"/>
      <c r="DR27" s="1306" t="str">
        <f>MID(SUVAHAMUJ!Q45,8,1)</f>
        <v xml:space="preserve"> </v>
      </c>
      <c r="DS27" s="1306"/>
      <c r="DT27" s="1306"/>
      <c r="DU27" s="1306"/>
      <c r="DV27" s="1306"/>
      <c r="DW27" s="1333" t="str">
        <f>MID(SUVAHAMUJ!Q45,9,1)</f>
        <v xml:space="preserve"> </v>
      </c>
      <c r="DX27" s="1333"/>
      <c r="DY27" s="1333"/>
      <c r="DZ27" s="1333"/>
      <c r="EA27" s="1333"/>
      <c r="EB27" s="1333"/>
      <c r="EC27" s="1333" t="str">
        <f>MID(SUVAHAMUJ!Q45,10,1)</f>
        <v xml:space="preserve"> </v>
      </c>
      <c r="ED27" s="1333"/>
      <c r="EE27" s="1333"/>
      <c r="EF27" s="1333"/>
      <c r="EG27" s="1333"/>
      <c r="EH27" s="1306" t="str">
        <f>MID(SUVAHAMUJ!Q45,11,1)</f>
        <v>0</v>
      </c>
      <c r="EI27" s="1306"/>
      <c r="EJ27" s="1306"/>
      <c r="EK27" s="1306"/>
      <c r="EL27" s="1306"/>
      <c r="EM27" s="1316"/>
      <c r="EN27" s="354"/>
      <c r="EO27" s="355"/>
      <c r="EP27" s="1306" t="str">
        <f>MID(SUVAHAMUJ!R45,1,1)</f>
        <v xml:space="preserve"> </v>
      </c>
      <c r="EQ27" s="1306"/>
      <c r="ER27" s="1306"/>
      <c r="ES27" s="1306"/>
      <c r="ET27" s="1306"/>
      <c r="EU27" s="1306"/>
      <c r="EV27" s="1306" t="str">
        <f>MID(SUVAHAMUJ!R45,2,1)</f>
        <v xml:space="preserve"> </v>
      </c>
      <c r="EW27" s="1306"/>
      <c r="EX27" s="1306"/>
      <c r="EY27" s="1306"/>
      <c r="EZ27" s="1306"/>
      <c r="FA27" s="1306" t="str">
        <f>MID(SUVAHAMUJ!R45,3,1)</f>
        <v xml:space="preserve"> </v>
      </c>
      <c r="FB27" s="1306"/>
      <c r="FC27" s="1306"/>
      <c r="FD27" s="1306"/>
      <c r="FE27" s="1306"/>
      <c r="FF27" s="1306"/>
      <c r="FG27" s="1306" t="str">
        <f>MID(SUVAHAMUJ!R45,4,1)</f>
        <v xml:space="preserve"> </v>
      </c>
      <c r="FH27" s="1306"/>
      <c r="FI27" s="1306"/>
      <c r="FJ27" s="1306"/>
      <c r="FK27" s="1306"/>
      <c r="FL27" s="1307" t="str">
        <f>MID(SUVAHAMUJ!R45,5,1)</f>
        <v xml:space="preserve"> </v>
      </c>
      <c r="FM27" s="1307"/>
      <c r="FN27" s="1307"/>
      <c r="FO27" s="1307"/>
      <c r="FP27" s="1307"/>
      <c r="FQ27" s="1307"/>
      <c r="FR27" s="1307" t="str">
        <f>MID(SUVAHAMUJ!R45,6,1)</f>
        <v xml:space="preserve"> </v>
      </c>
      <c r="FS27" s="1307"/>
      <c r="FT27" s="1307"/>
      <c r="FU27" s="1307"/>
      <c r="FV27" s="1307"/>
      <c r="FW27" s="1331" t="str">
        <f>MID(SUVAHAMUJ!R45,7,1)</f>
        <v xml:space="preserve"> </v>
      </c>
      <c r="FX27" s="1331"/>
      <c r="FY27" s="1331"/>
      <c r="FZ27" s="1331"/>
      <c r="GA27" s="1331"/>
      <c r="GB27" s="1331"/>
      <c r="GC27" s="1331" t="str">
        <f>MID(SUVAHAMUJ!R45,8,1)</f>
        <v xml:space="preserve"> </v>
      </c>
      <c r="GD27" s="1331"/>
      <c r="GE27" s="1331"/>
      <c r="GF27" s="1331"/>
      <c r="GG27" s="1331"/>
      <c r="GH27" s="1331" t="str">
        <f>MID(SUVAHAMUJ!R45,9,1)</f>
        <v xml:space="preserve"> </v>
      </c>
      <c r="GI27" s="1331"/>
      <c r="GJ27" s="1331"/>
      <c r="GK27" s="1331"/>
      <c r="GL27" s="1331"/>
      <c r="GM27" s="1331"/>
      <c r="GN27" s="1331" t="str">
        <f>MID(SUVAHAMUJ!R45,10,1)</f>
        <v xml:space="preserve"> </v>
      </c>
      <c r="GO27" s="1331"/>
      <c r="GP27" s="1331"/>
      <c r="GQ27" s="1331"/>
      <c r="GR27" s="1331"/>
      <c r="GS27" s="1331" t="str">
        <f>MID(SUVAHAMUJ!R45,11,1)</f>
        <v>0</v>
      </c>
      <c r="GT27" s="1331"/>
      <c r="GU27" s="1331"/>
      <c r="GV27" s="1331"/>
      <c r="GW27" s="1332"/>
    </row>
    <row r="28" spans="1:205" ht="24" customHeight="1" x14ac:dyDescent="0.2">
      <c r="A28" s="134"/>
      <c r="B28" s="1547" t="s">
        <v>2260</v>
      </c>
      <c r="C28" s="1548"/>
      <c r="D28" s="1548"/>
      <c r="E28" s="1548"/>
      <c r="F28" s="1548"/>
      <c r="G28" s="1548"/>
      <c r="H28" s="1548"/>
      <c r="I28" s="1548"/>
      <c r="J28" s="1548"/>
      <c r="K28" s="1549"/>
      <c r="L28" s="1437" t="s">
        <v>3138</v>
      </c>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8"/>
      <c r="AM28" s="1438"/>
      <c r="AN28" s="1438"/>
      <c r="AO28" s="1438"/>
      <c r="AP28" s="1438"/>
      <c r="AQ28" s="1438"/>
      <c r="AR28" s="1438"/>
      <c r="AS28" s="1438"/>
      <c r="AT28" s="1438"/>
      <c r="AU28" s="1438"/>
      <c r="AV28" s="1438"/>
      <c r="AW28" s="1438"/>
      <c r="AX28" s="1438"/>
      <c r="AY28" s="1438"/>
      <c r="AZ28" s="1438"/>
      <c r="BA28" s="1438"/>
      <c r="BB28" s="1438"/>
      <c r="BC28" s="1438"/>
      <c r="BD28" s="1438"/>
      <c r="BE28" s="1438"/>
      <c r="BF28" s="1438"/>
      <c r="BG28" s="1438"/>
      <c r="BH28" s="1438"/>
      <c r="BI28" s="1438"/>
      <c r="BJ28" s="1438"/>
      <c r="BK28" s="1438"/>
      <c r="BL28" s="1438"/>
      <c r="BM28" s="1438"/>
      <c r="BN28" s="1438"/>
      <c r="BO28" s="1438"/>
      <c r="BP28" s="1438"/>
      <c r="BQ28" s="1438"/>
      <c r="BR28" s="1438"/>
      <c r="BS28" s="1438"/>
      <c r="BT28" s="1438"/>
      <c r="BU28" s="1438"/>
      <c r="BV28" s="1438"/>
      <c r="BW28" s="1347" t="s">
        <v>916</v>
      </c>
      <c r="BX28" s="1348"/>
      <c r="BY28" s="1348"/>
      <c r="BZ28" s="1348"/>
      <c r="CA28" s="1348"/>
      <c r="CB28" s="1348"/>
      <c r="CC28" s="1348" t="str">
        <f>MID([4]SUVAHAVUJ!AF68,6,1)</f>
        <v xml:space="preserve"> </v>
      </c>
      <c r="CD28" s="1349"/>
      <c r="CE28" s="1306" t="str">
        <f>MID(SUVAHAMUJ!Q46,1,1)</f>
        <v xml:space="preserve"> </v>
      </c>
      <c r="CF28" s="1306"/>
      <c r="CG28" s="1306"/>
      <c r="CH28" s="1306"/>
      <c r="CI28" s="1306"/>
      <c r="CJ28" s="1306" t="str">
        <f>MID(SUVAHAMUJ!Q46,2,1)</f>
        <v xml:space="preserve"> </v>
      </c>
      <c r="CK28" s="1306"/>
      <c r="CL28" s="1306"/>
      <c r="CM28" s="1306"/>
      <c r="CN28" s="1306"/>
      <c r="CO28" s="1306"/>
      <c r="CP28" s="1306" t="str">
        <f>MID(SUVAHAMUJ!Q46,3,1)</f>
        <v xml:space="preserve"> </v>
      </c>
      <c r="CQ28" s="1306"/>
      <c r="CR28" s="1306"/>
      <c r="CS28" s="1306"/>
      <c r="CT28" s="1306"/>
      <c r="CU28" s="1306" t="str">
        <f>MID(SUVAHAMUJ!Q46,4,1)</f>
        <v xml:space="preserve"> </v>
      </c>
      <c r="CV28" s="1306"/>
      <c r="CW28" s="1306"/>
      <c r="CX28" s="1306"/>
      <c r="CY28" s="1306"/>
      <c r="CZ28" s="1306"/>
      <c r="DA28" s="1306" t="str">
        <f>MID(SUVAHAMUJ!Q46,5,1)</f>
        <v xml:space="preserve"> </v>
      </c>
      <c r="DB28" s="1306"/>
      <c r="DC28" s="1306"/>
      <c r="DD28" s="1306"/>
      <c r="DE28" s="1306"/>
      <c r="DF28" s="1306" t="str">
        <f>MID(SUVAHAMUJ!Q46,6,1)</f>
        <v xml:space="preserve"> </v>
      </c>
      <c r="DG28" s="1306"/>
      <c r="DH28" s="1306"/>
      <c r="DI28" s="1306"/>
      <c r="DJ28" s="1306"/>
      <c r="DK28" s="1306"/>
      <c r="DL28" s="1306" t="str">
        <f>MID(SUVAHAMUJ!Q46,7,1)</f>
        <v>1</v>
      </c>
      <c r="DM28" s="1306"/>
      <c r="DN28" s="1306"/>
      <c r="DO28" s="1306"/>
      <c r="DP28" s="1306"/>
      <c r="DQ28" s="1306"/>
      <c r="DR28" s="1306" t="str">
        <f>MID(SUVAHAMUJ!Q46,8,1)</f>
        <v>0</v>
      </c>
      <c r="DS28" s="1306"/>
      <c r="DT28" s="1306"/>
      <c r="DU28" s="1306"/>
      <c r="DV28" s="1306"/>
      <c r="DW28" s="1333" t="str">
        <f>MID(SUVAHAMUJ!Q46,9,1)</f>
        <v>0</v>
      </c>
      <c r="DX28" s="1333"/>
      <c r="DY28" s="1333"/>
      <c r="DZ28" s="1333"/>
      <c r="EA28" s="1333"/>
      <c r="EB28" s="1333"/>
      <c r="EC28" s="1333" t="str">
        <f>MID(SUVAHAMUJ!Q46,10,1)</f>
        <v>0</v>
      </c>
      <c r="ED28" s="1333"/>
      <c r="EE28" s="1333"/>
      <c r="EF28" s="1333"/>
      <c r="EG28" s="1333"/>
      <c r="EH28" s="1306" t="str">
        <f>MID(SUVAHAMUJ!Q46,11,1)</f>
        <v>0</v>
      </c>
      <c r="EI28" s="1306"/>
      <c r="EJ28" s="1306"/>
      <c r="EK28" s="1306"/>
      <c r="EL28" s="1306"/>
      <c r="EM28" s="1316"/>
      <c r="EN28" s="354"/>
      <c r="EO28" s="355"/>
      <c r="EP28" s="1306" t="str">
        <f>MID(SUVAHAMUJ!R46,1,1)</f>
        <v xml:space="preserve"> </v>
      </c>
      <c r="EQ28" s="1306"/>
      <c r="ER28" s="1306"/>
      <c r="ES28" s="1306"/>
      <c r="ET28" s="1306"/>
      <c r="EU28" s="1306"/>
      <c r="EV28" s="1306" t="str">
        <f>MID(SUVAHAMUJ!R46,2,1)</f>
        <v xml:space="preserve"> </v>
      </c>
      <c r="EW28" s="1306"/>
      <c r="EX28" s="1306"/>
      <c r="EY28" s="1306"/>
      <c r="EZ28" s="1306"/>
      <c r="FA28" s="1306" t="str">
        <f>MID(SUVAHAMUJ!R46,3,1)</f>
        <v xml:space="preserve"> </v>
      </c>
      <c r="FB28" s="1306"/>
      <c r="FC28" s="1306"/>
      <c r="FD28" s="1306"/>
      <c r="FE28" s="1306"/>
      <c r="FF28" s="1306"/>
      <c r="FG28" s="1306" t="str">
        <f>MID(SUVAHAMUJ!R46,4,1)</f>
        <v xml:space="preserve"> </v>
      </c>
      <c r="FH28" s="1306"/>
      <c r="FI28" s="1306"/>
      <c r="FJ28" s="1306"/>
      <c r="FK28" s="1306"/>
      <c r="FL28" s="1307" t="str">
        <f>MID(SUVAHAMUJ!R46,5,1)</f>
        <v xml:space="preserve"> </v>
      </c>
      <c r="FM28" s="1307"/>
      <c r="FN28" s="1307"/>
      <c r="FO28" s="1307"/>
      <c r="FP28" s="1307"/>
      <c r="FQ28" s="1307"/>
      <c r="FR28" s="1307" t="str">
        <f>MID(SUVAHAMUJ!R46,6,1)</f>
        <v xml:space="preserve"> </v>
      </c>
      <c r="FS28" s="1307"/>
      <c r="FT28" s="1307"/>
      <c r="FU28" s="1307"/>
      <c r="FV28" s="1307"/>
      <c r="FW28" s="1331" t="str">
        <f>MID(SUVAHAMUJ!R46,7,1)</f>
        <v xml:space="preserve"> </v>
      </c>
      <c r="FX28" s="1331"/>
      <c r="FY28" s="1331"/>
      <c r="FZ28" s="1331"/>
      <c r="GA28" s="1331"/>
      <c r="GB28" s="1331"/>
      <c r="GC28" s="1331" t="str">
        <f>MID(SUVAHAMUJ!R46,8,1)</f>
        <v>8</v>
      </c>
      <c r="GD28" s="1331"/>
      <c r="GE28" s="1331"/>
      <c r="GF28" s="1331"/>
      <c r="GG28" s="1331"/>
      <c r="GH28" s="1331" t="str">
        <f>MID(SUVAHAMUJ!R46,9,1)</f>
        <v>0</v>
      </c>
      <c r="GI28" s="1331"/>
      <c r="GJ28" s="1331"/>
      <c r="GK28" s="1331"/>
      <c r="GL28" s="1331"/>
      <c r="GM28" s="1331"/>
      <c r="GN28" s="1331" t="str">
        <f>MID(SUVAHAMUJ!R46,10,1)</f>
        <v>0</v>
      </c>
      <c r="GO28" s="1331"/>
      <c r="GP28" s="1331"/>
      <c r="GQ28" s="1331"/>
      <c r="GR28" s="1331"/>
      <c r="GS28" s="1331" t="str">
        <f>MID(SUVAHAMUJ!R46,11,1)</f>
        <v>0</v>
      </c>
      <c r="GT28" s="1331"/>
      <c r="GU28" s="1331"/>
      <c r="GV28" s="1331"/>
      <c r="GW28" s="1332"/>
    </row>
    <row r="29" spans="1:205" s="129" customFormat="1" ht="24" customHeight="1" x14ac:dyDescent="0.2">
      <c r="A29" s="356"/>
      <c r="B29" s="1547" t="s">
        <v>2277</v>
      </c>
      <c r="C29" s="1548"/>
      <c r="D29" s="1548"/>
      <c r="E29" s="1548"/>
      <c r="F29" s="1548"/>
      <c r="G29" s="1548"/>
      <c r="H29" s="1548"/>
      <c r="I29" s="1548"/>
      <c r="J29" s="1548"/>
      <c r="K29" s="1549"/>
      <c r="L29" s="1437" t="s">
        <v>3217</v>
      </c>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8"/>
      <c r="BQ29" s="1438"/>
      <c r="BR29" s="1438"/>
      <c r="BS29" s="1438"/>
      <c r="BT29" s="1438"/>
      <c r="BU29" s="1438"/>
      <c r="BV29" s="1438"/>
      <c r="BW29" s="1347" t="s">
        <v>330</v>
      </c>
      <c r="BX29" s="1348"/>
      <c r="BY29" s="1348"/>
      <c r="BZ29" s="1348"/>
      <c r="CA29" s="1348"/>
      <c r="CB29" s="1348"/>
      <c r="CC29" s="1348" t="str">
        <f>MID([4]SUVAHAVUJ!AD69,6,1)</f>
        <v xml:space="preserve"> </v>
      </c>
      <c r="CD29" s="1349"/>
      <c r="CE29" s="1306" t="str">
        <f>MID(SUVAHAMUJ!Q47,1,1)</f>
        <v xml:space="preserve"> </v>
      </c>
      <c r="CF29" s="1306"/>
      <c r="CG29" s="1306"/>
      <c r="CH29" s="1306"/>
      <c r="CI29" s="1306"/>
      <c r="CJ29" s="1306" t="str">
        <f>MID(SUVAHAMUJ!Q47,2,1)</f>
        <v xml:space="preserve"> </v>
      </c>
      <c r="CK29" s="1306"/>
      <c r="CL29" s="1306"/>
      <c r="CM29" s="1306"/>
      <c r="CN29" s="1306"/>
      <c r="CO29" s="1306"/>
      <c r="CP29" s="1306" t="str">
        <f>MID(SUVAHAMUJ!Q47,3,1)</f>
        <v xml:space="preserve"> </v>
      </c>
      <c r="CQ29" s="1306"/>
      <c r="CR29" s="1306"/>
      <c r="CS29" s="1306"/>
      <c r="CT29" s="1306"/>
      <c r="CU29" s="1306" t="str">
        <f>MID(SUVAHAMUJ!Q47,4,1)</f>
        <v xml:space="preserve"> </v>
      </c>
      <c r="CV29" s="1306"/>
      <c r="CW29" s="1306"/>
      <c r="CX29" s="1306"/>
      <c r="CY29" s="1306"/>
      <c r="CZ29" s="1306"/>
      <c r="DA29" s="1306" t="str">
        <f>MID(SUVAHAMUJ!Q47,5,1)</f>
        <v xml:space="preserve"> </v>
      </c>
      <c r="DB29" s="1306"/>
      <c r="DC29" s="1306"/>
      <c r="DD29" s="1306"/>
      <c r="DE29" s="1306"/>
      <c r="DF29" s="1306" t="str">
        <f>MID(SUVAHAMUJ!Q47,6,1)</f>
        <v xml:space="preserve"> </v>
      </c>
      <c r="DG29" s="1306"/>
      <c r="DH29" s="1306"/>
      <c r="DI29" s="1306"/>
      <c r="DJ29" s="1306"/>
      <c r="DK29" s="1306"/>
      <c r="DL29" s="1306" t="str">
        <f>MID(SUVAHAMUJ!Q47,7,1)</f>
        <v xml:space="preserve"> </v>
      </c>
      <c r="DM29" s="1306"/>
      <c r="DN29" s="1306"/>
      <c r="DO29" s="1306"/>
      <c r="DP29" s="1306"/>
      <c r="DQ29" s="1306"/>
      <c r="DR29" s="1306" t="str">
        <f>MID(SUVAHAMUJ!Q47,8,1)</f>
        <v xml:space="preserve"> </v>
      </c>
      <c r="DS29" s="1306"/>
      <c r="DT29" s="1306"/>
      <c r="DU29" s="1306"/>
      <c r="DV29" s="1306"/>
      <c r="DW29" s="1333" t="str">
        <f>MID(SUVAHAMUJ!Q47,9,1)</f>
        <v xml:space="preserve"> </v>
      </c>
      <c r="DX29" s="1333"/>
      <c r="DY29" s="1333"/>
      <c r="DZ29" s="1333"/>
      <c r="EA29" s="1333"/>
      <c r="EB29" s="1333"/>
      <c r="EC29" s="1333" t="str">
        <f>MID(SUVAHAMUJ!Q47,10,1)</f>
        <v xml:space="preserve"> </v>
      </c>
      <c r="ED29" s="1333"/>
      <c r="EE29" s="1333"/>
      <c r="EF29" s="1333"/>
      <c r="EG29" s="1333"/>
      <c r="EH29" s="1306" t="str">
        <f>MID(SUVAHAMUJ!Q47,11,1)</f>
        <v>0</v>
      </c>
      <c r="EI29" s="1306"/>
      <c r="EJ29" s="1306"/>
      <c r="EK29" s="1306"/>
      <c r="EL29" s="1306"/>
      <c r="EM29" s="1316"/>
      <c r="EN29" s="354"/>
      <c r="EO29" s="355"/>
      <c r="EP29" s="1306" t="str">
        <f>MID(SUVAHAMUJ!R47,1,1)</f>
        <v xml:space="preserve"> </v>
      </c>
      <c r="EQ29" s="1306"/>
      <c r="ER29" s="1306"/>
      <c r="ES29" s="1306"/>
      <c r="ET29" s="1306"/>
      <c r="EU29" s="1306"/>
      <c r="EV29" s="1306" t="str">
        <f>MID(SUVAHAMUJ!R47,2,1)</f>
        <v xml:space="preserve"> </v>
      </c>
      <c r="EW29" s="1306"/>
      <c r="EX29" s="1306"/>
      <c r="EY29" s="1306"/>
      <c r="EZ29" s="1306"/>
      <c r="FA29" s="1306" t="str">
        <f>MID(SUVAHAMUJ!R47,3,1)</f>
        <v xml:space="preserve"> </v>
      </c>
      <c r="FB29" s="1306"/>
      <c r="FC29" s="1306"/>
      <c r="FD29" s="1306"/>
      <c r="FE29" s="1306"/>
      <c r="FF29" s="1306"/>
      <c r="FG29" s="1306" t="str">
        <f>MID(SUVAHAMUJ!R47,4,1)</f>
        <v xml:space="preserve"> </v>
      </c>
      <c r="FH29" s="1306"/>
      <c r="FI29" s="1306"/>
      <c r="FJ29" s="1306"/>
      <c r="FK29" s="1306"/>
      <c r="FL29" s="1307" t="str">
        <f>MID(SUVAHAMUJ!R47,5,1)</f>
        <v xml:space="preserve"> </v>
      </c>
      <c r="FM29" s="1307"/>
      <c r="FN29" s="1307"/>
      <c r="FO29" s="1307"/>
      <c r="FP29" s="1307"/>
      <c r="FQ29" s="1307"/>
      <c r="FR29" s="1307" t="str">
        <f>MID(SUVAHAMUJ!R47,6,1)</f>
        <v xml:space="preserve"> </v>
      </c>
      <c r="FS29" s="1307"/>
      <c r="FT29" s="1307"/>
      <c r="FU29" s="1307"/>
      <c r="FV29" s="1307"/>
      <c r="FW29" s="1331" t="str">
        <f>MID(SUVAHAMUJ!R47,7,1)</f>
        <v xml:space="preserve"> </v>
      </c>
      <c r="FX29" s="1331"/>
      <c r="FY29" s="1331"/>
      <c r="FZ29" s="1331"/>
      <c r="GA29" s="1331"/>
      <c r="GB29" s="1331"/>
      <c r="GC29" s="1331" t="str">
        <f>MID(SUVAHAMUJ!R47,8,1)</f>
        <v xml:space="preserve"> </v>
      </c>
      <c r="GD29" s="1331"/>
      <c r="GE29" s="1331"/>
      <c r="GF29" s="1331"/>
      <c r="GG29" s="1331"/>
      <c r="GH29" s="1331" t="str">
        <f>MID(SUVAHAMUJ!R47,9,1)</f>
        <v xml:space="preserve"> </v>
      </c>
      <c r="GI29" s="1331"/>
      <c r="GJ29" s="1331"/>
      <c r="GK29" s="1331"/>
      <c r="GL29" s="1331"/>
      <c r="GM29" s="1331"/>
      <c r="GN29" s="1331" t="str">
        <f>MID(SUVAHAMUJ!R47,10,1)</f>
        <v xml:space="preserve"> </v>
      </c>
      <c r="GO29" s="1331"/>
      <c r="GP29" s="1331"/>
      <c r="GQ29" s="1331"/>
      <c r="GR29" s="1331"/>
      <c r="GS29" s="1331" t="str">
        <f>MID(SUVAHAMUJ!R47,11,1)</f>
        <v>0</v>
      </c>
      <c r="GT29" s="1331"/>
      <c r="GU29" s="1331"/>
      <c r="GV29" s="1331"/>
      <c r="GW29" s="1332"/>
    </row>
    <row r="30" spans="1:205" s="129" customFormat="1" ht="24" customHeight="1" x14ac:dyDescent="0.2">
      <c r="A30" s="356"/>
      <c r="B30" s="1462" t="s">
        <v>2280</v>
      </c>
      <c r="C30" s="1463"/>
      <c r="D30" s="1463"/>
      <c r="E30" s="1463"/>
      <c r="F30" s="1463"/>
      <c r="G30" s="1463"/>
      <c r="H30" s="1463"/>
      <c r="I30" s="1463"/>
      <c r="J30" s="1463"/>
      <c r="K30" s="1464"/>
      <c r="L30" s="1435" t="s">
        <v>3218</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355" t="s">
        <v>333</v>
      </c>
      <c r="BX30" s="1356"/>
      <c r="BY30" s="1356"/>
      <c r="BZ30" s="1356"/>
      <c r="CA30" s="1356"/>
      <c r="CB30" s="1356"/>
      <c r="CC30" s="1356"/>
      <c r="CD30" s="1357"/>
      <c r="CE30" s="1306" t="str">
        <f>MID(SUVAHAMUJ!Q48,1,1)</f>
        <v xml:space="preserve"> </v>
      </c>
      <c r="CF30" s="1306"/>
      <c r="CG30" s="1306"/>
      <c r="CH30" s="1306"/>
      <c r="CI30" s="1306"/>
      <c r="CJ30" s="1306" t="str">
        <f>MID(SUVAHAMUJ!Q48,2,1)</f>
        <v xml:space="preserve"> </v>
      </c>
      <c r="CK30" s="1306"/>
      <c r="CL30" s="1306"/>
      <c r="CM30" s="1306"/>
      <c r="CN30" s="1306"/>
      <c r="CO30" s="1306"/>
      <c r="CP30" s="1306" t="str">
        <f>MID(SUVAHAMUJ!Q48,3,1)</f>
        <v xml:space="preserve"> </v>
      </c>
      <c r="CQ30" s="1306"/>
      <c r="CR30" s="1306"/>
      <c r="CS30" s="1306"/>
      <c r="CT30" s="1306"/>
      <c r="CU30" s="1306" t="str">
        <f>MID(SUVAHAMUJ!Q48,4,1)</f>
        <v xml:space="preserve"> </v>
      </c>
      <c r="CV30" s="1306"/>
      <c r="CW30" s="1306"/>
      <c r="CX30" s="1306"/>
      <c r="CY30" s="1306"/>
      <c r="CZ30" s="1306"/>
      <c r="DA30" s="1306" t="str">
        <f>MID(SUVAHAMUJ!Q48,5,1)</f>
        <v xml:space="preserve"> </v>
      </c>
      <c r="DB30" s="1306"/>
      <c r="DC30" s="1306"/>
      <c r="DD30" s="1306"/>
      <c r="DE30" s="1306"/>
      <c r="DF30" s="1306" t="str">
        <f>MID(SUVAHAMUJ!Q48,6,1)</f>
        <v xml:space="preserve"> </v>
      </c>
      <c r="DG30" s="1306"/>
      <c r="DH30" s="1306"/>
      <c r="DI30" s="1306"/>
      <c r="DJ30" s="1306"/>
      <c r="DK30" s="1306"/>
      <c r="DL30" s="1306" t="str">
        <f>MID(SUVAHAMUJ!Q48,7,1)</f>
        <v xml:space="preserve"> </v>
      </c>
      <c r="DM30" s="1306"/>
      <c r="DN30" s="1306"/>
      <c r="DO30" s="1306"/>
      <c r="DP30" s="1306"/>
      <c r="DQ30" s="1306"/>
      <c r="DR30" s="1306" t="str">
        <f>MID(SUVAHAMUJ!Q48,8,1)</f>
        <v xml:space="preserve"> </v>
      </c>
      <c r="DS30" s="1306"/>
      <c r="DT30" s="1306"/>
      <c r="DU30" s="1306"/>
      <c r="DV30" s="1306"/>
      <c r="DW30" s="1333" t="str">
        <f>MID(SUVAHAMUJ!Q48,9,1)</f>
        <v xml:space="preserve"> </v>
      </c>
      <c r="DX30" s="1333"/>
      <c r="DY30" s="1333"/>
      <c r="DZ30" s="1333"/>
      <c r="EA30" s="1333"/>
      <c r="EB30" s="1333"/>
      <c r="EC30" s="1333" t="str">
        <f>MID(SUVAHAMUJ!Q48,10,1)</f>
        <v xml:space="preserve"> </v>
      </c>
      <c r="ED30" s="1333"/>
      <c r="EE30" s="1333"/>
      <c r="EF30" s="1333"/>
      <c r="EG30" s="1333"/>
      <c r="EH30" s="1306" t="str">
        <f>MID(SUVAHAMUJ!Q48,11,1)</f>
        <v>0</v>
      </c>
      <c r="EI30" s="1306"/>
      <c r="EJ30" s="1306"/>
      <c r="EK30" s="1306"/>
      <c r="EL30" s="1306"/>
      <c r="EM30" s="1316"/>
      <c r="EN30" s="354"/>
      <c r="EO30" s="355"/>
      <c r="EP30" s="1306" t="str">
        <f>MID(SUVAHAMUJ!R48,1,1)</f>
        <v xml:space="preserve"> </v>
      </c>
      <c r="EQ30" s="1306"/>
      <c r="ER30" s="1306"/>
      <c r="ES30" s="1306"/>
      <c r="ET30" s="1306"/>
      <c r="EU30" s="1306"/>
      <c r="EV30" s="1306" t="str">
        <f>MID(SUVAHAMUJ!R48,2,1)</f>
        <v xml:space="preserve"> </v>
      </c>
      <c r="EW30" s="1306"/>
      <c r="EX30" s="1306"/>
      <c r="EY30" s="1306"/>
      <c r="EZ30" s="1306"/>
      <c r="FA30" s="1306" t="str">
        <f>MID(SUVAHAMUJ!R48,3,1)</f>
        <v xml:space="preserve"> </v>
      </c>
      <c r="FB30" s="1306"/>
      <c r="FC30" s="1306"/>
      <c r="FD30" s="1306"/>
      <c r="FE30" s="1306"/>
      <c r="FF30" s="1306"/>
      <c r="FG30" s="1306" t="str">
        <f>MID(SUVAHAMUJ!R48,4,1)</f>
        <v xml:space="preserve"> </v>
      </c>
      <c r="FH30" s="1306"/>
      <c r="FI30" s="1306"/>
      <c r="FJ30" s="1306"/>
      <c r="FK30" s="1306"/>
      <c r="FL30" s="1307" t="str">
        <f>MID(SUVAHAMUJ!R48,5,1)</f>
        <v xml:space="preserve"> </v>
      </c>
      <c r="FM30" s="1307"/>
      <c r="FN30" s="1307"/>
      <c r="FO30" s="1307"/>
      <c r="FP30" s="1307"/>
      <c r="FQ30" s="1307"/>
      <c r="FR30" s="1307" t="str">
        <f>MID(SUVAHAMUJ!R48,6,1)</f>
        <v xml:space="preserve"> </v>
      </c>
      <c r="FS30" s="1307"/>
      <c r="FT30" s="1307"/>
      <c r="FU30" s="1307"/>
      <c r="FV30" s="1307"/>
      <c r="FW30" s="1331" t="str">
        <f>MID(SUVAHAMUJ!R48,7,1)</f>
        <v xml:space="preserve"> </v>
      </c>
      <c r="FX30" s="1331"/>
      <c r="FY30" s="1331"/>
      <c r="FZ30" s="1331"/>
      <c r="GA30" s="1331"/>
      <c r="GB30" s="1331"/>
      <c r="GC30" s="1331" t="str">
        <f>MID(SUVAHAMUJ!R48,8,1)</f>
        <v xml:space="preserve"> </v>
      </c>
      <c r="GD30" s="1331"/>
      <c r="GE30" s="1331"/>
      <c r="GF30" s="1331"/>
      <c r="GG30" s="1331"/>
      <c r="GH30" s="1331" t="str">
        <f>MID(SUVAHAMUJ!R48,9,1)</f>
        <v xml:space="preserve"> </v>
      </c>
      <c r="GI30" s="1331"/>
      <c r="GJ30" s="1331"/>
      <c r="GK30" s="1331"/>
      <c r="GL30" s="1331"/>
      <c r="GM30" s="1331"/>
      <c r="GN30" s="1331" t="str">
        <f>MID(SUVAHAMUJ!R48,10,1)</f>
        <v xml:space="preserve"> </v>
      </c>
      <c r="GO30" s="1331"/>
      <c r="GP30" s="1331"/>
      <c r="GQ30" s="1331"/>
      <c r="GR30" s="1331"/>
      <c r="GS30" s="1331" t="str">
        <f>MID(SUVAHAMUJ!R48,11,1)</f>
        <v>0</v>
      </c>
      <c r="GT30" s="1331"/>
      <c r="GU30" s="1331"/>
      <c r="GV30" s="1331"/>
      <c r="GW30" s="1332"/>
    </row>
    <row r="31" spans="1:205" s="129" customFormat="1" ht="24" customHeight="1" x14ac:dyDescent="0.2">
      <c r="A31" s="356"/>
      <c r="B31" s="1462" t="s">
        <v>2080</v>
      </c>
      <c r="C31" s="1463"/>
      <c r="D31" s="1463"/>
      <c r="E31" s="1463"/>
      <c r="F31" s="1463"/>
      <c r="G31" s="1463"/>
      <c r="H31" s="1463"/>
      <c r="I31" s="1463"/>
      <c r="J31" s="1463"/>
      <c r="K31" s="1464"/>
      <c r="L31" s="1435" t="s">
        <v>2841</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355" t="s">
        <v>351</v>
      </c>
      <c r="BX31" s="1356"/>
      <c r="BY31" s="1356"/>
      <c r="BZ31" s="1356"/>
      <c r="CA31" s="1356"/>
      <c r="CB31" s="1356"/>
      <c r="CC31" s="1356"/>
      <c r="CD31" s="1357"/>
      <c r="CE31" s="1306" t="str">
        <f>MID(SUVAHAMUJ!Q49,1,1)</f>
        <v xml:space="preserve"> </v>
      </c>
      <c r="CF31" s="1306"/>
      <c r="CG31" s="1306"/>
      <c r="CH31" s="1306"/>
      <c r="CI31" s="1306"/>
      <c r="CJ31" s="1306" t="str">
        <f>MID(SUVAHAMUJ!Q49,2,1)</f>
        <v xml:space="preserve"> </v>
      </c>
      <c r="CK31" s="1306"/>
      <c r="CL31" s="1306"/>
      <c r="CM31" s="1306"/>
      <c r="CN31" s="1306"/>
      <c r="CO31" s="1306"/>
      <c r="CP31" s="1306" t="str">
        <f>MID(SUVAHAMUJ!Q49,3,1)</f>
        <v xml:space="preserve"> </v>
      </c>
      <c r="CQ31" s="1306"/>
      <c r="CR31" s="1306"/>
      <c r="CS31" s="1306"/>
      <c r="CT31" s="1306"/>
      <c r="CU31" s="1306" t="str">
        <f>MID(SUVAHAMUJ!Q49,4,1)</f>
        <v xml:space="preserve"> </v>
      </c>
      <c r="CV31" s="1306"/>
      <c r="CW31" s="1306"/>
      <c r="CX31" s="1306"/>
      <c r="CY31" s="1306"/>
      <c r="CZ31" s="1306"/>
      <c r="DA31" s="1306" t="str">
        <f>MID(SUVAHAMUJ!Q49,5,1)</f>
        <v xml:space="preserve"> </v>
      </c>
      <c r="DB31" s="1306"/>
      <c r="DC31" s="1306"/>
      <c r="DD31" s="1306"/>
      <c r="DE31" s="1306"/>
      <c r="DF31" s="1306" t="str">
        <f>MID(SUVAHAMUJ!Q49,6,1)</f>
        <v xml:space="preserve"> </v>
      </c>
      <c r="DG31" s="1306"/>
      <c r="DH31" s="1306"/>
      <c r="DI31" s="1306"/>
      <c r="DJ31" s="1306"/>
      <c r="DK31" s="1306"/>
      <c r="DL31" s="1306" t="str">
        <f>MID(SUVAHAMUJ!Q49,7,1)</f>
        <v xml:space="preserve"> </v>
      </c>
      <c r="DM31" s="1306"/>
      <c r="DN31" s="1306"/>
      <c r="DO31" s="1306"/>
      <c r="DP31" s="1306"/>
      <c r="DQ31" s="1306"/>
      <c r="DR31" s="1306" t="str">
        <f>MID(SUVAHAMUJ!Q49,8,1)</f>
        <v xml:space="preserve"> </v>
      </c>
      <c r="DS31" s="1306"/>
      <c r="DT31" s="1306"/>
      <c r="DU31" s="1306"/>
      <c r="DV31" s="1306"/>
      <c r="DW31" s="1333" t="str">
        <f>MID(SUVAHAMUJ!Q49,9,1)</f>
        <v xml:space="preserve"> </v>
      </c>
      <c r="DX31" s="1333"/>
      <c r="DY31" s="1333"/>
      <c r="DZ31" s="1333"/>
      <c r="EA31" s="1333"/>
      <c r="EB31" s="1333"/>
      <c r="EC31" s="1333" t="str">
        <f>MID(SUVAHAMUJ!Q49,10,1)</f>
        <v xml:space="preserve"> </v>
      </c>
      <c r="ED31" s="1333"/>
      <c r="EE31" s="1333"/>
      <c r="EF31" s="1333"/>
      <c r="EG31" s="1333"/>
      <c r="EH31" s="1306" t="str">
        <f>MID(SUVAHAMUJ!Q49,11,1)</f>
        <v>0</v>
      </c>
      <c r="EI31" s="1306"/>
      <c r="EJ31" s="1306"/>
      <c r="EK31" s="1306"/>
      <c r="EL31" s="1306"/>
      <c r="EM31" s="1316"/>
      <c r="EN31" s="354"/>
      <c r="EO31" s="355"/>
      <c r="EP31" s="1306" t="str">
        <f>MID(SUVAHAMUJ!R49,1,1)</f>
        <v xml:space="preserve"> </v>
      </c>
      <c r="EQ31" s="1306"/>
      <c r="ER31" s="1306"/>
      <c r="ES31" s="1306"/>
      <c r="ET31" s="1306"/>
      <c r="EU31" s="1306"/>
      <c r="EV31" s="1306" t="str">
        <f>MID(SUVAHAMUJ!R49,2,1)</f>
        <v xml:space="preserve"> </v>
      </c>
      <c r="EW31" s="1306"/>
      <c r="EX31" s="1306"/>
      <c r="EY31" s="1306"/>
      <c r="EZ31" s="1306"/>
      <c r="FA31" s="1306" t="str">
        <f>MID(SUVAHAMUJ!R49,3,1)</f>
        <v xml:space="preserve"> </v>
      </c>
      <c r="FB31" s="1306"/>
      <c r="FC31" s="1306"/>
      <c r="FD31" s="1306"/>
      <c r="FE31" s="1306"/>
      <c r="FF31" s="1306"/>
      <c r="FG31" s="1306" t="str">
        <f>MID(SUVAHAMUJ!R49,4,1)</f>
        <v xml:space="preserve"> </v>
      </c>
      <c r="FH31" s="1306"/>
      <c r="FI31" s="1306"/>
      <c r="FJ31" s="1306"/>
      <c r="FK31" s="1306"/>
      <c r="FL31" s="1307" t="str">
        <f>MID(SUVAHAMUJ!R49,5,1)</f>
        <v xml:space="preserve"> </v>
      </c>
      <c r="FM31" s="1307"/>
      <c r="FN31" s="1307"/>
      <c r="FO31" s="1307"/>
      <c r="FP31" s="1307"/>
      <c r="FQ31" s="1307"/>
      <c r="FR31" s="1307" t="str">
        <f>MID(SUVAHAMUJ!R49,6,1)</f>
        <v xml:space="preserve"> </v>
      </c>
      <c r="FS31" s="1307"/>
      <c r="FT31" s="1307"/>
      <c r="FU31" s="1307"/>
      <c r="FV31" s="1307"/>
      <c r="FW31" s="1331" t="str">
        <f>MID(SUVAHAMUJ!R49,7,1)</f>
        <v xml:space="preserve"> </v>
      </c>
      <c r="FX31" s="1331"/>
      <c r="FY31" s="1331"/>
      <c r="FZ31" s="1331"/>
      <c r="GA31" s="1331"/>
      <c r="GB31" s="1331"/>
      <c r="GC31" s="1331" t="str">
        <f>MID(SUVAHAMUJ!R49,8,1)</f>
        <v xml:space="preserve"> </v>
      </c>
      <c r="GD31" s="1331"/>
      <c r="GE31" s="1331"/>
      <c r="GF31" s="1331"/>
      <c r="GG31" s="1331"/>
      <c r="GH31" s="1331" t="str">
        <f>MID(SUVAHAMUJ!R49,9,1)</f>
        <v xml:space="preserve"> </v>
      </c>
      <c r="GI31" s="1331"/>
      <c r="GJ31" s="1331"/>
      <c r="GK31" s="1331"/>
      <c r="GL31" s="1331"/>
      <c r="GM31" s="1331"/>
      <c r="GN31" s="1331" t="str">
        <f>MID(SUVAHAMUJ!R49,10,1)</f>
        <v xml:space="preserve"> </v>
      </c>
      <c r="GO31" s="1331"/>
      <c r="GP31" s="1331"/>
      <c r="GQ31" s="1331"/>
      <c r="GR31" s="1331"/>
      <c r="GS31" s="1331" t="str">
        <f>MID(SUVAHAMUJ!R49,11,1)</f>
        <v>0</v>
      </c>
      <c r="GT31" s="1331"/>
      <c r="GU31" s="1331"/>
      <c r="GV31" s="1331"/>
      <c r="GW31" s="1332"/>
    </row>
    <row r="32" spans="1:205" ht="3.75" customHeight="1" x14ac:dyDescent="0.2">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row>
  </sheetData>
  <mergeCells count="657">
    <mergeCell ref="DW31:EB31"/>
    <mergeCell ref="GC30:GG30"/>
    <mergeCell ref="GH30:GM30"/>
    <mergeCell ref="GN30:GR30"/>
    <mergeCell ref="GS31:GW31"/>
    <mergeCell ref="FL31:FQ31"/>
    <mergeCell ref="FR31:FV31"/>
    <mergeCell ref="FW31:GB31"/>
    <mergeCell ref="GC31:GG31"/>
    <mergeCell ref="GH31:GM31"/>
    <mergeCell ref="GN31:GR31"/>
    <mergeCell ref="EC31:EG31"/>
    <mergeCell ref="EH31:EM31"/>
    <mergeCell ref="EP31:EU31"/>
    <mergeCell ref="EV31:EZ31"/>
    <mergeCell ref="FA31:FF31"/>
    <mergeCell ref="FG31:FK31"/>
    <mergeCell ref="GS30:GW30"/>
    <mergeCell ref="FL30:FQ30"/>
    <mergeCell ref="FR30:FV30"/>
    <mergeCell ref="FW30:GB30"/>
    <mergeCell ref="B31:K31"/>
    <mergeCell ref="L31:BV31"/>
    <mergeCell ref="BW31:CD31"/>
    <mergeCell ref="CE31:CI31"/>
    <mergeCell ref="CJ31:CO31"/>
    <mergeCell ref="CP31:CT31"/>
    <mergeCell ref="EV30:EZ30"/>
    <mergeCell ref="FA30:FF30"/>
    <mergeCell ref="FG30:FK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EC29:EG29"/>
    <mergeCell ref="EH29:EM29"/>
    <mergeCell ref="EP29:EU29"/>
    <mergeCell ref="EV29:EZ29"/>
    <mergeCell ref="FA29:FF29"/>
    <mergeCell ref="FG29:FK29"/>
    <mergeCell ref="CU29:CZ29"/>
    <mergeCell ref="DA29:DE29"/>
    <mergeCell ref="DF29:DK29"/>
    <mergeCell ref="DL29:DQ29"/>
    <mergeCell ref="DR29:DV29"/>
    <mergeCell ref="DW29:EB29"/>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EP27:EU27"/>
    <mergeCell ref="EV27:EZ27"/>
    <mergeCell ref="FA27:FF27"/>
    <mergeCell ref="FG27:FK27"/>
    <mergeCell ref="GC28:GG28"/>
    <mergeCell ref="GH29:GM29"/>
    <mergeCell ref="GN29:GR29"/>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EH26:EM26"/>
    <mergeCell ref="EP26:EU26"/>
    <mergeCell ref="CU27:CZ27"/>
    <mergeCell ref="DA27:DE27"/>
    <mergeCell ref="DF27:DK27"/>
    <mergeCell ref="DL27:DQ27"/>
    <mergeCell ref="DR27:DV27"/>
    <mergeCell ref="GH25:GM25"/>
    <mergeCell ref="GN25:GR25"/>
    <mergeCell ref="EC25:EG25"/>
    <mergeCell ref="EH25:EM25"/>
    <mergeCell ref="EP25:EU25"/>
    <mergeCell ref="EV25:EZ25"/>
    <mergeCell ref="FA25:FF25"/>
    <mergeCell ref="FG25:FK25"/>
    <mergeCell ref="CU25:CZ25"/>
    <mergeCell ref="DA25:DE25"/>
    <mergeCell ref="B26:K26"/>
    <mergeCell ref="L26:BV26"/>
    <mergeCell ref="BW26:CD26"/>
    <mergeCell ref="CE26:CI26"/>
    <mergeCell ref="CJ26:CO26"/>
    <mergeCell ref="CP26:CT26"/>
    <mergeCell ref="CU26:CZ26"/>
    <mergeCell ref="DA26:DE26"/>
    <mergeCell ref="DF26:DK26"/>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EV23:EZ23"/>
    <mergeCell ref="FA23:FF23"/>
    <mergeCell ref="FG23:FK23"/>
    <mergeCell ref="DF25:DK25"/>
    <mergeCell ref="DL25:DQ25"/>
    <mergeCell ref="DR25:DV25"/>
    <mergeCell ref="DW25:EB25"/>
    <mergeCell ref="GC24:GG24"/>
    <mergeCell ref="DW23:EB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FL22:FQ22"/>
    <mergeCell ref="FR22:FV22"/>
    <mergeCell ref="FW22:GB22"/>
    <mergeCell ref="DL22:DQ22"/>
    <mergeCell ref="DR22:DV22"/>
    <mergeCell ref="DW22:EB22"/>
    <mergeCell ref="EC22:EG22"/>
    <mergeCell ref="EH22:EM22"/>
    <mergeCell ref="EP22:EU22"/>
    <mergeCell ref="GH21:GM21"/>
    <mergeCell ref="GN21:GR21"/>
    <mergeCell ref="EC21:EG21"/>
    <mergeCell ref="EH21:EM21"/>
    <mergeCell ref="EP21:EU21"/>
    <mergeCell ref="EV21:EZ21"/>
    <mergeCell ref="FA21:FF21"/>
    <mergeCell ref="FG21:FK21"/>
    <mergeCell ref="CU21:CZ21"/>
    <mergeCell ref="DA21:DE21"/>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EV19:EZ19"/>
    <mergeCell ref="FA19:FF19"/>
    <mergeCell ref="FG19:FK19"/>
    <mergeCell ref="DF21:DK21"/>
    <mergeCell ref="DL21:DQ21"/>
    <mergeCell ref="DR21:DV21"/>
    <mergeCell ref="DW21:EB21"/>
    <mergeCell ref="GC20:GG20"/>
    <mergeCell ref="DW19:EB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FL18:FQ18"/>
    <mergeCell ref="FR18:FV18"/>
    <mergeCell ref="FW18:GB18"/>
    <mergeCell ref="DL18:DQ18"/>
    <mergeCell ref="DR18:DV18"/>
    <mergeCell ref="DW18:EB18"/>
    <mergeCell ref="EC18:EG18"/>
    <mergeCell ref="EH18:EM18"/>
    <mergeCell ref="EP18:EU18"/>
    <mergeCell ref="GH17:GM17"/>
    <mergeCell ref="GN17:GR17"/>
    <mergeCell ref="EC17:EG17"/>
    <mergeCell ref="EH17:EM17"/>
    <mergeCell ref="EP17:EU17"/>
    <mergeCell ref="EV17:EZ17"/>
    <mergeCell ref="FA17:FF17"/>
    <mergeCell ref="FG17:FK17"/>
    <mergeCell ref="CU17:CZ17"/>
    <mergeCell ref="DA17:DE17"/>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EV15:EZ15"/>
    <mergeCell ref="FA15:FF15"/>
    <mergeCell ref="FG15:FK15"/>
    <mergeCell ref="DF17:DK17"/>
    <mergeCell ref="DL17:DQ17"/>
    <mergeCell ref="DR17:DV17"/>
    <mergeCell ref="DW17:EB17"/>
    <mergeCell ref="GC16:GG16"/>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FL14:FQ14"/>
    <mergeCell ref="FR14:FV14"/>
    <mergeCell ref="FW14:GB14"/>
    <mergeCell ref="DL14:DQ14"/>
    <mergeCell ref="DR14:DV14"/>
    <mergeCell ref="DW14:EB14"/>
    <mergeCell ref="EC14:EG14"/>
    <mergeCell ref="EH14:EM14"/>
    <mergeCell ref="EP14:EU14"/>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FL10:FQ10"/>
    <mergeCell ref="FR10:FV10"/>
    <mergeCell ref="FW10:GB10"/>
    <mergeCell ref="DL10:DQ10"/>
    <mergeCell ref="DR10:DV10"/>
    <mergeCell ref="DW10:EB10"/>
    <mergeCell ref="EC10:EG10"/>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BO2:CA2"/>
    <mergeCell ref="CB2:EG2"/>
    <mergeCell ref="BA4:BF4"/>
    <mergeCell ref="BG4:BK4"/>
    <mergeCell ref="BL4:BQ4"/>
    <mergeCell ref="BR4:BV4"/>
    <mergeCell ref="BW4:CB4"/>
    <mergeCell ref="CC4:CG4"/>
    <mergeCell ref="CH4:CM4"/>
  </mergeCells>
  <pageMargins left="0.70866141732283472" right="0.70866141732283472" top="0.78740157480314965" bottom="0.78740157480314965"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2"/>
  <sheetViews>
    <sheetView topLeftCell="A2" workbookViewId="0">
      <selection activeCell="CE7" sqref="CE7:EM7"/>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3219</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536"/>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50" t="s">
        <v>842</v>
      </c>
      <c r="CC2" s="1251"/>
      <c r="CD2" s="1251"/>
      <c r="CE2" s="1251"/>
      <c r="CF2" s="1251"/>
      <c r="CG2" s="1251"/>
      <c r="CH2" s="1251"/>
      <c r="CI2" s="1251"/>
      <c r="CJ2" s="1251"/>
      <c r="CK2" s="1251"/>
      <c r="CL2" s="1251"/>
      <c r="CM2" s="1251"/>
      <c r="CN2" s="1251"/>
      <c r="CO2" s="1556">
        <f>'02'!$CB$2</f>
        <v>0</v>
      </c>
      <c r="CP2" s="1249"/>
      <c r="CQ2" s="1249"/>
      <c r="CR2" s="1249"/>
      <c r="CS2" s="1249"/>
      <c r="CT2" s="1249"/>
      <c r="CU2" s="1249"/>
      <c r="CV2" s="1249"/>
      <c r="CW2" s="1249"/>
      <c r="CX2" s="1249"/>
      <c r="CY2" s="1249"/>
      <c r="CZ2" s="1249"/>
      <c r="DA2" s="1249"/>
      <c r="DB2" s="1249"/>
      <c r="DC2" s="1249"/>
      <c r="DD2" s="1249"/>
      <c r="DE2" s="1249"/>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537"/>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538" t="s">
        <v>2838</v>
      </c>
      <c r="C5" s="1538"/>
      <c r="D5" s="1538"/>
      <c r="E5" s="1538"/>
      <c r="F5" s="1538"/>
      <c r="G5" s="1538"/>
      <c r="H5" s="1538"/>
      <c r="I5" s="1538"/>
      <c r="J5" s="1538"/>
      <c r="K5" s="1538"/>
      <c r="L5" s="1456" t="s">
        <v>2830</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
        <v>2839</v>
      </c>
      <c r="BX5" s="1457"/>
      <c r="BY5" s="1457"/>
      <c r="BZ5" s="1457"/>
      <c r="CA5" s="1457"/>
      <c r="CB5" s="1457"/>
      <c r="CC5" s="1457"/>
      <c r="CD5" s="1457"/>
      <c r="CE5" s="1539"/>
      <c r="CF5" s="1540"/>
      <c r="CG5" s="1540"/>
      <c r="CH5" s="1540"/>
      <c r="CI5" s="1540"/>
      <c r="CJ5" s="1540"/>
      <c r="CK5" s="1540"/>
      <c r="CL5" s="1540"/>
      <c r="CM5" s="1540"/>
      <c r="CN5" s="1540"/>
      <c r="CO5" s="1540"/>
      <c r="CP5" s="1540"/>
      <c r="CQ5" s="1540"/>
      <c r="CR5" s="1540"/>
      <c r="CS5" s="1540"/>
      <c r="CT5" s="1540"/>
      <c r="CU5" s="1540"/>
      <c r="CV5" s="1540"/>
      <c r="CW5" s="1540"/>
      <c r="CX5" s="1540"/>
      <c r="CY5" s="1540"/>
      <c r="CZ5" s="1540"/>
      <c r="DA5" s="1540"/>
      <c r="DB5" s="1540"/>
      <c r="DC5" s="1540"/>
      <c r="DD5" s="1540"/>
      <c r="DE5" s="1540"/>
      <c r="DF5" s="1540"/>
      <c r="DG5" s="1540"/>
      <c r="DH5" s="1540"/>
      <c r="DI5" s="1540"/>
      <c r="DJ5" s="1540"/>
      <c r="DK5" s="1540"/>
      <c r="DL5" s="1540"/>
      <c r="DM5" s="1540"/>
      <c r="DN5" s="1540"/>
      <c r="DO5" s="1540"/>
      <c r="DP5" s="1540"/>
      <c r="DQ5" s="1540"/>
      <c r="DR5" s="1540"/>
      <c r="DS5" s="1540"/>
      <c r="DT5" s="1540"/>
      <c r="DU5" s="1540"/>
      <c r="DV5" s="1540"/>
      <c r="DW5" s="1540"/>
      <c r="DX5" s="1540"/>
      <c r="DY5" s="1540"/>
      <c r="DZ5" s="1540"/>
      <c r="EA5" s="1540"/>
      <c r="EB5" s="1540"/>
      <c r="EC5" s="1540"/>
      <c r="ED5" s="1540"/>
      <c r="EE5" s="1540"/>
      <c r="EF5" s="1540"/>
      <c r="EG5" s="1540"/>
      <c r="EH5" s="1540"/>
      <c r="EI5" s="1540"/>
      <c r="EJ5" s="1540"/>
      <c r="EK5" s="1540"/>
      <c r="EL5" s="1540"/>
      <c r="EM5" s="1540"/>
      <c r="EN5" s="1540"/>
      <c r="EO5" s="1540"/>
      <c r="EP5" s="1540"/>
      <c r="EQ5" s="1540"/>
      <c r="ER5" s="1540"/>
      <c r="ES5" s="1540"/>
      <c r="ET5" s="1540"/>
      <c r="EU5" s="1540"/>
      <c r="EV5" s="1540"/>
      <c r="EW5" s="1540"/>
      <c r="EX5" s="1540"/>
      <c r="EY5" s="1540"/>
      <c r="EZ5" s="1540"/>
      <c r="FA5" s="1540"/>
      <c r="FB5" s="1540"/>
      <c r="FC5" s="1540"/>
      <c r="FD5" s="1540"/>
      <c r="FE5" s="1540"/>
      <c r="FF5" s="1540"/>
      <c r="FG5" s="1540"/>
      <c r="FH5" s="1540"/>
      <c r="FI5" s="1540"/>
      <c r="FJ5" s="1540"/>
      <c r="FK5" s="1540"/>
      <c r="FL5" s="1540"/>
      <c r="FM5" s="1540"/>
      <c r="FN5" s="1540"/>
      <c r="FO5" s="1540"/>
      <c r="FP5" s="1540"/>
      <c r="FQ5" s="1540"/>
      <c r="FR5" s="1540"/>
      <c r="FS5" s="1540"/>
      <c r="FT5" s="1540"/>
      <c r="FU5" s="1540"/>
      <c r="FV5" s="1540"/>
      <c r="FW5" s="1540"/>
      <c r="FX5" s="1540"/>
      <c r="FY5" s="1540"/>
      <c r="FZ5" s="1540"/>
      <c r="GA5" s="1540"/>
      <c r="GB5" s="1540"/>
      <c r="GC5" s="1540"/>
      <c r="GD5" s="1540"/>
      <c r="GE5" s="1540"/>
      <c r="GF5" s="1540"/>
      <c r="GG5" s="1540"/>
      <c r="GH5" s="1540"/>
      <c r="GI5" s="1540"/>
      <c r="GJ5" s="1540"/>
      <c r="GK5" s="1540"/>
      <c r="GL5" s="1540"/>
      <c r="GM5" s="1540"/>
      <c r="GN5" s="1540"/>
      <c r="GO5" s="1540"/>
      <c r="GP5" s="1540"/>
      <c r="GQ5" s="1540"/>
      <c r="GR5" s="1540"/>
      <c r="GS5" s="1540"/>
      <c r="GT5" s="1540"/>
      <c r="GU5" s="1540"/>
      <c r="GV5" s="1540"/>
      <c r="GW5" s="1541"/>
    </row>
    <row r="6" spans="2:205" ht="25.5" customHeight="1" x14ac:dyDescent="0.2">
      <c r="B6" s="1538"/>
      <c r="C6" s="1538"/>
      <c r="D6" s="1538"/>
      <c r="E6" s="1538"/>
      <c r="F6" s="1538"/>
      <c r="G6" s="1538"/>
      <c r="H6" s="1538"/>
      <c r="I6" s="1538"/>
      <c r="J6" s="1538"/>
      <c r="K6" s="1538"/>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71" t="s">
        <v>3170</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542" t="s">
        <v>3171</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 customHeight="1" x14ac:dyDescent="0.2">
      <c r="B7" s="1452" t="s">
        <v>1877</v>
      </c>
      <c r="C7" s="1453"/>
      <c r="D7" s="1453"/>
      <c r="E7" s="1453"/>
      <c r="F7" s="1453"/>
      <c r="G7" s="1453"/>
      <c r="H7" s="1453"/>
      <c r="I7" s="1453"/>
      <c r="J7" s="1453"/>
      <c r="K7" s="1454"/>
      <c r="L7" s="1437" t="s">
        <v>3220</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934</v>
      </c>
      <c r="BX7" s="1348"/>
      <c r="BY7" s="1348"/>
      <c r="BZ7" s="1348"/>
      <c r="CA7" s="1348"/>
      <c r="CB7" s="1348"/>
      <c r="CC7" s="1348"/>
      <c r="CD7" s="1349"/>
      <c r="CE7" s="1306" t="str">
        <f>MID(SUVAHAMUJ!Q51,1,1)</f>
        <v xml:space="preserve"> </v>
      </c>
      <c r="CF7" s="1306"/>
      <c r="CG7" s="1306"/>
      <c r="CH7" s="1306"/>
      <c r="CI7" s="1306"/>
      <c r="CJ7" s="1306" t="str">
        <f>MID(SUVAHAMUJ!Q51,2,1)</f>
        <v xml:space="preserve"> </v>
      </c>
      <c r="CK7" s="1306"/>
      <c r="CL7" s="1306"/>
      <c r="CM7" s="1306"/>
      <c r="CN7" s="1306"/>
      <c r="CO7" s="1306"/>
      <c r="CP7" s="1306" t="str">
        <f>MID(SUVAHAMUJ!Q51,3,1)</f>
        <v xml:space="preserve"> </v>
      </c>
      <c r="CQ7" s="1306"/>
      <c r="CR7" s="1306"/>
      <c r="CS7" s="1306"/>
      <c r="CT7" s="1306"/>
      <c r="CU7" s="1306" t="str">
        <f>MID(SUVAHAMUJ!Q51,4,1)</f>
        <v xml:space="preserve"> </v>
      </c>
      <c r="CV7" s="1306"/>
      <c r="CW7" s="1306"/>
      <c r="CX7" s="1306"/>
      <c r="CY7" s="1306"/>
      <c r="CZ7" s="1306"/>
      <c r="DA7" s="1306" t="str">
        <f>MID(SUVAHAMUJ!Q51,5,1)</f>
        <v>2</v>
      </c>
      <c r="DB7" s="1306"/>
      <c r="DC7" s="1306"/>
      <c r="DD7" s="1306"/>
      <c r="DE7" s="1306"/>
      <c r="DF7" s="1306" t="str">
        <f>MID(SUVAHAMUJ!Q51,6,1)</f>
        <v>0</v>
      </c>
      <c r="DG7" s="1306"/>
      <c r="DH7" s="1306"/>
      <c r="DI7" s="1306"/>
      <c r="DJ7" s="1306"/>
      <c r="DK7" s="1306"/>
      <c r="DL7" s="1306" t="str">
        <f>MID(SUVAHAMUJ!Q51,7,1)</f>
        <v>0</v>
      </c>
      <c r="DM7" s="1306"/>
      <c r="DN7" s="1306"/>
      <c r="DO7" s="1306"/>
      <c r="DP7" s="1306"/>
      <c r="DQ7" s="1306"/>
      <c r="DR7" s="1306" t="str">
        <f>MID(SUVAHAMUJ!Q51,8,1)</f>
        <v>0</v>
      </c>
      <c r="DS7" s="1306"/>
      <c r="DT7" s="1306"/>
      <c r="DU7" s="1306"/>
      <c r="DV7" s="1306"/>
      <c r="DW7" s="1333" t="str">
        <f>MID(SUVAHAMUJ!Q51,9,1)</f>
        <v>0</v>
      </c>
      <c r="DX7" s="1333"/>
      <c r="DY7" s="1333"/>
      <c r="DZ7" s="1333"/>
      <c r="EA7" s="1333"/>
      <c r="EB7" s="1333"/>
      <c r="EC7" s="1333" t="str">
        <f>MID(SUVAHAMUJ!Q51,10,1)</f>
        <v>0</v>
      </c>
      <c r="ED7" s="1333"/>
      <c r="EE7" s="1333"/>
      <c r="EF7" s="1333"/>
      <c r="EG7" s="1333"/>
      <c r="EH7" s="1306" t="str">
        <f>MID(SUVAHAMUJ!Q51,11,1)</f>
        <v>1</v>
      </c>
      <c r="EI7" s="1306"/>
      <c r="EJ7" s="1306"/>
      <c r="EK7" s="1306"/>
      <c r="EL7" s="1306"/>
      <c r="EM7" s="1316"/>
      <c r="EN7" s="354"/>
      <c r="EO7" s="355"/>
      <c r="EP7" s="1306" t="str">
        <f>MID(SUVAHAMUJ!R51,1,1)</f>
        <v xml:space="preserve"> </v>
      </c>
      <c r="EQ7" s="1306"/>
      <c r="ER7" s="1306"/>
      <c r="ES7" s="1306"/>
      <c r="ET7" s="1306"/>
      <c r="EU7" s="1306"/>
      <c r="EV7" s="1306" t="str">
        <f>MID(SUVAHAMUJ!R51,2,1)</f>
        <v xml:space="preserve"> </v>
      </c>
      <c r="EW7" s="1306"/>
      <c r="EX7" s="1306"/>
      <c r="EY7" s="1306"/>
      <c r="EZ7" s="1306"/>
      <c r="FA7" s="1306" t="str">
        <f>MID(SUVAHAMUJ!R51,3,1)</f>
        <v xml:space="preserve"> </v>
      </c>
      <c r="FB7" s="1306"/>
      <c r="FC7" s="1306"/>
      <c r="FD7" s="1306"/>
      <c r="FE7" s="1306"/>
      <c r="FF7" s="1306"/>
      <c r="FG7" s="1306" t="str">
        <f>MID(SUVAHAMUJ!R51,4,1)</f>
        <v xml:space="preserve"> </v>
      </c>
      <c r="FH7" s="1306"/>
      <c r="FI7" s="1306"/>
      <c r="FJ7" s="1306"/>
      <c r="FK7" s="1306"/>
      <c r="FL7" s="1307" t="str">
        <f>MID(SUVAHAMUJ!R51,5,1)</f>
        <v xml:space="preserve"> </v>
      </c>
      <c r="FM7" s="1307"/>
      <c r="FN7" s="1307"/>
      <c r="FO7" s="1307"/>
      <c r="FP7" s="1307"/>
      <c r="FQ7" s="1307"/>
      <c r="FR7" s="1307" t="str">
        <f>MID(SUVAHAMUJ!R51,6,1)</f>
        <v xml:space="preserve"> </v>
      </c>
      <c r="FS7" s="1307"/>
      <c r="FT7" s="1307"/>
      <c r="FU7" s="1307"/>
      <c r="FV7" s="1307"/>
      <c r="FW7" s="1331" t="str">
        <f>MID(SUVAHAMUJ!R51,7,1)</f>
        <v>4</v>
      </c>
      <c r="FX7" s="1331"/>
      <c r="FY7" s="1331"/>
      <c r="FZ7" s="1331"/>
      <c r="GA7" s="1331"/>
      <c r="GB7" s="1331"/>
      <c r="GC7" s="1331" t="str">
        <f>MID(SUVAHAMUJ!R51,8,1)</f>
        <v>6</v>
      </c>
      <c r="GD7" s="1331"/>
      <c r="GE7" s="1331"/>
      <c r="GF7" s="1331"/>
      <c r="GG7" s="1331"/>
      <c r="GH7" s="1331" t="str">
        <f>MID(SUVAHAMUJ!R51,9,1)</f>
        <v>0</v>
      </c>
      <c r="GI7" s="1331"/>
      <c r="GJ7" s="1331"/>
      <c r="GK7" s="1331"/>
      <c r="GL7" s="1331"/>
      <c r="GM7" s="1331"/>
      <c r="GN7" s="1331" t="str">
        <f>MID(SUVAHAMUJ!R51,10,1)</f>
        <v>0</v>
      </c>
      <c r="GO7" s="1331"/>
      <c r="GP7" s="1331"/>
      <c r="GQ7" s="1331"/>
      <c r="GR7" s="1331"/>
      <c r="GS7" s="1331" t="str">
        <f>MID(SUVAHAMUJ!R51,11,1)</f>
        <v>0</v>
      </c>
      <c r="GT7" s="1331"/>
      <c r="GU7" s="1331"/>
      <c r="GV7" s="1331"/>
      <c r="GW7" s="1332"/>
    </row>
    <row r="8" spans="2:205" ht="24" customHeight="1" x14ac:dyDescent="0.2">
      <c r="B8" s="1557" t="s">
        <v>2501</v>
      </c>
      <c r="C8" s="1558"/>
      <c r="D8" s="1558"/>
      <c r="E8" s="1558"/>
      <c r="F8" s="1558"/>
      <c r="G8" s="1558"/>
      <c r="H8" s="1558"/>
      <c r="I8" s="1558"/>
      <c r="J8" s="1558"/>
      <c r="K8" s="1559"/>
      <c r="L8" s="1435" t="s">
        <v>3221</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355" t="s">
        <v>952</v>
      </c>
      <c r="BX8" s="1356"/>
      <c r="BY8" s="1356"/>
      <c r="BZ8" s="1356"/>
      <c r="CA8" s="1356"/>
      <c r="CB8" s="1356"/>
      <c r="CC8" s="1356"/>
      <c r="CD8" s="1357"/>
      <c r="CE8" s="1306" t="str">
        <f>MID(SUVAHAMUJ!Q52,1,1)</f>
        <v xml:space="preserve"> </v>
      </c>
      <c r="CF8" s="1306"/>
      <c r="CG8" s="1306"/>
      <c r="CH8" s="1306"/>
      <c r="CI8" s="1306"/>
      <c r="CJ8" s="1306" t="str">
        <f>MID(SUVAHAMUJ!Q52,2,1)</f>
        <v xml:space="preserve"> </v>
      </c>
      <c r="CK8" s="1306"/>
      <c r="CL8" s="1306"/>
      <c r="CM8" s="1306"/>
      <c r="CN8" s="1306"/>
      <c r="CO8" s="1306"/>
      <c r="CP8" s="1306" t="str">
        <f>MID(SUVAHAMUJ!Q52,3,1)</f>
        <v xml:space="preserve"> </v>
      </c>
      <c r="CQ8" s="1306"/>
      <c r="CR8" s="1306"/>
      <c r="CS8" s="1306"/>
      <c r="CT8" s="1306"/>
      <c r="CU8" s="1306" t="str">
        <f>MID(SUVAHAMUJ!Q52,4,1)</f>
        <v xml:space="preserve"> </v>
      </c>
      <c r="CV8" s="1306"/>
      <c r="CW8" s="1306"/>
      <c r="CX8" s="1306"/>
      <c r="CY8" s="1306"/>
      <c r="CZ8" s="1306"/>
      <c r="DA8" s="1306" t="str">
        <f>MID(SUVAHAMUJ!Q52,5,1)</f>
        <v xml:space="preserve"> </v>
      </c>
      <c r="DB8" s="1306"/>
      <c r="DC8" s="1306"/>
      <c r="DD8" s="1306"/>
      <c r="DE8" s="1306"/>
      <c r="DF8" s="1306" t="str">
        <f>MID(SUVAHAMUJ!Q52,6,1)</f>
        <v xml:space="preserve"> </v>
      </c>
      <c r="DG8" s="1306"/>
      <c r="DH8" s="1306"/>
      <c r="DI8" s="1306"/>
      <c r="DJ8" s="1306"/>
      <c r="DK8" s="1306"/>
      <c r="DL8" s="1306" t="str">
        <f>MID(SUVAHAMUJ!Q52,7,1)</f>
        <v xml:space="preserve"> </v>
      </c>
      <c r="DM8" s="1306"/>
      <c r="DN8" s="1306"/>
      <c r="DO8" s="1306"/>
      <c r="DP8" s="1306"/>
      <c r="DQ8" s="1306"/>
      <c r="DR8" s="1306" t="str">
        <f>MID(SUVAHAMUJ!Q52,8,1)</f>
        <v xml:space="preserve"> </v>
      </c>
      <c r="DS8" s="1306"/>
      <c r="DT8" s="1306"/>
      <c r="DU8" s="1306"/>
      <c r="DV8" s="1306"/>
      <c r="DW8" s="1333" t="str">
        <f>MID(SUVAHAMUJ!Q52,9,1)</f>
        <v xml:space="preserve"> </v>
      </c>
      <c r="DX8" s="1333"/>
      <c r="DY8" s="1333"/>
      <c r="DZ8" s="1333"/>
      <c r="EA8" s="1333"/>
      <c r="EB8" s="1333"/>
      <c r="EC8" s="1333" t="str">
        <f>MID(SUVAHAMUJ!Q52,10,1)</f>
        <v xml:space="preserve"> </v>
      </c>
      <c r="ED8" s="1333"/>
      <c r="EE8" s="1333"/>
      <c r="EF8" s="1333"/>
      <c r="EG8" s="1333"/>
      <c r="EH8" s="1306" t="str">
        <f>MID(SUVAHAMUJ!Q52,11,1)</f>
        <v>0</v>
      </c>
      <c r="EI8" s="1306"/>
      <c r="EJ8" s="1306"/>
      <c r="EK8" s="1306"/>
      <c r="EL8" s="1306"/>
      <c r="EM8" s="1316"/>
      <c r="EN8" s="354"/>
      <c r="EO8" s="355"/>
      <c r="EP8" s="1306" t="str">
        <f>MID(SUVAHAMUJ!R52,1,1)</f>
        <v xml:space="preserve"> </v>
      </c>
      <c r="EQ8" s="1306"/>
      <c r="ER8" s="1306"/>
      <c r="ES8" s="1306"/>
      <c r="ET8" s="1306"/>
      <c r="EU8" s="1306"/>
      <c r="EV8" s="1306" t="str">
        <f>MID(SUVAHAMUJ!R52,2,1)</f>
        <v xml:space="preserve"> </v>
      </c>
      <c r="EW8" s="1306"/>
      <c r="EX8" s="1306"/>
      <c r="EY8" s="1306"/>
      <c r="EZ8" s="1306"/>
      <c r="FA8" s="1306" t="str">
        <f>MID(SUVAHAMUJ!R52,3,1)</f>
        <v xml:space="preserve"> </v>
      </c>
      <c r="FB8" s="1306"/>
      <c r="FC8" s="1306"/>
      <c r="FD8" s="1306"/>
      <c r="FE8" s="1306"/>
      <c r="FF8" s="1306"/>
      <c r="FG8" s="1306" t="str">
        <f>MID(SUVAHAMUJ!R52,4,1)</f>
        <v xml:space="preserve"> </v>
      </c>
      <c r="FH8" s="1306"/>
      <c r="FI8" s="1306"/>
      <c r="FJ8" s="1306"/>
      <c r="FK8" s="1306"/>
      <c r="FL8" s="1307" t="str">
        <f>MID(SUVAHAMUJ!R52,5,1)</f>
        <v xml:space="preserve"> </v>
      </c>
      <c r="FM8" s="1307"/>
      <c r="FN8" s="1307"/>
      <c r="FO8" s="1307"/>
      <c r="FP8" s="1307"/>
      <c r="FQ8" s="1307"/>
      <c r="FR8" s="1307" t="str">
        <f>MID(SUVAHAMUJ!R52,6,1)</f>
        <v xml:space="preserve"> </v>
      </c>
      <c r="FS8" s="1307"/>
      <c r="FT8" s="1307"/>
      <c r="FU8" s="1307"/>
      <c r="FV8" s="1307"/>
      <c r="FW8" s="1331" t="str">
        <f>MID(SUVAHAMUJ!R52,7,1)</f>
        <v xml:space="preserve"> </v>
      </c>
      <c r="FX8" s="1331"/>
      <c r="FY8" s="1331"/>
      <c r="FZ8" s="1331"/>
      <c r="GA8" s="1331"/>
      <c r="GB8" s="1331"/>
      <c r="GC8" s="1331" t="str">
        <f>MID(SUVAHAMUJ!R52,8,1)</f>
        <v xml:space="preserve"> </v>
      </c>
      <c r="GD8" s="1331"/>
      <c r="GE8" s="1331"/>
      <c r="GF8" s="1331"/>
      <c r="GG8" s="1331"/>
      <c r="GH8" s="1331" t="str">
        <f>MID(SUVAHAMUJ!R52,9,1)</f>
        <v xml:space="preserve"> </v>
      </c>
      <c r="GI8" s="1331"/>
      <c r="GJ8" s="1331"/>
      <c r="GK8" s="1331"/>
      <c r="GL8" s="1331"/>
      <c r="GM8" s="1331"/>
      <c r="GN8" s="1331" t="str">
        <f>MID(SUVAHAMUJ!R52,10,1)</f>
        <v xml:space="preserve"> </v>
      </c>
      <c r="GO8" s="1331"/>
      <c r="GP8" s="1331"/>
      <c r="GQ8" s="1331"/>
      <c r="GR8" s="1331"/>
      <c r="GS8" s="1331" t="str">
        <f>MID(SUVAHAMUJ!R52,11,1)</f>
        <v>0</v>
      </c>
      <c r="GT8" s="1331"/>
      <c r="GU8" s="1331"/>
      <c r="GV8" s="1331"/>
      <c r="GW8" s="1332"/>
    </row>
    <row r="9" spans="2:205" ht="24" customHeight="1" x14ac:dyDescent="0.2">
      <c r="B9" s="1557" t="s">
        <v>2847</v>
      </c>
      <c r="C9" s="1558"/>
      <c r="D9" s="1558"/>
      <c r="E9" s="1558"/>
      <c r="F9" s="1558"/>
      <c r="G9" s="1558"/>
      <c r="H9" s="1558"/>
      <c r="I9" s="1558"/>
      <c r="J9" s="1558"/>
      <c r="K9" s="1559"/>
      <c r="L9" s="1435" t="s">
        <v>3222</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355" t="s">
        <v>970</v>
      </c>
      <c r="BX9" s="1356"/>
      <c r="BY9" s="1356"/>
      <c r="BZ9" s="1356"/>
      <c r="CA9" s="1356"/>
      <c r="CB9" s="1356"/>
      <c r="CC9" s="1356"/>
      <c r="CD9" s="1357"/>
      <c r="CE9" s="1306" t="str">
        <f>MID(SUVAHAMUJ!Q53,1,1)</f>
        <v xml:space="preserve"> </v>
      </c>
      <c r="CF9" s="1306"/>
      <c r="CG9" s="1306"/>
      <c r="CH9" s="1306"/>
      <c r="CI9" s="1306"/>
      <c r="CJ9" s="1306" t="str">
        <f>MID(SUVAHAMUJ!Q53,2,1)</f>
        <v xml:space="preserve"> </v>
      </c>
      <c r="CK9" s="1306"/>
      <c r="CL9" s="1306"/>
      <c r="CM9" s="1306"/>
      <c r="CN9" s="1306"/>
      <c r="CO9" s="1306"/>
      <c r="CP9" s="1306" t="str">
        <f>MID(SUVAHAMUJ!Q53,3,1)</f>
        <v xml:space="preserve"> </v>
      </c>
      <c r="CQ9" s="1306"/>
      <c r="CR9" s="1306"/>
      <c r="CS9" s="1306"/>
      <c r="CT9" s="1306"/>
      <c r="CU9" s="1306" t="str">
        <f>MID(SUVAHAMUJ!Q53,4,1)</f>
        <v xml:space="preserve"> </v>
      </c>
      <c r="CV9" s="1306"/>
      <c r="CW9" s="1306"/>
      <c r="CX9" s="1306"/>
      <c r="CY9" s="1306"/>
      <c r="CZ9" s="1306"/>
      <c r="DA9" s="1306" t="str">
        <f>MID(SUVAHAMUJ!Q53,5,1)</f>
        <v>2</v>
      </c>
      <c r="DB9" s="1306"/>
      <c r="DC9" s="1306"/>
      <c r="DD9" s="1306"/>
      <c r="DE9" s="1306"/>
      <c r="DF9" s="1306" t="str">
        <f>MID(SUVAHAMUJ!Q53,6,1)</f>
        <v>0</v>
      </c>
      <c r="DG9" s="1306"/>
      <c r="DH9" s="1306"/>
      <c r="DI9" s="1306"/>
      <c r="DJ9" s="1306"/>
      <c r="DK9" s="1306"/>
      <c r="DL9" s="1306" t="str">
        <f>MID(SUVAHAMUJ!Q53,7,1)</f>
        <v>0</v>
      </c>
      <c r="DM9" s="1306"/>
      <c r="DN9" s="1306"/>
      <c r="DO9" s="1306"/>
      <c r="DP9" s="1306"/>
      <c r="DQ9" s="1306"/>
      <c r="DR9" s="1306" t="str">
        <f>MID(SUVAHAMUJ!Q53,8,1)</f>
        <v>0</v>
      </c>
      <c r="DS9" s="1306"/>
      <c r="DT9" s="1306"/>
      <c r="DU9" s="1306"/>
      <c r="DV9" s="1306"/>
      <c r="DW9" s="1333" t="str">
        <f>MID(SUVAHAMUJ!Q53,9,1)</f>
        <v>0</v>
      </c>
      <c r="DX9" s="1333"/>
      <c r="DY9" s="1333"/>
      <c r="DZ9" s="1333"/>
      <c r="EA9" s="1333"/>
      <c r="EB9" s="1333"/>
      <c r="EC9" s="1333" t="str">
        <f>MID(SUVAHAMUJ!Q53,10,1)</f>
        <v>0</v>
      </c>
      <c r="ED9" s="1333"/>
      <c r="EE9" s="1333"/>
      <c r="EF9" s="1333"/>
      <c r="EG9" s="1333"/>
      <c r="EH9" s="1306" t="str">
        <f>MID(SUVAHAMUJ!Q53,11,1)</f>
        <v>1</v>
      </c>
      <c r="EI9" s="1306"/>
      <c r="EJ9" s="1306"/>
      <c r="EK9" s="1306"/>
      <c r="EL9" s="1306"/>
      <c r="EM9" s="1316"/>
      <c r="EN9" s="354"/>
      <c r="EO9" s="355"/>
      <c r="EP9" s="1306" t="str">
        <f>MID(SUVAHAMUJ!R53,1,1)</f>
        <v xml:space="preserve"> </v>
      </c>
      <c r="EQ9" s="1306"/>
      <c r="ER9" s="1306"/>
      <c r="ES9" s="1306"/>
      <c r="ET9" s="1306"/>
      <c r="EU9" s="1306"/>
      <c r="EV9" s="1306" t="str">
        <f>MID(SUVAHAMUJ!R53,2,1)</f>
        <v xml:space="preserve"> </v>
      </c>
      <c r="EW9" s="1306"/>
      <c r="EX9" s="1306"/>
      <c r="EY9" s="1306"/>
      <c r="EZ9" s="1306"/>
      <c r="FA9" s="1306" t="str">
        <f>MID(SUVAHAMUJ!R53,3,1)</f>
        <v xml:space="preserve"> </v>
      </c>
      <c r="FB9" s="1306"/>
      <c r="FC9" s="1306"/>
      <c r="FD9" s="1306"/>
      <c r="FE9" s="1306"/>
      <c r="FF9" s="1306"/>
      <c r="FG9" s="1306" t="str">
        <f>MID(SUVAHAMUJ!R53,4,1)</f>
        <v xml:space="preserve"> </v>
      </c>
      <c r="FH9" s="1306"/>
      <c r="FI9" s="1306"/>
      <c r="FJ9" s="1306"/>
      <c r="FK9" s="1306"/>
      <c r="FL9" s="1307" t="str">
        <f>MID(SUVAHAMUJ!R53,5,1)</f>
        <v xml:space="preserve"> </v>
      </c>
      <c r="FM9" s="1307"/>
      <c r="FN9" s="1307"/>
      <c r="FO9" s="1307"/>
      <c r="FP9" s="1307"/>
      <c r="FQ9" s="1307"/>
      <c r="FR9" s="1307" t="str">
        <f>MID(SUVAHAMUJ!R53,6,1)</f>
        <v xml:space="preserve"> </v>
      </c>
      <c r="FS9" s="1307"/>
      <c r="FT9" s="1307"/>
      <c r="FU9" s="1307"/>
      <c r="FV9" s="1307"/>
      <c r="FW9" s="1331" t="str">
        <f>MID(SUVAHAMUJ!R53,7,1)</f>
        <v>4</v>
      </c>
      <c r="FX9" s="1331"/>
      <c r="FY9" s="1331"/>
      <c r="FZ9" s="1331"/>
      <c r="GA9" s="1331"/>
      <c r="GB9" s="1331"/>
      <c r="GC9" s="1331" t="str">
        <f>MID(SUVAHAMUJ!R53,8,1)</f>
        <v>6</v>
      </c>
      <c r="GD9" s="1331"/>
      <c r="GE9" s="1331"/>
      <c r="GF9" s="1331"/>
      <c r="GG9" s="1331"/>
      <c r="GH9" s="1331" t="str">
        <f>MID(SUVAHAMUJ!R53,9,1)</f>
        <v>0</v>
      </c>
      <c r="GI9" s="1331"/>
      <c r="GJ9" s="1331"/>
      <c r="GK9" s="1331"/>
      <c r="GL9" s="1331"/>
      <c r="GM9" s="1331"/>
      <c r="GN9" s="1331" t="str">
        <f>MID(SUVAHAMUJ!R53,10,1)</f>
        <v>0</v>
      </c>
      <c r="GO9" s="1331"/>
      <c r="GP9" s="1331"/>
      <c r="GQ9" s="1331"/>
      <c r="GR9" s="1331"/>
      <c r="GS9" s="1331" t="str">
        <f>MID(SUVAHAMUJ!R53,11,1)</f>
        <v>0</v>
      </c>
      <c r="GT9" s="1331"/>
      <c r="GU9" s="1331"/>
      <c r="GV9" s="1331"/>
      <c r="GW9" s="1332"/>
    </row>
    <row r="10" spans="2:205" ht="24" customHeight="1" x14ac:dyDescent="0.2">
      <c r="B10" s="1557" t="s">
        <v>2508</v>
      </c>
      <c r="C10" s="1558"/>
      <c r="D10" s="1558"/>
      <c r="E10" s="1558"/>
      <c r="F10" s="1558"/>
      <c r="G10" s="1558"/>
      <c r="H10" s="1558"/>
      <c r="I10" s="1558"/>
      <c r="J10" s="1558"/>
      <c r="K10" s="1559"/>
      <c r="L10" s="1435" t="s">
        <v>3223</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976</v>
      </c>
      <c r="BX10" s="1356"/>
      <c r="BY10" s="1356"/>
      <c r="BZ10" s="1356"/>
      <c r="CA10" s="1356"/>
      <c r="CB10" s="1356"/>
      <c r="CC10" s="1356"/>
      <c r="CD10" s="1357"/>
      <c r="CE10" s="1306" t="str">
        <f>MID(SUVAHAMUJ!Q54,1,1)</f>
        <v xml:space="preserve"> </v>
      </c>
      <c r="CF10" s="1306"/>
      <c r="CG10" s="1306"/>
      <c r="CH10" s="1306"/>
      <c r="CI10" s="1306"/>
      <c r="CJ10" s="1306" t="str">
        <f>MID(SUVAHAMUJ!Q54,2,1)</f>
        <v xml:space="preserve"> </v>
      </c>
      <c r="CK10" s="1306"/>
      <c r="CL10" s="1306"/>
      <c r="CM10" s="1306"/>
      <c r="CN10" s="1306"/>
      <c r="CO10" s="1306"/>
      <c r="CP10" s="1306" t="str">
        <f>MID(SUVAHAMUJ!Q54,3,1)</f>
        <v xml:space="preserve"> </v>
      </c>
      <c r="CQ10" s="1306"/>
      <c r="CR10" s="1306"/>
      <c r="CS10" s="1306"/>
      <c r="CT10" s="1306"/>
      <c r="CU10" s="1306" t="str">
        <f>MID(SUVAHAMUJ!Q54,4,1)</f>
        <v xml:space="preserve"> </v>
      </c>
      <c r="CV10" s="1306"/>
      <c r="CW10" s="1306"/>
      <c r="CX10" s="1306"/>
      <c r="CY10" s="1306"/>
      <c r="CZ10" s="1306"/>
      <c r="DA10" s="1306" t="str">
        <f>MID(SUVAHAMUJ!Q54,5,1)</f>
        <v xml:space="preserve"> </v>
      </c>
      <c r="DB10" s="1306"/>
      <c r="DC10" s="1306"/>
      <c r="DD10" s="1306"/>
      <c r="DE10" s="1306"/>
      <c r="DF10" s="1306" t="str">
        <f>MID(SUVAHAMUJ!Q54,6,1)</f>
        <v xml:space="preserve"> </v>
      </c>
      <c r="DG10" s="1306"/>
      <c r="DH10" s="1306"/>
      <c r="DI10" s="1306"/>
      <c r="DJ10" s="1306"/>
      <c r="DK10" s="1306"/>
      <c r="DL10" s="1306" t="str">
        <f>MID(SUVAHAMUJ!Q54,7,1)</f>
        <v xml:space="preserve"> </v>
      </c>
      <c r="DM10" s="1306"/>
      <c r="DN10" s="1306"/>
      <c r="DO10" s="1306"/>
      <c r="DP10" s="1306"/>
      <c r="DQ10" s="1306"/>
      <c r="DR10" s="1306" t="str">
        <f>MID(SUVAHAMUJ!Q54,8,1)</f>
        <v xml:space="preserve"> </v>
      </c>
      <c r="DS10" s="1306"/>
      <c r="DT10" s="1306"/>
      <c r="DU10" s="1306"/>
      <c r="DV10" s="1306"/>
      <c r="DW10" s="1333" t="str">
        <f>MID(SUVAHAMUJ!Q54,9,1)</f>
        <v xml:space="preserve"> </v>
      </c>
      <c r="DX10" s="1333"/>
      <c r="DY10" s="1333"/>
      <c r="DZ10" s="1333"/>
      <c r="EA10" s="1333"/>
      <c r="EB10" s="1333"/>
      <c r="EC10" s="1333" t="str">
        <f>MID(SUVAHAMUJ!Q54,10,1)</f>
        <v xml:space="preserve"> </v>
      </c>
      <c r="ED10" s="1333"/>
      <c r="EE10" s="1333"/>
      <c r="EF10" s="1333"/>
      <c r="EG10" s="1333"/>
      <c r="EH10" s="1306" t="str">
        <f>MID(SUVAHAMUJ!Q54,11,1)</f>
        <v>0</v>
      </c>
      <c r="EI10" s="1306"/>
      <c r="EJ10" s="1306"/>
      <c r="EK10" s="1306"/>
      <c r="EL10" s="1306"/>
      <c r="EM10" s="1316"/>
      <c r="EN10" s="354"/>
      <c r="EO10" s="355"/>
      <c r="EP10" s="1306" t="str">
        <f>MID(SUVAHAMUJ!R54,1,1)</f>
        <v xml:space="preserve"> </v>
      </c>
      <c r="EQ10" s="1306"/>
      <c r="ER10" s="1306"/>
      <c r="ES10" s="1306"/>
      <c r="ET10" s="1306"/>
      <c r="EU10" s="1306"/>
      <c r="EV10" s="1306" t="str">
        <f>MID(SUVAHAMUJ!R54,2,1)</f>
        <v xml:space="preserve"> </v>
      </c>
      <c r="EW10" s="1306"/>
      <c r="EX10" s="1306"/>
      <c r="EY10" s="1306"/>
      <c r="EZ10" s="1306"/>
      <c r="FA10" s="1306" t="str">
        <f>MID(SUVAHAMUJ!R54,3,1)</f>
        <v xml:space="preserve"> </v>
      </c>
      <c r="FB10" s="1306"/>
      <c r="FC10" s="1306"/>
      <c r="FD10" s="1306"/>
      <c r="FE10" s="1306"/>
      <c r="FF10" s="1306"/>
      <c r="FG10" s="1306" t="str">
        <f>MID(SUVAHAMUJ!R54,4,1)</f>
        <v xml:space="preserve"> </v>
      </c>
      <c r="FH10" s="1306"/>
      <c r="FI10" s="1306"/>
      <c r="FJ10" s="1306"/>
      <c r="FK10" s="1306"/>
      <c r="FL10" s="1307" t="str">
        <f>MID(SUVAHAMUJ!R54,5,1)</f>
        <v xml:space="preserve"> </v>
      </c>
      <c r="FM10" s="1307"/>
      <c r="FN10" s="1307"/>
      <c r="FO10" s="1307"/>
      <c r="FP10" s="1307"/>
      <c r="FQ10" s="1307"/>
      <c r="FR10" s="1307" t="str">
        <f>MID(SUVAHAMUJ!R54,6,1)</f>
        <v xml:space="preserve"> </v>
      </c>
      <c r="FS10" s="1307"/>
      <c r="FT10" s="1307"/>
      <c r="FU10" s="1307"/>
      <c r="FV10" s="1307"/>
      <c r="FW10" s="1331" t="str">
        <f>MID(SUVAHAMUJ!R54,7,1)</f>
        <v xml:space="preserve"> </v>
      </c>
      <c r="FX10" s="1331"/>
      <c r="FY10" s="1331"/>
      <c r="FZ10" s="1331"/>
      <c r="GA10" s="1331"/>
      <c r="GB10" s="1331"/>
      <c r="GC10" s="1331" t="str">
        <f>MID(SUVAHAMUJ!R54,8,1)</f>
        <v xml:space="preserve"> </v>
      </c>
      <c r="GD10" s="1331"/>
      <c r="GE10" s="1331"/>
      <c r="GF10" s="1331"/>
      <c r="GG10" s="1331"/>
      <c r="GH10" s="1331" t="str">
        <f>MID(SUVAHAMUJ!R54,9,1)</f>
        <v xml:space="preserve"> </v>
      </c>
      <c r="GI10" s="1331"/>
      <c r="GJ10" s="1331"/>
      <c r="GK10" s="1331"/>
      <c r="GL10" s="1331"/>
      <c r="GM10" s="1331"/>
      <c r="GN10" s="1331" t="str">
        <f>MID(SUVAHAMUJ!R54,10,1)</f>
        <v xml:space="preserve"> </v>
      </c>
      <c r="GO10" s="1331"/>
      <c r="GP10" s="1331"/>
      <c r="GQ10" s="1331"/>
      <c r="GR10" s="1331"/>
      <c r="GS10" s="1331" t="str">
        <f>MID(SUVAHAMUJ!R54,11,1)</f>
        <v>0</v>
      </c>
      <c r="GT10" s="1331"/>
      <c r="GU10" s="1331"/>
      <c r="GV10" s="1331"/>
      <c r="GW10" s="1332"/>
    </row>
    <row r="11" spans="2:205" ht="24" customHeight="1" x14ac:dyDescent="0.2">
      <c r="B11" s="1557" t="s">
        <v>2512</v>
      </c>
      <c r="C11" s="1558"/>
      <c r="D11" s="1558"/>
      <c r="E11" s="1558"/>
      <c r="F11" s="1558"/>
      <c r="G11" s="1558"/>
      <c r="H11" s="1558"/>
      <c r="I11" s="1558"/>
      <c r="J11" s="1558"/>
      <c r="K11" s="1559"/>
      <c r="L11" s="1435" t="s">
        <v>3224</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986</v>
      </c>
      <c r="BX11" s="1356"/>
      <c r="BY11" s="1356"/>
      <c r="BZ11" s="1356"/>
      <c r="CA11" s="1356"/>
      <c r="CB11" s="1356"/>
      <c r="CC11" s="1356"/>
      <c r="CD11" s="1357"/>
      <c r="CE11" s="1306" t="str">
        <f>MID(SUVAHAMUJ!Q55,1,1)</f>
        <v xml:space="preserve"> </v>
      </c>
      <c r="CF11" s="1306"/>
      <c r="CG11" s="1306"/>
      <c r="CH11" s="1306"/>
      <c r="CI11" s="1306"/>
      <c r="CJ11" s="1306" t="str">
        <f>MID(SUVAHAMUJ!Q55,2,1)</f>
        <v xml:space="preserve"> </v>
      </c>
      <c r="CK11" s="1306"/>
      <c r="CL11" s="1306"/>
      <c r="CM11" s="1306"/>
      <c r="CN11" s="1306"/>
      <c r="CO11" s="1306"/>
      <c r="CP11" s="1306" t="str">
        <f>MID(SUVAHAMUJ!Q55,3,1)</f>
        <v xml:space="preserve"> </v>
      </c>
      <c r="CQ11" s="1306"/>
      <c r="CR11" s="1306"/>
      <c r="CS11" s="1306"/>
      <c r="CT11" s="1306"/>
      <c r="CU11" s="1306" t="str">
        <f>MID(SUVAHAMUJ!Q55,4,1)</f>
        <v xml:space="preserve"> </v>
      </c>
      <c r="CV11" s="1306"/>
      <c r="CW11" s="1306"/>
      <c r="CX11" s="1306"/>
      <c r="CY11" s="1306"/>
      <c r="CZ11" s="1306"/>
      <c r="DA11" s="1306" t="str">
        <f>MID(SUVAHAMUJ!Q55,5,1)</f>
        <v xml:space="preserve"> </v>
      </c>
      <c r="DB11" s="1306"/>
      <c r="DC11" s="1306"/>
      <c r="DD11" s="1306"/>
      <c r="DE11" s="1306"/>
      <c r="DF11" s="1306" t="str">
        <f>MID(SUVAHAMUJ!Q55,6,1)</f>
        <v xml:space="preserve"> </v>
      </c>
      <c r="DG11" s="1306"/>
      <c r="DH11" s="1306"/>
      <c r="DI11" s="1306"/>
      <c r="DJ11" s="1306"/>
      <c r="DK11" s="1306"/>
      <c r="DL11" s="1306" t="str">
        <f>MID(SUVAHAMUJ!Q55,7,1)</f>
        <v xml:space="preserve"> </v>
      </c>
      <c r="DM11" s="1306"/>
      <c r="DN11" s="1306"/>
      <c r="DO11" s="1306"/>
      <c r="DP11" s="1306"/>
      <c r="DQ11" s="1306"/>
      <c r="DR11" s="1306" t="str">
        <f>MID(SUVAHAMUJ!Q55,8,1)</f>
        <v xml:space="preserve"> </v>
      </c>
      <c r="DS11" s="1306"/>
      <c r="DT11" s="1306"/>
      <c r="DU11" s="1306"/>
      <c r="DV11" s="1306"/>
      <c r="DW11" s="1333" t="str">
        <f>MID(SUVAHAMUJ!Q55,9,1)</f>
        <v xml:space="preserve"> </v>
      </c>
      <c r="DX11" s="1333"/>
      <c r="DY11" s="1333"/>
      <c r="DZ11" s="1333"/>
      <c r="EA11" s="1333"/>
      <c r="EB11" s="1333"/>
      <c r="EC11" s="1333" t="str">
        <f>MID(SUVAHAMUJ!Q55,10,1)</f>
        <v xml:space="preserve"> </v>
      </c>
      <c r="ED11" s="1333"/>
      <c r="EE11" s="1333"/>
      <c r="EF11" s="1333"/>
      <c r="EG11" s="1333"/>
      <c r="EH11" s="1306" t="str">
        <f>MID(SUVAHAMUJ!Q55,11,1)</f>
        <v>0</v>
      </c>
      <c r="EI11" s="1306"/>
      <c r="EJ11" s="1306"/>
      <c r="EK11" s="1306"/>
      <c r="EL11" s="1306"/>
      <c r="EM11" s="1316"/>
      <c r="EN11" s="354"/>
      <c r="EO11" s="355"/>
      <c r="EP11" s="1306" t="str">
        <f>MID(SUVAHAMUJ!R55,1,1)</f>
        <v xml:space="preserve"> </v>
      </c>
      <c r="EQ11" s="1306"/>
      <c r="ER11" s="1306"/>
      <c r="ES11" s="1306"/>
      <c r="ET11" s="1306"/>
      <c r="EU11" s="1306"/>
      <c r="EV11" s="1306" t="str">
        <f>MID(SUVAHAMUJ!R55,2,1)</f>
        <v xml:space="preserve"> </v>
      </c>
      <c r="EW11" s="1306"/>
      <c r="EX11" s="1306"/>
      <c r="EY11" s="1306"/>
      <c r="EZ11" s="1306"/>
      <c r="FA11" s="1306" t="str">
        <f>MID(SUVAHAMUJ!R55,3,1)</f>
        <v xml:space="preserve"> </v>
      </c>
      <c r="FB11" s="1306"/>
      <c r="FC11" s="1306"/>
      <c r="FD11" s="1306"/>
      <c r="FE11" s="1306"/>
      <c r="FF11" s="1306"/>
      <c r="FG11" s="1306" t="str">
        <f>MID(SUVAHAMUJ!R55,4,1)</f>
        <v xml:space="preserve"> </v>
      </c>
      <c r="FH11" s="1306"/>
      <c r="FI11" s="1306"/>
      <c r="FJ11" s="1306"/>
      <c r="FK11" s="1306"/>
      <c r="FL11" s="1307" t="str">
        <f>MID(SUVAHAMUJ!R55,5,1)</f>
        <v xml:space="preserve"> </v>
      </c>
      <c r="FM11" s="1307"/>
      <c r="FN11" s="1307"/>
      <c r="FO11" s="1307"/>
      <c r="FP11" s="1307"/>
      <c r="FQ11" s="1307"/>
      <c r="FR11" s="1307" t="str">
        <f>MID(SUVAHAMUJ!R55,6,1)</f>
        <v xml:space="preserve"> </v>
      </c>
      <c r="FS11" s="1307"/>
      <c r="FT11" s="1307"/>
      <c r="FU11" s="1307"/>
      <c r="FV11" s="1307"/>
      <c r="FW11" s="1331" t="str">
        <f>MID(SUVAHAMUJ!R55,7,1)</f>
        <v xml:space="preserve"> </v>
      </c>
      <c r="FX11" s="1331"/>
      <c r="FY11" s="1331"/>
      <c r="FZ11" s="1331"/>
      <c r="GA11" s="1331"/>
      <c r="GB11" s="1331"/>
      <c r="GC11" s="1331" t="str">
        <f>MID(SUVAHAMUJ!R55,8,1)</f>
        <v xml:space="preserve"> </v>
      </c>
      <c r="GD11" s="1331"/>
      <c r="GE11" s="1331"/>
      <c r="GF11" s="1331"/>
      <c r="GG11" s="1331"/>
      <c r="GH11" s="1331" t="str">
        <f>MID(SUVAHAMUJ!R55,9,1)</f>
        <v xml:space="preserve"> </v>
      </c>
      <c r="GI11" s="1331"/>
      <c r="GJ11" s="1331"/>
      <c r="GK11" s="1331"/>
      <c r="GL11" s="1331"/>
      <c r="GM11" s="1331"/>
      <c r="GN11" s="1331" t="str">
        <f>MID(SUVAHAMUJ!R55,10,1)</f>
        <v xml:space="preserve"> </v>
      </c>
      <c r="GO11" s="1331"/>
      <c r="GP11" s="1331"/>
      <c r="GQ11" s="1331"/>
      <c r="GR11" s="1331"/>
      <c r="GS11" s="1331" t="str">
        <f>MID(SUVAHAMUJ!R55,11,1)</f>
        <v>0</v>
      </c>
      <c r="GT11" s="1331"/>
      <c r="GU11" s="1331"/>
      <c r="GV11" s="1331"/>
      <c r="GW11" s="1332"/>
    </row>
    <row r="12" spans="2:205" ht="24" customHeight="1" x14ac:dyDescent="0.2">
      <c r="B12" s="1557" t="s">
        <v>2516</v>
      </c>
      <c r="C12" s="1558"/>
      <c r="D12" s="1558"/>
      <c r="E12" s="1558"/>
      <c r="F12" s="1558"/>
      <c r="G12" s="1558"/>
      <c r="H12" s="1558"/>
      <c r="I12" s="1558"/>
      <c r="J12" s="1558"/>
      <c r="K12" s="1559"/>
      <c r="L12" s="1435" t="s">
        <v>2845</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5</v>
      </c>
      <c r="BX12" s="1356"/>
      <c r="BY12" s="1356"/>
      <c r="BZ12" s="1356"/>
      <c r="CA12" s="1356"/>
      <c r="CB12" s="1356"/>
      <c r="CC12" s="1356"/>
      <c r="CD12" s="1357"/>
      <c r="CE12" s="1306" t="str">
        <f>MID(SUVAHAMUJ!Q56,1,1)</f>
        <v xml:space="preserve"> </v>
      </c>
      <c r="CF12" s="1306"/>
      <c r="CG12" s="1306"/>
      <c r="CH12" s="1306"/>
      <c r="CI12" s="1306"/>
      <c r="CJ12" s="1306" t="str">
        <f>MID(SUVAHAMUJ!Q56,2,1)</f>
        <v xml:space="preserve"> </v>
      </c>
      <c r="CK12" s="1306"/>
      <c r="CL12" s="1306"/>
      <c r="CM12" s="1306"/>
      <c r="CN12" s="1306"/>
      <c r="CO12" s="1306"/>
      <c r="CP12" s="1306" t="str">
        <f>MID(SUVAHAMUJ!Q56,3,1)</f>
        <v xml:space="preserve"> </v>
      </c>
      <c r="CQ12" s="1306"/>
      <c r="CR12" s="1306"/>
      <c r="CS12" s="1306"/>
      <c r="CT12" s="1306"/>
      <c r="CU12" s="1306" t="str">
        <f>MID(SUVAHAMUJ!Q56,4,1)</f>
        <v xml:space="preserve"> </v>
      </c>
      <c r="CV12" s="1306"/>
      <c r="CW12" s="1306"/>
      <c r="CX12" s="1306"/>
      <c r="CY12" s="1306"/>
      <c r="CZ12" s="1306"/>
      <c r="DA12" s="1306" t="str">
        <f>MID(SUVAHAMUJ!Q56,5,1)</f>
        <v xml:space="preserve"> </v>
      </c>
      <c r="DB12" s="1306"/>
      <c r="DC12" s="1306"/>
      <c r="DD12" s="1306"/>
      <c r="DE12" s="1306"/>
      <c r="DF12" s="1306" t="str">
        <f>MID(SUVAHAMUJ!Q56,6,1)</f>
        <v xml:space="preserve"> </v>
      </c>
      <c r="DG12" s="1306"/>
      <c r="DH12" s="1306"/>
      <c r="DI12" s="1306"/>
      <c r="DJ12" s="1306"/>
      <c r="DK12" s="1306"/>
      <c r="DL12" s="1306" t="str">
        <f>MID(SUVAHAMUJ!Q56,7,1)</f>
        <v xml:space="preserve"> </v>
      </c>
      <c r="DM12" s="1306"/>
      <c r="DN12" s="1306"/>
      <c r="DO12" s="1306"/>
      <c r="DP12" s="1306"/>
      <c r="DQ12" s="1306"/>
      <c r="DR12" s="1306" t="str">
        <f>MID(SUVAHAMUJ!Q56,8,1)</f>
        <v xml:space="preserve"> </v>
      </c>
      <c r="DS12" s="1306"/>
      <c r="DT12" s="1306"/>
      <c r="DU12" s="1306"/>
      <c r="DV12" s="1306"/>
      <c r="DW12" s="1333" t="str">
        <f>MID(SUVAHAMUJ!Q56,9,1)</f>
        <v xml:space="preserve"> </v>
      </c>
      <c r="DX12" s="1333"/>
      <c r="DY12" s="1333"/>
      <c r="DZ12" s="1333"/>
      <c r="EA12" s="1333"/>
      <c r="EB12" s="1333"/>
      <c r="EC12" s="1333" t="str">
        <f>MID(SUVAHAMUJ!Q56,10,1)</f>
        <v xml:space="preserve"> </v>
      </c>
      <c r="ED12" s="1333"/>
      <c r="EE12" s="1333"/>
      <c r="EF12" s="1333"/>
      <c r="EG12" s="1333"/>
      <c r="EH12" s="1306" t="str">
        <f>MID(SUVAHAMUJ!Q56,11,1)</f>
        <v>0</v>
      </c>
      <c r="EI12" s="1306"/>
      <c r="EJ12" s="1306"/>
      <c r="EK12" s="1306"/>
      <c r="EL12" s="1306"/>
      <c r="EM12" s="1316"/>
      <c r="EN12" s="354"/>
      <c r="EO12" s="355"/>
      <c r="EP12" s="1306" t="str">
        <f>MID(SUVAHAMUJ!R56,1,1)</f>
        <v xml:space="preserve"> </v>
      </c>
      <c r="EQ12" s="1306"/>
      <c r="ER12" s="1306"/>
      <c r="ES12" s="1306"/>
      <c r="ET12" s="1306"/>
      <c r="EU12" s="1306"/>
      <c r="EV12" s="1306" t="str">
        <f>MID(SUVAHAMUJ!R56,2,1)</f>
        <v xml:space="preserve"> </v>
      </c>
      <c r="EW12" s="1306"/>
      <c r="EX12" s="1306"/>
      <c r="EY12" s="1306"/>
      <c r="EZ12" s="1306"/>
      <c r="FA12" s="1306" t="str">
        <f>MID(SUVAHAMUJ!R56,3,1)</f>
        <v xml:space="preserve"> </v>
      </c>
      <c r="FB12" s="1306"/>
      <c r="FC12" s="1306"/>
      <c r="FD12" s="1306"/>
      <c r="FE12" s="1306"/>
      <c r="FF12" s="1306"/>
      <c r="FG12" s="1306" t="str">
        <f>MID(SUVAHAMUJ!R56,4,1)</f>
        <v xml:space="preserve"> </v>
      </c>
      <c r="FH12" s="1306"/>
      <c r="FI12" s="1306"/>
      <c r="FJ12" s="1306"/>
      <c r="FK12" s="1306"/>
      <c r="FL12" s="1307" t="str">
        <f>MID(SUVAHAMUJ!R56,5,1)</f>
        <v xml:space="preserve"> </v>
      </c>
      <c r="FM12" s="1307"/>
      <c r="FN12" s="1307"/>
      <c r="FO12" s="1307"/>
      <c r="FP12" s="1307"/>
      <c r="FQ12" s="1307"/>
      <c r="FR12" s="1307" t="str">
        <f>MID(SUVAHAMUJ!R56,6,1)</f>
        <v xml:space="preserve"> </v>
      </c>
      <c r="FS12" s="1307"/>
      <c r="FT12" s="1307"/>
      <c r="FU12" s="1307"/>
      <c r="FV12" s="1307"/>
      <c r="FW12" s="1331" t="str">
        <f>MID(SUVAHAMUJ!R56,7,1)</f>
        <v xml:space="preserve"> </v>
      </c>
      <c r="FX12" s="1331"/>
      <c r="FY12" s="1331"/>
      <c r="FZ12" s="1331"/>
      <c r="GA12" s="1331"/>
      <c r="GB12" s="1331"/>
      <c r="GC12" s="1331" t="str">
        <f>MID(SUVAHAMUJ!R56,8,1)</f>
        <v xml:space="preserve"> </v>
      </c>
      <c r="GD12" s="1331"/>
      <c r="GE12" s="1331"/>
      <c r="GF12" s="1331"/>
      <c r="GG12" s="1331"/>
      <c r="GH12" s="1331" t="str">
        <f>MID(SUVAHAMUJ!R56,9,1)</f>
        <v xml:space="preserve"> </v>
      </c>
      <c r="GI12" s="1331"/>
      <c r="GJ12" s="1331"/>
      <c r="GK12" s="1331"/>
      <c r="GL12" s="1331"/>
      <c r="GM12" s="1331"/>
      <c r="GN12" s="1331" t="str">
        <f>MID(SUVAHAMUJ!R56,10,1)</f>
        <v xml:space="preserve"> </v>
      </c>
      <c r="GO12" s="1331"/>
      <c r="GP12" s="1331"/>
      <c r="GQ12" s="1331"/>
      <c r="GR12" s="1331"/>
      <c r="GS12" s="1331" t="str">
        <f>MID(SUVAHAMUJ!R56,11,1)</f>
        <v>0</v>
      </c>
      <c r="GT12" s="1331"/>
      <c r="GU12" s="1331"/>
      <c r="GV12" s="1331"/>
      <c r="GW12" s="1332"/>
    </row>
    <row r="13" spans="2:205" ht="24" customHeight="1" x14ac:dyDescent="0.2">
      <c r="B13" s="1557" t="s">
        <v>2519</v>
      </c>
      <c r="C13" s="1558"/>
      <c r="D13" s="1558"/>
      <c r="E13" s="1558"/>
      <c r="F13" s="1558"/>
      <c r="G13" s="1558"/>
      <c r="H13" s="1558"/>
      <c r="I13" s="1558"/>
      <c r="J13" s="1558"/>
      <c r="K13" s="1559"/>
      <c r="L13" s="1435" t="s">
        <v>3225</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355" t="s">
        <v>21</v>
      </c>
      <c r="BX13" s="1356"/>
      <c r="BY13" s="1356"/>
      <c r="BZ13" s="1356"/>
      <c r="CA13" s="1356"/>
      <c r="CB13" s="1356"/>
      <c r="CC13" s="1356"/>
      <c r="CD13" s="1357"/>
      <c r="CE13" s="1306" t="str">
        <f>MID(SUVAHAMUJ!Q57,1,1)</f>
        <v xml:space="preserve"> </v>
      </c>
      <c r="CF13" s="1306"/>
      <c r="CG13" s="1306"/>
      <c r="CH13" s="1306"/>
      <c r="CI13" s="1306"/>
      <c r="CJ13" s="1306" t="str">
        <f>MID(SUVAHAMUJ!Q57,2,1)</f>
        <v xml:space="preserve"> </v>
      </c>
      <c r="CK13" s="1306"/>
      <c r="CL13" s="1306"/>
      <c r="CM13" s="1306"/>
      <c r="CN13" s="1306"/>
      <c r="CO13" s="1306"/>
      <c r="CP13" s="1306" t="str">
        <f>MID(SUVAHAMUJ!Q57,3,1)</f>
        <v xml:space="preserve"> </v>
      </c>
      <c r="CQ13" s="1306"/>
      <c r="CR13" s="1306"/>
      <c r="CS13" s="1306"/>
      <c r="CT13" s="1306"/>
      <c r="CU13" s="1306" t="str">
        <f>MID(SUVAHAMUJ!Q57,4,1)</f>
        <v xml:space="preserve"> </v>
      </c>
      <c r="CV13" s="1306"/>
      <c r="CW13" s="1306"/>
      <c r="CX13" s="1306"/>
      <c r="CY13" s="1306"/>
      <c r="CZ13" s="1306"/>
      <c r="DA13" s="1306" t="str">
        <f>MID(SUVAHAMUJ!Q57,5,1)</f>
        <v xml:space="preserve"> </v>
      </c>
      <c r="DB13" s="1306"/>
      <c r="DC13" s="1306"/>
      <c r="DD13" s="1306"/>
      <c r="DE13" s="1306"/>
      <c r="DF13" s="1306" t="str">
        <f>MID(SUVAHAMUJ!Q57,6,1)</f>
        <v xml:space="preserve"> </v>
      </c>
      <c r="DG13" s="1306"/>
      <c r="DH13" s="1306"/>
      <c r="DI13" s="1306"/>
      <c r="DJ13" s="1306"/>
      <c r="DK13" s="1306"/>
      <c r="DL13" s="1306" t="str">
        <f>MID(SUVAHAMUJ!Q57,7,1)</f>
        <v xml:space="preserve"> </v>
      </c>
      <c r="DM13" s="1306"/>
      <c r="DN13" s="1306"/>
      <c r="DO13" s="1306"/>
      <c r="DP13" s="1306"/>
      <c r="DQ13" s="1306"/>
      <c r="DR13" s="1306" t="str">
        <f>MID(SUVAHAMUJ!Q57,8,1)</f>
        <v xml:space="preserve"> </v>
      </c>
      <c r="DS13" s="1306"/>
      <c r="DT13" s="1306"/>
      <c r="DU13" s="1306"/>
      <c r="DV13" s="1306"/>
      <c r="DW13" s="1333" t="str">
        <f>MID(SUVAHAMUJ!Q57,9,1)</f>
        <v xml:space="preserve"> </v>
      </c>
      <c r="DX13" s="1333"/>
      <c r="DY13" s="1333"/>
      <c r="DZ13" s="1333"/>
      <c r="EA13" s="1333"/>
      <c r="EB13" s="1333"/>
      <c r="EC13" s="1333" t="str">
        <f>MID(SUVAHAMUJ!Q57,10,1)</f>
        <v xml:space="preserve"> </v>
      </c>
      <c r="ED13" s="1333"/>
      <c r="EE13" s="1333"/>
      <c r="EF13" s="1333"/>
      <c r="EG13" s="1333"/>
      <c r="EH13" s="1306" t="str">
        <f>MID(SUVAHAMUJ!Q57,11,1)</f>
        <v>0</v>
      </c>
      <c r="EI13" s="1306"/>
      <c r="EJ13" s="1306"/>
      <c r="EK13" s="1306"/>
      <c r="EL13" s="1306"/>
      <c r="EM13" s="1316"/>
      <c r="EN13" s="354"/>
      <c r="EO13" s="355"/>
      <c r="EP13" s="1306" t="str">
        <f>MID(SUVAHAMUJ!R57,1,1)</f>
        <v xml:space="preserve"> </v>
      </c>
      <c r="EQ13" s="1306"/>
      <c r="ER13" s="1306"/>
      <c r="ES13" s="1306"/>
      <c r="ET13" s="1306"/>
      <c r="EU13" s="1306"/>
      <c r="EV13" s="1306" t="str">
        <f>MID(SUVAHAMUJ!R57,2,1)</f>
        <v xml:space="preserve"> </v>
      </c>
      <c r="EW13" s="1306"/>
      <c r="EX13" s="1306"/>
      <c r="EY13" s="1306"/>
      <c r="EZ13" s="1306"/>
      <c r="FA13" s="1306" t="str">
        <f>MID(SUVAHAMUJ!R57,3,1)</f>
        <v xml:space="preserve"> </v>
      </c>
      <c r="FB13" s="1306"/>
      <c r="FC13" s="1306"/>
      <c r="FD13" s="1306"/>
      <c r="FE13" s="1306"/>
      <c r="FF13" s="1306"/>
      <c r="FG13" s="1306" t="str">
        <f>MID(SUVAHAMUJ!R57,4,1)</f>
        <v xml:space="preserve"> </v>
      </c>
      <c r="FH13" s="1306"/>
      <c r="FI13" s="1306"/>
      <c r="FJ13" s="1306"/>
      <c r="FK13" s="1306"/>
      <c r="FL13" s="1307" t="str">
        <f>MID(SUVAHAMUJ!R57,5,1)</f>
        <v xml:space="preserve"> </v>
      </c>
      <c r="FM13" s="1307"/>
      <c r="FN13" s="1307"/>
      <c r="FO13" s="1307"/>
      <c r="FP13" s="1307"/>
      <c r="FQ13" s="1307"/>
      <c r="FR13" s="1307" t="str">
        <f>MID(SUVAHAMUJ!R57,6,1)</f>
        <v xml:space="preserve"> </v>
      </c>
      <c r="FS13" s="1307"/>
      <c r="FT13" s="1307"/>
      <c r="FU13" s="1307"/>
      <c r="FV13" s="1307"/>
      <c r="FW13" s="1331" t="str">
        <f>MID(SUVAHAMUJ!R57,7,1)</f>
        <v xml:space="preserve"> </v>
      </c>
      <c r="FX13" s="1331"/>
      <c r="FY13" s="1331"/>
      <c r="FZ13" s="1331"/>
      <c r="GA13" s="1331"/>
      <c r="GB13" s="1331"/>
      <c r="GC13" s="1331" t="str">
        <f>MID(SUVAHAMUJ!R57,8,1)</f>
        <v xml:space="preserve"> </v>
      </c>
      <c r="GD13" s="1331"/>
      <c r="GE13" s="1331"/>
      <c r="GF13" s="1331"/>
      <c r="GG13" s="1331"/>
      <c r="GH13" s="1331" t="str">
        <f>MID(SUVAHAMUJ!R57,9,1)</f>
        <v xml:space="preserve"> </v>
      </c>
      <c r="GI13" s="1331"/>
      <c r="GJ13" s="1331"/>
      <c r="GK13" s="1331"/>
      <c r="GL13" s="1331"/>
      <c r="GM13" s="1331"/>
      <c r="GN13" s="1331" t="str">
        <f>MID(SUVAHAMUJ!R57,10,1)</f>
        <v xml:space="preserve"> </v>
      </c>
      <c r="GO13" s="1331"/>
      <c r="GP13" s="1331"/>
      <c r="GQ13" s="1331"/>
      <c r="GR13" s="1331"/>
      <c r="GS13" s="1331" t="str">
        <f>MID(SUVAHAMUJ!R57,11,1)</f>
        <v>0</v>
      </c>
      <c r="GT13" s="1331"/>
      <c r="GU13" s="1331"/>
      <c r="GV13" s="1331"/>
      <c r="GW13" s="1332"/>
    </row>
    <row r="14" spans="2:205" ht="24" customHeight="1" x14ac:dyDescent="0.2">
      <c r="B14" s="1452" t="s">
        <v>1877</v>
      </c>
      <c r="C14" s="1453"/>
      <c r="D14" s="1453"/>
      <c r="E14" s="1453"/>
      <c r="F14" s="1453"/>
      <c r="G14" s="1453"/>
      <c r="H14" s="1453"/>
      <c r="I14" s="1453"/>
      <c r="J14" s="1453"/>
      <c r="K14" s="1454"/>
      <c r="L14" s="1437" t="s">
        <v>3226</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347" t="s">
        <v>39</v>
      </c>
      <c r="BX14" s="1348"/>
      <c r="BY14" s="1348"/>
      <c r="BZ14" s="1348"/>
      <c r="CA14" s="1348"/>
      <c r="CB14" s="1348"/>
      <c r="CC14" s="1348"/>
      <c r="CD14" s="1349"/>
      <c r="CE14" s="1306" t="str">
        <f>MID(SUVAHAMUJ!Q58,1,1)</f>
        <v xml:space="preserve"> </v>
      </c>
      <c r="CF14" s="1306"/>
      <c r="CG14" s="1306"/>
      <c r="CH14" s="1306"/>
      <c r="CI14" s="1306"/>
      <c r="CJ14" s="1306" t="str">
        <f>MID(SUVAHAMUJ!Q58,2,1)</f>
        <v xml:space="preserve"> </v>
      </c>
      <c r="CK14" s="1306"/>
      <c r="CL14" s="1306"/>
      <c r="CM14" s="1306"/>
      <c r="CN14" s="1306"/>
      <c r="CO14" s="1306"/>
      <c r="CP14" s="1306" t="str">
        <f>MID(SUVAHAMUJ!Q58,3,1)</f>
        <v xml:space="preserve"> </v>
      </c>
      <c r="CQ14" s="1306"/>
      <c r="CR14" s="1306"/>
      <c r="CS14" s="1306"/>
      <c r="CT14" s="1306"/>
      <c r="CU14" s="1306" t="str">
        <f>MID(SUVAHAMUJ!Q58,4,1)</f>
        <v xml:space="preserve"> </v>
      </c>
      <c r="CV14" s="1306"/>
      <c r="CW14" s="1306"/>
      <c r="CX14" s="1306"/>
      <c r="CY14" s="1306"/>
      <c r="CZ14" s="1306"/>
      <c r="DA14" s="1306" t="str">
        <f>MID(SUVAHAMUJ!Q58,5,1)</f>
        <v xml:space="preserve"> </v>
      </c>
      <c r="DB14" s="1306"/>
      <c r="DC14" s="1306"/>
      <c r="DD14" s="1306"/>
      <c r="DE14" s="1306"/>
      <c r="DF14" s="1306" t="str">
        <f>MID(SUVAHAMUJ!Q58,6,1)</f>
        <v xml:space="preserve"> </v>
      </c>
      <c r="DG14" s="1306"/>
      <c r="DH14" s="1306"/>
      <c r="DI14" s="1306"/>
      <c r="DJ14" s="1306"/>
      <c r="DK14" s="1306"/>
      <c r="DL14" s="1306" t="str">
        <f>MID(SUVAHAMUJ!Q58,7,1)</f>
        <v>3</v>
      </c>
      <c r="DM14" s="1306"/>
      <c r="DN14" s="1306"/>
      <c r="DO14" s="1306"/>
      <c r="DP14" s="1306"/>
      <c r="DQ14" s="1306"/>
      <c r="DR14" s="1306" t="str">
        <f>MID(SUVAHAMUJ!Q58,8,1)</f>
        <v>5</v>
      </c>
      <c r="DS14" s="1306"/>
      <c r="DT14" s="1306"/>
      <c r="DU14" s="1306"/>
      <c r="DV14" s="1306"/>
      <c r="DW14" s="1333" t="str">
        <f>MID(SUVAHAMUJ!Q58,9,1)</f>
        <v>0</v>
      </c>
      <c r="DX14" s="1333"/>
      <c r="DY14" s="1333"/>
      <c r="DZ14" s="1333"/>
      <c r="EA14" s="1333"/>
      <c r="EB14" s="1333"/>
      <c r="EC14" s="1333" t="str">
        <f>MID(SUVAHAMUJ!Q58,10,1)</f>
        <v>0</v>
      </c>
      <c r="ED14" s="1333"/>
      <c r="EE14" s="1333"/>
      <c r="EF14" s="1333"/>
      <c r="EG14" s="1333"/>
      <c r="EH14" s="1306" t="str">
        <f>MID(SUVAHAMUJ!Q58,11,1)</f>
        <v>0</v>
      </c>
      <c r="EI14" s="1306"/>
      <c r="EJ14" s="1306"/>
      <c r="EK14" s="1306"/>
      <c r="EL14" s="1306"/>
      <c r="EM14" s="1316"/>
      <c r="EN14" s="354"/>
      <c r="EO14" s="355"/>
      <c r="EP14" s="1306" t="str">
        <f>MID(SUVAHAMUJ!R58,1,1)</f>
        <v xml:space="preserve"> </v>
      </c>
      <c r="EQ14" s="1306"/>
      <c r="ER14" s="1306"/>
      <c r="ES14" s="1306"/>
      <c r="ET14" s="1306"/>
      <c r="EU14" s="1306"/>
      <c r="EV14" s="1306" t="str">
        <f>MID(SUVAHAMUJ!R58,2,1)</f>
        <v xml:space="preserve"> </v>
      </c>
      <c r="EW14" s="1306"/>
      <c r="EX14" s="1306"/>
      <c r="EY14" s="1306"/>
      <c r="EZ14" s="1306"/>
      <c r="FA14" s="1306" t="str">
        <f>MID(SUVAHAMUJ!R58,3,1)</f>
        <v xml:space="preserve"> </v>
      </c>
      <c r="FB14" s="1306"/>
      <c r="FC14" s="1306"/>
      <c r="FD14" s="1306"/>
      <c r="FE14" s="1306"/>
      <c r="FF14" s="1306"/>
      <c r="FG14" s="1306" t="str">
        <f>MID(SUVAHAMUJ!R58,4,1)</f>
        <v xml:space="preserve"> </v>
      </c>
      <c r="FH14" s="1306"/>
      <c r="FI14" s="1306"/>
      <c r="FJ14" s="1306"/>
      <c r="FK14" s="1306"/>
      <c r="FL14" s="1307" t="str">
        <f>MID(SUVAHAMUJ!R58,5,1)</f>
        <v xml:space="preserve"> </v>
      </c>
      <c r="FM14" s="1307"/>
      <c r="FN14" s="1307"/>
      <c r="FO14" s="1307"/>
      <c r="FP14" s="1307"/>
      <c r="FQ14" s="1307"/>
      <c r="FR14" s="1307" t="str">
        <f>MID(SUVAHAMUJ!R58,6,1)</f>
        <v xml:space="preserve"> </v>
      </c>
      <c r="FS14" s="1307"/>
      <c r="FT14" s="1307"/>
      <c r="FU14" s="1307"/>
      <c r="FV14" s="1307"/>
      <c r="FW14" s="1331" t="str">
        <f>MID(SUVAHAMUJ!R58,7,1)</f>
        <v>6</v>
      </c>
      <c r="FX14" s="1331"/>
      <c r="FY14" s="1331"/>
      <c r="FZ14" s="1331"/>
      <c r="GA14" s="1331"/>
      <c r="GB14" s="1331"/>
      <c r="GC14" s="1331" t="str">
        <f>MID(SUVAHAMUJ!R58,8,1)</f>
        <v>0</v>
      </c>
      <c r="GD14" s="1331"/>
      <c r="GE14" s="1331"/>
      <c r="GF14" s="1331"/>
      <c r="GG14" s="1331"/>
      <c r="GH14" s="1331" t="str">
        <f>MID(SUVAHAMUJ!R58,9,1)</f>
        <v>0</v>
      </c>
      <c r="GI14" s="1331"/>
      <c r="GJ14" s="1331"/>
      <c r="GK14" s="1331"/>
      <c r="GL14" s="1331"/>
      <c r="GM14" s="1331"/>
      <c r="GN14" s="1331" t="str">
        <f>MID(SUVAHAMUJ!R58,10,1)</f>
        <v>0</v>
      </c>
      <c r="GO14" s="1331"/>
      <c r="GP14" s="1331"/>
      <c r="GQ14" s="1331"/>
      <c r="GR14" s="1331"/>
      <c r="GS14" s="1331" t="str">
        <f>MID(SUVAHAMUJ!R58,11,1)</f>
        <v>0</v>
      </c>
      <c r="GT14" s="1331"/>
      <c r="GU14" s="1331"/>
      <c r="GV14" s="1331"/>
      <c r="GW14" s="1332"/>
    </row>
    <row r="15" spans="2:205" ht="24" customHeight="1" x14ac:dyDescent="0.2">
      <c r="B15" s="1557" t="s">
        <v>1876</v>
      </c>
      <c r="C15" s="1558"/>
      <c r="D15" s="1558"/>
      <c r="E15" s="1558"/>
      <c r="F15" s="1558"/>
      <c r="G15" s="1558"/>
      <c r="H15" s="1558"/>
      <c r="I15" s="1558"/>
      <c r="J15" s="1558"/>
      <c r="K15" s="1559"/>
      <c r="L15" s="1435" t="s">
        <v>3227</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355" t="s">
        <v>922</v>
      </c>
      <c r="BX15" s="1356"/>
      <c r="BY15" s="1356"/>
      <c r="BZ15" s="1356"/>
      <c r="CA15" s="1356"/>
      <c r="CB15" s="1356"/>
      <c r="CC15" s="1356"/>
      <c r="CD15" s="1357"/>
      <c r="CE15" s="1306" t="str">
        <f>MID(SUVAHAMUJ!Q59,1,1)</f>
        <v xml:space="preserve"> </v>
      </c>
      <c r="CF15" s="1306"/>
      <c r="CG15" s="1306"/>
      <c r="CH15" s="1306"/>
      <c r="CI15" s="1306"/>
      <c r="CJ15" s="1306" t="str">
        <f>MID(SUVAHAMUJ!Q59,2,1)</f>
        <v xml:space="preserve"> </v>
      </c>
      <c r="CK15" s="1306"/>
      <c r="CL15" s="1306"/>
      <c r="CM15" s="1306"/>
      <c r="CN15" s="1306"/>
      <c r="CO15" s="1306"/>
      <c r="CP15" s="1306" t="str">
        <f>MID(SUVAHAMUJ!Q59,3,1)</f>
        <v xml:space="preserve"> </v>
      </c>
      <c r="CQ15" s="1306"/>
      <c r="CR15" s="1306"/>
      <c r="CS15" s="1306"/>
      <c r="CT15" s="1306"/>
      <c r="CU15" s="1306" t="str">
        <f>MID(SUVAHAMUJ!Q59,4,1)</f>
        <v xml:space="preserve"> </v>
      </c>
      <c r="CV15" s="1306"/>
      <c r="CW15" s="1306"/>
      <c r="CX15" s="1306"/>
      <c r="CY15" s="1306"/>
      <c r="CZ15" s="1306"/>
      <c r="DA15" s="1306" t="str">
        <f>MID(SUVAHAMUJ!Q59,5,1)</f>
        <v xml:space="preserve"> </v>
      </c>
      <c r="DB15" s="1306"/>
      <c r="DC15" s="1306"/>
      <c r="DD15" s="1306"/>
      <c r="DE15" s="1306"/>
      <c r="DF15" s="1306" t="str">
        <f>MID(SUVAHAMUJ!Q59,6,1)</f>
        <v xml:space="preserve"> </v>
      </c>
      <c r="DG15" s="1306"/>
      <c r="DH15" s="1306"/>
      <c r="DI15" s="1306"/>
      <c r="DJ15" s="1306"/>
      <c r="DK15" s="1306"/>
      <c r="DL15" s="1306" t="str">
        <f>MID(SUVAHAMUJ!Q59,7,1)</f>
        <v xml:space="preserve"> </v>
      </c>
      <c r="DM15" s="1306"/>
      <c r="DN15" s="1306"/>
      <c r="DO15" s="1306"/>
      <c r="DP15" s="1306"/>
      <c r="DQ15" s="1306"/>
      <c r="DR15" s="1306" t="str">
        <f>MID(SUVAHAMUJ!Q59,8,1)</f>
        <v xml:space="preserve"> </v>
      </c>
      <c r="DS15" s="1306"/>
      <c r="DT15" s="1306"/>
      <c r="DU15" s="1306"/>
      <c r="DV15" s="1306"/>
      <c r="DW15" s="1333" t="str">
        <f>MID(SUVAHAMUJ!Q59,9,1)</f>
        <v xml:space="preserve"> </v>
      </c>
      <c r="DX15" s="1333"/>
      <c r="DY15" s="1333"/>
      <c r="DZ15" s="1333"/>
      <c r="EA15" s="1333"/>
      <c r="EB15" s="1333"/>
      <c r="EC15" s="1333" t="str">
        <f>MID(SUVAHAMUJ!Q59,10,1)</f>
        <v xml:space="preserve"> </v>
      </c>
      <c r="ED15" s="1333"/>
      <c r="EE15" s="1333"/>
      <c r="EF15" s="1333"/>
      <c r="EG15" s="1333"/>
      <c r="EH15" s="1306" t="str">
        <f>MID(SUVAHAMUJ!Q59,11,1)</f>
        <v>0</v>
      </c>
      <c r="EI15" s="1306"/>
      <c r="EJ15" s="1306"/>
      <c r="EK15" s="1306"/>
      <c r="EL15" s="1306"/>
      <c r="EM15" s="1316"/>
      <c r="EN15" s="354"/>
      <c r="EO15" s="355"/>
      <c r="EP15" s="1306" t="str">
        <f>MID(SUVAHAMUJ!R59,1,1)</f>
        <v xml:space="preserve"> </v>
      </c>
      <c r="EQ15" s="1306"/>
      <c r="ER15" s="1306"/>
      <c r="ES15" s="1306"/>
      <c r="ET15" s="1306"/>
      <c r="EU15" s="1306"/>
      <c r="EV15" s="1306" t="str">
        <f>MID(SUVAHAMUJ!R59,2,1)</f>
        <v xml:space="preserve"> </v>
      </c>
      <c r="EW15" s="1306"/>
      <c r="EX15" s="1306"/>
      <c r="EY15" s="1306"/>
      <c r="EZ15" s="1306"/>
      <c r="FA15" s="1306" t="str">
        <f>MID(SUVAHAMUJ!R59,3,1)</f>
        <v xml:space="preserve"> </v>
      </c>
      <c r="FB15" s="1306"/>
      <c r="FC15" s="1306"/>
      <c r="FD15" s="1306"/>
      <c r="FE15" s="1306"/>
      <c r="FF15" s="1306"/>
      <c r="FG15" s="1306" t="str">
        <f>MID(SUVAHAMUJ!R59,4,1)</f>
        <v xml:space="preserve"> </v>
      </c>
      <c r="FH15" s="1306"/>
      <c r="FI15" s="1306"/>
      <c r="FJ15" s="1306"/>
      <c r="FK15" s="1306"/>
      <c r="FL15" s="1307" t="str">
        <f>MID(SUVAHAMUJ!R59,5,1)</f>
        <v xml:space="preserve"> </v>
      </c>
      <c r="FM15" s="1307"/>
      <c r="FN15" s="1307"/>
      <c r="FO15" s="1307"/>
      <c r="FP15" s="1307"/>
      <c r="FQ15" s="1307"/>
      <c r="FR15" s="1307" t="str">
        <f>MID(SUVAHAMUJ!R59,6,1)</f>
        <v xml:space="preserve"> </v>
      </c>
      <c r="FS15" s="1307"/>
      <c r="FT15" s="1307"/>
      <c r="FU15" s="1307"/>
      <c r="FV15" s="1307"/>
      <c r="FW15" s="1331" t="str">
        <f>MID(SUVAHAMUJ!R59,7,1)</f>
        <v xml:space="preserve"> </v>
      </c>
      <c r="FX15" s="1331"/>
      <c r="FY15" s="1331"/>
      <c r="FZ15" s="1331"/>
      <c r="GA15" s="1331"/>
      <c r="GB15" s="1331"/>
      <c r="GC15" s="1331" t="str">
        <f>MID(SUVAHAMUJ!R59,8,1)</f>
        <v xml:space="preserve"> </v>
      </c>
      <c r="GD15" s="1331"/>
      <c r="GE15" s="1331"/>
      <c r="GF15" s="1331"/>
      <c r="GG15" s="1331"/>
      <c r="GH15" s="1331" t="str">
        <f>MID(SUVAHAMUJ!R59,9,1)</f>
        <v xml:space="preserve"> </v>
      </c>
      <c r="GI15" s="1331"/>
      <c r="GJ15" s="1331"/>
      <c r="GK15" s="1331"/>
      <c r="GL15" s="1331"/>
      <c r="GM15" s="1331"/>
      <c r="GN15" s="1331" t="str">
        <f>MID(SUVAHAMUJ!R59,10,1)</f>
        <v xml:space="preserve"> </v>
      </c>
      <c r="GO15" s="1331"/>
      <c r="GP15" s="1331"/>
      <c r="GQ15" s="1331"/>
      <c r="GR15" s="1331"/>
      <c r="GS15" s="1331" t="str">
        <f>MID(SUVAHAMUJ!R59,11,1)</f>
        <v>0</v>
      </c>
      <c r="GT15" s="1331"/>
      <c r="GU15" s="1331"/>
      <c r="GV15" s="1331"/>
      <c r="GW15" s="1332"/>
    </row>
    <row r="16" spans="2:205" ht="24.6" customHeight="1" x14ac:dyDescent="0.2">
      <c r="B16" s="1557" t="s">
        <v>1875</v>
      </c>
      <c r="C16" s="1558"/>
      <c r="D16" s="1558"/>
      <c r="E16" s="1558"/>
      <c r="F16" s="1558"/>
      <c r="G16" s="1558"/>
      <c r="H16" s="1558"/>
      <c r="I16" s="1558"/>
      <c r="J16" s="1558"/>
      <c r="K16" s="1559"/>
      <c r="L16" s="1435" t="s">
        <v>3228</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355" t="s">
        <v>795</v>
      </c>
      <c r="BX16" s="1356"/>
      <c r="BY16" s="1356"/>
      <c r="BZ16" s="1356"/>
      <c r="CA16" s="1356"/>
      <c r="CB16" s="1356"/>
      <c r="CC16" s="1356"/>
      <c r="CD16" s="1357"/>
      <c r="CE16" s="1306" t="str">
        <f>MID(SUVAHAMUJ!Q60,1,1)</f>
        <v xml:space="preserve"> </v>
      </c>
      <c r="CF16" s="1306"/>
      <c r="CG16" s="1306"/>
      <c r="CH16" s="1306"/>
      <c r="CI16" s="1306"/>
      <c r="CJ16" s="1306" t="str">
        <f>MID(SUVAHAMUJ!Q60,2,1)</f>
        <v xml:space="preserve"> </v>
      </c>
      <c r="CK16" s="1306"/>
      <c r="CL16" s="1306"/>
      <c r="CM16" s="1306"/>
      <c r="CN16" s="1306"/>
      <c r="CO16" s="1306"/>
      <c r="CP16" s="1306" t="str">
        <f>MID(SUVAHAMUJ!Q60,3,1)</f>
        <v xml:space="preserve"> </v>
      </c>
      <c r="CQ16" s="1306"/>
      <c r="CR16" s="1306"/>
      <c r="CS16" s="1306"/>
      <c r="CT16" s="1306"/>
      <c r="CU16" s="1306" t="str">
        <f>MID(SUVAHAMUJ!Q60,4,1)</f>
        <v xml:space="preserve"> </v>
      </c>
      <c r="CV16" s="1306"/>
      <c r="CW16" s="1306"/>
      <c r="CX16" s="1306"/>
      <c r="CY16" s="1306"/>
      <c r="CZ16" s="1306"/>
      <c r="DA16" s="1306" t="str">
        <f>MID(SUVAHAMUJ!Q60,5,1)</f>
        <v xml:space="preserve"> </v>
      </c>
      <c r="DB16" s="1306"/>
      <c r="DC16" s="1306"/>
      <c r="DD16" s="1306"/>
      <c r="DE16" s="1306"/>
      <c r="DF16" s="1306" t="str">
        <f>MID(SUVAHAMUJ!Q60,6,1)</f>
        <v xml:space="preserve"> </v>
      </c>
      <c r="DG16" s="1306"/>
      <c r="DH16" s="1306"/>
      <c r="DI16" s="1306"/>
      <c r="DJ16" s="1306"/>
      <c r="DK16" s="1306"/>
      <c r="DL16" s="1306" t="str">
        <f>MID(SUVAHAMUJ!Q60,7,1)</f>
        <v xml:space="preserve"> </v>
      </c>
      <c r="DM16" s="1306"/>
      <c r="DN16" s="1306"/>
      <c r="DO16" s="1306"/>
      <c r="DP16" s="1306"/>
      <c r="DQ16" s="1306"/>
      <c r="DR16" s="1306" t="str">
        <f>MID(SUVAHAMUJ!Q60,8,1)</f>
        <v xml:space="preserve"> </v>
      </c>
      <c r="DS16" s="1306"/>
      <c r="DT16" s="1306"/>
      <c r="DU16" s="1306"/>
      <c r="DV16" s="1306"/>
      <c r="DW16" s="1333" t="str">
        <f>MID(SUVAHAMUJ!Q60,9,1)</f>
        <v xml:space="preserve"> </v>
      </c>
      <c r="DX16" s="1333"/>
      <c r="DY16" s="1333"/>
      <c r="DZ16" s="1333"/>
      <c r="EA16" s="1333"/>
      <c r="EB16" s="1333"/>
      <c r="EC16" s="1333" t="str">
        <f>MID(SUVAHAMUJ!Q60,10,1)</f>
        <v xml:space="preserve"> </v>
      </c>
      <c r="ED16" s="1333"/>
      <c r="EE16" s="1333"/>
      <c r="EF16" s="1333"/>
      <c r="EG16" s="1333"/>
      <c r="EH16" s="1306" t="str">
        <f>MID(SUVAHAMUJ!Q60,11,1)</f>
        <v>0</v>
      </c>
      <c r="EI16" s="1306"/>
      <c r="EJ16" s="1306"/>
      <c r="EK16" s="1306"/>
      <c r="EL16" s="1306"/>
      <c r="EM16" s="1316"/>
      <c r="EN16" s="354"/>
      <c r="EO16" s="355"/>
      <c r="EP16" s="1306" t="str">
        <f>MID(SUVAHAMUJ!R60,1,1)</f>
        <v xml:space="preserve"> </v>
      </c>
      <c r="EQ16" s="1306"/>
      <c r="ER16" s="1306"/>
      <c r="ES16" s="1306"/>
      <c r="ET16" s="1306"/>
      <c r="EU16" s="1306"/>
      <c r="EV16" s="1306" t="str">
        <f>MID(SUVAHAMUJ!R60,2,1)</f>
        <v xml:space="preserve"> </v>
      </c>
      <c r="EW16" s="1306"/>
      <c r="EX16" s="1306"/>
      <c r="EY16" s="1306"/>
      <c r="EZ16" s="1306"/>
      <c r="FA16" s="1306" t="str">
        <f>MID(SUVAHAMUJ!R60,3,1)</f>
        <v xml:space="preserve"> </v>
      </c>
      <c r="FB16" s="1306"/>
      <c r="FC16" s="1306"/>
      <c r="FD16" s="1306"/>
      <c r="FE16" s="1306"/>
      <c r="FF16" s="1306"/>
      <c r="FG16" s="1306" t="str">
        <f>MID(SUVAHAMUJ!R60,4,1)</f>
        <v xml:space="preserve"> </v>
      </c>
      <c r="FH16" s="1306"/>
      <c r="FI16" s="1306"/>
      <c r="FJ16" s="1306"/>
      <c r="FK16" s="1306"/>
      <c r="FL16" s="1307" t="str">
        <f>MID(SUVAHAMUJ!R60,5,1)</f>
        <v xml:space="preserve"> </v>
      </c>
      <c r="FM16" s="1307"/>
      <c r="FN16" s="1307"/>
      <c r="FO16" s="1307"/>
      <c r="FP16" s="1307"/>
      <c r="FQ16" s="1307"/>
      <c r="FR16" s="1307" t="str">
        <f>MID(SUVAHAMUJ!R60,6,1)</f>
        <v xml:space="preserve"> </v>
      </c>
      <c r="FS16" s="1307"/>
      <c r="FT16" s="1307"/>
      <c r="FU16" s="1307"/>
      <c r="FV16" s="1307"/>
      <c r="FW16" s="1331" t="str">
        <f>MID(SUVAHAMUJ!R60,7,1)</f>
        <v xml:space="preserve"> </v>
      </c>
      <c r="FX16" s="1331"/>
      <c r="FY16" s="1331"/>
      <c r="FZ16" s="1331"/>
      <c r="GA16" s="1331"/>
      <c r="GB16" s="1331"/>
      <c r="GC16" s="1331" t="str">
        <f>MID(SUVAHAMUJ!R60,8,1)</f>
        <v xml:space="preserve"> </v>
      </c>
      <c r="GD16" s="1331"/>
      <c r="GE16" s="1331"/>
      <c r="GF16" s="1331"/>
      <c r="GG16" s="1331"/>
      <c r="GH16" s="1331" t="str">
        <f>MID(SUVAHAMUJ!R60,9,1)</f>
        <v xml:space="preserve"> </v>
      </c>
      <c r="GI16" s="1331"/>
      <c r="GJ16" s="1331"/>
      <c r="GK16" s="1331"/>
      <c r="GL16" s="1331"/>
      <c r="GM16" s="1331"/>
      <c r="GN16" s="1331" t="str">
        <f>MID(SUVAHAMUJ!R60,10,1)</f>
        <v xml:space="preserve"> </v>
      </c>
      <c r="GO16" s="1331"/>
      <c r="GP16" s="1331"/>
      <c r="GQ16" s="1331"/>
      <c r="GR16" s="1331"/>
      <c r="GS16" s="1331" t="str">
        <f>MID(SUVAHAMUJ!R60,11,1)</f>
        <v>0</v>
      </c>
      <c r="GT16" s="1331"/>
      <c r="GU16" s="1331"/>
      <c r="GV16" s="1331"/>
      <c r="GW16" s="1332"/>
    </row>
    <row r="17" spans="1:205" ht="25.5" customHeight="1" x14ac:dyDescent="0.2">
      <c r="B17" s="1557" t="s">
        <v>1874</v>
      </c>
      <c r="C17" s="1558"/>
      <c r="D17" s="1558"/>
      <c r="E17" s="1558"/>
      <c r="F17" s="1558"/>
      <c r="G17" s="1558"/>
      <c r="H17" s="1558"/>
      <c r="I17" s="1558"/>
      <c r="J17" s="1558"/>
      <c r="K17" s="1559"/>
      <c r="L17" s="1435" t="s">
        <v>3229</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355" t="s">
        <v>1023</v>
      </c>
      <c r="BX17" s="1356"/>
      <c r="BY17" s="1356"/>
      <c r="BZ17" s="1356"/>
      <c r="CA17" s="1356"/>
      <c r="CB17" s="1356"/>
      <c r="CC17" s="1356"/>
      <c r="CD17" s="1357"/>
      <c r="CE17" s="1306" t="str">
        <f>MID(SUVAHAMUJ!Q61,1,1)</f>
        <v xml:space="preserve"> </v>
      </c>
      <c r="CF17" s="1306"/>
      <c r="CG17" s="1306"/>
      <c r="CH17" s="1306"/>
      <c r="CI17" s="1306"/>
      <c r="CJ17" s="1306" t="str">
        <f>MID(SUVAHAMUJ!Q61,2,1)</f>
        <v xml:space="preserve"> </v>
      </c>
      <c r="CK17" s="1306"/>
      <c r="CL17" s="1306"/>
      <c r="CM17" s="1306"/>
      <c r="CN17" s="1306"/>
      <c r="CO17" s="1306"/>
      <c r="CP17" s="1306" t="str">
        <f>MID(SUVAHAMUJ!Q61,3,1)</f>
        <v xml:space="preserve"> </v>
      </c>
      <c r="CQ17" s="1306"/>
      <c r="CR17" s="1306"/>
      <c r="CS17" s="1306"/>
      <c r="CT17" s="1306"/>
      <c r="CU17" s="1306" t="str">
        <f>MID(SUVAHAMUJ!Q61,4,1)</f>
        <v xml:space="preserve"> </v>
      </c>
      <c r="CV17" s="1306"/>
      <c r="CW17" s="1306"/>
      <c r="CX17" s="1306"/>
      <c r="CY17" s="1306"/>
      <c r="CZ17" s="1306"/>
      <c r="DA17" s="1306" t="str">
        <f>MID(SUVAHAMUJ!Q61,5,1)</f>
        <v xml:space="preserve"> </v>
      </c>
      <c r="DB17" s="1306"/>
      <c r="DC17" s="1306"/>
      <c r="DD17" s="1306"/>
      <c r="DE17" s="1306"/>
      <c r="DF17" s="1306" t="str">
        <f>MID(SUVAHAMUJ!Q61,6,1)</f>
        <v xml:space="preserve"> </v>
      </c>
      <c r="DG17" s="1306"/>
      <c r="DH17" s="1306"/>
      <c r="DI17" s="1306"/>
      <c r="DJ17" s="1306"/>
      <c r="DK17" s="1306"/>
      <c r="DL17" s="1306" t="str">
        <f>MID(SUVAHAMUJ!Q61,7,1)</f>
        <v>3</v>
      </c>
      <c r="DM17" s="1306"/>
      <c r="DN17" s="1306"/>
      <c r="DO17" s="1306"/>
      <c r="DP17" s="1306"/>
      <c r="DQ17" s="1306"/>
      <c r="DR17" s="1306" t="str">
        <f>MID(SUVAHAMUJ!Q61,8,1)</f>
        <v>5</v>
      </c>
      <c r="DS17" s="1306"/>
      <c r="DT17" s="1306"/>
      <c r="DU17" s="1306"/>
      <c r="DV17" s="1306"/>
      <c r="DW17" s="1333" t="str">
        <f>MID(SUVAHAMUJ!Q61,9,1)</f>
        <v>0</v>
      </c>
      <c r="DX17" s="1333"/>
      <c r="DY17" s="1333"/>
      <c r="DZ17" s="1333"/>
      <c r="EA17" s="1333"/>
      <c r="EB17" s="1333"/>
      <c r="EC17" s="1333" t="str">
        <f>MID(SUVAHAMUJ!Q61,10,1)</f>
        <v>0</v>
      </c>
      <c r="ED17" s="1333"/>
      <c r="EE17" s="1333"/>
      <c r="EF17" s="1333"/>
      <c r="EG17" s="1333"/>
      <c r="EH17" s="1306" t="str">
        <f>MID(SUVAHAMUJ!Q61,11,1)</f>
        <v>0</v>
      </c>
      <c r="EI17" s="1306"/>
      <c r="EJ17" s="1306"/>
      <c r="EK17" s="1306"/>
      <c r="EL17" s="1306"/>
      <c r="EM17" s="1316"/>
      <c r="EN17" s="354"/>
      <c r="EO17" s="355"/>
      <c r="EP17" s="1306" t="str">
        <f>MID(SUVAHAMUJ!R61,1,1)</f>
        <v xml:space="preserve"> </v>
      </c>
      <c r="EQ17" s="1306"/>
      <c r="ER17" s="1306"/>
      <c r="ES17" s="1306"/>
      <c r="ET17" s="1306"/>
      <c r="EU17" s="1306"/>
      <c r="EV17" s="1306" t="str">
        <f>MID(SUVAHAMUJ!R61,2,1)</f>
        <v xml:space="preserve"> </v>
      </c>
      <c r="EW17" s="1306"/>
      <c r="EX17" s="1306"/>
      <c r="EY17" s="1306"/>
      <c r="EZ17" s="1306"/>
      <c r="FA17" s="1306" t="str">
        <f>MID(SUVAHAMUJ!R61,3,1)</f>
        <v xml:space="preserve"> </v>
      </c>
      <c r="FB17" s="1306"/>
      <c r="FC17" s="1306"/>
      <c r="FD17" s="1306"/>
      <c r="FE17" s="1306"/>
      <c r="FF17" s="1306"/>
      <c r="FG17" s="1306" t="str">
        <f>MID(SUVAHAMUJ!R61,4,1)</f>
        <v xml:space="preserve"> </v>
      </c>
      <c r="FH17" s="1306"/>
      <c r="FI17" s="1306"/>
      <c r="FJ17" s="1306"/>
      <c r="FK17" s="1306"/>
      <c r="FL17" s="1307" t="str">
        <f>MID(SUVAHAMUJ!R61,5,1)</f>
        <v xml:space="preserve"> </v>
      </c>
      <c r="FM17" s="1307"/>
      <c r="FN17" s="1307"/>
      <c r="FO17" s="1307"/>
      <c r="FP17" s="1307"/>
      <c r="FQ17" s="1307"/>
      <c r="FR17" s="1307" t="str">
        <f>MID(SUVAHAMUJ!R61,6,1)</f>
        <v xml:space="preserve"> </v>
      </c>
      <c r="FS17" s="1307"/>
      <c r="FT17" s="1307"/>
      <c r="FU17" s="1307"/>
      <c r="FV17" s="1307"/>
      <c r="FW17" s="1331" t="str">
        <f>MID(SUVAHAMUJ!R61,7,1)</f>
        <v>6</v>
      </c>
      <c r="FX17" s="1331"/>
      <c r="FY17" s="1331"/>
      <c r="FZ17" s="1331"/>
      <c r="GA17" s="1331"/>
      <c r="GB17" s="1331"/>
      <c r="GC17" s="1331" t="str">
        <f>MID(SUVAHAMUJ!R61,8,1)</f>
        <v>0</v>
      </c>
      <c r="GD17" s="1331"/>
      <c r="GE17" s="1331"/>
      <c r="GF17" s="1331"/>
      <c r="GG17" s="1331"/>
      <c r="GH17" s="1331" t="str">
        <f>MID(SUVAHAMUJ!R61,9,1)</f>
        <v>0</v>
      </c>
      <c r="GI17" s="1331"/>
      <c r="GJ17" s="1331"/>
      <c r="GK17" s="1331"/>
      <c r="GL17" s="1331"/>
      <c r="GM17" s="1331"/>
      <c r="GN17" s="1331" t="str">
        <f>MID(SUVAHAMUJ!R61,10,1)</f>
        <v>0</v>
      </c>
      <c r="GO17" s="1331"/>
      <c r="GP17" s="1331"/>
      <c r="GQ17" s="1331"/>
      <c r="GR17" s="1331"/>
      <c r="GS17" s="1331" t="str">
        <f>MID(SUVAHAMUJ!R61,11,1)</f>
        <v>0</v>
      </c>
      <c r="GT17" s="1331"/>
      <c r="GU17" s="1331"/>
      <c r="GV17" s="1331"/>
      <c r="GW17" s="1332"/>
    </row>
    <row r="18" spans="1:205" ht="24" customHeight="1" x14ac:dyDescent="0.2">
      <c r="B18" s="1557" t="s">
        <v>1873</v>
      </c>
      <c r="C18" s="1558"/>
      <c r="D18" s="1558"/>
      <c r="E18" s="1558"/>
      <c r="F18" s="1558"/>
      <c r="G18" s="1558"/>
      <c r="H18" s="1558"/>
      <c r="I18" s="1558"/>
      <c r="J18" s="1558"/>
      <c r="K18" s="1559"/>
      <c r="L18" s="1435" t="s">
        <v>3230</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355" t="s">
        <v>84</v>
      </c>
      <c r="BX18" s="1356"/>
      <c r="BY18" s="1356"/>
      <c r="BZ18" s="1356"/>
      <c r="CA18" s="1356"/>
      <c r="CB18" s="1356"/>
      <c r="CC18" s="1356"/>
      <c r="CD18" s="1357"/>
      <c r="CE18" s="1306" t="str">
        <f>MID(SUVAHAMUJ!Q62,1,1)</f>
        <v xml:space="preserve"> </v>
      </c>
      <c r="CF18" s="1306"/>
      <c r="CG18" s="1306"/>
      <c r="CH18" s="1306"/>
      <c r="CI18" s="1306"/>
      <c r="CJ18" s="1306" t="str">
        <f>MID(SUVAHAMUJ!Q62,2,1)</f>
        <v xml:space="preserve"> </v>
      </c>
      <c r="CK18" s="1306"/>
      <c r="CL18" s="1306"/>
      <c r="CM18" s="1306"/>
      <c r="CN18" s="1306"/>
      <c r="CO18" s="1306"/>
      <c r="CP18" s="1306" t="str">
        <f>MID(SUVAHAMUJ!Q62,3,1)</f>
        <v xml:space="preserve"> </v>
      </c>
      <c r="CQ18" s="1306"/>
      <c r="CR18" s="1306"/>
      <c r="CS18" s="1306"/>
      <c r="CT18" s="1306"/>
      <c r="CU18" s="1306" t="str">
        <f>MID(SUVAHAMUJ!Q62,4,1)</f>
        <v xml:space="preserve"> </v>
      </c>
      <c r="CV18" s="1306"/>
      <c r="CW18" s="1306"/>
      <c r="CX18" s="1306"/>
      <c r="CY18" s="1306"/>
      <c r="CZ18" s="1306"/>
      <c r="DA18" s="1306" t="str">
        <f>MID(SUVAHAMUJ!Q62,5,1)</f>
        <v xml:space="preserve"> </v>
      </c>
      <c r="DB18" s="1306"/>
      <c r="DC18" s="1306"/>
      <c r="DD18" s="1306"/>
      <c r="DE18" s="1306"/>
      <c r="DF18" s="1306" t="str">
        <f>MID(SUVAHAMUJ!Q62,6,1)</f>
        <v xml:space="preserve"> </v>
      </c>
      <c r="DG18" s="1306"/>
      <c r="DH18" s="1306"/>
      <c r="DI18" s="1306"/>
      <c r="DJ18" s="1306"/>
      <c r="DK18" s="1306"/>
      <c r="DL18" s="1306" t="str">
        <f>MID(SUVAHAMUJ!Q62,7,1)</f>
        <v xml:space="preserve"> </v>
      </c>
      <c r="DM18" s="1306"/>
      <c r="DN18" s="1306"/>
      <c r="DO18" s="1306"/>
      <c r="DP18" s="1306"/>
      <c r="DQ18" s="1306"/>
      <c r="DR18" s="1306" t="str">
        <f>MID(SUVAHAMUJ!Q62,8,1)</f>
        <v xml:space="preserve"> </v>
      </c>
      <c r="DS18" s="1306"/>
      <c r="DT18" s="1306"/>
      <c r="DU18" s="1306"/>
      <c r="DV18" s="1306"/>
      <c r="DW18" s="1333" t="str">
        <f>MID(SUVAHAMUJ!Q62,9,1)</f>
        <v xml:space="preserve"> </v>
      </c>
      <c r="DX18" s="1333"/>
      <c r="DY18" s="1333"/>
      <c r="DZ18" s="1333"/>
      <c r="EA18" s="1333"/>
      <c r="EB18" s="1333"/>
      <c r="EC18" s="1333" t="str">
        <f>MID(SUVAHAMUJ!Q62,10,1)</f>
        <v xml:space="preserve"> </v>
      </c>
      <c r="ED18" s="1333"/>
      <c r="EE18" s="1333"/>
      <c r="EF18" s="1333"/>
      <c r="EG18" s="1333"/>
      <c r="EH18" s="1306" t="str">
        <f>MID(SUVAHAMUJ!Q62,11,1)</f>
        <v>0</v>
      </c>
      <c r="EI18" s="1306"/>
      <c r="EJ18" s="1306"/>
      <c r="EK18" s="1306"/>
      <c r="EL18" s="1306"/>
      <c r="EM18" s="1316"/>
      <c r="EN18" s="354"/>
      <c r="EO18" s="355"/>
      <c r="EP18" s="1306" t="str">
        <f>MID(SUVAHAMUJ!R62,1,1)</f>
        <v xml:space="preserve"> </v>
      </c>
      <c r="EQ18" s="1306"/>
      <c r="ER18" s="1306"/>
      <c r="ES18" s="1306"/>
      <c r="ET18" s="1306"/>
      <c r="EU18" s="1306"/>
      <c r="EV18" s="1306" t="str">
        <f>MID(SUVAHAMUJ!R62,2,1)</f>
        <v xml:space="preserve"> </v>
      </c>
      <c r="EW18" s="1306"/>
      <c r="EX18" s="1306"/>
      <c r="EY18" s="1306"/>
      <c r="EZ18" s="1306"/>
      <c r="FA18" s="1306" t="str">
        <f>MID(SUVAHAMUJ!R62,3,1)</f>
        <v xml:space="preserve"> </v>
      </c>
      <c r="FB18" s="1306"/>
      <c r="FC18" s="1306"/>
      <c r="FD18" s="1306"/>
      <c r="FE18" s="1306"/>
      <c r="FF18" s="1306"/>
      <c r="FG18" s="1306" t="str">
        <f>MID(SUVAHAMUJ!R62,4,1)</f>
        <v xml:space="preserve"> </v>
      </c>
      <c r="FH18" s="1306"/>
      <c r="FI18" s="1306"/>
      <c r="FJ18" s="1306"/>
      <c r="FK18" s="1306"/>
      <c r="FL18" s="1307" t="str">
        <f>MID(SUVAHAMUJ!R62,5,1)</f>
        <v xml:space="preserve"> </v>
      </c>
      <c r="FM18" s="1307"/>
      <c r="FN18" s="1307"/>
      <c r="FO18" s="1307"/>
      <c r="FP18" s="1307"/>
      <c r="FQ18" s="1307"/>
      <c r="FR18" s="1307" t="str">
        <f>MID(SUVAHAMUJ!R62,6,1)</f>
        <v xml:space="preserve"> </v>
      </c>
      <c r="FS18" s="1307"/>
      <c r="FT18" s="1307"/>
      <c r="FU18" s="1307"/>
      <c r="FV18" s="1307"/>
      <c r="FW18" s="1331" t="str">
        <f>MID(SUVAHAMUJ!R62,7,1)</f>
        <v xml:space="preserve"> </v>
      </c>
      <c r="FX18" s="1331"/>
      <c r="FY18" s="1331"/>
      <c r="FZ18" s="1331"/>
      <c r="GA18" s="1331"/>
      <c r="GB18" s="1331"/>
      <c r="GC18" s="1331" t="str">
        <f>MID(SUVAHAMUJ!R62,8,1)</f>
        <v xml:space="preserve"> </v>
      </c>
      <c r="GD18" s="1331"/>
      <c r="GE18" s="1331"/>
      <c r="GF18" s="1331"/>
      <c r="GG18" s="1331"/>
      <c r="GH18" s="1331" t="str">
        <f>MID(SUVAHAMUJ!R62,9,1)</f>
        <v xml:space="preserve"> </v>
      </c>
      <c r="GI18" s="1331"/>
      <c r="GJ18" s="1331"/>
      <c r="GK18" s="1331"/>
      <c r="GL18" s="1331"/>
      <c r="GM18" s="1331"/>
      <c r="GN18" s="1331" t="str">
        <f>MID(SUVAHAMUJ!R62,10,1)</f>
        <v xml:space="preserve"> </v>
      </c>
      <c r="GO18" s="1331"/>
      <c r="GP18" s="1331"/>
      <c r="GQ18" s="1331"/>
      <c r="GR18" s="1331"/>
      <c r="GS18" s="1331" t="str">
        <f>MID(SUVAHAMUJ!R62,11,1)</f>
        <v>0</v>
      </c>
      <c r="GT18" s="1331"/>
      <c r="GU18" s="1331"/>
      <c r="GV18" s="1331"/>
      <c r="GW18" s="1332"/>
    </row>
    <row r="19" spans="1:205" ht="24" customHeight="1" x14ac:dyDescent="0.2">
      <c r="B19" s="1557" t="s">
        <v>1872</v>
      </c>
      <c r="C19" s="1558"/>
      <c r="D19" s="1558"/>
      <c r="E19" s="1558"/>
      <c r="F19" s="1558"/>
      <c r="G19" s="1558"/>
      <c r="H19" s="1558"/>
      <c r="I19" s="1558"/>
      <c r="J19" s="1558"/>
      <c r="K19" s="1559"/>
      <c r="L19" s="1435" t="s">
        <v>3231</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355" t="s">
        <v>94</v>
      </c>
      <c r="BX19" s="1356"/>
      <c r="BY19" s="1356"/>
      <c r="BZ19" s="1356"/>
      <c r="CA19" s="1356"/>
      <c r="CB19" s="1356"/>
      <c r="CC19" s="1356"/>
      <c r="CD19" s="1357"/>
      <c r="CE19" s="1306" t="str">
        <f>MID(SUVAHAMUJ!Q63,1,1)</f>
        <v xml:space="preserve"> </v>
      </c>
      <c r="CF19" s="1306"/>
      <c r="CG19" s="1306"/>
      <c r="CH19" s="1306"/>
      <c r="CI19" s="1306"/>
      <c r="CJ19" s="1306" t="str">
        <f>MID(SUVAHAMUJ!Q63,2,1)</f>
        <v xml:space="preserve"> </v>
      </c>
      <c r="CK19" s="1306"/>
      <c r="CL19" s="1306"/>
      <c r="CM19" s="1306"/>
      <c r="CN19" s="1306"/>
      <c r="CO19" s="1306"/>
      <c r="CP19" s="1306" t="str">
        <f>MID(SUVAHAMUJ!Q63,3,1)</f>
        <v xml:space="preserve"> </v>
      </c>
      <c r="CQ19" s="1306"/>
      <c r="CR19" s="1306"/>
      <c r="CS19" s="1306"/>
      <c r="CT19" s="1306"/>
      <c r="CU19" s="1306" t="str">
        <f>MID(SUVAHAMUJ!Q63,4,1)</f>
        <v xml:space="preserve"> </v>
      </c>
      <c r="CV19" s="1306"/>
      <c r="CW19" s="1306"/>
      <c r="CX19" s="1306"/>
      <c r="CY19" s="1306"/>
      <c r="CZ19" s="1306"/>
      <c r="DA19" s="1306" t="str">
        <f>MID(SUVAHAMUJ!Q63,5,1)</f>
        <v xml:space="preserve"> </v>
      </c>
      <c r="DB19" s="1306"/>
      <c r="DC19" s="1306"/>
      <c r="DD19" s="1306"/>
      <c r="DE19" s="1306"/>
      <c r="DF19" s="1306" t="str">
        <f>MID(SUVAHAMUJ!Q63,6,1)</f>
        <v xml:space="preserve"> </v>
      </c>
      <c r="DG19" s="1306"/>
      <c r="DH19" s="1306"/>
      <c r="DI19" s="1306"/>
      <c r="DJ19" s="1306"/>
      <c r="DK19" s="1306"/>
      <c r="DL19" s="1306" t="str">
        <f>MID(SUVAHAMUJ!Q63,7,1)</f>
        <v xml:space="preserve"> </v>
      </c>
      <c r="DM19" s="1306"/>
      <c r="DN19" s="1306"/>
      <c r="DO19" s="1306"/>
      <c r="DP19" s="1306"/>
      <c r="DQ19" s="1306"/>
      <c r="DR19" s="1306" t="str">
        <f>MID(SUVAHAMUJ!Q63,8,1)</f>
        <v xml:space="preserve"> </v>
      </c>
      <c r="DS19" s="1306"/>
      <c r="DT19" s="1306"/>
      <c r="DU19" s="1306"/>
      <c r="DV19" s="1306"/>
      <c r="DW19" s="1333" t="str">
        <f>MID(SUVAHAMUJ!Q63,9,1)</f>
        <v xml:space="preserve"> </v>
      </c>
      <c r="DX19" s="1333"/>
      <c r="DY19" s="1333"/>
      <c r="DZ19" s="1333"/>
      <c r="EA19" s="1333"/>
      <c r="EB19" s="1333"/>
      <c r="EC19" s="1333" t="str">
        <f>MID(SUVAHAMUJ!Q63,10,1)</f>
        <v xml:space="preserve"> </v>
      </c>
      <c r="ED19" s="1333"/>
      <c r="EE19" s="1333"/>
      <c r="EF19" s="1333"/>
      <c r="EG19" s="1333"/>
      <c r="EH19" s="1306" t="str">
        <f>MID(SUVAHAMUJ!Q63,11,1)</f>
        <v>0</v>
      </c>
      <c r="EI19" s="1306"/>
      <c r="EJ19" s="1306"/>
      <c r="EK19" s="1306"/>
      <c r="EL19" s="1306"/>
      <c r="EM19" s="1316"/>
      <c r="EN19" s="354"/>
      <c r="EO19" s="355"/>
      <c r="EP19" s="1306" t="str">
        <f>MID(SUVAHAMUJ!R63,1,1)</f>
        <v xml:space="preserve"> </v>
      </c>
      <c r="EQ19" s="1306"/>
      <c r="ER19" s="1306"/>
      <c r="ES19" s="1306"/>
      <c r="ET19" s="1306"/>
      <c r="EU19" s="1306"/>
      <c r="EV19" s="1306" t="str">
        <f>MID(SUVAHAMUJ!R63,2,1)</f>
        <v xml:space="preserve"> </v>
      </c>
      <c r="EW19" s="1306"/>
      <c r="EX19" s="1306"/>
      <c r="EY19" s="1306"/>
      <c r="EZ19" s="1306"/>
      <c r="FA19" s="1306" t="str">
        <f>MID(SUVAHAMUJ!R63,3,1)</f>
        <v xml:space="preserve"> </v>
      </c>
      <c r="FB19" s="1306"/>
      <c r="FC19" s="1306"/>
      <c r="FD19" s="1306"/>
      <c r="FE19" s="1306"/>
      <c r="FF19" s="1306"/>
      <c r="FG19" s="1306" t="str">
        <f>MID(SUVAHAMUJ!R63,4,1)</f>
        <v xml:space="preserve"> </v>
      </c>
      <c r="FH19" s="1306"/>
      <c r="FI19" s="1306"/>
      <c r="FJ19" s="1306"/>
      <c r="FK19" s="1306"/>
      <c r="FL19" s="1307" t="str">
        <f>MID(SUVAHAMUJ!R63,5,1)</f>
        <v xml:space="preserve"> </v>
      </c>
      <c r="FM19" s="1307"/>
      <c r="FN19" s="1307"/>
      <c r="FO19" s="1307"/>
      <c r="FP19" s="1307"/>
      <c r="FQ19" s="1307"/>
      <c r="FR19" s="1307" t="str">
        <f>MID(SUVAHAMUJ!R63,6,1)</f>
        <v xml:space="preserve"> </v>
      </c>
      <c r="FS19" s="1307"/>
      <c r="FT19" s="1307"/>
      <c r="FU19" s="1307"/>
      <c r="FV19" s="1307"/>
      <c r="FW19" s="1331" t="str">
        <f>MID(SUVAHAMUJ!R63,7,1)</f>
        <v xml:space="preserve"> </v>
      </c>
      <c r="FX19" s="1331"/>
      <c r="FY19" s="1331"/>
      <c r="FZ19" s="1331"/>
      <c r="GA19" s="1331"/>
      <c r="GB19" s="1331"/>
      <c r="GC19" s="1331" t="str">
        <f>MID(SUVAHAMUJ!R63,8,1)</f>
        <v xml:space="preserve"> </v>
      </c>
      <c r="GD19" s="1331"/>
      <c r="GE19" s="1331"/>
      <c r="GF19" s="1331"/>
      <c r="GG19" s="1331"/>
      <c r="GH19" s="1331" t="str">
        <f>MID(SUVAHAMUJ!R63,9,1)</f>
        <v xml:space="preserve"> </v>
      </c>
      <c r="GI19" s="1331"/>
      <c r="GJ19" s="1331"/>
      <c r="GK19" s="1331"/>
      <c r="GL19" s="1331"/>
      <c r="GM19" s="1331"/>
      <c r="GN19" s="1331" t="str">
        <f>MID(SUVAHAMUJ!R63,10,1)</f>
        <v xml:space="preserve"> </v>
      </c>
      <c r="GO19" s="1331"/>
      <c r="GP19" s="1331"/>
      <c r="GQ19" s="1331"/>
      <c r="GR19" s="1331"/>
      <c r="GS19" s="1331" t="str">
        <f>MID(SUVAHAMUJ!R63,11,1)</f>
        <v>0</v>
      </c>
      <c r="GT19" s="1331"/>
      <c r="GU19" s="1331"/>
      <c r="GV19" s="1331"/>
      <c r="GW19" s="1332"/>
    </row>
    <row r="20" spans="1:205" ht="24" customHeight="1" x14ac:dyDescent="0.2">
      <c r="B20" s="1557" t="s">
        <v>1871</v>
      </c>
      <c r="C20" s="1558"/>
      <c r="D20" s="1558"/>
      <c r="E20" s="1558"/>
      <c r="F20" s="1558"/>
      <c r="G20" s="1558"/>
      <c r="H20" s="1558"/>
      <c r="I20" s="1558"/>
      <c r="J20" s="1558"/>
      <c r="K20" s="1559"/>
      <c r="L20" s="1435" t="s">
        <v>3232</v>
      </c>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355" t="s">
        <v>796</v>
      </c>
      <c r="BX20" s="1356"/>
      <c r="BY20" s="1356"/>
      <c r="BZ20" s="1356"/>
      <c r="CA20" s="1356"/>
      <c r="CB20" s="1356"/>
      <c r="CC20" s="1356"/>
      <c r="CD20" s="1357"/>
      <c r="CE20" s="1306" t="str">
        <f>MID(SUVAHAMUJ!Q64,1,1)</f>
        <v xml:space="preserve"> </v>
      </c>
      <c r="CF20" s="1306"/>
      <c r="CG20" s="1306"/>
      <c r="CH20" s="1306"/>
      <c r="CI20" s="1306"/>
      <c r="CJ20" s="1306" t="str">
        <f>MID(SUVAHAMUJ!Q64,2,1)</f>
        <v xml:space="preserve"> </v>
      </c>
      <c r="CK20" s="1306"/>
      <c r="CL20" s="1306"/>
      <c r="CM20" s="1306"/>
      <c r="CN20" s="1306"/>
      <c r="CO20" s="1306"/>
      <c r="CP20" s="1306" t="str">
        <f>MID(SUVAHAMUJ!Q64,3,1)</f>
        <v xml:space="preserve"> </v>
      </c>
      <c r="CQ20" s="1306"/>
      <c r="CR20" s="1306"/>
      <c r="CS20" s="1306"/>
      <c r="CT20" s="1306"/>
      <c r="CU20" s="1306" t="str">
        <f>MID(SUVAHAMUJ!Q64,4,1)</f>
        <v xml:space="preserve"> </v>
      </c>
      <c r="CV20" s="1306"/>
      <c r="CW20" s="1306"/>
      <c r="CX20" s="1306"/>
      <c r="CY20" s="1306"/>
      <c r="CZ20" s="1306"/>
      <c r="DA20" s="1306" t="str">
        <f>MID(SUVAHAMUJ!Q64,5,1)</f>
        <v xml:space="preserve"> </v>
      </c>
      <c r="DB20" s="1306"/>
      <c r="DC20" s="1306"/>
      <c r="DD20" s="1306"/>
      <c r="DE20" s="1306"/>
      <c r="DF20" s="1306" t="str">
        <f>MID(SUVAHAMUJ!Q64,6,1)</f>
        <v xml:space="preserve"> </v>
      </c>
      <c r="DG20" s="1306"/>
      <c r="DH20" s="1306"/>
      <c r="DI20" s="1306"/>
      <c r="DJ20" s="1306"/>
      <c r="DK20" s="1306"/>
      <c r="DL20" s="1306" t="str">
        <f>MID(SUVAHAMUJ!Q64,7,1)</f>
        <v xml:space="preserve"> </v>
      </c>
      <c r="DM20" s="1306"/>
      <c r="DN20" s="1306"/>
      <c r="DO20" s="1306"/>
      <c r="DP20" s="1306"/>
      <c r="DQ20" s="1306"/>
      <c r="DR20" s="1306" t="str">
        <f>MID(SUVAHAMUJ!Q64,8,1)</f>
        <v xml:space="preserve"> </v>
      </c>
      <c r="DS20" s="1306"/>
      <c r="DT20" s="1306"/>
      <c r="DU20" s="1306"/>
      <c r="DV20" s="1306"/>
      <c r="DW20" s="1333" t="str">
        <f>MID(SUVAHAMUJ!Q64,9,1)</f>
        <v xml:space="preserve"> </v>
      </c>
      <c r="DX20" s="1333"/>
      <c r="DY20" s="1333"/>
      <c r="DZ20" s="1333"/>
      <c r="EA20" s="1333"/>
      <c r="EB20" s="1333"/>
      <c r="EC20" s="1333" t="str">
        <f>MID(SUVAHAMUJ!Q64,10,1)</f>
        <v xml:space="preserve"> </v>
      </c>
      <c r="ED20" s="1333"/>
      <c r="EE20" s="1333"/>
      <c r="EF20" s="1333"/>
      <c r="EG20" s="1333"/>
      <c r="EH20" s="1306" t="str">
        <f>MID(SUVAHAMUJ!Q64,11,1)</f>
        <v>0</v>
      </c>
      <c r="EI20" s="1306"/>
      <c r="EJ20" s="1306"/>
      <c r="EK20" s="1306"/>
      <c r="EL20" s="1306"/>
      <c r="EM20" s="1316"/>
      <c r="EN20" s="354"/>
      <c r="EO20" s="355"/>
      <c r="EP20" s="1306" t="str">
        <f>MID(SUVAHAMUJ!R64,1,1)</f>
        <v xml:space="preserve"> </v>
      </c>
      <c r="EQ20" s="1306"/>
      <c r="ER20" s="1306"/>
      <c r="ES20" s="1306"/>
      <c r="ET20" s="1306"/>
      <c r="EU20" s="1306"/>
      <c r="EV20" s="1306" t="str">
        <f>MID(SUVAHAMUJ!R64,2,1)</f>
        <v xml:space="preserve"> </v>
      </c>
      <c r="EW20" s="1306"/>
      <c r="EX20" s="1306"/>
      <c r="EY20" s="1306"/>
      <c r="EZ20" s="1306"/>
      <c r="FA20" s="1306" t="str">
        <f>MID(SUVAHAMUJ!R64,3,1)</f>
        <v xml:space="preserve"> </v>
      </c>
      <c r="FB20" s="1306"/>
      <c r="FC20" s="1306"/>
      <c r="FD20" s="1306"/>
      <c r="FE20" s="1306"/>
      <c r="FF20" s="1306"/>
      <c r="FG20" s="1306" t="str">
        <f>MID(SUVAHAMUJ!R64,4,1)</f>
        <v xml:space="preserve"> </v>
      </c>
      <c r="FH20" s="1306"/>
      <c r="FI20" s="1306"/>
      <c r="FJ20" s="1306"/>
      <c r="FK20" s="1306"/>
      <c r="FL20" s="1307" t="str">
        <f>MID(SUVAHAMUJ!R64,5,1)</f>
        <v xml:space="preserve"> </v>
      </c>
      <c r="FM20" s="1307"/>
      <c r="FN20" s="1307"/>
      <c r="FO20" s="1307"/>
      <c r="FP20" s="1307"/>
      <c r="FQ20" s="1307"/>
      <c r="FR20" s="1307" t="str">
        <f>MID(SUVAHAMUJ!R64,6,1)</f>
        <v xml:space="preserve"> </v>
      </c>
      <c r="FS20" s="1307"/>
      <c r="FT20" s="1307"/>
      <c r="FU20" s="1307"/>
      <c r="FV20" s="1307"/>
      <c r="FW20" s="1331" t="str">
        <f>MID(SUVAHAMUJ!R64,7,1)</f>
        <v xml:space="preserve"> </v>
      </c>
      <c r="FX20" s="1331"/>
      <c r="FY20" s="1331"/>
      <c r="FZ20" s="1331"/>
      <c r="GA20" s="1331"/>
      <c r="GB20" s="1331"/>
      <c r="GC20" s="1331" t="str">
        <f>MID(SUVAHAMUJ!R64,8,1)</f>
        <v xml:space="preserve"> </v>
      </c>
      <c r="GD20" s="1331"/>
      <c r="GE20" s="1331"/>
      <c r="GF20" s="1331"/>
      <c r="GG20" s="1331"/>
      <c r="GH20" s="1331" t="str">
        <f>MID(SUVAHAMUJ!R64,9,1)</f>
        <v xml:space="preserve"> </v>
      </c>
      <c r="GI20" s="1331"/>
      <c r="GJ20" s="1331"/>
      <c r="GK20" s="1331"/>
      <c r="GL20" s="1331"/>
      <c r="GM20" s="1331"/>
      <c r="GN20" s="1331" t="str">
        <f>MID(SUVAHAMUJ!R64,10,1)</f>
        <v xml:space="preserve"> </v>
      </c>
      <c r="GO20" s="1331"/>
      <c r="GP20" s="1331"/>
      <c r="GQ20" s="1331"/>
      <c r="GR20" s="1331"/>
      <c r="GS20" s="1331" t="str">
        <f>MID(SUVAHAMUJ!R64,11,1)</f>
        <v>0</v>
      </c>
      <c r="GT20" s="1331"/>
      <c r="GU20" s="1331"/>
      <c r="GV20" s="1331"/>
      <c r="GW20" s="1332"/>
    </row>
    <row r="21" spans="1:205" ht="24" customHeight="1" x14ac:dyDescent="0.2">
      <c r="B21" s="1557" t="s">
        <v>1870</v>
      </c>
      <c r="C21" s="1558"/>
      <c r="D21" s="1558"/>
      <c r="E21" s="1558"/>
      <c r="F21" s="1558"/>
      <c r="G21" s="1558"/>
      <c r="H21" s="1558"/>
      <c r="I21" s="1558"/>
      <c r="J21" s="1558"/>
      <c r="K21" s="1559"/>
      <c r="L21" s="1435" t="s">
        <v>2846</v>
      </c>
      <c r="M21" s="1436"/>
      <c r="N21" s="1436"/>
      <c r="O21" s="1436"/>
      <c r="P21" s="1436"/>
      <c r="Q21" s="1436"/>
      <c r="R21" s="1436"/>
      <c r="S21" s="1436"/>
      <c r="T21" s="1436"/>
      <c r="U21" s="1436"/>
      <c r="V21" s="1436"/>
      <c r="W21" s="1436"/>
      <c r="X21" s="1436"/>
      <c r="Y21" s="1436"/>
      <c r="Z21" s="1436"/>
      <c r="AA21" s="1436"/>
      <c r="AB21" s="1436"/>
      <c r="AC21" s="1436"/>
      <c r="AD21" s="1436"/>
      <c r="AE21" s="1436"/>
      <c r="AF21" s="1436"/>
      <c r="AG21" s="1436"/>
      <c r="AH21" s="1436"/>
      <c r="AI21" s="1436"/>
      <c r="AJ21" s="1436"/>
      <c r="AK21" s="1436"/>
      <c r="AL21" s="1436"/>
      <c r="AM21" s="1436"/>
      <c r="AN21" s="1436"/>
      <c r="AO21" s="1436"/>
      <c r="AP21" s="1436"/>
      <c r="AQ21" s="1436"/>
      <c r="AR21" s="1436"/>
      <c r="AS21" s="1436"/>
      <c r="AT21" s="1436"/>
      <c r="AU21" s="1436"/>
      <c r="AV21" s="1436"/>
      <c r="AW21" s="1436"/>
      <c r="AX21" s="1436"/>
      <c r="AY21" s="1436"/>
      <c r="AZ21" s="1436"/>
      <c r="BA21" s="1436"/>
      <c r="BB21" s="1436"/>
      <c r="BC21" s="1436"/>
      <c r="BD21" s="1436"/>
      <c r="BE21" s="1436"/>
      <c r="BF21" s="1436"/>
      <c r="BG21" s="1436"/>
      <c r="BH21" s="1436"/>
      <c r="BI21" s="1436"/>
      <c r="BJ21" s="1436"/>
      <c r="BK21" s="1436"/>
      <c r="BL21" s="1436"/>
      <c r="BM21" s="1436"/>
      <c r="BN21" s="1436"/>
      <c r="BO21" s="1436"/>
      <c r="BP21" s="1436"/>
      <c r="BQ21" s="1436"/>
      <c r="BR21" s="1436"/>
      <c r="BS21" s="1436"/>
      <c r="BT21" s="1436"/>
      <c r="BU21" s="1436"/>
      <c r="BV21" s="1436"/>
      <c r="BW21" s="1355" t="s">
        <v>923</v>
      </c>
      <c r="BX21" s="1356"/>
      <c r="BY21" s="1356"/>
      <c r="BZ21" s="1356"/>
      <c r="CA21" s="1356"/>
      <c r="CB21" s="1356"/>
      <c r="CC21" s="1356"/>
      <c r="CD21" s="1357"/>
      <c r="CE21" s="1306" t="str">
        <f>MID(SUVAHAMUJ!Q65,1,1)</f>
        <v xml:space="preserve"> </v>
      </c>
      <c r="CF21" s="1306"/>
      <c r="CG21" s="1306"/>
      <c r="CH21" s="1306"/>
      <c r="CI21" s="1306"/>
      <c r="CJ21" s="1306" t="str">
        <f>MID(SUVAHAMUJ!Q65,2,1)</f>
        <v xml:space="preserve"> </v>
      </c>
      <c r="CK21" s="1306"/>
      <c r="CL21" s="1306"/>
      <c r="CM21" s="1306"/>
      <c r="CN21" s="1306"/>
      <c r="CO21" s="1306"/>
      <c r="CP21" s="1306" t="str">
        <f>MID(SUVAHAMUJ!Q65,3,1)</f>
        <v xml:space="preserve"> </v>
      </c>
      <c r="CQ21" s="1306"/>
      <c r="CR21" s="1306"/>
      <c r="CS21" s="1306"/>
      <c r="CT21" s="1306"/>
      <c r="CU21" s="1306" t="str">
        <f>MID(SUVAHAMUJ!Q65,4,1)</f>
        <v xml:space="preserve"> </v>
      </c>
      <c r="CV21" s="1306"/>
      <c r="CW21" s="1306"/>
      <c r="CX21" s="1306"/>
      <c r="CY21" s="1306"/>
      <c r="CZ21" s="1306"/>
      <c r="DA21" s="1306" t="str">
        <f>MID(SUVAHAMUJ!Q65,5,1)</f>
        <v xml:space="preserve"> </v>
      </c>
      <c r="DB21" s="1306"/>
      <c r="DC21" s="1306"/>
      <c r="DD21" s="1306"/>
      <c r="DE21" s="1306"/>
      <c r="DF21" s="1306" t="str">
        <f>MID(SUVAHAMUJ!Q65,6,1)</f>
        <v xml:space="preserve"> </v>
      </c>
      <c r="DG21" s="1306"/>
      <c r="DH21" s="1306"/>
      <c r="DI21" s="1306"/>
      <c r="DJ21" s="1306"/>
      <c r="DK21" s="1306"/>
      <c r="DL21" s="1306" t="str">
        <f>MID(SUVAHAMUJ!Q65,7,1)</f>
        <v xml:space="preserve"> </v>
      </c>
      <c r="DM21" s="1306"/>
      <c r="DN21" s="1306"/>
      <c r="DO21" s="1306"/>
      <c r="DP21" s="1306"/>
      <c r="DQ21" s="1306"/>
      <c r="DR21" s="1306" t="str">
        <f>MID(SUVAHAMUJ!Q65,8,1)</f>
        <v xml:space="preserve"> </v>
      </c>
      <c r="DS21" s="1306"/>
      <c r="DT21" s="1306"/>
      <c r="DU21" s="1306"/>
      <c r="DV21" s="1306"/>
      <c r="DW21" s="1333" t="str">
        <f>MID(SUVAHAMUJ!Q65,9,1)</f>
        <v xml:space="preserve"> </v>
      </c>
      <c r="DX21" s="1333"/>
      <c r="DY21" s="1333"/>
      <c r="DZ21" s="1333"/>
      <c r="EA21" s="1333"/>
      <c r="EB21" s="1333"/>
      <c r="EC21" s="1333" t="str">
        <f>MID(SUVAHAMUJ!Q65,10,1)</f>
        <v xml:space="preserve"> </v>
      </c>
      <c r="ED21" s="1333"/>
      <c r="EE21" s="1333"/>
      <c r="EF21" s="1333"/>
      <c r="EG21" s="1333"/>
      <c r="EH21" s="1306" t="str">
        <f>MID(SUVAHAMUJ!Q65,11,1)</f>
        <v>0</v>
      </c>
      <c r="EI21" s="1306"/>
      <c r="EJ21" s="1306"/>
      <c r="EK21" s="1306"/>
      <c r="EL21" s="1306"/>
      <c r="EM21" s="1316"/>
      <c r="EN21" s="354"/>
      <c r="EO21" s="355"/>
      <c r="EP21" s="1306" t="str">
        <f>MID(SUVAHAMUJ!R65,1,1)</f>
        <v xml:space="preserve"> </v>
      </c>
      <c r="EQ21" s="1306"/>
      <c r="ER21" s="1306"/>
      <c r="ES21" s="1306"/>
      <c r="ET21" s="1306"/>
      <c r="EU21" s="1306"/>
      <c r="EV21" s="1306" t="str">
        <f>MID(SUVAHAMUJ!R65,2,1)</f>
        <v xml:space="preserve"> </v>
      </c>
      <c r="EW21" s="1306"/>
      <c r="EX21" s="1306"/>
      <c r="EY21" s="1306"/>
      <c r="EZ21" s="1306"/>
      <c r="FA21" s="1306" t="str">
        <f>MID(SUVAHAMUJ!R65,3,1)</f>
        <v xml:space="preserve"> </v>
      </c>
      <c r="FB21" s="1306"/>
      <c r="FC21" s="1306"/>
      <c r="FD21" s="1306"/>
      <c r="FE21" s="1306"/>
      <c r="FF21" s="1306"/>
      <c r="FG21" s="1306" t="str">
        <f>MID(SUVAHAMUJ!R65,4,1)</f>
        <v xml:space="preserve"> </v>
      </c>
      <c r="FH21" s="1306"/>
      <c r="FI21" s="1306"/>
      <c r="FJ21" s="1306"/>
      <c r="FK21" s="1306"/>
      <c r="FL21" s="1307" t="str">
        <f>MID(SUVAHAMUJ!R65,5,1)</f>
        <v xml:space="preserve"> </v>
      </c>
      <c r="FM21" s="1307"/>
      <c r="FN21" s="1307"/>
      <c r="FO21" s="1307"/>
      <c r="FP21" s="1307"/>
      <c r="FQ21" s="1307"/>
      <c r="FR21" s="1307" t="str">
        <f>MID(SUVAHAMUJ!R65,6,1)</f>
        <v xml:space="preserve"> </v>
      </c>
      <c r="FS21" s="1307"/>
      <c r="FT21" s="1307"/>
      <c r="FU21" s="1307"/>
      <c r="FV21" s="1307"/>
      <c r="FW21" s="1331" t="str">
        <f>MID(SUVAHAMUJ!R65,7,1)</f>
        <v xml:space="preserve"> </v>
      </c>
      <c r="FX21" s="1331"/>
      <c r="FY21" s="1331"/>
      <c r="FZ21" s="1331"/>
      <c r="GA21" s="1331"/>
      <c r="GB21" s="1331"/>
      <c r="GC21" s="1331" t="str">
        <f>MID(SUVAHAMUJ!R65,8,1)</f>
        <v xml:space="preserve"> </v>
      </c>
      <c r="GD21" s="1331"/>
      <c r="GE21" s="1331"/>
      <c r="GF21" s="1331"/>
      <c r="GG21" s="1331"/>
      <c r="GH21" s="1331" t="str">
        <f>MID(SUVAHAMUJ!R65,9,1)</f>
        <v xml:space="preserve"> </v>
      </c>
      <c r="GI21" s="1331"/>
      <c r="GJ21" s="1331"/>
      <c r="GK21" s="1331"/>
      <c r="GL21" s="1331"/>
      <c r="GM21" s="1331"/>
      <c r="GN21" s="1331" t="str">
        <f>MID(SUVAHAMUJ!R65,10,1)</f>
        <v xml:space="preserve"> </v>
      </c>
      <c r="GO21" s="1331"/>
      <c r="GP21" s="1331"/>
      <c r="GQ21" s="1331"/>
      <c r="GR21" s="1331"/>
      <c r="GS21" s="1331" t="str">
        <f>MID(SUVAHAMUJ!R65,11,1)</f>
        <v>0</v>
      </c>
      <c r="GT21" s="1331"/>
      <c r="GU21" s="1331"/>
      <c r="GV21" s="1331"/>
      <c r="GW21" s="1332"/>
    </row>
    <row r="22" spans="1:205" ht="24" customHeight="1" x14ac:dyDescent="0.2">
      <c r="B22" s="1557" t="s">
        <v>1869</v>
      </c>
      <c r="C22" s="1558"/>
      <c r="D22" s="1558"/>
      <c r="E22" s="1558"/>
      <c r="F22" s="1558"/>
      <c r="G22" s="1558"/>
      <c r="H22" s="1558"/>
      <c r="I22" s="1558"/>
      <c r="J22" s="1558"/>
      <c r="K22" s="1559"/>
      <c r="L22" s="1435" t="s">
        <v>3233</v>
      </c>
      <c r="M22" s="1436"/>
      <c r="N22" s="1436"/>
      <c r="O22" s="1436"/>
      <c r="P22" s="1436"/>
      <c r="Q22" s="1436"/>
      <c r="R22" s="1436"/>
      <c r="S22" s="1436"/>
      <c r="T22" s="1436"/>
      <c r="U22" s="1436"/>
      <c r="V22" s="1436"/>
      <c r="W22" s="1436"/>
      <c r="X22" s="1436"/>
      <c r="Y22" s="1436"/>
      <c r="Z22" s="1436"/>
      <c r="AA22" s="1436"/>
      <c r="AB22" s="1436"/>
      <c r="AC22" s="1436"/>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6"/>
      <c r="AY22" s="1436"/>
      <c r="AZ22" s="1436"/>
      <c r="BA22" s="1436"/>
      <c r="BB22" s="1436"/>
      <c r="BC22" s="1436"/>
      <c r="BD22" s="1436"/>
      <c r="BE22" s="1436"/>
      <c r="BF22" s="1436"/>
      <c r="BG22" s="1436"/>
      <c r="BH22" s="1436"/>
      <c r="BI22" s="1436"/>
      <c r="BJ22" s="1436"/>
      <c r="BK22" s="1436"/>
      <c r="BL22" s="1436"/>
      <c r="BM22" s="1436"/>
      <c r="BN22" s="1436"/>
      <c r="BO22" s="1436"/>
      <c r="BP22" s="1436"/>
      <c r="BQ22" s="1436"/>
      <c r="BR22" s="1436"/>
      <c r="BS22" s="1436"/>
      <c r="BT22" s="1436"/>
      <c r="BU22" s="1436"/>
      <c r="BV22" s="1436"/>
      <c r="BW22" s="1355" t="s">
        <v>797</v>
      </c>
      <c r="BX22" s="1356"/>
      <c r="BY22" s="1356"/>
      <c r="BZ22" s="1356"/>
      <c r="CA22" s="1356"/>
      <c r="CB22" s="1356"/>
      <c r="CC22" s="1356"/>
      <c r="CD22" s="1357"/>
      <c r="CE22" s="1306" t="str">
        <f>MID(SUVAHAMUJ!Q66,1,1)</f>
        <v xml:space="preserve"> </v>
      </c>
      <c r="CF22" s="1306"/>
      <c r="CG22" s="1306"/>
      <c r="CH22" s="1306"/>
      <c r="CI22" s="1306"/>
      <c r="CJ22" s="1306" t="str">
        <f>MID(SUVAHAMUJ!Q66,2,1)</f>
        <v xml:space="preserve"> </v>
      </c>
      <c r="CK22" s="1306"/>
      <c r="CL22" s="1306"/>
      <c r="CM22" s="1306"/>
      <c r="CN22" s="1306"/>
      <c r="CO22" s="1306"/>
      <c r="CP22" s="1306" t="str">
        <f>MID(SUVAHAMUJ!Q66,3,1)</f>
        <v xml:space="preserve"> </v>
      </c>
      <c r="CQ22" s="1306"/>
      <c r="CR22" s="1306"/>
      <c r="CS22" s="1306"/>
      <c r="CT22" s="1306"/>
      <c r="CU22" s="1306" t="str">
        <f>MID(SUVAHAMUJ!Q66,4,1)</f>
        <v xml:space="preserve"> </v>
      </c>
      <c r="CV22" s="1306"/>
      <c r="CW22" s="1306"/>
      <c r="CX22" s="1306"/>
      <c r="CY22" s="1306"/>
      <c r="CZ22" s="1306"/>
      <c r="DA22" s="1306" t="str">
        <f>MID(SUVAHAMUJ!Q66,5,1)</f>
        <v xml:space="preserve"> </v>
      </c>
      <c r="DB22" s="1306"/>
      <c r="DC22" s="1306"/>
      <c r="DD22" s="1306"/>
      <c r="DE22" s="1306"/>
      <c r="DF22" s="1306" t="str">
        <f>MID(SUVAHAMUJ!Q66,6,1)</f>
        <v xml:space="preserve"> </v>
      </c>
      <c r="DG22" s="1306"/>
      <c r="DH22" s="1306"/>
      <c r="DI22" s="1306"/>
      <c r="DJ22" s="1306"/>
      <c r="DK22" s="1306"/>
      <c r="DL22" s="1306" t="str">
        <f>MID(SUVAHAMUJ!Q66,7,1)</f>
        <v xml:space="preserve"> </v>
      </c>
      <c r="DM22" s="1306"/>
      <c r="DN22" s="1306"/>
      <c r="DO22" s="1306"/>
      <c r="DP22" s="1306"/>
      <c r="DQ22" s="1306"/>
      <c r="DR22" s="1306" t="str">
        <f>MID(SUVAHAMUJ!Q66,8,1)</f>
        <v xml:space="preserve"> </v>
      </c>
      <c r="DS22" s="1306"/>
      <c r="DT22" s="1306"/>
      <c r="DU22" s="1306"/>
      <c r="DV22" s="1306"/>
      <c r="DW22" s="1333" t="str">
        <f>MID(SUVAHAMUJ!Q66,9,1)</f>
        <v xml:space="preserve"> </v>
      </c>
      <c r="DX22" s="1333"/>
      <c r="DY22" s="1333"/>
      <c r="DZ22" s="1333"/>
      <c r="EA22" s="1333"/>
      <c r="EB22" s="1333"/>
      <c r="EC22" s="1333" t="str">
        <f>MID(SUVAHAMUJ!Q66,10,1)</f>
        <v xml:space="preserve"> </v>
      </c>
      <c r="ED22" s="1333"/>
      <c r="EE22" s="1333"/>
      <c r="EF22" s="1333"/>
      <c r="EG22" s="1333"/>
      <c r="EH22" s="1306" t="str">
        <f>MID(SUVAHAMUJ!Q66,11,1)</f>
        <v>0</v>
      </c>
      <c r="EI22" s="1306"/>
      <c r="EJ22" s="1306"/>
      <c r="EK22" s="1306"/>
      <c r="EL22" s="1306"/>
      <c r="EM22" s="1316"/>
      <c r="EN22" s="354"/>
      <c r="EO22" s="355"/>
      <c r="EP22" s="1306" t="str">
        <f>MID(SUVAHAMUJ!R66,1,1)</f>
        <v xml:space="preserve"> </v>
      </c>
      <c r="EQ22" s="1306"/>
      <c r="ER22" s="1306"/>
      <c r="ES22" s="1306"/>
      <c r="ET22" s="1306"/>
      <c r="EU22" s="1306"/>
      <c r="EV22" s="1306" t="str">
        <f>MID(SUVAHAMUJ!R66,2,1)</f>
        <v xml:space="preserve"> </v>
      </c>
      <c r="EW22" s="1306"/>
      <c r="EX22" s="1306"/>
      <c r="EY22" s="1306"/>
      <c r="EZ22" s="1306"/>
      <c r="FA22" s="1306" t="str">
        <f>MID(SUVAHAMUJ!R66,3,1)</f>
        <v xml:space="preserve"> </v>
      </c>
      <c r="FB22" s="1306"/>
      <c r="FC22" s="1306"/>
      <c r="FD22" s="1306"/>
      <c r="FE22" s="1306"/>
      <c r="FF22" s="1306"/>
      <c r="FG22" s="1306" t="str">
        <f>MID(SUVAHAMUJ!R66,4,1)</f>
        <v xml:space="preserve"> </v>
      </c>
      <c r="FH22" s="1306"/>
      <c r="FI22" s="1306"/>
      <c r="FJ22" s="1306"/>
      <c r="FK22" s="1306"/>
      <c r="FL22" s="1307" t="str">
        <f>MID(SUVAHAMUJ!R66,5,1)</f>
        <v xml:space="preserve"> </v>
      </c>
      <c r="FM22" s="1307"/>
      <c r="FN22" s="1307"/>
      <c r="FO22" s="1307"/>
      <c r="FP22" s="1307"/>
      <c r="FQ22" s="1307"/>
      <c r="FR22" s="1307" t="str">
        <f>MID(SUVAHAMUJ!R66,6,1)</f>
        <v xml:space="preserve"> </v>
      </c>
      <c r="FS22" s="1307"/>
      <c r="FT22" s="1307"/>
      <c r="FU22" s="1307"/>
      <c r="FV22" s="1307"/>
      <c r="FW22" s="1331" t="str">
        <f>MID(SUVAHAMUJ!R66,7,1)</f>
        <v xml:space="preserve"> </v>
      </c>
      <c r="FX22" s="1331"/>
      <c r="FY22" s="1331"/>
      <c r="FZ22" s="1331"/>
      <c r="GA22" s="1331"/>
      <c r="GB22" s="1331"/>
      <c r="GC22" s="1331" t="str">
        <f>MID(SUVAHAMUJ!R66,8,1)</f>
        <v xml:space="preserve"> </v>
      </c>
      <c r="GD22" s="1331"/>
      <c r="GE22" s="1331"/>
      <c r="GF22" s="1331"/>
      <c r="GG22" s="1331"/>
      <c r="GH22" s="1331" t="str">
        <f>MID(SUVAHAMUJ!R66,9,1)</f>
        <v xml:space="preserve"> </v>
      </c>
      <c r="GI22" s="1331"/>
      <c r="GJ22" s="1331"/>
      <c r="GK22" s="1331"/>
      <c r="GL22" s="1331"/>
      <c r="GM22" s="1331"/>
      <c r="GN22" s="1331" t="str">
        <f>MID(SUVAHAMUJ!R66,10,1)</f>
        <v xml:space="preserve"> </v>
      </c>
      <c r="GO22" s="1331"/>
      <c r="GP22" s="1331"/>
      <c r="GQ22" s="1331"/>
      <c r="GR22" s="1331"/>
      <c r="GS22" s="1331" t="str">
        <f>MID(SUVAHAMUJ!R66,11,1)</f>
        <v>0</v>
      </c>
      <c r="GT22" s="1331"/>
      <c r="GU22" s="1331"/>
      <c r="GV22" s="1331"/>
      <c r="GW22" s="1332"/>
    </row>
    <row r="23" spans="1:205" ht="24" customHeight="1" x14ac:dyDescent="0.2">
      <c r="B23" s="1557" t="s">
        <v>2501</v>
      </c>
      <c r="C23" s="1558"/>
      <c r="D23" s="1558"/>
      <c r="E23" s="1558"/>
      <c r="F23" s="1558"/>
      <c r="G23" s="1558"/>
      <c r="H23" s="1558"/>
      <c r="I23" s="1558"/>
      <c r="J23" s="1558"/>
      <c r="K23" s="1559"/>
      <c r="L23" s="1435" t="s">
        <v>3234</v>
      </c>
      <c r="M23" s="1436"/>
      <c r="N23" s="1436"/>
      <c r="O23" s="1436"/>
      <c r="P23" s="1436"/>
      <c r="Q23" s="1436"/>
      <c r="R23" s="1436"/>
      <c r="S23" s="1436"/>
      <c r="T23" s="1436"/>
      <c r="U23" s="1436"/>
      <c r="V23" s="1436"/>
      <c r="W23" s="1436"/>
      <c r="X23" s="1436"/>
      <c r="Y23" s="1436"/>
      <c r="Z23" s="1436"/>
      <c r="AA23" s="1436"/>
      <c r="AB23" s="1436"/>
      <c r="AC23" s="1436"/>
      <c r="AD23" s="1436"/>
      <c r="AE23" s="1436"/>
      <c r="AF23" s="1436"/>
      <c r="AG23" s="1436"/>
      <c r="AH23" s="1436"/>
      <c r="AI23" s="1436"/>
      <c r="AJ23" s="1436"/>
      <c r="AK23" s="1436"/>
      <c r="AL23" s="1436"/>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6"/>
      <c r="BH23" s="1436"/>
      <c r="BI23" s="1436"/>
      <c r="BJ23" s="1436"/>
      <c r="BK23" s="1436"/>
      <c r="BL23" s="1436"/>
      <c r="BM23" s="1436"/>
      <c r="BN23" s="1436"/>
      <c r="BO23" s="1436"/>
      <c r="BP23" s="1436"/>
      <c r="BQ23" s="1436"/>
      <c r="BR23" s="1436"/>
      <c r="BS23" s="1436"/>
      <c r="BT23" s="1436"/>
      <c r="BU23" s="1436"/>
      <c r="BV23" s="1436"/>
      <c r="BW23" s="1355" t="s">
        <v>798</v>
      </c>
      <c r="BX23" s="1356"/>
      <c r="BY23" s="1356"/>
      <c r="BZ23" s="1356"/>
      <c r="CA23" s="1356"/>
      <c r="CB23" s="1356"/>
      <c r="CC23" s="1356"/>
      <c r="CD23" s="1357"/>
      <c r="CE23" s="1306" t="str">
        <f>MID(SUVAHAMUJ!Q67,1,1)</f>
        <v xml:space="preserve"> </v>
      </c>
      <c r="CF23" s="1306"/>
      <c r="CG23" s="1306"/>
      <c r="CH23" s="1306"/>
      <c r="CI23" s="1306"/>
      <c r="CJ23" s="1306" t="str">
        <f>MID(SUVAHAMUJ!Q67,2,1)</f>
        <v xml:space="preserve"> </v>
      </c>
      <c r="CK23" s="1306"/>
      <c r="CL23" s="1306"/>
      <c r="CM23" s="1306"/>
      <c r="CN23" s="1306"/>
      <c r="CO23" s="1306"/>
      <c r="CP23" s="1306" t="str">
        <f>MID(SUVAHAMUJ!Q67,3,1)</f>
        <v xml:space="preserve"> </v>
      </c>
      <c r="CQ23" s="1306"/>
      <c r="CR23" s="1306"/>
      <c r="CS23" s="1306"/>
      <c r="CT23" s="1306"/>
      <c r="CU23" s="1306" t="str">
        <f>MID(SUVAHAMUJ!Q67,4,1)</f>
        <v xml:space="preserve"> </v>
      </c>
      <c r="CV23" s="1306"/>
      <c r="CW23" s="1306"/>
      <c r="CX23" s="1306"/>
      <c r="CY23" s="1306"/>
      <c r="CZ23" s="1306"/>
      <c r="DA23" s="1306" t="str">
        <f>MID(SUVAHAMUJ!Q67,5,1)</f>
        <v xml:space="preserve"> </v>
      </c>
      <c r="DB23" s="1306"/>
      <c r="DC23" s="1306"/>
      <c r="DD23" s="1306"/>
      <c r="DE23" s="1306"/>
      <c r="DF23" s="1306" t="str">
        <f>MID(SUVAHAMUJ!Q67,6,1)</f>
        <v xml:space="preserve"> </v>
      </c>
      <c r="DG23" s="1306"/>
      <c r="DH23" s="1306"/>
      <c r="DI23" s="1306"/>
      <c r="DJ23" s="1306"/>
      <c r="DK23" s="1306"/>
      <c r="DL23" s="1306" t="str">
        <f>MID(SUVAHAMUJ!Q67,7,1)</f>
        <v xml:space="preserve"> </v>
      </c>
      <c r="DM23" s="1306"/>
      <c r="DN23" s="1306"/>
      <c r="DO23" s="1306"/>
      <c r="DP23" s="1306"/>
      <c r="DQ23" s="1306"/>
      <c r="DR23" s="1306" t="str">
        <f>MID(SUVAHAMUJ!Q67,8,1)</f>
        <v xml:space="preserve"> </v>
      </c>
      <c r="DS23" s="1306"/>
      <c r="DT23" s="1306"/>
      <c r="DU23" s="1306"/>
      <c r="DV23" s="1306"/>
      <c r="DW23" s="1333" t="str">
        <f>MID(SUVAHAMUJ!Q67,9,1)</f>
        <v xml:space="preserve"> </v>
      </c>
      <c r="DX23" s="1333"/>
      <c r="DY23" s="1333"/>
      <c r="DZ23" s="1333"/>
      <c r="EA23" s="1333"/>
      <c r="EB23" s="1333"/>
      <c r="EC23" s="1333" t="str">
        <f>MID(SUVAHAMUJ!Q67,10,1)</f>
        <v xml:space="preserve"> </v>
      </c>
      <c r="ED23" s="1333"/>
      <c r="EE23" s="1333"/>
      <c r="EF23" s="1333"/>
      <c r="EG23" s="1333"/>
      <c r="EH23" s="1306" t="str">
        <f>MID(SUVAHAMUJ!Q67,11,1)</f>
        <v>0</v>
      </c>
      <c r="EI23" s="1306"/>
      <c r="EJ23" s="1306"/>
      <c r="EK23" s="1306"/>
      <c r="EL23" s="1306"/>
      <c r="EM23" s="1316"/>
      <c r="EN23" s="354"/>
      <c r="EO23" s="355"/>
      <c r="EP23" s="1306" t="str">
        <f>MID(SUVAHAMUJ!R67,1,1)</f>
        <v xml:space="preserve"> </v>
      </c>
      <c r="EQ23" s="1306"/>
      <c r="ER23" s="1306"/>
      <c r="ES23" s="1306"/>
      <c r="ET23" s="1306"/>
      <c r="EU23" s="1306"/>
      <c r="EV23" s="1306" t="str">
        <f>MID(SUVAHAMUJ!R67,2,1)</f>
        <v xml:space="preserve"> </v>
      </c>
      <c r="EW23" s="1306"/>
      <c r="EX23" s="1306"/>
      <c r="EY23" s="1306"/>
      <c r="EZ23" s="1306"/>
      <c r="FA23" s="1306" t="str">
        <f>MID(SUVAHAMUJ!R67,3,1)</f>
        <v xml:space="preserve"> </v>
      </c>
      <c r="FB23" s="1306"/>
      <c r="FC23" s="1306"/>
      <c r="FD23" s="1306"/>
      <c r="FE23" s="1306"/>
      <c r="FF23" s="1306"/>
      <c r="FG23" s="1306" t="str">
        <f>MID(SUVAHAMUJ!R67,4,1)</f>
        <v xml:space="preserve"> </v>
      </c>
      <c r="FH23" s="1306"/>
      <c r="FI23" s="1306"/>
      <c r="FJ23" s="1306"/>
      <c r="FK23" s="1306"/>
      <c r="FL23" s="1307" t="str">
        <f>MID(SUVAHAMUJ!R67,5,1)</f>
        <v xml:space="preserve"> </v>
      </c>
      <c r="FM23" s="1307"/>
      <c r="FN23" s="1307"/>
      <c r="FO23" s="1307"/>
      <c r="FP23" s="1307"/>
      <c r="FQ23" s="1307"/>
      <c r="FR23" s="1307" t="str">
        <f>MID(SUVAHAMUJ!R67,6,1)</f>
        <v xml:space="preserve"> </v>
      </c>
      <c r="FS23" s="1307"/>
      <c r="FT23" s="1307"/>
      <c r="FU23" s="1307"/>
      <c r="FV23" s="1307"/>
      <c r="FW23" s="1331" t="str">
        <f>MID(SUVAHAMUJ!R67,7,1)</f>
        <v xml:space="preserve"> </v>
      </c>
      <c r="FX23" s="1331"/>
      <c r="FY23" s="1331"/>
      <c r="FZ23" s="1331"/>
      <c r="GA23" s="1331"/>
      <c r="GB23" s="1331"/>
      <c r="GC23" s="1331" t="str">
        <f>MID(SUVAHAMUJ!R67,8,1)</f>
        <v xml:space="preserve"> </v>
      </c>
      <c r="GD23" s="1331"/>
      <c r="GE23" s="1331"/>
      <c r="GF23" s="1331"/>
      <c r="GG23" s="1331"/>
      <c r="GH23" s="1331" t="str">
        <f>MID(SUVAHAMUJ!R67,9,1)</f>
        <v xml:space="preserve"> </v>
      </c>
      <c r="GI23" s="1331"/>
      <c r="GJ23" s="1331"/>
      <c r="GK23" s="1331"/>
      <c r="GL23" s="1331"/>
      <c r="GM23" s="1331"/>
      <c r="GN23" s="1331" t="str">
        <f>MID(SUVAHAMUJ!R67,10,1)</f>
        <v xml:space="preserve"> </v>
      </c>
      <c r="GO23" s="1331"/>
      <c r="GP23" s="1331"/>
      <c r="GQ23" s="1331"/>
      <c r="GR23" s="1331"/>
      <c r="GS23" s="1331" t="str">
        <f>MID(SUVAHAMUJ!R67,11,1)</f>
        <v>0</v>
      </c>
      <c r="GT23" s="1331"/>
      <c r="GU23" s="1331"/>
      <c r="GV23" s="1331"/>
      <c r="GW23" s="1332"/>
    </row>
    <row r="24" spans="1:205" ht="25.5" customHeight="1" x14ac:dyDescent="0.2">
      <c r="B24" s="1452" t="s">
        <v>2497</v>
      </c>
      <c r="C24" s="1453"/>
      <c r="D24" s="1453"/>
      <c r="E24" s="1453"/>
      <c r="F24" s="1453"/>
      <c r="G24" s="1453"/>
      <c r="H24" s="1453"/>
      <c r="I24" s="1453"/>
      <c r="J24" s="1453"/>
      <c r="K24" s="1454"/>
      <c r="L24" s="1437" t="s">
        <v>3235</v>
      </c>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8"/>
      <c r="AM24" s="1438"/>
      <c r="AN24" s="1438"/>
      <c r="AO24" s="1438"/>
      <c r="AP24" s="1438"/>
      <c r="AQ24" s="1438"/>
      <c r="AR24" s="1438"/>
      <c r="AS24" s="1438"/>
      <c r="AT24" s="1438"/>
      <c r="AU24" s="1438"/>
      <c r="AV24" s="1438"/>
      <c r="AW24" s="1438"/>
      <c r="AX24" s="1438"/>
      <c r="AY24" s="1438"/>
      <c r="AZ24" s="1438"/>
      <c r="BA24" s="1438"/>
      <c r="BB24" s="1438"/>
      <c r="BC24" s="1438"/>
      <c r="BD24" s="1438"/>
      <c r="BE24" s="1438"/>
      <c r="BF24" s="1438"/>
      <c r="BG24" s="1438"/>
      <c r="BH24" s="1438"/>
      <c r="BI24" s="1438"/>
      <c r="BJ24" s="1438"/>
      <c r="BK24" s="1438"/>
      <c r="BL24" s="1438"/>
      <c r="BM24" s="1438"/>
      <c r="BN24" s="1438"/>
      <c r="BO24" s="1438"/>
      <c r="BP24" s="1438"/>
      <c r="BQ24" s="1438"/>
      <c r="BR24" s="1438"/>
      <c r="BS24" s="1438"/>
      <c r="BT24" s="1438"/>
      <c r="BU24" s="1438"/>
      <c r="BV24" s="1438"/>
      <c r="BW24" s="1347" t="s">
        <v>799</v>
      </c>
      <c r="BX24" s="1348"/>
      <c r="BY24" s="1348"/>
      <c r="BZ24" s="1348"/>
      <c r="CA24" s="1348"/>
      <c r="CB24" s="1348"/>
      <c r="CC24" s="1348"/>
      <c r="CD24" s="1349"/>
      <c r="CE24" s="1306" t="str">
        <f>MID(SUVAHAMUJ!Q68,1,1)</f>
        <v xml:space="preserve"> </v>
      </c>
      <c r="CF24" s="1306"/>
      <c r="CG24" s="1306"/>
      <c r="CH24" s="1306"/>
      <c r="CI24" s="1306"/>
      <c r="CJ24" s="1306" t="str">
        <f>MID(SUVAHAMUJ!Q68,2,1)</f>
        <v xml:space="preserve"> </v>
      </c>
      <c r="CK24" s="1306"/>
      <c r="CL24" s="1306"/>
      <c r="CM24" s="1306"/>
      <c r="CN24" s="1306"/>
      <c r="CO24" s="1306"/>
      <c r="CP24" s="1306" t="str">
        <f>MID(SUVAHAMUJ!Q68,3,1)</f>
        <v xml:space="preserve"> </v>
      </c>
      <c r="CQ24" s="1306"/>
      <c r="CR24" s="1306"/>
      <c r="CS24" s="1306"/>
      <c r="CT24" s="1306"/>
      <c r="CU24" s="1306" t="str">
        <f>MID(SUVAHAMUJ!Q68,4,1)</f>
        <v xml:space="preserve"> </v>
      </c>
      <c r="CV24" s="1306"/>
      <c r="CW24" s="1306"/>
      <c r="CX24" s="1306"/>
      <c r="CY24" s="1306"/>
      <c r="CZ24" s="1306"/>
      <c r="DA24" s="1306" t="str">
        <f>MID(SUVAHAMUJ!Q68,5,1)</f>
        <v>1</v>
      </c>
      <c r="DB24" s="1306"/>
      <c r="DC24" s="1306"/>
      <c r="DD24" s="1306"/>
      <c r="DE24" s="1306"/>
      <c r="DF24" s="1306" t="str">
        <f>MID(SUVAHAMUJ!Q68,6,1)</f>
        <v>9</v>
      </c>
      <c r="DG24" s="1306"/>
      <c r="DH24" s="1306"/>
      <c r="DI24" s="1306"/>
      <c r="DJ24" s="1306"/>
      <c r="DK24" s="1306"/>
      <c r="DL24" s="1306" t="str">
        <f>MID(SUVAHAMUJ!Q68,7,1)</f>
        <v>6</v>
      </c>
      <c r="DM24" s="1306"/>
      <c r="DN24" s="1306"/>
      <c r="DO24" s="1306"/>
      <c r="DP24" s="1306"/>
      <c r="DQ24" s="1306"/>
      <c r="DR24" s="1306" t="str">
        <f>MID(SUVAHAMUJ!Q68,8,1)</f>
        <v>5</v>
      </c>
      <c r="DS24" s="1306"/>
      <c r="DT24" s="1306"/>
      <c r="DU24" s="1306"/>
      <c r="DV24" s="1306"/>
      <c r="DW24" s="1333" t="str">
        <f>MID(SUVAHAMUJ!Q68,9,1)</f>
        <v>0</v>
      </c>
      <c r="DX24" s="1333"/>
      <c r="DY24" s="1333"/>
      <c r="DZ24" s="1333"/>
      <c r="EA24" s="1333"/>
      <c r="EB24" s="1333"/>
      <c r="EC24" s="1333" t="str">
        <f>MID(SUVAHAMUJ!Q68,10,1)</f>
        <v>0</v>
      </c>
      <c r="ED24" s="1333"/>
      <c r="EE24" s="1333"/>
      <c r="EF24" s="1333"/>
      <c r="EG24" s="1333"/>
      <c r="EH24" s="1306" t="str">
        <f>MID(SUVAHAMUJ!Q68,11,1)</f>
        <v>1</v>
      </c>
      <c r="EI24" s="1306"/>
      <c r="EJ24" s="1306"/>
      <c r="EK24" s="1306"/>
      <c r="EL24" s="1306"/>
      <c r="EM24" s="1316"/>
      <c r="EN24" s="354"/>
      <c r="EO24" s="355"/>
      <c r="EP24" s="1306" t="str">
        <f>MID(SUVAHAMUJ!R68,1,1)</f>
        <v xml:space="preserve"> </v>
      </c>
      <c r="EQ24" s="1306"/>
      <c r="ER24" s="1306"/>
      <c r="ES24" s="1306"/>
      <c r="ET24" s="1306"/>
      <c r="EU24" s="1306"/>
      <c r="EV24" s="1306" t="str">
        <f>MID(SUVAHAMUJ!R68,2,1)</f>
        <v xml:space="preserve"> </v>
      </c>
      <c r="EW24" s="1306"/>
      <c r="EX24" s="1306"/>
      <c r="EY24" s="1306"/>
      <c r="EZ24" s="1306"/>
      <c r="FA24" s="1306" t="str">
        <f>MID(SUVAHAMUJ!R68,3,1)</f>
        <v xml:space="preserve"> </v>
      </c>
      <c r="FB24" s="1306"/>
      <c r="FC24" s="1306"/>
      <c r="FD24" s="1306"/>
      <c r="FE24" s="1306"/>
      <c r="FF24" s="1306"/>
      <c r="FG24" s="1306" t="str">
        <f>MID(SUVAHAMUJ!R68,4,1)</f>
        <v xml:space="preserve"> </v>
      </c>
      <c r="FH24" s="1306"/>
      <c r="FI24" s="1306"/>
      <c r="FJ24" s="1306"/>
      <c r="FK24" s="1306"/>
      <c r="FL24" s="1307" t="str">
        <f>MID(SUVAHAMUJ!R68,5,1)</f>
        <v xml:space="preserve"> </v>
      </c>
      <c r="FM24" s="1307"/>
      <c r="FN24" s="1307"/>
      <c r="FO24" s="1307"/>
      <c r="FP24" s="1307"/>
      <c r="FQ24" s="1307"/>
      <c r="FR24" s="1307" t="str">
        <f>MID(SUVAHAMUJ!R68,6,1)</f>
        <v>-</v>
      </c>
      <c r="FS24" s="1307"/>
      <c r="FT24" s="1307"/>
      <c r="FU24" s="1307"/>
      <c r="FV24" s="1307"/>
      <c r="FW24" s="1331" t="str">
        <f>MID(SUVAHAMUJ!R68,7,1)</f>
        <v>1</v>
      </c>
      <c r="FX24" s="1331"/>
      <c r="FY24" s="1331"/>
      <c r="FZ24" s="1331"/>
      <c r="GA24" s="1331"/>
      <c r="GB24" s="1331"/>
      <c r="GC24" s="1331" t="str">
        <f>MID(SUVAHAMUJ!R68,8,1)</f>
        <v>4</v>
      </c>
      <c r="GD24" s="1331"/>
      <c r="GE24" s="1331"/>
      <c r="GF24" s="1331"/>
      <c r="GG24" s="1331"/>
      <c r="GH24" s="1331" t="str">
        <f>MID(SUVAHAMUJ!R68,9,1)</f>
        <v>0</v>
      </c>
      <c r="GI24" s="1331"/>
      <c r="GJ24" s="1331"/>
      <c r="GK24" s="1331"/>
      <c r="GL24" s="1331"/>
      <c r="GM24" s="1331"/>
      <c r="GN24" s="1331" t="str">
        <f>MID(SUVAHAMUJ!R68,10,1)</f>
        <v>0</v>
      </c>
      <c r="GO24" s="1331"/>
      <c r="GP24" s="1331"/>
      <c r="GQ24" s="1331"/>
      <c r="GR24" s="1331"/>
      <c r="GS24" s="1331" t="str">
        <f>MID(SUVAHAMUJ!R68,11,1)</f>
        <v>0</v>
      </c>
      <c r="GT24" s="1331"/>
      <c r="GU24" s="1331"/>
      <c r="GV24" s="1331"/>
      <c r="GW24" s="1332"/>
    </row>
    <row r="25" spans="1:205" ht="25.5" customHeight="1" x14ac:dyDescent="0.2">
      <c r="B25" s="1452" t="s">
        <v>1877</v>
      </c>
      <c r="C25" s="1453"/>
      <c r="D25" s="1453"/>
      <c r="E25" s="1453"/>
      <c r="F25" s="1453"/>
      <c r="G25" s="1453"/>
      <c r="H25" s="1453"/>
      <c r="I25" s="1453"/>
      <c r="J25" s="1453"/>
      <c r="K25" s="1454"/>
      <c r="L25" s="1437" t="s">
        <v>3236</v>
      </c>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8"/>
      <c r="AO25" s="1438"/>
      <c r="AP25" s="1438"/>
      <c r="AQ25" s="1438"/>
      <c r="AR25" s="1438"/>
      <c r="AS25" s="1438"/>
      <c r="AT25" s="1438"/>
      <c r="AU25" s="1438"/>
      <c r="AV25" s="1438"/>
      <c r="AW25" s="1438"/>
      <c r="AX25" s="1438"/>
      <c r="AY25" s="1438"/>
      <c r="AZ25" s="1438"/>
      <c r="BA25" s="1438"/>
      <c r="BB25" s="1438"/>
      <c r="BC25" s="1438"/>
      <c r="BD25" s="1438"/>
      <c r="BE25" s="1438"/>
      <c r="BF25" s="1438"/>
      <c r="BG25" s="1438"/>
      <c r="BH25" s="1438"/>
      <c r="BI25" s="1438"/>
      <c r="BJ25" s="1438"/>
      <c r="BK25" s="1438"/>
      <c r="BL25" s="1438"/>
      <c r="BM25" s="1438"/>
      <c r="BN25" s="1438"/>
      <c r="BO25" s="1438"/>
      <c r="BP25" s="1438"/>
      <c r="BQ25" s="1438"/>
      <c r="BR25" s="1438"/>
      <c r="BS25" s="1438"/>
      <c r="BT25" s="1438"/>
      <c r="BU25" s="1438"/>
      <c r="BV25" s="1438"/>
      <c r="BW25" s="1347" t="s">
        <v>102</v>
      </c>
      <c r="BX25" s="1348"/>
      <c r="BY25" s="1348"/>
      <c r="BZ25" s="1348"/>
      <c r="CA25" s="1348"/>
      <c r="CB25" s="1348"/>
      <c r="CC25" s="1348"/>
      <c r="CD25" s="1349"/>
      <c r="CE25" s="1306" t="str">
        <f>MID(SUVAHAMUJ!Q69,1,1)</f>
        <v xml:space="preserve"> </v>
      </c>
      <c r="CF25" s="1306"/>
      <c r="CG25" s="1306"/>
      <c r="CH25" s="1306"/>
      <c r="CI25" s="1306"/>
      <c r="CJ25" s="1306" t="str">
        <f>MID(SUVAHAMUJ!Q69,2,1)</f>
        <v xml:space="preserve"> </v>
      </c>
      <c r="CK25" s="1306"/>
      <c r="CL25" s="1306"/>
      <c r="CM25" s="1306"/>
      <c r="CN25" s="1306"/>
      <c r="CO25" s="1306"/>
      <c r="CP25" s="1306" t="str">
        <f>MID(SUVAHAMUJ!Q69,3,1)</f>
        <v xml:space="preserve"> </v>
      </c>
      <c r="CQ25" s="1306"/>
      <c r="CR25" s="1306"/>
      <c r="CS25" s="1306"/>
      <c r="CT25" s="1306"/>
      <c r="CU25" s="1306" t="str">
        <f>MID(SUVAHAMUJ!Q69,4,1)</f>
        <v xml:space="preserve"> </v>
      </c>
      <c r="CV25" s="1306"/>
      <c r="CW25" s="1306"/>
      <c r="CX25" s="1306"/>
      <c r="CY25" s="1306"/>
      <c r="CZ25" s="1306"/>
      <c r="DA25" s="1306" t="str">
        <f>MID(SUVAHAMUJ!Q69,5,1)</f>
        <v>1</v>
      </c>
      <c r="DB25" s="1306"/>
      <c r="DC25" s="1306"/>
      <c r="DD25" s="1306"/>
      <c r="DE25" s="1306"/>
      <c r="DF25" s="1306" t="str">
        <f>MID(SUVAHAMUJ!Q69,6,1)</f>
        <v>9</v>
      </c>
      <c r="DG25" s="1306"/>
      <c r="DH25" s="1306"/>
      <c r="DI25" s="1306"/>
      <c r="DJ25" s="1306"/>
      <c r="DK25" s="1306"/>
      <c r="DL25" s="1306" t="str">
        <f>MID(SUVAHAMUJ!Q69,7,1)</f>
        <v>6</v>
      </c>
      <c r="DM25" s="1306"/>
      <c r="DN25" s="1306"/>
      <c r="DO25" s="1306"/>
      <c r="DP25" s="1306"/>
      <c r="DQ25" s="1306"/>
      <c r="DR25" s="1306" t="str">
        <f>MID(SUVAHAMUJ!Q69,8,1)</f>
        <v>5</v>
      </c>
      <c r="DS25" s="1306"/>
      <c r="DT25" s="1306"/>
      <c r="DU25" s="1306"/>
      <c r="DV25" s="1306"/>
      <c r="DW25" s="1333" t="str">
        <f>MID(SUVAHAMUJ!Q69,9,1)</f>
        <v>0</v>
      </c>
      <c r="DX25" s="1333"/>
      <c r="DY25" s="1333"/>
      <c r="DZ25" s="1333"/>
      <c r="EA25" s="1333"/>
      <c r="EB25" s="1333"/>
      <c r="EC25" s="1333" t="str">
        <f>MID(SUVAHAMUJ!Q69,10,1)</f>
        <v>0</v>
      </c>
      <c r="ED25" s="1333"/>
      <c r="EE25" s="1333"/>
      <c r="EF25" s="1333"/>
      <c r="EG25" s="1333"/>
      <c r="EH25" s="1306" t="str">
        <f>MID(SUVAHAMUJ!Q69,11,1)</f>
        <v>1</v>
      </c>
      <c r="EI25" s="1306"/>
      <c r="EJ25" s="1306"/>
      <c r="EK25" s="1306"/>
      <c r="EL25" s="1306"/>
      <c r="EM25" s="1316"/>
      <c r="EN25" s="354"/>
      <c r="EO25" s="355"/>
      <c r="EP25" s="1306" t="str">
        <f>MID(SUVAHAMUJ!R69,1,1)</f>
        <v xml:space="preserve"> </v>
      </c>
      <c r="EQ25" s="1306"/>
      <c r="ER25" s="1306"/>
      <c r="ES25" s="1306"/>
      <c r="ET25" s="1306"/>
      <c r="EU25" s="1306"/>
      <c r="EV25" s="1306" t="str">
        <f>MID(SUVAHAMUJ!R69,2,1)</f>
        <v xml:space="preserve"> </v>
      </c>
      <c r="EW25" s="1306"/>
      <c r="EX25" s="1306"/>
      <c r="EY25" s="1306"/>
      <c r="EZ25" s="1306"/>
      <c r="FA25" s="1306" t="str">
        <f>MID(SUVAHAMUJ!R69,3,1)</f>
        <v xml:space="preserve"> </v>
      </c>
      <c r="FB25" s="1306"/>
      <c r="FC25" s="1306"/>
      <c r="FD25" s="1306"/>
      <c r="FE25" s="1306"/>
      <c r="FF25" s="1306"/>
      <c r="FG25" s="1306" t="str">
        <f>MID(SUVAHAMUJ!R69,4,1)</f>
        <v xml:space="preserve"> </v>
      </c>
      <c r="FH25" s="1306"/>
      <c r="FI25" s="1306"/>
      <c r="FJ25" s="1306"/>
      <c r="FK25" s="1306"/>
      <c r="FL25" s="1307" t="str">
        <f>MID(SUVAHAMUJ!R69,5,1)</f>
        <v xml:space="preserve"> </v>
      </c>
      <c r="FM25" s="1307"/>
      <c r="FN25" s="1307"/>
      <c r="FO25" s="1307"/>
      <c r="FP25" s="1307"/>
      <c r="FQ25" s="1307"/>
      <c r="FR25" s="1307" t="str">
        <f>MID(SUVAHAMUJ!R69,6,1)</f>
        <v>-</v>
      </c>
      <c r="FS25" s="1307"/>
      <c r="FT25" s="1307"/>
      <c r="FU25" s="1307"/>
      <c r="FV25" s="1307"/>
      <c r="FW25" s="1331" t="str">
        <f>MID(SUVAHAMUJ!R69,7,1)</f>
        <v>1</v>
      </c>
      <c r="FX25" s="1331"/>
      <c r="FY25" s="1331"/>
      <c r="FZ25" s="1331"/>
      <c r="GA25" s="1331"/>
      <c r="GB25" s="1331"/>
      <c r="GC25" s="1331" t="str">
        <f>MID(SUVAHAMUJ!R69,8,1)</f>
        <v>4</v>
      </c>
      <c r="GD25" s="1331"/>
      <c r="GE25" s="1331"/>
      <c r="GF25" s="1331"/>
      <c r="GG25" s="1331"/>
      <c r="GH25" s="1331" t="str">
        <f>MID(SUVAHAMUJ!R69,9,1)</f>
        <v>0</v>
      </c>
      <c r="GI25" s="1331"/>
      <c r="GJ25" s="1331"/>
      <c r="GK25" s="1331"/>
      <c r="GL25" s="1331"/>
      <c r="GM25" s="1331"/>
      <c r="GN25" s="1331" t="str">
        <f>MID(SUVAHAMUJ!R69,10,1)</f>
        <v>0</v>
      </c>
      <c r="GO25" s="1331"/>
      <c r="GP25" s="1331"/>
      <c r="GQ25" s="1331"/>
      <c r="GR25" s="1331"/>
      <c r="GS25" s="1331" t="str">
        <f>MID(SUVAHAMUJ!R69,11,1)</f>
        <v>0</v>
      </c>
      <c r="GT25" s="1331"/>
      <c r="GU25" s="1331"/>
      <c r="GV25" s="1331"/>
      <c r="GW25" s="1332"/>
    </row>
    <row r="26" spans="1:205" ht="24" customHeight="1" x14ac:dyDescent="0.2">
      <c r="A26" s="134"/>
      <c r="B26" s="1452" t="s">
        <v>1877</v>
      </c>
      <c r="C26" s="1453"/>
      <c r="D26" s="1453"/>
      <c r="E26" s="1453"/>
      <c r="F26" s="1453"/>
      <c r="G26" s="1453"/>
      <c r="H26" s="1453"/>
      <c r="I26" s="1453"/>
      <c r="J26" s="1453"/>
      <c r="K26" s="1454"/>
      <c r="L26" s="1437" t="s">
        <v>3237</v>
      </c>
      <c r="M26" s="1438"/>
      <c r="N26" s="1438"/>
      <c r="O26" s="1438"/>
      <c r="P26" s="1438"/>
      <c r="Q26" s="1438"/>
      <c r="R26" s="1438"/>
      <c r="S26" s="1438"/>
      <c r="T26" s="1438"/>
      <c r="U26" s="1438"/>
      <c r="V26" s="1438"/>
      <c r="W26" s="1438"/>
      <c r="X26" s="1438"/>
      <c r="Y26" s="1438"/>
      <c r="Z26" s="1438"/>
      <c r="AA26" s="1438"/>
      <c r="AB26" s="1438"/>
      <c r="AC26" s="1438"/>
      <c r="AD26" s="1438"/>
      <c r="AE26" s="1438"/>
      <c r="AF26" s="1438"/>
      <c r="AG26" s="1438"/>
      <c r="AH26" s="1438"/>
      <c r="AI26" s="1438"/>
      <c r="AJ26" s="1438"/>
      <c r="AK26" s="1438"/>
      <c r="AL26" s="1438"/>
      <c r="AM26" s="1438"/>
      <c r="AN26" s="1438"/>
      <c r="AO26" s="1438"/>
      <c r="AP26" s="1438"/>
      <c r="AQ26" s="1438"/>
      <c r="AR26" s="1438"/>
      <c r="AS26" s="1438"/>
      <c r="AT26" s="1438"/>
      <c r="AU26" s="1438"/>
      <c r="AV26" s="1438"/>
      <c r="AW26" s="1438"/>
      <c r="AX26" s="1438"/>
      <c r="AY26" s="1438"/>
      <c r="AZ26" s="1438"/>
      <c r="BA26" s="1438"/>
      <c r="BB26" s="1438"/>
      <c r="BC26" s="1438"/>
      <c r="BD26" s="1438"/>
      <c r="BE26" s="1438"/>
      <c r="BF26" s="1438"/>
      <c r="BG26" s="1438"/>
      <c r="BH26" s="1438"/>
      <c r="BI26" s="1438"/>
      <c r="BJ26" s="1438"/>
      <c r="BK26" s="1438"/>
      <c r="BL26" s="1438"/>
      <c r="BM26" s="1438"/>
      <c r="BN26" s="1438"/>
      <c r="BO26" s="1438"/>
      <c r="BP26" s="1438"/>
      <c r="BQ26" s="1438"/>
      <c r="BR26" s="1438"/>
      <c r="BS26" s="1438"/>
      <c r="BT26" s="1438"/>
      <c r="BU26" s="1438"/>
      <c r="BV26" s="1438"/>
      <c r="BW26" s="1347" t="s">
        <v>800</v>
      </c>
      <c r="BX26" s="1348"/>
      <c r="BY26" s="1348"/>
      <c r="BZ26" s="1348"/>
      <c r="CA26" s="1348"/>
      <c r="CB26" s="1348"/>
      <c r="CC26" s="1348"/>
      <c r="CD26" s="1349"/>
      <c r="CE26" s="1306" t="str">
        <f>MID(SUVAHAMUJ!Q70,1,1)</f>
        <v xml:space="preserve"> </v>
      </c>
      <c r="CF26" s="1306"/>
      <c r="CG26" s="1306"/>
      <c r="CH26" s="1306"/>
      <c r="CI26" s="1306"/>
      <c r="CJ26" s="1306" t="str">
        <f>MID(SUVAHAMUJ!Q70,2,1)</f>
        <v xml:space="preserve"> </v>
      </c>
      <c r="CK26" s="1306"/>
      <c r="CL26" s="1306"/>
      <c r="CM26" s="1306"/>
      <c r="CN26" s="1306"/>
      <c r="CO26" s="1306"/>
      <c r="CP26" s="1306" t="str">
        <f>MID(SUVAHAMUJ!Q70,3,1)</f>
        <v xml:space="preserve"> </v>
      </c>
      <c r="CQ26" s="1306"/>
      <c r="CR26" s="1306"/>
      <c r="CS26" s="1306"/>
      <c r="CT26" s="1306"/>
      <c r="CU26" s="1306" t="str">
        <f>MID(SUVAHAMUJ!Q70,4,1)</f>
        <v xml:space="preserve"> </v>
      </c>
      <c r="CV26" s="1306"/>
      <c r="CW26" s="1306"/>
      <c r="CX26" s="1306"/>
      <c r="CY26" s="1306"/>
      <c r="CZ26" s="1306"/>
      <c r="DA26" s="1306" t="str">
        <f>MID(SUVAHAMUJ!Q70,5,1)</f>
        <v xml:space="preserve"> </v>
      </c>
      <c r="DB26" s="1306"/>
      <c r="DC26" s="1306"/>
      <c r="DD26" s="1306"/>
      <c r="DE26" s="1306"/>
      <c r="DF26" s="1306" t="str">
        <f>MID(SUVAHAMUJ!Q70,6,1)</f>
        <v xml:space="preserve"> </v>
      </c>
      <c r="DG26" s="1306"/>
      <c r="DH26" s="1306"/>
      <c r="DI26" s="1306"/>
      <c r="DJ26" s="1306"/>
      <c r="DK26" s="1306"/>
      <c r="DL26" s="1306" t="str">
        <f>MID(SUVAHAMUJ!Q70,7,1)</f>
        <v xml:space="preserve"> </v>
      </c>
      <c r="DM26" s="1306"/>
      <c r="DN26" s="1306"/>
      <c r="DO26" s="1306"/>
      <c r="DP26" s="1306"/>
      <c r="DQ26" s="1306"/>
      <c r="DR26" s="1306" t="str">
        <f>MID(SUVAHAMUJ!Q70,8,1)</f>
        <v xml:space="preserve"> </v>
      </c>
      <c r="DS26" s="1306"/>
      <c r="DT26" s="1306"/>
      <c r="DU26" s="1306"/>
      <c r="DV26" s="1306"/>
      <c r="DW26" s="1333" t="str">
        <f>MID(SUVAHAMUJ!Q70,9,1)</f>
        <v xml:space="preserve"> </v>
      </c>
      <c r="DX26" s="1333"/>
      <c r="DY26" s="1333"/>
      <c r="DZ26" s="1333"/>
      <c r="EA26" s="1333"/>
      <c r="EB26" s="1333"/>
      <c r="EC26" s="1333" t="str">
        <f>MID(SUVAHAMUJ!Q70,10,1)</f>
        <v xml:space="preserve"> </v>
      </c>
      <c r="ED26" s="1333"/>
      <c r="EE26" s="1333"/>
      <c r="EF26" s="1333"/>
      <c r="EG26" s="1333"/>
      <c r="EH26" s="1306" t="str">
        <f>MID(SUVAHAMUJ!Q70,11,1)</f>
        <v>0</v>
      </c>
      <c r="EI26" s="1306"/>
      <c r="EJ26" s="1306"/>
      <c r="EK26" s="1306"/>
      <c r="EL26" s="1306"/>
      <c r="EM26" s="1316"/>
      <c r="EN26" s="354"/>
      <c r="EO26" s="355"/>
      <c r="EP26" s="1306" t="str">
        <f>MID(SUVAHAMUJ!R70,1,1)</f>
        <v xml:space="preserve"> </v>
      </c>
      <c r="EQ26" s="1306"/>
      <c r="ER26" s="1306"/>
      <c r="ES26" s="1306"/>
      <c r="ET26" s="1306"/>
      <c r="EU26" s="1306"/>
      <c r="EV26" s="1306" t="str">
        <f>MID(SUVAHAMUJ!R70,2,1)</f>
        <v xml:space="preserve"> </v>
      </c>
      <c r="EW26" s="1306"/>
      <c r="EX26" s="1306"/>
      <c r="EY26" s="1306"/>
      <c r="EZ26" s="1306"/>
      <c r="FA26" s="1306" t="str">
        <f>MID(SUVAHAMUJ!R70,3,1)</f>
        <v xml:space="preserve"> </v>
      </c>
      <c r="FB26" s="1306"/>
      <c r="FC26" s="1306"/>
      <c r="FD26" s="1306"/>
      <c r="FE26" s="1306"/>
      <c r="FF26" s="1306"/>
      <c r="FG26" s="1306" t="str">
        <f>MID(SUVAHAMUJ!R70,4,1)</f>
        <v xml:space="preserve"> </v>
      </c>
      <c r="FH26" s="1306"/>
      <c r="FI26" s="1306"/>
      <c r="FJ26" s="1306"/>
      <c r="FK26" s="1306"/>
      <c r="FL26" s="1307" t="str">
        <f>MID(SUVAHAMUJ!R70,5,1)</f>
        <v xml:space="preserve"> </v>
      </c>
      <c r="FM26" s="1307"/>
      <c r="FN26" s="1307"/>
      <c r="FO26" s="1307"/>
      <c r="FP26" s="1307"/>
      <c r="FQ26" s="1307"/>
      <c r="FR26" s="1307" t="str">
        <f>MID(SUVAHAMUJ!R70,6,1)</f>
        <v xml:space="preserve"> </v>
      </c>
      <c r="FS26" s="1307"/>
      <c r="FT26" s="1307"/>
      <c r="FU26" s="1307"/>
      <c r="FV26" s="1307"/>
      <c r="FW26" s="1331" t="str">
        <f>MID(SUVAHAMUJ!R70,7,1)</f>
        <v xml:space="preserve"> </v>
      </c>
      <c r="FX26" s="1331"/>
      <c r="FY26" s="1331"/>
      <c r="FZ26" s="1331"/>
      <c r="GA26" s="1331"/>
      <c r="GB26" s="1331"/>
      <c r="GC26" s="1331" t="str">
        <f>MID(SUVAHAMUJ!R70,8,1)</f>
        <v xml:space="preserve"> </v>
      </c>
      <c r="GD26" s="1331"/>
      <c r="GE26" s="1331"/>
      <c r="GF26" s="1331"/>
      <c r="GG26" s="1331"/>
      <c r="GH26" s="1331" t="str">
        <f>MID(SUVAHAMUJ!R70,9,1)</f>
        <v xml:space="preserve"> </v>
      </c>
      <c r="GI26" s="1331"/>
      <c r="GJ26" s="1331"/>
      <c r="GK26" s="1331"/>
      <c r="GL26" s="1331"/>
      <c r="GM26" s="1331"/>
      <c r="GN26" s="1331" t="str">
        <f>MID(SUVAHAMUJ!R70,10,1)</f>
        <v xml:space="preserve"> </v>
      </c>
      <c r="GO26" s="1331"/>
      <c r="GP26" s="1331"/>
      <c r="GQ26" s="1331"/>
      <c r="GR26" s="1331"/>
      <c r="GS26" s="1331" t="str">
        <f>MID(SUVAHAMUJ!R70,11,1)</f>
        <v>0</v>
      </c>
      <c r="GT26" s="1331"/>
      <c r="GU26" s="1331"/>
      <c r="GV26" s="1331"/>
      <c r="GW26" s="1332"/>
    </row>
    <row r="27" spans="1:205" ht="24" customHeight="1" x14ac:dyDescent="0.2">
      <c r="A27" s="134"/>
      <c r="B27" s="1557" t="s">
        <v>2522</v>
      </c>
      <c r="C27" s="1558"/>
      <c r="D27" s="1558"/>
      <c r="E27" s="1558"/>
      <c r="F27" s="1558"/>
      <c r="G27" s="1558"/>
      <c r="H27" s="1558"/>
      <c r="I27" s="1558"/>
      <c r="J27" s="1558"/>
      <c r="K27" s="1559"/>
      <c r="L27" s="1435" t="s">
        <v>2849</v>
      </c>
      <c r="M27" s="1436"/>
      <c r="N27" s="1436"/>
      <c r="O27" s="1436"/>
      <c r="P27" s="1436"/>
      <c r="Q27" s="1436"/>
      <c r="R27" s="1436"/>
      <c r="S27" s="1436"/>
      <c r="T27" s="1436"/>
      <c r="U27" s="1436"/>
      <c r="V27" s="1436"/>
      <c r="W27" s="1436"/>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436"/>
      <c r="AS27" s="1436"/>
      <c r="AT27" s="1436"/>
      <c r="AU27" s="1436"/>
      <c r="AV27" s="1436"/>
      <c r="AW27" s="1436"/>
      <c r="AX27" s="1436"/>
      <c r="AY27" s="1436"/>
      <c r="AZ27" s="1436"/>
      <c r="BA27" s="1436"/>
      <c r="BB27" s="1436"/>
      <c r="BC27" s="1436"/>
      <c r="BD27" s="1436"/>
      <c r="BE27" s="1436"/>
      <c r="BF27" s="1436"/>
      <c r="BG27" s="1436"/>
      <c r="BH27" s="1436"/>
      <c r="BI27" s="1436"/>
      <c r="BJ27" s="1436"/>
      <c r="BK27" s="1436"/>
      <c r="BL27" s="1436"/>
      <c r="BM27" s="1436"/>
      <c r="BN27" s="1436"/>
      <c r="BO27" s="1436"/>
      <c r="BP27" s="1436"/>
      <c r="BQ27" s="1436"/>
      <c r="BR27" s="1436"/>
      <c r="BS27" s="1436"/>
      <c r="BT27" s="1436"/>
      <c r="BU27" s="1436"/>
      <c r="BV27" s="1436"/>
      <c r="BW27" s="1355" t="s">
        <v>117</v>
      </c>
      <c r="BX27" s="1356"/>
      <c r="BY27" s="1356"/>
      <c r="BZ27" s="1356"/>
      <c r="CA27" s="1356"/>
      <c r="CB27" s="1356"/>
      <c r="CC27" s="1356"/>
      <c r="CD27" s="1357"/>
      <c r="CE27" s="1306" t="str">
        <f>MID(SUVAHAMUJ!Q71,1,1)</f>
        <v xml:space="preserve"> </v>
      </c>
      <c r="CF27" s="1306"/>
      <c r="CG27" s="1306"/>
      <c r="CH27" s="1306"/>
      <c r="CI27" s="1306"/>
      <c r="CJ27" s="1306" t="str">
        <f>MID(SUVAHAMUJ!Q71,2,1)</f>
        <v xml:space="preserve"> </v>
      </c>
      <c r="CK27" s="1306"/>
      <c r="CL27" s="1306"/>
      <c r="CM27" s="1306"/>
      <c r="CN27" s="1306"/>
      <c r="CO27" s="1306"/>
      <c r="CP27" s="1306" t="str">
        <f>MID(SUVAHAMUJ!Q71,3,1)</f>
        <v xml:space="preserve"> </v>
      </c>
      <c r="CQ27" s="1306"/>
      <c r="CR27" s="1306"/>
      <c r="CS27" s="1306"/>
      <c r="CT27" s="1306"/>
      <c r="CU27" s="1306" t="str">
        <f>MID(SUVAHAMUJ!Q71,4,1)</f>
        <v xml:space="preserve"> </v>
      </c>
      <c r="CV27" s="1306"/>
      <c r="CW27" s="1306"/>
      <c r="CX27" s="1306"/>
      <c r="CY27" s="1306"/>
      <c r="CZ27" s="1306"/>
      <c r="DA27" s="1306" t="str">
        <f>MID(SUVAHAMUJ!Q71,5,1)</f>
        <v xml:space="preserve"> </v>
      </c>
      <c r="DB27" s="1306"/>
      <c r="DC27" s="1306"/>
      <c r="DD27" s="1306"/>
      <c r="DE27" s="1306"/>
      <c r="DF27" s="1306" t="str">
        <f>MID(SUVAHAMUJ!Q71,6,1)</f>
        <v xml:space="preserve"> </v>
      </c>
      <c r="DG27" s="1306"/>
      <c r="DH27" s="1306"/>
      <c r="DI27" s="1306"/>
      <c r="DJ27" s="1306"/>
      <c r="DK27" s="1306"/>
      <c r="DL27" s="1306" t="str">
        <f>MID(SUVAHAMUJ!Q71,7,1)</f>
        <v xml:space="preserve"> </v>
      </c>
      <c r="DM27" s="1306"/>
      <c r="DN27" s="1306"/>
      <c r="DO27" s="1306"/>
      <c r="DP27" s="1306"/>
      <c r="DQ27" s="1306"/>
      <c r="DR27" s="1306" t="str">
        <f>MID(SUVAHAMUJ!Q71,8,1)</f>
        <v xml:space="preserve"> </v>
      </c>
      <c r="DS27" s="1306"/>
      <c r="DT27" s="1306"/>
      <c r="DU27" s="1306"/>
      <c r="DV27" s="1306"/>
      <c r="DW27" s="1333" t="str">
        <f>MID(SUVAHAMUJ!Q71,9,1)</f>
        <v xml:space="preserve"> </v>
      </c>
      <c r="DX27" s="1333"/>
      <c r="DY27" s="1333"/>
      <c r="DZ27" s="1333"/>
      <c r="EA27" s="1333"/>
      <c r="EB27" s="1333"/>
      <c r="EC27" s="1333" t="str">
        <f>MID(SUVAHAMUJ!Q71,10,1)</f>
        <v xml:space="preserve"> </v>
      </c>
      <c r="ED27" s="1333"/>
      <c r="EE27" s="1333"/>
      <c r="EF27" s="1333"/>
      <c r="EG27" s="1333"/>
      <c r="EH27" s="1306" t="str">
        <f>MID(SUVAHAMUJ!Q71,11,1)</f>
        <v>0</v>
      </c>
      <c r="EI27" s="1306"/>
      <c r="EJ27" s="1306"/>
      <c r="EK27" s="1306"/>
      <c r="EL27" s="1306"/>
      <c r="EM27" s="1316"/>
      <c r="EN27" s="354"/>
      <c r="EO27" s="355"/>
      <c r="EP27" s="1306" t="str">
        <f>MID(SUVAHAMUJ!R71,1,1)</f>
        <v xml:space="preserve"> </v>
      </c>
      <c r="EQ27" s="1306"/>
      <c r="ER27" s="1306"/>
      <c r="ES27" s="1306"/>
      <c r="ET27" s="1306"/>
      <c r="EU27" s="1306"/>
      <c r="EV27" s="1306" t="str">
        <f>MID(SUVAHAMUJ!R71,2,1)</f>
        <v xml:space="preserve"> </v>
      </c>
      <c r="EW27" s="1306"/>
      <c r="EX27" s="1306"/>
      <c r="EY27" s="1306"/>
      <c r="EZ27" s="1306"/>
      <c r="FA27" s="1306" t="str">
        <f>MID(SUVAHAMUJ!R71,3,1)</f>
        <v xml:space="preserve"> </v>
      </c>
      <c r="FB27" s="1306"/>
      <c r="FC27" s="1306"/>
      <c r="FD27" s="1306"/>
      <c r="FE27" s="1306"/>
      <c r="FF27" s="1306"/>
      <c r="FG27" s="1306" t="str">
        <f>MID(SUVAHAMUJ!R71,4,1)</f>
        <v xml:space="preserve"> </v>
      </c>
      <c r="FH27" s="1306"/>
      <c r="FI27" s="1306"/>
      <c r="FJ27" s="1306"/>
      <c r="FK27" s="1306"/>
      <c r="FL27" s="1307" t="str">
        <f>MID(SUVAHAMUJ!R71,5,1)</f>
        <v xml:space="preserve"> </v>
      </c>
      <c r="FM27" s="1307"/>
      <c r="FN27" s="1307"/>
      <c r="FO27" s="1307"/>
      <c r="FP27" s="1307"/>
      <c r="FQ27" s="1307"/>
      <c r="FR27" s="1307" t="str">
        <f>MID(SUVAHAMUJ!R71,6,1)</f>
        <v xml:space="preserve"> </v>
      </c>
      <c r="FS27" s="1307"/>
      <c r="FT27" s="1307"/>
      <c r="FU27" s="1307"/>
      <c r="FV27" s="1307"/>
      <c r="FW27" s="1331" t="str">
        <f>MID(SUVAHAMUJ!R71,7,1)</f>
        <v xml:space="preserve"> </v>
      </c>
      <c r="FX27" s="1331"/>
      <c r="FY27" s="1331"/>
      <c r="FZ27" s="1331"/>
      <c r="GA27" s="1331"/>
      <c r="GB27" s="1331"/>
      <c r="GC27" s="1331" t="str">
        <f>MID(SUVAHAMUJ!R71,8,1)</f>
        <v xml:space="preserve"> </v>
      </c>
      <c r="GD27" s="1331"/>
      <c r="GE27" s="1331"/>
      <c r="GF27" s="1331"/>
      <c r="GG27" s="1331"/>
      <c r="GH27" s="1331" t="str">
        <f>MID(SUVAHAMUJ!R71,9,1)</f>
        <v xml:space="preserve"> </v>
      </c>
      <c r="GI27" s="1331"/>
      <c r="GJ27" s="1331"/>
      <c r="GK27" s="1331"/>
      <c r="GL27" s="1331"/>
      <c r="GM27" s="1331"/>
      <c r="GN27" s="1331" t="str">
        <f>MID(SUVAHAMUJ!R71,10,1)</f>
        <v xml:space="preserve"> </v>
      </c>
      <c r="GO27" s="1331"/>
      <c r="GP27" s="1331"/>
      <c r="GQ27" s="1331"/>
      <c r="GR27" s="1331"/>
      <c r="GS27" s="1331" t="str">
        <f>MID(SUVAHAMUJ!R71,11,1)</f>
        <v>0</v>
      </c>
      <c r="GT27" s="1331"/>
      <c r="GU27" s="1331"/>
      <c r="GV27" s="1331"/>
      <c r="GW27" s="1332"/>
    </row>
    <row r="28" spans="1:205" ht="24" customHeight="1" x14ac:dyDescent="0.2">
      <c r="A28" s="134"/>
      <c r="B28" s="1557" t="s">
        <v>2586</v>
      </c>
      <c r="C28" s="1558"/>
      <c r="D28" s="1558"/>
      <c r="E28" s="1558"/>
      <c r="F28" s="1558"/>
      <c r="G28" s="1558"/>
      <c r="H28" s="1558"/>
      <c r="I28" s="1558"/>
      <c r="J28" s="1558"/>
      <c r="K28" s="1559"/>
      <c r="L28" s="1435" t="s">
        <v>3238</v>
      </c>
      <c r="M28" s="1436"/>
      <c r="N28" s="1436"/>
      <c r="O28" s="1436"/>
      <c r="P28" s="1436"/>
      <c r="Q28" s="1436"/>
      <c r="R28" s="1436"/>
      <c r="S28" s="1436"/>
      <c r="T28" s="1436"/>
      <c r="U28" s="1436"/>
      <c r="V28" s="1436"/>
      <c r="W28" s="1436"/>
      <c r="X28" s="1436"/>
      <c r="Y28" s="1436"/>
      <c r="Z28" s="1436"/>
      <c r="AA28" s="1436"/>
      <c r="AB28" s="1436"/>
      <c r="AC28" s="1436"/>
      <c r="AD28" s="1436"/>
      <c r="AE28" s="1436"/>
      <c r="AF28" s="1436"/>
      <c r="AG28" s="1436"/>
      <c r="AH28" s="1436"/>
      <c r="AI28" s="1436"/>
      <c r="AJ28" s="1436"/>
      <c r="AK28" s="1436"/>
      <c r="AL28" s="1436"/>
      <c r="AM28" s="1436"/>
      <c r="AN28" s="1436"/>
      <c r="AO28" s="1436"/>
      <c r="AP28" s="1436"/>
      <c r="AQ28" s="1436"/>
      <c r="AR28" s="1436"/>
      <c r="AS28" s="1436"/>
      <c r="AT28" s="1436"/>
      <c r="AU28" s="1436"/>
      <c r="AV28" s="1436"/>
      <c r="AW28" s="1436"/>
      <c r="AX28" s="1436"/>
      <c r="AY28" s="1436"/>
      <c r="AZ28" s="1436"/>
      <c r="BA28" s="1436"/>
      <c r="BB28" s="1436"/>
      <c r="BC28" s="1436"/>
      <c r="BD28" s="1436"/>
      <c r="BE28" s="1436"/>
      <c r="BF28" s="1436"/>
      <c r="BG28" s="1436"/>
      <c r="BH28" s="1436"/>
      <c r="BI28" s="1436"/>
      <c r="BJ28" s="1436"/>
      <c r="BK28" s="1436"/>
      <c r="BL28" s="1436"/>
      <c r="BM28" s="1436"/>
      <c r="BN28" s="1436"/>
      <c r="BO28" s="1436"/>
      <c r="BP28" s="1436"/>
      <c r="BQ28" s="1436"/>
      <c r="BR28" s="1436"/>
      <c r="BS28" s="1436"/>
      <c r="BT28" s="1436"/>
      <c r="BU28" s="1436"/>
      <c r="BV28" s="1436"/>
      <c r="BW28" s="1355" t="s">
        <v>914</v>
      </c>
      <c r="BX28" s="1356"/>
      <c r="BY28" s="1356"/>
      <c r="BZ28" s="1356"/>
      <c r="CA28" s="1356"/>
      <c r="CB28" s="1356"/>
      <c r="CC28" s="1356" t="str">
        <f>MID([4]SUVAHAVUJ!AF68,6,1)</f>
        <v xml:space="preserve"> </v>
      </c>
      <c r="CD28" s="1357"/>
      <c r="CE28" s="1306" t="str">
        <f>MID(SUVAHAMUJ!Q72,1,1)</f>
        <v xml:space="preserve"> </v>
      </c>
      <c r="CF28" s="1306"/>
      <c r="CG28" s="1306"/>
      <c r="CH28" s="1306"/>
      <c r="CI28" s="1306"/>
      <c r="CJ28" s="1306" t="str">
        <f>MID(SUVAHAMUJ!Q72,2,1)</f>
        <v xml:space="preserve"> </v>
      </c>
      <c r="CK28" s="1306"/>
      <c r="CL28" s="1306"/>
      <c r="CM28" s="1306"/>
      <c r="CN28" s="1306"/>
      <c r="CO28" s="1306"/>
      <c r="CP28" s="1306" t="str">
        <f>MID(SUVAHAMUJ!Q72,3,1)</f>
        <v xml:space="preserve"> </v>
      </c>
      <c r="CQ28" s="1306"/>
      <c r="CR28" s="1306"/>
      <c r="CS28" s="1306"/>
      <c r="CT28" s="1306"/>
      <c r="CU28" s="1306" t="str">
        <f>MID(SUVAHAMUJ!Q72,4,1)</f>
        <v xml:space="preserve"> </v>
      </c>
      <c r="CV28" s="1306"/>
      <c r="CW28" s="1306"/>
      <c r="CX28" s="1306"/>
      <c r="CY28" s="1306"/>
      <c r="CZ28" s="1306"/>
      <c r="DA28" s="1306" t="str">
        <f>MID(SUVAHAMUJ!Q72,5,1)</f>
        <v xml:space="preserve"> </v>
      </c>
      <c r="DB28" s="1306"/>
      <c r="DC28" s="1306"/>
      <c r="DD28" s="1306"/>
      <c r="DE28" s="1306"/>
      <c r="DF28" s="1306" t="str">
        <f>MID(SUVAHAMUJ!Q72,6,1)</f>
        <v xml:space="preserve"> </v>
      </c>
      <c r="DG28" s="1306"/>
      <c r="DH28" s="1306"/>
      <c r="DI28" s="1306"/>
      <c r="DJ28" s="1306"/>
      <c r="DK28" s="1306"/>
      <c r="DL28" s="1306" t="str">
        <f>MID(SUVAHAMUJ!Q72,7,1)</f>
        <v xml:space="preserve"> </v>
      </c>
      <c r="DM28" s="1306"/>
      <c r="DN28" s="1306"/>
      <c r="DO28" s="1306"/>
      <c r="DP28" s="1306"/>
      <c r="DQ28" s="1306"/>
      <c r="DR28" s="1306" t="str">
        <f>MID(SUVAHAMUJ!Q72,8,1)</f>
        <v xml:space="preserve"> </v>
      </c>
      <c r="DS28" s="1306"/>
      <c r="DT28" s="1306"/>
      <c r="DU28" s="1306"/>
      <c r="DV28" s="1306"/>
      <c r="DW28" s="1333" t="str">
        <f>MID(SUVAHAMUJ!Q72,9,1)</f>
        <v xml:space="preserve"> </v>
      </c>
      <c r="DX28" s="1333"/>
      <c r="DY28" s="1333"/>
      <c r="DZ28" s="1333"/>
      <c r="EA28" s="1333"/>
      <c r="EB28" s="1333"/>
      <c r="EC28" s="1333" t="str">
        <f>MID(SUVAHAMUJ!Q72,10,1)</f>
        <v xml:space="preserve"> </v>
      </c>
      <c r="ED28" s="1333"/>
      <c r="EE28" s="1333"/>
      <c r="EF28" s="1333"/>
      <c r="EG28" s="1333"/>
      <c r="EH28" s="1306" t="str">
        <f>MID(SUVAHAMUJ!Q72,11,1)</f>
        <v>0</v>
      </c>
      <c r="EI28" s="1306"/>
      <c r="EJ28" s="1306"/>
      <c r="EK28" s="1306"/>
      <c r="EL28" s="1306"/>
      <c r="EM28" s="1316"/>
      <c r="EN28" s="354"/>
      <c r="EO28" s="355"/>
      <c r="EP28" s="1306" t="str">
        <f>MID(SUVAHAMUJ!R72,1,1)</f>
        <v xml:space="preserve"> </v>
      </c>
      <c r="EQ28" s="1306"/>
      <c r="ER28" s="1306"/>
      <c r="ES28" s="1306"/>
      <c r="ET28" s="1306"/>
      <c r="EU28" s="1306"/>
      <c r="EV28" s="1306" t="str">
        <f>MID(SUVAHAMUJ!R72,2,1)</f>
        <v xml:space="preserve"> </v>
      </c>
      <c r="EW28" s="1306"/>
      <c r="EX28" s="1306"/>
      <c r="EY28" s="1306"/>
      <c r="EZ28" s="1306"/>
      <c r="FA28" s="1306" t="str">
        <f>MID(SUVAHAMUJ!R72,3,1)</f>
        <v xml:space="preserve"> </v>
      </c>
      <c r="FB28" s="1306"/>
      <c r="FC28" s="1306"/>
      <c r="FD28" s="1306"/>
      <c r="FE28" s="1306"/>
      <c r="FF28" s="1306"/>
      <c r="FG28" s="1306" t="str">
        <f>MID(SUVAHAMUJ!R72,4,1)</f>
        <v xml:space="preserve"> </v>
      </c>
      <c r="FH28" s="1306"/>
      <c r="FI28" s="1306"/>
      <c r="FJ28" s="1306"/>
      <c r="FK28" s="1306"/>
      <c r="FL28" s="1307" t="str">
        <f>MID(SUVAHAMUJ!R72,5,1)</f>
        <v xml:space="preserve"> </v>
      </c>
      <c r="FM28" s="1307"/>
      <c r="FN28" s="1307"/>
      <c r="FO28" s="1307"/>
      <c r="FP28" s="1307"/>
      <c r="FQ28" s="1307"/>
      <c r="FR28" s="1307" t="str">
        <f>MID(SUVAHAMUJ!R72,6,1)</f>
        <v xml:space="preserve"> </v>
      </c>
      <c r="FS28" s="1307"/>
      <c r="FT28" s="1307"/>
      <c r="FU28" s="1307"/>
      <c r="FV28" s="1307"/>
      <c r="FW28" s="1331" t="str">
        <f>MID(SUVAHAMUJ!R72,7,1)</f>
        <v xml:space="preserve"> </v>
      </c>
      <c r="FX28" s="1331"/>
      <c r="FY28" s="1331"/>
      <c r="FZ28" s="1331"/>
      <c r="GA28" s="1331"/>
      <c r="GB28" s="1331"/>
      <c r="GC28" s="1331" t="str">
        <f>MID(SUVAHAMUJ!R72,8,1)</f>
        <v xml:space="preserve"> </v>
      </c>
      <c r="GD28" s="1331"/>
      <c r="GE28" s="1331"/>
      <c r="GF28" s="1331"/>
      <c r="GG28" s="1331"/>
      <c r="GH28" s="1331" t="str">
        <f>MID(SUVAHAMUJ!R72,9,1)</f>
        <v xml:space="preserve"> </v>
      </c>
      <c r="GI28" s="1331"/>
      <c r="GJ28" s="1331"/>
      <c r="GK28" s="1331"/>
      <c r="GL28" s="1331"/>
      <c r="GM28" s="1331"/>
      <c r="GN28" s="1331" t="str">
        <f>MID(SUVAHAMUJ!R72,10,1)</f>
        <v xml:space="preserve"> </v>
      </c>
      <c r="GO28" s="1331"/>
      <c r="GP28" s="1331"/>
      <c r="GQ28" s="1331"/>
      <c r="GR28" s="1331"/>
      <c r="GS28" s="1331" t="str">
        <f>MID(SUVAHAMUJ!R72,11,1)</f>
        <v>0</v>
      </c>
      <c r="GT28" s="1331"/>
      <c r="GU28" s="1331"/>
      <c r="GV28" s="1331"/>
      <c r="GW28" s="1332"/>
    </row>
    <row r="29" spans="1:205" s="129" customFormat="1" ht="24" customHeight="1" x14ac:dyDescent="0.2">
      <c r="A29" s="356"/>
      <c r="B29" s="1557" t="s">
        <v>2589</v>
      </c>
      <c r="C29" s="1558"/>
      <c r="D29" s="1558"/>
      <c r="E29" s="1558"/>
      <c r="F29" s="1558"/>
      <c r="G29" s="1558"/>
      <c r="H29" s="1558"/>
      <c r="I29" s="1558"/>
      <c r="J29" s="1558"/>
      <c r="K29" s="1559"/>
      <c r="L29" s="1435" t="s">
        <v>3239</v>
      </c>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c r="AU29" s="1436"/>
      <c r="AV29" s="1436"/>
      <c r="AW29" s="1436"/>
      <c r="AX29" s="1436"/>
      <c r="AY29" s="1436"/>
      <c r="AZ29" s="1436"/>
      <c r="BA29" s="1436"/>
      <c r="BB29" s="1436"/>
      <c r="BC29" s="1436"/>
      <c r="BD29" s="1436"/>
      <c r="BE29" s="1436"/>
      <c r="BF29" s="1436"/>
      <c r="BG29" s="1436"/>
      <c r="BH29" s="1436"/>
      <c r="BI29" s="1436"/>
      <c r="BJ29" s="1436"/>
      <c r="BK29" s="1436"/>
      <c r="BL29" s="1436"/>
      <c r="BM29" s="1436"/>
      <c r="BN29" s="1436"/>
      <c r="BO29" s="1436"/>
      <c r="BP29" s="1436"/>
      <c r="BQ29" s="1436"/>
      <c r="BR29" s="1436"/>
      <c r="BS29" s="1436"/>
      <c r="BT29" s="1436"/>
      <c r="BU29" s="1436"/>
      <c r="BV29" s="1436"/>
      <c r="BW29" s="1355" t="s">
        <v>915</v>
      </c>
      <c r="BX29" s="1356"/>
      <c r="BY29" s="1356"/>
      <c r="BZ29" s="1356"/>
      <c r="CA29" s="1356"/>
      <c r="CB29" s="1356"/>
      <c r="CC29" s="1356" t="str">
        <f>MID([4]SUVAHAVUJ!AD69,6,1)</f>
        <v xml:space="preserve"> </v>
      </c>
      <c r="CD29" s="1357"/>
      <c r="CE29" s="1306" t="str">
        <f>MID(SUVAHAMUJ!Q73,1,1)</f>
        <v xml:space="preserve"> </v>
      </c>
      <c r="CF29" s="1306"/>
      <c r="CG29" s="1306"/>
      <c r="CH29" s="1306"/>
      <c r="CI29" s="1306"/>
      <c r="CJ29" s="1306" t="str">
        <f>MID(SUVAHAMUJ!Q73,2,1)</f>
        <v xml:space="preserve"> </v>
      </c>
      <c r="CK29" s="1306"/>
      <c r="CL29" s="1306"/>
      <c r="CM29" s="1306"/>
      <c r="CN29" s="1306"/>
      <c r="CO29" s="1306"/>
      <c r="CP29" s="1306" t="str">
        <f>MID(SUVAHAMUJ!Q73,3,1)</f>
        <v xml:space="preserve"> </v>
      </c>
      <c r="CQ29" s="1306"/>
      <c r="CR29" s="1306"/>
      <c r="CS29" s="1306"/>
      <c r="CT29" s="1306"/>
      <c r="CU29" s="1306" t="str">
        <f>MID(SUVAHAMUJ!Q73,4,1)</f>
        <v xml:space="preserve"> </v>
      </c>
      <c r="CV29" s="1306"/>
      <c r="CW29" s="1306"/>
      <c r="CX29" s="1306"/>
      <c r="CY29" s="1306"/>
      <c r="CZ29" s="1306"/>
      <c r="DA29" s="1306" t="str">
        <f>MID(SUVAHAMUJ!Q73,5,1)</f>
        <v xml:space="preserve"> </v>
      </c>
      <c r="DB29" s="1306"/>
      <c r="DC29" s="1306"/>
      <c r="DD29" s="1306"/>
      <c r="DE29" s="1306"/>
      <c r="DF29" s="1306" t="str">
        <f>MID(SUVAHAMUJ!Q73,6,1)</f>
        <v xml:space="preserve"> </v>
      </c>
      <c r="DG29" s="1306"/>
      <c r="DH29" s="1306"/>
      <c r="DI29" s="1306"/>
      <c r="DJ29" s="1306"/>
      <c r="DK29" s="1306"/>
      <c r="DL29" s="1306" t="str">
        <f>MID(SUVAHAMUJ!Q73,7,1)</f>
        <v xml:space="preserve"> </v>
      </c>
      <c r="DM29" s="1306"/>
      <c r="DN29" s="1306"/>
      <c r="DO29" s="1306"/>
      <c r="DP29" s="1306"/>
      <c r="DQ29" s="1306"/>
      <c r="DR29" s="1306" t="str">
        <f>MID(SUVAHAMUJ!Q73,8,1)</f>
        <v xml:space="preserve"> </v>
      </c>
      <c r="DS29" s="1306"/>
      <c r="DT29" s="1306"/>
      <c r="DU29" s="1306"/>
      <c r="DV29" s="1306"/>
      <c r="DW29" s="1333" t="str">
        <f>MID(SUVAHAMUJ!Q73,9,1)</f>
        <v xml:space="preserve"> </v>
      </c>
      <c r="DX29" s="1333"/>
      <c r="DY29" s="1333"/>
      <c r="DZ29" s="1333"/>
      <c r="EA29" s="1333"/>
      <c r="EB29" s="1333"/>
      <c r="EC29" s="1333" t="str">
        <f>MID(SUVAHAMUJ!Q73,10,1)</f>
        <v xml:space="preserve"> </v>
      </c>
      <c r="ED29" s="1333"/>
      <c r="EE29" s="1333"/>
      <c r="EF29" s="1333"/>
      <c r="EG29" s="1333"/>
      <c r="EH29" s="1306" t="str">
        <f>MID(SUVAHAMUJ!Q73,11,1)</f>
        <v>0</v>
      </c>
      <c r="EI29" s="1306"/>
      <c r="EJ29" s="1306"/>
      <c r="EK29" s="1306"/>
      <c r="EL29" s="1306"/>
      <c r="EM29" s="1316"/>
      <c r="EN29" s="354"/>
      <c r="EO29" s="355"/>
      <c r="EP29" s="1306" t="str">
        <f>MID(SUVAHAMUJ!R73,1,1)</f>
        <v xml:space="preserve"> </v>
      </c>
      <c r="EQ29" s="1306"/>
      <c r="ER29" s="1306"/>
      <c r="ES29" s="1306"/>
      <c r="ET29" s="1306"/>
      <c r="EU29" s="1306"/>
      <c r="EV29" s="1306" t="str">
        <f>MID(SUVAHAMUJ!R73,2,1)</f>
        <v xml:space="preserve"> </v>
      </c>
      <c r="EW29" s="1306"/>
      <c r="EX29" s="1306"/>
      <c r="EY29" s="1306"/>
      <c r="EZ29" s="1306"/>
      <c r="FA29" s="1306" t="str">
        <f>MID(SUVAHAMUJ!R73,3,1)</f>
        <v xml:space="preserve"> </v>
      </c>
      <c r="FB29" s="1306"/>
      <c r="FC29" s="1306"/>
      <c r="FD29" s="1306"/>
      <c r="FE29" s="1306"/>
      <c r="FF29" s="1306"/>
      <c r="FG29" s="1306" t="str">
        <f>MID(SUVAHAMUJ!R73,4,1)</f>
        <v xml:space="preserve"> </v>
      </c>
      <c r="FH29" s="1306"/>
      <c r="FI29" s="1306"/>
      <c r="FJ29" s="1306"/>
      <c r="FK29" s="1306"/>
      <c r="FL29" s="1307" t="str">
        <f>MID(SUVAHAMUJ!R73,5,1)</f>
        <v xml:space="preserve"> </v>
      </c>
      <c r="FM29" s="1307"/>
      <c r="FN29" s="1307"/>
      <c r="FO29" s="1307"/>
      <c r="FP29" s="1307"/>
      <c r="FQ29" s="1307"/>
      <c r="FR29" s="1307" t="str">
        <f>MID(SUVAHAMUJ!R73,6,1)</f>
        <v xml:space="preserve"> </v>
      </c>
      <c r="FS29" s="1307"/>
      <c r="FT29" s="1307"/>
      <c r="FU29" s="1307"/>
      <c r="FV29" s="1307"/>
      <c r="FW29" s="1331" t="str">
        <f>MID(SUVAHAMUJ!R73,7,1)</f>
        <v xml:space="preserve"> </v>
      </c>
      <c r="FX29" s="1331"/>
      <c r="FY29" s="1331"/>
      <c r="FZ29" s="1331"/>
      <c r="GA29" s="1331"/>
      <c r="GB29" s="1331"/>
      <c r="GC29" s="1331" t="str">
        <f>MID(SUVAHAMUJ!R73,8,1)</f>
        <v xml:space="preserve"> </v>
      </c>
      <c r="GD29" s="1331"/>
      <c r="GE29" s="1331"/>
      <c r="GF29" s="1331"/>
      <c r="GG29" s="1331"/>
      <c r="GH29" s="1331" t="str">
        <f>MID(SUVAHAMUJ!R73,9,1)</f>
        <v xml:space="preserve"> </v>
      </c>
      <c r="GI29" s="1331"/>
      <c r="GJ29" s="1331"/>
      <c r="GK29" s="1331"/>
      <c r="GL29" s="1331"/>
      <c r="GM29" s="1331"/>
      <c r="GN29" s="1331" t="str">
        <f>MID(SUVAHAMUJ!R73,10,1)</f>
        <v xml:space="preserve"> </v>
      </c>
      <c r="GO29" s="1331"/>
      <c r="GP29" s="1331"/>
      <c r="GQ29" s="1331"/>
      <c r="GR29" s="1331"/>
      <c r="GS29" s="1331" t="str">
        <f>MID(SUVAHAMUJ!R73,11,1)</f>
        <v>0</v>
      </c>
      <c r="GT29" s="1331"/>
      <c r="GU29" s="1331"/>
      <c r="GV29" s="1331"/>
      <c r="GW29" s="1332"/>
    </row>
    <row r="30" spans="1:205" s="129" customFormat="1" ht="24" customHeight="1" x14ac:dyDescent="0.2">
      <c r="A30" s="356"/>
      <c r="B30" s="1557" t="s">
        <v>2603</v>
      </c>
      <c r="C30" s="1558"/>
      <c r="D30" s="1558"/>
      <c r="E30" s="1558"/>
      <c r="F30" s="1558"/>
      <c r="G30" s="1558"/>
      <c r="H30" s="1558"/>
      <c r="I30" s="1558"/>
      <c r="J30" s="1558"/>
      <c r="K30" s="1559"/>
      <c r="L30" s="1435" t="s">
        <v>3240</v>
      </c>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355" t="s">
        <v>134</v>
      </c>
      <c r="BX30" s="1356"/>
      <c r="BY30" s="1356"/>
      <c r="BZ30" s="1356"/>
      <c r="CA30" s="1356"/>
      <c r="CB30" s="1356"/>
      <c r="CC30" s="1356"/>
      <c r="CD30" s="1357"/>
      <c r="CE30" s="1306" t="str">
        <f>MID(SUVAHAMUJ!Q74,1,1)</f>
        <v xml:space="preserve"> </v>
      </c>
      <c r="CF30" s="1306"/>
      <c r="CG30" s="1306"/>
      <c r="CH30" s="1306"/>
      <c r="CI30" s="1306"/>
      <c r="CJ30" s="1306" t="str">
        <f>MID(SUVAHAMUJ!Q74,2,1)</f>
        <v xml:space="preserve"> </v>
      </c>
      <c r="CK30" s="1306"/>
      <c r="CL30" s="1306"/>
      <c r="CM30" s="1306"/>
      <c r="CN30" s="1306"/>
      <c r="CO30" s="1306"/>
      <c r="CP30" s="1306" t="str">
        <f>MID(SUVAHAMUJ!Q74,3,1)</f>
        <v xml:space="preserve"> </v>
      </c>
      <c r="CQ30" s="1306"/>
      <c r="CR30" s="1306"/>
      <c r="CS30" s="1306"/>
      <c r="CT30" s="1306"/>
      <c r="CU30" s="1306" t="str">
        <f>MID(SUVAHAMUJ!Q74,4,1)</f>
        <v xml:space="preserve"> </v>
      </c>
      <c r="CV30" s="1306"/>
      <c r="CW30" s="1306"/>
      <c r="CX30" s="1306"/>
      <c r="CY30" s="1306"/>
      <c r="CZ30" s="1306"/>
      <c r="DA30" s="1306" t="str">
        <f>MID(SUVAHAMUJ!Q74,5,1)</f>
        <v xml:space="preserve"> </v>
      </c>
      <c r="DB30" s="1306"/>
      <c r="DC30" s="1306"/>
      <c r="DD30" s="1306"/>
      <c r="DE30" s="1306"/>
      <c r="DF30" s="1306" t="str">
        <f>MID(SUVAHAMUJ!Q74,6,1)</f>
        <v xml:space="preserve"> </v>
      </c>
      <c r="DG30" s="1306"/>
      <c r="DH30" s="1306"/>
      <c r="DI30" s="1306"/>
      <c r="DJ30" s="1306"/>
      <c r="DK30" s="1306"/>
      <c r="DL30" s="1306" t="str">
        <f>MID(SUVAHAMUJ!Q74,7,1)</f>
        <v xml:space="preserve"> </v>
      </c>
      <c r="DM30" s="1306"/>
      <c r="DN30" s="1306"/>
      <c r="DO30" s="1306"/>
      <c r="DP30" s="1306"/>
      <c r="DQ30" s="1306"/>
      <c r="DR30" s="1306" t="str">
        <f>MID(SUVAHAMUJ!Q74,8,1)</f>
        <v xml:space="preserve"> </v>
      </c>
      <c r="DS30" s="1306"/>
      <c r="DT30" s="1306"/>
      <c r="DU30" s="1306"/>
      <c r="DV30" s="1306"/>
      <c r="DW30" s="1333" t="str">
        <f>MID(SUVAHAMUJ!Q74,9,1)</f>
        <v xml:space="preserve"> </v>
      </c>
      <c r="DX30" s="1333"/>
      <c r="DY30" s="1333"/>
      <c r="DZ30" s="1333"/>
      <c r="EA30" s="1333"/>
      <c r="EB30" s="1333"/>
      <c r="EC30" s="1333" t="str">
        <f>MID(SUVAHAMUJ!Q74,10,1)</f>
        <v xml:space="preserve"> </v>
      </c>
      <c r="ED30" s="1333"/>
      <c r="EE30" s="1333"/>
      <c r="EF30" s="1333"/>
      <c r="EG30" s="1333"/>
      <c r="EH30" s="1306" t="str">
        <f>MID(SUVAHAMUJ!Q74,11,1)</f>
        <v>0</v>
      </c>
      <c r="EI30" s="1306"/>
      <c r="EJ30" s="1306"/>
      <c r="EK30" s="1306"/>
      <c r="EL30" s="1306"/>
      <c r="EM30" s="1316"/>
      <c r="EN30" s="354"/>
      <c r="EO30" s="355"/>
      <c r="EP30" s="1306" t="str">
        <f>MID(SUVAHAMUJ!R74,1,1)</f>
        <v xml:space="preserve"> </v>
      </c>
      <c r="EQ30" s="1306"/>
      <c r="ER30" s="1306"/>
      <c r="ES30" s="1306"/>
      <c r="ET30" s="1306"/>
      <c r="EU30" s="1306"/>
      <c r="EV30" s="1306" t="str">
        <f>MID(SUVAHAMUJ!R74,2,1)</f>
        <v xml:space="preserve"> </v>
      </c>
      <c r="EW30" s="1306"/>
      <c r="EX30" s="1306"/>
      <c r="EY30" s="1306"/>
      <c r="EZ30" s="1306"/>
      <c r="FA30" s="1306" t="str">
        <f>MID(SUVAHAMUJ!R74,3,1)</f>
        <v xml:space="preserve"> </v>
      </c>
      <c r="FB30" s="1306"/>
      <c r="FC30" s="1306"/>
      <c r="FD30" s="1306"/>
      <c r="FE30" s="1306"/>
      <c r="FF30" s="1306"/>
      <c r="FG30" s="1306" t="str">
        <f>MID(SUVAHAMUJ!R74,4,1)</f>
        <v xml:space="preserve"> </v>
      </c>
      <c r="FH30" s="1306"/>
      <c r="FI30" s="1306"/>
      <c r="FJ30" s="1306"/>
      <c r="FK30" s="1306"/>
      <c r="FL30" s="1307" t="str">
        <f>MID(SUVAHAMUJ!R74,5,1)</f>
        <v xml:space="preserve"> </v>
      </c>
      <c r="FM30" s="1307"/>
      <c r="FN30" s="1307"/>
      <c r="FO30" s="1307"/>
      <c r="FP30" s="1307"/>
      <c r="FQ30" s="1307"/>
      <c r="FR30" s="1307" t="str">
        <f>MID(SUVAHAMUJ!R74,6,1)</f>
        <v xml:space="preserve"> </v>
      </c>
      <c r="FS30" s="1307"/>
      <c r="FT30" s="1307"/>
      <c r="FU30" s="1307"/>
      <c r="FV30" s="1307"/>
      <c r="FW30" s="1331" t="str">
        <f>MID(SUVAHAMUJ!R74,7,1)</f>
        <v xml:space="preserve"> </v>
      </c>
      <c r="FX30" s="1331"/>
      <c r="FY30" s="1331"/>
      <c r="FZ30" s="1331"/>
      <c r="GA30" s="1331"/>
      <c r="GB30" s="1331"/>
      <c r="GC30" s="1331" t="str">
        <f>MID(SUVAHAMUJ!R74,8,1)</f>
        <v xml:space="preserve"> </v>
      </c>
      <c r="GD30" s="1331"/>
      <c r="GE30" s="1331"/>
      <c r="GF30" s="1331"/>
      <c r="GG30" s="1331"/>
      <c r="GH30" s="1331" t="str">
        <f>MID(SUVAHAMUJ!R74,9,1)</f>
        <v xml:space="preserve"> </v>
      </c>
      <c r="GI30" s="1331"/>
      <c r="GJ30" s="1331"/>
      <c r="GK30" s="1331"/>
      <c r="GL30" s="1331"/>
      <c r="GM30" s="1331"/>
      <c r="GN30" s="1331" t="str">
        <f>MID(SUVAHAMUJ!R74,10,1)</f>
        <v xml:space="preserve"> </v>
      </c>
      <c r="GO30" s="1331"/>
      <c r="GP30" s="1331"/>
      <c r="GQ30" s="1331"/>
      <c r="GR30" s="1331"/>
      <c r="GS30" s="1331" t="str">
        <f>MID(SUVAHAMUJ!R74,11,1)</f>
        <v>0</v>
      </c>
      <c r="GT30" s="1331"/>
      <c r="GU30" s="1331"/>
      <c r="GV30" s="1331"/>
      <c r="GW30" s="1332"/>
    </row>
    <row r="31" spans="1:205" s="129" customFormat="1" ht="24" customHeight="1" x14ac:dyDescent="0.2">
      <c r="A31" s="356"/>
      <c r="B31" s="1557" t="s">
        <v>2617</v>
      </c>
      <c r="C31" s="1558"/>
      <c r="D31" s="1558"/>
      <c r="E31" s="1558"/>
      <c r="F31" s="1558"/>
      <c r="G31" s="1558"/>
      <c r="H31" s="1558"/>
      <c r="I31" s="1558"/>
      <c r="J31" s="1558"/>
      <c r="K31" s="1559"/>
      <c r="L31" s="1435" t="s">
        <v>3241</v>
      </c>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355" t="s">
        <v>140</v>
      </c>
      <c r="BX31" s="1356"/>
      <c r="BY31" s="1356"/>
      <c r="BZ31" s="1356"/>
      <c r="CA31" s="1356"/>
      <c r="CB31" s="1356"/>
      <c r="CC31" s="1356"/>
      <c r="CD31" s="1357"/>
      <c r="CE31" s="1306" t="str">
        <f>MID(SUVAHAMUJ!Q75,1,1)</f>
        <v xml:space="preserve"> </v>
      </c>
      <c r="CF31" s="1306"/>
      <c r="CG31" s="1306"/>
      <c r="CH31" s="1306"/>
      <c r="CI31" s="1306"/>
      <c r="CJ31" s="1306" t="str">
        <f>MID(SUVAHAMUJ!Q75,2,1)</f>
        <v xml:space="preserve"> </v>
      </c>
      <c r="CK31" s="1306"/>
      <c r="CL31" s="1306"/>
      <c r="CM31" s="1306"/>
      <c r="CN31" s="1306"/>
      <c r="CO31" s="1306"/>
      <c r="CP31" s="1306" t="str">
        <f>MID(SUVAHAMUJ!Q75,3,1)</f>
        <v xml:space="preserve"> </v>
      </c>
      <c r="CQ31" s="1306"/>
      <c r="CR31" s="1306"/>
      <c r="CS31" s="1306"/>
      <c r="CT31" s="1306"/>
      <c r="CU31" s="1306" t="str">
        <f>MID(SUVAHAMUJ!Q75,4,1)</f>
        <v xml:space="preserve"> </v>
      </c>
      <c r="CV31" s="1306"/>
      <c r="CW31" s="1306"/>
      <c r="CX31" s="1306"/>
      <c r="CY31" s="1306"/>
      <c r="CZ31" s="1306"/>
      <c r="DA31" s="1306" t="str">
        <f>MID(SUVAHAMUJ!Q75,5,1)</f>
        <v xml:space="preserve"> </v>
      </c>
      <c r="DB31" s="1306"/>
      <c r="DC31" s="1306"/>
      <c r="DD31" s="1306"/>
      <c r="DE31" s="1306"/>
      <c r="DF31" s="1306" t="str">
        <f>MID(SUVAHAMUJ!Q75,6,1)</f>
        <v xml:space="preserve"> </v>
      </c>
      <c r="DG31" s="1306"/>
      <c r="DH31" s="1306"/>
      <c r="DI31" s="1306"/>
      <c r="DJ31" s="1306"/>
      <c r="DK31" s="1306"/>
      <c r="DL31" s="1306" t="str">
        <f>MID(SUVAHAMUJ!Q75,7,1)</f>
        <v xml:space="preserve"> </v>
      </c>
      <c r="DM31" s="1306"/>
      <c r="DN31" s="1306"/>
      <c r="DO31" s="1306"/>
      <c r="DP31" s="1306"/>
      <c r="DQ31" s="1306"/>
      <c r="DR31" s="1306" t="str">
        <f>MID(SUVAHAMUJ!Q75,8,1)</f>
        <v xml:space="preserve"> </v>
      </c>
      <c r="DS31" s="1306"/>
      <c r="DT31" s="1306"/>
      <c r="DU31" s="1306"/>
      <c r="DV31" s="1306"/>
      <c r="DW31" s="1333" t="str">
        <f>MID(SUVAHAMUJ!Q75,9,1)</f>
        <v xml:space="preserve"> </v>
      </c>
      <c r="DX31" s="1333"/>
      <c r="DY31" s="1333"/>
      <c r="DZ31" s="1333"/>
      <c r="EA31" s="1333"/>
      <c r="EB31" s="1333"/>
      <c r="EC31" s="1333" t="str">
        <f>MID(SUVAHAMUJ!Q75,10,1)</f>
        <v xml:space="preserve"> </v>
      </c>
      <c r="ED31" s="1333"/>
      <c r="EE31" s="1333"/>
      <c r="EF31" s="1333"/>
      <c r="EG31" s="1333"/>
      <c r="EH31" s="1306" t="str">
        <f>MID(SUVAHAMUJ!Q75,11,1)</f>
        <v>0</v>
      </c>
      <c r="EI31" s="1306"/>
      <c r="EJ31" s="1306"/>
      <c r="EK31" s="1306"/>
      <c r="EL31" s="1306"/>
      <c r="EM31" s="1316"/>
      <c r="EN31" s="354"/>
      <c r="EO31" s="355"/>
      <c r="EP31" s="1306" t="str">
        <f>MID(SUVAHAMUJ!R75,1,1)</f>
        <v xml:space="preserve"> </v>
      </c>
      <c r="EQ31" s="1306"/>
      <c r="ER31" s="1306"/>
      <c r="ES31" s="1306"/>
      <c r="ET31" s="1306"/>
      <c r="EU31" s="1306"/>
      <c r="EV31" s="1306" t="str">
        <f>MID(SUVAHAMUJ!R75,2,1)</f>
        <v xml:space="preserve"> </v>
      </c>
      <c r="EW31" s="1306"/>
      <c r="EX31" s="1306"/>
      <c r="EY31" s="1306"/>
      <c r="EZ31" s="1306"/>
      <c r="FA31" s="1306" t="str">
        <f>MID(SUVAHAMUJ!R75,3,1)</f>
        <v xml:space="preserve"> </v>
      </c>
      <c r="FB31" s="1306"/>
      <c r="FC31" s="1306"/>
      <c r="FD31" s="1306"/>
      <c r="FE31" s="1306"/>
      <c r="FF31" s="1306"/>
      <c r="FG31" s="1306" t="str">
        <f>MID(SUVAHAMUJ!R75,4,1)</f>
        <v xml:space="preserve"> </v>
      </c>
      <c r="FH31" s="1306"/>
      <c r="FI31" s="1306"/>
      <c r="FJ31" s="1306"/>
      <c r="FK31" s="1306"/>
      <c r="FL31" s="1307" t="str">
        <f>MID(SUVAHAMUJ!R75,5,1)</f>
        <v xml:space="preserve"> </v>
      </c>
      <c r="FM31" s="1307"/>
      <c r="FN31" s="1307"/>
      <c r="FO31" s="1307"/>
      <c r="FP31" s="1307"/>
      <c r="FQ31" s="1307"/>
      <c r="FR31" s="1307" t="str">
        <f>MID(SUVAHAMUJ!R75,6,1)</f>
        <v xml:space="preserve"> </v>
      </c>
      <c r="FS31" s="1307"/>
      <c r="FT31" s="1307"/>
      <c r="FU31" s="1307"/>
      <c r="FV31" s="1307"/>
      <c r="FW31" s="1331" t="str">
        <f>MID(SUVAHAMUJ!R75,7,1)</f>
        <v xml:space="preserve"> </v>
      </c>
      <c r="FX31" s="1331"/>
      <c r="FY31" s="1331"/>
      <c r="FZ31" s="1331"/>
      <c r="GA31" s="1331"/>
      <c r="GB31" s="1331"/>
      <c r="GC31" s="1331" t="str">
        <f>MID(SUVAHAMUJ!R75,8,1)</f>
        <v xml:space="preserve"> </v>
      </c>
      <c r="GD31" s="1331"/>
      <c r="GE31" s="1331"/>
      <c r="GF31" s="1331"/>
      <c r="GG31" s="1331"/>
      <c r="GH31" s="1331" t="str">
        <f>MID(SUVAHAMUJ!R75,9,1)</f>
        <v xml:space="preserve"> </v>
      </c>
      <c r="GI31" s="1331"/>
      <c r="GJ31" s="1331"/>
      <c r="GK31" s="1331"/>
      <c r="GL31" s="1331"/>
      <c r="GM31" s="1331"/>
      <c r="GN31" s="1331" t="str">
        <f>MID(SUVAHAMUJ!R75,10,1)</f>
        <v xml:space="preserve"> </v>
      </c>
      <c r="GO31" s="1331"/>
      <c r="GP31" s="1331"/>
      <c r="GQ31" s="1331"/>
      <c r="GR31" s="1331"/>
      <c r="GS31" s="1331" t="str">
        <f>MID(SUVAHAMUJ!R75,11,1)</f>
        <v>0</v>
      </c>
      <c r="GT31" s="1331"/>
      <c r="GU31" s="1331"/>
      <c r="GV31" s="1331"/>
      <c r="GW31" s="1332"/>
    </row>
    <row r="32" spans="1:205" s="129" customFormat="1" ht="24" customHeight="1" x14ac:dyDescent="0.2">
      <c r="A32" s="356"/>
      <c r="B32" s="1557" t="s">
        <v>2627</v>
      </c>
      <c r="C32" s="1558"/>
      <c r="D32" s="1558"/>
      <c r="E32" s="1558"/>
      <c r="F32" s="1558"/>
      <c r="G32" s="1558"/>
      <c r="H32" s="1558"/>
      <c r="I32" s="1558"/>
      <c r="J32" s="1558"/>
      <c r="K32" s="1559"/>
      <c r="L32" s="1435" t="s">
        <v>3242</v>
      </c>
      <c r="M32" s="1436"/>
      <c r="N32" s="1436"/>
      <c r="O32" s="1436"/>
      <c r="P32" s="1436"/>
      <c r="Q32" s="1436"/>
      <c r="R32" s="1436"/>
      <c r="S32" s="1436"/>
      <c r="T32" s="1436"/>
      <c r="U32" s="1436"/>
      <c r="V32" s="1436"/>
      <c r="W32" s="1436"/>
      <c r="X32" s="1436"/>
      <c r="Y32" s="1436"/>
      <c r="Z32" s="1436"/>
      <c r="AA32" s="1436"/>
      <c r="AB32" s="1436"/>
      <c r="AC32" s="1436"/>
      <c r="AD32" s="1436"/>
      <c r="AE32" s="1436"/>
      <c r="AF32" s="1436"/>
      <c r="AG32" s="1436"/>
      <c r="AH32" s="1436"/>
      <c r="AI32" s="1436"/>
      <c r="AJ32" s="1436"/>
      <c r="AK32" s="1436"/>
      <c r="AL32" s="1436"/>
      <c r="AM32" s="1436"/>
      <c r="AN32" s="1436"/>
      <c r="AO32" s="1436"/>
      <c r="AP32" s="1436"/>
      <c r="AQ32" s="1436"/>
      <c r="AR32" s="1436"/>
      <c r="AS32" s="1436"/>
      <c r="AT32" s="1436"/>
      <c r="AU32" s="1436"/>
      <c r="AV32" s="1436"/>
      <c r="AW32" s="1436"/>
      <c r="AX32" s="1436"/>
      <c r="AY32" s="1436"/>
      <c r="AZ32" s="1436"/>
      <c r="BA32" s="1436"/>
      <c r="BB32" s="1436"/>
      <c r="BC32" s="1436"/>
      <c r="BD32" s="1436"/>
      <c r="BE32" s="1436"/>
      <c r="BF32" s="1436"/>
      <c r="BG32" s="1436"/>
      <c r="BH32" s="1436"/>
      <c r="BI32" s="1436"/>
      <c r="BJ32" s="1436"/>
      <c r="BK32" s="1436"/>
      <c r="BL32" s="1436"/>
      <c r="BM32" s="1436"/>
      <c r="BN32" s="1436"/>
      <c r="BO32" s="1436"/>
      <c r="BP32" s="1436"/>
      <c r="BQ32" s="1436"/>
      <c r="BR32" s="1436"/>
      <c r="BS32" s="1436"/>
      <c r="BT32" s="1436"/>
      <c r="BU32" s="1436"/>
      <c r="BV32" s="1436"/>
      <c r="BW32" s="1355" t="s">
        <v>920</v>
      </c>
      <c r="BX32" s="1356"/>
      <c r="BY32" s="1356"/>
      <c r="BZ32" s="1356"/>
      <c r="CA32" s="1356"/>
      <c r="CB32" s="1356"/>
      <c r="CC32" s="1356"/>
      <c r="CD32" s="1357"/>
      <c r="CE32" s="1306" t="str">
        <f>MID(SUVAHAMUJ!Q76,1,1)</f>
        <v xml:space="preserve"> </v>
      </c>
      <c r="CF32" s="1306"/>
      <c r="CG32" s="1306"/>
      <c r="CH32" s="1306"/>
      <c r="CI32" s="1306"/>
      <c r="CJ32" s="1306" t="str">
        <f>MID(SUVAHAMUJ!Q76,2,1)</f>
        <v xml:space="preserve"> </v>
      </c>
      <c r="CK32" s="1306"/>
      <c r="CL32" s="1306"/>
      <c r="CM32" s="1306"/>
      <c r="CN32" s="1306"/>
      <c r="CO32" s="1306"/>
      <c r="CP32" s="1306" t="str">
        <f>MID(SUVAHAMUJ!Q76,3,1)</f>
        <v xml:space="preserve"> </v>
      </c>
      <c r="CQ32" s="1306"/>
      <c r="CR32" s="1306"/>
      <c r="CS32" s="1306"/>
      <c r="CT32" s="1306"/>
      <c r="CU32" s="1306" t="str">
        <f>MID(SUVAHAMUJ!Q76,4,1)</f>
        <v xml:space="preserve"> </v>
      </c>
      <c r="CV32" s="1306"/>
      <c r="CW32" s="1306"/>
      <c r="CX32" s="1306"/>
      <c r="CY32" s="1306"/>
      <c r="CZ32" s="1306"/>
      <c r="DA32" s="1306" t="str">
        <f>MID(SUVAHAMUJ!Q76,5,1)</f>
        <v xml:space="preserve"> </v>
      </c>
      <c r="DB32" s="1306"/>
      <c r="DC32" s="1306"/>
      <c r="DD32" s="1306"/>
      <c r="DE32" s="1306"/>
      <c r="DF32" s="1306" t="str">
        <f>MID(SUVAHAMUJ!Q76,6,1)</f>
        <v xml:space="preserve"> </v>
      </c>
      <c r="DG32" s="1306"/>
      <c r="DH32" s="1306"/>
      <c r="DI32" s="1306"/>
      <c r="DJ32" s="1306"/>
      <c r="DK32" s="1306"/>
      <c r="DL32" s="1306" t="str">
        <f>MID(SUVAHAMUJ!Q76,7,1)</f>
        <v xml:space="preserve"> </v>
      </c>
      <c r="DM32" s="1306"/>
      <c r="DN32" s="1306"/>
      <c r="DO32" s="1306"/>
      <c r="DP32" s="1306"/>
      <c r="DQ32" s="1306"/>
      <c r="DR32" s="1306" t="str">
        <f>MID(SUVAHAMUJ!Q76,8,1)</f>
        <v xml:space="preserve"> </v>
      </c>
      <c r="DS32" s="1306"/>
      <c r="DT32" s="1306"/>
      <c r="DU32" s="1306"/>
      <c r="DV32" s="1306"/>
      <c r="DW32" s="1333" t="str">
        <f>MID(SUVAHAMUJ!Q76,9,1)</f>
        <v xml:space="preserve"> </v>
      </c>
      <c r="DX32" s="1333"/>
      <c r="DY32" s="1333"/>
      <c r="DZ32" s="1333"/>
      <c r="EA32" s="1333"/>
      <c r="EB32" s="1333"/>
      <c r="EC32" s="1333" t="str">
        <f>MID(SUVAHAMUJ!Q76,10,1)</f>
        <v xml:space="preserve"> </v>
      </c>
      <c r="ED32" s="1333"/>
      <c r="EE32" s="1333"/>
      <c r="EF32" s="1333"/>
      <c r="EG32" s="1333"/>
      <c r="EH32" s="1306" t="str">
        <f>MID(SUVAHAMUJ!Q76,11,1)</f>
        <v>0</v>
      </c>
      <c r="EI32" s="1306"/>
      <c r="EJ32" s="1306"/>
      <c r="EK32" s="1306"/>
      <c r="EL32" s="1306"/>
      <c r="EM32" s="1316"/>
      <c r="EN32" s="354"/>
      <c r="EO32" s="355"/>
      <c r="EP32" s="1306" t="str">
        <f>MID(SUVAHAMUJ!R76,1,1)</f>
        <v xml:space="preserve"> </v>
      </c>
      <c r="EQ32" s="1306"/>
      <c r="ER32" s="1306"/>
      <c r="ES32" s="1306"/>
      <c r="ET32" s="1306"/>
      <c r="EU32" s="1306"/>
      <c r="EV32" s="1306" t="str">
        <f>MID(SUVAHAMUJ!R76,2,1)</f>
        <v xml:space="preserve"> </v>
      </c>
      <c r="EW32" s="1306"/>
      <c r="EX32" s="1306"/>
      <c r="EY32" s="1306"/>
      <c r="EZ32" s="1306"/>
      <c r="FA32" s="1306" t="str">
        <f>MID(SUVAHAMUJ!R76,3,1)</f>
        <v xml:space="preserve"> </v>
      </c>
      <c r="FB32" s="1306"/>
      <c r="FC32" s="1306"/>
      <c r="FD32" s="1306"/>
      <c r="FE32" s="1306"/>
      <c r="FF32" s="1306"/>
      <c r="FG32" s="1306" t="str">
        <f>MID(SUVAHAMUJ!R76,4,1)</f>
        <v xml:space="preserve"> </v>
      </c>
      <c r="FH32" s="1306"/>
      <c r="FI32" s="1306"/>
      <c r="FJ32" s="1306"/>
      <c r="FK32" s="1306"/>
      <c r="FL32" s="1307" t="str">
        <f>MID(SUVAHAMUJ!R76,5,1)</f>
        <v xml:space="preserve"> </v>
      </c>
      <c r="FM32" s="1307"/>
      <c r="FN32" s="1307"/>
      <c r="FO32" s="1307"/>
      <c r="FP32" s="1307"/>
      <c r="FQ32" s="1307"/>
      <c r="FR32" s="1307" t="str">
        <f>MID(SUVAHAMUJ!R76,6,1)</f>
        <v xml:space="preserve"> </v>
      </c>
      <c r="FS32" s="1307"/>
      <c r="FT32" s="1307"/>
      <c r="FU32" s="1307"/>
      <c r="FV32" s="1307"/>
      <c r="FW32" s="1331" t="str">
        <f>MID(SUVAHAMUJ!R76,7,1)</f>
        <v xml:space="preserve"> </v>
      </c>
      <c r="FX32" s="1331"/>
      <c r="FY32" s="1331"/>
      <c r="FZ32" s="1331"/>
      <c r="GA32" s="1331"/>
      <c r="GB32" s="1331"/>
      <c r="GC32" s="1331" t="str">
        <f>MID(SUVAHAMUJ!R76,8,1)</f>
        <v xml:space="preserve"> </v>
      </c>
      <c r="GD32" s="1331"/>
      <c r="GE32" s="1331"/>
      <c r="GF32" s="1331"/>
      <c r="GG32" s="1331"/>
      <c r="GH32" s="1331" t="str">
        <f>MID(SUVAHAMUJ!R76,9,1)</f>
        <v xml:space="preserve"> </v>
      </c>
      <c r="GI32" s="1331"/>
      <c r="GJ32" s="1331"/>
      <c r="GK32" s="1331"/>
      <c r="GL32" s="1331"/>
      <c r="GM32" s="1331"/>
      <c r="GN32" s="1331" t="str">
        <f>MID(SUVAHAMUJ!R76,10,1)</f>
        <v xml:space="preserve"> </v>
      </c>
      <c r="GO32" s="1331"/>
      <c r="GP32" s="1331"/>
      <c r="GQ32" s="1331"/>
      <c r="GR32" s="1331"/>
      <c r="GS32" s="1331" t="str">
        <f>MID(SUVAHAMUJ!R76,11,1)</f>
        <v>0</v>
      </c>
      <c r="GT32" s="1331"/>
      <c r="GU32" s="1331"/>
      <c r="GV32" s="1331"/>
      <c r="GW32" s="1332"/>
    </row>
  </sheetData>
  <mergeCells count="682">
    <mergeCell ref="FW31:GB31"/>
    <mergeCell ref="GC31:GG31"/>
    <mergeCell ref="GH31:GM31"/>
    <mergeCell ref="GN31:GR31"/>
    <mergeCell ref="EC31:EG31"/>
    <mergeCell ref="EH31:EM31"/>
    <mergeCell ref="GC32:GG32"/>
    <mergeCell ref="GH32:GM32"/>
    <mergeCell ref="GN32:GR32"/>
    <mergeCell ref="B32:K32"/>
    <mergeCell ref="L32:BV32"/>
    <mergeCell ref="BW32:CD32"/>
    <mergeCell ref="CE32:CI32"/>
    <mergeCell ref="CJ32:CO32"/>
    <mergeCell ref="CP32:CT32"/>
    <mergeCell ref="CU32:CZ32"/>
    <mergeCell ref="DA32:DE32"/>
    <mergeCell ref="DF32:DK32"/>
    <mergeCell ref="GS32:GW32"/>
    <mergeCell ref="EV32:EZ32"/>
    <mergeCell ref="FA32:FF32"/>
    <mergeCell ref="FA31:FF31"/>
    <mergeCell ref="FG31:FK31"/>
    <mergeCell ref="CU31:CZ31"/>
    <mergeCell ref="DA31:DE31"/>
    <mergeCell ref="DF31:DK31"/>
    <mergeCell ref="DL31:DQ31"/>
    <mergeCell ref="DR31:DV31"/>
    <mergeCell ref="DW31:EB31"/>
    <mergeCell ref="DL32:DQ32"/>
    <mergeCell ref="DR32:DV32"/>
    <mergeCell ref="DW32:EB32"/>
    <mergeCell ref="EC32:EG32"/>
    <mergeCell ref="EH32:EM32"/>
    <mergeCell ref="EP32:EU32"/>
    <mergeCell ref="FG32:FK32"/>
    <mergeCell ref="FL32:FQ32"/>
    <mergeCell ref="FR32:FV32"/>
    <mergeCell ref="FW32:GB32"/>
    <mergeCell ref="GS31:GW31"/>
    <mergeCell ref="FL31:FQ31"/>
    <mergeCell ref="FR31:FV31"/>
    <mergeCell ref="GC30:GG30"/>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EP31:EU31"/>
    <mergeCell ref="EV31:EZ31"/>
    <mergeCell ref="GH29:GM29"/>
    <mergeCell ref="GN29:GR29"/>
    <mergeCell ref="EC29:EG29"/>
    <mergeCell ref="EH29:EM29"/>
    <mergeCell ref="EP29:EU29"/>
    <mergeCell ref="EV29:EZ29"/>
    <mergeCell ref="FA29:FF29"/>
    <mergeCell ref="FG29:FK29"/>
    <mergeCell ref="CU29:CZ29"/>
    <mergeCell ref="DA29:DE29"/>
    <mergeCell ref="B30:K30"/>
    <mergeCell ref="L30:BV30"/>
    <mergeCell ref="BW30:CD30"/>
    <mergeCell ref="CE30:CI30"/>
    <mergeCell ref="CJ30:CO30"/>
    <mergeCell ref="CP30:CT30"/>
    <mergeCell ref="CU30:CZ30"/>
    <mergeCell ref="DA30:DE30"/>
    <mergeCell ref="DF30:DK30"/>
    <mergeCell ref="GH28:GM28"/>
    <mergeCell ref="GN28:GR28"/>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GS29:GW29"/>
    <mergeCell ref="FL29:FQ29"/>
    <mergeCell ref="FR29:FV29"/>
    <mergeCell ref="FW29:GB29"/>
    <mergeCell ref="GC29:GG29"/>
    <mergeCell ref="EV27:EZ27"/>
    <mergeCell ref="FA27:FF27"/>
    <mergeCell ref="FG27:FK27"/>
    <mergeCell ref="DF29:DK29"/>
    <mergeCell ref="DL29:DQ29"/>
    <mergeCell ref="DR29:DV29"/>
    <mergeCell ref="DW29:EB29"/>
    <mergeCell ref="GC28:GG28"/>
    <mergeCell ref="DW27:EB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B26:K26"/>
    <mergeCell ref="L26:BV26"/>
    <mergeCell ref="BW26:CD26"/>
    <mergeCell ref="CE26:CI26"/>
    <mergeCell ref="CJ26:CO26"/>
    <mergeCell ref="CP26:CT26"/>
    <mergeCell ref="CU26:CZ26"/>
    <mergeCell ref="DA26:DE26"/>
    <mergeCell ref="DF26:DK26"/>
    <mergeCell ref="EP27:EU27"/>
    <mergeCell ref="FL26:FQ26"/>
    <mergeCell ref="FR26:FV26"/>
    <mergeCell ref="FW26:GB26"/>
    <mergeCell ref="DL26:DQ26"/>
    <mergeCell ref="DR26:DV26"/>
    <mergeCell ref="DW26:EB26"/>
    <mergeCell ref="EC26:EG26"/>
    <mergeCell ref="EH26:EM26"/>
    <mergeCell ref="EP26:EU26"/>
    <mergeCell ref="GH25:GM25"/>
    <mergeCell ref="GN25:GR25"/>
    <mergeCell ref="EC25:EG25"/>
    <mergeCell ref="EH25:EM25"/>
    <mergeCell ref="EP25:EU25"/>
    <mergeCell ref="EV25:EZ25"/>
    <mergeCell ref="FA25:FF25"/>
    <mergeCell ref="FG25:FK25"/>
    <mergeCell ref="CU25:CZ25"/>
    <mergeCell ref="DA25:DE25"/>
    <mergeCell ref="GH24:GM24"/>
    <mergeCell ref="GN24:GR24"/>
    <mergeCell ref="GS24:GW24"/>
    <mergeCell ref="B25:K25"/>
    <mergeCell ref="L25:BV25"/>
    <mergeCell ref="BW25:CD25"/>
    <mergeCell ref="CE25:CI25"/>
    <mergeCell ref="CJ25:CO25"/>
    <mergeCell ref="CP25:CT25"/>
    <mergeCell ref="EV24:EZ24"/>
    <mergeCell ref="FA24:FF24"/>
    <mergeCell ref="FG24:FK24"/>
    <mergeCell ref="FL24:FQ24"/>
    <mergeCell ref="FR24:FV24"/>
    <mergeCell ref="FW24:GB24"/>
    <mergeCell ref="DL24:DQ24"/>
    <mergeCell ref="DR24:DV24"/>
    <mergeCell ref="DW24:EB24"/>
    <mergeCell ref="EC24:EG24"/>
    <mergeCell ref="GS25:GW25"/>
    <mergeCell ref="FL25:FQ25"/>
    <mergeCell ref="FR25:FV25"/>
    <mergeCell ref="FW25:GB25"/>
    <mergeCell ref="GC25:GG25"/>
    <mergeCell ref="EV23:EZ23"/>
    <mergeCell ref="FA23:FF23"/>
    <mergeCell ref="FG23:FK23"/>
    <mergeCell ref="DF25:DK25"/>
    <mergeCell ref="DL25:DQ25"/>
    <mergeCell ref="DR25:DV25"/>
    <mergeCell ref="DW25:EB25"/>
    <mergeCell ref="GC24:GG24"/>
    <mergeCell ref="DW23:EB23"/>
    <mergeCell ref="GC22:GG22"/>
    <mergeCell ref="GH22:GM22"/>
    <mergeCell ref="GN22:GR22"/>
    <mergeCell ref="EH24:EM24"/>
    <mergeCell ref="EP24:EU24"/>
    <mergeCell ref="GS23:GW23"/>
    <mergeCell ref="B24:K24"/>
    <mergeCell ref="L24:BV24"/>
    <mergeCell ref="BW24:CD24"/>
    <mergeCell ref="CE24:CI24"/>
    <mergeCell ref="CJ24:CO24"/>
    <mergeCell ref="CP24:CT24"/>
    <mergeCell ref="CU24:CZ24"/>
    <mergeCell ref="DA24:DE24"/>
    <mergeCell ref="DF24:DK24"/>
    <mergeCell ref="FL23:FQ23"/>
    <mergeCell ref="FR23:FV23"/>
    <mergeCell ref="FW23:GB23"/>
    <mergeCell ref="GC23:GG23"/>
    <mergeCell ref="GH23:GM23"/>
    <mergeCell ref="GN23:GR23"/>
    <mergeCell ref="EC23:EG23"/>
    <mergeCell ref="EH23:EM23"/>
    <mergeCell ref="GS22:GW22"/>
    <mergeCell ref="B23:K23"/>
    <mergeCell ref="L23:BV23"/>
    <mergeCell ref="BW23:CD23"/>
    <mergeCell ref="CE23:CI23"/>
    <mergeCell ref="CJ23:CO23"/>
    <mergeCell ref="CP23:CT23"/>
    <mergeCell ref="EV22:EZ22"/>
    <mergeCell ref="FA22:FF22"/>
    <mergeCell ref="FG22:FK22"/>
    <mergeCell ref="CU23:CZ23"/>
    <mergeCell ref="DA23:DE23"/>
    <mergeCell ref="DF23:DK23"/>
    <mergeCell ref="DL23:DQ23"/>
    <mergeCell ref="DR23:DV23"/>
    <mergeCell ref="B22:K22"/>
    <mergeCell ref="L22:BV22"/>
    <mergeCell ref="BW22:CD22"/>
    <mergeCell ref="CE22:CI22"/>
    <mergeCell ref="CJ22:CO22"/>
    <mergeCell ref="CP22:CT22"/>
    <mergeCell ref="CU22:CZ22"/>
    <mergeCell ref="DA22:DE22"/>
    <mergeCell ref="DF22:DK22"/>
    <mergeCell ref="EP23:EU23"/>
    <mergeCell ref="FL22:FQ22"/>
    <mergeCell ref="FR22:FV22"/>
    <mergeCell ref="FW22:GB22"/>
    <mergeCell ref="DL22:DQ22"/>
    <mergeCell ref="DR22:DV22"/>
    <mergeCell ref="DW22:EB22"/>
    <mergeCell ref="EC22:EG22"/>
    <mergeCell ref="EH22:EM22"/>
    <mergeCell ref="EP22:EU22"/>
    <mergeCell ref="GH21:GM21"/>
    <mergeCell ref="GN21:GR21"/>
    <mergeCell ref="EC21:EG21"/>
    <mergeCell ref="EH21:EM21"/>
    <mergeCell ref="EP21:EU21"/>
    <mergeCell ref="EV21:EZ21"/>
    <mergeCell ref="FA21:FF21"/>
    <mergeCell ref="FG21:FK21"/>
    <mergeCell ref="CU21:CZ21"/>
    <mergeCell ref="DA21:DE21"/>
    <mergeCell ref="GH20:GM20"/>
    <mergeCell ref="GN20:GR20"/>
    <mergeCell ref="GS20:GW20"/>
    <mergeCell ref="B21:K21"/>
    <mergeCell ref="L21:BV21"/>
    <mergeCell ref="BW21:CD21"/>
    <mergeCell ref="CE21:CI21"/>
    <mergeCell ref="CJ21:CO21"/>
    <mergeCell ref="CP21:CT21"/>
    <mergeCell ref="EV20:EZ20"/>
    <mergeCell ref="FA20:FF20"/>
    <mergeCell ref="FG20:FK20"/>
    <mergeCell ref="FL20:FQ20"/>
    <mergeCell ref="FR20:FV20"/>
    <mergeCell ref="FW20:GB20"/>
    <mergeCell ref="DL20:DQ20"/>
    <mergeCell ref="DR20:DV20"/>
    <mergeCell ref="DW20:EB20"/>
    <mergeCell ref="EC20:EG20"/>
    <mergeCell ref="GS21:GW21"/>
    <mergeCell ref="FL21:FQ21"/>
    <mergeCell ref="FR21:FV21"/>
    <mergeCell ref="FW21:GB21"/>
    <mergeCell ref="GC21:GG21"/>
    <mergeCell ref="EV19:EZ19"/>
    <mergeCell ref="FA19:FF19"/>
    <mergeCell ref="FG19:FK19"/>
    <mergeCell ref="DF21:DK21"/>
    <mergeCell ref="DL21:DQ21"/>
    <mergeCell ref="DR21:DV21"/>
    <mergeCell ref="DW21:EB21"/>
    <mergeCell ref="GC20:GG20"/>
    <mergeCell ref="DW19:EB19"/>
    <mergeCell ref="GC18:GG18"/>
    <mergeCell ref="GH18:GM18"/>
    <mergeCell ref="GN18:GR18"/>
    <mergeCell ref="EH20:EM20"/>
    <mergeCell ref="EP20:EU20"/>
    <mergeCell ref="GS19:GW19"/>
    <mergeCell ref="B20:K20"/>
    <mergeCell ref="L20:BV20"/>
    <mergeCell ref="BW20:CD20"/>
    <mergeCell ref="CE20:CI20"/>
    <mergeCell ref="CJ20:CO20"/>
    <mergeCell ref="CP20:CT20"/>
    <mergeCell ref="CU20:CZ20"/>
    <mergeCell ref="DA20:DE20"/>
    <mergeCell ref="DF20:DK20"/>
    <mergeCell ref="FL19:FQ19"/>
    <mergeCell ref="FR19:FV19"/>
    <mergeCell ref="FW19:GB19"/>
    <mergeCell ref="GC19:GG19"/>
    <mergeCell ref="GH19:GM19"/>
    <mergeCell ref="GN19:GR19"/>
    <mergeCell ref="EC19:EG19"/>
    <mergeCell ref="EH19:EM19"/>
    <mergeCell ref="GS18:GW18"/>
    <mergeCell ref="B19:K19"/>
    <mergeCell ref="L19:BV19"/>
    <mergeCell ref="BW19:CD19"/>
    <mergeCell ref="CE19:CI19"/>
    <mergeCell ref="CJ19:CO19"/>
    <mergeCell ref="CP19:CT19"/>
    <mergeCell ref="EV18:EZ18"/>
    <mergeCell ref="FA18:FF18"/>
    <mergeCell ref="FG18:FK18"/>
    <mergeCell ref="CU19:CZ19"/>
    <mergeCell ref="DA19:DE19"/>
    <mergeCell ref="DF19:DK19"/>
    <mergeCell ref="DL19:DQ19"/>
    <mergeCell ref="DR19:DV19"/>
    <mergeCell ref="B18:K18"/>
    <mergeCell ref="L18:BV18"/>
    <mergeCell ref="BW18:CD18"/>
    <mergeCell ref="CE18:CI18"/>
    <mergeCell ref="CJ18:CO18"/>
    <mergeCell ref="CP18:CT18"/>
    <mergeCell ref="CU18:CZ18"/>
    <mergeCell ref="DA18:DE18"/>
    <mergeCell ref="DF18:DK18"/>
    <mergeCell ref="EP19:EU19"/>
    <mergeCell ref="FL18:FQ18"/>
    <mergeCell ref="FR18:FV18"/>
    <mergeCell ref="FW18:GB18"/>
    <mergeCell ref="DL18:DQ18"/>
    <mergeCell ref="DR18:DV18"/>
    <mergeCell ref="DW18:EB18"/>
    <mergeCell ref="EC18:EG18"/>
    <mergeCell ref="EH18:EM18"/>
    <mergeCell ref="EP18:EU18"/>
    <mergeCell ref="GH17:GM17"/>
    <mergeCell ref="GN17:GR17"/>
    <mergeCell ref="EC17:EG17"/>
    <mergeCell ref="EH17:EM17"/>
    <mergeCell ref="EP17:EU17"/>
    <mergeCell ref="EV17:EZ17"/>
    <mergeCell ref="FA17:FF17"/>
    <mergeCell ref="FG17:FK17"/>
    <mergeCell ref="CU17:CZ17"/>
    <mergeCell ref="DA17:DE17"/>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GS17:GW17"/>
    <mergeCell ref="FL17:FQ17"/>
    <mergeCell ref="FR17:FV17"/>
    <mergeCell ref="FW17:GB17"/>
    <mergeCell ref="GC17:GG17"/>
    <mergeCell ref="EV15:EZ15"/>
    <mergeCell ref="FA15:FF15"/>
    <mergeCell ref="FG15:FK15"/>
    <mergeCell ref="DF17:DK17"/>
    <mergeCell ref="DL17:DQ17"/>
    <mergeCell ref="DR17:DV17"/>
    <mergeCell ref="DW17:EB17"/>
    <mergeCell ref="GC16:GG16"/>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4:GW14"/>
    <mergeCell ref="B15:K15"/>
    <mergeCell ref="L15:BV15"/>
    <mergeCell ref="BW15:CD15"/>
    <mergeCell ref="CE15:CI15"/>
    <mergeCell ref="CJ15:CO15"/>
    <mergeCell ref="CP15:CT15"/>
    <mergeCell ref="EV14:EZ14"/>
    <mergeCell ref="FA14:FF14"/>
    <mergeCell ref="FG14:FK14"/>
    <mergeCell ref="CU15:CZ15"/>
    <mergeCell ref="DA15:DE15"/>
    <mergeCell ref="DF15:DK15"/>
    <mergeCell ref="DL15:DQ15"/>
    <mergeCell ref="DR15:DV15"/>
    <mergeCell ref="B14:K14"/>
    <mergeCell ref="L14:BV14"/>
    <mergeCell ref="BW14:CD14"/>
    <mergeCell ref="CE14:CI14"/>
    <mergeCell ref="CJ14:CO14"/>
    <mergeCell ref="CP14:CT14"/>
    <mergeCell ref="CU14:CZ14"/>
    <mergeCell ref="DA14:DE14"/>
    <mergeCell ref="DF14:DK14"/>
    <mergeCell ref="EP15:EU15"/>
    <mergeCell ref="FL14:FQ14"/>
    <mergeCell ref="FR14:FV14"/>
    <mergeCell ref="FW14:GB14"/>
    <mergeCell ref="DL14:DQ14"/>
    <mergeCell ref="DR14:DV14"/>
    <mergeCell ref="DW14:EB14"/>
    <mergeCell ref="EC14:EG14"/>
    <mergeCell ref="EH14:EM14"/>
    <mergeCell ref="EP14:EU14"/>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FL10:FQ10"/>
    <mergeCell ref="FR10:FV10"/>
    <mergeCell ref="FW10:GB10"/>
    <mergeCell ref="DL10:DQ10"/>
    <mergeCell ref="DR10:DV10"/>
    <mergeCell ref="DW10:EB10"/>
    <mergeCell ref="EC10:EG10"/>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J2:AJ2"/>
    <mergeCell ref="CB2:CN2"/>
    <mergeCell ref="CO2:ET2"/>
    <mergeCell ref="BA4:BF4"/>
    <mergeCell ref="BG4:BK4"/>
    <mergeCell ref="BL4:BQ4"/>
    <mergeCell ref="BR4:BV4"/>
    <mergeCell ref="BW4:CB4"/>
    <mergeCell ref="CC4:CG4"/>
    <mergeCell ref="CH4:CM4"/>
  </mergeCells>
  <pageMargins left="0.70866141732283472" right="0.70866141732283472"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O1068"/>
  <sheetViews>
    <sheetView workbookViewId="0">
      <selection activeCell="A21" sqref="A21"/>
    </sheetView>
  </sheetViews>
  <sheetFormatPr defaultRowHeight="12.75" x14ac:dyDescent="0.2"/>
  <cols>
    <col min="1" max="1" width="6.42578125" style="14" customWidth="1"/>
    <col min="2" max="2" width="45.28515625" style="13" customWidth="1"/>
    <col min="3" max="3" width="0.140625" style="5" hidden="1" customWidth="1"/>
    <col min="4" max="4" width="16.42578125" style="15" customWidth="1"/>
    <col min="5" max="5" width="14" style="15" customWidth="1"/>
    <col min="6" max="6" width="17.42578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890</v>
      </c>
      <c r="B1" s="2" t="s">
        <v>891</v>
      </c>
      <c r="C1" s="74"/>
      <c r="D1" s="820" t="s">
        <v>892</v>
      </c>
      <c r="E1" s="821"/>
      <c r="F1" s="822"/>
      <c r="G1" s="3" t="s">
        <v>893</v>
      </c>
      <c r="H1" s="3" t="s">
        <v>894</v>
      </c>
      <c r="I1" s="4" t="s">
        <v>895</v>
      </c>
      <c r="J1" s="819"/>
      <c r="K1" s="819"/>
      <c r="L1" s="819"/>
      <c r="M1" s="819"/>
      <c r="N1" s="5"/>
      <c r="O1" s="5"/>
    </row>
    <row r="2" spans="1:15" x14ac:dyDescent="0.2">
      <c r="A2" s="80"/>
      <c r="B2" s="818" t="s">
        <v>933</v>
      </c>
      <c r="C2" s="818"/>
      <c r="D2" s="818"/>
      <c r="E2" s="6"/>
      <c r="F2" s="8">
        <f>'HL KNIHA VYPOC'!D4</f>
        <v>5000</v>
      </c>
      <c r="G2" s="8">
        <f>'HL KNIHA VYPOC'!E4</f>
        <v>0</v>
      </c>
      <c r="H2" s="8">
        <f>'HL KNIHA VYPOC'!F4</f>
        <v>0</v>
      </c>
      <c r="I2" s="8">
        <f>'HL KNIHA VYPOC'!G4</f>
        <v>5000</v>
      </c>
      <c r="J2" s="629"/>
      <c r="K2" s="629"/>
      <c r="L2" s="823" t="s">
        <v>3016</v>
      </c>
      <c r="M2" s="629"/>
      <c r="N2" s="5"/>
      <c r="O2" s="5"/>
    </row>
    <row r="3" spans="1:15" x14ac:dyDescent="0.2">
      <c r="A3" s="80"/>
      <c r="B3" s="818" t="s">
        <v>76</v>
      </c>
      <c r="C3" s="818"/>
      <c r="D3" s="818"/>
      <c r="E3" s="6"/>
      <c r="F3" s="9">
        <f>'HL KNIHA VYPOC'!D80</f>
        <v>0</v>
      </c>
      <c r="G3" s="9">
        <f>'HL KNIHA VYPOC'!E80</f>
        <v>0</v>
      </c>
      <c r="H3" s="9">
        <f>'HL KNIHA VYPOC'!F80</f>
        <v>0</v>
      </c>
      <c r="I3" s="9">
        <f>'HL KNIHA VYPOC'!G80</f>
        <v>0</v>
      </c>
      <c r="J3" s="629"/>
      <c r="K3" s="629"/>
      <c r="L3" s="823"/>
      <c r="M3" s="629"/>
      <c r="N3" s="5"/>
      <c r="O3" s="5"/>
    </row>
    <row r="4" spans="1:15" x14ac:dyDescent="0.2">
      <c r="A4" s="80"/>
      <c r="B4" s="818" t="s">
        <v>116</v>
      </c>
      <c r="C4" s="818"/>
      <c r="D4" s="818"/>
      <c r="E4" s="6"/>
      <c r="F4" s="8">
        <f>'HL KNIHA VYPOC'!D107</f>
        <v>5000</v>
      </c>
      <c r="G4" s="8">
        <f>'HL KNIHA VYPOC'!E107</f>
        <v>12000</v>
      </c>
      <c r="H4" s="8">
        <f>'HL KNIHA VYPOC'!F107</f>
        <v>14000</v>
      </c>
      <c r="I4" s="8">
        <f>'HL KNIHA VYPOC'!G107</f>
        <v>3000</v>
      </c>
      <c r="J4" s="629"/>
      <c r="K4" s="629"/>
      <c r="L4" s="823"/>
      <c r="M4" s="629"/>
      <c r="N4" s="5"/>
      <c r="O4" s="5"/>
    </row>
    <row r="5" spans="1:15" x14ac:dyDescent="0.2">
      <c r="A5" s="80"/>
      <c r="B5" s="818" t="s">
        <v>165</v>
      </c>
      <c r="C5" s="818"/>
      <c r="D5" s="818"/>
      <c r="E5" s="6"/>
      <c r="F5" s="9">
        <f>'HL KNIHA VYPOC'!D140</f>
        <v>-4000</v>
      </c>
      <c r="G5" s="9">
        <f>'HL KNIHA VYPOC'!E140</f>
        <v>1967001</v>
      </c>
      <c r="H5" s="9">
        <f>'HL KNIHA VYPOC'!F140</f>
        <v>0</v>
      </c>
      <c r="I5" s="9">
        <f>'HL KNIHA VYPOC'!G140</f>
        <v>1963001</v>
      </c>
      <c r="J5" s="629"/>
      <c r="K5" s="629"/>
      <c r="L5" s="823"/>
      <c r="M5" s="629"/>
      <c r="N5" s="5"/>
      <c r="O5" s="5"/>
    </row>
    <row r="6" spans="1:15" x14ac:dyDescent="0.2">
      <c r="A6" s="80"/>
      <c r="B6" s="818" t="s">
        <v>284</v>
      </c>
      <c r="C6" s="818"/>
      <c r="D6" s="818"/>
      <c r="E6" s="6"/>
      <c r="F6" s="8">
        <f>'HL KNIHA VYPOC'!D213</f>
        <v>-6000</v>
      </c>
      <c r="G6" s="8">
        <f>'HL KNIHA VYPOC'!E213</f>
        <v>0</v>
      </c>
      <c r="H6" s="8">
        <f>'HL KNIHA VYPOC'!F213</f>
        <v>0</v>
      </c>
      <c r="I6" s="8">
        <f>'HL KNIHA VYPOC'!G213</f>
        <v>-6000</v>
      </c>
      <c r="J6" s="629"/>
      <c r="K6" s="629"/>
      <c r="L6" s="823"/>
      <c r="M6" s="629"/>
      <c r="N6" s="5"/>
      <c r="O6" s="5"/>
    </row>
    <row r="7" spans="1:15" x14ac:dyDescent="0.2">
      <c r="A7" s="80"/>
      <c r="B7" s="818" t="s">
        <v>359</v>
      </c>
      <c r="C7" s="818"/>
      <c r="D7" s="818"/>
      <c r="E7" s="6"/>
      <c r="F7" s="9">
        <f>'HL KNIHA VYPOC'!D262</f>
        <v>0</v>
      </c>
      <c r="G7" s="9">
        <f>'HL KNIHA VYPOC'!E262</f>
        <v>35000</v>
      </c>
      <c r="H7" s="9">
        <f>'HL KNIHA VYPOC'!F262</f>
        <v>0</v>
      </c>
      <c r="I7" s="9">
        <f>'HL KNIHA VYPOC'!G262</f>
        <v>35000</v>
      </c>
      <c r="J7" s="629"/>
      <c r="K7" s="629"/>
      <c r="L7" s="823"/>
      <c r="M7" s="629"/>
      <c r="N7" s="5"/>
      <c r="O7" s="5"/>
    </row>
    <row r="8" spans="1:15" x14ac:dyDescent="0.2">
      <c r="A8" s="80"/>
      <c r="B8" s="818" t="s">
        <v>692</v>
      </c>
      <c r="C8" s="818"/>
      <c r="D8" s="818"/>
      <c r="E8" s="6"/>
      <c r="F8" s="8">
        <f>'HL KNIHA VYPOC'!D349</f>
        <v>0</v>
      </c>
      <c r="G8" s="8">
        <f>'HL KNIHA VYPOC'!E349</f>
        <v>0</v>
      </c>
      <c r="H8" s="8">
        <f>'HL KNIHA VYPOC'!F349</f>
        <v>2000001</v>
      </c>
      <c r="I8" s="8">
        <f>'HL KNIHA VYPOC'!G349</f>
        <v>-2000001</v>
      </c>
      <c r="J8" s="629"/>
      <c r="K8" s="629"/>
      <c r="L8" s="823"/>
      <c r="M8" s="629"/>
      <c r="N8" s="5"/>
      <c r="O8" s="5"/>
    </row>
    <row r="9" spans="1:15" x14ac:dyDescent="0.2">
      <c r="A9" s="80"/>
      <c r="B9" s="835" t="s">
        <v>904</v>
      </c>
      <c r="C9" s="835"/>
      <c r="D9" s="835"/>
      <c r="E9" s="6"/>
      <c r="F9" s="11">
        <f>SUM(F2:F8)</f>
        <v>0</v>
      </c>
      <c r="G9" s="11">
        <f>SUM(G2:G8)</f>
        <v>2014001</v>
      </c>
      <c r="H9" s="11">
        <f>SUM(H2:H8)</f>
        <v>2014001</v>
      </c>
      <c r="I9" s="11">
        <f>SUM(I2:I8)</f>
        <v>0</v>
      </c>
      <c r="J9" s="629"/>
      <c r="K9" s="629"/>
      <c r="L9" s="823"/>
      <c r="M9" s="629"/>
      <c r="N9" s="5"/>
      <c r="O9" s="5"/>
    </row>
    <row r="10" spans="1:15" ht="18" x14ac:dyDescent="0.25">
      <c r="A10" s="118"/>
      <c r="B10" s="824" t="s">
        <v>2732</v>
      </c>
      <c r="C10" s="825"/>
      <c r="D10" s="825"/>
      <c r="E10" s="778">
        <f>IF(E318=B10,D318,IF(E317=B10,D317,IF(E319=B10,D319)))</f>
        <v>4</v>
      </c>
      <c r="F10" s="119"/>
      <c r="G10" s="120"/>
      <c r="H10" s="120"/>
      <c r="I10" s="12">
        <f>SUM(I8*-1-I7)</f>
        <v>1965001</v>
      </c>
      <c r="J10" s="629"/>
      <c r="K10" s="629"/>
      <c r="L10" s="629"/>
      <c r="M10" s="629"/>
      <c r="N10" s="5"/>
      <c r="O10" s="5"/>
    </row>
    <row r="11" spans="1:15" s="7" customFormat="1" ht="93.75" customHeight="1" x14ac:dyDescent="0.2">
      <c r="A11" s="121"/>
      <c r="B11" s="828" t="s">
        <v>3006</v>
      </c>
      <c r="C11" s="829"/>
      <c r="D11" s="826" t="s">
        <v>892</v>
      </c>
      <c r="E11" s="827"/>
      <c r="F11" s="832"/>
      <c r="G11" s="826" t="s">
        <v>1481</v>
      </c>
      <c r="H11" s="827"/>
      <c r="I11" s="113" t="s">
        <v>1482</v>
      </c>
      <c r="J11" s="629"/>
      <c r="K11" s="629"/>
      <c r="L11" s="629"/>
      <c r="M11" s="629"/>
      <c r="N11" s="5"/>
      <c r="O11" s="5"/>
    </row>
    <row r="12" spans="1:15" x14ac:dyDescent="0.2">
      <c r="A12" s="1" t="s">
        <v>896</v>
      </c>
      <c r="B12" s="833"/>
      <c r="C12" s="834"/>
      <c r="D12" s="122" t="s">
        <v>893</v>
      </c>
      <c r="E12" s="123" t="s">
        <v>894</v>
      </c>
      <c r="F12" s="124" t="s">
        <v>897</v>
      </c>
      <c r="G12" s="113" t="s">
        <v>893</v>
      </c>
      <c r="H12" s="113" t="s">
        <v>894</v>
      </c>
      <c r="I12" s="113" t="s">
        <v>897</v>
      </c>
      <c r="J12" s="7"/>
      <c r="K12" s="6"/>
      <c r="L12" s="6"/>
      <c r="M12" s="6"/>
      <c r="N12" s="6"/>
      <c r="O12" s="6"/>
    </row>
    <row r="13" spans="1:15" s="79" customFormat="1" ht="12" customHeight="1" x14ac:dyDescent="0.2">
      <c r="A13" s="380" t="s">
        <v>826</v>
      </c>
      <c r="B13" s="662" t="str">
        <f>IFERROR(IF(VLOOKUP($A13,Osnova!$A:$E,1)=$A13,VLOOKUP($A13,Osnova!$A:$E,$E$10)),"")</f>
        <v>Bauten</v>
      </c>
      <c r="C13" s="662" t="str">
        <f>IF(VLOOKUP($A13,Osnova!$A:$C,1)=$A13,VLOOKUP($A13,Osnova!$A:$D,4),0)</f>
        <v>Bauten</v>
      </c>
      <c r="D13" s="390">
        <v>50000</v>
      </c>
      <c r="E13" s="381"/>
      <c r="F13" s="663">
        <f t="shared" ref="F13:F78" si="0">SUM(D13-E13)</f>
        <v>50000</v>
      </c>
      <c r="G13" s="390"/>
      <c r="H13" s="390"/>
      <c r="I13" s="663">
        <f t="shared" ref="I13:I79" si="1">SUM(F13+G13-H13)</f>
        <v>50000</v>
      </c>
      <c r="J13" s="126"/>
    </row>
    <row r="14" spans="1:15" s="79" customFormat="1" ht="11.25" x14ac:dyDescent="0.2">
      <c r="A14" s="380" t="s">
        <v>857</v>
      </c>
      <c r="B14" s="662" t="str">
        <f>IFERROR(IF(VLOOKUP($A14,Osnova!$A:$E,1)=$A14,VLOOKUP($A14,Osnova!$A:$E,$E$10)),"")</f>
        <v>Berichtigungen zu Bauten</v>
      </c>
      <c r="C14" s="662" t="str">
        <f>IF(VLOOKUP($A14,Osnova!$A:$C,1)=$A14,VLOOKUP($A14,Osnova!$A:$D,4),0)</f>
        <v>Berichtigungen zu Bauten</v>
      </c>
      <c r="D14" s="390"/>
      <c r="E14" s="381">
        <v>45000</v>
      </c>
      <c r="F14" s="663">
        <f t="shared" si="0"/>
        <v>-45000</v>
      </c>
      <c r="G14" s="390"/>
      <c r="H14" s="390"/>
      <c r="I14" s="663">
        <f t="shared" si="1"/>
        <v>-45000</v>
      </c>
      <c r="J14" s="78"/>
    </row>
    <row r="15" spans="1:15" s="79" customFormat="1" ht="11.25" x14ac:dyDescent="0.2">
      <c r="A15" s="380" t="s">
        <v>412</v>
      </c>
      <c r="B15" s="662" t="str">
        <f>IFERROR(IF(VLOOKUP($A15,Osnova!$A:$E,1)=$A15,VLOOKUP($A15,Osnova!$A:$E,$E$10)),"")</f>
        <v>Bankkonten</v>
      </c>
      <c r="C15" s="662" t="str">
        <f>IF(VLOOKUP($A15,Osnova!$A:$C,1)=$A15,VLOOKUP($A15,Osnova!$A:$D,4),0)</f>
        <v>Bankkonten</v>
      </c>
      <c r="D15" s="390">
        <v>15000</v>
      </c>
      <c r="E15" s="381"/>
      <c r="F15" s="663">
        <f t="shared" si="0"/>
        <v>15000</v>
      </c>
      <c r="G15" s="390">
        <v>12000</v>
      </c>
      <c r="H15" s="390">
        <v>14000</v>
      </c>
      <c r="I15" s="663">
        <f t="shared" si="1"/>
        <v>13000</v>
      </c>
      <c r="J15" s="126"/>
    </row>
    <row r="16" spans="1:15" s="79" customFormat="1" ht="11.25" x14ac:dyDescent="0.2">
      <c r="A16" s="380" t="s">
        <v>1124</v>
      </c>
      <c r="B16" s="662" t="str">
        <f>IFERROR(IF(VLOOKUP($A16,Osnova!$A:$E,1)=$A16,VLOOKUP($A16,Osnova!$A:$E,$E$10)),"")</f>
        <v>Sonstige kurzfristige Finanzaushilfen</v>
      </c>
      <c r="C16" s="662" t="str">
        <f>IF(VLOOKUP($A16,Osnova!$A:$C,1)=$A16,VLOOKUP($A16,Osnova!$A:$D,4),0)</f>
        <v>Sonstige kurzfristige Finanzaushilfen</v>
      </c>
      <c r="D16" s="390"/>
      <c r="E16" s="381">
        <v>10000</v>
      </c>
      <c r="F16" s="663">
        <f t="shared" si="0"/>
        <v>-10000</v>
      </c>
      <c r="G16" s="390"/>
      <c r="H16" s="390"/>
      <c r="I16" s="663">
        <f t="shared" si="1"/>
        <v>-10000</v>
      </c>
      <c r="J16" s="127"/>
    </row>
    <row r="17" spans="1:15" s="79" customFormat="1" ht="11.25" x14ac:dyDescent="0.2">
      <c r="A17" s="380" t="s">
        <v>415</v>
      </c>
      <c r="B17" s="662" t="str">
        <f>IFERROR(IF(VLOOKUP($A17,Osnova!$A:$E,1)=$A17,VLOOKUP($A17,Osnova!$A:$E,$E$10)),"")</f>
        <v>Abnehmer</v>
      </c>
      <c r="C17" s="662" t="str">
        <f>IF(VLOOKUP($A17,Osnova!$A:$C,1)=$A17,VLOOKUP($A17,Osnova!$A:$D,4),0)</f>
        <v>Abnehmer</v>
      </c>
      <c r="D17" s="390">
        <v>4000</v>
      </c>
      <c r="E17" s="381"/>
      <c r="F17" s="663">
        <f t="shared" si="0"/>
        <v>4000</v>
      </c>
      <c r="G17" s="390">
        <v>1967001</v>
      </c>
      <c r="H17" s="390"/>
      <c r="I17" s="663">
        <f t="shared" si="1"/>
        <v>1971001</v>
      </c>
      <c r="J17" s="126"/>
    </row>
    <row r="18" spans="1:15" s="79" customFormat="1" ht="11.25" x14ac:dyDescent="0.2">
      <c r="A18" s="380" t="s">
        <v>421</v>
      </c>
      <c r="B18" s="662" t="str">
        <f>IFERROR(IF(VLOOKUP($A18,Osnova!$A:$E,1)=$A18,VLOOKUP($A18,Osnova!$A:$E,$E$10)),"")</f>
        <v>Lieferanten</v>
      </c>
      <c r="C18" s="662"/>
      <c r="D18" s="390"/>
      <c r="E18" s="381">
        <v>8000</v>
      </c>
      <c r="F18" s="663">
        <f t="shared" si="0"/>
        <v>-8000</v>
      </c>
      <c r="G18" s="390"/>
      <c r="H18" s="390"/>
      <c r="I18" s="663">
        <f t="shared" si="1"/>
        <v>-8000</v>
      </c>
      <c r="J18" s="126"/>
    </row>
    <row r="19" spans="1:15" s="79" customFormat="1" ht="11.25" x14ac:dyDescent="0.2">
      <c r="A19" s="380"/>
      <c r="B19" s="662" t="str">
        <f>IFERROR(IF(VLOOKUP($A19,Osnova!$A:$E,1)=$A19,VLOOKUP($A19,Osnova!$A:$E,$E$10)),"")</f>
        <v/>
      </c>
      <c r="C19" s="662"/>
      <c r="D19" s="390"/>
      <c r="E19" s="381"/>
      <c r="F19" s="663">
        <f t="shared" si="0"/>
        <v>0</v>
      </c>
      <c r="G19" s="390"/>
      <c r="H19" s="390"/>
      <c r="I19" s="663">
        <f t="shared" si="1"/>
        <v>0</v>
      </c>
      <c r="J19" s="126"/>
    </row>
    <row r="20" spans="1:15" s="79" customFormat="1" ht="11.25" x14ac:dyDescent="0.2">
      <c r="A20" s="380" t="s">
        <v>1229</v>
      </c>
      <c r="B20" s="662" t="str">
        <f>IFERROR(IF(VLOOKUP($A20,Osnova!$A:$E,1)=$A20,VLOOKUP($A20,Osnova!$A:$E,$E$10)),"")</f>
        <v>Grundkapital</v>
      </c>
      <c r="C20" s="662" t="str">
        <f>IF(VLOOKUP($A20,Osnova!$A:$C,1)=$A20,VLOOKUP($A20,Osnova!$A:$D,4),0)</f>
        <v>Grundkapital</v>
      </c>
      <c r="D20" s="390"/>
      <c r="E20" s="381">
        <v>6000</v>
      </c>
      <c r="F20" s="663">
        <f t="shared" si="0"/>
        <v>-6000</v>
      </c>
      <c r="G20" s="390"/>
      <c r="H20" s="390"/>
      <c r="I20" s="663">
        <f t="shared" si="1"/>
        <v>-6000</v>
      </c>
      <c r="J20" s="125"/>
    </row>
    <row r="21" spans="1:15" s="79" customFormat="1" ht="11.25" x14ac:dyDescent="0.2">
      <c r="A21" s="380"/>
      <c r="B21" s="662" t="str">
        <f>IFERROR(IF(VLOOKUP($A21,Osnova!$A:$E,1)=$A21,VLOOKUP($A21,Osnova!$A:$E,$E$10)),"")</f>
        <v/>
      </c>
      <c r="C21" s="662" t="e">
        <f>IF(VLOOKUP($A21,Osnova!$A:$C,1)=$A21,VLOOKUP($A21,Osnova!$A:$D,4),0)</f>
        <v>#N/A</v>
      </c>
      <c r="D21" s="390"/>
      <c r="E21" s="381"/>
      <c r="F21" s="663">
        <f t="shared" si="0"/>
        <v>0</v>
      </c>
      <c r="G21" s="390"/>
      <c r="H21" s="390"/>
      <c r="I21" s="663">
        <f t="shared" si="1"/>
        <v>0</v>
      </c>
    </row>
    <row r="22" spans="1:15" s="79" customFormat="1" ht="11.25" x14ac:dyDescent="0.2">
      <c r="A22" s="380" t="s">
        <v>1307</v>
      </c>
      <c r="B22" s="662" t="str">
        <f>IFERROR(IF(VLOOKUP($A22,Osnova!$A:$E,1)=$A22,VLOOKUP($A22,Osnova!$A:$E,$E$10)),"")</f>
        <v>Sonstige Dienstleistungen</v>
      </c>
      <c r="C22" s="662" t="str">
        <f>IF(VLOOKUP($A22,Osnova!$A:$C,1)=$A22,VLOOKUP($A22,Osnova!$A:$D,4),0)</f>
        <v>Sonstige Dienstleistungen</v>
      </c>
      <c r="D22" s="391"/>
      <c r="E22" s="381"/>
      <c r="F22" s="663">
        <f t="shared" si="0"/>
        <v>0</v>
      </c>
      <c r="G22" s="391">
        <v>35000</v>
      </c>
      <c r="H22" s="391"/>
      <c r="I22" s="663">
        <f t="shared" si="1"/>
        <v>35000</v>
      </c>
      <c r="K22" s="128"/>
      <c r="L22" s="128"/>
      <c r="M22" s="128"/>
      <c r="N22" s="128"/>
      <c r="O22" s="128"/>
    </row>
    <row r="23" spans="1:15" s="79" customFormat="1" ht="11.25" x14ac:dyDescent="0.2">
      <c r="A23" s="380" t="s">
        <v>1401</v>
      </c>
      <c r="B23" s="662" t="str">
        <f>IFERROR(IF(VLOOKUP($A23,Osnova!$A:$E,1)=$A23,VLOOKUP($A23,Osnova!$A:$E,$E$10)),"")</f>
        <v>Erlöse aus Verkauf von Diensteistungen</v>
      </c>
      <c r="C23" s="662" t="str">
        <f>IF(VLOOKUP($A23,Osnova!$A:$C,1)=$A23,VLOOKUP($A23,Osnova!$A:$D,4),0)</f>
        <v>Erlöse aus Verkauf von Diensteistungen</v>
      </c>
      <c r="D23" s="391"/>
      <c r="E23" s="381"/>
      <c r="F23" s="663">
        <f t="shared" si="0"/>
        <v>0</v>
      </c>
      <c r="G23" s="391"/>
      <c r="H23" s="391">
        <v>2000001</v>
      </c>
      <c r="I23" s="663">
        <f t="shared" si="1"/>
        <v>-2000001</v>
      </c>
      <c r="K23" s="128"/>
      <c r="L23" s="128"/>
      <c r="M23" s="128"/>
      <c r="N23" s="128"/>
      <c r="O23" s="128"/>
    </row>
    <row r="24" spans="1:15" s="79" customFormat="1" ht="11.25" x14ac:dyDescent="0.2">
      <c r="A24" s="380"/>
      <c r="B24" s="662" t="str">
        <f>IFERROR(IF(VLOOKUP($A24,Osnova!$A:$E,1)=$A24,VLOOKUP($A24,Osnova!$A:$E,$E$10)),"")</f>
        <v/>
      </c>
      <c r="C24" s="662" t="e">
        <f>IF(VLOOKUP($A24,Osnova!$A:$C,1)=$A24,VLOOKUP($A24,Osnova!$A:$D,4),0)</f>
        <v>#N/A</v>
      </c>
      <c r="D24" s="391"/>
      <c r="E24" s="381"/>
      <c r="F24" s="663">
        <f t="shared" si="0"/>
        <v>0</v>
      </c>
      <c r="G24" s="391"/>
      <c r="H24" s="391"/>
      <c r="I24" s="663">
        <f t="shared" si="1"/>
        <v>0</v>
      </c>
      <c r="K24" s="128"/>
      <c r="L24" s="128"/>
      <c r="M24" s="128"/>
      <c r="N24" s="128"/>
      <c r="O24" s="128"/>
    </row>
    <row r="25" spans="1:15" s="79" customFormat="1" ht="11.25" x14ac:dyDescent="0.2">
      <c r="A25" s="380"/>
      <c r="B25" s="662" t="str">
        <f>IFERROR(IF(VLOOKUP($A25,Osnova!$A:$E,1)=$A25,VLOOKUP($A25,Osnova!$A:$E,$E$10)),"")</f>
        <v/>
      </c>
      <c r="C25" s="662" t="e">
        <f>IF(VLOOKUP($A25,Osnova!$A:$C,1)=$A25,VLOOKUP($A25,Osnova!$A:$D,4),0)</f>
        <v>#N/A</v>
      </c>
      <c r="D25" s="391"/>
      <c r="E25" s="381"/>
      <c r="F25" s="663">
        <f t="shared" si="0"/>
        <v>0</v>
      </c>
      <c r="G25" s="391"/>
      <c r="H25" s="391"/>
      <c r="I25" s="663">
        <f t="shared" si="1"/>
        <v>0</v>
      </c>
      <c r="K25" s="128"/>
      <c r="L25" s="128"/>
      <c r="M25" s="128"/>
      <c r="N25" s="128"/>
      <c r="O25" s="128"/>
    </row>
    <row r="26" spans="1:15" s="79" customFormat="1" ht="12.75" customHeight="1" x14ac:dyDescent="0.2">
      <c r="A26" s="836" t="s">
        <v>3542</v>
      </c>
      <c r="B26" s="837"/>
      <c r="C26" s="837"/>
      <c r="D26" s="837"/>
      <c r="E26" s="837"/>
      <c r="F26" s="837"/>
      <c r="G26" s="837"/>
      <c r="H26" s="837"/>
      <c r="I26" s="838"/>
      <c r="K26" s="384"/>
      <c r="L26" s="384"/>
      <c r="M26" s="128"/>
      <c r="N26" s="128"/>
      <c r="O26" s="128"/>
    </row>
    <row r="27" spans="1:15" s="79" customFormat="1" ht="11.25" x14ac:dyDescent="0.2">
      <c r="A27" s="658"/>
      <c r="B27" s="639" t="str">
        <f>IFERROR(IF(VLOOKUP($A27,Osnova!$A:$C,1)=$A27,VLOOKUP($A27,Osnova!$A:$C,3)),"")</f>
        <v/>
      </c>
      <c r="C27" s="639" t="e">
        <f>IF(VLOOKUP($A27,Osnova!$A:$C,1)=$A27,VLOOKUP($A27,Osnova!$A:$D,4),0)</f>
        <v>#N/A</v>
      </c>
      <c r="D27" s="659"/>
      <c r="E27" s="649"/>
      <c r="F27" s="640">
        <f t="shared" si="0"/>
        <v>0</v>
      </c>
      <c r="G27" s="659"/>
      <c r="H27" s="659"/>
      <c r="I27" s="640">
        <f t="shared" si="1"/>
        <v>0</v>
      </c>
      <c r="K27" s="128"/>
      <c r="L27" s="128"/>
      <c r="M27" s="128"/>
      <c r="N27" s="128"/>
      <c r="O27" s="128"/>
    </row>
    <row r="28" spans="1:15" s="79" customFormat="1" ht="11.25" x14ac:dyDescent="0.2">
      <c r="A28" s="658"/>
      <c r="B28" s="639" t="str">
        <f>IFERROR(IF(VLOOKUP($A28,Osnova!$A:$C,1)=$A28,VLOOKUP($A28,Osnova!$A:$C,3)),"")</f>
        <v/>
      </c>
      <c r="C28" s="639" t="e">
        <f>IF(VLOOKUP($A28,Osnova!$A:$C,1)=$A28,VLOOKUP($A28,Osnova!$A:$D,4),0)</f>
        <v>#N/A</v>
      </c>
      <c r="D28" s="659"/>
      <c r="E28" s="649"/>
      <c r="F28" s="640">
        <f t="shared" si="0"/>
        <v>0</v>
      </c>
      <c r="G28" s="659"/>
      <c r="H28" s="659"/>
      <c r="I28" s="640">
        <f t="shared" si="1"/>
        <v>0</v>
      </c>
      <c r="K28" s="128"/>
      <c r="L28" s="128"/>
      <c r="M28" s="128"/>
      <c r="N28" s="128"/>
      <c r="O28" s="128"/>
    </row>
    <row r="29" spans="1:15" s="79" customFormat="1" ht="11.25" x14ac:dyDescent="0.2">
      <c r="A29" s="658"/>
      <c r="B29" s="639" t="str">
        <f>IFERROR(IF(VLOOKUP($A29,Osnova!$A:$C,1)=$A29,VLOOKUP($A29,Osnova!$A:$C,3)),"")</f>
        <v/>
      </c>
      <c r="C29" s="639" t="e">
        <f>IF(VLOOKUP($A29,Osnova!$A:$C,1)=$A29,VLOOKUP($A29,Osnova!$A:$D,4),0)</f>
        <v>#N/A</v>
      </c>
      <c r="D29" s="659"/>
      <c r="E29" s="649"/>
      <c r="F29" s="640">
        <f t="shared" si="0"/>
        <v>0</v>
      </c>
      <c r="G29" s="659"/>
      <c r="H29" s="659"/>
      <c r="I29" s="640">
        <f t="shared" si="1"/>
        <v>0</v>
      </c>
      <c r="K29" s="128"/>
      <c r="L29" s="128"/>
      <c r="M29" s="128"/>
      <c r="N29" s="128"/>
      <c r="O29" s="128"/>
    </row>
    <row r="30" spans="1:15" s="79" customFormat="1" ht="11.25" x14ac:dyDescent="0.2">
      <c r="A30" s="658"/>
      <c r="B30" s="639" t="str">
        <f>IFERROR(IF(VLOOKUP($A30,Osnova!$A:$C,1)=$A30,VLOOKUP($A30,Osnova!$A:$C,3)),"")</f>
        <v/>
      </c>
      <c r="C30" s="639" t="e">
        <f>IF(VLOOKUP($A30,Osnova!$A:$C,1)=$A30,VLOOKUP($A30,Osnova!$A:$D,4),0)</f>
        <v>#N/A</v>
      </c>
      <c r="D30" s="659"/>
      <c r="E30" s="649"/>
      <c r="F30" s="640">
        <f t="shared" si="0"/>
        <v>0</v>
      </c>
      <c r="G30" s="659"/>
      <c r="H30" s="659"/>
      <c r="I30" s="640">
        <f t="shared" si="1"/>
        <v>0</v>
      </c>
      <c r="K30" s="128"/>
      <c r="L30" s="128"/>
      <c r="M30" s="128"/>
      <c r="N30" s="128"/>
      <c r="O30" s="128"/>
    </row>
    <row r="31" spans="1:15" s="79" customFormat="1" ht="11.25" x14ac:dyDescent="0.2">
      <c r="A31" s="658"/>
      <c r="B31" s="639" t="str">
        <f>IFERROR(IF(VLOOKUP($A31,Osnova!$A:$C,1)=$A31,VLOOKUP($A31,Osnova!$A:$C,3)),"")</f>
        <v/>
      </c>
      <c r="C31" s="639" t="e">
        <f>IF(VLOOKUP($A31,Osnova!$A:$C,1)=$A31,VLOOKUP($A31,Osnova!$A:$D,4),0)</f>
        <v>#N/A</v>
      </c>
      <c r="D31" s="659"/>
      <c r="E31" s="649"/>
      <c r="F31" s="640">
        <f t="shared" si="0"/>
        <v>0</v>
      </c>
      <c r="G31" s="659"/>
      <c r="H31" s="659"/>
      <c r="I31" s="640">
        <f t="shared" si="1"/>
        <v>0</v>
      </c>
      <c r="K31" s="128"/>
      <c r="L31" s="128"/>
      <c r="M31" s="128"/>
      <c r="N31" s="128"/>
      <c r="O31" s="128"/>
    </row>
    <row r="32" spans="1:15" s="79" customFormat="1" ht="11.25" x14ac:dyDescent="0.2">
      <c r="A32" s="658"/>
      <c r="B32" s="639" t="str">
        <f>IFERROR(IF(VLOOKUP($A32,Osnova!$A:$C,1)=$A32,VLOOKUP($A32,Osnova!$A:$C,3)),"")</f>
        <v/>
      </c>
      <c r="C32" s="639" t="e">
        <f>IF(VLOOKUP($A32,Osnova!$A:$C,1)=$A32,VLOOKUP($A32,Osnova!$A:$D,4),0)</f>
        <v>#N/A</v>
      </c>
      <c r="D32" s="659"/>
      <c r="E32" s="649"/>
      <c r="F32" s="640">
        <f t="shared" si="0"/>
        <v>0</v>
      </c>
      <c r="G32" s="659"/>
      <c r="H32" s="659"/>
      <c r="I32" s="640">
        <f t="shared" si="1"/>
        <v>0</v>
      </c>
      <c r="K32" s="128"/>
      <c r="L32" s="128"/>
      <c r="M32" s="128"/>
      <c r="N32" s="128"/>
      <c r="O32" s="128"/>
    </row>
    <row r="33" spans="1:15" s="79" customFormat="1" ht="11.25" x14ac:dyDescent="0.2">
      <c r="A33" s="658"/>
      <c r="B33" s="639" t="str">
        <f>IFERROR(IF(VLOOKUP($A33,Osnova!$A:$C,1)=$A33,VLOOKUP($A33,Osnova!$A:$C,3)),"")</f>
        <v/>
      </c>
      <c r="C33" s="639" t="e">
        <f>IF(VLOOKUP($A33,Osnova!$A:$C,1)=$A33,VLOOKUP($A33,Osnova!$A:$D,4),0)</f>
        <v>#N/A</v>
      </c>
      <c r="D33" s="659"/>
      <c r="E33" s="649"/>
      <c r="F33" s="640">
        <f t="shared" si="0"/>
        <v>0</v>
      </c>
      <c r="G33" s="659"/>
      <c r="H33" s="659"/>
      <c r="I33" s="640">
        <f t="shared" si="1"/>
        <v>0</v>
      </c>
      <c r="K33" s="128"/>
      <c r="L33" s="128"/>
      <c r="M33" s="128"/>
      <c r="N33" s="128"/>
      <c r="O33" s="128"/>
    </row>
    <row r="34" spans="1:15" s="79" customFormat="1" ht="11.25" x14ac:dyDescent="0.2">
      <c r="A34" s="658"/>
      <c r="B34" s="639" t="str">
        <f>IFERROR(IF(VLOOKUP($A34,Osnova!$A:$C,1)=$A34,VLOOKUP($A34,Osnova!$A:$C,3)),"")</f>
        <v/>
      </c>
      <c r="C34" s="639" t="e">
        <f>IF(VLOOKUP($A34,Osnova!$A:$C,1)=$A34,VLOOKUP($A34,Osnova!$A:$D,4),0)</f>
        <v>#N/A</v>
      </c>
      <c r="D34" s="659"/>
      <c r="E34" s="649"/>
      <c r="F34" s="640">
        <f t="shared" si="0"/>
        <v>0</v>
      </c>
      <c r="G34" s="659"/>
      <c r="H34" s="659"/>
      <c r="I34" s="640">
        <f t="shared" si="1"/>
        <v>0</v>
      </c>
      <c r="K34" s="128"/>
      <c r="L34" s="128"/>
      <c r="M34" s="128"/>
      <c r="N34" s="128"/>
      <c r="O34" s="128"/>
    </row>
    <row r="35" spans="1:15" s="79" customFormat="1" ht="11.25" x14ac:dyDescent="0.2">
      <c r="A35" s="658"/>
      <c r="B35" s="639" t="str">
        <f>IFERROR(IF(VLOOKUP($A35,Osnova!$A:$C,1)=$A35,VLOOKUP($A35,Osnova!$A:$C,3)),"")</f>
        <v/>
      </c>
      <c r="C35" s="639" t="e">
        <f>IF(VLOOKUP($A35,Osnova!$A:$C,1)=$A35,VLOOKUP($A35,Osnova!$A:$D,4),0)</f>
        <v>#N/A</v>
      </c>
      <c r="D35" s="659"/>
      <c r="E35" s="649"/>
      <c r="F35" s="640">
        <f t="shared" si="0"/>
        <v>0</v>
      </c>
      <c r="G35" s="659"/>
      <c r="H35" s="659"/>
      <c r="I35" s="640">
        <f t="shared" si="1"/>
        <v>0</v>
      </c>
      <c r="K35" s="128"/>
      <c r="L35" s="128"/>
      <c r="M35" s="128"/>
      <c r="N35" s="128"/>
      <c r="O35" s="128"/>
    </row>
    <row r="36" spans="1:15" s="79" customFormat="1" ht="11.25" x14ac:dyDescent="0.2">
      <c r="A36" s="658"/>
      <c r="B36" s="639" t="str">
        <f>IFERROR(IF(VLOOKUP($A36,Osnova!$A:$C,1)=$A36,VLOOKUP($A36,Osnova!$A:$C,3)),"")</f>
        <v/>
      </c>
      <c r="C36" s="639" t="e">
        <f>IF(VLOOKUP($A36,Osnova!$A:$C,1)=$A36,VLOOKUP($A36,Osnova!$A:$D,4),0)</f>
        <v>#N/A</v>
      </c>
      <c r="D36" s="659"/>
      <c r="E36" s="649"/>
      <c r="F36" s="640">
        <f t="shared" si="0"/>
        <v>0</v>
      </c>
      <c r="G36" s="659"/>
      <c r="H36" s="659"/>
      <c r="I36" s="640">
        <f t="shared" si="1"/>
        <v>0</v>
      </c>
      <c r="K36" s="128"/>
      <c r="L36" s="128"/>
      <c r="M36" s="128"/>
      <c r="N36" s="128"/>
      <c r="O36" s="128"/>
    </row>
    <row r="37" spans="1:15" s="79" customFormat="1" ht="11.25" x14ac:dyDescent="0.2">
      <c r="A37" s="658"/>
      <c r="B37" s="639" t="str">
        <f>IFERROR(IF(VLOOKUP($A37,Osnova!$A:$C,1)=$A37,VLOOKUP($A37,Osnova!$A:$C,3)),"")</f>
        <v/>
      </c>
      <c r="C37" s="639" t="e">
        <f>IF(VLOOKUP($A37,Osnova!$A:$C,1)=$A37,VLOOKUP($A37,Osnova!$A:$D,4),0)</f>
        <v>#N/A</v>
      </c>
      <c r="D37" s="659"/>
      <c r="E37" s="649"/>
      <c r="F37" s="640">
        <f t="shared" si="0"/>
        <v>0</v>
      </c>
      <c r="G37" s="659"/>
      <c r="H37" s="659"/>
      <c r="I37" s="640">
        <f t="shared" si="1"/>
        <v>0</v>
      </c>
      <c r="K37" s="128"/>
      <c r="L37" s="128"/>
      <c r="M37" s="128"/>
      <c r="N37" s="128"/>
      <c r="O37" s="128"/>
    </row>
    <row r="38" spans="1:15" s="79" customFormat="1" ht="11.25" x14ac:dyDescent="0.2">
      <c r="A38" s="658"/>
      <c r="B38" s="639" t="str">
        <f>IFERROR(IF(VLOOKUP($A38,Osnova!$A:$C,1)=$A38,VLOOKUP($A38,Osnova!$A:$C,3)),"")</f>
        <v/>
      </c>
      <c r="C38" s="639" t="e">
        <f>IF(VLOOKUP($A38,Osnova!$A:$C,1)=$A38,VLOOKUP($A38,Osnova!$A:$D,4),0)</f>
        <v>#N/A</v>
      </c>
      <c r="D38" s="659"/>
      <c r="E38" s="649"/>
      <c r="F38" s="640">
        <f t="shared" si="0"/>
        <v>0</v>
      </c>
      <c r="G38" s="659"/>
      <c r="H38" s="659"/>
      <c r="I38" s="640">
        <f t="shared" si="1"/>
        <v>0</v>
      </c>
      <c r="K38" s="128"/>
      <c r="L38" s="128"/>
      <c r="M38" s="128"/>
      <c r="N38" s="128"/>
      <c r="O38" s="128"/>
    </row>
    <row r="39" spans="1:15" s="79" customFormat="1" ht="11.25" x14ac:dyDescent="0.2">
      <c r="A39" s="658"/>
      <c r="B39" s="639" t="str">
        <f>IFERROR(IF(VLOOKUP($A39,Osnova!$A:$C,1)=$A39,VLOOKUP($A39,Osnova!$A:$C,3)),"")</f>
        <v/>
      </c>
      <c r="C39" s="639" t="e">
        <f>IF(VLOOKUP($A39,Osnova!$A:$C,1)=$A39,VLOOKUP($A39,Osnova!$A:$D,4),0)</f>
        <v>#N/A</v>
      </c>
      <c r="D39" s="659"/>
      <c r="E39" s="649"/>
      <c r="F39" s="640">
        <f t="shared" si="0"/>
        <v>0</v>
      </c>
      <c r="G39" s="659"/>
      <c r="H39" s="659"/>
      <c r="I39" s="640">
        <f t="shared" si="1"/>
        <v>0</v>
      </c>
      <c r="K39" s="128"/>
      <c r="L39" s="128"/>
      <c r="M39" s="128"/>
      <c r="N39" s="128"/>
      <c r="O39" s="128"/>
    </row>
    <row r="40" spans="1:15" s="79" customFormat="1" ht="11.25" x14ac:dyDescent="0.2">
      <c r="A40" s="658"/>
      <c r="B40" s="639" t="str">
        <f>IFERROR(IF(VLOOKUP($A40,Osnova!$A:$C,1)=$A40,VLOOKUP($A40,Osnova!$A:$C,3)),"")</f>
        <v/>
      </c>
      <c r="C40" s="639" t="e">
        <f>IF(VLOOKUP($A40,Osnova!$A:$C,1)=$A40,VLOOKUP($A40,Osnova!$A:$D,4),0)</f>
        <v>#N/A</v>
      </c>
      <c r="D40" s="659"/>
      <c r="E40" s="649"/>
      <c r="F40" s="640">
        <f t="shared" si="0"/>
        <v>0</v>
      </c>
      <c r="G40" s="659"/>
      <c r="H40" s="659"/>
      <c r="I40" s="640">
        <f t="shared" si="1"/>
        <v>0</v>
      </c>
      <c r="K40" s="128"/>
      <c r="L40" s="128"/>
      <c r="M40" s="128"/>
      <c r="N40" s="128"/>
      <c r="O40" s="128"/>
    </row>
    <row r="41" spans="1:15" s="79" customFormat="1" ht="11.25" x14ac:dyDescent="0.2">
      <c r="A41" s="658"/>
      <c r="B41" s="639" t="str">
        <f>IFERROR(IF(VLOOKUP($A41,Osnova!$A:$C,1)=$A41,VLOOKUP($A41,Osnova!$A:$C,3)),"")</f>
        <v/>
      </c>
      <c r="C41" s="639" t="e">
        <f>IF(VLOOKUP($A41,Osnova!$A:$C,1)=$A41,VLOOKUP($A41,Osnova!$A:$D,4),0)</f>
        <v>#N/A</v>
      </c>
      <c r="D41" s="659"/>
      <c r="E41" s="649"/>
      <c r="F41" s="640">
        <f t="shared" si="0"/>
        <v>0</v>
      </c>
      <c r="G41" s="659"/>
      <c r="H41" s="659"/>
      <c r="I41" s="640">
        <f t="shared" si="1"/>
        <v>0</v>
      </c>
      <c r="K41" s="128"/>
      <c r="L41" s="128"/>
      <c r="M41" s="128"/>
      <c r="N41" s="128"/>
      <c r="O41" s="128"/>
    </row>
    <row r="42" spans="1:15" s="79" customFormat="1" ht="11.25" x14ac:dyDescent="0.2">
      <c r="A42" s="658"/>
      <c r="B42" s="639" t="str">
        <f>IFERROR(IF(VLOOKUP($A42,Osnova!$A:$C,1)=$A42,VLOOKUP($A42,Osnova!$A:$C,3)),"")</f>
        <v/>
      </c>
      <c r="C42" s="639" t="e">
        <f>IF(VLOOKUP($A42,Osnova!$A:$C,1)=$A42,VLOOKUP($A42,Osnova!$A:$D,4),0)</f>
        <v>#N/A</v>
      </c>
      <c r="D42" s="659"/>
      <c r="E42" s="649"/>
      <c r="F42" s="640">
        <f t="shared" si="0"/>
        <v>0</v>
      </c>
      <c r="G42" s="659"/>
      <c r="H42" s="659"/>
      <c r="I42" s="640">
        <f t="shared" si="1"/>
        <v>0</v>
      </c>
      <c r="K42" s="128"/>
      <c r="L42" s="128"/>
      <c r="M42" s="128"/>
      <c r="N42" s="128"/>
      <c r="O42" s="128"/>
    </row>
    <row r="43" spans="1:15" s="79" customFormat="1" ht="11.25" x14ac:dyDescent="0.2">
      <c r="A43" s="658"/>
      <c r="B43" s="639" t="str">
        <f>IFERROR(IF(VLOOKUP($A43,Osnova!$A:$C,1)=$A43,VLOOKUP($A43,Osnova!$A:$C,3)),"")</f>
        <v/>
      </c>
      <c r="C43" s="639" t="e">
        <f>IF(VLOOKUP($A43,Osnova!$A:$C,1)=$A43,VLOOKUP($A43,Osnova!$A:$D,4),0)</f>
        <v>#N/A</v>
      </c>
      <c r="D43" s="659"/>
      <c r="E43" s="649"/>
      <c r="F43" s="640">
        <f t="shared" si="0"/>
        <v>0</v>
      </c>
      <c r="G43" s="659"/>
      <c r="H43" s="659"/>
      <c r="I43" s="640">
        <f t="shared" si="1"/>
        <v>0</v>
      </c>
      <c r="K43" s="128"/>
      <c r="L43" s="128"/>
      <c r="M43" s="128"/>
      <c r="N43" s="128"/>
      <c r="O43" s="128"/>
    </row>
    <row r="44" spans="1:15" s="79" customFormat="1" ht="11.25" x14ac:dyDescent="0.2">
      <c r="A44" s="658"/>
      <c r="B44" s="639" t="str">
        <f>IFERROR(IF(VLOOKUP($A44,Osnova!$A:$C,1)=$A44,VLOOKUP($A44,Osnova!$A:$C,3)),"")</f>
        <v/>
      </c>
      <c r="C44" s="639" t="e">
        <f>IF(VLOOKUP($A44,Osnova!$A:$C,1)=$A44,VLOOKUP($A44,Osnova!$A:$D,4),0)</f>
        <v>#N/A</v>
      </c>
      <c r="D44" s="659"/>
      <c r="E44" s="649"/>
      <c r="F44" s="640">
        <f t="shared" si="0"/>
        <v>0</v>
      </c>
      <c r="G44" s="659"/>
      <c r="H44" s="659"/>
      <c r="I44" s="640">
        <f t="shared" si="1"/>
        <v>0</v>
      </c>
      <c r="K44" s="128"/>
      <c r="L44" s="128"/>
      <c r="M44" s="128"/>
      <c r="N44" s="128"/>
      <c r="O44" s="128"/>
    </row>
    <row r="45" spans="1:15" s="79" customFormat="1" ht="11.25" x14ac:dyDescent="0.2">
      <c r="A45" s="658"/>
      <c r="B45" s="639" t="str">
        <f>IFERROR(IF(VLOOKUP($A45,Osnova!$A:$C,1)=$A45,VLOOKUP($A45,Osnova!$A:$C,3)),"")</f>
        <v/>
      </c>
      <c r="C45" s="639" t="e">
        <f>IF(VLOOKUP($A45,Osnova!$A:$C,1)=$A45,VLOOKUP($A45,Osnova!$A:$D,4),0)</f>
        <v>#N/A</v>
      </c>
      <c r="D45" s="659"/>
      <c r="E45" s="649"/>
      <c r="F45" s="640">
        <f t="shared" si="0"/>
        <v>0</v>
      </c>
      <c r="G45" s="659"/>
      <c r="H45" s="659"/>
      <c r="I45" s="640">
        <f t="shared" si="1"/>
        <v>0</v>
      </c>
      <c r="K45" s="128"/>
      <c r="L45" s="128"/>
      <c r="M45" s="128"/>
      <c r="N45" s="128"/>
      <c r="O45" s="128"/>
    </row>
    <row r="46" spans="1:15" s="79" customFormat="1" ht="11.25" x14ac:dyDescent="0.2">
      <c r="A46" s="658"/>
      <c r="B46" s="639" t="str">
        <f>IFERROR(IF(VLOOKUP($A46,Osnova!$A:$C,1)=$A46,VLOOKUP($A46,Osnova!$A:$C,3)),"")</f>
        <v/>
      </c>
      <c r="C46" s="639" t="e">
        <f>IF(VLOOKUP($A46,Osnova!$A:$C,1)=$A46,VLOOKUP($A46,Osnova!$A:$D,4),0)</f>
        <v>#N/A</v>
      </c>
      <c r="D46" s="659"/>
      <c r="E46" s="649"/>
      <c r="F46" s="640">
        <f t="shared" si="0"/>
        <v>0</v>
      </c>
      <c r="G46" s="659"/>
      <c r="H46" s="659"/>
      <c r="I46" s="640">
        <f t="shared" si="1"/>
        <v>0</v>
      </c>
      <c r="K46" s="128"/>
      <c r="L46" s="128"/>
      <c r="M46" s="128"/>
      <c r="N46" s="128"/>
      <c r="O46" s="128"/>
    </row>
    <row r="47" spans="1:15" s="79" customFormat="1" ht="11.25" x14ac:dyDescent="0.2">
      <c r="A47" s="658"/>
      <c r="B47" s="639" t="str">
        <f>IFERROR(IF(VLOOKUP($A47,Osnova!$A:$C,1)=$A47,VLOOKUP($A47,Osnova!$A:$C,3)),"")</f>
        <v/>
      </c>
      <c r="C47" s="639" t="e">
        <f>IF(VLOOKUP($A47,Osnova!$A:$C,1)=$A47,VLOOKUP($A47,Osnova!$A:$D,4),0)</f>
        <v>#N/A</v>
      </c>
      <c r="D47" s="659"/>
      <c r="E47" s="649"/>
      <c r="F47" s="640">
        <f t="shared" si="0"/>
        <v>0</v>
      </c>
      <c r="G47" s="659"/>
      <c r="H47" s="659"/>
      <c r="I47" s="640">
        <f t="shared" si="1"/>
        <v>0</v>
      </c>
      <c r="K47" s="128"/>
      <c r="L47" s="128"/>
      <c r="M47" s="128"/>
      <c r="N47" s="128"/>
      <c r="O47" s="128"/>
    </row>
    <row r="48" spans="1:15" s="79" customFormat="1" ht="11.25" x14ac:dyDescent="0.2">
      <c r="A48" s="658"/>
      <c r="B48" s="639" t="str">
        <f>IFERROR(IF(VLOOKUP($A48,Osnova!$A:$C,1)=$A48,VLOOKUP($A48,Osnova!$A:$C,3)),"")</f>
        <v/>
      </c>
      <c r="C48" s="639" t="e">
        <f>IF(VLOOKUP($A48,Osnova!$A:$C,1)=$A48,VLOOKUP($A48,Osnova!$A:$D,4),0)</f>
        <v>#N/A</v>
      </c>
      <c r="D48" s="659"/>
      <c r="E48" s="649"/>
      <c r="F48" s="640">
        <f t="shared" si="0"/>
        <v>0</v>
      </c>
      <c r="G48" s="659"/>
      <c r="H48" s="659"/>
      <c r="I48" s="640">
        <f t="shared" si="1"/>
        <v>0</v>
      </c>
      <c r="K48" s="128"/>
      <c r="L48" s="128"/>
      <c r="M48" s="128"/>
      <c r="N48" s="128"/>
      <c r="O48" s="128"/>
    </row>
    <row r="49" spans="1:15" s="79" customFormat="1" ht="11.25" x14ac:dyDescent="0.2">
      <c r="A49" s="658"/>
      <c r="B49" s="639" t="str">
        <f>IFERROR(IF(VLOOKUP($A49,Osnova!$A:$C,1)=$A49,VLOOKUP($A49,Osnova!$A:$C,3)),"")</f>
        <v/>
      </c>
      <c r="C49" s="639" t="e">
        <f>IF(VLOOKUP($A49,Osnova!$A:$C,1)=$A49,VLOOKUP($A49,Osnova!$A:$D,4),0)</f>
        <v>#N/A</v>
      </c>
      <c r="D49" s="659"/>
      <c r="E49" s="649"/>
      <c r="F49" s="640">
        <f t="shared" si="0"/>
        <v>0</v>
      </c>
      <c r="G49" s="659"/>
      <c r="H49" s="659"/>
      <c r="I49" s="640">
        <f t="shared" si="1"/>
        <v>0</v>
      </c>
      <c r="K49" s="128"/>
      <c r="L49" s="128"/>
      <c r="M49" s="128"/>
      <c r="N49" s="128"/>
      <c r="O49" s="128"/>
    </row>
    <row r="50" spans="1:15" s="79" customFormat="1" ht="11.25" x14ac:dyDescent="0.2">
      <c r="A50" s="658"/>
      <c r="B50" s="639" t="str">
        <f>IFERROR(IF(VLOOKUP($A50,Osnova!$A:$C,1)=$A50,VLOOKUP($A50,Osnova!$A:$C,3)),"")</f>
        <v/>
      </c>
      <c r="C50" s="639" t="e">
        <f>IF(VLOOKUP($A50,Osnova!$A:$C,1)=$A50,VLOOKUP($A50,Osnova!$A:$D,4),0)</f>
        <v>#N/A</v>
      </c>
      <c r="D50" s="659"/>
      <c r="E50" s="649"/>
      <c r="F50" s="640">
        <f t="shared" si="0"/>
        <v>0</v>
      </c>
      <c r="G50" s="659"/>
      <c r="H50" s="659"/>
      <c r="I50" s="640">
        <f t="shared" si="1"/>
        <v>0</v>
      </c>
      <c r="K50" s="128"/>
      <c r="L50" s="128"/>
      <c r="M50" s="128"/>
      <c r="N50" s="128"/>
      <c r="O50" s="128"/>
    </row>
    <row r="51" spans="1:15" s="79" customFormat="1" ht="11.25" x14ac:dyDescent="0.2">
      <c r="A51" s="658"/>
      <c r="B51" s="639" t="str">
        <f>IFERROR(IF(VLOOKUP($A51,Osnova!$A:$C,1)=$A51,VLOOKUP($A51,Osnova!$A:$C,3)),"")</f>
        <v/>
      </c>
      <c r="C51" s="639" t="e">
        <f>IF(VLOOKUP($A51,Osnova!$A:$C,1)=$A51,VLOOKUP($A51,Osnova!$A:$D,4),0)</f>
        <v>#N/A</v>
      </c>
      <c r="D51" s="659"/>
      <c r="E51" s="649"/>
      <c r="F51" s="640">
        <f t="shared" si="0"/>
        <v>0</v>
      </c>
      <c r="G51" s="659"/>
      <c r="H51" s="659"/>
      <c r="I51" s="640">
        <f t="shared" si="1"/>
        <v>0</v>
      </c>
      <c r="K51" s="128"/>
      <c r="L51" s="128"/>
      <c r="M51" s="128"/>
      <c r="N51" s="128"/>
      <c r="O51" s="128"/>
    </row>
    <row r="52" spans="1:15" s="79" customFormat="1" ht="11.25" x14ac:dyDescent="0.2">
      <c r="A52" s="658"/>
      <c r="B52" s="639" t="str">
        <f>IFERROR(IF(VLOOKUP($A52,Osnova!$A:$C,1)=$A52,VLOOKUP($A52,Osnova!$A:$C,3)),"")</f>
        <v/>
      </c>
      <c r="C52" s="639" t="e">
        <f>IF(VLOOKUP($A52,Osnova!$A:$C,1)=$A52,VLOOKUP($A52,Osnova!$A:$D,4),0)</f>
        <v>#N/A</v>
      </c>
      <c r="D52" s="659"/>
      <c r="E52" s="649"/>
      <c r="F52" s="640">
        <f t="shared" si="0"/>
        <v>0</v>
      </c>
      <c r="G52" s="659"/>
      <c r="H52" s="659"/>
      <c r="I52" s="640">
        <f t="shared" si="1"/>
        <v>0</v>
      </c>
      <c r="K52" s="128"/>
      <c r="L52" s="128"/>
      <c r="M52" s="128"/>
      <c r="N52" s="128"/>
      <c r="O52" s="128"/>
    </row>
    <row r="53" spans="1:15" s="79" customFormat="1" ht="11.25" x14ac:dyDescent="0.2">
      <c r="A53" s="658"/>
      <c r="B53" s="639" t="str">
        <f>IFERROR(IF(VLOOKUP($A53,Osnova!$A:$C,1)=$A53,VLOOKUP($A53,Osnova!$A:$C,3)),"")</f>
        <v/>
      </c>
      <c r="C53" s="639" t="e">
        <f>IF(VLOOKUP($A53,Osnova!$A:$C,1)=$A53,VLOOKUP($A53,Osnova!$A:$D,4),0)</f>
        <v>#N/A</v>
      </c>
      <c r="D53" s="659"/>
      <c r="E53" s="649"/>
      <c r="F53" s="640">
        <f t="shared" si="0"/>
        <v>0</v>
      </c>
      <c r="G53" s="659"/>
      <c r="H53" s="659"/>
      <c r="I53" s="640">
        <f t="shared" si="1"/>
        <v>0</v>
      </c>
      <c r="K53" s="128"/>
      <c r="L53" s="128"/>
      <c r="M53" s="128"/>
      <c r="N53" s="128"/>
      <c r="O53" s="128"/>
    </row>
    <row r="54" spans="1:15" s="79" customFormat="1" ht="11.25" x14ac:dyDescent="0.2">
      <c r="A54" s="658"/>
      <c r="B54" s="639" t="str">
        <f>IFERROR(IF(VLOOKUP($A54,Osnova!$A:$C,1)=$A54,VLOOKUP($A54,Osnova!$A:$C,3)),"")</f>
        <v/>
      </c>
      <c r="C54" s="639" t="e">
        <f>IF(VLOOKUP($A54,Osnova!$A:$C,1)=$A54,VLOOKUP($A54,Osnova!$A:$D,4),0)</f>
        <v>#N/A</v>
      </c>
      <c r="D54" s="659"/>
      <c r="E54" s="649"/>
      <c r="F54" s="640">
        <f t="shared" si="0"/>
        <v>0</v>
      </c>
      <c r="G54" s="659"/>
      <c r="H54" s="659"/>
      <c r="I54" s="640">
        <f t="shared" si="1"/>
        <v>0</v>
      </c>
      <c r="K54" s="128"/>
      <c r="L54" s="128"/>
      <c r="M54" s="128"/>
      <c r="N54" s="128"/>
      <c r="O54" s="128"/>
    </row>
    <row r="55" spans="1:15" s="79" customFormat="1" ht="11.25" x14ac:dyDescent="0.2">
      <c r="A55" s="658"/>
      <c r="B55" s="639" t="str">
        <f>IFERROR(IF(VLOOKUP($A55,Osnova!$A:$C,1)=$A55,VLOOKUP($A55,Osnova!$A:$C,3)),"")</f>
        <v/>
      </c>
      <c r="C55" s="639" t="e">
        <f>IF(VLOOKUP($A55,Osnova!$A:$C,1)=$A55,VLOOKUP($A55,Osnova!$A:$D,4),0)</f>
        <v>#N/A</v>
      </c>
      <c r="D55" s="659"/>
      <c r="E55" s="649"/>
      <c r="F55" s="640">
        <f t="shared" si="0"/>
        <v>0</v>
      </c>
      <c r="G55" s="659"/>
      <c r="H55" s="659"/>
      <c r="I55" s="640">
        <f t="shared" si="1"/>
        <v>0</v>
      </c>
      <c r="K55" s="128"/>
      <c r="L55" s="128"/>
      <c r="M55" s="128"/>
      <c r="N55" s="128"/>
      <c r="O55" s="128"/>
    </row>
    <row r="56" spans="1:15" s="79" customFormat="1" ht="11.25" x14ac:dyDescent="0.2">
      <c r="A56" s="658"/>
      <c r="B56" s="639" t="str">
        <f>IFERROR(IF(VLOOKUP($A56,Osnova!$A:$C,1)=$A56,VLOOKUP($A56,Osnova!$A:$C,3)),"")</f>
        <v/>
      </c>
      <c r="C56" s="639" t="e">
        <f>IF(VLOOKUP($A56,Osnova!$A:$C,1)=$A56,VLOOKUP($A56,Osnova!$A:$D,4),0)</f>
        <v>#N/A</v>
      </c>
      <c r="D56" s="659"/>
      <c r="E56" s="649"/>
      <c r="F56" s="640">
        <f t="shared" si="0"/>
        <v>0</v>
      </c>
      <c r="G56" s="659"/>
      <c r="H56" s="659"/>
      <c r="I56" s="640">
        <f t="shared" si="1"/>
        <v>0</v>
      </c>
      <c r="K56" s="128"/>
      <c r="L56" s="128"/>
      <c r="M56" s="128"/>
      <c r="N56" s="128"/>
      <c r="O56" s="128"/>
    </row>
    <row r="57" spans="1:15" s="79" customFormat="1" ht="11.25" x14ac:dyDescent="0.2">
      <c r="A57" s="658"/>
      <c r="B57" s="639" t="str">
        <f>IFERROR(IF(VLOOKUP($A57,Osnova!$A:$C,1)=$A57,VLOOKUP($A57,Osnova!$A:$C,3)),"")</f>
        <v/>
      </c>
      <c r="C57" s="639" t="e">
        <f>IF(VLOOKUP($A57,Osnova!$A:$C,1)=$A57,VLOOKUP($A57,Osnova!$A:$D,4),0)</f>
        <v>#N/A</v>
      </c>
      <c r="D57" s="659"/>
      <c r="E57" s="649"/>
      <c r="F57" s="640">
        <f t="shared" si="0"/>
        <v>0</v>
      </c>
      <c r="G57" s="659"/>
      <c r="H57" s="659"/>
      <c r="I57" s="640">
        <f t="shared" si="1"/>
        <v>0</v>
      </c>
      <c r="K57" s="128"/>
      <c r="L57" s="128"/>
      <c r="M57" s="128"/>
      <c r="N57" s="128"/>
      <c r="O57" s="128"/>
    </row>
    <row r="58" spans="1:15" s="79" customFormat="1" ht="11.25" x14ac:dyDescent="0.2">
      <c r="A58" s="658"/>
      <c r="B58" s="639" t="str">
        <f>IFERROR(IF(VLOOKUP($A58,Osnova!$A:$C,1)=$A58,VLOOKUP($A58,Osnova!$A:$C,3)),"")</f>
        <v/>
      </c>
      <c r="C58" s="639" t="e">
        <f>IF(VLOOKUP($A58,Osnova!$A:$C,1)=$A58,VLOOKUP($A58,Osnova!$A:$D,4),0)</f>
        <v>#N/A</v>
      </c>
      <c r="D58" s="659"/>
      <c r="E58" s="649"/>
      <c r="F58" s="640">
        <f t="shared" si="0"/>
        <v>0</v>
      </c>
      <c r="G58" s="659"/>
      <c r="H58" s="659"/>
      <c r="I58" s="640">
        <f t="shared" si="1"/>
        <v>0</v>
      </c>
      <c r="K58" s="128"/>
      <c r="L58" s="128"/>
      <c r="M58" s="128"/>
      <c r="N58" s="128"/>
      <c r="O58" s="128"/>
    </row>
    <row r="59" spans="1:15" s="79" customFormat="1" ht="11.25" x14ac:dyDescent="0.2">
      <c r="A59" s="658"/>
      <c r="B59" s="639" t="str">
        <f>IFERROR(IF(VLOOKUP($A59,Osnova!$A:$C,1)=$A59,VLOOKUP($A59,Osnova!$A:$C,3)),"")</f>
        <v/>
      </c>
      <c r="C59" s="639" t="e">
        <f>IF(VLOOKUP($A59,Osnova!$A:$C,1)=$A59,VLOOKUP($A59,Osnova!$A:$D,4),0)</f>
        <v>#N/A</v>
      </c>
      <c r="D59" s="659"/>
      <c r="E59" s="649"/>
      <c r="F59" s="640">
        <f t="shared" si="0"/>
        <v>0</v>
      </c>
      <c r="G59" s="659"/>
      <c r="H59" s="659"/>
      <c r="I59" s="640">
        <f t="shared" si="1"/>
        <v>0</v>
      </c>
      <c r="K59" s="128"/>
      <c r="L59" s="128"/>
      <c r="M59" s="128"/>
      <c r="N59" s="128"/>
      <c r="O59" s="128"/>
    </row>
    <row r="60" spans="1:15" s="79" customFormat="1" ht="11.25" x14ac:dyDescent="0.2">
      <c r="A60" s="658"/>
      <c r="B60" s="639" t="str">
        <f>IFERROR(IF(VLOOKUP($A60,Osnova!$A:$C,1)=$A60,VLOOKUP($A60,Osnova!$A:$C,3)),"")</f>
        <v/>
      </c>
      <c r="C60" s="639" t="e">
        <f>IF(VLOOKUP($A60,Osnova!$A:$C,1)=$A60,VLOOKUP($A60,Osnova!$A:$D,4),0)</f>
        <v>#N/A</v>
      </c>
      <c r="D60" s="659"/>
      <c r="E60" s="649"/>
      <c r="F60" s="640">
        <f t="shared" si="0"/>
        <v>0</v>
      </c>
      <c r="G60" s="659"/>
      <c r="H60" s="659"/>
      <c r="I60" s="640">
        <f t="shared" si="1"/>
        <v>0</v>
      </c>
      <c r="K60" s="128"/>
      <c r="L60" s="128"/>
      <c r="M60" s="128"/>
      <c r="N60" s="128"/>
      <c r="O60" s="128"/>
    </row>
    <row r="61" spans="1:15" s="79" customFormat="1" ht="11.25" x14ac:dyDescent="0.2">
      <c r="A61" s="658"/>
      <c r="B61" s="639" t="str">
        <f>IFERROR(IF(VLOOKUP($A61,Osnova!$A:$C,1)=$A61,VLOOKUP($A61,Osnova!$A:$C,3)),"")</f>
        <v/>
      </c>
      <c r="C61" s="639" t="e">
        <f>IF(VLOOKUP($A61,Osnova!$A:$C,1)=$A61,VLOOKUP($A61,Osnova!$A:$D,4),0)</f>
        <v>#N/A</v>
      </c>
      <c r="D61" s="659"/>
      <c r="E61" s="649"/>
      <c r="F61" s="640">
        <f t="shared" si="0"/>
        <v>0</v>
      </c>
      <c r="G61" s="659"/>
      <c r="H61" s="659"/>
      <c r="I61" s="640">
        <f t="shared" si="1"/>
        <v>0</v>
      </c>
      <c r="K61" s="128"/>
      <c r="L61" s="128"/>
      <c r="M61" s="128"/>
      <c r="N61" s="128"/>
      <c r="O61" s="128"/>
    </row>
    <row r="62" spans="1:15" s="79" customFormat="1" ht="11.25" x14ac:dyDescent="0.2">
      <c r="A62" s="658"/>
      <c r="B62" s="639" t="str">
        <f>IFERROR(IF(VLOOKUP($A62,Osnova!$A:$C,1)=$A62,VLOOKUP($A62,Osnova!$A:$C,3)),"")</f>
        <v/>
      </c>
      <c r="C62" s="639" t="e">
        <f>IF(VLOOKUP($A62,Osnova!$A:$C,1)=$A62,VLOOKUP($A62,Osnova!$A:$D,4),0)</f>
        <v>#N/A</v>
      </c>
      <c r="D62" s="659"/>
      <c r="E62" s="649"/>
      <c r="F62" s="640">
        <f t="shared" si="0"/>
        <v>0</v>
      </c>
      <c r="G62" s="659"/>
      <c r="H62" s="659"/>
      <c r="I62" s="640">
        <f t="shared" si="1"/>
        <v>0</v>
      </c>
      <c r="K62" s="128"/>
      <c r="L62" s="128"/>
      <c r="M62" s="128"/>
      <c r="N62" s="128"/>
      <c r="O62" s="128"/>
    </row>
    <row r="63" spans="1:15" s="79" customFormat="1" ht="11.25" x14ac:dyDescent="0.2">
      <c r="A63" s="658"/>
      <c r="B63" s="639" t="str">
        <f>IFERROR(IF(VLOOKUP($A63,Osnova!$A:$C,1)=$A63,VLOOKUP($A63,Osnova!$A:$C,3)),"")</f>
        <v/>
      </c>
      <c r="C63" s="639" t="e">
        <f>IF(VLOOKUP($A63,Osnova!$A:$C,1)=$A63,VLOOKUP($A63,Osnova!$A:$D,4),0)</f>
        <v>#N/A</v>
      </c>
      <c r="D63" s="659"/>
      <c r="E63" s="649"/>
      <c r="F63" s="640">
        <f t="shared" si="0"/>
        <v>0</v>
      </c>
      <c r="G63" s="659"/>
      <c r="H63" s="659"/>
      <c r="I63" s="640">
        <f t="shared" si="1"/>
        <v>0</v>
      </c>
      <c r="K63" s="128"/>
      <c r="L63" s="128"/>
      <c r="M63" s="128"/>
      <c r="N63" s="128"/>
      <c r="O63" s="128"/>
    </row>
    <row r="64" spans="1:15" s="79" customFormat="1" ht="11.25" x14ac:dyDescent="0.2">
      <c r="A64" s="658"/>
      <c r="B64" s="639" t="str">
        <f>IFERROR(IF(VLOOKUP($A64,Osnova!$A:$C,1)=$A64,VLOOKUP($A64,Osnova!$A:$C,3)),"")</f>
        <v/>
      </c>
      <c r="C64" s="639" t="e">
        <f>IF(VLOOKUP($A64,Osnova!$A:$C,1)=$A64,VLOOKUP($A64,Osnova!$A:$D,4),0)</f>
        <v>#N/A</v>
      </c>
      <c r="D64" s="659"/>
      <c r="E64" s="649"/>
      <c r="F64" s="640">
        <f t="shared" si="0"/>
        <v>0</v>
      </c>
      <c r="G64" s="659"/>
      <c r="H64" s="659"/>
      <c r="I64" s="640">
        <f t="shared" si="1"/>
        <v>0</v>
      </c>
      <c r="K64" s="128"/>
      <c r="L64" s="128"/>
      <c r="M64" s="128"/>
      <c r="N64" s="128"/>
      <c r="O64" s="128"/>
    </row>
    <row r="65" spans="1:15" s="79" customFormat="1" ht="11.25" x14ac:dyDescent="0.2">
      <c r="A65" s="658"/>
      <c r="B65" s="639" t="str">
        <f>IFERROR(IF(VLOOKUP($A65,Osnova!$A:$C,1)=$A65,VLOOKUP($A65,Osnova!$A:$C,3)),"")</f>
        <v/>
      </c>
      <c r="C65" s="639" t="e">
        <f>IF(VLOOKUP($A65,Osnova!$A:$C,1)=$A65,VLOOKUP($A65,Osnova!$A:$D,4),0)</f>
        <v>#N/A</v>
      </c>
      <c r="D65" s="659"/>
      <c r="E65" s="649"/>
      <c r="F65" s="640">
        <f t="shared" si="0"/>
        <v>0</v>
      </c>
      <c r="G65" s="659"/>
      <c r="H65" s="659"/>
      <c r="I65" s="640">
        <f t="shared" si="1"/>
        <v>0</v>
      </c>
      <c r="K65" s="128"/>
      <c r="L65" s="128"/>
      <c r="M65" s="128"/>
      <c r="N65" s="128"/>
      <c r="O65" s="128"/>
    </row>
    <row r="66" spans="1:15" s="79" customFormat="1" ht="11.25" x14ac:dyDescent="0.2">
      <c r="A66" s="658"/>
      <c r="B66" s="639" t="str">
        <f>IFERROR(IF(VLOOKUP($A66,Osnova!$A:$C,1)=$A66,VLOOKUP($A66,Osnova!$A:$C,3)),"")</f>
        <v/>
      </c>
      <c r="C66" s="639" t="e">
        <f>IF(VLOOKUP($A66,Osnova!$A:$C,1)=$A66,VLOOKUP($A66,Osnova!$A:$D,4),0)</f>
        <v>#N/A</v>
      </c>
      <c r="D66" s="659"/>
      <c r="E66" s="649"/>
      <c r="F66" s="640">
        <f t="shared" si="0"/>
        <v>0</v>
      </c>
      <c r="G66" s="659"/>
      <c r="H66" s="659"/>
      <c r="I66" s="640">
        <f t="shared" si="1"/>
        <v>0</v>
      </c>
      <c r="K66" s="128"/>
      <c r="L66" s="128"/>
      <c r="M66" s="128"/>
      <c r="N66" s="128"/>
      <c r="O66" s="128"/>
    </row>
    <row r="67" spans="1:15" s="79" customFormat="1" ht="11.25" x14ac:dyDescent="0.2">
      <c r="A67" s="658"/>
      <c r="B67" s="639" t="str">
        <f>IFERROR(IF(VLOOKUP($A67,Osnova!$A:$C,1)=$A67,VLOOKUP($A67,Osnova!$A:$C,3)),"")</f>
        <v/>
      </c>
      <c r="C67" s="639" t="e">
        <f>IF(VLOOKUP($A67,Osnova!$A:$C,1)=$A67,VLOOKUP($A67,Osnova!$A:$D,4),0)</f>
        <v>#N/A</v>
      </c>
      <c r="D67" s="659"/>
      <c r="E67" s="649"/>
      <c r="F67" s="640">
        <f t="shared" si="0"/>
        <v>0</v>
      </c>
      <c r="G67" s="659"/>
      <c r="H67" s="659"/>
      <c r="I67" s="640">
        <f t="shared" si="1"/>
        <v>0</v>
      </c>
      <c r="K67" s="128"/>
      <c r="L67" s="128"/>
      <c r="M67" s="128"/>
      <c r="N67" s="128"/>
      <c r="O67" s="128"/>
    </row>
    <row r="68" spans="1:15" s="79" customFormat="1" ht="11.25" x14ac:dyDescent="0.2">
      <c r="A68" s="658"/>
      <c r="B68" s="639" t="str">
        <f>IFERROR(IF(VLOOKUP($A68,Osnova!$A:$C,1)=$A68,VLOOKUP($A68,Osnova!$A:$C,3)),"")</f>
        <v/>
      </c>
      <c r="C68" s="639" t="e">
        <f>IF(VLOOKUP($A68,Osnova!$A:$C,1)=$A68,VLOOKUP($A68,Osnova!$A:$D,4),0)</f>
        <v>#N/A</v>
      </c>
      <c r="D68" s="659"/>
      <c r="E68" s="649"/>
      <c r="F68" s="640">
        <f t="shared" si="0"/>
        <v>0</v>
      </c>
      <c r="G68" s="659"/>
      <c r="H68" s="659"/>
      <c r="I68" s="640">
        <f t="shared" si="1"/>
        <v>0</v>
      </c>
      <c r="K68" s="128"/>
      <c r="L68" s="128"/>
      <c r="M68" s="128"/>
      <c r="N68" s="128"/>
      <c r="O68" s="128"/>
    </row>
    <row r="69" spans="1:15" s="79" customFormat="1" ht="11.25" x14ac:dyDescent="0.2">
      <c r="A69" s="658"/>
      <c r="B69" s="639" t="str">
        <f>IFERROR(IF(VLOOKUP($A69,Osnova!$A:$C,1)=$A69,VLOOKUP($A69,Osnova!$A:$C,3)),"")</f>
        <v/>
      </c>
      <c r="C69" s="639" t="e">
        <f>IF(VLOOKUP($A69,Osnova!$A:$C,1)=$A69,VLOOKUP($A69,Osnova!$A:$D,4),0)</f>
        <v>#N/A</v>
      </c>
      <c r="D69" s="659"/>
      <c r="E69" s="649"/>
      <c r="F69" s="640">
        <f t="shared" si="0"/>
        <v>0</v>
      </c>
      <c r="G69" s="659"/>
      <c r="H69" s="659"/>
      <c r="I69" s="640">
        <f t="shared" si="1"/>
        <v>0</v>
      </c>
      <c r="K69" s="128"/>
      <c r="L69" s="128"/>
      <c r="M69" s="128"/>
      <c r="N69" s="128"/>
      <c r="O69" s="128"/>
    </row>
    <row r="70" spans="1:15" s="79" customFormat="1" ht="11.25" x14ac:dyDescent="0.2">
      <c r="A70" s="658"/>
      <c r="B70" s="639" t="str">
        <f>IFERROR(IF(VLOOKUP($A70,Osnova!$A:$C,1)=$A70,VLOOKUP($A70,Osnova!$A:$C,3)),"")</f>
        <v/>
      </c>
      <c r="C70" s="639" t="e">
        <f>IF(VLOOKUP($A70,Osnova!$A:$C,1)=$A70,VLOOKUP($A70,Osnova!$A:$D,4),0)</f>
        <v>#N/A</v>
      </c>
      <c r="D70" s="659"/>
      <c r="E70" s="649"/>
      <c r="F70" s="640">
        <f t="shared" si="0"/>
        <v>0</v>
      </c>
      <c r="G70" s="659"/>
      <c r="H70" s="659"/>
      <c r="I70" s="640">
        <f t="shared" si="1"/>
        <v>0</v>
      </c>
      <c r="K70" s="128"/>
      <c r="L70" s="128"/>
      <c r="M70" s="128"/>
      <c r="N70" s="128"/>
      <c r="O70" s="128"/>
    </row>
    <row r="71" spans="1:15" s="79" customFormat="1" ht="11.25" x14ac:dyDescent="0.2">
      <c r="A71" s="658"/>
      <c r="B71" s="639" t="str">
        <f>IFERROR(IF(VLOOKUP($A71,Osnova!$A:$C,1)=$A71,VLOOKUP($A71,Osnova!$A:$C,3)),"")</f>
        <v/>
      </c>
      <c r="C71" s="639" t="e">
        <f>IF(VLOOKUP($A71,Osnova!$A:$C,1)=$A71,VLOOKUP($A71,Osnova!$A:$D,4),0)</f>
        <v>#N/A</v>
      </c>
      <c r="D71" s="659"/>
      <c r="E71" s="649"/>
      <c r="F71" s="640">
        <f t="shared" si="0"/>
        <v>0</v>
      </c>
      <c r="G71" s="659"/>
      <c r="H71" s="659"/>
      <c r="I71" s="640">
        <f t="shared" si="1"/>
        <v>0</v>
      </c>
      <c r="K71" s="128"/>
      <c r="L71" s="128"/>
      <c r="M71" s="128"/>
      <c r="N71" s="128"/>
      <c r="O71" s="128"/>
    </row>
    <row r="72" spans="1:15" s="79" customFormat="1" ht="11.25" x14ac:dyDescent="0.2">
      <c r="A72" s="658"/>
      <c r="B72" s="639" t="str">
        <f>IFERROR(IF(VLOOKUP($A72,Osnova!$A:$C,1)=$A72,VLOOKUP($A72,Osnova!$A:$C,3)),"")</f>
        <v/>
      </c>
      <c r="C72" s="639" t="e">
        <f>IF(VLOOKUP($A72,Osnova!$A:$C,1)=$A72,VLOOKUP($A72,Osnova!$A:$D,4),0)</f>
        <v>#N/A</v>
      </c>
      <c r="D72" s="659"/>
      <c r="E72" s="649"/>
      <c r="F72" s="640">
        <f t="shared" si="0"/>
        <v>0</v>
      </c>
      <c r="G72" s="659"/>
      <c r="H72" s="659"/>
      <c r="I72" s="640">
        <f t="shared" si="1"/>
        <v>0</v>
      </c>
      <c r="K72" s="128"/>
      <c r="L72" s="128"/>
      <c r="M72" s="128"/>
      <c r="N72" s="128"/>
      <c r="O72" s="128"/>
    </row>
    <row r="73" spans="1:15" s="79" customFormat="1" ht="11.25" x14ac:dyDescent="0.2">
      <c r="A73" s="658"/>
      <c r="B73" s="639" t="str">
        <f>IFERROR(IF(VLOOKUP($A73,Osnova!$A:$C,1)=$A73,VLOOKUP($A73,Osnova!$A:$C,3)),"")</f>
        <v/>
      </c>
      <c r="C73" s="639" t="e">
        <f>IF(VLOOKUP($A73,Osnova!$A:$C,1)=$A73,VLOOKUP($A73,Osnova!$A:$D,4),0)</f>
        <v>#N/A</v>
      </c>
      <c r="D73" s="659"/>
      <c r="E73" s="649"/>
      <c r="F73" s="640">
        <f t="shared" si="0"/>
        <v>0</v>
      </c>
      <c r="G73" s="659"/>
      <c r="H73" s="659"/>
      <c r="I73" s="640">
        <f t="shared" si="1"/>
        <v>0</v>
      </c>
      <c r="K73" s="128"/>
      <c r="L73" s="128"/>
      <c r="M73" s="128"/>
      <c r="N73" s="128"/>
      <c r="O73" s="128"/>
    </row>
    <row r="74" spans="1:15" s="79" customFormat="1" ht="11.25" x14ac:dyDescent="0.2">
      <c r="A74" s="658"/>
      <c r="B74" s="639" t="str">
        <f>IFERROR(IF(VLOOKUP($A74,Osnova!$A:$C,1)=$A74,VLOOKUP($A74,Osnova!$A:$C,3)),"")</f>
        <v/>
      </c>
      <c r="C74" s="639" t="e">
        <f>IF(VLOOKUP($A74,Osnova!$A:$C,1)=$A74,VLOOKUP($A74,Osnova!$A:$D,4),0)</f>
        <v>#N/A</v>
      </c>
      <c r="D74" s="659"/>
      <c r="E74" s="649"/>
      <c r="F74" s="640">
        <f t="shared" si="0"/>
        <v>0</v>
      </c>
      <c r="G74" s="659"/>
      <c r="H74" s="659"/>
      <c r="I74" s="640">
        <f t="shared" si="1"/>
        <v>0</v>
      </c>
      <c r="K74" s="128"/>
      <c r="L74" s="128"/>
      <c r="M74" s="128"/>
      <c r="N74" s="128"/>
      <c r="O74" s="128"/>
    </row>
    <row r="75" spans="1:15" s="79" customFormat="1" ht="11.25" x14ac:dyDescent="0.2">
      <c r="A75" s="658"/>
      <c r="B75" s="639" t="str">
        <f>IFERROR(IF(VLOOKUP($A75,Osnova!$A:$C,1)=$A75,VLOOKUP($A75,Osnova!$A:$C,3)),"")</f>
        <v/>
      </c>
      <c r="C75" s="639" t="e">
        <f>IF(VLOOKUP($A75,Osnova!$A:$C,1)=$A75,VLOOKUP($A75,Osnova!$A:$D,4),0)</f>
        <v>#N/A</v>
      </c>
      <c r="D75" s="659"/>
      <c r="E75" s="649"/>
      <c r="F75" s="640">
        <f t="shared" si="0"/>
        <v>0</v>
      </c>
      <c r="G75" s="659"/>
      <c r="H75" s="659"/>
      <c r="I75" s="640">
        <f t="shared" si="1"/>
        <v>0</v>
      </c>
      <c r="K75" s="128"/>
      <c r="L75" s="128"/>
      <c r="M75" s="128"/>
      <c r="N75" s="128"/>
      <c r="O75" s="128"/>
    </row>
    <row r="76" spans="1:15" s="79" customFormat="1" ht="11.25" x14ac:dyDescent="0.2">
      <c r="A76" s="658"/>
      <c r="B76" s="639" t="str">
        <f>IFERROR(IF(VLOOKUP($A76,Osnova!$A:$C,1)=$A76,VLOOKUP($A76,Osnova!$A:$C,3)),"")</f>
        <v/>
      </c>
      <c r="C76" s="639" t="e">
        <f>IF(VLOOKUP($A76,Osnova!$A:$C,1)=$A76,VLOOKUP($A76,Osnova!$A:$D,4),0)</f>
        <v>#N/A</v>
      </c>
      <c r="D76" s="659"/>
      <c r="E76" s="649"/>
      <c r="F76" s="640">
        <f t="shared" si="0"/>
        <v>0</v>
      </c>
      <c r="G76" s="659"/>
      <c r="H76" s="659"/>
      <c r="I76" s="640">
        <f t="shared" si="1"/>
        <v>0</v>
      </c>
      <c r="K76" s="128"/>
      <c r="L76" s="128"/>
      <c r="M76" s="128"/>
      <c r="N76" s="128"/>
      <c r="O76" s="128"/>
    </row>
    <row r="77" spans="1:15" s="79" customFormat="1" ht="11.25" x14ac:dyDescent="0.2">
      <c r="A77" s="658"/>
      <c r="B77" s="639" t="str">
        <f>IFERROR(IF(VLOOKUP($A77,Osnova!$A:$C,1)=$A77,VLOOKUP($A77,Osnova!$A:$C,3)),"")</f>
        <v/>
      </c>
      <c r="C77" s="639" t="e">
        <f>IF(VLOOKUP($A77,Osnova!$A:$C,1)=$A77,VLOOKUP($A77,Osnova!$A:$D,4),0)</f>
        <v>#N/A</v>
      </c>
      <c r="D77" s="659"/>
      <c r="E77" s="649"/>
      <c r="F77" s="640">
        <f t="shared" si="0"/>
        <v>0</v>
      </c>
      <c r="G77" s="659"/>
      <c r="H77" s="659"/>
      <c r="I77" s="640">
        <f t="shared" si="1"/>
        <v>0</v>
      </c>
      <c r="K77" s="128"/>
      <c r="L77" s="128"/>
      <c r="M77" s="128"/>
      <c r="N77" s="128"/>
      <c r="O77" s="128"/>
    </row>
    <row r="78" spans="1:15" s="79" customFormat="1" ht="11.25" x14ac:dyDescent="0.2">
      <c r="A78" s="658"/>
      <c r="B78" s="639" t="str">
        <f>IFERROR(IF(VLOOKUP($A78,Osnova!$A:$C,1)=$A78,VLOOKUP($A78,Osnova!$A:$C,3)),"")</f>
        <v/>
      </c>
      <c r="C78" s="639" t="e">
        <f>IF(VLOOKUP($A78,Osnova!$A:$C,1)=$A78,VLOOKUP($A78,Osnova!$A:$D,4),0)</f>
        <v>#N/A</v>
      </c>
      <c r="D78" s="659"/>
      <c r="E78" s="649"/>
      <c r="F78" s="640">
        <f t="shared" si="0"/>
        <v>0</v>
      </c>
      <c r="G78" s="659"/>
      <c r="H78" s="659"/>
      <c r="I78" s="640">
        <f t="shared" si="1"/>
        <v>0</v>
      </c>
      <c r="K78" s="128"/>
      <c r="L78" s="128"/>
      <c r="M78" s="128"/>
      <c r="N78" s="128"/>
      <c r="O78" s="128"/>
    </row>
    <row r="79" spans="1:15" s="79" customFormat="1" ht="11.25" x14ac:dyDescent="0.2">
      <c r="A79" s="658"/>
      <c r="B79" s="639" t="str">
        <f>IFERROR(IF(VLOOKUP($A79,Osnova!$A:$C,1)=$A79,VLOOKUP($A79,Osnova!$A:$C,3)),"")</f>
        <v/>
      </c>
      <c r="C79" s="639" t="e">
        <f>IF(VLOOKUP($A79,Osnova!$A:$C,1)=$A79,VLOOKUP($A79,Osnova!$A:$D,4),0)</f>
        <v>#N/A</v>
      </c>
      <c r="D79" s="659"/>
      <c r="E79" s="649"/>
      <c r="F79" s="640">
        <f t="shared" ref="F79:F85" si="2">SUM(D79-E79)</f>
        <v>0</v>
      </c>
      <c r="G79" s="659"/>
      <c r="H79" s="659"/>
      <c r="I79" s="640">
        <f t="shared" si="1"/>
        <v>0</v>
      </c>
      <c r="K79" s="128"/>
      <c r="L79" s="128"/>
      <c r="M79" s="128"/>
      <c r="N79" s="128"/>
      <c r="O79" s="128"/>
    </row>
    <row r="80" spans="1:15" s="79" customFormat="1" ht="11.25" x14ac:dyDescent="0.2">
      <c r="A80" s="658"/>
      <c r="B80" s="639" t="str">
        <f>IFERROR(IF(VLOOKUP($A80,Osnova!$A:$C,1)=$A80,VLOOKUP($A80,Osnova!$A:$C,3)),"")</f>
        <v/>
      </c>
      <c r="C80" s="639" t="e">
        <f>IF(VLOOKUP($A80,Osnova!$A:$C,1)=$A80,VLOOKUP($A80,Osnova!$A:$D,4),0)</f>
        <v>#N/A</v>
      </c>
      <c r="D80" s="659"/>
      <c r="E80" s="649"/>
      <c r="F80" s="640">
        <f t="shared" si="2"/>
        <v>0</v>
      </c>
      <c r="G80" s="659"/>
      <c r="H80" s="659"/>
      <c r="I80" s="640">
        <f t="shared" ref="I80:I139" si="3">SUM(F80+G80-H80)</f>
        <v>0</v>
      </c>
      <c r="K80" s="128"/>
      <c r="L80" s="128"/>
      <c r="M80" s="128"/>
      <c r="N80" s="128"/>
      <c r="O80" s="128"/>
    </row>
    <row r="81" spans="1:15" s="79" customFormat="1" ht="11.25" x14ac:dyDescent="0.2">
      <c r="A81" s="658"/>
      <c r="B81" s="639" t="str">
        <f>IFERROR(IF(VLOOKUP($A81,Osnova!$A:$C,1)=$A81,VLOOKUP($A81,Osnova!$A:$C,3)),"")</f>
        <v/>
      </c>
      <c r="C81" s="639" t="e">
        <f>IF(VLOOKUP($A81,Osnova!$A:$C,1)=$A81,VLOOKUP($A81,Osnova!$A:$D,4),0)</f>
        <v>#N/A</v>
      </c>
      <c r="D81" s="659"/>
      <c r="E81" s="649"/>
      <c r="F81" s="640">
        <f t="shared" si="2"/>
        <v>0</v>
      </c>
      <c r="G81" s="659"/>
      <c r="H81" s="659"/>
      <c r="I81" s="640">
        <f t="shared" si="3"/>
        <v>0</v>
      </c>
      <c r="K81" s="128"/>
      <c r="L81" s="128"/>
      <c r="M81" s="128"/>
      <c r="N81" s="128"/>
      <c r="O81" s="128"/>
    </row>
    <row r="82" spans="1:15" s="79" customFormat="1" ht="11.25" x14ac:dyDescent="0.2">
      <c r="A82" s="658"/>
      <c r="B82" s="639" t="str">
        <f>IFERROR(IF(VLOOKUP($A82,Osnova!$A:$C,1)=$A82,VLOOKUP($A82,Osnova!$A:$C,3)),"")</f>
        <v/>
      </c>
      <c r="C82" s="639" t="e">
        <f>IF(VLOOKUP($A82,Osnova!$A:$C,1)=$A82,VLOOKUP($A82,Osnova!$A:$D,4),0)</f>
        <v>#N/A</v>
      </c>
      <c r="D82" s="659"/>
      <c r="E82" s="649"/>
      <c r="F82" s="640">
        <f t="shared" si="2"/>
        <v>0</v>
      </c>
      <c r="G82" s="659"/>
      <c r="H82" s="659"/>
      <c r="I82" s="640">
        <f t="shared" si="3"/>
        <v>0</v>
      </c>
      <c r="K82" s="128"/>
      <c r="L82" s="128"/>
      <c r="M82" s="128"/>
      <c r="N82" s="128"/>
      <c r="O82" s="128"/>
    </row>
    <row r="83" spans="1:15" s="79" customFormat="1" ht="11.25" x14ac:dyDescent="0.2">
      <c r="A83" s="658"/>
      <c r="B83" s="639" t="str">
        <f>IFERROR(IF(VLOOKUP($A83,Osnova!$A:$C,1)=$A83,VLOOKUP($A83,Osnova!$A:$C,3)),"")</f>
        <v/>
      </c>
      <c r="C83" s="639" t="e">
        <f>IF(VLOOKUP($A83,Osnova!$A:$C,1)=$A83,VLOOKUP($A83,Osnova!$A:$D,4),0)</f>
        <v>#N/A</v>
      </c>
      <c r="D83" s="659"/>
      <c r="E83" s="649"/>
      <c r="F83" s="640">
        <f t="shared" si="2"/>
        <v>0</v>
      </c>
      <c r="G83" s="659"/>
      <c r="H83" s="659"/>
      <c r="I83" s="640">
        <f t="shared" si="3"/>
        <v>0</v>
      </c>
      <c r="K83" s="128"/>
      <c r="L83" s="128"/>
      <c r="M83" s="128"/>
      <c r="N83" s="128"/>
      <c r="O83" s="128"/>
    </row>
    <row r="84" spans="1:15" s="79" customFormat="1" ht="11.25" x14ac:dyDescent="0.2">
      <c r="A84" s="658"/>
      <c r="B84" s="639" t="str">
        <f>IFERROR(IF(VLOOKUP($A84,Osnova!$A:$C,1)=$A84,VLOOKUP($A84,Osnova!$A:$C,3)),"")</f>
        <v/>
      </c>
      <c r="C84" s="639" t="e">
        <f>IF(VLOOKUP($A84,Osnova!$A:$C,1)=$A84,VLOOKUP($A84,Osnova!$A:$D,4),0)</f>
        <v>#N/A</v>
      </c>
      <c r="D84" s="659"/>
      <c r="E84" s="649"/>
      <c r="F84" s="640">
        <f t="shared" si="2"/>
        <v>0</v>
      </c>
      <c r="G84" s="659"/>
      <c r="H84" s="659"/>
      <c r="I84" s="640">
        <f t="shared" si="3"/>
        <v>0</v>
      </c>
      <c r="K84" s="128"/>
      <c r="L84" s="128"/>
      <c r="M84" s="128"/>
      <c r="N84" s="128"/>
      <c r="O84" s="128"/>
    </row>
    <row r="85" spans="1:15" s="79" customFormat="1" ht="11.25" x14ac:dyDescent="0.2">
      <c r="A85" s="658"/>
      <c r="B85" s="639" t="str">
        <f>IFERROR(IF(VLOOKUP($A85,Osnova!$A:$C,1)=$A85,VLOOKUP($A85,Osnova!$A:$C,3)),"")</f>
        <v/>
      </c>
      <c r="C85" s="639" t="e">
        <f>IF(VLOOKUP($A85,Osnova!$A:$C,1)=$A85,VLOOKUP($A85,Osnova!$A:$D,4),0)</f>
        <v>#N/A</v>
      </c>
      <c r="D85" s="659"/>
      <c r="E85" s="649"/>
      <c r="F85" s="640">
        <f t="shared" si="2"/>
        <v>0</v>
      </c>
      <c r="G85" s="659"/>
      <c r="H85" s="659"/>
      <c r="I85" s="640">
        <f t="shared" si="3"/>
        <v>0</v>
      </c>
      <c r="K85" s="128"/>
      <c r="L85" s="128"/>
      <c r="M85" s="128"/>
      <c r="N85" s="128"/>
      <c r="O85" s="128"/>
    </row>
    <row r="86" spans="1:15" s="79" customFormat="1" ht="11.25" x14ac:dyDescent="0.2">
      <c r="A86" s="658"/>
      <c r="B86" s="639" t="str">
        <f>IFERROR(IF(VLOOKUP($A86,Osnova!$A:$C,1)=$A86,VLOOKUP($A86,Osnova!$A:$C,3)),"")</f>
        <v/>
      </c>
      <c r="C86" s="639" t="e">
        <f>IF(VLOOKUP($A86,Osnova!$A:$C,1)=$A86,VLOOKUP($A86,Osnova!$A:$D,4),0)</f>
        <v>#N/A</v>
      </c>
      <c r="D86" s="659"/>
      <c r="E86" s="649"/>
      <c r="F86" s="640">
        <f t="shared" ref="F86:F110" si="4">SUM(D86-E86)</f>
        <v>0</v>
      </c>
      <c r="G86" s="659"/>
      <c r="H86" s="659"/>
      <c r="I86" s="640">
        <f t="shared" si="3"/>
        <v>0</v>
      </c>
      <c r="K86" s="128"/>
      <c r="L86" s="128"/>
      <c r="M86" s="128"/>
      <c r="N86" s="128"/>
      <c r="O86" s="128"/>
    </row>
    <row r="87" spans="1:15" s="79" customFormat="1" ht="11.25" x14ac:dyDescent="0.2">
      <c r="A87" s="658"/>
      <c r="B87" s="639" t="str">
        <f>IFERROR(IF(VLOOKUP($A87,Osnova!$A:$C,1)=$A87,VLOOKUP($A87,Osnova!$A:$C,3)),"")</f>
        <v/>
      </c>
      <c r="C87" s="639" t="e">
        <f>IF(VLOOKUP($A87,Osnova!$A:$C,1)=$A87,VLOOKUP($A87,Osnova!$A:$D,4),0)</f>
        <v>#N/A</v>
      </c>
      <c r="D87" s="659"/>
      <c r="E87" s="649"/>
      <c r="F87" s="640">
        <f t="shared" si="4"/>
        <v>0</v>
      </c>
      <c r="G87" s="659"/>
      <c r="H87" s="659"/>
      <c r="I87" s="640">
        <f t="shared" si="3"/>
        <v>0</v>
      </c>
      <c r="K87" s="128"/>
      <c r="L87" s="128"/>
      <c r="M87" s="128"/>
      <c r="N87" s="128"/>
      <c r="O87" s="128"/>
    </row>
    <row r="88" spans="1:15" s="79" customFormat="1" ht="11.25" x14ac:dyDescent="0.2">
      <c r="A88" s="658"/>
      <c r="B88" s="639" t="str">
        <f>IFERROR(IF(VLOOKUP($A88,Osnova!$A:$C,1)=$A88,VLOOKUP($A88,Osnova!$A:$C,3)),"")</f>
        <v/>
      </c>
      <c r="C88" s="639" t="e">
        <f>IF(VLOOKUP($A88,Osnova!$A:$C,1)=$A88,VLOOKUP($A88,Osnova!$A:$D,4),0)</f>
        <v>#N/A</v>
      </c>
      <c r="D88" s="659"/>
      <c r="E88" s="649"/>
      <c r="F88" s="640">
        <f t="shared" si="4"/>
        <v>0</v>
      </c>
      <c r="G88" s="659"/>
      <c r="H88" s="659"/>
      <c r="I88" s="640">
        <f t="shared" si="3"/>
        <v>0</v>
      </c>
      <c r="K88" s="128"/>
      <c r="L88" s="128"/>
      <c r="M88" s="128"/>
      <c r="N88" s="128"/>
      <c r="O88" s="128"/>
    </row>
    <row r="89" spans="1:15" s="79" customFormat="1" ht="11.25" x14ac:dyDescent="0.2">
      <c r="A89" s="658"/>
      <c r="B89" s="639" t="str">
        <f>IFERROR(IF(VLOOKUP($A89,Osnova!$A:$C,1)=$A89,VLOOKUP($A89,Osnova!$A:$C,3)),"")</f>
        <v/>
      </c>
      <c r="C89" s="639" t="e">
        <f>IF(VLOOKUP($A89,Osnova!$A:$C,1)=$A89,VLOOKUP($A89,Osnova!$A:$D,4),0)</f>
        <v>#N/A</v>
      </c>
      <c r="D89" s="659"/>
      <c r="E89" s="649"/>
      <c r="F89" s="640">
        <f t="shared" si="4"/>
        <v>0</v>
      </c>
      <c r="G89" s="659"/>
      <c r="H89" s="659"/>
      <c r="I89" s="640">
        <f t="shared" si="3"/>
        <v>0</v>
      </c>
      <c r="K89" s="128"/>
      <c r="L89" s="128"/>
      <c r="M89" s="128"/>
      <c r="N89" s="128"/>
      <c r="O89" s="128"/>
    </row>
    <row r="90" spans="1:15" s="79" customFormat="1" ht="11.25" x14ac:dyDescent="0.2">
      <c r="A90" s="658"/>
      <c r="B90" s="639" t="str">
        <f>IFERROR(IF(VLOOKUP($A90,Osnova!$A:$C,1)=$A90,VLOOKUP($A90,Osnova!$A:$C,3)),"")</f>
        <v/>
      </c>
      <c r="C90" s="639" t="e">
        <f>IF(VLOOKUP($A90,Osnova!$A:$C,1)=$A90,VLOOKUP($A90,Osnova!$A:$D,4),0)</f>
        <v>#N/A</v>
      </c>
      <c r="D90" s="659"/>
      <c r="E90" s="649"/>
      <c r="F90" s="640">
        <f t="shared" si="4"/>
        <v>0</v>
      </c>
      <c r="G90" s="659"/>
      <c r="H90" s="659"/>
      <c r="I90" s="640">
        <f t="shared" si="3"/>
        <v>0</v>
      </c>
      <c r="K90" s="128"/>
      <c r="L90" s="128"/>
      <c r="M90" s="128"/>
      <c r="N90" s="128"/>
      <c r="O90" s="128"/>
    </row>
    <row r="91" spans="1:15" s="79" customFormat="1" ht="11.25" x14ac:dyDescent="0.2">
      <c r="A91" s="658"/>
      <c r="B91" s="639" t="str">
        <f>IFERROR(IF(VLOOKUP($A91,Osnova!$A:$C,1)=$A91,VLOOKUP($A91,Osnova!$A:$C,3)),"")</f>
        <v/>
      </c>
      <c r="C91" s="639" t="e">
        <f>IF(VLOOKUP($A91,Osnova!$A:$C,1)=$A91,VLOOKUP($A91,Osnova!$A:$D,4),0)</f>
        <v>#N/A</v>
      </c>
      <c r="D91" s="659"/>
      <c r="E91" s="649"/>
      <c r="F91" s="640">
        <f t="shared" si="4"/>
        <v>0</v>
      </c>
      <c r="G91" s="659"/>
      <c r="H91" s="659"/>
      <c r="I91" s="640">
        <f t="shared" si="3"/>
        <v>0</v>
      </c>
      <c r="K91" s="128"/>
      <c r="L91" s="128"/>
      <c r="M91" s="128"/>
      <c r="N91" s="128"/>
      <c r="O91" s="128"/>
    </row>
    <row r="92" spans="1:15" s="79" customFormat="1" ht="11.25" x14ac:dyDescent="0.2">
      <c r="A92" s="658"/>
      <c r="B92" s="639" t="str">
        <f>IFERROR(IF(VLOOKUP($A92,Osnova!$A:$C,1)=$A92,VLOOKUP($A92,Osnova!$A:$C,3)),"")</f>
        <v/>
      </c>
      <c r="C92" s="639" t="e">
        <f>IF(VLOOKUP($A92,Osnova!$A:$C,1)=$A92,VLOOKUP($A92,Osnova!$A:$D,4),0)</f>
        <v>#N/A</v>
      </c>
      <c r="D92" s="659"/>
      <c r="E92" s="649"/>
      <c r="F92" s="640">
        <f t="shared" si="4"/>
        <v>0</v>
      </c>
      <c r="G92" s="659"/>
      <c r="H92" s="659"/>
      <c r="I92" s="640">
        <f t="shared" si="3"/>
        <v>0</v>
      </c>
      <c r="K92" s="128"/>
      <c r="L92" s="128"/>
      <c r="M92" s="128"/>
      <c r="N92" s="128"/>
      <c r="O92" s="128"/>
    </row>
    <row r="93" spans="1:15" s="79" customFormat="1" ht="11.25" x14ac:dyDescent="0.2">
      <c r="A93" s="658"/>
      <c r="B93" s="639" t="str">
        <f>IFERROR(IF(VLOOKUP($A93,Osnova!$A:$C,1)=$A93,VLOOKUP($A93,Osnova!$A:$C,3)),"")</f>
        <v/>
      </c>
      <c r="C93" s="639" t="e">
        <f>IF(VLOOKUP($A93,Osnova!$A:$C,1)=$A93,VLOOKUP($A93,Osnova!$A:$D,4),0)</f>
        <v>#N/A</v>
      </c>
      <c r="D93" s="659"/>
      <c r="E93" s="649"/>
      <c r="F93" s="640">
        <f t="shared" si="4"/>
        <v>0</v>
      </c>
      <c r="G93" s="659"/>
      <c r="H93" s="659"/>
      <c r="I93" s="640">
        <f t="shared" si="3"/>
        <v>0</v>
      </c>
      <c r="K93" s="128"/>
      <c r="L93" s="128"/>
      <c r="M93" s="128"/>
      <c r="N93" s="128"/>
      <c r="O93" s="128"/>
    </row>
    <row r="94" spans="1:15" s="79" customFormat="1" ht="11.25" x14ac:dyDescent="0.2">
      <c r="A94" s="658"/>
      <c r="B94" s="639" t="str">
        <f>IFERROR(IF(VLOOKUP($A94,Osnova!$A:$C,1)=$A94,VLOOKUP($A94,Osnova!$A:$C,3)),"")</f>
        <v/>
      </c>
      <c r="C94" s="639" t="e">
        <f>IF(VLOOKUP($A94,Osnova!$A:$C,1)=$A94,VLOOKUP($A94,Osnova!$A:$D,4),0)</f>
        <v>#N/A</v>
      </c>
      <c r="D94" s="659"/>
      <c r="E94" s="649"/>
      <c r="F94" s="640">
        <f t="shared" si="4"/>
        <v>0</v>
      </c>
      <c r="G94" s="659"/>
      <c r="H94" s="659"/>
      <c r="I94" s="640">
        <f t="shared" si="3"/>
        <v>0</v>
      </c>
      <c r="K94" s="128"/>
      <c r="L94" s="128"/>
      <c r="M94" s="128"/>
      <c r="N94" s="128"/>
      <c r="O94" s="128"/>
    </row>
    <row r="95" spans="1:15" s="79" customFormat="1" ht="11.25" x14ac:dyDescent="0.2">
      <c r="A95" s="658"/>
      <c r="B95" s="639" t="str">
        <f>IFERROR(IF(VLOOKUP($A95,Osnova!$A:$C,1)=$A95,VLOOKUP($A95,Osnova!$A:$C,3)),"")</f>
        <v/>
      </c>
      <c r="C95" s="639" t="e">
        <f>IF(VLOOKUP($A95,Osnova!$A:$C,1)=$A95,VLOOKUP($A95,Osnova!$A:$D,4),0)</f>
        <v>#N/A</v>
      </c>
      <c r="D95" s="659"/>
      <c r="E95" s="649"/>
      <c r="F95" s="640">
        <f t="shared" si="4"/>
        <v>0</v>
      </c>
      <c r="G95" s="659"/>
      <c r="H95" s="659"/>
      <c r="I95" s="640">
        <f t="shared" si="3"/>
        <v>0</v>
      </c>
      <c r="K95" s="128"/>
      <c r="L95" s="128"/>
      <c r="M95" s="128"/>
      <c r="N95" s="128"/>
      <c r="O95" s="128"/>
    </row>
    <row r="96" spans="1:15" s="79" customFormat="1" ht="11.25" x14ac:dyDescent="0.2">
      <c r="A96" s="658"/>
      <c r="B96" s="639" t="str">
        <f>IFERROR(IF(VLOOKUP($A96,Osnova!$A:$C,1)=$A96,VLOOKUP($A96,Osnova!$A:$C,3)),"")</f>
        <v/>
      </c>
      <c r="C96" s="639" t="e">
        <f>IF(VLOOKUP($A96,Osnova!$A:$C,1)=$A96,VLOOKUP($A96,Osnova!$A:$D,4),0)</f>
        <v>#N/A</v>
      </c>
      <c r="D96" s="659"/>
      <c r="E96" s="649"/>
      <c r="F96" s="640">
        <f t="shared" si="4"/>
        <v>0</v>
      </c>
      <c r="G96" s="659"/>
      <c r="H96" s="659"/>
      <c r="I96" s="640">
        <f t="shared" si="3"/>
        <v>0</v>
      </c>
      <c r="K96" s="128"/>
      <c r="L96" s="128"/>
      <c r="M96" s="128"/>
      <c r="N96" s="128"/>
      <c r="O96" s="128"/>
    </row>
    <row r="97" spans="1:15" s="79" customFormat="1" ht="11.25" x14ac:dyDescent="0.2">
      <c r="A97" s="658"/>
      <c r="B97" s="639" t="str">
        <f>IFERROR(IF(VLOOKUP($A97,Osnova!$A:$C,1)=$A97,VLOOKUP($A97,Osnova!$A:$C,3)),"")</f>
        <v/>
      </c>
      <c r="C97" s="639" t="e">
        <f>IF(VLOOKUP($A97,Osnova!$A:$C,1)=$A97,VLOOKUP($A97,Osnova!$A:$D,4),0)</f>
        <v>#N/A</v>
      </c>
      <c r="D97" s="659"/>
      <c r="E97" s="649"/>
      <c r="F97" s="640">
        <f t="shared" si="4"/>
        <v>0</v>
      </c>
      <c r="G97" s="659"/>
      <c r="H97" s="659"/>
      <c r="I97" s="640">
        <f t="shared" si="3"/>
        <v>0</v>
      </c>
      <c r="K97" s="128"/>
      <c r="L97" s="128"/>
      <c r="M97" s="128"/>
      <c r="N97" s="128"/>
      <c r="O97" s="128"/>
    </row>
    <row r="98" spans="1:15" s="79" customFormat="1" ht="11.25" x14ac:dyDescent="0.2">
      <c r="A98" s="658"/>
      <c r="B98" s="639" t="str">
        <f>IFERROR(IF(VLOOKUP($A98,Osnova!$A:$C,1)=$A98,VLOOKUP($A98,Osnova!$A:$C,3)),"")</f>
        <v/>
      </c>
      <c r="C98" s="639" t="e">
        <f>IF(VLOOKUP($A98,Osnova!$A:$C,1)=$A98,VLOOKUP($A98,Osnova!$A:$D,4),0)</f>
        <v>#N/A</v>
      </c>
      <c r="D98" s="659"/>
      <c r="E98" s="649"/>
      <c r="F98" s="640">
        <f t="shared" si="4"/>
        <v>0</v>
      </c>
      <c r="G98" s="659"/>
      <c r="H98" s="659"/>
      <c r="I98" s="640">
        <f t="shared" si="3"/>
        <v>0</v>
      </c>
      <c r="K98" s="128"/>
      <c r="L98" s="128"/>
      <c r="M98" s="128"/>
      <c r="N98" s="128"/>
      <c r="O98" s="128"/>
    </row>
    <row r="99" spans="1:15" s="79" customFormat="1" ht="11.25" x14ac:dyDescent="0.2">
      <c r="A99" s="658"/>
      <c r="B99" s="639" t="str">
        <f>IFERROR(IF(VLOOKUP($A99,Osnova!$A:$C,1)=$A99,VLOOKUP($A99,Osnova!$A:$C,3)),"")</f>
        <v/>
      </c>
      <c r="C99" s="639" t="e">
        <f>IF(VLOOKUP($A99,Osnova!$A:$C,1)=$A99,VLOOKUP($A99,Osnova!$A:$D,4),0)</f>
        <v>#N/A</v>
      </c>
      <c r="D99" s="659"/>
      <c r="E99" s="649"/>
      <c r="F99" s="640">
        <f t="shared" si="4"/>
        <v>0</v>
      </c>
      <c r="G99" s="659"/>
      <c r="H99" s="659"/>
      <c r="I99" s="640">
        <f t="shared" si="3"/>
        <v>0</v>
      </c>
      <c r="K99" s="128"/>
      <c r="L99" s="128"/>
      <c r="M99" s="128"/>
      <c r="N99" s="128"/>
      <c r="O99" s="128"/>
    </row>
    <row r="100" spans="1:15" s="79" customFormat="1" ht="11.25" x14ac:dyDescent="0.2">
      <c r="A100" s="658"/>
      <c r="B100" s="639" t="str">
        <f>IFERROR(IF(VLOOKUP($A100,Osnova!$A:$C,1)=$A100,VLOOKUP($A100,Osnova!$A:$C,3)),"")</f>
        <v/>
      </c>
      <c r="C100" s="639" t="e">
        <f>IF(VLOOKUP($A100,Osnova!$A:$C,1)=$A100,VLOOKUP($A100,Osnova!$A:$D,4),0)</f>
        <v>#N/A</v>
      </c>
      <c r="D100" s="659"/>
      <c r="E100" s="649"/>
      <c r="F100" s="640">
        <f t="shared" si="4"/>
        <v>0</v>
      </c>
      <c r="G100" s="659"/>
      <c r="H100" s="659"/>
      <c r="I100" s="640">
        <f t="shared" si="3"/>
        <v>0</v>
      </c>
      <c r="K100" s="128"/>
      <c r="L100" s="128"/>
      <c r="M100" s="128"/>
      <c r="N100" s="128"/>
      <c r="O100" s="128"/>
    </row>
    <row r="101" spans="1:15" s="79" customFormat="1" ht="11.25" x14ac:dyDescent="0.2">
      <c r="A101" s="658"/>
      <c r="B101" s="639" t="str">
        <f>IFERROR(IF(VLOOKUP($A101,Osnova!$A:$C,1)=$A101,VLOOKUP($A101,Osnova!$A:$C,3)),"")</f>
        <v/>
      </c>
      <c r="C101" s="639" t="e">
        <f>IF(VLOOKUP($A101,Osnova!$A:$C,1)=$A101,VLOOKUP($A101,Osnova!$A:$D,4),0)</f>
        <v>#N/A</v>
      </c>
      <c r="D101" s="659"/>
      <c r="E101" s="649"/>
      <c r="F101" s="640">
        <f t="shared" si="4"/>
        <v>0</v>
      </c>
      <c r="G101" s="659"/>
      <c r="H101" s="659"/>
      <c r="I101" s="640">
        <f t="shared" si="3"/>
        <v>0</v>
      </c>
      <c r="K101" s="128"/>
      <c r="L101" s="128"/>
      <c r="M101" s="128"/>
      <c r="N101" s="128"/>
      <c r="O101" s="128"/>
    </row>
    <row r="102" spans="1:15" s="79" customFormat="1" ht="11.25" x14ac:dyDescent="0.2">
      <c r="A102" s="660"/>
      <c r="B102" s="639" t="str">
        <f>IFERROR(IF(VLOOKUP($A102,Osnova!$A:$C,1)=$A102,VLOOKUP($A102,Osnova!$A:$C,3)),"")</f>
        <v/>
      </c>
      <c r="C102" s="639" t="e">
        <f>IF(VLOOKUP($A102,Osnova!$A:$C,1)=$A102,VLOOKUP($A102,Osnova!$A:$D,4),0)</f>
        <v>#N/A</v>
      </c>
      <c r="D102" s="661"/>
      <c r="E102" s="649"/>
      <c r="F102" s="640">
        <f t="shared" si="4"/>
        <v>0</v>
      </c>
      <c r="G102" s="659"/>
      <c r="H102" s="659"/>
      <c r="I102" s="640">
        <f t="shared" si="3"/>
        <v>0</v>
      </c>
      <c r="K102" s="128"/>
      <c r="L102" s="128"/>
      <c r="M102" s="128"/>
      <c r="N102" s="128"/>
      <c r="O102" s="128"/>
    </row>
    <row r="103" spans="1:15" s="79" customFormat="1" ht="11.25" x14ac:dyDescent="0.2">
      <c r="A103" s="660"/>
      <c r="B103" s="639" t="str">
        <f>IFERROR(IF(VLOOKUP($A103,Osnova!$A:$C,1)=$A103,VLOOKUP($A103,Osnova!$A:$C,3)),"")</f>
        <v/>
      </c>
      <c r="C103" s="639" t="e">
        <f>IF(VLOOKUP($A103,Osnova!$A:$C,1)=$A103,VLOOKUP($A103,Osnova!$A:$D,4),0)</f>
        <v>#N/A</v>
      </c>
      <c r="D103" s="661"/>
      <c r="E103" s="649"/>
      <c r="F103" s="640">
        <f t="shared" si="4"/>
        <v>0</v>
      </c>
      <c r="G103" s="659"/>
      <c r="H103" s="659"/>
      <c r="I103" s="640">
        <f t="shared" si="3"/>
        <v>0</v>
      </c>
      <c r="K103" s="128"/>
      <c r="L103" s="128"/>
      <c r="M103" s="128"/>
      <c r="N103" s="128"/>
      <c r="O103" s="128"/>
    </row>
    <row r="104" spans="1:15" s="79" customFormat="1" ht="11.25" x14ac:dyDescent="0.2">
      <c r="A104" s="660"/>
      <c r="B104" s="639" t="str">
        <f>IFERROR(IF(VLOOKUP($A104,Osnova!$A:$C,1)=$A104,VLOOKUP($A104,Osnova!$A:$C,3)),"")</f>
        <v/>
      </c>
      <c r="C104" s="639" t="e">
        <f>IF(VLOOKUP($A104,Osnova!$A:$C,1)=$A104,VLOOKUP($A104,Osnova!$A:$D,4),0)</f>
        <v>#N/A</v>
      </c>
      <c r="D104" s="661"/>
      <c r="E104" s="649"/>
      <c r="F104" s="640">
        <f t="shared" si="4"/>
        <v>0</v>
      </c>
      <c r="G104" s="659"/>
      <c r="H104" s="659"/>
      <c r="I104" s="640">
        <f t="shared" si="3"/>
        <v>0</v>
      </c>
      <c r="K104" s="128"/>
      <c r="L104" s="128"/>
      <c r="M104" s="128"/>
      <c r="N104" s="128"/>
      <c r="O104" s="128"/>
    </row>
    <row r="105" spans="1:15" s="79" customFormat="1" ht="11.25" x14ac:dyDescent="0.2">
      <c r="A105" s="660"/>
      <c r="B105" s="639" t="str">
        <f>IFERROR(IF(VLOOKUP($A105,Osnova!$A:$C,1)=$A105,VLOOKUP($A105,Osnova!$A:$C,3)),"")</f>
        <v/>
      </c>
      <c r="C105" s="639" t="e">
        <f>IF(VLOOKUP($A105,Osnova!$A:$C,1)=$A105,VLOOKUP($A105,Osnova!$A:$D,4),0)</f>
        <v>#N/A</v>
      </c>
      <c r="D105" s="661"/>
      <c r="E105" s="649"/>
      <c r="F105" s="640">
        <f t="shared" si="4"/>
        <v>0</v>
      </c>
      <c r="G105" s="659"/>
      <c r="H105" s="659"/>
      <c r="I105" s="640">
        <f t="shared" si="3"/>
        <v>0</v>
      </c>
      <c r="K105" s="128"/>
      <c r="L105" s="128"/>
      <c r="M105" s="128"/>
      <c r="N105" s="128"/>
      <c r="O105" s="128"/>
    </row>
    <row r="106" spans="1:15" s="79" customFormat="1" ht="11.25" x14ac:dyDescent="0.2">
      <c r="A106" s="660"/>
      <c r="B106" s="639" t="str">
        <f>IFERROR(IF(VLOOKUP($A106,Osnova!$A:$C,1)=$A106,VLOOKUP($A106,Osnova!$A:$C,3)),"")</f>
        <v/>
      </c>
      <c r="C106" s="639" t="e">
        <f>IF(VLOOKUP($A106,Osnova!$A:$C,1)=$A106,VLOOKUP($A106,Osnova!$A:$D,4),0)</f>
        <v>#N/A</v>
      </c>
      <c r="D106" s="661"/>
      <c r="E106" s="649"/>
      <c r="F106" s="640">
        <f t="shared" si="4"/>
        <v>0</v>
      </c>
      <c r="G106" s="659"/>
      <c r="H106" s="659"/>
      <c r="I106" s="640">
        <f t="shared" si="3"/>
        <v>0</v>
      </c>
      <c r="K106" s="128"/>
      <c r="L106" s="128"/>
      <c r="M106" s="128"/>
      <c r="N106" s="128"/>
      <c r="O106" s="128"/>
    </row>
    <row r="107" spans="1:15" s="79" customFormat="1" ht="11.25" x14ac:dyDescent="0.2">
      <c r="A107" s="660"/>
      <c r="B107" s="639" t="str">
        <f>IFERROR(IF(VLOOKUP($A107,Osnova!$A:$C,1)=$A107,VLOOKUP($A107,Osnova!$A:$C,3)),"")</f>
        <v/>
      </c>
      <c r="C107" s="639" t="e">
        <f>IF(VLOOKUP($A107,Osnova!$A:$C,1)=$A107,VLOOKUP($A107,Osnova!$A:$D,4),0)</f>
        <v>#N/A</v>
      </c>
      <c r="D107" s="661"/>
      <c r="E107" s="649"/>
      <c r="F107" s="640">
        <f t="shared" si="4"/>
        <v>0</v>
      </c>
      <c r="G107" s="659"/>
      <c r="H107" s="659"/>
      <c r="I107" s="640">
        <f t="shared" si="3"/>
        <v>0</v>
      </c>
      <c r="K107" s="128"/>
      <c r="L107" s="128"/>
      <c r="M107" s="128"/>
      <c r="N107" s="128"/>
      <c r="O107" s="128"/>
    </row>
    <row r="108" spans="1:15" s="79" customFormat="1" ht="11.25" x14ac:dyDescent="0.2">
      <c r="A108" s="660"/>
      <c r="B108" s="639" t="str">
        <f>IFERROR(IF(VLOOKUP($A108,Osnova!$A:$C,1)=$A108,VLOOKUP($A108,Osnova!$A:$C,3)),"")</f>
        <v/>
      </c>
      <c r="C108" s="639" t="e">
        <f>IF(VLOOKUP($A108,Osnova!$A:$C,1)=$A108,VLOOKUP($A108,Osnova!$A:$D,4),0)</f>
        <v>#N/A</v>
      </c>
      <c r="D108" s="661"/>
      <c r="E108" s="649"/>
      <c r="F108" s="640">
        <f t="shared" si="4"/>
        <v>0</v>
      </c>
      <c r="G108" s="659"/>
      <c r="H108" s="659"/>
      <c r="I108" s="640">
        <f t="shared" si="3"/>
        <v>0</v>
      </c>
      <c r="K108" s="128"/>
      <c r="L108" s="128"/>
      <c r="M108" s="128"/>
      <c r="N108" s="128"/>
      <c r="O108" s="128"/>
    </row>
    <row r="109" spans="1:15" s="79" customFormat="1" ht="11.25" x14ac:dyDescent="0.2">
      <c r="A109" s="660"/>
      <c r="B109" s="639" t="str">
        <f>IFERROR(IF(VLOOKUP($A109,Osnova!$A:$C,1)=$A109,VLOOKUP($A109,Osnova!$A:$C,3)),"")</f>
        <v/>
      </c>
      <c r="C109" s="639" t="e">
        <f>IF(VLOOKUP($A109,Osnova!$A:$C,1)=$A109,VLOOKUP($A109,Osnova!$A:$D,4),0)</f>
        <v>#N/A</v>
      </c>
      <c r="D109" s="661"/>
      <c r="E109" s="649"/>
      <c r="F109" s="640">
        <f t="shared" si="4"/>
        <v>0</v>
      </c>
      <c r="G109" s="659"/>
      <c r="H109" s="659"/>
      <c r="I109" s="640">
        <f t="shared" si="3"/>
        <v>0</v>
      </c>
      <c r="K109" s="128"/>
      <c r="L109" s="128"/>
      <c r="M109" s="128"/>
      <c r="N109" s="128"/>
      <c r="O109" s="128"/>
    </row>
    <row r="110" spans="1:15" s="77" customFormat="1" ht="11.25" x14ac:dyDescent="0.2">
      <c r="A110" s="651"/>
      <c r="B110" s="639" t="str">
        <f>IFERROR(IF(VLOOKUP($A110,Osnova!$A:$C,1)=$A110,VLOOKUP($A110,Osnova!$A:$C,3)),"")</f>
        <v/>
      </c>
      <c r="C110" s="641" t="e">
        <f>IF(VLOOKUP($A110,Osnova!$A:$C,1)=$A110,VLOOKUP($A110,Osnova!$A:$D,4),0)</f>
        <v>#N/A</v>
      </c>
      <c r="D110" s="652"/>
      <c r="E110" s="650"/>
      <c r="F110" s="642">
        <f t="shared" si="4"/>
        <v>0</v>
      </c>
      <c r="G110" s="659"/>
      <c r="H110" s="659"/>
      <c r="I110" s="642">
        <f t="shared" si="3"/>
        <v>0</v>
      </c>
      <c r="K110" s="13"/>
      <c r="L110" s="13"/>
      <c r="M110" s="13"/>
      <c r="N110" s="13"/>
      <c r="O110" s="13"/>
    </row>
    <row r="111" spans="1:15" s="77" customFormat="1" ht="11.25" x14ac:dyDescent="0.2">
      <c r="A111" s="651"/>
      <c r="B111" s="639" t="str">
        <f>IFERROR(IF(VLOOKUP($A111,Osnova!$A:$C,1)=$A111,VLOOKUP($A111,Osnova!$A:$C,3)),"")</f>
        <v/>
      </c>
      <c r="C111" s="641" t="e">
        <f>IF(VLOOKUP($A111,Osnova!$A:$C,1)=$A111,VLOOKUP($A111,Osnova!$A:$D,4),0)</f>
        <v>#N/A</v>
      </c>
      <c r="D111" s="652"/>
      <c r="E111" s="650"/>
      <c r="F111" s="642">
        <f t="shared" ref="F111:F139" si="5">SUM(D111-E111)</f>
        <v>0</v>
      </c>
      <c r="G111" s="659"/>
      <c r="H111" s="659"/>
      <c r="I111" s="642">
        <f t="shared" si="3"/>
        <v>0</v>
      </c>
      <c r="K111" s="13"/>
      <c r="L111" s="13"/>
      <c r="M111" s="13"/>
      <c r="N111" s="13"/>
      <c r="O111" s="13"/>
    </row>
    <row r="112" spans="1:15" s="77" customFormat="1" ht="11.25" x14ac:dyDescent="0.2">
      <c r="A112" s="651"/>
      <c r="B112" s="639" t="str">
        <f>IFERROR(IF(VLOOKUP($A112,Osnova!$A:$C,1)=$A112,VLOOKUP($A112,Osnova!$A:$C,3)),"")</f>
        <v/>
      </c>
      <c r="C112" s="641" t="e">
        <f>IF(VLOOKUP($A112,Osnova!$A:$C,1)=$A112,VLOOKUP($A112,Osnova!$A:$D,4),0)</f>
        <v>#N/A</v>
      </c>
      <c r="D112" s="652"/>
      <c r="E112" s="650"/>
      <c r="F112" s="642">
        <f t="shared" si="5"/>
        <v>0</v>
      </c>
      <c r="G112" s="659"/>
      <c r="H112" s="659"/>
      <c r="I112" s="642">
        <f t="shared" si="3"/>
        <v>0</v>
      </c>
      <c r="K112" s="13"/>
      <c r="L112" s="13"/>
      <c r="M112" s="13"/>
      <c r="N112" s="13"/>
      <c r="O112" s="13"/>
    </row>
    <row r="113" spans="1:15" s="77" customFormat="1" ht="11.25" x14ac:dyDescent="0.2">
      <c r="A113" s="651"/>
      <c r="B113" s="639" t="str">
        <f>IFERROR(IF(VLOOKUP($A113,Osnova!$A:$C,1)=$A113,VLOOKUP($A113,Osnova!$A:$C,3)),"")</f>
        <v/>
      </c>
      <c r="C113" s="641" t="e">
        <f>IF(VLOOKUP($A113,Osnova!$A:$C,1)=$A113,VLOOKUP($A113,Osnova!$A:$D,4),0)</f>
        <v>#N/A</v>
      </c>
      <c r="D113" s="652"/>
      <c r="E113" s="650"/>
      <c r="F113" s="642">
        <f t="shared" si="5"/>
        <v>0</v>
      </c>
      <c r="G113" s="659"/>
      <c r="H113" s="659"/>
      <c r="I113" s="642">
        <f t="shared" si="3"/>
        <v>0</v>
      </c>
      <c r="K113" s="13"/>
      <c r="L113" s="13"/>
      <c r="M113" s="13"/>
      <c r="N113" s="13"/>
      <c r="O113" s="13"/>
    </row>
    <row r="114" spans="1:15" s="77" customFormat="1" ht="11.25" x14ac:dyDescent="0.2">
      <c r="A114" s="651"/>
      <c r="B114" s="639" t="str">
        <f>IFERROR(IF(VLOOKUP($A114,Osnova!$A:$C,1)=$A114,VLOOKUP($A114,Osnova!$A:$C,3)),"")</f>
        <v/>
      </c>
      <c r="C114" s="641" t="e">
        <f>IF(VLOOKUP($A114,Osnova!$A:$C,1)=$A114,VLOOKUP($A114,Osnova!$A:$D,4),0)</f>
        <v>#N/A</v>
      </c>
      <c r="D114" s="652"/>
      <c r="E114" s="650"/>
      <c r="F114" s="642">
        <f t="shared" si="5"/>
        <v>0</v>
      </c>
      <c r="G114" s="659"/>
      <c r="H114" s="659"/>
      <c r="I114" s="642">
        <f t="shared" si="3"/>
        <v>0</v>
      </c>
      <c r="K114" s="13"/>
      <c r="L114" s="13"/>
      <c r="M114" s="13"/>
      <c r="N114" s="13"/>
      <c r="O114" s="13"/>
    </row>
    <row r="115" spans="1:15" s="77" customFormat="1" ht="11.25" x14ac:dyDescent="0.2">
      <c r="A115" s="651"/>
      <c r="B115" s="639" t="str">
        <f>IFERROR(IF(VLOOKUP($A115,Osnova!$A:$C,1)=$A115,VLOOKUP($A115,Osnova!$A:$C,3)),"")</f>
        <v/>
      </c>
      <c r="C115" s="641" t="e">
        <f>IF(VLOOKUP($A115,Osnova!$A:$C,1)=$A115,VLOOKUP($A115,Osnova!$A:$D,4),0)</f>
        <v>#N/A</v>
      </c>
      <c r="D115" s="652"/>
      <c r="E115" s="650"/>
      <c r="F115" s="642">
        <f t="shared" si="5"/>
        <v>0</v>
      </c>
      <c r="G115" s="659"/>
      <c r="H115" s="659"/>
      <c r="I115" s="642">
        <f t="shared" si="3"/>
        <v>0</v>
      </c>
      <c r="K115" s="13"/>
      <c r="L115" s="13"/>
      <c r="M115" s="13"/>
      <c r="N115" s="13"/>
      <c r="O115" s="13"/>
    </row>
    <row r="116" spans="1:15" s="77" customFormat="1" ht="11.25" x14ac:dyDescent="0.2">
      <c r="A116" s="651"/>
      <c r="B116" s="639" t="str">
        <f>IFERROR(IF(VLOOKUP($A116,Osnova!$A:$C,1)=$A116,VLOOKUP($A116,Osnova!$A:$C,3)),"")</f>
        <v/>
      </c>
      <c r="C116" s="641" t="e">
        <f>IF(VLOOKUP($A116,Osnova!$A:$C,1)=$A116,VLOOKUP($A116,Osnova!$A:$D,4),0)</f>
        <v>#N/A</v>
      </c>
      <c r="D116" s="652"/>
      <c r="E116" s="650"/>
      <c r="F116" s="642">
        <f t="shared" si="5"/>
        <v>0</v>
      </c>
      <c r="G116" s="659"/>
      <c r="H116" s="659"/>
      <c r="I116" s="642">
        <f t="shared" si="3"/>
        <v>0</v>
      </c>
      <c r="K116" s="13"/>
      <c r="L116" s="13"/>
      <c r="M116" s="13"/>
      <c r="N116" s="13"/>
      <c r="O116" s="13"/>
    </row>
    <row r="117" spans="1:15" s="77" customFormat="1" ht="11.25" x14ac:dyDescent="0.2">
      <c r="A117" s="651"/>
      <c r="B117" s="639" t="str">
        <f>IFERROR(IF(VLOOKUP($A117,Osnova!$A:$C,1)=$A117,VLOOKUP($A117,Osnova!$A:$C,3)),"")</f>
        <v/>
      </c>
      <c r="C117" s="641" t="e">
        <f>IF(VLOOKUP($A117,Osnova!$A:$C,1)=$A117,VLOOKUP($A117,Osnova!$A:$D,4),0)</f>
        <v>#N/A</v>
      </c>
      <c r="D117" s="652"/>
      <c r="E117" s="650"/>
      <c r="F117" s="642">
        <f t="shared" si="5"/>
        <v>0</v>
      </c>
      <c r="G117" s="659"/>
      <c r="H117" s="659"/>
      <c r="I117" s="642">
        <f t="shared" si="3"/>
        <v>0</v>
      </c>
      <c r="K117" s="13"/>
      <c r="L117" s="13"/>
      <c r="M117" s="13"/>
      <c r="N117" s="13"/>
      <c r="O117" s="13"/>
    </row>
    <row r="118" spans="1:15" s="77" customFormat="1" ht="11.25" x14ac:dyDescent="0.2">
      <c r="A118" s="651"/>
      <c r="B118" s="639" t="str">
        <f>IFERROR(IF(VLOOKUP($A118,Osnova!$A:$C,1)=$A118,VLOOKUP($A118,Osnova!$A:$C,3)),"")</f>
        <v/>
      </c>
      <c r="C118" s="641" t="e">
        <f>IF(VLOOKUP($A118,Osnova!$A:$C,1)=$A118,VLOOKUP($A118,Osnova!$A:$D,4),0)</f>
        <v>#N/A</v>
      </c>
      <c r="D118" s="652"/>
      <c r="E118" s="650"/>
      <c r="F118" s="642">
        <f t="shared" si="5"/>
        <v>0</v>
      </c>
      <c r="G118" s="659"/>
      <c r="H118" s="659"/>
      <c r="I118" s="642">
        <f t="shared" si="3"/>
        <v>0</v>
      </c>
      <c r="K118" s="13"/>
      <c r="L118" s="13"/>
      <c r="M118" s="13"/>
      <c r="N118" s="13"/>
      <c r="O118" s="13"/>
    </row>
    <row r="119" spans="1:15" s="77" customFormat="1" ht="11.25" x14ac:dyDescent="0.2">
      <c r="A119" s="651"/>
      <c r="B119" s="639" t="str">
        <f>IFERROR(IF(VLOOKUP($A119,Osnova!$A:$C,1)=$A119,VLOOKUP($A119,Osnova!$A:$C,3)),"")</f>
        <v/>
      </c>
      <c r="C119" s="641" t="e">
        <f>IF(VLOOKUP($A119,Osnova!$A:$C,1)=$A119,VLOOKUP($A119,Osnova!$A:$D,4),0)</f>
        <v>#N/A</v>
      </c>
      <c r="D119" s="652"/>
      <c r="E119" s="650"/>
      <c r="F119" s="642">
        <f t="shared" si="5"/>
        <v>0</v>
      </c>
      <c r="G119" s="659"/>
      <c r="H119" s="659"/>
      <c r="I119" s="642">
        <f t="shared" si="3"/>
        <v>0</v>
      </c>
      <c r="K119" s="13"/>
      <c r="L119" s="13"/>
      <c r="M119" s="13"/>
      <c r="N119" s="13"/>
      <c r="O119" s="13"/>
    </row>
    <row r="120" spans="1:15" s="77" customFormat="1" ht="11.25" x14ac:dyDescent="0.2">
      <c r="A120" s="651"/>
      <c r="B120" s="639" t="str">
        <f>IFERROR(IF(VLOOKUP($A120,Osnova!$A:$C,1)=$A120,VLOOKUP($A120,Osnova!$A:$C,3)),"")</f>
        <v/>
      </c>
      <c r="C120" s="641" t="e">
        <f>IF(VLOOKUP($A120,Osnova!$A:$C,1)=$A120,VLOOKUP($A120,Osnova!$A:$D,4),0)</f>
        <v>#N/A</v>
      </c>
      <c r="D120" s="652"/>
      <c r="E120" s="650"/>
      <c r="F120" s="642">
        <f t="shared" si="5"/>
        <v>0</v>
      </c>
      <c r="G120" s="659"/>
      <c r="H120" s="659"/>
      <c r="I120" s="642">
        <f t="shared" si="3"/>
        <v>0</v>
      </c>
      <c r="K120" s="13"/>
      <c r="L120" s="13"/>
      <c r="M120" s="13"/>
      <c r="N120" s="13"/>
      <c r="O120" s="13"/>
    </row>
    <row r="121" spans="1:15" s="77" customFormat="1" ht="11.25" x14ac:dyDescent="0.2">
      <c r="A121" s="651"/>
      <c r="B121" s="639" t="str">
        <f>IFERROR(IF(VLOOKUP($A121,Osnova!$A:$C,1)=$A121,VLOOKUP($A121,Osnova!$A:$C,3)),"")</f>
        <v/>
      </c>
      <c r="C121" s="641" t="e">
        <f>IF(VLOOKUP($A121,Osnova!$A:$C,1)=$A121,VLOOKUP($A121,Osnova!$A:$D,4),0)</f>
        <v>#N/A</v>
      </c>
      <c r="D121" s="652"/>
      <c r="E121" s="650"/>
      <c r="F121" s="642">
        <f t="shared" si="5"/>
        <v>0</v>
      </c>
      <c r="G121" s="659"/>
      <c r="H121" s="659"/>
      <c r="I121" s="642">
        <f t="shared" si="3"/>
        <v>0</v>
      </c>
      <c r="K121" s="13"/>
      <c r="L121" s="13"/>
      <c r="M121" s="13"/>
      <c r="N121" s="13"/>
      <c r="O121" s="13"/>
    </row>
    <row r="122" spans="1:15" s="77" customFormat="1" ht="11.25" x14ac:dyDescent="0.2">
      <c r="A122" s="651"/>
      <c r="B122" s="639" t="str">
        <f>IFERROR(IF(VLOOKUP($A122,Osnova!$A:$C,1)=$A122,VLOOKUP($A122,Osnova!$A:$C,3)),"")</f>
        <v/>
      </c>
      <c r="C122" s="641" t="e">
        <f>IF(VLOOKUP($A122,Osnova!$A:$C,1)=$A122,VLOOKUP($A122,Osnova!$A:$D,4),0)</f>
        <v>#N/A</v>
      </c>
      <c r="D122" s="652"/>
      <c r="E122" s="650"/>
      <c r="F122" s="642">
        <f t="shared" si="5"/>
        <v>0</v>
      </c>
      <c r="G122" s="659"/>
      <c r="H122" s="659"/>
      <c r="I122" s="642">
        <f t="shared" si="3"/>
        <v>0</v>
      </c>
      <c r="K122" s="13"/>
      <c r="L122" s="13"/>
      <c r="M122" s="13"/>
      <c r="N122" s="13"/>
      <c r="O122" s="13"/>
    </row>
    <row r="123" spans="1:15" s="77" customFormat="1" ht="11.25" x14ac:dyDescent="0.2">
      <c r="A123" s="651"/>
      <c r="B123" s="639" t="str">
        <f>IFERROR(IF(VLOOKUP($A123,Osnova!$A:$C,1)=$A123,VLOOKUP($A123,Osnova!$A:$C,3)),"")</f>
        <v/>
      </c>
      <c r="C123" s="641" t="e">
        <f>IF(VLOOKUP($A123,Osnova!$A:$C,1)=$A123,VLOOKUP($A123,Osnova!$A:$D,4),0)</f>
        <v>#N/A</v>
      </c>
      <c r="D123" s="652"/>
      <c r="E123" s="650"/>
      <c r="F123" s="642">
        <f t="shared" si="5"/>
        <v>0</v>
      </c>
      <c r="G123" s="659"/>
      <c r="H123" s="659"/>
      <c r="I123" s="642">
        <f t="shared" si="3"/>
        <v>0</v>
      </c>
      <c r="K123" s="13"/>
      <c r="L123" s="13"/>
      <c r="M123" s="13"/>
      <c r="N123" s="13"/>
      <c r="O123" s="13"/>
    </row>
    <row r="124" spans="1:15" s="77" customFormat="1" ht="11.25" x14ac:dyDescent="0.2">
      <c r="A124" s="651"/>
      <c r="B124" s="639" t="str">
        <f>IFERROR(IF(VLOOKUP($A124,Osnova!$A:$C,1)=$A124,VLOOKUP($A124,Osnova!$A:$C,3)),"")</f>
        <v/>
      </c>
      <c r="C124" s="641" t="e">
        <f>IF(VLOOKUP($A124,Osnova!$A:$C,1)=$A124,VLOOKUP($A124,Osnova!$A:$D,4),0)</f>
        <v>#N/A</v>
      </c>
      <c r="D124" s="652"/>
      <c r="E124" s="650"/>
      <c r="F124" s="642">
        <f t="shared" si="5"/>
        <v>0</v>
      </c>
      <c r="G124" s="659"/>
      <c r="H124" s="659"/>
      <c r="I124" s="642">
        <f t="shared" si="3"/>
        <v>0</v>
      </c>
      <c r="K124" s="13"/>
      <c r="L124" s="13"/>
      <c r="M124" s="13"/>
      <c r="N124" s="13"/>
      <c r="O124" s="13"/>
    </row>
    <row r="125" spans="1:15" s="77" customFormat="1" ht="11.25" x14ac:dyDescent="0.2">
      <c r="A125" s="651"/>
      <c r="B125" s="639" t="str">
        <f>IFERROR(IF(VLOOKUP($A125,Osnova!$A:$C,1)=$A125,VLOOKUP($A125,Osnova!$A:$C,3)),"")</f>
        <v/>
      </c>
      <c r="C125" s="641" t="e">
        <f>IF(VLOOKUP($A125,Osnova!$A:$C,1)=$A125,VLOOKUP($A125,Osnova!$A:$D,4),0)</f>
        <v>#N/A</v>
      </c>
      <c r="D125" s="652"/>
      <c r="E125" s="650"/>
      <c r="F125" s="642">
        <f t="shared" si="5"/>
        <v>0</v>
      </c>
      <c r="G125" s="659"/>
      <c r="H125" s="659"/>
      <c r="I125" s="642">
        <f t="shared" si="3"/>
        <v>0</v>
      </c>
      <c r="K125" s="13"/>
      <c r="L125" s="13"/>
      <c r="M125" s="13"/>
      <c r="N125" s="13"/>
      <c r="O125" s="13"/>
    </row>
    <row r="126" spans="1:15" s="77" customFormat="1" ht="11.25" x14ac:dyDescent="0.2">
      <c r="A126" s="651"/>
      <c r="B126" s="639" t="str">
        <f>IFERROR(IF(VLOOKUP($A126,Osnova!$A:$C,1)=$A126,VLOOKUP($A126,Osnova!$A:$C,3)),"")</f>
        <v/>
      </c>
      <c r="C126" s="641" t="e">
        <f>IF(VLOOKUP($A126,Osnova!$A:$C,1)=$A126,VLOOKUP($A126,Osnova!$A:$D,4),0)</f>
        <v>#N/A</v>
      </c>
      <c r="D126" s="652"/>
      <c r="E126" s="650"/>
      <c r="F126" s="642">
        <f t="shared" si="5"/>
        <v>0</v>
      </c>
      <c r="G126" s="659"/>
      <c r="H126" s="659"/>
      <c r="I126" s="642">
        <f t="shared" si="3"/>
        <v>0</v>
      </c>
      <c r="K126" s="13"/>
      <c r="L126" s="13"/>
      <c r="M126" s="13"/>
      <c r="N126" s="13"/>
      <c r="O126" s="13"/>
    </row>
    <row r="127" spans="1:15" s="77" customFormat="1" ht="11.25" x14ac:dyDescent="0.2">
      <c r="A127" s="651"/>
      <c r="B127" s="639" t="str">
        <f>IFERROR(IF(VLOOKUP($A127,Osnova!$A:$C,1)=$A127,VLOOKUP($A127,Osnova!$A:$C,3)),"")</f>
        <v/>
      </c>
      <c r="C127" s="641" t="e">
        <f>IF(VLOOKUP($A127,Osnova!$A:$C,1)=$A127,VLOOKUP($A127,Osnova!$A:$D,4),0)</f>
        <v>#N/A</v>
      </c>
      <c r="D127" s="652"/>
      <c r="E127" s="650"/>
      <c r="F127" s="642">
        <f t="shared" si="5"/>
        <v>0</v>
      </c>
      <c r="G127" s="659"/>
      <c r="H127" s="659"/>
      <c r="I127" s="642">
        <f t="shared" si="3"/>
        <v>0</v>
      </c>
      <c r="K127" s="13"/>
      <c r="L127" s="13"/>
      <c r="M127" s="13"/>
      <c r="N127" s="13"/>
      <c r="O127" s="13"/>
    </row>
    <row r="128" spans="1:15" s="77" customFormat="1" ht="11.25" x14ac:dyDescent="0.2">
      <c r="A128" s="651"/>
      <c r="B128" s="639" t="str">
        <f>IFERROR(IF(VLOOKUP($A128,Osnova!$A:$C,1)=$A128,VLOOKUP($A128,Osnova!$A:$C,3)),"")</f>
        <v/>
      </c>
      <c r="C128" s="641" t="e">
        <f>IF(VLOOKUP($A128,Osnova!$A:$C,1)=$A128,VLOOKUP($A128,Osnova!$A:$D,4),0)</f>
        <v>#N/A</v>
      </c>
      <c r="D128" s="652"/>
      <c r="E128" s="650"/>
      <c r="F128" s="642">
        <f t="shared" si="5"/>
        <v>0</v>
      </c>
      <c r="G128" s="659"/>
      <c r="H128" s="659"/>
      <c r="I128" s="642">
        <f t="shared" si="3"/>
        <v>0</v>
      </c>
      <c r="K128" s="13"/>
      <c r="L128" s="13"/>
      <c r="M128" s="13"/>
      <c r="N128" s="13"/>
      <c r="O128" s="13"/>
    </row>
    <row r="129" spans="1:15" s="77" customFormat="1" ht="11.25" x14ac:dyDescent="0.2">
      <c r="A129" s="651"/>
      <c r="B129" s="639" t="str">
        <f>IFERROR(IF(VLOOKUP($A129,Osnova!$A:$C,1)=$A129,VLOOKUP($A129,Osnova!$A:$C,3)),"")</f>
        <v/>
      </c>
      <c r="C129" s="641" t="e">
        <f>IF(VLOOKUP($A129,Osnova!$A:$C,1)=$A129,VLOOKUP($A129,Osnova!$A:$D,4),0)</f>
        <v>#N/A</v>
      </c>
      <c r="D129" s="652"/>
      <c r="E129" s="650"/>
      <c r="F129" s="642">
        <f t="shared" si="5"/>
        <v>0</v>
      </c>
      <c r="G129" s="659"/>
      <c r="H129" s="659"/>
      <c r="I129" s="642">
        <f t="shared" si="3"/>
        <v>0</v>
      </c>
      <c r="K129" s="13"/>
      <c r="L129" s="13"/>
      <c r="M129" s="13"/>
      <c r="N129" s="13"/>
      <c r="O129" s="13"/>
    </row>
    <row r="130" spans="1:15" s="77" customFormat="1" ht="11.25" x14ac:dyDescent="0.2">
      <c r="A130" s="651"/>
      <c r="B130" s="639" t="str">
        <f>IFERROR(IF(VLOOKUP($A130,Osnova!$A:$C,1)=$A130,VLOOKUP($A130,Osnova!$A:$C,3)),"")</f>
        <v/>
      </c>
      <c r="C130" s="641" t="e">
        <f>IF(VLOOKUP($A130,Osnova!$A:$C,1)=$A130,VLOOKUP($A130,Osnova!$A:$D,4),0)</f>
        <v>#N/A</v>
      </c>
      <c r="D130" s="652"/>
      <c r="E130" s="650"/>
      <c r="F130" s="642">
        <f t="shared" si="5"/>
        <v>0</v>
      </c>
      <c r="G130" s="659"/>
      <c r="H130" s="659"/>
      <c r="I130" s="642">
        <f t="shared" si="3"/>
        <v>0</v>
      </c>
      <c r="K130" s="13"/>
      <c r="L130" s="13"/>
      <c r="M130" s="13"/>
      <c r="N130" s="13"/>
      <c r="O130" s="13"/>
    </row>
    <row r="131" spans="1:15" s="77" customFormat="1" ht="11.25" x14ac:dyDescent="0.2">
      <c r="A131" s="651"/>
      <c r="B131" s="639" t="str">
        <f>IFERROR(IF(VLOOKUP($A131,Osnova!$A:$C,1)=$A131,VLOOKUP($A131,Osnova!$A:$C,3)),"")</f>
        <v/>
      </c>
      <c r="C131" s="641" t="e">
        <f>IF(VLOOKUP($A131,Osnova!$A:$C,1)=$A131,VLOOKUP($A131,Osnova!$A:$D,4),0)</f>
        <v>#N/A</v>
      </c>
      <c r="D131" s="652"/>
      <c r="E131" s="650"/>
      <c r="F131" s="642">
        <f t="shared" si="5"/>
        <v>0</v>
      </c>
      <c r="G131" s="659"/>
      <c r="H131" s="659"/>
      <c r="I131" s="642">
        <f t="shared" si="3"/>
        <v>0</v>
      </c>
      <c r="K131" s="13"/>
      <c r="L131" s="13"/>
      <c r="M131" s="13"/>
      <c r="N131" s="13"/>
      <c r="O131" s="13"/>
    </row>
    <row r="132" spans="1:15" s="77" customFormat="1" ht="11.25" x14ac:dyDescent="0.2">
      <c r="A132" s="651"/>
      <c r="B132" s="639" t="str">
        <f>IFERROR(IF(VLOOKUP($A132,Osnova!$A:$C,1)=$A132,VLOOKUP($A132,Osnova!$A:$C,3)),"")</f>
        <v/>
      </c>
      <c r="C132" s="641" t="e">
        <f>IF(VLOOKUP($A132,Osnova!$A:$C,1)=$A132,VLOOKUP($A132,Osnova!$A:$D,4),0)</f>
        <v>#N/A</v>
      </c>
      <c r="D132" s="652"/>
      <c r="E132" s="650"/>
      <c r="F132" s="642">
        <f t="shared" si="5"/>
        <v>0</v>
      </c>
      <c r="G132" s="659"/>
      <c r="H132" s="659"/>
      <c r="I132" s="642">
        <f t="shared" si="3"/>
        <v>0</v>
      </c>
      <c r="K132" s="13"/>
      <c r="L132" s="13"/>
      <c r="M132" s="13"/>
      <c r="N132" s="13"/>
      <c r="O132" s="13"/>
    </row>
    <row r="133" spans="1:15" s="77" customFormat="1" ht="11.25" x14ac:dyDescent="0.2">
      <c r="A133" s="651"/>
      <c r="B133" s="639" t="str">
        <f>IFERROR(IF(VLOOKUP($A133,Osnova!$A:$C,1)=$A133,VLOOKUP($A133,Osnova!$A:$C,3)),"")</f>
        <v/>
      </c>
      <c r="C133" s="641" t="e">
        <f>IF(VLOOKUP($A133,Osnova!$A:$C,1)=$A133,VLOOKUP($A133,Osnova!$A:$D,4),0)</f>
        <v>#N/A</v>
      </c>
      <c r="D133" s="652"/>
      <c r="E133" s="650"/>
      <c r="F133" s="642">
        <f t="shared" si="5"/>
        <v>0</v>
      </c>
      <c r="G133" s="659"/>
      <c r="H133" s="659"/>
      <c r="I133" s="642">
        <f t="shared" si="3"/>
        <v>0</v>
      </c>
      <c r="K133" s="13"/>
      <c r="L133" s="13"/>
      <c r="M133" s="13"/>
      <c r="N133" s="13"/>
      <c r="O133" s="13"/>
    </row>
    <row r="134" spans="1:15" s="77" customFormat="1" ht="11.25" x14ac:dyDescent="0.2">
      <c r="A134" s="651"/>
      <c r="B134" s="639" t="str">
        <f>IFERROR(IF(VLOOKUP($A134,Osnova!$A:$C,1)=$A134,VLOOKUP($A134,Osnova!$A:$C,3)),"")</f>
        <v/>
      </c>
      <c r="C134" s="641" t="e">
        <f>IF(VLOOKUP($A134,Osnova!$A:$C,1)=$A134,VLOOKUP($A134,Osnova!$A:$D,4),0)</f>
        <v>#N/A</v>
      </c>
      <c r="D134" s="652"/>
      <c r="E134" s="650"/>
      <c r="F134" s="642">
        <f t="shared" si="5"/>
        <v>0</v>
      </c>
      <c r="G134" s="659"/>
      <c r="H134" s="659"/>
      <c r="I134" s="642">
        <f t="shared" si="3"/>
        <v>0</v>
      </c>
      <c r="K134" s="13"/>
      <c r="L134" s="13"/>
      <c r="M134" s="13"/>
      <c r="N134" s="13"/>
      <c r="O134" s="13"/>
    </row>
    <row r="135" spans="1:15" s="77" customFormat="1" ht="11.25" x14ac:dyDescent="0.2">
      <c r="A135" s="651"/>
      <c r="B135" s="639" t="str">
        <f>IFERROR(IF(VLOOKUP($A135,Osnova!$A:$C,1)=$A135,VLOOKUP($A135,Osnova!$A:$C,3)),"")</f>
        <v/>
      </c>
      <c r="C135" s="641" t="e">
        <f>IF(VLOOKUP($A135,Osnova!$A:$C,1)=$A135,VLOOKUP($A135,Osnova!$A:$D,4),0)</f>
        <v>#N/A</v>
      </c>
      <c r="D135" s="652"/>
      <c r="E135" s="650"/>
      <c r="F135" s="642">
        <f t="shared" si="5"/>
        <v>0</v>
      </c>
      <c r="G135" s="659"/>
      <c r="H135" s="659"/>
      <c r="I135" s="642">
        <f t="shared" si="3"/>
        <v>0</v>
      </c>
      <c r="K135" s="13"/>
      <c r="L135" s="13"/>
      <c r="M135" s="13"/>
      <c r="N135" s="13"/>
      <c r="O135" s="13"/>
    </row>
    <row r="136" spans="1:15" s="77" customFormat="1" ht="11.25" x14ac:dyDescent="0.2">
      <c r="A136" s="651"/>
      <c r="B136" s="639" t="str">
        <f>IFERROR(IF(VLOOKUP($A136,Osnova!$A:$C,1)=$A136,VLOOKUP($A136,Osnova!$A:$C,3)),"")</f>
        <v/>
      </c>
      <c r="C136" s="641" t="e">
        <f>IF(VLOOKUP($A136,Osnova!$A:$C,1)=$A136,VLOOKUP($A136,Osnova!$A:$D,4),0)</f>
        <v>#N/A</v>
      </c>
      <c r="D136" s="652"/>
      <c r="E136" s="650"/>
      <c r="F136" s="642">
        <f t="shared" si="5"/>
        <v>0</v>
      </c>
      <c r="G136" s="659"/>
      <c r="H136" s="659"/>
      <c r="I136" s="642">
        <f t="shared" si="3"/>
        <v>0</v>
      </c>
      <c r="K136" s="13"/>
      <c r="L136" s="13"/>
      <c r="M136" s="13"/>
      <c r="N136" s="13"/>
      <c r="O136" s="13"/>
    </row>
    <row r="137" spans="1:15" s="77" customFormat="1" ht="11.25" x14ac:dyDescent="0.2">
      <c r="A137" s="651"/>
      <c r="B137" s="639" t="str">
        <f>IFERROR(IF(VLOOKUP($A137,Osnova!$A:$C,1)=$A137,VLOOKUP($A137,Osnova!$A:$C,3)),"")</f>
        <v/>
      </c>
      <c r="C137" s="641" t="e">
        <f>IF(VLOOKUP($A137,Osnova!$A:$C,1)=$A137,VLOOKUP($A137,Osnova!$A:$D,4),0)</f>
        <v>#N/A</v>
      </c>
      <c r="D137" s="652"/>
      <c r="E137" s="650"/>
      <c r="F137" s="642">
        <f t="shared" si="5"/>
        <v>0</v>
      </c>
      <c r="G137" s="659"/>
      <c r="H137" s="659"/>
      <c r="I137" s="642">
        <f t="shared" si="3"/>
        <v>0</v>
      </c>
      <c r="K137" s="13"/>
      <c r="L137" s="13"/>
      <c r="M137" s="13"/>
      <c r="N137" s="13"/>
      <c r="O137" s="13"/>
    </row>
    <row r="138" spans="1:15" s="77" customFormat="1" ht="11.25" x14ac:dyDescent="0.2">
      <c r="A138" s="651"/>
      <c r="B138" s="639" t="str">
        <f>IFERROR(IF(VLOOKUP($A138,Osnova!$A:$C,1)=$A138,VLOOKUP($A138,Osnova!$A:$C,3)),"")</f>
        <v/>
      </c>
      <c r="C138" s="641" t="e">
        <f>IF(VLOOKUP($A138,Osnova!$A:$C,1)=$A138,VLOOKUP($A138,Osnova!$A:$D,4),0)</f>
        <v>#N/A</v>
      </c>
      <c r="D138" s="652"/>
      <c r="E138" s="650"/>
      <c r="F138" s="642">
        <f t="shared" si="5"/>
        <v>0</v>
      </c>
      <c r="G138" s="659"/>
      <c r="H138" s="659"/>
      <c r="I138" s="642">
        <f t="shared" si="3"/>
        <v>0</v>
      </c>
      <c r="K138" s="13"/>
      <c r="L138" s="13"/>
      <c r="M138" s="13"/>
      <c r="N138" s="13"/>
      <c r="O138" s="13"/>
    </row>
    <row r="139" spans="1:15" s="77" customFormat="1" ht="11.25" x14ac:dyDescent="0.2">
      <c r="A139" s="651"/>
      <c r="B139" s="639" t="str">
        <f>IFERROR(IF(VLOOKUP($A139,Osnova!$A:$C,1)=$A139,VLOOKUP($A139,Osnova!$A:$C,3)),"")</f>
        <v/>
      </c>
      <c r="C139" s="641" t="e">
        <f>IF(VLOOKUP($A139,Osnova!$A:$C,1)=$A139,VLOOKUP($A139,Osnova!$A:$D,4),0)</f>
        <v>#N/A</v>
      </c>
      <c r="D139" s="652"/>
      <c r="E139" s="650"/>
      <c r="F139" s="642">
        <f t="shared" si="5"/>
        <v>0</v>
      </c>
      <c r="G139" s="659"/>
      <c r="H139" s="659"/>
      <c r="I139" s="642">
        <f t="shared" si="3"/>
        <v>0</v>
      </c>
      <c r="K139" s="13"/>
      <c r="L139" s="13"/>
      <c r="M139" s="13"/>
      <c r="N139" s="13"/>
      <c r="O139" s="13"/>
    </row>
    <row r="140" spans="1:15" s="77" customFormat="1" ht="11.25" x14ac:dyDescent="0.2">
      <c r="A140" s="651"/>
      <c r="B140" s="639" t="str">
        <f>IFERROR(IF(VLOOKUP($A140,Osnova!$A:$C,1)=$A140,VLOOKUP($A140,Osnova!$A:$C,3)),"")</f>
        <v/>
      </c>
      <c r="C140" s="641" t="e">
        <f>IF(VLOOKUP($A140,Osnova!$A:$C,1)=$A140,VLOOKUP($A140,Osnova!$A:$D,4),0)</f>
        <v>#N/A</v>
      </c>
      <c r="D140" s="652"/>
      <c r="E140" s="650"/>
      <c r="F140" s="642">
        <f t="shared" ref="F140:F201" si="6">SUM(D140-E140)</f>
        <v>0</v>
      </c>
      <c r="G140" s="659"/>
      <c r="H140" s="659"/>
      <c r="I140" s="642">
        <f t="shared" ref="I140:I175" si="7">SUM(F140+G140-H140)</f>
        <v>0</v>
      </c>
      <c r="K140" s="13"/>
      <c r="L140" s="13"/>
      <c r="M140" s="13"/>
      <c r="N140" s="13"/>
      <c r="O140" s="13"/>
    </row>
    <row r="141" spans="1:15" s="77" customFormat="1" ht="11.25" x14ac:dyDescent="0.2">
      <c r="A141" s="651"/>
      <c r="B141" s="639" t="str">
        <f>IFERROR(IF(VLOOKUP($A141,Osnova!$A:$C,1)=$A141,VLOOKUP($A141,Osnova!$A:$C,3)),"")</f>
        <v/>
      </c>
      <c r="C141" s="641" t="e">
        <f>IF(VLOOKUP($A141,Osnova!$A:$C,1)=$A141,VLOOKUP($A141,Osnova!$A:$D,4),0)</f>
        <v>#N/A</v>
      </c>
      <c r="D141" s="652"/>
      <c r="E141" s="650"/>
      <c r="F141" s="642">
        <f t="shared" si="6"/>
        <v>0</v>
      </c>
      <c r="G141" s="659"/>
      <c r="H141" s="659"/>
      <c r="I141" s="642">
        <f t="shared" si="7"/>
        <v>0</v>
      </c>
      <c r="K141" s="13"/>
      <c r="L141" s="13"/>
      <c r="M141" s="13"/>
      <c r="N141" s="13"/>
      <c r="O141" s="13"/>
    </row>
    <row r="142" spans="1:15" s="77" customFormat="1" ht="11.25" x14ac:dyDescent="0.2">
      <c r="A142" s="651"/>
      <c r="B142" s="639" t="str">
        <f>IFERROR(IF(VLOOKUP($A142,Osnova!$A:$C,1)=$A142,VLOOKUP($A142,Osnova!$A:$C,3)),"")</f>
        <v/>
      </c>
      <c r="C142" s="641" t="e">
        <f>IF(VLOOKUP($A142,Osnova!$A:$C,1)=$A142,VLOOKUP($A142,Osnova!$A:$D,4),0)</f>
        <v>#N/A</v>
      </c>
      <c r="D142" s="652"/>
      <c r="E142" s="650"/>
      <c r="F142" s="642">
        <f t="shared" si="6"/>
        <v>0</v>
      </c>
      <c r="G142" s="659"/>
      <c r="H142" s="659"/>
      <c r="I142" s="642">
        <f t="shared" si="7"/>
        <v>0</v>
      </c>
      <c r="K142" s="13"/>
      <c r="L142" s="13"/>
      <c r="M142" s="13"/>
      <c r="N142" s="13"/>
      <c r="O142" s="13"/>
    </row>
    <row r="143" spans="1:15" s="77" customFormat="1" ht="11.25" x14ac:dyDescent="0.2">
      <c r="A143" s="651"/>
      <c r="B143" s="639" t="str">
        <f>IFERROR(IF(VLOOKUP($A143,Osnova!$A:$C,1)=$A143,VLOOKUP($A143,Osnova!$A:$C,3)),"")</f>
        <v/>
      </c>
      <c r="C143" s="641" t="e">
        <f>IF(VLOOKUP($A143,Osnova!$A:$C,1)=$A143,VLOOKUP($A143,Osnova!$A:$D,4),0)</f>
        <v>#N/A</v>
      </c>
      <c r="D143" s="652"/>
      <c r="E143" s="650"/>
      <c r="F143" s="642">
        <f t="shared" si="6"/>
        <v>0</v>
      </c>
      <c r="G143" s="659"/>
      <c r="H143" s="659"/>
      <c r="I143" s="642">
        <f t="shared" si="7"/>
        <v>0</v>
      </c>
      <c r="K143" s="13"/>
      <c r="L143" s="13"/>
      <c r="M143" s="13"/>
      <c r="N143" s="13"/>
      <c r="O143" s="13"/>
    </row>
    <row r="144" spans="1:15" s="77" customFormat="1" ht="11.25" x14ac:dyDescent="0.2">
      <c r="A144" s="651"/>
      <c r="B144" s="639" t="str">
        <f>IFERROR(IF(VLOOKUP($A144,Osnova!$A:$C,1)=$A144,VLOOKUP($A144,Osnova!$A:$C,3)),"")</f>
        <v/>
      </c>
      <c r="C144" s="641" t="e">
        <f>IF(VLOOKUP($A144,Osnova!$A:$C,1)=$A144,VLOOKUP($A144,Osnova!$A:$D,4),0)</f>
        <v>#N/A</v>
      </c>
      <c r="D144" s="652"/>
      <c r="E144" s="650"/>
      <c r="F144" s="642">
        <f t="shared" si="6"/>
        <v>0</v>
      </c>
      <c r="G144" s="659"/>
      <c r="H144" s="659"/>
      <c r="I144" s="642">
        <f t="shared" si="7"/>
        <v>0</v>
      </c>
      <c r="K144" s="13"/>
      <c r="L144" s="13"/>
      <c r="M144" s="13"/>
      <c r="N144" s="13"/>
      <c r="O144" s="13"/>
    </row>
    <row r="145" spans="1:15" s="77" customFormat="1" ht="11.25" x14ac:dyDescent="0.2">
      <c r="A145" s="651"/>
      <c r="B145" s="639" t="str">
        <f>IFERROR(IF(VLOOKUP($A145,Osnova!$A:$C,1)=$A145,VLOOKUP($A145,Osnova!$A:$C,3)),"")</f>
        <v/>
      </c>
      <c r="C145" s="641" t="e">
        <f>IF(VLOOKUP($A145,Osnova!$A:$C,1)=$A145,VLOOKUP($A145,Osnova!$A:$D,4),0)</f>
        <v>#N/A</v>
      </c>
      <c r="D145" s="652"/>
      <c r="E145" s="650"/>
      <c r="F145" s="642">
        <f t="shared" si="6"/>
        <v>0</v>
      </c>
      <c r="G145" s="659"/>
      <c r="H145" s="659"/>
      <c r="I145" s="642">
        <f t="shared" si="7"/>
        <v>0</v>
      </c>
      <c r="K145" s="13"/>
      <c r="L145" s="13"/>
      <c r="M145" s="13"/>
      <c r="N145" s="13"/>
      <c r="O145" s="13"/>
    </row>
    <row r="146" spans="1:15" s="77" customFormat="1" ht="11.25" x14ac:dyDescent="0.2">
      <c r="A146" s="651"/>
      <c r="B146" s="639" t="str">
        <f>IFERROR(IF(VLOOKUP($A146,Osnova!$A:$C,1)=$A146,VLOOKUP($A146,Osnova!$A:$C,3)),"")</f>
        <v/>
      </c>
      <c r="C146" s="641" t="e">
        <f>IF(VLOOKUP($A146,Osnova!$A:$C,1)=$A146,VLOOKUP($A146,Osnova!$A:$D,4),0)</f>
        <v>#N/A</v>
      </c>
      <c r="D146" s="652"/>
      <c r="E146" s="650"/>
      <c r="F146" s="642">
        <f t="shared" si="6"/>
        <v>0</v>
      </c>
      <c r="G146" s="659"/>
      <c r="H146" s="659"/>
      <c r="I146" s="642">
        <f t="shared" si="7"/>
        <v>0</v>
      </c>
      <c r="K146" s="13"/>
      <c r="L146" s="13"/>
      <c r="M146" s="13"/>
      <c r="N146" s="13"/>
      <c r="O146" s="13"/>
    </row>
    <row r="147" spans="1:15" s="77" customFormat="1" ht="11.25" x14ac:dyDescent="0.2">
      <c r="A147" s="651"/>
      <c r="B147" s="639" t="str">
        <f>IFERROR(IF(VLOOKUP($A147,Osnova!$A:$C,1)=$A147,VLOOKUP($A147,Osnova!$A:$C,3)),"")</f>
        <v/>
      </c>
      <c r="C147" s="641" t="e">
        <f>IF(VLOOKUP($A147,Osnova!$A:$C,1)=$A147,VLOOKUP($A147,Osnova!$A:$D,4),0)</f>
        <v>#N/A</v>
      </c>
      <c r="D147" s="652"/>
      <c r="E147" s="650"/>
      <c r="F147" s="642">
        <f t="shared" si="6"/>
        <v>0</v>
      </c>
      <c r="G147" s="659"/>
      <c r="H147" s="659"/>
      <c r="I147" s="642">
        <f t="shared" si="7"/>
        <v>0</v>
      </c>
      <c r="K147" s="13"/>
      <c r="L147" s="13"/>
      <c r="M147" s="13"/>
      <c r="N147" s="13"/>
      <c r="O147" s="13"/>
    </row>
    <row r="148" spans="1:15" s="77" customFormat="1" ht="11.25" x14ac:dyDescent="0.2">
      <c r="A148" s="651"/>
      <c r="B148" s="639" t="str">
        <f>IFERROR(IF(VLOOKUP($A148,Osnova!$A:$C,1)=$A148,VLOOKUP($A148,Osnova!$A:$C,3)),"")</f>
        <v/>
      </c>
      <c r="C148" s="641" t="e">
        <f>IF(VLOOKUP($A148,Osnova!$A:$C,1)=$A148,VLOOKUP($A148,Osnova!$A:$D,4),0)</f>
        <v>#N/A</v>
      </c>
      <c r="D148" s="652"/>
      <c r="E148" s="650"/>
      <c r="F148" s="642">
        <f t="shared" si="6"/>
        <v>0</v>
      </c>
      <c r="G148" s="659"/>
      <c r="H148" s="659"/>
      <c r="I148" s="642">
        <f t="shared" si="7"/>
        <v>0</v>
      </c>
      <c r="K148" s="13"/>
      <c r="L148" s="13"/>
      <c r="M148" s="13"/>
      <c r="N148" s="13"/>
      <c r="O148" s="13"/>
    </row>
    <row r="149" spans="1:15" s="77" customFormat="1" ht="11.25" x14ac:dyDescent="0.2">
      <c r="A149" s="651"/>
      <c r="B149" s="639" t="str">
        <f>IFERROR(IF(VLOOKUP($A149,Osnova!$A:$C,1)=$A149,VLOOKUP($A149,Osnova!$A:$C,3)),"")</f>
        <v/>
      </c>
      <c r="C149" s="641" t="e">
        <f>IF(VLOOKUP($A149,Osnova!$A:$C,1)=$A149,VLOOKUP($A149,Osnova!$A:$D,4),0)</f>
        <v>#N/A</v>
      </c>
      <c r="D149" s="652"/>
      <c r="E149" s="650"/>
      <c r="F149" s="642">
        <f t="shared" si="6"/>
        <v>0</v>
      </c>
      <c r="G149" s="659"/>
      <c r="H149" s="659"/>
      <c r="I149" s="642">
        <f t="shared" si="7"/>
        <v>0</v>
      </c>
      <c r="K149" s="13"/>
      <c r="L149" s="13"/>
      <c r="M149" s="13"/>
      <c r="N149" s="13"/>
      <c r="O149" s="13"/>
    </row>
    <row r="150" spans="1:15" s="77" customFormat="1" ht="11.25" x14ac:dyDescent="0.2">
      <c r="A150" s="651"/>
      <c r="B150" s="639" t="str">
        <f>IFERROR(IF(VLOOKUP($A150,Osnova!$A:$C,1)=$A150,VLOOKUP($A150,Osnova!$A:$C,3)),"")</f>
        <v/>
      </c>
      <c r="C150" s="641" t="e">
        <f>IF(VLOOKUP($A150,Osnova!$A:$C,1)=$A150,VLOOKUP($A150,Osnova!$A:$D,4),0)</f>
        <v>#N/A</v>
      </c>
      <c r="D150" s="652"/>
      <c r="E150" s="650"/>
      <c r="F150" s="642">
        <f t="shared" si="6"/>
        <v>0</v>
      </c>
      <c r="G150" s="659"/>
      <c r="H150" s="659"/>
      <c r="I150" s="642">
        <f t="shared" si="7"/>
        <v>0</v>
      </c>
      <c r="K150" s="13"/>
      <c r="L150" s="13"/>
      <c r="M150" s="13"/>
      <c r="N150" s="13"/>
      <c r="O150" s="13"/>
    </row>
    <row r="151" spans="1:15" s="77" customFormat="1" ht="11.25" x14ac:dyDescent="0.2">
      <c r="A151" s="651"/>
      <c r="B151" s="639" t="str">
        <f>IFERROR(IF(VLOOKUP($A151,Osnova!$A:$C,1)=$A151,VLOOKUP($A151,Osnova!$A:$C,3)),"")</f>
        <v/>
      </c>
      <c r="C151" s="641" t="e">
        <f>IF(VLOOKUP($A151,Osnova!$A:$C,1)=$A151,VLOOKUP($A151,Osnova!$A:$D,4),0)</f>
        <v>#N/A</v>
      </c>
      <c r="D151" s="652"/>
      <c r="E151" s="650"/>
      <c r="F151" s="642">
        <f t="shared" si="6"/>
        <v>0</v>
      </c>
      <c r="G151" s="659"/>
      <c r="H151" s="659"/>
      <c r="I151" s="642">
        <f t="shared" si="7"/>
        <v>0</v>
      </c>
      <c r="K151" s="13"/>
      <c r="L151" s="13"/>
      <c r="M151" s="13"/>
      <c r="N151" s="13"/>
      <c r="O151" s="13"/>
    </row>
    <row r="152" spans="1:15" s="77" customFormat="1" ht="11.25" x14ac:dyDescent="0.2">
      <c r="A152" s="651"/>
      <c r="B152" s="639" t="str">
        <f>IFERROR(IF(VLOOKUP($A152,Osnova!$A:$C,1)=$A152,VLOOKUP($A152,Osnova!$A:$C,3)),"")</f>
        <v/>
      </c>
      <c r="C152" s="641" t="e">
        <f>IF(VLOOKUP($A152,Osnova!$A:$C,1)=$A152,VLOOKUP($A152,Osnova!$A:$D,4),0)</f>
        <v>#N/A</v>
      </c>
      <c r="D152" s="652"/>
      <c r="E152" s="650"/>
      <c r="F152" s="642">
        <f t="shared" si="6"/>
        <v>0</v>
      </c>
      <c r="G152" s="659"/>
      <c r="H152" s="659"/>
      <c r="I152" s="642">
        <f t="shared" si="7"/>
        <v>0</v>
      </c>
      <c r="K152" s="13"/>
      <c r="L152" s="13"/>
      <c r="M152" s="13"/>
      <c r="N152" s="13"/>
      <c r="O152" s="13"/>
    </row>
    <row r="153" spans="1:15" s="77" customFormat="1" ht="11.25" x14ac:dyDescent="0.2">
      <c r="A153" s="651"/>
      <c r="B153" s="639" t="str">
        <f>IFERROR(IF(VLOOKUP($A153,Osnova!$A:$C,1)=$A153,VLOOKUP($A153,Osnova!$A:$C,3)),"")</f>
        <v/>
      </c>
      <c r="C153" s="641" t="e">
        <f>IF(VLOOKUP($A153,Osnova!$A:$C,1)=$A153,VLOOKUP($A153,Osnova!$A:$D,4),0)</f>
        <v>#N/A</v>
      </c>
      <c r="D153" s="652"/>
      <c r="E153" s="650"/>
      <c r="F153" s="642">
        <f t="shared" si="6"/>
        <v>0</v>
      </c>
      <c r="G153" s="659"/>
      <c r="H153" s="659"/>
      <c r="I153" s="642">
        <f t="shared" si="7"/>
        <v>0</v>
      </c>
      <c r="K153" s="13"/>
      <c r="L153" s="13"/>
      <c r="M153" s="13"/>
      <c r="N153" s="13"/>
      <c r="O153" s="13"/>
    </row>
    <row r="154" spans="1:15" s="77" customFormat="1" ht="11.25" x14ac:dyDescent="0.2">
      <c r="A154" s="651"/>
      <c r="B154" s="639" t="str">
        <f>IFERROR(IF(VLOOKUP($A154,Osnova!$A:$C,1)=$A154,VLOOKUP($A154,Osnova!$A:$C,3)),"")</f>
        <v/>
      </c>
      <c r="C154" s="641" t="e">
        <f>IF(VLOOKUP($A154,Osnova!$A:$C,1)=$A154,VLOOKUP($A154,Osnova!$A:$D,4),0)</f>
        <v>#N/A</v>
      </c>
      <c r="D154" s="652"/>
      <c r="E154" s="650"/>
      <c r="F154" s="642">
        <f t="shared" si="6"/>
        <v>0</v>
      </c>
      <c r="G154" s="659"/>
      <c r="H154" s="659"/>
      <c r="I154" s="642">
        <f t="shared" si="7"/>
        <v>0</v>
      </c>
      <c r="K154" s="13"/>
      <c r="L154" s="13"/>
      <c r="M154" s="13"/>
      <c r="N154" s="13"/>
      <c r="O154" s="13"/>
    </row>
    <row r="155" spans="1:15" s="77" customFormat="1" ht="11.25" x14ac:dyDescent="0.2">
      <c r="A155" s="651"/>
      <c r="B155" s="639" t="str">
        <f>IFERROR(IF(VLOOKUP($A155,Osnova!$A:$C,1)=$A155,VLOOKUP($A155,Osnova!$A:$C,3)),"")</f>
        <v/>
      </c>
      <c r="C155" s="641" t="e">
        <f>IF(VLOOKUP($A155,Osnova!$A:$C,1)=$A155,VLOOKUP($A155,Osnova!$A:$D,4),0)</f>
        <v>#N/A</v>
      </c>
      <c r="D155" s="652"/>
      <c r="E155" s="650"/>
      <c r="F155" s="642">
        <f t="shared" si="6"/>
        <v>0</v>
      </c>
      <c r="G155" s="659"/>
      <c r="H155" s="659"/>
      <c r="I155" s="642">
        <f t="shared" si="7"/>
        <v>0</v>
      </c>
      <c r="K155" s="13"/>
      <c r="L155" s="13"/>
      <c r="M155" s="13"/>
      <c r="N155" s="13"/>
      <c r="O155" s="13"/>
    </row>
    <row r="156" spans="1:15" s="77" customFormat="1" ht="11.25" x14ac:dyDescent="0.2">
      <c r="A156" s="651"/>
      <c r="B156" s="639" t="str">
        <f>IFERROR(IF(VLOOKUP($A156,Osnova!$A:$C,1)=$A156,VLOOKUP($A156,Osnova!$A:$C,3)),"")</f>
        <v/>
      </c>
      <c r="C156" s="641" t="e">
        <f>IF(VLOOKUP($A156,Osnova!$A:$C,1)=$A156,VLOOKUP($A156,Osnova!$A:$D,4),0)</f>
        <v>#N/A</v>
      </c>
      <c r="D156" s="652"/>
      <c r="E156" s="650"/>
      <c r="F156" s="642">
        <f t="shared" si="6"/>
        <v>0</v>
      </c>
      <c r="G156" s="659"/>
      <c r="H156" s="659"/>
      <c r="I156" s="642">
        <f t="shared" si="7"/>
        <v>0</v>
      </c>
      <c r="K156" s="13"/>
      <c r="L156" s="13"/>
      <c r="M156" s="13"/>
      <c r="N156" s="13"/>
      <c r="O156" s="13"/>
    </row>
    <row r="157" spans="1:15" s="77" customFormat="1" ht="11.25" x14ac:dyDescent="0.2">
      <c r="A157" s="651"/>
      <c r="B157" s="639" t="str">
        <f>IFERROR(IF(VLOOKUP($A157,Osnova!$A:$C,1)=$A157,VLOOKUP($A157,Osnova!$A:$C,3)),"")</f>
        <v/>
      </c>
      <c r="C157" s="641" t="e">
        <f>IF(VLOOKUP($A157,Osnova!$A:$C,1)=$A157,VLOOKUP($A157,Osnova!$A:$D,4),0)</f>
        <v>#N/A</v>
      </c>
      <c r="D157" s="652"/>
      <c r="E157" s="650"/>
      <c r="F157" s="642">
        <f t="shared" si="6"/>
        <v>0</v>
      </c>
      <c r="G157" s="659"/>
      <c r="H157" s="659"/>
      <c r="I157" s="642">
        <f t="shared" si="7"/>
        <v>0</v>
      </c>
      <c r="K157" s="13"/>
      <c r="L157" s="13"/>
      <c r="M157" s="13"/>
      <c r="N157" s="13"/>
      <c r="O157" s="13"/>
    </row>
    <row r="158" spans="1:15" s="77" customFormat="1" ht="11.25" x14ac:dyDescent="0.2">
      <c r="A158" s="651"/>
      <c r="B158" s="639" t="str">
        <f>IFERROR(IF(VLOOKUP($A158,Osnova!$A:$C,1)=$A158,VLOOKUP($A158,Osnova!$A:$C,3)),"")</f>
        <v/>
      </c>
      <c r="C158" s="641" t="e">
        <f>IF(VLOOKUP($A158,Osnova!$A:$C,1)=$A158,VLOOKUP($A158,Osnova!$A:$D,4),0)</f>
        <v>#N/A</v>
      </c>
      <c r="D158" s="652"/>
      <c r="E158" s="650"/>
      <c r="F158" s="642">
        <f t="shared" si="6"/>
        <v>0</v>
      </c>
      <c r="G158" s="659"/>
      <c r="H158" s="659"/>
      <c r="I158" s="642">
        <f t="shared" si="7"/>
        <v>0</v>
      </c>
      <c r="K158" s="13"/>
      <c r="L158" s="13"/>
      <c r="M158" s="13"/>
      <c r="N158" s="13"/>
      <c r="O158" s="13"/>
    </row>
    <row r="159" spans="1:15" s="77" customFormat="1" ht="11.25" x14ac:dyDescent="0.2">
      <c r="A159" s="651"/>
      <c r="B159" s="639" t="str">
        <f>IFERROR(IF(VLOOKUP($A159,Osnova!$A:$C,1)=$A159,VLOOKUP($A159,Osnova!$A:$C,3)),"")</f>
        <v/>
      </c>
      <c r="C159" s="641" t="e">
        <f>IF(VLOOKUP($A159,Osnova!$A:$C,1)=$A159,VLOOKUP($A159,Osnova!$A:$D,4),0)</f>
        <v>#N/A</v>
      </c>
      <c r="D159" s="652"/>
      <c r="E159" s="650"/>
      <c r="F159" s="642">
        <f t="shared" si="6"/>
        <v>0</v>
      </c>
      <c r="G159" s="659"/>
      <c r="H159" s="659"/>
      <c r="I159" s="642">
        <f t="shared" si="7"/>
        <v>0</v>
      </c>
      <c r="K159" s="13"/>
      <c r="L159" s="13"/>
      <c r="M159" s="13"/>
      <c r="N159" s="13"/>
      <c r="O159" s="13"/>
    </row>
    <row r="160" spans="1:15" s="77" customFormat="1" ht="11.25" x14ac:dyDescent="0.2">
      <c r="A160" s="651"/>
      <c r="B160" s="639" t="str">
        <f>IFERROR(IF(VLOOKUP($A160,Osnova!$A:$C,1)=$A160,VLOOKUP($A160,Osnova!$A:$C,3)),"")</f>
        <v/>
      </c>
      <c r="C160" s="641" t="e">
        <f>IF(VLOOKUP($A160,Osnova!$A:$C,1)=$A160,VLOOKUP($A160,Osnova!$A:$D,4),0)</f>
        <v>#N/A</v>
      </c>
      <c r="D160" s="652"/>
      <c r="E160" s="650"/>
      <c r="F160" s="642">
        <f t="shared" si="6"/>
        <v>0</v>
      </c>
      <c r="G160" s="659"/>
      <c r="H160" s="659"/>
      <c r="I160" s="642">
        <f t="shared" si="7"/>
        <v>0</v>
      </c>
      <c r="K160" s="13"/>
      <c r="L160" s="13"/>
      <c r="M160" s="13"/>
      <c r="N160" s="13"/>
      <c r="O160" s="13"/>
    </row>
    <row r="161" spans="1:15" s="77" customFormat="1" ht="11.25" x14ac:dyDescent="0.2">
      <c r="A161" s="651"/>
      <c r="B161" s="639" t="str">
        <f>IFERROR(IF(VLOOKUP($A161,Osnova!$A:$C,1)=$A161,VLOOKUP($A161,Osnova!$A:$C,3)),"")</f>
        <v/>
      </c>
      <c r="C161" s="641" t="e">
        <f>IF(VLOOKUP($A161,Osnova!$A:$C,1)=$A161,VLOOKUP($A161,Osnova!$A:$D,4),0)</f>
        <v>#N/A</v>
      </c>
      <c r="D161" s="652"/>
      <c r="E161" s="650"/>
      <c r="F161" s="642">
        <f t="shared" si="6"/>
        <v>0</v>
      </c>
      <c r="G161" s="659"/>
      <c r="H161" s="659"/>
      <c r="I161" s="642">
        <f t="shared" si="7"/>
        <v>0</v>
      </c>
      <c r="K161" s="13"/>
      <c r="L161" s="13"/>
      <c r="M161" s="13"/>
      <c r="N161" s="13"/>
      <c r="O161" s="13"/>
    </row>
    <row r="162" spans="1:15" s="77" customFormat="1" ht="11.25" x14ac:dyDescent="0.2">
      <c r="A162" s="651"/>
      <c r="B162" s="639" t="str">
        <f>IFERROR(IF(VLOOKUP($A162,Osnova!$A:$C,1)=$A162,VLOOKUP($A162,Osnova!$A:$C,3)),"")</f>
        <v/>
      </c>
      <c r="C162" s="641" t="e">
        <f>IF(VLOOKUP($A162,Osnova!$A:$C,1)=$A162,VLOOKUP($A162,Osnova!$A:$D,4),0)</f>
        <v>#N/A</v>
      </c>
      <c r="D162" s="652"/>
      <c r="E162" s="650"/>
      <c r="F162" s="642">
        <f t="shared" si="6"/>
        <v>0</v>
      </c>
      <c r="G162" s="659"/>
      <c r="H162" s="659"/>
      <c r="I162" s="642">
        <f t="shared" si="7"/>
        <v>0</v>
      </c>
      <c r="K162" s="13"/>
      <c r="L162" s="13"/>
      <c r="M162" s="13"/>
      <c r="N162" s="13"/>
      <c r="O162" s="13"/>
    </row>
    <row r="163" spans="1:15" s="77" customFormat="1" ht="11.25" x14ac:dyDescent="0.2">
      <c r="A163" s="651"/>
      <c r="B163" s="639" t="str">
        <f>IFERROR(IF(VLOOKUP($A163,Osnova!$A:$C,1)=$A163,VLOOKUP($A163,Osnova!$A:$C,3)),"")</f>
        <v/>
      </c>
      <c r="C163" s="641" t="e">
        <f>IF(VLOOKUP($A163,Osnova!$A:$C,1)=$A163,VLOOKUP($A163,Osnova!$A:$D,4),0)</f>
        <v>#N/A</v>
      </c>
      <c r="D163" s="652"/>
      <c r="E163" s="650"/>
      <c r="F163" s="642">
        <f t="shared" si="6"/>
        <v>0</v>
      </c>
      <c r="G163" s="659"/>
      <c r="H163" s="659"/>
      <c r="I163" s="642">
        <f t="shared" si="7"/>
        <v>0</v>
      </c>
      <c r="K163" s="13"/>
      <c r="L163" s="13"/>
      <c r="M163" s="13"/>
      <c r="N163" s="13"/>
      <c r="O163" s="13"/>
    </row>
    <row r="164" spans="1:15" s="77" customFormat="1" ht="11.25" x14ac:dyDescent="0.2">
      <c r="A164" s="651"/>
      <c r="B164" s="639" t="str">
        <f>IFERROR(IF(VLOOKUP($A164,Osnova!$A:$C,1)=$A164,VLOOKUP($A164,Osnova!$A:$C,3)),"")</f>
        <v/>
      </c>
      <c r="C164" s="641" t="e">
        <f>IF(VLOOKUP($A164,Osnova!$A:$C,1)=$A164,VLOOKUP($A164,Osnova!$A:$D,4),0)</f>
        <v>#N/A</v>
      </c>
      <c r="D164" s="652"/>
      <c r="E164" s="650"/>
      <c r="F164" s="642">
        <f t="shared" si="6"/>
        <v>0</v>
      </c>
      <c r="G164" s="659"/>
      <c r="H164" s="659"/>
      <c r="I164" s="642">
        <f t="shared" si="7"/>
        <v>0</v>
      </c>
      <c r="K164" s="13"/>
      <c r="L164" s="13"/>
      <c r="M164" s="13"/>
      <c r="N164" s="13"/>
      <c r="O164" s="13"/>
    </row>
    <row r="165" spans="1:15" s="77" customFormat="1" ht="11.25" x14ac:dyDescent="0.2">
      <c r="A165" s="651"/>
      <c r="B165" s="639" t="str">
        <f>IFERROR(IF(VLOOKUP($A165,Osnova!$A:$C,1)=$A165,VLOOKUP($A165,Osnova!$A:$C,3)),"")</f>
        <v/>
      </c>
      <c r="C165" s="641" t="e">
        <f>IF(VLOOKUP($A165,Osnova!$A:$C,1)=$A165,VLOOKUP($A165,Osnova!$A:$D,4),0)</f>
        <v>#N/A</v>
      </c>
      <c r="D165" s="652"/>
      <c r="E165" s="650"/>
      <c r="F165" s="642">
        <f t="shared" si="6"/>
        <v>0</v>
      </c>
      <c r="G165" s="659"/>
      <c r="H165" s="659"/>
      <c r="I165" s="642">
        <f t="shared" si="7"/>
        <v>0</v>
      </c>
      <c r="K165" s="13"/>
      <c r="L165" s="13"/>
      <c r="M165" s="13"/>
      <c r="N165" s="13"/>
      <c r="O165" s="13"/>
    </row>
    <row r="166" spans="1:15" s="77" customFormat="1" ht="11.25" x14ac:dyDescent="0.2">
      <c r="A166" s="651"/>
      <c r="B166" s="639" t="str">
        <f>IFERROR(IF(VLOOKUP($A166,Osnova!$A:$C,1)=$A166,VLOOKUP($A166,Osnova!$A:$C,3)),"")</f>
        <v/>
      </c>
      <c r="C166" s="641" t="e">
        <f>IF(VLOOKUP($A166,Osnova!$A:$C,1)=$A166,VLOOKUP($A166,Osnova!$A:$D,4),0)</f>
        <v>#N/A</v>
      </c>
      <c r="D166" s="652"/>
      <c r="E166" s="650"/>
      <c r="F166" s="642">
        <f t="shared" si="6"/>
        <v>0</v>
      </c>
      <c r="G166" s="659"/>
      <c r="H166" s="659"/>
      <c r="I166" s="642">
        <f t="shared" si="7"/>
        <v>0</v>
      </c>
      <c r="K166" s="13"/>
      <c r="L166" s="13"/>
      <c r="M166" s="13"/>
      <c r="N166" s="13"/>
      <c r="O166" s="13"/>
    </row>
    <row r="167" spans="1:15" s="77" customFormat="1" ht="11.25" x14ac:dyDescent="0.2">
      <c r="A167" s="651"/>
      <c r="B167" s="639" t="str">
        <f>IFERROR(IF(VLOOKUP($A167,Osnova!$A:$C,1)=$A167,VLOOKUP($A167,Osnova!$A:$C,3)),"")</f>
        <v/>
      </c>
      <c r="C167" s="641" t="e">
        <f>IF(VLOOKUP($A167,Osnova!$A:$C,1)=$A167,VLOOKUP($A167,Osnova!$A:$D,4),0)</f>
        <v>#N/A</v>
      </c>
      <c r="D167" s="652"/>
      <c r="E167" s="650"/>
      <c r="F167" s="642">
        <f t="shared" si="6"/>
        <v>0</v>
      </c>
      <c r="G167" s="659"/>
      <c r="H167" s="659"/>
      <c r="I167" s="642">
        <f t="shared" si="7"/>
        <v>0</v>
      </c>
      <c r="K167" s="13"/>
      <c r="L167" s="13"/>
      <c r="M167" s="13"/>
      <c r="N167" s="13"/>
      <c r="O167" s="13"/>
    </row>
    <row r="168" spans="1:15" s="77" customFormat="1" ht="11.25" x14ac:dyDescent="0.2">
      <c r="A168" s="651"/>
      <c r="B168" s="639" t="str">
        <f>IFERROR(IF(VLOOKUP($A168,Osnova!$A:$C,1)=$A168,VLOOKUP($A168,Osnova!$A:$C,3)),"")</f>
        <v/>
      </c>
      <c r="C168" s="641" t="e">
        <f>IF(VLOOKUP($A168,Osnova!$A:$C,1)=$A168,VLOOKUP($A168,Osnova!$A:$D,4),0)</f>
        <v>#N/A</v>
      </c>
      <c r="D168" s="652"/>
      <c r="E168" s="650"/>
      <c r="F168" s="642">
        <f t="shared" si="6"/>
        <v>0</v>
      </c>
      <c r="G168" s="659"/>
      <c r="H168" s="659"/>
      <c r="I168" s="642">
        <f t="shared" si="7"/>
        <v>0</v>
      </c>
      <c r="K168" s="13"/>
      <c r="L168" s="13"/>
      <c r="M168" s="13"/>
      <c r="N168" s="13"/>
      <c r="O168" s="13"/>
    </row>
    <row r="169" spans="1:15" s="77" customFormat="1" ht="11.25" x14ac:dyDescent="0.2">
      <c r="A169" s="651"/>
      <c r="B169" s="639" t="str">
        <f>IFERROR(IF(VLOOKUP($A169,Osnova!$A:$C,1)=$A169,VLOOKUP($A169,Osnova!$A:$C,3)),"")</f>
        <v/>
      </c>
      <c r="C169" s="641" t="e">
        <f>IF(VLOOKUP($A169,Osnova!$A:$C,1)=$A169,VLOOKUP($A169,Osnova!$A:$D,4),0)</f>
        <v>#N/A</v>
      </c>
      <c r="D169" s="652"/>
      <c r="E169" s="653"/>
      <c r="F169" s="642">
        <f t="shared" si="6"/>
        <v>0</v>
      </c>
      <c r="G169" s="659"/>
      <c r="H169" s="659"/>
      <c r="I169" s="642">
        <f t="shared" si="7"/>
        <v>0</v>
      </c>
      <c r="K169" s="13"/>
      <c r="L169" s="13"/>
      <c r="M169" s="13"/>
      <c r="N169" s="13"/>
      <c r="O169" s="13"/>
    </row>
    <row r="170" spans="1:15" s="77" customFormat="1" ht="11.25" x14ac:dyDescent="0.2">
      <c r="A170" s="651"/>
      <c r="B170" s="639" t="str">
        <f>IFERROR(IF(VLOOKUP($A170,Osnova!$A:$C,1)=$A170,VLOOKUP($A170,Osnova!$A:$C,3)),"")</f>
        <v/>
      </c>
      <c r="C170" s="641" t="e">
        <f>IF(VLOOKUP($A170,Osnova!$A:$C,1)=$A170,VLOOKUP($A170,Osnova!$A:$D,4),0)</f>
        <v>#N/A</v>
      </c>
      <c r="D170" s="652"/>
      <c r="E170" s="653"/>
      <c r="F170" s="642">
        <f t="shared" si="6"/>
        <v>0</v>
      </c>
      <c r="G170" s="659"/>
      <c r="H170" s="659"/>
      <c r="I170" s="642">
        <f t="shared" si="7"/>
        <v>0</v>
      </c>
      <c r="K170" s="13"/>
      <c r="L170" s="13"/>
      <c r="M170" s="13"/>
      <c r="N170" s="13"/>
      <c r="O170" s="13"/>
    </row>
    <row r="171" spans="1:15" s="77" customFormat="1" ht="11.25" x14ac:dyDescent="0.2">
      <c r="A171" s="651"/>
      <c r="B171" s="639" t="str">
        <f>IFERROR(IF(VLOOKUP($A171,Osnova!$A:$C,1)=$A171,VLOOKUP($A171,Osnova!$A:$C,3)),"")</f>
        <v/>
      </c>
      <c r="C171" s="641" t="e">
        <f>IF(VLOOKUP($A171,Osnova!$A:$C,1)=$A171,VLOOKUP($A171,Osnova!$A:$D,4),0)</f>
        <v>#N/A</v>
      </c>
      <c r="D171" s="652"/>
      <c r="E171" s="653"/>
      <c r="F171" s="642">
        <f t="shared" si="6"/>
        <v>0</v>
      </c>
      <c r="G171" s="659"/>
      <c r="H171" s="659"/>
      <c r="I171" s="642">
        <f t="shared" si="7"/>
        <v>0</v>
      </c>
      <c r="K171" s="13"/>
      <c r="L171" s="13"/>
      <c r="M171" s="13"/>
      <c r="N171" s="13"/>
      <c r="O171" s="13"/>
    </row>
    <row r="172" spans="1:15" s="77" customFormat="1" ht="11.25" x14ac:dyDescent="0.2">
      <c r="A172" s="651"/>
      <c r="B172" s="639" t="str">
        <f>IFERROR(IF(VLOOKUP($A172,Osnova!$A:$C,1)=$A172,VLOOKUP($A172,Osnova!$A:$C,3)),"")</f>
        <v/>
      </c>
      <c r="C172" s="641" t="e">
        <f>IF(VLOOKUP($A172,Osnova!$A:$C,1)=$A172,VLOOKUP($A172,Osnova!$A:$D,4),0)</f>
        <v>#N/A</v>
      </c>
      <c r="D172" s="652"/>
      <c r="E172" s="653"/>
      <c r="F172" s="642">
        <f t="shared" si="6"/>
        <v>0</v>
      </c>
      <c r="G172" s="659"/>
      <c r="H172" s="659"/>
      <c r="I172" s="642">
        <f t="shared" si="7"/>
        <v>0</v>
      </c>
      <c r="K172" s="13"/>
      <c r="L172" s="13"/>
      <c r="M172" s="13"/>
      <c r="N172" s="13"/>
      <c r="O172" s="13"/>
    </row>
    <row r="173" spans="1:15" s="77" customFormat="1" ht="11.25" x14ac:dyDescent="0.2">
      <c r="A173" s="651"/>
      <c r="B173" s="639" t="str">
        <f>IFERROR(IF(VLOOKUP($A173,Osnova!$A:$C,1)=$A173,VLOOKUP($A173,Osnova!$A:$C,3)),"")</f>
        <v/>
      </c>
      <c r="C173" s="641" t="e">
        <f>IF(VLOOKUP($A173,Osnova!$A:$C,1)=$A173,VLOOKUP($A173,Osnova!$A:$D,4),0)</f>
        <v>#N/A</v>
      </c>
      <c r="D173" s="652"/>
      <c r="E173" s="653"/>
      <c r="F173" s="642">
        <f t="shared" si="6"/>
        <v>0</v>
      </c>
      <c r="G173" s="659"/>
      <c r="H173" s="659"/>
      <c r="I173" s="642">
        <f t="shared" si="7"/>
        <v>0</v>
      </c>
      <c r="K173" s="13"/>
      <c r="L173" s="13"/>
      <c r="M173" s="13"/>
      <c r="N173" s="13"/>
      <c r="O173" s="13"/>
    </row>
    <row r="174" spans="1:15" s="77" customFormat="1" ht="11.25" x14ac:dyDescent="0.2">
      <c r="A174" s="651"/>
      <c r="B174" s="639" t="str">
        <f>IFERROR(IF(VLOOKUP($A174,Osnova!$A:$C,1)=$A174,VLOOKUP($A174,Osnova!$A:$C,3)),"")</f>
        <v/>
      </c>
      <c r="C174" s="641" t="e">
        <f>IF(VLOOKUP($A174,Osnova!$A:$C,1)=$A174,VLOOKUP($A174,Osnova!$A:$D,4),0)</f>
        <v>#N/A</v>
      </c>
      <c r="D174" s="652"/>
      <c r="E174" s="653"/>
      <c r="F174" s="642">
        <f t="shared" si="6"/>
        <v>0</v>
      </c>
      <c r="G174" s="659"/>
      <c r="H174" s="659"/>
      <c r="I174" s="642">
        <f t="shared" si="7"/>
        <v>0</v>
      </c>
      <c r="K174" s="13"/>
      <c r="L174" s="13"/>
      <c r="M174" s="13"/>
      <c r="N174" s="13"/>
      <c r="O174" s="13"/>
    </row>
    <row r="175" spans="1:15" s="77" customFormat="1" ht="11.25" x14ac:dyDescent="0.2">
      <c r="A175" s="651"/>
      <c r="B175" s="639" t="str">
        <f>IFERROR(IF(VLOOKUP($A175,Osnova!$A:$C,1)=$A175,VLOOKUP($A175,Osnova!$A:$C,3)),"")</f>
        <v/>
      </c>
      <c r="C175" s="641" t="e">
        <f>IF(VLOOKUP($A175,Osnova!$A:$C,1)=$A175,VLOOKUP($A175,Osnova!$A:$D,4),0)</f>
        <v>#N/A</v>
      </c>
      <c r="D175" s="652"/>
      <c r="E175" s="653"/>
      <c r="F175" s="642">
        <f t="shared" si="6"/>
        <v>0</v>
      </c>
      <c r="G175" s="659"/>
      <c r="H175" s="659"/>
      <c r="I175" s="642">
        <f t="shared" si="7"/>
        <v>0</v>
      </c>
      <c r="K175" s="13"/>
      <c r="L175" s="13"/>
      <c r="M175" s="13"/>
      <c r="N175" s="13"/>
      <c r="O175" s="13"/>
    </row>
    <row r="176" spans="1:15" s="77" customFormat="1" ht="11.25" x14ac:dyDescent="0.2">
      <c r="A176" s="651"/>
      <c r="B176" s="639" t="str">
        <f>IFERROR(IF(VLOOKUP($A176,Osnova!$A:$C,1)=$A176,VLOOKUP($A176,Osnova!$A:$C,3)),"")</f>
        <v/>
      </c>
      <c r="C176" s="641" t="e">
        <f>IF(VLOOKUP($A176,Osnova!$A:$C,1)=$A176,VLOOKUP($A176,Osnova!$A:$D,4),0)</f>
        <v>#N/A</v>
      </c>
      <c r="D176" s="652"/>
      <c r="E176" s="653"/>
      <c r="F176" s="642">
        <f t="shared" si="6"/>
        <v>0</v>
      </c>
      <c r="G176" s="659"/>
      <c r="H176" s="659"/>
      <c r="I176" s="642">
        <f>SUM(F176+G176-H176)</f>
        <v>0</v>
      </c>
      <c r="K176" s="13"/>
      <c r="L176" s="13"/>
      <c r="M176" s="13"/>
      <c r="N176" s="13"/>
      <c r="O176" s="13"/>
    </row>
    <row r="177" spans="1:15" s="77" customFormat="1" ht="11.25" x14ac:dyDescent="0.2">
      <c r="A177" s="651"/>
      <c r="B177" s="639" t="str">
        <f>IFERROR(IF(VLOOKUP($A177,Osnova!$A:$C,1)=$A177,VLOOKUP($A177,Osnova!$A:$C,3)),"")</f>
        <v/>
      </c>
      <c r="C177" s="641" t="e">
        <f>IF(VLOOKUP($A177,Osnova!$A:$C,1)=$A177,VLOOKUP($A177,Osnova!$A:$D,4),0)</f>
        <v>#N/A</v>
      </c>
      <c r="D177" s="652"/>
      <c r="E177" s="653"/>
      <c r="F177" s="642">
        <f t="shared" si="6"/>
        <v>0</v>
      </c>
      <c r="G177" s="659"/>
      <c r="H177" s="659"/>
      <c r="I177" s="642">
        <f t="shared" ref="I177:I238" si="8">SUM(F177+G177-H177)</f>
        <v>0</v>
      </c>
      <c r="K177" s="13"/>
      <c r="L177" s="13"/>
      <c r="M177" s="13"/>
      <c r="N177" s="13"/>
      <c r="O177" s="13"/>
    </row>
    <row r="178" spans="1:15" s="77" customFormat="1" ht="11.25" x14ac:dyDescent="0.2">
      <c r="A178" s="651"/>
      <c r="B178" s="639" t="str">
        <f>IFERROR(IF(VLOOKUP($A178,Osnova!$A:$C,1)=$A178,VLOOKUP($A178,Osnova!$A:$C,3)),"")</f>
        <v/>
      </c>
      <c r="C178" s="641" t="e">
        <f>IF(VLOOKUP($A178,Osnova!$A:$C,1)=$A178,VLOOKUP($A178,Osnova!$A:$D,4),0)</f>
        <v>#N/A</v>
      </c>
      <c r="D178" s="652"/>
      <c r="E178" s="653"/>
      <c r="F178" s="642">
        <f t="shared" si="6"/>
        <v>0</v>
      </c>
      <c r="G178" s="659"/>
      <c r="H178" s="659"/>
      <c r="I178" s="642">
        <f t="shared" si="8"/>
        <v>0</v>
      </c>
      <c r="K178" s="13"/>
      <c r="L178" s="13"/>
      <c r="M178" s="13"/>
      <c r="N178" s="13"/>
      <c r="O178" s="13"/>
    </row>
    <row r="179" spans="1:15" s="77" customFormat="1" ht="11.25" x14ac:dyDescent="0.2">
      <c r="A179" s="651"/>
      <c r="B179" s="639" t="str">
        <f>IFERROR(IF(VLOOKUP($A179,Osnova!$A:$C,1)=$A179,VLOOKUP($A179,Osnova!$A:$C,3)),"")</f>
        <v/>
      </c>
      <c r="C179" s="641" t="e">
        <f>IF(VLOOKUP($A179,Osnova!$A:$C,1)=$A179,VLOOKUP($A179,Osnova!$A:$D,4),0)</f>
        <v>#N/A</v>
      </c>
      <c r="D179" s="652"/>
      <c r="E179" s="653"/>
      <c r="F179" s="642">
        <f t="shared" si="6"/>
        <v>0</v>
      </c>
      <c r="G179" s="659"/>
      <c r="H179" s="659"/>
      <c r="I179" s="642">
        <f t="shared" si="8"/>
        <v>0</v>
      </c>
      <c r="K179" s="13"/>
      <c r="L179" s="13"/>
      <c r="M179" s="13"/>
      <c r="N179" s="13"/>
      <c r="O179" s="13"/>
    </row>
    <row r="180" spans="1:15" s="77" customFormat="1" ht="11.25" x14ac:dyDescent="0.2">
      <c r="A180" s="651"/>
      <c r="B180" s="639" t="str">
        <f>IFERROR(IF(VLOOKUP($A180,Osnova!$A:$C,1)=$A180,VLOOKUP($A180,Osnova!$A:$C,3)),"")</f>
        <v/>
      </c>
      <c r="C180" s="641" t="e">
        <f>IF(VLOOKUP($A180,Osnova!$A:$C,1)=$A180,VLOOKUP($A180,Osnova!$A:$D,4),0)</f>
        <v>#N/A</v>
      </c>
      <c r="D180" s="652"/>
      <c r="E180" s="653"/>
      <c r="F180" s="642">
        <f t="shared" si="6"/>
        <v>0</v>
      </c>
      <c r="G180" s="659"/>
      <c r="H180" s="659"/>
      <c r="I180" s="642">
        <f t="shared" si="8"/>
        <v>0</v>
      </c>
      <c r="K180" s="13"/>
      <c r="L180" s="13"/>
      <c r="M180" s="13"/>
      <c r="N180" s="13"/>
      <c r="O180" s="13"/>
    </row>
    <row r="181" spans="1:15" s="77" customFormat="1" ht="11.25" x14ac:dyDescent="0.2">
      <c r="A181" s="651"/>
      <c r="B181" s="639" t="str">
        <f>IFERROR(IF(VLOOKUP($A181,Osnova!$A:$C,1)=$A181,VLOOKUP($A181,Osnova!$A:$C,3)),"")</f>
        <v/>
      </c>
      <c r="C181" s="641" t="e">
        <f>IF(VLOOKUP($A181,Osnova!$A:$C,1)=$A181,VLOOKUP($A181,Osnova!$A:$D,4),0)</f>
        <v>#N/A</v>
      </c>
      <c r="D181" s="652"/>
      <c r="E181" s="653"/>
      <c r="F181" s="642">
        <f t="shared" si="6"/>
        <v>0</v>
      </c>
      <c r="G181" s="659"/>
      <c r="H181" s="659"/>
      <c r="I181" s="642">
        <f t="shared" si="8"/>
        <v>0</v>
      </c>
      <c r="K181" s="13"/>
      <c r="L181" s="13"/>
      <c r="M181" s="13"/>
      <c r="N181" s="13"/>
      <c r="O181" s="13"/>
    </row>
    <row r="182" spans="1:15" s="77" customFormat="1" ht="11.25" x14ac:dyDescent="0.2">
      <c r="A182" s="651"/>
      <c r="B182" s="639" t="str">
        <f>IFERROR(IF(VLOOKUP($A182,Osnova!$A:$C,1)=$A182,VLOOKUP($A182,Osnova!$A:$C,3)),"")</f>
        <v/>
      </c>
      <c r="C182" s="641" t="e">
        <f>IF(VLOOKUP($A182,Osnova!$A:$C,1)=$A182,VLOOKUP($A182,Osnova!$A:$D,4),0)</f>
        <v>#N/A</v>
      </c>
      <c r="D182" s="652"/>
      <c r="E182" s="653"/>
      <c r="F182" s="642">
        <f t="shared" si="6"/>
        <v>0</v>
      </c>
      <c r="G182" s="659"/>
      <c r="H182" s="659"/>
      <c r="I182" s="642">
        <f t="shared" si="8"/>
        <v>0</v>
      </c>
      <c r="K182" s="13"/>
      <c r="L182" s="13"/>
      <c r="M182" s="13"/>
      <c r="N182" s="13"/>
      <c r="O182" s="13"/>
    </row>
    <row r="183" spans="1:15" s="77" customFormat="1" ht="11.25" x14ac:dyDescent="0.2">
      <c r="A183" s="651"/>
      <c r="B183" s="639" t="str">
        <f>IFERROR(IF(VLOOKUP($A183,Osnova!$A:$C,1)=$A183,VLOOKUP($A183,Osnova!$A:$C,3)),"")</f>
        <v/>
      </c>
      <c r="C183" s="641" t="e">
        <f>IF(VLOOKUP($A183,Osnova!$A:$C,1)=$A183,VLOOKUP($A183,Osnova!$A:$D,4),0)</f>
        <v>#N/A</v>
      </c>
      <c r="D183" s="652"/>
      <c r="E183" s="653"/>
      <c r="F183" s="642">
        <f t="shared" si="6"/>
        <v>0</v>
      </c>
      <c r="G183" s="659"/>
      <c r="H183" s="659"/>
      <c r="I183" s="642">
        <f t="shared" si="8"/>
        <v>0</v>
      </c>
      <c r="K183" s="13"/>
      <c r="L183" s="13"/>
      <c r="M183" s="13"/>
      <c r="N183" s="13"/>
      <c r="O183" s="13"/>
    </row>
    <row r="184" spans="1:15" s="77" customFormat="1" ht="11.25" x14ac:dyDescent="0.2">
      <c r="A184" s="651"/>
      <c r="B184" s="639" t="str">
        <f>IFERROR(IF(VLOOKUP($A184,Osnova!$A:$C,1)=$A184,VLOOKUP($A184,Osnova!$A:$C,3)),"")</f>
        <v/>
      </c>
      <c r="C184" s="641" t="e">
        <f>IF(VLOOKUP($A184,Osnova!$A:$C,1)=$A184,VLOOKUP($A184,Osnova!$A:$D,4),0)</f>
        <v>#N/A</v>
      </c>
      <c r="D184" s="652"/>
      <c r="E184" s="653"/>
      <c r="F184" s="642">
        <f t="shared" si="6"/>
        <v>0</v>
      </c>
      <c r="G184" s="659"/>
      <c r="H184" s="659"/>
      <c r="I184" s="642">
        <f t="shared" si="8"/>
        <v>0</v>
      </c>
      <c r="K184" s="13"/>
      <c r="L184" s="13"/>
      <c r="M184" s="13"/>
      <c r="N184" s="13"/>
      <c r="O184" s="13"/>
    </row>
    <row r="185" spans="1:15" s="77" customFormat="1" ht="11.25" x14ac:dyDescent="0.2">
      <c r="A185" s="651"/>
      <c r="B185" s="639" t="str">
        <f>IFERROR(IF(VLOOKUP($A185,Osnova!$A:$C,1)=$A185,VLOOKUP($A185,Osnova!$A:$C,3)),"")</f>
        <v/>
      </c>
      <c r="C185" s="641" t="e">
        <f>IF(VLOOKUP($A185,Osnova!$A:$C,1)=$A185,VLOOKUP($A185,Osnova!$A:$D,4),0)</f>
        <v>#N/A</v>
      </c>
      <c r="D185" s="652"/>
      <c r="E185" s="653"/>
      <c r="F185" s="642">
        <f t="shared" si="6"/>
        <v>0</v>
      </c>
      <c r="G185" s="659"/>
      <c r="H185" s="659"/>
      <c r="I185" s="642">
        <f t="shared" si="8"/>
        <v>0</v>
      </c>
      <c r="K185" s="13"/>
      <c r="L185" s="13"/>
      <c r="M185" s="13"/>
      <c r="N185" s="13"/>
      <c r="O185" s="13"/>
    </row>
    <row r="186" spans="1:15" s="77" customFormat="1" ht="11.25" x14ac:dyDescent="0.2">
      <c r="A186" s="651"/>
      <c r="B186" s="639" t="str">
        <f>IFERROR(IF(VLOOKUP($A186,Osnova!$A:$C,1)=$A186,VLOOKUP($A186,Osnova!$A:$C,3)),"")</f>
        <v/>
      </c>
      <c r="C186" s="641" t="e">
        <f>IF(VLOOKUP($A186,Osnova!$A:$C,1)=$A186,VLOOKUP($A186,Osnova!$A:$D,4),0)</f>
        <v>#N/A</v>
      </c>
      <c r="D186" s="652"/>
      <c r="E186" s="653"/>
      <c r="F186" s="642">
        <f t="shared" si="6"/>
        <v>0</v>
      </c>
      <c r="G186" s="659"/>
      <c r="H186" s="659"/>
      <c r="I186" s="642">
        <f t="shared" si="8"/>
        <v>0</v>
      </c>
      <c r="K186" s="13"/>
      <c r="L186" s="13"/>
      <c r="M186" s="13"/>
      <c r="N186" s="13"/>
      <c r="O186" s="13"/>
    </row>
    <row r="187" spans="1:15" s="77" customFormat="1" ht="11.25" x14ac:dyDescent="0.2">
      <c r="A187" s="651"/>
      <c r="B187" s="639" t="str">
        <f>IFERROR(IF(VLOOKUP($A187,Osnova!$A:$C,1)=$A187,VLOOKUP($A187,Osnova!$A:$C,3)),"")</f>
        <v/>
      </c>
      <c r="C187" s="641" t="e">
        <f>IF(VLOOKUP($A187,Osnova!$A:$C,1)=$A187,VLOOKUP($A187,Osnova!$A:$D,4),0)</f>
        <v>#N/A</v>
      </c>
      <c r="D187" s="652"/>
      <c r="E187" s="653"/>
      <c r="F187" s="642">
        <f t="shared" si="6"/>
        <v>0</v>
      </c>
      <c r="G187" s="659"/>
      <c r="H187" s="659"/>
      <c r="I187" s="642">
        <f t="shared" si="8"/>
        <v>0</v>
      </c>
      <c r="K187" s="13"/>
      <c r="L187" s="13"/>
      <c r="M187" s="13"/>
      <c r="N187" s="13"/>
      <c r="O187" s="13"/>
    </row>
    <row r="188" spans="1:15" s="77" customFormat="1" ht="11.25" x14ac:dyDescent="0.2">
      <c r="A188" s="651"/>
      <c r="B188" s="639" t="str">
        <f>IFERROR(IF(VLOOKUP($A188,Osnova!$A:$C,1)=$A188,VLOOKUP($A188,Osnova!$A:$C,3)),"")</f>
        <v/>
      </c>
      <c r="C188" s="641" t="e">
        <f>IF(VLOOKUP($A188,Osnova!$A:$C,1)=$A188,VLOOKUP($A188,Osnova!$A:$D,4),0)</f>
        <v>#N/A</v>
      </c>
      <c r="D188" s="652"/>
      <c r="E188" s="653"/>
      <c r="F188" s="642">
        <f t="shared" si="6"/>
        <v>0</v>
      </c>
      <c r="G188" s="659"/>
      <c r="H188" s="659"/>
      <c r="I188" s="642">
        <f t="shared" si="8"/>
        <v>0</v>
      </c>
      <c r="K188" s="13"/>
      <c r="L188" s="13"/>
      <c r="M188" s="13"/>
      <c r="N188" s="13"/>
      <c r="O188" s="13"/>
    </row>
    <row r="189" spans="1:15" s="77" customFormat="1" ht="11.25" x14ac:dyDescent="0.2">
      <c r="A189" s="651"/>
      <c r="B189" s="639" t="str">
        <f>IFERROR(IF(VLOOKUP($A189,Osnova!$A:$C,1)=$A189,VLOOKUP($A189,Osnova!$A:$C,3)),"")</f>
        <v/>
      </c>
      <c r="C189" s="641" t="e">
        <f>IF(VLOOKUP($A189,Osnova!$A:$C,1)=$A189,VLOOKUP($A189,Osnova!$A:$D,4),0)</f>
        <v>#N/A</v>
      </c>
      <c r="D189" s="652"/>
      <c r="E189" s="653"/>
      <c r="F189" s="642">
        <f t="shared" si="6"/>
        <v>0</v>
      </c>
      <c r="G189" s="659"/>
      <c r="H189" s="659"/>
      <c r="I189" s="642">
        <f t="shared" si="8"/>
        <v>0</v>
      </c>
      <c r="K189" s="13"/>
      <c r="L189" s="13"/>
      <c r="M189" s="13"/>
      <c r="N189" s="13"/>
      <c r="O189" s="13"/>
    </row>
    <row r="190" spans="1:15" s="77" customFormat="1" ht="11.25" x14ac:dyDescent="0.2">
      <c r="A190" s="651"/>
      <c r="B190" s="639" t="str">
        <f>IFERROR(IF(VLOOKUP($A190,Osnova!$A:$C,1)=$A190,VLOOKUP($A190,Osnova!$A:$C,3)),"")</f>
        <v/>
      </c>
      <c r="C190" s="641" t="e">
        <f>IF(VLOOKUP($A190,Osnova!$A:$C,1)=$A190,VLOOKUP($A190,Osnova!$A:$D,4),0)</f>
        <v>#N/A</v>
      </c>
      <c r="D190" s="652"/>
      <c r="E190" s="653"/>
      <c r="F190" s="642">
        <f t="shared" si="6"/>
        <v>0</v>
      </c>
      <c r="G190" s="659"/>
      <c r="H190" s="659"/>
      <c r="I190" s="642">
        <f t="shared" si="8"/>
        <v>0</v>
      </c>
      <c r="K190" s="13"/>
      <c r="L190" s="13"/>
      <c r="M190" s="13"/>
      <c r="N190" s="13"/>
      <c r="O190" s="13"/>
    </row>
    <row r="191" spans="1:15" s="77" customFormat="1" ht="11.25" x14ac:dyDescent="0.2">
      <c r="A191" s="651"/>
      <c r="B191" s="639" t="str">
        <f>IFERROR(IF(VLOOKUP($A191,Osnova!$A:$C,1)=$A191,VLOOKUP($A191,Osnova!$A:$C,3)),"")</f>
        <v/>
      </c>
      <c r="C191" s="641" t="e">
        <f>IF(VLOOKUP($A191,Osnova!$A:$C,1)=$A191,VLOOKUP($A191,Osnova!$A:$D,4),0)</f>
        <v>#N/A</v>
      </c>
      <c r="D191" s="652"/>
      <c r="E191" s="653"/>
      <c r="F191" s="642">
        <f t="shared" si="6"/>
        <v>0</v>
      </c>
      <c r="G191" s="659"/>
      <c r="H191" s="659"/>
      <c r="I191" s="642">
        <f t="shared" si="8"/>
        <v>0</v>
      </c>
      <c r="K191" s="13"/>
      <c r="L191" s="13"/>
      <c r="M191" s="13"/>
      <c r="N191" s="13"/>
      <c r="O191" s="13"/>
    </row>
    <row r="192" spans="1:15" s="77" customFormat="1" ht="11.25" x14ac:dyDescent="0.2">
      <c r="A192" s="651"/>
      <c r="B192" s="639" t="str">
        <f>IFERROR(IF(VLOOKUP($A192,Osnova!$A:$C,1)=$A192,VLOOKUP($A192,Osnova!$A:$C,3)),"")</f>
        <v/>
      </c>
      <c r="C192" s="641" t="e">
        <f>IF(VLOOKUP($A192,Osnova!$A:$C,1)=$A192,VLOOKUP($A192,Osnova!$A:$D,4),0)</f>
        <v>#N/A</v>
      </c>
      <c r="D192" s="652"/>
      <c r="E192" s="653"/>
      <c r="F192" s="642">
        <f t="shared" si="6"/>
        <v>0</v>
      </c>
      <c r="G192" s="659"/>
      <c r="H192" s="659"/>
      <c r="I192" s="642">
        <f t="shared" si="8"/>
        <v>0</v>
      </c>
      <c r="K192" s="13"/>
      <c r="L192" s="13"/>
      <c r="M192" s="13"/>
      <c r="N192" s="13"/>
      <c r="O192" s="13"/>
    </row>
    <row r="193" spans="1:15" s="77" customFormat="1" ht="11.25" x14ac:dyDescent="0.2">
      <c r="A193" s="651"/>
      <c r="B193" s="639" t="str">
        <f>IFERROR(IF(VLOOKUP($A193,Osnova!$A:$C,1)=$A193,VLOOKUP($A193,Osnova!$A:$C,3)),"")</f>
        <v/>
      </c>
      <c r="C193" s="641" t="e">
        <f>IF(VLOOKUP($A193,Osnova!$A:$C,1)=$A193,VLOOKUP($A193,Osnova!$A:$D,4),0)</f>
        <v>#N/A</v>
      </c>
      <c r="D193" s="652"/>
      <c r="E193" s="653"/>
      <c r="F193" s="642">
        <f t="shared" si="6"/>
        <v>0</v>
      </c>
      <c r="G193" s="659"/>
      <c r="H193" s="659"/>
      <c r="I193" s="642">
        <f t="shared" si="8"/>
        <v>0</v>
      </c>
      <c r="K193" s="13"/>
      <c r="L193" s="13"/>
      <c r="M193" s="13"/>
      <c r="N193" s="13"/>
      <c r="O193" s="13"/>
    </row>
    <row r="194" spans="1:15" s="77" customFormat="1" ht="11.25" x14ac:dyDescent="0.2">
      <c r="A194" s="651"/>
      <c r="B194" s="639" t="str">
        <f>IFERROR(IF(VLOOKUP($A194,Osnova!$A:$C,1)=$A194,VLOOKUP($A194,Osnova!$A:$C,3)),"")</f>
        <v/>
      </c>
      <c r="C194" s="641" t="e">
        <f>IF(VLOOKUP($A194,Osnova!$A:$C,1)=$A194,VLOOKUP($A194,Osnova!$A:$D,4),0)</f>
        <v>#N/A</v>
      </c>
      <c r="D194" s="652"/>
      <c r="E194" s="653"/>
      <c r="F194" s="642">
        <f t="shared" si="6"/>
        <v>0</v>
      </c>
      <c r="G194" s="659"/>
      <c r="H194" s="659"/>
      <c r="I194" s="642">
        <f t="shared" si="8"/>
        <v>0</v>
      </c>
      <c r="K194" s="13"/>
      <c r="L194" s="13"/>
      <c r="M194" s="13"/>
      <c r="N194" s="13"/>
      <c r="O194" s="13"/>
    </row>
    <row r="195" spans="1:15" s="77" customFormat="1" ht="11.25" x14ac:dyDescent="0.2">
      <c r="A195" s="651"/>
      <c r="B195" s="639" t="str">
        <f>IFERROR(IF(VLOOKUP($A195,Osnova!$A:$C,1)=$A195,VLOOKUP($A195,Osnova!$A:$C,3)),"")</f>
        <v/>
      </c>
      <c r="C195" s="641" t="e">
        <f>IF(VLOOKUP($A195,Osnova!$A:$C,1)=$A195,VLOOKUP($A195,Osnova!$A:$D,4),0)</f>
        <v>#N/A</v>
      </c>
      <c r="D195" s="652"/>
      <c r="E195" s="653"/>
      <c r="F195" s="642">
        <f t="shared" si="6"/>
        <v>0</v>
      </c>
      <c r="G195" s="659"/>
      <c r="H195" s="659"/>
      <c r="I195" s="642">
        <f t="shared" si="8"/>
        <v>0</v>
      </c>
      <c r="K195" s="13"/>
      <c r="L195" s="13"/>
      <c r="M195" s="13"/>
      <c r="N195" s="13"/>
      <c r="O195" s="13"/>
    </row>
    <row r="196" spans="1:15" s="77" customFormat="1" ht="11.25" x14ac:dyDescent="0.2">
      <c r="A196" s="651"/>
      <c r="B196" s="639" t="str">
        <f>IFERROR(IF(VLOOKUP($A196,Osnova!$A:$C,1)=$A196,VLOOKUP($A196,Osnova!$A:$C,3)),"")</f>
        <v/>
      </c>
      <c r="C196" s="641" t="e">
        <f>IF(VLOOKUP($A196,Osnova!$A:$C,1)=$A196,VLOOKUP($A196,Osnova!$A:$D,4),0)</f>
        <v>#N/A</v>
      </c>
      <c r="D196" s="652"/>
      <c r="E196" s="653"/>
      <c r="F196" s="642">
        <f t="shared" si="6"/>
        <v>0</v>
      </c>
      <c r="G196" s="659"/>
      <c r="H196" s="659"/>
      <c r="I196" s="642">
        <f t="shared" si="8"/>
        <v>0</v>
      </c>
      <c r="K196" s="13"/>
      <c r="L196" s="13"/>
      <c r="M196" s="13"/>
      <c r="N196" s="13"/>
      <c r="O196" s="13"/>
    </row>
    <row r="197" spans="1:15" s="77" customFormat="1" ht="11.25" x14ac:dyDescent="0.2">
      <c r="A197" s="651"/>
      <c r="B197" s="639" t="str">
        <f>IFERROR(IF(VLOOKUP($A197,Osnova!$A:$C,1)=$A197,VLOOKUP($A197,Osnova!$A:$C,3)),"")</f>
        <v/>
      </c>
      <c r="C197" s="641" t="e">
        <f>IF(VLOOKUP($A197,Osnova!$A:$C,1)=$A197,VLOOKUP($A197,Osnova!$A:$D,4),0)</f>
        <v>#N/A</v>
      </c>
      <c r="D197" s="652"/>
      <c r="E197" s="653"/>
      <c r="F197" s="642">
        <f t="shared" si="6"/>
        <v>0</v>
      </c>
      <c r="G197" s="659"/>
      <c r="H197" s="659"/>
      <c r="I197" s="642">
        <f t="shared" si="8"/>
        <v>0</v>
      </c>
      <c r="K197" s="13"/>
      <c r="L197" s="13"/>
      <c r="M197" s="13"/>
      <c r="N197" s="13"/>
      <c r="O197" s="13"/>
    </row>
    <row r="198" spans="1:15" s="77" customFormat="1" ht="11.25" x14ac:dyDescent="0.2">
      <c r="A198" s="651"/>
      <c r="B198" s="639" t="str">
        <f>IFERROR(IF(VLOOKUP($A198,Osnova!$A:$C,1)=$A198,VLOOKUP($A198,Osnova!$A:$C,3)),"")</f>
        <v/>
      </c>
      <c r="C198" s="641" t="e">
        <f>IF(VLOOKUP($A198,Osnova!$A:$C,1)=$A198,VLOOKUP($A198,Osnova!$A:$D,4),0)</f>
        <v>#N/A</v>
      </c>
      <c r="D198" s="652"/>
      <c r="E198" s="653"/>
      <c r="F198" s="642">
        <f t="shared" si="6"/>
        <v>0</v>
      </c>
      <c r="G198" s="659"/>
      <c r="H198" s="659"/>
      <c r="I198" s="642">
        <f t="shared" si="8"/>
        <v>0</v>
      </c>
      <c r="K198" s="13"/>
      <c r="L198" s="13"/>
      <c r="M198" s="13"/>
      <c r="N198" s="13"/>
      <c r="O198" s="13"/>
    </row>
    <row r="199" spans="1:15" s="77" customFormat="1" ht="11.25" x14ac:dyDescent="0.2">
      <c r="A199" s="651"/>
      <c r="B199" s="639" t="str">
        <f>IFERROR(IF(VLOOKUP($A199,Osnova!$A:$C,1)=$A199,VLOOKUP($A199,Osnova!$A:$C,3)),"")</f>
        <v/>
      </c>
      <c r="C199" s="641" t="e">
        <f>IF(VLOOKUP($A199,Osnova!$A:$C,1)=$A199,VLOOKUP($A199,Osnova!$A:$D,4),0)</f>
        <v>#N/A</v>
      </c>
      <c r="D199" s="652"/>
      <c r="E199" s="653"/>
      <c r="F199" s="642">
        <f t="shared" si="6"/>
        <v>0</v>
      </c>
      <c r="G199" s="659"/>
      <c r="H199" s="659"/>
      <c r="I199" s="642">
        <f t="shared" si="8"/>
        <v>0</v>
      </c>
      <c r="K199" s="13"/>
      <c r="L199" s="13"/>
      <c r="M199" s="13"/>
      <c r="N199" s="13"/>
      <c r="O199" s="13"/>
    </row>
    <row r="200" spans="1:15" s="77" customFormat="1" ht="11.25" x14ac:dyDescent="0.2">
      <c r="A200" s="651"/>
      <c r="B200" s="639" t="str">
        <f>IFERROR(IF(VLOOKUP($A200,Osnova!$A:$C,1)=$A200,VLOOKUP($A200,Osnova!$A:$C,3)),"")</f>
        <v/>
      </c>
      <c r="C200" s="641" t="e">
        <f>IF(VLOOKUP($A200,Osnova!$A:$C,1)=$A200,VLOOKUP($A200,Osnova!$A:$D,4),0)</f>
        <v>#N/A</v>
      </c>
      <c r="D200" s="652"/>
      <c r="E200" s="653"/>
      <c r="F200" s="642">
        <f t="shared" si="6"/>
        <v>0</v>
      </c>
      <c r="G200" s="659"/>
      <c r="H200" s="659"/>
      <c r="I200" s="642">
        <f t="shared" si="8"/>
        <v>0</v>
      </c>
      <c r="K200" s="13"/>
      <c r="L200" s="13"/>
      <c r="M200" s="13"/>
      <c r="N200" s="13"/>
      <c r="O200" s="13"/>
    </row>
    <row r="201" spans="1:15" s="77" customFormat="1" ht="11.25" x14ac:dyDescent="0.2">
      <c r="A201" s="651"/>
      <c r="B201" s="639" t="str">
        <f>IFERROR(IF(VLOOKUP($A201,Osnova!$A:$C,1)=$A201,VLOOKUP($A201,Osnova!$A:$C,3)),"")</f>
        <v/>
      </c>
      <c r="C201" s="641" t="e">
        <f>IF(VLOOKUP($A201,Osnova!$A:$C,1)=$A201,VLOOKUP($A201,Osnova!$A:$D,4),0)</f>
        <v>#N/A</v>
      </c>
      <c r="D201" s="652"/>
      <c r="E201" s="653"/>
      <c r="F201" s="642">
        <f t="shared" si="6"/>
        <v>0</v>
      </c>
      <c r="G201" s="659"/>
      <c r="H201" s="659"/>
      <c r="I201" s="642">
        <f t="shared" si="8"/>
        <v>0</v>
      </c>
      <c r="K201" s="13"/>
      <c r="L201" s="13"/>
      <c r="M201" s="13"/>
      <c r="N201" s="13"/>
      <c r="O201" s="13"/>
    </row>
    <row r="202" spans="1:15" s="77" customFormat="1" ht="11.25" x14ac:dyDescent="0.2">
      <c r="A202" s="651"/>
      <c r="B202" s="639" t="str">
        <f>IFERROR(IF(VLOOKUP($A202,Osnova!$A:$C,1)=$A202,VLOOKUP($A202,Osnova!$A:$C,3)),"")</f>
        <v/>
      </c>
      <c r="C202" s="641" t="e">
        <f>IF(VLOOKUP($A202,Osnova!$A:$C,1)=$A202,VLOOKUP($A202,Osnova!$A:$D,4),0)</f>
        <v>#N/A</v>
      </c>
      <c r="D202" s="652"/>
      <c r="E202" s="653"/>
      <c r="F202" s="642">
        <f t="shared" ref="F202:F245" si="9">SUM(D202-E202)</f>
        <v>0</v>
      </c>
      <c r="G202" s="659"/>
      <c r="H202" s="659"/>
      <c r="I202" s="642">
        <f t="shared" si="8"/>
        <v>0</v>
      </c>
      <c r="K202" s="13"/>
      <c r="L202" s="13"/>
      <c r="M202" s="13"/>
      <c r="N202" s="13"/>
      <c r="O202" s="13"/>
    </row>
    <row r="203" spans="1:15" s="77" customFormat="1" ht="11.25" x14ac:dyDescent="0.2">
      <c r="A203" s="651"/>
      <c r="B203" s="639" t="str">
        <f>IFERROR(IF(VLOOKUP($A203,Osnova!$A:$C,1)=$A203,VLOOKUP($A203,Osnova!$A:$C,3)),"")</f>
        <v/>
      </c>
      <c r="C203" s="641" t="e">
        <f>IF(VLOOKUP($A203,Osnova!$A:$C,1)=$A203,VLOOKUP($A203,Osnova!$A:$D,4),0)</f>
        <v>#N/A</v>
      </c>
      <c r="D203" s="652"/>
      <c r="E203" s="653"/>
      <c r="F203" s="642">
        <f t="shared" si="9"/>
        <v>0</v>
      </c>
      <c r="G203" s="659"/>
      <c r="H203" s="659"/>
      <c r="I203" s="642">
        <f t="shared" si="8"/>
        <v>0</v>
      </c>
      <c r="K203" s="13"/>
      <c r="L203" s="13"/>
      <c r="M203" s="13"/>
      <c r="N203" s="13"/>
      <c r="O203" s="13"/>
    </row>
    <row r="204" spans="1:15" s="77" customFormat="1" ht="11.25" x14ac:dyDescent="0.2">
      <c r="A204" s="651"/>
      <c r="B204" s="639" t="str">
        <f>IFERROR(IF(VLOOKUP($A204,Osnova!$A:$C,1)=$A204,VLOOKUP($A204,Osnova!$A:$C,3)),"")</f>
        <v/>
      </c>
      <c r="C204" s="641" t="e">
        <f>IF(VLOOKUP($A204,Osnova!$A:$C,1)=$A204,VLOOKUP($A204,Osnova!$A:$D,4),0)</f>
        <v>#N/A</v>
      </c>
      <c r="D204" s="652"/>
      <c r="E204" s="653"/>
      <c r="F204" s="642">
        <f t="shared" si="9"/>
        <v>0</v>
      </c>
      <c r="G204" s="659"/>
      <c r="H204" s="659"/>
      <c r="I204" s="642">
        <f t="shared" si="8"/>
        <v>0</v>
      </c>
      <c r="K204" s="13"/>
      <c r="L204" s="13"/>
      <c r="M204" s="13"/>
      <c r="N204" s="13"/>
      <c r="O204" s="13"/>
    </row>
    <row r="205" spans="1:15" s="77" customFormat="1" ht="11.25" x14ac:dyDescent="0.2">
      <c r="A205" s="651"/>
      <c r="B205" s="639" t="str">
        <f>IFERROR(IF(VLOOKUP($A205,Osnova!$A:$C,1)=$A205,VLOOKUP($A205,Osnova!$A:$C,3)),"")</f>
        <v/>
      </c>
      <c r="C205" s="641" t="e">
        <f>IF(VLOOKUP($A205,Osnova!$A:$C,1)=$A205,VLOOKUP($A205,Osnova!$A:$D,4),0)</f>
        <v>#N/A</v>
      </c>
      <c r="D205" s="652"/>
      <c r="E205" s="653"/>
      <c r="F205" s="642">
        <f t="shared" si="9"/>
        <v>0</v>
      </c>
      <c r="G205" s="659"/>
      <c r="H205" s="659"/>
      <c r="I205" s="642">
        <f t="shared" si="8"/>
        <v>0</v>
      </c>
      <c r="K205" s="13"/>
      <c r="L205" s="13"/>
      <c r="M205" s="13"/>
      <c r="N205" s="13"/>
      <c r="O205" s="13"/>
    </row>
    <row r="206" spans="1:15" s="77" customFormat="1" ht="11.25" x14ac:dyDescent="0.2">
      <c r="A206" s="651"/>
      <c r="B206" s="639" t="str">
        <f>IFERROR(IF(VLOOKUP($A206,Osnova!$A:$C,1)=$A206,VLOOKUP($A206,Osnova!$A:$C,3)),"")</f>
        <v/>
      </c>
      <c r="C206" s="641" t="e">
        <f>IF(VLOOKUP($A206,Osnova!$A:$C,1)=$A206,VLOOKUP($A206,Osnova!$A:$D,4),0)</f>
        <v>#N/A</v>
      </c>
      <c r="D206" s="652"/>
      <c r="E206" s="653"/>
      <c r="F206" s="642">
        <f t="shared" si="9"/>
        <v>0</v>
      </c>
      <c r="G206" s="659"/>
      <c r="H206" s="659"/>
      <c r="I206" s="642">
        <f t="shared" si="8"/>
        <v>0</v>
      </c>
      <c r="K206" s="13"/>
      <c r="L206" s="13"/>
      <c r="M206" s="13"/>
      <c r="N206" s="13"/>
      <c r="O206" s="13"/>
    </row>
    <row r="207" spans="1:15" s="77" customFormat="1" ht="11.25" x14ac:dyDescent="0.2">
      <c r="A207" s="651"/>
      <c r="B207" s="639" t="str">
        <f>IFERROR(IF(VLOOKUP($A207,Osnova!$A:$C,1)=$A207,VLOOKUP($A207,Osnova!$A:$C,3)),"")</f>
        <v/>
      </c>
      <c r="C207" s="641" t="e">
        <f>IF(VLOOKUP($A207,Osnova!$A:$C,1)=$A207,VLOOKUP($A207,Osnova!$A:$D,4),0)</f>
        <v>#N/A</v>
      </c>
      <c r="D207" s="653"/>
      <c r="E207" s="653"/>
      <c r="F207" s="642">
        <f t="shared" si="9"/>
        <v>0</v>
      </c>
      <c r="G207" s="659"/>
      <c r="H207" s="659"/>
      <c r="I207" s="642">
        <f t="shared" si="8"/>
        <v>0</v>
      </c>
      <c r="K207" s="13"/>
      <c r="L207" s="13"/>
      <c r="M207" s="13"/>
      <c r="N207" s="13"/>
      <c r="O207" s="13"/>
    </row>
    <row r="208" spans="1:15" s="77" customFormat="1" ht="11.25" x14ac:dyDescent="0.2">
      <c r="A208" s="651"/>
      <c r="B208" s="639" t="str">
        <f>IFERROR(IF(VLOOKUP($A208,Osnova!$A:$C,1)=$A208,VLOOKUP($A208,Osnova!$A:$C,3)),"")</f>
        <v/>
      </c>
      <c r="C208" s="641" t="e">
        <f>IF(VLOOKUP($A208,Osnova!$A:$C,1)=$A208,VLOOKUP($A208,Osnova!$A:$D,4),0)</f>
        <v>#N/A</v>
      </c>
      <c r="D208" s="653"/>
      <c r="E208" s="653"/>
      <c r="F208" s="642">
        <f t="shared" si="9"/>
        <v>0</v>
      </c>
      <c r="G208" s="659"/>
      <c r="H208" s="659"/>
      <c r="I208" s="642">
        <f t="shared" si="8"/>
        <v>0</v>
      </c>
      <c r="K208" s="13"/>
      <c r="L208" s="13"/>
      <c r="M208" s="13"/>
      <c r="N208" s="13"/>
      <c r="O208" s="13"/>
    </row>
    <row r="209" spans="1:15" s="77" customFormat="1" ht="11.25" x14ac:dyDescent="0.2">
      <c r="A209" s="651"/>
      <c r="B209" s="639" t="str">
        <f>IFERROR(IF(VLOOKUP($A209,Osnova!$A:$C,1)=$A209,VLOOKUP($A209,Osnova!$A:$C,3)),"")</f>
        <v/>
      </c>
      <c r="C209" s="641" t="e">
        <f>IF(VLOOKUP($A209,Osnova!$A:$C,1)=$A209,VLOOKUP($A209,Osnova!$A:$D,4),0)</f>
        <v>#N/A</v>
      </c>
      <c r="D209" s="653"/>
      <c r="E209" s="653"/>
      <c r="F209" s="642">
        <f t="shared" si="9"/>
        <v>0</v>
      </c>
      <c r="G209" s="659"/>
      <c r="H209" s="659"/>
      <c r="I209" s="642">
        <f t="shared" si="8"/>
        <v>0</v>
      </c>
      <c r="K209" s="13"/>
      <c r="L209" s="13"/>
      <c r="M209" s="13"/>
      <c r="N209" s="13"/>
      <c r="O209" s="13"/>
    </row>
    <row r="210" spans="1:15" s="77" customFormat="1" ht="11.25" x14ac:dyDescent="0.2">
      <c r="A210" s="651"/>
      <c r="B210" s="639" t="str">
        <f>IFERROR(IF(VLOOKUP($A210,Osnova!$A:$C,1)=$A210,VLOOKUP($A210,Osnova!$A:$C,3)),"")</f>
        <v/>
      </c>
      <c r="C210" s="641" t="e">
        <f>IF(VLOOKUP($A210,Osnova!$A:$C,1)=$A210,VLOOKUP($A210,Osnova!$A:$D,4),0)</f>
        <v>#N/A</v>
      </c>
      <c r="D210" s="653"/>
      <c r="E210" s="653"/>
      <c r="F210" s="642">
        <f t="shared" si="9"/>
        <v>0</v>
      </c>
      <c r="G210" s="659"/>
      <c r="H210" s="659"/>
      <c r="I210" s="642">
        <f t="shared" si="8"/>
        <v>0</v>
      </c>
      <c r="K210" s="13"/>
      <c r="L210" s="13"/>
      <c r="M210" s="13"/>
      <c r="N210" s="13"/>
      <c r="O210" s="13"/>
    </row>
    <row r="211" spans="1:15" s="77" customFormat="1" ht="11.25" x14ac:dyDescent="0.2">
      <c r="A211" s="651"/>
      <c r="B211" s="639" t="str">
        <f>IFERROR(IF(VLOOKUP($A211,Osnova!$A:$C,1)=$A211,VLOOKUP($A211,Osnova!$A:$C,3)),"")</f>
        <v/>
      </c>
      <c r="C211" s="641" t="e">
        <f>IF(VLOOKUP($A211,Osnova!$A:$C,1)=$A211,VLOOKUP($A211,Osnova!$A:$D,4),0)</f>
        <v>#N/A</v>
      </c>
      <c r="D211" s="653"/>
      <c r="E211" s="653"/>
      <c r="F211" s="642">
        <f t="shared" si="9"/>
        <v>0</v>
      </c>
      <c r="G211" s="659"/>
      <c r="H211" s="659"/>
      <c r="I211" s="642">
        <f t="shared" si="8"/>
        <v>0</v>
      </c>
      <c r="K211" s="13"/>
      <c r="L211" s="13"/>
      <c r="M211" s="13"/>
      <c r="N211" s="13"/>
      <c r="O211" s="13"/>
    </row>
    <row r="212" spans="1:15" s="77" customFormat="1" ht="11.25" x14ac:dyDescent="0.2">
      <c r="A212" s="651"/>
      <c r="B212" s="639" t="str">
        <f>IFERROR(IF(VLOOKUP($A212,Osnova!$A:$C,1)=$A212,VLOOKUP($A212,Osnova!$A:$C,3)),"")</f>
        <v/>
      </c>
      <c r="C212" s="641" t="e">
        <f>IF(VLOOKUP($A212,Osnova!$A:$C,1)=$A212,VLOOKUP($A212,Osnova!$A:$D,4),0)</f>
        <v>#N/A</v>
      </c>
      <c r="D212" s="653"/>
      <c r="E212" s="653"/>
      <c r="F212" s="642">
        <f t="shared" si="9"/>
        <v>0</v>
      </c>
      <c r="G212" s="659"/>
      <c r="H212" s="659"/>
      <c r="I212" s="642">
        <f t="shared" si="8"/>
        <v>0</v>
      </c>
      <c r="K212" s="13"/>
      <c r="L212" s="13"/>
      <c r="M212" s="13"/>
      <c r="N212" s="13"/>
      <c r="O212" s="13"/>
    </row>
    <row r="213" spans="1:15" s="77" customFormat="1" ht="11.25" x14ac:dyDescent="0.2">
      <c r="A213" s="651"/>
      <c r="B213" s="639" t="str">
        <f>IFERROR(IF(VLOOKUP($A213,Osnova!$A:$C,1)=$A213,VLOOKUP($A213,Osnova!$A:$C,3)),"")</f>
        <v/>
      </c>
      <c r="C213" s="641" t="e">
        <f>IF(VLOOKUP($A213,Osnova!$A:$C,1)=$A213,VLOOKUP($A213,Osnova!$A:$D,4),0)</f>
        <v>#N/A</v>
      </c>
      <c r="D213" s="653"/>
      <c r="E213" s="653"/>
      <c r="F213" s="642">
        <f t="shared" si="9"/>
        <v>0</v>
      </c>
      <c r="G213" s="659"/>
      <c r="H213" s="659"/>
      <c r="I213" s="642">
        <f t="shared" si="8"/>
        <v>0</v>
      </c>
      <c r="K213" s="13"/>
      <c r="L213" s="13"/>
      <c r="M213" s="13"/>
      <c r="N213" s="13"/>
      <c r="O213" s="13"/>
    </row>
    <row r="214" spans="1:15" s="77" customFormat="1" ht="11.25" x14ac:dyDescent="0.2">
      <c r="A214" s="651"/>
      <c r="B214" s="639" t="str">
        <f>IFERROR(IF(VLOOKUP($A214,Osnova!$A:$C,1)=$A214,VLOOKUP($A214,Osnova!$A:$C,3)),"")</f>
        <v/>
      </c>
      <c r="C214" s="641" t="e">
        <f>IF(VLOOKUP($A214,Osnova!$A:$C,1)=$A214,VLOOKUP($A214,Osnova!$A:$D,4),0)</f>
        <v>#N/A</v>
      </c>
      <c r="D214" s="653"/>
      <c r="E214" s="653"/>
      <c r="F214" s="642">
        <f t="shared" si="9"/>
        <v>0</v>
      </c>
      <c r="G214" s="659"/>
      <c r="H214" s="659"/>
      <c r="I214" s="642">
        <f t="shared" si="8"/>
        <v>0</v>
      </c>
      <c r="K214" s="13"/>
      <c r="L214" s="13"/>
      <c r="M214" s="13"/>
      <c r="N214" s="13"/>
      <c r="O214" s="13"/>
    </row>
    <row r="215" spans="1:15" s="77" customFormat="1" ht="11.25" x14ac:dyDescent="0.2">
      <c r="A215" s="651"/>
      <c r="B215" s="639" t="str">
        <f>IFERROR(IF(VLOOKUP($A215,Osnova!$A:$C,1)=$A215,VLOOKUP($A215,Osnova!$A:$C,3)),"")</f>
        <v/>
      </c>
      <c r="C215" s="641" t="e">
        <f>IF(VLOOKUP($A215,Osnova!$A:$C,1)=$A215,VLOOKUP($A215,Osnova!$A:$D,4),0)</f>
        <v>#N/A</v>
      </c>
      <c r="D215" s="653"/>
      <c r="E215" s="653"/>
      <c r="F215" s="642">
        <f t="shared" si="9"/>
        <v>0</v>
      </c>
      <c r="G215" s="659"/>
      <c r="H215" s="659"/>
      <c r="I215" s="642">
        <f t="shared" si="8"/>
        <v>0</v>
      </c>
      <c r="K215" s="13"/>
      <c r="L215" s="13"/>
      <c r="M215" s="13"/>
      <c r="N215" s="13"/>
      <c r="O215" s="13"/>
    </row>
    <row r="216" spans="1:15" s="77" customFormat="1" ht="11.25" x14ac:dyDescent="0.2">
      <c r="A216" s="651"/>
      <c r="B216" s="639" t="str">
        <f>IFERROR(IF(VLOOKUP($A216,Osnova!$A:$C,1)=$A216,VLOOKUP($A216,Osnova!$A:$C,3)),"")</f>
        <v/>
      </c>
      <c r="C216" s="641" t="e">
        <f>IF(VLOOKUP($A216,Osnova!$A:$C,1)=$A216,VLOOKUP($A216,Osnova!$A:$D,4),0)</f>
        <v>#N/A</v>
      </c>
      <c r="D216" s="653"/>
      <c r="E216" s="653"/>
      <c r="F216" s="642">
        <f t="shared" si="9"/>
        <v>0</v>
      </c>
      <c r="G216" s="659"/>
      <c r="H216" s="659"/>
      <c r="I216" s="642">
        <f t="shared" si="8"/>
        <v>0</v>
      </c>
      <c r="K216" s="13"/>
      <c r="L216" s="13"/>
      <c r="M216" s="13"/>
      <c r="N216" s="13"/>
      <c r="O216" s="13"/>
    </row>
    <row r="217" spans="1:15" s="77" customFormat="1" ht="11.25" x14ac:dyDescent="0.2">
      <c r="A217" s="651"/>
      <c r="B217" s="639" t="str">
        <f>IFERROR(IF(VLOOKUP($A217,Osnova!$A:$C,1)=$A217,VLOOKUP($A217,Osnova!$A:$C,3)),"")</f>
        <v/>
      </c>
      <c r="C217" s="641" t="e">
        <f>IF(VLOOKUP($A217,Osnova!$A:$C,1)=$A217,VLOOKUP($A217,Osnova!$A:$D,4),0)</f>
        <v>#N/A</v>
      </c>
      <c r="D217" s="653"/>
      <c r="E217" s="653"/>
      <c r="F217" s="642">
        <f t="shared" si="9"/>
        <v>0</v>
      </c>
      <c r="G217" s="659"/>
      <c r="H217" s="659"/>
      <c r="I217" s="642">
        <f t="shared" si="8"/>
        <v>0</v>
      </c>
      <c r="K217" s="13"/>
      <c r="L217" s="13"/>
      <c r="M217" s="13"/>
      <c r="N217" s="13"/>
      <c r="O217" s="13"/>
    </row>
    <row r="218" spans="1:15" s="77" customFormat="1" ht="11.25" x14ac:dyDescent="0.2">
      <c r="A218" s="651"/>
      <c r="B218" s="639" t="str">
        <f>IFERROR(IF(VLOOKUP($A218,Osnova!$A:$C,1)=$A218,VLOOKUP($A218,Osnova!$A:$C,3)),"")</f>
        <v/>
      </c>
      <c r="C218" s="641" t="e">
        <f>IF(VLOOKUP($A218,Osnova!$A:$C,1)=$A218,VLOOKUP($A218,Osnova!$A:$D,4),0)</f>
        <v>#N/A</v>
      </c>
      <c r="D218" s="653"/>
      <c r="E218" s="653"/>
      <c r="F218" s="642">
        <f t="shared" si="9"/>
        <v>0</v>
      </c>
      <c r="G218" s="659"/>
      <c r="H218" s="659"/>
      <c r="I218" s="642">
        <f t="shared" si="8"/>
        <v>0</v>
      </c>
      <c r="K218" s="13"/>
      <c r="L218" s="13"/>
      <c r="M218" s="13"/>
      <c r="N218" s="13"/>
      <c r="O218" s="13"/>
    </row>
    <row r="219" spans="1:15" s="77" customFormat="1" ht="11.25" x14ac:dyDescent="0.2">
      <c r="A219" s="651"/>
      <c r="B219" s="639" t="str">
        <f>IFERROR(IF(VLOOKUP($A219,Osnova!$A:$C,1)=$A219,VLOOKUP($A219,Osnova!$A:$C,3)),"")</f>
        <v/>
      </c>
      <c r="C219" s="641" t="e">
        <f>IF(VLOOKUP($A219,Osnova!$A:$C,1)=$A219,VLOOKUP($A219,Osnova!$A:$D,4),0)</f>
        <v>#N/A</v>
      </c>
      <c r="D219" s="653"/>
      <c r="E219" s="653"/>
      <c r="F219" s="642">
        <f t="shared" si="9"/>
        <v>0</v>
      </c>
      <c r="G219" s="659"/>
      <c r="H219" s="659"/>
      <c r="I219" s="642">
        <f t="shared" si="8"/>
        <v>0</v>
      </c>
      <c r="K219" s="13"/>
      <c r="L219" s="13"/>
      <c r="M219" s="13"/>
      <c r="N219" s="13"/>
      <c r="O219" s="13"/>
    </row>
    <row r="220" spans="1:15" s="77" customFormat="1" ht="11.25" x14ac:dyDescent="0.2">
      <c r="A220" s="651"/>
      <c r="B220" s="639" t="str">
        <f>IFERROR(IF(VLOOKUP($A220,Osnova!$A:$C,1)=$A220,VLOOKUP($A220,Osnova!$A:$C,3)),"")</f>
        <v/>
      </c>
      <c r="C220" s="641" t="e">
        <f>IF(VLOOKUP($A220,Osnova!$A:$C,1)=$A220,VLOOKUP($A220,Osnova!$A:$D,4),0)</f>
        <v>#N/A</v>
      </c>
      <c r="D220" s="653"/>
      <c r="E220" s="653"/>
      <c r="F220" s="642">
        <f t="shared" si="9"/>
        <v>0</v>
      </c>
      <c r="G220" s="659"/>
      <c r="H220" s="659"/>
      <c r="I220" s="642">
        <f t="shared" si="8"/>
        <v>0</v>
      </c>
      <c r="K220" s="13"/>
      <c r="L220" s="13"/>
      <c r="M220" s="13"/>
      <c r="N220" s="13"/>
      <c r="O220" s="13"/>
    </row>
    <row r="221" spans="1:15" s="77" customFormat="1" ht="11.25" x14ac:dyDescent="0.2">
      <c r="A221" s="651"/>
      <c r="B221" s="639" t="str">
        <f>IFERROR(IF(VLOOKUP($A221,Osnova!$A:$C,1)=$A221,VLOOKUP($A221,Osnova!$A:$C,3)),"")</f>
        <v/>
      </c>
      <c r="C221" s="641" t="e">
        <f>IF(VLOOKUP($A221,Osnova!$A:$C,1)=$A221,VLOOKUP($A221,Osnova!$A:$D,4),0)</f>
        <v>#N/A</v>
      </c>
      <c r="D221" s="653"/>
      <c r="E221" s="653"/>
      <c r="F221" s="642">
        <f t="shared" si="9"/>
        <v>0</v>
      </c>
      <c r="G221" s="659"/>
      <c r="H221" s="659"/>
      <c r="I221" s="642">
        <f t="shared" si="8"/>
        <v>0</v>
      </c>
      <c r="K221" s="13"/>
      <c r="L221" s="13"/>
      <c r="M221" s="13"/>
      <c r="N221" s="13"/>
      <c r="O221" s="13"/>
    </row>
    <row r="222" spans="1:15" s="77" customFormat="1" ht="11.25" x14ac:dyDescent="0.2">
      <c r="A222" s="651"/>
      <c r="B222" s="639" t="str">
        <f>IFERROR(IF(VLOOKUP($A222,Osnova!$A:$C,1)=$A222,VLOOKUP($A222,Osnova!$A:$C,3)),"")</f>
        <v/>
      </c>
      <c r="C222" s="641" t="e">
        <f>IF(VLOOKUP($A222,Osnova!$A:$C,1)=$A222,VLOOKUP($A222,Osnova!$A:$D,4),0)</f>
        <v>#N/A</v>
      </c>
      <c r="D222" s="653"/>
      <c r="E222" s="653"/>
      <c r="F222" s="642">
        <f t="shared" si="9"/>
        <v>0</v>
      </c>
      <c r="G222" s="659"/>
      <c r="H222" s="659"/>
      <c r="I222" s="642">
        <f t="shared" si="8"/>
        <v>0</v>
      </c>
      <c r="K222" s="13"/>
      <c r="L222" s="13"/>
      <c r="M222" s="13"/>
      <c r="N222" s="13"/>
      <c r="O222" s="13"/>
    </row>
    <row r="223" spans="1:15" s="77" customFormat="1" ht="11.25" x14ac:dyDescent="0.2">
      <c r="A223" s="651"/>
      <c r="B223" s="639" t="str">
        <f>IFERROR(IF(VLOOKUP($A223,Osnova!$A:$C,1)=$A223,VLOOKUP($A223,Osnova!$A:$C,3)),"")</f>
        <v/>
      </c>
      <c r="C223" s="641" t="e">
        <f>IF(VLOOKUP($A223,Osnova!$A:$C,1)=$A223,VLOOKUP($A223,Osnova!$A:$D,4),0)</f>
        <v>#N/A</v>
      </c>
      <c r="D223" s="653"/>
      <c r="E223" s="653"/>
      <c r="F223" s="642">
        <f t="shared" si="9"/>
        <v>0</v>
      </c>
      <c r="G223" s="659"/>
      <c r="H223" s="659"/>
      <c r="I223" s="642">
        <f t="shared" si="8"/>
        <v>0</v>
      </c>
      <c r="K223" s="13"/>
      <c r="L223" s="13"/>
      <c r="M223" s="13"/>
      <c r="N223" s="13"/>
      <c r="O223" s="13"/>
    </row>
    <row r="224" spans="1:15" s="77" customFormat="1" ht="11.25" x14ac:dyDescent="0.2">
      <c r="A224" s="651"/>
      <c r="B224" s="639" t="str">
        <f>IFERROR(IF(VLOOKUP($A224,Osnova!$A:$C,1)=$A224,VLOOKUP($A224,Osnova!$A:$C,3)),"")</f>
        <v/>
      </c>
      <c r="C224" s="641" t="e">
        <f>IF(VLOOKUP($A224,Osnova!$A:$C,1)=$A224,VLOOKUP($A224,Osnova!$A:$D,4),0)</f>
        <v>#N/A</v>
      </c>
      <c r="D224" s="653"/>
      <c r="E224" s="653"/>
      <c r="F224" s="642">
        <f t="shared" si="9"/>
        <v>0</v>
      </c>
      <c r="G224" s="659"/>
      <c r="H224" s="659"/>
      <c r="I224" s="642">
        <f t="shared" si="8"/>
        <v>0</v>
      </c>
      <c r="K224" s="13"/>
      <c r="L224" s="13"/>
      <c r="M224" s="13"/>
      <c r="N224" s="13"/>
      <c r="O224" s="13"/>
    </row>
    <row r="225" spans="1:15" s="77" customFormat="1" ht="11.25" x14ac:dyDescent="0.2">
      <c r="A225" s="651"/>
      <c r="B225" s="639" t="str">
        <f>IFERROR(IF(VLOOKUP($A225,Osnova!$A:$C,1)=$A225,VLOOKUP($A225,Osnova!$A:$C,3)),"")</f>
        <v/>
      </c>
      <c r="C225" s="641" t="e">
        <f>IF(VLOOKUP($A225,Osnova!$A:$C,1)=$A225,VLOOKUP($A225,Osnova!$A:$D,4),0)</f>
        <v>#N/A</v>
      </c>
      <c r="D225" s="653"/>
      <c r="E225" s="653"/>
      <c r="F225" s="642">
        <f t="shared" si="9"/>
        <v>0</v>
      </c>
      <c r="G225" s="659"/>
      <c r="H225" s="659"/>
      <c r="I225" s="642">
        <f t="shared" si="8"/>
        <v>0</v>
      </c>
      <c r="K225" s="13"/>
      <c r="L225" s="13"/>
      <c r="M225" s="13"/>
      <c r="N225" s="13"/>
      <c r="O225" s="13"/>
    </row>
    <row r="226" spans="1:15" s="77" customFormat="1" ht="11.25" x14ac:dyDescent="0.2">
      <c r="A226" s="651"/>
      <c r="B226" s="639" t="str">
        <f>IFERROR(IF(VLOOKUP($A226,Osnova!$A:$C,1)=$A226,VLOOKUP($A226,Osnova!$A:$C,3)),"")</f>
        <v/>
      </c>
      <c r="C226" s="641" t="e">
        <f>IF(VLOOKUP($A226,Osnova!$A:$C,1)=$A226,VLOOKUP($A226,Osnova!$A:$D,4),0)</f>
        <v>#N/A</v>
      </c>
      <c r="D226" s="653"/>
      <c r="E226" s="653"/>
      <c r="F226" s="642">
        <f t="shared" si="9"/>
        <v>0</v>
      </c>
      <c r="G226" s="659"/>
      <c r="H226" s="659"/>
      <c r="I226" s="642">
        <f t="shared" si="8"/>
        <v>0</v>
      </c>
      <c r="K226" s="13"/>
      <c r="L226" s="13"/>
      <c r="M226" s="13"/>
      <c r="N226" s="13"/>
      <c r="O226" s="13"/>
    </row>
    <row r="227" spans="1:15" s="77" customFormat="1" ht="11.25" x14ac:dyDescent="0.2">
      <c r="A227" s="651"/>
      <c r="B227" s="639" t="str">
        <f>IFERROR(IF(VLOOKUP($A227,Osnova!$A:$C,1)=$A227,VLOOKUP($A227,Osnova!$A:$C,3)),"")</f>
        <v/>
      </c>
      <c r="C227" s="641" t="e">
        <f>IF(VLOOKUP($A227,Osnova!$A:$C,1)=$A227,VLOOKUP($A227,Osnova!$A:$D,4),0)</f>
        <v>#N/A</v>
      </c>
      <c r="D227" s="653"/>
      <c r="E227" s="653"/>
      <c r="F227" s="642">
        <f t="shared" si="9"/>
        <v>0</v>
      </c>
      <c r="G227" s="659"/>
      <c r="H227" s="659"/>
      <c r="I227" s="642">
        <f t="shared" si="8"/>
        <v>0</v>
      </c>
      <c r="K227" s="13"/>
      <c r="L227" s="13"/>
      <c r="M227" s="13"/>
      <c r="N227" s="13"/>
      <c r="O227" s="13"/>
    </row>
    <row r="228" spans="1:15" s="77" customFormat="1" ht="11.25" x14ac:dyDescent="0.2">
      <c r="A228" s="651"/>
      <c r="B228" s="639" t="str">
        <f>IFERROR(IF(VLOOKUP($A228,Osnova!$A:$C,1)=$A228,VLOOKUP($A228,Osnova!$A:$C,3)),"")</f>
        <v/>
      </c>
      <c r="C228" s="641" t="e">
        <f>IF(VLOOKUP($A228,Osnova!$A:$C,1)=$A228,VLOOKUP($A228,Osnova!$A:$D,4),0)</f>
        <v>#N/A</v>
      </c>
      <c r="D228" s="653"/>
      <c r="E228" s="653"/>
      <c r="F228" s="642">
        <f t="shared" si="9"/>
        <v>0</v>
      </c>
      <c r="G228" s="659"/>
      <c r="H228" s="659"/>
      <c r="I228" s="642">
        <f t="shared" si="8"/>
        <v>0</v>
      </c>
      <c r="K228" s="13"/>
      <c r="L228" s="13"/>
      <c r="M228" s="13"/>
      <c r="N228" s="13"/>
      <c r="O228" s="13"/>
    </row>
    <row r="229" spans="1:15" s="77" customFormat="1" ht="11.25" x14ac:dyDescent="0.2">
      <c r="A229" s="651"/>
      <c r="B229" s="639" t="str">
        <f>IFERROR(IF(VLOOKUP($A229,Osnova!$A:$C,1)=$A229,VLOOKUP($A229,Osnova!$A:$C,3)),"")</f>
        <v/>
      </c>
      <c r="C229" s="641" t="e">
        <f>IF(VLOOKUP($A229,Osnova!$A:$C,1)=$A229,VLOOKUP($A229,Osnova!$A:$D,4),0)</f>
        <v>#N/A</v>
      </c>
      <c r="D229" s="653"/>
      <c r="E229" s="653"/>
      <c r="F229" s="642">
        <f t="shared" si="9"/>
        <v>0</v>
      </c>
      <c r="G229" s="659"/>
      <c r="H229" s="659"/>
      <c r="I229" s="642">
        <f t="shared" si="8"/>
        <v>0</v>
      </c>
      <c r="K229" s="13"/>
      <c r="L229" s="13"/>
      <c r="M229" s="13"/>
      <c r="N229" s="13"/>
      <c r="O229" s="13"/>
    </row>
    <row r="230" spans="1:15" s="77" customFormat="1" ht="11.25" x14ac:dyDescent="0.2">
      <c r="A230" s="647"/>
      <c r="B230" s="639" t="str">
        <f>IFERROR(IF(VLOOKUP($A230,Osnova!$A:$C,1)=$A230,VLOOKUP($A230,Osnova!$A:$C,3)),"")</f>
        <v/>
      </c>
      <c r="C230" s="641" t="e">
        <f>IF(VLOOKUP($A230,Osnova!$A:$C,1)=$A230,VLOOKUP($A230,Osnova!$A:$D,4),0)</f>
        <v>#N/A</v>
      </c>
      <c r="D230" s="653"/>
      <c r="E230" s="653"/>
      <c r="F230" s="642">
        <f t="shared" si="9"/>
        <v>0</v>
      </c>
      <c r="G230" s="659"/>
      <c r="H230" s="659"/>
      <c r="I230" s="642">
        <f t="shared" si="8"/>
        <v>0</v>
      </c>
      <c r="K230" s="13"/>
      <c r="L230" s="13"/>
      <c r="M230" s="13"/>
      <c r="N230" s="13"/>
      <c r="O230" s="13"/>
    </row>
    <row r="231" spans="1:15" s="77" customFormat="1" ht="11.25" x14ac:dyDescent="0.2">
      <c r="A231" s="651"/>
      <c r="B231" s="639" t="str">
        <f>IFERROR(IF(VLOOKUP($A231,Osnova!$A:$C,1)=$A231,VLOOKUP($A231,Osnova!$A:$C,3)),"")</f>
        <v/>
      </c>
      <c r="C231" s="641" t="e">
        <f>IF(VLOOKUP($A231,Osnova!$A:$C,1)=$A231,VLOOKUP($A231,Osnova!$A:$D,4),0)</f>
        <v>#N/A</v>
      </c>
      <c r="D231" s="653"/>
      <c r="E231" s="653"/>
      <c r="F231" s="642">
        <f t="shared" si="9"/>
        <v>0</v>
      </c>
      <c r="G231" s="659"/>
      <c r="H231" s="659"/>
      <c r="I231" s="642">
        <f t="shared" si="8"/>
        <v>0</v>
      </c>
      <c r="K231" s="13"/>
      <c r="L231" s="13"/>
      <c r="M231" s="13"/>
      <c r="N231" s="13"/>
      <c r="O231" s="13"/>
    </row>
    <row r="232" spans="1:15" s="77" customFormat="1" ht="11.25" x14ac:dyDescent="0.2">
      <c r="A232" s="651"/>
      <c r="B232" s="639" t="str">
        <f>IFERROR(IF(VLOOKUP($A232,Osnova!$A:$C,1)=$A232,VLOOKUP($A232,Osnova!$A:$C,3)),"")</f>
        <v/>
      </c>
      <c r="C232" s="641" t="e">
        <f>IF(VLOOKUP($A232,Osnova!$A:$C,1)=$A232,VLOOKUP($A232,Osnova!$A:$D,4),0)</f>
        <v>#N/A</v>
      </c>
      <c r="D232" s="653"/>
      <c r="E232" s="653"/>
      <c r="F232" s="642">
        <f t="shared" si="9"/>
        <v>0</v>
      </c>
      <c r="G232" s="659"/>
      <c r="H232" s="659"/>
      <c r="I232" s="642">
        <f t="shared" si="8"/>
        <v>0</v>
      </c>
      <c r="K232" s="13"/>
      <c r="L232" s="13"/>
      <c r="M232" s="13"/>
      <c r="N232" s="13"/>
      <c r="O232" s="13"/>
    </row>
    <row r="233" spans="1:15" s="77" customFormat="1" ht="11.25" x14ac:dyDescent="0.2">
      <c r="A233" s="651"/>
      <c r="B233" s="639" t="str">
        <f>IFERROR(IF(VLOOKUP($A233,Osnova!$A:$C,1)=$A233,VLOOKUP($A233,Osnova!$A:$C,3)),"")</f>
        <v/>
      </c>
      <c r="C233" s="641" t="e">
        <f>IF(VLOOKUP($A233,Osnova!$A:$C,1)=$A233,VLOOKUP($A233,Osnova!$A:$D,4),0)</f>
        <v>#N/A</v>
      </c>
      <c r="D233" s="653"/>
      <c r="E233" s="653"/>
      <c r="F233" s="642">
        <f t="shared" si="9"/>
        <v>0</v>
      </c>
      <c r="G233" s="659"/>
      <c r="H233" s="659"/>
      <c r="I233" s="642">
        <f t="shared" si="8"/>
        <v>0</v>
      </c>
      <c r="K233" s="13"/>
      <c r="L233" s="13"/>
      <c r="M233" s="13"/>
      <c r="N233" s="13"/>
      <c r="O233" s="13"/>
    </row>
    <row r="234" spans="1:15" s="77" customFormat="1" ht="11.25" x14ac:dyDescent="0.2">
      <c r="A234" s="651"/>
      <c r="B234" s="639" t="str">
        <f>IFERROR(IF(VLOOKUP($A234,Osnova!$A:$C,1)=$A234,VLOOKUP($A234,Osnova!$A:$C,3)),"")</f>
        <v/>
      </c>
      <c r="C234" s="641" t="e">
        <f>IF(VLOOKUP($A234,Osnova!$A:$C,1)=$A234,VLOOKUP($A234,Osnova!$A:$D,4),0)</f>
        <v>#N/A</v>
      </c>
      <c r="D234" s="653"/>
      <c r="E234" s="653"/>
      <c r="F234" s="642">
        <f t="shared" si="9"/>
        <v>0</v>
      </c>
      <c r="G234" s="659"/>
      <c r="H234" s="659"/>
      <c r="I234" s="642">
        <f t="shared" si="8"/>
        <v>0</v>
      </c>
      <c r="K234" s="13"/>
      <c r="L234" s="13"/>
      <c r="M234" s="13"/>
      <c r="N234" s="13"/>
      <c r="O234" s="13"/>
    </row>
    <row r="235" spans="1:15" s="77" customFormat="1" ht="11.25" x14ac:dyDescent="0.2">
      <c r="A235" s="651"/>
      <c r="B235" s="639" t="str">
        <f>IFERROR(IF(VLOOKUP($A235,Osnova!$A:$C,1)=$A235,VLOOKUP($A235,Osnova!$A:$C,3)),"")</f>
        <v/>
      </c>
      <c r="C235" s="641" t="e">
        <f>IF(VLOOKUP($A235,Osnova!$A:$C,1)=$A235,VLOOKUP($A235,Osnova!$A:$D,4),0)</f>
        <v>#N/A</v>
      </c>
      <c r="D235" s="653"/>
      <c r="E235" s="653"/>
      <c r="F235" s="642">
        <f t="shared" si="9"/>
        <v>0</v>
      </c>
      <c r="G235" s="659"/>
      <c r="H235" s="659"/>
      <c r="I235" s="642">
        <f t="shared" si="8"/>
        <v>0</v>
      </c>
      <c r="K235" s="13"/>
      <c r="L235" s="13"/>
      <c r="M235" s="13"/>
      <c r="N235" s="13"/>
      <c r="O235" s="13"/>
    </row>
    <row r="236" spans="1:15" s="77" customFormat="1" ht="11.25" x14ac:dyDescent="0.2">
      <c r="A236" s="651"/>
      <c r="B236" s="639" t="str">
        <f>IFERROR(IF(VLOOKUP($A236,Osnova!$A:$C,1)=$A236,VLOOKUP($A236,Osnova!$A:$C,3)),"")</f>
        <v/>
      </c>
      <c r="C236" s="641" t="e">
        <f>IF(VLOOKUP($A236,Osnova!$A:$C,1)=$A236,VLOOKUP($A236,Osnova!$A:$D,4),0)</f>
        <v>#N/A</v>
      </c>
      <c r="D236" s="653"/>
      <c r="E236" s="653"/>
      <c r="F236" s="642">
        <f t="shared" si="9"/>
        <v>0</v>
      </c>
      <c r="G236" s="659"/>
      <c r="H236" s="659"/>
      <c r="I236" s="642">
        <f t="shared" si="8"/>
        <v>0</v>
      </c>
      <c r="K236" s="13"/>
      <c r="L236" s="13"/>
      <c r="M236" s="13"/>
      <c r="N236" s="13"/>
      <c r="O236" s="13"/>
    </row>
    <row r="237" spans="1:15" s="77" customFormat="1" ht="11.25" x14ac:dyDescent="0.2">
      <c r="A237" s="651"/>
      <c r="B237" s="639" t="str">
        <f>IFERROR(IF(VLOOKUP($A237,Osnova!$A:$C,1)=$A237,VLOOKUP($A237,Osnova!$A:$C,3)),"")</f>
        <v/>
      </c>
      <c r="C237" s="641" t="e">
        <f>IF(VLOOKUP($A237,Osnova!$A:$C,1)=$A237,VLOOKUP($A237,Osnova!$A:$D,4),0)</f>
        <v>#N/A</v>
      </c>
      <c r="D237" s="653"/>
      <c r="E237" s="653"/>
      <c r="F237" s="642">
        <f t="shared" si="9"/>
        <v>0</v>
      </c>
      <c r="G237" s="659"/>
      <c r="H237" s="659"/>
      <c r="I237" s="642">
        <f t="shared" si="8"/>
        <v>0</v>
      </c>
      <c r="K237" s="13"/>
      <c r="L237" s="13"/>
      <c r="M237" s="13"/>
      <c r="N237" s="13"/>
      <c r="O237" s="13"/>
    </row>
    <row r="238" spans="1:15" s="77" customFormat="1" ht="11.25" x14ac:dyDescent="0.2">
      <c r="A238" s="651"/>
      <c r="B238" s="639" t="str">
        <f>IFERROR(IF(VLOOKUP($A238,Osnova!$A:$C,1)=$A238,VLOOKUP($A238,Osnova!$A:$C,3)),"")</f>
        <v/>
      </c>
      <c r="C238" s="641" t="e">
        <f>IF(VLOOKUP($A238,Osnova!$A:$C,1)=$A238,VLOOKUP($A238,Osnova!$A:$D,4),0)</f>
        <v>#N/A</v>
      </c>
      <c r="D238" s="653"/>
      <c r="E238" s="653"/>
      <c r="F238" s="642">
        <f t="shared" si="9"/>
        <v>0</v>
      </c>
      <c r="G238" s="659"/>
      <c r="H238" s="659"/>
      <c r="I238" s="642">
        <f t="shared" si="8"/>
        <v>0</v>
      </c>
      <c r="K238" s="13"/>
      <c r="L238" s="13"/>
      <c r="M238" s="13"/>
      <c r="N238" s="13"/>
      <c r="O238" s="13"/>
    </row>
    <row r="239" spans="1:15" s="77" customFormat="1" ht="11.25" x14ac:dyDescent="0.2">
      <c r="A239" s="651"/>
      <c r="B239" s="639" t="str">
        <f>IFERROR(IF(VLOOKUP($A239,Osnova!$A:$C,1)=$A239,VLOOKUP($A239,Osnova!$A:$C,3)),"")</f>
        <v/>
      </c>
      <c r="C239" s="641" t="e">
        <f>IF(VLOOKUP($A239,Osnova!$A:$C,1)=$A239,VLOOKUP($A239,Osnova!$A:$D,4),0)</f>
        <v>#N/A</v>
      </c>
      <c r="D239" s="653"/>
      <c r="E239" s="653"/>
      <c r="F239" s="642">
        <f t="shared" si="9"/>
        <v>0</v>
      </c>
      <c r="G239" s="659"/>
      <c r="H239" s="659"/>
      <c r="I239" s="642">
        <f t="shared" ref="I239:I245" si="10">SUM(F239+G239-H239)</f>
        <v>0</v>
      </c>
      <c r="K239" s="13"/>
      <c r="L239" s="13"/>
      <c r="M239" s="13"/>
      <c r="N239" s="13"/>
      <c r="O239" s="13"/>
    </row>
    <row r="240" spans="1:15" s="77" customFormat="1" ht="11.25" x14ac:dyDescent="0.2">
      <c r="A240" s="651"/>
      <c r="B240" s="639" t="str">
        <f>IFERROR(IF(VLOOKUP($A240,Osnova!$A:$C,1)=$A240,VLOOKUP($A240,Osnova!$A:$C,3)),"")</f>
        <v/>
      </c>
      <c r="C240" s="641" t="e">
        <f>IF(VLOOKUP($A240,Osnova!$A:$C,1)=$A240,VLOOKUP($A240,Osnova!$A:$D,4),0)</f>
        <v>#N/A</v>
      </c>
      <c r="D240" s="653"/>
      <c r="E240" s="653"/>
      <c r="F240" s="642">
        <f t="shared" si="9"/>
        <v>0</v>
      </c>
      <c r="G240" s="659"/>
      <c r="H240" s="659"/>
      <c r="I240" s="642">
        <f t="shared" si="10"/>
        <v>0</v>
      </c>
      <c r="K240" s="13"/>
      <c r="L240" s="13"/>
      <c r="M240" s="13"/>
      <c r="N240" s="13"/>
      <c r="O240" s="13"/>
    </row>
    <row r="241" spans="1:15" s="77" customFormat="1" ht="11.25" x14ac:dyDescent="0.2">
      <c r="A241" s="651"/>
      <c r="B241" s="639" t="str">
        <f>IFERROR(IF(VLOOKUP($A241,Osnova!$A:$C,1)=$A241,VLOOKUP($A241,Osnova!$A:$C,3)),"")</f>
        <v/>
      </c>
      <c r="C241" s="641" t="e">
        <f>IF(VLOOKUP($A241,Osnova!$A:$C,1)=$A241,VLOOKUP($A241,Osnova!$A:$D,4),0)</f>
        <v>#N/A</v>
      </c>
      <c r="D241" s="653"/>
      <c r="E241" s="653"/>
      <c r="F241" s="642">
        <f t="shared" si="9"/>
        <v>0</v>
      </c>
      <c r="G241" s="659"/>
      <c r="H241" s="659"/>
      <c r="I241" s="642">
        <f t="shared" si="10"/>
        <v>0</v>
      </c>
      <c r="K241" s="13"/>
      <c r="L241" s="13"/>
      <c r="M241" s="13"/>
      <c r="N241" s="13"/>
      <c r="O241" s="13"/>
    </row>
    <row r="242" spans="1:15" s="77" customFormat="1" ht="11.25" x14ac:dyDescent="0.2">
      <c r="A242" s="651"/>
      <c r="B242" s="639" t="str">
        <f>IFERROR(IF(VLOOKUP($A242,Osnova!$A:$C,1)=$A242,VLOOKUP($A242,Osnova!$A:$C,3)),"")</f>
        <v/>
      </c>
      <c r="C242" s="641" t="e">
        <f>IF(VLOOKUP($A242,Osnova!$A:$C,1)=$A242,VLOOKUP($A242,Osnova!$A:$D,4),0)</f>
        <v>#N/A</v>
      </c>
      <c r="D242" s="653"/>
      <c r="E242" s="653"/>
      <c r="F242" s="642">
        <f t="shared" si="9"/>
        <v>0</v>
      </c>
      <c r="G242" s="659"/>
      <c r="H242" s="659"/>
      <c r="I242" s="642">
        <f t="shared" si="10"/>
        <v>0</v>
      </c>
      <c r="K242" s="13"/>
      <c r="L242" s="13"/>
      <c r="M242" s="13"/>
      <c r="N242" s="13"/>
      <c r="O242" s="13"/>
    </row>
    <row r="243" spans="1:15" s="77" customFormat="1" ht="11.25" x14ac:dyDescent="0.2">
      <c r="A243" s="651"/>
      <c r="B243" s="639" t="str">
        <f>IFERROR(IF(VLOOKUP($A243,Osnova!$A:$C,1)=$A243,VLOOKUP($A243,Osnova!$A:$C,3)),"")</f>
        <v/>
      </c>
      <c r="C243" s="641" t="e">
        <f>IF(VLOOKUP($A243,Osnova!$A:$C,1)=$A243,VLOOKUP($A243,Osnova!$A:$D,4),0)</f>
        <v>#N/A</v>
      </c>
      <c r="D243" s="653"/>
      <c r="E243" s="653"/>
      <c r="F243" s="642">
        <f t="shared" si="9"/>
        <v>0</v>
      </c>
      <c r="G243" s="659"/>
      <c r="H243" s="659"/>
      <c r="I243" s="642">
        <f t="shared" si="10"/>
        <v>0</v>
      </c>
      <c r="K243" s="13"/>
      <c r="L243" s="13"/>
      <c r="M243" s="13"/>
      <c r="N243" s="13"/>
      <c r="O243" s="13"/>
    </row>
    <row r="244" spans="1:15" s="77" customFormat="1" ht="11.25" x14ac:dyDescent="0.2">
      <c r="A244" s="651"/>
      <c r="B244" s="639" t="str">
        <f>IFERROR(IF(VLOOKUP($A244,Osnova!$A:$C,1)=$A244,VLOOKUP($A244,Osnova!$A:$C,3)),"")</f>
        <v/>
      </c>
      <c r="C244" s="641" t="e">
        <f>IF(VLOOKUP($A244,Osnova!$A:$C,1)=$A244,VLOOKUP($A244,Osnova!$A:$D,4),0)</f>
        <v>#N/A</v>
      </c>
      <c r="D244" s="653"/>
      <c r="E244" s="653"/>
      <c r="F244" s="642">
        <f t="shared" si="9"/>
        <v>0</v>
      </c>
      <c r="G244" s="659"/>
      <c r="H244" s="659"/>
      <c r="I244" s="642">
        <f t="shared" si="10"/>
        <v>0</v>
      </c>
      <c r="K244" s="13"/>
      <c r="L244" s="13"/>
      <c r="M244" s="13"/>
      <c r="N244" s="13"/>
      <c r="O244" s="13"/>
    </row>
    <row r="245" spans="1:15" s="77" customFormat="1" ht="11.25" x14ac:dyDescent="0.2">
      <c r="A245" s="651"/>
      <c r="B245" s="639" t="str">
        <f>IFERROR(IF(VLOOKUP($A245,Osnova!$A:$C,1)=$A245,VLOOKUP($A245,Osnova!$A:$C,3)),"")</f>
        <v/>
      </c>
      <c r="C245" s="641" t="e">
        <f>IF(VLOOKUP($A245,Osnova!$A:$C,1)=$A245,VLOOKUP($A245,Osnova!$A:$D,4),0)</f>
        <v>#N/A</v>
      </c>
      <c r="D245" s="653"/>
      <c r="E245" s="653"/>
      <c r="F245" s="642">
        <f t="shared" si="9"/>
        <v>0</v>
      </c>
      <c r="G245" s="659"/>
      <c r="H245" s="659"/>
      <c r="I245" s="642">
        <f t="shared" si="10"/>
        <v>0</v>
      </c>
      <c r="K245" s="13"/>
      <c r="L245" s="13"/>
      <c r="M245" s="13"/>
      <c r="N245" s="13"/>
      <c r="O245" s="13"/>
    </row>
    <row r="246" spans="1:15" s="77" customFormat="1" ht="11.25" x14ac:dyDescent="0.2">
      <c r="A246" s="651"/>
      <c r="B246" s="639" t="str">
        <f>IFERROR(IF(VLOOKUP($A246,Osnova!$A:$C,1)=$A246,VLOOKUP($A246,Osnova!$A:$C,3)),"")</f>
        <v/>
      </c>
      <c r="C246" s="641" t="e">
        <f>IF(VLOOKUP($A246,Osnova!$A:$C,1)=$A246,VLOOKUP($A246,Osnova!$A:$D,4),0)</f>
        <v>#N/A</v>
      </c>
      <c r="D246" s="653"/>
      <c r="E246" s="653"/>
      <c r="F246" s="642">
        <f t="shared" ref="F246:F307" si="11">SUM(D246-E246)</f>
        <v>0</v>
      </c>
      <c r="G246" s="659"/>
      <c r="H246" s="659"/>
      <c r="I246" s="642">
        <f t="shared" ref="I246:I307" si="12">SUM(F246+G246-H246)</f>
        <v>0</v>
      </c>
      <c r="K246" s="13"/>
      <c r="L246" s="13"/>
      <c r="M246" s="13"/>
      <c r="N246" s="13"/>
      <c r="O246" s="13"/>
    </row>
    <row r="247" spans="1:15" s="77" customFormat="1" ht="11.25" x14ac:dyDescent="0.2">
      <c r="A247" s="651"/>
      <c r="B247" s="639" t="str">
        <f>IFERROR(IF(VLOOKUP($A247,Osnova!$A:$C,1)=$A247,VLOOKUP($A247,Osnova!$A:$C,3)),"")</f>
        <v/>
      </c>
      <c r="C247" s="641" t="e">
        <f>IF(VLOOKUP($A247,Osnova!$A:$C,1)=$A247,VLOOKUP($A247,Osnova!$A:$D,4),0)</f>
        <v>#N/A</v>
      </c>
      <c r="D247" s="653"/>
      <c r="E247" s="653"/>
      <c r="F247" s="642">
        <f t="shared" si="11"/>
        <v>0</v>
      </c>
      <c r="G247" s="659"/>
      <c r="H247" s="659"/>
      <c r="I247" s="642">
        <f t="shared" si="12"/>
        <v>0</v>
      </c>
      <c r="K247" s="13"/>
      <c r="L247" s="13"/>
      <c r="M247" s="13"/>
      <c r="N247" s="13"/>
      <c r="O247" s="13"/>
    </row>
    <row r="248" spans="1:15" s="77" customFormat="1" ht="11.25" x14ac:dyDescent="0.2">
      <c r="A248" s="651"/>
      <c r="B248" s="639" t="str">
        <f>IFERROR(IF(VLOOKUP($A248,Osnova!$A:$C,1)=$A248,VLOOKUP($A248,Osnova!$A:$C,3)),"")</f>
        <v/>
      </c>
      <c r="C248" s="641" t="e">
        <f>IF(VLOOKUP($A248,Osnova!$A:$C,1)=$A248,VLOOKUP($A248,Osnova!$A:$D,4),0)</f>
        <v>#N/A</v>
      </c>
      <c r="D248" s="653"/>
      <c r="E248" s="653"/>
      <c r="F248" s="642">
        <f t="shared" si="11"/>
        <v>0</v>
      </c>
      <c r="G248" s="659"/>
      <c r="H248" s="659"/>
      <c r="I248" s="642">
        <f t="shared" si="12"/>
        <v>0</v>
      </c>
      <c r="K248" s="13"/>
      <c r="L248" s="13"/>
      <c r="M248" s="13"/>
      <c r="N248" s="13"/>
      <c r="O248" s="13"/>
    </row>
    <row r="249" spans="1:15" s="77" customFormat="1" ht="11.25" x14ac:dyDescent="0.2">
      <c r="A249" s="651"/>
      <c r="B249" s="639" t="str">
        <f>IFERROR(IF(VLOOKUP($A249,Osnova!$A:$C,1)=$A249,VLOOKUP($A249,Osnova!$A:$C,3)),"")</f>
        <v/>
      </c>
      <c r="C249" s="641" t="e">
        <f>IF(VLOOKUP($A249,Osnova!$A:$C,1)=$A249,VLOOKUP($A249,Osnova!$A:$D,4),0)</f>
        <v>#N/A</v>
      </c>
      <c r="D249" s="653"/>
      <c r="E249" s="653"/>
      <c r="F249" s="642">
        <f t="shared" si="11"/>
        <v>0</v>
      </c>
      <c r="G249" s="659"/>
      <c r="H249" s="659"/>
      <c r="I249" s="642">
        <f t="shared" si="12"/>
        <v>0</v>
      </c>
      <c r="K249" s="13"/>
      <c r="L249" s="13"/>
      <c r="M249" s="13"/>
      <c r="N249" s="13"/>
      <c r="O249" s="13"/>
    </row>
    <row r="250" spans="1:15" s="77" customFormat="1" ht="11.25" x14ac:dyDescent="0.2">
      <c r="A250" s="651"/>
      <c r="B250" s="639" t="str">
        <f>IFERROR(IF(VLOOKUP($A250,Osnova!$A:$C,1)=$A250,VLOOKUP($A250,Osnova!$A:$C,3)),"")</f>
        <v/>
      </c>
      <c r="C250" s="641" t="e">
        <f>IF(VLOOKUP($A250,Osnova!$A:$C,1)=$A250,VLOOKUP($A250,Osnova!$A:$D,4),0)</f>
        <v>#N/A</v>
      </c>
      <c r="D250" s="653"/>
      <c r="E250" s="653"/>
      <c r="F250" s="642">
        <f t="shared" si="11"/>
        <v>0</v>
      </c>
      <c r="G250" s="659"/>
      <c r="H250" s="659"/>
      <c r="I250" s="642">
        <f t="shared" si="12"/>
        <v>0</v>
      </c>
      <c r="K250" s="13"/>
      <c r="L250" s="13"/>
      <c r="M250" s="13"/>
      <c r="N250" s="13"/>
      <c r="O250" s="13"/>
    </row>
    <row r="251" spans="1:15" s="77" customFormat="1" ht="11.25" x14ac:dyDescent="0.2">
      <c r="A251" s="651"/>
      <c r="B251" s="639" t="str">
        <f>IFERROR(IF(VLOOKUP($A251,Osnova!$A:$C,1)=$A251,VLOOKUP($A251,Osnova!$A:$C,3)),"")</f>
        <v/>
      </c>
      <c r="C251" s="641" t="e">
        <f>IF(VLOOKUP($A251,Osnova!$A:$C,1)=$A251,VLOOKUP($A251,Osnova!$A:$D,4),0)</f>
        <v>#N/A</v>
      </c>
      <c r="D251" s="653"/>
      <c r="E251" s="653"/>
      <c r="F251" s="642">
        <f t="shared" si="11"/>
        <v>0</v>
      </c>
      <c r="G251" s="659"/>
      <c r="H251" s="659"/>
      <c r="I251" s="642">
        <f t="shared" si="12"/>
        <v>0</v>
      </c>
      <c r="K251" s="13"/>
      <c r="L251" s="13"/>
      <c r="M251" s="13"/>
      <c r="N251" s="13"/>
      <c r="O251" s="13"/>
    </row>
    <row r="252" spans="1:15" s="77" customFormat="1" ht="11.25" x14ac:dyDescent="0.2">
      <c r="A252" s="651"/>
      <c r="B252" s="639" t="str">
        <f>IFERROR(IF(VLOOKUP($A252,Osnova!$A:$C,1)=$A252,VLOOKUP($A252,Osnova!$A:$C,3)),"")</f>
        <v/>
      </c>
      <c r="C252" s="641" t="e">
        <f>IF(VLOOKUP($A252,Osnova!$A:$C,1)=$A252,VLOOKUP($A252,Osnova!$A:$D,4),0)</f>
        <v>#N/A</v>
      </c>
      <c r="D252" s="653"/>
      <c r="E252" s="653"/>
      <c r="F252" s="642">
        <f t="shared" si="11"/>
        <v>0</v>
      </c>
      <c r="G252" s="659"/>
      <c r="H252" s="659"/>
      <c r="I252" s="642">
        <f t="shared" si="12"/>
        <v>0</v>
      </c>
      <c r="K252" s="13"/>
      <c r="L252" s="13"/>
      <c r="M252" s="13"/>
      <c r="N252" s="13"/>
      <c r="O252" s="13"/>
    </row>
    <row r="253" spans="1:15" s="77" customFormat="1" ht="11.25" x14ac:dyDescent="0.2">
      <c r="A253" s="651"/>
      <c r="B253" s="639" t="str">
        <f>IFERROR(IF(VLOOKUP($A253,Osnova!$A:$C,1)=$A253,VLOOKUP($A253,Osnova!$A:$C,3)),"")</f>
        <v/>
      </c>
      <c r="C253" s="641" t="e">
        <f>IF(VLOOKUP($A253,Osnova!$A:$C,1)=$A253,VLOOKUP($A253,Osnova!$A:$D,4),0)</f>
        <v>#N/A</v>
      </c>
      <c r="D253" s="653"/>
      <c r="E253" s="653"/>
      <c r="F253" s="642">
        <f t="shared" si="11"/>
        <v>0</v>
      </c>
      <c r="G253" s="659"/>
      <c r="H253" s="659"/>
      <c r="I253" s="642">
        <f t="shared" si="12"/>
        <v>0</v>
      </c>
      <c r="K253" s="13"/>
      <c r="L253" s="13"/>
      <c r="M253" s="13"/>
      <c r="N253" s="13"/>
      <c r="O253" s="13"/>
    </row>
    <row r="254" spans="1:15" s="77" customFormat="1" ht="11.25" x14ac:dyDescent="0.2">
      <c r="A254" s="651"/>
      <c r="B254" s="639" t="str">
        <f>IFERROR(IF(VLOOKUP($A254,Osnova!$A:$C,1)=$A254,VLOOKUP($A254,Osnova!$A:$C,3)),"")</f>
        <v/>
      </c>
      <c r="C254" s="641" t="e">
        <f>IF(VLOOKUP($A254,Osnova!$A:$C,1)=$A254,VLOOKUP($A254,Osnova!$A:$D,4),0)</f>
        <v>#N/A</v>
      </c>
      <c r="D254" s="653"/>
      <c r="E254" s="653"/>
      <c r="F254" s="642">
        <f t="shared" si="11"/>
        <v>0</v>
      </c>
      <c r="G254" s="659"/>
      <c r="H254" s="659"/>
      <c r="I254" s="642">
        <f t="shared" si="12"/>
        <v>0</v>
      </c>
      <c r="K254" s="13"/>
      <c r="L254" s="13"/>
      <c r="M254" s="13"/>
      <c r="N254" s="13"/>
      <c r="O254" s="13"/>
    </row>
    <row r="255" spans="1:15" s="77" customFormat="1" ht="11.25" x14ac:dyDescent="0.2">
      <c r="A255" s="651"/>
      <c r="B255" s="639" t="str">
        <f>IFERROR(IF(VLOOKUP($A255,Osnova!$A:$C,1)=$A255,VLOOKUP($A255,Osnova!$A:$C,3)),"")</f>
        <v/>
      </c>
      <c r="C255" s="641" t="e">
        <f>IF(VLOOKUP($A255,Osnova!$A:$C,1)=$A255,VLOOKUP($A255,Osnova!$A:$D,4),0)</f>
        <v>#N/A</v>
      </c>
      <c r="D255" s="653"/>
      <c r="E255" s="653"/>
      <c r="F255" s="642">
        <f t="shared" si="11"/>
        <v>0</v>
      </c>
      <c r="G255" s="659"/>
      <c r="H255" s="659"/>
      <c r="I255" s="642">
        <f t="shared" si="12"/>
        <v>0</v>
      </c>
      <c r="K255" s="13"/>
      <c r="L255" s="13"/>
      <c r="M255" s="13"/>
      <c r="N255" s="13"/>
      <c r="O255" s="13"/>
    </row>
    <row r="256" spans="1:15" s="77" customFormat="1" ht="11.25" x14ac:dyDescent="0.2">
      <c r="A256" s="651"/>
      <c r="B256" s="639" t="str">
        <f>IFERROR(IF(VLOOKUP($A256,Osnova!$A:$C,1)=$A256,VLOOKUP($A256,Osnova!$A:$C,3)),"")</f>
        <v/>
      </c>
      <c r="C256" s="641" t="e">
        <f>IF(VLOOKUP($A256,Osnova!$A:$C,1)=$A256,VLOOKUP($A256,Osnova!$A:$D,4),0)</f>
        <v>#N/A</v>
      </c>
      <c r="D256" s="653"/>
      <c r="E256" s="653"/>
      <c r="F256" s="642">
        <f t="shared" si="11"/>
        <v>0</v>
      </c>
      <c r="G256" s="659"/>
      <c r="H256" s="659"/>
      <c r="I256" s="642">
        <f t="shared" si="12"/>
        <v>0</v>
      </c>
      <c r="K256" s="13"/>
      <c r="L256" s="13"/>
      <c r="M256" s="13"/>
      <c r="N256" s="13"/>
      <c r="O256" s="13"/>
    </row>
    <row r="257" spans="1:15" s="77" customFormat="1" ht="11.25" x14ac:dyDescent="0.2">
      <c r="A257" s="651"/>
      <c r="B257" s="639" t="str">
        <f>IFERROR(IF(VLOOKUP($A257,Osnova!$A:$C,1)=$A257,VLOOKUP($A257,Osnova!$A:$C,3)),"")</f>
        <v/>
      </c>
      <c r="C257" s="641" t="e">
        <f>IF(VLOOKUP($A257,Osnova!$A:$C,1)=$A257,VLOOKUP($A257,Osnova!$A:$D,4),0)</f>
        <v>#N/A</v>
      </c>
      <c r="D257" s="653"/>
      <c r="E257" s="653"/>
      <c r="F257" s="642">
        <f t="shared" si="11"/>
        <v>0</v>
      </c>
      <c r="G257" s="659"/>
      <c r="H257" s="659"/>
      <c r="I257" s="642">
        <f t="shared" si="12"/>
        <v>0</v>
      </c>
      <c r="K257" s="13"/>
      <c r="L257" s="13"/>
      <c r="M257" s="13"/>
      <c r="N257" s="13"/>
      <c r="O257" s="13"/>
    </row>
    <row r="258" spans="1:15" s="77" customFormat="1" ht="11.25" x14ac:dyDescent="0.2">
      <c r="A258" s="651"/>
      <c r="B258" s="639" t="str">
        <f>IFERROR(IF(VLOOKUP($A258,Osnova!$A:$C,1)=$A258,VLOOKUP($A258,Osnova!$A:$C,3)),"")</f>
        <v/>
      </c>
      <c r="C258" s="641" t="e">
        <f>IF(VLOOKUP($A258,Osnova!$A:$C,1)=$A258,VLOOKUP($A258,Osnova!$A:$D,4),0)</f>
        <v>#N/A</v>
      </c>
      <c r="D258" s="653"/>
      <c r="E258" s="653"/>
      <c r="F258" s="642">
        <f t="shared" si="11"/>
        <v>0</v>
      </c>
      <c r="G258" s="659"/>
      <c r="H258" s="659"/>
      <c r="I258" s="642">
        <f t="shared" si="12"/>
        <v>0</v>
      </c>
      <c r="K258" s="13"/>
      <c r="L258" s="13"/>
      <c r="M258" s="13"/>
      <c r="N258" s="13"/>
      <c r="O258" s="13"/>
    </row>
    <row r="259" spans="1:15" s="77" customFormat="1" ht="11.25" x14ac:dyDescent="0.2">
      <c r="A259" s="651"/>
      <c r="B259" s="639" t="str">
        <f>IFERROR(IF(VLOOKUP($A259,Osnova!$A:$C,1)=$A259,VLOOKUP($A259,Osnova!$A:$C,3)),"")</f>
        <v/>
      </c>
      <c r="C259" s="641" t="e">
        <f>IF(VLOOKUP($A259,Osnova!$A:$C,1)=$A259,VLOOKUP($A259,Osnova!$A:$D,4),0)</f>
        <v>#N/A</v>
      </c>
      <c r="D259" s="653"/>
      <c r="E259" s="653"/>
      <c r="F259" s="642">
        <f t="shared" si="11"/>
        <v>0</v>
      </c>
      <c r="G259" s="659"/>
      <c r="H259" s="659"/>
      <c r="I259" s="642">
        <f t="shared" si="12"/>
        <v>0</v>
      </c>
      <c r="K259" s="13"/>
      <c r="L259" s="13"/>
      <c r="M259" s="13"/>
      <c r="N259" s="13"/>
      <c r="O259" s="13"/>
    </row>
    <row r="260" spans="1:15" s="77" customFormat="1" ht="11.25" x14ac:dyDescent="0.2">
      <c r="A260" s="651"/>
      <c r="B260" s="639" t="str">
        <f>IFERROR(IF(VLOOKUP($A260,Osnova!$A:$C,1)=$A260,VLOOKUP($A260,Osnova!$A:$C,3)),"")</f>
        <v/>
      </c>
      <c r="C260" s="641" t="e">
        <f>IF(VLOOKUP($A260,Osnova!$A:$C,1)=$A260,VLOOKUP($A260,Osnova!$A:$D,4),0)</f>
        <v>#N/A</v>
      </c>
      <c r="D260" s="653"/>
      <c r="E260" s="653"/>
      <c r="F260" s="642">
        <f t="shared" si="11"/>
        <v>0</v>
      </c>
      <c r="G260" s="659"/>
      <c r="H260" s="659"/>
      <c r="I260" s="642">
        <f t="shared" si="12"/>
        <v>0</v>
      </c>
      <c r="K260" s="13"/>
      <c r="L260" s="13"/>
      <c r="M260" s="13"/>
      <c r="N260" s="13"/>
      <c r="O260" s="13"/>
    </row>
    <row r="261" spans="1:15" s="77" customFormat="1" ht="11.25" x14ac:dyDescent="0.2">
      <c r="A261" s="651"/>
      <c r="B261" s="639" t="str">
        <f>IFERROR(IF(VLOOKUP($A261,Osnova!$A:$C,1)=$A261,VLOOKUP($A261,Osnova!$A:$C,3)),"")</f>
        <v/>
      </c>
      <c r="C261" s="641" t="e">
        <f>IF(VLOOKUP($A261,Osnova!$A:$C,1)=$A261,VLOOKUP($A261,Osnova!$A:$D,4),0)</f>
        <v>#N/A</v>
      </c>
      <c r="D261" s="653"/>
      <c r="E261" s="653"/>
      <c r="F261" s="642">
        <f t="shared" si="11"/>
        <v>0</v>
      </c>
      <c r="G261" s="659"/>
      <c r="H261" s="659"/>
      <c r="I261" s="642">
        <f t="shared" si="12"/>
        <v>0</v>
      </c>
      <c r="K261" s="13"/>
      <c r="L261" s="13"/>
      <c r="M261" s="13"/>
      <c r="N261" s="13"/>
      <c r="O261" s="13"/>
    </row>
    <row r="262" spans="1:15" s="77" customFormat="1" ht="11.25" x14ac:dyDescent="0.2">
      <c r="A262" s="651"/>
      <c r="B262" s="639" t="str">
        <f>IFERROR(IF(VLOOKUP($A262,Osnova!$A:$C,1)=$A262,VLOOKUP($A262,Osnova!$A:$C,3)),"")</f>
        <v/>
      </c>
      <c r="C262" s="641" t="e">
        <f>IF(VLOOKUP($A262,Osnova!$A:$C,1)=$A262,VLOOKUP($A262,Osnova!$A:$D,4),0)</f>
        <v>#N/A</v>
      </c>
      <c r="D262" s="653"/>
      <c r="E262" s="653"/>
      <c r="F262" s="642">
        <f t="shared" si="11"/>
        <v>0</v>
      </c>
      <c r="G262" s="659"/>
      <c r="H262" s="659"/>
      <c r="I262" s="642">
        <f t="shared" si="12"/>
        <v>0</v>
      </c>
      <c r="K262" s="13"/>
      <c r="L262" s="13"/>
      <c r="M262" s="13"/>
      <c r="N262" s="13"/>
      <c r="O262" s="13"/>
    </row>
    <row r="263" spans="1:15" s="77" customFormat="1" ht="11.25" x14ac:dyDescent="0.2">
      <c r="A263" s="651"/>
      <c r="B263" s="639" t="str">
        <f>IFERROR(IF(VLOOKUP($A263,Osnova!$A:$C,1)=$A263,VLOOKUP($A263,Osnova!$A:$C,3)),"")</f>
        <v/>
      </c>
      <c r="C263" s="641" t="e">
        <f>IF(VLOOKUP($A263,Osnova!$A:$C,1)=$A263,VLOOKUP($A263,Osnova!$A:$D,4),0)</f>
        <v>#N/A</v>
      </c>
      <c r="D263" s="653"/>
      <c r="E263" s="653"/>
      <c r="F263" s="642">
        <f t="shared" si="11"/>
        <v>0</v>
      </c>
      <c r="G263" s="659"/>
      <c r="H263" s="659"/>
      <c r="I263" s="642">
        <f t="shared" si="12"/>
        <v>0</v>
      </c>
      <c r="K263" s="13"/>
      <c r="L263" s="13"/>
      <c r="M263" s="13"/>
      <c r="N263" s="13"/>
      <c r="O263" s="13"/>
    </row>
    <row r="264" spans="1:15" s="77" customFormat="1" ht="11.25" x14ac:dyDescent="0.2">
      <c r="A264" s="651"/>
      <c r="B264" s="639" t="str">
        <f>IFERROR(IF(VLOOKUP($A264,Osnova!$A:$C,1)=$A264,VLOOKUP($A264,Osnova!$A:$C,3)),"")</f>
        <v/>
      </c>
      <c r="C264" s="641" t="e">
        <f>IF(VLOOKUP($A264,Osnova!$A:$C,1)=$A264,VLOOKUP($A264,Osnova!$A:$D,4),0)</f>
        <v>#N/A</v>
      </c>
      <c r="D264" s="653"/>
      <c r="E264" s="653"/>
      <c r="F264" s="642">
        <f t="shared" si="11"/>
        <v>0</v>
      </c>
      <c r="G264" s="659"/>
      <c r="H264" s="659"/>
      <c r="I264" s="642">
        <f t="shared" si="12"/>
        <v>0</v>
      </c>
      <c r="K264" s="13"/>
      <c r="L264" s="13"/>
      <c r="M264" s="13"/>
      <c r="N264" s="13"/>
      <c r="O264" s="13"/>
    </row>
    <row r="265" spans="1:15" s="77" customFormat="1" ht="11.25" x14ac:dyDescent="0.2">
      <c r="A265" s="651"/>
      <c r="B265" s="639" t="str">
        <f>IFERROR(IF(VLOOKUP($A265,Osnova!$A:$C,1)=$A265,VLOOKUP($A265,Osnova!$A:$C,3)),"")</f>
        <v/>
      </c>
      <c r="C265" s="641" t="e">
        <f>IF(VLOOKUP($A265,Osnova!$A:$C,1)=$A265,VLOOKUP($A265,Osnova!$A:$D,4),0)</f>
        <v>#N/A</v>
      </c>
      <c r="D265" s="653"/>
      <c r="E265" s="653"/>
      <c r="F265" s="642">
        <f t="shared" si="11"/>
        <v>0</v>
      </c>
      <c r="G265" s="659"/>
      <c r="H265" s="659"/>
      <c r="I265" s="642">
        <f t="shared" si="12"/>
        <v>0</v>
      </c>
      <c r="K265" s="13"/>
      <c r="L265" s="13"/>
      <c r="M265" s="13"/>
      <c r="N265" s="13"/>
      <c r="O265" s="13"/>
    </row>
    <row r="266" spans="1:15" s="77" customFormat="1" ht="11.25" x14ac:dyDescent="0.2">
      <c r="A266" s="651"/>
      <c r="B266" s="639" t="str">
        <f>IFERROR(IF(VLOOKUP($A266,Osnova!$A:$C,1)=$A266,VLOOKUP($A266,Osnova!$A:$C,3)),"")</f>
        <v/>
      </c>
      <c r="C266" s="641" t="e">
        <f>IF(VLOOKUP($A266,Osnova!$A:$C,1)=$A266,VLOOKUP($A266,Osnova!$A:$D,4),0)</f>
        <v>#N/A</v>
      </c>
      <c r="D266" s="653"/>
      <c r="E266" s="653"/>
      <c r="F266" s="642">
        <f t="shared" si="11"/>
        <v>0</v>
      </c>
      <c r="G266" s="659"/>
      <c r="H266" s="659"/>
      <c r="I266" s="642">
        <f t="shared" si="12"/>
        <v>0</v>
      </c>
      <c r="K266" s="13"/>
      <c r="L266" s="13"/>
      <c r="M266" s="13"/>
      <c r="N266" s="13"/>
      <c r="O266" s="13"/>
    </row>
    <row r="267" spans="1:15" s="77" customFormat="1" ht="11.25" x14ac:dyDescent="0.2">
      <c r="A267" s="651"/>
      <c r="B267" s="639" t="str">
        <f>IFERROR(IF(VLOOKUP($A267,Osnova!$A:$C,1)=$A267,VLOOKUP($A267,Osnova!$A:$C,3)),"")</f>
        <v/>
      </c>
      <c r="C267" s="641" t="e">
        <f>IF(VLOOKUP($A267,Osnova!$A:$C,1)=$A267,VLOOKUP($A267,Osnova!$A:$D,4),0)</f>
        <v>#N/A</v>
      </c>
      <c r="D267" s="653"/>
      <c r="E267" s="653"/>
      <c r="F267" s="642">
        <f t="shared" si="11"/>
        <v>0</v>
      </c>
      <c r="G267" s="659"/>
      <c r="H267" s="659"/>
      <c r="I267" s="642">
        <f t="shared" si="12"/>
        <v>0</v>
      </c>
      <c r="K267" s="13"/>
      <c r="L267" s="13"/>
      <c r="M267" s="13"/>
      <c r="N267" s="13"/>
      <c r="O267" s="13"/>
    </row>
    <row r="268" spans="1:15" s="77" customFormat="1" ht="11.25" x14ac:dyDescent="0.2">
      <c r="A268" s="651"/>
      <c r="B268" s="639" t="str">
        <f>IFERROR(IF(VLOOKUP($A268,Osnova!$A:$C,1)=$A268,VLOOKUP($A268,Osnova!$A:$C,3)),"")</f>
        <v/>
      </c>
      <c r="C268" s="641" t="e">
        <f>IF(VLOOKUP($A268,Osnova!$A:$C,1)=$A268,VLOOKUP($A268,Osnova!$A:$D,4),0)</f>
        <v>#N/A</v>
      </c>
      <c r="D268" s="653"/>
      <c r="E268" s="653"/>
      <c r="F268" s="642">
        <f t="shared" si="11"/>
        <v>0</v>
      </c>
      <c r="G268" s="659"/>
      <c r="H268" s="659"/>
      <c r="I268" s="642">
        <f t="shared" si="12"/>
        <v>0</v>
      </c>
      <c r="K268" s="13"/>
      <c r="L268" s="13"/>
      <c r="M268" s="13"/>
      <c r="N268" s="13"/>
      <c r="O268" s="13"/>
    </row>
    <row r="269" spans="1:15" s="77" customFormat="1" ht="11.25" x14ac:dyDescent="0.2">
      <c r="A269" s="651"/>
      <c r="B269" s="639" t="str">
        <f>IFERROR(IF(VLOOKUP($A269,Osnova!$A:$C,1)=$A269,VLOOKUP($A269,Osnova!$A:$C,3)),"")</f>
        <v/>
      </c>
      <c r="C269" s="641" t="e">
        <f>IF(VLOOKUP($A269,Osnova!$A:$C,1)=$A269,VLOOKUP($A269,Osnova!$A:$D,4),0)</f>
        <v>#N/A</v>
      </c>
      <c r="D269" s="653"/>
      <c r="E269" s="653"/>
      <c r="F269" s="642">
        <f t="shared" si="11"/>
        <v>0</v>
      </c>
      <c r="G269" s="659"/>
      <c r="H269" s="659"/>
      <c r="I269" s="642">
        <f t="shared" si="12"/>
        <v>0</v>
      </c>
      <c r="K269" s="13"/>
      <c r="L269" s="13"/>
      <c r="M269" s="13"/>
      <c r="N269" s="13"/>
      <c r="O269" s="13"/>
    </row>
    <row r="270" spans="1:15" s="77" customFormat="1" ht="11.25" x14ac:dyDescent="0.2">
      <c r="A270" s="651"/>
      <c r="B270" s="639" t="str">
        <f>IFERROR(IF(VLOOKUP($A270,Osnova!$A:$C,1)=$A270,VLOOKUP($A270,Osnova!$A:$C,3)),"")</f>
        <v/>
      </c>
      <c r="C270" s="641" t="e">
        <f>IF(VLOOKUP($A270,Osnova!$A:$C,1)=$A270,VLOOKUP($A270,Osnova!$A:$D,4),0)</f>
        <v>#N/A</v>
      </c>
      <c r="D270" s="653"/>
      <c r="E270" s="653"/>
      <c r="F270" s="642">
        <f t="shared" si="11"/>
        <v>0</v>
      </c>
      <c r="G270" s="659"/>
      <c r="H270" s="659"/>
      <c r="I270" s="642">
        <f t="shared" si="12"/>
        <v>0</v>
      </c>
      <c r="K270" s="13"/>
      <c r="L270" s="13"/>
      <c r="M270" s="13"/>
      <c r="N270" s="13"/>
      <c r="O270" s="13"/>
    </row>
    <row r="271" spans="1:15" s="77" customFormat="1" ht="11.25" x14ac:dyDescent="0.2">
      <c r="A271" s="651"/>
      <c r="B271" s="639" t="str">
        <f>IFERROR(IF(VLOOKUP($A271,Osnova!$A:$C,1)=$A271,VLOOKUP($A271,Osnova!$A:$C,3)),"")</f>
        <v/>
      </c>
      <c r="C271" s="641" t="e">
        <f>IF(VLOOKUP($A271,Osnova!$A:$C,1)=$A271,VLOOKUP($A271,Osnova!$A:$D,4),0)</f>
        <v>#N/A</v>
      </c>
      <c r="D271" s="653"/>
      <c r="E271" s="653"/>
      <c r="F271" s="642">
        <f t="shared" si="11"/>
        <v>0</v>
      </c>
      <c r="G271" s="659"/>
      <c r="H271" s="659"/>
      <c r="I271" s="642">
        <f t="shared" si="12"/>
        <v>0</v>
      </c>
      <c r="K271" s="13"/>
      <c r="L271" s="13"/>
      <c r="M271" s="13"/>
      <c r="N271" s="13"/>
      <c r="O271" s="13"/>
    </row>
    <row r="272" spans="1:15" s="77" customFormat="1" ht="11.25" x14ac:dyDescent="0.2">
      <c r="A272" s="651"/>
      <c r="B272" s="639" t="str">
        <f>IFERROR(IF(VLOOKUP($A272,Osnova!$A:$C,1)=$A272,VLOOKUP($A272,Osnova!$A:$C,3)),"")</f>
        <v/>
      </c>
      <c r="C272" s="641" t="e">
        <f>IF(VLOOKUP($A272,Osnova!$A:$C,1)=$A272,VLOOKUP($A272,Osnova!$A:$D,4),0)</f>
        <v>#N/A</v>
      </c>
      <c r="D272" s="653"/>
      <c r="E272" s="653"/>
      <c r="F272" s="642">
        <f t="shared" si="11"/>
        <v>0</v>
      </c>
      <c r="G272" s="659"/>
      <c r="H272" s="659"/>
      <c r="I272" s="642">
        <f t="shared" si="12"/>
        <v>0</v>
      </c>
      <c r="K272" s="13"/>
      <c r="L272" s="13"/>
      <c r="M272" s="13"/>
      <c r="N272" s="13"/>
      <c r="O272" s="13"/>
    </row>
    <row r="273" spans="1:15" s="77" customFormat="1" ht="11.25" x14ac:dyDescent="0.2">
      <c r="A273" s="651"/>
      <c r="B273" s="639" t="str">
        <f>IFERROR(IF(VLOOKUP($A273,Osnova!$A:$C,1)=$A273,VLOOKUP($A273,Osnova!$A:$C,3)),"")</f>
        <v/>
      </c>
      <c r="C273" s="641" t="e">
        <f>IF(VLOOKUP($A273,Osnova!$A:$C,1)=$A273,VLOOKUP($A273,Osnova!$A:$D,4),0)</f>
        <v>#N/A</v>
      </c>
      <c r="D273" s="653"/>
      <c r="E273" s="653"/>
      <c r="F273" s="642">
        <f t="shared" si="11"/>
        <v>0</v>
      </c>
      <c r="G273" s="659"/>
      <c r="H273" s="659"/>
      <c r="I273" s="642">
        <f t="shared" si="12"/>
        <v>0</v>
      </c>
      <c r="K273" s="13"/>
      <c r="L273" s="13"/>
      <c r="M273" s="13"/>
      <c r="N273" s="13"/>
      <c r="O273" s="13"/>
    </row>
    <row r="274" spans="1:15" s="77" customFormat="1" ht="11.25" x14ac:dyDescent="0.2">
      <c r="A274" s="651"/>
      <c r="B274" s="639" t="str">
        <f>IFERROR(IF(VLOOKUP($A274,Osnova!$A:$C,1)=$A274,VLOOKUP($A274,Osnova!$A:$C,3)),"")</f>
        <v/>
      </c>
      <c r="C274" s="641" t="e">
        <f>IF(VLOOKUP($A274,Osnova!$A:$C,1)=$A274,VLOOKUP($A274,Osnova!$A:$D,4),0)</f>
        <v>#N/A</v>
      </c>
      <c r="D274" s="653"/>
      <c r="E274" s="653"/>
      <c r="F274" s="642">
        <f t="shared" si="11"/>
        <v>0</v>
      </c>
      <c r="G274" s="659"/>
      <c r="H274" s="659"/>
      <c r="I274" s="642">
        <f t="shared" si="12"/>
        <v>0</v>
      </c>
      <c r="K274" s="13"/>
      <c r="L274" s="13"/>
      <c r="M274" s="13"/>
      <c r="N274" s="13"/>
      <c r="O274" s="13"/>
    </row>
    <row r="275" spans="1:15" s="77" customFormat="1" ht="11.25" x14ac:dyDescent="0.2">
      <c r="A275" s="651"/>
      <c r="B275" s="639" t="str">
        <f>IFERROR(IF(VLOOKUP($A275,Osnova!$A:$C,1)=$A275,VLOOKUP($A275,Osnova!$A:$C,3)),"")</f>
        <v/>
      </c>
      <c r="C275" s="641" t="e">
        <f>IF(VLOOKUP($A275,Osnova!$A:$C,1)=$A275,VLOOKUP($A275,Osnova!$A:$D,4),0)</f>
        <v>#N/A</v>
      </c>
      <c r="D275" s="653"/>
      <c r="E275" s="653"/>
      <c r="F275" s="642">
        <f t="shared" si="11"/>
        <v>0</v>
      </c>
      <c r="G275" s="659"/>
      <c r="H275" s="659"/>
      <c r="I275" s="642">
        <f t="shared" si="12"/>
        <v>0</v>
      </c>
      <c r="K275" s="13"/>
      <c r="L275" s="13"/>
      <c r="M275" s="13"/>
      <c r="N275" s="13"/>
      <c r="O275" s="13"/>
    </row>
    <row r="276" spans="1:15" s="77" customFormat="1" ht="11.25" x14ac:dyDescent="0.2">
      <c r="A276" s="651"/>
      <c r="B276" s="639" t="str">
        <f>IFERROR(IF(VLOOKUP($A276,Osnova!$A:$C,1)=$A276,VLOOKUP($A276,Osnova!$A:$C,3)),"")</f>
        <v/>
      </c>
      <c r="C276" s="641" t="e">
        <f>IF(VLOOKUP($A276,Osnova!$A:$C,1)=$A276,VLOOKUP($A276,Osnova!$A:$D,4),0)</f>
        <v>#N/A</v>
      </c>
      <c r="D276" s="653"/>
      <c r="E276" s="653"/>
      <c r="F276" s="642">
        <f t="shared" si="11"/>
        <v>0</v>
      </c>
      <c r="G276" s="659"/>
      <c r="H276" s="659"/>
      <c r="I276" s="642">
        <f t="shared" si="12"/>
        <v>0</v>
      </c>
      <c r="K276" s="13"/>
      <c r="L276" s="13"/>
      <c r="M276" s="13"/>
      <c r="N276" s="13"/>
      <c r="O276" s="13"/>
    </row>
    <row r="277" spans="1:15" s="77" customFormat="1" ht="11.25" x14ac:dyDescent="0.2">
      <c r="A277" s="651"/>
      <c r="B277" s="639" t="str">
        <f>IFERROR(IF(VLOOKUP($A277,Osnova!$A:$C,1)=$A277,VLOOKUP($A277,Osnova!$A:$C,3)),"")</f>
        <v/>
      </c>
      <c r="C277" s="641" t="e">
        <f>IF(VLOOKUP($A277,Osnova!$A:$C,1)=$A277,VLOOKUP($A277,Osnova!$A:$D,4),0)</f>
        <v>#N/A</v>
      </c>
      <c r="D277" s="653"/>
      <c r="E277" s="653"/>
      <c r="F277" s="642">
        <f t="shared" si="11"/>
        <v>0</v>
      </c>
      <c r="G277" s="659"/>
      <c r="H277" s="659"/>
      <c r="I277" s="642">
        <f t="shared" si="12"/>
        <v>0</v>
      </c>
      <c r="K277" s="13"/>
      <c r="L277" s="13"/>
      <c r="M277" s="13"/>
      <c r="N277" s="13"/>
      <c r="O277" s="13"/>
    </row>
    <row r="278" spans="1:15" s="77" customFormat="1" ht="11.25" x14ac:dyDescent="0.2">
      <c r="A278" s="651"/>
      <c r="B278" s="639" t="str">
        <f>IFERROR(IF(VLOOKUP($A278,Osnova!$A:$C,1)=$A278,VLOOKUP($A278,Osnova!$A:$C,3)),"")</f>
        <v/>
      </c>
      <c r="C278" s="641" t="e">
        <f>IF(VLOOKUP($A278,Osnova!$A:$C,1)=$A278,VLOOKUP($A278,Osnova!$A:$D,4),0)</f>
        <v>#N/A</v>
      </c>
      <c r="D278" s="653"/>
      <c r="E278" s="653"/>
      <c r="F278" s="642">
        <f t="shared" si="11"/>
        <v>0</v>
      </c>
      <c r="G278" s="659"/>
      <c r="H278" s="659"/>
      <c r="I278" s="642">
        <f t="shared" si="12"/>
        <v>0</v>
      </c>
      <c r="K278" s="13"/>
      <c r="L278" s="13"/>
      <c r="M278" s="13"/>
      <c r="N278" s="13"/>
      <c r="O278" s="13"/>
    </row>
    <row r="279" spans="1:15" s="77" customFormat="1" ht="11.25" x14ac:dyDescent="0.2">
      <c r="A279" s="651"/>
      <c r="B279" s="639" t="str">
        <f>IFERROR(IF(VLOOKUP($A279,Osnova!$A:$C,1)=$A279,VLOOKUP($A279,Osnova!$A:$C,3)),"")</f>
        <v/>
      </c>
      <c r="C279" s="641" t="e">
        <f>IF(VLOOKUP($A279,Osnova!$A:$C,1)=$A279,VLOOKUP($A279,Osnova!$A:$D,4),0)</f>
        <v>#N/A</v>
      </c>
      <c r="D279" s="653"/>
      <c r="E279" s="653"/>
      <c r="F279" s="642">
        <f t="shared" si="11"/>
        <v>0</v>
      </c>
      <c r="G279" s="659"/>
      <c r="H279" s="659"/>
      <c r="I279" s="642">
        <f t="shared" si="12"/>
        <v>0</v>
      </c>
      <c r="K279" s="13"/>
      <c r="L279" s="13"/>
      <c r="M279" s="13"/>
      <c r="N279" s="13"/>
      <c r="O279" s="13"/>
    </row>
    <row r="280" spans="1:15" s="77" customFormat="1" ht="11.25" x14ac:dyDescent="0.2">
      <c r="A280" s="651"/>
      <c r="B280" s="639" t="str">
        <f>IFERROR(IF(VLOOKUP($A280,Osnova!$A:$C,1)=$A280,VLOOKUP($A280,Osnova!$A:$C,3)),"")</f>
        <v/>
      </c>
      <c r="C280" s="641" t="e">
        <f>IF(VLOOKUP($A280,Osnova!$A:$C,1)=$A280,VLOOKUP($A280,Osnova!$A:$D,4),0)</f>
        <v>#N/A</v>
      </c>
      <c r="D280" s="653"/>
      <c r="E280" s="653"/>
      <c r="F280" s="642">
        <f t="shared" si="11"/>
        <v>0</v>
      </c>
      <c r="G280" s="659"/>
      <c r="H280" s="659"/>
      <c r="I280" s="642">
        <f t="shared" si="12"/>
        <v>0</v>
      </c>
      <c r="K280" s="13"/>
      <c r="L280" s="13"/>
      <c r="M280" s="13"/>
      <c r="N280" s="13"/>
      <c r="O280" s="13"/>
    </row>
    <row r="281" spans="1:15" s="77" customFormat="1" ht="11.25" x14ac:dyDescent="0.2">
      <c r="A281" s="651"/>
      <c r="B281" s="639" t="str">
        <f>IFERROR(IF(VLOOKUP($A281,Osnova!$A:$C,1)=$A281,VLOOKUP($A281,Osnova!$A:$C,3)),"")</f>
        <v/>
      </c>
      <c r="C281" s="641" t="e">
        <f>IF(VLOOKUP($A281,Osnova!$A:$C,1)=$A281,VLOOKUP($A281,Osnova!$A:$D,4),0)</f>
        <v>#N/A</v>
      </c>
      <c r="D281" s="653"/>
      <c r="E281" s="653"/>
      <c r="F281" s="642">
        <f t="shared" si="11"/>
        <v>0</v>
      </c>
      <c r="G281" s="659"/>
      <c r="H281" s="659"/>
      <c r="I281" s="642">
        <f t="shared" si="12"/>
        <v>0</v>
      </c>
      <c r="K281" s="13"/>
      <c r="L281" s="13"/>
      <c r="M281" s="13"/>
      <c r="N281" s="13"/>
      <c r="O281" s="13"/>
    </row>
    <row r="282" spans="1:15" s="77" customFormat="1" ht="11.25" x14ac:dyDescent="0.2">
      <c r="A282" s="651"/>
      <c r="B282" s="639" t="str">
        <f>IFERROR(IF(VLOOKUP($A282,Osnova!$A:$C,1)=$A282,VLOOKUP($A282,Osnova!$A:$C,3)),"")</f>
        <v/>
      </c>
      <c r="C282" s="641" t="e">
        <f>IF(VLOOKUP($A282,Osnova!$A:$C,1)=$A282,VLOOKUP($A282,Osnova!$A:$D,4),0)</f>
        <v>#N/A</v>
      </c>
      <c r="D282" s="653"/>
      <c r="E282" s="653"/>
      <c r="F282" s="642">
        <f t="shared" si="11"/>
        <v>0</v>
      </c>
      <c r="G282" s="659"/>
      <c r="H282" s="659"/>
      <c r="I282" s="642">
        <f t="shared" si="12"/>
        <v>0</v>
      </c>
      <c r="K282" s="13"/>
      <c r="L282" s="13"/>
      <c r="M282" s="13"/>
      <c r="N282" s="13"/>
      <c r="O282" s="13"/>
    </row>
    <row r="283" spans="1:15" s="77" customFormat="1" ht="11.25" x14ac:dyDescent="0.2">
      <c r="A283" s="651"/>
      <c r="B283" s="639" t="str">
        <f>IFERROR(IF(VLOOKUP($A283,Osnova!$A:$C,1)=$A283,VLOOKUP($A283,Osnova!$A:$C,3)),"")</f>
        <v/>
      </c>
      <c r="C283" s="641" t="e">
        <f>IF(VLOOKUP($A283,Osnova!$A:$C,1)=$A283,VLOOKUP($A283,Osnova!$A:$D,4),0)</f>
        <v>#N/A</v>
      </c>
      <c r="D283" s="653"/>
      <c r="E283" s="653"/>
      <c r="F283" s="642">
        <f t="shared" si="11"/>
        <v>0</v>
      </c>
      <c r="G283" s="659"/>
      <c r="H283" s="659"/>
      <c r="I283" s="642">
        <f t="shared" si="12"/>
        <v>0</v>
      </c>
      <c r="K283" s="13"/>
      <c r="L283" s="13"/>
      <c r="M283" s="13"/>
      <c r="N283" s="13"/>
      <c r="O283" s="13"/>
    </row>
    <row r="284" spans="1:15" s="77" customFormat="1" ht="11.25" x14ac:dyDescent="0.2">
      <c r="A284" s="651"/>
      <c r="B284" s="639" t="str">
        <f>IFERROR(IF(VLOOKUP($A284,Osnova!$A:$C,1)=$A284,VLOOKUP($A284,Osnova!$A:$C,3)),"")</f>
        <v/>
      </c>
      <c r="C284" s="641" t="e">
        <f>IF(VLOOKUP($A284,Osnova!$A:$C,1)=$A284,VLOOKUP($A284,Osnova!$A:$D,4),0)</f>
        <v>#N/A</v>
      </c>
      <c r="D284" s="653"/>
      <c r="E284" s="653"/>
      <c r="F284" s="642">
        <f t="shared" si="11"/>
        <v>0</v>
      </c>
      <c r="G284" s="659"/>
      <c r="H284" s="659"/>
      <c r="I284" s="642">
        <f t="shared" si="12"/>
        <v>0</v>
      </c>
      <c r="K284" s="13"/>
      <c r="L284" s="13"/>
      <c r="M284" s="13"/>
      <c r="N284" s="13"/>
      <c r="O284" s="13"/>
    </row>
    <row r="285" spans="1:15" s="77" customFormat="1" ht="11.25" x14ac:dyDescent="0.2">
      <c r="A285" s="651"/>
      <c r="B285" s="639" t="str">
        <f>IFERROR(IF(VLOOKUP($A285,Osnova!$A:$C,1)=$A285,VLOOKUP($A285,Osnova!$A:$C,3)),"")</f>
        <v/>
      </c>
      <c r="C285" s="641" t="e">
        <f>IF(VLOOKUP($A285,Osnova!$A:$C,1)=$A285,VLOOKUP($A285,Osnova!$A:$D,4),0)</f>
        <v>#N/A</v>
      </c>
      <c r="D285" s="653"/>
      <c r="E285" s="653"/>
      <c r="F285" s="642">
        <f t="shared" si="11"/>
        <v>0</v>
      </c>
      <c r="G285" s="659"/>
      <c r="H285" s="659"/>
      <c r="I285" s="642">
        <f t="shared" si="12"/>
        <v>0</v>
      </c>
      <c r="K285" s="13"/>
      <c r="L285" s="13"/>
      <c r="M285" s="13"/>
      <c r="N285" s="13"/>
      <c r="O285" s="13"/>
    </row>
    <row r="286" spans="1:15" s="77" customFormat="1" ht="11.25" x14ac:dyDescent="0.2">
      <c r="A286" s="651"/>
      <c r="B286" s="639" t="str">
        <f>IFERROR(IF(VLOOKUP($A286,Osnova!$A:$C,1)=$A286,VLOOKUP($A286,Osnova!$A:$C,3)),"")</f>
        <v/>
      </c>
      <c r="C286" s="641" t="e">
        <f>IF(VLOOKUP($A286,Osnova!$A:$C,1)=$A286,VLOOKUP($A286,Osnova!$A:$D,4),0)</f>
        <v>#N/A</v>
      </c>
      <c r="D286" s="653"/>
      <c r="E286" s="653"/>
      <c r="F286" s="642">
        <f t="shared" si="11"/>
        <v>0</v>
      </c>
      <c r="G286" s="659"/>
      <c r="H286" s="659"/>
      <c r="I286" s="642">
        <f t="shared" si="12"/>
        <v>0</v>
      </c>
      <c r="K286" s="13"/>
      <c r="L286" s="13"/>
      <c r="M286" s="13"/>
      <c r="N286" s="13"/>
      <c r="O286" s="13"/>
    </row>
    <row r="287" spans="1:15" s="77" customFormat="1" ht="11.25" x14ac:dyDescent="0.2">
      <c r="A287" s="651"/>
      <c r="B287" s="639" t="str">
        <f>IFERROR(IF(VLOOKUP($A287,Osnova!$A:$C,1)=$A287,VLOOKUP($A287,Osnova!$A:$C,3)),"")</f>
        <v/>
      </c>
      <c r="C287" s="641" t="e">
        <f>IF(VLOOKUP($A287,Osnova!$A:$C,1)=$A287,VLOOKUP($A287,Osnova!$A:$D,4),0)</f>
        <v>#N/A</v>
      </c>
      <c r="D287" s="653"/>
      <c r="E287" s="653"/>
      <c r="F287" s="642">
        <f t="shared" si="11"/>
        <v>0</v>
      </c>
      <c r="G287" s="659"/>
      <c r="H287" s="659"/>
      <c r="I287" s="642">
        <f t="shared" si="12"/>
        <v>0</v>
      </c>
      <c r="K287" s="13"/>
      <c r="L287" s="13"/>
      <c r="M287" s="13"/>
      <c r="N287" s="13"/>
      <c r="O287" s="13"/>
    </row>
    <row r="288" spans="1:15" s="77" customFormat="1" ht="11.25" x14ac:dyDescent="0.2">
      <c r="A288" s="651"/>
      <c r="B288" s="639" t="str">
        <f>IFERROR(IF(VLOOKUP($A288,Osnova!$A:$C,1)=$A288,VLOOKUP($A288,Osnova!$A:$C,3)),"")</f>
        <v/>
      </c>
      <c r="C288" s="641" t="e">
        <f>IF(VLOOKUP($A288,Osnova!$A:$C,1)=$A288,VLOOKUP($A288,Osnova!$A:$D,4),0)</f>
        <v>#N/A</v>
      </c>
      <c r="D288" s="653"/>
      <c r="E288" s="653"/>
      <c r="F288" s="642">
        <f t="shared" si="11"/>
        <v>0</v>
      </c>
      <c r="G288" s="659"/>
      <c r="H288" s="659"/>
      <c r="I288" s="642">
        <f t="shared" si="12"/>
        <v>0</v>
      </c>
      <c r="K288" s="13"/>
      <c r="L288" s="13"/>
      <c r="M288" s="13"/>
      <c r="N288" s="13"/>
      <c r="O288" s="13"/>
    </row>
    <row r="289" spans="1:15" s="77" customFormat="1" ht="11.25" x14ac:dyDescent="0.2">
      <c r="A289" s="651"/>
      <c r="B289" s="639" t="str">
        <f>IFERROR(IF(VLOOKUP($A289,Osnova!$A:$C,1)=$A289,VLOOKUP($A289,Osnova!$A:$C,3)),"")</f>
        <v/>
      </c>
      <c r="C289" s="641" t="e">
        <f>IF(VLOOKUP($A289,Osnova!$A:$C,1)=$A289,VLOOKUP($A289,Osnova!$A:$D,4),0)</f>
        <v>#N/A</v>
      </c>
      <c r="D289" s="653"/>
      <c r="E289" s="653"/>
      <c r="F289" s="642">
        <f t="shared" si="11"/>
        <v>0</v>
      </c>
      <c r="G289" s="659"/>
      <c r="H289" s="659"/>
      <c r="I289" s="642">
        <f t="shared" si="12"/>
        <v>0</v>
      </c>
      <c r="K289" s="13"/>
      <c r="L289" s="13"/>
      <c r="M289" s="13"/>
      <c r="N289" s="13"/>
      <c r="O289" s="13"/>
    </row>
    <row r="290" spans="1:15" s="77" customFormat="1" ht="11.25" x14ac:dyDescent="0.2">
      <c r="A290" s="651"/>
      <c r="B290" s="639" t="str">
        <f>IFERROR(IF(VLOOKUP($A290,Osnova!$A:$C,1)=$A290,VLOOKUP($A290,Osnova!$A:$C,3)),"")</f>
        <v/>
      </c>
      <c r="C290" s="641" t="e">
        <f>IF(VLOOKUP($A290,Osnova!$A:$C,1)=$A290,VLOOKUP($A290,Osnova!$A:$D,4),0)</f>
        <v>#N/A</v>
      </c>
      <c r="D290" s="653"/>
      <c r="E290" s="653"/>
      <c r="F290" s="642">
        <f t="shared" si="11"/>
        <v>0</v>
      </c>
      <c r="G290" s="659"/>
      <c r="H290" s="659"/>
      <c r="I290" s="642">
        <f t="shared" si="12"/>
        <v>0</v>
      </c>
      <c r="K290" s="13"/>
      <c r="L290" s="13"/>
      <c r="M290" s="13"/>
      <c r="N290" s="13"/>
      <c r="O290" s="13"/>
    </row>
    <row r="291" spans="1:15" s="77" customFormat="1" ht="11.25" x14ac:dyDescent="0.2">
      <c r="A291" s="651"/>
      <c r="B291" s="639" t="str">
        <f>IFERROR(IF(VLOOKUP($A291,Osnova!$A:$C,1)=$A291,VLOOKUP($A291,Osnova!$A:$C,3)),"")</f>
        <v/>
      </c>
      <c r="C291" s="641" t="e">
        <f>IF(VLOOKUP($A291,Osnova!$A:$C,1)=$A291,VLOOKUP($A291,Osnova!$A:$D,4),0)</f>
        <v>#N/A</v>
      </c>
      <c r="D291" s="653"/>
      <c r="E291" s="653"/>
      <c r="F291" s="642">
        <f t="shared" si="11"/>
        <v>0</v>
      </c>
      <c r="G291" s="659"/>
      <c r="H291" s="659"/>
      <c r="I291" s="642">
        <f t="shared" si="12"/>
        <v>0</v>
      </c>
      <c r="K291" s="13"/>
      <c r="L291" s="13"/>
      <c r="M291" s="13"/>
      <c r="N291" s="13"/>
      <c r="O291" s="13"/>
    </row>
    <row r="292" spans="1:15" s="77" customFormat="1" ht="11.25" x14ac:dyDescent="0.2">
      <c r="A292" s="651"/>
      <c r="B292" s="639" t="str">
        <f>IFERROR(IF(VLOOKUP($A292,Osnova!$A:$C,1)=$A292,VLOOKUP($A292,Osnova!$A:$C,3)),"")</f>
        <v/>
      </c>
      <c r="C292" s="641" t="e">
        <f>IF(VLOOKUP($A292,Osnova!$A:$C,1)=$A292,VLOOKUP($A292,Osnova!$A:$D,4),0)</f>
        <v>#N/A</v>
      </c>
      <c r="D292" s="653"/>
      <c r="E292" s="653"/>
      <c r="F292" s="642">
        <f t="shared" si="11"/>
        <v>0</v>
      </c>
      <c r="G292" s="659"/>
      <c r="H292" s="659"/>
      <c r="I292" s="642">
        <f t="shared" si="12"/>
        <v>0</v>
      </c>
      <c r="K292" s="13"/>
      <c r="L292" s="13"/>
      <c r="M292" s="13"/>
      <c r="N292" s="13"/>
      <c r="O292" s="13"/>
    </row>
    <row r="293" spans="1:15" s="77" customFormat="1" ht="11.25" x14ac:dyDescent="0.2">
      <c r="A293" s="651"/>
      <c r="B293" s="639" t="str">
        <f>IFERROR(IF(VLOOKUP($A293,Osnova!$A:$C,1)=$A293,VLOOKUP($A293,Osnova!$A:$C,3)),"")</f>
        <v/>
      </c>
      <c r="C293" s="641" t="e">
        <f>IF(VLOOKUP($A293,Osnova!$A:$C,1)=$A293,VLOOKUP($A293,Osnova!$A:$D,4),0)</f>
        <v>#N/A</v>
      </c>
      <c r="D293" s="653"/>
      <c r="E293" s="653"/>
      <c r="F293" s="642">
        <f t="shared" si="11"/>
        <v>0</v>
      </c>
      <c r="G293" s="659"/>
      <c r="H293" s="659"/>
      <c r="I293" s="642">
        <f t="shared" si="12"/>
        <v>0</v>
      </c>
      <c r="K293" s="13"/>
      <c r="L293" s="13"/>
      <c r="M293" s="13"/>
      <c r="N293" s="13"/>
      <c r="O293" s="13"/>
    </row>
    <row r="294" spans="1:15" s="77" customFormat="1" ht="11.25" x14ac:dyDescent="0.2">
      <c r="A294" s="651"/>
      <c r="B294" s="639" t="str">
        <f>IFERROR(IF(VLOOKUP($A294,Osnova!$A:$C,1)=$A294,VLOOKUP($A294,Osnova!$A:$C,3)),"")</f>
        <v/>
      </c>
      <c r="C294" s="641" t="e">
        <f>IF(VLOOKUP($A294,Osnova!$A:$C,1)=$A294,VLOOKUP($A294,Osnova!$A:$D,4),0)</f>
        <v>#N/A</v>
      </c>
      <c r="D294" s="653"/>
      <c r="E294" s="653"/>
      <c r="F294" s="642">
        <f t="shared" si="11"/>
        <v>0</v>
      </c>
      <c r="G294" s="659"/>
      <c r="H294" s="659"/>
      <c r="I294" s="642">
        <f t="shared" si="12"/>
        <v>0</v>
      </c>
      <c r="K294" s="13"/>
      <c r="L294" s="13"/>
      <c r="M294" s="13"/>
      <c r="N294" s="13"/>
      <c r="O294" s="13"/>
    </row>
    <row r="295" spans="1:15" s="77" customFormat="1" ht="11.25" x14ac:dyDescent="0.2">
      <c r="A295" s="651"/>
      <c r="B295" s="639" t="str">
        <f>IFERROR(IF(VLOOKUP($A295,Osnova!$A:$C,1)=$A295,VLOOKUP($A295,Osnova!$A:$C,3)),"")</f>
        <v/>
      </c>
      <c r="C295" s="641" t="e">
        <f>IF(VLOOKUP($A295,Osnova!$A:$C,1)=$A295,VLOOKUP($A295,Osnova!$A:$D,4),0)</f>
        <v>#N/A</v>
      </c>
      <c r="D295" s="653"/>
      <c r="E295" s="653"/>
      <c r="F295" s="642">
        <f t="shared" si="11"/>
        <v>0</v>
      </c>
      <c r="G295" s="659"/>
      <c r="H295" s="659"/>
      <c r="I295" s="642">
        <f t="shared" si="12"/>
        <v>0</v>
      </c>
      <c r="K295" s="13"/>
      <c r="L295" s="13"/>
      <c r="M295" s="13"/>
      <c r="N295" s="13"/>
      <c r="O295" s="13"/>
    </row>
    <row r="296" spans="1:15" s="77" customFormat="1" ht="11.25" x14ac:dyDescent="0.2">
      <c r="A296" s="651"/>
      <c r="B296" s="639" t="str">
        <f>IFERROR(IF(VLOOKUP($A296,Osnova!$A:$C,1)=$A296,VLOOKUP($A296,Osnova!$A:$C,3)),"")</f>
        <v/>
      </c>
      <c r="C296" s="641" t="e">
        <f>IF(VLOOKUP($A296,Osnova!$A:$C,1)=$A296,VLOOKUP($A296,Osnova!$A:$D,4),0)</f>
        <v>#N/A</v>
      </c>
      <c r="D296" s="653"/>
      <c r="E296" s="653"/>
      <c r="F296" s="642">
        <f t="shared" si="11"/>
        <v>0</v>
      </c>
      <c r="G296" s="659"/>
      <c r="H296" s="659"/>
      <c r="I296" s="642">
        <f t="shared" si="12"/>
        <v>0</v>
      </c>
      <c r="K296" s="13"/>
      <c r="L296" s="13"/>
      <c r="M296" s="13"/>
      <c r="N296" s="13"/>
      <c r="O296" s="13"/>
    </row>
    <row r="297" spans="1:15" s="77" customFormat="1" ht="11.25" x14ac:dyDescent="0.2">
      <c r="A297" s="651"/>
      <c r="B297" s="639" t="str">
        <f>IFERROR(IF(VLOOKUP($A297,Osnova!$A:$C,1)=$A297,VLOOKUP($A297,Osnova!$A:$C,3)),"")</f>
        <v/>
      </c>
      <c r="C297" s="641" t="e">
        <f>IF(VLOOKUP($A297,Osnova!$A:$C,1)=$A297,VLOOKUP($A297,Osnova!$A:$D,4),0)</f>
        <v>#N/A</v>
      </c>
      <c r="D297" s="653"/>
      <c r="E297" s="653"/>
      <c r="F297" s="642">
        <f t="shared" si="11"/>
        <v>0</v>
      </c>
      <c r="G297" s="659"/>
      <c r="H297" s="659"/>
      <c r="I297" s="642">
        <f t="shared" si="12"/>
        <v>0</v>
      </c>
      <c r="K297" s="13"/>
      <c r="L297" s="13"/>
      <c r="M297" s="13"/>
      <c r="N297" s="13"/>
      <c r="O297" s="13"/>
    </row>
    <row r="298" spans="1:15" s="77" customFormat="1" ht="11.25" x14ac:dyDescent="0.2">
      <c r="A298" s="651"/>
      <c r="B298" s="639" t="str">
        <f>IFERROR(IF(VLOOKUP($A298,Osnova!$A:$C,1)=$A298,VLOOKUP($A298,Osnova!$A:$C,3)),"")</f>
        <v/>
      </c>
      <c r="C298" s="641" t="e">
        <f>IF(VLOOKUP($A298,Osnova!$A:$C,1)=$A298,VLOOKUP($A298,Osnova!$A:$D,4),0)</f>
        <v>#N/A</v>
      </c>
      <c r="D298" s="653"/>
      <c r="E298" s="653"/>
      <c r="F298" s="642">
        <f t="shared" si="11"/>
        <v>0</v>
      </c>
      <c r="G298" s="659"/>
      <c r="H298" s="659"/>
      <c r="I298" s="642">
        <f t="shared" si="12"/>
        <v>0</v>
      </c>
      <c r="K298" s="13"/>
      <c r="L298" s="13"/>
      <c r="M298" s="13"/>
      <c r="N298" s="13"/>
      <c r="O298" s="13"/>
    </row>
    <row r="299" spans="1:15" s="77" customFormat="1" ht="11.25" x14ac:dyDescent="0.2">
      <c r="A299" s="651"/>
      <c r="B299" s="639" t="str">
        <f>IFERROR(IF(VLOOKUP($A299,Osnova!$A:$C,1)=$A299,VLOOKUP($A299,Osnova!$A:$C,3)),"")</f>
        <v/>
      </c>
      <c r="C299" s="641" t="e">
        <f>IF(VLOOKUP($A299,Osnova!$A:$C,1)=$A299,VLOOKUP($A299,Osnova!$A:$D,4),0)</f>
        <v>#N/A</v>
      </c>
      <c r="D299" s="653"/>
      <c r="E299" s="653"/>
      <c r="F299" s="642">
        <f t="shared" si="11"/>
        <v>0</v>
      </c>
      <c r="G299" s="659"/>
      <c r="H299" s="659"/>
      <c r="I299" s="642">
        <f t="shared" si="12"/>
        <v>0</v>
      </c>
      <c r="K299" s="13"/>
      <c r="L299" s="13"/>
      <c r="M299" s="13"/>
      <c r="N299" s="13"/>
      <c r="O299" s="13"/>
    </row>
    <row r="300" spans="1:15" s="77" customFormat="1" ht="11.25" x14ac:dyDescent="0.2">
      <c r="A300" s="651"/>
      <c r="B300" s="639" t="str">
        <f>IFERROR(IF(VLOOKUP($A300,Osnova!$A:$C,1)=$A300,VLOOKUP($A300,Osnova!$A:$C,3)),"")</f>
        <v/>
      </c>
      <c r="C300" s="641" t="e">
        <f>IF(VLOOKUP($A300,Osnova!$A:$C,1)=$A300,VLOOKUP($A300,Osnova!$A:$D,4),0)</f>
        <v>#N/A</v>
      </c>
      <c r="D300" s="653"/>
      <c r="E300" s="653"/>
      <c r="F300" s="642">
        <f t="shared" si="11"/>
        <v>0</v>
      </c>
      <c r="G300" s="659"/>
      <c r="H300" s="659"/>
      <c r="I300" s="642">
        <f t="shared" si="12"/>
        <v>0</v>
      </c>
      <c r="K300" s="13"/>
      <c r="L300" s="13"/>
      <c r="M300" s="13"/>
      <c r="N300" s="13"/>
      <c r="O300" s="13"/>
    </row>
    <row r="301" spans="1:15" s="77" customFormat="1" ht="11.25" x14ac:dyDescent="0.2">
      <c r="A301" s="651"/>
      <c r="B301" s="639" t="str">
        <f>IFERROR(IF(VLOOKUP($A301,Osnova!$A:$C,1)=$A301,VLOOKUP($A301,Osnova!$A:$C,3)),"")</f>
        <v/>
      </c>
      <c r="C301" s="641" t="e">
        <f>IF(VLOOKUP($A301,Osnova!$A:$C,1)=$A301,VLOOKUP($A301,Osnova!$A:$D,4),0)</f>
        <v>#N/A</v>
      </c>
      <c r="D301" s="653"/>
      <c r="E301" s="653"/>
      <c r="F301" s="642">
        <f t="shared" si="11"/>
        <v>0</v>
      </c>
      <c r="G301" s="659"/>
      <c r="H301" s="659"/>
      <c r="I301" s="642">
        <f t="shared" si="12"/>
        <v>0</v>
      </c>
      <c r="K301" s="13"/>
      <c r="L301" s="13"/>
      <c r="M301" s="13"/>
      <c r="N301" s="13"/>
      <c r="O301" s="13"/>
    </row>
    <row r="302" spans="1:15" s="77" customFormat="1" ht="11.25" x14ac:dyDescent="0.2">
      <c r="A302" s="651"/>
      <c r="B302" s="639" t="str">
        <f>IFERROR(IF(VLOOKUP($A302,Osnova!$A:$C,1)=$A302,VLOOKUP($A302,Osnova!$A:$C,3)),"")</f>
        <v/>
      </c>
      <c r="C302" s="641" t="e">
        <f>IF(VLOOKUP($A302,Osnova!$A:$C,1)=$A302,VLOOKUP($A302,Osnova!$A:$D,4),0)</f>
        <v>#N/A</v>
      </c>
      <c r="D302" s="653"/>
      <c r="E302" s="653"/>
      <c r="F302" s="642">
        <f t="shared" si="11"/>
        <v>0</v>
      </c>
      <c r="G302" s="648"/>
      <c r="H302" s="648"/>
      <c r="I302" s="642">
        <f t="shared" si="12"/>
        <v>0</v>
      </c>
      <c r="K302" s="13"/>
      <c r="L302" s="13"/>
      <c r="M302" s="13"/>
      <c r="N302" s="13"/>
      <c r="O302" s="13"/>
    </row>
    <row r="303" spans="1:15" s="77" customFormat="1" ht="11.25" x14ac:dyDescent="0.2">
      <c r="A303" s="651"/>
      <c r="B303" s="639" t="str">
        <f>IFERROR(IF(VLOOKUP($A303,Osnova!$A:$C,1)=$A303,VLOOKUP($A303,Osnova!$A:$C,3)),"")</f>
        <v/>
      </c>
      <c r="C303" s="641" t="e">
        <f>IF(VLOOKUP($A303,Osnova!$A:$C,1)=$A303,VLOOKUP($A303,Osnova!$A:$D,4),0)</f>
        <v>#N/A</v>
      </c>
      <c r="D303" s="653"/>
      <c r="E303" s="653"/>
      <c r="F303" s="642">
        <f t="shared" si="11"/>
        <v>0</v>
      </c>
      <c r="G303" s="648"/>
      <c r="H303" s="648"/>
      <c r="I303" s="642">
        <f t="shared" si="12"/>
        <v>0</v>
      </c>
      <c r="K303" s="13"/>
      <c r="L303" s="13"/>
      <c r="M303" s="13"/>
      <c r="N303" s="13"/>
      <c r="O303" s="13"/>
    </row>
    <row r="304" spans="1:15" s="77" customFormat="1" ht="11.25" x14ac:dyDescent="0.2">
      <c r="A304" s="651"/>
      <c r="B304" s="639" t="str">
        <f>IFERROR(IF(VLOOKUP($A304,Osnova!$A:$C,1)=$A304,VLOOKUP($A304,Osnova!$A:$C,3)),"")</f>
        <v/>
      </c>
      <c r="C304" s="641" t="e">
        <f>IF(VLOOKUP($A304,Osnova!$A:$C,1)=$A304,VLOOKUP($A304,Osnova!$A:$D,4),0)</f>
        <v>#N/A</v>
      </c>
      <c r="D304" s="653"/>
      <c r="E304" s="653"/>
      <c r="F304" s="642">
        <f t="shared" si="11"/>
        <v>0</v>
      </c>
      <c r="G304" s="648"/>
      <c r="H304" s="648"/>
      <c r="I304" s="642">
        <f t="shared" si="12"/>
        <v>0</v>
      </c>
      <c r="K304" s="13"/>
      <c r="L304" s="13"/>
      <c r="M304" s="13"/>
      <c r="N304" s="13"/>
      <c r="O304" s="13"/>
    </row>
    <row r="305" spans="1:15" s="77" customFormat="1" ht="11.25" x14ac:dyDescent="0.2">
      <c r="A305" s="651"/>
      <c r="B305" s="639" t="str">
        <f>IFERROR(IF(VLOOKUP($A305,Osnova!$A:$C,1)=$A305,VLOOKUP($A305,Osnova!$A:$C,3)),"")</f>
        <v/>
      </c>
      <c r="C305" s="641" t="e">
        <f>IF(VLOOKUP($A305,Osnova!$A:$C,1)=$A305,VLOOKUP($A305,Osnova!$A:$D,4),0)</f>
        <v>#N/A</v>
      </c>
      <c r="D305" s="653"/>
      <c r="E305" s="653"/>
      <c r="F305" s="642">
        <f t="shared" si="11"/>
        <v>0</v>
      </c>
      <c r="G305" s="648"/>
      <c r="H305" s="648"/>
      <c r="I305" s="642">
        <f t="shared" si="12"/>
        <v>0</v>
      </c>
      <c r="K305" s="13"/>
      <c r="L305" s="13"/>
      <c r="M305" s="13"/>
      <c r="N305" s="13"/>
      <c r="O305" s="13"/>
    </row>
    <row r="306" spans="1:15" s="77" customFormat="1" ht="11.25" x14ac:dyDescent="0.2">
      <c r="A306" s="651"/>
      <c r="B306" s="639" t="str">
        <f>IFERROR(IF(VLOOKUP($A306,Osnova!$A:$C,1)=$A306,VLOOKUP($A306,Osnova!$A:$C,3)),"")</f>
        <v/>
      </c>
      <c r="C306" s="641" t="e">
        <f>IF(VLOOKUP($A306,Osnova!$A:$C,1)=$A306,VLOOKUP($A306,Osnova!$A:$D,4),0)</f>
        <v>#N/A</v>
      </c>
      <c r="D306" s="653"/>
      <c r="E306" s="653"/>
      <c r="F306" s="642">
        <f t="shared" si="11"/>
        <v>0</v>
      </c>
      <c r="G306" s="648"/>
      <c r="H306" s="648"/>
      <c r="I306" s="642">
        <f t="shared" si="12"/>
        <v>0</v>
      </c>
      <c r="K306" s="13"/>
      <c r="L306" s="13"/>
      <c r="M306" s="13"/>
      <c r="N306" s="13"/>
      <c r="O306" s="13"/>
    </row>
    <row r="307" spans="1:15" s="77" customFormat="1" ht="11.25" x14ac:dyDescent="0.2">
      <c r="A307" s="651"/>
      <c r="B307" s="639" t="str">
        <f>IFERROR(IF(VLOOKUP($A307,Osnova!$A:$C,1)=$A307,VLOOKUP($A307,Osnova!$A:$C,3)),"")</f>
        <v/>
      </c>
      <c r="C307" s="641" t="e">
        <f>IF(VLOOKUP($A307,Osnova!$A:$C,1)=$A307,VLOOKUP($A307,Osnova!$A:$D,4),0)</f>
        <v>#N/A</v>
      </c>
      <c r="D307" s="653"/>
      <c r="E307" s="653"/>
      <c r="F307" s="642">
        <f t="shared" si="11"/>
        <v>0</v>
      </c>
      <c r="G307" s="648"/>
      <c r="H307" s="648"/>
      <c r="I307" s="642">
        <f t="shared" si="12"/>
        <v>0</v>
      </c>
      <c r="K307" s="13"/>
      <c r="L307" s="13"/>
      <c r="M307" s="13"/>
      <c r="N307" s="13"/>
      <c r="O307" s="13"/>
    </row>
    <row r="308" spans="1:15" s="77" customFormat="1" ht="11.25" x14ac:dyDescent="0.2">
      <c r="A308" s="651"/>
      <c r="B308" s="639" t="str">
        <f>IFERROR(IF(VLOOKUP($A308,Osnova!$A:$C,1)=$A308,VLOOKUP($A308,Osnova!$A:$C,3)),"")</f>
        <v/>
      </c>
      <c r="C308" s="641" t="e">
        <f>IF(VLOOKUP($A308,Osnova!$A:$C,1)=$A308,VLOOKUP($A308,Osnova!$A:$D,4),0)</f>
        <v>#N/A</v>
      </c>
      <c r="D308" s="653"/>
      <c r="E308" s="653"/>
      <c r="F308" s="642">
        <f>SUM(D308-E308)</f>
        <v>0</v>
      </c>
      <c r="G308" s="648"/>
      <c r="H308" s="648"/>
      <c r="I308" s="642">
        <f>SUM(F308+G308-H308)</f>
        <v>0</v>
      </c>
      <c r="K308" s="13"/>
      <c r="L308" s="13"/>
      <c r="M308" s="13"/>
      <c r="N308" s="13"/>
      <c r="O308" s="13"/>
    </row>
    <row r="309" spans="1:15" s="77" customFormat="1" ht="11.25" x14ac:dyDescent="0.2">
      <c r="A309" s="651"/>
      <c r="B309" s="639" t="str">
        <f>IFERROR(IF(VLOOKUP($A309,Osnova!$A:$C,1)=$A309,VLOOKUP($A309,Osnova!$A:$C,3)),"")</f>
        <v/>
      </c>
      <c r="C309" s="641" t="e">
        <f>IF(VLOOKUP($A309,Osnova!$A:$C,1)=$A309,VLOOKUP($A309,Osnova!$A:$D,4),0)</f>
        <v>#N/A</v>
      </c>
      <c r="D309" s="653"/>
      <c r="E309" s="653"/>
      <c r="F309" s="642">
        <f>SUM(D309-E309)</f>
        <v>0</v>
      </c>
      <c r="G309" s="648"/>
      <c r="H309" s="648"/>
      <c r="I309" s="642">
        <f>SUM(F309+G309-H309)</f>
        <v>0</v>
      </c>
      <c r="K309" s="13"/>
      <c r="L309" s="13"/>
      <c r="M309" s="13"/>
      <c r="N309" s="13"/>
      <c r="O309" s="13"/>
    </row>
    <row r="310" spans="1:15" s="77" customFormat="1" ht="11.25" x14ac:dyDescent="0.2">
      <c r="A310" s="651"/>
      <c r="B310" s="639" t="str">
        <f>IFERROR(IF(VLOOKUP($A310,Osnova!$A:$C,1)=$A310,VLOOKUP($A310,Osnova!$A:$C,3)),"")</f>
        <v/>
      </c>
      <c r="C310" s="641" t="e">
        <f>IF(VLOOKUP($A310,Osnova!$A:$C,1)=$A310,VLOOKUP($A310,Osnova!$A:$D,4),0)</f>
        <v>#N/A</v>
      </c>
      <c r="D310" s="653"/>
      <c r="E310" s="653"/>
      <c r="F310" s="642">
        <f>SUM(D310-E310)</f>
        <v>0</v>
      </c>
      <c r="G310" s="648"/>
      <c r="H310" s="648"/>
      <c r="I310" s="642">
        <f>SUM(F310+G310-H310)</f>
        <v>0</v>
      </c>
      <c r="K310" s="13"/>
      <c r="L310" s="13"/>
      <c r="M310" s="13"/>
      <c r="N310" s="13"/>
      <c r="O310" s="13"/>
    </row>
    <row r="311" spans="1:15" s="77" customFormat="1" ht="11.25" x14ac:dyDescent="0.2">
      <c r="A311" s="651"/>
      <c r="B311" s="639" t="str">
        <f>IFERROR(IF(VLOOKUP($A311,Osnova!$A:$C,1)=$A311,VLOOKUP($A311,Osnova!$A:$C,3)),"")</f>
        <v/>
      </c>
      <c r="C311" s="641" t="e">
        <f>IF(VLOOKUP($A311,Osnova!$A:$C,1)=$A311,VLOOKUP($A311,Osnova!$A:$D,4),0)</f>
        <v>#N/A</v>
      </c>
      <c r="D311" s="653"/>
      <c r="E311" s="653"/>
      <c r="F311" s="642">
        <f>SUM(D311-E311)</f>
        <v>0</v>
      </c>
      <c r="G311" s="648"/>
      <c r="H311" s="648"/>
      <c r="I311" s="642">
        <f>SUM(F311+G311-H311)</f>
        <v>0</v>
      </c>
      <c r="K311" s="13"/>
      <c r="L311" s="13"/>
      <c r="M311" s="13"/>
      <c r="N311" s="13"/>
      <c r="O311" s="13"/>
    </row>
    <row r="312" spans="1:15" s="77" customFormat="1" ht="11.25" hidden="1" x14ac:dyDescent="0.2">
      <c r="A312" s="112"/>
      <c r="B312" s="13"/>
      <c r="C312" s="5"/>
      <c r="D312" s="15"/>
      <c r="E312" s="15"/>
      <c r="F312" s="15"/>
      <c r="G312" s="15"/>
      <c r="H312" s="15"/>
      <c r="I312" s="16"/>
      <c r="K312" s="13"/>
      <c r="L312" s="13"/>
      <c r="M312" s="13"/>
      <c r="N312" s="13"/>
      <c r="O312" s="13"/>
    </row>
    <row r="313" spans="1:15" s="77" customFormat="1" ht="11.25" hidden="1" x14ac:dyDescent="0.2">
      <c r="A313" s="112"/>
      <c r="B313" s="13"/>
      <c r="C313" s="5"/>
      <c r="D313" s="15"/>
      <c r="E313" s="15"/>
      <c r="F313" s="15"/>
      <c r="G313" s="15"/>
      <c r="H313" s="15"/>
      <c r="I313" s="16"/>
      <c r="K313" s="13"/>
      <c r="L313" s="13"/>
      <c r="M313" s="13"/>
      <c r="N313" s="13"/>
      <c r="O313" s="13"/>
    </row>
    <row r="314" spans="1:15" s="77" customFormat="1" ht="11.25" hidden="1" x14ac:dyDescent="0.2">
      <c r="A314" s="830"/>
      <c r="B314" s="831"/>
      <c r="C314" s="831"/>
      <c r="D314" s="831"/>
      <c r="E314" s="831"/>
      <c r="F314" s="831"/>
      <c r="G314" s="831"/>
      <c r="H314" s="831"/>
      <c r="I314" s="831"/>
      <c r="K314" s="13"/>
      <c r="L314" s="13"/>
      <c r="M314" s="13"/>
      <c r="N314" s="13"/>
      <c r="O314" s="13"/>
    </row>
    <row r="315" spans="1:15" s="77" customFormat="1" ht="11.25" hidden="1" x14ac:dyDescent="0.2">
      <c r="A315" s="114"/>
      <c r="B315" s="114"/>
      <c r="C315" s="114"/>
      <c r="D315" s="114"/>
      <c r="E315" s="114"/>
      <c r="F315" s="114"/>
      <c r="G315" s="114"/>
      <c r="H315" s="114"/>
      <c r="I315" s="114"/>
      <c r="K315" s="13"/>
      <c r="L315" s="13"/>
      <c r="M315" s="13"/>
      <c r="N315" s="13"/>
      <c r="O315" s="13"/>
    </row>
    <row r="316" spans="1:15" s="77" customFormat="1" ht="11.25" hidden="1" x14ac:dyDescent="0.2">
      <c r="A316" s="114"/>
      <c r="B316" s="114"/>
      <c r="C316" s="114"/>
      <c r="D316" s="114"/>
      <c r="E316" s="114"/>
      <c r="F316" s="114"/>
      <c r="G316" s="114"/>
      <c r="H316" s="114"/>
      <c r="I316" s="114"/>
      <c r="K316" s="13"/>
      <c r="L316" s="13"/>
      <c r="M316" s="13"/>
      <c r="N316" s="13"/>
      <c r="O316" s="13"/>
    </row>
    <row r="317" spans="1:15" s="77" customFormat="1" hidden="1" x14ac:dyDescent="0.25">
      <c r="A317" s="112"/>
      <c r="B317" s="13"/>
      <c r="C317" s="5"/>
      <c r="D317" s="203">
        <v>3</v>
      </c>
      <c r="E317" s="203" t="s">
        <v>2730</v>
      </c>
      <c r="F317" s="15"/>
      <c r="G317" s="15"/>
      <c r="H317" s="15"/>
      <c r="I317" s="16"/>
      <c r="K317" s="13"/>
      <c r="L317" s="13"/>
      <c r="M317" s="13"/>
      <c r="N317" s="13"/>
      <c r="O317" s="13"/>
    </row>
    <row r="318" spans="1:15" s="77" customFormat="1" hidden="1" x14ac:dyDescent="0.25">
      <c r="A318" s="112"/>
      <c r="B318" s="13"/>
      <c r="C318" s="5"/>
      <c r="D318" s="203">
        <v>2</v>
      </c>
      <c r="E318" s="203" t="s">
        <v>2731</v>
      </c>
      <c r="F318" s="15"/>
      <c r="G318" s="15"/>
      <c r="H318" s="15"/>
      <c r="I318" s="16"/>
      <c r="K318" s="13"/>
      <c r="L318" s="13"/>
      <c r="M318" s="13"/>
      <c r="N318" s="13"/>
      <c r="O318" s="13"/>
    </row>
    <row r="319" spans="1:15" s="77" customFormat="1" hidden="1" x14ac:dyDescent="0.25">
      <c r="A319" s="112"/>
      <c r="B319" s="13"/>
      <c r="C319" s="5"/>
      <c r="D319" s="203">
        <v>4</v>
      </c>
      <c r="E319" s="203" t="s">
        <v>2732</v>
      </c>
      <c r="F319" s="15"/>
      <c r="G319" s="15"/>
      <c r="H319" s="15"/>
      <c r="I319" s="16"/>
      <c r="K319" s="13"/>
      <c r="L319" s="13"/>
      <c r="M319" s="13"/>
      <c r="N319" s="13"/>
      <c r="O319" s="13"/>
    </row>
    <row r="320" spans="1:15" s="77" customFormat="1" ht="11.25" x14ac:dyDescent="0.2">
      <c r="A320" s="112"/>
      <c r="B320" s="13"/>
      <c r="C320" s="5"/>
      <c r="D320" s="15"/>
      <c r="E320" s="15"/>
      <c r="F320" s="15"/>
      <c r="G320" s="15"/>
      <c r="H320" s="15"/>
      <c r="I320" s="16"/>
      <c r="K320" s="13"/>
      <c r="L320" s="13"/>
      <c r="M320" s="13"/>
      <c r="N320" s="13"/>
      <c r="O320" s="13"/>
    </row>
    <row r="321" spans="1:15" s="77" customFormat="1" ht="11.25" x14ac:dyDescent="0.2">
      <c r="A321" s="112"/>
      <c r="B321" s="13"/>
      <c r="C321" s="5"/>
      <c r="D321" s="15"/>
      <c r="E321" s="15"/>
      <c r="F321" s="15"/>
      <c r="G321" s="15"/>
      <c r="H321" s="15"/>
      <c r="I321" s="16"/>
      <c r="K321" s="13"/>
      <c r="L321" s="13"/>
      <c r="M321" s="13"/>
      <c r="N321" s="13"/>
      <c r="O321" s="13"/>
    </row>
    <row r="322" spans="1:15" s="77" customFormat="1" ht="11.25" x14ac:dyDescent="0.2">
      <c r="A322" s="112"/>
      <c r="B322" s="13"/>
      <c r="C322" s="5"/>
      <c r="D322" s="15"/>
      <c r="E322" s="15"/>
      <c r="F322" s="15"/>
      <c r="G322" s="15"/>
      <c r="H322" s="15"/>
      <c r="I322" s="16"/>
      <c r="K322" s="13"/>
      <c r="L322" s="13"/>
      <c r="M322" s="13"/>
      <c r="N322" s="13"/>
      <c r="O322" s="13"/>
    </row>
    <row r="323" spans="1:15" s="77" customFormat="1" ht="11.25" x14ac:dyDescent="0.2">
      <c r="A323" s="112"/>
      <c r="B323" s="13"/>
      <c r="C323" s="5"/>
      <c r="D323" s="15"/>
      <c r="E323" s="15"/>
      <c r="F323" s="15"/>
      <c r="G323" s="15"/>
      <c r="H323" s="15"/>
      <c r="I323" s="16"/>
      <c r="K323" s="13"/>
      <c r="L323" s="13"/>
      <c r="M323" s="13"/>
      <c r="N323" s="13"/>
      <c r="O323" s="13"/>
    </row>
    <row r="324" spans="1:15" s="77" customFormat="1" ht="11.25" x14ac:dyDescent="0.2">
      <c r="A324" s="112"/>
      <c r="B324" s="13"/>
      <c r="C324" s="5"/>
      <c r="D324" s="15"/>
      <c r="E324" s="15"/>
      <c r="F324" s="15"/>
      <c r="G324" s="15"/>
      <c r="H324" s="15"/>
      <c r="I324" s="16"/>
      <c r="K324" s="13"/>
      <c r="L324" s="13"/>
      <c r="M324" s="13"/>
      <c r="N324" s="13"/>
      <c r="O324" s="13"/>
    </row>
    <row r="325" spans="1:15" s="77" customFormat="1" ht="11.25" x14ac:dyDescent="0.2">
      <c r="A325" s="112"/>
      <c r="B325" s="13"/>
      <c r="C325" s="5"/>
      <c r="D325" s="15"/>
      <c r="E325" s="15"/>
      <c r="F325" s="15"/>
      <c r="G325" s="15"/>
      <c r="H325" s="15"/>
      <c r="I325" s="16"/>
      <c r="K325" s="13"/>
      <c r="L325" s="13"/>
      <c r="M325" s="13"/>
      <c r="N325" s="13"/>
      <c r="O325" s="13"/>
    </row>
    <row r="326" spans="1:15" s="77" customFormat="1" ht="11.25" x14ac:dyDescent="0.2">
      <c r="A326" s="112"/>
      <c r="B326" s="13"/>
      <c r="C326" s="5"/>
      <c r="D326" s="15"/>
      <c r="E326" s="15"/>
      <c r="F326" s="15"/>
      <c r="G326" s="15"/>
      <c r="H326" s="15"/>
      <c r="I326" s="16"/>
      <c r="K326" s="13"/>
      <c r="L326" s="13"/>
      <c r="M326" s="13"/>
      <c r="N326" s="13"/>
      <c r="O326" s="13"/>
    </row>
    <row r="327" spans="1:15" s="77" customFormat="1" ht="11.25" x14ac:dyDescent="0.2">
      <c r="A327" s="112"/>
      <c r="B327" s="13"/>
      <c r="C327" s="5"/>
      <c r="D327" s="15"/>
      <c r="E327" s="15"/>
      <c r="F327" s="15"/>
      <c r="G327" s="15"/>
      <c r="H327" s="15"/>
      <c r="I327" s="16"/>
      <c r="K327" s="13"/>
      <c r="L327" s="13"/>
      <c r="M327" s="13"/>
      <c r="N327" s="13"/>
      <c r="O327" s="13"/>
    </row>
    <row r="328" spans="1:15" s="77" customFormat="1" ht="11.25" x14ac:dyDescent="0.2">
      <c r="A328" s="112"/>
      <c r="B328" s="13"/>
      <c r="C328" s="5"/>
      <c r="D328" s="15"/>
      <c r="E328" s="15"/>
      <c r="F328" s="15"/>
      <c r="G328" s="15"/>
      <c r="H328" s="15"/>
      <c r="I328" s="16"/>
      <c r="K328" s="13"/>
      <c r="L328" s="13"/>
      <c r="M328" s="13"/>
      <c r="N328" s="13"/>
      <c r="O328" s="13"/>
    </row>
    <row r="329" spans="1:15" s="77" customFormat="1" ht="11.25" x14ac:dyDescent="0.2">
      <c r="A329" s="112"/>
      <c r="B329" s="13"/>
      <c r="C329" s="5"/>
      <c r="D329" s="15"/>
      <c r="E329" s="15"/>
      <c r="F329" s="15"/>
      <c r="G329" s="15"/>
      <c r="H329" s="15"/>
      <c r="I329" s="16"/>
      <c r="K329" s="13"/>
      <c r="L329" s="13"/>
      <c r="M329" s="13"/>
      <c r="N329" s="13"/>
      <c r="O329" s="13"/>
    </row>
    <row r="330" spans="1:15" s="77" customFormat="1" ht="11.25" x14ac:dyDescent="0.2">
      <c r="A330" s="112"/>
      <c r="B330" s="13"/>
      <c r="C330" s="5"/>
      <c r="D330" s="15"/>
      <c r="E330" s="15"/>
      <c r="F330" s="15"/>
      <c r="G330" s="15"/>
      <c r="H330" s="15"/>
      <c r="I330" s="16"/>
      <c r="K330" s="13"/>
      <c r="L330" s="13"/>
      <c r="M330" s="13"/>
      <c r="N330" s="13"/>
      <c r="O330" s="13"/>
    </row>
    <row r="331" spans="1:15" s="77" customFormat="1" ht="11.25" x14ac:dyDescent="0.2">
      <c r="A331" s="112"/>
      <c r="B331" s="13"/>
      <c r="C331" s="5"/>
      <c r="D331" s="15"/>
      <c r="E331" s="15"/>
      <c r="F331" s="15"/>
      <c r="G331" s="15"/>
      <c r="H331" s="15"/>
      <c r="I331" s="16"/>
      <c r="K331" s="13"/>
      <c r="L331" s="13"/>
      <c r="M331" s="13"/>
      <c r="N331" s="13"/>
      <c r="O331" s="13"/>
    </row>
    <row r="332" spans="1:15" s="77" customFormat="1" ht="11.25" x14ac:dyDescent="0.2">
      <c r="A332" s="112"/>
      <c r="B332" s="13"/>
      <c r="C332" s="5"/>
      <c r="D332" s="15"/>
      <c r="E332" s="15"/>
      <c r="F332" s="15"/>
      <c r="G332" s="15"/>
      <c r="H332" s="15"/>
      <c r="I332" s="16"/>
      <c r="K332" s="13"/>
      <c r="L332" s="13"/>
      <c r="M332" s="13"/>
      <c r="N332" s="13"/>
      <c r="O332" s="13"/>
    </row>
    <row r="333" spans="1:15" s="77" customFormat="1" ht="11.25" x14ac:dyDescent="0.2">
      <c r="A333" s="112"/>
      <c r="B333" s="13"/>
      <c r="C333" s="5"/>
      <c r="D333" s="15"/>
      <c r="E333" s="15"/>
      <c r="F333" s="15"/>
      <c r="G333" s="15"/>
      <c r="H333" s="15"/>
      <c r="I333" s="16"/>
      <c r="K333" s="13"/>
      <c r="L333" s="13"/>
      <c r="M333" s="13"/>
      <c r="N333" s="13"/>
      <c r="O333" s="13"/>
    </row>
    <row r="334" spans="1:15" s="77" customFormat="1" ht="11.25" x14ac:dyDescent="0.2">
      <c r="A334" s="112"/>
      <c r="B334" s="13"/>
      <c r="C334" s="5"/>
      <c r="D334" s="15"/>
      <c r="E334" s="15"/>
      <c r="F334" s="15"/>
      <c r="G334" s="15"/>
      <c r="H334" s="15"/>
      <c r="I334" s="16"/>
      <c r="K334" s="13"/>
      <c r="L334" s="13"/>
      <c r="M334" s="13"/>
      <c r="N334" s="13"/>
      <c r="O334" s="13"/>
    </row>
    <row r="335" spans="1:15" s="77" customFormat="1" ht="11.25" x14ac:dyDescent="0.2">
      <c r="A335" s="112"/>
      <c r="B335" s="13"/>
      <c r="C335" s="5"/>
      <c r="D335" s="15"/>
      <c r="E335" s="15"/>
      <c r="F335" s="15"/>
      <c r="G335" s="15"/>
      <c r="H335" s="15"/>
      <c r="I335" s="16"/>
      <c r="K335" s="13"/>
      <c r="L335" s="13"/>
      <c r="M335" s="13"/>
      <c r="N335" s="13"/>
      <c r="O335" s="13"/>
    </row>
    <row r="336" spans="1:15" s="77" customFormat="1" ht="11.25" x14ac:dyDescent="0.2">
      <c r="A336" s="112"/>
      <c r="B336" s="13"/>
      <c r="C336" s="5"/>
      <c r="D336" s="15"/>
      <c r="E336" s="15"/>
      <c r="F336" s="15"/>
      <c r="G336" s="15"/>
      <c r="H336" s="15"/>
      <c r="I336" s="16"/>
      <c r="K336" s="13"/>
      <c r="L336" s="13"/>
      <c r="M336" s="13"/>
      <c r="N336" s="13"/>
      <c r="O336" s="13"/>
    </row>
    <row r="337" spans="1:15" s="77" customFormat="1" ht="11.25" x14ac:dyDescent="0.2">
      <c r="A337" s="112"/>
      <c r="B337" s="13"/>
      <c r="C337" s="5"/>
      <c r="D337" s="15"/>
      <c r="E337" s="15"/>
      <c r="F337" s="15"/>
      <c r="G337" s="15"/>
      <c r="H337" s="15"/>
      <c r="I337" s="16"/>
      <c r="K337" s="13"/>
      <c r="L337" s="13"/>
      <c r="M337" s="13"/>
      <c r="N337" s="13"/>
      <c r="O337" s="13"/>
    </row>
    <row r="338" spans="1:15" s="77" customFormat="1" ht="11.25" x14ac:dyDescent="0.2">
      <c r="A338" s="112"/>
      <c r="B338" s="13"/>
      <c r="C338" s="5"/>
      <c r="D338" s="15"/>
      <c r="E338" s="15"/>
      <c r="F338" s="15"/>
      <c r="G338" s="15"/>
      <c r="H338" s="15"/>
      <c r="I338" s="16"/>
      <c r="K338" s="13"/>
      <c r="L338" s="13"/>
      <c r="M338" s="13"/>
      <c r="N338" s="13"/>
      <c r="O338" s="13"/>
    </row>
    <row r="339" spans="1:15" s="77" customFormat="1" ht="11.25" x14ac:dyDescent="0.2">
      <c r="A339" s="112"/>
      <c r="B339" s="13"/>
      <c r="C339" s="5"/>
      <c r="D339" s="15"/>
      <c r="E339" s="15"/>
      <c r="F339" s="15"/>
      <c r="G339" s="15"/>
      <c r="H339" s="15"/>
      <c r="I339" s="16"/>
      <c r="K339" s="13"/>
      <c r="L339" s="13"/>
      <c r="M339" s="13"/>
      <c r="N339" s="13"/>
      <c r="O339" s="13"/>
    </row>
    <row r="340" spans="1:15" s="77" customFormat="1" ht="11.25" x14ac:dyDescent="0.2">
      <c r="A340" s="112"/>
      <c r="B340" s="13"/>
      <c r="C340" s="5"/>
      <c r="D340" s="15"/>
      <c r="E340" s="15"/>
      <c r="F340" s="15"/>
      <c r="G340" s="15"/>
      <c r="H340" s="15"/>
      <c r="I340" s="16"/>
      <c r="K340" s="13"/>
      <c r="L340" s="13"/>
      <c r="M340" s="13"/>
      <c r="N340" s="13"/>
      <c r="O340" s="13"/>
    </row>
    <row r="341" spans="1:15" s="77" customFormat="1" ht="11.25" x14ac:dyDescent="0.2">
      <c r="A341" s="112"/>
      <c r="B341" s="13"/>
      <c r="C341" s="5"/>
      <c r="D341" s="15"/>
      <c r="E341" s="15"/>
      <c r="F341" s="15"/>
      <c r="G341" s="15"/>
      <c r="H341" s="15"/>
      <c r="I341" s="16"/>
      <c r="K341" s="13"/>
      <c r="L341" s="13"/>
      <c r="M341" s="13"/>
      <c r="N341" s="13"/>
      <c r="O341" s="13"/>
    </row>
    <row r="342" spans="1:15" s="77" customFormat="1" ht="11.25" x14ac:dyDescent="0.2">
      <c r="A342" s="112"/>
      <c r="B342" s="13"/>
      <c r="C342" s="5"/>
      <c r="D342" s="15"/>
      <c r="E342" s="15"/>
      <c r="F342" s="15"/>
      <c r="G342" s="15"/>
      <c r="H342" s="15"/>
      <c r="I342" s="16"/>
      <c r="K342" s="13"/>
      <c r="L342" s="13"/>
      <c r="M342" s="13"/>
      <c r="N342" s="13"/>
      <c r="O342" s="13"/>
    </row>
    <row r="343" spans="1:15" s="77" customFormat="1" ht="11.25" x14ac:dyDescent="0.2">
      <c r="A343" s="112"/>
      <c r="B343" s="13"/>
      <c r="C343" s="5"/>
      <c r="D343" s="15"/>
      <c r="E343" s="15"/>
      <c r="F343" s="15"/>
      <c r="G343" s="15"/>
      <c r="H343" s="15"/>
      <c r="I343" s="16"/>
      <c r="K343" s="13"/>
      <c r="L343" s="13"/>
      <c r="M343" s="13"/>
      <c r="N343" s="13"/>
      <c r="O343" s="13"/>
    </row>
    <row r="344" spans="1:15" s="77" customFormat="1" ht="11.25" x14ac:dyDescent="0.2">
      <c r="A344" s="112"/>
      <c r="B344" s="13"/>
      <c r="C344" s="5"/>
      <c r="D344" s="15"/>
      <c r="E344" s="15"/>
      <c r="F344" s="15"/>
      <c r="G344" s="15"/>
      <c r="H344" s="15"/>
      <c r="I344" s="16"/>
      <c r="K344" s="13"/>
      <c r="L344" s="13"/>
      <c r="M344" s="13"/>
      <c r="N344" s="13"/>
      <c r="O344" s="13"/>
    </row>
    <row r="345" spans="1:15" s="77" customFormat="1" ht="11.25" x14ac:dyDescent="0.2">
      <c r="A345" s="112"/>
      <c r="B345" s="13"/>
      <c r="C345" s="5"/>
      <c r="D345" s="15"/>
      <c r="E345" s="15"/>
      <c r="F345" s="15"/>
      <c r="G345" s="15"/>
      <c r="H345" s="15"/>
      <c r="I345" s="16"/>
      <c r="K345" s="13"/>
      <c r="L345" s="13"/>
      <c r="M345" s="13"/>
      <c r="N345" s="13"/>
      <c r="O345" s="13"/>
    </row>
    <row r="346" spans="1:15" s="77" customFormat="1" ht="11.25" x14ac:dyDescent="0.2">
      <c r="A346" s="112"/>
      <c r="B346" s="13"/>
      <c r="C346" s="5"/>
      <c r="D346" s="15"/>
      <c r="E346" s="15"/>
      <c r="F346" s="15"/>
      <c r="G346" s="15"/>
      <c r="H346" s="15"/>
      <c r="I346" s="16"/>
      <c r="K346" s="13"/>
      <c r="L346" s="13"/>
      <c r="M346" s="13"/>
      <c r="N346" s="13"/>
      <c r="O346" s="13"/>
    </row>
    <row r="347" spans="1:15" s="77" customFormat="1" ht="11.25" x14ac:dyDescent="0.2">
      <c r="A347" s="112"/>
      <c r="B347" s="13"/>
      <c r="C347" s="5"/>
      <c r="D347" s="15"/>
      <c r="E347" s="15"/>
      <c r="F347" s="15"/>
      <c r="G347" s="15"/>
      <c r="H347" s="15"/>
      <c r="I347" s="16"/>
      <c r="K347" s="13"/>
      <c r="L347" s="13"/>
      <c r="M347" s="13"/>
      <c r="N347" s="13"/>
      <c r="O347" s="13"/>
    </row>
    <row r="348" spans="1:15" s="77" customFormat="1" ht="11.25" x14ac:dyDescent="0.2">
      <c r="A348" s="112"/>
      <c r="B348" s="13"/>
      <c r="C348" s="5"/>
      <c r="D348" s="15"/>
      <c r="E348" s="15"/>
      <c r="F348" s="15"/>
      <c r="G348" s="15"/>
      <c r="H348" s="15"/>
      <c r="I348" s="16"/>
      <c r="K348" s="13"/>
      <c r="L348" s="13"/>
      <c r="M348" s="13"/>
      <c r="N348" s="13"/>
      <c r="O348" s="13"/>
    </row>
    <row r="349" spans="1:15" s="77" customFormat="1" ht="11.25" x14ac:dyDescent="0.2">
      <c r="A349" s="112"/>
      <c r="B349" s="13"/>
      <c r="C349" s="5"/>
      <c r="D349" s="15"/>
      <c r="E349" s="15"/>
      <c r="F349" s="15"/>
      <c r="G349" s="15"/>
      <c r="H349" s="15"/>
      <c r="I349" s="16"/>
      <c r="K349" s="13"/>
      <c r="L349" s="13"/>
      <c r="M349" s="13"/>
      <c r="N349" s="13"/>
      <c r="O349" s="13"/>
    </row>
    <row r="350" spans="1:15" s="77" customFormat="1" ht="11.25" x14ac:dyDescent="0.2">
      <c r="A350" s="112"/>
      <c r="B350" s="13"/>
      <c r="C350" s="5"/>
      <c r="D350" s="15"/>
      <c r="E350" s="15"/>
      <c r="F350" s="15"/>
      <c r="G350" s="15"/>
      <c r="H350" s="15"/>
      <c r="I350" s="16"/>
      <c r="K350" s="13"/>
      <c r="L350" s="13"/>
      <c r="M350" s="13"/>
      <c r="N350" s="13"/>
      <c r="O350" s="13"/>
    </row>
    <row r="351" spans="1:15" s="77" customFormat="1" ht="11.25" x14ac:dyDescent="0.2">
      <c r="A351" s="112"/>
      <c r="B351" s="13"/>
      <c r="C351" s="5"/>
      <c r="D351" s="15"/>
      <c r="E351" s="15"/>
      <c r="F351" s="15"/>
      <c r="G351" s="15"/>
      <c r="H351" s="15"/>
      <c r="I351" s="16"/>
      <c r="K351" s="13"/>
      <c r="L351" s="13"/>
      <c r="M351" s="13"/>
      <c r="N351" s="13"/>
      <c r="O351" s="13"/>
    </row>
    <row r="352" spans="1:15" s="77" customFormat="1" ht="11.25" x14ac:dyDescent="0.2">
      <c r="A352" s="112"/>
      <c r="B352" s="13"/>
      <c r="C352" s="5"/>
      <c r="D352" s="15"/>
      <c r="E352" s="15"/>
      <c r="F352" s="15"/>
      <c r="G352" s="15"/>
      <c r="H352" s="15"/>
      <c r="I352" s="16"/>
      <c r="K352" s="13"/>
      <c r="L352" s="13"/>
      <c r="M352" s="13"/>
      <c r="N352" s="13"/>
      <c r="O352" s="13"/>
    </row>
    <row r="353" spans="1:15" s="77" customFormat="1" ht="11.25" x14ac:dyDescent="0.2">
      <c r="A353" s="112"/>
      <c r="B353" s="13"/>
      <c r="C353" s="5"/>
      <c r="D353" s="15"/>
      <c r="E353" s="15"/>
      <c r="F353" s="15"/>
      <c r="G353" s="15"/>
      <c r="H353" s="15"/>
      <c r="I353" s="16"/>
      <c r="K353" s="13"/>
      <c r="L353" s="13"/>
      <c r="M353" s="13"/>
      <c r="N353" s="13"/>
      <c r="O353" s="13"/>
    </row>
    <row r="354" spans="1:15" s="77" customFormat="1" ht="11.25" x14ac:dyDescent="0.2">
      <c r="A354" s="112"/>
      <c r="B354" s="13"/>
      <c r="C354" s="5"/>
      <c r="D354" s="15"/>
      <c r="E354" s="15"/>
      <c r="F354" s="15"/>
      <c r="G354" s="15"/>
      <c r="H354" s="15"/>
      <c r="I354" s="16"/>
      <c r="K354" s="13"/>
      <c r="L354" s="13"/>
      <c r="M354" s="13"/>
      <c r="N354" s="13"/>
      <c r="O354" s="13"/>
    </row>
    <row r="355" spans="1:15" s="77" customFormat="1" ht="11.25" x14ac:dyDescent="0.2">
      <c r="A355" s="112"/>
      <c r="B355" s="13"/>
      <c r="C355" s="5"/>
      <c r="D355" s="15"/>
      <c r="E355" s="15"/>
      <c r="F355" s="15"/>
      <c r="G355" s="15"/>
      <c r="H355" s="15"/>
      <c r="I355" s="16"/>
      <c r="K355" s="13"/>
      <c r="L355" s="13"/>
      <c r="M355" s="13"/>
      <c r="N355" s="13"/>
      <c r="O355" s="13"/>
    </row>
    <row r="356" spans="1:15" s="77" customFormat="1" ht="11.25" x14ac:dyDescent="0.2">
      <c r="A356" s="112"/>
      <c r="B356" s="13"/>
      <c r="C356" s="5"/>
      <c r="D356" s="15"/>
      <c r="E356" s="15"/>
      <c r="F356" s="15"/>
      <c r="G356" s="15"/>
      <c r="H356" s="15"/>
      <c r="I356" s="16"/>
      <c r="K356" s="13"/>
      <c r="L356" s="13"/>
      <c r="M356" s="13"/>
      <c r="N356" s="13"/>
      <c r="O356" s="13"/>
    </row>
    <row r="357" spans="1:15" s="77" customFormat="1" ht="11.25" x14ac:dyDescent="0.2">
      <c r="A357" s="112"/>
      <c r="B357" s="13"/>
      <c r="C357" s="5"/>
      <c r="D357" s="15"/>
      <c r="E357" s="15"/>
      <c r="F357" s="15"/>
      <c r="G357" s="15"/>
      <c r="H357" s="15"/>
      <c r="I357" s="16"/>
      <c r="K357" s="13"/>
      <c r="L357" s="13"/>
      <c r="M357" s="13"/>
      <c r="N357" s="13"/>
      <c r="O357" s="13"/>
    </row>
    <row r="358" spans="1:15" s="77" customFormat="1" ht="11.25" x14ac:dyDescent="0.2">
      <c r="A358" s="112"/>
      <c r="B358" s="13"/>
      <c r="C358" s="5"/>
      <c r="D358" s="15"/>
      <c r="E358" s="15"/>
      <c r="F358" s="15"/>
      <c r="G358" s="15"/>
      <c r="H358" s="15"/>
      <c r="I358" s="16"/>
      <c r="K358" s="13"/>
      <c r="L358" s="13"/>
      <c r="M358" s="13"/>
      <c r="N358" s="13"/>
      <c r="O358" s="13"/>
    </row>
    <row r="359" spans="1:15" s="77" customFormat="1" ht="11.25" x14ac:dyDescent="0.2">
      <c r="A359" s="112"/>
      <c r="B359" s="13"/>
      <c r="C359" s="5"/>
      <c r="D359" s="15"/>
      <c r="E359" s="15"/>
      <c r="F359" s="15"/>
      <c r="G359" s="15"/>
      <c r="H359" s="15"/>
      <c r="I359" s="16"/>
      <c r="K359" s="13"/>
      <c r="L359" s="13"/>
      <c r="M359" s="13"/>
      <c r="N359" s="13"/>
      <c r="O359" s="13"/>
    </row>
    <row r="360" spans="1:15" s="77" customFormat="1" ht="11.25" x14ac:dyDescent="0.2">
      <c r="A360" s="112"/>
      <c r="B360" s="13"/>
      <c r="C360" s="5"/>
      <c r="D360" s="15"/>
      <c r="E360" s="15"/>
      <c r="F360" s="15"/>
      <c r="G360" s="15"/>
      <c r="H360" s="15"/>
      <c r="I360" s="16"/>
      <c r="K360" s="13"/>
      <c r="L360" s="13"/>
      <c r="M360" s="13"/>
      <c r="N360" s="13"/>
      <c r="O360" s="13"/>
    </row>
    <row r="361" spans="1:15" s="77" customFormat="1" ht="11.25" x14ac:dyDescent="0.2">
      <c r="A361" s="112"/>
      <c r="B361" s="13"/>
      <c r="C361" s="5"/>
      <c r="D361" s="15"/>
      <c r="E361" s="15"/>
      <c r="F361" s="15"/>
      <c r="G361" s="15"/>
      <c r="H361" s="15"/>
      <c r="I361" s="16"/>
      <c r="K361" s="13"/>
      <c r="L361" s="13"/>
      <c r="M361" s="13"/>
      <c r="N361" s="13"/>
      <c r="O361" s="13"/>
    </row>
    <row r="362" spans="1:15" s="77" customFormat="1" ht="11.25" x14ac:dyDescent="0.2">
      <c r="A362" s="112"/>
      <c r="B362" s="13"/>
      <c r="C362" s="5"/>
      <c r="D362" s="15"/>
      <c r="E362" s="15"/>
      <c r="F362" s="15"/>
      <c r="G362" s="15"/>
      <c r="H362" s="15"/>
      <c r="I362" s="16"/>
      <c r="K362" s="13"/>
      <c r="L362" s="13"/>
      <c r="M362" s="13"/>
      <c r="N362" s="13"/>
      <c r="O362" s="13"/>
    </row>
    <row r="363" spans="1:15" s="77" customFormat="1" ht="11.25" x14ac:dyDescent="0.2">
      <c r="A363" s="112"/>
      <c r="B363" s="13"/>
      <c r="C363" s="5"/>
      <c r="D363" s="15"/>
      <c r="E363" s="15"/>
      <c r="F363" s="15"/>
      <c r="G363" s="15"/>
      <c r="H363" s="15"/>
      <c r="I363" s="16"/>
      <c r="K363" s="13"/>
      <c r="L363" s="13"/>
      <c r="M363" s="13"/>
      <c r="N363" s="13"/>
      <c r="O363" s="13"/>
    </row>
    <row r="364" spans="1:15" s="77" customFormat="1" ht="11.25" x14ac:dyDescent="0.2">
      <c r="A364" s="112"/>
      <c r="B364" s="13"/>
      <c r="C364" s="5"/>
      <c r="D364" s="15"/>
      <c r="E364" s="15"/>
      <c r="F364" s="15"/>
      <c r="G364" s="15"/>
      <c r="H364" s="15"/>
      <c r="I364" s="16"/>
      <c r="K364" s="13"/>
      <c r="L364" s="13"/>
      <c r="M364" s="13"/>
      <c r="N364" s="13"/>
      <c r="O364" s="13"/>
    </row>
    <row r="365" spans="1:15" s="77" customFormat="1" ht="11.25" x14ac:dyDescent="0.2">
      <c r="A365" s="112"/>
      <c r="B365" s="13"/>
      <c r="C365" s="5"/>
      <c r="D365" s="15"/>
      <c r="E365" s="15"/>
      <c r="F365" s="15"/>
      <c r="G365" s="15"/>
      <c r="H365" s="15"/>
      <c r="I365" s="16"/>
      <c r="K365" s="13"/>
      <c r="L365" s="13"/>
      <c r="M365" s="13"/>
      <c r="N365" s="13"/>
      <c r="O365" s="13"/>
    </row>
    <row r="366" spans="1:15" s="77" customFormat="1" ht="11.25" x14ac:dyDescent="0.2">
      <c r="A366" s="112"/>
      <c r="B366" s="13"/>
      <c r="C366" s="5"/>
      <c r="D366" s="15"/>
      <c r="E366" s="15"/>
      <c r="F366" s="15"/>
      <c r="G366" s="15"/>
      <c r="H366" s="15"/>
      <c r="I366" s="16"/>
      <c r="K366" s="13"/>
      <c r="L366" s="13"/>
      <c r="M366" s="13"/>
      <c r="N366" s="13"/>
      <c r="O366" s="13"/>
    </row>
    <row r="367" spans="1:15" s="77" customFormat="1" ht="11.25" x14ac:dyDescent="0.2">
      <c r="A367" s="112"/>
      <c r="B367" s="13"/>
      <c r="C367" s="5"/>
      <c r="D367" s="15"/>
      <c r="E367" s="15"/>
      <c r="F367" s="15"/>
      <c r="G367" s="15"/>
      <c r="H367" s="15"/>
      <c r="I367" s="16"/>
      <c r="K367" s="13"/>
      <c r="L367" s="13"/>
      <c r="M367" s="13"/>
      <c r="N367" s="13"/>
      <c r="O367" s="13"/>
    </row>
    <row r="368" spans="1:15" s="77" customFormat="1" ht="11.25" x14ac:dyDescent="0.2">
      <c r="A368" s="112"/>
      <c r="B368" s="13"/>
      <c r="C368" s="5"/>
      <c r="D368" s="15"/>
      <c r="E368" s="15"/>
      <c r="F368" s="15"/>
      <c r="G368" s="15"/>
      <c r="H368" s="15"/>
      <c r="I368" s="16"/>
      <c r="K368" s="13"/>
      <c r="L368" s="13"/>
      <c r="M368" s="13"/>
      <c r="N368" s="13"/>
      <c r="O368" s="13"/>
    </row>
    <row r="369" spans="1:15" s="77" customFormat="1" ht="11.25" x14ac:dyDescent="0.2">
      <c r="A369" s="112"/>
      <c r="B369" s="13"/>
      <c r="C369" s="5"/>
      <c r="D369" s="15"/>
      <c r="E369" s="15"/>
      <c r="F369" s="15"/>
      <c r="G369" s="15"/>
      <c r="H369" s="15"/>
      <c r="I369" s="16"/>
      <c r="K369" s="13"/>
      <c r="L369" s="13"/>
      <c r="M369" s="13"/>
      <c r="N369" s="13"/>
      <c r="O369" s="13"/>
    </row>
    <row r="370" spans="1:15" s="77" customFormat="1" ht="11.25" x14ac:dyDescent="0.2">
      <c r="A370" s="112"/>
      <c r="B370" s="13"/>
      <c r="C370" s="5"/>
      <c r="D370" s="15"/>
      <c r="E370" s="15"/>
      <c r="F370" s="15"/>
      <c r="G370" s="15"/>
      <c r="H370" s="15"/>
      <c r="I370" s="16"/>
      <c r="K370" s="13"/>
      <c r="L370" s="13"/>
      <c r="M370" s="13"/>
      <c r="N370" s="13"/>
      <c r="O370" s="13"/>
    </row>
    <row r="371" spans="1:15" s="77" customFormat="1" ht="11.25" x14ac:dyDescent="0.2">
      <c r="A371" s="112"/>
      <c r="B371" s="13"/>
      <c r="C371" s="5"/>
      <c r="D371" s="15"/>
      <c r="E371" s="15"/>
      <c r="F371" s="15"/>
      <c r="G371" s="15"/>
      <c r="H371" s="15"/>
      <c r="I371" s="16"/>
      <c r="K371" s="13"/>
      <c r="L371" s="13"/>
      <c r="M371" s="13"/>
      <c r="N371" s="13"/>
      <c r="O371" s="13"/>
    </row>
    <row r="372" spans="1:15" s="77" customFormat="1" ht="11.25" x14ac:dyDescent="0.2">
      <c r="A372" s="112"/>
      <c r="B372" s="13"/>
      <c r="C372" s="5"/>
      <c r="D372" s="15"/>
      <c r="E372" s="15"/>
      <c r="F372" s="15"/>
      <c r="G372" s="15"/>
      <c r="H372" s="15"/>
      <c r="I372" s="16"/>
      <c r="K372" s="13"/>
      <c r="L372" s="13"/>
      <c r="M372" s="13"/>
      <c r="N372" s="13"/>
      <c r="O372" s="13"/>
    </row>
    <row r="373" spans="1:15" s="77" customFormat="1" ht="11.25" x14ac:dyDescent="0.2">
      <c r="A373" s="112"/>
      <c r="B373" s="13"/>
      <c r="C373" s="5"/>
      <c r="D373" s="15"/>
      <c r="E373" s="15"/>
      <c r="F373" s="15"/>
      <c r="G373" s="15"/>
      <c r="H373" s="15"/>
      <c r="I373" s="16"/>
      <c r="K373" s="13"/>
      <c r="L373" s="13"/>
      <c r="M373" s="13"/>
      <c r="N373" s="13"/>
      <c r="O373" s="13"/>
    </row>
    <row r="374" spans="1:15" s="77" customFormat="1" ht="11.25" x14ac:dyDescent="0.2">
      <c r="A374" s="112"/>
      <c r="B374" s="13"/>
      <c r="C374" s="5"/>
      <c r="D374" s="15"/>
      <c r="E374" s="15"/>
      <c r="F374" s="15"/>
      <c r="G374" s="15"/>
      <c r="H374" s="15"/>
      <c r="I374" s="16"/>
      <c r="K374" s="13"/>
      <c r="L374" s="13"/>
      <c r="M374" s="13"/>
      <c r="N374" s="13"/>
      <c r="O374" s="13"/>
    </row>
    <row r="375" spans="1:15" s="77" customFormat="1" ht="11.25" x14ac:dyDescent="0.2">
      <c r="A375" s="112"/>
      <c r="B375" s="13"/>
      <c r="C375" s="5"/>
      <c r="D375" s="15"/>
      <c r="E375" s="15"/>
      <c r="F375" s="15"/>
      <c r="G375" s="15"/>
      <c r="H375" s="15"/>
      <c r="I375" s="16"/>
      <c r="K375" s="13"/>
      <c r="L375" s="13"/>
      <c r="M375" s="13"/>
      <c r="N375" s="13"/>
      <c r="O375" s="13"/>
    </row>
    <row r="376" spans="1:15" s="77" customFormat="1" ht="11.25" x14ac:dyDescent="0.2">
      <c r="A376" s="112"/>
      <c r="B376" s="13"/>
      <c r="C376" s="5"/>
      <c r="D376" s="15"/>
      <c r="E376" s="15"/>
      <c r="F376" s="15"/>
      <c r="G376" s="15"/>
      <c r="H376" s="15"/>
      <c r="I376" s="16"/>
      <c r="K376" s="13"/>
      <c r="L376" s="13"/>
      <c r="M376" s="13"/>
      <c r="N376" s="13"/>
      <c r="O376" s="13"/>
    </row>
    <row r="377" spans="1:15" s="77" customFormat="1" ht="11.25" x14ac:dyDescent="0.2">
      <c r="A377" s="112"/>
      <c r="B377" s="13"/>
      <c r="C377" s="5"/>
      <c r="D377" s="15"/>
      <c r="E377" s="15"/>
      <c r="F377" s="15"/>
      <c r="G377" s="15"/>
      <c r="H377" s="15"/>
      <c r="I377" s="16"/>
      <c r="K377" s="13"/>
      <c r="L377" s="13"/>
      <c r="M377" s="13"/>
      <c r="N377" s="13"/>
      <c r="O377" s="13"/>
    </row>
    <row r="378" spans="1:15" s="77" customFormat="1" ht="11.25" x14ac:dyDescent="0.2">
      <c r="A378" s="112"/>
      <c r="B378" s="13"/>
      <c r="C378" s="5"/>
      <c r="D378" s="15"/>
      <c r="E378" s="15"/>
      <c r="F378" s="15"/>
      <c r="G378" s="15"/>
      <c r="H378" s="15"/>
      <c r="I378" s="16"/>
      <c r="K378" s="13"/>
      <c r="L378" s="13"/>
      <c r="M378" s="13"/>
      <c r="N378" s="13"/>
      <c r="O378" s="13"/>
    </row>
    <row r="379" spans="1:15" s="77" customFormat="1" ht="11.25" x14ac:dyDescent="0.2">
      <c r="A379" s="112"/>
      <c r="B379" s="13"/>
      <c r="C379" s="5"/>
      <c r="D379" s="15"/>
      <c r="E379" s="15"/>
      <c r="F379" s="15"/>
      <c r="G379" s="15"/>
      <c r="H379" s="15"/>
      <c r="I379" s="16"/>
      <c r="K379" s="13"/>
      <c r="L379" s="13"/>
      <c r="M379" s="13"/>
      <c r="N379" s="13"/>
      <c r="O379" s="13"/>
    </row>
    <row r="380" spans="1:15" s="77" customFormat="1" ht="11.25" x14ac:dyDescent="0.2">
      <c r="A380" s="112"/>
      <c r="B380" s="13"/>
      <c r="C380" s="5"/>
      <c r="D380" s="15"/>
      <c r="E380" s="15"/>
      <c r="F380" s="15"/>
      <c r="G380" s="15"/>
      <c r="H380" s="15"/>
      <c r="I380" s="16"/>
      <c r="K380" s="13"/>
      <c r="L380" s="13"/>
      <c r="M380" s="13"/>
      <c r="N380" s="13"/>
      <c r="O380" s="13"/>
    </row>
    <row r="381" spans="1:15" s="77" customFormat="1" ht="11.25" x14ac:dyDescent="0.2">
      <c r="A381" s="112"/>
      <c r="B381" s="13"/>
      <c r="C381" s="5"/>
      <c r="D381" s="15"/>
      <c r="E381" s="15"/>
      <c r="F381" s="15"/>
      <c r="G381" s="15"/>
      <c r="H381" s="15"/>
      <c r="I381" s="16"/>
      <c r="K381" s="13"/>
      <c r="L381" s="13"/>
      <c r="M381" s="13"/>
      <c r="N381" s="13"/>
      <c r="O381" s="13"/>
    </row>
    <row r="382" spans="1:15" s="77" customFormat="1" ht="11.25" x14ac:dyDescent="0.2">
      <c r="A382" s="112"/>
      <c r="B382" s="13"/>
      <c r="C382" s="5"/>
      <c r="D382" s="15"/>
      <c r="E382" s="15"/>
      <c r="F382" s="15"/>
      <c r="G382" s="15"/>
      <c r="H382" s="15"/>
      <c r="I382" s="16"/>
      <c r="K382" s="13"/>
      <c r="L382" s="13"/>
      <c r="M382" s="13"/>
      <c r="N382" s="13"/>
      <c r="O382" s="13"/>
    </row>
    <row r="383" spans="1:15" s="77" customFormat="1" ht="11.25" x14ac:dyDescent="0.2">
      <c r="A383" s="112"/>
      <c r="B383" s="13"/>
      <c r="C383" s="5"/>
      <c r="D383" s="15"/>
      <c r="E383" s="15"/>
      <c r="F383" s="15"/>
      <c r="G383" s="15"/>
      <c r="H383" s="15"/>
      <c r="I383" s="16"/>
      <c r="K383" s="13"/>
      <c r="L383" s="13"/>
      <c r="M383" s="13"/>
      <c r="N383" s="13"/>
      <c r="O383" s="13"/>
    </row>
    <row r="384" spans="1:15" s="77" customFormat="1" ht="11.25" x14ac:dyDescent="0.2">
      <c r="A384" s="112"/>
      <c r="B384" s="13"/>
      <c r="C384" s="5"/>
      <c r="D384" s="15"/>
      <c r="E384" s="15"/>
      <c r="F384" s="15"/>
      <c r="G384" s="15"/>
      <c r="H384" s="15"/>
      <c r="I384" s="16"/>
      <c r="K384" s="13"/>
      <c r="L384" s="13"/>
      <c r="M384" s="13"/>
      <c r="N384" s="13"/>
      <c r="O384" s="13"/>
    </row>
    <row r="385" spans="1:15" s="77" customFormat="1" ht="11.25" x14ac:dyDescent="0.2">
      <c r="A385" s="112"/>
      <c r="B385" s="13"/>
      <c r="C385" s="5"/>
      <c r="D385" s="15"/>
      <c r="E385" s="15"/>
      <c r="F385" s="15"/>
      <c r="G385" s="15"/>
      <c r="H385" s="15"/>
      <c r="I385" s="16"/>
      <c r="K385" s="13"/>
      <c r="L385" s="13"/>
      <c r="M385" s="13"/>
      <c r="N385" s="13"/>
      <c r="O385" s="13"/>
    </row>
    <row r="386" spans="1:15" s="77" customFormat="1" ht="11.25" x14ac:dyDescent="0.2">
      <c r="A386" s="112"/>
      <c r="B386" s="13"/>
      <c r="C386" s="5"/>
      <c r="D386" s="15"/>
      <c r="E386" s="15"/>
      <c r="F386" s="15"/>
      <c r="G386" s="15"/>
      <c r="H386" s="15"/>
      <c r="I386" s="16"/>
      <c r="K386" s="13"/>
      <c r="L386" s="13"/>
      <c r="M386" s="13"/>
      <c r="N386" s="13"/>
      <c r="O386" s="13"/>
    </row>
    <row r="387" spans="1:15" s="77" customFormat="1" ht="11.25" x14ac:dyDescent="0.2">
      <c r="A387" s="112"/>
      <c r="B387" s="13"/>
      <c r="C387" s="5"/>
      <c r="D387" s="15"/>
      <c r="E387" s="15"/>
      <c r="F387" s="15"/>
      <c r="G387" s="15"/>
      <c r="H387" s="15"/>
      <c r="I387" s="16"/>
      <c r="K387" s="13"/>
      <c r="L387" s="13"/>
      <c r="M387" s="13"/>
      <c r="N387" s="13"/>
      <c r="O387" s="13"/>
    </row>
    <row r="388" spans="1:15" s="77" customFormat="1" ht="11.25" x14ac:dyDescent="0.2">
      <c r="A388" s="112"/>
      <c r="B388" s="13"/>
      <c r="C388" s="5"/>
      <c r="D388" s="15"/>
      <c r="E388" s="15"/>
      <c r="F388" s="15"/>
      <c r="G388" s="15"/>
      <c r="H388" s="15"/>
      <c r="I388" s="16"/>
      <c r="K388" s="13"/>
      <c r="L388" s="13"/>
      <c r="M388" s="13"/>
      <c r="N388" s="13"/>
      <c r="O388" s="13"/>
    </row>
    <row r="389" spans="1:15" s="77" customFormat="1" ht="11.25" x14ac:dyDescent="0.2">
      <c r="A389" s="112"/>
      <c r="B389" s="13"/>
      <c r="C389" s="5"/>
      <c r="D389" s="15"/>
      <c r="E389" s="15"/>
      <c r="F389" s="15"/>
      <c r="G389" s="15"/>
      <c r="H389" s="15"/>
      <c r="I389" s="16"/>
      <c r="K389" s="13"/>
      <c r="L389" s="13"/>
      <c r="M389" s="13"/>
      <c r="N389" s="13"/>
      <c r="O389" s="13"/>
    </row>
    <row r="390" spans="1:15" s="77" customFormat="1" ht="11.25" x14ac:dyDescent="0.2">
      <c r="A390" s="112"/>
      <c r="B390" s="13"/>
      <c r="C390" s="5"/>
      <c r="D390" s="15"/>
      <c r="E390" s="15"/>
      <c r="F390" s="15"/>
      <c r="G390" s="15"/>
      <c r="H390" s="15"/>
      <c r="I390" s="16"/>
      <c r="K390" s="13"/>
      <c r="L390" s="13"/>
      <c r="M390" s="13"/>
      <c r="N390" s="13"/>
      <c r="O390" s="13"/>
    </row>
    <row r="391" spans="1:15" s="77" customFormat="1" ht="11.25" x14ac:dyDescent="0.2">
      <c r="A391" s="112"/>
      <c r="B391" s="13"/>
      <c r="C391" s="5"/>
      <c r="D391" s="15"/>
      <c r="E391" s="15"/>
      <c r="F391" s="15"/>
      <c r="G391" s="15"/>
      <c r="H391" s="15"/>
      <c r="I391" s="16"/>
      <c r="K391" s="13"/>
      <c r="L391" s="13"/>
      <c r="M391" s="13"/>
      <c r="N391" s="13"/>
      <c r="O391" s="13"/>
    </row>
    <row r="392" spans="1:15" s="77" customFormat="1" ht="11.25" x14ac:dyDescent="0.2">
      <c r="A392" s="112"/>
      <c r="B392" s="13"/>
      <c r="C392" s="5"/>
      <c r="D392" s="15"/>
      <c r="E392" s="15"/>
      <c r="F392" s="15"/>
      <c r="G392" s="15"/>
      <c r="H392" s="15"/>
      <c r="I392" s="16"/>
      <c r="K392" s="13"/>
      <c r="L392" s="13"/>
      <c r="M392" s="13"/>
      <c r="N392" s="13"/>
      <c r="O392" s="13"/>
    </row>
    <row r="393" spans="1:15" s="77" customFormat="1" ht="11.25" x14ac:dyDescent="0.2">
      <c r="A393" s="112"/>
      <c r="B393" s="13"/>
      <c r="C393" s="5"/>
      <c r="D393" s="15"/>
      <c r="E393" s="15"/>
      <c r="F393" s="15"/>
      <c r="G393" s="15"/>
      <c r="H393" s="15"/>
      <c r="I393" s="16"/>
      <c r="K393" s="13"/>
      <c r="L393" s="13"/>
      <c r="M393" s="13"/>
      <c r="N393" s="13"/>
      <c r="O393" s="13"/>
    </row>
    <row r="394" spans="1:15" s="77" customFormat="1" ht="11.25" x14ac:dyDescent="0.2">
      <c r="A394" s="112"/>
      <c r="B394" s="13"/>
      <c r="C394" s="5"/>
      <c r="D394" s="15"/>
      <c r="E394" s="15"/>
      <c r="F394" s="15"/>
      <c r="G394" s="15"/>
      <c r="H394" s="15"/>
      <c r="I394" s="16"/>
      <c r="K394" s="13"/>
      <c r="L394" s="13"/>
      <c r="M394" s="13"/>
      <c r="N394" s="13"/>
      <c r="O394" s="13"/>
    </row>
    <row r="395" spans="1:15" s="77" customFormat="1" ht="11.25" x14ac:dyDescent="0.2">
      <c r="A395" s="112"/>
      <c r="B395" s="13"/>
      <c r="C395" s="5"/>
      <c r="D395" s="15"/>
      <c r="E395" s="15"/>
      <c r="F395" s="15"/>
      <c r="G395" s="15"/>
      <c r="H395" s="15"/>
      <c r="I395" s="16"/>
      <c r="K395" s="13"/>
      <c r="L395" s="13"/>
      <c r="M395" s="13"/>
      <c r="N395" s="13"/>
      <c r="O395" s="13"/>
    </row>
    <row r="396" spans="1:15" s="77" customFormat="1" ht="11.25" x14ac:dyDescent="0.2">
      <c r="A396" s="112"/>
      <c r="B396" s="13"/>
      <c r="C396" s="5"/>
      <c r="D396" s="15"/>
      <c r="E396" s="15"/>
      <c r="F396" s="15"/>
      <c r="G396" s="15"/>
      <c r="H396" s="15"/>
      <c r="I396" s="16"/>
      <c r="K396" s="13"/>
      <c r="L396" s="13"/>
      <c r="M396" s="13"/>
      <c r="N396" s="13"/>
      <c r="O396" s="13"/>
    </row>
    <row r="397" spans="1:15" s="77" customFormat="1" ht="11.25" x14ac:dyDescent="0.2">
      <c r="A397" s="112"/>
      <c r="B397" s="13"/>
      <c r="C397" s="5"/>
      <c r="D397" s="15"/>
      <c r="E397" s="15"/>
      <c r="F397" s="15"/>
      <c r="G397" s="15"/>
      <c r="H397" s="15"/>
      <c r="I397" s="16"/>
      <c r="K397" s="13"/>
      <c r="L397" s="13"/>
      <c r="M397" s="13"/>
      <c r="N397" s="13"/>
      <c r="O397" s="13"/>
    </row>
    <row r="398" spans="1:15" s="77" customFormat="1" ht="11.25" x14ac:dyDescent="0.2">
      <c r="A398" s="112"/>
      <c r="B398" s="13"/>
      <c r="C398" s="5"/>
      <c r="D398" s="15"/>
      <c r="E398" s="15"/>
      <c r="F398" s="15"/>
      <c r="G398" s="15"/>
      <c r="H398" s="15"/>
      <c r="I398" s="16"/>
      <c r="K398" s="13"/>
      <c r="L398" s="13"/>
      <c r="M398" s="13"/>
      <c r="N398" s="13"/>
      <c r="O398" s="13"/>
    </row>
    <row r="399" spans="1:15" s="77" customFormat="1" ht="11.25" x14ac:dyDescent="0.2">
      <c r="A399" s="112"/>
      <c r="B399" s="13"/>
      <c r="C399" s="5"/>
      <c r="D399" s="15"/>
      <c r="E399" s="15"/>
      <c r="F399" s="15"/>
      <c r="G399" s="15"/>
      <c r="H399" s="15"/>
      <c r="I399" s="16"/>
      <c r="K399" s="13"/>
      <c r="L399" s="13"/>
      <c r="M399" s="13"/>
      <c r="N399" s="13"/>
      <c r="O399" s="13"/>
    </row>
    <row r="400" spans="1:15" s="77" customFormat="1" ht="11.25" x14ac:dyDescent="0.2">
      <c r="A400" s="112"/>
      <c r="B400" s="13"/>
      <c r="C400" s="5"/>
      <c r="D400" s="15"/>
      <c r="E400" s="15"/>
      <c r="F400" s="15"/>
      <c r="G400" s="15"/>
      <c r="H400" s="15"/>
      <c r="I400" s="16"/>
      <c r="K400" s="13"/>
      <c r="L400" s="13"/>
      <c r="M400" s="13"/>
      <c r="N400" s="13"/>
      <c r="O400" s="13"/>
    </row>
    <row r="401" spans="1:15" s="77" customFormat="1" ht="11.25" x14ac:dyDescent="0.2">
      <c r="A401" s="112"/>
      <c r="B401" s="13"/>
      <c r="C401" s="5"/>
      <c r="D401" s="15"/>
      <c r="E401" s="15"/>
      <c r="F401" s="15"/>
      <c r="G401" s="15"/>
      <c r="H401" s="15"/>
      <c r="I401" s="16"/>
      <c r="K401" s="13"/>
      <c r="L401" s="13"/>
      <c r="M401" s="13"/>
      <c r="N401" s="13"/>
      <c r="O401" s="13"/>
    </row>
    <row r="402" spans="1:15" s="77" customFormat="1" ht="11.25" x14ac:dyDescent="0.2">
      <c r="A402" s="112"/>
      <c r="B402" s="13"/>
      <c r="C402" s="5"/>
      <c r="D402" s="15"/>
      <c r="E402" s="15"/>
      <c r="F402" s="15"/>
      <c r="G402" s="15"/>
      <c r="H402" s="15"/>
      <c r="I402" s="16"/>
      <c r="K402" s="13"/>
      <c r="L402" s="13"/>
      <c r="M402" s="13"/>
      <c r="N402" s="13"/>
      <c r="O402" s="13"/>
    </row>
    <row r="403" spans="1:15" s="77" customFormat="1" ht="11.25" x14ac:dyDescent="0.2">
      <c r="A403" s="112"/>
      <c r="B403" s="13"/>
      <c r="C403" s="5"/>
      <c r="D403" s="15"/>
      <c r="E403" s="15"/>
      <c r="F403" s="15"/>
      <c r="G403" s="15"/>
      <c r="H403" s="15"/>
      <c r="I403" s="16"/>
      <c r="K403" s="13"/>
      <c r="L403" s="13"/>
      <c r="M403" s="13"/>
      <c r="N403" s="13"/>
      <c r="O403" s="13"/>
    </row>
    <row r="404" spans="1:15" s="77" customFormat="1" ht="11.25" x14ac:dyDescent="0.2">
      <c r="A404" s="112"/>
      <c r="B404" s="13"/>
      <c r="C404" s="5"/>
      <c r="D404" s="15"/>
      <c r="E404" s="15"/>
      <c r="F404" s="15"/>
      <c r="G404" s="15"/>
      <c r="H404" s="15"/>
      <c r="I404" s="16"/>
      <c r="K404" s="13"/>
      <c r="L404" s="13"/>
      <c r="M404" s="13"/>
      <c r="N404" s="13"/>
      <c r="O404" s="13"/>
    </row>
    <row r="405" spans="1:15" s="77" customFormat="1" ht="11.25" x14ac:dyDescent="0.2">
      <c r="A405" s="112"/>
      <c r="B405" s="13"/>
      <c r="C405" s="5"/>
      <c r="D405" s="15"/>
      <c r="E405" s="15"/>
      <c r="F405" s="15"/>
      <c r="G405" s="15"/>
      <c r="H405" s="15"/>
      <c r="I405" s="16"/>
      <c r="K405" s="13"/>
      <c r="L405" s="13"/>
      <c r="M405" s="13"/>
      <c r="N405" s="13"/>
      <c r="O405" s="13"/>
    </row>
    <row r="406" spans="1:15" s="77" customFormat="1" ht="11.25" x14ac:dyDescent="0.2">
      <c r="A406" s="112"/>
      <c r="B406" s="13"/>
      <c r="C406" s="5"/>
      <c r="D406" s="15"/>
      <c r="E406" s="15"/>
      <c r="F406" s="15"/>
      <c r="G406" s="15"/>
      <c r="H406" s="15"/>
      <c r="I406" s="16"/>
      <c r="K406" s="13"/>
      <c r="L406" s="13"/>
      <c r="M406" s="13"/>
      <c r="N406" s="13"/>
      <c r="O406" s="13"/>
    </row>
    <row r="407" spans="1:15" s="77" customFormat="1" ht="11.25" x14ac:dyDescent="0.2">
      <c r="A407" s="112"/>
      <c r="B407" s="13"/>
      <c r="C407" s="5"/>
      <c r="D407" s="15"/>
      <c r="E407" s="15"/>
      <c r="F407" s="15"/>
      <c r="G407" s="15"/>
      <c r="H407" s="15"/>
      <c r="I407" s="16"/>
      <c r="K407" s="13"/>
      <c r="L407" s="13"/>
      <c r="M407" s="13"/>
      <c r="N407" s="13"/>
      <c r="O407" s="13"/>
    </row>
    <row r="408" spans="1:15" s="77" customFormat="1" ht="11.25" x14ac:dyDescent="0.2">
      <c r="A408" s="112"/>
      <c r="B408" s="13"/>
      <c r="C408" s="5"/>
      <c r="D408" s="15"/>
      <c r="E408" s="15"/>
      <c r="F408" s="15"/>
      <c r="G408" s="15"/>
      <c r="H408" s="15"/>
      <c r="I408" s="16"/>
      <c r="K408" s="13"/>
      <c r="L408" s="13"/>
      <c r="M408" s="13"/>
      <c r="N408" s="13"/>
      <c r="O408" s="13"/>
    </row>
    <row r="409" spans="1:15" s="77" customFormat="1" ht="11.25" x14ac:dyDescent="0.2">
      <c r="A409" s="112"/>
      <c r="B409" s="13"/>
      <c r="C409" s="5"/>
      <c r="D409" s="15"/>
      <c r="E409" s="15"/>
      <c r="F409" s="15"/>
      <c r="G409" s="15"/>
      <c r="H409" s="15"/>
      <c r="I409" s="16"/>
      <c r="K409" s="13"/>
      <c r="L409" s="13"/>
      <c r="M409" s="13"/>
      <c r="N409" s="13"/>
      <c r="O409" s="13"/>
    </row>
    <row r="410" spans="1:15" s="77" customFormat="1" ht="11.25" x14ac:dyDescent="0.2">
      <c r="A410" s="112"/>
      <c r="B410" s="13"/>
      <c r="C410" s="5"/>
      <c r="D410" s="15"/>
      <c r="E410" s="15"/>
      <c r="F410" s="15"/>
      <c r="G410" s="15"/>
      <c r="H410" s="15"/>
      <c r="I410" s="16"/>
      <c r="K410" s="13"/>
      <c r="L410" s="13"/>
      <c r="M410" s="13"/>
      <c r="N410" s="13"/>
      <c r="O410" s="13"/>
    </row>
    <row r="411" spans="1:15" s="77" customFormat="1" ht="11.25" x14ac:dyDescent="0.2">
      <c r="A411" s="112"/>
      <c r="B411" s="13"/>
      <c r="C411" s="5"/>
      <c r="D411" s="15"/>
      <c r="E411" s="15"/>
      <c r="F411" s="15"/>
      <c r="G411" s="15"/>
      <c r="H411" s="15"/>
      <c r="I411" s="16"/>
      <c r="K411" s="13"/>
      <c r="L411" s="13"/>
      <c r="M411" s="13"/>
      <c r="N411" s="13"/>
      <c r="O411" s="13"/>
    </row>
    <row r="412" spans="1:15" s="77" customFormat="1" ht="11.25" x14ac:dyDescent="0.2">
      <c r="A412" s="112"/>
      <c r="B412" s="13"/>
      <c r="C412" s="5"/>
      <c r="D412" s="15"/>
      <c r="E412" s="15"/>
      <c r="F412" s="15"/>
      <c r="G412" s="15"/>
      <c r="H412" s="15"/>
      <c r="I412" s="16"/>
      <c r="K412" s="13"/>
      <c r="L412" s="13"/>
      <c r="M412" s="13"/>
      <c r="N412" s="13"/>
      <c r="O412" s="13"/>
    </row>
    <row r="413" spans="1:15" s="77" customFormat="1" ht="11.25" x14ac:dyDescent="0.2">
      <c r="A413" s="112"/>
      <c r="B413" s="13"/>
      <c r="C413" s="5"/>
      <c r="D413" s="15"/>
      <c r="E413" s="15"/>
      <c r="F413" s="15"/>
      <c r="G413" s="15"/>
      <c r="H413" s="15"/>
      <c r="I413" s="16"/>
      <c r="K413" s="13"/>
      <c r="L413" s="13"/>
      <c r="M413" s="13"/>
      <c r="N413" s="13"/>
      <c r="O413" s="13"/>
    </row>
    <row r="414" spans="1:15" s="77" customFormat="1" ht="11.25" x14ac:dyDescent="0.2">
      <c r="A414" s="112"/>
      <c r="B414" s="13"/>
      <c r="C414" s="5"/>
      <c r="D414" s="15"/>
      <c r="E414" s="15"/>
      <c r="F414" s="15"/>
      <c r="G414" s="15"/>
      <c r="H414" s="15"/>
      <c r="I414" s="16"/>
      <c r="K414" s="13"/>
      <c r="L414" s="13"/>
      <c r="M414" s="13"/>
      <c r="N414" s="13"/>
      <c r="O414" s="13"/>
    </row>
    <row r="415" spans="1:15" s="77" customFormat="1" ht="11.25" x14ac:dyDescent="0.2">
      <c r="A415" s="112"/>
      <c r="B415" s="13"/>
      <c r="C415" s="5"/>
      <c r="D415" s="15"/>
      <c r="E415" s="15"/>
      <c r="F415" s="15"/>
      <c r="G415" s="15"/>
      <c r="H415" s="15"/>
      <c r="I415" s="16"/>
      <c r="K415" s="13"/>
      <c r="L415" s="13"/>
      <c r="M415" s="13"/>
      <c r="N415" s="13"/>
      <c r="O415" s="13"/>
    </row>
    <row r="416" spans="1:15" x14ac:dyDescent="0.2">
      <c r="A416" s="112"/>
      <c r="B416" s="18"/>
      <c r="C416" s="76"/>
      <c r="D416" s="19"/>
      <c r="E416" s="19"/>
      <c r="F416" s="19"/>
      <c r="G416" s="19"/>
      <c r="H416" s="19"/>
      <c r="I416" s="20"/>
    </row>
    <row r="417" spans="1:9" x14ac:dyDescent="0.2">
      <c r="A417" s="112"/>
      <c r="B417" s="18"/>
      <c r="C417" s="76"/>
      <c r="D417" s="19"/>
      <c r="E417" s="19"/>
      <c r="F417" s="19"/>
      <c r="G417" s="19"/>
      <c r="H417" s="19"/>
      <c r="I417" s="20"/>
    </row>
    <row r="418" spans="1:9" x14ac:dyDescent="0.2">
      <c r="A418" s="112"/>
      <c r="B418" s="18"/>
      <c r="C418" s="76"/>
      <c r="D418" s="19"/>
      <c r="E418" s="19"/>
      <c r="F418" s="19"/>
      <c r="G418" s="19"/>
      <c r="H418" s="19"/>
      <c r="I418" s="20"/>
    </row>
    <row r="419" spans="1:9" x14ac:dyDescent="0.2">
      <c r="A419" s="112"/>
      <c r="B419" s="18"/>
      <c r="C419" s="76"/>
      <c r="D419" s="19"/>
      <c r="E419" s="19"/>
      <c r="F419" s="19"/>
      <c r="G419" s="19"/>
      <c r="H419" s="19"/>
      <c r="I419" s="20"/>
    </row>
    <row r="420" spans="1:9" x14ac:dyDescent="0.2">
      <c r="A420" s="112"/>
      <c r="B420" s="18"/>
      <c r="C420" s="76"/>
      <c r="D420" s="19"/>
      <c r="E420" s="19"/>
      <c r="F420" s="19"/>
      <c r="G420" s="19"/>
      <c r="H420" s="19"/>
      <c r="I420" s="20"/>
    </row>
    <row r="421" spans="1:9" x14ac:dyDescent="0.2">
      <c r="A421" s="112"/>
      <c r="B421" s="18"/>
      <c r="C421" s="76"/>
      <c r="D421" s="19"/>
      <c r="E421" s="19"/>
      <c r="F421" s="19"/>
      <c r="G421" s="19"/>
      <c r="H421" s="19"/>
      <c r="I421" s="20"/>
    </row>
    <row r="422" spans="1:9" x14ac:dyDescent="0.2">
      <c r="A422" s="112"/>
      <c r="B422" s="18"/>
      <c r="C422" s="76"/>
      <c r="D422" s="19"/>
      <c r="E422" s="19"/>
      <c r="F422" s="19"/>
      <c r="G422" s="19"/>
      <c r="H422" s="19"/>
      <c r="I422" s="20"/>
    </row>
    <row r="423" spans="1:9" x14ac:dyDescent="0.2">
      <c r="A423" s="112"/>
      <c r="B423" s="18"/>
      <c r="C423" s="76"/>
      <c r="D423" s="19"/>
      <c r="E423" s="19"/>
      <c r="F423" s="19"/>
      <c r="G423" s="19"/>
      <c r="H423" s="19"/>
      <c r="I423" s="20"/>
    </row>
    <row r="424" spans="1:9" x14ac:dyDescent="0.2">
      <c r="A424" s="112"/>
      <c r="B424" s="18"/>
      <c r="C424" s="76"/>
      <c r="D424" s="19"/>
      <c r="E424" s="19"/>
      <c r="F424" s="19"/>
      <c r="G424" s="19"/>
      <c r="H424" s="19"/>
      <c r="I424" s="20"/>
    </row>
    <row r="425" spans="1:9" x14ac:dyDescent="0.2">
      <c r="A425" s="112"/>
      <c r="B425" s="18"/>
      <c r="C425" s="76"/>
      <c r="D425" s="19"/>
      <c r="E425" s="19"/>
      <c r="F425" s="19"/>
      <c r="G425" s="19"/>
      <c r="H425" s="19"/>
      <c r="I425" s="20"/>
    </row>
    <row r="426" spans="1:9" x14ac:dyDescent="0.2">
      <c r="A426" s="112"/>
      <c r="B426" s="18"/>
      <c r="C426" s="76"/>
      <c r="D426" s="19"/>
      <c r="E426" s="19"/>
      <c r="F426" s="19"/>
      <c r="G426" s="19"/>
      <c r="H426" s="19"/>
      <c r="I426" s="20"/>
    </row>
    <row r="427" spans="1:9" x14ac:dyDescent="0.2">
      <c r="A427" s="112"/>
      <c r="B427" s="18"/>
      <c r="C427" s="76"/>
      <c r="D427" s="19"/>
      <c r="E427" s="19"/>
      <c r="F427" s="19"/>
      <c r="G427" s="19"/>
      <c r="H427" s="19"/>
      <c r="I427" s="20"/>
    </row>
    <row r="428" spans="1:9" x14ac:dyDescent="0.2">
      <c r="A428" s="112"/>
      <c r="B428" s="18"/>
      <c r="C428" s="76"/>
      <c r="D428" s="19"/>
      <c r="E428" s="19"/>
      <c r="F428" s="19"/>
      <c r="G428" s="19"/>
      <c r="H428" s="19"/>
      <c r="I428" s="20"/>
    </row>
    <row r="429" spans="1:9" x14ac:dyDescent="0.2">
      <c r="A429" s="112"/>
      <c r="B429" s="18"/>
      <c r="C429" s="76"/>
      <c r="D429" s="19"/>
      <c r="E429" s="19"/>
      <c r="F429" s="19"/>
      <c r="G429" s="19"/>
      <c r="H429" s="19"/>
      <c r="I429" s="20"/>
    </row>
    <row r="430" spans="1:9" x14ac:dyDescent="0.2">
      <c r="A430" s="112"/>
      <c r="B430" s="18"/>
      <c r="C430" s="76"/>
      <c r="D430" s="19"/>
      <c r="E430" s="19"/>
      <c r="F430" s="19"/>
      <c r="G430" s="19"/>
      <c r="H430" s="19"/>
      <c r="I430" s="20"/>
    </row>
    <row r="431" spans="1:9" x14ac:dyDescent="0.2">
      <c r="A431" s="112"/>
      <c r="B431" s="18"/>
      <c r="C431" s="76"/>
      <c r="D431" s="19"/>
      <c r="E431" s="19"/>
      <c r="F431" s="19"/>
      <c r="G431" s="19"/>
      <c r="H431" s="19"/>
      <c r="I431" s="20"/>
    </row>
    <row r="432" spans="1:9" x14ac:dyDescent="0.2">
      <c r="A432" s="112"/>
      <c r="B432" s="18"/>
      <c r="C432" s="76"/>
      <c r="D432" s="19"/>
      <c r="E432" s="19"/>
      <c r="F432" s="19"/>
      <c r="G432" s="19"/>
      <c r="H432" s="19"/>
      <c r="I432" s="20"/>
    </row>
    <row r="433" spans="1:9" x14ac:dyDescent="0.2">
      <c r="A433" s="112"/>
      <c r="B433" s="18"/>
      <c r="C433" s="76"/>
      <c r="D433" s="19"/>
      <c r="E433" s="19"/>
      <c r="F433" s="19"/>
      <c r="G433" s="19"/>
      <c r="H433" s="19"/>
      <c r="I433" s="20"/>
    </row>
    <row r="434" spans="1:9" x14ac:dyDescent="0.2">
      <c r="A434" s="112"/>
      <c r="B434" s="18"/>
      <c r="C434" s="76"/>
      <c r="D434" s="19"/>
      <c r="E434" s="19"/>
      <c r="F434" s="19"/>
      <c r="G434" s="19"/>
      <c r="H434" s="19"/>
      <c r="I434" s="20"/>
    </row>
    <row r="435" spans="1:9" x14ac:dyDescent="0.2">
      <c r="A435" s="112"/>
      <c r="B435" s="18"/>
      <c r="C435" s="76"/>
      <c r="D435" s="19"/>
      <c r="E435" s="19"/>
      <c r="F435" s="19"/>
      <c r="G435" s="19"/>
      <c r="H435" s="19"/>
      <c r="I435" s="20"/>
    </row>
    <row r="436" spans="1:9" x14ac:dyDescent="0.2">
      <c r="A436" s="112"/>
      <c r="B436" s="18"/>
      <c r="C436" s="76"/>
      <c r="D436" s="19"/>
      <c r="E436" s="19"/>
      <c r="F436" s="19"/>
      <c r="G436" s="19"/>
      <c r="H436" s="19"/>
      <c r="I436" s="20"/>
    </row>
    <row r="437" spans="1:9" x14ac:dyDescent="0.2">
      <c r="A437" s="112"/>
      <c r="B437" s="18"/>
      <c r="C437" s="76"/>
      <c r="D437" s="19"/>
      <c r="E437" s="19"/>
      <c r="F437" s="19"/>
      <c r="G437" s="19"/>
      <c r="H437" s="19"/>
      <c r="I437" s="20"/>
    </row>
    <row r="438" spans="1:9" x14ac:dyDescent="0.2">
      <c r="A438" s="112"/>
      <c r="B438" s="18"/>
      <c r="C438" s="76"/>
      <c r="D438" s="19"/>
      <c r="E438" s="19"/>
      <c r="F438" s="19"/>
      <c r="G438" s="19"/>
      <c r="H438" s="19"/>
      <c r="I438" s="20"/>
    </row>
    <row r="439" spans="1:9" x14ac:dyDescent="0.2">
      <c r="A439" s="112"/>
      <c r="B439" s="18"/>
      <c r="C439" s="76"/>
      <c r="D439" s="19"/>
      <c r="E439" s="19"/>
      <c r="F439" s="19"/>
      <c r="G439" s="19"/>
      <c r="H439" s="19"/>
      <c r="I439" s="20"/>
    </row>
    <row r="440" spans="1:9" x14ac:dyDescent="0.2">
      <c r="A440" s="112"/>
      <c r="B440" s="18"/>
      <c r="C440" s="76"/>
      <c r="D440" s="19"/>
      <c r="E440" s="19"/>
      <c r="F440" s="19"/>
      <c r="G440" s="19"/>
      <c r="H440" s="19"/>
      <c r="I440" s="20"/>
    </row>
    <row r="441" spans="1:9" x14ac:dyDescent="0.2">
      <c r="A441" s="112"/>
      <c r="B441" s="18"/>
      <c r="C441" s="76"/>
      <c r="D441" s="19"/>
      <c r="E441" s="19"/>
      <c r="F441" s="19"/>
      <c r="G441" s="19"/>
      <c r="H441" s="19"/>
      <c r="I441" s="20"/>
    </row>
    <row r="442" spans="1:9" x14ac:dyDescent="0.2">
      <c r="A442" s="112"/>
      <c r="B442" s="18"/>
      <c r="C442" s="76"/>
      <c r="D442" s="19"/>
      <c r="E442" s="19"/>
      <c r="F442" s="19"/>
      <c r="G442" s="19"/>
      <c r="H442" s="19"/>
      <c r="I442" s="20"/>
    </row>
    <row r="443" spans="1:9" x14ac:dyDescent="0.2">
      <c r="A443" s="112"/>
      <c r="B443" s="18"/>
      <c r="C443" s="76"/>
      <c r="D443" s="19"/>
      <c r="E443" s="19"/>
      <c r="F443" s="19"/>
      <c r="G443" s="19"/>
      <c r="H443" s="19"/>
      <c r="I443" s="20"/>
    </row>
    <row r="444" spans="1:9" x14ac:dyDescent="0.2">
      <c r="A444" s="112"/>
      <c r="B444" s="18"/>
      <c r="C444" s="76"/>
      <c r="D444" s="19"/>
      <c r="E444" s="19"/>
      <c r="F444" s="19"/>
      <c r="G444" s="19"/>
      <c r="H444" s="19"/>
      <c r="I444" s="20"/>
    </row>
    <row r="445" spans="1:9" x14ac:dyDescent="0.2">
      <c r="A445" s="112"/>
      <c r="B445" s="18"/>
      <c r="C445" s="76"/>
      <c r="D445" s="19"/>
      <c r="E445" s="19"/>
      <c r="F445" s="19"/>
      <c r="G445" s="19"/>
      <c r="H445" s="19"/>
      <c r="I445" s="20"/>
    </row>
    <row r="446" spans="1:9" x14ac:dyDescent="0.2">
      <c r="A446" s="112"/>
      <c r="B446" s="18"/>
      <c r="C446" s="76"/>
      <c r="D446" s="19"/>
      <c r="E446" s="19"/>
      <c r="F446" s="19"/>
      <c r="G446" s="19"/>
      <c r="H446" s="19"/>
      <c r="I446" s="20"/>
    </row>
    <row r="447" spans="1:9" x14ac:dyDescent="0.2">
      <c r="A447" s="112"/>
      <c r="B447" s="18"/>
      <c r="C447" s="76"/>
      <c r="D447" s="19"/>
      <c r="E447" s="19"/>
      <c r="F447" s="19"/>
      <c r="G447" s="19"/>
      <c r="H447" s="19"/>
      <c r="I447" s="20"/>
    </row>
    <row r="448" spans="1:9" x14ac:dyDescent="0.2">
      <c r="A448" s="112"/>
      <c r="B448" s="18"/>
      <c r="C448" s="76"/>
      <c r="D448" s="19"/>
      <c r="E448" s="19"/>
      <c r="F448" s="19"/>
      <c r="G448" s="19"/>
      <c r="H448" s="19"/>
      <c r="I448" s="20"/>
    </row>
    <row r="449" spans="1:9" x14ac:dyDescent="0.2">
      <c r="A449" s="112"/>
      <c r="B449" s="18"/>
      <c r="C449" s="76"/>
      <c r="D449" s="19"/>
      <c r="E449" s="19"/>
      <c r="F449" s="19"/>
      <c r="G449" s="19"/>
      <c r="H449" s="19"/>
      <c r="I449" s="20"/>
    </row>
    <row r="450" spans="1:9" x14ac:dyDescent="0.2">
      <c r="A450" s="112"/>
      <c r="B450" s="18"/>
      <c r="C450" s="76"/>
      <c r="D450" s="19"/>
      <c r="E450" s="19"/>
      <c r="F450" s="19"/>
      <c r="G450" s="19"/>
      <c r="H450" s="19"/>
      <c r="I450" s="20"/>
    </row>
    <row r="451" spans="1:9" x14ac:dyDescent="0.2">
      <c r="A451" s="112"/>
      <c r="B451" s="18"/>
      <c r="C451" s="76"/>
      <c r="D451" s="19"/>
      <c r="E451" s="19"/>
      <c r="F451" s="19"/>
      <c r="G451" s="19"/>
      <c r="H451" s="19"/>
      <c r="I451" s="20"/>
    </row>
    <row r="452" spans="1:9" x14ac:dyDescent="0.2">
      <c r="A452" s="112"/>
      <c r="B452" s="18"/>
      <c r="C452" s="76"/>
      <c r="D452" s="19"/>
      <c r="E452" s="19"/>
      <c r="F452" s="19"/>
      <c r="G452" s="19"/>
      <c r="H452" s="19"/>
      <c r="I452" s="20"/>
    </row>
    <row r="453" spans="1:9" x14ac:dyDescent="0.2">
      <c r="A453" s="112"/>
      <c r="B453" s="18"/>
      <c r="C453" s="76"/>
      <c r="D453" s="19"/>
      <c r="E453" s="19"/>
      <c r="F453" s="19"/>
      <c r="G453" s="19"/>
      <c r="H453" s="19"/>
      <c r="I453" s="20"/>
    </row>
    <row r="454" spans="1:9" x14ac:dyDescent="0.2">
      <c r="A454" s="112"/>
      <c r="B454" s="18"/>
      <c r="C454" s="76"/>
      <c r="D454" s="19"/>
      <c r="E454" s="19"/>
      <c r="F454" s="19"/>
      <c r="G454" s="19"/>
      <c r="H454" s="19"/>
      <c r="I454" s="20"/>
    </row>
    <row r="455" spans="1:9" x14ac:dyDescent="0.2">
      <c r="A455" s="112"/>
      <c r="B455" s="18"/>
      <c r="C455" s="76"/>
      <c r="D455" s="19"/>
      <c r="E455" s="19"/>
      <c r="F455" s="19"/>
      <c r="G455" s="19"/>
      <c r="H455" s="19"/>
      <c r="I455" s="20"/>
    </row>
    <row r="456" spans="1:9" x14ac:dyDescent="0.2">
      <c r="A456" s="112"/>
      <c r="B456" s="18"/>
      <c r="C456" s="76"/>
      <c r="D456" s="19"/>
      <c r="E456" s="19"/>
      <c r="F456" s="19"/>
      <c r="G456" s="19"/>
      <c r="H456" s="19"/>
      <c r="I456" s="20"/>
    </row>
    <row r="457" spans="1:9" x14ac:dyDescent="0.2">
      <c r="A457" s="112"/>
      <c r="B457" s="18"/>
      <c r="C457" s="76"/>
      <c r="D457" s="19"/>
      <c r="E457" s="19"/>
      <c r="F457" s="19"/>
      <c r="G457" s="19"/>
      <c r="H457" s="19"/>
      <c r="I457" s="20"/>
    </row>
    <row r="458" spans="1:9" x14ac:dyDescent="0.2">
      <c r="A458" s="112"/>
      <c r="B458" s="18"/>
      <c r="C458" s="76"/>
      <c r="D458" s="19"/>
      <c r="E458" s="19"/>
      <c r="F458" s="19"/>
      <c r="G458" s="19"/>
      <c r="H458" s="19"/>
      <c r="I458" s="20"/>
    </row>
    <row r="459" spans="1:9" x14ac:dyDescent="0.2">
      <c r="A459" s="112"/>
      <c r="B459" s="18"/>
      <c r="C459" s="76"/>
      <c r="D459" s="19"/>
      <c r="E459" s="19"/>
      <c r="F459" s="19"/>
      <c r="G459" s="19"/>
      <c r="H459" s="19"/>
      <c r="I459" s="20"/>
    </row>
    <row r="460" spans="1:9" x14ac:dyDescent="0.2">
      <c r="A460" s="112"/>
      <c r="B460" s="18"/>
      <c r="C460" s="76"/>
      <c r="D460" s="19"/>
      <c r="E460" s="19"/>
      <c r="F460" s="19"/>
      <c r="G460" s="19"/>
      <c r="H460" s="19"/>
      <c r="I460" s="20"/>
    </row>
    <row r="461" spans="1:9" x14ac:dyDescent="0.2">
      <c r="A461" s="112"/>
      <c r="B461" s="18"/>
      <c r="C461" s="76"/>
      <c r="D461" s="19"/>
      <c r="E461" s="19"/>
      <c r="F461" s="19"/>
      <c r="G461" s="19"/>
      <c r="H461" s="19"/>
      <c r="I461" s="20"/>
    </row>
    <row r="462" spans="1:9" x14ac:dyDescent="0.2">
      <c r="A462" s="112"/>
      <c r="B462" s="18"/>
      <c r="C462" s="76"/>
      <c r="D462" s="19"/>
      <c r="E462" s="19"/>
      <c r="F462" s="19"/>
      <c r="G462" s="19"/>
      <c r="H462" s="19"/>
      <c r="I462" s="20"/>
    </row>
    <row r="463" spans="1:9" x14ac:dyDescent="0.2">
      <c r="A463" s="112"/>
      <c r="B463" s="18"/>
      <c r="C463" s="76"/>
      <c r="D463" s="19"/>
      <c r="E463" s="19"/>
      <c r="F463" s="19"/>
      <c r="G463" s="19"/>
      <c r="H463" s="19"/>
      <c r="I463" s="20"/>
    </row>
    <row r="464" spans="1:9" x14ac:dyDescent="0.2">
      <c r="A464" s="112"/>
      <c r="B464" s="18"/>
      <c r="C464" s="76"/>
      <c r="D464" s="19"/>
      <c r="E464" s="19"/>
      <c r="F464" s="19"/>
      <c r="G464" s="19"/>
      <c r="H464" s="19"/>
      <c r="I464" s="20"/>
    </row>
    <row r="465" spans="1:9" x14ac:dyDescent="0.2">
      <c r="A465" s="112"/>
      <c r="B465" s="18"/>
      <c r="C465" s="76"/>
      <c r="D465" s="19"/>
      <c r="E465" s="19"/>
      <c r="F465" s="19"/>
      <c r="G465" s="19"/>
      <c r="H465" s="19"/>
      <c r="I465" s="20"/>
    </row>
    <row r="466" spans="1:9" x14ac:dyDescent="0.2">
      <c r="A466" s="112"/>
      <c r="B466" s="18"/>
      <c r="C466" s="76"/>
      <c r="D466" s="19"/>
      <c r="E466" s="19"/>
      <c r="F466" s="19"/>
      <c r="G466" s="19"/>
      <c r="H466" s="19"/>
      <c r="I466" s="20"/>
    </row>
    <row r="467" spans="1:9" x14ac:dyDescent="0.2">
      <c r="A467" s="112"/>
      <c r="B467" s="18"/>
      <c r="C467" s="76"/>
      <c r="D467" s="19"/>
      <c r="E467" s="19"/>
      <c r="F467" s="19"/>
      <c r="G467" s="19"/>
      <c r="H467" s="19"/>
      <c r="I467" s="20"/>
    </row>
    <row r="468" spans="1:9" x14ac:dyDescent="0.2">
      <c r="B468" s="18"/>
      <c r="C468" s="76"/>
      <c r="D468" s="19"/>
      <c r="E468" s="19"/>
      <c r="F468" s="19"/>
      <c r="G468" s="19"/>
      <c r="H468" s="19"/>
      <c r="I468" s="20"/>
    </row>
    <row r="469" spans="1:9" x14ac:dyDescent="0.2">
      <c r="B469" s="18"/>
      <c r="C469" s="76"/>
      <c r="D469" s="19"/>
      <c r="E469" s="19"/>
      <c r="F469" s="19"/>
      <c r="G469" s="19"/>
      <c r="H469" s="19"/>
      <c r="I469" s="20"/>
    </row>
    <row r="470" spans="1:9" x14ac:dyDescent="0.2">
      <c r="B470" s="18"/>
      <c r="C470" s="76"/>
      <c r="D470" s="19"/>
      <c r="E470" s="19"/>
      <c r="F470" s="19"/>
      <c r="G470" s="19"/>
      <c r="H470" s="19"/>
      <c r="I470" s="20"/>
    </row>
    <row r="471" spans="1:9" x14ac:dyDescent="0.2">
      <c r="B471" s="18"/>
      <c r="C471" s="76"/>
      <c r="D471" s="19"/>
      <c r="E471" s="19"/>
      <c r="F471" s="19"/>
      <c r="G471" s="19"/>
      <c r="H471" s="19"/>
      <c r="I471" s="20"/>
    </row>
    <row r="472" spans="1:9" x14ac:dyDescent="0.2">
      <c r="B472" s="18"/>
      <c r="C472" s="76"/>
      <c r="D472" s="19"/>
      <c r="E472" s="19"/>
      <c r="F472" s="19"/>
      <c r="G472" s="19"/>
      <c r="H472" s="19"/>
      <c r="I472" s="20"/>
    </row>
    <row r="473" spans="1:9" x14ac:dyDescent="0.2">
      <c r="B473" s="18"/>
      <c r="C473" s="76"/>
      <c r="D473" s="19"/>
      <c r="E473" s="19"/>
      <c r="F473" s="19"/>
      <c r="G473" s="19"/>
      <c r="H473" s="19"/>
      <c r="I473" s="20"/>
    </row>
    <row r="474" spans="1:9" x14ac:dyDescent="0.2">
      <c r="B474" s="18"/>
      <c r="C474" s="76"/>
      <c r="D474" s="19"/>
      <c r="E474" s="19"/>
      <c r="F474" s="19"/>
      <c r="G474" s="19"/>
      <c r="H474" s="19"/>
      <c r="I474" s="20"/>
    </row>
    <row r="475" spans="1:9" x14ac:dyDescent="0.2">
      <c r="B475" s="18"/>
      <c r="C475" s="76"/>
      <c r="D475" s="19"/>
      <c r="E475" s="19"/>
      <c r="F475" s="19"/>
      <c r="G475" s="19"/>
      <c r="H475" s="19"/>
      <c r="I475" s="20"/>
    </row>
    <row r="476" spans="1:9" x14ac:dyDescent="0.2">
      <c r="B476" s="18"/>
      <c r="C476" s="76"/>
      <c r="D476" s="19"/>
      <c r="E476" s="19"/>
      <c r="F476" s="19"/>
      <c r="G476" s="19"/>
      <c r="H476" s="19"/>
      <c r="I476" s="20"/>
    </row>
    <row r="477" spans="1:9" x14ac:dyDescent="0.2">
      <c r="B477" s="18"/>
      <c r="C477" s="76"/>
      <c r="D477" s="19"/>
      <c r="E477" s="19"/>
      <c r="F477" s="19"/>
      <c r="G477" s="19"/>
      <c r="H477" s="19"/>
      <c r="I477" s="20"/>
    </row>
    <row r="478" spans="1:9" x14ac:dyDescent="0.2">
      <c r="B478" s="18"/>
      <c r="C478" s="76"/>
      <c r="D478" s="19"/>
      <c r="E478" s="19"/>
      <c r="F478" s="19"/>
      <c r="G478" s="19"/>
      <c r="H478" s="19"/>
      <c r="I478" s="20"/>
    </row>
    <row r="479" spans="1:9" x14ac:dyDescent="0.2">
      <c r="B479" s="18"/>
      <c r="C479" s="76"/>
      <c r="D479" s="19"/>
      <c r="E479" s="19"/>
      <c r="F479" s="19"/>
      <c r="G479" s="19"/>
      <c r="H479" s="19"/>
      <c r="I479" s="20"/>
    </row>
    <row r="480" spans="1:9" x14ac:dyDescent="0.2">
      <c r="B480" s="18"/>
      <c r="C480" s="76"/>
      <c r="D480" s="19"/>
      <c r="E480" s="19"/>
      <c r="F480" s="19"/>
      <c r="G480" s="19"/>
      <c r="H480" s="19"/>
      <c r="I480" s="20"/>
    </row>
    <row r="481" spans="2:9" x14ac:dyDescent="0.2">
      <c r="B481" s="18"/>
      <c r="C481" s="76"/>
      <c r="D481" s="19"/>
      <c r="E481" s="19"/>
      <c r="F481" s="19"/>
      <c r="G481" s="19"/>
      <c r="H481" s="19"/>
      <c r="I481" s="20"/>
    </row>
    <row r="482" spans="2:9" x14ac:dyDescent="0.2">
      <c r="B482" s="18"/>
      <c r="C482" s="76"/>
      <c r="D482" s="19"/>
      <c r="E482" s="19"/>
      <c r="F482" s="19"/>
      <c r="G482" s="19"/>
      <c r="H482" s="19"/>
      <c r="I482" s="20"/>
    </row>
    <row r="483" spans="2:9" x14ac:dyDescent="0.2">
      <c r="B483" s="18"/>
      <c r="C483" s="76"/>
      <c r="D483" s="19"/>
      <c r="E483" s="19"/>
      <c r="F483" s="19"/>
      <c r="G483" s="19"/>
      <c r="H483" s="19"/>
      <c r="I483" s="20"/>
    </row>
    <row r="484" spans="2:9" x14ac:dyDescent="0.2">
      <c r="B484" s="18"/>
      <c r="C484" s="76"/>
      <c r="D484" s="19"/>
      <c r="E484" s="19"/>
      <c r="F484" s="19"/>
      <c r="G484" s="19"/>
      <c r="H484" s="19"/>
      <c r="I484" s="20"/>
    </row>
    <row r="485" spans="2:9" x14ac:dyDescent="0.2">
      <c r="B485" s="18"/>
      <c r="C485" s="76"/>
      <c r="D485" s="19"/>
      <c r="E485" s="19"/>
      <c r="F485" s="19"/>
      <c r="G485" s="19"/>
      <c r="H485" s="19"/>
      <c r="I485" s="20"/>
    </row>
    <row r="486" spans="2:9" x14ac:dyDescent="0.2">
      <c r="B486" s="18"/>
      <c r="C486" s="76"/>
      <c r="D486" s="19"/>
      <c r="E486" s="19"/>
      <c r="F486" s="19"/>
      <c r="G486" s="19"/>
      <c r="H486" s="19"/>
      <c r="I486" s="20"/>
    </row>
    <row r="487" spans="2:9" x14ac:dyDescent="0.2">
      <c r="B487" s="18"/>
      <c r="C487" s="76"/>
      <c r="D487" s="19"/>
      <c r="E487" s="19"/>
      <c r="F487" s="19"/>
      <c r="G487" s="19"/>
      <c r="H487" s="19"/>
      <c r="I487" s="20"/>
    </row>
    <row r="488" spans="2:9" x14ac:dyDescent="0.2">
      <c r="B488" s="18"/>
      <c r="C488" s="76"/>
      <c r="D488" s="19"/>
      <c r="E488" s="19"/>
      <c r="F488" s="19"/>
      <c r="G488" s="19"/>
      <c r="H488" s="19"/>
      <c r="I488" s="20"/>
    </row>
    <row r="489" spans="2:9" x14ac:dyDescent="0.2">
      <c r="B489" s="18"/>
      <c r="C489" s="76"/>
      <c r="D489" s="19"/>
      <c r="E489" s="19"/>
      <c r="F489" s="19"/>
      <c r="G489" s="19"/>
      <c r="H489" s="19"/>
      <c r="I489" s="20"/>
    </row>
    <row r="490" spans="2:9" x14ac:dyDescent="0.2">
      <c r="B490" s="18"/>
      <c r="C490" s="76"/>
      <c r="D490" s="19"/>
      <c r="E490" s="19"/>
      <c r="F490" s="19"/>
      <c r="G490" s="19"/>
      <c r="H490" s="19"/>
      <c r="I490" s="20"/>
    </row>
    <row r="491" spans="2:9" x14ac:dyDescent="0.2">
      <c r="B491" s="18"/>
      <c r="C491" s="76"/>
      <c r="D491" s="19"/>
      <c r="E491" s="19"/>
      <c r="F491" s="19"/>
      <c r="G491" s="19"/>
      <c r="H491" s="19"/>
      <c r="I491" s="20"/>
    </row>
    <row r="492" spans="2:9" x14ac:dyDescent="0.2">
      <c r="B492" s="18"/>
      <c r="C492" s="76"/>
      <c r="D492" s="19"/>
      <c r="E492" s="19"/>
      <c r="F492" s="19"/>
      <c r="G492" s="19"/>
      <c r="H492" s="19"/>
      <c r="I492" s="20"/>
    </row>
    <row r="493" spans="2:9" x14ac:dyDescent="0.2">
      <c r="B493" s="18"/>
      <c r="C493" s="76"/>
      <c r="D493" s="19"/>
      <c r="E493" s="19"/>
      <c r="F493" s="19"/>
      <c r="G493" s="19"/>
      <c r="H493" s="19"/>
      <c r="I493" s="20"/>
    </row>
    <row r="494" spans="2:9" x14ac:dyDescent="0.2">
      <c r="B494" s="18"/>
      <c r="C494" s="76"/>
      <c r="D494" s="19"/>
      <c r="E494" s="19"/>
      <c r="F494" s="19"/>
      <c r="G494" s="19"/>
      <c r="H494" s="19"/>
      <c r="I494" s="20"/>
    </row>
    <row r="495" spans="2:9" x14ac:dyDescent="0.2">
      <c r="B495" s="18"/>
      <c r="C495" s="76"/>
      <c r="D495" s="19"/>
      <c r="E495" s="19"/>
      <c r="F495" s="19"/>
      <c r="G495" s="19"/>
      <c r="H495" s="19"/>
      <c r="I495" s="20"/>
    </row>
    <row r="496" spans="2:9" x14ac:dyDescent="0.2">
      <c r="B496" s="18"/>
      <c r="C496" s="76"/>
      <c r="D496" s="19"/>
      <c r="E496" s="19"/>
      <c r="F496" s="19"/>
      <c r="G496" s="19"/>
      <c r="H496" s="19"/>
      <c r="I496" s="20"/>
    </row>
    <row r="497" spans="2:9" x14ac:dyDescent="0.2">
      <c r="B497" s="18"/>
      <c r="C497" s="76"/>
      <c r="D497" s="19"/>
      <c r="E497" s="19"/>
      <c r="F497" s="19"/>
      <c r="G497" s="19"/>
      <c r="H497" s="19"/>
      <c r="I497" s="20"/>
    </row>
    <row r="498" spans="2:9" x14ac:dyDescent="0.2">
      <c r="B498" s="18"/>
      <c r="C498" s="76"/>
      <c r="D498" s="19"/>
      <c r="E498" s="19"/>
      <c r="F498" s="19"/>
      <c r="G498" s="19"/>
      <c r="H498" s="19"/>
      <c r="I498" s="20"/>
    </row>
    <row r="499" spans="2:9" x14ac:dyDescent="0.2">
      <c r="B499" s="18"/>
      <c r="C499" s="76"/>
      <c r="D499" s="19"/>
      <c r="E499" s="19"/>
      <c r="F499" s="19"/>
      <c r="G499" s="19"/>
      <c r="H499" s="19"/>
      <c r="I499" s="20"/>
    </row>
    <row r="500" spans="2:9" x14ac:dyDescent="0.2">
      <c r="B500" s="18"/>
      <c r="C500" s="76"/>
      <c r="D500" s="19"/>
      <c r="E500" s="19"/>
      <c r="F500" s="19"/>
      <c r="G500" s="19"/>
      <c r="H500" s="19"/>
      <c r="I500" s="20"/>
    </row>
    <row r="501" spans="2:9" x14ac:dyDescent="0.2">
      <c r="B501" s="18"/>
      <c r="C501" s="76"/>
      <c r="D501" s="19"/>
      <c r="E501" s="19"/>
      <c r="F501" s="19"/>
      <c r="G501" s="19"/>
      <c r="H501" s="19"/>
      <c r="I501" s="20"/>
    </row>
    <row r="502" spans="2:9" x14ac:dyDescent="0.2">
      <c r="B502" s="18"/>
      <c r="C502" s="76"/>
      <c r="D502" s="19"/>
      <c r="E502" s="19"/>
      <c r="F502" s="19"/>
      <c r="G502" s="19"/>
      <c r="H502" s="19"/>
      <c r="I502" s="20"/>
    </row>
    <row r="503" spans="2:9" x14ac:dyDescent="0.2">
      <c r="B503" s="18"/>
      <c r="C503" s="76"/>
      <c r="D503" s="19"/>
      <c r="E503" s="19"/>
      <c r="F503" s="19"/>
      <c r="G503" s="19"/>
      <c r="H503" s="19"/>
      <c r="I503" s="20"/>
    </row>
    <row r="504" spans="2:9" x14ac:dyDescent="0.2">
      <c r="B504" s="18"/>
      <c r="C504" s="76"/>
      <c r="D504" s="19"/>
      <c r="E504" s="19"/>
      <c r="F504" s="19"/>
      <c r="G504" s="19"/>
      <c r="H504" s="19"/>
      <c r="I504" s="20"/>
    </row>
    <row r="505" spans="2:9" x14ac:dyDescent="0.2">
      <c r="B505" s="18"/>
      <c r="C505" s="76"/>
      <c r="D505" s="19"/>
      <c r="E505" s="19"/>
      <c r="F505" s="19"/>
      <c r="G505" s="19"/>
      <c r="H505" s="19"/>
      <c r="I505" s="20"/>
    </row>
    <row r="506" spans="2:9" x14ac:dyDescent="0.2">
      <c r="B506" s="18"/>
      <c r="C506" s="76"/>
      <c r="D506" s="19"/>
      <c r="E506" s="19"/>
      <c r="F506" s="19"/>
      <c r="G506" s="19"/>
      <c r="H506" s="19"/>
      <c r="I506" s="20"/>
    </row>
    <row r="507" spans="2:9" x14ac:dyDescent="0.2">
      <c r="B507" s="18"/>
      <c r="C507" s="76"/>
      <c r="D507" s="19"/>
      <c r="E507" s="19"/>
      <c r="F507" s="19"/>
      <c r="G507" s="19"/>
      <c r="H507" s="19"/>
      <c r="I507" s="20"/>
    </row>
    <row r="508" spans="2:9" x14ac:dyDescent="0.2">
      <c r="B508" s="18"/>
      <c r="C508" s="76"/>
      <c r="D508" s="19"/>
      <c r="E508" s="19"/>
      <c r="F508" s="19"/>
      <c r="G508" s="19"/>
      <c r="H508" s="19"/>
      <c r="I508" s="20"/>
    </row>
    <row r="509" spans="2:9" x14ac:dyDescent="0.2">
      <c r="B509" s="18"/>
      <c r="C509" s="76"/>
      <c r="D509" s="19"/>
      <c r="E509" s="19"/>
      <c r="F509" s="19"/>
      <c r="G509" s="19"/>
      <c r="H509" s="19"/>
      <c r="I509" s="20"/>
    </row>
    <row r="510" spans="2:9" x14ac:dyDescent="0.2">
      <c r="B510" s="18"/>
      <c r="C510" s="76"/>
      <c r="D510" s="19"/>
      <c r="E510" s="19"/>
      <c r="F510" s="19"/>
      <c r="G510" s="19"/>
      <c r="H510" s="19"/>
      <c r="I510" s="20"/>
    </row>
    <row r="511" spans="2:9" x14ac:dyDescent="0.2">
      <c r="B511" s="18"/>
      <c r="C511" s="76"/>
      <c r="D511" s="19"/>
      <c r="E511" s="19"/>
      <c r="F511" s="19"/>
      <c r="G511" s="19"/>
      <c r="H511" s="19"/>
      <c r="I511" s="20"/>
    </row>
    <row r="512" spans="2:9" x14ac:dyDescent="0.2">
      <c r="B512" s="18"/>
      <c r="C512" s="76"/>
      <c r="D512" s="19"/>
      <c r="E512" s="19"/>
      <c r="F512" s="19"/>
      <c r="G512" s="19"/>
      <c r="H512" s="19"/>
      <c r="I512" s="20"/>
    </row>
    <row r="513" spans="2:9" x14ac:dyDescent="0.2">
      <c r="B513" s="18"/>
      <c r="C513" s="76"/>
      <c r="D513" s="19"/>
      <c r="E513" s="19"/>
      <c r="F513" s="19"/>
      <c r="G513" s="19"/>
      <c r="H513" s="19"/>
      <c r="I513" s="20"/>
    </row>
    <row r="514" spans="2:9" x14ac:dyDescent="0.2">
      <c r="B514" s="18"/>
      <c r="C514" s="76"/>
      <c r="D514" s="19"/>
      <c r="E514" s="19"/>
      <c r="F514" s="19"/>
      <c r="G514" s="19"/>
      <c r="H514" s="19"/>
      <c r="I514" s="20"/>
    </row>
    <row r="515" spans="2:9" x14ac:dyDescent="0.2">
      <c r="B515" s="18"/>
      <c r="C515" s="76"/>
      <c r="D515" s="19"/>
      <c r="E515" s="19"/>
      <c r="F515" s="19"/>
      <c r="G515" s="19"/>
      <c r="H515" s="19"/>
      <c r="I515" s="20"/>
    </row>
    <row r="516" spans="2:9" x14ac:dyDescent="0.2">
      <c r="B516" s="18"/>
      <c r="C516" s="76"/>
      <c r="D516" s="19"/>
      <c r="E516" s="19"/>
      <c r="F516" s="19"/>
      <c r="G516" s="19"/>
      <c r="H516" s="19"/>
      <c r="I516" s="20"/>
    </row>
    <row r="517" spans="2:9" x14ac:dyDescent="0.2">
      <c r="B517" s="18"/>
      <c r="C517" s="76"/>
      <c r="D517" s="19"/>
      <c r="E517" s="19"/>
      <c r="F517" s="19"/>
      <c r="G517" s="19"/>
      <c r="H517" s="19"/>
      <c r="I517" s="20"/>
    </row>
    <row r="518" spans="2:9" x14ac:dyDescent="0.2">
      <c r="B518" s="18"/>
      <c r="C518" s="76"/>
      <c r="D518" s="19"/>
      <c r="E518" s="19"/>
      <c r="F518" s="19"/>
      <c r="G518" s="19"/>
      <c r="H518" s="19"/>
      <c r="I518" s="20"/>
    </row>
    <row r="519" spans="2:9" x14ac:dyDescent="0.2">
      <c r="B519" s="18"/>
      <c r="C519" s="76"/>
      <c r="D519" s="19"/>
      <c r="E519" s="19"/>
      <c r="F519" s="19"/>
      <c r="G519" s="19"/>
      <c r="H519" s="19"/>
      <c r="I519" s="20"/>
    </row>
    <row r="520" spans="2:9" x14ac:dyDescent="0.2">
      <c r="B520" s="18"/>
      <c r="C520" s="76"/>
      <c r="D520" s="19"/>
      <c r="E520" s="19"/>
      <c r="F520" s="19"/>
      <c r="G520" s="19"/>
      <c r="H520" s="19"/>
      <c r="I520" s="20"/>
    </row>
    <row r="521" spans="2:9" x14ac:dyDescent="0.2">
      <c r="B521" s="18"/>
      <c r="C521" s="76"/>
      <c r="D521" s="19"/>
      <c r="E521" s="19"/>
      <c r="F521" s="19"/>
      <c r="G521" s="19"/>
      <c r="H521" s="19"/>
      <c r="I521" s="20"/>
    </row>
    <row r="522" spans="2:9" x14ac:dyDescent="0.2">
      <c r="B522" s="18"/>
      <c r="C522" s="76"/>
      <c r="D522" s="19"/>
      <c r="E522" s="19"/>
      <c r="F522" s="19"/>
      <c r="G522" s="19"/>
      <c r="H522" s="19"/>
      <c r="I522" s="20"/>
    </row>
    <row r="523" spans="2:9" x14ac:dyDescent="0.2">
      <c r="B523" s="18"/>
      <c r="C523" s="76"/>
      <c r="D523" s="19"/>
      <c r="E523" s="19"/>
      <c r="F523" s="19"/>
      <c r="G523" s="19"/>
      <c r="H523" s="19"/>
      <c r="I523" s="20"/>
    </row>
    <row r="524" spans="2:9" x14ac:dyDescent="0.2">
      <c r="B524" s="18"/>
      <c r="C524" s="76"/>
      <c r="D524" s="19"/>
      <c r="E524" s="19"/>
      <c r="F524" s="19"/>
      <c r="G524" s="19"/>
      <c r="H524" s="19"/>
      <c r="I524" s="20"/>
    </row>
    <row r="525" spans="2:9" x14ac:dyDescent="0.2">
      <c r="B525" s="18"/>
      <c r="C525" s="76"/>
      <c r="D525" s="19"/>
      <c r="E525" s="19"/>
      <c r="F525" s="19"/>
      <c r="G525" s="19"/>
      <c r="H525" s="19"/>
      <c r="I525" s="20"/>
    </row>
    <row r="526" spans="2:9" x14ac:dyDescent="0.2">
      <c r="B526" s="18"/>
      <c r="C526" s="76"/>
      <c r="D526" s="19"/>
      <c r="E526" s="19"/>
      <c r="F526" s="19"/>
      <c r="G526" s="19"/>
      <c r="H526" s="19"/>
      <c r="I526" s="20"/>
    </row>
    <row r="527" spans="2:9" x14ac:dyDescent="0.2">
      <c r="B527" s="18"/>
      <c r="C527" s="76"/>
      <c r="D527" s="19"/>
      <c r="E527" s="19"/>
      <c r="F527" s="19"/>
      <c r="G527" s="19"/>
      <c r="H527" s="19"/>
      <c r="I527" s="20"/>
    </row>
    <row r="528" spans="2:9" x14ac:dyDescent="0.2">
      <c r="B528" s="18"/>
      <c r="C528" s="76"/>
      <c r="D528" s="19"/>
      <c r="E528" s="19"/>
      <c r="F528" s="19"/>
      <c r="G528" s="19"/>
      <c r="H528" s="19"/>
      <c r="I528" s="20"/>
    </row>
    <row r="529" spans="2:9" x14ac:dyDescent="0.2">
      <c r="B529" s="18"/>
      <c r="C529" s="76"/>
      <c r="D529" s="19"/>
      <c r="E529" s="19"/>
      <c r="F529" s="19"/>
      <c r="G529" s="19"/>
      <c r="H529" s="19"/>
      <c r="I529" s="20"/>
    </row>
    <row r="530" spans="2:9" x14ac:dyDescent="0.2">
      <c r="B530" s="18"/>
      <c r="C530" s="76"/>
      <c r="D530" s="19"/>
      <c r="E530" s="19"/>
      <c r="F530" s="19"/>
      <c r="G530" s="19"/>
      <c r="H530" s="19"/>
      <c r="I530" s="20"/>
    </row>
    <row r="531" spans="2:9" x14ac:dyDescent="0.2">
      <c r="B531" s="18"/>
      <c r="C531" s="76"/>
      <c r="D531" s="19"/>
      <c r="E531" s="19"/>
      <c r="F531" s="19"/>
      <c r="G531" s="19"/>
      <c r="H531" s="19"/>
      <c r="I531" s="20"/>
    </row>
    <row r="532" spans="2:9" x14ac:dyDescent="0.2">
      <c r="B532" s="18"/>
      <c r="C532" s="76"/>
      <c r="D532" s="19"/>
      <c r="E532" s="19"/>
      <c r="F532" s="19"/>
      <c r="G532" s="19"/>
      <c r="H532" s="19"/>
      <c r="I532" s="20"/>
    </row>
    <row r="533" spans="2:9" x14ac:dyDescent="0.2">
      <c r="B533" s="18"/>
      <c r="C533" s="76"/>
      <c r="D533" s="19"/>
      <c r="E533" s="19"/>
      <c r="F533" s="19"/>
      <c r="G533" s="19"/>
      <c r="H533" s="19"/>
      <c r="I533" s="20"/>
    </row>
    <row r="534" spans="2:9" x14ac:dyDescent="0.2">
      <c r="B534" s="18"/>
      <c r="C534" s="76"/>
      <c r="D534" s="19"/>
      <c r="E534" s="19"/>
      <c r="F534" s="19"/>
      <c r="G534" s="19"/>
      <c r="H534" s="19"/>
      <c r="I534" s="20"/>
    </row>
    <row r="535" spans="2:9" x14ac:dyDescent="0.2">
      <c r="B535" s="18"/>
      <c r="C535" s="76"/>
      <c r="D535" s="19"/>
      <c r="E535" s="19"/>
      <c r="F535" s="19"/>
      <c r="G535" s="19"/>
      <c r="H535" s="19"/>
      <c r="I535" s="20"/>
    </row>
    <row r="536" spans="2:9" x14ac:dyDescent="0.2">
      <c r="B536" s="18"/>
      <c r="C536" s="76"/>
      <c r="D536" s="19"/>
      <c r="E536" s="19"/>
      <c r="F536" s="19"/>
      <c r="G536" s="19"/>
      <c r="H536" s="19"/>
      <c r="I536" s="20"/>
    </row>
    <row r="537" spans="2:9" x14ac:dyDescent="0.2">
      <c r="B537" s="18"/>
      <c r="C537" s="76"/>
      <c r="D537" s="19"/>
      <c r="E537" s="19"/>
      <c r="F537" s="19"/>
      <c r="G537" s="19"/>
      <c r="H537" s="19"/>
      <c r="I537" s="20"/>
    </row>
    <row r="538" spans="2:9" x14ac:dyDescent="0.2">
      <c r="B538" s="18"/>
      <c r="C538" s="76"/>
      <c r="D538" s="19"/>
      <c r="E538" s="19"/>
      <c r="F538" s="19"/>
      <c r="G538" s="19"/>
      <c r="H538" s="19"/>
      <c r="I538" s="20"/>
    </row>
    <row r="539" spans="2:9" x14ac:dyDescent="0.2">
      <c r="B539" s="18"/>
      <c r="C539" s="76"/>
      <c r="D539" s="19"/>
      <c r="E539" s="19"/>
      <c r="F539" s="19"/>
      <c r="G539" s="19"/>
      <c r="H539" s="19"/>
      <c r="I539" s="20"/>
    </row>
    <row r="540" spans="2:9" x14ac:dyDescent="0.2">
      <c r="B540" s="18"/>
      <c r="C540" s="76"/>
      <c r="D540" s="19"/>
      <c r="E540" s="19"/>
      <c r="F540" s="19"/>
      <c r="G540" s="19"/>
      <c r="H540" s="19"/>
      <c r="I540" s="20"/>
    </row>
    <row r="541" spans="2:9" x14ac:dyDescent="0.2">
      <c r="B541" s="18"/>
      <c r="C541" s="76"/>
      <c r="D541" s="19"/>
      <c r="E541" s="19"/>
      <c r="F541" s="19"/>
      <c r="G541" s="19"/>
      <c r="H541" s="19"/>
      <c r="I541" s="20"/>
    </row>
    <row r="542" spans="2:9" x14ac:dyDescent="0.2">
      <c r="B542" s="18"/>
      <c r="C542" s="76"/>
      <c r="D542" s="19"/>
      <c r="E542" s="19"/>
      <c r="F542" s="19"/>
      <c r="G542" s="19"/>
      <c r="H542" s="19"/>
      <c r="I542" s="20"/>
    </row>
    <row r="543" spans="2:9" x14ac:dyDescent="0.2">
      <c r="B543" s="18"/>
      <c r="C543" s="76"/>
      <c r="D543" s="19"/>
      <c r="E543" s="19"/>
      <c r="F543" s="19"/>
      <c r="G543" s="19"/>
      <c r="H543" s="19"/>
      <c r="I543" s="20"/>
    </row>
    <row r="544" spans="2:9" x14ac:dyDescent="0.2">
      <c r="B544" s="18"/>
      <c r="C544" s="76"/>
      <c r="D544" s="19"/>
      <c r="E544" s="19"/>
      <c r="F544" s="19"/>
      <c r="G544" s="19"/>
      <c r="H544" s="19"/>
      <c r="I544" s="20"/>
    </row>
    <row r="545" spans="2:9" x14ac:dyDescent="0.2">
      <c r="B545" s="18"/>
      <c r="C545" s="76"/>
      <c r="D545" s="19"/>
      <c r="E545" s="19"/>
      <c r="F545" s="19"/>
      <c r="G545" s="19"/>
      <c r="H545" s="19"/>
      <c r="I545" s="20"/>
    </row>
    <row r="546" spans="2:9" x14ac:dyDescent="0.2">
      <c r="B546" s="18"/>
      <c r="C546" s="76"/>
      <c r="D546" s="19"/>
      <c r="E546" s="19"/>
      <c r="F546" s="19"/>
      <c r="G546" s="19"/>
      <c r="H546" s="19"/>
      <c r="I546" s="20"/>
    </row>
    <row r="547" spans="2:9" x14ac:dyDescent="0.2">
      <c r="B547" s="18"/>
      <c r="C547" s="76"/>
      <c r="D547" s="19"/>
      <c r="E547" s="19"/>
      <c r="F547" s="19"/>
      <c r="G547" s="19"/>
      <c r="H547" s="19"/>
      <c r="I547" s="20"/>
    </row>
    <row r="548" spans="2:9" x14ac:dyDescent="0.2">
      <c r="B548" s="18"/>
      <c r="C548" s="76"/>
      <c r="D548" s="19"/>
      <c r="E548" s="19"/>
      <c r="F548" s="19"/>
      <c r="G548" s="19"/>
      <c r="H548" s="19"/>
      <c r="I548" s="20"/>
    </row>
    <row r="549" spans="2:9" x14ac:dyDescent="0.2">
      <c r="B549" s="18"/>
      <c r="C549" s="76"/>
      <c r="D549" s="19"/>
      <c r="E549" s="19"/>
      <c r="F549" s="19"/>
      <c r="G549" s="19"/>
      <c r="H549" s="19"/>
      <c r="I549" s="20"/>
    </row>
    <row r="550" spans="2:9" x14ac:dyDescent="0.2">
      <c r="B550" s="18"/>
      <c r="C550" s="76"/>
      <c r="D550" s="19"/>
      <c r="E550" s="19"/>
      <c r="F550" s="19"/>
      <c r="G550" s="19"/>
      <c r="H550" s="19"/>
      <c r="I550" s="20"/>
    </row>
    <row r="551" spans="2:9" x14ac:dyDescent="0.2">
      <c r="B551" s="18"/>
      <c r="C551" s="76"/>
      <c r="D551" s="19"/>
      <c r="E551" s="19"/>
      <c r="F551" s="19"/>
      <c r="G551" s="19"/>
      <c r="H551" s="19"/>
      <c r="I551" s="20"/>
    </row>
    <row r="552" spans="2:9" x14ac:dyDescent="0.2">
      <c r="B552" s="18"/>
      <c r="C552" s="76"/>
      <c r="D552" s="19"/>
      <c r="E552" s="19"/>
      <c r="F552" s="19"/>
      <c r="G552" s="19"/>
      <c r="H552" s="19"/>
      <c r="I552" s="20"/>
    </row>
    <row r="553" spans="2:9" x14ac:dyDescent="0.2">
      <c r="B553" s="18"/>
      <c r="C553" s="76"/>
      <c r="D553" s="19"/>
      <c r="E553" s="19"/>
      <c r="F553" s="19"/>
      <c r="G553" s="19"/>
      <c r="H553" s="19"/>
      <c r="I553" s="20"/>
    </row>
    <row r="554" spans="2:9" x14ac:dyDescent="0.2">
      <c r="B554" s="18"/>
      <c r="C554" s="76"/>
      <c r="D554" s="19"/>
      <c r="E554" s="19"/>
      <c r="F554" s="19"/>
      <c r="G554" s="19"/>
      <c r="H554" s="19"/>
      <c r="I554" s="20"/>
    </row>
    <row r="555" spans="2:9" x14ac:dyDescent="0.2">
      <c r="B555" s="18"/>
      <c r="C555" s="76"/>
      <c r="D555" s="19"/>
      <c r="E555" s="19"/>
      <c r="F555" s="19"/>
      <c r="G555" s="19"/>
      <c r="H555" s="19"/>
      <c r="I555" s="20"/>
    </row>
    <row r="556" spans="2:9" x14ac:dyDescent="0.2">
      <c r="B556" s="18"/>
      <c r="C556" s="76"/>
      <c r="D556" s="19"/>
      <c r="E556" s="19"/>
      <c r="F556" s="19"/>
      <c r="G556" s="19"/>
      <c r="H556" s="19"/>
      <c r="I556" s="20"/>
    </row>
    <row r="557" spans="2:9" x14ac:dyDescent="0.2">
      <c r="B557" s="18"/>
      <c r="C557" s="76"/>
      <c r="D557" s="19"/>
      <c r="E557" s="19"/>
      <c r="F557" s="19"/>
      <c r="G557" s="19"/>
      <c r="H557" s="19"/>
      <c r="I557" s="20"/>
    </row>
    <row r="558" spans="2:9" x14ac:dyDescent="0.2">
      <c r="B558" s="18"/>
      <c r="C558" s="76"/>
      <c r="D558" s="19"/>
      <c r="E558" s="19"/>
      <c r="F558" s="19"/>
      <c r="G558" s="19"/>
      <c r="H558" s="19"/>
      <c r="I558" s="20"/>
    </row>
    <row r="559" spans="2:9" x14ac:dyDescent="0.2">
      <c r="B559" s="18"/>
      <c r="C559" s="76"/>
      <c r="D559" s="19"/>
      <c r="E559" s="19"/>
      <c r="F559" s="19"/>
      <c r="G559" s="19"/>
      <c r="H559" s="19"/>
      <c r="I559" s="20"/>
    </row>
    <row r="560" spans="2:9" x14ac:dyDescent="0.2">
      <c r="B560" s="18"/>
      <c r="C560" s="76"/>
      <c r="D560" s="19"/>
      <c r="E560" s="19"/>
      <c r="F560" s="19"/>
      <c r="G560" s="19"/>
      <c r="H560" s="19"/>
      <c r="I560" s="20"/>
    </row>
    <row r="561" spans="2:9" x14ac:dyDescent="0.2">
      <c r="B561" s="18"/>
      <c r="C561" s="76"/>
      <c r="D561" s="19"/>
      <c r="E561" s="19"/>
      <c r="F561" s="19"/>
      <c r="G561" s="19"/>
      <c r="H561" s="19"/>
      <c r="I561" s="20"/>
    </row>
    <row r="562" spans="2:9" x14ac:dyDescent="0.2">
      <c r="B562" s="18"/>
      <c r="C562" s="76"/>
      <c r="D562" s="19"/>
      <c r="E562" s="19"/>
      <c r="F562" s="19"/>
      <c r="G562" s="19"/>
      <c r="H562" s="19"/>
      <c r="I562" s="20"/>
    </row>
    <row r="563" spans="2:9" x14ac:dyDescent="0.2">
      <c r="B563" s="18"/>
      <c r="C563" s="76"/>
      <c r="D563" s="19"/>
      <c r="E563" s="19"/>
      <c r="F563" s="19"/>
      <c r="G563" s="19"/>
      <c r="H563" s="19"/>
      <c r="I563" s="20"/>
    </row>
    <row r="564" spans="2:9" x14ac:dyDescent="0.2">
      <c r="B564" s="18"/>
      <c r="C564" s="76"/>
      <c r="D564" s="19"/>
      <c r="E564" s="19"/>
      <c r="F564" s="19"/>
      <c r="G564" s="19"/>
      <c r="H564" s="19"/>
      <c r="I564" s="20"/>
    </row>
    <row r="565" spans="2:9" x14ac:dyDescent="0.2">
      <c r="B565" s="18"/>
      <c r="C565" s="76"/>
      <c r="D565" s="19"/>
      <c r="E565" s="19"/>
      <c r="F565" s="19"/>
      <c r="G565" s="19"/>
      <c r="H565" s="19"/>
      <c r="I565" s="20"/>
    </row>
    <row r="566" spans="2:9" x14ac:dyDescent="0.2">
      <c r="B566" s="18"/>
      <c r="C566" s="76"/>
      <c r="D566" s="19"/>
      <c r="E566" s="19"/>
      <c r="F566" s="19"/>
      <c r="G566" s="19"/>
      <c r="H566" s="19"/>
      <c r="I566" s="20"/>
    </row>
    <row r="567" spans="2:9" x14ac:dyDescent="0.2">
      <c r="B567" s="18"/>
      <c r="C567" s="76"/>
      <c r="D567" s="19"/>
      <c r="E567" s="19"/>
      <c r="F567" s="19"/>
      <c r="G567" s="19"/>
      <c r="H567" s="19"/>
      <c r="I567" s="20"/>
    </row>
    <row r="568" spans="2:9" x14ac:dyDescent="0.2">
      <c r="B568" s="18"/>
      <c r="C568" s="76"/>
      <c r="D568" s="19"/>
      <c r="E568" s="19"/>
      <c r="F568" s="19"/>
      <c r="G568" s="19"/>
      <c r="H568" s="19"/>
      <c r="I568" s="20"/>
    </row>
    <row r="569" spans="2:9" x14ac:dyDescent="0.2">
      <c r="B569" s="18"/>
      <c r="C569" s="76"/>
      <c r="D569" s="19"/>
      <c r="E569" s="19"/>
      <c r="F569" s="19"/>
      <c r="G569" s="19"/>
      <c r="H569" s="19"/>
      <c r="I569" s="20"/>
    </row>
    <row r="570" spans="2:9" x14ac:dyDescent="0.2">
      <c r="B570" s="18"/>
      <c r="C570" s="76"/>
      <c r="D570" s="19"/>
      <c r="E570" s="19"/>
      <c r="F570" s="19"/>
      <c r="G570" s="19"/>
      <c r="H570" s="19"/>
      <c r="I570" s="20"/>
    </row>
    <row r="571" spans="2:9" x14ac:dyDescent="0.2">
      <c r="B571" s="18"/>
      <c r="C571" s="76"/>
      <c r="D571" s="19"/>
      <c r="E571" s="19"/>
      <c r="F571" s="19"/>
      <c r="G571" s="19"/>
      <c r="H571" s="19"/>
      <c r="I571" s="20"/>
    </row>
    <row r="572" spans="2:9" x14ac:dyDescent="0.2">
      <c r="B572" s="18"/>
      <c r="C572" s="76"/>
      <c r="D572" s="19"/>
      <c r="E572" s="19"/>
      <c r="F572" s="19"/>
      <c r="G572" s="19"/>
      <c r="H572" s="19"/>
      <c r="I572" s="20"/>
    </row>
    <row r="573" spans="2:9" x14ac:dyDescent="0.2">
      <c r="B573" s="18"/>
      <c r="C573" s="76"/>
      <c r="D573" s="19"/>
      <c r="E573" s="19"/>
      <c r="F573" s="19"/>
      <c r="G573" s="19"/>
      <c r="H573" s="19"/>
      <c r="I573" s="20"/>
    </row>
    <row r="574" spans="2:9" x14ac:dyDescent="0.2">
      <c r="B574" s="18"/>
      <c r="C574" s="76"/>
      <c r="D574" s="19"/>
      <c r="E574" s="19"/>
      <c r="F574" s="19"/>
      <c r="G574" s="19"/>
      <c r="H574" s="19"/>
      <c r="I574" s="20"/>
    </row>
    <row r="575" spans="2:9" x14ac:dyDescent="0.2">
      <c r="B575" s="18"/>
      <c r="C575" s="76"/>
      <c r="D575" s="19"/>
      <c r="E575" s="19"/>
      <c r="F575" s="19"/>
      <c r="G575" s="19"/>
      <c r="H575" s="19"/>
      <c r="I575" s="20"/>
    </row>
    <row r="576" spans="2:9" x14ac:dyDescent="0.2">
      <c r="B576" s="18"/>
      <c r="C576" s="76"/>
      <c r="D576" s="19"/>
      <c r="E576" s="19"/>
      <c r="F576" s="19"/>
      <c r="G576" s="19"/>
      <c r="H576" s="19"/>
      <c r="I576" s="20"/>
    </row>
    <row r="577" spans="2:9" x14ac:dyDescent="0.2">
      <c r="B577" s="18"/>
      <c r="C577" s="76"/>
      <c r="D577" s="19"/>
      <c r="E577" s="19"/>
      <c r="F577" s="19"/>
      <c r="G577" s="19"/>
      <c r="H577" s="19"/>
      <c r="I577" s="20"/>
    </row>
    <row r="578" spans="2:9" x14ac:dyDescent="0.2">
      <c r="B578" s="18"/>
      <c r="C578" s="76"/>
      <c r="D578" s="19"/>
      <c r="E578" s="19"/>
      <c r="F578" s="19"/>
      <c r="G578" s="19"/>
      <c r="H578" s="19"/>
      <c r="I578" s="20"/>
    </row>
    <row r="579" spans="2:9" x14ac:dyDescent="0.2">
      <c r="B579" s="18"/>
      <c r="C579" s="76"/>
      <c r="D579" s="19"/>
      <c r="E579" s="19"/>
      <c r="F579" s="19"/>
      <c r="G579" s="19"/>
      <c r="H579" s="19"/>
      <c r="I579" s="20"/>
    </row>
    <row r="580" spans="2:9" x14ac:dyDescent="0.2">
      <c r="B580" s="18"/>
      <c r="C580" s="76"/>
      <c r="D580" s="19"/>
      <c r="E580" s="19"/>
      <c r="F580" s="19"/>
      <c r="G580" s="19"/>
      <c r="H580" s="19"/>
      <c r="I580" s="20"/>
    </row>
    <row r="581" spans="2:9" x14ac:dyDescent="0.2">
      <c r="B581" s="18"/>
      <c r="C581" s="76"/>
      <c r="D581" s="19"/>
      <c r="E581" s="19"/>
      <c r="F581" s="19"/>
      <c r="G581" s="19"/>
      <c r="H581" s="19"/>
      <c r="I581" s="20"/>
    </row>
    <row r="582" spans="2:9" x14ac:dyDescent="0.2">
      <c r="B582" s="18"/>
      <c r="C582" s="76"/>
      <c r="D582" s="19"/>
      <c r="E582" s="19"/>
      <c r="F582" s="19"/>
      <c r="G582" s="19"/>
      <c r="H582" s="19"/>
      <c r="I582" s="20"/>
    </row>
    <row r="583" spans="2:9" x14ac:dyDescent="0.2">
      <c r="B583" s="18"/>
      <c r="C583" s="76"/>
      <c r="D583" s="19"/>
      <c r="E583" s="19"/>
      <c r="F583" s="19"/>
      <c r="G583" s="19"/>
      <c r="H583" s="19"/>
      <c r="I583" s="20"/>
    </row>
    <row r="584" spans="2:9" x14ac:dyDescent="0.2">
      <c r="B584" s="18"/>
      <c r="C584" s="76"/>
      <c r="D584" s="19"/>
      <c r="E584" s="19"/>
      <c r="F584" s="19"/>
      <c r="G584" s="19"/>
      <c r="H584" s="19"/>
      <c r="I584" s="20"/>
    </row>
    <row r="585" spans="2:9" x14ac:dyDescent="0.2">
      <c r="B585" s="18"/>
      <c r="C585" s="76"/>
      <c r="D585" s="19"/>
      <c r="E585" s="19"/>
      <c r="F585" s="19"/>
      <c r="G585" s="19"/>
      <c r="H585" s="19"/>
      <c r="I585" s="20"/>
    </row>
    <row r="586" spans="2:9" x14ac:dyDescent="0.2">
      <c r="B586" s="18"/>
      <c r="C586" s="76"/>
      <c r="D586" s="19"/>
      <c r="E586" s="19"/>
      <c r="F586" s="19"/>
      <c r="G586" s="19"/>
      <c r="H586" s="19"/>
      <c r="I586" s="20"/>
    </row>
    <row r="587" spans="2:9" x14ac:dyDescent="0.2">
      <c r="B587" s="18"/>
      <c r="C587" s="76"/>
      <c r="D587" s="19"/>
      <c r="E587" s="19"/>
      <c r="F587" s="19"/>
      <c r="G587" s="19"/>
      <c r="H587" s="19"/>
      <c r="I587" s="20"/>
    </row>
    <row r="588" spans="2:9" x14ac:dyDescent="0.2">
      <c r="B588" s="18"/>
      <c r="C588" s="76"/>
      <c r="D588" s="19"/>
      <c r="E588" s="19"/>
      <c r="F588" s="19"/>
      <c r="G588" s="19"/>
      <c r="H588" s="19"/>
      <c r="I588" s="20"/>
    </row>
    <row r="589" spans="2:9" x14ac:dyDescent="0.2">
      <c r="B589" s="18"/>
      <c r="C589" s="76"/>
      <c r="D589" s="19"/>
      <c r="E589" s="19"/>
      <c r="F589" s="19"/>
      <c r="G589" s="19"/>
      <c r="H589" s="19"/>
      <c r="I589" s="20"/>
    </row>
    <row r="590" spans="2:9" x14ac:dyDescent="0.2">
      <c r="B590" s="18"/>
      <c r="C590" s="76"/>
      <c r="D590" s="19"/>
      <c r="E590" s="19"/>
      <c r="F590" s="19"/>
      <c r="G590" s="19"/>
      <c r="H590" s="19"/>
      <c r="I590" s="20"/>
    </row>
    <row r="591" spans="2:9" x14ac:dyDescent="0.2">
      <c r="B591" s="18"/>
      <c r="C591" s="76"/>
      <c r="D591" s="19"/>
      <c r="E591" s="19"/>
      <c r="F591" s="19"/>
      <c r="G591" s="19"/>
      <c r="H591" s="19"/>
      <c r="I591" s="20"/>
    </row>
    <row r="592" spans="2:9" x14ac:dyDescent="0.2">
      <c r="B592" s="18"/>
      <c r="C592" s="76"/>
      <c r="D592" s="19"/>
      <c r="E592" s="19"/>
      <c r="F592" s="19"/>
      <c r="G592" s="19"/>
      <c r="H592" s="19"/>
      <c r="I592" s="20"/>
    </row>
    <row r="593" spans="2:9" x14ac:dyDescent="0.2">
      <c r="B593" s="18"/>
      <c r="C593" s="76"/>
      <c r="D593" s="19"/>
      <c r="E593" s="19"/>
      <c r="F593" s="19"/>
      <c r="G593" s="19"/>
      <c r="H593" s="19"/>
      <c r="I593" s="20"/>
    </row>
    <row r="594" spans="2:9" x14ac:dyDescent="0.2">
      <c r="B594" s="18"/>
      <c r="C594" s="76"/>
      <c r="D594" s="19"/>
      <c r="E594" s="19"/>
      <c r="F594" s="19"/>
      <c r="G594" s="19"/>
      <c r="H594" s="19"/>
      <c r="I594" s="20"/>
    </row>
    <row r="595" spans="2:9" x14ac:dyDescent="0.2">
      <c r="B595" s="18"/>
      <c r="C595" s="76"/>
      <c r="D595" s="19"/>
      <c r="E595" s="19"/>
      <c r="F595" s="19"/>
      <c r="G595" s="19"/>
      <c r="H595" s="19"/>
      <c r="I595" s="20"/>
    </row>
    <row r="596" spans="2:9" x14ac:dyDescent="0.2">
      <c r="B596" s="18"/>
      <c r="C596" s="76"/>
      <c r="D596" s="19"/>
      <c r="E596" s="19"/>
      <c r="F596" s="19"/>
      <c r="G596" s="19"/>
      <c r="H596" s="19"/>
      <c r="I596" s="20"/>
    </row>
    <row r="597" spans="2:9" x14ac:dyDescent="0.2">
      <c r="B597" s="18"/>
      <c r="C597" s="76"/>
      <c r="D597" s="19"/>
      <c r="E597" s="19"/>
      <c r="F597" s="19"/>
      <c r="G597" s="19"/>
      <c r="H597" s="19"/>
      <c r="I597" s="20"/>
    </row>
    <row r="598" spans="2:9" x14ac:dyDescent="0.2">
      <c r="B598" s="18"/>
      <c r="C598" s="76"/>
      <c r="D598" s="19"/>
      <c r="E598" s="19"/>
      <c r="F598" s="19"/>
      <c r="G598" s="19"/>
      <c r="H598" s="19"/>
      <c r="I598" s="20"/>
    </row>
    <row r="599" spans="2:9" x14ac:dyDescent="0.2">
      <c r="B599" s="18"/>
      <c r="C599" s="76"/>
      <c r="D599" s="19"/>
      <c r="E599" s="19"/>
      <c r="F599" s="19"/>
      <c r="G599" s="19"/>
      <c r="H599" s="19"/>
      <c r="I599" s="20"/>
    </row>
    <row r="600" spans="2:9" x14ac:dyDescent="0.2">
      <c r="B600" s="18"/>
      <c r="C600" s="76"/>
      <c r="D600" s="19"/>
      <c r="E600" s="19"/>
      <c r="F600" s="19"/>
      <c r="G600" s="19"/>
      <c r="H600" s="19"/>
      <c r="I600" s="20"/>
    </row>
    <row r="601" spans="2:9" x14ac:dyDescent="0.2">
      <c r="B601" s="18"/>
      <c r="C601" s="76"/>
      <c r="D601" s="19"/>
      <c r="E601" s="19"/>
      <c r="F601" s="19"/>
      <c r="G601" s="19"/>
      <c r="H601" s="19"/>
      <c r="I601" s="20"/>
    </row>
    <row r="602" spans="2:9" x14ac:dyDescent="0.2">
      <c r="B602" s="18"/>
      <c r="C602" s="76"/>
      <c r="D602" s="19"/>
      <c r="E602" s="19"/>
      <c r="F602" s="19"/>
      <c r="G602" s="19"/>
      <c r="H602" s="19"/>
      <c r="I602" s="20"/>
    </row>
    <row r="603" spans="2:9" x14ac:dyDescent="0.2">
      <c r="B603" s="18"/>
      <c r="C603" s="76"/>
      <c r="D603" s="19"/>
      <c r="E603" s="19"/>
      <c r="F603" s="19"/>
      <c r="G603" s="19"/>
      <c r="H603" s="19"/>
      <c r="I603" s="20"/>
    </row>
    <row r="604" spans="2:9" x14ac:dyDescent="0.2">
      <c r="B604" s="18"/>
      <c r="C604" s="76"/>
      <c r="D604" s="19"/>
      <c r="E604" s="19"/>
      <c r="F604" s="19"/>
      <c r="G604" s="19"/>
      <c r="H604" s="19"/>
      <c r="I604" s="20"/>
    </row>
    <row r="605" spans="2:9" x14ac:dyDescent="0.2">
      <c r="B605" s="18"/>
      <c r="C605" s="76"/>
      <c r="D605" s="19"/>
      <c r="E605" s="19"/>
      <c r="F605" s="19"/>
      <c r="G605" s="19"/>
      <c r="H605" s="19"/>
      <c r="I605" s="20"/>
    </row>
    <row r="606" spans="2:9" x14ac:dyDescent="0.2">
      <c r="B606" s="18"/>
      <c r="C606" s="76"/>
      <c r="D606" s="19"/>
      <c r="E606" s="19"/>
      <c r="F606" s="19"/>
      <c r="G606" s="19"/>
      <c r="H606" s="19"/>
      <c r="I606" s="20"/>
    </row>
    <row r="607" spans="2:9" x14ac:dyDescent="0.2">
      <c r="B607" s="18"/>
      <c r="C607" s="76"/>
      <c r="D607" s="19"/>
      <c r="E607" s="19"/>
      <c r="F607" s="19"/>
      <c r="G607" s="19"/>
      <c r="H607" s="19"/>
      <c r="I607" s="20"/>
    </row>
    <row r="608" spans="2:9" x14ac:dyDescent="0.2">
      <c r="B608" s="18"/>
      <c r="C608" s="76"/>
      <c r="D608" s="19"/>
      <c r="E608" s="19"/>
      <c r="F608" s="19"/>
      <c r="G608" s="19"/>
      <c r="H608" s="19"/>
      <c r="I608" s="20"/>
    </row>
    <row r="609" spans="2:9" x14ac:dyDescent="0.2">
      <c r="B609" s="18"/>
      <c r="C609" s="76"/>
      <c r="D609" s="19"/>
      <c r="E609" s="19"/>
      <c r="F609" s="19"/>
      <c r="G609" s="19"/>
      <c r="H609" s="19"/>
      <c r="I609" s="20"/>
    </row>
    <row r="610" spans="2:9" x14ac:dyDescent="0.2">
      <c r="B610" s="18"/>
      <c r="C610" s="76"/>
      <c r="D610" s="19"/>
      <c r="E610" s="19"/>
      <c r="F610" s="19"/>
      <c r="G610" s="19"/>
      <c r="H610" s="19"/>
      <c r="I610" s="20"/>
    </row>
    <row r="611" spans="2:9" x14ac:dyDescent="0.2">
      <c r="B611" s="18"/>
      <c r="C611" s="76"/>
      <c r="D611" s="19"/>
      <c r="E611" s="19"/>
      <c r="F611" s="19"/>
      <c r="G611" s="19"/>
      <c r="H611" s="19"/>
      <c r="I611" s="20"/>
    </row>
    <row r="612" spans="2:9" x14ac:dyDescent="0.2">
      <c r="B612" s="18"/>
      <c r="C612" s="76"/>
      <c r="D612" s="19"/>
      <c r="E612" s="19"/>
      <c r="F612" s="19"/>
      <c r="G612" s="19"/>
      <c r="H612" s="19"/>
      <c r="I612" s="20"/>
    </row>
    <row r="613" spans="2:9" x14ac:dyDescent="0.2">
      <c r="B613" s="18"/>
      <c r="C613" s="76"/>
      <c r="D613" s="19"/>
      <c r="E613" s="19"/>
      <c r="F613" s="19"/>
      <c r="G613" s="19"/>
      <c r="H613" s="19"/>
      <c r="I613" s="20"/>
    </row>
    <row r="614" spans="2:9" x14ac:dyDescent="0.2">
      <c r="B614" s="18"/>
      <c r="C614" s="76"/>
      <c r="D614" s="19"/>
      <c r="E614" s="19"/>
      <c r="F614" s="19"/>
      <c r="G614" s="19"/>
      <c r="H614" s="19"/>
      <c r="I614" s="20"/>
    </row>
    <row r="615" spans="2:9" x14ac:dyDescent="0.2">
      <c r="B615" s="18"/>
      <c r="C615" s="76"/>
      <c r="D615" s="19"/>
      <c r="E615" s="19"/>
      <c r="F615" s="19"/>
      <c r="G615" s="19"/>
      <c r="H615" s="19"/>
      <c r="I615" s="20"/>
    </row>
    <row r="616" spans="2:9" x14ac:dyDescent="0.2">
      <c r="B616" s="18"/>
      <c r="C616" s="76"/>
      <c r="D616" s="19"/>
      <c r="E616" s="19"/>
      <c r="F616" s="19"/>
      <c r="G616" s="19"/>
      <c r="H616" s="19"/>
      <c r="I616" s="20"/>
    </row>
    <row r="617" spans="2:9" x14ac:dyDescent="0.2">
      <c r="B617" s="18"/>
      <c r="C617" s="76"/>
      <c r="D617" s="19"/>
      <c r="E617" s="19"/>
      <c r="F617" s="19"/>
      <c r="G617" s="19"/>
      <c r="H617" s="19"/>
      <c r="I617" s="20"/>
    </row>
    <row r="618" spans="2:9" x14ac:dyDescent="0.2">
      <c r="B618" s="18"/>
      <c r="C618" s="76"/>
      <c r="D618" s="19"/>
      <c r="E618" s="19"/>
      <c r="F618" s="19"/>
      <c r="G618" s="19"/>
      <c r="H618" s="19"/>
      <c r="I618" s="20"/>
    </row>
    <row r="619" spans="2:9" x14ac:dyDescent="0.2">
      <c r="B619" s="18"/>
      <c r="C619" s="76"/>
      <c r="D619" s="19"/>
      <c r="E619" s="19"/>
      <c r="F619" s="19"/>
      <c r="G619" s="19"/>
      <c r="H619" s="19"/>
      <c r="I619" s="20"/>
    </row>
    <row r="620" spans="2:9" x14ac:dyDescent="0.2">
      <c r="B620" s="18"/>
      <c r="C620" s="76"/>
      <c r="D620" s="19"/>
      <c r="E620" s="19"/>
      <c r="F620" s="19"/>
      <c r="G620" s="19"/>
      <c r="H620" s="19"/>
      <c r="I620" s="20"/>
    </row>
    <row r="621" spans="2:9" x14ac:dyDescent="0.2">
      <c r="B621" s="18"/>
      <c r="C621" s="76"/>
      <c r="D621" s="19"/>
      <c r="E621" s="19"/>
      <c r="F621" s="19"/>
      <c r="G621" s="19"/>
      <c r="H621" s="19"/>
      <c r="I621" s="20"/>
    </row>
    <row r="622" spans="2:9" x14ac:dyDescent="0.2">
      <c r="B622" s="18"/>
      <c r="C622" s="76"/>
      <c r="D622" s="19"/>
      <c r="E622" s="19"/>
      <c r="F622" s="19"/>
      <c r="G622" s="19"/>
      <c r="H622" s="19"/>
      <c r="I622" s="20"/>
    </row>
    <row r="623" spans="2:9" x14ac:dyDescent="0.2">
      <c r="B623" s="18"/>
      <c r="C623" s="76"/>
      <c r="D623" s="19"/>
      <c r="E623" s="19"/>
      <c r="F623" s="19"/>
      <c r="G623" s="19"/>
      <c r="H623" s="19"/>
      <c r="I623" s="20"/>
    </row>
    <row r="624" spans="2:9" x14ac:dyDescent="0.2">
      <c r="B624" s="18"/>
      <c r="C624" s="76"/>
      <c r="D624" s="19"/>
      <c r="E624" s="19"/>
      <c r="F624" s="19"/>
      <c r="G624" s="19"/>
      <c r="H624" s="19"/>
      <c r="I624" s="20"/>
    </row>
    <row r="625" spans="2:9" x14ac:dyDescent="0.2">
      <c r="B625" s="18"/>
      <c r="C625" s="76"/>
      <c r="D625" s="19"/>
      <c r="E625" s="19"/>
      <c r="F625" s="19"/>
      <c r="G625" s="19"/>
      <c r="H625" s="19"/>
      <c r="I625" s="20"/>
    </row>
    <row r="626" spans="2:9" x14ac:dyDescent="0.2">
      <c r="B626" s="18"/>
      <c r="C626" s="76"/>
      <c r="D626" s="19"/>
      <c r="E626" s="19"/>
      <c r="F626" s="19"/>
      <c r="G626" s="19"/>
      <c r="H626" s="19"/>
      <c r="I626" s="20"/>
    </row>
    <row r="627" spans="2:9" x14ac:dyDescent="0.2">
      <c r="B627" s="18"/>
      <c r="C627" s="76"/>
      <c r="D627" s="19"/>
      <c r="E627" s="19"/>
      <c r="F627" s="19"/>
      <c r="G627" s="19"/>
      <c r="H627" s="19"/>
      <c r="I627" s="20"/>
    </row>
    <row r="628" spans="2:9" x14ac:dyDescent="0.2">
      <c r="B628" s="18"/>
      <c r="C628" s="76"/>
      <c r="D628" s="19"/>
      <c r="E628" s="19"/>
      <c r="F628" s="19"/>
      <c r="G628" s="19"/>
      <c r="H628" s="19"/>
      <c r="I628" s="20"/>
    </row>
    <row r="629" spans="2:9" x14ac:dyDescent="0.2">
      <c r="B629" s="18"/>
      <c r="C629" s="76"/>
      <c r="D629" s="19"/>
      <c r="E629" s="19"/>
      <c r="F629" s="19"/>
      <c r="G629" s="19"/>
      <c r="H629" s="19"/>
      <c r="I629" s="20"/>
    </row>
    <row r="630" spans="2:9" x14ac:dyDescent="0.2">
      <c r="B630" s="18"/>
      <c r="C630" s="76"/>
      <c r="D630" s="19"/>
      <c r="E630" s="19"/>
      <c r="F630" s="19"/>
      <c r="G630" s="19"/>
      <c r="H630" s="19"/>
      <c r="I630" s="20"/>
    </row>
    <row r="631" spans="2:9" x14ac:dyDescent="0.2">
      <c r="B631" s="18"/>
      <c r="C631" s="76"/>
      <c r="D631" s="19"/>
      <c r="E631" s="19"/>
      <c r="F631" s="19"/>
      <c r="G631" s="19"/>
      <c r="H631" s="19"/>
      <c r="I631" s="20"/>
    </row>
    <row r="632" spans="2:9" x14ac:dyDescent="0.2">
      <c r="B632" s="18"/>
      <c r="C632" s="76"/>
      <c r="D632" s="19"/>
      <c r="E632" s="19"/>
      <c r="F632" s="19"/>
      <c r="G632" s="19"/>
      <c r="H632" s="19"/>
      <c r="I632" s="20"/>
    </row>
    <row r="633" spans="2:9" x14ac:dyDescent="0.2">
      <c r="B633" s="18"/>
      <c r="C633" s="76"/>
      <c r="D633" s="19"/>
      <c r="E633" s="19"/>
      <c r="F633" s="19"/>
      <c r="G633" s="19"/>
      <c r="H633" s="19"/>
      <c r="I633" s="20"/>
    </row>
    <row r="634" spans="2:9" x14ac:dyDescent="0.2">
      <c r="B634" s="18"/>
      <c r="C634" s="76"/>
      <c r="D634" s="19"/>
      <c r="E634" s="19"/>
      <c r="F634" s="19"/>
      <c r="G634" s="19"/>
      <c r="H634" s="19"/>
      <c r="I634" s="20"/>
    </row>
    <row r="635" spans="2:9" x14ac:dyDescent="0.2">
      <c r="B635" s="18"/>
      <c r="C635" s="76"/>
      <c r="D635" s="19"/>
      <c r="E635" s="19"/>
      <c r="F635" s="19"/>
      <c r="G635" s="19"/>
      <c r="H635" s="19"/>
      <c r="I635" s="20"/>
    </row>
    <row r="636" spans="2:9" x14ac:dyDescent="0.2">
      <c r="B636" s="18"/>
      <c r="C636" s="76"/>
      <c r="D636" s="19"/>
      <c r="E636" s="19"/>
      <c r="F636" s="19"/>
      <c r="G636" s="19"/>
      <c r="H636" s="19"/>
      <c r="I636" s="20"/>
    </row>
    <row r="637" spans="2:9" x14ac:dyDescent="0.2">
      <c r="B637" s="18"/>
      <c r="C637" s="76"/>
      <c r="D637" s="19"/>
      <c r="E637" s="19"/>
      <c r="F637" s="19"/>
      <c r="G637" s="19"/>
      <c r="H637" s="19"/>
      <c r="I637" s="20"/>
    </row>
    <row r="638" spans="2:9" x14ac:dyDescent="0.2">
      <c r="B638" s="18"/>
      <c r="C638" s="76"/>
      <c r="D638" s="19"/>
      <c r="E638" s="19"/>
      <c r="F638" s="19"/>
      <c r="G638" s="19"/>
      <c r="H638" s="19"/>
      <c r="I638" s="20"/>
    </row>
    <row r="639" spans="2:9" x14ac:dyDescent="0.2">
      <c r="B639" s="18"/>
      <c r="C639" s="76"/>
      <c r="D639" s="19"/>
      <c r="E639" s="19"/>
      <c r="F639" s="19"/>
      <c r="G639" s="19"/>
      <c r="H639" s="19"/>
      <c r="I639" s="20"/>
    </row>
    <row r="640" spans="2:9" x14ac:dyDescent="0.2">
      <c r="B640" s="18"/>
      <c r="C640" s="76"/>
      <c r="D640" s="19"/>
      <c r="E640" s="19"/>
      <c r="F640" s="19"/>
      <c r="G640" s="19"/>
      <c r="H640" s="19"/>
      <c r="I640" s="20"/>
    </row>
    <row r="641" spans="2:9" x14ac:dyDescent="0.2">
      <c r="B641" s="18"/>
      <c r="C641" s="76"/>
      <c r="D641" s="19"/>
      <c r="E641" s="19"/>
      <c r="F641" s="19"/>
      <c r="G641" s="19"/>
      <c r="H641" s="19"/>
      <c r="I641" s="20"/>
    </row>
    <row r="642" spans="2:9" x14ac:dyDescent="0.2">
      <c r="B642" s="18"/>
      <c r="C642" s="76"/>
      <c r="D642" s="19"/>
      <c r="E642" s="19"/>
      <c r="F642" s="19"/>
      <c r="G642" s="19"/>
      <c r="H642" s="19"/>
      <c r="I642" s="20"/>
    </row>
    <row r="643" spans="2:9" x14ac:dyDescent="0.2">
      <c r="B643" s="18"/>
      <c r="C643" s="76"/>
      <c r="D643" s="19"/>
      <c r="E643" s="19"/>
      <c r="F643" s="19"/>
      <c r="G643" s="19"/>
      <c r="H643" s="19"/>
      <c r="I643" s="20"/>
    </row>
    <row r="644" spans="2:9" x14ac:dyDescent="0.2">
      <c r="B644" s="18"/>
      <c r="C644" s="76"/>
      <c r="D644" s="19"/>
      <c r="E644" s="19"/>
      <c r="F644" s="19"/>
      <c r="G644" s="19"/>
      <c r="H644" s="19"/>
      <c r="I644" s="20"/>
    </row>
    <row r="645" spans="2:9" x14ac:dyDescent="0.2">
      <c r="B645" s="18"/>
      <c r="C645" s="76"/>
      <c r="D645" s="19"/>
      <c r="E645" s="19"/>
      <c r="F645" s="19"/>
      <c r="G645" s="19"/>
      <c r="H645" s="19"/>
      <c r="I645" s="20"/>
    </row>
    <row r="646" spans="2:9" x14ac:dyDescent="0.2">
      <c r="B646" s="18"/>
      <c r="C646" s="76"/>
      <c r="D646" s="19"/>
      <c r="E646" s="19"/>
      <c r="F646" s="19"/>
      <c r="G646" s="19"/>
      <c r="H646" s="19"/>
      <c r="I646" s="20"/>
    </row>
    <row r="647" spans="2:9" x14ac:dyDescent="0.2">
      <c r="B647" s="18"/>
      <c r="C647" s="76"/>
      <c r="D647" s="19"/>
      <c r="E647" s="19"/>
      <c r="F647" s="19"/>
      <c r="G647" s="19"/>
      <c r="H647" s="19"/>
      <c r="I647" s="20"/>
    </row>
    <row r="648" spans="2:9" x14ac:dyDescent="0.2">
      <c r="B648" s="18"/>
      <c r="C648" s="76"/>
      <c r="D648" s="19"/>
      <c r="E648" s="19"/>
      <c r="F648" s="19"/>
      <c r="G648" s="19"/>
      <c r="H648" s="19"/>
      <c r="I648" s="20"/>
    </row>
    <row r="649" spans="2:9" x14ac:dyDescent="0.2">
      <c r="B649" s="18"/>
      <c r="C649" s="76"/>
      <c r="D649" s="19"/>
      <c r="E649" s="19"/>
      <c r="F649" s="19"/>
      <c r="G649" s="19"/>
      <c r="H649" s="19"/>
      <c r="I649" s="20"/>
    </row>
    <row r="650" spans="2:9" x14ac:dyDescent="0.2">
      <c r="B650" s="18"/>
      <c r="C650" s="76"/>
      <c r="D650" s="19"/>
      <c r="E650" s="19"/>
      <c r="F650" s="19"/>
      <c r="G650" s="19"/>
      <c r="H650" s="19"/>
      <c r="I650" s="20"/>
    </row>
    <row r="651" spans="2:9" x14ac:dyDescent="0.2">
      <c r="B651" s="18"/>
      <c r="C651" s="76"/>
      <c r="D651" s="19"/>
      <c r="E651" s="19"/>
      <c r="F651" s="19"/>
      <c r="G651" s="19"/>
      <c r="H651" s="19"/>
      <c r="I651" s="20"/>
    </row>
    <row r="652" spans="2:9" x14ac:dyDescent="0.2">
      <c r="B652" s="18"/>
      <c r="C652" s="76"/>
      <c r="D652" s="19"/>
      <c r="E652" s="19"/>
      <c r="F652" s="19"/>
      <c r="G652" s="19"/>
      <c r="H652" s="19"/>
      <c r="I652" s="20"/>
    </row>
    <row r="653" spans="2:9" x14ac:dyDescent="0.2">
      <c r="B653" s="18"/>
      <c r="C653" s="76"/>
      <c r="D653" s="19"/>
      <c r="E653" s="19"/>
      <c r="F653" s="19"/>
      <c r="G653" s="19"/>
      <c r="H653" s="19"/>
      <c r="I653" s="20"/>
    </row>
    <row r="654" spans="2:9" x14ac:dyDescent="0.2">
      <c r="B654" s="18"/>
      <c r="C654" s="76"/>
      <c r="D654" s="19"/>
      <c r="E654" s="19"/>
      <c r="F654" s="19"/>
      <c r="G654" s="19"/>
      <c r="H654" s="19"/>
      <c r="I654" s="20"/>
    </row>
    <row r="655" spans="2:9" x14ac:dyDescent="0.2">
      <c r="B655" s="18"/>
      <c r="C655" s="76"/>
      <c r="D655" s="19"/>
      <c r="E655" s="19"/>
      <c r="F655" s="19"/>
      <c r="G655" s="19"/>
      <c r="H655" s="19"/>
      <c r="I655" s="20"/>
    </row>
    <row r="656" spans="2:9" x14ac:dyDescent="0.2">
      <c r="B656" s="18"/>
      <c r="C656" s="76"/>
      <c r="D656" s="19"/>
      <c r="E656" s="19"/>
      <c r="F656" s="19"/>
      <c r="G656" s="19"/>
      <c r="H656" s="19"/>
      <c r="I656" s="20"/>
    </row>
    <row r="657" spans="2:9" x14ac:dyDescent="0.2">
      <c r="B657" s="18"/>
      <c r="C657" s="76"/>
      <c r="D657" s="19"/>
      <c r="E657" s="19"/>
      <c r="F657" s="19"/>
      <c r="G657" s="19"/>
      <c r="H657" s="19"/>
      <c r="I657" s="20"/>
    </row>
    <row r="658" spans="2:9" x14ac:dyDescent="0.2">
      <c r="B658" s="18"/>
      <c r="C658" s="76"/>
      <c r="D658" s="19"/>
      <c r="E658" s="19"/>
      <c r="F658" s="19"/>
      <c r="G658" s="19"/>
      <c r="H658" s="19"/>
      <c r="I658" s="20"/>
    </row>
    <row r="659" spans="2:9" x14ac:dyDescent="0.2">
      <c r="B659" s="18"/>
      <c r="C659" s="76"/>
      <c r="D659" s="19"/>
      <c r="E659" s="19"/>
      <c r="F659" s="19"/>
      <c r="G659" s="19"/>
      <c r="H659" s="19"/>
      <c r="I659" s="20"/>
    </row>
    <row r="660" spans="2:9" x14ac:dyDescent="0.2">
      <c r="B660" s="18"/>
      <c r="C660" s="76"/>
      <c r="D660" s="19"/>
      <c r="E660" s="19"/>
      <c r="F660" s="19"/>
      <c r="G660" s="19"/>
      <c r="H660" s="19"/>
      <c r="I660" s="20"/>
    </row>
    <row r="661" spans="2:9" x14ac:dyDescent="0.2">
      <c r="B661" s="18"/>
      <c r="C661" s="76"/>
      <c r="D661" s="19"/>
      <c r="E661" s="19"/>
      <c r="F661" s="19"/>
      <c r="G661" s="19"/>
      <c r="H661" s="19"/>
      <c r="I661" s="20"/>
    </row>
    <row r="662" spans="2:9" x14ac:dyDescent="0.2">
      <c r="B662" s="18"/>
      <c r="C662" s="76"/>
      <c r="D662" s="19"/>
      <c r="E662" s="19"/>
      <c r="F662" s="19"/>
      <c r="G662" s="19"/>
      <c r="H662" s="19"/>
      <c r="I662" s="20"/>
    </row>
    <row r="663" spans="2:9" x14ac:dyDescent="0.2">
      <c r="B663" s="18"/>
      <c r="C663" s="76"/>
      <c r="D663" s="19"/>
      <c r="E663" s="19"/>
      <c r="F663" s="19"/>
      <c r="G663" s="19"/>
      <c r="H663" s="19"/>
      <c r="I663" s="20"/>
    </row>
    <row r="664" spans="2:9" x14ac:dyDescent="0.2">
      <c r="B664" s="18"/>
      <c r="C664" s="76"/>
      <c r="D664" s="19"/>
      <c r="E664" s="19"/>
      <c r="F664" s="19"/>
      <c r="G664" s="19"/>
      <c r="H664" s="19"/>
      <c r="I664" s="20"/>
    </row>
    <row r="665" spans="2:9" x14ac:dyDescent="0.2">
      <c r="B665" s="18"/>
      <c r="C665" s="76"/>
      <c r="D665" s="19"/>
      <c r="E665" s="19"/>
      <c r="F665" s="19"/>
      <c r="G665" s="19"/>
      <c r="H665" s="19"/>
      <c r="I665" s="20"/>
    </row>
    <row r="666" spans="2:9" x14ac:dyDescent="0.2">
      <c r="B666" s="18"/>
      <c r="C666" s="76"/>
      <c r="D666" s="19"/>
      <c r="E666" s="19"/>
      <c r="F666" s="19"/>
      <c r="G666" s="19"/>
      <c r="H666" s="19"/>
      <c r="I666" s="20"/>
    </row>
    <row r="667" spans="2:9" x14ac:dyDescent="0.2">
      <c r="B667" s="18"/>
      <c r="C667" s="76"/>
      <c r="D667" s="19"/>
      <c r="E667" s="19"/>
      <c r="F667" s="19"/>
      <c r="G667" s="19"/>
      <c r="H667" s="19"/>
      <c r="I667" s="20"/>
    </row>
    <row r="668" spans="2:9" x14ac:dyDescent="0.2">
      <c r="B668" s="18"/>
      <c r="C668" s="76"/>
      <c r="D668" s="19"/>
      <c r="E668" s="19"/>
      <c r="F668" s="19"/>
      <c r="G668" s="19"/>
      <c r="H668" s="19"/>
      <c r="I668" s="20"/>
    </row>
    <row r="669" spans="2:9" x14ac:dyDescent="0.2">
      <c r="B669" s="18"/>
      <c r="C669" s="76"/>
      <c r="D669" s="19"/>
      <c r="E669" s="19"/>
      <c r="F669" s="19"/>
      <c r="G669" s="19"/>
      <c r="H669" s="19"/>
      <c r="I669" s="20"/>
    </row>
    <row r="670" spans="2:9" x14ac:dyDescent="0.2">
      <c r="B670" s="18"/>
      <c r="C670" s="76"/>
      <c r="D670" s="19"/>
      <c r="E670" s="19"/>
      <c r="F670" s="19"/>
      <c r="G670" s="19"/>
      <c r="H670" s="19"/>
      <c r="I670" s="20"/>
    </row>
    <row r="671" spans="2:9" x14ac:dyDescent="0.2">
      <c r="B671" s="18"/>
      <c r="C671" s="76"/>
      <c r="D671" s="19"/>
      <c r="E671" s="19"/>
      <c r="F671" s="19"/>
      <c r="G671" s="19"/>
      <c r="H671" s="19"/>
      <c r="I671" s="20"/>
    </row>
    <row r="672" spans="2:9" x14ac:dyDescent="0.2">
      <c r="B672" s="18"/>
      <c r="C672" s="76"/>
      <c r="D672" s="19"/>
      <c r="E672" s="19"/>
      <c r="F672" s="19"/>
      <c r="G672" s="19"/>
      <c r="H672" s="19"/>
      <c r="I672" s="20"/>
    </row>
    <row r="673" spans="2:9" x14ac:dyDescent="0.2">
      <c r="B673" s="18"/>
      <c r="C673" s="76"/>
      <c r="D673" s="19"/>
      <c r="E673" s="19"/>
      <c r="F673" s="19"/>
      <c r="G673" s="19"/>
      <c r="H673" s="19"/>
      <c r="I673" s="20"/>
    </row>
    <row r="674" spans="2:9" x14ac:dyDescent="0.2">
      <c r="B674" s="18"/>
      <c r="C674" s="76"/>
      <c r="D674" s="19"/>
      <c r="E674" s="19"/>
      <c r="F674" s="19"/>
      <c r="G674" s="19"/>
      <c r="H674" s="19"/>
      <c r="I674" s="20"/>
    </row>
    <row r="675" spans="2:9" x14ac:dyDescent="0.2">
      <c r="B675" s="18"/>
      <c r="C675" s="76"/>
      <c r="D675" s="19"/>
      <c r="E675" s="19"/>
      <c r="F675" s="19"/>
      <c r="G675" s="19"/>
      <c r="H675" s="19"/>
      <c r="I675" s="20"/>
    </row>
    <row r="676" spans="2:9" x14ac:dyDescent="0.2">
      <c r="B676" s="18"/>
      <c r="C676" s="76"/>
      <c r="D676" s="19"/>
      <c r="E676" s="19"/>
      <c r="F676" s="19"/>
      <c r="G676" s="19"/>
      <c r="H676" s="19"/>
      <c r="I676" s="20"/>
    </row>
    <row r="677" spans="2:9" x14ac:dyDescent="0.2">
      <c r="B677" s="18"/>
      <c r="C677" s="76"/>
      <c r="D677" s="19"/>
      <c r="E677" s="19"/>
      <c r="F677" s="19"/>
      <c r="G677" s="19"/>
      <c r="H677" s="19"/>
      <c r="I677" s="20"/>
    </row>
    <row r="678" spans="2:9" x14ac:dyDescent="0.2">
      <c r="B678" s="18"/>
      <c r="C678" s="76"/>
      <c r="D678" s="19"/>
      <c r="E678" s="19"/>
      <c r="F678" s="19"/>
      <c r="G678" s="19"/>
      <c r="H678" s="19"/>
      <c r="I678" s="20"/>
    </row>
    <row r="679" spans="2:9" x14ac:dyDescent="0.2">
      <c r="B679" s="18"/>
      <c r="C679" s="76"/>
      <c r="D679" s="19"/>
      <c r="E679" s="19"/>
      <c r="F679" s="19"/>
      <c r="G679" s="19"/>
      <c r="H679" s="19"/>
      <c r="I679" s="20"/>
    </row>
    <row r="680" spans="2:9" x14ac:dyDescent="0.2">
      <c r="B680" s="18"/>
      <c r="C680" s="76"/>
      <c r="D680" s="19"/>
      <c r="E680" s="19"/>
      <c r="F680" s="19"/>
      <c r="G680" s="19"/>
      <c r="H680" s="19"/>
      <c r="I680" s="20"/>
    </row>
    <row r="681" spans="2:9" x14ac:dyDescent="0.2">
      <c r="B681" s="18"/>
      <c r="C681" s="76"/>
      <c r="D681" s="19"/>
      <c r="E681" s="19"/>
      <c r="F681" s="19"/>
      <c r="G681" s="19"/>
      <c r="H681" s="19"/>
      <c r="I681" s="20"/>
    </row>
    <row r="682" spans="2:9" x14ac:dyDescent="0.2">
      <c r="B682" s="18"/>
      <c r="C682" s="76"/>
      <c r="D682" s="19"/>
      <c r="E682" s="19"/>
      <c r="F682" s="19"/>
      <c r="G682" s="19"/>
      <c r="H682" s="19"/>
      <c r="I682" s="20"/>
    </row>
    <row r="683" spans="2:9" x14ac:dyDescent="0.2">
      <c r="B683" s="18"/>
      <c r="C683" s="76"/>
      <c r="D683" s="19"/>
      <c r="E683" s="19"/>
      <c r="F683" s="19"/>
      <c r="G683" s="19"/>
      <c r="H683" s="19"/>
      <c r="I683" s="20"/>
    </row>
    <row r="684" spans="2:9" x14ac:dyDescent="0.2">
      <c r="B684" s="18"/>
      <c r="C684" s="76"/>
      <c r="D684" s="19"/>
      <c r="E684" s="19"/>
      <c r="F684" s="19"/>
      <c r="G684" s="19"/>
      <c r="H684" s="19"/>
      <c r="I684" s="20"/>
    </row>
    <row r="685" spans="2:9" x14ac:dyDescent="0.2">
      <c r="B685" s="18"/>
      <c r="C685" s="76"/>
      <c r="D685" s="19"/>
      <c r="E685" s="19"/>
      <c r="F685" s="19"/>
      <c r="G685" s="19"/>
      <c r="H685" s="19"/>
      <c r="I685" s="20"/>
    </row>
    <row r="686" spans="2:9" x14ac:dyDescent="0.2">
      <c r="B686" s="18"/>
      <c r="C686" s="76"/>
      <c r="D686" s="19"/>
      <c r="E686" s="19"/>
      <c r="F686" s="19"/>
      <c r="G686" s="19"/>
      <c r="H686" s="19"/>
      <c r="I686" s="20"/>
    </row>
    <row r="687" spans="2:9" x14ac:dyDescent="0.2">
      <c r="B687" s="18"/>
      <c r="C687" s="76"/>
      <c r="D687" s="19"/>
      <c r="E687" s="19"/>
      <c r="F687" s="19"/>
      <c r="G687" s="19"/>
      <c r="H687" s="19"/>
      <c r="I687" s="20"/>
    </row>
    <row r="688" spans="2:9" x14ac:dyDescent="0.2">
      <c r="B688" s="18"/>
      <c r="C688" s="76"/>
      <c r="D688" s="19"/>
      <c r="E688" s="19"/>
      <c r="F688" s="19"/>
      <c r="G688" s="19"/>
      <c r="H688" s="19"/>
      <c r="I688" s="20"/>
    </row>
    <row r="689" spans="2:9" x14ac:dyDescent="0.2">
      <c r="B689" s="18"/>
      <c r="C689" s="76"/>
      <c r="D689" s="19"/>
      <c r="E689" s="19"/>
      <c r="F689" s="19"/>
      <c r="G689" s="19"/>
      <c r="H689" s="19"/>
      <c r="I689" s="20"/>
    </row>
    <row r="690" spans="2:9" x14ac:dyDescent="0.2">
      <c r="B690" s="18"/>
      <c r="C690" s="76"/>
      <c r="D690" s="19"/>
      <c r="E690" s="19"/>
      <c r="F690" s="19"/>
      <c r="G690" s="19"/>
      <c r="H690" s="19"/>
      <c r="I690" s="20"/>
    </row>
    <row r="691" spans="2:9" x14ac:dyDescent="0.2">
      <c r="B691" s="18"/>
      <c r="C691" s="76"/>
      <c r="D691" s="19"/>
      <c r="E691" s="19"/>
      <c r="F691" s="19"/>
      <c r="G691" s="19"/>
      <c r="H691" s="19"/>
      <c r="I691" s="20"/>
    </row>
    <row r="692" spans="2:9" x14ac:dyDescent="0.2">
      <c r="B692" s="18"/>
      <c r="C692" s="76"/>
      <c r="D692" s="19"/>
      <c r="E692" s="19"/>
      <c r="F692" s="19"/>
      <c r="G692" s="19"/>
      <c r="H692" s="19"/>
      <c r="I692" s="20"/>
    </row>
    <row r="693" spans="2:9" x14ac:dyDescent="0.2">
      <c r="B693" s="18"/>
      <c r="C693" s="76"/>
      <c r="D693" s="19"/>
      <c r="E693" s="19"/>
      <c r="F693" s="19"/>
      <c r="G693" s="19"/>
      <c r="H693" s="19"/>
      <c r="I693" s="20"/>
    </row>
    <row r="694" spans="2:9" x14ac:dyDescent="0.2">
      <c r="B694" s="18"/>
      <c r="C694" s="76"/>
      <c r="D694" s="19"/>
      <c r="E694" s="19"/>
      <c r="F694" s="19"/>
      <c r="G694" s="19"/>
      <c r="H694" s="19"/>
      <c r="I694" s="20"/>
    </row>
    <row r="695" spans="2:9" x14ac:dyDescent="0.2">
      <c r="B695" s="18"/>
      <c r="C695" s="76"/>
      <c r="D695" s="19"/>
      <c r="E695" s="19"/>
      <c r="F695" s="19"/>
      <c r="G695" s="19"/>
      <c r="H695" s="19"/>
      <c r="I695" s="20"/>
    </row>
    <row r="696" spans="2:9" x14ac:dyDescent="0.2">
      <c r="B696" s="18"/>
      <c r="C696" s="76"/>
      <c r="D696" s="19"/>
      <c r="E696" s="19"/>
      <c r="F696" s="19"/>
      <c r="G696" s="19"/>
      <c r="H696" s="19"/>
      <c r="I696" s="20"/>
    </row>
    <row r="697" spans="2:9" x14ac:dyDescent="0.2">
      <c r="B697" s="18"/>
      <c r="C697" s="76"/>
      <c r="D697" s="19"/>
      <c r="E697" s="19"/>
      <c r="F697" s="19"/>
      <c r="G697" s="19"/>
      <c r="H697" s="19"/>
      <c r="I697" s="20"/>
    </row>
    <row r="698" spans="2:9" x14ac:dyDescent="0.2">
      <c r="B698" s="18"/>
      <c r="C698" s="76"/>
      <c r="D698" s="19"/>
      <c r="E698" s="19"/>
      <c r="F698" s="19"/>
      <c r="G698" s="19"/>
      <c r="H698" s="19"/>
      <c r="I698" s="20"/>
    </row>
    <row r="699" spans="2:9" x14ac:dyDescent="0.2">
      <c r="B699" s="18"/>
      <c r="C699" s="76"/>
      <c r="D699" s="19"/>
      <c r="E699" s="19"/>
      <c r="F699" s="19"/>
      <c r="G699" s="19"/>
      <c r="H699" s="19"/>
      <c r="I699" s="20"/>
    </row>
    <row r="700" spans="2:9" x14ac:dyDescent="0.2">
      <c r="B700" s="18"/>
      <c r="C700" s="76"/>
      <c r="D700" s="19"/>
      <c r="E700" s="19"/>
      <c r="F700" s="19"/>
      <c r="G700" s="19"/>
      <c r="H700" s="19"/>
      <c r="I700" s="20"/>
    </row>
    <row r="701" spans="2:9" x14ac:dyDescent="0.2">
      <c r="B701" s="18"/>
      <c r="C701" s="76"/>
      <c r="D701" s="19"/>
      <c r="E701" s="19"/>
      <c r="F701" s="19"/>
      <c r="G701" s="19"/>
      <c r="H701" s="19"/>
      <c r="I701" s="20"/>
    </row>
    <row r="702" spans="2:9" x14ac:dyDescent="0.2">
      <c r="B702" s="18"/>
      <c r="C702" s="76"/>
      <c r="D702" s="19"/>
      <c r="E702" s="19"/>
      <c r="F702" s="19"/>
      <c r="G702" s="19"/>
      <c r="H702" s="19"/>
      <c r="I702" s="20"/>
    </row>
    <row r="703" spans="2:9" x14ac:dyDescent="0.2">
      <c r="B703" s="18"/>
      <c r="C703" s="76"/>
      <c r="D703" s="19"/>
      <c r="E703" s="19"/>
      <c r="F703" s="19"/>
      <c r="G703" s="19"/>
      <c r="H703" s="19"/>
      <c r="I703" s="20"/>
    </row>
    <row r="704" spans="2:9" x14ac:dyDescent="0.2">
      <c r="B704" s="18"/>
      <c r="C704" s="76"/>
      <c r="D704" s="19"/>
      <c r="E704" s="19"/>
      <c r="F704" s="19"/>
      <c r="G704" s="19"/>
      <c r="H704" s="19"/>
      <c r="I704" s="20"/>
    </row>
    <row r="705" spans="2:9" x14ac:dyDescent="0.2">
      <c r="B705" s="18"/>
      <c r="C705" s="76"/>
      <c r="D705" s="19"/>
      <c r="E705" s="19"/>
      <c r="F705" s="19"/>
      <c r="G705" s="19"/>
      <c r="H705" s="19"/>
      <c r="I705" s="20"/>
    </row>
    <row r="706" spans="2:9" x14ac:dyDescent="0.2">
      <c r="B706" s="18"/>
      <c r="C706" s="76"/>
      <c r="D706" s="19"/>
      <c r="E706" s="19"/>
      <c r="F706" s="19"/>
      <c r="G706" s="19"/>
      <c r="H706" s="19"/>
      <c r="I706" s="20"/>
    </row>
    <row r="707" spans="2:9" x14ac:dyDescent="0.2">
      <c r="B707" s="18"/>
      <c r="C707" s="76"/>
      <c r="D707" s="19"/>
      <c r="E707" s="19"/>
      <c r="F707" s="19"/>
      <c r="G707" s="19"/>
      <c r="H707" s="19"/>
      <c r="I707" s="20"/>
    </row>
    <row r="708" spans="2:9" x14ac:dyDescent="0.2">
      <c r="B708" s="18"/>
      <c r="C708" s="76"/>
      <c r="D708" s="19"/>
      <c r="E708" s="19"/>
      <c r="F708" s="19"/>
      <c r="G708" s="19"/>
      <c r="H708" s="19"/>
      <c r="I708" s="20"/>
    </row>
    <row r="709" spans="2:9" x14ac:dyDescent="0.2">
      <c r="B709" s="18"/>
      <c r="C709" s="76"/>
      <c r="D709" s="19"/>
      <c r="E709" s="19"/>
      <c r="F709" s="19"/>
      <c r="G709" s="19"/>
      <c r="H709" s="19"/>
      <c r="I709" s="20"/>
    </row>
    <row r="710" spans="2:9" x14ac:dyDescent="0.2">
      <c r="B710" s="18"/>
      <c r="C710" s="76"/>
      <c r="D710" s="19"/>
      <c r="E710" s="19"/>
      <c r="F710" s="19"/>
      <c r="G710" s="19"/>
      <c r="H710" s="19"/>
      <c r="I710" s="20"/>
    </row>
    <row r="711" spans="2:9" x14ac:dyDescent="0.2">
      <c r="B711" s="18"/>
      <c r="C711" s="76"/>
      <c r="D711" s="19"/>
      <c r="E711" s="19"/>
      <c r="F711" s="19"/>
      <c r="G711" s="19"/>
      <c r="H711" s="19"/>
      <c r="I711" s="20"/>
    </row>
    <row r="712" spans="2:9" x14ac:dyDescent="0.2">
      <c r="B712" s="18"/>
      <c r="C712" s="76"/>
      <c r="D712" s="19"/>
      <c r="E712" s="19"/>
      <c r="F712" s="19"/>
      <c r="G712" s="19"/>
      <c r="H712" s="19"/>
      <c r="I712" s="20"/>
    </row>
    <row r="713" spans="2:9" x14ac:dyDescent="0.2">
      <c r="B713" s="18"/>
      <c r="C713" s="76"/>
      <c r="D713" s="19"/>
      <c r="E713" s="19"/>
      <c r="F713" s="19"/>
      <c r="G713" s="19"/>
      <c r="H713" s="19"/>
      <c r="I713" s="20"/>
    </row>
    <row r="714" spans="2:9" x14ac:dyDescent="0.2">
      <c r="B714" s="18"/>
      <c r="C714" s="76"/>
      <c r="D714" s="19"/>
      <c r="E714" s="19"/>
      <c r="F714" s="19"/>
      <c r="G714" s="19"/>
      <c r="H714" s="19"/>
      <c r="I714" s="20"/>
    </row>
    <row r="715" spans="2:9" x14ac:dyDescent="0.2">
      <c r="B715" s="18"/>
      <c r="C715" s="76"/>
      <c r="D715" s="19"/>
      <c r="E715" s="19"/>
      <c r="F715" s="19"/>
      <c r="G715" s="19"/>
      <c r="H715" s="19"/>
      <c r="I715" s="20"/>
    </row>
    <row r="716" spans="2:9" x14ac:dyDescent="0.2">
      <c r="B716" s="18"/>
      <c r="C716" s="76"/>
      <c r="D716" s="19"/>
      <c r="E716" s="19"/>
      <c r="F716" s="19"/>
      <c r="G716" s="19"/>
      <c r="H716" s="19"/>
      <c r="I716" s="20"/>
    </row>
    <row r="717" spans="2:9" x14ac:dyDescent="0.2">
      <c r="B717" s="18"/>
      <c r="C717" s="76"/>
      <c r="D717" s="19"/>
      <c r="E717" s="19"/>
      <c r="F717" s="19"/>
      <c r="G717" s="19"/>
      <c r="H717" s="19"/>
      <c r="I717" s="20"/>
    </row>
    <row r="718" spans="2:9" x14ac:dyDescent="0.2">
      <c r="B718" s="18"/>
      <c r="C718" s="76"/>
      <c r="D718" s="19"/>
      <c r="E718" s="19"/>
      <c r="F718" s="19"/>
      <c r="G718" s="19"/>
      <c r="H718" s="19"/>
      <c r="I718" s="20"/>
    </row>
    <row r="719" spans="2:9" x14ac:dyDescent="0.2">
      <c r="B719" s="18"/>
      <c r="C719" s="76"/>
      <c r="D719" s="19"/>
      <c r="E719" s="19"/>
      <c r="F719" s="19"/>
      <c r="G719" s="19"/>
      <c r="H719" s="19"/>
      <c r="I719" s="20"/>
    </row>
    <row r="720" spans="2:9" x14ac:dyDescent="0.2">
      <c r="B720" s="18"/>
      <c r="C720" s="76"/>
      <c r="D720" s="19"/>
      <c r="E720" s="19"/>
      <c r="F720" s="19"/>
      <c r="G720" s="19"/>
      <c r="H720" s="19"/>
      <c r="I720" s="20"/>
    </row>
    <row r="721" spans="2:9" x14ac:dyDescent="0.2">
      <c r="B721" s="18"/>
      <c r="C721" s="76"/>
      <c r="D721" s="19"/>
      <c r="E721" s="19"/>
      <c r="F721" s="19"/>
      <c r="G721" s="19"/>
      <c r="H721" s="19"/>
      <c r="I721" s="20"/>
    </row>
    <row r="722" spans="2:9" x14ac:dyDescent="0.2">
      <c r="B722" s="18"/>
      <c r="C722" s="76"/>
      <c r="D722" s="19"/>
      <c r="E722" s="19"/>
      <c r="F722" s="19"/>
      <c r="G722" s="19"/>
      <c r="H722" s="19"/>
      <c r="I722" s="20"/>
    </row>
    <row r="723" spans="2:9" x14ac:dyDescent="0.2">
      <c r="B723" s="18"/>
      <c r="C723" s="76"/>
      <c r="D723" s="19"/>
      <c r="E723" s="19"/>
      <c r="F723" s="19"/>
      <c r="G723" s="19"/>
      <c r="H723" s="19"/>
      <c r="I723" s="20"/>
    </row>
    <row r="724" spans="2:9" x14ac:dyDescent="0.2">
      <c r="B724" s="18"/>
      <c r="C724" s="76"/>
      <c r="D724" s="19"/>
      <c r="E724" s="19"/>
      <c r="F724" s="19"/>
      <c r="G724" s="19"/>
      <c r="H724" s="19"/>
      <c r="I724" s="20"/>
    </row>
    <row r="725" spans="2:9" x14ac:dyDescent="0.2">
      <c r="B725" s="18"/>
      <c r="C725" s="76"/>
      <c r="D725" s="19"/>
      <c r="E725" s="19"/>
      <c r="F725" s="19"/>
      <c r="G725" s="19"/>
      <c r="H725" s="19"/>
      <c r="I725" s="20"/>
    </row>
    <row r="726" spans="2:9" x14ac:dyDescent="0.2">
      <c r="B726" s="18"/>
      <c r="C726" s="76"/>
      <c r="D726" s="19"/>
      <c r="E726" s="19"/>
      <c r="F726" s="19"/>
      <c r="G726" s="19"/>
      <c r="H726" s="19"/>
      <c r="I726" s="20"/>
    </row>
    <row r="727" spans="2:9" x14ac:dyDescent="0.2">
      <c r="B727" s="18"/>
      <c r="C727" s="76"/>
      <c r="D727" s="19"/>
      <c r="E727" s="19"/>
      <c r="F727" s="19"/>
      <c r="G727" s="19"/>
      <c r="H727" s="19"/>
      <c r="I727" s="20"/>
    </row>
    <row r="728" spans="2:9" x14ac:dyDescent="0.2">
      <c r="B728" s="18"/>
      <c r="C728" s="76"/>
      <c r="D728" s="19"/>
      <c r="E728" s="19"/>
      <c r="F728" s="19"/>
      <c r="G728" s="19"/>
      <c r="H728" s="19"/>
      <c r="I728" s="20"/>
    </row>
    <row r="729" spans="2:9" x14ac:dyDescent="0.2">
      <c r="B729" s="18"/>
      <c r="C729" s="76"/>
      <c r="D729" s="19"/>
      <c r="E729" s="19"/>
      <c r="F729" s="19"/>
      <c r="G729" s="19"/>
      <c r="H729" s="19"/>
      <c r="I729" s="20"/>
    </row>
    <row r="730" spans="2:9" x14ac:dyDescent="0.2">
      <c r="B730" s="18"/>
      <c r="C730" s="76"/>
      <c r="D730" s="19"/>
      <c r="E730" s="19"/>
      <c r="F730" s="19"/>
      <c r="G730" s="19"/>
      <c r="H730" s="19"/>
      <c r="I730" s="20"/>
    </row>
    <row r="731" spans="2:9" x14ac:dyDescent="0.2">
      <c r="B731" s="18"/>
      <c r="C731" s="76"/>
      <c r="D731" s="19"/>
      <c r="E731" s="19"/>
      <c r="F731" s="19"/>
      <c r="G731" s="19"/>
      <c r="H731" s="19"/>
      <c r="I731" s="20"/>
    </row>
    <row r="732" spans="2:9" x14ac:dyDescent="0.2">
      <c r="B732" s="18"/>
      <c r="C732" s="76"/>
      <c r="D732" s="19"/>
      <c r="E732" s="19"/>
      <c r="F732" s="19"/>
      <c r="G732" s="19"/>
      <c r="H732" s="19"/>
      <c r="I732" s="20"/>
    </row>
    <row r="733" spans="2:9" x14ac:dyDescent="0.2">
      <c r="B733" s="18"/>
      <c r="C733" s="76"/>
      <c r="D733" s="19"/>
      <c r="E733" s="19"/>
      <c r="F733" s="19"/>
      <c r="G733" s="19"/>
      <c r="H733" s="19"/>
      <c r="I733" s="20"/>
    </row>
    <row r="734" spans="2:9" x14ac:dyDescent="0.2">
      <c r="B734" s="18"/>
      <c r="C734" s="76"/>
      <c r="D734" s="19"/>
      <c r="E734" s="19"/>
      <c r="F734" s="19"/>
      <c r="G734" s="19"/>
      <c r="H734" s="19"/>
      <c r="I734" s="20"/>
    </row>
    <row r="735" spans="2:9" x14ac:dyDescent="0.2">
      <c r="B735" s="18"/>
      <c r="C735" s="76"/>
      <c r="D735" s="19"/>
      <c r="E735" s="19"/>
      <c r="F735" s="19"/>
      <c r="G735" s="19"/>
      <c r="H735" s="19"/>
      <c r="I735" s="20"/>
    </row>
    <row r="736" spans="2:9" x14ac:dyDescent="0.2">
      <c r="B736" s="18"/>
      <c r="C736" s="76"/>
      <c r="D736" s="19"/>
      <c r="E736" s="19"/>
      <c r="F736" s="19"/>
      <c r="G736" s="19"/>
      <c r="H736" s="19"/>
      <c r="I736" s="20"/>
    </row>
    <row r="737" spans="2:9" x14ac:dyDescent="0.2">
      <c r="B737" s="18"/>
      <c r="C737" s="76"/>
      <c r="D737" s="19"/>
      <c r="E737" s="19"/>
      <c r="F737" s="19"/>
      <c r="G737" s="19"/>
      <c r="H737" s="19"/>
      <c r="I737" s="20"/>
    </row>
    <row r="738" spans="2:9" x14ac:dyDescent="0.2">
      <c r="B738" s="18"/>
      <c r="C738" s="76"/>
      <c r="D738" s="19"/>
      <c r="E738" s="19"/>
      <c r="F738" s="19"/>
      <c r="G738" s="19"/>
      <c r="H738" s="19"/>
      <c r="I738" s="20"/>
    </row>
    <row r="739" spans="2:9" x14ac:dyDescent="0.2">
      <c r="B739" s="18"/>
      <c r="C739" s="76"/>
      <c r="D739" s="19"/>
      <c r="E739" s="19"/>
      <c r="F739" s="19"/>
      <c r="G739" s="19"/>
      <c r="H739" s="19"/>
      <c r="I739" s="20"/>
    </row>
    <row r="740" spans="2:9" x14ac:dyDescent="0.2">
      <c r="B740" s="18"/>
      <c r="C740" s="76"/>
      <c r="D740" s="19"/>
      <c r="E740" s="19"/>
      <c r="F740" s="19"/>
      <c r="G740" s="19"/>
      <c r="H740" s="19"/>
      <c r="I740" s="20"/>
    </row>
    <row r="741" spans="2:9" x14ac:dyDescent="0.2">
      <c r="B741" s="18"/>
      <c r="C741" s="76"/>
      <c r="D741" s="19"/>
      <c r="E741" s="19"/>
      <c r="F741" s="19"/>
      <c r="G741" s="19"/>
      <c r="H741" s="19"/>
      <c r="I741" s="20"/>
    </row>
    <row r="742" spans="2:9" x14ac:dyDescent="0.2">
      <c r="B742" s="18"/>
      <c r="C742" s="76"/>
      <c r="D742" s="19"/>
      <c r="E742" s="19"/>
      <c r="F742" s="19"/>
      <c r="G742" s="19"/>
      <c r="H742" s="19"/>
      <c r="I742" s="20"/>
    </row>
    <row r="743" spans="2:9" x14ac:dyDescent="0.2">
      <c r="B743" s="18"/>
      <c r="C743" s="76"/>
      <c r="D743" s="19"/>
      <c r="E743" s="19"/>
      <c r="F743" s="19"/>
      <c r="G743" s="19"/>
      <c r="H743" s="19"/>
      <c r="I743" s="20"/>
    </row>
    <row r="744" spans="2:9" x14ac:dyDescent="0.2">
      <c r="B744" s="18"/>
      <c r="C744" s="76"/>
      <c r="D744" s="19"/>
      <c r="E744" s="19"/>
      <c r="F744" s="19"/>
      <c r="G744" s="19"/>
      <c r="H744" s="19"/>
      <c r="I744" s="20"/>
    </row>
    <row r="745" spans="2:9" x14ac:dyDescent="0.2">
      <c r="B745" s="18"/>
      <c r="C745" s="76"/>
      <c r="D745" s="19"/>
      <c r="E745" s="19"/>
      <c r="F745" s="19"/>
      <c r="G745" s="19"/>
      <c r="H745" s="19"/>
      <c r="I745" s="20"/>
    </row>
    <row r="746" spans="2:9" x14ac:dyDescent="0.2">
      <c r="B746" s="18"/>
      <c r="C746" s="76"/>
      <c r="D746" s="19"/>
      <c r="E746" s="19"/>
      <c r="F746" s="19"/>
      <c r="G746" s="19"/>
      <c r="H746" s="19"/>
      <c r="I746" s="20"/>
    </row>
    <row r="747" spans="2:9" x14ac:dyDescent="0.2">
      <c r="B747" s="18"/>
      <c r="C747" s="76"/>
      <c r="D747" s="19"/>
      <c r="E747" s="19"/>
      <c r="F747" s="19"/>
      <c r="G747" s="19"/>
      <c r="H747" s="19"/>
      <c r="I747" s="20"/>
    </row>
    <row r="748" spans="2:9" x14ac:dyDescent="0.2">
      <c r="B748" s="18"/>
      <c r="C748" s="76"/>
      <c r="D748" s="19"/>
      <c r="E748" s="19"/>
      <c r="F748" s="19"/>
      <c r="G748" s="19"/>
      <c r="H748" s="19"/>
      <c r="I748" s="20"/>
    </row>
    <row r="749" spans="2:9" x14ac:dyDescent="0.2">
      <c r="B749" s="18"/>
      <c r="C749" s="76"/>
      <c r="D749" s="19"/>
      <c r="E749" s="19"/>
      <c r="F749" s="19"/>
      <c r="G749" s="19"/>
      <c r="H749" s="19"/>
      <c r="I749" s="20"/>
    </row>
    <row r="750" spans="2:9" x14ac:dyDescent="0.2">
      <c r="B750" s="18"/>
      <c r="C750" s="76"/>
      <c r="D750" s="19"/>
      <c r="E750" s="19"/>
      <c r="F750" s="19"/>
      <c r="G750" s="19"/>
      <c r="H750" s="19"/>
      <c r="I750" s="20"/>
    </row>
    <row r="751" spans="2:9" x14ac:dyDescent="0.2">
      <c r="B751" s="18"/>
      <c r="C751" s="76"/>
      <c r="D751" s="19"/>
      <c r="E751" s="19"/>
      <c r="F751" s="19"/>
      <c r="G751" s="19"/>
      <c r="H751" s="19"/>
      <c r="I751" s="20"/>
    </row>
    <row r="752" spans="2:9" x14ac:dyDescent="0.2">
      <c r="B752" s="18"/>
      <c r="C752" s="76"/>
      <c r="D752" s="19"/>
      <c r="E752" s="19"/>
      <c r="F752" s="19"/>
      <c r="G752" s="19"/>
      <c r="H752" s="19"/>
      <c r="I752" s="20"/>
    </row>
    <row r="753" spans="2:9" x14ac:dyDescent="0.2">
      <c r="B753" s="18"/>
      <c r="C753" s="76"/>
      <c r="D753" s="19"/>
      <c r="E753" s="19"/>
      <c r="F753" s="19"/>
      <c r="G753" s="19"/>
      <c r="H753" s="19"/>
      <c r="I753" s="20"/>
    </row>
    <row r="754" spans="2:9" x14ac:dyDescent="0.2">
      <c r="B754" s="18"/>
      <c r="C754" s="76"/>
      <c r="D754" s="19"/>
      <c r="E754" s="19"/>
      <c r="F754" s="19"/>
      <c r="G754" s="19"/>
      <c r="H754" s="19"/>
      <c r="I754" s="20"/>
    </row>
    <row r="755" spans="2:9" x14ac:dyDescent="0.2">
      <c r="B755" s="18"/>
      <c r="C755" s="76"/>
      <c r="D755" s="19"/>
      <c r="E755" s="19"/>
      <c r="F755" s="19"/>
      <c r="G755" s="19"/>
      <c r="H755" s="19"/>
      <c r="I755" s="20"/>
    </row>
    <row r="756" spans="2:9" x14ac:dyDescent="0.2">
      <c r="B756" s="18"/>
      <c r="C756" s="76"/>
      <c r="D756" s="19"/>
      <c r="E756" s="19"/>
      <c r="F756" s="19"/>
      <c r="G756" s="19"/>
      <c r="H756" s="19"/>
      <c r="I756" s="20"/>
    </row>
    <row r="757" spans="2:9" x14ac:dyDescent="0.2">
      <c r="B757" s="18"/>
      <c r="C757" s="76"/>
      <c r="D757" s="19"/>
      <c r="E757" s="19"/>
      <c r="F757" s="19"/>
      <c r="G757" s="19"/>
      <c r="H757" s="19"/>
      <c r="I757" s="20"/>
    </row>
    <row r="758" spans="2:9" x14ac:dyDescent="0.2">
      <c r="B758" s="18"/>
      <c r="C758" s="76"/>
      <c r="D758" s="19"/>
      <c r="E758" s="19"/>
      <c r="F758" s="19"/>
      <c r="G758" s="19"/>
      <c r="H758" s="19"/>
      <c r="I758" s="20"/>
    </row>
    <row r="759" spans="2:9" x14ac:dyDescent="0.2">
      <c r="B759" s="18"/>
      <c r="C759" s="76"/>
      <c r="D759" s="19"/>
      <c r="E759" s="19"/>
      <c r="F759" s="19"/>
      <c r="G759" s="19"/>
      <c r="H759" s="19"/>
      <c r="I759" s="20"/>
    </row>
    <row r="760" spans="2:9" x14ac:dyDescent="0.2">
      <c r="B760" s="18"/>
      <c r="C760" s="76"/>
      <c r="D760" s="19"/>
      <c r="E760" s="19"/>
      <c r="F760" s="19"/>
      <c r="G760" s="19"/>
      <c r="H760" s="19"/>
      <c r="I760" s="20"/>
    </row>
    <row r="761" spans="2:9" x14ac:dyDescent="0.2">
      <c r="B761" s="18"/>
      <c r="C761" s="76"/>
      <c r="D761" s="19"/>
      <c r="E761" s="19"/>
      <c r="F761" s="19"/>
      <c r="G761" s="19"/>
      <c r="H761" s="19"/>
      <c r="I761" s="20"/>
    </row>
    <row r="762" spans="2:9" x14ac:dyDescent="0.2">
      <c r="B762" s="18"/>
      <c r="C762" s="76"/>
      <c r="D762" s="19"/>
      <c r="E762" s="19"/>
      <c r="F762" s="19"/>
      <c r="G762" s="19"/>
      <c r="H762" s="19"/>
      <c r="I762" s="20"/>
    </row>
    <row r="763" spans="2:9" x14ac:dyDescent="0.2">
      <c r="B763" s="18"/>
      <c r="C763" s="76"/>
      <c r="D763" s="19"/>
      <c r="E763" s="19"/>
      <c r="F763" s="19"/>
      <c r="G763" s="19"/>
      <c r="H763" s="19"/>
      <c r="I763" s="20"/>
    </row>
    <row r="764" spans="2:9" x14ac:dyDescent="0.2">
      <c r="B764" s="18"/>
      <c r="C764" s="76"/>
      <c r="D764" s="19"/>
      <c r="E764" s="19"/>
      <c r="F764" s="19"/>
      <c r="G764" s="19"/>
      <c r="H764" s="19"/>
      <c r="I764" s="20"/>
    </row>
    <row r="765" spans="2:9" x14ac:dyDescent="0.2">
      <c r="B765" s="18"/>
      <c r="C765" s="76"/>
      <c r="D765" s="19"/>
      <c r="E765" s="19"/>
      <c r="F765" s="19"/>
      <c r="G765" s="19"/>
      <c r="H765" s="19"/>
      <c r="I765" s="20"/>
    </row>
    <row r="766" spans="2:9" x14ac:dyDescent="0.2">
      <c r="B766" s="18"/>
      <c r="C766" s="76"/>
      <c r="D766" s="19"/>
      <c r="E766" s="19"/>
      <c r="F766" s="19"/>
      <c r="G766" s="19"/>
      <c r="H766" s="19"/>
      <c r="I766" s="20"/>
    </row>
    <row r="767" spans="2:9" x14ac:dyDescent="0.2">
      <c r="B767" s="18"/>
      <c r="C767" s="76"/>
      <c r="D767" s="19"/>
      <c r="E767" s="19"/>
      <c r="F767" s="19"/>
      <c r="G767" s="19"/>
      <c r="H767" s="19"/>
      <c r="I767" s="20"/>
    </row>
    <row r="768" spans="2:9" x14ac:dyDescent="0.2">
      <c r="B768" s="18"/>
      <c r="C768" s="76"/>
      <c r="D768" s="19"/>
      <c r="E768" s="19"/>
      <c r="F768" s="19"/>
      <c r="G768" s="19"/>
      <c r="H768" s="19"/>
      <c r="I768" s="20"/>
    </row>
    <row r="769" spans="2:9" x14ac:dyDescent="0.2">
      <c r="B769" s="18"/>
      <c r="C769" s="76"/>
      <c r="D769" s="19"/>
      <c r="E769" s="19"/>
      <c r="F769" s="19"/>
      <c r="G769" s="19"/>
      <c r="H769" s="19"/>
      <c r="I769" s="20"/>
    </row>
    <row r="770" spans="2:9" x14ac:dyDescent="0.2">
      <c r="B770" s="18"/>
      <c r="C770" s="76"/>
      <c r="D770" s="19"/>
      <c r="E770" s="19"/>
      <c r="F770" s="19"/>
      <c r="G770" s="19"/>
      <c r="H770" s="19"/>
      <c r="I770" s="20"/>
    </row>
    <row r="771" spans="2:9" x14ac:dyDescent="0.2">
      <c r="B771" s="18"/>
      <c r="C771" s="76"/>
      <c r="D771" s="19"/>
      <c r="E771" s="19"/>
      <c r="F771" s="19"/>
      <c r="G771" s="19"/>
      <c r="H771" s="19"/>
      <c r="I771" s="20"/>
    </row>
    <row r="772" spans="2:9" x14ac:dyDescent="0.2">
      <c r="B772" s="18"/>
      <c r="C772" s="76"/>
      <c r="D772" s="19"/>
      <c r="E772" s="19"/>
      <c r="F772" s="19"/>
      <c r="G772" s="19"/>
      <c r="H772" s="19"/>
      <c r="I772" s="20"/>
    </row>
    <row r="773" spans="2:9" x14ac:dyDescent="0.2">
      <c r="B773" s="18"/>
      <c r="C773" s="76"/>
      <c r="D773" s="19"/>
      <c r="E773" s="19"/>
      <c r="F773" s="19"/>
      <c r="G773" s="19"/>
      <c r="H773" s="19"/>
      <c r="I773" s="20"/>
    </row>
    <row r="774" spans="2:9" x14ac:dyDescent="0.2">
      <c r="B774" s="18"/>
      <c r="C774" s="76"/>
      <c r="D774" s="19"/>
      <c r="E774" s="19"/>
      <c r="F774" s="19"/>
      <c r="G774" s="19"/>
      <c r="H774" s="19"/>
      <c r="I774" s="20"/>
    </row>
    <row r="775" spans="2:9" x14ac:dyDescent="0.2">
      <c r="B775" s="18"/>
      <c r="C775" s="76"/>
      <c r="D775" s="19"/>
      <c r="E775" s="19"/>
      <c r="F775" s="19"/>
      <c r="G775" s="19"/>
      <c r="H775" s="19"/>
      <c r="I775" s="20"/>
    </row>
    <row r="776" spans="2:9" x14ac:dyDescent="0.2">
      <c r="B776" s="18"/>
      <c r="C776" s="76"/>
      <c r="D776" s="19"/>
      <c r="E776" s="19"/>
      <c r="F776" s="19"/>
      <c r="G776" s="19"/>
      <c r="H776" s="19"/>
      <c r="I776" s="20"/>
    </row>
    <row r="777" spans="2:9" x14ac:dyDescent="0.2">
      <c r="B777" s="18"/>
      <c r="C777" s="76"/>
      <c r="D777" s="19"/>
      <c r="E777" s="19"/>
      <c r="F777" s="19"/>
      <c r="G777" s="19"/>
      <c r="H777" s="19"/>
      <c r="I777" s="20"/>
    </row>
    <row r="778" spans="2:9" x14ac:dyDescent="0.2">
      <c r="B778" s="18"/>
      <c r="C778" s="76"/>
      <c r="D778" s="19"/>
      <c r="E778" s="19"/>
      <c r="F778" s="19"/>
      <c r="G778" s="19"/>
      <c r="H778" s="19"/>
      <c r="I778" s="20"/>
    </row>
    <row r="779" spans="2:9" x14ac:dyDescent="0.2">
      <c r="B779" s="18"/>
      <c r="C779" s="76"/>
      <c r="D779" s="19"/>
      <c r="E779" s="19"/>
      <c r="F779" s="19"/>
      <c r="G779" s="19"/>
      <c r="H779" s="19"/>
      <c r="I779" s="20"/>
    </row>
    <row r="780" spans="2:9" x14ac:dyDescent="0.2">
      <c r="B780" s="18"/>
      <c r="C780" s="76"/>
      <c r="D780" s="19"/>
      <c r="E780" s="19"/>
      <c r="F780" s="19"/>
      <c r="G780" s="19"/>
      <c r="H780" s="19"/>
      <c r="I780" s="20"/>
    </row>
    <row r="781" spans="2:9" x14ac:dyDescent="0.2">
      <c r="B781" s="18"/>
      <c r="C781" s="76"/>
      <c r="D781" s="19"/>
      <c r="E781" s="19"/>
      <c r="F781" s="19"/>
      <c r="G781" s="19"/>
      <c r="H781" s="19"/>
      <c r="I781" s="20"/>
    </row>
    <row r="782" spans="2:9" x14ac:dyDescent="0.2">
      <c r="B782" s="18"/>
      <c r="C782" s="76"/>
      <c r="D782" s="19"/>
      <c r="E782" s="19"/>
      <c r="F782" s="19"/>
      <c r="G782" s="19"/>
      <c r="H782" s="19"/>
      <c r="I782" s="20"/>
    </row>
    <row r="783" spans="2:9" x14ac:dyDescent="0.2">
      <c r="B783" s="18"/>
      <c r="C783" s="76"/>
      <c r="D783" s="19"/>
      <c r="E783" s="19"/>
      <c r="F783" s="19"/>
      <c r="G783" s="19"/>
      <c r="H783" s="19"/>
      <c r="I783" s="20"/>
    </row>
    <row r="784" spans="2:9" x14ac:dyDescent="0.2">
      <c r="B784" s="18"/>
      <c r="C784" s="76"/>
      <c r="D784" s="19"/>
      <c r="E784" s="19"/>
      <c r="F784" s="19"/>
      <c r="G784" s="19"/>
      <c r="H784" s="19"/>
      <c r="I784" s="20"/>
    </row>
    <row r="785" spans="2:9" x14ac:dyDescent="0.2">
      <c r="B785" s="18"/>
      <c r="C785" s="76"/>
      <c r="D785" s="19"/>
      <c r="E785" s="19"/>
      <c r="F785" s="19"/>
      <c r="G785" s="19"/>
      <c r="H785" s="19"/>
      <c r="I785" s="20"/>
    </row>
    <row r="786" spans="2:9" x14ac:dyDescent="0.2">
      <c r="B786" s="18"/>
      <c r="C786" s="76"/>
      <c r="D786" s="19"/>
      <c r="E786" s="19"/>
      <c r="F786" s="19"/>
      <c r="G786" s="19"/>
      <c r="H786" s="19"/>
      <c r="I786" s="20"/>
    </row>
    <row r="787" spans="2:9" x14ac:dyDescent="0.2">
      <c r="B787" s="18"/>
      <c r="C787" s="76"/>
      <c r="D787" s="19"/>
      <c r="E787" s="19"/>
      <c r="F787" s="19"/>
      <c r="G787" s="19"/>
      <c r="H787" s="19"/>
      <c r="I787" s="20"/>
    </row>
    <row r="788" spans="2:9" x14ac:dyDescent="0.2">
      <c r="B788" s="18"/>
      <c r="C788" s="76"/>
      <c r="D788" s="19"/>
      <c r="E788" s="19"/>
      <c r="F788" s="19"/>
      <c r="G788" s="19"/>
      <c r="H788" s="19"/>
      <c r="I788" s="20"/>
    </row>
    <row r="789" spans="2:9" x14ac:dyDescent="0.2">
      <c r="B789" s="18"/>
      <c r="C789" s="76"/>
      <c r="D789" s="19"/>
      <c r="E789" s="19"/>
      <c r="F789" s="19"/>
      <c r="G789" s="19"/>
      <c r="H789" s="19"/>
      <c r="I789" s="20"/>
    </row>
    <row r="790" spans="2:9" x14ac:dyDescent="0.2">
      <c r="B790" s="18"/>
      <c r="C790" s="76"/>
      <c r="D790" s="19"/>
      <c r="E790" s="19"/>
      <c r="F790" s="19"/>
      <c r="G790" s="19"/>
      <c r="H790" s="19"/>
      <c r="I790" s="20"/>
    </row>
    <row r="791" spans="2:9" x14ac:dyDescent="0.2">
      <c r="B791" s="18"/>
      <c r="C791" s="76"/>
      <c r="D791" s="19"/>
      <c r="E791" s="19"/>
      <c r="F791" s="19"/>
      <c r="G791" s="19"/>
      <c r="H791" s="19"/>
      <c r="I791" s="20"/>
    </row>
    <row r="792" spans="2:9" x14ac:dyDescent="0.2">
      <c r="B792" s="18"/>
      <c r="C792" s="76"/>
      <c r="D792" s="19"/>
      <c r="E792" s="19"/>
      <c r="F792" s="19"/>
      <c r="G792" s="19"/>
      <c r="H792" s="19"/>
      <c r="I792" s="20"/>
    </row>
    <row r="793" spans="2:9" x14ac:dyDescent="0.2">
      <c r="B793" s="18"/>
      <c r="C793" s="76"/>
      <c r="D793" s="19"/>
      <c r="E793" s="19"/>
      <c r="F793" s="19"/>
      <c r="G793" s="19"/>
      <c r="H793" s="19"/>
      <c r="I793" s="20"/>
    </row>
    <row r="794" spans="2:9" x14ac:dyDescent="0.2">
      <c r="B794" s="18"/>
      <c r="C794" s="76"/>
      <c r="D794" s="19"/>
      <c r="E794" s="19"/>
      <c r="F794" s="19"/>
      <c r="G794" s="19"/>
      <c r="H794" s="19"/>
      <c r="I794" s="20"/>
    </row>
    <row r="795" spans="2:9" x14ac:dyDescent="0.2">
      <c r="B795" s="18"/>
      <c r="C795" s="76"/>
      <c r="D795" s="19"/>
      <c r="E795" s="19"/>
      <c r="F795" s="19"/>
      <c r="G795" s="19"/>
      <c r="H795" s="19"/>
      <c r="I795" s="20"/>
    </row>
    <row r="796" spans="2:9" x14ac:dyDescent="0.2">
      <c r="B796" s="18"/>
      <c r="C796" s="76"/>
      <c r="D796" s="19"/>
      <c r="E796" s="19"/>
      <c r="F796" s="19"/>
      <c r="G796" s="19"/>
      <c r="H796" s="19"/>
      <c r="I796" s="20"/>
    </row>
    <row r="797" spans="2:9" x14ac:dyDescent="0.2">
      <c r="B797" s="18"/>
      <c r="C797" s="76"/>
      <c r="D797" s="19"/>
      <c r="E797" s="19"/>
      <c r="F797" s="19"/>
      <c r="G797" s="19"/>
      <c r="H797" s="19"/>
      <c r="I797" s="20"/>
    </row>
    <row r="798" spans="2:9" x14ac:dyDescent="0.2">
      <c r="B798" s="18"/>
      <c r="C798" s="76"/>
      <c r="D798" s="19"/>
      <c r="E798" s="19"/>
      <c r="F798" s="19"/>
      <c r="G798" s="19"/>
      <c r="H798" s="19"/>
      <c r="I798" s="20"/>
    </row>
    <row r="799" spans="2:9" x14ac:dyDescent="0.2">
      <c r="B799" s="18"/>
      <c r="C799" s="76"/>
      <c r="D799" s="19"/>
      <c r="E799" s="19"/>
      <c r="F799" s="19"/>
      <c r="G799" s="19"/>
      <c r="H799" s="19"/>
      <c r="I799" s="20"/>
    </row>
    <row r="800" spans="2:9" x14ac:dyDescent="0.2">
      <c r="B800" s="18"/>
      <c r="C800" s="76"/>
      <c r="D800" s="19"/>
      <c r="E800" s="19"/>
      <c r="F800" s="19"/>
      <c r="G800" s="19"/>
      <c r="H800" s="19"/>
      <c r="I800" s="20"/>
    </row>
    <row r="801" spans="2:9" x14ac:dyDescent="0.2">
      <c r="B801" s="18"/>
      <c r="C801" s="76"/>
      <c r="D801" s="19"/>
      <c r="E801" s="19"/>
      <c r="F801" s="19"/>
      <c r="G801" s="19"/>
      <c r="H801" s="19"/>
      <c r="I801" s="20"/>
    </row>
    <row r="802" spans="2:9" x14ac:dyDescent="0.2">
      <c r="B802" s="18"/>
      <c r="C802" s="76"/>
      <c r="D802" s="19"/>
      <c r="E802" s="19"/>
      <c r="F802" s="19"/>
      <c r="G802" s="19"/>
      <c r="H802" s="19"/>
      <c r="I802" s="20"/>
    </row>
    <row r="803" spans="2:9" x14ac:dyDescent="0.2">
      <c r="B803" s="18"/>
      <c r="C803" s="76"/>
      <c r="D803" s="19"/>
      <c r="E803" s="19"/>
      <c r="F803" s="19"/>
      <c r="G803" s="19"/>
      <c r="H803" s="19"/>
      <c r="I803" s="20"/>
    </row>
    <row r="804" spans="2:9" x14ac:dyDescent="0.2">
      <c r="B804" s="18"/>
      <c r="C804" s="76"/>
      <c r="D804" s="19"/>
      <c r="E804" s="19"/>
      <c r="F804" s="19"/>
      <c r="G804" s="19"/>
      <c r="H804" s="19"/>
      <c r="I804" s="20"/>
    </row>
    <row r="805" spans="2:9" x14ac:dyDescent="0.2">
      <c r="B805" s="18"/>
      <c r="C805" s="76"/>
      <c r="D805" s="19"/>
      <c r="E805" s="19"/>
      <c r="F805" s="19"/>
      <c r="G805" s="19"/>
      <c r="H805" s="19"/>
      <c r="I805" s="20"/>
    </row>
    <row r="806" spans="2:9" x14ac:dyDescent="0.2">
      <c r="B806" s="18"/>
      <c r="C806" s="76"/>
      <c r="D806" s="19"/>
      <c r="E806" s="19"/>
      <c r="F806" s="19"/>
      <c r="G806" s="19"/>
      <c r="H806" s="19"/>
      <c r="I806" s="20"/>
    </row>
    <row r="807" spans="2:9" x14ac:dyDescent="0.2">
      <c r="B807" s="18"/>
      <c r="C807" s="76"/>
      <c r="D807" s="19"/>
      <c r="E807" s="19"/>
      <c r="F807" s="19"/>
      <c r="G807" s="19"/>
      <c r="H807" s="19"/>
      <c r="I807" s="20"/>
    </row>
    <row r="808" spans="2:9" x14ac:dyDescent="0.2">
      <c r="B808" s="18"/>
      <c r="C808" s="76"/>
      <c r="D808" s="19"/>
      <c r="E808" s="19"/>
      <c r="F808" s="19"/>
      <c r="G808" s="19"/>
      <c r="H808" s="19"/>
      <c r="I808" s="20"/>
    </row>
    <row r="809" spans="2:9" x14ac:dyDescent="0.2">
      <c r="B809" s="18"/>
      <c r="C809" s="76"/>
      <c r="D809" s="19"/>
      <c r="E809" s="19"/>
      <c r="F809" s="19"/>
      <c r="G809" s="19"/>
      <c r="H809" s="19"/>
      <c r="I809" s="20"/>
    </row>
    <row r="810" spans="2:9" x14ac:dyDescent="0.2">
      <c r="B810" s="18"/>
      <c r="C810" s="76"/>
      <c r="D810" s="19"/>
      <c r="E810" s="19"/>
      <c r="F810" s="19"/>
      <c r="G810" s="19"/>
      <c r="H810" s="19"/>
      <c r="I810" s="20"/>
    </row>
    <row r="811" spans="2:9" x14ac:dyDescent="0.2">
      <c r="B811" s="18"/>
      <c r="C811" s="76"/>
      <c r="D811" s="19"/>
      <c r="E811" s="19"/>
      <c r="F811" s="19"/>
      <c r="G811" s="19"/>
      <c r="H811" s="19"/>
      <c r="I811" s="20"/>
    </row>
    <row r="812" spans="2:9" x14ac:dyDescent="0.2">
      <c r="B812" s="18"/>
      <c r="C812" s="76"/>
      <c r="D812" s="19"/>
      <c r="E812" s="19"/>
      <c r="F812" s="19"/>
      <c r="G812" s="19"/>
      <c r="H812" s="19"/>
      <c r="I812" s="20"/>
    </row>
    <row r="813" spans="2:9" x14ac:dyDescent="0.2">
      <c r="B813" s="18"/>
      <c r="C813" s="76"/>
      <c r="D813" s="19"/>
      <c r="E813" s="19"/>
      <c r="F813" s="19"/>
      <c r="G813" s="19"/>
      <c r="H813" s="19"/>
      <c r="I813" s="20"/>
    </row>
    <row r="814" spans="2:9" x14ac:dyDescent="0.2">
      <c r="B814" s="18"/>
      <c r="C814" s="76"/>
      <c r="D814" s="19"/>
      <c r="E814" s="19"/>
      <c r="F814" s="19"/>
      <c r="G814" s="19"/>
      <c r="H814" s="19"/>
      <c r="I814" s="20"/>
    </row>
    <row r="815" spans="2:9" x14ac:dyDescent="0.2">
      <c r="B815" s="18"/>
      <c r="C815" s="76"/>
      <c r="D815" s="19"/>
      <c r="E815" s="19"/>
      <c r="F815" s="19"/>
      <c r="G815" s="19"/>
      <c r="H815" s="19"/>
      <c r="I815" s="20"/>
    </row>
    <row r="816" spans="2:9" x14ac:dyDescent="0.2">
      <c r="B816" s="18"/>
      <c r="C816" s="76"/>
      <c r="D816" s="19"/>
      <c r="E816" s="19"/>
      <c r="F816" s="19"/>
      <c r="G816" s="19"/>
      <c r="H816" s="19"/>
      <c r="I816" s="20"/>
    </row>
    <row r="817" spans="2:9" x14ac:dyDescent="0.2">
      <c r="B817" s="18"/>
      <c r="C817" s="76"/>
      <c r="D817" s="19"/>
      <c r="E817" s="19"/>
      <c r="F817" s="19"/>
      <c r="G817" s="19"/>
      <c r="H817" s="19"/>
      <c r="I817" s="20"/>
    </row>
    <row r="818" spans="2:9" x14ac:dyDescent="0.2">
      <c r="B818" s="18"/>
      <c r="C818" s="76"/>
      <c r="D818" s="19"/>
      <c r="E818" s="19"/>
      <c r="F818" s="19"/>
      <c r="G818" s="19"/>
      <c r="H818" s="19"/>
      <c r="I818" s="20"/>
    </row>
    <row r="819" spans="2:9" x14ac:dyDescent="0.2">
      <c r="B819" s="18"/>
      <c r="C819" s="76"/>
      <c r="D819" s="19"/>
      <c r="E819" s="19"/>
      <c r="F819" s="19"/>
      <c r="G819" s="19"/>
      <c r="H819" s="19"/>
      <c r="I819" s="20"/>
    </row>
    <row r="820" spans="2:9" x14ac:dyDescent="0.2">
      <c r="B820" s="18"/>
      <c r="C820" s="76"/>
      <c r="D820" s="19"/>
      <c r="E820" s="19"/>
      <c r="F820" s="19"/>
      <c r="G820" s="19"/>
      <c r="H820" s="19"/>
      <c r="I820" s="20"/>
    </row>
    <row r="821" spans="2:9" x14ac:dyDescent="0.2">
      <c r="B821" s="18"/>
      <c r="C821" s="76"/>
      <c r="D821" s="19"/>
      <c r="E821" s="19"/>
      <c r="F821" s="19"/>
      <c r="G821" s="19"/>
      <c r="H821" s="19"/>
      <c r="I821" s="20"/>
    </row>
    <row r="822" spans="2:9" x14ac:dyDescent="0.2">
      <c r="B822" s="18"/>
      <c r="C822" s="76"/>
      <c r="D822" s="19"/>
      <c r="E822" s="19"/>
      <c r="F822" s="19"/>
      <c r="G822" s="19"/>
      <c r="H822" s="19"/>
      <c r="I822" s="20"/>
    </row>
    <row r="823" spans="2:9" x14ac:dyDescent="0.2">
      <c r="B823" s="18"/>
      <c r="C823" s="76"/>
      <c r="D823" s="19"/>
      <c r="E823" s="19"/>
      <c r="F823" s="19"/>
      <c r="G823" s="19"/>
      <c r="H823" s="19"/>
      <c r="I823" s="20"/>
    </row>
    <row r="824" spans="2:9" x14ac:dyDescent="0.2">
      <c r="B824" s="18"/>
      <c r="C824" s="76"/>
      <c r="D824" s="19"/>
      <c r="E824" s="19"/>
      <c r="F824" s="19"/>
      <c r="G824" s="19"/>
      <c r="H824" s="19"/>
      <c r="I824" s="20"/>
    </row>
    <row r="825" spans="2:9" x14ac:dyDescent="0.2">
      <c r="B825" s="18"/>
      <c r="C825" s="76"/>
      <c r="D825" s="19"/>
      <c r="E825" s="19"/>
      <c r="F825" s="19"/>
      <c r="G825" s="19"/>
      <c r="H825" s="19"/>
      <c r="I825" s="20"/>
    </row>
    <row r="826" spans="2:9" x14ac:dyDescent="0.2">
      <c r="B826" s="18"/>
      <c r="C826" s="76"/>
      <c r="D826" s="19"/>
      <c r="E826" s="19"/>
      <c r="F826" s="19"/>
      <c r="G826" s="19"/>
      <c r="H826" s="19"/>
      <c r="I826" s="20"/>
    </row>
    <row r="827" spans="2:9" x14ac:dyDescent="0.2">
      <c r="B827" s="18"/>
      <c r="C827" s="76"/>
      <c r="D827" s="19"/>
      <c r="E827" s="19"/>
      <c r="F827" s="19"/>
      <c r="G827" s="19"/>
      <c r="H827" s="19"/>
      <c r="I827" s="20"/>
    </row>
    <row r="828" spans="2:9" x14ac:dyDescent="0.2">
      <c r="B828" s="18"/>
      <c r="C828" s="76"/>
      <c r="D828" s="19"/>
      <c r="E828" s="19"/>
      <c r="F828" s="19"/>
      <c r="G828" s="19"/>
      <c r="H828" s="19"/>
      <c r="I828" s="20"/>
    </row>
    <row r="829" spans="2:9" x14ac:dyDescent="0.2">
      <c r="B829" s="18"/>
      <c r="C829" s="76"/>
      <c r="D829" s="19"/>
      <c r="E829" s="19"/>
      <c r="F829" s="19"/>
      <c r="G829" s="19"/>
      <c r="H829" s="19"/>
      <c r="I829" s="20"/>
    </row>
    <row r="830" spans="2:9" x14ac:dyDescent="0.2">
      <c r="B830" s="18"/>
      <c r="C830" s="76"/>
      <c r="D830" s="19"/>
      <c r="E830" s="19"/>
      <c r="F830" s="19"/>
      <c r="G830" s="19"/>
      <c r="H830" s="19"/>
      <c r="I830" s="20"/>
    </row>
    <row r="831" spans="2:9" x14ac:dyDescent="0.2">
      <c r="B831" s="18"/>
      <c r="C831" s="76"/>
      <c r="D831" s="19"/>
      <c r="E831" s="19"/>
      <c r="F831" s="19"/>
      <c r="G831" s="19"/>
      <c r="H831" s="19"/>
      <c r="I831" s="20"/>
    </row>
    <row r="832" spans="2:9" x14ac:dyDescent="0.2">
      <c r="B832" s="18"/>
      <c r="C832" s="76"/>
      <c r="D832" s="19"/>
      <c r="E832" s="19"/>
      <c r="F832" s="19"/>
      <c r="G832" s="19"/>
      <c r="H832" s="19"/>
      <c r="I832" s="20"/>
    </row>
    <row r="833" spans="2:9" x14ac:dyDescent="0.2">
      <c r="B833" s="18"/>
      <c r="C833" s="76"/>
      <c r="D833" s="19"/>
      <c r="E833" s="19"/>
      <c r="F833" s="19"/>
      <c r="G833" s="19"/>
      <c r="H833" s="19"/>
      <c r="I833" s="20"/>
    </row>
    <row r="834" spans="2:9" x14ac:dyDescent="0.2">
      <c r="B834" s="18"/>
      <c r="C834" s="76"/>
      <c r="D834" s="19"/>
      <c r="E834" s="19"/>
      <c r="F834" s="19"/>
      <c r="G834" s="19"/>
      <c r="H834" s="19"/>
      <c r="I834" s="20"/>
    </row>
    <row r="835" spans="2:9" x14ac:dyDescent="0.2">
      <c r="B835" s="18"/>
      <c r="C835" s="76"/>
      <c r="D835" s="19"/>
      <c r="E835" s="19"/>
      <c r="F835" s="19"/>
      <c r="G835" s="19"/>
      <c r="H835" s="19"/>
      <c r="I835" s="20"/>
    </row>
    <row r="836" spans="2:9" x14ac:dyDescent="0.2">
      <c r="B836" s="18"/>
      <c r="C836" s="76"/>
      <c r="D836" s="19"/>
      <c r="E836" s="19"/>
      <c r="F836" s="19"/>
      <c r="G836" s="19"/>
      <c r="H836" s="19"/>
      <c r="I836" s="20"/>
    </row>
    <row r="837" spans="2:9" x14ac:dyDescent="0.2">
      <c r="B837" s="18"/>
      <c r="C837" s="76"/>
      <c r="D837" s="19"/>
      <c r="E837" s="19"/>
      <c r="F837" s="19"/>
      <c r="G837" s="19"/>
      <c r="H837" s="19"/>
      <c r="I837" s="20"/>
    </row>
    <row r="838" spans="2:9" x14ac:dyDescent="0.2">
      <c r="B838" s="18"/>
      <c r="C838" s="76"/>
      <c r="D838" s="19"/>
      <c r="E838" s="19"/>
      <c r="F838" s="19"/>
      <c r="G838" s="19"/>
      <c r="H838" s="19"/>
      <c r="I838" s="20"/>
    </row>
    <row r="839" spans="2:9" x14ac:dyDescent="0.2">
      <c r="B839" s="18"/>
      <c r="C839" s="76"/>
      <c r="D839" s="19"/>
      <c r="E839" s="19"/>
      <c r="F839" s="19"/>
      <c r="G839" s="19"/>
      <c r="H839" s="19"/>
      <c r="I839" s="20"/>
    </row>
    <row r="840" spans="2:9" x14ac:dyDescent="0.2">
      <c r="B840" s="18"/>
      <c r="C840" s="76"/>
      <c r="D840" s="19"/>
      <c r="E840" s="19"/>
      <c r="F840" s="19"/>
      <c r="G840" s="19"/>
      <c r="H840" s="19"/>
      <c r="I840" s="20"/>
    </row>
    <row r="841" spans="2:9" x14ac:dyDescent="0.2">
      <c r="B841" s="18"/>
      <c r="C841" s="76"/>
      <c r="D841" s="19"/>
      <c r="E841" s="19"/>
      <c r="F841" s="19"/>
      <c r="G841" s="19"/>
      <c r="H841" s="19"/>
      <c r="I841" s="20"/>
    </row>
    <row r="842" spans="2:9" x14ac:dyDescent="0.2">
      <c r="B842" s="18"/>
      <c r="C842" s="76"/>
      <c r="D842" s="19"/>
      <c r="E842" s="19"/>
      <c r="F842" s="19"/>
      <c r="G842" s="19"/>
      <c r="H842" s="19"/>
      <c r="I842" s="20"/>
    </row>
    <row r="843" spans="2:9" x14ac:dyDescent="0.2">
      <c r="B843" s="18"/>
      <c r="C843" s="76"/>
      <c r="D843" s="19"/>
      <c r="E843" s="19"/>
      <c r="F843" s="19"/>
      <c r="G843" s="19"/>
      <c r="H843" s="19"/>
      <c r="I843" s="20"/>
    </row>
    <row r="844" spans="2:9" x14ac:dyDescent="0.2">
      <c r="B844" s="18"/>
      <c r="C844" s="76"/>
      <c r="D844" s="19"/>
      <c r="E844" s="19"/>
      <c r="F844" s="19"/>
      <c r="G844" s="19"/>
      <c r="H844" s="19"/>
      <c r="I844" s="20"/>
    </row>
    <row r="845" spans="2:9" x14ac:dyDescent="0.2">
      <c r="B845" s="18"/>
      <c r="C845" s="76"/>
      <c r="D845" s="19"/>
      <c r="E845" s="19"/>
      <c r="F845" s="19"/>
      <c r="G845" s="19"/>
      <c r="H845" s="19"/>
      <c r="I845" s="20"/>
    </row>
    <row r="846" spans="2:9" x14ac:dyDescent="0.2">
      <c r="B846" s="18"/>
      <c r="C846" s="76"/>
      <c r="D846" s="19"/>
      <c r="E846" s="19"/>
      <c r="F846" s="19"/>
      <c r="G846" s="19"/>
      <c r="H846" s="19"/>
      <c r="I846" s="20"/>
    </row>
    <row r="847" spans="2:9" x14ac:dyDescent="0.2">
      <c r="B847" s="18"/>
      <c r="C847" s="76"/>
      <c r="D847" s="19"/>
      <c r="E847" s="19"/>
      <c r="F847" s="19"/>
      <c r="G847" s="19"/>
      <c r="H847" s="19"/>
      <c r="I847" s="20"/>
    </row>
    <row r="848" spans="2:9" x14ac:dyDescent="0.2">
      <c r="B848" s="18"/>
      <c r="C848" s="76"/>
      <c r="D848" s="19"/>
      <c r="E848" s="19"/>
      <c r="F848" s="19"/>
      <c r="G848" s="19"/>
      <c r="H848" s="19"/>
      <c r="I848" s="20"/>
    </row>
    <row r="849" spans="2:9" x14ac:dyDescent="0.2">
      <c r="B849" s="18"/>
      <c r="C849" s="76"/>
      <c r="D849" s="19"/>
      <c r="E849" s="19"/>
      <c r="F849" s="19"/>
      <c r="G849" s="19"/>
      <c r="H849" s="19"/>
      <c r="I849" s="20"/>
    </row>
    <row r="850" spans="2:9" x14ac:dyDescent="0.2">
      <c r="B850" s="18"/>
      <c r="C850" s="76"/>
      <c r="D850" s="19"/>
      <c r="E850" s="19"/>
      <c r="F850" s="19"/>
      <c r="G850" s="19"/>
      <c r="H850" s="19"/>
      <c r="I850" s="20"/>
    </row>
    <row r="851" spans="2:9" x14ac:dyDescent="0.2">
      <c r="B851" s="18"/>
      <c r="C851" s="76"/>
      <c r="D851" s="19"/>
      <c r="E851" s="19"/>
      <c r="F851" s="19"/>
      <c r="G851" s="19"/>
      <c r="H851" s="19"/>
      <c r="I851" s="20"/>
    </row>
    <row r="852" spans="2:9" x14ac:dyDescent="0.2">
      <c r="B852" s="18"/>
      <c r="C852" s="76"/>
      <c r="D852" s="19"/>
      <c r="E852" s="19"/>
      <c r="F852" s="19"/>
      <c r="G852" s="19"/>
      <c r="H852" s="19"/>
      <c r="I852" s="20"/>
    </row>
    <row r="853" spans="2:9" x14ac:dyDescent="0.2">
      <c r="B853" s="18"/>
      <c r="C853" s="76"/>
      <c r="D853" s="19"/>
      <c r="E853" s="19"/>
      <c r="F853" s="19"/>
      <c r="G853" s="19"/>
      <c r="H853" s="19"/>
      <c r="I853" s="20"/>
    </row>
    <row r="854" spans="2:9" x14ac:dyDescent="0.2">
      <c r="B854" s="18"/>
      <c r="C854" s="76"/>
      <c r="D854" s="19"/>
      <c r="E854" s="19"/>
      <c r="F854" s="19"/>
      <c r="G854" s="19"/>
      <c r="H854" s="19"/>
      <c r="I854" s="20"/>
    </row>
    <row r="855" spans="2:9" x14ac:dyDescent="0.2">
      <c r="B855" s="18"/>
      <c r="C855" s="76"/>
      <c r="D855" s="19"/>
      <c r="E855" s="19"/>
      <c r="F855" s="19"/>
      <c r="G855" s="19"/>
      <c r="H855" s="19"/>
      <c r="I855" s="20"/>
    </row>
    <row r="856" spans="2:9" x14ac:dyDescent="0.2">
      <c r="B856" s="18"/>
      <c r="C856" s="76"/>
      <c r="D856" s="19"/>
      <c r="E856" s="19"/>
      <c r="F856" s="19"/>
      <c r="G856" s="19"/>
      <c r="H856" s="19"/>
      <c r="I856" s="20"/>
    </row>
    <row r="857" spans="2:9" x14ac:dyDescent="0.2">
      <c r="B857" s="18"/>
      <c r="C857" s="76"/>
      <c r="D857" s="19"/>
      <c r="E857" s="19"/>
      <c r="F857" s="19"/>
      <c r="G857" s="19"/>
      <c r="H857" s="19"/>
      <c r="I857" s="20"/>
    </row>
    <row r="858" spans="2:9" x14ac:dyDescent="0.2">
      <c r="B858" s="18"/>
      <c r="C858" s="76"/>
      <c r="D858" s="19"/>
      <c r="E858" s="19"/>
      <c r="F858" s="19"/>
      <c r="G858" s="19"/>
      <c r="H858" s="19"/>
      <c r="I858" s="20"/>
    </row>
    <row r="859" spans="2:9" x14ac:dyDescent="0.2">
      <c r="B859" s="18"/>
      <c r="C859" s="76"/>
      <c r="D859" s="19"/>
      <c r="E859" s="19"/>
      <c r="F859" s="19"/>
      <c r="G859" s="19"/>
      <c r="H859" s="19"/>
      <c r="I859" s="20"/>
    </row>
    <row r="860" spans="2:9" x14ac:dyDescent="0.2">
      <c r="B860" s="18"/>
      <c r="C860" s="76"/>
      <c r="D860" s="19"/>
      <c r="E860" s="19"/>
      <c r="F860" s="19"/>
      <c r="G860" s="19"/>
      <c r="H860" s="19"/>
      <c r="I860" s="20"/>
    </row>
    <row r="861" spans="2:9" x14ac:dyDescent="0.2">
      <c r="B861" s="18"/>
      <c r="C861" s="76"/>
      <c r="D861" s="19"/>
      <c r="E861" s="19"/>
      <c r="F861" s="19"/>
      <c r="G861" s="19"/>
      <c r="H861" s="19"/>
      <c r="I861" s="20"/>
    </row>
    <row r="862" spans="2:9" x14ac:dyDescent="0.2">
      <c r="B862" s="18"/>
      <c r="C862" s="76"/>
      <c r="D862" s="19"/>
      <c r="E862" s="19"/>
      <c r="F862" s="19"/>
      <c r="G862" s="19"/>
      <c r="H862" s="19"/>
      <c r="I862" s="20"/>
    </row>
    <row r="863" spans="2:9" x14ac:dyDescent="0.2">
      <c r="B863" s="18"/>
      <c r="C863" s="76"/>
      <c r="D863" s="19"/>
      <c r="E863" s="19"/>
      <c r="F863" s="19"/>
      <c r="G863" s="19"/>
      <c r="H863" s="19"/>
      <c r="I863" s="20"/>
    </row>
    <row r="864" spans="2:9" x14ac:dyDescent="0.2">
      <c r="B864" s="18"/>
      <c r="C864" s="76"/>
      <c r="D864" s="19"/>
      <c r="E864" s="19"/>
      <c r="F864" s="19"/>
      <c r="G864" s="19"/>
      <c r="H864" s="19"/>
      <c r="I864" s="20"/>
    </row>
    <row r="865" spans="2:9" x14ac:dyDescent="0.2">
      <c r="B865" s="18"/>
      <c r="C865" s="76"/>
      <c r="D865" s="19"/>
      <c r="E865" s="19"/>
      <c r="F865" s="19"/>
      <c r="G865" s="19"/>
      <c r="H865" s="19"/>
      <c r="I865" s="20"/>
    </row>
    <row r="866" spans="2:9" x14ac:dyDescent="0.2">
      <c r="B866" s="18"/>
      <c r="C866" s="76"/>
      <c r="D866" s="19"/>
      <c r="E866" s="19"/>
      <c r="F866" s="19"/>
      <c r="G866" s="19"/>
      <c r="H866" s="19"/>
      <c r="I866" s="20"/>
    </row>
    <row r="867" spans="2:9" x14ac:dyDescent="0.2">
      <c r="B867" s="18"/>
      <c r="C867" s="76"/>
      <c r="D867" s="19"/>
      <c r="E867" s="19"/>
      <c r="F867" s="19"/>
      <c r="G867" s="19"/>
      <c r="H867" s="19"/>
      <c r="I867" s="20"/>
    </row>
    <row r="868" spans="2:9" x14ac:dyDescent="0.2">
      <c r="B868" s="18"/>
      <c r="C868" s="76"/>
      <c r="D868" s="19"/>
      <c r="E868" s="19"/>
      <c r="F868" s="19"/>
      <c r="G868" s="19"/>
      <c r="H868" s="19"/>
      <c r="I868" s="20"/>
    </row>
    <row r="869" spans="2:9" x14ac:dyDescent="0.2">
      <c r="B869" s="18"/>
      <c r="C869" s="76"/>
      <c r="D869" s="19"/>
      <c r="E869" s="19"/>
      <c r="F869" s="19"/>
      <c r="G869" s="19"/>
      <c r="H869" s="19"/>
      <c r="I869" s="20"/>
    </row>
    <row r="870" spans="2:9" x14ac:dyDescent="0.2">
      <c r="B870" s="18"/>
      <c r="C870" s="76"/>
      <c r="D870" s="19"/>
      <c r="E870" s="19"/>
      <c r="F870" s="19"/>
      <c r="G870" s="19"/>
      <c r="H870" s="19"/>
      <c r="I870" s="20"/>
    </row>
    <row r="871" spans="2:9" x14ac:dyDescent="0.2">
      <c r="B871" s="18"/>
      <c r="C871" s="76"/>
      <c r="D871" s="19"/>
      <c r="E871" s="19"/>
      <c r="F871" s="19"/>
      <c r="G871" s="19"/>
      <c r="H871" s="19"/>
      <c r="I871" s="20"/>
    </row>
    <row r="872" spans="2:9" x14ac:dyDescent="0.2">
      <c r="B872" s="18"/>
      <c r="C872" s="76"/>
      <c r="D872" s="19"/>
      <c r="E872" s="19"/>
      <c r="F872" s="19"/>
      <c r="G872" s="19"/>
      <c r="H872" s="19"/>
      <c r="I872" s="20"/>
    </row>
    <row r="873" spans="2:9" x14ac:dyDescent="0.2">
      <c r="B873" s="18"/>
      <c r="C873" s="76"/>
      <c r="D873" s="19"/>
      <c r="E873" s="19"/>
      <c r="F873" s="19"/>
      <c r="G873" s="19"/>
      <c r="H873" s="19"/>
      <c r="I873" s="20"/>
    </row>
    <row r="874" spans="2:9" x14ac:dyDescent="0.2">
      <c r="B874" s="18"/>
      <c r="C874" s="76"/>
      <c r="D874" s="19"/>
      <c r="E874" s="19"/>
      <c r="F874" s="19"/>
      <c r="G874" s="19"/>
      <c r="H874" s="19"/>
      <c r="I874" s="20"/>
    </row>
    <row r="875" spans="2:9" x14ac:dyDescent="0.2">
      <c r="B875" s="18"/>
      <c r="C875" s="76"/>
      <c r="D875" s="19"/>
      <c r="E875" s="19"/>
      <c r="F875" s="19"/>
      <c r="G875" s="19"/>
      <c r="H875" s="19"/>
      <c r="I875" s="20"/>
    </row>
    <row r="876" spans="2:9" x14ac:dyDescent="0.2">
      <c r="B876" s="18"/>
      <c r="C876" s="76"/>
      <c r="D876" s="19"/>
      <c r="E876" s="19"/>
      <c r="F876" s="19"/>
      <c r="G876" s="19"/>
      <c r="H876" s="19"/>
      <c r="I876" s="20"/>
    </row>
    <row r="877" spans="2:9" x14ac:dyDescent="0.2">
      <c r="B877" s="18"/>
      <c r="C877" s="76"/>
      <c r="D877" s="19"/>
      <c r="E877" s="19"/>
      <c r="F877" s="19"/>
      <c r="G877" s="19"/>
      <c r="H877" s="19"/>
      <c r="I877" s="20"/>
    </row>
    <row r="878" spans="2:9" x14ac:dyDescent="0.2">
      <c r="B878" s="18"/>
      <c r="C878" s="76"/>
      <c r="D878" s="19"/>
      <c r="E878" s="19"/>
      <c r="F878" s="19"/>
      <c r="G878" s="19"/>
      <c r="H878" s="19"/>
      <c r="I878" s="20"/>
    </row>
    <row r="879" spans="2:9" x14ac:dyDescent="0.2">
      <c r="B879" s="18"/>
      <c r="C879" s="76"/>
      <c r="D879" s="19"/>
      <c r="E879" s="19"/>
      <c r="F879" s="19"/>
      <c r="G879" s="19"/>
      <c r="H879" s="19"/>
      <c r="I879" s="20"/>
    </row>
    <row r="880" spans="2:9" x14ac:dyDescent="0.2">
      <c r="B880" s="18"/>
      <c r="C880" s="76"/>
      <c r="D880" s="19"/>
      <c r="E880" s="19"/>
      <c r="F880" s="19"/>
      <c r="G880" s="19"/>
      <c r="H880" s="19"/>
      <c r="I880" s="20"/>
    </row>
    <row r="881" spans="2:9" x14ac:dyDescent="0.2">
      <c r="B881" s="18"/>
      <c r="C881" s="76"/>
      <c r="D881" s="19"/>
      <c r="E881" s="19"/>
      <c r="F881" s="19"/>
      <c r="G881" s="19"/>
      <c r="H881" s="19"/>
      <c r="I881" s="20"/>
    </row>
    <row r="882" spans="2:9" x14ac:dyDescent="0.2">
      <c r="B882" s="18"/>
      <c r="C882" s="76"/>
      <c r="D882" s="19"/>
      <c r="E882" s="19"/>
      <c r="F882" s="19"/>
      <c r="G882" s="19"/>
      <c r="H882" s="19"/>
      <c r="I882" s="20"/>
    </row>
    <row r="883" spans="2:9" x14ac:dyDescent="0.2">
      <c r="B883" s="18"/>
      <c r="C883" s="76"/>
      <c r="D883" s="19"/>
      <c r="E883" s="19"/>
      <c r="F883" s="19"/>
      <c r="G883" s="19"/>
      <c r="H883" s="19"/>
      <c r="I883" s="20"/>
    </row>
    <row r="884" spans="2:9" x14ac:dyDescent="0.2">
      <c r="B884" s="18"/>
      <c r="C884" s="76"/>
      <c r="D884" s="19"/>
      <c r="E884" s="19"/>
      <c r="F884" s="19"/>
      <c r="G884" s="19"/>
      <c r="H884" s="19"/>
      <c r="I884" s="20"/>
    </row>
    <row r="885" spans="2:9" x14ac:dyDescent="0.2">
      <c r="B885" s="18"/>
      <c r="C885" s="76"/>
      <c r="D885" s="19"/>
      <c r="E885" s="19"/>
      <c r="F885" s="19"/>
      <c r="G885" s="19"/>
      <c r="H885" s="19"/>
      <c r="I885" s="20"/>
    </row>
    <row r="886" spans="2:9" x14ac:dyDescent="0.2">
      <c r="B886" s="18"/>
      <c r="C886" s="76"/>
      <c r="D886" s="19"/>
      <c r="E886" s="19"/>
      <c r="F886" s="19"/>
      <c r="G886" s="19"/>
      <c r="H886" s="19"/>
      <c r="I886" s="20"/>
    </row>
    <row r="887" spans="2:9" x14ac:dyDescent="0.2">
      <c r="B887" s="18"/>
      <c r="C887" s="76"/>
      <c r="D887" s="19"/>
      <c r="E887" s="19"/>
      <c r="F887" s="19"/>
      <c r="G887" s="19"/>
      <c r="H887" s="19"/>
      <c r="I887" s="20"/>
    </row>
    <row r="888" spans="2:9" x14ac:dyDescent="0.2">
      <c r="B888" s="18"/>
      <c r="C888" s="76"/>
      <c r="D888" s="19"/>
      <c r="E888" s="19"/>
      <c r="F888" s="19"/>
      <c r="G888" s="19"/>
      <c r="H888" s="19"/>
      <c r="I888" s="20"/>
    </row>
    <row r="889" spans="2:9" x14ac:dyDescent="0.2">
      <c r="B889" s="18"/>
      <c r="C889" s="76"/>
      <c r="D889" s="19"/>
      <c r="E889" s="19"/>
      <c r="F889" s="19"/>
      <c r="G889" s="19"/>
      <c r="H889" s="19"/>
      <c r="I889" s="20"/>
    </row>
    <row r="890" spans="2:9" x14ac:dyDescent="0.2">
      <c r="B890" s="18"/>
      <c r="C890" s="76"/>
      <c r="D890" s="19"/>
      <c r="E890" s="19"/>
      <c r="F890" s="19"/>
      <c r="G890" s="19"/>
      <c r="H890" s="19"/>
      <c r="I890" s="20"/>
    </row>
    <row r="891" spans="2:9" x14ac:dyDescent="0.2">
      <c r="B891" s="18"/>
      <c r="C891" s="76"/>
      <c r="D891" s="19"/>
      <c r="E891" s="19"/>
      <c r="F891" s="19"/>
      <c r="G891" s="19"/>
      <c r="H891" s="19"/>
      <c r="I891" s="20"/>
    </row>
    <row r="892" spans="2:9" x14ac:dyDescent="0.2">
      <c r="B892" s="18"/>
      <c r="C892" s="76"/>
      <c r="D892" s="19"/>
      <c r="E892" s="19"/>
      <c r="F892" s="19"/>
      <c r="G892" s="19"/>
      <c r="H892" s="19"/>
      <c r="I892" s="20"/>
    </row>
    <row r="893" spans="2:9" x14ac:dyDescent="0.2">
      <c r="B893" s="18"/>
      <c r="C893" s="76"/>
      <c r="D893" s="19"/>
      <c r="E893" s="19"/>
      <c r="F893" s="19"/>
      <c r="G893" s="19"/>
      <c r="H893" s="19"/>
      <c r="I893" s="20"/>
    </row>
    <row r="894" spans="2:9" x14ac:dyDescent="0.2">
      <c r="B894" s="18"/>
      <c r="C894" s="76"/>
      <c r="D894" s="19"/>
      <c r="E894" s="19"/>
      <c r="F894" s="19"/>
      <c r="G894" s="19"/>
      <c r="H894" s="19"/>
      <c r="I894" s="20"/>
    </row>
    <row r="895" spans="2:9" x14ac:dyDescent="0.2">
      <c r="B895" s="18"/>
      <c r="C895" s="76"/>
      <c r="D895" s="19"/>
      <c r="E895" s="19"/>
      <c r="F895" s="19"/>
      <c r="G895" s="19"/>
      <c r="H895" s="19"/>
      <c r="I895" s="20"/>
    </row>
    <row r="896" spans="2:9" x14ac:dyDescent="0.2">
      <c r="B896" s="18"/>
      <c r="C896" s="76"/>
      <c r="D896" s="19"/>
      <c r="E896" s="19"/>
      <c r="F896" s="19"/>
      <c r="G896" s="19"/>
      <c r="H896" s="19"/>
      <c r="I896" s="20"/>
    </row>
    <row r="897" spans="2:9" x14ac:dyDescent="0.2">
      <c r="B897" s="18"/>
      <c r="C897" s="76"/>
      <c r="D897" s="19"/>
      <c r="E897" s="19"/>
      <c r="F897" s="19"/>
      <c r="G897" s="19"/>
      <c r="H897" s="19"/>
      <c r="I897" s="20"/>
    </row>
    <row r="898" spans="2:9" x14ac:dyDescent="0.2">
      <c r="B898" s="18"/>
      <c r="C898" s="76"/>
      <c r="D898" s="19"/>
      <c r="E898" s="19"/>
      <c r="F898" s="19"/>
      <c r="G898" s="19"/>
      <c r="H898" s="19"/>
      <c r="I898" s="20"/>
    </row>
    <row r="899" spans="2:9" x14ac:dyDescent="0.2">
      <c r="B899" s="18"/>
      <c r="C899" s="76"/>
      <c r="D899" s="19"/>
      <c r="E899" s="19"/>
      <c r="F899" s="19"/>
      <c r="G899" s="19"/>
      <c r="H899" s="19"/>
      <c r="I899" s="20"/>
    </row>
    <row r="900" spans="2:9" x14ac:dyDescent="0.2">
      <c r="B900" s="18"/>
      <c r="C900" s="76"/>
      <c r="D900" s="19"/>
      <c r="E900" s="19"/>
      <c r="F900" s="19"/>
      <c r="G900" s="19"/>
      <c r="H900" s="19"/>
      <c r="I900" s="20"/>
    </row>
    <row r="901" spans="2:9" x14ac:dyDescent="0.2">
      <c r="B901" s="18"/>
      <c r="C901" s="76"/>
      <c r="D901" s="19"/>
      <c r="E901" s="19"/>
      <c r="F901" s="19"/>
      <c r="G901" s="19"/>
      <c r="H901" s="19"/>
      <c r="I901" s="20"/>
    </row>
    <row r="902" spans="2:9" x14ac:dyDescent="0.2">
      <c r="B902" s="18"/>
      <c r="C902" s="76"/>
      <c r="D902" s="19"/>
      <c r="E902" s="19"/>
      <c r="F902" s="19"/>
      <c r="G902" s="19"/>
      <c r="H902" s="19"/>
      <c r="I902" s="20"/>
    </row>
    <row r="903" spans="2:9" x14ac:dyDescent="0.2">
      <c r="B903" s="18"/>
      <c r="C903" s="76"/>
      <c r="D903" s="19"/>
      <c r="E903" s="19"/>
      <c r="F903" s="19"/>
      <c r="G903" s="19"/>
      <c r="H903" s="19"/>
      <c r="I903" s="20"/>
    </row>
    <row r="904" spans="2:9" x14ac:dyDescent="0.2">
      <c r="B904" s="18"/>
      <c r="C904" s="76"/>
      <c r="D904" s="19"/>
      <c r="E904" s="19"/>
      <c r="F904" s="19"/>
      <c r="G904" s="19"/>
      <c r="H904" s="19"/>
      <c r="I904" s="20"/>
    </row>
    <row r="905" spans="2:9" x14ac:dyDescent="0.2">
      <c r="B905" s="18"/>
      <c r="C905" s="76"/>
      <c r="D905" s="19"/>
      <c r="E905" s="19"/>
      <c r="F905" s="19"/>
      <c r="G905" s="19"/>
      <c r="H905" s="19"/>
      <c r="I905" s="20"/>
    </row>
    <row r="906" spans="2:9" x14ac:dyDescent="0.2">
      <c r="B906" s="18"/>
      <c r="C906" s="76"/>
      <c r="D906" s="19"/>
      <c r="E906" s="19"/>
      <c r="F906" s="19"/>
      <c r="G906" s="19"/>
      <c r="H906" s="19"/>
      <c r="I906" s="20"/>
    </row>
    <row r="907" spans="2:9" x14ac:dyDescent="0.2">
      <c r="B907" s="18"/>
      <c r="C907" s="76"/>
      <c r="D907" s="19"/>
      <c r="E907" s="19"/>
      <c r="F907" s="19"/>
      <c r="G907" s="19"/>
      <c r="H907" s="19"/>
      <c r="I907" s="20"/>
    </row>
    <row r="908" spans="2:9" x14ac:dyDescent="0.2">
      <c r="B908" s="18"/>
      <c r="C908" s="76"/>
      <c r="D908" s="19"/>
      <c r="E908" s="19"/>
      <c r="F908" s="19"/>
      <c r="G908" s="19"/>
      <c r="H908" s="19"/>
      <c r="I908" s="20"/>
    </row>
    <row r="909" spans="2:9" x14ac:dyDescent="0.2">
      <c r="B909" s="18"/>
      <c r="C909" s="76"/>
      <c r="D909" s="19"/>
      <c r="E909" s="19"/>
      <c r="F909" s="19"/>
      <c r="G909" s="19"/>
      <c r="H909" s="19"/>
      <c r="I909" s="20"/>
    </row>
    <row r="910" spans="2:9" x14ac:dyDescent="0.2">
      <c r="B910" s="18"/>
      <c r="C910" s="76"/>
      <c r="D910" s="19"/>
      <c r="E910" s="19"/>
      <c r="F910" s="19"/>
      <c r="G910" s="19"/>
      <c r="H910" s="19"/>
      <c r="I910" s="20"/>
    </row>
    <row r="911" spans="2:9" x14ac:dyDescent="0.2">
      <c r="B911" s="18"/>
      <c r="C911" s="76"/>
      <c r="D911" s="19"/>
      <c r="E911" s="19"/>
      <c r="F911" s="19"/>
      <c r="G911" s="19"/>
      <c r="H911" s="19"/>
      <c r="I911" s="20"/>
    </row>
    <row r="912" spans="2:9" x14ac:dyDescent="0.2">
      <c r="B912" s="18"/>
      <c r="C912" s="76"/>
      <c r="D912" s="19"/>
      <c r="E912" s="19"/>
      <c r="F912" s="19"/>
      <c r="G912" s="19"/>
      <c r="H912" s="19"/>
      <c r="I912" s="20"/>
    </row>
    <row r="913" spans="2:9" x14ac:dyDescent="0.2">
      <c r="B913" s="18"/>
      <c r="C913" s="76"/>
      <c r="D913" s="19"/>
      <c r="E913" s="19"/>
      <c r="F913" s="19"/>
      <c r="G913" s="19"/>
      <c r="H913" s="19"/>
      <c r="I913" s="20"/>
    </row>
    <row r="914" spans="2:9" x14ac:dyDescent="0.2">
      <c r="B914" s="18"/>
      <c r="C914" s="76"/>
      <c r="D914" s="19"/>
      <c r="E914" s="19"/>
      <c r="F914" s="19"/>
      <c r="G914" s="19"/>
      <c r="H914" s="19"/>
      <c r="I914" s="20"/>
    </row>
    <row r="915" spans="2:9" x14ac:dyDescent="0.2">
      <c r="B915" s="18"/>
      <c r="C915" s="76"/>
      <c r="D915" s="19"/>
      <c r="E915" s="19"/>
      <c r="F915" s="19"/>
      <c r="G915" s="19"/>
      <c r="H915" s="19"/>
      <c r="I915" s="20"/>
    </row>
    <row r="916" spans="2:9" x14ac:dyDescent="0.2">
      <c r="B916" s="18"/>
      <c r="C916" s="76"/>
      <c r="D916" s="19"/>
      <c r="E916" s="19"/>
      <c r="F916" s="19"/>
      <c r="G916" s="19"/>
      <c r="H916" s="19"/>
      <c r="I916" s="20"/>
    </row>
    <row r="917" spans="2:9" x14ac:dyDescent="0.2">
      <c r="B917" s="18"/>
      <c r="C917" s="76"/>
      <c r="D917" s="19"/>
      <c r="E917" s="19"/>
      <c r="F917" s="19"/>
      <c r="G917" s="19"/>
      <c r="H917" s="19"/>
      <c r="I917" s="20"/>
    </row>
    <row r="918" spans="2:9" x14ac:dyDescent="0.2">
      <c r="B918" s="18"/>
      <c r="C918" s="76"/>
      <c r="D918" s="19"/>
      <c r="E918" s="19"/>
      <c r="F918" s="19"/>
      <c r="G918" s="19"/>
      <c r="H918" s="19"/>
      <c r="I918" s="20"/>
    </row>
    <row r="919" spans="2:9" x14ac:dyDescent="0.2">
      <c r="B919" s="18"/>
      <c r="C919" s="76"/>
      <c r="D919" s="19"/>
      <c r="E919" s="19"/>
      <c r="F919" s="19"/>
      <c r="G919" s="19"/>
      <c r="H919" s="19"/>
      <c r="I919" s="20"/>
    </row>
    <row r="920" spans="2:9" x14ac:dyDescent="0.2">
      <c r="B920" s="18"/>
      <c r="C920" s="76"/>
      <c r="D920" s="19"/>
      <c r="E920" s="19"/>
      <c r="F920" s="19"/>
      <c r="G920" s="19"/>
      <c r="H920" s="19"/>
      <c r="I920" s="20"/>
    </row>
    <row r="921" spans="2:9" x14ac:dyDescent="0.2">
      <c r="B921" s="18"/>
      <c r="C921" s="76"/>
      <c r="D921" s="19"/>
      <c r="E921" s="19"/>
      <c r="F921" s="19"/>
      <c r="G921" s="19"/>
      <c r="H921" s="19"/>
      <c r="I921" s="20"/>
    </row>
    <row r="922" spans="2:9" x14ac:dyDescent="0.2">
      <c r="B922" s="18"/>
      <c r="C922" s="76"/>
      <c r="D922" s="19"/>
      <c r="E922" s="19"/>
      <c r="F922" s="19"/>
      <c r="G922" s="19"/>
      <c r="H922" s="19"/>
      <c r="I922" s="20"/>
    </row>
    <row r="923" spans="2:9" x14ac:dyDescent="0.2">
      <c r="B923" s="18"/>
      <c r="C923" s="76"/>
      <c r="D923" s="19"/>
      <c r="E923" s="19"/>
      <c r="F923" s="19"/>
      <c r="G923" s="19"/>
      <c r="H923" s="19"/>
      <c r="I923" s="20"/>
    </row>
    <row r="924" spans="2:9" x14ac:dyDescent="0.2">
      <c r="B924" s="18"/>
      <c r="C924" s="76"/>
      <c r="D924" s="19"/>
      <c r="E924" s="19"/>
      <c r="F924" s="19"/>
      <c r="G924" s="19"/>
      <c r="H924" s="19"/>
      <c r="I924" s="20"/>
    </row>
    <row r="925" spans="2:9" x14ac:dyDescent="0.2">
      <c r="B925" s="18"/>
      <c r="C925" s="76"/>
      <c r="D925" s="19"/>
      <c r="E925" s="19"/>
      <c r="F925" s="19"/>
      <c r="G925" s="19"/>
      <c r="H925" s="19"/>
      <c r="I925" s="20"/>
    </row>
    <row r="926" spans="2:9" x14ac:dyDescent="0.2">
      <c r="B926" s="18"/>
      <c r="C926" s="76"/>
      <c r="D926" s="19"/>
      <c r="E926" s="19"/>
      <c r="F926" s="19"/>
      <c r="G926" s="19"/>
      <c r="H926" s="19"/>
      <c r="I926" s="20"/>
    </row>
    <row r="927" spans="2:9" x14ac:dyDescent="0.2">
      <c r="B927" s="18"/>
      <c r="C927" s="76"/>
      <c r="D927" s="19"/>
      <c r="E927" s="19"/>
      <c r="F927" s="19"/>
      <c r="G927" s="19"/>
      <c r="H927" s="19"/>
      <c r="I927" s="20"/>
    </row>
    <row r="928" spans="2:9" x14ac:dyDescent="0.2">
      <c r="B928" s="18"/>
      <c r="C928" s="76"/>
      <c r="D928" s="19"/>
      <c r="E928" s="19"/>
      <c r="F928" s="19"/>
      <c r="G928" s="19"/>
      <c r="H928" s="19"/>
      <c r="I928" s="20"/>
    </row>
    <row r="929" spans="2:9" x14ac:dyDescent="0.2">
      <c r="B929" s="18"/>
      <c r="C929" s="76"/>
      <c r="D929" s="19"/>
      <c r="E929" s="19"/>
      <c r="F929" s="19"/>
      <c r="G929" s="19"/>
      <c r="H929" s="19"/>
      <c r="I929" s="20"/>
    </row>
    <row r="930" spans="2:9" x14ac:dyDescent="0.2">
      <c r="B930" s="18"/>
      <c r="C930" s="76"/>
      <c r="D930" s="19"/>
      <c r="E930" s="19"/>
      <c r="F930" s="19"/>
      <c r="G930" s="19"/>
      <c r="H930" s="19"/>
      <c r="I930" s="20"/>
    </row>
    <row r="931" spans="2:9" x14ac:dyDescent="0.2">
      <c r="B931" s="18"/>
      <c r="C931" s="76"/>
      <c r="D931" s="19"/>
      <c r="E931" s="19"/>
      <c r="F931" s="19"/>
      <c r="G931" s="19"/>
      <c r="H931" s="19"/>
      <c r="I931" s="20"/>
    </row>
    <row r="932" spans="2:9" x14ac:dyDescent="0.2">
      <c r="B932" s="18"/>
      <c r="C932" s="76"/>
      <c r="D932" s="19"/>
      <c r="E932" s="19"/>
      <c r="F932" s="19"/>
      <c r="G932" s="19"/>
      <c r="H932" s="19"/>
      <c r="I932" s="20"/>
    </row>
    <row r="933" spans="2:9" x14ac:dyDescent="0.2">
      <c r="B933" s="18"/>
      <c r="C933" s="76"/>
      <c r="D933" s="19"/>
      <c r="E933" s="19"/>
      <c r="F933" s="19"/>
      <c r="G933" s="19"/>
      <c r="H933" s="19"/>
      <c r="I933" s="20"/>
    </row>
    <row r="934" spans="2:9" x14ac:dyDescent="0.2">
      <c r="B934" s="18"/>
      <c r="C934" s="76"/>
      <c r="D934" s="19"/>
      <c r="E934" s="19"/>
      <c r="F934" s="19"/>
      <c r="G934" s="19"/>
      <c r="H934" s="19"/>
      <c r="I934" s="20"/>
    </row>
    <row r="935" spans="2:9" x14ac:dyDescent="0.2">
      <c r="B935" s="18"/>
      <c r="C935" s="76"/>
      <c r="D935" s="19"/>
      <c r="E935" s="19"/>
      <c r="F935" s="19"/>
      <c r="G935" s="19"/>
      <c r="H935" s="19"/>
      <c r="I935" s="20"/>
    </row>
    <row r="936" spans="2:9" x14ac:dyDescent="0.2">
      <c r="B936" s="18"/>
      <c r="C936" s="76"/>
      <c r="D936" s="19"/>
      <c r="E936" s="19"/>
      <c r="F936" s="19"/>
      <c r="G936" s="19"/>
      <c r="H936" s="19"/>
      <c r="I936" s="20"/>
    </row>
    <row r="937" spans="2:9" x14ac:dyDescent="0.2">
      <c r="B937" s="18"/>
      <c r="C937" s="76"/>
      <c r="D937" s="19"/>
      <c r="E937" s="19"/>
      <c r="F937" s="19"/>
      <c r="G937" s="19"/>
      <c r="H937" s="19"/>
      <c r="I937" s="20"/>
    </row>
    <row r="938" spans="2:9" x14ac:dyDescent="0.2">
      <c r="B938" s="18"/>
      <c r="C938" s="76"/>
      <c r="D938" s="19"/>
      <c r="E938" s="19"/>
      <c r="F938" s="19"/>
      <c r="G938" s="19"/>
      <c r="H938" s="19"/>
      <c r="I938" s="20"/>
    </row>
    <row r="939" spans="2:9" x14ac:dyDescent="0.2">
      <c r="B939" s="18"/>
      <c r="C939" s="76"/>
      <c r="D939" s="19"/>
      <c r="E939" s="19"/>
      <c r="F939" s="19"/>
      <c r="G939" s="19"/>
      <c r="H939" s="19"/>
      <c r="I939" s="20"/>
    </row>
    <row r="940" spans="2:9" x14ac:dyDescent="0.2">
      <c r="B940" s="18"/>
      <c r="C940" s="76"/>
      <c r="D940" s="19"/>
      <c r="E940" s="19"/>
      <c r="F940" s="19"/>
      <c r="G940" s="19"/>
      <c r="H940" s="19"/>
      <c r="I940" s="20"/>
    </row>
    <row r="941" spans="2:9" x14ac:dyDescent="0.2">
      <c r="B941" s="18"/>
      <c r="C941" s="76"/>
      <c r="D941" s="19"/>
      <c r="E941" s="19"/>
      <c r="F941" s="19"/>
      <c r="G941" s="19"/>
      <c r="H941" s="19"/>
      <c r="I941" s="20"/>
    </row>
    <row r="942" spans="2:9" x14ac:dyDescent="0.2">
      <c r="B942" s="18"/>
      <c r="C942" s="76"/>
      <c r="D942" s="19"/>
      <c r="E942" s="19"/>
      <c r="F942" s="19"/>
      <c r="G942" s="19"/>
      <c r="H942" s="19"/>
      <c r="I942" s="20"/>
    </row>
    <row r="943" spans="2:9" x14ac:dyDescent="0.2">
      <c r="B943" s="18"/>
      <c r="C943" s="76"/>
      <c r="D943" s="19"/>
      <c r="E943" s="19"/>
      <c r="F943" s="19"/>
      <c r="G943" s="19"/>
      <c r="H943" s="19"/>
      <c r="I943" s="20"/>
    </row>
    <row r="944" spans="2:9" x14ac:dyDescent="0.2">
      <c r="B944" s="18"/>
      <c r="C944" s="76"/>
      <c r="D944" s="19"/>
      <c r="E944" s="19"/>
      <c r="F944" s="19"/>
      <c r="G944" s="19"/>
      <c r="H944" s="19"/>
      <c r="I944" s="20"/>
    </row>
    <row r="945" spans="2:9" x14ac:dyDescent="0.2">
      <c r="B945" s="18"/>
      <c r="C945" s="76"/>
      <c r="D945" s="19"/>
      <c r="E945" s="19"/>
      <c r="F945" s="19"/>
      <c r="G945" s="19"/>
      <c r="H945" s="19"/>
      <c r="I945" s="20"/>
    </row>
    <row r="946" spans="2:9" x14ac:dyDescent="0.2">
      <c r="B946" s="18"/>
      <c r="C946" s="76"/>
      <c r="D946" s="19"/>
      <c r="E946" s="19"/>
      <c r="F946" s="19"/>
      <c r="G946" s="19"/>
      <c r="H946" s="19"/>
      <c r="I946" s="20"/>
    </row>
    <row r="947" spans="2:9" x14ac:dyDescent="0.2">
      <c r="B947" s="18"/>
      <c r="C947" s="76"/>
      <c r="D947" s="19"/>
      <c r="E947" s="19"/>
      <c r="F947" s="19"/>
      <c r="G947" s="19"/>
      <c r="H947" s="19"/>
      <c r="I947" s="20"/>
    </row>
    <row r="948" spans="2:9" x14ac:dyDescent="0.2">
      <c r="B948" s="18"/>
      <c r="C948" s="76"/>
      <c r="D948" s="19"/>
      <c r="E948" s="19"/>
      <c r="F948" s="19"/>
      <c r="G948" s="19"/>
      <c r="H948" s="19"/>
      <c r="I948" s="20"/>
    </row>
    <row r="949" spans="2:9" x14ac:dyDescent="0.2">
      <c r="B949" s="18"/>
      <c r="C949" s="76"/>
      <c r="D949" s="19"/>
      <c r="E949" s="19"/>
      <c r="F949" s="19"/>
      <c r="G949" s="19"/>
      <c r="H949" s="19"/>
      <c r="I949" s="20"/>
    </row>
    <row r="950" spans="2:9" x14ac:dyDescent="0.2">
      <c r="B950" s="18"/>
      <c r="C950" s="76"/>
      <c r="D950" s="19"/>
      <c r="E950" s="19"/>
      <c r="F950" s="19"/>
      <c r="G950" s="19"/>
      <c r="H950" s="19"/>
      <c r="I950" s="20"/>
    </row>
    <row r="951" spans="2:9" x14ac:dyDescent="0.2">
      <c r="B951" s="18"/>
      <c r="C951" s="76"/>
      <c r="D951" s="19"/>
      <c r="E951" s="19"/>
      <c r="F951" s="19"/>
      <c r="G951" s="19"/>
      <c r="H951" s="19"/>
      <c r="I951" s="20"/>
    </row>
    <row r="952" spans="2:9" x14ac:dyDescent="0.2">
      <c r="B952" s="18"/>
      <c r="C952" s="76"/>
      <c r="D952" s="19"/>
      <c r="E952" s="19"/>
      <c r="F952" s="19"/>
      <c r="G952" s="19"/>
      <c r="H952" s="19"/>
      <c r="I952" s="20"/>
    </row>
    <row r="953" spans="2:9" x14ac:dyDescent="0.2">
      <c r="B953" s="18"/>
      <c r="C953" s="76"/>
      <c r="D953" s="19"/>
      <c r="E953" s="19"/>
      <c r="F953" s="19"/>
      <c r="G953" s="19"/>
      <c r="H953" s="19"/>
      <c r="I953" s="20"/>
    </row>
    <row r="954" spans="2:9" x14ac:dyDescent="0.2">
      <c r="B954" s="18"/>
      <c r="C954" s="76"/>
      <c r="D954" s="19"/>
      <c r="E954" s="19"/>
      <c r="F954" s="19"/>
      <c r="G954" s="19"/>
      <c r="H954" s="19"/>
      <c r="I954" s="20"/>
    </row>
    <row r="955" spans="2:9" x14ac:dyDescent="0.2">
      <c r="B955" s="18"/>
      <c r="C955" s="76"/>
      <c r="D955" s="19"/>
      <c r="E955" s="19"/>
      <c r="F955" s="19"/>
      <c r="G955" s="19"/>
      <c r="H955" s="19"/>
      <c r="I955" s="20"/>
    </row>
    <row r="956" spans="2:9" x14ac:dyDescent="0.2">
      <c r="B956" s="18"/>
      <c r="C956" s="76"/>
      <c r="D956" s="19"/>
      <c r="E956" s="19"/>
      <c r="F956" s="19"/>
      <c r="G956" s="19"/>
      <c r="H956" s="19"/>
      <c r="I956" s="20"/>
    </row>
    <row r="957" spans="2:9" x14ac:dyDescent="0.2">
      <c r="B957" s="18"/>
      <c r="C957" s="76"/>
      <c r="D957" s="19"/>
      <c r="E957" s="19"/>
      <c r="F957" s="19"/>
      <c r="G957" s="19"/>
      <c r="H957" s="19"/>
      <c r="I957" s="20"/>
    </row>
    <row r="958" spans="2:9" x14ac:dyDescent="0.2">
      <c r="B958" s="18"/>
      <c r="C958" s="76"/>
      <c r="D958" s="19"/>
      <c r="E958" s="19"/>
      <c r="F958" s="19"/>
      <c r="G958" s="19"/>
      <c r="H958" s="19"/>
      <c r="I958" s="20"/>
    </row>
    <row r="959" spans="2:9" x14ac:dyDescent="0.2">
      <c r="B959" s="18"/>
      <c r="C959" s="76"/>
      <c r="D959" s="19"/>
      <c r="E959" s="19"/>
      <c r="F959" s="19"/>
      <c r="G959" s="19"/>
      <c r="H959" s="19"/>
      <c r="I959" s="20"/>
    </row>
    <row r="960" spans="2:9" x14ac:dyDescent="0.2">
      <c r="B960" s="18"/>
      <c r="C960" s="76"/>
      <c r="D960" s="19"/>
      <c r="E960" s="19"/>
      <c r="F960" s="19"/>
      <c r="G960" s="19"/>
      <c r="H960" s="19"/>
      <c r="I960" s="20"/>
    </row>
    <row r="961" spans="2:9" x14ac:dyDescent="0.2">
      <c r="B961" s="18"/>
      <c r="C961" s="76"/>
      <c r="D961" s="19"/>
      <c r="E961" s="19"/>
      <c r="F961" s="19"/>
      <c r="G961" s="19"/>
      <c r="H961" s="19"/>
      <c r="I961" s="20"/>
    </row>
    <row r="962" spans="2:9" x14ac:dyDescent="0.2">
      <c r="B962" s="18"/>
      <c r="C962" s="76"/>
      <c r="D962" s="19"/>
      <c r="E962" s="19"/>
      <c r="F962" s="19"/>
      <c r="G962" s="19"/>
      <c r="H962" s="19"/>
      <c r="I962" s="20"/>
    </row>
    <row r="963" spans="2:9" x14ac:dyDescent="0.2">
      <c r="B963" s="18"/>
      <c r="C963" s="76"/>
      <c r="D963" s="19"/>
      <c r="E963" s="19"/>
      <c r="F963" s="19"/>
      <c r="G963" s="19"/>
      <c r="H963" s="19"/>
      <c r="I963" s="20"/>
    </row>
    <row r="964" spans="2:9" x14ac:dyDescent="0.2">
      <c r="B964" s="18"/>
      <c r="C964" s="76"/>
      <c r="D964" s="19"/>
      <c r="E964" s="19"/>
      <c r="F964" s="19"/>
      <c r="G964" s="19"/>
      <c r="H964" s="19"/>
      <c r="I964" s="20"/>
    </row>
    <row r="965" spans="2:9" x14ac:dyDescent="0.2">
      <c r="B965" s="18"/>
      <c r="C965" s="76"/>
      <c r="D965" s="19"/>
      <c r="E965" s="19"/>
      <c r="F965" s="19"/>
      <c r="G965" s="19"/>
      <c r="H965" s="19"/>
      <c r="I965" s="20"/>
    </row>
    <row r="966" spans="2:9" x14ac:dyDescent="0.2">
      <c r="B966" s="18"/>
      <c r="C966" s="76"/>
      <c r="D966" s="19"/>
      <c r="E966" s="19"/>
      <c r="F966" s="19"/>
      <c r="G966" s="19"/>
      <c r="H966" s="19"/>
      <c r="I966" s="20"/>
    </row>
    <row r="967" spans="2:9" x14ac:dyDescent="0.2">
      <c r="B967" s="18"/>
      <c r="C967" s="76"/>
      <c r="D967" s="19"/>
      <c r="E967" s="19"/>
      <c r="F967" s="19"/>
      <c r="G967" s="19"/>
      <c r="H967" s="19"/>
      <c r="I967" s="20"/>
    </row>
    <row r="968" spans="2:9" x14ac:dyDescent="0.2">
      <c r="B968" s="18"/>
      <c r="C968" s="76"/>
      <c r="D968" s="19"/>
      <c r="E968" s="19"/>
      <c r="F968" s="19"/>
      <c r="G968" s="19"/>
      <c r="H968" s="19"/>
      <c r="I968" s="20"/>
    </row>
    <row r="969" spans="2:9" x14ac:dyDescent="0.2">
      <c r="B969" s="18"/>
      <c r="C969" s="76"/>
      <c r="D969" s="19"/>
      <c r="E969" s="19"/>
      <c r="F969" s="19"/>
      <c r="G969" s="19"/>
      <c r="H969" s="19"/>
      <c r="I969" s="20"/>
    </row>
    <row r="970" spans="2:9" x14ac:dyDescent="0.2">
      <c r="B970" s="18"/>
      <c r="C970" s="76"/>
      <c r="D970" s="19"/>
      <c r="E970" s="19"/>
      <c r="F970" s="19"/>
      <c r="G970" s="19"/>
      <c r="H970" s="19"/>
      <c r="I970" s="20"/>
    </row>
    <row r="971" spans="2:9" x14ac:dyDescent="0.2">
      <c r="B971" s="18"/>
      <c r="C971" s="76"/>
      <c r="D971" s="19"/>
      <c r="E971" s="19"/>
      <c r="F971" s="19"/>
      <c r="G971" s="19"/>
      <c r="H971" s="19"/>
      <c r="I971" s="20"/>
    </row>
    <row r="972" spans="2:9" x14ac:dyDescent="0.2">
      <c r="B972" s="18"/>
      <c r="C972" s="76"/>
      <c r="D972" s="19"/>
      <c r="E972" s="19"/>
      <c r="F972" s="19"/>
      <c r="G972" s="19"/>
      <c r="H972" s="19"/>
      <c r="I972" s="20"/>
    </row>
    <row r="973" spans="2:9" x14ac:dyDescent="0.2">
      <c r="B973" s="18"/>
      <c r="C973" s="76"/>
      <c r="D973" s="19"/>
      <c r="E973" s="19"/>
      <c r="F973" s="19"/>
      <c r="G973" s="19"/>
      <c r="H973" s="19"/>
      <c r="I973" s="20"/>
    </row>
    <row r="974" spans="2:9" x14ac:dyDescent="0.2">
      <c r="B974" s="18"/>
      <c r="C974" s="76"/>
      <c r="D974" s="19"/>
      <c r="E974" s="19"/>
      <c r="F974" s="19"/>
      <c r="G974" s="19"/>
      <c r="H974" s="19"/>
      <c r="I974" s="20"/>
    </row>
    <row r="975" spans="2:9" x14ac:dyDescent="0.2">
      <c r="B975" s="18"/>
      <c r="C975" s="76"/>
      <c r="D975" s="19"/>
      <c r="E975" s="19"/>
      <c r="F975" s="19"/>
      <c r="G975" s="19"/>
      <c r="H975" s="19"/>
      <c r="I975" s="20"/>
    </row>
    <row r="976" spans="2:9" x14ac:dyDescent="0.2">
      <c r="B976" s="18"/>
      <c r="C976" s="76"/>
      <c r="D976" s="19"/>
      <c r="E976" s="19"/>
      <c r="F976" s="19"/>
      <c r="G976" s="19"/>
      <c r="H976" s="19"/>
      <c r="I976" s="20"/>
    </row>
    <row r="977" spans="2:9" x14ac:dyDescent="0.2">
      <c r="B977" s="18"/>
      <c r="C977" s="76"/>
      <c r="D977" s="19"/>
      <c r="E977" s="19"/>
      <c r="F977" s="19"/>
      <c r="G977" s="19"/>
      <c r="H977" s="19"/>
      <c r="I977" s="20"/>
    </row>
    <row r="978" spans="2:9" x14ac:dyDescent="0.2">
      <c r="B978" s="18"/>
      <c r="C978" s="76"/>
      <c r="D978" s="19"/>
      <c r="E978" s="19"/>
      <c r="F978" s="19"/>
      <c r="G978" s="19"/>
      <c r="H978" s="19"/>
      <c r="I978" s="20"/>
    </row>
    <row r="979" spans="2:9" x14ac:dyDescent="0.2">
      <c r="B979" s="18"/>
      <c r="C979" s="76"/>
      <c r="D979" s="19"/>
      <c r="E979" s="19"/>
      <c r="F979" s="19"/>
      <c r="G979" s="19"/>
      <c r="H979" s="19"/>
      <c r="I979" s="20"/>
    </row>
    <row r="980" spans="2:9" x14ac:dyDescent="0.2">
      <c r="B980" s="18"/>
      <c r="C980" s="76"/>
      <c r="D980" s="19"/>
      <c r="E980" s="19"/>
      <c r="F980" s="19"/>
      <c r="G980" s="19"/>
      <c r="H980" s="19"/>
      <c r="I980" s="20"/>
    </row>
    <row r="981" spans="2:9" x14ac:dyDescent="0.2">
      <c r="B981" s="18"/>
      <c r="C981" s="76"/>
      <c r="D981" s="19"/>
      <c r="E981" s="19"/>
      <c r="F981" s="19"/>
      <c r="G981" s="19"/>
      <c r="H981" s="19"/>
      <c r="I981" s="20"/>
    </row>
    <row r="982" spans="2:9" x14ac:dyDescent="0.2">
      <c r="B982" s="18"/>
      <c r="C982" s="76"/>
      <c r="D982" s="19"/>
      <c r="E982" s="19"/>
      <c r="F982" s="19"/>
      <c r="G982" s="19"/>
      <c r="H982" s="19"/>
      <c r="I982" s="20"/>
    </row>
    <row r="983" spans="2:9" x14ac:dyDescent="0.2">
      <c r="B983" s="18"/>
      <c r="C983" s="76"/>
      <c r="D983" s="19"/>
      <c r="E983" s="19"/>
      <c r="F983" s="19"/>
      <c r="G983" s="19"/>
      <c r="H983" s="19"/>
      <c r="I983" s="20"/>
    </row>
    <row r="984" spans="2:9" x14ac:dyDescent="0.2">
      <c r="B984" s="18"/>
      <c r="C984" s="76"/>
      <c r="D984" s="19"/>
      <c r="E984" s="19"/>
      <c r="F984" s="19"/>
      <c r="G984" s="19"/>
      <c r="H984" s="19"/>
      <c r="I984" s="20"/>
    </row>
    <row r="985" spans="2:9" x14ac:dyDescent="0.2">
      <c r="B985" s="18"/>
      <c r="C985" s="76"/>
      <c r="D985" s="19"/>
      <c r="E985" s="19"/>
      <c r="F985" s="19"/>
      <c r="G985" s="19"/>
      <c r="H985" s="19"/>
      <c r="I985" s="20"/>
    </row>
    <row r="986" spans="2:9" x14ac:dyDescent="0.2">
      <c r="B986" s="18"/>
      <c r="C986" s="76"/>
      <c r="D986" s="19"/>
      <c r="E986" s="19"/>
      <c r="F986" s="19"/>
      <c r="G986" s="19"/>
      <c r="H986" s="19"/>
      <c r="I986" s="20"/>
    </row>
    <row r="987" spans="2:9" x14ac:dyDescent="0.2">
      <c r="B987" s="18"/>
      <c r="C987" s="76"/>
      <c r="D987" s="19"/>
      <c r="E987" s="19"/>
      <c r="F987" s="19"/>
      <c r="G987" s="19"/>
      <c r="H987" s="19"/>
      <c r="I987" s="20"/>
    </row>
    <row r="988" spans="2:9" x14ac:dyDescent="0.2">
      <c r="B988" s="18"/>
      <c r="C988" s="76"/>
      <c r="D988" s="19"/>
      <c r="E988" s="19"/>
      <c r="F988" s="19"/>
      <c r="G988" s="19"/>
      <c r="H988" s="19"/>
      <c r="I988" s="20"/>
    </row>
    <row r="989" spans="2:9" x14ac:dyDescent="0.2">
      <c r="B989" s="18"/>
      <c r="C989" s="76"/>
      <c r="D989" s="19"/>
      <c r="E989" s="19"/>
      <c r="F989" s="19"/>
      <c r="G989" s="19"/>
      <c r="H989" s="19"/>
      <c r="I989" s="20"/>
    </row>
    <row r="990" spans="2:9" x14ac:dyDescent="0.2">
      <c r="B990" s="18"/>
      <c r="C990" s="76"/>
      <c r="D990" s="19"/>
      <c r="E990" s="19"/>
      <c r="F990" s="19"/>
      <c r="G990" s="19"/>
      <c r="H990" s="19"/>
      <c r="I990" s="20"/>
    </row>
    <row r="991" spans="2:9" x14ac:dyDescent="0.2">
      <c r="B991" s="18"/>
      <c r="C991" s="76"/>
      <c r="D991" s="19"/>
      <c r="E991" s="19"/>
      <c r="F991" s="19"/>
      <c r="G991" s="19"/>
      <c r="H991" s="19"/>
      <c r="I991" s="20"/>
    </row>
    <row r="992" spans="2:9" x14ac:dyDescent="0.2">
      <c r="B992" s="18"/>
      <c r="C992" s="76"/>
      <c r="D992" s="19"/>
      <c r="E992" s="19"/>
      <c r="F992" s="19"/>
      <c r="G992" s="19"/>
      <c r="H992" s="19"/>
      <c r="I992" s="20"/>
    </row>
    <row r="993" spans="2:9" x14ac:dyDescent="0.2">
      <c r="B993" s="18"/>
      <c r="C993" s="76"/>
      <c r="D993" s="19"/>
      <c r="E993" s="19"/>
      <c r="F993" s="19"/>
      <c r="G993" s="19"/>
      <c r="H993" s="19"/>
      <c r="I993" s="20"/>
    </row>
    <row r="994" spans="2:9" x14ac:dyDescent="0.2">
      <c r="B994" s="18"/>
      <c r="C994" s="76"/>
      <c r="D994" s="19"/>
      <c r="E994" s="19"/>
      <c r="F994" s="19"/>
      <c r="G994" s="19"/>
      <c r="H994" s="19"/>
      <c r="I994" s="20"/>
    </row>
    <row r="995" spans="2:9" x14ac:dyDescent="0.2">
      <c r="B995" s="18"/>
      <c r="C995" s="76"/>
      <c r="D995" s="19"/>
      <c r="E995" s="19"/>
      <c r="F995" s="19"/>
      <c r="G995" s="19"/>
      <c r="H995" s="19"/>
      <c r="I995" s="20"/>
    </row>
    <row r="996" spans="2:9" x14ac:dyDescent="0.2">
      <c r="B996" s="18"/>
      <c r="C996" s="76"/>
      <c r="D996" s="19"/>
      <c r="E996" s="19"/>
      <c r="F996" s="19"/>
      <c r="G996" s="19"/>
      <c r="H996" s="19"/>
      <c r="I996" s="20"/>
    </row>
    <row r="997" spans="2:9" x14ac:dyDescent="0.2">
      <c r="B997" s="18"/>
      <c r="C997" s="76"/>
      <c r="D997" s="19"/>
      <c r="E997" s="19"/>
      <c r="F997" s="19"/>
      <c r="G997" s="19"/>
      <c r="H997" s="19"/>
      <c r="I997" s="20"/>
    </row>
    <row r="998" spans="2:9" x14ac:dyDescent="0.2">
      <c r="B998" s="18"/>
      <c r="C998" s="76"/>
      <c r="D998" s="19"/>
      <c r="E998" s="19"/>
      <c r="F998" s="19"/>
      <c r="G998" s="19"/>
      <c r="H998" s="19"/>
      <c r="I998" s="20"/>
    </row>
    <row r="999" spans="2:9" x14ac:dyDescent="0.2">
      <c r="B999" s="18"/>
      <c r="C999" s="76"/>
      <c r="D999" s="19"/>
      <c r="E999" s="19"/>
      <c r="F999" s="19"/>
      <c r="G999" s="19"/>
      <c r="H999" s="19"/>
      <c r="I999" s="20"/>
    </row>
    <row r="1000" spans="2:9" x14ac:dyDescent="0.2">
      <c r="B1000" s="18"/>
      <c r="C1000" s="76"/>
      <c r="D1000" s="19"/>
      <c r="E1000" s="19"/>
      <c r="F1000" s="19"/>
      <c r="G1000" s="19"/>
      <c r="H1000" s="19"/>
      <c r="I1000" s="20"/>
    </row>
    <row r="1001" spans="2:9" x14ac:dyDescent="0.2">
      <c r="B1001" s="18"/>
      <c r="C1001" s="76"/>
      <c r="D1001" s="19"/>
      <c r="E1001" s="19"/>
      <c r="F1001" s="19"/>
      <c r="G1001" s="19"/>
      <c r="H1001" s="19"/>
      <c r="I1001" s="20"/>
    </row>
    <row r="1002" spans="2:9" x14ac:dyDescent="0.2">
      <c r="B1002" s="18"/>
      <c r="C1002" s="76"/>
      <c r="D1002" s="19"/>
      <c r="E1002" s="19"/>
      <c r="F1002" s="19"/>
      <c r="G1002" s="19"/>
      <c r="H1002" s="19"/>
      <c r="I1002" s="20"/>
    </row>
    <row r="1003" spans="2:9" x14ac:dyDescent="0.2">
      <c r="B1003" s="18"/>
      <c r="C1003" s="76"/>
      <c r="D1003" s="19"/>
      <c r="E1003" s="19"/>
      <c r="F1003" s="19"/>
      <c r="G1003" s="19"/>
      <c r="H1003" s="19"/>
      <c r="I1003" s="20"/>
    </row>
    <row r="1004" spans="2:9" x14ac:dyDescent="0.2">
      <c r="B1004" s="18"/>
      <c r="C1004" s="76"/>
      <c r="D1004" s="19"/>
      <c r="E1004" s="19"/>
      <c r="F1004" s="19"/>
      <c r="G1004" s="19"/>
      <c r="H1004" s="19"/>
      <c r="I1004" s="20"/>
    </row>
    <row r="1005" spans="2:9" x14ac:dyDescent="0.2">
      <c r="B1005" s="18"/>
      <c r="C1005" s="76"/>
      <c r="D1005" s="19"/>
      <c r="E1005" s="19"/>
      <c r="F1005" s="19"/>
      <c r="G1005" s="19"/>
      <c r="H1005" s="19"/>
      <c r="I1005" s="20"/>
    </row>
    <row r="1006" spans="2:9" x14ac:dyDescent="0.2">
      <c r="B1006" s="18"/>
      <c r="C1006" s="76"/>
      <c r="D1006" s="19"/>
      <c r="E1006" s="19"/>
      <c r="F1006" s="19"/>
      <c r="G1006" s="19"/>
      <c r="H1006" s="19"/>
      <c r="I1006" s="20"/>
    </row>
    <row r="1007" spans="2:9" x14ac:dyDescent="0.2">
      <c r="B1007" s="18"/>
      <c r="C1007" s="76"/>
      <c r="D1007" s="19"/>
      <c r="E1007" s="19"/>
      <c r="F1007" s="19"/>
      <c r="G1007" s="19"/>
      <c r="H1007" s="19"/>
      <c r="I1007" s="20"/>
    </row>
    <row r="1008" spans="2:9" x14ac:dyDescent="0.2">
      <c r="B1008" s="18"/>
      <c r="C1008" s="76"/>
      <c r="D1008" s="19"/>
      <c r="E1008" s="19"/>
      <c r="F1008" s="19"/>
      <c r="G1008" s="19"/>
      <c r="H1008" s="19"/>
      <c r="I1008" s="20"/>
    </row>
    <row r="1009" spans="2:9" x14ac:dyDescent="0.2">
      <c r="B1009" s="18"/>
      <c r="C1009" s="76"/>
      <c r="D1009" s="19"/>
      <c r="E1009" s="19"/>
      <c r="F1009" s="19"/>
      <c r="G1009" s="19"/>
      <c r="H1009" s="19"/>
      <c r="I1009" s="20"/>
    </row>
    <row r="1010" spans="2:9" x14ac:dyDescent="0.2">
      <c r="B1010" s="18"/>
      <c r="C1010" s="76"/>
      <c r="D1010" s="19"/>
      <c r="E1010" s="19"/>
      <c r="F1010" s="19"/>
      <c r="G1010" s="19"/>
      <c r="H1010" s="19"/>
      <c r="I1010" s="20"/>
    </row>
    <row r="1011" spans="2:9" x14ac:dyDescent="0.2">
      <c r="B1011" s="18"/>
      <c r="C1011" s="76"/>
      <c r="D1011" s="19"/>
      <c r="E1011" s="19"/>
      <c r="F1011" s="19"/>
      <c r="G1011" s="19"/>
      <c r="H1011" s="19"/>
      <c r="I1011" s="20"/>
    </row>
    <row r="1012" spans="2:9" x14ac:dyDescent="0.2">
      <c r="B1012" s="18"/>
      <c r="C1012" s="76"/>
      <c r="D1012" s="19"/>
      <c r="E1012" s="19"/>
      <c r="F1012" s="19"/>
      <c r="G1012" s="19"/>
      <c r="H1012" s="19"/>
      <c r="I1012" s="20"/>
    </row>
    <row r="1013" spans="2:9" x14ac:dyDescent="0.2">
      <c r="B1013" s="18"/>
      <c r="C1013" s="76"/>
      <c r="D1013" s="19"/>
      <c r="E1013" s="19"/>
      <c r="F1013" s="19"/>
      <c r="G1013" s="19"/>
      <c r="H1013" s="19"/>
      <c r="I1013" s="20"/>
    </row>
    <row r="1014" spans="2:9" x14ac:dyDescent="0.2">
      <c r="B1014" s="18"/>
      <c r="C1014" s="76"/>
      <c r="D1014" s="19"/>
      <c r="E1014" s="19"/>
      <c r="F1014" s="19"/>
      <c r="G1014" s="19"/>
      <c r="H1014" s="19"/>
      <c r="I1014" s="20"/>
    </row>
    <row r="1015" spans="2:9" x14ac:dyDescent="0.2">
      <c r="B1015" s="18"/>
      <c r="C1015" s="76"/>
      <c r="D1015" s="19"/>
      <c r="E1015" s="19"/>
      <c r="F1015" s="19"/>
      <c r="G1015" s="19"/>
      <c r="H1015" s="19"/>
      <c r="I1015" s="20"/>
    </row>
    <row r="1016" spans="2:9" x14ac:dyDescent="0.2">
      <c r="B1016" s="18"/>
      <c r="C1016" s="76"/>
      <c r="D1016" s="19"/>
      <c r="E1016" s="19"/>
      <c r="F1016" s="19"/>
      <c r="G1016" s="19"/>
      <c r="H1016" s="19"/>
      <c r="I1016" s="20"/>
    </row>
    <row r="1017" spans="2:9" x14ac:dyDescent="0.2">
      <c r="B1017" s="18"/>
      <c r="C1017" s="76"/>
      <c r="D1017" s="19"/>
      <c r="E1017" s="19"/>
      <c r="F1017" s="19"/>
      <c r="G1017" s="19"/>
      <c r="H1017" s="19"/>
      <c r="I1017" s="20"/>
    </row>
    <row r="1018" spans="2:9" x14ac:dyDescent="0.2">
      <c r="B1018" s="18"/>
      <c r="C1018" s="76"/>
      <c r="D1018" s="19"/>
      <c r="E1018" s="19"/>
      <c r="F1018" s="19"/>
      <c r="G1018" s="19"/>
      <c r="H1018" s="19"/>
      <c r="I1018" s="20"/>
    </row>
    <row r="1019" spans="2:9" x14ac:dyDescent="0.2">
      <c r="B1019" s="18"/>
      <c r="C1019" s="76"/>
      <c r="D1019" s="19"/>
      <c r="E1019" s="19"/>
      <c r="F1019" s="19"/>
      <c r="G1019" s="19"/>
      <c r="H1019" s="19"/>
      <c r="I1019" s="20"/>
    </row>
    <row r="1020" spans="2:9" x14ac:dyDescent="0.2">
      <c r="B1020" s="18"/>
      <c r="C1020" s="76"/>
      <c r="D1020" s="19"/>
      <c r="E1020" s="19"/>
      <c r="F1020" s="19"/>
      <c r="G1020" s="19"/>
      <c r="H1020" s="19"/>
      <c r="I1020" s="20"/>
    </row>
    <row r="1021" spans="2:9" x14ac:dyDescent="0.2">
      <c r="B1021" s="18"/>
      <c r="C1021" s="76"/>
      <c r="D1021" s="19"/>
      <c r="E1021" s="19"/>
      <c r="F1021" s="19"/>
      <c r="G1021" s="19"/>
      <c r="H1021" s="19"/>
      <c r="I1021" s="20"/>
    </row>
    <row r="1022" spans="2:9" x14ac:dyDescent="0.2">
      <c r="B1022" s="18"/>
      <c r="C1022" s="76"/>
      <c r="D1022" s="19"/>
      <c r="E1022" s="19"/>
      <c r="F1022" s="19"/>
      <c r="G1022" s="19"/>
      <c r="H1022" s="19"/>
      <c r="I1022" s="20"/>
    </row>
    <row r="1023" spans="2:9" x14ac:dyDescent="0.2">
      <c r="B1023" s="18"/>
      <c r="C1023" s="76"/>
      <c r="D1023" s="19"/>
      <c r="E1023" s="19"/>
      <c r="F1023" s="19"/>
      <c r="G1023" s="19"/>
      <c r="H1023" s="19"/>
      <c r="I1023" s="20"/>
    </row>
    <row r="1024" spans="2:9" x14ac:dyDescent="0.2">
      <c r="B1024" s="18"/>
      <c r="C1024" s="76"/>
      <c r="D1024" s="19"/>
      <c r="E1024" s="19"/>
      <c r="F1024" s="19"/>
      <c r="G1024" s="19"/>
      <c r="H1024" s="19"/>
      <c r="I1024" s="20"/>
    </row>
    <row r="1025" spans="2:9" x14ac:dyDescent="0.2">
      <c r="B1025" s="18"/>
      <c r="C1025" s="76"/>
      <c r="D1025" s="19"/>
      <c r="E1025" s="19"/>
      <c r="F1025" s="19"/>
      <c r="G1025" s="19"/>
      <c r="H1025" s="19"/>
      <c r="I1025" s="20"/>
    </row>
    <row r="1026" spans="2:9" x14ac:dyDescent="0.2">
      <c r="B1026" s="18"/>
      <c r="C1026" s="76"/>
      <c r="D1026" s="19"/>
      <c r="E1026" s="19"/>
      <c r="F1026" s="19"/>
      <c r="G1026" s="19"/>
      <c r="H1026" s="19"/>
      <c r="I1026" s="20"/>
    </row>
    <row r="1027" spans="2:9" x14ac:dyDescent="0.2">
      <c r="B1027" s="18"/>
      <c r="C1027" s="76"/>
      <c r="D1027" s="19"/>
      <c r="E1027" s="19"/>
      <c r="F1027" s="19"/>
      <c r="G1027" s="19"/>
      <c r="H1027" s="19"/>
      <c r="I1027" s="20"/>
    </row>
    <row r="1028" spans="2:9" x14ac:dyDescent="0.2">
      <c r="B1028" s="18"/>
      <c r="C1028" s="76"/>
      <c r="D1028" s="19"/>
      <c r="E1028" s="19"/>
      <c r="F1028" s="19"/>
      <c r="G1028" s="19"/>
      <c r="H1028" s="19"/>
      <c r="I1028" s="20"/>
    </row>
    <row r="1029" spans="2:9" x14ac:dyDescent="0.2">
      <c r="B1029" s="18"/>
      <c r="C1029" s="76"/>
      <c r="D1029" s="19"/>
      <c r="E1029" s="19"/>
      <c r="F1029" s="19"/>
      <c r="G1029" s="19"/>
      <c r="H1029" s="19"/>
      <c r="I1029" s="20"/>
    </row>
    <row r="1030" spans="2:9" x14ac:dyDescent="0.2">
      <c r="B1030" s="18"/>
      <c r="C1030" s="76"/>
      <c r="D1030" s="19"/>
      <c r="E1030" s="19"/>
      <c r="F1030" s="19"/>
      <c r="G1030" s="19"/>
      <c r="H1030" s="19"/>
      <c r="I1030" s="20"/>
    </row>
    <row r="1031" spans="2:9" x14ac:dyDescent="0.2">
      <c r="B1031" s="18"/>
      <c r="C1031" s="76"/>
      <c r="D1031" s="19"/>
      <c r="E1031" s="19"/>
      <c r="F1031" s="19"/>
      <c r="G1031" s="19"/>
      <c r="H1031" s="19"/>
      <c r="I1031" s="20"/>
    </row>
    <row r="1032" spans="2:9" x14ac:dyDescent="0.2">
      <c r="B1032" s="18"/>
      <c r="C1032" s="76"/>
      <c r="D1032" s="19"/>
      <c r="E1032" s="19"/>
      <c r="F1032" s="19"/>
      <c r="G1032" s="19"/>
      <c r="H1032" s="19"/>
      <c r="I1032" s="20"/>
    </row>
    <row r="1033" spans="2:9" x14ac:dyDescent="0.2">
      <c r="B1033" s="18"/>
      <c r="C1033" s="76"/>
      <c r="D1033" s="19"/>
      <c r="E1033" s="19"/>
      <c r="F1033" s="19"/>
      <c r="G1033" s="19"/>
      <c r="H1033" s="19"/>
      <c r="I1033" s="20"/>
    </row>
    <row r="1034" spans="2:9" x14ac:dyDescent="0.2">
      <c r="B1034" s="18"/>
      <c r="C1034" s="76"/>
      <c r="D1034" s="19"/>
      <c r="E1034" s="19"/>
      <c r="F1034" s="19"/>
      <c r="G1034" s="19"/>
      <c r="H1034" s="19"/>
      <c r="I1034" s="20"/>
    </row>
    <row r="1035" spans="2:9" x14ac:dyDescent="0.2">
      <c r="B1035" s="18"/>
      <c r="C1035" s="76"/>
      <c r="D1035" s="19"/>
      <c r="E1035" s="19"/>
      <c r="F1035" s="19"/>
      <c r="G1035" s="19"/>
      <c r="H1035" s="19"/>
      <c r="I1035" s="20"/>
    </row>
    <row r="1036" spans="2:9" x14ac:dyDescent="0.2">
      <c r="B1036" s="18"/>
      <c r="C1036" s="76"/>
      <c r="D1036" s="19"/>
      <c r="E1036" s="19"/>
      <c r="F1036" s="19"/>
      <c r="G1036" s="19"/>
      <c r="H1036" s="19"/>
      <c r="I1036" s="20"/>
    </row>
    <row r="1037" spans="2:9" x14ac:dyDescent="0.2">
      <c r="B1037" s="18"/>
      <c r="C1037" s="76"/>
      <c r="D1037" s="19"/>
      <c r="E1037" s="19"/>
      <c r="F1037" s="19"/>
      <c r="G1037" s="19"/>
      <c r="H1037" s="19"/>
      <c r="I1037" s="20"/>
    </row>
    <row r="1038" spans="2:9" x14ac:dyDescent="0.2">
      <c r="B1038" s="18"/>
      <c r="C1038" s="76"/>
      <c r="D1038" s="19"/>
      <c r="E1038" s="19"/>
      <c r="F1038" s="19"/>
      <c r="G1038" s="19"/>
      <c r="H1038" s="19"/>
      <c r="I1038" s="20"/>
    </row>
    <row r="1039" spans="2:9" x14ac:dyDescent="0.2">
      <c r="B1039" s="18"/>
      <c r="C1039" s="76"/>
      <c r="D1039" s="19"/>
      <c r="E1039" s="19"/>
      <c r="F1039" s="19"/>
      <c r="G1039" s="19"/>
      <c r="H1039" s="19"/>
      <c r="I1039" s="20"/>
    </row>
    <row r="1040" spans="2:9" x14ac:dyDescent="0.2">
      <c r="B1040" s="18"/>
      <c r="C1040" s="76"/>
      <c r="D1040" s="19"/>
      <c r="E1040" s="19"/>
      <c r="F1040" s="19"/>
      <c r="G1040" s="19"/>
      <c r="H1040" s="19"/>
      <c r="I1040" s="20"/>
    </row>
    <row r="1041" spans="2:9" x14ac:dyDescent="0.2">
      <c r="B1041" s="18"/>
      <c r="C1041" s="76"/>
      <c r="D1041" s="19"/>
      <c r="E1041" s="19"/>
      <c r="F1041" s="19"/>
      <c r="G1041" s="19"/>
      <c r="H1041" s="19"/>
      <c r="I1041" s="20"/>
    </row>
    <row r="1042" spans="2:9" x14ac:dyDescent="0.2">
      <c r="B1042" s="18"/>
      <c r="C1042" s="76"/>
      <c r="D1042" s="19"/>
      <c r="E1042" s="19"/>
      <c r="F1042" s="19"/>
      <c r="G1042" s="19"/>
      <c r="H1042" s="19"/>
      <c r="I1042" s="20"/>
    </row>
    <row r="1043" spans="2:9" x14ac:dyDescent="0.2">
      <c r="B1043" s="18"/>
      <c r="C1043" s="76"/>
      <c r="D1043" s="19"/>
      <c r="E1043" s="19"/>
      <c r="F1043" s="19"/>
      <c r="G1043" s="19"/>
      <c r="H1043" s="19"/>
      <c r="I1043" s="20"/>
    </row>
    <row r="1044" spans="2:9" x14ac:dyDescent="0.2">
      <c r="B1044" s="18"/>
      <c r="C1044" s="76"/>
      <c r="D1044" s="19"/>
      <c r="E1044" s="19"/>
      <c r="F1044" s="19"/>
      <c r="G1044" s="19"/>
      <c r="H1044" s="19"/>
      <c r="I1044" s="20"/>
    </row>
    <row r="1045" spans="2:9" x14ac:dyDescent="0.2">
      <c r="B1045" s="18"/>
      <c r="C1045" s="76"/>
      <c r="D1045" s="19"/>
      <c r="E1045" s="19"/>
      <c r="F1045" s="19"/>
      <c r="G1045" s="19"/>
      <c r="H1045" s="19"/>
      <c r="I1045" s="20"/>
    </row>
    <row r="1046" spans="2:9" x14ac:dyDescent="0.2">
      <c r="B1046" s="18"/>
      <c r="C1046" s="76"/>
      <c r="D1046" s="19"/>
      <c r="E1046" s="19"/>
      <c r="F1046" s="19"/>
      <c r="G1046" s="19"/>
      <c r="H1046" s="19"/>
      <c r="I1046" s="20"/>
    </row>
    <row r="1047" spans="2:9" x14ac:dyDescent="0.2">
      <c r="B1047" s="18"/>
      <c r="C1047" s="76"/>
      <c r="D1047" s="19"/>
      <c r="E1047" s="19"/>
      <c r="F1047" s="19"/>
      <c r="G1047" s="19"/>
      <c r="H1047" s="19"/>
      <c r="I1047" s="20"/>
    </row>
    <row r="1048" spans="2:9" x14ac:dyDescent="0.2">
      <c r="B1048" s="18"/>
      <c r="C1048" s="76"/>
      <c r="D1048" s="19"/>
      <c r="E1048" s="19"/>
      <c r="F1048" s="19"/>
      <c r="G1048" s="19"/>
      <c r="H1048" s="19"/>
      <c r="I1048" s="20"/>
    </row>
    <row r="1049" spans="2:9" x14ac:dyDescent="0.2">
      <c r="B1049" s="18"/>
      <c r="C1049" s="76"/>
      <c r="D1049" s="19"/>
      <c r="E1049" s="19"/>
      <c r="F1049" s="19"/>
      <c r="G1049" s="19"/>
      <c r="H1049" s="19"/>
      <c r="I1049" s="20"/>
    </row>
    <row r="1050" spans="2:9" x14ac:dyDescent="0.2">
      <c r="B1050" s="18"/>
      <c r="C1050" s="76"/>
      <c r="D1050" s="19"/>
      <c r="E1050" s="19"/>
      <c r="F1050" s="19"/>
      <c r="G1050" s="19"/>
      <c r="H1050" s="19"/>
      <c r="I1050" s="20"/>
    </row>
    <row r="1051" spans="2:9" x14ac:dyDescent="0.2">
      <c r="B1051" s="18"/>
      <c r="C1051" s="76"/>
      <c r="D1051" s="19"/>
      <c r="E1051" s="19"/>
      <c r="F1051" s="19"/>
      <c r="G1051" s="19"/>
      <c r="H1051" s="19"/>
      <c r="I1051" s="20"/>
    </row>
    <row r="1052" spans="2:9" x14ac:dyDescent="0.2">
      <c r="B1052" s="18"/>
      <c r="C1052" s="76"/>
      <c r="D1052" s="19"/>
      <c r="E1052" s="19"/>
      <c r="F1052" s="19"/>
      <c r="G1052" s="19"/>
      <c r="H1052" s="19"/>
      <c r="I1052" s="20"/>
    </row>
    <row r="1053" spans="2:9" x14ac:dyDescent="0.2">
      <c r="B1053" s="18"/>
      <c r="C1053" s="76"/>
      <c r="D1053" s="19"/>
      <c r="E1053" s="19"/>
      <c r="F1053" s="19"/>
      <c r="G1053" s="19"/>
      <c r="H1053" s="19"/>
      <c r="I1053" s="20"/>
    </row>
    <row r="1054" spans="2:9" x14ac:dyDescent="0.2">
      <c r="B1054" s="18"/>
      <c r="C1054" s="76"/>
      <c r="D1054" s="19"/>
      <c r="E1054" s="19"/>
      <c r="F1054" s="19"/>
      <c r="G1054" s="19"/>
      <c r="H1054" s="19"/>
      <c r="I1054" s="20"/>
    </row>
    <row r="1055" spans="2:9" x14ac:dyDescent="0.2">
      <c r="B1055" s="18"/>
      <c r="C1055" s="76"/>
      <c r="D1055" s="19"/>
      <c r="E1055" s="19"/>
      <c r="F1055" s="19"/>
      <c r="G1055" s="19"/>
      <c r="H1055" s="19"/>
      <c r="I1055" s="20"/>
    </row>
    <row r="1056" spans="2:9" x14ac:dyDescent="0.2">
      <c r="B1056" s="18"/>
      <c r="C1056" s="76"/>
      <c r="D1056" s="19"/>
      <c r="E1056" s="19"/>
      <c r="F1056" s="19"/>
      <c r="G1056" s="19"/>
      <c r="H1056" s="19"/>
      <c r="I1056" s="20"/>
    </row>
    <row r="1057" spans="2:9" x14ac:dyDescent="0.2">
      <c r="B1057" s="18"/>
      <c r="C1057" s="76"/>
      <c r="D1057" s="19"/>
      <c r="E1057" s="19"/>
      <c r="F1057" s="19"/>
      <c r="G1057" s="19"/>
      <c r="H1057" s="19"/>
      <c r="I1057" s="20"/>
    </row>
    <row r="1058" spans="2:9" x14ac:dyDescent="0.2">
      <c r="B1058" s="18"/>
      <c r="C1058" s="76"/>
      <c r="D1058" s="19"/>
      <c r="E1058" s="19"/>
      <c r="F1058" s="19"/>
      <c r="G1058" s="19"/>
      <c r="H1058" s="19"/>
      <c r="I1058" s="20"/>
    </row>
    <row r="1059" spans="2:9" x14ac:dyDescent="0.2">
      <c r="B1059" s="18"/>
      <c r="C1059" s="76"/>
      <c r="D1059" s="19"/>
      <c r="E1059" s="19"/>
      <c r="F1059" s="19"/>
      <c r="G1059" s="19"/>
      <c r="H1059" s="19"/>
      <c r="I1059" s="20"/>
    </row>
    <row r="1060" spans="2:9" x14ac:dyDescent="0.2">
      <c r="B1060" s="18"/>
      <c r="C1060" s="76"/>
      <c r="D1060" s="19"/>
      <c r="E1060" s="19"/>
      <c r="F1060" s="19"/>
      <c r="G1060" s="19"/>
      <c r="H1060" s="19"/>
      <c r="I1060" s="20"/>
    </row>
    <row r="1061" spans="2:9" x14ac:dyDescent="0.2">
      <c r="B1061" s="18"/>
      <c r="C1061" s="76"/>
      <c r="D1061" s="19"/>
      <c r="E1061" s="19"/>
      <c r="F1061" s="19"/>
      <c r="G1061" s="19"/>
      <c r="H1061" s="19"/>
      <c r="I1061" s="20"/>
    </row>
    <row r="1062" spans="2:9" x14ac:dyDescent="0.2">
      <c r="B1062" s="18"/>
      <c r="C1062" s="76"/>
      <c r="D1062" s="19"/>
      <c r="E1062" s="19"/>
      <c r="F1062" s="19"/>
      <c r="G1062" s="19"/>
      <c r="H1062" s="19"/>
      <c r="I1062" s="20"/>
    </row>
    <row r="1063" spans="2:9" x14ac:dyDescent="0.2">
      <c r="B1063" s="18"/>
      <c r="C1063" s="76"/>
      <c r="D1063" s="19"/>
      <c r="E1063" s="19"/>
      <c r="F1063" s="19"/>
      <c r="G1063" s="19"/>
      <c r="H1063" s="19"/>
      <c r="I1063" s="20"/>
    </row>
    <row r="1064" spans="2:9" x14ac:dyDescent="0.2">
      <c r="B1064" s="18"/>
      <c r="C1064" s="76"/>
      <c r="D1064" s="19"/>
      <c r="E1064" s="19"/>
      <c r="F1064" s="19"/>
      <c r="G1064" s="19"/>
      <c r="H1064" s="19"/>
      <c r="I1064" s="20"/>
    </row>
    <row r="1065" spans="2:9" x14ac:dyDescent="0.2">
      <c r="B1065" s="18"/>
      <c r="C1065" s="76"/>
      <c r="D1065" s="19"/>
      <c r="E1065" s="19"/>
      <c r="F1065" s="19"/>
      <c r="G1065" s="19"/>
      <c r="H1065" s="19"/>
      <c r="I1065" s="20"/>
    </row>
    <row r="1066" spans="2:9" x14ac:dyDescent="0.2">
      <c r="B1066" s="18"/>
      <c r="C1066" s="76"/>
      <c r="D1066" s="19"/>
      <c r="E1066" s="19"/>
      <c r="F1066" s="19"/>
      <c r="G1066" s="19"/>
      <c r="H1066" s="19"/>
      <c r="I1066" s="20"/>
    </row>
    <row r="1067" spans="2:9" x14ac:dyDescent="0.2">
      <c r="B1067" s="18"/>
      <c r="C1067" s="76"/>
      <c r="D1067" s="19"/>
      <c r="E1067" s="19"/>
      <c r="F1067" s="19"/>
      <c r="G1067" s="19"/>
      <c r="H1067" s="19"/>
      <c r="I1067" s="20"/>
    </row>
    <row r="1068" spans="2:9" x14ac:dyDescent="0.2">
      <c r="B1068" s="18"/>
      <c r="C1068" s="76"/>
      <c r="D1068" s="19"/>
      <c r="E1068" s="19"/>
      <c r="F1068" s="19"/>
      <c r="G1068" s="19"/>
      <c r="H1068" s="19"/>
      <c r="I1068" s="20"/>
    </row>
  </sheetData>
  <sheetProtection algorithmName="SHA-512" hashValue="IWRNAlK9h2ZccHdxu0VzwfaGVnAtXA6unDk6kXelpq1XZ14Gx96NGzAqmGBhAG45O60RjWu7+9ghjG6AoemoGw==" saltValue="OfdJ7qNKvWiDWVK/RuiwBA==" spinCount="100000" sheet="1" objects="1" scenarios="1" formatCells="0" formatColumns="0" formatRows="0" insertColumns="0" insertRows="0" deleteColumns="0" deleteRows="0"/>
  <mergeCells count="18">
    <mergeCell ref="B10:D10"/>
    <mergeCell ref="G11:H11"/>
    <mergeCell ref="B11:C11"/>
    <mergeCell ref="A314:I314"/>
    <mergeCell ref="B6:D6"/>
    <mergeCell ref="B7:D7"/>
    <mergeCell ref="D11:F11"/>
    <mergeCell ref="B12:C12"/>
    <mergeCell ref="B8:D8"/>
    <mergeCell ref="B9:D9"/>
    <mergeCell ref="A26:I26"/>
    <mergeCell ref="B4:D4"/>
    <mergeCell ref="B5:D5"/>
    <mergeCell ref="J1:M1"/>
    <mergeCell ref="D1:F1"/>
    <mergeCell ref="B2:D2"/>
    <mergeCell ref="B3:D3"/>
    <mergeCell ref="L2:L9"/>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W19"/>
  <sheetViews>
    <sheetView workbookViewId="0">
      <selection activeCell="EP15" sqref="EP15:EU15"/>
    </sheetView>
  </sheetViews>
  <sheetFormatPr defaultColWidth="0.42578125" defaultRowHeight="3.75" customHeight="1" x14ac:dyDescent="0.2"/>
  <cols>
    <col min="1" max="16384" width="0.42578125" style="6"/>
  </cols>
  <sheetData>
    <row r="1" spans="2:205" ht="3.75" customHeight="1" thickBot="1" x14ac:dyDescent="0.25"/>
    <row r="2" spans="2:205" ht="25.5" customHeight="1" x14ac:dyDescent="0.2">
      <c r="B2" s="345"/>
      <c r="C2" s="346"/>
      <c r="D2" s="346"/>
      <c r="E2" s="346"/>
      <c r="F2" s="346"/>
      <c r="G2" s="346"/>
      <c r="H2" s="346"/>
      <c r="J2" s="1270" t="s">
        <v>3219</v>
      </c>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536"/>
      <c r="AK2" s="529"/>
      <c r="AL2" s="529"/>
      <c r="AM2" s="529"/>
      <c r="AN2" s="529"/>
      <c r="AO2" s="529"/>
      <c r="AP2" s="529"/>
      <c r="AQ2" s="529"/>
      <c r="AR2" s="529"/>
      <c r="AS2" s="129"/>
      <c r="AT2" s="530"/>
      <c r="AU2" s="530"/>
      <c r="AV2" s="530"/>
      <c r="AW2" s="530"/>
      <c r="AX2" s="530"/>
      <c r="AY2" s="530"/>
      <c r="AZ2" s="530"/>
      <c r="BA2" s="530"/>
      <c r="BB2" s="530"/>
      <c r="BC2" s="530"/>
      <c r="BD2" s="530"/>
      <c r="BE2" s="530"/>
      <c r="BF2" s="530"/>
      <c r="BG2" s="530"/>
      <c r="BH2" s="530"/>
      <c r="BI2" s="530"/>
      <c r="BJ2" s="530"/>
      <c r="BK2" s="530"/>
      <c r="BL2" s="530"/>
      <c r="BM2" s="530"/>
      <c r="BN2" s="530"/>
      <c r="CB2" s="1250" t="s">
        <v>842</v>
      </c>
      <c r="CC2" s="1251"/>
      <c r="CD2" s="1251"/>
      <c r="CE2" s="1251"/>
      <c r="CF2" s="1251"/>
      <c r="CG2" s="1251"/>
      <c r="CH2" s="1251"/>
      <c r="CI2" s="1251"/>
      <c r="CJ2" s="1251"/>
      <c r="CK2" s="1251"/>
      <c r="CL2" s="1251"/>
      <c r="CM2" s="1251"/>
      <c r="CN2" s="1251"/>
      <c r="CO2" s="1556">
        <f>'02'!$CB$2</f>
        <v>0</v>
      </c>
      <c r="CP2" s="1249"/>
      <c r="CQ2" s="1249"/>
      <c r="CR2" s="1249"/>
      <c r="CS2" s="1249"/>
      <c r="CT2" s="1249"/>
      <c r="CU2" s="1249"/>
      <c r="CV2" s="1249"/>
      <c r="CW2" s="1249"/>
      <c r="CX2" s="1249"/>
      <c r="CY2" s="1249"/>
      <c r="CZ2" s="1249"/>
      <c r="DA2" s="1249"/>
      <c r="DB2" s="1249"/>
      <c r="DC2" s="1249"/>
      <c r="DD2" s="1249"/>
      <c r="DE2" s="1249"/>
      <c r="DF2" s="1249"/>
      <c r="DG2" s="1249"/>
      <c r="DH2" s="1249"/>
      <c r="DI2" s="1249"/>
      <c r="DJ2" s="1249"/>
      <c r="DK2" s="1249"/>
      <c r="DL2" s="1249"/>
      <c r="DM2" s="1249"/>
      <c r="DN2" s="1249"/>
      <c r="DO2" s="1249"/>
      <c r="DP2" s="1249"/>
      <c r="DQ2" s="1249"/>
      <c r="DR2" s="1249"/>
      <c r="DS2" s="1249"/>
      <c r="DT2" s="1249"/>
      <c r="DU2" s="1249"/>
      <c r="DV2" s="1249"/>
      <c r="DW2" s="1249"/>
      <c r="DX2" s="1249"/>
      <c r="DY2" s="1249"/>
      <c r="DZ2" s="1249"/>
      <c r="EA2" s="1249"/>
      <c r="EB2" s="1249"/>
      <c r="EC2" s="1249"/>
      <c r="ED2" s="1249"/>
      <c r="EE2" s="1249"/>
      <c r="EF2" s="1249"/>
      <c r="EG2" s="1249"/>
      <c r="EH2" s="1249"/>
      <c r="EI2" s="1249"/>
      <c r="EJ2" s="1249"/>
      <c r="EK2" s="1249"/>
      <c r="EL2" s="1249"/>
      <c r="EM2" s="1249"/>
      <c r="EN2" s="1249"/>
      <c r="EO2" s="1249"/>
      <c r="EP2" s="1249"/>
      <c r="EQ2" s="1249"/>
      <c r="ER2" s="1249"/>
      <c r="ES2" s="1249"/>
      <c r="ET2" s="1537"/>
      <c r="EU2" s="530"/>
      <c r="EV2" s="129"/>
      <c r="EW2" s="129"/>
      <c r="GQ2" s="346"/>
      <c r="GR2" s="346"/>
      <c r="GS2" s="346"/>
      <c r="GT2" s="346"/>
      <c r="GU2" s="346"/>
      <c r="GV2" s="346"/>
      <c r="GW2" s="347"/>
    </row>
    <row r="3" spans="2:205" ht="3" customHeight="1" x14ac:dyDescent="0.2"/>
    <row r="4" spans="2:205" s="129" customFormat="1" ht="2.25" hidden="1" customHeight="1" x14ac:dyDescent="0.2">
      <c r="B4" s="348"/>
      <c r="C4" s="348"/>
      <c r="D4" s="348"/>
      <c r="E4" s="348"/>
      <c r="F4" s="348"/>
      <c r="G4" s="348"/>
      <c r="H4" s="348"/>
      <c r="I4" s="348"/>
      <c r="J4" s="348"/>
      <c r="K4" s="348"/>
      <c r="L4" s="349"/>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1"/>
      <c r="AR4" s="351"/>
      <c r="AS4" s="351"/>
      <c r="AT4" s="351"/>
      <c r="AU4" s="351"/>
      <c r="AV4" s="351"/>
      <c r="AW4" s="351"/>
      <c r="AX4" s="351"/>
      <c r="AY4" s="352"/>
      <c r="AZ4" s="353"/>
      <c r="BA4" s="1379"/>
      <c r="BB4" s="1379"/>
      <c r="BC4" s="1379"/>
      <c r="BD4" s="1379"/>
      <c r="BE4" s="1379"/>
      <c r="BF4" s="1379"/>
      <c r="BG4" s="1379"/>
      <c r="BH4" s="1379"/>
      <c r="BI4" s="1379"/>
      <c r="BJ4" s="1379"/>
      <c r="BK4" s="1379"/>
      <c r="BL4" s="1379"/>
      <c r="BM4" s="1379"/>
      <c r="BN4" s="1379"/>
      <c r="BO4" s="1379"/>
      <c r="BP4" s="1379"/>
      <c r="BQ4" s="1379"/>
      <c r="BR4" s="1379"/>
      <c r="BS4" s="1379"/>
      <c r="BT4" s="1379"/>
      <c r="BU4" s="1379"/>
      <c r="BV4" s="1379"/>
      <c r="BW4" s="1379"/>
      <c r="BX4" s="1379"/>
      <c r="BY4" s="1379"/>
      <c r="BZ4" s="1379"/>
      <c r="CA4" s="1379"/>
      <c r="CB4" s="1379"/>
      <c r="CC4" s="1379"/>
      <c r="CD4" s="1379"/>
      <c r="CE4" s="1379"/>
      <c r="CF4" s="1379"/>
      <c r="CG4" s="1379"/>
      <c r="CH4" s="1379"/>
      <c r="CI4" s="1379"/>
      <c r="CJ4" s="1379"/>
      <c r="CK4" s="1379"/>
      <c r="CL4" s="1379"/>
      <c r="CM4" s="1379"/>
      <c r="CN4" s="1379"/>
      <c r="CO4" s="1379"/>
      <c r="CP4" s="1379"/>
      <c r="CQ4" s="1379"/>
      <c r="CR4" s="1379"/>
      <c r="CS4" s="1379"/>
      <c r="CT4" s="1379"/>
      <c r="CU4" s="1379"/>
      <c r="CV4" s="1379"/>
      <c r="CW4" s="1379"/>
      <c r="CX4" s="1379"/>
      <c r="CY4" s="1379"/>
      <c r="CZ4" s="1379"/>
      <c r="DA4" s="1379"/>
      <c r="DB4" s="1379"/>
      <c r="DC4" s="1379"/>
      <c r="DD4" s="1379"/>
      <c r="DE4" s="1379"/>
      <c r="DF4" s="1379"/>
      <c r="DG4" s="1379"/>
      <c r="DH4" s="1379"/>
      <c r="DI4" s="1380"/>
      <c r="DJ4" s="352"/>
      <c r="DK4" s="353"/>
      <c r="DL4" s="1379"/>
      <c r="DM4" s="1379"/>
      <c r="DN4" s="1379"/>
      <c r="DO4" s="1379"/>
      <c r="DP4" s="1379"/>
      <c r="DQ4" s="1379"/>
      <c r="DR4" s="1379"/>
      <c r="DS4" s="1379"/>
      <c r="DT4" s="1379"/>
      <c r="DU4" s="1379"/>
      <c r="DV4" s="1379"/>
      <c r="DW4" s="1379"/>
      <c r="DX4" s="1379"/>
      <c r="DY4" s="1379"/>
      <c r="DZ4" s="1379"/>
      <c r="EA4" s="1379"/>
      <c r="EB4" s="1379"/>
      <c r="EC4" s="1379"/>
      <c r="ED4" s="1379"/>
      <c r="EE4" s="1379"/>
      <c r="EF4" s="1379"/>
      <c r="EG4" s="1379"/>
      <c r="EH4" s="1379"/>
      <c r="EI4" s="1379"/>
      <c r="EJ4" s="1379"/>
      <c r="EK4" s="1379"/>
      <c r="EL4" s="1379"/>
      <c r="EM4" s="1379"/>
      <c r="EN4" s="1379"/>
      <c r="EO4" s="1379"/>
      <c r="EP4" s="1379"/>
      <c r="EQ4" s="1379"/>
      <c r="ER4" s="1379"/>
      <c r="ES4" s="1379"/>
      <c r="ET4" s="1379"/>
      <c r="EU4" s="1379"/>
      <c r="EV4" s="1379"/>
      <c r="EW4" s="1379"/>
      <c r="EX4" s="1379"/>
      <c r="EY4" s="1379"/>
      <c r="EZ4" s="1379"/>
      <c r="FA4" s="1379"/>
      <c r="FB4" s="1379"/>
      <c r="FC4" s="1379"/>
      <c r="FD4" s="1379"/>
      <c r="FE4" s="1379"/>
      <c r="FF4" s="1379"/>
      <c r="FG4" s="1379"/>
      <c r="FH4" s="1379"/>
      <c r="FI4" s="1379"/>
      <c r="FJ4" s="1379"/>
      <c r="FK4" s="1379"/>
      <c r="FL4" s="1379"/>
      <c r="FM4" s="1379"/>
      <c r="FN4" s="1379"/>
      <c r="FO4" s="1376"/>
      <c r="FP4" s="1376"/>
      <c r="FQ4" s="1376"/>
      <c r="FR4" s="1376"/>
      <c r="FS4" s="1377"/>
      <c r="FT4" s="1378"/>
      <c r="FU4" s="1378"/>
      <c r="FV4" s="1378"/>
      <c r="FW4" s="1378"/>
      <c r="FX4" s="1378"/>
      <c r="FY4" s="1378"/>
      <c r="FZ4" s="1378"/>
      <c r="GA4" s="1378"/>
      <c r="GB4" s="1378"/>
      <c r="GC4" s="1378"/>
      <c r="GD4" s="1378"/>
      <c r="GE4" s="1378"/>
      <c r="GF4" s="1378"/>
      <c r="GG4" s="1378"/>
      <c r="GH4" s="1378"/>
      <c r="GI4" s="1378"/>
      <c r="GJ4" s="1378"/>
      <c r="GK4" s="1378"/>
      <c r="GL4" s="1378"/>
      <c r="GM4" s="1378"/>
      <c r="GN4" s="1378"/>
      <c r="GO4" s="1378"/>
      <c r="GP4" s="1378"/>
      <c r="GQ4" s="1378"/>
      <c r="GR4" s="1378"/>
      <c r="GS4" s="1378"/>
      <c r="GT4" s="1378"/>
      <c r="GU4" s="1378"/>
      <c r="GV4" s="1378"/>
      <c r="GW4" s="1378"/>
    </row>
    <row r="5" spans="2:205" s="129" customFormat="1" ht="11.25" customHeight="1" x14ac:dyDescent="0.2">
      <c r="B5" s="1538" t="s">
        <v>2838</v>
      </c>
      <c r="C5" s="1538"/>
      <c r="D5" s="1538"/>
      <c r="E5" s="1538"/>
      <c r="F5" s="1538"/>
      <c r="G5" s="1538"/>
      <c r="H5" s="1538"/>
      <c r="I5" s="1538"/>
      <c r="J5" s="1538"/>
      <c r="K5" s="1538"/>
      <c r="L5" s="1456" t="s">
        <v>2830</v>
      </c>
      <c r="M5" s="1456"/>
      <c r="N5" s="1456"/>
      <c r="O5" s="1456"/>
      <c r="P5" s="1456"/>
      <c r="Q5" s="1456"/>
      <c r="R5" s="1456"/>
      <c r="S5" s="1456"/>
      <c r="T5" s="1456"/>
      <c r="U5" s="1456"/>
      <c r="V5" s="1456"/>
      <c r="W5" s="1456"/>
      <c r="X5" s="1456"/>
      <c r="Y5" s="1456"/>
      <c r="Z5" s="1456"/>
      <c r="AA5" s="1456"/>
      <c r="AB5" s="1456"/>
      <c r="AC5" s="1456"/>
      <c r="AD5" s="1456"/>
      <c r="AE5" s="1456"/>
      <c r="AF5" s="1456"/>
      <c r="AG5" s="1456"/>
      <c r="AH5" s="1456"/>
      <c r="AI5" s="1456"/>
      <c r="AJ5" s="1456"/>
      <c r="AK5" s="1456"/>
      <c r="AL5" s="1456"/>
      <c r="AM5" s="1456"/>
      <c r="AN5" s="1456"/>
      <c r="AO5" s="1456"/>
      <c r="AP5" s="1456"/>
      <c r="AQ5" s="1456"/>
      <c r="AR5" s="1456"/>
      <c r="AS5" s="1456"/>
      <c r="AT5" s="1456"/>
      <c r="AU5" s="1456"/>
      <c r="AV5" s="1456"/>
      <c r="AW5" s="1456"/>
      <c r="AX5" s="1456"/>
      <c r="AY5" s="1456"/>
      <c r="AZ5" s="1456"/>
      <c r="BA5" s="1456"/>
      <c r="BB5" s="1456"/>
      <c r="BC5" s="1456"/>
      <c r="BD5" s="1456"/>
      <c r="BE5" s="1456"/>
      <c r="BF5" s="1456"/>
      <c r="BG5" s="1456"/>
      <c r="BH5" s="1456"/>
      <c r="BI5" s="1456"/>
      <c r="BJ5" s="1456"/>
      <c r="BK5" s="1456"/>
      <c r="BL5" s="1456"/>
      <c r="BM5" s="1456"/>
      <c r="BN5" s="1456"/>
      <c r="BO5" s="1456"/>
      <c r="BP5" s="1456"/>
      <c r="BQ5" s="1456"/>
      <c r="BR5" s="1456"/>
      <c r="BS5" s="1456"/>
      <c r="BT5" s="1456"/>
      <c r="BU5" s="1456"/>
      <c r="BV5" s="1456"/>
      <c r="BW5" s="1457" t="s">
        <v>2839</v>
      </c>
      <c r="BX5" s="1457"/>
      <c r="BY5" s="1457"/>
      <c r="BZ5" s="1457"/>
      <c r="CA5" s="1457"/>
      <c r="CB5" s="1457"/>
      <c r="CC5" s="1457"/>
      <c r="CD5" s="1457"/>
      <c r="CE5" s="1539"/>
      <c r="CF5" s="1540"/>
      <c r="CG5" s="1540"/>
      <c r="CH5" s="1540"/>
      <c r="CI5" s="1540"/>
      <c r="CJ5" s="1540"/>
      <c r="CK5" s="1540"/>
      <c r="CL5" s="1540"/>
      <c r="CM5" s="1540"/>
      <c r="CN5" s="1540"/>
      <c r="CO5" s="1540"/>
      <c r="CP5" s="1540"/>
      <c r="CQ5" s="1540"/>
      <c r="CR5" s="1540"/>
      <c r="CS5" s="1540"/>
      <c r="CT5" s="1540"/>
      <c r="CU5" s="1540"/>
      <c r="CV5" s="1540"/>
      <c r="CW5" s="1540"/>
      <c r="CX5" s="1540"/>
      <c r="CY5" s="1540"/>
      <c r="CZ5" s="1540"/>
      <c r="DA5" s="1540"/>
      <c r="DB5" s="1540"/>
      <c r="DC5" s="1540"/>
      <c r="DD5" s="1540"/>
      <c r="DE5" s="1540"/>
      <c r="DF5" s="1540"/>
      <c r="DG5" s="1540"/>
      <c r="DH5" s="1540"/>
      <c r="DI5" s="1540"/>
      <c r="DJ5" s="1540"/>
      <c r="DK5" s="1540"/>
      <c r="DL5" s="1540"/>
      <c r="DM5" s="1540"/>
      <c r="DN5" s="1540"/>
      <c r="DO5" s="1540"/>
      <c r="DP5" s="1540"/>
      <c r="DQ5" s="1540"/>
      <c r="DR5" s="1540"/>
      <c r="DS5" s="1540"/>
      <c r="DT5" s="1540"/>
      <c r="DU5" s="1540"/>
      <c r="DV5" s="1540"/>
      <c r="DW5" s="1540"/>
      <c r="DX5" s="1540"/>
      <c r="DY5" s="1540"/>
      <c r="DZ5" s="1540"/>
      <c r="EA5" s="1540"/>
      <c r="EB5" s="1540"/>
      <c r="EC5" s="1540"/>
      <c r="ED5" s="1540"/>
      <c r="EE5" s="1540"/>
      <c r="EF5" s="1540"/>
      <c r="EG5" s="1540"/>
      <c r="EH5" s="1540"/>
      <c r="EI5" s="1540"/>
      <c r="EJ5" s="1540"/>
      <c r="EK5" s="1540"/>
      <c r="EL5" s="1540"/>
      <c r="EM5" s="1540"/>
      <c r="EN5" s="1540"/>
      <c r="EO5" s="1540"/>
      <c r="EP5" s="1540"/>
      <c r="EQ5" s="1540"/>
      <c r="ER5" s="1540"/>
      <c r="ES5" s="1540"/>
      <c r="ET5" s="1540"/>
      <c r="EU5" s="1540"/>
      <c r="EV5" s="1540"/>
      <c r="EW5" s="1540"/>
      <c r="EX5" s="1540"/>
      <c r="EY5" s="1540"/>
      <c r="EZ5" s="1540"/>
      <c r="FA5" s="1540"/>
      <c r="FB5" s="1540"/>
      <c r="FC5" s="1540"/>
      <c r="FD5" s="1540"/>
      <c r="FE5" s="1540"/>
      <c r="FF5" s="1540"/>
      <c r="FG5" s="1540"/>
      <c r="FH5" s="1540"/>
      <c r="FI5" s="1540"/>
      <c r="FJ5" s="1540"/>
      <c r="FK5" s="1540"/>
      <c r="FL5" s="1540"/>
      <c r="FM5" s="1540"/>
      <c r="FN5" s="1540"/>
      <c r="FO5" s="1540"/>
      <c r="FP5" s="1540"/>
      <c r="FQ5" s="1540"/>
      <c r="FR5" s="1540"/>
      <c r="FS5" s="1540"/>
      <c r="FT5" s="1540"/>
      <c r="FU5" s="1540"/>
      <c r="FV5" s="1540"/>
      <c r="FW5" s="1540"/>
      <c r="FX5" s="1540"/>
      <c r="FY5" s="1540"/>
      <c r="FZ5" s="1540"/>
      <c r="GA5" s="1540"/>
      <c r="GB5" s="1540"/>
      <c r="GC5" s="1540"/>
      <c r="GD5" s="1540"/>
      <c r="GE5" s="1540"/>
      <c r="GF5" s="1540"/>
      <c r="GG5" s="1540"/>
      <c r="GH5" s="1540"/>
      <c r="GI5" s="1540"/>
      <c r="GJ5" s="1540"/>
      <c r="GK5" s="1540"/>
      <c r="GL5" s="1540"/>
      <c r="GM5" s="1540"/>
      <c r="GN5" s="1540"/>
      <c r="GO5" s="1540"/>
      <c r="GP5" s="1540"/>
      <c r="GQ5" s="1540"/>
      <c r="GR5" s="1540"/>
      <c r="GS5" s="1540"/>
      <c r="GT5" s="1540"/>
      <c r="GU5" s="1540"/>
      <c r="GV5" s="1540"/>
      <c r="GW5" s="1541"/>
    </row>
    <row r="6" spans="2:205" ht="25.5" customHeight="1" x14ac:dyDescent="0.2">
      <c r="B6" s="1538"/>
      <c r="C6" s="1538"/>
      <c r="D6" s="1538"/>
      <c r="E6" s="1538"/>
      <c r="F6" s="1538"/>
      <c r="G6" s="1538"/>
      <c r="H6" s="1538"/>
      <c r="I6" s="1538"/>
      <c r="J6" s="1538"/>
      <c r="K6" s="1538"/>
      <c r="L6" s="1456"/>
      <c r="M6" s="1456"/>
      <c r="N6" s="1456"/>
      <c r="O6" s="1456"/>
      <c r="P6" s="1456"/>
      <c r="Q6" s="1456"/>
      <c r="R6" s="1456"/>
      <c r="S6" s="1456"/>
      <c r="T6" s="1456"/>
      <c r="U6" s="1456"/>
      <c r="V6" s="1456"/>
      <c r="W6" s="1456"/>
      <c r="X6" s="1456"/>
      <c r="Y6" s="1456"/>
      <c r="Z6" s="1456"/>
      <c r="AA6" s="1456"/>
      <c r="AB6" s="1456"/>
      <c r="AC6" s="1456"/>
      <c r="AD6" s="1456"/>
      <c r="AE6" s="1456"/>
      <c r="AF6" s="1456"/>
      <c r="AG6" s="1456"/>
      <c r="AH6" s="1456"/>
      <c r="AI6" s="1456"/>
      <c r="AJ6" s="1456"/>
      <c r="AK6" s="1456"/>
      <c r="AL6" s="1456"/>
      <c r="AM6" s="1456"/>
      <c r="AN6" s="1456"/>
      <c r="AO6" s="1456"/>
      <c r="AP6" s="1456"/>
      <c r="AQ6" s="1456"/>
      <c r="AR6" s="1456"/>
      <c r="AS6" s="1456"/>
      <c r="AT6" s="1456"/>
      <c r="AU6" s="1456"/>
      <c r="AV6" s="1456"/>
      <c r="AW6" s="1456"/>
      <c r="AX6" s="1456"/>
      <c r="AY6" s="1456"/>
      <c r="AZ6" s="1456"/>
      <c r="BA6" s="1456"/>
      <c r="BB6" s="1456"/>
      <c r="BC6" s="1456"/>
      <c r="BD6" s="1456"/>
      <c r="BE6" s="1456"/>
      <c r="BF6" s="1456"/>
      <c r="BG6" s="1456"/>
      <c r="BH6" s="1456"/>
      <c r="BI6" s="1456"/>
      <c r="BJ6" s="1456"/>
      <c r="BK6" s="1456"/>
      <c r="BL6" s="1456"/>
      <c r="BM6" s="1456"/>
      <c r="BN6" s="1456"/>
      <c r="BO6" s="1456"/>
      <c r="BP6" s="1456"/>
      <c r="BQ6" s="1456"/>
      <c r="BR6" s="1456"/>
      <c r="BS6" s="1456"/>
      <c r="BT6" s="1456"/>
      <c r="BU6" s="1456"/>
      <c r="BV6" s="1456"/>
      <c r="BW6" s="1457"/>
      <c r="BX6" s="1457"/>
      <c r="BY6" s="1457"/>
      <c r="BZ6" s="1457"/>
      <c r="CA6" s="1457"/>
      <c r="CB6" s="1457"/>
      <c r="CC6" s="1457"/>
      <c r="CD6" s="1457"/>
      <c r="CE6" s="1471" t="s">
        <v>3170</v>
      </c>
      <c r="CF6" s="1447"/>
      <c r="CG6" s="1447"/>
      <c r="CH6" s="1447"/>
      <c r="CI6" s="1447"/>
      <c r="CJ6" s="1447"/>
      <c r="CK6" s="1447"/>
      <c r="CL6" s="1447"/>
      <c r="CM6" s="1447"/>
      <c r="CN6" s="1447"/>
      <c r="CO6" s="1447"/>
      <c r="CP6" s="1447"/>
      <c r="CQ6" s="1447"/>
      <c r="CR6" s="1447"/>
      <c r="CS6" s="1447"/>
      <c r="CT6" s="1447"/>
      <c r="CU6" s="1447"/>
      <c r="CV6" s="1447"/>
      <c r="CW6" s="1447"/>
      <c r="CX6" s="1447"/>
      <c r="CY6" s="1447"/>
      <c r="CZ6" s="1447"/>
      <c r="DA6" s="1447"/>
      <c r="DB6" s="1447"/>
      <c r="DC6" s="1447"/>
      <c r="DD6" s="1447"/>
      <c r="DE6" s="1447"/>
      <c r="DF6" s="1447"/>
      <c r="DG6" s="1447"/>
      <c r="DH6" s="1447"/>
      <c r="DI6" s="1447"/>
      <c r="DJ6" s="1447"/>
      <c r="DK6" s="1447"/>
      <c r="DL6" s="1447"/>
      <c r="DM6" s="1447"/>
      <c r="DN6" s="1447"/>
      <c r="DO6" s="1447"/>
      <c r="DP6" s="1447"/>
      <c r="DQ6" s="1447"/>
      <c r="DR6" s="1447"/>
      <c r="DS6" s="1447"/>
      <c r="DT6" s="1447"/>
      <c r="DU6" s="1447"/>
      <c r="DV6" s="1447"/>
      <c r="DW6" s="1447"/>
      <c r="DX6" s="1447"/>
      <c r="DY6" s="1447"/>
      <c r="DZ6" s="1447"/>
      <c r="EA6" s="1447"/>
      <c r="EB6" s="1447"/>
      <c r="EC6" s="1447"/>
      <c r="ED6" s="1447"/>
      <c r="EE6" s="1447"/>
      <c r="EF6" s="1447"/>
      <c r="EG6" s="1447"/>
      <c r="EH6" s="1447"/>
      <c r="EI6" s="1447"/>
      <c r="EJ6" s="1447"/>
      <c r="EK6" s="1447"/>
      <c r="EL6" s="1447"/>
      <c r="EM6" s="1448"/>
      <c r="EN6" s="1542" t="s">
        <v>3171</v>
      </c>
      <c r="EO6" s="1450"/>
      <c r="EP6" s="1450"/>
      <c r="EQ6" s="1450"/>
      <c r="ER6" s="1450"/>
      <c r="ES6" s="1450"/>
      <c r="ET6" s="1450"/>
      <c r="EU6" s="1450"/>
      <c r="EV6" s="1450"/>
      <c r="EW6" s="1450"/>
      <c r="EX6" s="1450"/>
      <c r="EY6" s="1450"/>
      <c r="EZ6" s="1450"/>
      <c r="FA6" s="1450"/>
      <c r="FB6" s="1450"/>
      <c r="FC6" s="1450"/>
      <c r="FD6" s="1450"/>
      <c r="FE6" s="1450"/>
      <c r="FF6" s="1450"/>
      <c r="FG6" s="1450"/>
      <c r="FH6" s="1450"/>
      <c r="FI6" s="1450"/>
      <c r="FJ6" s="1450"/>
      <c r="FK6" s="1450"/>
      <c r="FL6" s="1450"/>
      <c r="FM6" s="1450"/>
      <c r="FN6" s="1450"/>
      <c r="FO6" s="1450"/>
      <c r="FP6" s="1450"/>
      <c r="FQ6" s="1450"/>
      <c r="FR6" s="1450"/>
      <c r="FS6" s="1450"/>
      <c r="FT6" s="1450"/>
      <c r="FU6" s="1450"/>
      <c r="FV6" s="1450"/>
      <c r="FW6" s="1450"/>
      <c r="FX6" s="1450"/>
      <c r="FY6" s="1450"/>
      <c r="FZ6" s="1450"/>
      <c r="GA6" s="1450"/>
      <c r="GB6" s="1450"/>
      <c r="GC6" s="1450"/>
      <c r="GD6" s="1450"/>
      <c r="GE6" s="1450"/>
      <c r="GF6" s="1450"/>
      <c r="GG6" s="1450"/>
      <c r="GH6" s="1450"/>
      <c r="GI6" s="1450"/>
      <c r="GJ6" s="1450"/>
      <c r="GK6" s="1450"/>
      <c r="GL6" s="1450"/>
      <c r="GM6" s="1450"/>
      <c r="GN6" s="1450"/>
      <c r="GO6" s="1450"/>
      <c r="GP6" s="1450"/>
      <c r="GQ6" s="1450"/>
      <c r="GR6" s="1450"/>
      <c r="GS6" s="1450"/>
      <c r="GT6" s="1450"/>
      <c r="GU6" s="1450"/>
      <c r="GV6" s="1450"/>
      <c r="GW6" s="1451"/>
    </row>
    <row r="7" spans="2:205" s="129" customFormat="1" ht="24" customHeight="1" x14ac:dyDescent="0.2">
      <c r="B7" s="1452" t="s">
        <v>1877</v>
      </c>
      <c r="C7" s="1453"/>
      <c r="D7" s="1453"/>
      <c r="E7" s="1453"/>
      <c r="F7" s="1453"/>
      <c r="G7" s="1453"/>
      <c r="H7" s="1453"/>
      <c r="I7" s="1453"/>
      <c r="J7" s="1453"/>
      <c r="K7" s="1454"/>
      <c r="L7" s="1437" t="s">
        <v>3220</v>
      </c>
      <c r="M7" s="1438"/>
      <c r="N7" s="1438"/>
      <c r="O7" s="1438"/>
      <c r="P7" s="1438"/>
      <c r="Q7" s="1438"/>
      <c r="R7" s="1438"/>
      <c r="S7" s="1438"/>
      <c r="T7" s="1438"/>
      <c r="U7" s="1438"/>
      <c r="V7" s="1438"/>
      <c r="W7" s="1438"/>
      <c r="X7" s="1438"/>
      <c r="Y7" s="1438"/>
      <c r="Z7" s="1438"/>
      <c r="AA7" s="1438"/>
      <c r="AB7" s="1438"/>
      <c r="AC7" s="1438"/>
      <c r="AD7" s="1438"/>
      <c r="AE7" s="1438"/>
      <c r="AF7" s="1438"/>
      <c r="AG7" s="1438"/>
      <c r="AH7" s="1438"/>
      <c r="AI7" s="1438"/>
      <c r="AJ7" s="1438"/>
      <c r="AK7" s="1438"/>
      <c r="AL7" s="1438"/>
      <c r="AM7" s="1438"/>
      <c r="AN7" s="1438"/>
      <c r="AO7" s="1438"/>
      <c r="AP7" s="1438"/>
      <c r="AQ7" s="1438"/>
      <c r="AR7" s="1438"/>
      <c r="AS7" s="1438"/>
      <c r="AT7" s="1438"/>
      <c r="AU7" s="1438"/>
      <c r="AV7" s="1438"/>
      <c r="AW7" s="1438"/>
      <c r="AX7" s="1438"/>
      <c r="AY7" s="1438"/>
      <c r="AZ7" s="1438"/>
      <c r="BA7" s="1438"/>
      <c r="BB7" s="1438"/>
      <c r="BC7" s="1438"/>
      <c r="BD7" s="1438"/>
      <c r="BE7" s="1438"/>
      <c r="BF7" s="1438"/>
      <c r="BG7" s="1438"/>
      <c r="BH7" s="1438"/>
      <c r="BI7" s="1438"/>
      <c r="BJ7" s="1438"/>
      <c r="BK7" s="1438"/>
      <c r="BL7" s="1438"/>
      <c r="BM7" s="1438"/>
      <c r="BN7" s="1438"/>
      <c r="BO7" s="1438"/>
      <c r="BP7" s="1438"/>
      <c r="BQ7" s="1438"/>
      <c r="BR7" s="1438"/>
      <c r="BS7" s="1438"/>
      <c r="BT7" s="1438"/>
      <c r="BU7" s="1438"/>
      <c r="BV7" s="1438"/>
      <c r="BW7" s="1347" t="s">
        <v>925</v>
      </c>
      <c r="BX7" s="1348"/>
      <c r="BY7" s="1348"/>
      <c r="BZ7" s="1348"/>
      <c r="CA7" s="1348"/>
      <c r="CB7" s="1348"/>
      <c r="CC7" s="1348"/>
      <c r="CD7" s="1349"/>
      <c r="CE7" s="1306" t="str">
        <f>MID(SUVAHAMUJ!Q77,1,1)</f>
        <v xml:space="preserve"> </v>
      </c>
      <c r="CF7" s="1306"/>
      <c r="CG7" s="1306"/>
      <c r="CH7" s="1306"/>
      <c r="CI7" s="1306"/>
      <c r="CJ7" s="1306" t="str">
        <f>MID(SUVAHAMUJ!Q77,2,1)</f>
        <v xml:space="preserve"> </v>
      </c>
      <c r="CK7" s="1306"/>
      <c r="CL7" s="1306"/>
      <c r="CM7" s="1306"/>
      <c r="CN7" s="1306"/>
      <c r="CO7" s="1306"/>
      <c r="CP7" s="1306" t="str">
        <f>MID(SUVAHAMUJ!Q77,3,1)</f>
        <v xml:space="preserve"> </v>
      </c>
      <c r="CQ7" s="1306"/>
      <c r="CR7" s="1306"/>
      <c r="CS7" s="1306"/>
      <c r="CT7" s="1306"/>
      <c r="CU7" s="1306" t="str">
        <f>MID(SUVAHAMUJ!Q77,4,1)</f>
        <v xml:space="preserve"> </v>
      </c>
      <c r="CV7" s="1306"/>
      <c r="CW7" s="1306"/>
      <c r="CX7" s="1306"/>
      <c r="CY7" s="1306"/>
      <c r="CZ7" s="1306"/>
      <c r="DA7" s="1306" t="str">
        <f>MID(SUVAHAMUJ!Q77,5,1)</f>
        <v xml:space="preserve"> </v>
      </c>
      <c r="DB7" s="1306"/>
      <c r="DC7" s="1306"/>
      <c r="DD7" s="1306"/>
      <c r="DE7" s="1306"/>
      <c r="DF7" s="1306" t="str">
        <f>MID(SUVAHAMUJ!Q77,6,1)</f>
        <v xml:space="preserve"> </v>
      </c>
      <c r="DG7" s="1306"/>
      <c r="DH7" s="1306"/>
      <c r="DI7" s="1306"/>
      <c r="DJ7" s="1306"/>
      <c r="DK7" s="1306"/>
      <c r="DL7" s="1306" t="str">
        <f>MID(SUVAHAMUJ!Q77,7,1)</f>
        <v xml:space="preserve"> </v>
      </c>
      <c r="DM7" s="1306"/>
      <c r="DN7" s="1306"/>
      <c r="DO7" s="1306"/>
      <c r="DP7" s="1306"/>
      <c r="DQ7" s="1306"/>
      <c r="DR7" s="1306" t="str">
        <f>MID(SUVAHAMUJ!Q77,8,1)</f>
        <v xml:space="preserve"> </v>
      </c>
      <c r="DS7" s="1306"/>
      <c r="DT7" s="1306"/>
      <c r="DU7" s="1306"/>
      <c r="DV7" s="1306"/>
      <c r="DW7" s="1333" t="str">
        <f>MID(SUVAHAMUJ!Q77,9,1)</f>
        <v xml:space="preserve"> </v>
      </c>
      <c r="DX7" s="1333"/>
      <c r="DY7" s="1333"/>
      <c r="DZ7" s="1333"/>
      <c r="EA7" s="1333"/>
      <c r="EB7" s="1333"/>
      <c r="EC7" s="1333" t="str">
        <f>MID(SUVAHAMUJ!Q77,10,1)</f>
        <v xml:space="preserve"> </v>
      </c>
      <c r="ED7" s="1333"/>
      <c r="EE7" s="1333"/>
      <c r="EF7" s="1333"/>
      <c r="EG7" s="1333"/>
      <c r="EH7" s="1306" t="str">
        <f>MID(SUVAHAMUJ!Q77,11,1)</f>
        <v>0</v>
      </c>
      <c r="EI7" s="1306"/>
      <c r="EJ7" s="1306"/>
      <c r="EK7" s="1306"/>
      <c r="EL7" s="1306"/>
      <c r="EM7" s="1316"/>
      <c r="EN7" s="354"/>
      <c r="EO7" s="355"/>
      <c r="EP7" s="1306" t="str">
        <f>MID(SUVAHAMUJ!R77,1,1)</f>
        <v xml:space="preserve"> </v>
      </c>
      <c r="EQ7" s="1306"/>
      <c r="ER7" s="1306"/>
      <c r="ES7" s="1306"/>
      <c r="ET7" s="1306"/>
      <c r="EU7" s="1306"/>
      <c r="EV7" s="1306" t="str">
        <f>MID(SUVAHAMUJ!R77,2,1)</f>
        <v xml:space="preserve"> </v>
      </c>
      <c r="EW7" s="1306"/>
      <c r="EX7" s="1306"/>
      <c r="EY7" s="1306"/>
      <c r="EZ7" s="1306"/>
      <c r="FA7" s="1306" t="str">
        <f>MID(SUVAHAMUJ!R77,3,1)</f>
        <v xml:space="preserve"> </v>
      </c>
      <c r="FB7" s="1306"/>
      <c r="FC7" s="1306"/>
      <c r="FD7" s="1306"/>
      <c r="FE7" s="1306"/>
      <c r="FF7" s="1306"/>
      <c r="FG7" s="1306" t="str">
        <f>MID(SUVAHAMUJ!R77,4,1)</f>
        <v xml:space="preserve"> </v>
      </c>
      <c r="FH7" s="1306"/>
      <c r="FI7" s="1306"/>
      <c r="FJ7" s="1306"/>
      <c r="FK7" s="1306"/>
      <c r="FL7" s="1307" t="str">
        <f>MID(SUVAHAMUJ!R77,5,1)</f>
        <v xml:space="preserve"> </v>
      </c>
      <c r="FM7" s="1307"/>
      <c r="FN7" s="1307"/>
      <c r="FO7" s="1307"/>
      <c r="FP7" s="1307"/>
      <c r="FQ7" s="1307"/>
      <c r="FR7" s="1307" t="str">
        <f>MID(SUVAHAMUJ!R77,6,1)</f>
        <v xml:space="preserve"> </v>
      </c>
      <c r="FS7" s="1307"/>
      <c r="FT7" s="1307"/>
      <c r="FU7" s="1307"/>
      <c r="FV7" s="1307"/>
      <c r="FW7" s="1331" t="str">
        <f>MID(SUVAHAMUJ!R77,7,1)</f>
        <v xml:space="preserve"> </v>
      </c>
      <c r="FX7" s="1331"/>
      <c r="FY7" s="1331"/>
      <c r="FZ7" s="1331"/>
      <c r="GA7" s="1331"/>
      <c r="GB7" s="1331"/>
      <c r="GC7" s="1331" t="str">
        <f>MID(SUVAHAMUJ!R77,8,1)</f>
        <v xml:space="preserve"> </v>
      </c>
      <c r="GD7" s="1331"/>
      <c r="GE7" s="1331"/>
      <c r="GF7" s="1331"/>
      <c r="GG7" s="1331"/>
      <c r="GH7" s="1331" t="str">
        <f>MID(SUVAHAMUJ!R77,9,1)</f>
        <v xml:space="preserve"> </v>
      </c>
      <c r="GI7" s="1331"/>
      <c r="GJ7" s="1331"/>
      <c r="GK7" s="1331"/>
      <c r="GL7" s="1331"/>
      <c r="GM7" s="1331"/>
      <c r="GN7" s="1331" t="str">
        <f>MID(SUVAHAMUJ!R77,10,1)</f>
        <v xml:space="preserve"> </v>
      </c>
      <c r="GO7" s="1331"/>
      <c r="GP7" s="1331"/>
      <c r="GQ7" s="1331"/>
      <c r="GR7" s="1331"/>
      <c r="GS7" s="1331" t="str">
        <f>MID(SUVAHAMUJ!R77,11,1)</f>
        <v>0</v>
      </c>
      <c r="GT7" s="1331"/>
      <c r="GU7" s="1331"/>
      <c r="GV7" s="1331"/>
      <c r="GW7" s="1332"/>
    </row>
    <row r="8" spans="2:205" ht="24" customHeight="1" x14ac:dyDescent="0.2">
      <c r="B8" s="1557" t="s">
        <v>2501</v>
      </c>
      <c r="C8" s="1558"/>
      <c r="D8" s="1558"/>
      <c r="E8" s="1558"/>
      <c r="F8" s="1558"/>
      <c r="G8" s="1558"/>
      <c r="H8" s="1558"/>
      <c r="I8" s="1558"/>
      <c r="J8" s="1558"/>
      <c r="K8" s="1559"/>
      <c r="L8" s="1435" t="s">
        <v>3221</v>
      </c>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1436"/>
      <c r="AV8" s="1436"/>
      <c r="AW8" s="1436"/>
      <c r="AX8" s="1436"/>
      <c r="AY8" s="1436"/>
      <c r="AZ8" s="1436"/>
      <c r="BA8" s="1436"/>
      <c r="BB8" s="1436"/>
      <c r="BC8" s="1436"/>
      <c r="BD8" s="1436"/>
      <c r="BE8" s="1436"/>
      <c r="BF8" s="1436"/>
      <c r="BG8" s="1436"/>
      <c r="BH8" s="1436"/>
      <c r="BI8" s="1436"/>
      <c r="BJ8" s="1436"/>
      <c r="BK8" s="1436"/>
      <c r="BL8" s="1436"/>
      <c r="BM8" s="1436"/>
      <c r="BN8" s="1436"/>
      <c r="BO8" s="1436"/>
      <c r="BP8" s="1436"/>
      <c r="BQ8" s="1436"/>
      <c r="BR8" s="1436"/>
      <c r="BS8" s="1436"/>
      <c r="BT8" s="1436"/>
      <c r="BU8" s="1436"/>
      <c r="BV8" s="1436"/>
      <c r="BW8" s="1355" t="s">
        <v>801</v>
      </c>
      <c r="BX8" s="1356"/>
      <c r="BY8" s="1356"/>
      <c r="BZ8" s="1356"/>
      <c r="CA8" s="1356"/>
      <c r="CB8" s="1356"/>
      <c r="CC8" s="1356"/>
      <c r="CD8" s="1357"/>
      <c r="CE8" s="1306" t="str">
        <f>MID(SUVAHAMUJ!Q78,1,1)</f>
        <v xml:space="preserve"> </v>
      </c>
      <c r="CF8" s="1306"/>
      <c r="CG8" s="1306"/>
      <c r="CH8" s="1306"/>
      <c r="CI8" s="1306"/>
      <c r="CJ8" s="1306" t="str">
        <f>MID(SUVAHAMUJ!Q78,2,1)</f>
        <v xml:space="preserve"> </v>
      </c>
      <c r="CK8" s="1306"/>
      <c r="CL8" s="1306"/>
      <c r="CM8" s="1306"/>
      <c r="CN8" s="1306"/>
      <c r="CO8" s="1306"/>
      <c r="CP8" s="1306" t="str">
        <f>MID(SUVAHAMUJ!Q78,3,1)</f>
        <v xml:space="preserve"> </v>
      </c>
      <c r="CQ8" s="1306"/>
      <c r="CR8" s="1306"/>
      <c r="CS8" s="1306"/>
      <c r="CT8" s="1306"/>
      <c r="CU8" s="1306" t="str">
        <f>MID(SUVAHAMUJ!Q78,4,1)</f>
        <v xml:space="preserve"> </v>
      </c>
      <c r="CV8" s="1306"/>
      <c r="CW8" s="1306"/>
      <c r="CX8" s="1306"/>
      <c r="CY8" s="1306"/>
      <c r="CZ8" s="1306"/>
      <c r="DA8" s="1306" t="str">
        <f>MID(SUVAHAMUJ!Q78,5,1)</f>
        <v xml:space="preserve"> </v>
      </c>
      <c r="DB8" s="1306"/>
      <c r="DC8" s="1306"/>
      <c r="DD8" s="1306"/>
      <c r="DE8" s="1306"/>
      <c r="DF8" s="1306" t="str">
        <f>MID(SUVAHAMUJ!Q78,6,1)</f>
        <v xml:space="preserve"> </v>
      </c>
      <c r="DG8" s="1306"/>
      <c r="DH8" s="1306"/>
      <c r="DI8" s="1306"/>
      <c r="DJ8" s="1306"/>
      <c r="DK8" s="1306"/>
      <c r="DL8" s="1306" t="str">
        <f>MID(SUVAHAMUJ!Q78,7,1)</f>
        <v xml:space="preserve"> </v>
      </c>
      <c r="DM8" s="1306"/>
      <c r="DN8" s="1306"/>
      <c r="DO8" s="1306"/>
      <c r="DP8" s="1306"/>
      <c r="DQ8" s="1306"/>
      <c r="DR8" s="1306" t="str">
        <f>MID(SUVAHAMUJ!Q78,8,1)</f>
        <v xml:space="preserve"> </v>
      </c>
      <c r="DS8" s="1306"/>
      <c r="DT8" s="1306"/>
      <c r="DU8" s="1306"/>
      <c r="DV8" s="1306"/>
      <c r="DW8" s="1333" t="str">
        <f>MID(SUVAHAMUJ!Q78,9,1)</f>
        <v xml:space="preserve"> </v>
      </c>
      <c r="DX8" s="1333"/>
      <c r="DY8" s="1333"/>
      <c r="DZ8" s="1333"/>
      <c r="EA8" s="1333"/>
      <c r="EB8" s="1333"/>
      <c r="EC8" s="1333" t="str">
        <f>MID(SUVAHAMUJ!Q78,10,1)</f>
        <v xml:space="preserve"> </v>
      </c>
      <c r="ED8" s="1333"/>
      <c r="EE8" s="1333"/>
      <c r="EF8" s="1333"/>
      <c r="EG8" s="1333"/>
      <c r="EH8" s="1306" t="str">
        <f>MID(SUVAHAMUJ!Q78,11,1)</f>
        <v>0</v>
      </c>
      <c r="EI8" s="1306"/>
      <c r="EJ8" s="1306"/>
      <c r="EK8" s="1306"/>
      <c r="EL8" s="1306"/>
      <c r="EM8" s="1316"/>
      <c r="EN8" s="354"/>
      <c r="EO8" s="355"/>
      <c r="EP8" s="1306" t="str">
        <f>MID(SUVAHAMUJ!R78,1,1)</f>
        <v xml:space="preserve"> </v>
      </c>
      <c r="EQ8" s="1306"/>
      <c r="ER8" s="1306"/>
      <c r="ES8" s="1306"/>
      <c r="ET8" s="1306"/>
      <c r="EU8" s="1306"/>
      <c r="EV8" s="1306" t="str">
        <f>MID(SUVAHAMUJ!R78,2,1)</f>
        <v xml:space="preserve"> </v>
      </c>
      <c r="EW8" s="1306"/>
      <c r="EX8" s="1306"/>
      <c r="EY8" s="1306"/>
      <c r="EZ8" s="1306"/>
      <c r="FA8" s="1306" t="str">
        <f>MID(SUVAHAMUJ!R78,3,1)</f>
        <v xml:space="preserve"> </v>
      </c>
      <c r="FB8" s="1306"/>
      <c r="FC8" s="1306"/>
      <c r="FD8" s="1306"/>
      <c r="FE8" s="1306"/>
      <c r="FF8" s="1306"/>
      <c r="FG8" s="1306" t="str">
        <f>MID(SUVAHAMUJ!R78,4,1)</f>
        <v xml:space="preserve"> </v>
      </c>
      <c r="FH8" s="1306"/>
      <c r="FI8" s="1306"/>
      <c r="FJ8" s="1306"/>
      <c r="FK8" s="1306"/>
      <c r="FL8" s="1307" t="str">
        <f>MID(SUVAHAMUJ!R78,5,1)</f>
        <v xml:space="preserve"> </v>
      </c>
      <c r="FM8" s="1307"/>
      <c r="FN8" s="1307"/>
      <c r="FO8" s="1307"/>
      <c r="FP8" s="1307"/>
      <c r="FQ8" s="1307"/>
      <c r="FR8" s="1307" t="str">
        <f>MID(SUVAHAMUJ!R78,6,1)</f>
        <v xml:space="preserve"> </v>
      </c>
      <c r="FS8" s="1307"/>
      <c r="FT8" s="1307"/>
      <c r="FU8" s="1307"/>
      <c r="FV8" s="1307"/>
      <c r="FW8" s="1331" t="str">
        <f>MID(SUVAHAMUJ!R78,7,1)</f>
        <v xml:space="preserve"> </v>
      </c>
      <c r="FX8" s="1331"/>
      <c r="FY8" s="1331"/>
      <c r="FZ8" s="1331"/>
      <c r="GA8" s="1331"/>
      <c r="GB8" s="1331"/>
      <c r="GC8" s="1331" t="str">
        <f>MID(SUVAHAMUJ!R78,8,1)</f>
        <v xml:space="preserve"> </v>
      </c>
      <c r="GD8" s="1331"/>
      <c r="GE8" s="1331"/>
      <c r="GF8" s="1331"/>
      <c r="GG8" s="1331"/>
      <c r="GH8" s="1331" t="str">
        <f>MID(SUVAHAMUJ!R78,9,1)</f>
        <v xml:space="preserve"> </v>
      </c>
      <c r="GI8" s="1331"/>
      <c r="GJ8" s="1331"/>
      <c r="GK8" s="1331"/>
      <c r="GL8" s="1331"/>
      <c r="GM8" s="1331"/>
      <c r="GN8" s="1331" t="str">
        <f>MID(SUVAHAMUJ!R78,10,1)</f>
        <v xml:space="preserve"> </v>
      </c>
      <c r="GO8" s="1331"/>
      <c r="GP8" s="1331"/>
      <c r="GQ8" s="1331"/>
      <c r="GR8" s="1331"/>
      <c r="GS8" s="1331" t="str">
        <f>MID(SUVAHAMUJ!R78,11,1)</f>
        <v>0</v>
      </c>
      <c r="GT8" s="1331"/>
      <c r="GU8" s="1331"/>
      <c r="GV8" s="1331"/>
      <c r="GW8" s="1332"/>
    </row>
    <row r="9" spans="2:205" ht="24" customHeight="1" x14ac:dyDescent="0.2">
      <c r="B9" s="1557" t="s">
        <v>2847</v>
      </c>
      <c r="C9" s="1558"/>
      <c r="D9" s="1558"/>
      <c r="E9" s="1558"/>
      <c r="F9" s="1558"/>
      <c r="G9" s="1558"/>
      <c r="H9" s="1558"/>
      <c r="I9" s="1558"/>
      <c r="J9" s="1558"/>
      <c r="K9" s="1559"/>
      <c r="L9" s="1435" t="s">
        <v>3222</v>
      </c>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1436"/>
      <c r="BU9" s="1436"/>
      <c r="BV9" s="1436"/>
      <c r="BW9" s="1355" t="s">
        <v>159</v>
      </c>
      <c r="BX9" s="1356"/>
      <c r="BY9" s="1356"/>
      <c r="BZ9" s="1356"/>
      <c r="CA9" s="1356"/>
      <c r="CB9" s="1356"/>
      <c r="CC9" s="1356"/>
      <c r="CD9" s="1357"/>
      <c r="CE9" s="1306" t="str">
        <f>MID(SUVAHAMUJ!Q79,1,1)</f>
        <v xml:space="preserve"> </v>
      </c>
      <c r="CF9" s="1306"/>
      <c r="CG9" s="1306"/>
      <c r="CH9" s="1306"/>
      <c r="CI9" s="1306"/>
      <c r="CJ9" s="1306" t="str">
        <f>MID(SUVAHAMUJ!Q79,2,1)</f>
        <v xml:space="preserve"> </v>
      </c>
      <c r="CK9" s="1306"/>
      <c r="CL9" s="1306"/>
      <c r="CM9" s="1306"/>
      <c r="CN9" s="1306"/>
      <c r="CO9" s="1306"/>
      <c r="CP9" s="1306" t="str">
        <f>MID(SUVAHAMUJ!Q79,3,1)</f>
        <v xml:space="preserve"> </v>
      </c>
      <c r="CQ9" s="1306"/>
      <c r="CR9" s="1306"/>
      <c r="CS9" s="1306"/>
      <c r="CT9" s="1306"/>
      <c r="CU9" s="1306" t="str">
        <f>MID(SUVAHAMUJ!Q79,4,1)</f>
        <v xml:space="preserve"> </v>
      </c>
      <c r="CV9" s="1306"/>
      <c r="CW9" s="1306"/>
      <c r="CX9" s="1306"/>
      <c r="CY9" s="1306"/>
      <c r="CZ9" s="1306"/>
      <c r="DA9" s="1306" t="str">
        <f>MID(SUVAHAMUJ!Q79,5,1)</f>
        <v xml:space="preserve"> </v>
      </c>
      <c r="DB9" s="1306"/>
      <c r="DC9" s="1306"/>
      <c r="DD9" s="1306"/>
      <c r="DE9" s="1306"/>
      <c r="DF9" s="1306" t="str">
        <f>MID(SUVAHAMUJ!Q79,6,1)</f>
        <v xml:space="preserve"> </v>
      </c>
      <c r="DG9" s="1306"/>
      <c r="DH9" s="1306"/>
      <c r="DI9" s="1306"/>
      <c r="DJ9" s="1306"/>
      <c r="DK9" s="1306"/>
      <c r="DL9" s="1306" t="str">
        <f>MID(SUVAHAMUJ!Q79,7,1)</f>
        <v xml:space="preserve"> </v>
      </c>
      <c r="DM9" s="1306"/>
      <c r="DN9" s="1306"/>
      <c r="DO9" s="1306"/>
      <c r="DP9" s="1306"/>
      <c r="DQ9" s="1306"/>
      <c r="DR9" s="1306" t="str">
        <f>MID(SUVAHAMUJ!Q79,8,1)</f>
        <v xml:space="preserve"> </v>
      </c>
      <c r="DS9" s="1306"/>
      <c r="DT9" s="1306"/>
      <c r="DU9" s="1306"/>
      <c r="DV9" s="1306"/>
      <c r="DW9" s="1333" t="str">
        <f>MID(SUVAHAMUJ!Q79,9,1)</f>
        <v xml:space="preserve"> </v>
      </c>
      <c r="DX9" s="1333"/>
      <c r="DY9" s="1333"/>
      <c r="DZ9" s="1333"/>
      <c r="EA9" s="1333"/>
      <c r="EB9" s="1333"/>
      <c r="EC9" s="1333" t="str">
        <f>MID(SUVAHAMUJ!Q79,10,1)</f>
        <v xml:space="preserve"> </v>
      </c>
      <c r="ED9" s="1333"/>
      <c r="EE9" s="1333"/>
      <c r="EF9" s="1333"/>
      <c r="EG9" s="1333"/>
      <c r="EH9" s="1306" t="str">
        <f>MID(SUVAHAMUJ!Q79,11,1)</f>
        <v>0</v>
      </c>
      <c r="EI9" s="1306"/>
      <c r="EJ9" s="1306"/>
      <c r="EK9" s="1306"/>
      <c r="EL9" s="1306"/>
      <c r="EM9" s="1316"/>
      <c r="EN9" s="354"/>
      <c r="EO9" s="355"/>
      <c r="EP9" s="1306" t="str">
        <f>MID(SUVAHAMUJ!R79,1,1)</f>
        <v xml:space="preserve"> </v>
      </c>
      <c r="EQ9" s="1306"/>
      <c r="ER9" s="1306"/>
      <c r="ES9" s="1306"/>
      <c r="ET9" s="1306"/>
      <c r="EU9" s="1306"/>
      <c r="EV9" s="1306" t="str">
        <f>MID(SUVAHAMUJ!R79,2,1)</f>
        <v xml:space="preserve"> </v>
      </c>
      <c r="EW9" s="1306"/>
      <c r="EX9" s="1306"/>
      <c r="EY9" s="1306"/>
      <c r="EZ9" s="1306"/>
      <c r="FA9" s="1306" t="str">
        <f>MID(SUVAHAMUJ!R79,3,1)</f>
        <v xml:space="preserve"> </v>
      </c>
      <c r="FB9" s="1306"/>
      <c r="FC9" s="1306"/>
      <c r="FD9" s="1306"/>
      <c r="FE9" s="1306"/>
      <c r="FF9" s="1306"/>
      <c r="FG9" s="1306" t="str">
        <f>MID(SUVAHAMUJ!R79,4,1)</f>
        <v xml:space="preserve"> </v>
      </c>
      <c r="FH9" s="1306"/>
      <c r="FI9" s="1306"/>
      <c r="FJ9" s="1306"/>
      <c r="FK9" s="1306"/>
      <c r="FL9" s="1307" t="str">
        <f>MID(SUVAHAMUJ!R79,5,1)</f>
        <v xml:space="preserve"> </v>
      </c>
      <c r="FM9" s="1307"/>
      <c r="FN9" s="1307"/>
      <c r="FO9" s="1307"/>
      <c r="FP9" s="1307"/>
      <c r="FQ9" s="1307"/>
      <c r="FR9" s="1307" t="str">
        <f>MID(SUVAHAMUJ!R79,6,1)</f>
        <v xml:space="preserve"> </v>
      </c>
      <c r="FS9" s="1307"/>
      <c r="FT9" s="1307"/>
      <c r="FU9" s="1307"/>
      <c r="FV9" s="1307"/>
      <c r="FW9" s="1331" t="str">
        <f>MID(SUVAHAMUJ!R79,7,1)</f>
        <v xml:space="preserve"> </v>
      </c>
      <c r="FX9" s="1331"/>
      <c r="FY9" s="1331"/>
      <c r="FZ9" s="1331"/>
      <c r="GA9" s="1331"/>
      <c r="GB9" s="1331"/>
      <c r="GC9" s="1331" t="str">
        <f>MID(SUVAHAMUJ!R79,8,1)</f>
        <v xml:space="preserve"> </v>
      </c>
      <c r="GD9" s="1331"/>
      <c r="GE9" s="1331"/>
      <c r="GF9" s="1331"/>
      <c r="GG9" s="1331"/>
      <c r="GH9" s="1331" t="str">
        <f>MID(SUVAHAMUJ!R79,9,1)</f>
        <v xml:space="preserve"> </v>
      </c>
      <c r="GI9" s="1331"/>
      <c r="GJ9" s="1331"/>
      <c r="GK9" s="1331"/>
      <c r="GL9" s="1331"/>
      <c r="GM9" s="1331"/>
      <c r="GN9" s="1331" t="str">
        <f>MID(SUVAHAMUJ!R79,10,1)</f>
        <v xml:space="preserve"> </v>
      </c>
      <c r="GO9" s="1331"/>
      <c r="GP9" s="1331"/>
      <c r="GQ9" s="1331"/>
      <c r="GR9" s="1331"/>
      <c r="GS9" s="1331" t="str">
        <f>MID(SUVAHAMUJ!R79,11,1)</f>
        <v>0</v>
      </c>
      <c r="GT9" s="1331"/>
      <c r="GU9" s="1331"/>
      <c r="GV9" s="1331"/>
      <c r="GW9" s="1332"/>
    </row>
    <row r="10" spans="2:205" ht="24" customHeight="1" x14ac:dyDescent="0.2">
      <c r="B10" s="1557" t="s">
        <v>2508</v>
      </c>
      <c r="C10" s="1558"/>
      <c r="D10" s="1558"/>
      <c r="E10" s="1558"/>
      <c r="F10" s="1558"/>
      <c r="G10" s="1558"/>
      <c r="H10" s="1558"/>
      <c r="I10" s="1558"/>
      <c r="J10" s="1558"/>
      <c r="K10" s="1559"/>
      <c r="L10" s="1435" t="s">
        <v>3223</v>
      </c>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1436"/>
      <c r="BU10" s="1436"/>
      <c r="BV10" s="1436"/>
      <c r="BW10" s="1355" t="s">
        <v>1964</v>
      </c>
      <c r="BX10" s="1356"/>
      <c r="BY10" s="1356"/>
      <c r="BZ10" s="1356"/>
      <c r="CA10" s="1356"/>
      <c r="CB10" s="1356"/>
      <c r="CC10" s="1356"/>
      <c r="CD10" s="1357"/>
      <c r="CE10" s="1306" t="str">
        <f>MID(SUVAHAMUJ!Q80,1,1)</f>
        <v xml:space="preserve"> </v>
      </c>
      <c r="CF10" s="1306"/>
      <c r="CG10" s="1306"/>
      <c r="CH10" s="1306"/>
      <c r="CI10" s="1306"/>
      <c r="CJ10" s="1306" t="str">
        <f>MID(SUVAHAMUJ!Q80,2,1)</f>
        <v xml:space="preserve"> </v>
      </c>
      <c r="CK10" s="1306"/>
      <c r="CL10" s="1306"/>
      <c r="CM10" s="1306"/>
      <c r="CN10" s="1306"/>
      <c r="CO10" s="1306"/>
      <c r="CP10" s="1306" t="str">
        <f>MID(SUVAHAMUJ!Q80,3,1)</f>
        <v xml:space="preserve"> </v>
      </c>
      <c r="CQ10" s="1306"/>
      <c r="CR10" s="1306"/>
      <c r="CS10" s="1306"/>
      <c r="CT10" s="1306"/>
      <c r="CU10" s="1306" t="str">
        <f>MID(SUVAHAMUJ!Q80,4,1)</f>
        <v xml:space="preserve"> </v>
      </c>
      <c r="CV10" s="1306"/>
      <c r="CW10" s="1306"/>
      <c r="CX10" s="1306"/>
      <c r="CY10" s="1306"/>
      <c r="CZ10" s="1306"/>
      <c r="DA10" s="1306" t="str">
        <f>MID(SUVAHAMUJ!Q80,5,1)</f>
        <v xml:space="preserve"> </v>
      </c>
      <c r="DB10" s="1306"/>
      <c r="DC10" s="1306"/>
      <c r="DD10" s="1306"/>
      <c r="DE10" s="1306"/>
      <c r="DF10" s="1306" t="str">
        <f>MID(SUVAHAMUJ!Q80,6,1)</f>
        <v xml:space="preserve"> </v>
      </c>
      <c r="DG10" s="1306"/>
      <c r="DH10" s="1306"/>
      <c r="DI10" s="1306"/>
      <c r="DJ10" s="1306"/>
      <c r="DK10" s="1306"/>
      <c r="DL10" s="1306" t="str">
        <f>MID(SUVAHAMUJ!Q80,7,1)</f>
        <v xml:space="preserve"> </v>
      </c>
      <c r="DM10" s="1306"/>
      <c r="DN10" s="1306"/>
      <c r="DO10" s="1306"/>
      <c r="DP10" s="1306"/>
      <c r="DQ10" s="1306"/>
      <c r="DR10" s="1306" t="str">
        <f>MID(SUVAHAMUJ!Q80,8,1)</f>
        <v xml:space="preserve"> </v>
      </c>
      <c r="DS10" s="1306"/>
      <c r="DT10" s="1306"/>
      <c r="DU10" s="1306"/>
      <c r="DV10" s="1306"/>
      <c r="DW10" s="1333" t="str">
        <f>MID(SUVAHAMUJ!Q80,9,1)</f>
        <v xml:space="preserve"> </v>
      </c>
      <c r="DX10" s="1333"/>
      <c r="DY10" s="1333"/>
      <c r="DZ10" s="1333"/>
      <c r="EA10" s="1333"/>
      <c r="EB10" s="1333"/>
      <c r="EC10" s="1333" t="str">
        <f>MID(SUVAHAMUJ!Q80,10,1)</f>
        <v xml:space="preserve"> </v>
      </c>
      <c r="ED10" s="1333"/>
      <c r="EE10" s="1333"/>
      <c r="EF10" s="1333"/>
      <c r="EG10" s="1333"/>
      <c r="EH10" s="1306" t="str">
        <f>MID(SUVAHAMUJ!Q80,11,1)</f>
        <v>0</v>
      </c>
      <c r="EI10" s="1306"/>
      <c r="EJ10" s="1306"/>
      <c r="EK10" s="1306"/>
      <c r="EL10" s="1306"/>
      <c r="EM10" s="1316"/>
      <c r="EN10" s="354"/>
      <c r="EO10" s="355"/>
      <c r="EP10" s="1306" t="str">
        <f>MID(SUVAHAMUJ!R80,1,1)</f>
        <v xml:space="preserve"> </v>
      </c>
      <c r="EQ10" s="1306"/>
      <c r="ER10" s="1306"/>
      <c r="ES10" s="1306"/>
      <c r="ET10" s="1306"/>
      <c r="EU10" s="1306"/>
      <c r="EV10" s="1306" t="str">
        <f>MID(SUVAHAMUJ!R80,2,1)</f>
        <v xml:space="preserve"> </v>
      </c>
      <c r="EW10" s="1306"/>
      <c r="EX10" s="1306"/>
      <c r="EY10" s="1306"/>
      <c r="EZ10" s="1306"/>
      <c r="FA10" s="1306" t="str">
        <f>MID(SUVAHAMUJ!R80,3,1)</f>
        <v xml:space="preserve"> </v>
      </c>
      <c r="FB10" s="1306"/>
      <c r="FC10" s="1306"/>
      <c r="FD10" s="1306"/>
      <c r="FE10" s="1306"/>
      <c r="FF10" s="1306"/>
      <c r="FG10" s="1306" t="str">
        <f>MID(SUVAHAMUJ!R80,4,1)</f>
        <v xml:space="preserve"> </v>
      </c>
      <c r="FH10" s="1306"/>
      <c r="FI10" s="1306"/>
      <c r="FJ10" s="1306"/>
      <c r="FK10" s="1306"/>
      <c r="FL10" s="1307" t="str">
        <f>MID(SUVAHAMUJ!R80,5,1)</f>
        <v xml:space="preserve"> </v>
      </c>
      <c r="FM10" s="1307"/>
      <c r="FN10" s="1307"/>
      <c r="FO10" s="1307"/>
      <c r="FP10" s="1307"/>
      <c r="FQ10" s="1307"/>
      <c r="FR10" s="1307" t="str">
        <f>MID(SUVAHAMUJ!R80,6,1)</f>
        <v xml:space="preserve"> </v>
      </c>
      <c r="FS10" s="1307"/>
      <c r="FT10" s="1307"/>
      <c r="FU10" s="1307"/>
      <c r="FV10" s="1307"/>
      <c r="FW10" s="1331" t="str">
        <f>MID(SUVAHAMUJ!R80,7,1)</f>
        <v xml:space="preserve"> </v>
      </c>
      <c r="FX10" s="1331"/>
      <c r="FY10" s="1331"/>
      <c r="FZ10" s="1331"/>
      <c r="GA10" s="1331"/>
      <c r="GB10" s="1331"/>
      <c r="GC10" s="1331" t="str">
        <f>MID(SUVAHAMUJ!R80,8,1)</f>
        <v xml:space="preserve"> </v>
      </c>
      <c r="GD10" s="1331"/>
      <c r="GE10" s="1331"/>
      <c r="GF10" s="1331"/>
      <c r="GG10" s="1331"/>
      <c r="GH10" s="1331" t="str">
        <f>MID(SUVAHAMUJ!R80,9,1)</f>
        <v xml:space="preserve"> </v>
      </c>
      <c r="GI10" s="1331"/>
      <c r="GJ10" s="1331"/>
      <c r="GK10" s="1331"/>
      <c r="GL10" s="1331"/>
      <c r="GM10" s="1331"/>
      <c r="GN10" s="1331" t="str">
        <f>MID(SUVAHAMUJ!R80,10,1)</f>
        <v xml:space="preserve"> </v>
      </c>
      <c r="GO10" s="1331"/>
      <c r="GP10" s="1331"/>
      <c r="GQ10" s="1331"/>
      <c r="GR10" s="1331"/>
      <c r="GS10" s="1331" t="str">
        <f>MID(SUVAHAMUJ!R80,11,1)</f>
        <v>0</v>
      </c>
      <c r="GT10" s="1331"/>
      <c r="GU10" s="1331"/>
      <c r="GV10" s="1331"/>
      <c r="GW10" s="1332"/>
    </row>
    <row r="11" spans="2:205" ht="24" customHeight="1" x14ac:dyDescent="0.2">
      <c r="B11" s="1557" t="s">
        <v>2512</v>
      </c>
      <c r="C11" s="1558"/>
      <c r="D11" s="1558"/>
      <c r="E11" s="1558"/>
      <c r="F11" s="1558"/>
      <c r="G11" s="1558"/>
      <c r="H11" s="1558"/>
      <c r="I11" s="1558"/>
      <c r="J11" s="1558"/>
      <c r="K11" s="1559"/>
      <c r="L11" s="1435" t="s">
        <v>3224</v>
      </c>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1436"/>
      <c r="BU11" s="1436"/>
      <c r="BV11" s="1436"/>
      <c r="BW11" s="1355" t="s">
        <v>928</v>
      </c>
      <c r="BX11" s="1356"/>
      <c r="BY11" s="1356"/>
      <c r="BZ11" s="1356"/>
      <c r="CA11" s="1356"/>
      <c r="CB11" s="1356"/>
      <c r="CC11" s="1356"/>
      <c r="CD11" s="1357"/>
      <c r="CE11" s="1306" t="str">
        <f>MID(SUVAHAMUJ!Q81,1,1)</f>
        <v xml:space="preserve"> </v>
      </c>
      <c r="CF11" s="1306"/>
      <c r="CG11" s="1306"/>
      <c r="CH11" s="1306"/>
      <c r="CI11" s="1306"/>
      <c r="CJ11" s="1306" t="str">
        <f>MID(SUVAHAMUJ!Q81,2,1)</f>
        <v xml:space="preserve"> </v>
      </c>
      <c r="CK11" s="1306"/>
      <c r="CL11" s="1306"/>
      <c r="CM11" s="1306"/>
      <c r="CN11" s="1306"/>
      <c r="CO11" s="1306"/>
      <c r="CP11" s="1306" t="str">
        <f>MID(SUVAHAMUJ!Q81,3,1)</f>
        <v xml:space="preserve"> </v>
      </c>
      <c r="CQ11" s="1306"/>
      <c r="CR11" s="1306"/>
      <c r="CS11" s="1306"/>
      <c r="CT11" s="1306"/>
      <c r="CU11" s="1306" t="str">
        <f>MID(SUVAHAMUJ!Q81,4,1)</f>
        <v xml:space="preserve"> </v>
      </c>
      <c r="CV11" s="1306"/>
      <c r="CW11" s="1306"/>
      <c r="CX11" s="1306"/>
      <c r="CY11" s="1306"/>
      <c r="CZ11" s="1306"/>
      <c r="DA11" s="1306" t="str">
        <f>MID(SUVAHAMUJ!Q81,5,1)</f>
        <v xml:space="preserve"> </v>
      </c>
      <c r="DB11" s="1306"/>
      <c r="DC11" s="1306"/>
      <c r="DD11" s="1306"/>
      <c r="DE11" s="1306"/>
      <c r="DF11" s="1306" t="str">
        <f>MID(SUVAHAMUJ!Q81,6,1)</f>
        <v xml:space="preserve"> </v>
      </c>
      <c r="DG11" s="1306"/>
      <c r="DH11" s="1306"/>
      <c r="DI11" s="1306"/>
      <c r="DJ11" s="1306"/>
      <c r="DK11" s="1306"/>
      <c r="DL11" s="1306" t="str">
        <f>MID(SUVAHAMUJ!Q81,7,1)</f>
        <v xml:space="preserve"> </v>
      </c>
      <c r="DM11" s="1306"/>
      <c r="DN11" s="1306"/>
      <c r="DO11" s="1306"/>
      <c r="DP11" s="1306"/>
      <c r="DQ11" s="1306"/>
      <c r="DR11" s="1306" t="str">
        <f>MID(SUVAHAMUJ!Q81,8,1)</f>
        <v xml:space="preserve"> </v>
      </c>
      <c r="DS11" s="1306"/>
      <c r="DT11" s="1306"/>
      <c r="DU11" s="1306"/>
      <c r="DV11" s="1306"/>
      <c r="DW11" s="1333" t="str">
        <f>MID(SUVAHAMUJ!Q81,9,1)</f>
        <v xml:space="preserve"> </v>
      </c>
      <c r="DX11" s="1333"/>
      <c r="DY11" s="1333"/>
      <c r="DZ11" s="1333"/>
      <c r="EA11" s="1333"/>
      <c r="EB11" s="1333"/>
      <c r="EC11" s="1333" t="str">
        <f>MID(SUVAHAMUJ!Q81,10,1)</f>
        <v xml:space="preserve"> </v>
      </c>
      <c r="ED11" s="1333"/>
      <c r="EE11" s="1333"/>
      <c r="EF11" s="1333"/>
      <c r="EG11" s="1333"/>
      <c r="EH11" s="1306" t="str">
        <f>MID(SUVAHAMUJ!Q81,11,1)</f>
        <v>0</v>
      </c>
      <c r="EI11" s="1306"/>
      <c r="EJ11" s="1306"/>
      <c r="EK11" s="1306"/>
      <c r="EL11" s="1306"/>
      <c r="EM11" s="1316"/>
      <c r="EN11" s="354"/>
      <c r="EO11" s="355"/>
      <c r="EP11" s="1306" t="str">
        <f>MID(SUVAHAMUJ!R81,1,1)</f>
        <v xml:space="preserve"> </v>
      </c>
      <c r="EQ11" s="1306"/>
      <c r="ER11" s="1306"/>
      <c r="ES11" s="1306"/>
      <c r="ET11" s="1306"/>
      <c r="EU11" s="1306"/>
      <c r="EV11" s="1306" t="str">
        <f>MID(SUVAHAMUJ!R81,2,1)</f>
        <v xml:space="preserve"> </v>
      </c>
      <c r="EW11" s="1306"/>
      <c r="EX11" s="1306"/>
      <c r="EY11" s="1306"/>
      <c r="EZ11" s="1306"/>
      <c r="FA11" s="1306" t="str">
        <f>MID(SUVAHAMUJ!R81,3,1)</f>
        <v xml:space="preserve"> </v>
      </c>
      <c r="FB11" s="1306"/>
      <c r="FC11" s="1306"/>
      <c r="FD11" s="1306"/>
      <c r="FE11" s="1306"/>
      <c r="FF11" s="1306"/>
      <c r="FG11" s="1306" t="str">
        <f>MID(SUVAHAMUJ!R81,4,1)</f>
        <v xml:space="preserve"> </v>
      </c>
      <c r="FH11" s="1306"/>
      <c r="FI11" s="1306"/>
      <c r="FJ11" s="1306"/>
      <c r="FK11" s="1306"/>
      <c r="FL11" s="1307" t="str">
        <f>MID(SUVAHAMUJ!R81,5,1)</f>
        <v xml:space="preserve"> </v>
      </c>
      <c r="FM11" s="1307"/>
      <c r="FN11" s="1307"/>
      <c r="FO11" s="1307"/>
      <c r="FP11" s="1307"/>
      <c r="FQ11" s="1307"/>
      <c r="FR11" s="1307" t="str">
        <f>MID(SUVAHAMUJ!R81,6,1)</f>
        <v xml:space="preserve"> </v>
      </c>
      <c r="FS11" s="1307"/>
      <c r="FT11" s="1307"/>
      <c r="FU11" s="1307"/>
      <c r="FV11" s="1307"/>
      <c r="FW11" s="1331" t="str">
        <f>MID(SUVAHAMUJ!R81,7,1)</f>
        <v xml:space="preserve"> </v>
      </c>
      <c r="FX11" s="1331"/>
      <c r="FY11" s="1331"/>
      <c r="FZ11" s="1331"/>
      <c r="GA11" s="1331"/>
      <c r="GB11" s="1331"/>
      <c r="GC11" s="1331" t="str">
        <f>MID(SUVAHAMUJ!R81,8,1)</f>
        <v xml:space="preserve"> </v>
      </c>
      <c r="GD11" s="1331"/>
      <c r="GE11" s="1331"/>
      <c r="GF11" s="1331"/>
      <c r="GG11" s="1331"/>
      <c r="GH11" s="1331" t="str">
        <f>MID(SUVAHAMUJ!R81,9,1)</f>
        <v xml:space="preserve"> </v>
      </c>
      <c r="GI11" s="1331"/>
      <c r="GJ11" s="1331"/>
      <c r="GK11" s="1331"/>
      <c r="GL11" s="1331"/>
      <c r="GM11" s="1331"/>
      <c r="GN11" s="1331" t="str">
        <f>MID(SUVAHAMUJ!R81,10,1)</f>
        <v xml:space="preserve"> </v>
      </c>
      <c r="GO11" s="1331"/>
      <c r="GP11" s="1331"/>
      <c r="GQ11" s="1331"/>
      <c r="GR11" s="1331"/>
      <c r="GS11" s="1331" t="str">
        <f>MID(SUVAHAMUJ!R81,11,1)</f>
        <v>0</v>
      </c>
      <c r="GT11" s="1331"/>
      <c r="GU11" s="1331"/>
      <c r="GV11" s="1331"/>
      <c r="GW11" s="1332"/>
    </row>
    <row r="12" spans="2:205" ht="24" customHeight="1" x14ac:dyDescent="0.2">
      <c r="B12" s="1557" t="s">
        <v>2516</v>
      </c>
      <c r="C12" s="1558"/>
      <c r="D12" s="1558"/>
      <c r="E12" s="1558"/>
      <c r="F12" s="1558"/>
      <c r="G12" s="1558"/>
      <c r="H12" s="1558"/>
      <c r="I12" s="1558"/>
      <c r="J12" s="1558"/>
      <c r="K12" s="1559"/>
      <c r="L12" s="1435" t="s">
        <v>2845</v>
      </c>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1436"/>
      <c r="BU12" s="1436"/>
      <c r="BV12" s="1436"/>
      <c r="BW12" s="1355" t="s">
        <v>917</v>
      </c>
      <c r="BX12" s="1356"/>
      <c r="BY12" s="1356"/>
      <c r="BZ12" s="1356"/>
      <c r="CA12" s="1356"/>
      <c r="CB12" s="1356"/>
      <c r="CC12" s="1356"/>
      <c r="CD12" s="1357"/>
      <c r="CE12" s="1306" t="str">
        <f>MID(SUVAHAMUJ!Q82,1,1)</f>
        <v xml:space="preserve"> </v>
      </c>
      <c r="CF12" s="1306"/>
      <c r="CG12" s="1306"/>
      <c r="CH12" s="1306"/>
      <c r="CI12" s="1306"/>
      <c r="CJ12" s="1306" t="str">
        <f>MID(SUVAHAMUJ!Q82,2,1)</f>
        <v xml:space="preserve"> </v>
      </c>
      <c r="CK12" s="1306"/>
      <c r="CL12" s="1306"/>
      <c r="CM12" s="1306"/>
      <c r="CN12" s="1306"/>
      <c r="CO12" s="1306"/>
      <c r="CP12" s="1306" t="str">
        <f>MID(SUVAHAMUJ!Q82,3,1)</f>
        <v xml:space="preserve"> </v>
      </c>
      <c r="CQ12" s="1306"/>
      <c r="CR12" s="1306"/>
      <c r="CS12" s="1306"/>
      <c r="CT12" s="1306"/>
      <c r="CU12" s="1306" t="str">
        <f>MID(SUVAHAMUJ!Q82,4,1)</f>
        <v xml:space="preserve"> </v>
      </c>
      <c r="CV12" s="1306"/>
      <c r="CW12" s="1306"/>
      <c r="CX12" s="1306"/>
      <c r="CY12" s="1306"/>
      <c r="CZ12" s="1306"/>
      <c r="DA12" s="1306" t="str">
        <f>MID(SUVAHAMUJ!Q82,5,1)</f>
        <v xml:space="preserve"> </v>
      </c>
      <c r="DB12" s="1306"/>
      <c r="DC12" s="1306"/>
      <c r="DD12" s="1306"/>
      <c r="DE12" s="1306"/>
      <c r="DF12" s="1306" t="str">
        <f>MID(SUVAHAMUJ!Q82,6,1)</f>
        <v xml:space="preserve"> </v>
      </c>
      <c r="DG12" s="1306"/>
      <c r="DH12" s="1306"/>
      <c r="DI12" s="1306"/>
      <c r="DJ12" s="1306"/>
      <c r="DK12" s="1306"/>
      <c r="DL12" s="1306" t="str">
        <f>MID(SUVAHAMUJ!Q82,7,1)</f>
        <v xml:space="preserve"> </v>
      </c>
      <c r="DM12" s="1306"/>
      <c r="DN12" s="1306"/>
      <c r="DO12" s="1306"/>
      <c r="DP12" s="1306"/>
      <c r="DQ12" s="1306"/>
      <c r="DR12" s="1306" t="str">
        <f>MID(SUVAHAMUJ!Q82,8,1)</f>
        <v xml:space="preserve"> </v>
      </c>
      <c r="DS12" s="1306"/>
      <c r="DT12" s="1306"/>
      <c r="DU12" s="1306"/>
      <c r="DV12" s="1306"/>
      <c r="DW12" s="1333" t="str">
        <f>MID(SUVAHAMUJ!Q82,9,1)</f>
        <v xml:space="preserve"> </v>
      </c>
      <c r="DX12" s="1333"/>
      <c r="DY12" s="1333"/>
      <c r="DZ12" s="1333"/>
      <c r="EA12" s="1333"/>
      <c r="EB12" s="1333"/>
      <c r="EC12" s="1333" t="str">
        <f>MID(SUVAHAMUJ!Q82,10,1)</f>
        <v xml:space="preserve"> </v>
      </c>
      <c r="ED12" s="1333"/>
      <c r="EE12" s="1333"/>
      <c r="EF12" s="1333"/>
      <c r="EG12" s="1333"/>
      <c r="EH12" s="1306" t="str">
        <f>MID(SUVAHAMUJ!Q82,11,1)</f>
        <v>0</v>
      </c>
      <c r="EI12" s="1306"/>
      <c r="EJ12" s="1306"/>
      <c r="EK12" s="1306"/>
      <c r="EL12" s="1306"/>
      <c r="EM12" s="1316"/>
      <c r="EN12" s="354"/>
      <c r="EO12" s="355"/>
      <c r="EP12" s="1306" t="str">
        <f>MID(SUVAHAMUJ!R82,1,1)</f>
        <v xml:space="preserve"> </v>
      </c>
      <c r="EQ12" s="1306"/>
      <c r="ER12" s="1306"/>
      <c r="ES12" s="1306"/>
      <c r="ET12" s="1306"/>
      <c r="EU12" s="1306"/>
      <c r="EV12" s="1306" t="str">
        <f>MID(SUVAHAMUJ!R82,2,1)</f>
        <v xml:space="preserve"> </v>
      </c>
      <c r="EW12" s="1306"/>
      <c r="EX12" s="1306"/>
      <c r="EY12" s="1306"/>
      <c r="EZ12" s="1306"/>
      <c r="FA12" s="1306" t="str">
        <f>MID(SUVAHAMUJ!R82,3,1)</f>
        <v xml:space="preserve"> </v>
      </c>
      <c r="FB12" s="1306"/>
      <c r="FC12" s="1306"/>
      <c r="FD12" s="1306"/>
      <c r="FE12" s="1306"/>
      <c r="FF12" s="1306"/>
      <c r="FG12" s="1306" t="str">
        <f>MID(SUVAHAMUJ!R82,4,1)</f>
        <v xml:space="preserve"> </v>
      </c>
      <c r="FH12" s="1306"/>
      <c r="FI12" s="1306"/>
      <c r="FJ12" s="1306"/>
      <c r="FK12" s="1306"/>
      <c r="FL12" s="1307" t="str">
        <f>MID(SUVAHAMUJ!R82,5,1)</f>
        <v xml:space="preserve"> </v>
      </c>
      <c r="FM12" s="1307"/>
      <c r="FN12" s="1307"/>
      <c r="FO12" s="1307"/>
      <c r="FP12" s="1307"/>
      <c r="FQ12" s="1307"/>
      <c r="FR12" s="1307" t="str">
        <f>MID(SUVAHAMUJ!R82,6,1)</f>
        <v xml:space="preserve"> </v>
      </c>
      <c r="FS12" s="1307"/>
      <c r="FT12" s="1307"/>
      <c r="FU12" s="1307"/>
      <c r="FV12" s="1307"/>
      <c r="FW12" s="1331" t="str">
        <f>MID(SUVAHAMUJ!R82,7,1)</f>
        <v xml:space="preserve"> </v>
      </c>
      <c r="FX12" s="1331"/>
      <c r="FY12" s="1331"/>
      <c r="FZ12" s="1331"/>
      <c r="GA12" s="1331"/>
      <c r="GB12" s="1331"/>
      <c r="GC12" s="1331" t="str">
        <f>MID(SUVAHAMUJ!R82,8,1)</f>
        <v xml:space="preserve"> </v>
      </c>
      <c r="GD12" s="1331"/>
      <c r="GE12" s="1331"/>
      <c r="GF12" s="1331"/>
      <c r="GG12" s="1331"/>
      <c r="GH12" s="1331" t="str">
        <f>MID(SUVAHAMUJ!R82,9,1)</f>
        <v xml:space="preserve"> </v>
      </c>
      <c r="GI12" s="1331"/>
      <c r="GJ12" s="1331"/>
      <c r="GK12" s="1331"/>
      <c r="GL12" s="1331"/>
      <c r="GM12" s="1331"/>
      <c r="GN12" s="1331" t="str">
        <f>MID(SUVAHAMUJ!R82,10,1)</f>
        <v xml:space="preserve"> </v>
      </c>
      <c r="GO12" s="1331"/>
      <c r="GP12" s="1331"/>
      <c r="GQ12" s="1331"/>
      <c r="GR12" s="1331"/>
      <c r="GS12" s="1331" t="str">
        <f>MID(SUVAHAMUJ!R82,11,1)</f>
        <v>0</v>
      </c>
      <c r="GT12" s="1331"/>
      <c r="GU12" s="1331"/>
      <c r="GV12" s="1331"/>
      <c r="GW12" s="1332"/>
    </row>
    <row r="13" spans="2:205" ht="24" customHeight="1" x14ac:dyDescent="0.2">
      <c r="B13" s="1557" t="s">
        <v>2519</v>
      </c>
      <c r="C13" s="1558"/>
      <c r="D13" s="1558"/>
      <c r="E13" s="1558"/>
      <c r="F13" s="1558"/>
      <c r="G13" s="1558"/>
      <c r="H13" s="1558"/>
      <c r="I13" s="1558"/>
      <c r="J13" s="1558"/>
      <c r="K13" s="1559"/>
      <c r="L13" s="1435" t="s">
        <v>3225</v>
      </c>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6"/>
      <c r="BM13" s="1436"/>
      <c r="BN13" s="1436"/>
      <c r="BO13" s="1436"/>
      <c r="BP13" s="1436"/>
      <c r="BQ13" s="1436"/>
      <c r="BR13" s="1436"/>
      <c r="BS13" s="1436"/>
      <c r="BT13" s="1436"/>
      <c r="BU13" s="1436"/>
      <c r="BV13" s="1436"/>
      <c r="BW13" s="1355" t="s">
        <v>918</v>
      </c>
      <c r="BX13" s="1356"/>
      <c r="BY13" s="1356"/>
      <c r="BZ13" s="1356"/>
      <c r="CA13" s="1356"/>
      <c r="CB13" s="1356"/>
      <c r="CC13" s="1356"/>
      <c r="CD13" s="1357"/>
      <c r="CE13" s="1306" t="str">
        <f>MID(SUVAHAMUJ!Q83,1,1)</f>
        <v xml:space="preserve"> </v>
      </c>
      <c r="CF13" s="1306"/>
      <c r="CG13" s="1306"/>
      <c r="CH13" s="1306"/>
      <c r="CI13" s="1306"/>
      <c r="CJ13" s="1306" t="str">
        <f>MID(SUVAHAMUJ!Q83,2,1)</f>
        <v xml:space="preserve"> </v>
      </c>
      <c r="CK13" s="1306"/>
      <c r="CL13" s="1306"/>
      <c r="CM13" s="1306"/>
      <c r="CN13" s="1306"/>
      <c r="CO13" s="1306"/>
      <c r="CP13" s="1306" t="str">
        <f>MID(SUVAHAMUJ!Q83,3,1)</f>
        <v xml:space="preserve"> </v>
      </c>
      <c r="CQ13" s="1306"/>
      <c r="CR13" s="1306"/>
      <c r="CS13" s="1306"/>
      <c r="CT13" s="1306"/>
      <c r="CU13" s="1306" t="str">
        <f>MID(SUVAHAMUJ!Q83,4,1)</f>
        <v xml:space="preserve"> </v>
      </c>
      <c r="CV13" s="1306"/>
      <c r="CW13" s="1306"/>
      <c r="CX13" s="1306"/>
      <c r="CY13" s="1306"/>
      <c r="CZ13" s="1306"/>
      <c r="DA13" s="1306" t="str">
        <f>MID(SUVAHAMUJ!Q83,5,1)</f>
        <v xml:space="preserve"> </v>
      </c>
      <c r="DB13" s="1306"/>
      <c r="DC13" s="1306"/>
      <c r="DD13" s="1306"/>
      <c r="DE13" s="1306"/>
      <c r="DF13" s="1306" t="str">
        <f>MID(SUVAHAMUJ!Q83,6,1)</f>
        <v xml:space="preserve"> </v>
      </c>
      <c r="DG13" s="1306"/>
      <c r="DH13" s="1306"/>
      <c r="DI13" s="1306"/>
      <c r="DJ13" s="1306"/>
      <c r="DK13" s="1306"/>
      <c r="DL13" s="1306" t="str">
        <f>MID(SUVAHAMUJ!Q83,7,1)</f>
        <v xml:space="preserve"> </v>
      </c>
      <c r="DM13" s="1306"/>
      <c r="DN13" s="1306"/>
      <c r="DO13" s="1306"/>
      <c r="DP13" s="1306"/>
      <c r="DQ13" s="1306"/>
      <c r="DR13" s="1306" t="str">
        <f>MID(SUVAHAMUJ!Q83,8,1)</f>
        <v xml:space="preserve"> </v>
      </c>
      <c r="DS13" s="1306"/>
      <c r="DT13" s="1306"/>
      <c r="DU13" s="1306"/>
      <c r="DV13" s="1306"/>
      <c r="DW13" s="1333" t="str">
        <f>MID(SUVAHAMUJ!Q83,9,1)</f>
        <v xml:space="preserve"> </v>
      </c>
      <c r="DX13" s="1333"/>
      <c r="DY13" s="1333"/>
      <c r="DZ13" s="1333"/>
      <c r="EA13" s="1333"/>
      <c r="EB13" s="1333"/>
      <c r="EC13" s="1333" t="str">
        <f>MID(SUVAHAMUJ!Q83,10,1)</f>
        <v xml:space="preserve"> </v>
      </c>
      <c r="ED13" s="1333"/>
      <c r="EE13" s="1333"/>
      <c r="EF13" s="1333"/>
      <c r="EG13" s="1333"/>
      <c r="EH13" s="1306" t="str">
        <f>MID(SUVAHAMUJ!Q83,11,1)</f>
        <v>0</v>
      </c>
      <c r="EI13" s="1306"/>
      <c r="EJ13" s="1306"/>
      <c r="EK13" s="1306"/>
      <c r="EL13" s="1306"/>
      <c r="EM13" s="1316"/>
      <c r="EN13" s="354"/>
      <c r="EO13" s="355"/>
      <c r="EP13" s="1306" t="str">
        <f>MID(SUVAHAMUJ!R83,1,1)</f>
        <v xml:space="preserve"> </v>
      </c>
      <c r="EQ13" s="1306"/>
      <c r="ER13" s="1306"/>
      <c r="ES13" s="1306"/>
      <c r="ET13" s="1306"/>
      <c r="EU13" s="1306"/>
      <c r="EV13" s="1306" t="str">
        <f>MID(SUVAHAMUJ!R83,2,1)</f>
        <v xml:space="preserve"> </v>
      </c>
      <c r="EW13" s="1306"/>
      <c r="EX13" s="1306"/>
      <c r="EY13" s="1306"/>
      <c r="EZ13" s="1306"/>
      <c r="FA13" s="1306" t="str">
        <f>MID(SUVAHAMUJ!R83,3,1)</f>
        <v xml:space="preserve"> </v>
      </c>
      <c r="FB13" s="1306"/>
      <c r="FC13" s="1306"/>
      <c r="FD13" s="1306"/>
      <c r="FE13" s="1306"/>
      <c r="FF13" s="1306"/>
      <c r="FG13" s="1306" t="str">
        <f>MID(SUVAHAMUJ!R83,4,1)</f>
        <v xml:space="preserve"> </v>
      </c>
      <c r="FH13" s="1306"/>
      <c r="FI13" s="1306"/>
      <c r="FJ13" s="1306"/>
      <c r="FK13" s="1306"/>
      <c r="FL13" s="1307" t="str">
        <f>MID(SUVAHAMUJ!R83,5,1)</f>
        <v xml:space="preserve"> </v>
      </c>
      <c r="FM13" s="1307"/>
      <c r="FN13" s="1307"/>
      <c r="FO13" s="1307"/>
      <c r="FP13" s="1307"/>
      <c r="FQ13" s="1307"/>
      <c r="FR13" s="1307" t="str">
        <f>MID(SUVAHAMUJ!R83,6,1)</f>
        <v xml:space="preserve"> </v>
      </c>
      <c r="FS13" s="1307"/>
      <c r="FT13" s="1307"/>
      <c r="FU13" s="1307"/>
      <c r="FV13" s="1307"/>
      <c r="FW13" s="1331" t="str">
        <f>MID(SUVAHAMUJ!R83,7,1)</f>
        <v xml:space="preserve"> </v>
      </c>
      <c r="FX13" s="1331"/>
      <c r="FY13" s="1331"/>
      <c r="FZ13" s="1331"/>
      <c r="GA13" s="1331"/>
      <c r="GB13" s="1331"/>
      <c r="GC13" s="1331" t="str">
        <f>MID(SUVAHAMUJ!R83,8,1)</f>
        <v xml:space="preserve"> </v>
      </c>
      <c r="GD13" s="1331"/>
      <c r="GE13" s="1331"/>
      <c r="GF13" s="1331"/>
      <c r="GG13" s="1331"/>
      <c r="GH13" s="1331" t="str">
        <f>MID(SUVAHAMUJ!R83,9,1)</f>
        <v xml:space="preserve"> </v>
      </c>
      <c r="GI13" s="1331"/>
      <c r="GJ13" s="1331"/>
      <c r="GK13" s="1331"/>
      <c r="GL13" s="1331"/>
      <c r="GM13" s="1331"/>
      <c r="GN13" s="1331" t="str">
        <f>MID(SUVAHAMUJ!R83,10,1)</f>
        <v xml:space="preserve"> </v>
      </c>
      <c r="GO13" s="1331"/>
      <c r="GP13" s="1331"/>
      <c r="GQ13" s="1331"/>
      <c r="GR13" s="1331"/>
      <c r="GS13" s="1331" t="str">
        <f>MID(SUVAHAMUJ!R83,11,1)</f>
        <v>0</v>
      </c>
      <c r="GT13" s="1331"/>
      <c r="GU13" s="1331"/>
      <c r="GV13" s="1331"/>
      <c r="GW13" s="1332"/>
    </row>
    <row r="14" spans="2:205" ht="24" customHeight="1" x14ac:dyDescent="0.2">
      <c r="B14" s="1452" t="s">
        <v>1877</v>
      </c>
      <c r="C14" s="1453"/>
      <c r="D14" s="1453"/>
      <c r="E14" s="1453"/>
      <c r="F14" s="1453"/>
      <c r="G14" s="1453"/>
      <c r="H14" s="1453"/>
      <c r="I14" s="1453"/>
      <c r="J14" s="1453"/>
      <c r="K14" s="1454"/>
      <c r="L14" s="1437" t="s">
        <v>3226</v>
      </c>
      <c r="M14" s="1438"/>
      <c r="N14" s="1438"/>
      <c r="O14" s="1438"/>
      <c r="P14" s="1438"/>
      <c r="Q14" s="1438"/>
      <c r="R14" s="1438"/>
      <c r="S14" s="1438"/>
      <c r="T14" s="1438"/>
      <c r="U14" s="1438"/>
      <c r="V14" s="1438"/>
      <c r="W14" s="1438"/>
      <c r="X14" s="1438"/>
      <c r="Y14" s="1438"/>
      <c r="Z14" s="1438"/>
      <c r="AA14" s="1438"/>
      <c r="AB14" s="1438"/>
      <c r="AC14" s="1438"/>
      <c r="AD14" s="1438"/>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347" t="s">
        <v>927</v>
      </c>
      <c r="BX14" s="1348"/>
      <c r="BY14" s="1348"/>
      <c r="BZ14" s="1348"/>
      <c r="CA14" s="1348"/>
      <c r="CB14" s="1348"/>
      <c r="CC14" s="1348"/>
      <c r="CD14" s="1349"/>
      <c r="CE14" s="1306" t="str">
        <f>MID(SUVAHAMUJ!Q84,1,1)</f>
        <v xml:space="preserve"> </v>
      </c>
      <c r="CF14" s="1306"/>
      <c r="CG14" s="1306"/>
      <c r="CH14" s="1306"/>
      <c r="CI14" s="1306"/>
      <c r="CJ14" s="1306" t="str">
        <f>MID(SUVAHAMUJ!Q84,2,1)</f>
        <v xml:space="preserve"> </v>
      </c>
      <c r="CK14" s="1306"/>
      <c r="CL14" s="1306"/>
      <c r="CM14" s="1306"/>
      <c r="CN14" s="1306"/>
      <c r="CO14" s="1306"/>
      <c r="CP14" s="1306" t="str">
        <f>MID(SUVAHAMUJ!Q84,3,1)</f>
        <v xml:space="preserve"> </v>
      </c>
      <c r="CQ14" s="1306"/>
      <c r="CR14" s="1306"/>
      <c r="CS14" s="1306"/>
      <c r="CT14" s="1306"/>
      <c r="CU14" s="1306" t="str">
        <f>MID(SUVAHAMUJ!Q84,4,1)</f>
        <v xml:space="preserve"> </v>
      </c>
      <c r="CV14" s="1306"/>
      <c r="CW14" s="1306"/>
      <c r="CX14" s="1306"/>
      <c r="CY14" s="1306"/>
      <c r="CZ14" s="1306"/>
      <c r="DA14" s="1306" t="str">
        <f>MID(SUVAHAMUJ!Q84,5,1)</f>
        <v xml:space="preserve"> </v>
      </c>
      <c r="DB14" s="1306"/>
      <c r="DC14" s="1306"/>
      <c r="DD14" s="1306"/>
      <c r="DE14" s="1306"/>
      <c r="DF14" s="1306" t="str">
        <f>MID(SUVAHAMUJ!Q84,6,1)</f>
        <v xml:space="preserve"> </v>
      </c>
      <c r="DG14" s="1306"/>
      <c r="DH14" s="1306"/>
      <c r="DI14" s="1306"/>
      <c r="DJ14" s="1306"/>
      <c r="DK14" s="1306"/>
      <c r="DL14" s="1306" t="str">
        <f>MID(SUVAHAMUJ!Q84,7,1)</f>
        <v xml:space="preserve"> </v>
      </c>
      <c r="DM14" s="1306"/>
      <c r="DN14" s="1306"/>
      <c r="DO14" s="1306"/>
      <c r="DP14" s="1306"/>
      <c r="DQ14" s="1306"/>
      <c r="DR14" s="1306" t="str">
        <f>MID(SUVAHAMUJ!Q84,8,1)</f>
        <v xml:space="preserve"> </v>
      </c>
      <c r="DS14" s="1306"/>
      <c r="DT14" s="1306"/>
      <c r="DU14" s="1306"/>
      <c r="DV14" s="1306"/>
      <c r="DW14" s="1333" t="str">
        <f>MID(SUVAHAMUJ!Q84,9,1)</f>
        <v xml:space="preserve"> </v>
      </c>
      <c r="DX14" s="1333"/>
      <c r="DY14" s="1333"/>
      <c r="DZ14" s="1333"/>
      <c r="EA14" s="1333"/>
      <c r="EB14" s="1333"/>
      <c r="EC14" s="1333" t="str">
        <f>MID(SUVAHAMUJ!Q84,10,1)</f>
        <v xml:space="preserve"> </v>
      </c>
      <c r="ED14" s="1333"/>
      <c r="EE14" s="1333"/>
      <c r="EF14" s="1333"/>
      <c r="EG14" s="1333"/>
      <c r="EH14" s="1306" t="str">
        <f>MID(SUVAHAMUJ!Q84,11,1)</f>
        <v>0</v>
      </c>
      <c r="EI14" s="1306"/>
      <c r="EJ14" s="1306"/>
      <c r="EK14" s="1306"/>
      <c r="EL14" s="1306"/>
      <c r="EM14" s="1316"/>
      <c r="EN14" s="354"/>
      <c r="EO14" s="355"/>
      <c r="EP14" s="1306" t="str">
        <f>MID(SUVAHAMUJ!R84,1,1)</f>
        <v xml:space="preserve"> </v>
      </c>
      <c r="EQ14" s="1306"/>
      <c r="ER14" s="1306"/>
      <c r="ES14" s="1306"/>
      <c r="ET14" s="1306"/>
      <c r="EU14" s="1306"/>
      <c r="EV14" s="1306" t="str">
        <f>MID(SUVAHAMUJ!R84,2,1)</f>
        <v xml:space="preserve"> </v>
      </c>
      <c r="EW14" s="1306"/>
      <c r="EX14" s="1306"/>
      <c r="EY14" s="1306"/>
      <c r="EZ14" s="1306"/>
      <c r="FA14" s="1306" t="str">
        <f>MID(SUVAHAMUJ!R84,3,1)</f>
        <v xml:space="preserve"> </v>
      </c>
      <c r="FB14" s="1306"/>
      <c r="FC14" s="1306"/>
      <c r="FD14" s="1306"/>
      <c r="FE14" s="1306"/>
      <c r="FF14" s="1306"/>
      <c r="FG14" s="1306" t="str">
        <f>MID(SUVAHAMUJ!R84,4,1)</f>
        <v xml:space="preserve"> </v>
      </c>
      <c r="FH14" s="1306"/>
      <c r="FI14" s="1306"/>
      <c r="FJ14" s="1306"/>
      <c r="FK14" s="1306"/>
      <c r="FL14" s="1307" t="str">
        <f>MID(SUVAHAMUJ!R84,5,1)</f>
        <v xml:space="preserve"> </v>
      </c>
      <c r="FM14" s="1307"/>
      <c r="FN14" s="1307"/>
      <c r="FO14" s="1307"/>
      <c r="FP14" s="1307"/>
      <c r="FQ14" s="1307"/>
      <c r="FR14" s="1307" t="str">
        <f>MID(SUVAHAMUJ!R84,6,1)</f>
        <v xml:space="preserve"> </v>
      </c>
      <c r="FS14" s="1307"/>
      <c r="FT14" s="1307"/>
      <c r="FU14" s="1307"/>
      <c r="FV14" s="1307"/>
      <c r="FW14" s="1331" t="str">
        <f>MID(SUVAHAMUJ!R84,7,1)</f>
        <v xml:space="preserve"> </v>
      </c>
      <c r="FX14" s="1331"/>
      <c r="FY14" s="1331"/>
      <c r="FZ14" s="1331"/>
      <c r="GA14" s="1331"/>
      <c r="GB14" s="1331"/>
      <c r="GC14" s="1331" t="str">
        <f>MID(SUVAHAMUJ!R84,8,1)</f>
        <v xml:space="preserve"> </v>
      </c>
      <c r="GD14" s="1331"/>
      <c r="GE14" s="1331"/>
      <c r="GF14" s="1331"/>
      <c r="GG14" s="1331"/>
      <c r="GH14" s="1331" t="str">
        <f>MID(SUVAHAMUJ!R84,9,1)</f>
        <v xml:space="preserve"> </v>
      </c>
      <c r="GI14" s="1331"/>
      <c r="GJ14" s="1331"/>
      <c r="GK14" s="1331"/>
      <c r="GL14" s="1331"/>
      <c r="GM14" s="1331"/>
      <c r="GN14" s="1331" t="str">
        <f>MID(SUVAHAMUJ!R84,10,1)</f>
        <v xml:space="preserve"> </v>
      </c>
      <c r="GO14" s="1331"/>
      <c r="GP14" s="1331"/>
      <c r="GQ14" s="1331"/>
      <c r="GR14" s="1331"/>
      <c r="GS14" s="1331" t="str">
        <f>MID(SUVAHAMUJ!R84,11,1)</f>
        <v>0</v>
      </c>
      <c r="GT14" s="1331"/>
      <c r="GU14" s="1331"/>
      <c r="GV14" s="1331"/>
      <c r="GW14" s="1332"/>
    </row>
    <row r="15" spans="2:205" ht="24" customHeight="1" x14ac:dyDescent="0.2">
      <c r="B15" s="1557" t="s">
        <v>1876</v>
      </c>
      <c r="C15" s="1558"/>
      <c r="D15" s="1558"/>
      <c r="E15" s="1558"/>
      <c r="F15" s="1558"/>
      <c r="G15" s="1558"/>
      <c r="H15" s="1558"/>
      <c r="I15" s="1558"/>
      <c r="J15" s="1558"/>
      <c r="K15" s="1559"/>
      <c r="L15" s="1435" t="s">
        <v>3227</v>
      </c>
      <c r="M15" s="1436"/>
      <c r="N15" s="1436"/>
      <c r="O15" s="1436"/>
      <c r="P15" s="1436"/>
      <c r="Q15" s="1436"/>
      <c r="R15" s="1436"/>
      <c r="S15" s="1436"/>
      <c r="T15" s="1436"/>
      <c r="U15" s="1436"/>
      <c r="V15" s="1436"/>
      <c r="W15" s="1436"/>
      <c r="X15" s="1436"/>
      <c r="Y15" s="1436"/>
      <c r="Z15" s="1436"/>
      <c r="AA15" s="1436"/>
      <c r="AB15" s="1436"/>
      <c r="AC15" s="1436"/>
      <c r="AD15" s="1436"/>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355" t="s">
        <v>926</v>
      </c>
      <c r="BX15" s="1356"/>
      <c r="BY15" s="1356"/>
      <c r="BZ15" s="1356"/>
      <c r="CA15" s="1356"/>
      <c r="CB15" s="1356"/>
      <c r="CC15" s="1356"/>
      <c r="CD15" s="1357"/>
      <c r="CE15" s="1306" t="str">
        <f>MID(SUVAHAMUJ!Q85,1,1)</f>
        <v xml:space="preserve"> </v>
      </c>
      <c r="CF15" s="1306"/>
      <c r="CG15" s="1306"/>
      <c r="CH15" s="1306"/>
      <c r="CI15" s="1306"/>
      <c r="CJ15" s="1306" t="str">
        <f>MID(SUVAHAMUJ!Q85,2,1)</f>
        <v xml:space="preserve"> </v>
      </c>
      <c r="CK15" s="1306"/>
      <c r="CL15" s="1306"/>
      <c r="CM15" s="1306"/>
      <c r="CN15" s="1306"/>
      <c r="CO15" s="1306"/>
      <c r="CP15" s="1306" t="str">
        <f>MID(SUVAHAMUJ!Q85,3,1)</f>
        <v xml:space="preserve"> </v>
      </c>
      <c r="CQ15" s="1306"/>
      <c r="CR15" s="1306"/>
      <c r="CS15" s="1306"/>
      <c r="CT15" s="1306"/>
      <c r="CU15" s="1306" t="str">
        <f>MID(SUVAHAMUJ!Q85,4,1)</f>
        <v xml:space="preserve"> </v>
      </c>
      <c r="CV15" s="1306"/>
      <c r="CW15" s="1306"/>
      <c r="CX15" s="1306"/>
      <c r="CY15" s="1306"/>
      <c r="CZ15" s="1306"/>
      <c r="DA15" s="1306" t="str">
        <f>MID(SUVAHAMUJ!Q85,5,1)</f>
        <v>1</v>
      </c>
      <c r="DB15" s="1306"/>
      <c r="DC15" s="1306"/>
      <c r="DD15" s="1306"/>
      <c r="DE15" s="1306"/>
      <c r="DF15" s="1306" t="str">
        <f>MID(SUVAHAMUJ!Q85,6,1)</f>
        <v>9</v>
      </c>
      <c r="DG15" s="1306"/>
      <c r="DH15" s="1306"/>
      <c r="DI15" s="1306"/>
      <c r="DJ15" s="1306"/>
      <c r="DK15" s="1306"/>
      <c r="DL15" s="1306" t="str">
        <f>MID(SUVAHAMUJ!Q85,7,1)</f>
        <v>6</v>
      </c>
      <c r="DM15" s="1306"/>
      <c r="DN15" s="1306"/>
      <c r="DO15" s="1306"/>
      <c r="DP15" s="1306"/>
      <c r="DQ15" s="1306"/>
      <c r="DR15" s="1306" t="str">
        <f>MID(SUVAHAMUJ!Q85,8,1)</f>
        <v>5</v>
      </c>
      <c r="DS15" s="1306"/>
      <c r="DT15" s="1306"/>
      <c r="DU15" s="1306"/>
      <c r="DV15" s="1306"/>
      <c r="DW15" s="1333" t="str">
        <f>MID(SUVAHAMUJ!Q85,9,1)</f>
        <v>0</v>
      </c>
      <c r="DX15" s="1333"/>
      <c r="DY15" s="1333"/>
      <c r="DZ15" s="1333"/>
      <c r="EA15" s="1333"/>
      <c r="EB15" s="1333"/>
      <c r="EC15" s="1333" t="str">
        <f>MID(SUVAHAMUJ!Q85,10,1)</f>
        <v>0</v>
      </c>
      <c r="ED15" s="1333"/>
      <c r="EE15" s="1333"/>
      <c r="EF15" s="1333"/>
      <c r="EG15" s="1333"/>
      <c r="EH15" s="1306" t="str">
        <f>MID(SUVAHAMUJ!Q85,11,1)</f>
        <v>1</v>
      </c>
      <c r="EI15" s="1306"/>
      <c r="EJ15" s="1306"/>
      <c r="EK15" s="1306"/>
      <c r="EL15" s="1306"/>
      <c r="EM15" s="1316"/>
      <c r="EN15" s="354"/>
      <c r="EO15" s="355"/>
      <c r="EP15" s="1306" t="str">
        <f>MID(SUVAHAMUJ!R85,1,1)</f>
        <v xml:space="preserve"> </v>
      </c>
      <c r="EQ15" s="1306"/>
      <c r="ER15" s="1306"/>
      <c r="ES15" s="1306"/>
      <c r="ET15" s="1306"/>
      <c r="EU15" s="1306"/>
      <c r="EV15" s="1306" t="str">
        <f>MID(SUVAHAMUJ!R85,2,1)</f>
        <v xml:space="preserve"> </v>
      </c>
      <c r="EW15" s="1306"/>
      <c r="EX15" s="1306"/>
      <c r="EY15" s="1306"/>
      <c r="EZ15" s="1306"/>
      <c r="FA15" s="1306" t="str">
        <f>MID(SUVAHAMUJ!R85,3,1)</f>
        <v xml:space="preserve"> </v>
      </c>
      <c r="FB15" s="1306"/>
      <c r="FC15" s="1306"/>
      <c r="FD15" s="1306"/>
      <c r="FE15" s="1306"/>
      <c r="FF15" s="1306"/>
      <c r="FG15" s="1306" t="str">
        <f>MID(SUVAHAMUJ!R85,4,1)</f>
        <v xml:space="preserve"> </v>
      </c>
      <c r="FH15" s="1306"/>
      <c r="FI15" s="1306"/>
      <c r="FJ15" s="1306"/>
      <c r="FK15" s="1306"/>
      <c r="FL15" s="1307" t="str">
        <f>MID(SUVAHAMUJ!R85,5,1)</f>
        <v xml:space="preserve"> </v>
      </c>
      <c r="FM15" s="1307"/>
      <c r="FN15" s="1307"/>
      <c r="FO15" s="1307"/>
      <c r="FP15" s="1307"/>
      <c r="FQ15" s="1307"/>
      <c r="FR15" s="1307" t="str">
        <f>MID(SUVAHAMUJ!R85,6,1)</f>
        <v>-</v>
      </c>
      <c r="FS15" s="1307"/>
      <c r="FT15" s="1307"/>
      <c r="FU15" s="1307"/>
      <c r="FV15" s="1307"/>
      <c r="FW15" s="1331" t="str">
        <f>MID(SUVAHAMUJ!R85,7,1)</f>
        <v>1</v>
      </c>
      <c r="FX15" s="1331"/>
      <c r="FY15" s="1331"/>
      <c r="FZ15" s="1331"/>
      <c r="GA15" s="1331"/>
      <c r="GB15" s="1331"/>
      <c r="GC15" s="1331" t="str">
        <f>MID(SUVAHAMUJ!R85,8,1)</f>
        <v>4</v>
      </c>
      <c r="GD15" s="1331"/>
      <c r="GE15" s="1331"/>
      <c r="GF15" s="1331"/>
      <c r="GG15" s="1331"/>
      <c r="GH15" s="1331" t="str">
        <f>MID(SUVAHAMUJ!R85,9,1)</f>
        <v>0</v>
      </c>
      <c r="GI15" s="1331"/>
      <c r="GJ15" s="1331"/>
      <c r="GK15" s="1331"/>
      <c r="GL15" s="1331"/>
      <c r="GM15" s="1331"/>
      <c r="GN15" s="1331" t="str">
        <f>MID(SUVAHAMUJ!R85,10,1)</f>
        <v>0</v>
      </c>
      <c r="GO15" s="1331"/>
      <c r="GP15" s="1331"/>
      <c r="GQ15" s="1331"/>
      <c r="GR15" s="1331"/>
      <c r="GS15" s="1331" t="str">
        <f>MID(SUVAHAMUJ!R85,11,1)</f>
        <v>0</v>
      </c>
      <c r="GT15" s="1331"/>
      <c r="GU15" s="1331"/>
      <c r="GV15" s="1331"/>
      <c r="GW15" s="1332"/>
    </row>
    <row r="16" spans="2:205" ht="24.6" customHeight="1" x14ac:dyDescent="0.2">
      <c r="B16" s="1557" t="s">
        <v>1875</v>
      </c>
      <c r="C16" s="1558"/>
      <c r="D16" s="1558"/>
      <c r="E16" s="1558"/>
      <c r="F16" s="1558"/>
      <c r="G16" s="1558"/>
      <c r="H16" s="1558"/>
      <c r="I16" s="1558"/>
      <c r="J16" s="1558"/>
      <c r="K16" s="1559"/>
      <c r="L16" s="1435" t="s">
        <v>3228</v>
      </c>
      <c r="M16" s="1436"/>
      <c r="N16" s="1436"/>
      <c r="O16" s="1436"/>
      <c r="P16" s="1436"/>
      <c r="Q16" s="1436"/>
      <c r="R16" s="1436"/>
      <c r="S16" s="1436"/>
      <c r="T16" s="1436"/>
      <c r="U16" s="1436"/>
      <c r="V16" s="1436"/>
      <c r="W16" s="1436"/>
      <c r="X16" s="1436"/>
      <c r="Y16" s="1436"/>
      <c r="Z16" s="1436"/>
      <c r="AA16" s="1436"/>
      <c r="AB16" s="1436"/>
      <c r="AC16" s="1436"/>
      <c r="AD16" s="1436"/>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355" t="s">
        <v>924</v>
      </c>
      <c r="BX16" s="1356"/>
      <c r="BY16" s="1356"/>
      <c r="BZ16" s="1356"/>
      <c r="CA16" s="1356"/>
      <c r="CB16" s="1356"/>
      <c r="CC16" s="1356"/>
      <c r="CD16" s="1357"/>
      <c r="CE16" s="1306" t="str">
        <f>MID(SUVAHAMUJ!Q86,1,1)</f>
        <v xml:space="preserve"> </v>
      </c>
      <c r="CF16" s="1306"/>
      <c r="CG16" s="1306"/>
      <c r="CH16" s="1306"/>
      <c r="CI16" s="1306"/>
      <c r="CJ16" s="1306" t="str">
        <f>MID(SUVAHAMUJ!Q86,2,1)</f>
        <v xml:space="preserve"> </v>
      </c>
      <c r="CK16" s="1306"/>
      <c r="CL16" s="1306"/>
      <c r="CM16" s="1306"/>
      <c r="CN16" s="1306"/>
      <c r="CO16" s="1306"/>
      <c r="CP16" s="1306" t="str">
        <f>MID(SUVAHAMUJ!Q86,3,1)</f>
        <v xml:space="preserve"> </v>
      </c>
      <c r="CQ16" s="1306"/>
      <c r="CR16" s="1306"/>
      <c r="CS16" s="1306"/>
      <c r="CT16" s="1306"/>
      <c r="CU16" s="1306" t="str">
        <f>MID(SUVAHAMUJ!Q86,4,1)</f>
        <v xml:space="preserve"> </v>
      </c>
      <c r="CV16" s="1306"/>
      <c r="CW16" s="1306"/>
      <c r="CX16" s="1306"/>
      <c r="CY16" s="1306"/>
      <c r="CZ16" s="1306"/>
      <c r="DA16" s="1306" t="str">
        <f>MID(SUVAHAMUJ!Q86,5,1)</f>
        <v xml:space="preserve"> </v>
      </c>
      <c r="DB16" s="1306"/>
      <c r="DC16" s="1306"/>
      <c r="DD16" s="1306"/>
      <c r="DE16" s="1306"/>
      <c r="DF16" s="1306" t="str">
        <f>MID(SUVAHAMUJ!Q86,6,1)</f>
        <v xml:space="preserve"> </v>
      </c>
      <c r="DG16" s="1306"/>
      <c r="DH16" s="1306"/>
      <c r="DI16" s="1306"/>
      <c r="DJ16" s="1306"/>
      <c r="DK16" s="1306"/>
      <c r="DL16" s="1306" t="str">
        <f>MID(SUVAHAMUJ!Q86,7,1)</f>
        <v xml:space="preserve"> </v>
      </c>
      <c r="DM16" s="1306"/>
      <c r="DN16" s="1306"/>
      <c r="DO16" s="1306"/>
      <c r="DP16" s="1306"/>
      <c r="DQ16" s="1306"/>
      <c r="DR16" s="1306" t="str">
        <f>MID(SUVAHAMUJ!Q86,8,1)</f>
        <v xml:space="preserve"> </v>
      </c>
      <c r="DS16" s="1306"/>
      <c r="DT16" s="1306"/>
      <c r="DU16" s="1306"/>
      <c r="DV16" s="1306"/>
      <c r="DW16" s="1333" t="str">
        <f>MID(SUVAHAMUJ!Q86,9,1)</f>
        <v xml:space="preserve"> </v>
      </c>
      <c r="DX16" s="1333"/>
      <c r="DY16" s="1333"/>
      <c r="DZ16" s="1333"/>
      <c r="EA16" s="1333"/>
      <c r="EB16" s="1333"/>
      <c r="EC16" s="1333" t="str">
        <f>MID(SUVAHAMUJ!Q86,10,1)</f>
        <v xml:space="preserve"> </v>
      </c>
      <c r="ED16" s="1333"/>
      <c r="EE16" s="1333"/>
      <c r="EF16" s="1333"/>
      <c r="EG16" s="1333"/>
      <c r="EH16" s="1306" t="str">
        <f>MID(SUVAHAMUJ!Q86,11,1)</f>
        <v>0</v>
      </c>
      <c r="EI16" s="1306"/>
      <c r="EJ16" s="1306"/>
      <c r="EK16" s="1306"/>
      <c r="EL16" s="1306"/>
      <c r="EM16" s="1316"/>
      <c r="EN16" s="354"/>
      <c r="EO16" s="355"/>
      <c r="EP16" s="1306" t="str">
        <f>MID(SUVAHAMUJ!R86,1,1)</f>
        <v xml:space="preserve"> </v>
      </c>
      <c r="EQ16" s="1306"/>
      <c r="ER16" s="1306"/>
      <c r="ES16" s="1306"/>
      <c r="ET16" s="1306"/>
      <c r="EU16" s="1306"/>
      <c r="EV16" s="1306" t="str">
        <f>MID(SUVAHAMUJ!R86,2,1)</f>
        <v xml:space="preserve"> </v>
      </c>
      <c r="EW16" s="1306"/>
      <c r="EX16" s="1306"/>
      <c r="EY16" s="1306"/>
      <c r="EZ16" s="1306"/>
      <c r="FA16" s="1306" t="str">
        <f>MID(SUVAHAMUJ!R86,3,1)</f>
        <v xml:space="preserve"> </v>
      </c>
      <c r="FB16" s="1306"/>
      <c r="FC16" s="1306"/>
      <c r="FD16" s="1306"/>
      <c r="FE16" s="1306"/>
      <c r="FF16" s="1306"/>
      <c r="FG16" s="1306" t="str">
        <f>MID(SUVAHAMUJ!R86,4,1)</f>
        <v xml:space="preserve"> </v>
      </c>
      <c r="FH16" s="1306"/>
      <c r="FI16" s="1306"/>
      <c r="FJ16" s="1306"/>
      <c r="FK16" s="1306"/>
      <c r="FL16" s="1307" t="str">
        <f>MID(SUVAHAMUJ!R86,5,1)</f>
        <v xml:space="preserve"> </v>
      </c>
      <c r="FM16" s="1307"/>
      <c r="FN16" s="1307"/>
      <c r="FO16" s="1307"/>
      <c r="FP16" s="1307"/>
      <c r="FQ16" s="1307"/>
      <c r="FR16" s="1307" t="str">
        <f>MID(SUVAHAMUJ!R86,6,1)</f>
        <v xml:space="preserve"> </v>
      </c>
      <c r="FS16" s="1307"/>
      <c r="FT16" s="1307"/>
      <c r="FU16" s="1307"/>
      <c r="FV16" s="1307"/>
      <c r="FW16" s="1331" t="str">
        <f>MID(SUVAHAMUJ!R86,7,1)</f>
        <v xml:space="preserve"> </v>
      </c>
      <c r="FX16" s="1331"/>
      <c r="FY16" s="1331"/>
      <c r="FZ16" s="1331"/>
      <c r="GA16" s="1331"/>
      <c r="GB16" s="1331"/>
      <c r="GC16" s="1331" t="str">
        <f>MID(SUVAHAMUJ!R86,8,1)</f>
        <v xml:space="preserve"> </v>
      </c>
      <c r="GD16" s="1331"/>
      <c r="GE16" s="1331"/>
      <c r="GF16" s="1331"/>
      <c r="GG16" s="1331"/>
      <c r="GH16" s="1331" t="str">
        <f>MID(SUVAHAMUJ!R86,9,1)</f>
        <v xml:space="preserve"> </v>
      </c>
      <c r="GI16" s="1331"/>
      <c r="GJ16" s="1331"/>
      <c r="GK16" s="1331"/>
      <c r="GL16" s="1331"/>
      <c r="GM16" s="1331"/>
      <c r="GN16" s="1331" t="str">
        <f>MID(SUVAHAMUJ!R86,10,1)</f>
        <v xml:space="preserve"> </v>
      </c>
      <c r="GO16" s="1331"/>
      <c r="GP16" s="1331"/>
      <c r="GQ16" s="1331"/>
      <c r="GR16" s="1331"/>
      <c r="GS16" s="1331" t="str">
        <f>MID(SUVAHAMUJ!R86,11,1)</f>
        <v>0</v>
      </c>
      <c r="GT16" s="1331"/>
      <c r="GU16" s="1331"/>
      <c r="GV16" s="1331"/>
      <c r="GW16" s="1332"/>
    </row>
    <row r="17" spans="2:205" ht="25.5" customHeight="1" x14ac:dyDescent="0.2">
      <c r="B17" s="1557" t="s">
        <v>1874</v>
      </c>
      <c r="C17" s="1558"/>
      <c r="D17" s="1558"/>
      <c r="E17" s="1558"/>
      <c r="F17" s="1558"/>
      <c r="G17" s="1558"/>
      <c r="H17" s="1558"/>
      <c r="I17" s="1558"/>
      <c r="J17" s="1558"/>
      <c r="K17" s="1559"/>
      <c r="L17" s="1435" t="s">
        <v>3229</v>
      </c>
      <c r="M17" s="1436"/>
      <c r="N17" s="1436"/>
      <c r="O17" s="1436"/>
      <c r="P17" s="1436"/>
      <c r="Q17" s="1436"/>
      <c r="R17" s="1436"/>
      <c r="S17" s="1436"/>
      <c r="T17" s="1436"/>
      <c r="U17" s="1436"/>
      <c r="V17" s="1436"/>
      <c r="W17" s="1436"/>
      <c r="X17" s="1436"/>
      <c r="Y17" s="1436"/>
      <c r="Z17" s="1436"/>
      <c r="AA17" s="1436"/>
      <c r="AB17" s="1436"/>
      <c r="AC17" s="1436"/>
      <c r="AD17" s="1436"/>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355" t="s">
        <v>912</v>
      </c>
      <c r="BX17" s="1356"/>
      <c r="BY17" s="1356"/>
      <c r="BZ17" s="1356"/>
      <c r="CA17" s="1356"/>
      <c r="CB17" s="1356"/>
      <c r="CC17" s="1356"/>
      <c r="CD17" s="1357"/>
      <c r="CE17" s="1306" t="str">
        <f>MID(SUVAHAMUJ!Q87,1,1)</f>
        <v xml:space="preserve"> </v>
      </c>
      <c r="CF17" s="1306"/>
      <c r="CG17" s="1306"/>
      <c r="CH17" s="1306"/>
      <c r="CI17" s="1306"/>
      <c r="CJ17" s="1306" t="str">
        <f>MID(SUVAHAMUJ!Q87,2,1)</f>
        <v xml:space="preserve"> </v>
      </c>
      <c r="CK17" s="1306"/>
      <c r="CL17" s="1306"/>
      <c r="CM17" s="1306"/>
      <c r="CN17" s="1306"/>
      <c r="CO17" s="1306"/>
      <c r="CP17" s="1306" t="str">
        <f>MID(SUVAHAMUJ!Q87,3,1)</f>
        <v xml:space="preserve"> </v>
      </c>
      <c r="CQ17" s="1306"/>
      <c r="CR17" s="1306"/>
      <c r="CS17" s="1306"/>
      <c r="CT17" s="1306"/>
      <c r="CU17" s="1306" t="str">
        <f>MID(SUVAHAMUJ!Q87,4,1)</f>
        <v xml:space="preserve"> </v>
      </c>
      <c r="CV17" s="1306"/>
      <c r="CW17" s="1306"/>
      <c r="CX17" s="1306"/>
      <c r="CY17" s="1306"/>
      <c r="CZ17" s="1306"/>
      <c r="DA17" s="1306" t="str">
        <f>MID(SUVAHAMUJ!Q87,5,1)</f>
        <v>1</v>
      </c>
      <c r="DB17" s="1306"/>
      <c r="DC17" s="1306"/>
      <c r="DD17" s="1306"/>
      <c r="DE17" s="1306"/>
      <c r="DF17" s="1306" t="str">
        <f>MID(SUVAHAMUJ!Q87,6,1)</f>
        <v>9</v>
      </c>
      <c r="DG17" s="1306"/>
      <c r="DH17" s="1306"/>
      <c r="DI17" s="1306"/>
      <c r="DJ17" s="1306"/>
      <c r="DK17" s="1306"/>
      <c r="DL17" s="1306" t="str">
        <f>MID(SUVAHAMUJ!Q87,7,1)</f>
        <v>6</v>
      </c>
      <c r="DM17" s="1306"/>
      <c r="DN17" s="1306"/>
      <c r="DO17" s="1306"/>
      <c r="DP17" s="1306"/>
      <c r="DQ17" s="1306"/>
      <c r="DR17" s="1306" t="str">
        <f>MID(SUVAHAMUJ!Q87,8,1)</f>
        <v>5</v>
      </c>
      <c r="DS17" s="1306"/>
      <c r="DT17" s="1306"/>
      <c r="DU17" s="1306"/>
      <c r="DV17" s="1306"/>
      <c r="DW17" s="1333" t="str">
        <f>MID(SUVAHAMUJ!Q87,9,1)</f>
        <v>0</v>
      </c>
      <c r="DX17" s="1333"/>
      <c r="DY17" s="1333"/>
      <c r="DZ17" s="1333"/>
      <c r="EA17" s="1333"/>
      <c r="EB17" s="1333"/>
      <c r="EC17" s="1333" t="str">
        <f>MID(SUVAHAMUJ!Q87,10,1)</f>
        <v>0</v>
      </c>
      <c r="ED17" s="1333"/>
      <c r="EE17" s="1333"/>
      <c r="EF17" s="1333"/>
      <c r="EG17" s="1333"/>
      <c r="EH17" s="1306" t="str">
        <f>MID(SUVAHAMUJ!Q87,11,1)</f>
        <v>1</v>
      </c>
      <c r="EI17" s="1306"/>
      <c r="EJ17" s="1306"/>
      <c r="EK17" s="1306"/>
      <c r="EL17" s="1306"/>
      <c r="EM17" s="1316"/>
      <c r="EN17" s="354"/>
      <c r="EO17" s="355"/>
      <c r="EP17" s="1306" t="str">
        <f>MID(SUVAHAMUJ!R87,1,1)</f>
        <v xml:space="preserve"> </v>
      </c>
      <c r="EQ17" s="1306"/>
      <c r="ER17" s="1306"/>
      <c r="ES17" s="1306"/>
      <c r="ET17" s="1306"/>
      <c r="EU17" s="1306"/>
      <c r="EV17" s="1306" t="str">
        <f>MID(SUVAHAMUJ!R87,2,1)</f>
        <v xml:space="preserve"> </v>
      </c>
      <c r="EW17" s="1306"/>
      <c r="EX17" s="1306"/>
      <c r="EY17" s="1306"/>
      <c r="EZ17" s="1306"/>
      <c r="FA17" s="1306" t="str">
        <f>MID(SUVAHAMUJ!R87,3,1)</f>
        <v xml:space="preserve"> </v>
      </c>
      <c r="FB17" s="1306"/>
      <c r="FC17" s="1306"/>
      <c r="FD17" s="1306"/>
      <c r="FE17" s="1306"/>
      <c r="FF17" s="1306"/>
      <c r="FG17" s="1306" t="str">
        <f>MID(SUVAHAMUJ!R87,4,1)</f>
        <v xml:space="preserve"> </v>
      </c>
      <c r="FH17" s="1306"/>
      <c r="FI17" s="1306"/>
      <c r="FJ17" s="1306"/>
      <c r="FK17" s="1306"/>
      <c r="FL17" s="1307" t="str">
        <f>MID(SUVAHAMUJ!R87,5,1)</f>
        <v xml:space="preserve"> </v>
      </c>
      <c r="FM17" s="1307"/>
      <c r="FN17" s="1307"/>
      <c r="FO17" s="1307"/>
      <c r="FP17" s="1307"/>
      <c r="FQ17" s="1307"/>
      <c r="FR17" s="1307" t="str">
        <f>MID(SUVAHAMUJ!R87,6,1)</f>
        <v>-</v>
      </c>
      <c r="FS17" s="1307"/>
      <c r="FT17" s="1307"/>
      <c r="FU17" s="1307"/>
      <c r="FV17" s="1307"/>
      <c r="FW17" s="1331" t="str">
        <f>MID(SUVAHAMUJ!R87,7,1)</f>
        <v>1</v>
      </c>
      <c r="FX17" s="1331"/>
      <c r="FY17" s="1331"/>
      <c r="FZ17" s="1331"/>
      <c r="GA17" s="1331"/>
      <c r="GB17" s="1331"/>
      <c r="GC17" s="1331" t="str">
        <f>MID(SUVAHAMUJ!R87,8,1)</f>
        <v>4</v>
      </c>
      <c r="GD17" s="1331"/>
      <c r="GE17" s="1331"/>
      <c r="GF17" s="1331"/>
      <c r="GG17" s="1331"/>
      <c r="GH17" s="1331" t="str">
        <f>MID(SUVAHAMUJ!R87,9,1)</f>
        <v>0</v>
      </c>
      <c r="GI17" s="1331"/>
      <c r="GJ17" s="1331"/>
      <c r="GK17" s="1331"/>
      <c r="GL17" s="1331"/>
      <c r="GM17" s="1331"/>
      <c r="GN17" s="1331" t="str">
        <f>MID(SUVAHAMUJ!R87,10,1)</f>
        <v>0</v>
      </c>
      <c r="GO17" s="1331"/>
      <c r="GP17" s="1331"/>
      <c r="GQ17" s="1331"/>
      <c r="GR17" s="1331"/>
      <c r="GS17" s="1331" t="str">
        <f>MID(SUVAHAMUJ!R87,11,1)</f>
        <v>0</v>
      </c>
      <c r="GT17" s="1331"/>
      <c r="GU17" s="1331"/>
      <c r="GV17" s="1331"/>
      <c r="GW17" s="1332"/>
    </row>
    <row r="18" spans="2:205" ht="24" customHeight="1" x14ac:dyDescent="0.2">
      <c r="B18" s="1557" t="s">
        <v>1873</v>
      </c>
      <c r="C18" s="1558"/>
      <c r="D18" s="1558"/>
      <c r="E18" s="1558"/>
      <c r="F18" s="1558"/>
      <c r="G18" s="1558"/>
      <c r="H18" s="1558"/>
      <c r="I18" s="1558"/>
      <c r="J18" s="1558"/>
      <c r="K18" s="1559"/>
      <c r="L18" s="1435" t="s">
        <v>3230</v>
      </c>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355" t="s">
        <v>913</v>
      </c>
      <c r="BX18" s="1356"/>
      <c r="BY18" s="1356"/>
      <c r="BZ18" s="1356"/>
      <c r="CA18" s="1356"/>
      <c r="CB18" s="1356"/>
      <c r="CC18" s="1356"/>
      <c r="CD18" s="1357"/>
      <c r="CE18" s="1306" t="str">
        <f>MID(SUVAHAMUJ!Q88,1,1)</f>
        <v xml:space="preserve"> </v>
      </c>
      <c r="CF18" s="1306"/>
      <c r="CG18" s="1306"/>
      <c r="CH18" s="1306"/>
      <c r="CI18" s="1306"/>
      <c r="CJ18" s="1306" t="str">
        <f>MID(SUVAHAMUJ!Q88,2,1)</f>
        <v xml:space="preserve"> </v>
      </c>
      <c r="CK18" s="1306"/>
      <c r="CL18" s="1306"/>
      <c r="CM18" s="1306"/>
      <c r="CN18" s="1306"/>
      <c r="CO18" s="1306"/>
      <c r="CP18" s="1306" t="str">
        <f>MID(SUVAHAMUJ!Q88,3,1)</f>
        <v xml:space="preserve"> </v>
      </c>
      <c r="CQ18" s="1306"/>
      <c r="CR18" s="1306"/>
      <c r="CS18" s="1306"/>
      <c r="CT18" s="1306"/>
      <c r="CU18" s="1306" t="str">
        <f>MID(SUVAHAMUJ!Q88,4,1)</f>
        <v xml:space="preserve"> </v>
      </c>
      <c r="CV18" s="1306"/>
      <c r="CW18" s="1306"/>
      <c r="CX18" s="1306"/>
      <c r="CY18" s="1306"/>
      <c r="CZ18" s="1306"/>
      <c r="DA18" s="1306" t="str">
        <f>MID(SUVAHAMUJ!Q88,5,1)</f>
        <v xml:space="preserve"> </v>
      </c>
      <c r="DB18" s="1306"/>
      <c r="DC18" s="1306"/>
      <c r="DD18" s="1306"/>
      <c r="DE18" s="1306"/>
      <c r="DF18" s="1306" t="str">
        <f>MID(SUVAHAMUJ!Q88,6,1)</f>
        <v xml:space="preserve"> </v>
      </c>
      <c r="DG18" s="1306"/>
      <c r="DH18" s="1306"/>
      <c r="DI18" s="1306"/>
      <c r="DJ18" s="1306"/>
      <c r="DK18" s="1306"/>
      <c r="DL18" s="1306" t="str">
        <f>MID(SUVAHAMUJ!Q88,7,1)</f>
        <v xml:space="preserve"> </v>
      </c>
      <c r="DM18" s="1306"/>
      <c r="DN18" s="1306"/>
      <c r="DO18" s="1306"/>
      <c r="DP18" s="1306"/>
      <c r="DQ18" s="1306"/>
      <c r="DR18" s="1306" t="str">
        <f>MID(SUVAHAMUJ!Q88,8,1)</f>
        <v xml:space="preserve"> </v>
      </c>
      <c r="DS18" s="1306"/>
      <c r="DT18" s="1306"/>
      <c r="DU18" s="1306"/>
      <c r="DV18" s="1306"/>
      <c r="DW18" s="1333" t="str">
        <f>MID(SUVAHAMUJ!Q88,9,1)</f>
        <v xml:space="preserve"> </v>
      </c>
      <c r="DX18" s="1333"/>
      <c r="DY18" s="1333"/>
      <c r="DZ18" s="1333"/>
      <c r="EA18" s="1333"/>
      <c r="EB18" s="1333"/>
      <c r="EC18" s="1333" t="str">
        <f>MID(SUVAHAMUJ!Q88,10,1)</f>
        <v xml:space="preserve"> </v>
      </c>
      <c r="ED18" s="1333"/>
      <c r="EE18" s="1333"/>
      <c r="EF18" s="1333"/>
      <c r="EG18" s="1333"/>
      <c r="EH18" s="1306" t="str">
        <f>MID(SUVAHAMUJ!Q88,11,1)</f>
        <v>0</v>
      </c>
      <c r="EI18" s="1306"/>
      <c r="EJ18" s="1306"/>
      <c r="EK18" s="1306"/>
      <c r="EL18" s="1306"/>
      <c r="EM18" s="1316"/>
      <c r="EN18" s="354"/>
      <c r="EO18" s="355"/>
      <c r="EP18" s="1306" t="str">
        <f>MID(SUVAHAMUJ!R88,1,1)</f>
        <v xml:space="preserve"> </v>
      </c>
      <c r="EQ18" s="1306"/>
      <c r="ER18" s="1306"/>
      <c r="ES18" s="1306"/>
      <c r="ET18" s="1306"/>
      <c r="EU18" s="1306"/>
      <c r="EV18" s="1306" t="str">
        <f>MID(SUVAHAMUJ!R88,2,1)</f>
        <v xml:space="preserve"> </v>
      </c>
      <c r="EW18" s="1306"/>
      <c r="EX18" s="1306"/>
      <c r="EY18" s="1306"/>
      <c r="EZ18" s="1306"/>
      <c r="FA18" s="1306" t="str">
        <f>MID(SUVAHAMUJ!R88,3,1)</f>
        <v xml:space="preserve"> </v>
      </c>
      <c r="FB18" s="1306"/>
      <c r="FC18" s="1306"/>
      <c r="FD18" s="1306"/>
      <c r="FE18" s="1306"/>
      <c r="FF18" s="1306"/>
      <c r="FG18" s="1306" t="str">
        <f>MID(SUVAHAMUJ!R88,4,1)</f>
        <v xml:space="preserve"> </v>
      </c>
      <c r="FH18" s="1306"/>
      <c r="FI18" s="1306"/>
      <c r="FJ18" s="1306"/>
      <c r="FK18" s="1306"/>
      <c r="FL18" s="1307" t="str">
        <f>MID(SUVAHAMUJ!R88,5,1)</f>
        <v xml:space="preserve"> </v>
      </c>
      <c r="FM18" s="1307"/>
      <c r="FN18" s="1307"/>
      <c r="FO18" s="1307"/>
      <c r="FP18" s="1307"/>
      <c r="FQ18" s="1307"/>
      <c r="FR18" s="1307" t="str">
        <f>MID(SUVAHAMUJ!R88,6,1)</f>
        <v xml:space="preserve"> </v>
      </c>
      <c r="FS18" s="1307"/>
      <c r="FT18" s="1307"/>
      <c r="FU18" s="1307"/>
      <c r="FV18" s="1307"/>
      <c r="FW18" s="1331" t="str">
        <f>MID(SUVAHAMUJ!R88,7,1)</f>
        <v xml:space="preserve"> </v>
      </c>
      <c r="FX18" s="1331"/>
      <c r="FY18" s="1331"/>
      <c r="FZ18" s="1331"/>
      <c r="GA18" s="1331"/>
      <c r="GB18" s="1331"/>
      <c r="GC18" s="1331" t="str">
        <f>MID(SUVAHAMUJ!R88,8,1)</f>
        <v xml:space="preserve"> </v>
      </c>
      <c r="GD18" s="1331"/>
      <c r="GE18" s="1331"/>
      <c r="GF18" s="1331"/>
      <c r="GG18" s="1331"/>
      <c r="GH18" s="1331" t="str">
        <f>MID(SUVAHAMUJ!R88,9,1)</f>
        <v xml:space="preserve"> </v>
      </c>
      <c r="GI18" s="1331"/>
      <c r="GJ18" s="1331"/>
      <c r="GK18" s="1331"/>
      <c r="GL18" s="1331"/>
      <c r="GM18" s="1331"/>
      <c r="GN18" s="1331" t="str">
        <f>MID(SUVAHAMUJ!R88,10,1)</f>
        <v xml:space="preserve"> </v>
      </c>
      <c r="GO18" s="1331"/>
      <c r="GP18" s="1331"/>
      <c r="GQ18" s="1331"/>
      <c r="GR18" s="1331"/>
      <c r="GS18" s="1331" t="str">
        <f>MID(SUVAHAMUJ!R88,11,1)</f>
        <v>0</v>
      </c>
      <c r="GT18" s="1331"/>
      <c r="GU18" s="1331"/>
      <c r="GV18" s="1331"/>
      <c r="GW18" s="1332"/>
    </row>
    <row r="19" spans="2:205" ht="24" customHeight="1" x14ac:dyDescent="0.2">
      <c r="B19" s="1557" t="s">
        <v>1872</v>
      </c>
      <c r="C19" s="1558"/>
      <c r="D19" s="1558"/>
      <c r="E19" s="1558"/>
      <c r="F19" s="1558"/>
      <c r="G19" s="1558"/>
      <c r="H19" s="1558"/>
      <c r="I19" s="1558"/>
      <c r="J19" s="1558"/>
      <c r="K19" s="1559"/>
      <c r="L19" s="1435" t="s">
        <v>3231</v>
      </c>
      <c r="M19" s="1436"/>
      <c r="N19" s="1436"/>
      <c r="O19" s="1436"/>
      <c r="P19" s="1436"/>
      <c r="Q19" s="1436"/>
      <c r="R19" s="1436"/>
      <c r="S19" s="1436"/>
      <c r="T19" s="1436"/>
      <c r="U19" s="1436"/>
      <c r="V19" s="1436"/>
      <c r="W19" s="1436"/>
      <c r="X19" s="1436"/>
      <c r="Y19" s="1436"/>
      <c r="Z19" s="1436"/>
      <c r="AA19" s="1436"/>
      <c r="AB19" s="1436"/>
      <c r="AC19" s="1436"/>
      <c r="AD19" s="1436"/>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355" t="s">
        <v>276</v>
      </c>
      <c r="BX19" s="1356"/>
      <c r="BY19" s="1356"/>
      <c r="BZ19" s="1356"/>
      <c r="CA19" s="1356"/>
      <c r="CB19" s="1356"/>
      <c r="CC19" s="1356"/>
      <c r="CD19" s="1357"/>
      <c r="CE19" s="1306" t="str">
        <f>MID(SUVAHAMUJ!Q89,1,1)</f>
        <v xml:space="preserve"> </v>
      </c>
      <c r="CF19" s="1306"/>
      <c r="CG19" s="1306"/>
      <c r="CH19" s="1306"/>
      <c r="CI19" s="1306"/>
      <c r="CJ19" s="1306" t="str">
        <f>MID(SUVAHAMUJ!Q89,2,1)</f>
        <v xml:space="preserve"> </v>
      </c>
      <c r="CK19" s="1306"/>
      <c r="CL19" s="1306"/>
      <c r="CM19" s="1306"/>
      <c r="CN19" s="1306"/>
      <c r="CO19" s="1306"/>
      <c r="CP19" s="1306" t="str">
        <f>MID(SUVAHAMUJ!Q89,3,1)</f>
        <v xml:space="preserve"> </v>
      </c>
      <c r="CQ19" s="1306"/>
      <c r="CR19" s="1306"/>
      <c r="CS19" s="1306"/>
      <c r="CT19" s="1306"/>
      <c r="CU19" s="1306" t="str">
        <f>MID(SUVAHAMUJ!Q89,4,1)</f>
        <v xml:space="preserve"> </v>
      </c>
      <c r="CV19" s="1306"/>
      <c r="CW19" s="1306"/>
      <c r="CX19" s="1306"/>
      <c r="CY19" s="1306"/>
      <c r="CZ19" s="1306"/>
      <c r="DA19" s="1306" t="str">
        <f>MID(SUVAHAMUJ!Q89,5,1)</f>
        <v>1</v>
      </c>
      <c r="DB19" s="1306"/>
      <c r="DC19" s="1306"/>
      <c r="DD19" s="1306"/>
      <c r="DE19" s="1306"/>
      <c r="DF19" s="1306" t="str">
        <f>MID(SUVAHAMUJ!Q89,6,1)</f>
        <v>9</v>
      </c>
      <c r="DG19" s="1306"/>
      <c r="DH19" s="1306"/>
      <c r="DI19" s="1306"/>
      <c r="DJ19" s="1306"/>
      <c r="DK19" s="1306"/>
      <c r="DL19" s="1306" t="str">
        <f>MID(SUVAHAMUJ!Q89,7,1)</f>
        <v>6</v>
      </c>
      <c r="DM19" s="1306"/>
      <c r="DN19" s="1306"/>
      <c r="DO19" s="1306"/>
      <c r="DP19" s="1306"/>
      <c r="DQ19" s="1306"/>
      <c r="DR19" s="1306" t="str">
        <f>MID(SUVAHAMUJ!Q89,8,1)</f>
        <v>5</v>
      </c>
      <c r="DS19" s="1306"/>
      <c r="DT19" s="1306"/>
      <c r="DU19" s="1306"/>
      <c r="DV19" s="1306"/>
      <c r="DW19" s="1333" t="str">
        <f>MID(SUVAHAMUJ!Q89,9,1)</f>
        <v>0</v>
      </c>
      <c r="DX19" s="1333"/>
      <c r="DY19" s="1333"/>
      <c r="DZ19" s="1333"/>
      <c r="EA19" s="1333"/>
      <c r="EB19" s="1333"/>
      <c r="EC19" s="1333" t="str">
        <f>MID(SUVAHAMUJ!Q89,10,1)</f>
        <v>0</v>
      </c>
      <c r="ED19" s="1333"/>
      <c r="EE19" s="1333"/>
      <c r="EF19" s="1333"/>
      <c r="EG19" s="1333"/>
      <c r="EH19" s="1306" t="str">
        <f>MID(SUVAHAMUJ!Q89,11,1)</f>
        <v>1</v>
      </c>
      <c r="EI19" s="1306"/>
      <c r="EJ19" s="1306"/>
      <c r="EK19" s="1306"/>
      <c r="EL19" s="1306"/>
      <c r="EM19" s="1316"/>
      <c r="EN19" s="354"/>
      <c r="EO19" s="355"/>
      <c r="EP19" s="1306" t="str">
        <f>MID(SUVAHAMUJ!R89,1,1)</f>
        <v xml:space="preserve"> </v>
      </c>
      <c r="EQ19" s="1306"/>
      <c r="ER19" s="1306"/>
      <c r="ES19" s="1306"/>
      <c r="ET19" s="1306"/>
      <c r="EU19" s="1306"/>
      <c r="EV19" s="1306" t="str">
        <f>MID(SUVAHAMUJ!R89,2,1)</f>
        <v xml:space="preserve"> </v>
      </c>
      <c r="EW19" s="1306"/>
      <c r="EX19" s="1306"/>
      <c r="EY19" s="1306"/>
      <c r="EZ19" s="1306"/>
      <c r="FA19" s="1306" t="str">
        <f>MID(SUVAHAMUJ!R89,3,1)</f>
        <v xml:space="preserve"> </v>
      </c>
      <c r="FB19" s="1306"/>
      <c r="FC19" s="1306"/>
      <c r="FD19" s="1306"/>
      <c r="FE19" s="1306"/>
      <c r="FF19" s="1306"/>
      <c r="FG19" s="1306" t="str">
        <f>MID(SUVAHAMUJ!R89,4,1)</f>
        <v xml:space="preserve"> </v>
      </c>
      <c r="FH19" s="1306"/>
      <c r="FI19" s="1306"/>
      <c r="FJ19" s="1306"/>
      <c r="FK19" s="1306"/>
      <c r="FL19" s="1307" t="str">
        <f>MID(SUVAHAMUJ!R89,5,1)</f>
        <v xml:space="preserve"> </v>
      </c>
      <c r="FM19" s="1307"/>
      <c r="FN19" s="1307"/>
      <c r="FO19" s="1307"/>
      <c r="FP19" s="1307"/>
      <c r="FQ19" s="1307"/>
      <c r="FR19" s="1307" t="str">
        <f>MID(SUVAHAMUJ!R89,6,1)</f>
        <v>-</v>
      </c>
      <c r="FS19" s="1307"/>
      <c r="FT19" s="1307"/>
      <c r="FU19" s="1307"/>
      <c r="FV19" s="1307"/>
      <c r="FW19" s="1331" t="str">
        <f>MID(SUVAHAMUJ!R89,7,1)</f>
        <v>1</v>
      </c>
      <c r="FX19" s="1331"/>
      <c r="FY19" s="1331"/>
      <c r="FZ19" s="1331"/>
      <c r="GA19" s="1331"/>
      <c r="GB19" s="1331"/>
      <c r="GC19" s="1331" t="str">
        <f>MID(SUVAHAMUJ!R89,8,1)</f>
        <v>4</v>
      </c>
      <c r="GD19" s="1331"/>
      <c r="GE19" s="1331"/>
      <c r="GF19" s="1331"/>
      <c r="GG19" s="1331"/>
      <c r="GH19" s="1331" t="str">
        <f>MID(SUVAHAMUJ!R89,9,1)</f>
        <v>0</v>
      </c>
      <c r="GI19" s="1331"/>
      <c r="GJ19" s="1331"/>
      <c r="GK19" s="1331"/>
      <c r="GL19" s="1331"/>
      <c r="GM19" s="1331"/>
      <c r="GN19" s="1331" t="str">
        <f>MID(SUVAHAMUJ!R89,10,1)</f>
        <v>0</v>
      </c>
      <c r="GO19" s="1331"/>
      <c r="GP19" s="1331"/>
      <c r="GQ19" s="1331"/>
      <c r="GR19" s="1331"/>
      <c r="GS19" s="1331" t="str">
        <f>MID(SUVAHAMUJ!R89,11,1)</f>
        <v>0</v>
      </c>
      <c r="GT19" s="1331"/>
      <c r="GU19" s="1331"/>
      <c r="GV19" s="1331"/>
      <c r="GW19" s="1332"/>
    </row>
  </sheetData>
  <mergeCells count="357">
    <mergeCell ref="J2:AJ2"/>
    <mergeCell ref="CB2:CN2"/>
    <mergeCell ref="CO2:ET2"/>
    <mergeCell ref="BA4:BF4"/>
    <mergeCell ref="BG4:BK4"/>
    <mergeCell ref="BL4:BQ4"/>
    <mergeCell ref="BR4:BV4"/>
    <mergeCell ref="BW4:CB4"/>
    <mergeCell ref="CC4:CG4"/>
    <mergeCell ref="CH4:CM4"/>
    <mergeCell ref="FD4:FI4"/>
    <mergeCell ref="FJ4:FN4"/>
    <mergeCell ref="FO4:FS4"/>
    <mergeCell ref="FT4:GW4"/>
    <mergeCell ref="B5:K6"/>
    <mergeCell ref="L5:BV6"/>
    <mergeCell ref="BW5:CD6"/>
    <mergeCell ref="CE5:GW5"/>
    <mergeCell ref="CE6:EM6"/>
    <mergeCell ref="EN6:GW6"/>
    <mergeCell ref="DW4:EB4"/>
    <mergeCell ref="EC4:EG4"/>
    <mergeCell ref="EH4:EM4"/>
    <mergeCell ref="EN4:ER4"/>
    <mergeCell ref="ES4:EX4"/>
    <mergeCell ref="EY4:FC4"/>
    <mergeCell ref="CN4:CR4"/>
    <mergeCell ref="CS4:CX4"/>
    <mergeCell ref="CY4:DC4"/>
    <mergeCell ref="DD4:DI4"/>
    <mergeCell ref="DL4:DQ4"/>
    <mergeCell ref="DR4:DV4"/>
    <mergeCell ref="CU7:CZ7"/>
    <mergeCell ref="DA7:DE7"/>
    <mergeCell ref="DF7:DK7"/>
    <mergeCell ref="DL7:DQ7"/>
    <mergeCell ref="DR7:DV7"/>
    <mergeCell ref="DW7:EB7"/>
    <mergeCell ref="B7:K7"/>
    <mergeCell ref="L7:BV7"/>
    <mergeCell ref="BW7:CD7"/>
    <mergeCell ref="CE7:CI7"/>
    <mergeCell ref="CJ7:CO7"/>
    <mergeCell ref="CP7:CT7"/>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DF9:DK9"/>
    <mergeCell ref="DL9:DQ9"/>
    <mergeCell ref="DR9:DV9"/>
    <mergeCell ref="DW9:EB9"/>
    <mergeCell ref="GC8:GG8"/>
    <mergeCell ref="GH8:GM8"/>
    <mergeCell ref="GN8:GR8"/>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EP9:EU9"/>
    <mergeCell ref="EV9:EZ9"/>
    <mergeCell ref="FA9:FF9"/>
    <mergeCell ref="FG9:FK9"/>
    <mergeCell ref="CU9:CZ9"/>
    <mergeCell ref="DA9:DE9"/>
    <mergeCell ref="FL10:FQ10"/>
    <mergeCell ref="FR10:FV10"/>
    <mergeCell ref="FW10:GB10"/>
    <mergeCell ref="DL10:DQ10"/>
    <mergeCell ref="DR10:DV10"/>
    <mergeCell ref="DW10:EB10"/>
    <mergeCell ref="EC10:EG10"/>
    <mergeCell ref="EH10:EM10"/>
    <mergeCell ref="EP10:EU10"/>
    <mergeCell ref="B11:K11"/>
    <mergeCell ref="L11:BV11"/>
    <mergeCell ref="BW11:CD11"/>
    <mergeCell ref="CE11:CI11"/>
    <mergeCell ref="CJ11:CO11"/>
    <mergeCell ref="CP11:CT11"/>
    <mergeCell ref="EV10:EZ10"/>
    <mergeCell ref="FA10:FF10"/>
    <mergeCell ref="FG10:FK10"/>
    <mergeCell ref="CU11:CZ11"/>
    <mergeCell ref="DA11:DE11"/>
    <mergeCell ref="DF11:DK11"/>
    <mergeCell ref="DL11:DQ11"/>
    <mergeCell ref="DR11:DV11"/>
    <mergeCell ref="EP11:EU11"/>
    <mergeCell ref="EV11:EZ11"/>
    <mergeCell ref="FA11:FF11"/>
    <mergeCell ref="FG11:FK11"/>
    <mergeCell ref="GC10:GG10"/>
    <mergeCell ref="GH10:GM10"/>
    <mergeCell ref="GN10:GR10"/>
    <mergeCell ref="EH12:EM12"/>
    <mergeCell ref="EP12:EU12"/>
    <mergeCell ref="GS11:GW11"/>
    <mergeCell ref="B12:K12"/>
    <mergeCell ref="L12:BV12"/>
    <mergeCell ref="BW12:CD12"/>
    <mergeCell ref="CE12:CI12"/>
    <mergeCell ref="CJ12:CO12"/>
    <mergeCell ref="CP12:CT12"/>
    <mergeCell ref="CU12:CZ12"/>
    <mergeCell ref="DA12:DE12"/>
    <mergeCell ref="DF12:DK12"/>
    <mergeCell ref="FL11:FQ11"/>
    <mergeCell ref="FR11:FV11"/>
    <mergeCell ref="FW11:GB11"/>
    <mergeCell ref="GC11:GG11"/>
    <mergeCell ref="GH11:GM11"/>
    <mergeCell ref="GN11:GR11"/>
    <mergeCell ref="EC11:EG11"/>
    <mergeCell ref="EH11:EM11"/>
    <mergeCell ref="GS10:GW10"/>
    <mergeCell ref="DW13:EB13"/>
    <mergeCell ref="GC12:GG12"/>
    <mergeCell ref="DW11:EB11"/>
    <mergeCell ref="GH12:GM12"/>
    <mergeCell ref="GN12:GR12"/>
    <mergeCell ref="GS12:GW12"/>
    <mergeCell ref="FL12:FQ12"/>
    <mergeCell ref="FR12:FV12"/>
    <mergeCell ref="FW12:GB12"/>
    <mergeCell ref="GS13:GW13"/>
    <mergeCell ref="FL13:FQ13"/>
    <mergeCell ref="FR13:FV13"/>
    <mergeCell ref="FW13:GB13"/>
    <mergeCell ref="GC13:GG13"/>
    <mergeCell ref="GH13:GM13"/>
    <mergeCell ref="GN13:GR13"/>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C13:EG13"/>
    <mergeCell ref="EH13:EM13"/>
    <mergeCell ref="EP13:EU13"/>
    <mergeCell ref="EV13:EZ13"/>
    <mergeCell ref="FA13:FF13"/>
    <mergeCell ref="FG13:FK13"/>
    <mergeCell ref="CU13:CZ13"/>
    <mergeCell ref="DA13:DE13"/>
    <mergeCell ref="DF13:DK13"/>
    <mergeCell ref="DL13:DQ13"/>
    <mergeCell ref="DR13:DV13"/>
    <mergeCell ref="B14:K14"/>
    <mergeCell ref="L14:BV14"/>
    <mergeCell ref="BW14:CD14"/>
    <mergeCell ref="CE14:CI14"/>
    <mergeCell ref="CJ14:CO14"/>
    <mergeCell ref="CP14:CT14"/>
    <mergeCell ref="CU14:CZ14"/>
    <mergeCell ref="DA14:DE14"/>
    <mergeCell ref="DF14:DK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EH14:EM14"/>
    <mergeCell ref="EP14:EU14"/>
    <mergeCell ref="CU15:CZ15"/>
    <mergeCell ref="DA15:DE15"/>
    <mergeCell ref="DF15:DK15"/>
    <mergeCell ref="DL15:DQ15"/>
    <mergeCell ref="DR15:DV15"/>
    <mergeCell ref="DW15:EB15"/>
    <mergeCell ref="GC14:GG14"/>
    <mergeCell ref="GH14:GM14"/>
    <mergeCell ref="GN14:GR14"/>
    <mergeCell ref="EH16:EM16"/>
    <mergeCell ref="EP16:EU16"/>
    <mergeCell ref="GS15:GW15"/>
    <mergeCell ref="B16:K16"/>
    <mergeCell ref="L16:BV16"/>
    <mergeCell ref="BW16:CD16"/>
    <mergeCell ref="CE16:CI16"/>
    <mergeCell ref="CJ16:CO16"/>
    <mergeCell ref="CP16:CT16"/>
    <mergeCell ref="CU16:CZ16"/>
    <mergeCell ref="DA16:DE16"/>
    <mergeCell ref="DF16:DK16"/>
    <mergeCell ref="FL15:FQ15"/>
    <mergeCell ref="FR15:FV15"/>
    <mergeCell ref="FW15:GB15"/>
    <mergeCell ref="GC15:GG15"/>
    <mergeCell ref="GH15:GM15"/>
    <mergeCell ref="GN15:GR15"/>
    <mergeCell ref="EC15:EG15"/>
    <mergeCell ref="EH15:EM15"/>
    <mergeCell ref="GS17:GW17"/>
    <mergeCell ref="FL17:FQ17"/>
    <mergeCell ref="FR17:FV17"/>
    <mergeCell ref="FW17:GB17"/>
    <mergeCell ref="GC17:GG17"/>
    <mergeCell ref="EP15:EU15"/>
    <mergeCell ref="EV15:EZ15"/>
    <mergeCell ref="FA15:FF15"/>
    <mergeCell ref="FG15:FK15"/>
    <mergeCell ref="GC16:GG16"/>
    <mergeCell ref="GH17:GM17"/>
    <mergeCell ref="GN17:GR17"/>
    <mergeCell ref="CJ18:CO18"/>
    <mergeCell ref="CP18:CT18"/>
    <mergeCell ref="CU18:CZ18"/>
    <mergeCell ref="DA18:DE18"/>
    <mergeCell ref="DF18:DK18"/>
    <mergeCell ref="GH16:GM16"/>
    <mergeCell ref="GN16:GR16"/>
    <mergeCell ref="GS16:GW16"/>
    <mergeCell ref="B17:K17"/>
    <mergeCell ref="L17:BV17"/>
    <mergeCell ref="BW17:CD17"/>
    <mergeCell ref="CE17:CI17"/>
    <mergeCell ref="CJ17:CO17"/>
    <mergeCell ref="CP17:CT17"/>
    <mergeCell ref="EV16:EZ16"/>
    <mergeCell ref="FA16:FF16"/>
    <mergeCell ref="FG16:FK16"/>
    <mergeCell ref="FL16:FQ16"/>
    <mergeCell ref="FR16:FV16"/>
    <mergeCell ref="FW16:GB16"/>
    <mergeCell ref="DL16:DQ16"/>
    <mergeCell ref="DR16:DV16"/>
    <mergeCell ref="DW16:EB16"/>
    <mergeCell ref="EC16:EG16"/>
    <mergeCell ref="EC17:EG17"/>
    <mergeCell ref="EH17:EM17"/>
    <mergeCell ref="EP17:EU17"/>
    <mergeCell ref="EV17:EZ17"/>
    <mergeCell ref="FA17:FF17"/>
    <mergeCell ref="FG17:FK17"/>
    <mergeCell ref="CU17:CZ17"/>
    <mergeCell ref="DA17:DE17"/>
    <mergeCell ref="DF17:DK17"/>
    <mergeCell ref="DL17:DQ17"/>
    <mergeCell ref="DR17:DV17"/>
    <mergeCell ref="DW17:EB17"/>
    <mergeCell ref="B19:K19"/>
    <mergeCell ref="L19:BV19"/>
    <mergeCell ref="BW19:CD19"/>
    <mergeCell ref="CE19:CI19"/>
    <mergeCell ref="CJ19:CO19"/>
    <mergeCell ref="CP19:CT19"/>
    <mergeCell ref="EV18:EZ18"/>
    <mergeCell ref="FA18:FF18"/>
    <mergeCell ref="FG18:FK18"/>
    <mergeCell ref="DL18:DQ18"/>
    <mergeCell ref="DR18:DV18"/>
    <mergeCell ref="DW18:EB18"/>
    <mergeCell ref="EC18:EG18"/>
    <mergeCell ref="EH18:EM18"/>
    <mergeCell ref="EP18:EU18"/>
    <mergeCell ref="CU19:CZ19"/>
    <mergeCell ref="DA19:DE19"/>
    <mergeCell ref="DF19:DK19"/>
    <mergeCell ref="DL19:DQ19"/>
    <mergeCell ref="DR19:DV19"/>
    <mergeCell ref="B18:K18"/>
    <mergeCell ref="L18:BV18"/>
    <mergeCell ref="BW18:CD18"/>
    <mergeCell ref="CE18:CI18"/>
    <mergeCell ref="DW19:EB19"/>
    <mergeCell ref="GC18:GG18"/>
    <mergeCell ref="GH18:GM18"/>
    <mergeCell ref="GN18:GR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GS18:GW18"/>
    <mergeCell ref="FL18:FQ18"/>
    <mergeCell ref="FR18:FV18"/>
    <mergeCell ref="FW18:GB18"/>
  </mergeCells>
  <pageMargins left="0.70866141732283472" right="0.70866141732283472" top="0.78740157480314965" bottom="0.78740157480314965"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RowHeight="12.75" x14ac:dyDescent="0.2"/>
  <cols>
    <col min="1" max="1" width="2.7109375" style="6" bestFit="1" customWidth="1"/>
    <col min="2" max="2" width="2.7109375" style="6" customWidth="1"/>
    <col min="3" max="3" width="31.42578125" style="6" customWidth="1"/>
    <col min="4" max="16384" width="9.140625" style="6"/>
  </cols>
  <sheetData>
    <row r="3" spans="1:5" x14ac:dyDescent="0.2">
      <c r="A3" s="314">
        <v>1</v>
      </c>
      <c r="B3" s="314"/>
      <c r="C3" s="314" t="s">
        <v>1951</v>
      </c>
      <c r="D3" s="314" t="s">
        <v>2819</v>
      </c>
      <c r="E3" s="314" t="s">
        <v>2789</v>
      </c>
    </row>
    <row r="4" spans="1:5" ht="13.5" x14ac:dyDescent="0.25">
      <c r="A4" s="314">
        <v>2</v>
      </c>
      <c r="B4" s="314"/>
      <c r="C4" s="132" t="s">
        <v>2754</v>
      </c>
      <c r="D4" s="314" t="s">
        <v>2820</v>
      </c>
      <c r="E4" s="314" t="s">
        <v>2787</v>
      </c>
    </row>
    <row r="5" spans="1:5" ht="13.5" x14ac:dyDescent="0.25">
      <c r="A5" s="314">
        <v>3</v>
      </c>
      <c r="B5" s="314"/>
      <c r="C5" s="132" t="s">
        <v>2752</v>
      </c>
      <c r="D5" s="314" t="s">
        <v>2756</v>
      </c>
      <c r="E5" s="314" t="s">
        <v>2788</v>
      </c>
    </row>
    <row r="6" spans="1:5" ht="13.5" x14ac:dyDescent="0.25">
      <c r="A6" s="314">
        <v>4</v>
      </c>
      <c r="B6" s="314"/>
      <c r="C6" s="132" t="s">
        <v>909</v>
      </c>
      <c r="D6" s="314" t="s">
        <v>2785</v>
      </c>
      <c r="E6" s="314" t="s">
        <v>909</v>
      </c>
    </row>
    <row r="7" spans="1:5" ht="13.5" x14ac:dyDescent="0.25">
      <c r="A7" s="314">
        <v>5</v>
      </c>
      <c r="B7" s="314"/>
      <c r="C7" s="132" t="s">
        <v>1510</v>
      </c>
      <c r="D7" s="314" t="s">
        <v>2786</v>
      </c>
      <c r="E7" s="314" t="s">
        <v>2790</v>
      </c>
    </row>
    <row r="8" spans="1:5" ht="13.5" x14ac:dyDescent="0.25">
      <c r="A8" s="314">
        <v>6</v>
      </c>
      <c r="B8" s="314"/>
      <c r="C8" s="132" t="s">
        <v>1511</v>
      </c>
      <c r="D8" s="314" t="s">
        <v>2755</v>
      </c>
      <c r="E8" s="314" t="s">
        <v>842</v>
      </c>
    </row>
    <row r="9" spans="1:5" ht="13.5" x14ac:dyDescent="0.25">
      <c r="A9" s="314">
        <v>7</v>
      </c>
      <c r="B9" s="314"/>
      <c r="C9" s="132" t="s">
        <v>908</v>
      </c>
      <c r="D9" s="314" t="s">
        <v>2757</v>
      </c>
      <c r="E9" s="314" t="s">
        <v>2791</v>
      </c>
    </row>
    <row r="10" spans="1:5" ht="13.5" x14ac:dyDescent="0.25">
      <c r="A10" s="314">
        <v>8</v>
      </c>
      <c r="B10" s="314"/>
      <c r="C10" s="132" t="s">
        <v>2733</v>
      </c>
      <c r="D10" s="314" t="s">
        <v>2758</v>
      </c>
      <c r="E10" s="314" t="s">
        <v>2792</v>
      </c>
    </row>
    <row r="11" spans="1:5" ht="13.5" x14ac:dyDescent="0.25">
      <c r="A11" s="314">
        <v>9</v>
      </c>
      <c r="B11" s="314"/>
      <c r="C11" s="132" t="s">
        <v>1512</v>
      </c>
      <c r="D11" s="314" t="s">
        <v>2759</v>
      </c>
      <c r="E11" s="314" t="s">
        <v>2793</v>
      </c>
    </row>
    <row r="12" spans="1:5" ht="13.5" x14ac:dyDescent="0.25">
      <c r="A12" s="314">
        <v>10</v>
      </c>
      <c r="B12" s="314"/>
      <c r="C12" s="132" t="s">
        <v>905</v>
      </c>
      <c r="D12" s="314" t="s">
        <v>2760</v>
      </c>
      <c r="E12" s="314" t="s">
        <v>2794</v>
      </c>
    </row>
    <row r="13" spans="1:5" ht="13.5" x14ac:dyDescent="0.25">
      <c r="A13" s="314">
        <v>11</v>
      </c>
      <c r="B13" s="314"/>
      <c r="C13" s="132" t="s">
        <v>906</v>
      </c>
      <c r="D13" s="314" t="s">
        <v>2761</v>
      </c>
      <c r="E13" s="314" t="s">
        <v>2795</v>
      </c>
    </row>
    <row r="14" spans="1:5" ht="13.5" x14ac:dyDescent="0.25">
      <c r="A14" s="314">
        <v>12</v>
      </c>
      <c r="B14" s="314"/>
      <c r="C14" s="132" t="s">
        <v>2734</v>
      </c>
      <c r="D14" s="314" t="s">
        <v>2762</v>
      </c>
      <c r="E14" s="314" t="s">
        <v>2796</v>
      </c>
    </row>
    <row r="15" spans="1:5" ht="13.5" x14ac:dyDescent="0.25">
      <c r="A15" s="314">
        <v>13</v>
      </c>
      <c r="B15" s="314"/>
      <c r="C15" s="132" t="s">
        <v>2736</v>
      </c>
      <c r="D15" s="314" t="s">
        <v>2763</v>
      </c>
      <c r="E15" s="314" t="s">
        <v>2797</v>
      </c>
    </row>
    <row r="16" spans="1:5" ht="13.5" x14ac:dyDescent="0.25">
      <c r="A16" s="314">
        <v>14</v>
      </c>
      <c r="B16" s="314"/>
      <c r="C16" s="132" t="s">
        <v>2738</v>
      </c>
      <c r="D16" s="314" t="s">
        <v>2764</v>
      </c>
      <c r="E16" s="314" t="s">
        <v>2798</v>
      </c>
    </row>
    <row r="17" spans="1:5" ht="13.5" x14ac:dyDescent="0.25">
      <c r="A17" s="314">
        <v>15</v>
      </c>
      <c r="B17" s="314"/>
      <c r="C17" s="132" t="s">
        <v>2735</v>
      </c>
      <c r="D17" s="314" t="s">
        <v>2765</v>
      </c>
      <c r="E17" s="314" t="s">
        <v>2799</v>
      </c>
    </row>
    <row r="18" spans="1:5" ht="13.5" x14ac:dyDescent="0.25">
      <c r="A18" s="314">
        <v>16</v>
      </c>
      <c r="B18" s="314"/>
      <c r="C18" s="132" t="s">
        <v>2737</v>
      </c>
      <c r="D18" s="314" t="s">
        <v>2766</v>
      </c>
      <c r="E18" s="314" t="s">
        <v>2800</v>
      </c>
    </row>
    <row r="19" spans="1:5" ht="13.5" x14ac:dyDescent="0.25">
      <c r="A19" s="314">
        <v>17</v>
      </c>
      <c r="B19" s="314"/>
      <c r="C19" s="132" t="s">
        <v>2739</v>
      </c>
      <c r="D19" s="314" t="s">
        <v>2767</v>
      </c>
      <c r="E19" s="314" t="s">
        <v>2801</v>
      </c>
    </row>
    <row r="20" spans="1:5" ht="13.5" x14ac:dyDescent="0.25">
      <c r="A20" s="314">
        <v>18</v>
      </c>
      <c r="B20" s="314"/>
      <c r="C20" s="132" t="s">
        <v>2741</v>
      </c>
      <c r="D20" s="314" t="s">
        <v>2768</v>
      </c>
      <c r="E20" s="314" t="s">
        <v>2802</v>
      </c>
    </row>
    <row r="21" spans="1:5" ht="13.5" x14ac:dyDescent="0.25">
      <c r="A21" s="314">
        <v>19</v>
      </c>
      <c r="B21" s="314"/>
      <c r="C21" s="132" t="s">
        <v>2742</v>
      </c>
      <c r="D21" s="314" t="s">
        <v>2769</v>
      </c>
      <c r="E21" s="314" t="s">
        <v>2803</v>
      </c>
    </row>
    <row r="22" spans="1:5" ht="13.5" x14ac:dyDescent="0.25">
      <c r="A22" s="314">
        <v>20</v>
      </c>
      <c r="B22" s="314"/>
      <c r="C22" s="132" t="s">
        <v>2743</v>
      </c>
      <c r="D22" s="314" t="s">
        <v>2770</v>
      </c>
      <c r="E22" s="314" t="s">
        <v>2804</v>
      </c>
    </row>
    <row r="23" spans="1:5" ht="13.5" x14ac:dyDescent="0.25">
      <c r="A23" s="314">
        <v>21</v>
      </c>
      <c r="B23" s="314"/>
      <c r="C23" s="132" t="s">
        <v>2744</v>
      </c>
      <c r="D23" s="314" t="s">
        <v>2771</v>
      </c>
      <c r="E23" s="314" t="s">
        <v>2805</v>
      </c>
    </row>
    <row r="24" spans="1:5" ht="14.25" x14ac:dyDescent="0.3">
      <c r="A24" s="314">
        <v>22</v>
      </c>
      <c r="B24" s="314"/>
      <c r="C24" s="315" t="s">
        <v>473</v>
      </c>
      <c r="D24" s="314" t="s">
        <v>2772</v>
      </c>
      <c r="E24" s="314" t="s">
        <v>2806</v>
      </c>
    </row>
    <row r="25" spans="1:5" ht="14.25" x14ac:dyDescent="0.3">
      <c r="A25" s="314">
        <v>23</v>
      </c>
      <c r="B25" s="314"/>
      <c r="C25" s="316" t="s">
        <v>907</v>
      </c>
      <c r="D25" s="314" t="s">
        <v>2773</v>
      </c>
      <c r="E25" s="314" t="s">
        <v>2807</v>
      </c>
    </row>
    <row r="26" spans="1:5" ht="14.25" x14ac:dyDescent="0.3">
      <c r="A26" s="314">
        <v>24</v>
      </c>
      <c r="B26" s="314"/>
      <c r="C26" s="315" t="s">
        <v>1508</v>
      </c>
      <c r="D26" s="314" t="s">
        <v>2774</v>
      </c>
      <c r="E26" s="314" t="s">
        <v>2808</v>
      </c>
    </row>
    <row r="27" spans="1:5" ht="14.25" x14ac:dyDescent="0.3">
      <c r="A27" s="314">
        <v>25</v>
      </c>
      <c r="B27" s="314"/>
      <c r="C27" s="315" t="s">
        <v>2745</v>
      </c>
      <c r="D27" s="314" t="s">
        <v>2775</v>
      </c>
      <c r="E27" s="314" t="s">
        <v>2809</v>
      </c>
    </row>
    <row r="28" spans="1:5" ht="14.25" x14ac:dyDescent="0.3">
      <c r="A28" s="314">
        <v>26</v>
      </c>
      <c r="B28" s="314"/>
      <c r="C28" s="316" t="s">
        <v>910</v>
      </c>
      <c r="D28" s="314" t="s">
        <v>2776</v>
      </c>
      <c r="E28" s="314" t="s">
        <v>2810</v>
      </c>
    </row>
    <row r="29" spans="1:5" ht="14.25" x14ac:dyDescent="0.3">
      <c r="A29" s="314">
        <v>27</v>
      </c>
      <c r="B29" s="314"/>
      <c r="C29" s="316" t="s">
        <v>1507</v>
      </c>
      <c r="D29" s="314" t="s">
        <v>2777</v>
      </c>
      <c r="E29" s="314" t="s">
        <v>2811</v>
      </c>
    </row>
    <row r="30" spans="1:5" ht="13.5" x14ac:dyDescent="0.2">
      <c r="A30" s="314">
        <v>28</v>
      </c>
      <c r="B30" s="314"/>
      <c r="C30" s="317" t="s">
        <v>2746</v>
      </c>
      <c r="D30" s="314" t="s">
        <v>2778</v>
      </c>
      <c r="E30" s="314" t="s">
        <v>2812</v>
      </c>
    </row>
    <row r="31" spans="1:5" ht="14.25" x14ac:dyDescent="0.3">
      <c r="A31" s="314">
        <v>29</v>
      </c>
      <c r="B31" s="314"/>
      <c r="C31" s="318" t="s">
        <v>2747</v>
      </c>
      <c r="D31" s="319" t="s">
        <v>2779</v>
      </c>
      <c r="E31" s="319" t="s">
        <v>2813</v>
      </c>
    </row>
    <row r="32" spans="1:5" ht="14.25" x14ac:dyDescent="0.3">
      <c r="A32" s="314">
        <v>30</v>
      </c>
      <c r="B32" s="314"/>
      <c r="C32" s="318" t="s">
        <v>2748</v>
      </c>
      <c r="D32" s="319" t="s">
        <v>2780</v>
      </c>
      <c r="E32" s="319" t="s">
        <v>2814</v>
      </c>
    </row>
    <row r="33" spans="1:5" ht="14.25" x14ac:dyDescent="0.3">
      <c r="A33" s="314">
        <v>31</v>
      </c>
      <c r="B33" s="314"/>
      <c r="C33" s="318" t="s">
        <v>1506</v>
      </c>
      <c r="D33" s="319" t="s">
        <v>2781</v>
      </c>
      <c r="E33" s="319" t="s">
        <v>2815</v>
      </c>
    </row>
    <row r="34" spans="1:5" ht="14.25" x14ac:dyDescent="0.3">
      <c r="A34" s="314">
        <v>32</v>
      </c>
      <c r="B34" s="314"/>
      <c r="C34" s="320" t="s">
        <v>2749</v>
      </c>
      <c r="D34" s="319" t="s">
        <v>2782</v>
      </c>
      <c r="E34" s="319" t="s">
        <v>2816</v>
      </c>
    </row>
    <row r="35" spans="1:5" ht="14.25" x14ac:dyDescent="0.3">
      <c r="A35" s="314">
        <v>33</v>
      </c>
      <c r="B35" s="314"/>
      <c r="C35" s="320" t="s">
        <v>2750</v>
      </c>
      <c r="D35" s="319" t="s">
        <v>2783</v>
      </c>
      <c r="E35" s="319" t="s">
        <v>2817</v>
      </c>
    </row>
    <row r="36" spans="1:5" x14ac:dyDescent="0.2">
      <c r="A36" s="314">
        <v>34</v>
      </c>
      <c r="B36" s="314"/>
      <c r="C36" s="319" t="s">
        <v>2751</v>
      </c>
      <c r="D36" s="319" t="s">
        <v>2784</v>
      </c>
      <c r="E36" s="319" t="s">
        <v>2818</v>
      </c>
    </row>
  </sheetData>
  <sheetProtection sheet="1" objects="1" scenarios="1"/>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A1:A36"/>
  <sheetViews>
    <sheetView workbookViewId="0"/>
  </sheetViews>
  <sheetFormatPr defaultRowHeight="12" x14ac:dyDescent="0.2"/>
  <cols>
    <col min="1" max="16384" width="9.140625" style="82"/>
  </cols>
  <sheetData>
    <row r="1" spans="1:1" ht="15" customHeight="1" x14ac:dyDescent="0.2">
      <c r="A1" s="82" t="s">
        <v>590</v>
      </c>
    </row>
    <row r="2" spans="1:1" ht="15" customHeight="1" x14ac:dyDescent="0.2">
      <c r="A2" s="82" t="s">
        <v>591</v>
      </c>
    </row>
    <row r="3" spans="1:1" ht="15" customHeight="1" x14ac:dyDescent="0.2">
      <c r="A3" s="82" t="s">
        <v>592</v>
      </c>
    </row>
    <row r="4" spans="1:1" ht="15" customHeight="1" x14ac:dyDescent="0.2">
      <c r="A4" s="82" t="s">
        <v>593</v>
      </c>
    </row>
    <row r="5" spans="1:1" ht="15" customHeight="1" x14ac:dyDescent="0.2">
      <c r="A5" s="82" t="s">
        <v>594</v>
      </c>
    </row>
    <row r="6" spans="1:1" ht="15" customHeight="1" x14ac:dyDescent="0.2">
      <c r="A6" s="82" t="s">
        <v>595</v>
      </c>
    </row>
    <row r="7" spans="1:1" ht="15" customHeight="1" x14ac:dyDescent="0.2">
      <c r="A7" s="82" t="s">
        <v>596</v>
      </c>
    </row>
    <row r="8" spans="1:1" ht="15" customHeight="1" x14ac:dyDescent="0.2">
      <c r="A8" s="82" t="s">
        <v>991</v>
      </c>
    </row>
    <row r="9" spans="1:1" ht="15" customHeight="1" x14ac:dyDescent="0.2">
      <c r="A9" s="82" t="s">
        <v>992</v>
      </c>
    </row>
    <row r="10" spans="1:1" ht="15" customHeight="1" x14ac:dyDescent="0.2">
      <c r="A10" s="82" t="s">
        <v>993</v>
      </c>
    </row>
    <row r="11" spans="1:1" ht="15" customHeight="1" x14ac:dyDescent="0.2">
      <c r="A11" s="82" t="s">
        <v>994</v>
      </c>
    </row>
    <row r="12" spans="1:1" ht="15" customHeight="1" x14ac:dyDescent="0.2">
      <c r="A12" s="82" t="s">
        <v>995</v>
      </c>
    </row>
    <row r="13" spans="1:1" ht="15" customHeight="1" x14ac:dyDescent="0.2">
      <c r="A13" s="82" t="s">
        <v>996</v>
      </c>
    </row>
    <row r="14" spans="1:1" ht="15" customHeight="1" x14ac:dyDescent="0.2">
      <c r="A14" s="82" t="s">
        <v>997</v>
      </c>
    </row>
    <row r="15" spans="1:1" ht="15" customHeight="1" x14ac:dyDescent="0.2">
      <c r="A15" s="82" t="s">
        <v>998</v>
      </c>
    </row>
    <row r="16" spans="1:1" ht="15" customHeight="1" x14ac:dyDescent="0.2">
      <c r="A16" s="82" t="s">
        <v>999</v>
      </c>
    </row>
    <row r="17" spans="1:1" ht="15" customHeight="1" x14ac:dyDescent="0.2">
      <c r="A17" s="82" t="s">
        <v>1000</v>
      </c>
    </row>
    <row r="18" spans="1:1" ht="15" customHeight="1" x14ac:dyDescent="0.2">
      <c r="A18" s="82" t="s">
        <v>1001</v>
      </c>
    </row>
    <row r="19" spans="1:1" ht="15" customHeight="1" x14ac:dyDescent="0.2">
      <c r="A19" s="82" t="s">
        <v>1002</v>
      </c>
    </row>
    <row r="20" spans="1:1" ht="15" customHeight="1" x14ac:dyDescent="0.2">
      <c r="A20" s="82" t="s">
        <v>1003</v>
      </c>
    </row>
    <row r="21" spans="1:1" ht="15" customHeight="1" x14ac:dyDescent="0.2">
      <c r="A21" s="82" t="s">
        <v>1004</v>
      </c>
    </row>
    <row r="22" spans="1:1" ht="15" customHeight="1" x14ac:dyDescent="0.2">
      <c r="A22" s="82" t="s">
        <v>1005</v>
      </c>
    </row>
    <row r="23" spans="1:1" ht="15" customHeight="1" x14ac:dyDescent="0.2">
      <c r="A23" s="82" t="s">
        <v>1006</v>
      </c>
    </row>
    <row r="24" spans="1:1" ht="15" customHeight="1" x14ac:dyDescent="0.2">
      <c r="A24" s="82" t="s">
        <v>1007</v>
      </c>
    </row>
    <row r="25" spans="1:1" ht="15" customHeight="1" x14ac:dyDescent="0.2">
      <c r="A25" s="82" t="s">
        <v>1008</v>
      </c>
    </row>
    <row r="26" spans="1:1" ht="15" customHeight="1" x14ac:dyDescent="0.2">
      <c r="A26" s="82" t="s">
        <v>1009</v>
      </c>
    </row>
    <row r="27" spans="1:1" ht="15" customHeight="1" x14ac:dyDescent="0.2">
      <c r="A27" s="82" t="s">
        <v>1010</v>
      </c>
    </row>
    <row r="28" spans="1:1" ht="15" customHeight="1" x14ac:dyDescent="0.2">
      <c r="A28" s="82" t="s">
        <v>1011</v>
      </c>
    </row>
    <row r="29" spans="1:1" ht="15" customHeight="1" x14ac:dyDescent="0.2">
      <c r="A29" s="82" t="s">
        <v>1012</v>
      </c>
    </row>
    <row r="30" spans="1:1" ht="15" customHeight="1" x14ac:dyDescent="0.2">
      <c r="A30" s="82" t="s">
        <v>1013</v>
      </c>
    </row>
    <row r="31" spans="1:1" ht="15" customHeight="1" x14ac:dyDescent="0.2">
      <c r="A31" s="82" t="s">
        <v>1014</v>
      </c>
    </row>
    <row r="32" spans="1:1" ht="15" customHeight="1" x14ac:dyDescent="0.2">
      <c r="A32" s="82" t="s">
        <v>1015</v>
      </c>
    </row>
    <row r="33" spans="1:1" ht="15" customHeight="1" x14ac:dyDescent="0.2">
      <c r="A33" s="82" t="s">
        <v>1016</v>
      </c>
    </row>
    <row r="34" spans="1:1" ht="15" customHeight="1" x14ac:dyDescent="0.2">
      <c r="A34" s="82" t="s">
        <v>1017</v>
      </c>
    </row>
    <row r="35" spans="1:1" ht="15" customHeight="1" x14ac:dyDescent="0.2">
      <c r="A35" s="82" t="s">
        <v>1018</v>
      </c>
    </row>
    <row r="36" spans="1:1" ht="15" customHeight="1" x14ac:dyDescent="0.2">
      <c r="A36" s="82" t="s">
        <v>1019</v>
      </c>
    </row>
  </sheetData>
  <phoneticPr fontId="4" type="noConversion"/>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FF0000"/>
  </sheetPr>
  <dimension ref="A1:E318"/>
  <sheetViews>
    <sheetView workbookViewId="0">
      <selection sqref="A1:XFD1048576"/>
    </sheetView>
  </sheetViews>
  <sheetFormatPr defaultRowHeight="11.25" x14ac:dyDescent="0.2"/>
  <cols>
    <col min="1" max="1" width="30.5703125" style="775" bestFit="1" customWidth="1"/>
    <col min="2" max="2" width="47.42578125" style="775" bestFit="1" customWidth="1"/>
    <col min="3" max="3" width="68.140625" style="774" bestFit="1" customWidth="1"/>
    <col min="4" max="4" width="53.85546875" style="777" bestFit="1" customWidth="1"/>
    <col min="5" max="5" width="10" style="774" bestFit="1" customWidth="1"/>
    <col min="6" max="16384" width="9.140625" style="774"/>
  </cols>
  <sheetData>
    <row r="1" spans="1:5" x14ac:dyDescent="0.2">
      <c r="A1" s="772" t="s">
        <v>930</v>
      </c>
      <c r="B1" s="772"/>
      <c r="C1" s="773"/>
      <c r="D1" s="773"/>
      <c r="E1" s="773"/>
    </row>
    <row r="2" spans="1:5" x14ac:dyDescent="0.2">
      <c r="A2" s="775" t="s">
        <v>1024</v>
      </c>
      <c r="D2" s="774"/>
    </row>
    <row r="3" spans="1:5" x14ac:dyDescent="0.2">
      <c r="A3" s="775" t="s">
        <v>819</v>
      </c>
      <c r="C3" s="774" t="s">
        <v>482</v>
      </c>
      <c r="D3" s="774"/>
      <c r="E3" s="774" t="s">
        <v>1025</v>
      </c>
    </row>
    <row r="4" spans="1:5" x14ac:dyDescent="0.2">
      <c r="A4" s="775" t="s">
        <v>820</v>
      </c>
      <c r="B4" s="775" t="s">
        <v>3544</v>
      </c>
      <c r="C4" s="774" t="s">
        <v>1488</v>
      </c>
      <c r="D4" s="775" t="s">
        <v>3545</v>
      </c>
      <c r="E4" s="774" t="s">
        <v>1025</v>
      </c>
    </row>
    <row r="5" spans="1:5" x14ac:dyDescent="0.2">
      <c r="A5" s="775" t="s">
        <v>821</v>
      </c>
      <c r="B5" s="775" t="s">
        <v>3546</v>
      </c>
      <c r="C5" s="774" t="s">
        <v>1026</v>
      </c>
      <c r="D5" s="775" t="s">
        <v>3546</v>
      </c>
      <c r="E5" s="774" t="s">
        <v>1025</v>
      </c>
    </row>
    <row r="6" spans="1:5" x14ac:dyDescent="0.2">
      <c r="A6" s="775" t="s">
        <v>822</v>
      </c>
      <c r="B6" s="775" t="s">
        <v>3547</v>
      </c>
      <c r="C6" s="774" t="s">
        <v>1027</v>
      </c>
      <c r="D6" s="775" t="s">
        <v>3548</v>
      </c>
      <c r="E6" s="774" t="s">
        <v>1025</v>
      </c>
    </row>
    <row r="7" spans="1:5" x14ac:dyDescent="0.2">
      <c r="A7" s="775" t="s">
        <v>823</v>
      </c>
      <c r="B7" s="775" t="s">
        <v>947</v>
      </c>
      <c r="C7" s="774" t="s">
        <v>1028</v>
      </c>
      <c r="D7" s="775" t="s">
        <v>947</v>
      </c>
      <c r="E7" s="774" t="s">
        <v>1025</v>
      </c>
    </row>
    <row r="8" spans="1:5" x14ac:dyDescent="0.2">
      <c r="A8" s="775" t="s">
        <v>824</v>
      </c>
      <c r="B8" s="775" t="s">
        <v>3549</v>
      </c>
      <c r="C8" s="774" t="s">
        <v>1029</v>
      </c>
      <c r="D8" s="775" t="s">
        <v>3550</v>
      </c>
      <c r="E8" s="774" t="s">
        <v>1025</v>
      </c>
    </row>
    <row r="9" spans="1:5" x14ac:dyDescent="0.2">
      <c r="A9" s="775" t="s">
        <v>825</v>
      </c>
      <c r="B9" s="775" t="s">
        <v>3551</v>
      </c>
      <c r="C9" s="774" t="s">
        <v>1030</v>
      </c>
      <c r="D9" s="774"/>
      <c r="E9" s="774" t="s">
        <v>1025</v>
      </c>
    </row>
    <row r="10" spans="1:5" x14ac:dyDescent="0.2">
      <c r="A10" s="775" t="s">
        <v>826</v>
      </c>
      <c r="B10" s="775" t="s">
        <v>3552</v>
      </c>
      <c r="C10" s="774" t="s">
        <v>1031</v>
      </c>
      <c r="D10" s="774" t="s">
        <v>3553</v>
      </c>
      <c r="E10" s="774" t="s">
        <v>1025</v>
      </c>
    </row>
    <row r="11" spans="1:5" x14ac:dyDescent="0.2">
      <c r="A11" s="775" t="s">
        <v>827</v>
      </c>
      <c r="B11" s="775" t="s">
        <v>3554</v>
      </c>
      <c r="C11" s="774" t="s">
        <v>1032</v>
      </c>
      <c r="D11" s="774" t="s">
        <v>3555</v>
      </c>
      <c r="E11" s="774" t="s">
        <v>1025</v>
      </c>
    </row>
    <row r="12" spans="1:5" x14ac:dyDescent="0.2">
      <c r="A12" s="775" t="s">
        <v>828</v>
      </c>
      <c r="B12" s="775" t="s">
        <v>3556</v>
      </c>
      <c r="C12" s="774" t="s">
        <v>1033</v>
      </c>
      <c r="D12" s="774" t="s">
        <v>3557</v>
      </c>
      <c r="E12" s="774" t="s">
        <v>1025</v>
      </c>
    </row>
    <row r="13" spans="1:5" x14ac:dyDescent="0.2">
      <c r="A13" s="775" t="s">
        <v>829</v>
      </c>
      <c r="B13" s="775" t="s">
        <v>3558</v>
      </c>
      <c r="C13" s="774" t="s">
        <v>1034</v>
      </c>
      <c r="D13" s="774" t="s">
        <v>3559</v>
      </c>
      <c r="E13" s="774" t="s">
        <v>1025</v>
      </c>
    </row>
    <row r="14" spans="1:5" x14ac:dyDescent="0.2">
      <c r="A14" s="775" t="s">
        <v>830</v>
      </c>
      <c r="B14" s="775" t="s">
        <v>3560</v>
      </c>
      <c r="C14" s="774" t="s">
        <v>1035</v>
      </c>
      <c r="D14" s="774" t="s">
        <v>3561</v>
      </c>
      <c r="E14" s="774" t="s">
        <v>1025</v>
      </c>
    </row>
    <row r="15" spans="1:5" x14ac:dyDescent="0.2">
      <c r="A15" s="775" t="s">
        <v>831</v>
      </c>
      <c r="B15" s="775" t="s">
        <v>3551</v>
      </c>
      <c r="C15" s="774" t="s">
        <v>1036</v>
      </c>
      <c r="D15" s="774"/>
      <c r="E15" s="774" t="s">
        <v>1025</v>
      </c>
    </row>
    <row r="16" spans="1:5" x14ac:dyDescent="0.2">
      <c r="A16" s="775" t="s">
        <v>832</v>
      </c>
      <c r="B16" s="775" t="s">
        <v>3562</v>
      </c>
      <c r="C16" s="774" t="s">
        <v>1037</v>
      </c>
      <c r="D16" s="774" t="s">
        <v>3563</v>
      </c>
      <c r="E16" s="774" t="s">
        <v>1025</v>
      </c>
    </row>
    <row r="17" spans="1:5" x14ac:dyDescent="0.2">
      <c r="A17" s="775" t="s">
        <v>833</v>
      </c>
      <c r="B17" s="775" t="s">
        <v>3564</v>
      </c>
      <c r="C17" s="774" t="s">
        <v>1038</v>
      </c>
      <c r="D17" s="774" t="s">
        <v>3565</v>
      </c>
      <c r="E17" s="774" t="s">
        <v>1025</v>
      </c>
    </row>
    <row r="18" spans="1:5" x14ac:dyDescent="0.2">
      <c r="A18" s="775" t="s">
        <v>978</v>
      </c>
      <c r="B18" s="775" t="s">
        <v>3551</v>
      </c>
      <c r="C18" s="774" t="s">
        <v>977</v>
      </c>
      <c r="D18" s="774"/>
      <c r="E18" s="774" t="s">
        <v>1025</v>
      </c>
    </row>
    <row r="19" spans="1:5" x14ac:dyDescent="0.2">
      <c r="A19" s="775" t="s">
        <v>834</v>
      </c>
      <c r="B19" s="775" t="s">
        <v>3566</v>
      </c>
      <c r="C19" s="774" t="s">
        <v>1039</v>
      </c>
      <c r="D19" s="776"/>
      <c r="E19" s="774" t="s">
        <v>1025</v>
      </c>
    </row>
    <row r="20" spans="1:5" x14ac:dyDescent="0.2">
      <c r="A20" s="775" t="s">
        <v>835</v>
      </c>
      <c r="B20" s="775" t="s">
        <v>3567</v>
      </c>
      <c r="C20" s="774" t="s">
        <v>1040</v>
      </c>
      <c r="D20" s="774" t="s">
        <v>3568</v>
      </c>
      <c r="E20" s="774" t="s">
        <v>1025</v>
      </c>
    </row>
    <row r="21" spans="1:5" x14ac:dyDescent="0.2">
      <c r="A21" s="775" t="s">
        <v>836</v>
      </c>
      <c r="B21" s="775" t="s">
        <v>3569</v>
      </c>
      <c r="C21" s="774" t="s">
        <v>1041</v>
      </c>
      <c r="D21" s="774" t="s">
        <v>3570</v>
      </c>
      <c r="E21" s="774" t="s">
        <v>1025</v>
      </c>
    </row>
    <row r="22" spans="1:5" x14ac:dyDescent="0.2">
      <c r="A22" s="775" t="s">
        <v>988</v>
      </c>
      <c r="B22" s="775" t="s">
        <v>3551</v>
      </c>
      <c r="C22" s="774" t="s">
        <v>1042</v>
      </c>
      <c r="D22" s="774"/>
      <c r="E22" s="774" t="s">
        <v>1025</v>
      </c>
    </row>
    <row r="23" spans="1:5" x14ac:dyDescent="0.2">
      <c r="A23" s="775" t="s">
        <v>837</v>
      </c>
      <c r="B23" s="775" t="s">
        <v>3571</v>
      </c>
      <c r="C23" s="774" t="s">
        <v>1043</v>
      </c>
      <c r="D23" s="774" t="s">
        <v>3572</v>
      </c>
      <c r="E23" s="774" t="s">
        <v>1025</v>
      </c>
    </row>
    <row r="24" spans="1:5" x14ac:dyDescent="0.2">
      <c r="A24" s="775" t="s">
        <v>838</v>
      </c>
      <c r="B24" s="775" t="s">
        <v>3573</v>
      </c>
      <c r="C24" s="774" t="s">
        <v>1044</v>
      </c>
      <c r="D24" s="774" t="s">
        <v>3574</v>
      </c>
      <c r="E24" s="774" t="s">
        <v>1025</v>
      </c>
    </row>
    <row r="25" spans="1:5" x14ac:dyDescent="0.2">
      <c r="A25" s="775" t="s">
        <v>839</v>
      </c>
      <c r="B25" s="775" t="s">
        <v>3575</v>
      </c>
      <c r="C25" s="774" t="s">
        <v>1045</v>
      </c>
      <c r="D25" s="774" t="s">
        <v>3576</v>
      </c>
      <c r="E25" s="774" t="s">
        <v>1025</v>
      </c>
    </row>
    <row r="26" spans="1:5" x14ac:dyDescent="0.2">
      <c r="A26" s="775" t="s">
        <v>840</v>
      </c>
      <c r="B26" s="775" t="s">
        <v>3551</v>
      </c>
      <c r="C26" s="774" t="s">
        <v>6</v>
      </c>
      <c r="D26" s="774"/>
      <c r="E26" s="774" t="s">
        <v>1025</v>
      </c>
    </row>
    <row r="27" spans="1:5" x14ac:dyDescent="0.2">
      <c r="A27" s="775" t="s">
        <v>841</v>
      </c>
      <c r="B27" s="775" t="s">
        <v>3577</v>
      </c>
      <c r="C27" s="774" t="s">
        <v>1046</v>
      </c>
      <c r="D27" s="774" t="s">
        <v>3578</v>
      </c>
      <c r="E27" s="774" t="s">
        <v>1025</v>
      </c>
    </row>
    <row r="28" spans="1:5" x14ac:dyDescent="0.2">
      <c r="A28" s="775" t="s">
        <v>843</v>
      </c>
      <c r="B28" s="775" t="s">
        <v>3579</v>
      </c>
      <c r="C28" s="774" t="s">
        <v>1047</v>
      </c>
      <c r="D28" s="774" t="s">
        <v>3580</v>
      </c>
      <c r="E28" s="774" t="s">
        <v>1025</v>
      </c>
    </row>
    <row r="29" spans="1:5" x14ac:dyDescent="0.2">
      <c r="A29" s="775" t="s">
        <v>844</v>
      </c>
      <c r="B29" s="775" t="s">
        <v>3581</v>
      </c>
      <c r="C29" s="774" t="s">
        <v>1048</v>
      </c>
      <c r="D29" s="774" t="s">
        <v>3582</v>
      </c>
      <c r="E29" s="774" t="s">
        <v>1025</v>
      </c>
    </row>
    <row r="30" spans="1:5" x14ac:dyDescent="0.2">
      <c r="A30" s="775" t="s">
        <v>845</v>
      </c>
      <c r="B30" s="775" t="s">
        <v>3583</v>
      </c>
      <c r="C30" s="774" t="s">
        <v>1049</v>
      </c>
      <c r="D30" s="774" t="s">
        <v>3584</v>
      </c>
      <c r="E30" s="774" t="s">
        <v>1025</v>
      </c>
    </row>
    <row r="31" spans="1:5" x14ac:dyDescent="0.2">
      <c r="A31" s="775" t="s">
        <v>846</v>
      </c>
      <c r="B31" s="775" t="s">
        <v>3585</v>
      </c>
      <c r="C31" s="774" t="s">
        <v>2982</v>
      </c>
      <c r="D31" s="774" t="s">
        <v>3586</v>
      </c>
      <c r="E31" s="774" t="s">
        <v>1025</v>
      </c>
    </row>
    <row r="32" spans="1:5" x14ac:dyDescent="0.2">
      <c r="A32" s="775" t="s">
        <v>847</v>
      </c>
      <c r="B32" s="775" t="s">
        <v>3587</v>
      </c>
      <c r="C32" s="774" t="s">
        <v>1050</v>
      </c>
      <c r="D32" s="774" t="s">
        <v>3588</v>
      </c>
      <c r="E32" s="774" t="s">
        <v>1025</v>
      </c>
    </row>
    <row r="33" spans="1:5" x14ac:dyDescent="0.2">
      <c r="A33" s="775" t="s">
        <v>848</v>
      </c>
      <c r="B33" s="775" t="s">
        <v>3589</v>
      </c>
      <c r="C33" s="774" t="s">
        <v>1051</v>
      </c>
      <c r="D33" s="774" t="s">
        <v>3590</v>
      </c>
      <c r="E33" s="774" t="s">
        <v>1025</v>
      </c>
    </row>
    <row r="34" spans="1:5" x14ac:dyDescent="0.2">
      <c r="A34" s="775" t="s">
        <v>23</v>
      </c>
      <c r="B34" s="775" t="s">
        <v>3551</v>
      </c>
      <c r="C34" s="774" t="s">
        <v>1052</v>
      </c>
      <c r="D34" s="774"/>
      <c r="E34" s="774" t="s">
        <v>1025</v>
      </c>
    </row>
    <row r="35" spans="1:5" x14ac:dyDescent="0.2">
      <c r="A35" s="775" t="s">
        <v>850</v>
      </c>
      <c r="B35" s="775" t="s">
        <v>3591</v>
      </c>
      <c r="C35" s="774" t="s">
        <v>1053</v>
      </c>
      <c r="D35" s="774" t="s">
        <v>3592</v>
      </c>
      <c r="E35" s="774" t="s">
        <v>1025</v>
      </c>
    </row>
    <row r="36" spans="1:5" x14ac:dyDescent="0.2">
      <c r="A36" s="775" t="s">
        <v>852</v>
      </c>
      <c r="B36" s="775" t="s">
        <v>3593</v>
      </c>
      <c r="C36" s="774" t="s">
        <v>1054</v>
      </c>
      <c r="D36" s="774" t="s">
        <v>3594</v>
      </c>
      <c r="E36" s="774" t="s">
        <v>1025</v>
      </c>
    </row>
    <row r="37" spans="1:5" x14ac:dyDescent="0.2">
      <c r="A37" s="775" t="s">
        <v>853</v>
      </c>
      <c r="B37" s="775" t="s">
        <v>3595</v>
      </c>
      <c r="C37" s="774" t="s">
        <v>1055</v>
      </c>
      <c r="D37" s="774" t="s">
        <v>3596</v>
      </c>
      <c r="E37" s="774" t="s">
        <v>1025</v>
      </c>
    </row>
    <row r="38" spans="1:5" x14ac:dyDescent="0.2">
      <c r="A38" s="775" t="s">
        <v>854</v>
      </c>
      <c r="B38" s="775" t="s">
        <v>3597</v>
      </c>
      <c r="C38" s="774" t="s">
        <v>1056</v>
      </c>
      <c r="D38" s="774" t="s">
        <v>3598</v>
      </c>
      <c r="E38" s="774" t="s">
        <v>1025</v>
      </c>
    </row>
    <row r="39" spans="1:5" x14ac:dyDescent="0.2">
      <c r="A39" s="775" t="s">
        <v>855</v>
      </c>
      <c r="B39" s="775" t="s">
        <v>3599</v>
      </c>
      <c r="C39" s="774" t="s">
        <v>1057</v>
      </c>
      <c r="D39" s="774" t="s">
        <v>3600</v>
      </c>
      <c r="E39" s="774" t="s">
        <v>1025</v>
      </c>
    </row>
    <row r="40" spans="1:5" x14ac:dyDescent="0.2">
      <c r="A40" s="775" t="s">
        <v>856</v>
      </c>
      <c r="B40" s="775" t="s">
        <v>3551</v>
      </c>
      <c r="C40" s="774" t="s">
        <v>1058</v>
      </c>
      <c r="D40" s="774"/>
      <c r="E40" s="774" t="s">
        <v>1025</v>
      </c>
    </row>
    <row r="41" spans="1:5" x14ac:dyDescent="0.2">
      <c r="A41" s="775" t="s">
        <v>857</v>
      </c>
      <c r="B41" s="775" t="s">
        <v>3601</v>
      </c>
      <c r="C41" s="774" t="s">
        <v>1059</v>
      </c>
      <c r="D41" s="774" t="s">
        <v>3602</v>
      </c>
      <c r="E41" s="774" t="s">
        <v>1025</v>
      </c>
    </row>
    <row r="42" spans="1:5" x14ac:dyDescent="0.2">
      <c r="A42" s="775" t="s">
        <v>858</v>
      </c>
      <c r="B42" s="775" t="s">
        <v>3603</v>
      </c>
      <c r="C42" s="774" t="s">
        <v>1060</v>
      </c>
      <c r="D42" s="774" t="s">
        <v>3604</v>
      </c>
      <c r="E42" s="774" t="s">
        <v>1025</v>
      </c>
    </row>
    <row r="43" spans="1:5" x14ac:dyDescent="0.2">
      <c r="A43" s="775" t="s">
        <v>859</v>
      </c>
      <c r="B43" s="775" t="s">
        <v>3605</v>
      </c>
      <c r="C43" s="774" t="s">
        <v>1061</v>
      </c>
      <c r="D43" s="774" t="s">
        <v>3606</v>
      </c>
      <c r="E43" s="774" t="s">
        <v>1025</v>
      </c>
    </row>
    <row r="44" spans="1:5" x14ac:dyDescent="0.2">
      <c r="A44" s="775" t="s">
        <v>860</v>
      </c>
      <c r="B44" s="775" t="s">
        <v>3607</v>
      </c>
      <c r="C44" s="774" t="s">
        <v>1062</v>
      </c>
      <c r="D44" s="774" t="s">
        <v>3608</v>
      </c>
      <c r="E44" s="774" t="s">
        <v>1025</v>
      </c>
    </row>
    <row r="45" spans="1:5" x14ac:dyDescent="0.2">
      <c r="A45" s="775" t="s">
        <v>861</v>
      </c>
      <c r="B45" s="775" t="s">
        <v>3609</v>
      </c>
      <c r="C45" s="774" t="s">
        <v>1063</v>
      </c>
      <c r="D45" s="774" t="s">
        <v>3610</v>
      </c>
      <c r="E45" s="774" t="s">
        <v>1025</v>
      </c>
    </row>
    <row r="46" spans="1:5" x14ac:dyDescent="0.2">
      <c r="A46" s="775" t="s">
        <v>862</v>
      </c>
      <c r="B46" s="775" t="s">
        <v>3551</v>
      </c>
      <c r="C46" s="774" t="s">
        <v>1064</v>
      </c>
      <c r="D46" s="774"/>
      <c r="E46" s="774" t="s">
        <v>1025</v>
      </c>
    </row>
    <row r="47" spans="1:5" x14ac:dyDescent="0.2">
      <c r="A47" s="775" t="s">
        <v>863</v>
      </c>
      <c r="B47" s="775" t="s">
        <v>3611</v>
      </c>
      <c r="C47" s="774" t="s">
        <v>1065</v>
      </c>
      <c r="D47" s="774" t="s">
        <v>3612</v>
      </c>
      <c r="E47" s="774" t="s">
        <v>1025</v>
      </c>
    </row>
    <row r="48" spans="1:5" x14ac:dyDescent="0.2">
      <c r="A48" s="775" t="s">
        <v>864</v>
      </c>
      <c r="B48" s="775" t="s">
        <v>3613</v>
      </c>
      <c r="C48" s="774" t="s">
        <v>1066</v>
      </c>
      <c r="D48" s="774" t="s">
        <v>3614</v>
      </c>
      <c r="E48" s="774" t="s">
        <v>1025</v>
      </c>
    </row>
    <row r="49" spans="1:5" x14ac:dyDescent="0.2">
      <c r="A49" s="775" t="s">
        <v>865</v>
      </c>
      <c r="B49" s="775" t="s">
        <v>3615</v>
      </c>
      <c r="C49" s="774" t="s">
        <v>1067</v>
      </c>
      <c r="D49" s="774" t="s">
        <v>3616</v>
      </c>
      <c r="E49" s="774" t="s">
        <v>1025</v>
      </c>
    </row>
    <row r="50" spans="1:5" x14ac:dyDescent="0.2">
      <c r="A50" s="775" t="s">
        <v>866</v>
      </c>
      <c r="B50" s="775" t="s">
        <v>3617</v>
      </c>
      <c r="C50" s="774" t="s">
        <v>1068</v>
      </c>
      <c r="D50" s="774" t="s">
        <v>3618</v>
      </c>
      <c r="E50" s="774" t="s">
        <v>1025</v>
      </c>
    </row>
    <row r="51" spans="1:5" x14ac:dyDescent="0.2">
      <c r="A51" s="775" t="s">
        <v>867</v>
      </c>
      <c r="B51" s="775" t="s">
        <v>3619</v>
      </c>
      <c r="C51" s="774" t="s">
        <v>1069</v>
      </c>
      <c r="D51" s="774" t="s">
        <v>3620</v>
      </c>
      <c r="E51" s="774" t="s">
        <v>1025</v>
      </c>
    </row>
    <row r="52" spans="1:5" x14ac:dyDescent="0.2">
      <c r="A52" s="775" t="s">
        <v>868</v>
      </c>
      <c r="B52" s="775" t="s">
        <v>3621</v>
      </c>
      <c r="C52" s="774" t="s">
        <v>1070</v>
      </c>
      <c r="D52" s="774" t="s">
        <v>3622</v>
      </c>
      <c r="E52" s="774" t="s">
        <v>1025</v>
      </c>
    </row>
    <row r="53" spans="1:5" x14ac:dyDescent="0.2">
      <c r="A53" s="775" t="s">
        <v>869</v>
      </c>
      <c r="B53" s="775" t="s">
        <v>3623</v>
      </c>
      <c r="C53" s="774" t="s">
        <v>1071</v>
      </c>
      <c r="D53" s="774" t="s">
        <v>3624</v>
      </c>
      <c r="E53" s="774" t="s">
        <v>1025</v>
      </c>
    </row>
    <row r="54" spans="1:5" x14ac:dyDescent="0.2">
      <c r="A54" s="775" t="s">
        <v>870</v>
      </c>
      <c r="B54" s="775" t="s">
        <v>3625</v>
      </c>
      <c r="C54" s="774" t="s">
        <v>1072</v>
      </c>
      <c r="D54" s="774" t="s">
        <v>3626</v>
      </c>
      <c r="E54" s="774" t="s">
        <v>1025</v>
      </c>
    </row>
    <row r="55" spans="1:5" x14ac:dyDescent="0.2">
      <c r="B55" s="774" t="s">
        <v>3551</v>
      </c>
      <c r="D55" s="774"/>
    </row>
    <row r="56" spans="1:5" x14ac:dyDescent="0.2">
      <c r="A56" s="775" t="s">
        <v>1073</v>
      </c>
      <c r="B56" s="775" t="s">
        <v>3551</v>
      </c>
      <c r="D56" s="774"/>
    </row>
    <row r="57" spans="1:5" x14ac:dyDescent="0.2">
      <c r="A57" s="775" t="s">
        <v>881</v>
      </c>
      <c r="B57" s="775" t="s">
        <v>3551</v>
      </c>
      <c r="C57" s="774" t="s">
        <v>1074</v>
      </c>
      <c r="D57" s="774"/>
      <c r="E57" s="774" t="s">
        <v>1025</v>
      </c>
    </row>
    <row r="58" spans="1:5" x14ac:dyDescent="0.2">
      <c r="A58" s="775" t="s">
        <v>882</v>
      </c>
      <c r="B58" s="775" t="s">
        <v>3627</v>
      </c>
      <c r="C58" s="774" t="s">
        <v>1075</v>
      </c>
      <c r="D58" s="774" t="s">
        <v>3628</v>
      </c>
      <c r="E58" s="774" t="s">
        <v>1025</v>
      </c>
    </row>
    <row r="59" spans="1:5" x14ac:dyDescent="0.2">
      <c r="A59" s="775" t="s">
        <v>883</v>
      </c>
      <c r="B59" s="775" t="s">
        <v>3629</v>
      </c>
      <c r="C59" s="774" t="s">
        <v>1076</v>
      </c>
      <c r="D59" s="774" t="s">
        <v>3630</v>
      </c>
      <c r="E59" s="774" t="s">
        <v>1025</v>
      </c>
    </row>
    <row r="60" spans="1:5" x14ac:dyDescent="0.2">
      <c r="A60" s="775" t="s">
        <v>404</v>
      </c>
      <c r="B60" s="775" t="s">
        <v>3631</v>
      </c>
      <c r="C60" s="774" t="s">
        <v>1077</v>
      </c>
      <c r="D60" s="774" t="s">
        <v>3632</v>
      </c>
      <c r="E60" s="774" t="s">
        <v>1025</v>
      </c>
    </row>
    <row r="61" spans="1:5" x14ac:dyDescent="0.2">
      <c r="A61" s="775" t="s">
        <v>405</v>
      </c>
      <c r="B61" s="775" t="s">
        <v>3551</v>
      </c>
      <c r="C61" s="774" t="s">
        <v>1078</v>
      </c>
      <c r="D61" s="774"/>
      <c r="E61" s="774" t="s">
        <v>1025</v>
      </c>
    </row>
    <row r="62" spans="1:5" x14ac:dyDescent="0.2">
      <c r="A62" s="775" t="s">
        <v>406</v>
      </c>
      <c r="B62" s="775" t="s">
        <v>3633</v>
      </c>
      <c r="C62" s="774" t="s">
        <v>1079</v>
      </c>
      <c r="D62" s="774" t="s">
        <v>3634</v>
      </c>
      <c r="E62" s="774" t="s">
        <v>1025</v>
      </c>
    </row>
    <row r="63" spans="1:5" x14ac:dyDescent="0.2">
      <c r="A63" s="775" t="s">
        <v>407</v>
      </c>
      <c r="B63" s="775" t="s">
        <v>3635</v>
      </c>
      <c r="C63" s="774" t="s">
        <v>1080</v>
      </c>
      <c r="D63" s="774" t="s">
        <v>3636</v>
      </c>
      <c r="E63" s="774" t="s">
        <v>1025</v>
      </c>
    </row>
    <row r="64" spans="1:5" x14ac:dyDescent="0.2">
      <c r="A64" s="775" t="s">
        <v>408</v>
      </c>
      <c r="B64" s="775" t="s">
        <v>3637</v>
      </c>
      <c r="C64" s="774" t="s">
        <v>1081</v>
      </c>
      <c r="D64" s="774" t="s">
        <v>3638</v>
      </c>
      <c r="E64" s="774" t="s">
        <v>1025</v>
      </c>
    </row>
    <row r="65" spans="1:5" x14ac:dyDescent="0.2">
      <c r="A65" s="775" t="s">
        <v>409</v>
      </c>
      <c r="B65" s="775" t="s">
        <v>3639</v>
      </c>
      <c r="C65" s="774" t="s">
        <v>1082</v>
      </c>
      <c r="D65" s="774" t="s">
        <v>3640</v>
      </c>
      <c r="E65" s="774" t="s">
        <v>1025</v>
      </c>
    </row>
    <row r="66" spans="1:5" x14ac:dyDescent="0.2">
      <c r="A66" s="775" t="s">
        <v>1083</v>
      </c>
      <c r="B66" s="775" t="s">
        <v>3551</v>
      </c>
      <c r="C66" s="774" t="s">
        <v>1084</v>
      </c>
      <c r="D66" s="774"/>
      <c r="E66" s="774" t="s">
        <v>1025</v>
      </c>
    </row>
    <row r="67" spans="1:5" x14ac:dyDescent="0.2">
      <c r="A67" s="775" t="s">
        <v>1085</v>
      </c>
      <c r="B67" s="775" t="s">
        <v>3641</v>
      </c>
      <c r="C67" s="774" t="s">
        <v>1086</v>
      </c>
      <c r="D67" s="774" t="s">
        <v>3642</v>
      </c>
      <c r="E67" s="774" t="s">
        <v>1025</v>
      </c>
    </row>
    <row r="68" spans="1:5" x14ac:dyDescent="0.2">
      <c r="A68" s="775" t="s">
        <v>1087</v>
      </c>
      <c r="B68" s="775" t="s">
        <v>3643</v>
      </c>
      <c r="C68" s="774" t="s">
        <v>1088</v>
      </c>
      <c r="D68" s="774" t="s">
        <v>3644</v>
      </c>
      <c r="E68" s="774" t="s">
        <v>1025</v>
      </c>
    </row>
    <row r="69" spans="1:5" x14ac:dyDescent="0.2">
      <c r="A69" s="775" t="s">
        <v>410</v>
      </c>
      <c r="B69" s="775" t="s">
        <v>896</v>
      </c>
      <c r="C69" s="774" t="s">
        <v>411</v>
      </c>
      <c r="D69" s="774" t="s">
        <v>3645</v>
      </c>
      <c r="E69" s="774" t="s">
        <v>1025</v>
      </c>
    </row>
    <row r="70" spans="1:5" x14ac:dyDescent="0.2">
      <c r="A70" s="775" t="s">
        <v>1089</v>
      </c>
      <c r="B70" s="775" t="s">
        <v>3646</v>
      </c>
      <c r="C70" s="774" t="s">
        <v>1090</v>
      </c>
      <c r="D70" s="774" t="s">
        <v>3647</v>
      </c>
      <c r="E70" s="774" t="s">
        <v>1025</v>
      </c>
    </row>
    <row r="71" spans="1:5" x14ac:dyDescent="0.2">
      <c r="A71" s="775" t="s">
        <v>1091</v>
      </c>
      <c r="B71" s="775" t="s">
        <v>3551</v>
      </c>
      <c r="C71" s="774" t="s">
        <v>1092</v>
      </c>
      <c r="D71" s="774"/>
      <c r="E71" s="774" t="s">
        <v>1025</v>
      </c>
    </row>
    <row r="72" spans="1:5" x14ac:dyDescent="0.2">
      <c r="A72" s="775" t="s">
        <v>1093</v>
      </c>
      <c r="B72" s="775" t="s">
        <v>3648</v>
      </c>
      <c r="C72" s="774" t="s">
        <v>1094</v>
      </c>
      <c r="D72" s="774" t="s">
        <v>3649</v>
      </c>
      <c r="E72" s="774" t="s">
        <v>1025</v>
      </c>
    </row>
    <row r="73" spans="1:5" x14ac:dyDescent="0.2">
      <c r="A73" s="775" t="s">
        <v>1095</v>
      </c>
      <c r="B73" s="775" t="s">
        <v>3650</v>
      </c>
      <c r="C73" s="774" t="s">
        <v>1096</v>
      </c>
      <c r="D73" s="774" t="s">
        <v>3651</v>
      </c>
      <c r="E73" s="774" t="s">
        <v>1025</v>
      </c>
    </row>
    <row r="74" spans="1:5" x14ac:dyDescent="0.2">
      <c r="A74" s="775" t="s">
        <v>1097</v>
      </c>
      <c r="B74" s="775" t="s">
        <v>3652</v>
      </c>
      <c r="C74" s="774" t="s">
        <v>1098</v>
      </c>
      <c r="D74" s="774" t="s">
        <v>3653</v>
      </c>
      <c r="E74" s="774" t="s">
        <v>1025</v>
      </c>
    </row>
    <row r="75" spans="1:5" x14ac:dyDescent="0.2">
      <c r="A75" s="775" t="s">
        <v>1099</v>
      </c>
      <c r="B75" s="775" t="s">
        <v>3654</v>
      </c>
      <c r="C75" s="774" t="s">
        <v>1100</v>
      </c>
      <c r="D75" s="774" t="s">
        <v>3655</v>
      </c>
      <c r="E75" s="774" t="s">
        <v>1025</v>
      </c>
    </row>
    <row r="76" spans="1:5" x14ac:dyDescent="0.2">
      <c r="A76" s="775" t="s">
        <v>1101</v>
      </c>
      <c r="B76" s="775" t="s">
        <v>3656</v>
      </c>
      <c r="C76" s="774" t="s">
        <v>1102</v>
      </c>
      <c r="D76" s="774" t="s">
        <v>3657</v>
      </c>
      <c r="E76" s="774" t="s">
        <v>1025</v>
      </c>
    </row>
    <row r="77" spans="1:5" x14ac:dyDescent="0.2">
      <c r="A77" s="775" t="s">
        <v>1103</v>
      </c>
      <c r="B77" s="775" t="s">
        <v>3658</v>
      </c>
      <c r="C77" s="774" t="s">
        <v>1104</v>
      </c>
      <c r="D77" s="774" t="s">
        <v>3659</v>
      </c>
      <c r="E77" s="774" t="s">
        <v>1025</v>
      </c>
    </row>
    <row r="78" spans="1:5" x14ac:dyDescent="0.2">
      <c r="B78" s="774" t="s">
        <v>3551</v>
      </c>
      <c r="D78" s="774"/>
    </row>
    <row r="79" spans="1:5" x14ac:dyDescent="0.2">
      <c r="A79" s="775" t="s">
        <v>1105</v>
      </c>
      <c r="B79" s="775" t="s">
        <v>3551</v>
      </c>
      <c r="D79" s="774"/>
    </row>
    <row r="80" spans="1:5" x14ac:dyDescent="0.2">
      <c r="A80" s="775" t="s">
        <v>119</v>
      </c>
      <c r="B80" s="775" t="s">
        <v>3551</v>
      </c>
      <c r="C80" s="774" t="s">
        <v>1106</v>
      </c>
      <c r="D80" s="774"/>
      <c r="E80" s="774" t="s">
        <v>1025</v>
      </c>
    </row>
    <row r="81" spans="1:5" x14ac:dyDescent="0.2">
      <c r="A81" s="775" t="s">
        <v>1107</v>
      </c>
      <c r="B81" s="775" t="s">
        <v>3660</v>
      </c>
      <c r="C81" s="774" t="s">
        <v>1108</v>
      </c>
      <c r="D81" s="774" t="s">
        <v>3661</v>
      </c>
      <c r="E81" s="774" t="s">
        <v>1025</v>
      </c>
    </row>
    <row r="82" spans="1:5" x14ac:dyDescent="0.2">
      <c r="A82" s="775" t="s">
        <v>1109</v>
      </c>
      <c r="B82" s="775" t="s">
        <v>3662</v>
      </c>
      <c r="C82" s="774" t="s">
        <v>1110</v>
      </c>
      <c r="D82" s="774" t="s">
        <v>3663</v>
      </c>
      <c r="E82" s="774" t="s">
        <v>1025</v>
      </c>
    </row>
    <row r="83" spans="1:5" x14ac:dyDescent="0.2">
      <c r="A83" s="775" t="s">
        <v>1111</v>
      </c>
      <c r="B83" s="775" t="s">
        <v>3551</v>
      </c>
      <c r="C83" s="774" t="s">
        <v>1112</v>
      </c>
      <c r="D83" s="774"/>
      <c r="E83" s="774" t="s">
        <v>1025</v>
      </c>
    </row>
    <row r="84" spans="1:5" x14ac:dyDescent="0.2">
      <c r="A84" s="775" t="s">
        <v>412</v>
      </c>
      <c r="B84" s="775" t="s">
        <v>3664</v>
      </c>
      <c r="C84" s="774" t="s">
        <v>1113</v>
      </c>
      <c r="D84" s="774" t="s">
        <v>3665</v>
      </c>
      <c r="E84" s="774" t="s">
        <v>1025</v>
      </c>
    </row>
    <row r="85" spans="1:5" x14ac:dyDescent="0.2">
      <c r="A85" s="775" t="s">
        <v>1114</v>
      </c>
      <c r="B85" s="775" t="s">
        <v>3551</v>
      </c>
      <c r="C85" s="774" t="s">
        <v>1115</v>
      </c>
      <c r="D85" s="774"/>
      <c r="E85" s="774" t="s">
        <v>1025</v>
      </c>
    </row>
    <row r="86" spans="1:5" x14ac:dyDescent="0.2">
      <c r="A86" s="775" t="s">
        <v>1116</v>
      </c>
      <c r="B86" s="775" t="s">
        <v>3666</v>
      </c>
      <c r="C86" s="774" t="s">
        <v>1117</v>
      </c>
      <c r="D86" s="774" t="s">
        <v>3667</v>
      </c>
      <c r="E86" s="774" t="s">
        <v>1025</v>
      </c>
    </row>
    <row r="87" spans="1:5" x14ac:dyDescent="0.2">
      <c r="A87" s="775" t="s">
        <v>1118</v>
      </c>
      <c r="B87" s="775" t="s">
        <v>3668</v>
      </c>
      <c r="C87" s="774" t="s">
        <v>1119</v>
      </c>
      <c r="D87" s="774" t="s">
        <v>3669</v>
      </c>
      <c r="E87" s="774" t="s">
        <v>1025</v>
      </c>
    </row>
    <row r="88" spans="1:5" x14ac:dyDescent="0.2">
      <c r="A88" s="775" t="s">
        <v>1120</v>
      </c>
      <c r="B88" s="775" t="s">
        <v>3551</v>
      </c>
      <c r="C88" s="774" t="s">
        <v>1121</v>
      </c>
      <c r="D88" s="774"/>
      <c r="E88" s="774" t="s">
        <v>1025</v>
      </c>
    </row>
    <row r="89" spans="1:5" x14ac:dyDescent="0.2">
      <c r="A89" s="775" t="s">
        <v>1122</v>
      </c>
      <c r="B89" s="775" t="s">
        <v>3670</v>
      </c>
      <c r="C89" s="774" t="s">
        <v>1123</v>
      </c>
      <c r="D89" s="774" t="s">
        <v>3671</v>
      </c>
      <c r="E89" s="774" t="s">
        <v>1025</v>
      </c>
    </row>
    <row r="90" spans="1:5" x14ac:dyDescent="0.2">
      <c r="A90" s="775" t="s">
        <v>1124</v>
      </c>
      <c r="B90" s="775" t="s">
        <v>3672</v>
      </c>
      <c r="C90" s="774" t="s">
        <v>1125</v>
      </c>
      <c r="D90" s="774" t="s">
        <v>3673</v>
      </c>
      <c r="E90" s="774" t="s">
        <v>1025</v>
      </c>
    </row>
    <row r="91" spans="1:5" x14ac:dyDescent="0.2">
      <c r="A91" s="775" t="s">
        <v>1126</v>
      </c>
      <c r="B91" s="775" t="s">
        <v>3551</v>
      </c>
      <c r="C91" s="774" t="s">
        <v>1127</v>
      </c>
      <c r="D91" s="774"/>
      <c r="E91" s="774" t="s">
        <v>1025</v>
      </c>
    </row>
    <row r="92" spans="1:5" x14ac:dyDescent="0.2">
      <c r="A92" s="775" t="s">
        <v>1128</v>
      </c>
      <c r="B92" s="775" t="s">
        <v>3674</v>
      </c>
      <c r="C92" s="774" t="s">
        <v>1129</v>
      </c>
      <c r="D92" s="774" t="s">
        <v>3675</v>
      </c>
      <c r="E92" s="774" t="s">
        <v>1025</v>
      </c>
    </row>
    <row r="93" spans="1:5" x14ac:dyDescent="0.2">
      <c r="A93" s="775" t="s">
        <v>1130</v>
      </c>
      <c r="B93" s="775" t="s">
        <v>3676</v>
      </c>
      <c r="C93" s="774" t="s">
        <v>1131</v>
      </c>
      <c r="D93" s="774" t="s">
        <v>3677</v>
      </c>
      <c r="E93" s="774" t="s">
        <v>1025</v>
      </c>
    </row>
    <row r="94" spans="1:5" x14ac:dyDescent="0.2">
      <c r="A94" s="775" t="s">
        <v>1132</v>
      </c>
      <c r="B94" s="775" t="s">
        <v>3678</v>
      </c>
      <c r="C94" s="774" t="s">
        <v>1133</v>
      </c>
      <c r="D94" s="774" t="s">
        <v>3679</v>
      </c>
      <c r="E94" s="774" t="s">
        <v>1025</v>
      </c>
    </row>
    <row r="95" spans="1:5" x14ac:dyDescent="0.2">
      <c r="A95" s="775" t="s">
        <v>413</v>
      </c>
      <c r="B95" s="775" t="s">
        <v>3680</v>
      </c>
      <c r="C95" s="774" t="s">
        <v>1134</v>
      </c>
      <c r="D95" s="774" t="s">
        <v>3681</v>
      </c>
      <c r="E95" s="774" t="s">
        <v>1025</v>
      </c>
    </row>
    <row r="96" spans="1:5" x14ac:dyDescent="0.2">
      <c r="A96" s="775" t="s">
        <v>1135</v>
      </c>
      <c r="B96" s="775" t="s">
        <v>3682</v>
      </c>
      <c r="C96" s="774" t="s">
        <v>1136</v>
      </c>
      <c r="D96" s="774" t="s">
        <v>3683</v>
      </c>
      <c r="E96" s="774" t="s">
        <v>1025</v>
      </c>
    </row>
    <row r="97" spans="1:5" x14ac:dyDescent="0.2">
      <c r="A97" s="775" t="s">
        <v>1137</v>
      </c>
      <c r="B97" s="775" t="s">
        <v>3684</v>
      </c>
      <c r="C97" s="774" t="s">
        <v>1138</v>
      </c>
      <c r="D97" s="774" t="s">
        <v>3685</v>
      </c>
      <c r="E97" s="774" t="s">
        <v>1025</v>
      </c>
    </row>
    <row r="98" spans="1:5" x14ac:dyDescent="0.2">
      <c r="A98" s="775" t="s">
        <v>1139</v>
      </c>
      <c r="B98" s="775" t="s">
        <v>3686</v>
      </c>
      <c r="C98" s="774" t="s">
        <v>1140</v>
      </c>
      <c r="D98" s="774" t="s">
        <v>3687</v>
      </c>
      <c r="E98" s="774" t="s">
        <v>1025</v>
      </c>
    </row>
    <row r="99" spans="1:5" x14ac:dyDescent="0.2">
      <c r="A99" s="775" t="s">
        <v>1141</v>
      </c>
      <c r="B99" s="775" t="s">
        <v>3551</v>
      </c>
      <c r="C99" s="774" t="s">
        <v>1142</v>
      </c>
      <c r="D99" s="774"/>
      <c r="E99" s="774" t="s">
        <v>1025</v>
      </c>
    </row>
    <row r="100" spans="1:5" x14ac:dyDescent="0.2">
      <c r="A100" s="775" t="s">
        <v>1143</v>
      </c>
      <c r="B100" s="775" t="s">
        <v>3688</v>
      </c>
      <c r="C100" s="774" t="s">
        <v>1144</v>
      </c>
      <c r="D100" s="774" t="s">
        <v>3689</v>
      </c>
      <c r="E100" s="774" t="s">
        <v>1025</v>
      </c>
    </row>
    <row r="101" spans="1:5" x14ac:dyDescent="0.2">
      <c r="A101" s="775" t="s">
        <v>1145</v>
      </c>
      <c r="B101" s="775" t="s">
        <v>3551</v>
      </c>
      <c r="C101" s="774" t="s">
        <v>1146</v>
      </c>
      <c r="D101" s="774"/>
      <c r="E101" s="774" t="s">
        <v>1025</v>
      </c>
    </row>
    <row r="102" spans="1:5" x14ac:dyDescent="0.2">
      <c r="A102" s="775" t="s">
        <v>414</v>
      </c>
      <c r="B102" s="775" t="s">
        <v>3690</v>
      </c>
      <c r="C102" s="774" t="s">
        <v>1146</v>
      </c>
      <c r="D102" s="774" t="s">
        <v>3691</v>
      </c>
      <c r="E102" s="774" t="s">
        <v>1025</v>
      </c>
    </row>
    <row r="103" spans="1:5" x14ac:dyDescent="0.2">
      <c r="B103" s="774" t="s">
        <v>3551</v>
      </c>
      <c r="D103" s="774"/>
    </row>
    <row r="104" spans="1:5" x14ac:dyDescent="0.2">
      <c r="A104" s="775" t="s">
        <v>1147</v>
      </c>
      <c r="B104" s="775" t="s">
        <v>3551</v>
      </c>
      <c r="D104" s="774"/>
    </row>
    <row r="105" spans="1:5" x14ac:dyDescent="0.2">
      <c r="A105" s="775" t="s">
        <v>1148</v>
      </c>
      <c r="B105" s="775" t="s">
        <v>3551</v>
      </c>
      <c r="C105" s="774" t="s">
        <v>1149</v>
      </c>
      <c r="D105" s="774"/>
      <c r="E105" s="774" t="s">
        <v>1025</v>
      </c>
    </row>
    <row r="106" spans="1:5" x14ac:dyDescent="0.2">
      <c r="A106" s="775" t="s">
        <v>415</v>
      </c>
      <c r="B106" s="775" t="s">
        <v>3692</v>
      </c>
      <c r="C106" s="774" t="s">
        <v>1150</v>
      </c>
      <c r="D106" s="774" t="s">
        <v>3693</v>
      </c>
      <c r="E106" s="774" t="s">
        <v>1025</v>
      </c>
    </row>
    <row r="107" spans="1:5" x14ac:dyDescent="0.2">
      <c r="A107" s="775" t="s">
        <v>416</v>
      </c>
      <c r="B107" s="775" t="s">
        <v>3694</v>
      </c>
      <c r="C107" s="774" t="s">
        <v>1151</v>
      </c>
      <c r="D107" s="774" t="s">
        <v>3695</v>
      </c>
      <c r="E107" s="774" t="s">
        <v>1025</v>
      </c>
    </row>
    <row r="108" spans="1:5" x14ac:dyDescent="0.2">
      <c r="A108" s="775" t="s">
        <v>417</v>
      </c>
      <c r="B108" s="775" t="s">
        <v>3696</v>
      </c>
      <c r="C108" s="774" t="s">
        <v>1152</v>
      </c>
      <c r="D108" s="774" t="s">
        <v>3697</v>
      </c>
      <c r="E108" s="774" t="s">
        <v>1025</v>
      </c>
    </row>
    <row r="109" spans="1:5" x14ac:dyDescent="0.2">
      <c r="A109" s="775" t="s">
        <v>418</v>
      </c>
      <c r="B109" s="775" t="s">
        <v>3698</v>
      </c>
      <c r="C109" s="774" t="s">
        <v>1153</v>
      </c>
      <c r="D109" s="774" t="s">
        <v>3699</v>
      </c>
      <c r="E109" s="774" t="s">
        <v>1025</v>
      </c>
    </row>
    <row r="110" spans="1:5" x14ac:dyDescent="0.2">
      <c r="A110" s="775" t="s">
        <v>419</v>
      </c>
      <c r="B110" s="775" t="s">
        <v>3700</v>
      </c>
      <c r="C110" s="774" t="s">
        <v>1154</v>
      </c>
      <c r="D110" s="774" t="s">
        <v>3701</v>
      </c>
      <c r="E110" s="774" t="s">
        <v>1025</v>
      </c>
    </row>
    <row r="111" spans="1:5" x14ac:dyDescent="0.2">
      <c r="A111" s="775" t="s">
        <v>420</v>
      </c>
      <c r="B111" s="775" t="s">
        <v>3702</v>
      </c>
      <c r="C111" s="774" t="s">
        <v>1155</v>
      </c>
      <c r="D111" s="774" t="s">
        <v>3703</v>
      </c>
      <c r="E111" s="774" t="s">
        <v>1025</v>
      </c>
    </row>
    <row r="112" spans="1:5" x14ac:dyDescent="0.2">
      <c r="A112" s="775" t="s">
        <v>1156</v>
      </c>
      <c r="B112" s="775" t="s">
        <v>3551</v>
      </c>
      <c r="C112" s="774" t="s">
        <v>1157</v>
      </c>
      <c r="D112" s="774"/>
      <c r="E112" s="774" t="s">
        <v>1025</v>
      </c>
    </row>
    <row r="113" spans="1:5" x14ac:dyDescent="0.2">
      <c r="A113" s="775" t="s">
        <v>421</v>
      </c>
      <c r="B113" s="775" t="s">
        <v>3704</v>
      </c>
      <c r="C113" s="774" t="s">
        <v>1158</v>
      </c>
      <c r="D113" s="774" t="s">
        <v>3705</v>
      </c>
      <c r="E113" s="774" t="s">
        <v>1025</v>
      </c>
    </row>
    <row r="114" spans="1:5" x14ac:dyDescent="0.2">
      <c r="A114" s="775" t="s">
        <v>1159</v>
      </c>
      <c r="B114" s="775" t="s">
        <v>3706</v>
      </c>
      <c r="C114" s="774" t="s">
        <v>1160</v>
      </c>
      <c r="D114" s="774" t="s">
        <v>3707</v>
      </c>
      <c r="E114" s="774" t="s">
        <v>1025</v>
      </c>
    </row>
    <row r="115" spans="1:5" x14ac:dyDescent="0.2">
      <c r="A115" s="775" t="s">
        <v>422</v>
      </c>
      <c r="B115" s="775" t="s">
        <v>3708</v>
      </c>
      <c r="C115" s="774" t="s">
        <v>1161</v>
      </c>
      <c r="D115" s="774" t="s">
        <v>3709</v>
      </c>
      <c r="E115" s="774" t="s">
        <v>1025</v>
      </c>
    </row>
    <row r="116" spans="1:5" x14ac:dyDescent="0.2">
      <c r="A116" s="775" t="s">
        <v>1162</v>
      </c>
      <c r="B116" s="775" t="s">
        <v>3710</v>
      </c>
      <c r="C116" s="774" t="s">
        <v>1163</v>
      </c>
      <c r="D116" s="774" t="s">
        <v>3711</v>
      </c>
      <c r="E116" s="774" t="s">
        <v>1025</v>
      </c>
    </row>
    <row r="117" spans="1:5" x14ac:dyDescent="0.2">
      <c r="A117" s="775" t="s">
        <v>1164</v>
      </c>
      <c r="B117" s="775" t="s">
        <v>3712</v>
      </c>
      <c r="C117" s="774" t="s">
        <v>1165</v>
      </c>
      <c r="D117" s="776"/>
      <c r="E117" s="774" t="s">
        <v>1025</v>
      </c>
    </row>
    <row r="118" spans="1:5" x14ac:dyDescent="0.2">
      <c r="A118" s="775" t="s">
        <v>1166</v>
      </c>
      <c r="B118" s="775" t="s">
        <v>3713</v>
      </c>
      <c r="C118" s="774" t="s">
        <v>1167</v>
      </c>
      <c r="D118" s="776"/>
      <c r="E118" s="774" t="s">
        <v>1025</v>
      </c>
    </row>
    <row r="119" spans="1:5" x14ac:dyDescent="0.2">
      <c r="A119" s="775" t="s">
        <v>1168</v>
      </c>
      <c r="B119" s="775" t="s">
        <v>3551</v>
      </c>
      <c r="C119" s="774" t="s">
        <v>1169</v>
      </c>
      <c r="D119" s="774"/>
      <c r="E119" s="774" t="s">
        <v>1025</v>
      </c>
    </row>
    <row r="120" spans="1:5" x14ac:dyDescent="0.2">
      <c r="A120" s="775" t="s">
        <v>1170</v>
      </c>
      <c r="B120" s="775" t="s">
        <v>3714</v>
      </c>
      <c r="C120" s="774" t="s">
        <v>1171</v>
      </c>
      <c r="D120" s="774" t="s">
        <v>3715</v>
      </c>
      <c r="E120" s="774" t="s">
        <v>1025</v>
      </c>
    </row>
    <row r="121" spans="1:5" x14ac:dyDescent="0.2">
      <c r="A121" s="775" t="s">
        <v>1172</v>
      </c>
      <c r="B121" s="775" t="s">
        <v>3716</v>
      </c>
      <c r="C121" s="774" t="s">
        <v>1173</v>
      </c>
      <c r="D121" s="774"/>
      <c r="E121" s="774" t="s">
        <v>1025</v>
      </c>
    </row>
    <row r="122" spans="1:5" x14ac:dyDescent="0.2">
      <c r="A122" s="775" t="s">
        <v>423</v>
      </c>
      <c r="B122" s="775" t="s">
        <v>3717</v>
      </c>
      <c r="C122" s="774" t="s">
        <v>1174</v>
      </c>
      <c r="D122" s="774" t="s">
        <v>3718</v>
      </c>
      <c r="E122" s="774" t="s">
        <v>1025</v>
      </c>
    </row>
    <row r="123" spans="1:5" x14ac:dyDescent="0.2">
      <c r="A123" s="775" t="s">
        <v>424</v>
      </c>
      <c r="B123" s="775" t="s">
        <v>3719</v>
      </c>
      <c r="C123" s="774" t="s">
        <v>1175</v>
      </c>
      <c r="D123" s="774" t="s">
        <v>3720</v>
      </c>
      <c r="E123" s="774" t="s">
        <v>1025</v>
      </c>
    </row>
    <row r="124" spans="1:5" x14ac:dyDescent="0.2">
      <c r="A124" s="775" t="s">
        <v>1176</v>
      </c>
      <c r="B124" s="775" t="s">
        <v>3551</v>
      </c>
      <c r="C124" s="774" t="s">
        <v>1177</v>
      </c>
      <c r="D124" s="774"/>
      <c r="E124" s="774" t="s">
        <v>1025</v>
      </c>
    </row>
    <row r="125" spans="1:5" x14ac:dyDescent="0.2">
      <c r="A125" s="775" t="s">
        <v>425</v>
      </c>
      <c r="B125" s="775" t="s">
        <v>3721</v>
      </c>
      <c r="C125" s="774" t="s">
        <v>1178</v>
      </c>
      <c r="D125" s="774" t="s">
        <v>3722</v>
      </c>
      <c r="E125" s="774" t="s">
        <v>1025</v>
      </c>
    </row>
    <row r="126" spans="1:5" x14ac:dyDescent="0.2">
      <c r="A126" s="775" t="s">
        <v>426</v>
      </c>
      <c r="B126" s="775" t="s">
        <v>3723</v>
      </c>
      <c r="C126" s="774" t="s">
        <v>1179</v>
      </c>
      <c r="D126" s="774" t="s">
        <v>3724</v>
      </c>
      <c r="E126" s="774" t="s">
        <v>1025</v>
      </c>
    </row>
    <row r="127" spans="1:5" x14ac:dyDescent="0.2">
      <c r="A127" s="775" t="s">
        <v>427</v>
      </c>
      <c r="B127" s="775" t="s">
        <v>3725</v>
      </c>
      <c r="C127" s="774" t="s">
        <v>1180</v>
      </c>
      <c r="D127" s="774" t="s">
        <v>3726</v>
      </c>
      <c r="E127" s="774" t="s">
        <v>1025</v>
      </c>
    </row>
    <row r="128" spans="1:5" x14ac:dyDescent="0.2">
      <c r="A128" s="775" t="s">
        <v>428</v>
      </c>
      <c r="B128" s="775" t="s">
        <v>3727</v>
      </c>
      <c r="C128" s="774" t="s">
        <v>1181</v>
      </c>
      <c r="D128" s="774" t="s">
        <v>3728</v>
      </c>
      <c r="E128" s="774" t="s">
        <v>1025</v>
      </c>
    </row>
    <row r="129" spans="1:5" x14ac:dyDescent="0.2">
      <c r="A129" s="775" t="s">
        <v>429</v>
      </c>
      <c r="B129" s="775" t="s">
        <v>3729</v>
      </c>
      <c r="C129" s="774" t="s">
        <v>1182</v>
      </c>
      <c r="D129" s="774" t="s">
        <v>3730</v>
      </c>
      <c r="E129" s="774" t="s">
        <v>1025</v>
      </c>
    </row>
    <row r="130" spans="1:5" x14ac:dyDescent="0.2">
      <c r="A130" s="775" t="s">
        <v>430</v>
      </c>
      <c r="B130" s="775" t="s">
        <v>3729</v>
      </c>
      <c r="C130" s="774" t="s">
        <v>1183</v>
      </c>
      <c r="D130" s="774" t="s">
        <v>3731</v>
      </c>
      <c r="E130" s="774" t="s">
        <v>1025</v>
      </c>
    </row>
    <row r="131" spans="1:5" x14ac:dyDescent="0.2">
      <c r="A131" s="775" t="s">
        <v>1184</v>
      </c>
      <c r="B131" s="775" t="s">
        <v>3551</v>
      </c>
      <c r="C131" s="774" t="s">
        <v>1185</v>
      </c>
      <c r="D131" s="774"/>
      <c r="E131" s="774" t="s">
        <v>1025</v>
      </c>
    </row>
    <row r="132" spans="1:5" x14ac:dyDescent="0.2">
      <c r="A132" s="775" t="s">
        <v>431</v>
      </c>
      <c r="B132" s="775" t="s">
        <v>3732</v>
      </c>
      <c r="C132" s="774" t="s">
        <v>2983</v>
      </c>
      <c r="D132" s="774" t="s">
        <v>3733</v>
      </c>
      <c r="E132" s="774" t="s">
        <v>1025</v>
      </c>
    </row>
    <row r="133" spans="1:5" x14ac:dyDescent="0.2">
      <c r="A133" s="775" t="s">
        <v>1186</v>
      </c>
      <c r="B133" s="775" t="s">
        <v>3734</v>
      </c>
      <c r="C133" s="774" t="s">
        <v>1187</v>
      </c>
      <c r="D133" s="774" t="s">
        <v>3735</v>
      </c>
      <c r="E133" s="774" t="s">
        <v>1025</v>
      </c>
    </row>
    <row r="134" spans="1:5" x14ac:dyDescent="0.2">
      <c r="A134" s="775" t="s">
        <v>432</v>
      </c>
      <c r="B134" s="775" t="s">
        <v>3736</v>
      </c>
      <c r="C134" s="774" t="s">
        <v>1188</v>
      </c>
      <c r="D134" s="774" t="s">
        <v>3737</v>
      </c>
      <c r="E134" s="774" t="s">
        <v>1025</v>
      </c>
    </row>
    <row r="135" spans="1:5" x14ac:dyDescent="0.2">
      <c r="A135" s="775" t="s">
        <v>433</v>
      </c>
      <c r="B135" s="775" t="s">
        <v>3738</v>
      </c>
      <c r="C135" s="774" t="s">
        <v>1189</v>
      </c>
      <c r="D135" s="774" t="s">
        <v>3739</v>
      </c>
      <c r="E135" s="774" t="s">
        <v>1025</v>
      </c>
    </row>
    <row r="136" spans="1:5" x14ac:dyDescent="0.2">
      <c r="A136" s="775" t="s">
        <v>434</v>
      </c>
      <c r="B136" s="775" t="s">
        <v>3740</v>
      </c>
      <c r="C136" s="774" t="s">
        <v>1190</v>
      </c>
      <c r="D136" s="774" t="s">
        <v>3741</v>
      </c>
      <c r="E136" s="774" t="s">
        <v>1025</v>
      </c>
    </row>
    <row r="137" spans="1:5" x14ac:dyDescent="0.2">
      <c r="A137" s="775" t="s">
        <v>1191</v>
      </c>
      <c r="B137" s="775" t="s">
        <v>3551</v>
      </c>
      <c r="C137" s="774" t="s">
        <v>1192</v>
      </c>
      <c r="D137" s="774"/>
      <c r="E137" s="774" t="s">
        <v>1025</v>
      </c>
    </row>
    <row r="138" spans="1:5" x14ac:dyDescent="0.2">
      <c r="A138" s="775" t="s">
        <v>435</v>
      </c>
      <c r="B138" s="775" t="s">
        <v>3742</v>
      </c>
      <c r="C138" s="774" t="s">
        <v>2984</v>
      </c>
      <c r="D138" s="774" t="s">
        <v>3743</v>
      </c>
      <c r="E138" s="774" t="s">
        <v>1025</v>
      </c>
    </row>
    <row r="139" spans="1:5" x14ac:dyDescent="0.2">
      <c r="A139" s="775" t="s">
        <v>1193</v>
      </c>
      <c r="B139" s="775" t="s">
        <v>3744</v>
      </c>
      <c r="C139" s="774" t="s">
        <v>1194</v>
      </c>
      <c r="D139" s="774" t="s">
        <v>3745</v>
      </c>
      <c r="E139" s="774" t="s">
        <v>1025</v>
      </c>
    </row>
    <row r="140" spans="1:5" x14ac:dyDescent="0.2">
      <c r="A140" s="775" t="s">
        <v>1195</v>
      </c>
      <c r="B140" s="775" t="s">
        <v>3746</v>
      </c>
      <c r="C140" s="774" t="s">
        <v>2985</v>
      </c>
      <c r="D140" s="774" t="s">
        <v>3747</v>
      </c>
      <c r="E140" s="774" t="s">
        <v>1025</v>
      </c>
    </row>
    <row r="141" spans="1:5" x14ac:dyDescent="0.2">
      <c r="A141" s="775" t="s">
        <v>1196</v>
      </c>
      <c r="B141" s="775" t="s">
        <v>3748</v>
      </c>
      <c r="C141" s="774" t="s">
        <v>1197</v>
      </c>
      <c r="D141" s="774" t="s">
        <v>3749</v>
      </c>
      <c r="E141" s="774" t="s">
        <v>1025</v>
      </c>
    </row>
    <row r="142" spans="1:5" x14ac:dyDescent="0.2">
      <c r="A142" s="775" t="s">
        <v>1198</v>
      </c>
      <c r="B142" s="775" t="s">
        <v>3750</v>
      </c>
      <c r="C142" s="774" t="s">
        <v>1199</v>
      </c>
      <c r="D142" s="774" t="s">
        <v>3751</v>
      </c>
      <c r="E142" s="774" t="s">
        <v>1025</v>
      </c>
    </row>
    <row r="143" spans="1:5" x14ac:dyDescent="0.2">
      <c r="A143" s="775" t="s">
        <v>1200</v>
      </c>
      <c r="B143" s="775" t="s">
        <v>3752</v>
      </c>
      <c r="C143" s="774" t="s">
        <v>1201</v>
      </c>
      <c r="D143" s="774" t="s">
        <v>3753</v>
      </c>
      <c r="E143" s="774" t="s">
        <v>1025</v>
      </c>
    </row>
    <row r="144" spans="1:5" x14ac:dyDescent="0.2">
      <c r="A144" s="775" t="s">
        <v>1202</v>
      </c>
      <c r="B144" s="775" t="s">
        <v>3551</v>
      </c>
      <c r="C144" s="774" t="s">
        <v>1203</v>
      </c>
      <c r="D144" s="774"/>
      <c r="E144" s="774" t="s">
        <v>1025</v>
      </c>
    </row>
    <row r="145" spans="1:5" x14ac:dyDescent="0.2">
      <c r="A145" s="775" t="s">
        <v>436</v>
      </c>
      <c r="B145" s="775" t="s">
        <v>3754</v>
      </c>
      <c r="C145" s="774" t="s">
        <v>1204</v>
      </c>
      <c r="D145" s="774" t="s">
        <v>3755</v>
      </c>
      <c r="E145" s="774" t="s">
        <v>1025</v>
      </c>
    </row>
    <row r="146" spans="1:5" x14ac:dyDescent="0.2">
      <c r="A146" s="775" t="s">
        <v>437</v>
      </c>
      <c r="B146" s="775" t="s">
        <v>3756</v>
      </c>
      <c r="C146" s="774" t="s">
        <v>1205</v>
      </c>
      <c r="D146" s="774" t="s">
        <v>3757</v>
      </c>
      <c r="E146" s="774" t="s">
        <v>1025</v>
      </c>
    </row>
    <row r="147" spans="1:5" x14ac:dyDescent="0.2">
      <c r="A147" s="775" t="s">
        <v>438</v>
      </c>
      <c r="B147" s="775" t="s">
        <v>3758</v>
      </c>
      <c r="C147" s="774" t="s">
        <v>1206</v>
      </c>
      <c r="D147" s="774" t="s">
        <v>3759</v>
      </c>
      <c r="E147" s="774" t="s">
        <v>1025</v>
      </c>
    </row>
    <row r="148" spans="1:5" x14ac:dyDescent="0.2">
      <c r="A148" s="775" t="s">
        <v>439</v>
      </c>
      <c r="B148" s="775" t="s">
        <v>3760</v>
      </c>
      <c r="C148" s="774" t="s">
        <v>1207</v>
      </c>
      <c r="D148" s="774" t="s">
        <v>3761</v>
      </c>
      <c r="E148" s="774" t="s">
        <v>1025</v>
      </c>
    </row>
    <row r="149" spans="1:5" x14ac:dyDescent="0.2">
      <c r="A149" s="775" t="s">
        <v>440</v>
      </c>
      <c r="B149" s="775" t="s">
        <v>3762</v>
      </c>
      <c r="C149" s="774" t="s">
        <v>1208</v>
      </c>
      <c r="D149" s="774" t="s">
        <v>3763</v>
      </c>
      <c r="E149" s="774" t="s">
        <v>1025</v>
      </c>
    </row>
    <row r="150" spans="1:5" x14ac:dyDescent="0.2">
      <c r="A150" s="775" t="s">
        <v>441</v>
      </c>
      <c r="B150" s="775" t="s">
        <v>3764</v>
      </c>
      <c r="C150" s="774" t="s">
        <v>1209</v>
      </c>
      <c r="D150" s="774" t="s">
        <v>3765</v>
      </c>
      <c r="E150" s="774" t="s">
        <v>1025</v>
      </c>
    </row>
    <row r="151" spans="1:5" x14ac:dyDescent="0.2">
      <c r="A151" s="775" t="s">
        <v>442</v>
      </c>
      <c r="B151" s="775" t="s">
        <v>3766</v>
      </c>
      <c r="C151" s="774" t="s">
        <v>1210</v>
      </c>
      <c r="D151" s="774" t="s">
        <v>3767</v>
      </c>
      <c r="E151" s="774" t="s">
        <v>1025</v>
      </c>
    </row>
    <row r="152" spans="1:5" x14ac:dyDescent="0.2">
      <c r="A152" s="775" t="s">
        <v>443</v>
      </c>
      <c r="B152" s="775" t="s">
        <v>3768</v>
      </c>
      <c r="C152" s="774" t="s">
        <v>1211</v>
      </c>
      <c r="D152" s="774" t="s">
        <v>3701</v>
      </c>
      <c r="E152" s="774" t="s">
        <v>1025</v>
      </c>
    </row>
    <row r="153" spans="1:5" x14ac:dyDescent="0.2">
      <c r="A153" s="775" t="s">
        <v>1212</v>
      </c>
      <c r="B153" s="775" t="s">
        <v>3769</v>
      </c>
      <c r="C153" s="774" t="s">
        <v>1213</v>
      </c>
      <c r="D153" s="774" t="s">
        <v>3770</v>
      </c>
      <c r="E153" s="774" t="s">
        <v>1025</v>
      </c>
    </row>
    <row r="154" spans="1:5" x14ac:dyDescent="0.2">
      <c r="A154" s="775" t="s">
        <v>1214</v>
      </c>
      <c r="B154" s="775" t="s">
        <v>3551</v>
      </c>
      <c r="C154" s="774" t="s">
        <v>1215</v>
      </c>
      <c r="D154" s="774"/>
      <c r="E154" s="774" t="s">
        <v>1025</v>
      </c>
    </row>
    <row r="155" spans="1:5" x14ac:dyDescent="0.2">
      <c r="A155" s="775" t="s">
        <v>444</v>
      </c>
      <c r="B155" s="775" t="s">
        <v>3771</v>
      </c>
      <c r="C155" s="774" t="s">
        <v>1484</v>
      </c>
      <c r="D155" s="774" t="s">
        <v>3772</v>
      </c>
      <c r="E155" s="774" t="s">
        <v>1025</v>
      </c>
    </row>
    <row r="156" spans="1:5" x14ac:dyDescent="0.2">
      <c r="A156" s="775" t="s">
        <v>445</v>
      </c>
      <c r="B156" s="775" t="s">
        <v>3773</v>
      </c>
      <c r="C156" s="774" t="s">
        <v>1216</v>
      </c>
      <c r="D156" s="774" t="s">
        <v>3774</v>
      </c>
      <c r="E156" s="774" t="s">
        <v>1025</v>
      </c>
    </row>
    <row r="157" spans="1:5" x14ac:dyDescent="0.2">
      <c r="A157" s="775" t="s">
        <v>446</v>
      </c>
      <c r="B157" s="775" t="s">
        <v>3775</v>
      </c>
      <c r="C157" s="774" t="s">
        <v>1217</v>
      </c>
      <c r="D157" s="774" t="s">
        <v>3776</v>
      </c>
      <c r="E157" s="774" t="s">
        <v>1025</v>
      </c>
    </row>
    <row r="158" spans="1:5" x14ac:dyDescent="0.2">
      <c r="A158" s="775" t="s">
        <v>447</v>
      </c>
      <c r="B158" s="775" t="s">
        <v>3777</v>
      </c>
      <c r="C158" s="774" t="s">
        <v>1218</v>
      </c>
      <c r="D158" s="774" t="s">
        <v>3778</v>
      </c>
      <c r="E158" s="774" t="s">
        <v>1025</v>
      </c>
    </row>
    <row r="159" spans="1:5" x14ac:dyDescent="0.2">
      <c r="A159" s="775" t="s">
        <v>448</v>
      </c>
      <c r="B159" s="775" t="s">
        <v>3779</v>
      </c>
      <c r="C159" s="774" t="s">
        <v>1485</v>
      </c>
      <c r="D159" s="774" t="s">
        <v>3780</v>
      </c>
      <c r="E159" s="774" t="s">
        <v>1025</v>
      </c>
    </row>
    <row r="160" spans="1:5" x14ac:dyDescent="0.2">
      <c r="A160" s="775" t="s">
        <v>1219</v>
      </c>
      <c r="B160" s="775" t="s">
        <v>3551</v>
      </c>
      <c r="C160" s="774" t="s">
        <v>1220</v>
      </c>
      <c r="D160" s="774"/>
      <c r="E160" s="774" t="s">
        <v>1025</v>
      </c>
    </row>
    <row r="161" spans="1:5" x14ac:dyDescent="0.2">
      <c r="A161" s="775" t="s">
        <v>449</v>
      </c>
      <c r="B161" s="775" t="s">
        <v>3781</v>
      </c>
      <c r="C161" s="774" t="s">
        <v>1221</v>
      </c>
      <c r="D161" s="774" t="s">
        <v>3782</v>
      </c>
      <c r="E161" s="774" t="s">
        <v>1025</v>
      </c>
    </row>
    <row r="162" spans="1:5" x14ac:dyDescent="0.2">
      <c r="A162" s="775" t="s">
        <v>1222</v>
      </c>
      <c r="B162" s="775" t="s">
        <v>3783</v>
      </c>
      <c r="C162" s="774" t="s">
        <v>1223</v>
      </c>
      <c r="D162" s="774" t="s">
        <v>3784</v>
      </c>
      <c r="E162" s="774" t="s">
        <v>1025</v>
      </c>
    </row>
    <row r="163" spans="1:5" x14ac:dyDescent="0.2">
      <c r="A163" s="775" t="s">
        <v>450</v>
      </c>
      <c r="B163" s="775" t="s">
        <v>3785</v>
      </c>
      <c r="C163" s="774" t="s">
        <v>1224</v>
      </c>
      <c r="D163" s="774" t="s">
        <v>3786</v>
      </c>
      <c r="E163" s="774" t="s">
        <v>1025</v>
      </c>
    </row>
    <row r="164" spans="1:5" x14ac:dyDescent="0.2">
      <c r="B164" s="774" t="s">
        <v>3551</v>
      </c>
      <c r="D164" s="774"/>
    </row>
    <row r="165" spans="1:5" x14ac:dyDescent="0.2">
      <c r="A165" s="775" t="s">
        <v>1225</v>
      </c>
      <c r="B165" s="775" t="s">
        <v>3551</v>
      </c>
      <c r="D165" s="774"/>
    </row>
    <row r="166" spans="1:5" x14ac:dyDescent="0.2">
      <c r="A166" s="775" t="s">
        <v>1226</v>
      </c>
      <c r="B166" s="775" t="s">
        <v>3551</v>
      </c>
      <c r="C166" s="774" t="s">
        <v>1227</v>
      </c>
      <c r="D166" s="774"/>
      <c r="E166" s="774" t="s">
        <v>1228</v>
      </c>
    </row>
    <row r="167" spans="1:5" x14ac:dyDescent="0.2">
      <c r="A167" s="775" t="s">
        <v>1229</v>
      </c>
      <c r="B167" s="775" t="s">
        <v>3787</v>
      </c>
      <c r="C167" s="774" t="s">
        <v>1230</v>
      </c>
      <c r="D167" s="774" t="s">
        <v>3788</v>
      </c>
      <c r="E167" s="774" t="s">
        <v>1025</v>
      </c>
    </row>
    <row r="168" spans="1:5" x14ac:dyDescent="0.2">
      <c r="A168" s="775" t="s">
        <v>1231</v>
      </c>
      <c r="B168" s="775" t="s">
        <v>3789</v>
      </c>
      <c r="C168" s="774" t="s">
        <v>1232</v>
      </c>
      <c r="D168" s="774" t="s">
        <v>3790</v>
      </c>
      <c r="E168" s="774" t="s">
        <v>1025</v>
      </c>
    </row>
    <row r="169" spans="1:5" x14ac:dyDescent="0.2">
      <c r="A169" s="775" t="s">
        <v>1233</v>
      </c>
      <c r="B169" s="775" t="s">
        <v>3791</v>
      </c>
      <c r="C169" s="774" t="s">
        <v>1234</v>
      </c>
      <c r="D169" s="774" t="s">
        <v>3792</v>
      </c>
      <c r="E169" s="774" t="s">
        <v>1025</v>
      </c>
    </row>
    <row r="170" spans="1:5" x14ac:dyDescent="0.2">
      <c r="A170" s="775" t="s">
        <v>1235</v>
      </c>
      <c r="B170" s="775" t="s">
        <v>3793</v>
      </c>
      <c r="C170" s="774" t="s">
        <v>1236</v>
      </c>
      <c r="D170" s="774" t="s">
        <v>3794</v>
      </c>
      <c r="E170" s="774" t="s">
        <v>1025</v>
      </c>
    </row>
    <row r="171" spans="1:5" x14ac:dyDescent="0.2">
      <c r="A171" s="775" t="s">
        <v>1237</v>
      </c>
      <c r="B171" s="775" t="s">
        <v>3795</v>
      </c>
      <c r="C171" s="774" t="s">
        <v>1238</v>
      </c>
      <c r="D171" s="774" t="s">
        <v>3796</v>
      </c>
      <c r="E171" s="774" t="s">
        <v>1025</v>
      </c>
    </row>
    <row r="172" spans="1:5" x14ac:dyDescent="0.2">
      <c r="A172" s="775" t="s">
        <v>1239</v>
      </c>
      <c r="B172" s="775" t="s">
        <v>3797</v>
      </c>
      <c r="C172" s="774" t="s">
        <v>1240</v>
      </c>
      <c r="D172" s="774" t="s">
        <v>3798</v>
      </c>
      <c r="E172" s="774" t="s">
        <v>1025</v>
      </c>
    </row>
    <row r="173" spans="1:5" x14ac:dyDescent="0.2">
      <c r="A173" s="775" t="s">
        <v>1241</v>
      </c>
      <c r="B173" s="775" t="s">
        <v>3797</v>
      </c>
      <c r="C173" s="774" t="s">
        <v>1242</v>
      </c>
      <c r="D173" s="774" t="s">
        <v>3799</v>
      </c>
      <c r="E173" s="774" t="s">
        <v>1025</v>
      </c>
    </row>
    <row r="174" spans="1:5" x14ac:dyDescent="0.2">
      <c r="A174" s="775" t="s">
        <v>1243</v>
      </c>
      <c r="B174" s="775" t="s">
        <v>3800</v>
      </c>
      <c r="C174" s="774" t="s">
        <v>1244</v>
      </c>
      <c r="D174" s="774" t="s">
        <v>3801</v>
      </c>
      <c r="E174" s="774" t="s">
        <v>1025</v>
      </c>
    </row>
    <row r="175" spans="1:5" x14ac:dyDescent="0.2">
      <c r="A175" s="775" t="s">
        <v>1245</v>
      </c>
      <c r="B175" s="775" t="s">
        <v>3802</v>
      </c>
      <c r="C175" s="774" t="s">
        <v>1246</v>
      </c>
      <c r="D175" s="774" t="s">
        <v>3803</v>
      </c>
      <c r="E175" s="774" t="s">
        <v>1025</v>
      </c>
    </row>
    <row r="176" spans="1:5" x14ac:dyDescent="0.2">
      <c r="A176" s="775" t="s">
        <v>1247</v>
      </c>
      <c r="B176" s="775" t="s">
        <v>3551</v>
      </c>
      <c r="C176" s="774" t="s">
        <v>1248</v>
      </c>
      <c r="D176" s="774"/>
      <c r="E176" s="774" t="s">
        <v>1025</v>
      </c>
    </row>
    <row r="177" spans="1:5" x14ac:dyDescent="0.2">
      <c r="A177" s="775" t="s">
        <v>1249</v>
      </c>
      <c r="B177" s="775" t="s">
        <v>3804</v>
      </c>
      <c r="C177" s="774" t="s">
        <v>1250</v>
      </c>
      <c r="D177" s="774" t="s">
        <v>3805</v>
      </c>
      <c r="E177" s="774" t="s">
        <v>1025</v>
      </c>
    </row>
    <row r="178" spans="1:5" x14ac:dyDescent="0.2">
      <c r="A178" s="775" t="s">
        <v>1251</v>
      </c>
      <c r="B178" s="775" t="s">
        <v>3806</v>
      </c>
      <c r="C178" s="774" t="s">
        <v>1252</v>
      </c>
      <c r="D178" s="774" t="s">
        <v>3807</v>
      </c>
      <c r="E178" s="774" t="s">
        <v>1025</v>
      </c>
    </row>
    <row r="179" spans="1:5" x14ac:dyDescent="0.2">
      <c r="A179" s="775" t="s">
        <v>1253</v>
      </c>
      <c r="B179" s="775" t="s">
        <v>3808</v>
      </c>
      <c r="C179" s="774" t="s">
        <v>1254</v>
      </c>
      <c r="D179" s="774" t="s">
        <v>3809</v>
      </c>
      <c r="E179" s="774" t="s">
        <v>1025</v>
      </c>
    </row>
    <row r="180" spans="1:5" x14ac:dyDescent="0.2">
      <c r="A180" s="775" t="s">
        <v>1255</v>
      </c>
      <c r="B180" s="775" t="s">
        <v>3810</v>
      </c>
      <c r="C180" s="774" t="s">
        <v>1256</v>
      </c>
      <c r="D180" s="774" t="s">
        <v>3811</v>
      </c>
      <c r="E180" s="774" t="s">
        <v>1025</v>
      </c>
    </row>
    <row r="181" spans="1:5" x14ac:dyDescent="0.2">
      <c r="A181" s="775" t="s">
        <v>1257</v>
      </c>
      <c r="B181" s="775" t="s">
        <v>3812</v>
      </c>
      <c r="C181" s="774" t="s">
        <v>1258</v>
      </c>
      <c r="D181" s="774" t="s">
        <v>3813</v>
      </c>
      <c r="E181" s="774" t="s">
        <v>1025</v>
      </c>
    </row>
    <row r="182" spans="1:5" x14ac:dyDescent="0.2">
      <c r="A182" s="775" t="s">
        <v>1259</v>
      </c>
      <c r="B182" s="775" t="s">
        <v>3814</v>
      </c>
      <c r="C182" s="774" t="s">
        <v>1260</v>
      </c>
      <c r="D182" s="774" t="s">
        <v>3815</v>
      </c>
      <c r="E182" s="774" t="s">
        <v>1025</v>
      </c>
    </row>
    <row r="183" spans="1:5" x14ac:dyDescent="0.2">
      <c r="A183" s="775" t="s">
        <v>1261</v>
      </c>
      <c r="B183" s="775" t="s">
        <v>3551</v>
      </c>
      <c r="C183" s="774" t="s">
        <v>1262</v>
      </c>
      <c r="D183" s="774"/>
      <c r="E183" s="774" t="s">
        <v>1025</v>
      </c>
    </row>
    <row r="184" spans="1:5" x14ac:dyDescent="0.2">
      <c r="A184" s="775" t="s">
        <v>1263</v>
      </c>
      <c r="B184" s="775" t="s">
        <v>3816</v>
      </c>
      <c r="C184" s="774" t="s">
        <v>1264</v>
      </c>
      <c r="D184" s="774" t="s">
        <v>3817</v>
      </c>
      <c r="E184" s="774" t="s">
        <v>1025</v>
      </c>
    </row>
    <row r="185" spans="1:5" x14ac:dyDescent="0.2">
      <c r="A185" s="775" t="s">
        <v>1265</v>
      </c>
      <c r="B185" s="775" t="s">
        <v>3551</v>
      </c>
      <c r="C185" s="774" t="s">
        <v>1266</v>
      </c>
      <c r="D185" s="774"/>
      <c r="E185" s="774" t="s">
        <v>1025</v>
      </c>
    </row>
    <row r="186" spans="1:5" x14ac:dyDescent="0.2">
      <c r="A186" s="775" t="s">
        <v>451</v>
      </c>
      <c r="B186" s="775" t="s">
        <v>3818</v>
      </c>
      <c r="C186" s="774" t="s">
        <v>1267</v>
      </c>
      <c r="D186" s="774" t="s">
        <v>3819</v>
      </c>
      <c r="E186" s="774" t="s">
        <v>1025</v>
      </c>
    </row>
    <row r="187" spans="1:5" x14ac:dyDescent="0.2">
      <c r="A187" s="775" t="s">
        <v>452</v>
      </c>
      <c r="B187" s="775" t="s">
        <v>3820</v>
      </c>
      <c r="C187" s="774" t="s">
        <v>1268</v>
      </c>
      <c r="D187" s="774" t="s">
        <v>3821</v>
      </c>
      <c r="E187" s="774" t="s">
        <v>1025</v>
      </c>
    </row>
    <row r="188" spans="1:5" x14ac:dyDescent="0.2">
      <c r="A188" s="775" t="s">
        <v>1269</v>
      </c>
      <c r="B188" s="775" t="s">
        <v>3551</v>
      </c>
      <c r="C188" s="774" t="s">
        <v>1270</v>
      </c>
      <c r="D188" s="774"/>
      <c r="E188" s="774" t="s">
        <v>1025</v>
      </c>
    </row>
    <row r="189" spans="1:5" x14ac:dyDescent="0.2">
      <c r="A189" s="775" t="s">
        <v>453</v>
      </c>
      <c r="B189" s="775" t="s">
        <v>3822</v>
      </c>
      <c r="C189" s="774" t="s">
        <v>1270</v>
      </c>
      <c r="D189" s="774" t="s">
        <v>3823</v>
      </c>
      <c r="E189" s="774" t="s">
        <v>1025</v>
      </c>
    </row>
    <row r="190" spans="1:5" x14ac:dyDescent="0.2">
      <c r="A190" s="775" t="s">
        <v>1271</v>
      </c>
      <c r="B190" s="775" t="s">
        <v>3551</v>
      </c>
      <c r="C190" s="774" t="s">
        <v>1272</v>
      </c>
      <c r="D190" s="774"/>
      <c r="E190" s="774" t="s">
        <v>1025</v>
      </c>
    </row>
    <row r="191" spans="1:5" x14ac:dyDescent="0.2">
      <c r="A191" s="775" t="s">
        <v>454</v>
      </c>
      <c r="B191" s="775" t="s">
        <v>3824</v>
      </c>
      <c r="C191" s="774" t="s">
        <v>2986</v>
      </c>
      <c r="D191" s="774" t="s">
        <v>3825</v>
      </c>
      <c r="E191" s="774" t="s">
        <v>1025</v>
      </c>
    </row>
    <row r="192" spans="1:5" x14ac:dyDescent="0.2">
      <c r="A192" s="775" t="s">
        <v>1273</v>
      </c>
      <c r="B192" s="775" t="s">
        <v>3826</v>
      </c>
      <c r="C192" s="774" t="s">
        <v>1274</v>
      </c>
      <c r="D192" s="774" t="s">
        <v>3827</v>
      </c>
      <c r="E192" s="774" t="s">
        <v>1025</v>
      </c>
    </row>
    <row r="193" spans="1:5" x14ac:dyDescent="0.2">
      <c r="A193" s="775" t="s">
        <v>455</v>
      </c>
      <c r="B193" s="775" t="s">
        <v>3828</v>
      </c>
      <c r="C193" s="774" t="s">
        <v>1275</v>
      </c>
      <c r="D193" s="774" t="s">
        <v>3829</v>
      </c>
      <c r="E193" s="774" t="s">
        <v>1025</v>
      </c>
    </row>
    <row r="194" spans="1:5" x14ac:dyDescent="0.2">
      <c r="A194" s="775" t="s">
        <v>456</v>
      </c>
      <c r="B194" s="775" t="s">
        <v>3830</v>
      </c>
      <c r="C194" s="774" t="s">
        <v>1276</v>
      </c>
      <c r="D194" s="774" t="s">
        <v>3831</v>
      </c>
      <c r="E194" s="774" t="s">
        <v>1025</v>
      </c>
    </row>
    <row r="195" spans="1:5" x14ac:dyDescent="0.2">
      <c r="A195" s="775" t="s">
        <v>457</v>
      </c>
      <c r="B195" s="775" t="s">
        <v>3832</v>
      </c>
      <c r="C195" s="774" t="s">
        <v>1277</v>
      </c>
      <c r="D195" s="774" t="s">
        <v>3833</v>
      </c>
      <c r="E195" s="774" t="s">
        <v>1025</v>
      </c>
    </row>
    <row r="196" spans="1:5" x14ac:dyDescent="0.2">
      <c r="A196" s="775" t="s">
        <v>458</v>
      </c>
      <c r="B196" s="775" t="s">
        <v>3834</v>
      </c>
      <c r="C196" s="774" t="s">
        <v>1278</v>
      </c>
      <c r="D196" s="774" t="s">
        <v>3835</v>
      </c>
      <c r="E196" s="774" t="s">
        <v>1025</v>
      </c>
    </row>
    <row r="197" spans="1:5" x14ac:dyDescent="0.2">
      <c r="A197" s="775" t="s">
        <v>459</v>
      </c>
      <c r="B197" s="775" t="s">
        <v>3836</v>
      </c>
      <c r="C197" s="774" t="s">
        <v>1279</v>
      </c>
      <c r="D197" s="774" t="s">
        <v>3837</v>
      </c>
      <c r="E197" s="774" t="s">
        <v>1025</v>
      </c>
    </row>
    <row r="198" spans="1:5" x14ac:dyDescent="0.2">
      <c r="A198" s="775" t="s">
        <v>460</v>
      </c>
      <c r="B198" s="775" t="s">
        <v>3838</v>
      </c>
      <c r="C198" s="774" t="s">
        <v>1280</v>
      </c>
      <c r="D198" s="774" t="s">
        <v>3839</v>
      </c>
      <c r="E198" s="774" t="s">
        <v>1025</v>
      </c>
    </row>
    <row r="199" spans="1:5" x14ac:dyDescent="0.2">
      <c r="A199" s="775" t="s">
        <v>1281</v>
      </c>
      <c r="B199" s="775" t="s">
        <v>3551</v>
      </c>
      <c r="C199" s="774" t="s">
        <v>1282</v>
      </c>
      <c r="D199" s="774"/>
      <c r="E199" s="774" t="s">
        <v>1025</v>
      </c>
    </row>
    <row r="200" spans="1:5" x14ac:dyDescent="0.2">
      <c r="A200" s="775" t="s">
        <v>461</v>
      </c>
      <c r="B200" s="775" t="s">
        <v>3840</v>
      </c>
      <c r="C200" s="774" t="s">
        <v>1282</v>
      </c>
      <c r="D200" s="774" t="s">
        <v>3841</v>
      </c>
      <c r="E200" s="774" t="s">
        <v>1025</v>
      </c>
    </row>
    <row r="201" spans="1:5" x14ac:dyDescent="0.2">
      <c r="A201" s="775" t="s">
        <v>1283</v>
      </c>
      <c r="B201" s="775" t="s">
        <v>3551</v>
      </c>
      <c r="C201" s="774" t="s">
        <v>1284</v>
      </c>
      <c r="D201" s="774"/>
      <c r="E201" s="774" t="s">
        <v>1025</v>
      </c>
    </row>
    <row r="202" spans="1:5" x14ac:dyDescent="0.2">
      <c r="A202" s="775" t="s">
        <v>1285</v>
      </c>
      <c r="B202" s="775" t="s">
        <v>3842</v>
      </c>
      <c r="C202" s="774" t="s">
        <v>1286</v>
      </c>
      <c r="D202" s="774" t="s">
        <v>3843</v>
      </c>
      <c r="E202" s="774" t="s">
        <v>1025</v>
      </c>
    </row>
    <row r="203" spans="1:5" x14ac:dyDescent="0.2">
      <c r="B203" s="774" t="s">
        <v>3551</v>
      </c>
      <c r="D203" s="774"/>
    </row>
    <row r="204" spans="1:5" x14ac:dyDescent="0.2">
      <c r="A204" s="775" t="s">
        <v>1287</v>
      </c>
      <c r="B204" s="775" t="s">
        <v>3551</v>
      </c>
      <c r="D204" s="774"/>
    </row>
    <row r="205" spans="1:5" x14ac:dyDescent="0.2">
      <c r="A205" s="775" t="s">
        <v>362</v>
      </c>
      <c r="B205" s="775" t="s">
        <v>3551</v>
      </c>
      <c r="C205" s="774" t="s">
        <v>1288</v>
      </c>
      <c r="D205" s="774"/>
      <c r="E205" s="774" t="s">
        <v>1289</v>
      </c>
    </row>
    <row r="206" spans="1:5" x14ac:dyDescent="0.2">
      <c r="A206" s="775" t="s">
        <v>1290</v>
      </c>
      <c r="B206" s="775" t="s">
        <v>3844</v>
      </c>
      <c r="C206" s="774" t="s">
        <v>1291</v>
      </c>
      <c r="D206" s="774" t="s">
        <v>3845</v>
      </c>
      <c r="E206" s="774" t="s">
        <v>1289</v>
      </c>
    </row>
    <row r="207" spans="1:5" x14ac:dyDescent="0.2">
      <c r="A207" s="775" t="s">
        <v>1292</v>
      </c>
      <c r="B207" s="775" t="s">
        <v>3846</v>
      </c>
      <c r="C207" s="774" t="s">
        <v>1293</v>
      </c>
      <c r="D207" s="774" t="s">
        <v>3847</v>
      </c>
      <c r="E207" s="774" t="s">
        <v>1289</v>
      </c>
    </row>
    <row r="208" spans="1:5" x14ac:dyDescent="0.2">
      <c r="A208" s="775" t="s">
        <v>1294</v>
      </c>
      <c r="B208" s="775" t="s">
        <v>3848</v>
      </c>
      <c r="C208" s="774" t="s">
        <v>1295</v>
      </c>
      <c r="D208" s="774" t="s">
        <v>3849</v>
      </c>
      <c r="E208" s="774" t="s">
        <v>1289</v>
      </c>
    </row>
    <row r="209" spans="1:5" x14ac:dyDescent="0.2">
      <c r="A209" s="775" t="s">
        <v>1296</v>
      </c>
      <c r="B209" s="775" t="s">
        <v>3850</v>
      </c>
      <c r="C209" s="774" t="s">
        <v>1297</v>
      </c>
      <c r="D209" s="774" t="s">
        <v>3851</v>
      </c>
      <c r="E209" s="774" t="s">
        <v>1289</v>
      </c>
    </row>
    <row r="210" spans="1:5" x14ac:dyDescent="0.2">
      <c r="A210" s="775" t="s">
        <v>462</v>
      </c>
      <c r="B210" s="775" t="s">
        <v>3852</v>
      </c>
      <c r="C210" s="774" t="s">
        <v>1298</v>
      </c>
      <c r="D210" s="774" t="s">
        <v>3853</v>
      </c>
      <c r="E210" s="774" t="s">
        <v>1289</v>
      </c>
    </row>
    <row r="211" spans="1:5" x14ac:dyDescent="0.2">
      <c r="A211" s="775" t="s">
        <v>463</v>
      </c>
      <c r="B211" s="775" t="s">
        <v>3551</v>
      </c>
      <c r="C211" s="774" t="s">
        <v>1299</v>
      </c>
      <c r="D211" s="774" t="s">
        <v>3854</v>
      </c>
      <c r="E211" s="774" t="s">
        <v>1289</v>
      </c>
    </row>
    <row r="212" spans="1:5" x14ac:dyDescent="0.2">
      <c r="A212" s="775" t="s">
        <v>373</v>
      </c>
      <c r="B212" s="775" t="s">
        <v>3551</v>
      </c>
      <c r="C212" s="774" t="s">
        <v>1300</v>
      </c>
      <c r="D212" s="774"/>
      <c r="E212" s="774" t="s">
        <v>1289</v>
      </c>
    </row>
    <row r="213" spans="1:5" x14ac:dyDescent="0.2">
      <c r="A213" s="775" t="s">
        <v>1301</v>
      </c>
      <c r="B213" s="775" t="s">
        <v>3855</v>
      </c>
      <c r="C213" s="774" t="s">
        <v>1302</v>
      </c>
      <c r="D213" s="774" t="s">
        <v>3856</v>
      </c>
      <c r="E213" s="774" t="s">
        <v>1289</v>
      </c>
    </row>
    <row r="214" spans="1:5" x14ac:dyDescent="0.2">
      <c r="A214" s="775" t="s">
        <v>1303</v>
      </c>
      <c r="B214" s="775" t="s">
        <v>3857</v>
      </c>
      <c r="C214" s="774" t="s">
        <v>1304</v>
      </c>
      <c r="D214" s="774" t="s">
        <v>3858</v>
      </c>
      <c r="E214" s="774" t="s">
        <v>1289</v>
      </c>
    </row>
    <row r="215" spans="1:5" x14ac:dyDescent="0.2">
      <c r="A215" s="775" t="s">
        <v>1305</v>
      </c>
      <c r="B215" s="775" t="s">
        <v>3859</v>
      </c>
      <c r="C215" s="774" t="s">
        <v>1306</v>
      </c>
      <c r="D215" s="774" t="s">
        <v>3860</v>
      </c>
      <c r="E215" s="774" t="s">
        <v>1289</v>
      </c>
    </row>
    <row r="216" spans="1:5" x14ac:dyDescent="0.2">
      <c r="A216" s="775" t="s">
        <v>1307</v>
      </c>
      <c r="B216" s="775" t="s">
        <v>3861</v>
      </c>
      <c r="C216" s="774" t="s">
        <v>1308</v>
      </c>
      <c r="D216" s="774" t="s">
        <v>3862</v>
      </c>
      <c r="E216" s="774" t="s">
        <v>1289</v>
      </c>
    </row>
    <row r="217" spans="1:5" x14ac:dyDescent="0.2">
      <c r="A217" s="775" t="s">
        <v>384</v>
      </c>
      <c r="B217" s="775" t="s">
        <v>3551</v>
      </c>
      <c r="C217" s="774" t="s">
        <v>1309</v>
      </c>
      <c r="D217" s="774"/>
      <c r="E217" s="774" t="s">
        <v>1289</v>
      </c>
    </row>
    <row r="218" spans="1:5" x14ac:dyDescent="0.2">
      <c r="A218" s="775" t="s">
        <v>1310</v>
      </c>
      <c r="B218" s="775" t="s">
        <v>3863</v>
      </c>
      <c r="C218" s="774" t="s">
        <v>1311</v>
      </c>
      <c r="D218" s="774" t="s">
        <v>3864</v>
      </c>
      <c r="E218" s="774" t="s">
        <v>1289</v>
      </c>
    </row>
    <row r="219" spans="1:5" x14ac:dyDescent="0.2">
      <c r="A219" s="775" t="s">
        <v>1312</v>
      </c>
      <c r="B219" s="775" t="s">
        <v>3865</v>
      </c>
      <c r="C219" s="774" t="s">
        <v>1313</v>
      </c>
      <c r="D219" s="774" t="s">
        <v>3866</v>
      </c>
      <c r="E219" s="774" t="s">
        <v>1289</v>
      </c>
    </row>
    <row r="220" spans="1:5" x14ac:dyDescent="0.2">
      <c r="A220" s="775" t="s">
        <v>1314</v>
      </c>
      <c r="B220" s="775" t="s">
        <v>3867</v>
      </c>
      <c r="C220" s="774" t="s">
        <v>1315</v>
      </c>
      <c r="D220" s="774" t="s">
        <v>3868</v>
      </c>
      <c r="E220" s="774" t="s">
        <v>1289</v>
      </c>
    </row>
    <row r="221" spans="1:5" x14ac:dyDescent="0.2">
      <c r="A221" s="775" t="s">
        <v>1316</v>
      </c>
      <c r="B221" s="775" t="s">
        <v>3869</v>
      </c>
      <c r="C221" s="774" t="s">
        <v>1317</v>
      </c>
      <c r="D221" s="774" t="s">
        <v>3870</v>
      </c>
      <c r="E221" s="774" t="s">
        <v>1289</v>
      </c>
    </row>
    <row r="222" spans="1:5" x14ac:dyDescent="0.2">
      <c r="A222" s="775" t="s">
        <v>1318</v>
      </c>
      <c r="B222" s="775" t="s">
        <v>3871</v>
      </c>
      <c r="C222" s="774" t="s">
        <v>1319</v>
      </c>
      <c r="D222" s="774" t="s">
        <v>3872</v>
      </c>
      <c r="E222" s="774" t="s">
        <v>1289</v>
      </c>
    </row>
    <row r="223" spans="1:5" x14ac:dyDescent="0.2">
      <c r="A223" s="775" t="s">
        <v>1320</v>
      </c>
      <c r="B223" s="775" t="s">
        <v>3873</v>
      </c>
      <c r="C223" s="774" t="s">
        <v>1321</v>
      </c>
      <c r="D223" s="774" t="s">
        <v>3874</v>
      </c>
      <c r="E223" s="774" t="s">
        <v>1289</v>
      </c>
    </row>
    <row r="224" spans="1:5" x14ac:dyDescent="0.2">
      <c r="A224" s="775" t="s">
        <v>1322</v>
      </c>
      <c r="B224" s="775" t="s">
        <v>3875</v>
      </c>
      <c r="C224" s="774" t="s">
        <v>1323</v>
      </c>
      <c r="D224" s="774" t="s">
        <v>3876</v>
      </c>
      <c r="E224" s="774" t="s">
        <v>1289</v>
      </c>
    </row>
    <row r="225" spans="1:5" x14ac:dyDescent="0.2">
      <c r="A225" s="775" t="s">
        <v>1324</v>
      </c>
      <c r="B225" s="775" t="s">
        <v>3877</v>
      </c>
      <c r="C225" s="774" t="s">
        <v>1325</v>
      </c>
      <c r="D225" s="774" t="s">
        <v>3878</v>
      </c>
      <c r="E225" s="774" t="s">
        <v>1289</v>
      </c>
    </row>
    <row r="226" spans="1:5" x14ac:dyDescent="0.2">
      <c r="A226" s="775" t="s">
        <v>598</v>
      </c>
      <c r="B226" s="775" t="s">
        <v>3551</v>
      </c>
      <c r="C226" s="774" t="s">
        <v>1326</v>
      </c>
      <c r="D226" s="774"/>
      <c r="E226" s="774" t="s">
        <v>1289</v>
      </c>
    </row>
    <row r="227" spans="1:5" x14ac:dyDescent="0.2">
      <c r="A227" s="775" t="s">
        <v>1327</v>
      </c>
      <c r="B227" s="775" t="s">
        <v>3879</v>
      </c>
      <c r="C227" s="774" t="s">
        <v>1328</v>
      </c>
      <c r="D227" s="774" t="s">
        <v>3880</v>
      </c>
      <c r="E227" s="774" t="s">
        <v>1289</v>
      </c>
    </row>
    <row r="228" spans="1:5" x14ac:dyDescent="0.2">
      <c r="A228" s="775" t="s">
        <v>1483</v>
      </c>
      <c r="B228" s="775" t="s">
        <v>3881</v>
      </c>
      <c r="C228" s="774" t="s">
        <v>1329</v>
      </c>
      <c r="D228" s="774" t="s">
        <v>3882</v>
      </c>
      <c r="E228" s="774" t="s">
        <v>1289</v>
      </c>
    </row>
    <row r="229" spans="1:5" x14ac:dyDescent="0.2">
      <c r="A229" s="775" t="s">
        <v>1330</v>
      </c>
      <c r="B229" s="775" t="s">
        <v>3883</v>
      </c>
      <c r="C229" s="774" t="s">
        <v>1181</v>
      </c>
      <c r="D229" s="774" t="s">
        <v>3728</v>
      </c>
      <c r="E229" s="774" t="s">
        <v>1289</v>
      </c>
    </row>
    <row r="230" spans="1:5" x14ac:dyDescent="0.2">
      <c r="A230" s="775" t="s">
        <v>606</v>
      </c>
      <c r="B230" s="775" t="s">
        <v>3551</v>
      </c>
      <c r="C230" s="774" t="s">
        <v>1331</v>
      </c>
      <c r="D230" s="774"/>
      <c r="E230" s="774" t="s">
        <v>1289</v>
      </c>
    </row>
    <row r="231" spans="1:5" x14ac:dyDescent="0.2">
      <c r="A231" s="775" t="s">
        <v>1332</v>
      </c>
      <c r="B231" s="775" t="s">
        <v>3884</v>
      </c>
      <c r="C231" s="774" t="s">
        <v>1333</v>
      </c>
      <c r="D231" s="774" t="s">
        <v>3885</v>
      </c>
      <c r="E231" s="774" t="s">
        <v>1289</v>
      </c>
    </row>
    <row r="232" spans="1:5" x14ac:dyDescent="0.2">
      <c r="A232" s="775" t="s">
        <v>1334</v>
      </c>
      <c r="B232" s="775" t="s">
        <v>3886</v>
      </c>
      <c r="C232" s="774" t="s">
        <v>1335</v>
      </c>
      <c r="D232" s="774" t="s">
        <v>3887</v>
      </c>
      <c r="E232" s="774" t="s">
        <v>1289</v>
      </c>
    </row>
    <row r="233" spans="1:5" x14ac:dyDescent="0.2">
      <c r="A233" s="775" t="s">
        <v>1336</v>
      </c>
      <c r="B233" s="775" t="s">
        <v>3888</v>
      </c>
      <c r="C233" s="774" t="s">
        <v>1337</v>
      </c>
      <c r="D233" s="774" t="s">
        <v>3889</v>
      </c>
      <c r="E233" s="774" t="s">
        <v>1289</v>
      </c>
    </row>
    <row r="234" spans="1:5" x14ac:dyDescent="0.2">
      <c r="A234" s="775" t="s">
        <v>1338</v>
      </c>
      <c r="B234" s="775" t="s">
        <v>3890</v>
      </c>
      <c r="C234" s="774" t="s">
        <v>1339</v>
      </c>
      <c r="D234" s="774" t="s">
        <v>3891</v>
      </c>
      <c r="E234" s="774" t="s">
        <v>1289</v>
      </c>
    </row>
    <row r="235" spans="1:5" x14ac:dyDescent="0.2">
      <c r="A235" s="775" t="s">
        <v>1340</v>
      </c>
      <c r="B235" s="775" t="s">
        <v>3892</v>
      </c>
      <c r="C235" s="774" t="s">
        <v>1341</v>
      </c>
      <c r="D235" s="774" t="s">
        <v>3893</v>
      </c>
      <c r="E235" s="774" t="s">
        <v>1289</v>
      </c>
    </row>
    <row r="236" spans="1:5" x14ac:dyDescent="0.2">
      <c r="A236" s="775" t="s">
        <v>1342</v>
      </c>
      <c r="B236" s="775" t="s">
        <v>3894</v>
      </c>
      <c r="C236" s="774" t="s">
        <v>1343</v>
      </c>
      <c r="D236" s="774" t="s">
        <v>3895</v>
      </c>
      <c r="E236" s="774" t="s">
        <v>1289</v>
      </c>
    </row>
    <row r="237" spans="1:5" x14ac:dyDescent="0.2">
      <c r="A237" s="775" t="s">
        <v>464</v>
      </c>
      <c r="B237" s="775" t="s">
        <v>3896</v>
      </c>
      <c r="C237" s="774" t="s">
        <v>1020</v>
      </c>
      <c r="D237" s="774" t="s">
        <v>3897</v>
      </c>
      <c r="E237" s="774" t="s">
        <v>1289</v>
      </c>
    </row>
    <row r="238" spans="1:5" x14ac:dyDescent="0.2">
      <c r="A238" s="775" t="s">
        <v>465</v>
      </c>
      <c r="B238" s="775" t="s">
        <v>3898</v>
      </c>
      <c r="C238" s="774" t="s">
        <v>1021</v>
      </c>
      <c r="D238" s="774" t="s">
        <v>3899</v>
      </c>
      <c r="E238" s="774" t="s">
        <v>1289</v>
      </c>
    </row>
    <row r="239" spans="1:5" x14ac:dyDescent="0.2">
      <c r="A239" s="775" t="s">
        <v>466</v>
      </c>
      <c r="B239" s="775" t="s">
        <v>3900</v>
      </c>
      <c r="C239" s="774" t="s">
        <v>1022</v>
      </c>
      <c r="D239" s="774" t="s">
        <v>3901</v>
      </c>
      <c r="E239" s="774" t="s">
        <v>1289</v>
      </c>
    </row>
    <row r="240" spans="1:5" x14ac:dyDescent="0.2">
      <c r="A240" s="775" t="s">
        <v>1344</v>
      </c>
      <c r="B240" s="775" t="s">
        <v>3551</v>
      </c>
      <c r="C240" s="774" t="s">
        <v>1345</v>
      </c>
      <c r="D240" s="774"/>
      <c r="E240" s="774" t="s">
        <v>1289</v>
      </c>
    </row>
    <row r="241" spans="1:5" x14ac:dyDescent="0.2">
      <c r="A241" s="775" t="s">
        <v>1346</v>
      </c>
      <c r="B241" s="775" t="s">
        <v>3902</v>
      </c>
      <c r="C241" s="774" t="s">
        <v>1347</v>
      </c>
      <c r="D241" s="774" t="s">
        <v>3903</v>
      </c>
      <c r="E241" s="774" t="s">
        <v>1289</v>
      </c>
    </row>
    <row r="242" spans="1:5" x14ac:dyDescent="0.2">
      <c r="A242" s="775" t="s">
        <v>467</v>
      </c>
      <c r="B242" s="775" t="s">
        <v>3904</v>
      </c>
      <c r="C242" s="774" t="s">
        <v>1348</v>
      </c>
      <c r="D242" s="774" t="s">
        <v>3905</v>
      </c>
      <c r="E242" s="774" t="s">
        <v>1289</v>
      </c>
    </row>
    <row r="243" spans="1:5" x14ac:dyDescent="0.2">
      <c r="A243" s="775" t="s">
        <v>1349</v>
      </c>
      <c r="B243" s="775" t="s">
        <v>3906</v>
      </c>
      <c r="C243" s="774" t="s">
        <v>1350</v>
      </c>
      <c r="D243" s="774" t="s">
        <v>3907</v>
      </c>
      <c r="E243" s="774" t="s">
        <v>1289</v>
      </c>
    </row>
    <row r="244" spans="1:5" x14ac:dyDescent="0.2">
      <c r="A244" s="775" t="s">
        <v>1351</v>
      </c>
      <c r="B244" s="775" t="s">
        <v>3908</v>
      </c>
      <c r="C244" s="774" t="s">
        <v>1352</v>
      </c>
      <c r="D244" s="774" t="s">
        <v>3909</v>
      </c>
      <c r="E244" s="774" t="s">
        <v>1289</v>
      </c>
    </row>
    <row r="245" spans="1:5" x14ac:dyDescent="0.2">
      <c r="A245" s="775" t="s">
        <v>641</v>
      </c>
      <c r="B245" s="775" t="s">
        <v>3551</v>
      </c>
      <c r="C245" s="774" t="s">
        <v>1353</v>
      </c>
      <c r="D245" s="774"/>
      <c r="E245" s="774" t="s">
        <v>1289</v>
      </c>
    </row>
    <row r="246" spans="1:5" x14ac:dyDescent="0.2">
      <c r="A246" s="775" t="s">
        <v>1354</v>
      </c>
      <c r="B246" s="775" t="s">
        <v>3910</v>
      </c>
      <c r="C246" s="774" t="s">
        <v>1355</v>
      </c>
      <c r="D246" s="774" t="s">
        <v>3911</v>
      </c>
      <c r="E246" s="774" t="s">
        <v>1289</v>
      </c>
    </row>
    <row r="247" spans="1:5" x14ac:dyDescent="0.2">
      <c r="A247" s="775" t="s">
        <v>1356</v>
      </c>
      <c r="B247" s="775" t="s">
        <v>3912</v>
      </c>
      <c r="C247" s="774" t="s">
        <v>1357</v>
      </c>
      <c r="D247" s="774" t="s">
        <v>3913</v>
      </c>
      <c r="E247" s="774" t="s">
        <v>1289</v>
      </c>
    </row>
    <row r="248" spans="1:5" x14ac:dyDescent="0.2">
      <c r="A248" s="775" t="s">
        <v>1358</v>
      </c>
      <c r="B248" s="775" t="s">
        <v>3914</v>
      </c>
      <c r="C248" s="774" t="s">
        <v>1359</v>
      </c>
      <c r="D248" s="774" t="s">
        <v>3915</v>
      </c>
      <c r="E248" s="774" t="s">
        <v>1289</v>
      </c>
    </row>
    <row r="249" spans="1:5" x14ac:dyDescent="0.2">
      <c r="A249" s="775" t="s">
        <v>1360</v>
      </c>
      <c r="B249" s="775" t="s">
        <v>3916</v>
      </c>
      <c r="C249" s="774" t="s">
        <v>1361</v>
      </c>
      <c r="D249" s="774" t="s">
        <v>3917</v>
      </c>
      <c r="E249" s="774" t="s">
        <v>1289</v>
      </c>
    </row>
    <row r="250" spans="1:5" x14ac:dyDescent="0.2">
      <c r="A250" s="775" t="s">
        <v>58</v>
      </c>
      <c r="B250" s="775" t="s">
        <v>3918</v>
      </c>
      <c r="C250" s="774" t="s">
        <v>1362</v>
      </c>
      <c r="D250" s="774" t="s">
        <v>3919</v>
      </c>
      <c r="E250" s="774" t="s">
        <v>1289</v>
      </c>
    </row>
    <row r="251" spans="1:5" x14ac:dyDescent="0.2">
      <c r="A251" s="775" t="s">
        <v>1363</v>
      </c>
      <c r="B251" s="775" t="s">
        <v>3920</v>
      </c>
      <c r="C251" s="774" t="s">
        <v>1364</v>
      </c>
      <c r="D251" s="774" t="s">
        <v>3921</v>
      </c>
      <c r="E251" s="774" t="s">
        <v>1289</v>
      </c>
    </row>
    <row r="252" spans="1:5" x14ac:dyDescent="0.2">
      <c r="A252" s="775" t="s">
        <v>1365</v>
      </c>
      <c r="B252" s="775" t="s">
        <v>3922</v>
      </c>
      <c r="C252" s="774" t="s">
        <v>1366</v>
      </c>
      <c r="D252" s="774" t="s">
        <v>3923</v>
      </c>
      <c r="E252" s="774" t="s">
        <v>1289</v>
      </c>
    </row>
    <row r="253" spans="1:5" x14ac:dyDescent="0.2">
      <c r="A253" s="775" t="s">
        <v>1367</v>
      </c>
      <c r="B253" s="775" t="s">
        <v>3924</v>
      </c>
      <c r="C253" s="774" t="s">
        <v>1368</v>
      </c>
      <c r="D253" s="774" t="s">
        <v>3925</v>
      </c>
      <c r="E253" s="774" t="s">
        <v>1289</v>
      </c>
    </row>
    <row r="254" spans="1:5" x14ac:dyDescent="0.2">
      <c r="A254" s="775" t="s">
        <v>1369</v>
      </c>
      <c r="B254" s="775" t="s">
        <v>3926</v>
      </c>
      <c r="C254" s="774" t="s">
        <v>1370</v>
      </c>
      <c r="D254" s="774" t="s">
        <v>3927</v>
      </c>
      <c r="E254" s="774" t="s">
        <v>1289</v>
      </c>
    </row>
    <row r="255" spans="1:5" x14ac:dyDescent="0.2">
      <c r="A255" s="775" t="s">
        <v>1371</v>
      </c>
      <c r="B255" s="775" t="s">
        <v>3551</v>
      </c>
      <c r="C255" s="774" t="s">
        <v>1372</v>
      </c>
      <c r="D255" s="774" t="s">
        <v>3928</v>
      </c>
      <c r="E255" s="774" t="s">
        <v>1289</v>
      </c>
    </row>
    <row r="256" spans="1:5" x14ac:dyDescent="0.2">
      <c r="A256" s="775" t="s">
        <v>1373</v>
      </c>
      <c r="B256" s="775" t="s">
        <v>3551</v>
      </c>
      <c r="C256" s="774" t="s">
        <v>1374</v>
      </c>
      <c r="D256" s="776"/>
      <c r="E256" s="774" t="s">
        <v>1289</v>
      </c>
    </row>
    <row r="257" spans="1:5" x14ac:dyDescent="0.2">
      <c r="A257" s="775" t="s">
        <v>666</v>
      </c>
      <c r="B257" s="775" t="s">
        <v>3551</v>
      </c>
      <c r="C257" s="774" t="s">
        <v>1375</v>
      </c>
      <c r="D257" s="774"/>
      <c r="E257" s="774" t="s">
        <v>1289</v>
      </c>
    </row>
    <row r="258" spans="1:5" x14ac:dyDescent="0.2">
      <c r="A258" s="775" t="s">
        <v>1376</v>
      </c>
      <c r="B258" s="775" t="s">
        <v>3929</v>
      </c>
      <c r="C258" s="774" t="s">
        <v>1377</v>
      </c>
      <c r="D258" s="774"/>
      <c r="E258" s="774" t="s">
        <v>1289</v>
      </c>
    </row>
    <row r="259" spans="1:5" x14ac:dyDescent="0.2">
      <c r="A259" s="775" t="s">
        <v>1378</v>
      </c>
      <c r="B259" s="775" t="s">
        <v>3930</v>
      </c>
      <c r="C259" s="774" t="s">
        <v>1379</v>
      </c>
      <c r="D259" s="774"/>
      <c r="E259" s="774" t="s">
        <v>1289</v>
      </c>
    </row>
    <row r="260" spans="1:5" x14ac:dyDescent="0.2">
      <c r="A260" s="775" t="s">
        <v>1380</v>
      </c>
      <c r="B260" s="775" t="s">
        <v>3551</v>
      </c>
      <c r="C260" s="774" t="s">
        <v>1381</v>
      </c>
      <c r="D260" s="774"/>
      <c r="E260" s="774" t="s">
        <v>1289</v>
      </c>
    </row>
    <row r="261" spans="1:5" x14ac:dyDescent="0.2">
      <c r="A261" s="775" t="s">
        <v>1382</v>
      </c>
      <c r="B261" s="775" t="s">
        <v>3931</v>
      </c>
      <c r="C261" s="774" t="s">
        <v>1383</v>
      </c>
      <c r="D261" s="774" t="s">
        <v>3932</v>
      </c>
      <c r="E261" s="774" t="s">
        <v>1289</v>
      </c>
    </row>
    <row r="262" spans="1:5" x14ac:dyDescent="0.2">
      <c r="A262" s="775" t="s">
        <v>1384</v>
      </c>
      <c r="B262" s="775" t="s">
        <v>3933</v>
      </c>
      <c r="C262" s="774" t="s">
        <v>586</v>
      </c>
      <c r="D262" s="774" t="s">
        <v>3934</v>
      </c>
      <c r="E262" s="774" t="s">
        <v>1289</v>
      </c>
    </row>
    <row r="263" spans="1:5" x14ac:dyDescent="0.2">
      <c r="A263" s="775" t="s">
        <v>1385</v>
      </c>
      <c r="B263" s="775" t="s">
        <v>3935</v>
      </c>
      <c r="C263" s="774" t="s">
        <v>1386</v>
      </c>
      <c r="D263" s="774" t="s">
        <v>3936</v>
      </c>
      <c r="E263" s="774" t="s">
        <v>1289</v>
      </c>
    </row>
    <row r="264" spans="1:5" x14ac:dyDescent="0.2">
      <c r="A264" s="775" t="s">
        <v>1387</v>
      </c>
      <c r="B264" s="775" t="s">
        <v>3937</v>
      </c>
      <c r="C264" s="774" t="s">
        <v>1388</v>
      </c>
      <c r="D264" s="774" t="s">
        <v>3938</v>
      </c>
      <c r="E264" s="774" t="s">
        <v>1289</v>
      </c>
    </row>
    <row r="265" spans="1:5" x14ac:dyDescent="0.2">
      <c r="A265" s="775" t="s">
        <v>1389</v>
      </c>
      <c r="B265" s="775" t="s">
        <v>3939</v>
      </c>
      <c r="C265" s="774" t="s">
        <v>1390</v>
      </c>
      <c r="D265" s="774" t="s">
        <v>3940</v>
      </c>
      <c r="E265" s="774" t="s">
        <v>1289</v>
      </c>
    </row>
    <row r="266" spans="1:5" x14ac:dyDescent="0.2">
      <c r="A266" s="775" t="s">
        <v>1391</v>
      </c>
      <c r="B266" s="775" t="s">
        <v>3941</v>
      </c>
      <c r="C266" s="774" t="s">
        <v>1392</v>
      </c>
      <c r="D266" s="774" t="s">
        <v>3942</v>
      </c>
      <c r="E266" s="774" t="s">
        <v>1289</v>
      </c>
    </row>
    <row r="267" spans="1:5" x14ac:dyDescent="0.2">
      <c r="A267" s="775" t="s">
        <v>1393</v>
      </c>
      <c r="B267" s="775" t="s">
        <v>3943</v>
      </c>
      <c r="C267" s="774" t="s">
        <v>1394</v>
      </c>
      <c r="D267" s="774" t="s">
        <v>3944</v>
      </c>
      <c r="E267" s="774" t="s">
        <v>1289</v>
      </c>
    </row>
    <row r="268" spans="1:5" x14ac:dyDescent="0.2">
      <c r="A268" s="775" t="s">
        <v>1395</v>
      </c>
      <c r="B268" s="775" t="s">
        <v>3945</v>
      </c>
      <c r="C268" s="774" t="s">
        <v>1396</v>
      </c>
      <c r="D268" s="774" t="s">
        <v>3946</v>
      </c>
      <c r="E268" s="774" t="s">
        <v>1289</v>
      </c>
    </row>
    <row r="269" spans="1:5" x14ac:dyDescent="0.2">
      <c r="B269" s="774" t="s">
        <v>3551</v>
      </c>
      <c r="D269" s="774"/>
    </row>
    <row r="270" spans="1:5" x14ac:dyDescent="0.2">
      <c r="A270" s="775" t="s">
        <v>1397</v>
      </c>
      <c r="B270" s="775" t="s">
        <v>3551</v>
      </c>
      <c r="D270" s="774"/>
    </row>
    <row r="271" spans="1:5" x14ac:dyDescent="0.2">
      <c r="A271" s="775" t="s">
        <v>695</v>
      </c>
      <c r="B271" s="775" t="s">
        <v>3551</v>
      </c>
      <c r="C271" s="774" t="s">
        <v>1398</v>
      </c>
      <c r="D271" s="774"/>
      <c r="E271" s="774" t="s">
        <v>1289</v>
      </c>
    </row>
    <row r="272" spans="1:5" x14ac:dyDescent="0.2">
      <c r="A272" s="775" t="s">
        <v>1399</v>
      </c>
      <c r="B272" s="775" t="s">
        <v>3947</v>
      </c>
      <c r="C272" s="774" t="s">
        <v>1400</v>
      </c>
      <c r="D272" s="774" t="s">
        <v>3948</v>
      </c>
      <c r="E272" s="774" t="s">
        <v>1289</v>
      </c>
    </row>
    <row r="273" spans="1:5" x14ac:dyDescent="0.2">
      <c r="A273" s="775" t="s">
        <v>1401</v>
      </c>
      <c r="B273" s="775" t="s">
        <v>3949</v>
      </c>
      <c r="C273" s="774" t="s">
        <v>1402</v>
      </c>
      <c r="D273" s="774" t="s">
        <v>3950</v>
      </c>
      <c r="E273" s="774" t="s">
        <v>1289</v>
      </c>
    </row>
    <row r="274" spans="1:5" x14ac:dyDescent="0.2">
      <c r="A274" s="775" t="s">
        <v>1403</v>
      </c>
      <c r="B274" s="775" t="s">
        <v>3951</v>
      </c>
      <c r="C274" s="774" t="s">
        <v>1404</v>
      </c>
      <c r="D274" s="774" t="s">
        <v>3952</v>
      </c>
      <c r="E274" s="774" t="s">
        <v>1289</v>
      </c>
    </row>
    <row r="275" spans="1:5" x14ac:dyDescent="0.2">
      <c r="A275" s="775" t="s">
        <v>402</v>
      </c>
      <c r="B275" s="775" t="s">
        <v>3551</v>
      </c>
      <c r="C275" s="774" t="s">
        <v>1405</v>
      </c>
      <c r="D275" s="774" t="s">
        <v>3953</v>
      </c>
      <c r="E275" s="774" t="s">
        <v>1289</v>
      </c>
    </row>
    <row r="276" spans="1:5" x14ac:dyDescent="0.2">
      <c r="A276" s="775" t="s">
        <v>403</v>
      </c>
      <c r="B276" s="775" t="s">
        <v>3551</v>
      </c>
      <c r="C276" s="774" t="s">
        <v>1406</v>
      </c>
      <c r="D276" s="774" t="s">
        <v>3954</v>
      </c>
      <c r="E276" s="774" t="s">
        <v>1289</v>
      </c>
    </row>
    <row r="277" spans="1:5" x14ac:dyDescent="0.2">
      <c r="A277" s="775" t="s">
        <v>705</v>
      </c>
      <c r="B277" s="775" t="s">
        <v>3551</v>
      </c>
      <c r="C277" s="774" t="s">
        <v>1407</v>
      </c>
      <c r="D277" s="774"/>
      <c r="E277" s="774" t="s">
        <v>1289</v>
      </c>
    </row>
    <row r="278" spans="1:5" x14ac:dyDescent="0.2">
      <c r="A278" s="775" t="s">
        <v>1408</v>
      </c>
      <c r="B278" s="775" t="s">
        <v>3955</v>
      </c>
      <c r="C278" s="774" t="s">
        <v>1409</v>
      </c>
      <c r="D278" s="774" t="s">
        <v>3956</v>
      </c>
      <c r="E278" s="774" t="s">
        <v>1289</v>
      </c>
    </row>
    <row r="279" spans="1:5" x14ac:dyDescent="0.2">
      <c r="A279" s="775" t="s">
        <v>1410</v>
      </c>
      <c r="B279" s="775" t="s">
        <v>3957</v>
      </c>
      <c r="C279" s="774" t="s">
        <v>1411</v>
      </c>
      <c r="D279" s="774" t="s">
        <v>3958</v>
      </c>
      <c r="E279" s="774" t="s">
        <v>1289</v>
      </c>
    </row>
    <row r="280" spans="1:5" x14ac:dyDescent="0.2">
      <c r="A280" s="775" t="s">
        <v>1412</v>
      </c>
      <c r="B280" s="775" t="s">
        <v>3959</v>
      </c>
      <c r="C280" s="774" t="s">
        <v>1413</v>
      </c>
      <c r="D280" s="774" t="s">
        <v>3960</v>
      </c>
      <c r="E280" s="774" t="s">
        <v>1289</v>
      </c>
    </row>
    <row r="281" spans="1:5" x14ac:dyDescent="0.2">
      <c r="A281" s="775" t="s">
        <v>1414</v>
      </c>
      <c r="B281" s="775" t="s">
        <v>3961</v>
      </c>
      <c r="C281" s="774" t="s">
        <v>1415</v>
      </c>
      <c r="D281" s="774" t="s">
        <v>3962</v>
      </c>
      <c r="E281" s="774" t="s">
        <v>1289</v>
      </c>
    </row>
    <row r="282" spans="1:5" x14ac:dyDescent="0.2">
      <c r="A282" s="775" t="s">
        <v>717</v>
      </c>
      <c r="B282" s="775" t="s">
        <v>3551</v>
      </c>
      <c r="C282" s="774" t="s">
        <v>1416</v>
      </c>
      <c r="D282" s="774"/>
      <c r="E282" s="774" t="s">
        <v>1289</v>
      </c>
    </row>
    <row r="283" spans="1:5" x14ac:dyDescent="0.2">
      <c r="A283" s="775" t="s">
        <v>1417</v>
      </c>
      <c r="B283" s="775" t="s">
        <v>3963</v>
      </c>
      <c r="C283" s="774" t="s">
        <v>1418</v>
      </c>
      <c r="D283" s="774" t="s">
        <v>3964</v>
      </c>
      <c r="E283" s="774" t="s">
        <v>1289</v>
      </c>
    </row>
    <row r="284" spans="1:5" x14ac:dyDescent="0.2">
      <c r="A284" s="775" t="s">
        <v>1419</v>
      </c>
      <c r="B284" s="775" t="s">
        <v>3965</v>
      </c>
      <c r="C284" s="774" t="s">
        <v>1420</v>
      </c>
      <c r="D284" s="774" t="s">
        <v>3966</v>
      </c>
      <c r="E284" s="774" t="s">
        <v>1289</v>
      </c>
    </row>
    <row r="285" spans="1:5" x14ac:dyDescent="0.2">
      <c r="A285" s="775" t="s">
        <v>1421</v>
      </c>
      <c r="B285" s="775" t="s">
        <v>3967</v>
      </c>
      <c r="C285" s="774" t="s">
        <v>1422</v>
      </c>
      <c r="D285" s="774" t="s">
        <v>3968</v>
      </c>
      <c r="E285" s="774" t="s">
        <v>1289</v>
      </c>
    </row>
    <row r="286" spans="1:5" x14ac:dyDescent="0.2">
      <c r="A286" s="775" t="s">
        <v>1423</v>
      </c>
      <c r="B286" s="775" t="s">
        <v>3969</v>
      </c>
      <c r="C286" s="774" t="s">
        <v>1424</v>
      </c>
      <c r="D286" s="774" t="s">
        <v>3970</v>
      </c>
      <c r="E286" s="774" t="s">
        <v>1289</v>
      </c>
    </row>
    <row r="287" spans="1:5" x14ac:dyDescent="0.2">
      <c r="A287" s="775" t="s">
        <v>728</v>
      </c>
      <c r="B287" s="775" t="s">
        <v>3551</v>
      </c>
      <c r="C287" s="774" t="s">
        <v>1425</v>
      </c>
      <c r="D287" s="774"/>
      <c r="E287" s="774" t="s">
        <v>1289</v>
      </c>
    </row>
    <row r="288" spans="1:5" x14ac:dyDescent="0.2">
      <c r="A288" s="775" t="s">
        <v>1426</v>
      </c>
      <c r="B288" s="775" t="s">
        <v>3971</v>
      </c>
      <c r="C288" s="774" t="s">
        <v>1427</v>
      </c>
      <c r="D288" s="774" t="s">
        <v>3972</v>
      </c>
      <c r="E288" s="774" t="s">
        <v>1289</v>
      </c>
    </row>
    <row r="289" spans="1:5" x14ac:dyDescent="0.2">
      <c r="A289" s="775" t="s">
        <v>1428</v>
      </c>
      <c r="B289" s="775" t="s">
        <v>3973</v>
      </c>
      <c r="C289" s="774" t="s">
        <v>1429</v>
      </c>
      <c r="D289" s="774" t="s">
        <v>3974</v>
      </c>
      <c r="E289" s="774" t="s">
        <v>1289</v>
      </c>
    </row>
    <row r="290" spans="1:5" x14ac:dyDescent="0.2">
      <c r="A290" s="775" t="s">
        <v>1430</v>
      </c>
      <c r="B290" s="775" t="s">
        <v>3975</v>
      </c>
      <c r="C290" s="774" t="s">
        <v>1339</v>
      </c>
      <c r="D290" s="774" t="s">
        <v>3891</v>
      </c>
      <c r="E290" s="774" t="s">
        <v>1289</v>
      </c>
    </row>
    <row r="291" spans="1:5" x14ac:dyDescent="0.2">
      <c r="A291" s="775" t="s">
        <v>1431</v>
      </c>
      <c r="B291" s="775" t="s">
        <v>3892</v>
      </c>
      <c r="C291" s="774" t="s">
        <v>1341</v>
      </c>
      <c r="D291" s="774" t="s">
        <v>3976</v>
      </c>
      <c r="E291" s="774" t="s">
        <v>1289</v>
      </c>
    </row>
    <row r="292" spans="1:5" x14ac:dyDescent="0.2">
      <c r="A292" s="775" t="s">
        <v>1432</v>
      </c>
      <c r="B292" s="775" t="s">
        <v>3977</v>
      </c>
      <c r="C292" s="774" t="s">
        <v>1433</v>
      </c>
      <c r="D292" s="774" t="s">
        <v>3978</v>
      </c>
      <c r="E292" s="774" t="s">
        <v>1289</v>
      </c>
    </row>
    <row r="293" spans="1:5" x14ac:dyDescent="0.2">
      <c r="A293" s="775" t="s">
        <v>1434</v>
      </c>
      <c r="B293" s="775" t="s">
        <v>3979</v>
      </c>
      <c r="C293" s="774" t="s">
        <v>1435</v>
      </c>
      <c r="D293" s="774" t="s">
        <v>3980</v>
      </c>
      <c r="E293" s="774" t="s">
        <v>1289</v>
      </c>
    </row>
    <row r="294" spans="1:5" x14ac:dyDescent="0.2">
      <c r="A294" s="775" t="s">
        <v>1436</v>
      </c>
      <c r="B294" s="775" t="s">
        <v>3551</v>
      </c>
      <c r="C294" s="774" t="s">
        <v>1437</v>
      </c>
      <c r="D294" s="774"/>
      <c r="E294" s="774" t="s">
        <v>1289</v>
      </c>
    </row>
    <row r="295" spans="1:5" x14ac:dyDescent="0.2">
      <c r="A295" s="775" t="s">
        <v>1438</v>
      </c>
      <c r="B295" s="775" t="s">
        <v>3906</v>
      </c>
      <c r="C295" s="774" t="s">
        <v>1350</v>
      </c>
      <c r="D295" s="774" t="s">
        <v>3907</v>
      </c>
      <c r="E295" s="774" t="s">
        <v>1289</v>
      </c>
    </row>
    <row r="296" spans="1:5" x14ac:dyDescent="0.2">
      <c r="A296" s="775" t="s">
        <v>1439</v>
      </c>
      <c r="B296" s="775" t="s">
        <v>3981</v>
      </c>
      <c r="C296" s="774" t="s">
        <v>1440</v>
      </c>
      <c r="D296" s="774" t="s">
        <v>3982</v>
      </c>
      <c r="E296" s="774" t="s">
        <v>1289</v>
      </c>
    </row>
    <row r="297" spans="1:5" x14ac:dyDescent="0.2">
      <c r="A297" s="775" t="s">
        <v>755</v>
      </c>
      <c r="B297" s="775" t="s">
        <v>3551</v>
      </c>
      <c r="C297" s="774" t="s">
        <v>1441</v>
      </c>
      <c r="D297" s="774"/>
      <c r="E297" s="774" t="s">
        <v>1289</v>
      </c>
    </row>
    <row r="298" spans="1:5" x14ac:dyDescent="0.2">
      <c r="A298" s="775" t="s">
        <v>1442</v>
      </c>
      <c r="B298" s="775" t="s">
        <v>3983</v>
      </c>
      <c r="C298" s="774" t="s">
        <v>1443</v>
      </c>
      <c r="D298" s="774" t="s">
        <v>3984</v>
      </c>
      <c r="E298" s="774" t="s">
        <v>1289</v>
      </c>
    </row>
    <row r="299" spans="1:5" x14ac:dyDescent="0.2">
      <c r="A299" s="775" t="s">
        <v>1444</v>
      </c>
      <c r="B299" s="775" t="s">
        <v>3985</v>
      </c>
      <c r="C299" s="774" t="s">
        <v>1357</v>
      </c>
      <c r="D299" s="774" t="s">
        <v>3913</v>
      </c>
      <c r="E299" s="774" t="s">
        <v>1289</v>
      </c>
    </row>
    <row r="300" spans="1:5" x14ac:dyDescent="0.2">
      <c r="A300" s="775" t="s">
        <v>1445</v>
      </c>
      <c r="B300" s="775" t="s">
        <v>3986</v>
      </c>
      <c r="C300" s="774" t="s">
        <v>1446</v>
      </c>
      <c r="D300" s="774" t="s">
        <v>3987</v>
      </c>
      <c r="E300" s="774" t="s">
        <v>1289</v>
      </c>
    </row>
    <row r="301" spans="1:5" x14ac:dyDescent="0.2">
      <c r="A301" s="775" t="s">
        <v>1447</v>
      </c>
      <c r="B301" s="775" t="s">
        <v>3988</v>
      </c>
      <c r="C301" s="774" t="s">
        <v>1448</v>
      </c>
      <c r="D301" s="774" t="s">
        <v>3989</v>
      </c>
      <c r="E301" s="774" t="s">
        <v>1289</v>
      </c>
    </row>
    <row r="302" spans="1:5" x14ac:dyDescent="0.2">
      <c r="A302" s="775" t="s">
        <v>1449</v>
      </c>
      <c r="B302" s="775" t="s">
        <v>3990</v>
      </c>
      <c r="C302" s="774" t="s">
        <v>1450</v>
      </c>
      <c r="D302" s="774" t="s">
        <v>3991</v>
      </c>
      <c r="E302" s="774" t="s">
        <v>1289</v>
      </c>
    </row>
    <row r="303" spans="1:5" x14ac:dyDescent="0.2">
      <c r="A303" s="775" t="s">
        <v>1451</v>
      </c>
      <c r="B303" s="775" t="s">
        <v>3992</v>
      </c>
      <c r="C303" s="774" t="s">
        <v>1452</v>
      </c>
      <c r="D303" s="774" t="s">
        <v>3993</v>
      </c>
      <c r="E303" s="774" t="s">
        <v>1289</v>
      </c>
    </row>
    <row r="304" spans="1:5" x14ac:dyDescent="0.2">
      <c r="A304" s="775" t="s">
        <v>1453</v>
      </c>
      <c r="B304" s="775" t="s">
        <v>3994</v>
      </c>
      <c r="C304" s="774" t="s">
        <v>1454</v>
      </c>
      <c r="D304" s="774" t="s">
        <v>3995</v>
      </c>
      <c r="E304" s="774" t="s">
        <v>1289</v>
      </c>
    </row>
    <row r="305" spans="1:5" x14ac:dyDescent="0.2">
      <c r="A305" s="775" t="s">
        <v>1455</v>
      </c>
      <c r="B305" s="775" t="s">
        <v>3996</v>
      </c>
      <c r="C305" s="774" t="s">
        <v>1456</v>
      </c>
      <c r="D305" s="774" t="s">
        <v>3997</v>
      </c>
      <c r="E305" s="774" t="s">
        <v>1289</v>
      </c>
    </row>
    <row r="306" spans="1:5" x14ac:dyDescent="0.2">
      <c r="A306" s="775" t="s">
        <v>779</v>
      </c>
      <c r="B306" s="775" t="s">
        <v>3551</v>
      </c>
      <c r="C306" s="774" t="s">
        <v>1457</v>
      </c>
      <c r="D306" s="774"/>
      <c r="E306" s="774" t="s">
        <v>1289</v>
      </c>
    </row>
    <row r="307" spans="1:5" x14ac:dyDescent="0.2">
      <c r="A307" s="775" t="s">
        <v>1458</v>
      </c>
      <c r="B307" s="775" t="s">
        <v>3998</v>
      </c>
      <c r="C307" s="774" t="s">
        <v>1459</v>
      </c>
      <c r="D307" s="774" t="s">
        <v>3999</v>
      </c>
      <c r="E307" s="774" t="s">
        <v>1289</v>
      </c>
    </row>
    <row r="308" spans="1:5" x14ac:dyDescent="0.2">
      <c r="A308" s="775" t="s">
        <v>1460</v>
      </c>
      <c r="B308" s="775" t="s">
        <v>4000</v>
      </c>
      <c r="C308" s="774" t="s">
        <v>1461</v>
      </c>
      <c r="D308" s="774" t="s">
        <v>4001</v>
      </c>
      <c r="E308" s="774" t="s">
        <v>1289</v>
      </c>
    </row>
    <row r="309" spans="1:5" x14ac:dyDescent="0.2">
      <c r="A309" s="775" t="s">
        <v>1462</v>
      </c>
      <c r="B309" s="775" t="s">
        <v>3551</v>
      </c>
      <c r="C309" s="774" t="s">
        <v>1463</v>
      </c>
      <c r="D309" s="774"/>
      <c r="E309" s="774" t="s">
        <v>1289</v>
      </c>
    </row>
    <row r="310" spans="1:5" x14ac:dyDescent="0.2">
      <c r="A310" s="775" t="s">
        <v>1464</v>
      </c>
      <c r="B310" s="775" t="s">
        <v>4002</v>
      </c>
      <c r="C310" s="774" t="s">
        <v>1465</v>
      </c>
      <c r="D310" s="774" t="s">
        <v>4003</v>
      </c>
      <c r="E310" s="774" t="s">
        <v>1289</v>
      </c>
    </row>
    <row r="311" spans="1:5" x14ac:dyDescent="0.2">
      <c r="A311" s="775" t="s">
        <v>1466</v>
      </c>
      <c r="B311" s="775" t="s">
        <v>4004</v>
      </c>
      <c r="C311" s="774" t="s">
        <v>1467</v>
      </c>
      <c r="D311" s="774" t="s">
        <v>4005</v>
      </c>
      <c r="E311" s="774" t="s">
        <v>1289</v>
      </c>
    </row>
    <row r="312" spans="1:5" x14ac:dyDescent="0.2">
      <c r="B312" s="774" t="s">
        <v>3551</v>
      </c>
      <c r="D312" s="774"/>
    </row>
    <row r="313" spans="1:5" x14ac:dyDescent="0.2">
      <c r="A313" s="775" t="s">
        <v>1468</v>
      </c>
      <c r="B313" s="775" t="s">
        <v>3551</v>
      </c>
      <c r="D313" s="774"/>
    </row>
    <row r="314" spans="1:5" x14ac:dyDescent="0.2">
      <c r="A314" s="775" t="s">
        <v>1469</v>
      </c>
      <c r="B314" s="775" t="s">
        <v>3551</v>
      </c>
      <c r="C314" s="774" t="s">
        <v>1470</v>
      </c>
      <c r="D314" s="774"/>
      <c r="E314" s="774" t="s">
        <v>1471</v>
      </c>
    </row>
    <row r="315" spans="1:5" x14ac:dyDescent="0.2">
      <c r="A315" s="775" t="s">
        <v>1472</v>
      </c>
      <c r="B315" s="775" t="s">
        <v>4006</v>
      </c>
      <c r="C315" s="774" t="s">
        <v>1473</v>
      </c>
      <c r="D315" s="774" t="s">
        <v>4007</v>
      </c>
      <c r="E315" s="774" t="s">
        <v>1474</v>
      </c>
    </row>
    <row r="316" spans="1:5" x14ac:dyDescent="0.2">
      <c r="A316" s="775" t="s">
        <v>1475</v>
      </c>
      <c r="B316" s="775" t="s">
        <v>4008</v>
      </c>
      <c r="C316" s="774" t="s">
        <v>1476</v>
      </c>
      <c r="D316" s="774" t="s">
        <v>4009</v>
      </c>
      <c r="E316" s="774" t="s">
        <v>1474</v>
      </c>
    </row>
    <row r="317" spans="1:5" x14ac:dyDescent="0.2">
      <c r="A317" s="775" t="s">
        <v>1477</v>
      </c>
      <c r="B317" s="775" t="s">
        <v>4010</v>
      </c>
      <c r="C317" s="774" t="s">
        <v>1478</v>
      </c>
      <c r="D317" s="774" t="s">
        <v>4011</v>
      </c>
    </row>
    <row r="318" spans="1:5" x14ac:dyDescent="0.2">
      <c r="A318" s="775" t="s">
        <v>1479</v>
      </c>
      <c r="C318" s="774" t="s">
        <v>1480</v>
      </c>
      <c r="D318" s="774" t="s">
        <v>1474</v>
      </c>
    </row>
  </sheetData>
  <sheetProtection algorithmName="SHA-512" hashValue="mp7OrUDdlNuJBrSrcywf3kBEkSeGkf7Jjwf+0qwTQ7irYWtvpCbz/PVgCb3h+eUfDp2PhjwIOMZ8DMI21XShlw==" saltValue="JEQB98u4UE0fIRi8ecEiYA==" spinCount="100000" sheet="1" objects="1" scenarios="1" formatCells="0" formatColumns="0" formatRows="0" insertColumns="0" insertRows="0" insertHyperlinks="0"/>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280" bestFit="1" customWidth="1"/>
    <col min="2" max="2" width="5.28515625" style="280" bestFit="1" customWidth="1"/>
    <col min="3" max="3" width="110.7109375" style="280" bestFit="1" customWidth="1"/>
    <col min="4" max="4" width="97.7109375" style="280" bestFit="1" customWidth="1"/>
    <col min="5" max="5" width="131.28515625" style="280" bestFit="1" customWidth="1"/>
    <col min="6" max="16384" width="1.7109375" style="280"/>
  </cols>
  <sheetData>
    <row r="1" spans="1:5" x14ac:dyDescent="0.25">
      <c r="A1" s="279" t="s">
        <v>934</v>
      </c>
      <c r="C1" s="280" t="s">
        <v>2071</v>
      </c>
      <c r="D1" s="280" t="s">
        <v>2725</v>
      </c>
      <c r="E1" s="280" t="s">
        <v>2072</v>
      </c>
    </row>
    <row r="2" spans="1:5" x14ac:dyDescent="0.25">
      <c r="A2" s="279" t="s">
        <v>952</v>
      </c>
      <c r="B2" s="280" t="s">
        <v>1876</v>
      </c>
      <c r="C2" s="280" t="s">
        <v>1965</v>
      </c>
      <c r="D2" s="280" t="s">
        <v>2726</v>
      </c>
      <c r="E2" s="280" t="s">
        <v>2073</v>
      </c>
    </row>
    <row r="3" spans="1:5" x14ac:dyDescent="0.25">
      <c r="A3" s="279" t="s">
        <v>970</v>
      </c>
      <c r="B3" s="280" t="s">
        <v>2074</v>
      </c>
      <c r="C3" s="280" t="s">
        <v>2075</v>
      </c>
      <c r="D3" s="280" t="s">
        <v>2727</v>
      </c>
      <c r="E3" s="280" t="s">
        <v>2076</v>
      </c>
    </row>
    <row r="4" spans="1:5" x14ac:dyDescent="0.25">
      <c r="A4" s="279" t="s">
        <v>976</v>
      </c>
      <c r="B4" s="280" t="s">
        <v>2077</v>
      </c>
      <c r="C4" s="280" t="s">
        <v>2078</v>
      </c>
      <c r="D4" s="280" t="s">
        <v>2728</v>
      </c>
      <c r="E4" s="280" t="s">
        <v>2079</v>
      </c>
    </row>
    <row r="5" spans="1:5" x14ac:dyDescent="0.25">
      <c r="A5" s="279" t="s">
        <v>986</v>
      </c>
      <c r="B5" s="280" t="s">
        <v>2080</v>
      </c>
      <c r="C5" s="280" t="s">
        <v>2081</v>
      </c>
      <c r="D5" s="280" t="s">
        <v>2082</v>
      </c>
      <c r="E5" s="280" t="s">
        <v>2082</v>
      </c>
    </row>
    <row r="6" spans="1:5" x14ac:dyDescent="0.25">
      <c r="A6" s="279" t="s">
        <v>5</v>
      </c>
      <c r="B6" s="280" t="s">
        <v>2083</v>
      </c>
      <c r="C6" s="280" t="s">
        <v>2084</v>
      </c>
      <c r="D6" s="280" t="s">
        <v>2729</v>
      </c>
      <c r="E6" s="280" t="s">
        <v>2085</v>
      </c>
    </row>
    <row r="7" spans="1:5" x14ac:dyDescent="0.25">
      <c r="A7" s="279" t="s">
        <v>21</v>
      </c>
      <c r="B7" s="280" t="s">
        <v>2086</v>
      </c>
      <c r="C7" s="280" t="s">
        <v>2087</v>
      </c>
      <c r="D7" s="280" t="s">
        <v>2087</v>
      </c>
      <c r="E7" s="280" t="s">
        <v>2087</v>
      </c>
    </row>
    <row r="8" spans="1:5" x14ac:dyDescent="0.25">
      <c r="A8" s="279" t="s">
        <v>39</v>
      </c>
      <c r="B8" s="280" t="s">
        <v>2088</v>
      </c>
      <c r="C8" s="280" t="s">
        <v>2089</v>
      </c>
      <c r="D8" s="280" t="s">
        <v>2090</v>
      </c>
      <c r="E8" s="280" t="s">
        <v>2091</v>
      </c>
    </row>
    <row r="9" spans="1:5" x14ac:dyDescent="0.25">
      <c r="A9" s="279" t="s">
        <v>922</v>
      </c>
      <c r="B9" s="280" t="s">
        <v>2092</v>
      </c>
      <c r="C9" s="280" t="s">
        <v>2093</v>
      </c>
      <c r="D9" s="280" t="s">
        <v>2094</v>
      </c>
      <c r="E9" s="280" t="s">
        <v>2095</v>
      </c>
    </row>
    <row r="10" spans="1:5" x14ac:dyDescent="0.25">
      <c r="A10" s="279">
        <v>10</v>
      </c>
      <c r="B10" s="280" t="s">
        <v>2096</v>
      </c>
      <c r="C10" s="280" t="s">
        <v>2097</v>
      </c>
      <c r="D10" s="280" t="s">
        <v>2098</v>
      </c>
      <c r="E10" s="280" t="s">
        <v>2099</v>
      </c>
    </row>
    <row r="11" spans="1:5" x14ac:dyDescent="0.25">
      <c r="A11" s="279">
        <v>11</v>
      </c>
      <c r="B11" s="280" t="s">
        <v>2100</v>
      </c>
      <c r="C11" s="280" t="s">
        <v>1966</v>
      </c>
      <c r="D11" s="280" t="s">
        <v>2101</v>
      </c>
      <c r="E11" s="280" t="s">
        <v>2102</v>
      </c>
    </row>
    <row r="12" spans="1:5" x14ac:dyDescent="0.25">
      <c r="A12" s="279">
        <v>12</v>
      </c>
      <c r="B12" s="280" t="s">
        <v>2103</v>
      </c>
      <c r="C12" s="280" t="s">
        <v>2104</v>
      </c>
      <c r="D12" s="280" t="s">
        <v>2105</v>
      </c>
      <c r="E12" s="280" t="s">
        <v>2106</v>
      </c>
    </row>
    <row r="13" spans="1:5" x14ac:dyDescent="0.25">
      <c r="A13" s="279">
        <v>13</v>
      </c>
      <c r="B13" s="280" t="s">
        <v>2080</v>
      </c>
      <c r="C13" s="280" t="s">
        <v>2107</v>
      </c>
      <c r="D13" s="280" t="s">
        <v>2108</v>
      </c>
      <c r="E13" s="280" t="s">
        <v>2109</v>
      </c>
    </row>
    <row r="14" spans="1:5" x14ac:dyDescent="0.25">
      <c r="A14" s="279">
        <v>14</v>
      </c>
      <c r="B14" s="280" t="s">
        <v>2083</v>
      </c>
      <c r="C14" s="280" t="s">
        <v>2110</v>
      </c>
      <c r="D14" s="280" t="s">
        <v>2111</v>
      </c>
      <c r="E14" s="280" t="s">
        <v>2112</v>
      </c>
    </row>
    <row r="15" spans="1:5" x14ac:dyDescent="0.25">
      <c r="A15" s="279">
        <v>15</v>
      </c>
      <c r="B15" s="280" t="s">
        <v>2086</v>
      </c>
      <c r="C15" s="280" t="s">
        <v>2113</v>
      </c>
      <c r="D15" s="280" t="s">
        <v>2114</v>
      </c>
      <c r="E15" s="280" t="s">
        <v>2115</v>
      </c>
    </row>
    <row r="16" spans="1:5" x14ac:dyDescent="0.25">
      <c r="A16" s="279">
        <v>16</v>
      </c>
      <c r="B16" s="280" t="s">
        <v>2088</v>
      </c>
      <c r="C16" s="280" t="s">
        <v>2116</v>
      </c>
      <c r="D16" s="280" t="s">
        <v>2117</v>
      </c>
      <c r="E16" s="280" t="s">
        <v>2118</v>
      </c>
    </row>
    <row r="17" spans="1:5" x14ac:dyDescent="0.25">
      <c r="A17" s="279">
        <v>17</v>
      </c>
      <c r="B17" s="280" t="s">
        <v>2092</v>
      </c>
      <c r="C17" s="280" t="s">
        <v>2119</v>
      </c>
      <c r="D17" s="280" t="s">
        <v>2120</v>
      </c>
      <c r="E17" s="280" t="s">
        <v>2121</v>
      </c>
    </row>
    <row r="18" spans="1:5" x14ac:dyDescent="0.25">
      <c r="A18" s="279">
        <v>18</v>
      </c>
      <c r="B18" s="280" t="s">
        <v>2096</v>
      </c>
      <c r="C18" s="280" t="s">
        <v>2122</v>
      </c>
      <c r="D18" s="280" t="s">
        <v>2123</v>
      </c>
      <c r="E18" s="280" t="s">
        <v>2124</v>
      </c>
    </row>
    <row r="19" spans="1:5" x14ac:dyDescent="0.25">
      <c r="A19" s="279">
        <v>19</v>
      </c>
      <c r="B19" s="280" t="s">
        <v>2125</v>
      </c>
      <c r="C19" s="280" t="s">
        <v>2126</v>
      </c>
      <c r="D19" s="280" t="s">
        <v>2127</v>
      </c>
      <c r="E19" s="280" t="s">
        <v>2128</v>
      </c>
    </row>
    <row r="20" spans="1:5" x14ac:dyDescent="0.25">
      <c r="A20" s="279">
        <v>20</v>
      </c>
      <c r="B20" s="280" t="s">
        <v>2129</v>
      </c>
      <c r="C20" s="280" t="s">
        <v>2130</v>
      </c>
      <c r="D20" s="280" t="s">
        <v>2131</v>
      </c>
      <c r="E20" s="280" t="s">
        <v>2132</v>
      </c>
    </row>
    <row r="21" spans="1:5" x14ac:dyDescent="0.25">
      <c r="A21" s="279">
        <v>21</v>
      </c>
      <c r="B21" s="280" t="s">
        <v>2133</v>
      </c>
      <c r="C21" s="280" t="s">
        <v>2134</v>
      </c>
      <c r="D21" s="280" t="s">
        <v>2135</v>
      </c>
      <c r="E21" s="280" t="s">
        <v>2136</v>
      </c>
    </row>
    <row r="22" spans="1:5" x14ac:dyDescent="0.25">
      <c r="A22" s="279">
        <v>22</v>
      </c>
      <c r="B22" s="280" t="s">
        <v>2137</v>
      </c>
      <c r="C22" s="280" t="s">
        <v>2138</v>
      </c>
      <c r="D22" s="280" t="s">
        <v>2139</v>
      </c>
      <c r="E22" s="280" t="s">
        <v>2140</v>
      </c>
    </row>
    <row r="23" spans="1:5" x14ac:dyDescent="0.25">
      <c r="A23" s="279">
        <v>23</v>
      </c>
      <c r="B23" s="280" t="s">
        <v>2080</v>
      </c>
      <c r="C23" s="280" t="s">
        <v>2141</v>
      </c>
      <c r="D23" s="280" t="s">
        <v>2142</v>
      </c>
      <c r="E23" s="280" t="s">
        <v>2143</v>
      </c>
    </row>
    <row r="24" spans="1:5" x14ac:dyDescent="0.25">
      <c r="A24" s="279">
        <v>24</v>
      </c>
      <c r="B24" s="280" t="s">
        <v>2083</v>
      </c>
      <c r="C24" s="280" t="s">
        <v>2144</v>
      </c>
      <c r="D24" s="280" t="s">
        <v>2145</v>
      </c>
      <c r="E24" s="280" t="s">
        <v>2146</v>
      </c>
    </row>
    <row r="25" spans="1:5" x14ac:dyDescent="0.25">
      <c r="A25" s="279">
        <v>25</v>
      </c>
      <c r="B25" s="280" t="s">
        <v>2086</v>
      </c>
      <c r="C25" s="280" t="s">
        <v>2147</v>
      </c>
      <c r="D25" s="280" t="s">
        <v>2148</v>
      </c>
      <c r="E25" s="280" t="s">
        <v>2149</v>
      </c>
    </row>
    <row r="26" spans="1:5" x14ac:dyDescent="0.25">
      <c r="A26" s="279">
        <v>26</v>
      </c>
      <c r="B26" s="280" t="s">
        <v>2088</v>
      </c>
      <c r="C26" s="280" t="s">
        <v>2150</v>
      </c>
      <c r="D26" s="280" t="s">
        <v>2151</v>
      </c>
      <c r="E26" s="280" t="s">
        <v>2152</v>
      </c>
    </row>
    <row r="27" spans="1:5" x14ac:dyDescent="0.25">
      <c r="A27" s="279">
        <v>27</v>
      </c>
      <c r="B27" s="280" t="s">
        <v>2092</v>
      </c>
      <c r="C27" s="280" t="s">
        <v>2153</v>
      </c>
      <c r="D27" s="280" t="s">
        <v>2154</v>
      </c>
      <c r="E27" s="280" t="s">
        <v>2155</v>
      </c>
    </row>
    <row r="28" spans="1:5" x14ac:dyDescent="0.25">
      <c r="A28" s="279">
        <v>28</v>
      </c>
      <c r="B28" s="280" t="s">
        <v>2096</v>
      </c>
      <c r="C28" s="280" t="s">
        <v>2156</v>
      </c>
      <c r="D28" s="280" t="s">
        <v>2157</v>
      </c>
      <c r="E28" s="280" t="s">
        <v>2158</v>
      </c>
    </row>
    <row r="29" spans="1:5" x14ac:dyDescent="0.25">
      <c r="A29" s="279">
        <v>29</v>
      </c>
      <c r="B29" s="280" t="s">
        <v>2125</v>
      </c>
      <c r="C29" s="280" t="s">
        <v>2159</v>
      </c>
      <c r="D29" s="280" t="s">
        <v>2160</v>
      </c>
      <c r="E29" s="280" t="s">
        <v>2161</v>
      </c>
    </row>
    <row r="30" spans="1:5" x14ac:dyDescent="0.25">
      <c r="A30" s="279" t="s">
        <v>1964</v>
      </c>
      <c r="B30" s="280" t="s">
        <v>2129</v>
      </c>
      <c r="C30" s="280" t="s">
        <v>2057</v>
      </c>
      <c r="D30" s="280" t="s">
        <v>2162</v>
      </c>
      <c r="E30" s="280" t="s">
        <v>2163</v>
      </c>
    </row>
    <row r="31" spans="1:5" x14ac:dyDescent="0.25">
      <c r="A31" s="279" t="s">
        <v>928</v>
      </c>
      <c r="B31" s="280" t="s">
        <v>2164</v>
      </c>
      <c r="C31" s="280" t="s">
        <v>2165</v>
      </c>
      <c r="D31" s="280" t="s">
        <v>2166</v>
      </c>
      <c r="E31" s="280" t="s">
        <v>2167</v>
      </c>
    </row>
    <row r="32" spans="1:5" x14ac:dyDescent="0.25">
      <c r="A32" s="279" t="s">
        <v>917</v>
      </c>
      <c r="B32" s="280" t="s">
        <v>2168</v>
      </c>
      <c r="C32" s="280" t="s">
        <v>2169</v>
      </c>
      <c r="D32" s="280" t="s">
        <v>2170</v>
      </c>
      <c r="E32" s="280" t="s">
        <v>2171</v>
      </c>
    </row>
    <row r="33" spans="1:5" x14ac:dyDescent="0.25">
      <c r="A33" s="279" t="s">
        <v>918</v>
      </c>
      <c r="B33" s="280" t="s">
        <v>1875</v>
      </c>
      <c r="C33" s="280" t="s">
        <v>1967</v>
      </c>
      <c r="D33" s="280" t="s">
        <v>2172</v>
      </c>
      <c r="E33" s="280" t="s">
        <v>2173</v>
      </c>
    </row>
    <row r="34" spans="1:5" x14ac:dyDescent="0.25">
      <c r="A34" s="279" t="s">
        <v>927</v>
      </c>
      <c r="B34" s="280" t="s">
        <v>2174</v>
      </c>
      <c r="C34" s="280" t="s">
        <v>1968</v>
      </c>
      <c r="D34" s="280" t="s">
        <v>2175</v>
      </c>
      <c r="E34" s="280" t="s">
        <v>2176</v>
      </c>
    </row>
    <row r="35" spans="1:5" x14ac:dyDescent="0.25">
      <c r="A35" s="279" t="s">
        <v>926</v>
      </c>
      <c r="B35" s="280" t="s">
        <v>2177</v>
      </c>
      <c r="C35" s="280" t="s">
        <v>2178</v>
      </c>
      <c r="D35" s="280" t="s">
        <v>2179</v>
      </c>
      <c r="E35" s="280" t="s">
        <v>2180</v>
      </c>
    </row>
    <row r="36" spans="1:5" x14ac:dyDescent="0.25">
      <c r="A36" s="279" t="s">
        <v>924</v>
      </c>
      <c r="B36" s="280" t="s">
        <v>2080</v>
      </c>
      <c r="C36" s="280" t="s">
        <v>2181</v>
      </c>
      <c r="D36" s="280" t="s">
        <v>2182</v>
      </c>
      <c r="E36" s="280" t="s">
        <v>2183</v>
      </c>
    </row>
    <row r="37" spans="1:5" x14ac:dyDescent="0.25">
      <c r="A37" s="279" t="s">
        <v>912</v>
      </c>
      <c r="B37" s="280" t="s">
        <v>2083</v>
      </c>
      <c r="C37" s="280" t="s">
        <v>2184</v>
      </c>
      <c r="D37" s="280" t="s">
        <v>2185</v>
      </c>
      <c r="E37" s="280" t="s">
        <v>2186</v>
      </c>
    </row>
    <row r="38" spans="1:5" x14ac:dyDescent="0.25">
      <c r="A38" s="279" t="s">
        <v>913</v>
      </c>
      <c r="B38" s="280" t="s">
        <v>2086</v>
      </c>
      <c r="C38" s="280" t="s">
        <v>2187</v>
      </c>
      <c r="D38" s="280" t="s">
        <v>2188</v>
      </c>
      <c r="E38" s="280" t="s">
        <v>2189</v>
      </c>
    </row>
    <row r="39" spans="1:5" x14ac:dyDescent="0.25">
      <c r="A39" s="279" t="s">
        <v>276</v>
      </c>
      <c r="B39" s="280" t="s">
        <v>2088</v>
      </c>
      <c r="C39" s="280" t="s">
        <v>2190</v>
      </c>
      <c r="D39" s="280" t="s">
        <v>2191</v>
      </c>
      <c r="E39" s="280" t="s">
        <v>2192</v>
      </c>
    </row>
    <row r="40" spans="1:5" x14ac:dyDescent="0.25">
      <c r="A40" s="279" t="s">
        <v>1962</v>
      </c>
      <c r="B40" s="280" t="s">
        <v>2092</v>
      </c>
      <c r="C40" s="280" t="s">
        <v>2193</v>
      </c>
      <c r="D40" s="280" t="s">
        <v>2194</v>
      </c>
      <c r="E40" s="280" t="s">
        <v>2195</v>
      </c>
    </row>
    <row r="41" spans="1:5" x14ac:dyDescent="0.25">
      <c r="A41" s="279" t="s">
        <v>285</v>
      </c>
      <c r="B41" s="280" t="s">
        <v>2196</v>
      </c>
      <c r="C41" s="280" t="s">
        <v>1969</v>
      </c>
      <c r="D41" s="280" t="s">
        <v>2197</v>
      </c>
      <c r="E41" s="280" t="s">
        <v>2198</v>
      </c>
    </row>
    <row r="42" spans="1:5" x14ac:dyDescent="0.25">
      <c r="A42" s="279" t="s">
        <v>919</v>
      </c>
      <c r="B42" s="280" t="s">
        <v>2199</v>
      </c>
      <c r="C42" s="280" t="s">
        <v>1970</v>
      </c>
      <c r="D42" s="280" t="s">
        <v>2200</v>
      </c>
      <c r="E42" s="280" t="s">
        <v>2201</v>
      </c>
    </row>
    <row r="43" spans="1:5" x14ac:dyDescent="0.25">
      <c r="A43" s="279" t="s">
        <v>921</v>
      </c>
      <c r="B43" s="280" t="s">
        <v>2202</v>
      </c>
      <c r="C43" s="280" t="s">
        <v>2203</v>
      </c>
      <c r="D43" s="280" t="s">
        <v>2204</v>
      </c>
      <c r="E43" s="280" t="s">
        <v>2205</v>
      </c>
    </row>
    <row r="44" spans="1:5" x14ac:dyDescent="0.25">
      <c r="A44" s="279" t="s">
        <v>1961</v>
      </c>
      <c r="B44" s="280" t="s">
        <v>2206</v>
      </c>
      <c r="C44" s="280" t="s">
        <v>2207</v>
      </c>
      <c r="D44" s="280" t="s">
        <v>2208</v>
      </c>
      <c r="E44" s="280" t="s">
        <v>2209</v>
      </c>
    </row>
    <row r="45" spans="1:5" x14ac:dyDescent="0.25">
      <c r="A45" s="279" t="s">
        <v>916</v>
      </c>
      <c r="B45" s="280" t="s">
        <v>2210</v>
      </c>
      <c r="C45" s="280" t="s">
        <v>2211</v>
      </c>
      <c r="D45" s="280" t="s">
        <v>2212</v>
      </c>
      <c r="E45" s="280" t="s">
        <v>2213</v>
      </c>
    </row>
    <row r="46" spans="1:5" x14ac:dyDescent="0.25">
      <c r="A46" s="279" t="s">
        <v>330</v>
      </c>
      <c r="B46" s="280" t="s">
        <v>2080</v>
      </c>
      <c r="C46" s="280" t="s">
        <v>2214</v>
      </c>
      <c r="D46" s="280" t="s">
        <v>2215</v>
      </c>
      <c r="E46" s="280" t="s">
        <v>2216</v>
      </c>
    </row>
    <row r="47" spans="1:5" x14ac:dyDescent="0.25">
      <c r="A47" s="279" t="s">
        <v>333</v>
      </c>
      <c r="B47" s="280" t="s">
        <v>2083</v>
      </c>
      <c r="C47" s="280" t="s">
        <v>2217</v>
      </c>
      <c r="D47" s="280" t="s">
        <v>2218</v>
      </c>
      <c r="E47" s="280" t="s">
        <v>2219</v>
      </c>
    </row>
    <row r="48" spans="1:5" x14ac:dyDescent="0.25">
      <c r="A48" s="279" t="s">
        <v>351</v>
      </c>
      <c r="B48" s="280" t="s">
        <v>2086</v>
      </c>
      <c r="C48" s="280" t="s">
        <v>2220</v>
      </c>
      <c r="D48" s="280" t="s">
        <v>2221</v>
      </c>
      <c r="E48" s="280" t="s">
        <v>2222</v>
      </c>
    </row>
    <row r="49" spans="1:5" x14ac:dyDescent="0.25">
      <c r="A49" s="279" t="s">
        <v>355</v>
      </c>
      <c r="B49" s="280" t="s">
        <v>2088</v>
      </c>
      <c r="C49" s="280" t="s">
        <v>2223</v>
      </c>
      <c r="D49" s="280" t="s">
        <v>2224</v>
      </c>
      <c r="E49" s="280" t="s">
        <v>2225</v>
      </c>
    </row>
    <row r="50" spans="1:5" x14ac:dyDescent="0.25">
      <c r="A50" s="279" t="s">
        <v>360</v>
      </c>
      <c r="B50" s="280" t="s">
        <v>2092</v>
      </c>
      <c r="C50" s="280" t="s">
        <v>2226</v>
      </c>
      <c r="D50" s="280" t="s">
        <v>2227</v>
      </c>
      <c r="E50" s="280" t="s">
        <v>2228</v>
      </c>
    </row>
    <row r="51" spans="1:5" x14ac:dyDescent="0.25">
      <c r="A51" s="279" t="s">
        <v>371</v>
      </c>
      <c r="B51" s="280" t="s">
        <v>2096</v>
      </c>
      <c r="C51" s="280" t="s">
        <v>2229</v>
      </c>
      <c r="D51" s="280" t="s">
        <v>2230</v>
      </c>
      <c r="E51" s="280" t="s">
        <v>2231</v>
      </c>
    </row>
    <row r="52" spans="1:5" x14ac:dyDescent="0.25">
      <c r="A52" s="279" t="s">
        <v>382</v>
      </c>
      <c r="B52" s="280" t="s">
        <v>2125</v>
      </c>
      <c r="C52" s="280" t="s">
        <v>2232</v>
      </c>
      <c r="D52" s="280" t="s">
        <v>2233</v>
      </c>
      <c r="E52" s="280" t="s">
        <v>2234</v>
      </c>
    </row>
    <row r="53" spans="1:5" x14ac:dyDescent="0.25">
      <c r="A53" s="279" t="s">
        <v>401</v>
      </c>
      <c r="B53" s="280" t="s">
        <v>2235</v>
      </c>
      <c r="C53" s="280" t="s">
        <v>1971</v>
      </c>
      <c r="D53" s="280" t="s">
        <v>2236</v>
      </c>
      <c r="E53" s="280" t="s">
        <v>2237</v>
      </c>
    </row>
    <row r="54" spans="1:5" x14ac:dyDescent="0.25">
      <c r="A54" s="279" t="s">
        <v>604</v>
      </c>
      <c r="B54" s="280" t="s">
        <v>2238</v>
      </c>
      <c r="C54" s="280" t="s">
        <v>1972</v>
      </c>
      <c r="D54" s="280" t="s">
        <v>2239</v>
      </c>
      <c r="E54" s="280" t="s">
        <v>2240</v>
      </c>
    </row>
    <row r="55" spans="1:5" x14ac:dyDescent="0.25">
      <c r="A55" s="279" t="s">
        <v>623</v>
      </c>
      <c r="B55" s="280" t="s">
        <v>2202</v>
      </c>
      <c r="C55" s="280" t="s">
        <v>2203</v>
      </c>
      <c r="D55" s="280" t="s">
        <v>2204</v>
      </c>
      <c r="E55" s="280" t="s">
        <v>2241</v>
      </c>
    </row>
    <row r="56" spans="1:5" x14ac:dyDescent="0.25">
      <c r="A56" s="279" t="s">
        <v>639</v>
      </c>
      <c r="B56" s="280" t="s">
        <v>2206</v>
      </c>
      <c r="C56" s="280" t="s">
        <v>2207</v>
      </c>
      <c r="D56" s="280" t="s">
        <v>2242</v>
      </c>
      <c r="E56" s="280" t="s">
        <v>2209</v>
      </c>
    </row>
    <row r="57" spans="1:5" x14ac:dyDescent="0.25">
      <c r="A57" s="279" t="s">
        <v>658</v>
      </c>
      <c r="B57" s="280" t="s">
        <v>2210</v>
      </c>
      <c r="C57" s="280" t="s">
        <v>2211</v>
      </c>
      <c r="D57" s="280" t="s">
        <v>2243</v>
      </c>
      <c r="E57" s="280" t="s">
        <v>2213</v>
      </c>
    </row>
    <row r="58" spans="1:5" x14ac:dyDescent="0.25">
      <c r="A58" s="279" t="s">
        <v>664</v>
      </c>
      <c r="B58" s="280" t="s">
        <v>2080</v>
      </c>
      <c r="C58" s="280" t="s">
        <v>2214</v>
      </c>
      <c r="D58" s="280" t="s">
        <v>2215</v>
      </c>
      <c r="E58" s="280" t="s">
        <v>2216</v>
      </c>
    </row>
    <row r="59" spans="1:5" x14ac:dyDescent="0.25">
      <c r="A59" s="279" t="s">
        <v>675</v>
      </c>
      <c r="B59" s="280" t="s">
        <v>2083</v>
      </c>
      <c r="C59" s="280" t="s">
        <v>2244</v>
      </c>
      <c r="D59" s="280" t="s">
        <v>2245</v>
      </c>
      <c r="E59" s="280" t="s">
        <v>2219</v>
      </c>
    </row>
    <row r="60" spans="1:5" x14ac:dyDescent="0.25">
      <c r="A60" s="279" t="s">
        <v>693</v>
      </c>
      <c r="B60" s="280" t="s">
        <v>2086</v>
      </c>
      <c r="C60" s="280" t="s">
        <v>2246</v>
      </c>
      <c r="D60" s="280" t="s">
        <v>2221</v>
      </c>
      <c r="E60" s="280" t="s">
        <v>2247</v>
      </c>
    </row>
    <row r="61" spans="1:5" x14ac:dyDescent="0.25">
      <c r="A61" s="279" t="s">
        <v>703</v>
      </c>
      <c r="B61" s="280" t="s">
        <v>2088</v>
      </c>
      <c r="C61" s="280" t="s">
        <v>2248</v>
      </c>
      <c r="D61" s="280" t="s">
        <v>2249</v>
      </c>
      <c r="E61" s="280" t="s">
        <v>2250</v>
      </c>
    </row>
    <row r="62" spans="1:5" x14ac:dyDescent="0.25">
      <c r="A62" s="279" t="s">
        <v>715</v>
      </c>
      <c r="B62" s="280" t="s">
        <v>2092</v>
      </c>
      <c r="C62" s="280" t="s">
        <v>2251</v>
      </c>
      <c r="D62" s="280" t="s">
        <v>2252</v>
      </c>
      <c r="E62" s="280" t="s">
        <v>2253</v>
      </c>
    </row>
    <row r="63" spans="1:5" x14ac:dyDescent="0.25">
      <c r="A63" s="279" t="s">
        <v>1963</v>
      </c>
      <c r="B63" s="280" t="s">
        <v>2096</v>
      </c>
      <c r="C63" s="280" t="s">
        <v>2254</v>
      </c>
      <c r="D63" s="280" t="s">
        <v>2255</v>
      </c>
      <c r="E63" s="280" t="s">
        <v>2256</v>
      </c>
    </row>
    <row r="64" spans="1:5" x14ac:dyDescent="0.25">
      <c r="A64" s="279" t="s">
        <v>726</v>
      </c>
      <c r="B64" s="280" t="s">
        <v>2125</v>
      </c>
      <c r="C64" s="280" t="s">
        <v>2226</v>
      </c>
      <c r="D64" s="280" t="s">
        <v>2227</v>
      </c>
      <c r="E64" s="280" t="s">
        <v>2228</v>
      </c>
    </row>
    <row r="65" spans="1:5" x14ac:dyDescent="0.25">
      <c r="A65" s="279" t="s">
        <v>740</v>
      </c>
      <c r="B65" s="280" t="s">
        <v>2129</v>
      </c>
      <c r="C65" s="280" t="s">
        <v>2257</v>
      </c>
      <c r="D65" s="280" t="s">
        <v>2258</v>
      </c>
      <c r="E65" s="280" t="s">
        <v>2259</v>
      </c>
    </row>
    <row r="66" spans="1:5" x14ac:dyDescent="0.25">
      <c r="A66" s="279" t="s">
        <v>753</v>
      </c>
      <c r="B66" s="280" t="s">
        <v>2260</v>
      </c>
      <c r="C66" s="280" t="s">
        <v>2261</v>
      </c>
      <c r="D66" s="280" t="s">
        <v>2262</v>
      </c>
      <c r="E66" s="280" t="s">
        <v>2263</v>
      </c>
    </row>
    <row r="67" spans="1:5" x14ac:dyDescent="0.25">
      <c r="A67" s="279" t="s">
        <v>771</v>
      </c>
      <c r="B67" s="280" t="s">
        <v>2264</v>
      </c>
      <c r="C67" s="280" t="s">
        <v>2265</v>
      </c>
      <c r="D67" s="280" t="s">
        <v>2266</v>
      </c>
      <c r="E67" s="280" t="s">
        <v>2267</v>
      </c>
    </row>
    <row r="68" spans="1:5" x14ac:dyDescent="0.25">
      <c r="A68" s="279" t="s">
        <v>777</v>
      </c>
      <c r="B68" s="280" t="s">
        <v>2080</v>
      </c>
      <c r="C68" s="280" t="s">
        <v>2268</v>
      </c>
      <c r="D68" s="280" t="s">
        <v>2269</v>
      </c>
      <c r="E68" s="280" t="s">
        <v>2270</v>
      </c>
    </row>
    <row r="69" spans="1:5" x14ac:dyDescent="0.25">
      <c r="A69" s="279" t="s">
        <v>788</v>
      </c>
      <c r="B69" s="280" t="s">
        <v>2083</v>
      </c>
      <c r="C69" s="280" t="s">
        <v>2271</v>
      </c>
      <c r="D69" s="280" t="s">
        <v>2272</v>
      </c>
      <c r="E69" s="280" t="s">
        <v>2273</v>
      </c>
    </row>
    <row r="70" spans="1:5" x14ac:dyDescent="0.25">
      <c r="A70" s="279" t="s">
        <v>803</v>
      </c>
      <c r="B70" s="280" t="s">
        <v>2086</v>
      </c>
      <c r="C70" s="280" t="s">
        <v>2274</v>
      </c>
      <c r="D70" s="280" t="s">
        <v>2275</v>
      </c>
      <c r="E70" s="280" t="s">
        <v>2276</v>
      </c>
    </row>
    <row r="71" spans="1:5" x14ac:dyDescent="0.25">
      <c r="A71" s="279" t="s">
        <v>809</v>
      </c>
      <c r="B71" s="280" t="s">
        <v>2277</v>
      </c>
      <c r="C71" s="280" t="s">
        <v>1973</v>
      </c>
      <c r="D71" s="280" t="s">
        <v>2278</v>
      </c>
      <c r="E71" s="280" t="s">
        <v>2279</v>
      </c>
    </row>
    <row r="72" spans="1:5" x14ac:dyDescent="0.25">
      <c r="A72" s="279" t="s">
        <v>1974</v>
      </c>
      <c r="B72" s="280" t="s">
        <v>2280</v>
      </c>
      <c r="C72" s="280" t="s">
        <v>2281</v>
      </c>
      <c r="D72" s="280" t="s">
        <v>2282</v>
      </c>
      <c r="E72" s="280" t="s">
        <v>2283</v>
      </c>
    </row>
    <row r="73" spans="1:5" x14ac:dyDescent="0.25">
      <c r="A73" s="279" t="s">
        <v>1975</v>
      </c>
      <c r="B73" s="280" t="s">
        <v>2080</v>
      </c>
      <c r="C73" s="280" t="s">
        <v>2284</v>
      </c>
      <c r="D73" s="280" t="s">
        <v>2285</v>
      </c>
      <c r="E73" s="280" t="s">
        <v>2286</v>
      </c>
    </row>
    <row r="74" spans="1:5" x14ac:dyDescent="0.25">
      <c r="A74" s="279" t="s">
        <v>1977</v>
      </c>
      <c r="B74" s="280" t="s">
        <v>1874</v>
      </c>
      <c r="C74" s="280" t="s">
        <v>1976</v>
      </c>
      <c r="D74" s="280" t="s">
        <v>2287</v>
      </c>
      <c r="E74" s="280" t="s">
        <v>2288</v>
      </c>
    </row>
    <row r="75" spans="1:5" x14ac:dyDescent="0.25">
      <c r="A75" s="279" t="s">
        <v>1978</v>
      </c>
      <c r="B75" s="280" t="s">
        <v>2289</v>
      </c>
      <c r="C75" s="280" t="s">
        <v>2290</v>
      </c>
      <c r="D75" s="280" t="s">
        <v>2291</v>
      </c>
      <c r="E75" s="280" t="s">
        <v>2292</v>
      </c>
    </row>
    <row r="76" spans="1:5" x14ac:dyDescent="0.25">
      <c r="A76" s="279" t="s">
        <v>1979</v>
      </c>
      <c r="B76" s="280" t="s">
        <v>2080</v>
      </c>
      <c r="C76" s="280" t="s">
        <v>2293</v>
      </c>
      <c r="D76" s="280" t="s">
        <v>2294</v>
      </c>
      <c r="E76" s="280" t="s">
        <v>2295</v>
      </c>
    </row>
    <row r="77" spans="1:5" x14ac:dyDescent="0.25">
      <c r="A77" s="279" t="s">
        <v>1980</v>
      </c>
      <c r="B77" s="280" t="s">
        <v>2083</v>
      </c>
      <c r="C77" s="280" t="s">
        <v>2296</v>
      </c>
      <c r="D77" s="280" t="s">
        <v>2297</v>
      </c>
      <c r="E77" s="280" t="s">
        <v>2298</v>
      </c>
    </row>
    <row r="78" spans="1:5" x14ac:dyDescent="0.25">
      <c r="A78" s="279" t="s">
        <v>1981</v>
      </c>
      <c r="B78" s="280" t="s">
        <v>2086</v>
      </c>
      <c r="C78" s="280" t="s">
        <v>2299</v>
      </c>
      <c r="D78" s="280" t="s">
        <v>2300</v>
      </c>
      <c r="E78" s="280" t="s">
        <v>2301</v>
      </c>
    </row>
    <row r="79" spans="1:5" x14ac:dyDescent="0.25">
      <c r="A79" s="280">
        <v>79</v>
      </c>
      <c r="C79" s="280" t="s">
        <v>2302</v>
      </c>
      <c r="D79" s="280" t="s">
        <v>2303</v>
      </c>
      <c r="E79" s="280" t="s">
        <v>2304</v>
      </c>
    </row>
    <row r="80" spans="1:5" x14ac:dyDescent="0.25">
      <c r="A80" s="280">
        <v>80</v>
      </c>
      <c r="B80" s="280" t="s">
        <v>1876</v>
      </c>
      <c r="C80" s="280" t="s">
        <v>2305</v>
      </c>
      <c r="D80" s="280" t="s">
        <v>2306</v>
      </c>
      <c r="E80" s="280" t="s">
        <v>2307</v>
      </c>
    </row>
    <row r="81" spans="1:5" x14ac:dyDescent="0.25">
      <c r="A81" s="280">
        <v>81</v>
      </c>
      <c r="B81" s="280" t="s">
        <v>2074</v>
      </c>
      <c r="C81" s="280" t="s">
        <v>1984</v>
      </c>
      <c r="D81" s="280" t="s">
        <v>2308</v>
      </c>
      <c r="E81" s="280" t="s">
        <v>2309</v>
      </c>
    </row>
    <row r="82" spans="1:5" x14ac:dyDescent="0.25">
      <c r="A82" s="280">
        <v>82</v>
      </c>
      <c r="B82" s="280" t="s">
        <v>2077</v>
      </c>
      <c r="C82" s="280" t="s">
        <v>2310</v>
      </c>
      <c r="D82" s="280" t="s">
        <v>2311</v>
      </c>
      <c r="E82" s="280" t="s">
        <v>2312</v>
      </c>
    </row>
    <row r="83" spans="1:5" x14ac:dyDescent="0.25">
      <c r="A83" s="280">
        <v>83</v>
      </c>
      <c r="B83" s="280" t="s">
        <v>2080</v>
      </c>
      <c r="C83" s="280" t="s">
        <v>2313</v>
      </c>
      <c r="D83" s="280" t="s">
        <v>2314</v>
      </c>
      <c r="E83" s="280" t="s">
        <v>2315</v>
      </c>
    </row>
    <row r="84" spans="1:5" x14ac:dyDescent="0.25">
      <c r="A84" s="280">
        <v>84</v>
      </c>
      <c r="B84" s="280" t="s">
        <v>2083</v>
      </c>
      <c r="C84" s="280" t="s">
        <v>2058</v>
      </c>
      <c r="D84" s="280" t="s">
        <v>2316</v>
      </c>
      <c r="E84" s="280" t="s">
        <v>2317</v>
      </c>
    </row>
    <row r="85" spans="1:5" x14ac:dyDescent="0.25">
      <c r="A85" s="280">
        <v>85</v>
      </c>
      <c r="B85" s="280" t="s">
        <v>2100</v>
      </c>
      <c r="C85" s="280" t="s">
        <v>849</v>
      </c>
      <c r="D85" s="280" t="s">
        <v>2318</v>
      </c>
      <c r="E85" s="280" t="s">
        <v>2319</v>
      </c>
    </row>
    <row r="86" spans="1:5" x14ac:dyDescent="0.25">
      <c r="A86" s="280">
        <v>86</v>
      </c>
      <c r="B86" s="280" t="s">
        <v>2320</v>
      </c>
      <c r="C86" s="280" t="s">
        <v>851</v>
      </c>
      <c r="D86" s="280" t="s">
        <v>2321</v>
      </c>
      <c r="E86" s="280" t="s">
        <v>2322</v>
      </c>
    </row>
    <row r="87" spans="1:5" x14ac:dyDescent="0.25">
      <c r="A87" s="280">
        <v>87</v>
      </c>
      <c r="B87" s="280" t="s">
        <v>2323</v>
      </c>
      <c r="C87" s="280" t="s">
        <v>1991</v>
      </c>
      <c r="D87" s="280" t="s">
        <v>2324</v>
      </c>
      <c r="E87" s="280" t="s">
        <v>2325</v>
      </c>
    </row>
    <row r="88" spans="1:5" x14ac:dyDescent="0.25">
      <c r="A88" s="280">
        <v>88</v>
      </c>
      <c r="B88" s="280" t="s">
        <v>2326</v>
      </c>
      <c r="C88" s="280" t="s">
        <v>2327</v>
      </c>
      <c r="D88" s="280" t="s">
        <v>2328</v>
      </c>
      <c r="E88" s="280" t="s">
        <v>2329</v>
      </c>
    </row>
    <row r="89" spans="1:5" x14ac:dyDescent="0.25">
      <c r="A89" s="280">
        <v>89</v>
      </c>
      <c r="B89" s="280" t="s">
        <v>2080</v>
      </c>
      <c r="C89" s="280" t="s">
        <v>2330</v>
      </c>
      <c r="D89" s="280" t="s">
        <v>2331</v>
      </c>
      <c r="E89" s="280" t="s">
        <v>2332</v>
      </c>
    </row>
    <row r="90" spans="1:5" x14ac:dyDescent="0.25">
      <c r="A90" s="280">
        <v>90</v>
      </c>
      <c r="B90" s="280" t="s">
        <v>2333</v>
      </c>
      <c r="C90" s="280" t="s">
        <v>1995</v>
      </c>
      <c r="D90" s="280" t="s">
        <v>2334</v>
      </c>
      <c r="E90" s="280" t="s">
        <v>2335</v>
      </c>
    </row>
    <row r="91" spans="1:5" x14ac:dyDescent="0.25">
      <c r="A91" s="280">
        <v>91</v>
      </c>
      <c r="B91" s="280" t="s">
        <v>2336</v>
      </c>
      <c r="C91" s="280" t="s">
        <v>2337</v>
      </c>
      <c r="D91" s="280" t="s">
        <v>2338</v>
      </c>
      <c r="E91" s="280" t="s">
        <v>2339</v>
      </c>
    </row>
    <row r="92" spans="1:5" x14ac:dyDescent="0.25">
      <c r="A92" s="280">
        <v>92</v>
      </c>
      <c r="B92" s="280" t="s">
        <v>2080</v>
      </c>
      <c r="C92" s="280" t="s">
        <v>2340</v>
      </c>
      <c r="D92" s="280" t="s">
        <v>2341</v>
      </c>
      <c r="E92" s="280" t="s">
        <v>2342</v>
      </c>
    </row>
    <row r="93" spans="1:5" x14ac:dyDescent="0.25">
      <c r="A93" s="280">
        <v>93</v>
      </c>
      <c r="B93" s="280" t="s">
        <v>2343</v>
      </c>
      <c r="C93" s="280" t="s">
        <v>1999</v>
      </c>
      <c r="D93" s="280" t="s">
        <v>2344</v>
      </c>
      <c r="E93" s="280" t="s">
        <v>2345</v>
      </c>
    </row>
    <row r="94" spans="1:5" x14ac:dyDescent="0.25">
      <c r="A94" s="280">
        <v>94</v>
      </c>
      <c r="B94" s="280" t="s">
        <v>2346</v>
      </c>
      <c r="C94" s="280" t="s">
        <v>2347</v>
      </c>
      <c r="D94" s="280" t="s">
        <v>2348</v>
      </c>
      <c r="E94" s="280" t="s">
        <v>2349</v>
      </c>
    </row>
    <row r="95" spans="1:5" x14ac:dyDescent="0.25">
      <c r="A95" s="280">
        <v>95</v>
      </c>
      <c r="B95" s="280" t="s">
        <v>2080</v>
      </c>
      <c r="C95" s="280" t="s">
        <v>2350</v>
      </c>
      <c r="D95" s="280" t="s">
        <v>2351</v>
      </c>
      <c r="E95" s="280" t="s">
        <v>2352</v>
      </c>
    </row>
    <row r="96" spans="1:5" x14ac:dyDescent="0.25">
      <c r="A96" s="280">
        <v>96</v>
      </c>
      <c r="B96" s="280" t="s">
        <v>2083</v>
      </c>
      <c r="C96" s="280" t="s">
        <v>2353</v>
      </c>
      <c r="D96" s="280" t="s">
        <v>2354</v>
      </c>
      <c r="E96" s="280" t="s">
        <v>2355</v>
      </c>
    </row>
    <row r="97" spans="1:5" x14ac:dyDescent="0.25">
      <c r="A97" s="280">
        <v>97</v>
      </c>
      <c r="B97" s="280" t="s">
        <v>2356</v>
      </c>
      <c r="C97" s="280" t="s">
        <v>2004</v>
      </c>
      <c r="D97" s="280" t="s">
        <v>2357</v>
      </c>
      <c r="E97" s="280" t="s">
        <v>2358</v>
      </c>
    </row>
    <row r="98" spans="1:5" x14ac:dyDescent="0.25">
      <c r="A98" s="280">
        <v>98</v>
      </c>
      <c r="B98" s="280" t="s">
        <v>2359</v>
      </c>
      <c r="C98" s="280" t="s">
        <v>2360</v>
      </c>
      <c r="D98" s="280" t="s">
        <v>2361</v>
      </c>
      <c r="E98" s="280" t="s">
        <v>2362</v>
      </c>
    </row>
    <row r="99" spans="1:5" x14ac:dyDescent="0.25">
      <c r="A99" s="280">
        <v>99</v>
      </c>
      <c r="B99" s="280" t="s">
        <v>2080</v>
      </c>
      <c r="C99" s="280" t="s">
        <v>2363</v>
      </c>
      <c r="D99" s="280" t="s">
        <v>2364</v>
      </c>
      <c r="E99" s="280" t="s">
        <v>2365</v>
      </c>
    </row>
    <row r="100" spans="1:5" x14ac:dyDescent="0.25">
      <c r="A100" s="280">
        <v>100</v>
      </c>
      <c r="B100" s="280" t="s">
        <v>2366</v>
      </c>
      <c r="C100" s="280" t="s">
        <v>2367</v>
      </c>
      <c r="D100" s="280" t="s">
        <v>2368</v>
      </c>
      <c r="E100" s="280" t="s">
        <v>2369</v>
      </c>
    </row>
    <row r="101" spans="1:5" x14ac:dyDescent="0.25">
      <c r="A101" s="280">
        <v>101</v>
      </c>
      <c r="B101" s="280" t="s">
        <v>1875</v>
      </c>
      <c r="C101" s="280" t="s">
        <v>2370</v>
      </c>
      <c r="D101" s="280" t="s">
        <v>2371</v>
      </c>
      <c r="E101" s="280" t="s">
        <v>2372</v>
      </c>
    </row>
    <row r="102" spans="1:5" x14ac:dyDescent="0.25">
      <c r="A102" s="280">
        <v>102</v>
      </c>
      <c r="B102" s="280" t="s">
        <v>2174</v>
      </c>
      <c r="C102" s="280" t="s">
        <v>2008</v>
      </c>
      <c r="D102" s="280" t="s">
        <v>2373</v>
      </c>
      <c r="E102" s="280" t="s">
        <v>2374</v>
      </c>
    </row>
    <row r="103" spans="1:5" x14ac:dyDescent="0.25">
      <c r="A103" s="280">
        <v>103</v>
      </c>
      <c r="B103" s="280" t="s">
        <v>2177</v>
      </c>
      <c r="C103" s="280" t="s">
        <v>2375</v>
      </c>
      <c r="D103" s="280" t="s">
        <v>2376</v>
      </c>
      <c r="E103" s="280" t="s">
        <v>2377</v>
      </c>
    </row>
    <row r="104" spans="1:5" x14ac:dyDescent="0.25">
      <c r="A104" s="280">
        <v>104</v>
      </c>
      <c r="B104" s="280" t="s">
        <v>2202</v>
      </c>
      <c r="C104" s="280" t="s">
        <v>2378</v>
      </c>
      <c r="D104" s="280" t="s">
        <v>2379</v>
      </c>
      <c r="E104" s="280" t="s">
        <v>2380</v>
      </c>
    </row>
    <row r="105" spans="1:5" x14ac:dyDescent="0.25">
      <c r="A105" s="280">
        <v>105</v>
      </c>
      <c r="B105" s="280" t="s">
        <v>2206</v>
      </c>
      <c r="C105" s="280" t="s">
        <v>2381</v>
      </c>
      <c r="D105" s="280" t="s">
        <v>2382</v>
      </c>
      <c r="E105" s="280" t="s">
        <v>2383</v>
      </c>
    </row>
    <row r="106" spans="1:5" x14ac:dyDescent="0.25">
      <c r="A106" s="280">
        <v>106</v>
      </c>
      <c r="B106" s="280" t="s">
        <v>2210</v>
      </c>
      <c r="C106" s="280" t="s">
        <v>2384</v>
      </c>
      <c r="D106" s="280" t="s">
        <v>2385</v>
      </c>
      <c r="E106" s="280" t="s">
        <v>2386</v>
      </c>
    </row>
    <row r="107" spans="1:5" x14ac:dyDescent="0.25">
      <c r="A107" s="280">
        <v>107</v>
      </c>
      <c r="B107" s="280" t="s">
        <v>2080</v>
      </c>
      <c r="C107" s="280" t="s">
        <v>2214</v>
      </c>
      <c r="D107" s="280" t="s">
        <v>2215</v>
      </c>
      <c r="E107" s="280" t="s">
        <v>2216</v>
      </c>
    </row>
    <row r="108" spans="1:5" x14ac:dyDescent="0.25">
      <c r="A108" s="280">
        <v>108</v>
      </c>
      <c r="B108" s="280" t="s">
        <v>2083</v>
      </c>
      <c r="C108" s="280" t="s">
        <v>2387</v>
      </c>
      <c r="D108" s="280" t="s">
        <v>2388</v>
      </c>
      <c r="E108" s="280" t="s">
        <v>2389</v>
      </c>
    </row>
    <row r="109" spans="1:5" x14ac:dyDescent="0.25">
      <c r="A109" s="280">
        <v>109</v>
      </c>
      <c r="B109" s="280" t="s">
        <v>2086</v>
      </c>
      <c r="C109" s="280" t="s">
        <v>2390</v>
      </c>
      <c r="D109" s="280" t="s">
        <v>2391</v>
      </c>
      <c r="E109" s="280" t="s">
        <v>2392</v>
      </c>
    </row>
    <row r="110" spans="1:5" x14ac:dyDescent="0.25">
      <c r="A110" s="280">
        <v>110</v>
      </c>
      <c r="B110" s="280" t="s">
        <v>2088</v>
      </c>
      <c r="C110" s="280" t="s">
        <v>2393</v>
      </c>
      <c r="D110" s="280" t="s">
        <v>2394</v>
      </c>
      <c r="E110" s="280" t="s">
        <v>2395</v>
      </c>
    </row>
    <row r="111" spans="1:5" x14ac:dyDescent="0.25">
      <c r="A111" s="280">
        <v>111</v>
      </c>
      <c r="B111" s="280" t="s">
        <v>2092</v>
      </c>
      <c r="C111" s="280" t="s">
        <v>2396</v>
      </c>
      <c r="D111" s="280" t="s">
        <v>2397</v>
      </c>
      <c r="E111" s="280" t="s">
        <v>2398</v>
      </c>
    </row>
    <row r="112" spans="1:5" x14ac:dyDescent="0.25">
      <c r="A112" s="280">
        <v>112</v>
      </c>
      <c r="B112" s="280" t="s">
        <v>2096</v>
      </c>
      <c r="C112" s="280" t="s">
        <v>2399</v>
      </c>
      <c r="D112" s="280" t="s">
        <v>2400</v>
      </c>
      <c r="E112" s="280" t="s">
        <v>2401</v>
      </c>
    </row>
    <row r="113" spans="1:5" x14ac:dyDescent="0.25">
      <c r="A113" s="280">
        <v>113</v>
      </c>
      <c r="B113" s="280" t="s">
        <v>2125</v>
      </c>
      <c r="C113" s="280" t="s">
        <v>2402</v>
      </c>
      <c r="D113" s="280" t="s">
        <v>2403</v>
      </c>
      <c r="E113" s="280" t="s">
        <v>2404</v>
      </c>
    </row>
    <row r="114" spans="1:5" x14ac:dyDescent="0.25">
      <c r="A114" s="280">
        <v>114</v>
      </c>
      <c r="B114" s="280" t="s">
        <v>2129</v>
      </c>
      <c r="C114" s="280" t="s">
        <v>2405</v>
      </c>
      <c r="D114" s="280" t="s">
        <v>2406</v>
      </c>
      <c r="E114" s="280" t="s">
        <v>2407</v>
      </c>
    </row>
    <row r="115" spans="1:5" x14ac:dyDescent="0.25">
      <c r="A115" s="280">
        <v>115</v>
      </c>
      <c r="B115" s="280" t="s">
        <v>2164</v>
      </c>
      <c r="C115" s="280" t="s">
        <v>2408</v>
      </c>
      <c r="D115" s="280" t="s">
        <v>2409</v>
      </c>
      <c r="E115" s="280" t="s">
        <v>2410</v>
      </c>
    </row>
    <row r="116" spans="1:5" x14ac:dyDescent="0.25">
      <c r="A116" s="280">
        <v>116</v>
      </c>
      <c r="B116" s="280" t="s">
        <v>2168</v>
      </c>
      <c r="C116" s="280" t="s">
        <v>2411</v>
      </c>
      <c r="D116" s="280" t="s">
        <v>2412</v>
      </c>
      <c r="E116" s="280" t="s">
        <v>2413</v>
      </c>
    </row>
    <row r="117" spans="1:5" x14ac:dyDescent="0.25">
      <c r="A117" s="280">
        <v>117</v>
      </c>
      <c r="B117" s="280" t="s">
        <v>2414</v>
      </c>
      <c r="C117" s="280" t="s">
        <v>2415</v>
      </c>
      <c r="D117" s="280" t="s">
        <v>2416</v>
      </c>
      <c r="E117" s="280" t="s">
        <v>2417</v>
      </c>
    </row>
    <row r="118" spans="1:5" x14ac:dyDescent="0.25">
      <c r="A118" s="280">
        <v>118</v>
      </c>
      <c r="B118" s="280" t="s">
        <v>2196</v>
      </c>
      <c r="C118" s="280" t="s">
        <v>2009</v>
      </c>
      <c r="D118" s="280" t="s">
        <v>2418</v>
      </c>
      <c r="E118" s="280" t="s">
        <v>2419</v>
      </c>
    </row>
    <row r="119" spans="1:5" x14ac:dyDescent="0.25">
      <c r="A119" s="280">
        <v>119</v>
      </c>
      <c r="B119" s="280" t="s">
        <v>2199</v>
      </c>
      <c r="C119" s="280" t="s">
        <v>2420</v>
      </c>
      <c r="D119" s="280" t="s">
        <v>2421</v>
      </c>
      <c r="E119" s="280" t="s">
        <v>2422</v>
      </c>
    </row>
    <row r="120" spans="1:5" x14ac:dyDescent="0.25">
      <c r="A120" s="280">
        <v>120</v>
      </c>
      <c r="B120" s="280" t="s">
        <v>2080</v>
      </c>
      <c r="C120" s="280" t="s">
        <v>2423</v>
      </c>
      <c r="D120" s="280" t="s">
        <v>2424</v>
      </c>
      <c r="E120" s="280" t="s">
        <v>2425</v>
      </c>
    </row>
    <row r="121" spans="1:5" x14ac:dyDescent="0.25">
      <c r="A121" s="280">
        <v>121</v>
      </c>
      <c r="B121" s="280" t="s">
        <v>2235</v>
      </c>
      <c r="C121" s="280" t="s">
        <v>2010</v>
      </c>
      <c r="D121" s="280" t="s">
        <v>2426</v>
      </c>
      <c r="E121" s="280" t="s">
        <v>2427</v>
      </c>
    </row>
    <row r="122" spans="1:5" x14ac:dyDescent="0.25">
      <c r="A122" s="280">
        <v>122</v>
      </c>
      <c r="B122" s="280" t="s">
        <v>2260</v>
      </c>
      <c r="C122" s="280" t="s">
        <v>2011</v>
      </c>
      <c r="D122" s="280" t="s">
        <v>2428</v>
      </c>
      <c r="E122" s="280" t="s">
        <v>2429</v>
      </c>
    </row>
    <row r="123" spans="1:5" x14ac:dyDescent="0.25">
      <c r="A123" s="280">
        <v>123</v>
      </c>
      <c r="B123" s="280" t="s">
        <v>2264</v>
      </c>
      <c r="C123" s="280" t="s">
        <v>2430</v>
      </c>
      <c r="D123" s="280" t="s">
        <v>2431</v>
      </c>
      <c r="E123" s="280" t="s">
        <v>2432</v>
      </c>
    </row>
    <row r="124" spans="1:5" x14ac:dyDescent="0.25">
      <c r="A124" s="280">
        <v>124</v>
      </c>
      <c r="B124" s="280" t="s">
        <v>2202</v>
      </c>
      <c r="C124" s="280" t="s">
        <v>2433</v>
      </c>
      <c r="D124" s="280" t="s">
        <v>2434</v>
      </c>
      <c r="E124" s="280" t="s">
        <v>2435</v>
      </c>
    </row>
    <row r="125" spans="1:5" x14ac:dyDescent="0.25">
      <c r="A125" s="280">
        <v>125</v>
      </c>
      <c r="B125" s="280" t="s">
        <v>2206</v>
      </c>
      <c r="C125" s="280" t="s">
        <v>2436</v>
      </c>
      <c r="D125" s="280" t="s">
        <v>2437</v>
      </c>
      <c r="E125" s="280" t="s">
        <v>2438</v>
      </c>
    </row>
    <row r="126" spans="1:5" x14ac:dyDescent="0.25">
      <c r="A126" s="280">
        <v>126</v>
      </c>
      <c r="B126" s="280" t="s">
        <v>2210</v>
      </c>
      <c r="C126" s="280" t="s">
        <v>2439</v>
      </c>
      <c r="D126" s="280" t="s">
        <v>2440</v>
      </c>
      <c r="E126" s="280" t="s">
        <v>2441</v>
      </c>
    </row>
    <row r="127" spans="1:5" x14ac:dyDescent="0.25">
      <c r="A127" s="280">
        <v>127</v>
      </c>
      <c r="B127" s="280" t="s">
        <v>2080</v>
      </c>
      <c r="C127" s="280" t="s">
        <v>2214</v>
      </c>
      <c r="D127" s="280" t="s">
        <v>2215</v>
      </c>
      <c r="E127" s="280" t="s">
        <v>2216</v>
      </c>
    </row>
    <row r="128" spans="1:5" x14ac:dyDescent="0.25">
      <c r="A128" s="280">
        <v>128</v>
      </c>
      <c r="B128" s="280" t="s">
        <v>2083</v>
      </c>
      <c r="C128" s="280" t="s">
        <v>2442</v>
      </c>
      <c r="D128" s="280" t="s">
        <v>2443</v>
      </c>
      <c r="E128" s="280" t="s">
        <v>2444</v>
      </c>
    </row>
    <row r="129" spans="1:5" x14ac:dyDescent="0.25">
      <c r="A129" s="280">
        <v>129</v>
      </c>
      <c r="B129" s="280" t="s">
        <v>2086</v>
      </c>
      <c r="C129" s="280" t="s">
        <v>2445</v>
      </c>
      <c r="D129" s="280" t="s">
        <v>2446</v>
      </c>
      <c r="E129" s="280" t="s">
        <v>2447</v>
      </c>
    </row>
    <row r="130" spans="1:5" x14ac:dyDescent="0.25">
      <c r="A130" s="280">
        <v>130</v>
      </c>
      <c r="B130" s="280" t="s">
        <v>2088</v>
      </c>
      <c r="C130" s="280" t="s">
        <v>2448</v>
      </c>
      <c r="D130" s="280" t="s">
        <v>2449</v>
      </c>
      <c r="E130" s="280" t="s">
        <v>2450</v>
      </c>
    </row>
    <row r="131" spans="1:5" x14ac:dyDescent="0.25">
      <c r="A131" s="280">
        <v>131</v>
      </c>
      <c r="B131" s="280" t="s">
        <v>2092</v>
      </c>
      <c r="C131" s="280" t="s">
        <v>2451</v>
      </c>
      <c r="D131" s="280" t="s">
        <v>2452</v>
      </c>
      <c r="E131" s="280" t="s">
        <v>2453</v>
      </c>
    </row>
    <row r="132" spans="1:5" x14ac:dyDescent="0.25">
      <c r="A132" s="280">
        <v>132</v>
      </c>
      <c r="B132" s="280" t="s">
        <v>2096</v>
      </c>
      <c r="C132" s="280" t="s">
        <v>2454</v>
      </c>
      <c r="D132" s="280" t="s">
        <v>2455</v>
      </c>
      <c r="E132" s="280" t="s">
        <v>2456</v>
      </c>
    </row>
    <row r="133" spans="1:5" x14ac:dyDescent="0.25">
      <c r="A133" s="280">
        <v>133</v>
      </c>
      <c r="B133" s="280" t="s">
        <v>2125</v>
      </c>
      <c r="C133" s="280" t="s">
        <v>2457</v>
      </c>
      <c r="D133" s="280" t="s">
        <v>2458</v>
      </c>
      <c r="E133" s="280" t="s">
        <v>2459</v>
      </c>
    </row>
    <row r="134" spans="1:5" x14ac:dyDescent="0.25">
      <c r="A134" s="280">
        <v>134</v>
      </c>
      <c r="B134" s="280" t="s">
        <v>2129</v>
      </c>
      <c r="C134" s="280" t="s">
        <v>2460</v>
      </c>
      <c r="D134" s="280" t="s">
        <v>2461</v>
      </c>
      <c r="E134" s="280" t="s">
        <v>2462</v>
      </c>
    </row>
    <row r="135" spans="1:5" x14ac:dyDescent="0.25">
      <c r="A135" s="280">
        <v>135</v>
      </c>
      <c r="B135" s="280" t="s">
        <v>2164</v>
      </c>
      <c r="C135" s="280" t="s">
        <v>2463</v>
      </c>
      <c r="D135" s="280" t="s">
        <v>2464</v>
      </c>
      <c r="E135" s="280" t="s">
        <v>2465</v>
      </c>
    </row>
    <row r="136" spans="1:5" x14ac:dyDescent="0.25">
      <c r="A136" s="280">
        <v>136</v>
      </c>
      <c r="B136" s="280" t="s">
        <v>2277</v>
      </c>
      <c r="C136" s="280" t="s">
        <v>2018</v>
      </c>
      <c r="D136" s="280" t="s">
        <v>2466</v>
      </c>
      <c r="E136" s="280" t="s">
        <v>2467</v>
      </c>
    </row>
    <row r="137" spans="1:5" x14ac:dyDescent="0.25">
      <c r="A137" s="280">
        <v>137</v>
      </c>
      <c r="B137" s="280" t="s">
        <v>2280</v>
      </c>
      <c r="C137" s="280" t="s">
        <v>2468</v>
      </c>
      <c r="D137" s="280" t="s">
        <v>2469</v>
      </c>
      <c r="E137" s="280" t="s">
        <v>2470</v>
      </c>
    </row>
    <row r="138" spans="1:5" x14ac:dyDescent="0.25">
      <c r="A138" s="280">
        <v>138</v>
      </c>
      <c r="B138" s="280" t="s">
        <v>2080</v>
      </c>
      <c r="C138" s="280" t="s">
        <v>2471</v>
      </c>
      <c r="D138" s="280" t="s">
        <v>2472</v>
      </c>
      <c r="E138" s="280" t="s">
        <v>2473</v>
      </c>
    </row>
    <row r="139" spans="1:5" x14ac:dyDescent="0.25">
      <c r="A139" s="280">
        <v>139</v>
      </c>
      <c r="B139" s="280" t="s">
        <v>2474</v>
      </c>
      <c r="C139" s="280" t="s">
        <v>2022</v>
      </c>
      <c r="D139" s="280" t="s">
        <v>2475</v>
      </c>
      <c r="E139" s="280" t="s">
        <v>2476</v>
      </c>
    </row>
    <row r="140" spans="1:5" x14ac:dyDescent="0.25">
      <c r="A140" s="280">
        <v>140</v>
      </c>
      <c r="B140" s="280" t="s">
        <v>2477</v>
      </c>
      <c r="C140" s="280" t="s">
        <v>2478</v>
      </c>
      <c r="D140" s="280" t="s">
        <v>2479</v>
      </c>
      <c r="E140" s="280" t="s">
        <v>2480</v>
      </c>
    </row>
    <row r="141" spans="1:5" x14ac:dyDescent="0.25">
      <c r="A141" s="280">
        <v>141</v>
      </c>
      <c r="B141" s="280" t="s">
        <v>1874</v>
      </c>
      <c r="C141" s="280" t="s">
        <v>2024</v>
      </c>
      <c r="D141" s="280" t="s">
        <v>2481</v>
      </c>
      <c r="E141" s="280" t="s">
        <v>2482</v>
      </c>
    </row>
    <row r="142" spans="1:5" x14ac:dyDescent="0.25">
      <c r="A142" s="280">
        <v>142</v>
      </c>
      <c r="B142" s="280" t="s">
        <v>2289</v>
      </c>
      <c r="C142" s="280" t="s">
        <v>2483</v>
      </c>
      <c r="D142" s="280" t="s">
        <v>2484</v>
      </c>
      <c r="E142" s="280" t="s">
        <v>2485</v>
      </c>
    </row>
    <row r="143" spans="1:5" x14ac:dyDescent="0.25">
      <c r="A143" s="280">
        <v>143</v>
      </c>
      <c r="B143" s="280" t="s">
        <v>2080</v>
      </c>
      <c r="C143" s="280" t="s">
        <v>2486</v>
      </c>
      <c r="D143" s="280" t="s">
        <v>2487</v>
      </c>
      <c r="E143" s="280" t="s">
        <v>2488</v>
      </c>
    </row>
    <row r="144" spans="1:5" x14ac:dyDescent="0.25">
      <c r="A144" s="280">
        <v>144</v>
      </c>
      <c r="B144" s="280" t="s">
        <v>2083</v>
      </c>
      <c r="C144" s="280" t="s">
        <v>2489</v>
      </c>
      <c r="D144" s="280" t="s">
        <v>2490</v>
      </c>
      <c r="E144" s="280" t="s">
        <v>2491</v>
      </c>
    </row>
    <row r="145" spans="1:5" x14ac:dyDescent="0.25">
      <c r="A145" s="280">
        <v>145</v>
      </c>
      <c r="B145" s="280" t="s">
        <v>2086</v>
      </c>
      <c r="C145" s="280" t="s">
        <v>2492</v>
      </c>
      <c r="D145" s="280" t="s">
        <v>2493</v>
      </c>
      <c r="E145" s="280" t="s">
        <v>2494</v>
      </c>
    </row>
    <row r="147" spans="1:5" x14ac:dyDescent="0.25">
      <c r="A147" s="280">
        <v>146</v>
      </c>
      <c r="C147" s="281" t="s">
        <v>2697</v>
      </c>
      <c r="D147" s="281" t="s">
        <v>2698</v>
      </c>
      <c r="E147" s="281" t="s">
        <v>2699</v>
      </c>
    </row>
    <row r="148" spans="1:5" x14ac:dyDescent="0.25">
      <c r="A148" s="280">
        <v>147</v>
      </c>
      <c r="C148" s="281" t="s">
        <v>2700</v>
      </c>
      <c r="D148" s="281" t="s">
        <v>2701</v>
      </c>
      <c r="E148" s="281" t="s">
        <v>2702</v>
      </c>
    </row>
    <row r="149" spans="1:5" x14ac:dyDescent="0.25">
      <c r="A149" s="280">
        <v>148</v>
      </c>
      <c r="C149" s="281" t="s">
        <v>2703</v>
      </c>
      <c r="D149" s="281" t="s">
        <v>2704</v>
      </c>
      <c r="E149" s="281" t="s">
        <v>2705</v>
      </c>
    </row>
    <row r="150" spans="1:5" x14ac:dyDescent="0.25">
      <c r="A150" s="280">
        <v>149</v>
      </c>
      <c r="C150" s="281" t="s">
        <v>2706</v>
      </c>
      <c r="D150" s="281" t="s">
        <v>2707</v>
      </c>
      <c r="E150" s="281" t="s">
        <v>2708</v>
      </c>
    </row>
    <row r="151" spans="1:5" x14ac:dyDescent="0.25">
      <c r="A151" s="280">
        <v>150</v>
      </c>
      <c r="C151" s="281" t="s">
        <v>815</v>
      </c>
      <c r="D151" s="281" t="s">
        <v>2709</v>
      </c>
      <c r="E151" s="281" t="s">
        <v>2710</v>
      </c>
    </row>
    <row r="152" spans="1:5" x14ac:dyDescent="0.25">
      <c r="A152" s="280">
        <v>151</v>
      </c>
      <c r="C152" s="281" t="s">
        <v>469</v>
      </c>
      <c r="D152" s="281" t="s">
        <v>2711</v>
      </c>
      <c r="E152" s="281" t="s">
        <v>2712</v>
      </c>
    </row>
    <row r="153" spans="1:5" x14ac:dyDescent="0.25">
      <c r="A153" s="280">
        <v>152</v>
      </c>
      <c r="C153" s="281" t="s">
        <v>2713</v>
      </c>
      <c r="D153" s="281" t="s">
        <v>2714</v>
      </c>
      <c r="E153" s="281" t="s">
        <v>2715</v>
      </c>
    </row>
    <row r="154" spans="1:5" x14ac:dyDescent="0.25">
      <c r="A154" s="280">
        <v>153</v>
      </c>
      <c r="C154" s="281" t="s">
        <v>1820</v>
      </c>
      <c r="D154" s="281" t="s">
        <v>2723</v>
      </c>
      <c r="E154" s="281" t="s">
        <v>2724</v>
      </c>
    </row>
    <row r="155" spans="1:5" x14ac:dyDescent="0.25">
      <c r="A155" s="280">
        <v>154</v>
      </c>
      <c r="C155" s="281" t="s">
        <v>1803</v>
      </c>
      <c r="D155" s="281" t="s">
        <v>2716</v>
      </c>
      <c r="E155" s="281" t="s">
        <v>2717</v>
      </c>
    </row>
    <row r="156" spans="1:5" x14ac:dyDescent="0.25">
      <c r="A156" s="280">
        <v>155</v>
      </c>
      <c r="C156" s="281" t="s">
        <v>2070</v>
      </c>
      <c r="D156" s="281" t="s">
        <v>2718</v>
      </c>
      <c r="E156" s="281" t="s">
        <v>2070</v>
      </c>
    </row>
    <row r="157" spans="1:5" x14ac:dyDescent="0.25">
      <c r="A157" s="280">
        <v>156</v>
      </c>
      <c r="C157" s="281" t="s">
        <v>2070</v>
      </c>
      <c r="D157" s="281" t="s">
        <v>2718</v>
      </c>
      <c r="E157" s="281" t="s">
        <v>2070</v>
      </c>
    </row>
    <row r="158" spans="1:5" x14ac:dyDescent="0.25">
      <c r="A158" s="280">
        <v>157</v>
      </c>
      <c r="C158" s="281" t="s">
        <v>2719</v>
      </c>
      <c r="D158" s="281" t="s">
        <v>2719</v>
      </c>
      <c r="E158" s="281" t="s">
        <v>2719</v>
      </c>
    </row>
    <row r="159" spans="1:5" x14ac:dyDescent="0.25">
      <c r="A159" s="280">
        <v>158</v>
      </c>
      <c r="C159" s="281" t="s">
        <v>2720</v>
      </c>
      <c r="D159" s="281" t="s">
        <v>2721</v>
      </c>
      <c r="E159" s="281" t="s">
        <v>2722</v>
      </c>
    </row>
    <row r="160" spans="1:5" x14ac:dyDescent="0.25">
      <c r="A160" s="280">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6384" width="1.7109375" style="278"/>
  </cols>
  <sheetData>
    <row r="1" spans="1:5" x14ac:dyDescent="0.25">
      <c r="A1" s="278">
        <v>1</v>
      </c>
      <c r="B1" s="278" t="s">
        <v>1877</v>
      </c>
      <c r="C1" s="278" t="s">
        <v>1950</v>
      </c>
      <c r="D1" s="278" t="s">
        <v>2495</v>
      </c>
      <c r="E1" s="278" t="s">
        <v>2496</v>
      </c>
    </row>
    <row r="2" spans="1:5" x14ac:dyDescent="0.25">
      <c r="A2" s="278">
        <v>2</v>
      </c>
      <c r="B2" s="278" t="s">
        <v>2497</v>
      </c>
      <c r="C2" s="278" t="s">
        <v>2498</v>
      </c>
      <c r="D2" s="278" t="s">
        <v>2499</v>
      </c>
      <c r="E2" s="278" t="s">
        <v>2500</v>
      </c>
    </row>
    <row r="3" spans="1:5" x14ac:dyDescent="0.25">
      <c r="A3" s="278">
        <v>3</v>
      </c>
      <c r="B3" s="278" t="s">
        <v>2501</v>
      </c>
      <c r="C3" s="278" t="s">
        <v>2059</v>
      </c>
      <c r="D3" s="278" t="s">
        <v>2502</v>
      </c>
      <c r="E3" s="278" t="s">
        <v>2503</v>
      </c>
    </row>
    <row r="4" spans="1:5" x14ac:dyDescent="0.25">
      <c r="A4" s="278">
        <v>4</v>
      </c>
      <c r="B4" s="278" t="s">
        <v>2504</v>
      </c>
      <c r="C4" s="278" t="s">
        <v>2505</v>
      </c>
      <c r="D4" s="278" t="s">
        <v>2506</v>
      </c>
      <c r="E4" s="278" t="s">
        <v>2507</v>
      </c>
    </row>
    <row r="5" spans="1:5" x14ac:dyDescent="0.25">
      <c r="A5" s="278">
        <v>5</v>
      </c>
      <c r="B5" s="278" t="s">
        <v>2508</v>
      </c>
      <c r="C5" s="278" t="s">
        <v>2509</v>
      </c>
      <c r="D5" s="278" t="s">
        <v>2510</v>
      </c>
      <c r="E5" s="278" t="s">
        <v>2511</v>
      </c>
    </row>
    <row r="6" spans="1:5" x14ac:dyDescent="0.25">
      <c r="A6" s="278">
        <v>6</v>
      </c>
      <c r="B6" s="278" t="s">
        <v>2512</v>
      </c>
      <c r="C6" s="278" t="s">
        <v>2513</v>
      </c>
      <c r="D6" s="278" t="s">
        <v>2514</v>
      </c>
      <c r="E6" s="278" t="s">
        <v>2515</v>
      </c>
    </row>
    <row r="7" spans="1:5" x14ac:dyDescent="0.25">
      <c r="A7" s="278">
        <v>7</v>
      </c>
      <c r="B7" s="278" t="s">
        <v>2516</v>
      </c>
      <c r="C7" s="278" t="s">
        <v>2060</v>
      </c>
      <c r="D7" s="278" t="s">
        <v>2517</v>
      </c>
      <c r="E7" s="278" t="s">
        <v>2518</v>
      </c>
    </row>
    <row r="8" spans="1:5" x14ac:dyDescent="0.25">
      <c r="A8" s="278">
        <v>8</v>
      </c>
      <c r="B8" s="278" t="s">
        <v>2519</v>
      </c>
      <c r="C8" s="278" t="s">
        <v>2061</v>
      </c>
      <c r="D8" s="278" t="s">
        <v>2520</v>
      </c>
      <c r="E8" s="278" t="s">
        <v>2521</v>
      </c>
    </row>
    <row r="9" spans="1:5" x14ac:dyDescent="0.25">
      <c r="A9" s="278">
        <v>9</v>
      </c>
      <c r="B9" s="278" t="s">
        <v>2522</v>
      </c>
      <c r="C9" s="278" t="s">
        <v>2523</v>
      </c>
      <c r="D9" s="278" t="s">
        <v>2524</v>
      </c>
      <c r="E9" s="278" t="s">
        <v>2525</v>
      </c>
    </row>
    <row r="10" spans="1:5" x14ac:dyDescent="0.25">
      <c r="A10" s="278">
        <v>10</v>
      </c>
      <c r="B10" s="278" t="s">
        <v>2497</v>
      </c>
      <c r="C10" s="278" t="s">
        <v>2526</v>
      </c>
      <c r="D10" s="278" t="s">
        <v>2527</v>
      </c>
      <c r="E10" s="278" t="s">
        <v>2528</v>
      </c>
    </row>
    <row r="11" spans="1:5" x14ac:dyDescent="0.25">
      <c r="A11" s="278">
        <v>11</v>
      </c>
      <c r="B11" s="278" t="s">
        <v>1876</v>
      </c>
      <c r="C11" s="278" t="s">
        <v>2529</v>
      </c>
      <c r="D11" s="278" t="s">
        <v>2530</v>
      </c>
      <c r="E11" s="278" t="s">
        <v>2531</v>
      </c>
    </row>
    <row r="12" spans="1:5" x14ac:dyDescent="0.25">
      <c r="A12" s="278">
        <v>12</v>
      </c>
      <c r="B12" s="278" t="s">
        <v>1875</v>
      </c>
      <c r="C12" s="278" t="s">
        <v>2532</v>
      </c>
      <c r="D12" s="278" t="s">
        <v>2533</v>
      </c>
      <c r="E12" s="278" t="s">
        <v>2534</v>
      </c>
    </row>
    <row r="13" spans="1:5" x14ac:dyDescent="0.25">
      <c r="A13" s="278">
        <v>13</v>
      </c>
      <c r="B13" s="278" t="s">
        <v>1874</v>
      </c>
      <c r="C13" s="278" t="s">
        <v>2535</v>
      </c>
      <c r="D13" s="278" t="s">
        <v>2536</v>
      </c>
      <c r="E13" s="278" t="s">
        <v>2537</v>
      </c>
    </row>
    <row r="14" spans="1:5" x14ac:dyDescent="0.25">
      <c r="A14" s="278">
        <v>14</v>
      </c>
      <c r="B14" s="278" t="s">
        <v>1873</v>
      </c>
      <c r="C14" s="278" t="s">
        <v>2062</v>
      </c>
      <c r="D14" s="278" t="s">
        <v>2538</v>
      </c>
      <c r="E14" s="278" t="s">
        <v>2539</v>
      </c>
    </row>
    <row r="15" spans="1:5" x14ac:dyDescent="0.25">
      <c r="A15" s="278">
        <v>15</v>
      </c>
      <c r="B15" s="278" t="s">
        <v>1872</v>
      </c>
      <c r="C15" s="278" t="s">
        <v>2540</v>
      </c>
      <c r="D15" s="278" t="s">
        <v>2541</v>
      </c>
      <c r="E15" s="278" t="s">
        <v>2542</v>
      </c>
    </row>
    <row r="16" spans="1:5" x14ac:dyDescent="0.25">
      <c r="A16" s="278">
        <v>16</v>
      </c>
      <c r="B16" s="278" t="s">
        <v>2543</v>
      </c>
      <c r="C16" s="278" t="s">
        <v>2544</v>
      </c>
      <c r="D16" s="278" t="s">
        <v>2545</v>
      </c>
      <c r="E16" s="278" t="s">
        <v>2546</v>
      </c>
    </row>
    <row r="17" spans="1:5" x14ac:dyDescent="0.25">
      <c r="A17" s="278">
        <v>17</v>
      </c>
      <c r="B17" s="278" t="s">
        <v>2080</v>
      </c>
      <c r="C17" s="278" t="s">
        <v>2547</v>
      </c>
      <c r="D17" s="278" t="s">
        <v>2548</v>
      </c>
      <c r="E17" s="278" t="s">
        <v>2549</v>
      </c>
    </row>
    <row r="18" spans="1:5" x14ac:dyDescent="0.25">
      <c r="A18" s="278">
        <v>18</v>
      </c>
      <c r="B18" s="278" t="s">
        <v>2083</v>
      </c>
      <c r="C18" s="278" t="s">
        <v>2550</v>
      </c>
      <c r="D18" s="278" t="s">
        <v>2551</v>
      </c>
      <c r="E18" s="278" t="s">
        <v>2552</v>
      </c>
    </row>
    <row r="19" spans="1:5" x14ac:dyDescent="0.25">
      <c r="A19" s="278">
        <v>19</v>
      </c>
      <c r="B19" s="278" t="s">
        <v>2086</v>
      </c>
      <c r="C19" s="278" t="s">
        <v>2553</v>
      </c>
      <c r="D19" s="278" t="s">
        <v>2554</v>
      </c>
      <c r="E19" s="278" t="s">
        <v>2555</v>
      </c>
    </row>
    <row r="20" spans="1:5" x14ac:dyDescent="0.25">
      <c r="A20" s="278">
        <v>20</v>
      </c>
      <c r="B20" s="278" t="s">
        <v>1871</v>
      </c>
      <c r="C20" s="278" t="s">
        <v>2063</v>
      </c>
      <c r="D20" s="278" t="s">
        <v>2556</v>
      </c>
      <c r="E20" s="278" t="s">
        <v>2557</v>
      </c>
    </row>
    <row r="21" spans="1:5" x14ac:dyDescent="0.25">
      <c r="A21" s="278">
        <v>21</v>
      </c>
      <c r="B21" s="278" t="s">
        <v>1870</v>
      </c>
      <c r="C21" s="278" t="s">
        <v>2558</v>
      </c>
      <c r="D21" s="278" t="s">
        <v>2559</v>
      </c>
      <c r="E21" s="278" t="s">
        <v>2560</v>
      </c>
    </row>
    <row r="22" spans="1:5" x14ac:dyDescent="0.25">
      <c r="A22" s="278">
        <v>22</v>
      </c>
      <c r="B22" s="278" t="s">
        <v>2561</v>
      </c>
      <c r="C22" s="278" t="s">
        <v>2562</v>
      </c>
      <c r="D22" s="278" t="s">
        <v>2563</v>
      </c>
      <c r="E22" s="278" t="s">
        <v>2564</v>
      </c>
    </row>
    <row r="23" spans="1:5" x14ac:dyDescent="0.25">
      <c r="A23" s="278">
        <v>23</v>
      </c>
      <c r="B23" s="278" t="s">
        <v>2080</v>
      </c>
      <c r="C23" s="278" t="s">
        <v>2565</v>
      </c>
      <c r="D23" s="278" t="s">
        <v>2566</v>
      </c>
      <c r="E23" s="278" t="s">
        <v>2567</v>
      </c>
    </row>
    <row r="24" spans="1:5" x14ac:dyDescent="0.25">
      <c r="A24" s="278">
        <v>24</v>
      </c>
      <c r="B24" s="278" t="s">
        <v>1869</v>
      </c>
      <c r="C24" s="278" t="s">
        <v>2064</v>
      </c>
      <c r="D24" s="278" t="s">
        <v>2568</v>
      </c>
      <c r="E24" s="278" t="s">
        <v>2569</v>
      </c>
    </row>
    <row r="25" spans="1:5" x14ac:dyDescent="0.25">
      <c r="A25" s="278">
        <v>25</v>
      </c>
      <c r="B25" s="278" t="s">
        <v>2501</v>
      </c>
      <c r="C25" s="278" t="s">
        <v>2570</v>
      </c>
      <c r="D25" s="278" t="s">
        <v>2571</v>
      </c>
      <c r="E25" s="278" t="s">
        <v>2572</v>
      </c>
    </row>
    <row r="26" spans="1:5" x14ac:dyDescent="0.25">
      <c r="A26" s="278">
        <v>26</v>
      </c>
      <c r="B26" s="278" t="s">
        <v>2573</v>
      </c>
      <c r="C26" s="278" t="s">
        <v>2574</v>
      </c>
      <c r="D26" s="278" t="s">
        <v>2575</v>
      </c>
      <c r="E26" s="278" t="s">
        <v>2576</v>
      </c>
    </row>
    <row r="27" spans="1:5" x14ac:dyDescent="0.25">
      <c r="A27" s="278">
        <v>27</v>
      </c>
      <c r="B27" s="278" t="s">
        <v>2577</v>
      </c>
      <c r="C27" s="278" t="s">
        <v>2030</v>
      </c>
      <c r="D27" s="278" t="s">
        <v>2578</v>
      </c>
      <c r="E27" s="278" t="s">
        <v>2579</v>
      </c>
    </row>
    <row r="28" spans="1:5" x14ac:dyDescent="0.25">
      <c r="A28" s="278">
        <v>28</v>
      </c>
      <c r="B28" s="278" t="s">
        <v>1877</v>
      </c>
      <c r="C28" s="278" t="s">
        <v>2580</v>
      </c>
      <c r="D28" s="278" t="s">
        <v>2581</v>
      </c>
      <c r="E28" s="278" t="s">
        <v>2582</v>
      </c>
    </row>
    <row r="29" spans="1:5" x14ac:dyDescent="0.25">
      <c r="A29" s="278">
        <v>29</v>
      </c>
      <c r="B29" s="278" t="s">
        <v>2497</v>
      </c>
      <c r="C29" s="278" t="s">
        <v>2583</v>
      </c>
      <c r="D29" s="278" t="s">
        <v>2584</v>
      </c>
      <c r="E29" s="278" t="s">
        <v>2585</v>
      </c>
    </row>
    <row r="30" spans="1:5" x14ac:dyDescent="0.25">
      <c r="A30" s="278">
        <v>30</v>
      </c>
      <c r="B30" s="278" t="s">
        <v>2586</v>
      </c>
      <c r="C30" s="278" t="s">
        <v>2065</v>
      </c>
      <c r="D30" s="278" t="s">
        <v>2587</v>
      </c>
      <c r="E30" s="278" t="s">
        <v>2588</v>
      </c>
    </row>
    <row r="31" spans="1:5" x14ac:dyDescent="0.25">
      <c r="A31" s="278">
        <v>31</v>
      </c>
      <c r="B31" s="278" t="s">
        <v>2589</v>
      </c>
      <c r="C31" s="278" t="s">
        <v>2590</v>
      </c>
      <c r="D31" s="278" t="s">
        <v>2591</v>
      </c>
      <c r="E31" s="278" t="s">
        <v>2592</v>
      </c>
    </row>
    <row r="32" spans="1:5" x14ac:dyDescent="0.25">
      <c r="A32" s="278">
        <v>32</v>
      </c>
      <c r="B32" s="278" t="s">
        <v>2593</v>
      </c>
      <c r="C32" s="278" t="s">
        <v>2594</v>
      </c>
      <c r="D32" s="278" t="s">
        <v>2595</v>
      </c>
      <c r="E32" s="278" t="s">
        <v>2596</v>
      </c>
    </row>
    <row r="33" spans="1:5" x14ac:dyDescent="0.25">
      <c r="A33" s="278">
        <v>33</v>
      </c>
      <c r="B33" s="278" t="s">
        <v>2080</v>
      </c>
      <c r="C33" s="278" t="s">
        <v>2597</v>
      </c>
      <c r="D33" s="278" t="s">
        <v>2598</v>
      </c>
      <c r="E33" s="278" t="s">
        <v>2599</v>
      </c>
    </row>
    <row r="34" spans="1:5" x14ac:dyDescent="0.25">
      <c r="A34" s="278">
        <v>34</v>
      </c>
      <c r="B34" s="278" t="s">
        <v>2083</v>
      </c>
      <c r="C34" s="278" t="s">
        <v>2600</v>
      </c>
      <c r="D34" s="278" t="s">
        <v>2601</v>
      </c>
      <c r="E34" s="278" t="s">
        <v>2602</v>
      </c>
    </row>
    <row r="35" spans="1:5" x14ac:dyDescent="0.25">
      <c r="A35" s="278">
        <v>35</v>
      </c>
      <c r="B35" s="278" t="s">
        <v>2603</v>
      </c>
      <c r="C35" s="278" t="s">
        <v>2604</v>
      </c>
      <c r="D35" s="278" t="s">
        <v>2605</v>
      </c>
      <c r="E35" s="278" t="s">
        <v>2606</v>
      </c>
    </row>
    <row r="36" spans="1:5" x14ac:dyDescent="0.25">
      <c r="A36" s="278">
        <v>36</v>
      </c>
      <c r="B36" s="278" t="s">
        <v>2607</v>
      </c>
      <c r="C36" s="278" t="s">
        <v>2608</v>
      </c>
      <c r="D36" s="278" t="s">
        <v>2609</v>
      </c>
      <c r="E36" s="278" t="s">
        <v>2610</v>
      </c>
    </row>
    <row r="37" spans="1:5" x14ac:dyDescent="0.25">
      <c r="A37" s="278">
        <v>37</v>
      </c>
      <c r="B37" s="278" t="s">
        <v>2080</v>
      </c>
      <c r="C37" s="278" t="s">
        <v>2611</v>
      </c>
      <c r="D37" s="278" t="s">
        <v>2612</v>
      </c>
      <c r="E37" s="278" t="s">
        <v>2613</v>
      </c>
    </row>
    <row r="38" spans="1:5" x14ac:dyDescent="0.25">
      <c r="A38" s="278">
        <v>38</v>
      </c>
      <c r="B38" s="278" t="s">
        <v>2083</v>
      </c>
      <c r="C38" s="278" t="s">
        <v>2614</v>
      </c>
      <c r="D38" s="278" t="s">
        <v>2615</v>
      </c>
      <c r="E38" s="278" t="s">
        <v>2616</v>
      </c>
    </row>
    <row r="39" spans="1:5" x14ac:dyDescent="0.25">
      <c r="A39" s="278">
        <v>39</v>
      </c>
      <c r="B39" s="278" t="s">
        <v>2617</v>
      </c>
      <c r="C39" s="278" t="s">
        <v>2031</v>
      </c>
      <c r="D39" s="278" t="s">
        <v>2618</v>
      </c>
      <c r="E39" s="278" t="s">
        <v>2619</v>
      </c>
    </row>
    <row r="40" spans="1:5" x14ac:dyDescent="0.25">
      <c r="A40" s="278">
        <v>40</v>
      </c>
      <c r="B40" s="278" t="s">
        <v>2620</v>
      </c>
      <c r="C40" s="278" t="s">
        <v>2621</v>
      </c>
      <c r="D40" s="278" t="s">
        <v>2622</v>
      </c>
      <c r="E40" s="278" t="s">
        <v>2623</v>
      </c>
    </row>
    <row r="41" spans="1:5" x14ac:dyDescent="0.25">
      <c r="A41" s="278">
        <v>41</v>
      </c>
      <c r="B41" s="278" t="s">
        <v>2080</v>
      </c>
      <c r="C41" s="278" t="s">
        <v>2624</v>
      </c>
      <c r="D41" s="278" t="s">
        <v>2625</v>
      </c>
      <c r="E41" s="278" t="s">
        <v>2626</v>
      </c>
    </row>
    <row r="42" spans="1:5" x14ac:dyDescent="0.25">
      <c r="A42" s="278">
        <v>42</v>
      </c>
      <c r="B42" s="278" t="s">
        <v>2627</v>
      </c>
      <c r="C42" s="278" t="s">
        <v>2066</v>
      </c>
      <c r="D42" s="278" t="s">
        <v>2628</v>
      </c>
      <c r="E42" s="278" t="s">
        <v>2629</v>
      </c>
    </row>
    <row r="43" spans="1:5" x14ac:dyDescent="0.25">
      <c r="A43" s="278">
        <v>43</v>
      </c>
      <c r="B43" s="278" t="s">
        <v>2630</v>
      </c>
      <c r="C43" s="278" t="s">
        <v>2631</v>
      </c>
      <c r="D43" s="278" t="s">
        <v>2632</v>
      </c>
      <c r="E43" s="278" t="s">
        <v>2633</v>
      </c>
    </row>
    <row r="44" spans="1:5" x14ac:dyDescent="0.25">
      <c r="A44" s="278">
        <v>44</v>
      </c>
      <c r="B44" s="278" t="s">
        <v>2634</v>
      </c>
      <c r="C44" s="278" t="s">
        <v>2635</v>
      </c>
      <c r="D44" s="278" t="s">
        <v>2636</v>
      </c>
      <c r="E44" s="278" t="s">
        <v>2637</v>
      </c>
    </row>
    <row r="45" spans="1:5" x14ac:dyDescent="0.25">
      <c r="A45" s="278">
        <v>45</v>
      </c>
      <c r="B45" s="278" t="s">
        <v>2497</v>
      </c>
      <c r="C45" s="278" t="s">
        <v>2638</v>
      </c>
      <c r="D45" s="278" t="s">
        <v>2639</v>
      </c>
      <c r="E45" s="278" t="s">
        <v>2640</v>
      </c>
    </row>
    <row r="46" spans="1:5" x14ac:dyDescent="0.25">
      <c r="A46" s="278">
        <v>46</v>
      </c>
      <c r="B46" s="278" t="s">
        <v>2641</v>
      </c>
      <c r="C46" s="278" t="s">
        <v>2067</v>
      </c>
      <c r="D46" s="278" t="s">
        <v>2642</v>
      </c>
      <c r="E46" s="278" t="s">
        <v>2643</v>
      </c>
    </row>
    <row r="47" spans="1:5" x14ac:dyDescent="0.25">
      <c r="A47" s="278">
        <v>47</v>
      </c>
      <c r="B47" s="278" t="s">
        <v>2644</v>
      </c>
      <c r="C47" s="278" t="s">
        <v>2068</v>
      </c>
      <c r="D47" s="278" t="s">
        <v>2645</v>
      </c>
      <c r="E47" s="278" t="s">
        <v>2646</v>
      </c>
    </row>
    <row r="48" spans="1:5" x14ac:dyDescent="0.25">
      <c r="A48" s="278">
        <v>48</v>
      </c>
      <c r="B48" s="278" t="s">
        <v>2647</v>
      </c>
      <c r="C48" s="278" t="s">
        <v>2648</v>
      </c>
      <c r="D48" s="278" t="s">
        <v>2649</v>
      </c>
      <c r="E48" s="278" t="s">
        <v>2650</v>
      </c>
    </row>
    <row r="49" spans="1:5" x14ac:dyDescent="0.25">
      <c r="A49" s="278">
        <v>49</v>
      </c>
      <c r="B49" s="278" t="s">
        <v>2651</v>
      </c>
      <c r="C49" s="278" t="s">
        <v>2652</v>
      </c>
      <c r="D49" s="278" t="s">
        <v>2653</v>
      </c>
      <c r="E49" s="278" t="s">
        <v>2654</v>
      </c>
    </row>
    <row r="50" spans="1:5" x14ac:dyDescent="0.25">
      <c r="A50" s="278">
        <v>50</v>
      </c>
      <c r="B50" s="278" t="s">
        <v>2655</v>
      </c>
      <c r="C50" s="278" t="s">
        <v>2656</v>
      </c>
      <c r="D50" s="278" t="s">
        <v>2657</v>
      </c>
      <c r="E50" s="278" t="s">
        <v>2658</v>
      </c>
    </row>
    <row r="51" spans="1:5" x14ac:dyDescent="0.25">
      <c r="A51" s="278">
        <v>51</v>
      </c>
      <c r="B51" s="278" t="s">
        <v>2080</v>
      </c>
      <c r="C51" s="278" t="s">
        <v>2659</v>
      </c>
      <c r="D51" s="278" t="s">
        <v>2660</v>
      </c>
      <c r="E51" s="278" t="s">
        <v>2661</v>
      </c>
    </row>
    <row r="52" spans="1:5" x14ac:dyDescent="0.25">
      <c r="A52" s="278">
        <v>52</v>
      </c>
      <c r="B52" s="278" t="s">
        <v>2662</v>
      </c>
      <c r="C52" s="278" t="s">
        <v>2069</v>
      </c>
      <c r="D52" s="278" t="s">
        <v>2663</v>
      </c>
      <c r="E52" s="278" t="s">
        <v>2664</v>
      </c>
    </row>
    <row r="53" spans="1:5" x14ac:dyDescent="0.25">
      <c r="A53" s="278">
        <v>53</v>
      </c>
      <c r="B53" s="278" t="s">
        <v>2665</v>
      </c>
      <c r="C53" s="278" t="s">
        <v>2666</v>
      </c>
      <c r="D53" s="278" t="s">
        <v>2667</v>
      </c>
      <c r="E53" s="278" t="s">
        <v>2668</v>
      </c>
    </row>
    <row r="54" spans="1:5" x14ac:dyDescent="0.25">
      <c r="A54" s="278">
        <v>54</v>
      </c>
      <c r="B54" s="278" t="s">
        <v>2669</v>
      </c>
      <c r="C54" s="278" t="s">
        <v>2670</v>
      </c>
      <c r="D54" s="278" t="s">
        <v>2671</v>
      </c>
      <c r="E54" s="278" t="s">
        <v>2672</v>
      </c>
    </row>
    <row r="55" spans="1:5" x14ac:dyDescent="0.25">
      <c r="A55" s="278">
        <v>55</v>
      </c>
      <c r="B55" s="278" t="s">
        <v>2577</v>
      </c>
      <c r="C55" s="278" t="s">
        <v>2673</v>
      </c>
      <c r="D55" s="278" t="s">
        <v>2674</v>
      </c>
      <c r="E55" s="278" t="s">
        <v>2675</v>
      </c>
    </row>
    <row r="56" spans="1:5" x14ac:dyDescent="0.25">
      <c r="A56" s="278">
        <v>56</v>
      </c>
      <c r="B56" s="278" t="s">
        <v>2676</v>
      </c>
      <c r="C56" s="278" t="s">
        <v>2032</v>
      </c>
      <c r="D56" s="278" t="s">
        <v>2677</v>
      </c>
      <c r="E56" s="278" t="s">
        <v>2678</v>
      </c>
    </row>
    <row r="57" spans="1:5" x14ac:dyDescent="0.25">
      <c r="A57" s="278">
        <v>57</v>
      </c>
      <c r="B57" s="278" t="s">
        <v>2679</v>
      </c>
      <c r="C57" s="278" t="s">
        <v>2680</v>
      </c>
      <c r="D57" s="278" t="s">
        <v>2681</v>
      </c>
      <c r="E57" s="278" t="s">
        <v>2682</v>
      </c>
    </row>
    <row r="58" spans="1:5" x14ac:dyDescent="0.25">
      <c r="A58" s="278">
        <v>58</v>
      </c>
      <c r="B58" s="278" t="s">
        <v>2683</v>
      </c>
      <c r="C58" s="278" t="s">
        <v>2684</v>
      </c>
      <c r="D58" s="278" t="s">
        <v>2685</v>
      </c>
      <c r="E58" s="278" t="s">
        <v>2686</v>
      </c>
    </row>
    <row r="59" spans="1:5" x14ac:dyDescent="0.25">
      <c r="A59" s="278">
        <v>59</v>
      </c>
      <c r="B59" s="278" t="s">
        <v>2080</v>
      </c>
      <c r="C59" s="278" t="s">
        <v>2687</v>
      </c>
      <c r="D59" s="278" t="s">
        <v>2688</v>
      </c>
      <c r="E59" s="278" t="s">
        <v>2689</v>
      </c>
    </row>
    <row r="60" spans="1:5" x14ac:dyDescent="0.25">
      <c r="A60" s="278">
        <v>60</v>
      </c>
      <c r="B60" s="278" t="s">
        <v>2690</v>
      </c>
      <c r="C60" s="278" t="s">
        <v>2691</v>
      </c>
      <c r="D60" s="278" t="s">
        <v>2692</v>
      </c>
      <c r="E60" s="278" t="s">
        <v>2693</v>
      </c>
    </row>
    <row r="61" spans="1:5" x14ac:dyDescent="0.25">
      <c r="A61" s="278">
        <v>61</v>
      </c>
      <c r="B61" s="278" t="s">
        <v>2676</v>
      </c>
      <c r="C61" s="278" t="s">
        <v>2694</v>
      </c>
      <c r="D61" s="278" t="s">
        <v>2695</v>
      </c>
      <c r="E61" s="278" t="s">
        <v>2696</v>
      </c>
    </row>
  </sheetData>
  <sheetProtection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dimension ref="A1:O1079"/>
  <sheetViews>
    <sheetView topLeftCell="A7" zoomScale="115" zoomScaleNormal="115" workbookViewId="0">
      <selection activeCell="B12" sqref="B12"/>
    </sheetView>
  </sheetViews>
  <sheetFormatPr defaultRowHeight="12.75" x14ac:dyDescent="0.2"/>
  <cols>
    <col min="1" max="1" width="6.42578125" style="14" customWidth="1"/>
    <col min="2" max="2" width="45.85546875" style="13" customWidth="1"/>
    <col min="3" max="3" width="8.5703125" style="5" hidden="1" customWidth="1"/>
    <col min="4" max="6" width="16.5703125" style="15" customWidth="1"/>
    <col min="7" max="8" width="15.7109375" style="15" customWidth="1"/>
    <col min="9" max="9" width="15.7109375" style="16" customWidth="1"/>
    <col min="10" max="10" width="1.5703125" style="6" hidden="1" customWidth="1"/>
    <col min="11" max="11" width="3.28515625" style="13" bestFit="1" customWidth="1"/>
    <col min="12" max="12" width="15.140625" style="13" customWidth="1"/>
    <col min="13" max="15" width="13.42578125" style="13" customWidth="1"/>
    <col min="16" max="16384" width="9.140625" style="6"/>
  </cols>
  <sheetData>
    <row r="1" spans="1:15" x14ac:dyDescent="0.2">
      <c r="A1" s="1" t="s">
        <v>890</v>
      </c>
      <c r="B1" s="2" t="s">
        <v>891</v>
      </c>
      <c r="C1" s="74"/>
      <c r="D1" s="820" t="s">
        <v>892</v>
      </c>
      <c r="E1" s="821"/>
      <c r="F1" s="822"/>
      <c r="G1" s="3" t="s">
        <v>893</v>
      </c>
      <c r="H1" s="3" t="s">
        <v>894</v>
      </c>
      <c r="I1" s="4" t="s">
        <v>895</v>
      </c>
      <c r="J1" s="819"/>
      <c r="K1" s="819"/>
      <c r="L1" s="819"/>
      <c r="M1" s="819"/>
      <c r="N1" s="5"/>
      <c r="O1" s="5"/>
    </row>
    <row r="2" spans="1:15" x14ac:dyDescent="0.2">
      <c r="A2" s="10"/>
      <c r="B2" s="818" t="s">
        <v>933</v>
      </c>
      <c r="C2" s="818"/>
      <c r="D2" s="818"/>
      <c r="E2" s="6"/>
      <c r="F2" s="8">
        <f>'HL KNIHA VYPOC'!H4</f>
        <v>3000</v>
      </c>
      <c r="G2" s="8">
        <f>'HL KNIHA VYPOC'!I4</f>
        <v>0</v>
      </c>
      <c r="H2" s="8">
        <f>'HL KNIHA VYPOC'!J4</f>
        <v>0</v>
      </c>
      <c r="I2" s="8">
        <f>'HL KNIHA VYPOC'!K4</f>
        <v>3000</v>
      </c>
      <c r="J2" s="629"/>
      <c r="K2" s="629"/>
      <c r="L2" s="823" t="s">
        <v>3016</v>
      </c>
      <c r="M2" s="629"/>
      <c r="N2" s="5"/>
      <c r="O2" s="5"/>
    </row>
    <row r="3" spans="1:15" x14ac:dyDescent="0.2">
      <c r="A3" s="10"/>
      <c r="B3" s="818" t="s">
        <v>76</v>
      </c>
      <c r="C3" s="818"/>
      <c r="D3" s="818"/>
      <c r="E3" s="6"/>
      <c r="F3" s="9">
        <f>'HL KNIHA VYPOC'!H80</f>
        <v>0</v>
      </c>
      <c r="G3" s="9">
        <f>'HL KNIHA VYPOC'!I80</f>
        <v>0</v>
      </c>
      <c r="H3" s="9">
        <f>'HL KNIHA VYPOC'!J80</f>
        <v>0</v>
      </c>
      <c r="I3" s="9">
        <f>'HL KNIHA VYPOC'!K80</f>
        <v>0</v>
      </c>
      <c r="J3" s="629"/>
      <c r="K3" s="629"/>
      <c r="L3" s="823"/>
      <c r="M3" s="629"/>
      <c r="N3" s="5"/>
      <c r="O3" s="5"/>
    </row>
    <row r="4" spans="1:15" x14ac:dyDescent="0.2">
      <c r="A4" s="10"/>
      <c r="B4" s="818" t="s">
        <v>116</v>
      </c>
      <c r="C4" s="818"/>
      <c r="D4" s="818"/>
      <c r="E4" s="6"/>
      <c r="F4" s="8">
        <f>'HL KNIHA VYPOC'!H107</f>
        <v>5000</v>
      </c>
      <c r="G4" s="8">
        <f>'HL KNIHA VYPOC'!I107</f>
        <v>12000</v>
      </c>
      <c r="H4" s="8">
        <f>'HL KNIHA VYPOC'!J107</f>
        <v>14000</v>
      </c>
      <c r="I4" s="8">
        <f>'HL KNIHA VYPOC'!K107</f>
        <v>3000</v>
      </c>
      <c r="J4" s="629"/>
      <c r="K4" s="629"/>
      <c r="L4" s="823"/>
      <c r="M4" s="629"/>
      <c r="N4" s="5"/>
      <c r="O4" s="5"/>
    </row>
    <row r="5" spans="1:15" x14ac:dyDescent="0.2">
      <c r="A5" s="10"/>
      <c r="B5" s="818" t="s">
        <v>165</v>
      </c>
      <c r="C5" s="818"/>
      <c r="D5" s="818"/>
      <c r="E5" s="6"/>
      <c r="F5" s="9">
        <f>'HL KNIHA VYPOC'!H140</f>
        <v>-2000</v>
      </c>
      <c r="G5" s="9">
        <f>'HL KNIHA VYPOC'!I140</f>
        <v>10000</v>
      </c>
      <c r="H5" s="9">
        <f>'HL KNIHA VYPOC'!J140</f>
        <v>22000</v>
      </c>
      <c r="I5" s="9">
        <f>'HL KNIHA VYPOC'!K140</f>
        <v>-14000</v>
      </c>
      <c r="J5" s="629"/>
      <c r="K5" s="629"/>
      <c r="L5" s="823"/>
      <c r="M5" s="629"/>
      <c r="N5" s="5"/>
      <c r="O5" s="5"/>
    </row>
    <row r="6" spans="1:15" x14ac:dyDescent="0.2">
      <c r="A6" s="10"/>
      <c r="B6" s="818" t="s">
        <v>284</v>
      </c>
      <c r="C6" s="818"/>
      <c r="D6" s="818"/>
      <c r="E6" s="6"/>
      <c r="F6" s="8">
        <f>'HL KNIHA VYPOC'!H213</f>
        <v>-6000</v>
      </c>
      <c r="G6" s="8">
        <f>'HL KNIHA VYPOC'!I213</f>
        <v>0</v>
      </c>
      <c r="H6" s="8">
        <f>'HL KNIHA VYPOC'!J213</f>
        <v>0</v>
      </c>
      <c r="I6" s="8">
        <f>'HL KNIHA VYPOC'!K213</f>
        <v>-6000</v>
      </c>
      <c r="J6" s="629"/>
      <c r="K6" s="629"/>
      <c r="L6" s="823"/>
      <c r="M6" s="629"/>
      <c r="N6" s="5"/>
      <c r="O6" s="5"/>
    </row>
    <row r="7" spans="1:15" x14ac:dyDescent="0.2">
      <c r="A7" s="10"/>
      <c r="B7" s="818" t="s">
        <v>359</v>
      </c>
      <c r="C7" s="818"/>
      <c r="D7" s="818"/>
      <c r="E7" s="6"/>
      <c r="F7" s="9">
        <f>'HL KNIHA VYPOC'!H262</f>
        <v>0</v>
      </c>
      <c r="G7" s="9">
        <f>'HL KNIHA VYPOC'!I262</f>
        <v>60000</v>
      </c>
      <c r="H7" s="9">
        <f>'HL KNIHA VYPOC'!J262</f>
        <v>0</v>
      </c>
      <c r="I7" s="9">
        <f>'HL KNIHA VYPOC'!K262</f>
        <v>60000</v>
      </c>
      <c r="J7" s="629"/>
      <c r="K7" s="629"/>
      <c r="L7" s="823"/>
      <c r="M7" s="629"/>
      <c r="N7" s="5"/>
      <c r="O7" s="5"/>
    </row>
    <row r="8" spans="1:15" x14ac:dyDescent="0.2">
      <c r="A8" s="10"/>
      <c r="B8" s="818" t="s">
        <v>692</v>
      </c>
      <c r="C8" s="818"/>
      <c r="D8" s="818"/>
      <c r="E8" s="6"/>
      <c r="F8" s="8">
        <f>'HL KNIHA VYPOC'!H349</f>
        <v>0</v>
      </c>
      <c r="G8" s="8">
        <f>'HL KNIHA VYPOC'!I349</f>
        <v>0</v>
      </c>
      <c r="H8" s="8">
        <f>'HL KNIHA VYPOC'!J349</f>
        <v>46000</v>
      </c>
      <c r="I8" s="8">
        <f>'HL KNIHA VYPOC'!K349</f>
        <v>-46000</v>
      </c>
      <c r="J8" s="629"/>
      <c r="K8" s="629"/>
      <c r="L8" s="823"/>
      <c r="M8" s="629"/>
      <c r="N8" s="5"/>
      <c r="O8" s="5"/>
    </row>
    <row r="9" spans="1:15" x14ac:dyDescent="0.2">
      <c r="A9" s="10"/>
      <c r="B9" s="835" t="s">
        <v>904</v>
      </c>
      <c r="C9" s="835"/>
      <c r="D9" s="835"/>
      <c r="E9" s="6"/>
      <c r="F9" s="11">
        <f>SUM(F2:F8)</f>
        <v>0</v>
      </c>
      <c r="G9" s="11">
        <f>SUM(G2:G8)</f>
        <v>82000</v>
      </c>
      <c r="H9" s="11">
        <f>SUM(H2:H8)</f>
        <v>82000</v>
      </c>
      <c r="I9" s="11">
        <f>SUM(I2:I8)</f>
        <v>0</v>
      </c>
      <c r="J9" s="629"/>
      <c r="K9" s="629"/>
      <c r="L9" s="823"/>
      <c r="M9" s="629"/>
      <c r="N9" s="5"/>
      <c r="O9" s="5"/>
    </row>
    <row r="10" spans="1:15" ht="18" x14ac:dyDescent="0.25">
      <c r="A10" s="10"/>
      <c r="B10" s="824" t="s">
        <v>2730</v>
      </c>
      <c r="C10" s="825"/>
      <c r="D10" s="825"/>
      <c r="E10" s="778">
        <f>IF(E318=B10,D318,IF(E317=B10,D317,IF(E319=B10,D319)))</f>
        <v>3</v>
      </c>
      <c r="F10" s="11"/>
      <c r="G10" s="11"/>
      <c r="H10" s="11"/>
      <c r="I10" s="12">
        <f>SUM(I8*-1-I7)</f>
        <v>-14000</v>
      </c>
      <c r="J10" s="629"/>
      <c r="K10" s="629"/>
      <c r="L10" s="823"/>
      <c r="M10" s="629"/>
      <c r="N10" s="5"/>
      <c r="O10" s="5"/>
    </row>
    <row r="11" spans="1:15" s="7" customFormat="1" x14ac:dyDescent="0.2">
      <c r="A11" s="115"/>
      <c r="B11" s="81"/>
      <c r="C11" s="81"/>
      <c r="D11" s="826" t="s">
        <v>892</v>
      </c>
      <c r="E11" s="827"/>
      <c r="F11" s="832"/>
      <c r="G11" s="826" t="s">
        <v>1481</v>
      </c>
      <c r="H11" s="827"/>
      <c r="I11" s="113" t="s">
        <v>1482</v>
      </c>
      <c r="J11" s="629"/>
      <c r="K11" s="629"/>
      <c r="L11" s="823"/>
      <c r="M11" s="629"/>
      <c r="N11" s="5"/>
      <c r="O11" s="5"/>
    </row>
    <row r="12" spans="1:15" ht="95.25" customHeight="1" x14ac:dyDescent="0.2">
      <c r="A12" s="1" t="s">
        <v>896</v>
      </c>
      <c r="B12" s="427" t="s">
        <v>3005</v>
      </c>
      <c r="C12" s="75"/>
      <c r="D12" s="116" t="s">
        <v>893</v>
      </c>
      <c r="E12" s="116" t="s">
        <v>894</v>
      </c>
      <c r="F12" s="116" t="s">
        <v>897</v>
      </c>
      <c r="G12" s="117" t="s">
        <v>893</v>
      </c>
      <c r="H12" s="117" t="s">
        <v>894</v>
      </c>
      <c r="I12" s="117" t="s">
        <v>897</v>
      </c>
      <c r="J12" s="7"/>
      <c r="K12" s="6"/>
      <c r="L12" s="6"/>
      <c r="M12" s="6"/>
      <c r="N12" s="6"/>
      <c r="O12" s="6"/>
    </row>
    <row r="13" spans="1:15" s="16" customFormat="1" ht="12" customHeight="1" x14ac:dyDescent="0.2">
      <c r="A13" s="426" t="s">
        <v>826</v>
      </c>
      <c r="B13" s="654" t="str">
        <f>IFERROR(IF(VLOOKUP($A13,Osnova!$A:$D,1)=$A13,VLOOKUP($A13,Osnova!$A:$D,$E$10)),"")</f>
        <v xml:space="preserve">Stavby </v>
      </c>
      <c r="C13" s="655" t="str">
        <f>IF(VLOOKUP($A13,Osnova!$A:$C,1)=$A13,VLOOKUP($A13,Osnova!$A:$D,4),0)</f>
        <v>Bauten</v>
      </c>
      <c r="D13" s="386">
        <v>35000</v>
      </c>
      <c r="E13" s="381"/>
      <c r="F13" s="656">
        <f t="shared" ref="F13:F80" si="0">SUM(D13-E13)</f>
        <v>35000</v>
      </c>
      <c r="G13" s="386"/>
      <c r="H13" s="386"/>
      <c r="I13" s="657">
        <f t="shared" ref="I13:I80" si="1">SUM(F13+G13-H13)</f>
        <v>35000</v>
      </c>
      <c r="J13" s="202"/>
    </row>
    <row r="14" spans="1:15" s="16" customFormat="1" ht="12" customHeight="1" x14ac:dyDescent="0.2">
      <c r="A14" s="382" t="s">
        <v>857</v>
      </c>
      <c r="B14" s="654" t="str">
        <f>IFERROR(IF(VLOOKUP($A14,Osnova!$A:$D,1)=$A14,VLOOKUP($A14,Osnova!$A:$D,$E$10)),"")</f>
        <v xml:space="preserve">Oprávky k stavbám </v>
      </c>
      <c r="C14" s="655" t="str">
        <f>IF(VLOOKUP($A14,Osnova!$A:$C,1)=$A14,VLOOKUP($A14,Osnova!$A:$D,4),0)</f>
        <v>Berichtigungen zu Bauten</v>
      </c>
      <c r="D14" s="386"/>
      <c r="E14" s="381">
        <v>32000</v>
      </c>
      <c r="F14" s="656">
        <f t="shared" si="0"/>
        <v>-32000</v>
      </c>
      <c r="G14" s="386"/>
      <c r="H14" s="386"/>
      <c r="I14" s="657">
        <f t="shared" si="1"/>
        <v>-32000</v>
      </c>
      <c r="J14" s="387"/>
    </row>
    <row r="15" spans="1:15" s="16" customFormat="1" ht="12" customHeight="1" x14ac:dyDescent="0.2">
      <c r="A15" s="382" t="s">
        <v>412</v>
      </c>
      <c r="B15" s="654" t="str">
        <f>IFERROR(IF(VLOOKUP($A15,Osnova!$A:$D,1)=$A15,VLOOKUP($A15,Osnova!$A:$D,$E$10)),"")</f>
        <v xml:space="preserve">Bankové účty </v>
      </c>
      <c r="C15" s="655" t="str">
        <f>IF(VLOOKUP($A15,Osnova!$A:$C,1)=$A15,VLOOKUP($A15,Osnova!$A:$D,4),0)</f>
        <v>Bankkonten</v>
      </c>
      <c r="D15" s="386">
        <v>13000</v>
      </c>
      <c r="E15" s="381"/>
      <c r="F15" s="656">
        <f t="shared" si="0"/>
        <v>13000</v>
      </c>
      <c r="G15" s="386">
        <v>12000</v>
      </c>
      <c r="H15" s="386">
        <v>14000</v>
      </c>
      <c r="I15" s="657">
        <f t="shared" si="1"/>
        <v>11000</v>
      </c>
      <c r="J15" s="202"/>
    </row>
    <row r="16" spans="1:15" s="16" customFormat="1" ht="12" customHeight="1" x14ac:dyDescent="0.2">
      <c r="A16" s="382" t="s">
        <v>1124</v>
      </c>
      <c r="B16" s="654" t="str">
        <f>IFERROR(IF(VLOOKUP($A16,Osnova!$A:$D,1)=$A16,VLOOKUP($A16,Osnova!$A:$D,$E$10)),"")</f>
        <v xml:space="preserve">Ostatné krátkodobé finančné výpomoci </v>
      </c>
      <c r="C16" s="655" t="str">
        <f>IF(VLOOKUP($A16,Osnova!$A:$C,1)=$A16,VLOOKUP($A16,Osnova!$A:$D,4),0)</f>
        <v>Sonstige kurzfristige Finanzaushilfen</v>
      </c>
      <c r="D16" s="386"/>
      <c r="E16" s="381">
        <v>8000</v>
      </c>
      <c r="F16" s="656">
        <f t="shared" si="0"/>
        <v>-8000</v>
      </c>
      <c r="G16" s="386"/>
      <c r="H16" s="386"/>
      <c r="I16" s="657">
        <f t="shared" si="1"/>
        <v>-8000</v>
      </c>
      <c r="J16" s="387"/>
    </row>
    <row r="17" spans="1:15" s="16" customFormat="1" ht="12" customHeight="1" x14ac:dyDescent="0.2">
      <c r="A17" s="382" t="s">
        <v>415</v>
      </c>
      <c r="B17" s="654" t="str">
        <f>IFERROR(IF(VLOOKUP($A17,Osnova!$A:$D,1)=$A17,VLOOKUP($A17,Osnova!$A:$D,$E$10)),"")</f>
        <v xml:space="preserve">Odberatelia </v>
      </c>
      <c r="C17" s="655" t="str">
        <f>IF(VLOOKUP($A17,Osnova!$A:$C,1)=$A17,VLOOKUP($A17,Osnova!$A:$D,4),0)</f>
        <v>Abnehmer</v>
      </c>
      <c r="D17" s="386">
        <v>6000</v>
      </c>
      <c r="E17" s="381"/>
      <c r="F17" s="656">
        <f t="shared" si="0"/>
        <v>6000</v>
      </c>
      <c r="G17" s="386">
        <v>10000</v>
      </c>
      <c r="H17" s="386">
        <v>16000</v>
      </c>
      <c r="I17" s="657">
        <f t="shared" si="1"/>
        <v>0</v>
      </c>
      <c r="J17" s="388"/>
    </row>
    <row r="18" spans="1:15" s="16" customFormat="1" ht="12" customHeight="1" x14ac:dyDescent="0.2">
      <c r="A18" s="382" t="s">
        <v>421</v>
      </c>
      <c r="B18" s="654" t="str">
        <f>IFERROR(IF(VLOOKUP($A18,Osnova!$A:$D,1)=$A18,VLOOKUP($A18,Osnova!$A:$D,$E$10)),"")</f>
        <v xml:space="preserve">Dodávatelia </v>
      </c>
      <c r="C18" s="655" t="str">
        <f>IF(VLOOKUP($A18,Osnova!$A:$C,1)=$A18,VLOOKUP($A18,Osnova!$A:$D,4),0)</f>
        <v>Lieferanten</v>
      </c>
      <c r="D18" s="386"/>
      <c r="E18" s="381">
        <v>8000</v>
      </c>
      <c r="F18" s="656">
        <f t="shared" si="0"/>
        <v>-8000</v>
      </c>
      <c r="G18" s="386"/>
      <c r="H18" s="386">
        <v>6000</v>
      </c>
      <c r="I18" s="657">
        <f t="shared" si="1"/>
        <v>-14000</v>
      </c>
      <c r="J18" s="387"/>
    </row>
    <row r="19" spans="1:15" s="16" customFormat="1" ht="12" customHeight="1" x14ac:dyDescent="0.2">
      <c r="A19" s="382"/>
      <c r="B19" s="654" t="str">
        <f>IFERROR(IF(VLOOKUP($A19,Osnova!$A:$D,1)=$A19,VLOOKUP($A19,Osnova!$A:$D,$E$10)),"")</f>
        <v/>
      </c>
      <c r="C19" s="655" t="e">
        <f>IF(VLOOKUP($A19,Osnova!$A:$C,1)=$A19,VLOOKUP($A19,Osnova!$A:$D,4),0)</f>
        <v>#N/A</v>
      </c>
      <c r="D19" s="386"/>
      <c r="E19" s="381"/>
      <c r="F19" s="656">
        <f t="shared" si="0"/>
        <v>0</v>
      </c>
      <c r="G19" s="386"/>
      <c r="H19" s="386"/>
      <c r="I19" s="657">
        <f t="shared" si="1"/>
        <v>0</v>
      </c>
    </row>
    <row r="20" spans="1:15" s="16" customFormat="1" ht="12" customHeight="1" x14ac:dyDescent="0.2">
      <c r="A20" s="382" t="s">
        <v>1229</v>
      </c>
      <c r="B20" s="654" t="str">
        <f>IFERROR(IF(VLOOKUP($A20,Osnova!$A:$D,1)=$A20,VLOOKUP($A20,Osnova!$A:$D,$E$10)),"")</f>
        <v xml:space="preserve">Základné imanie </v>
      </c>
      <c r="C20" s="655" t="str">
        <f>IF(VLOOKUP($A20,Osnova!$A:$C,1)=$A20,VLOOKUP($A20,Osnova!$A:$D,4),0)</f>
        <v>Grundkapital</v>
      </c>
      <c r="D20" s="386"/>
      <c r="E20" s="381">
        <v>6000</v>
      </c>
      <c r="F20" s="656">
        <f t="shared" si="0"/>
        <v>-6000</v>
      </c>
      <c r="G20" s="386"/>
      <c r="H20" s="386"/>
      <c r="I20" s="657">
        <f t="shared" si="1"/>
        <v>-6000</v>
      </c>
    </row>
    <row r="21" spans="1:15" s="16" customFormat="1" ht="12" customHeight="1" x14ac:dyDescent="0.2">
      <c r="A21" s="382"/>
      <c r="B21" s="654" t="str">
        <f>IFERROR(IF(VLOOKUP($A21,Osnova!$A:$D,1)=$A21,VLOOKUP($A21,Osnova!$A:$D,$E$10)),"")</f>
        <v/>
      </c>
      <c r="C21" s="655" t="e">
        <f>IF(VLOOKUP($A21,Osnova!$A:$C,1)=$A21,VLOOKUP($A21,Osnova!$A:$D,4),0)</f>
        <v>#N/A</v>
      </c>
      <c r="D21" s="386"/>
      <c r="E21" s="381"/>
      <c r="F21" s="656">
        <f t="shared" si="0"/>
        <v>0</v>
      </c>
      <c r="G21" s="386"/>
      <c r="H21" s="386"/>
      <c r="I21" s="657">
        <f t="shared" si="1"/>
        <v>0</v>
      </c>
      <c r="K21" s="15"/>
      <c r="L21" s="15"/>
      <c r="M21" s="15"/>
      <c r="N21" s="15"/>
      <c r="O21" s="15"/>
    </row>
    <row r="22" spans="1:15" s="16" customFormat="1" ht="12" customHeight="1" x14ac:dyDescent="0.2">
      <c r="A22" s="382" t="s">
        <v>1307</v>
      </c>
      <c r="B22" s="654" t="str">
        <f>IFERROR(IF(VLOOKUP($A22,Osnova!$A:$D,1)=$A22,VLOOKUP($A22,Osnova!$A:$D,$E$10)),"")</f>
        <v xml:space="preserve">Ostatné služby </v>
      </c>
      <c r="C22" s="655" t="str">
        <f>IF(VLOOKUP($A22,Osnova!$A:$C,1)=$A22,VLOOKUP($A22,Osnova!$A:$D,4),0)</f>
        <v>Sonstige Dienstleistungen</v>
      </c>
      <c r="D22" s="386"/>
      <c r="E22" s="381"/>
      <c r="F22" s="656">
        <f t="shared" si="0"/>
        <v>0</v>
      </c>
      <c r="G22" s="386">
        <v>60000</v>
      </c>
      <c r="H22" s="386"/>
      <c r="I22" s="657">
        <f t="shared" si="1"/>
        <v>60000</v>
      </c>
      <c r="K22" s="15"/>
      <c r="L22" s="15"/>
      <c r="M22" s="15"/>
      <c r="N22" s="15"/>
      <c r="O22" s="15"/>
    </row>
    <row r="23" spans="1:15" s="16" customFormat="1" ht="12" customHeight="1" x14ac:dyDescent="0.2">
      <c r="A23" s="382" t="s">
        <v>1401</v>
      </c>
      <c r="B23" s="654" t="str">
        <f>IFERROR(IF(VLOOKUP($A23,Osnova!$A:$D,1)=$A23,VLOOKUP($A23,Osnova!$A:$D,$E$10)),"")</f>
        <v xml:space="preserve">Tržby z predaja služieb </v>
      </c>
      <c r="C23" s="655" t="str">
        <f>IF(VLOOKUP($A23,Osnova!$A:$C,1)=$A23,VLOOKUP($A23,Osnova!$A:$D,4),0)</f>
        <v>Erlöse aus Verkauf von Diensteistungen</v>
      </c>
      <c r="D23" s="389"/>
      <c r="E23" s="381"/>
      <c r="F23" s="656">
        <f t="shared" si="0"/>
        <v>0</v>
      </c>
      <c r="G23" s="389"/>
      <c r="H23" s="389">
        <v>46000</v>
      </c>
      <c r="I23" s="657">
        <f t="shared" si="1"/>
        <v>-46000</v>
      </c>
      <c r="K23" s="15"/>
      <c r="L23" s="15"/>
      <c r="M23" s="15"/>
      <c r="N23" s="15"/>
      <c r="O23" s="15"/>
    </row>
    <row r="24" spans="1:15" s="16" customFormat="1" ht="12" customHeight="1" x14ac:dyDescent="0.2">
      <c r="A24" s="382"/>
      <c r="B24" s="654" t="str">
        <f>IFERROR(IF(VLOOKUP($A24,Osnova!$A:$D,1)=$A24,VLOOKUP($A24,Osnova!$A:$D,$E$10)),"")</f>
        <v/>
      </c>
      <c r="C24" s="655" t="e">
        <f>IF(VLOOKUP($A24,Osnova!$A:$C,1)=$A24,VLOOKUP($A24,Osnova!$A:$D,4),0)</f>
        <v>#N/A</v>
      </c>
      <c r="D24" s="389"/>
      <c r="E24" s="381"/>
      <c r="F24" s="656">
        <f t="shared" si="0"/>
        <v>0</v>
      </c>
      <c r="G24" s="389"/>
      <c r="H24" s="389"/>
      <c r="I24" s="657">
        <f t="shared" si="1"/>
        <v>0</v>
      </c>
      <c r="K24" s="15"/>
      <c r="L24" s="15"/>
      <c r="M24" s="15"/>
      <c r="N24" s="15"/>
      <c r="O24" s="15"/>
    </row>
    <row r="25" spans="1:15" s="16" customFormat="1" ht="12" customHeight="1" x14ac:dyDescent="0.2">
      <c r="A25" s="382"/>
      <c r="B25" s="654" t="str">
        <f>IFERROR(IF(VLOOKUP($A25,Osnova!$A:$D,1)=$A25,VLOOKUP($A25,Osnova!$A:$D,$E$10)),"")</f>
        <v/>
      </c>
      <c r="C25" s="655" t="e">
        <f>IF(VLOOKUP($A25,Osnova!$A:$C,1)=$A25,VLOOKUP($A25,Osnova!$A:$D,4),0)</f>
        <v>#N/A</v>
      </c>
      <c r="D25" s="389"/>
      <c r="E25" s="381"/>
      <c r="F25" s="656">
        <f t="shared" si="0"/>
        <v>0</v>
      </c>
      <c r="G25" s="389"/>
      <c r="H25" s="389"/>
      <c r="I25" s="657">
        <f t="shared" si="1"/>
        <v>0</v>
      </c>
      <c r="K25" s="839"/>
      <c r="L25" s="839"/>
      <c r="M25" s="15"/>
      <c r="N25" s="15"/>
      <c r="O25" s="15"/>
    </row>
    <row r="26" spans="1:15" s="16" customFormat="1" ht="11.25" x14ac:dyDescent="0.2">
      <c r="A26" s="836" t="s">
        <v>3542</v>
      </c>
      <c r="B26" s="837"/>
      <c r="C26" s="837"/>
      <c r="D26" s="837"/>
      <c r="E26" s="837"/>
      <c r="F26" s="837"/>
      <c r="G26" s="837"/>
      <c r="H26" s="837"/>
      <c r="I26" s="838"/>
      <c r="K26" s="15"/>
      <c r="L26" s="15"/>
      <c r="M26" s="15"/>
      <c r="N26" s="15"/>
      <c r="O26" s="15"/>
    </row>
    <row r="27" spans="1:15" s="16" customFormat="1" ht="11.25" x14ac:dyDescent="0.2">
      <c r="A27" s="647"/>
      <c r="B27" s="643" t="str">
        <f>IFERROR(IF(VLOOKUP($A27,Osnova!$A:$C,1)=$A27,VLOOKUP($A27,Osnova!$A:$C,3)),"")</f>
        <v/>
      </c>
      <c r="C27" s="644" t="e">
        <f>IF(VLOOKUP($A27,Osnova!$A:$C,1)=$A27,VLOOKUP($A27,Osnova!$A:$D,4),0)</f>
        <v>#N/A</v>
      </c>
      <c r="D27" s="648"/>
      <c r="E27" s="649"/>
      <c r="F27" s="645">
        <f t="shared" si="0"/>
        <v>0</v>
      </c>
      <c r="G27" s="648"/>
      <c r="H27" s="648"/>
      <c r="I27" s="642">
        <f t="shared" si="1"/>
        <v>0</v>
      </c>
      <c r="K27" s="15"/>
      <c r="L27" s="15"/>
      <c r="M27" s="15"/>
      <c r="N27" s="15"/>
      <c r="O27" s="15"/>
    </row>
    <row r="28" spans="1:15" s="16" customFormat="1" ht="11.25" x14ac:dyDescent="0.2">
      <c r="A28" s="647"/>
      <c r="B28" s="643" t="str">
        <f>IFERROR(IF(VLOOKUP($A28,Osnova!$A:$C,1)=$A28,VLOOKUP($A28,Osnova!$A:$C,3)),"")</f>
        <v/>
      </c>
      <c r="C28" s="644" t="e">
        <f>IF(VLOOKUP($A28,Osnova!$A:$C,1)=$A28,VLOOKUP($A28,Osnova!$A:$D,4),0)</f>
        <v>#N/A</v>
      </c>
      <c r="D28" s="648"/>
      <c r="E28" s="650"/>
      <c r="F28" s="645">
        <f t="shared" si="0"/>
        <v>0</v>
      </c>
      <c r="G28" s="648"/>
      <c r="H28" s="648"/>
      <c r="I28" s="642">
        <f t="shared" si="1"/>
        <v>0</v>
      </c>
      <c r="K28" s="15"/>
      <c r="L28" s="15"/>
      <c r="M28" s="15"/>
      <c r="N28" s="15"/>
      <c r="O28" s="15"/>
    </row>
    <row r="29" spans="1:15" s="16" customFormat="1" ht="11.25" x14ac:dyDescent="0.2">
      <c r="A29" s="647"/>
      <c r="B29" s="643" t="str">
        <f>IFERROR(IF(VLOOKUP($A29,Osnova!$A:$C,1)=$A29,VLOOKUP($A29,Osnova!$A:$C,3)),"")</f>
        <v/>
      </c>
      <c r="C29" s="644" t="e">
        <f>IF(VLOOKUP($A29,Osnova!$A:$C,1)=$A29,VLOOKUP($A29,Osnova!$A:$D,4),0)</f>
        <v>#N/A</v>
      </c>
      <c r="D29" s="648"/>
      <c r="E29" s="650"/>
      <c r="F29" s="645">
        <f t="shared" si="0"/>
        <v>0</v>
      </c>
      <c r="G29" s="648"/>
      <c r="H29" s="648"/>
      <c r="I29" s="642">
        <f t="shared" si="1"/>
        <v>0</v>
      </c>
      <c r="K29" s="15"/>
      <c r="L29" s="15"/>
      <c r="M29" s="15"/>
      <c r="N29" s="15"/>
      <c r="O29" s="15"/>
    </row>
    <row r="30" spans="1:15" s="16" customFormat="1" ht="11.25" x14ac:dyDescent="0.2">
      <c r="A30" s="647"/>
      <c r="B30" s="643" t="str">
        <f>IFERROR(IF(VLOOKUP($A30,Osnova!$A:$C,1)=$A30,VLOOKUP($A30,Osnova!$A:$C,3)),"")</f>
        <v/>
      </c>
      <c r="C30" s="644" t="e">
        <f>IF(VLOOKUP($A30,Osnova!$A:$C,1)=$A30,VLOOKUP($A30,Osnova!$A:$D,4),0)</f>
        <v>#N/A</v>
      </c>
      <c r="D30" s="648"/>
      <c r="E30" s="650"/>
      <c r="F30" s="645">
        <f t="shared" si="0"/>
        <v>0</v>
      </c>
      <c r="G30" s="648"/>
      <c r="H30" s="648"/>
      <c r="I30" s="642">
        <f t="shared" si="1"/>
        <v>0</v>
      </c>
      <c r="K30" s="15"/>
      <c r="L30" s="15"/>
      <c r="M30" s="15"/>
      <c r="N30" s="15"/>
      <c r="O30" s="15"/>
    </row>
    <row r="31" spans="1:15" s="16" customFormat="1" ht="11.25" x14ac:dyDescent="0.2">
      <c r="A31" s="647"/>
      <c r="B31" s="643" t="str">
        <f>IFERROR(IF(VLOOKUP($A31,Osnova!$A:$C,1)=$A31,VLOOKUP($A31,Osnova!$A:$C,3)),"")</f>
        <v/>
      </c>
      <c r="C31" s="644" t="e">
        <f>IF(VLOOKUP($A31,Osnova!$A:$C,1)=$A31,VLOOKUP($A31,Osnova!$A:$D,4),0)</f>
        <v>#N/A</v>
      </c>
      <c r="D31" s="648"/>
      <c r="E31" s="650"/>
      <c r="F31" s="645">
        <f t="shared" si="0"/>
        <v>0</v>
      </c>
      <c r="G31" s="648"/>
      <c r="H31" s="648"/>
      <c r="I31" s="642">
        <f t="shared" si="1"/>
        <v>0</v>
      </c>
      <c r="K31" s="15"/>
      <c r="L31" s="15"/>
      <c r="M31" s="15"/>
      <c r="N31" s="15"/>
      <c r="O31" s="15"/>
    </row>
    <row r="32" spans="1:15" s="16" customFormat="1" ht="11.25" x14ac:dyDescent="0.2">
      <c r="A32" s="647"/>
      <c r="B32" s="643" t="str">
        <f>IFERROR(IF(VLOOKUP($A32,Osnova!$A:$C,1)=$A32,VLOOKUP($A32,Osnova!$A:$C,3)),"")</f>
        <v/>
      </c>
      <c r="C32" s="644" t="e">
        <f>IF(VLOOKUP($A32,Osnova!$A:$C,1)=$A32,VLOOKUP($A32,Osnova!$A:$D,4),0)</f>
        <v>#N/A</v>
      </c>
      <c r="D32" s="648"/>
      <c r="E32" s="650"/>
      <c r="F32" s="645">
        <f t="shared" si="0"/>
        <v>0</v>
      </c>
      <c r="G32" s="648"/>
      <c r="H32" s="648"/>
      <c r="I32" s="642">
        <f t="shared" si="1"/>
        <v>0</v>
      </c>
      <c r="K32" s="15"/>
      <c r="L32" s="15"/>
      <c r="M32" s="15"/>
      <c r="N32" s="15"/>
      <c r="O32" s="15"/>
    </row>
    <row r="33" spans="1:15" s="16" customFormat="1" ht="11.25" x14ac:dyDescent="0.2">
      <c r="A33" s="647"/>
      <c r="B33" s="643" t="str">
        <f>IFERROR(IF(VLOOKUP($A33,Osnova!$A:$C,1)=$A33,VLOOKUP($A33,Osnova!$A:$C,3)),"")</f>
        <v/>
      </c>
      <c r="C33" s="644" t="e">
        <f>IF(VLOOKUP($A33,Osnova!$A:$C,1)=$A33,VLOOKUP($A33,Osnova!$A:$D,4),0)</f>
        <v>#N/A</v>
      </c>
      <c r="D33" s="648"/>
      <c r="E33" s="650"/>
      <c r="F33" s="645">
        <f t="shared" si="0"/>
        <v>0</v>
      </c>
      <c r="G33" s="648"/>
      <c r="H33" s="648"/>
      <c r="I33" s="642">
        <f t="shared" si="1"/>
        <v>0</v>
      </c>
      <c r="K33" s="15"/>
      <c r="L33" s="15"/>
      <c r="M33" s="15"/>
      <c r="N33" s="15"/>
      <c r="O33" s="15"/>
    </row>
    <row r="34" spans="1:15" s="16" customFormat="1" ht="11.25" x14ac:dyDescent="0.2">
      <c r="A34" s="647"/>
      <c r="B34" s="643" t="str">
        <f>IFERROR(IF(VLOOKUP($A34,Osnova!$A:$C,1)=$A34,VLOOKUP($A34,Osnova!$A:$C,3)),"")</f>
        <v/>
      </c>
      <c r="C34" s="644" t="e">
        <f>IF(VLOOKUP($A34,Osnova!$A:$C,1)=$A34,VLOOKUP($A34,Osnova!$A:$D,4),0)</f>
        <v>#N/A</v>
      </c>
      <c r="D34" s="648"/>
      <c r="E34" s="650"/>
      <c r="F34" s="645">
        <f t="shared" si="0"/>
        <v>0</v>
      </c>
      <c r="G34" s="648"/>
      <c r="H34" s="648"/>
      <c r="I34" s="642">
        <f t="shared" si="1"/>
        <v>0</v>
      </c>
      <c r="K34" s="15"/>
      <c r="L34" s="15"/>
      <c r="M34" s="15"/>
      <c r="N34" s="15"/>
      <c r="O34" s="15"/>
    </row>
    <row r="35" spans="1:15" s="16" customFormat="1" ht="11.25" x14ac:dyDescent="0.2">
      <c r="A35" s="647"/>
      <c r="B35" s="643" t="str">
        <f>IFERROR(IF(VLOOKUP($A35,Osnova!$A:$C,1)=$A35,VLOOKUP($A35,Osnova!$A:$C,3)),"")</f>
        <v/>
      </c>
      <c r="C35" s="644" t="e">
        <f>IF(VLOOKUP($A35,Osnova!$A:$C,1)=$A35,VLOOKUP($A35,Osnova!$A:$D,4),0)</f>
        <v>#N/A</v>
      </c>
      <c r="D35" s="648"/>
      <c r="E35" s="650"/>
      <c r="F35" s="645">
        <f t="shared" si="0"/>
        <v>0</v>
      </c>
      <c r="G35" s="648"/>
      <c r="H35" s="648"/>
      <c r="I35" s="642">
        <f t="shared" si="1"/>
        <v>0</v>
      </c>
      <c r="K35" s="15"/>
      <c r="L35" s="15"/>
      <c r="M35" s="15"/>
      <c r="N35" s="15"/>
      <c r="O35" s="15"/>
    </row>
    <row r="36" spans="1:15" s="16" customFormat="1" ht="11.25" x14ac:dyDescent="0.2">
      <c r="A36" s="647"/>
      <c r="B36" s="643" t="str">
        <f>IFERROR(IF(VLOOKUP($A36,Osnova!$A:$C,1)=$A36,VLOOKUP($A36,Osnova!$A:$C,3)),"")</f>
        <v/>
      </c>
      <c r="C36" s="644" t="e">
        <f>IF(VLOOKUP($A36,Osnova!$A:$C,1)=$A36,VLOOKUP($A36,Osnova!$A:$D,4),0)</f>
        <v>#N/A</v>
      </c>
      <c r="D36" s="648"/>
      <c r="E36" s="650"/>
      <c r="F36" s="645">
        <f t="shared" si="0"/>
        <v>0</v>
      </c>
      <c r="G36" s="648"/>
      <c r="H36" s="648"/>
      <c r="I36" s="642">
        <f t="shared" si="1"/>
        <v>0</v>
      </c>
      <c r="K36" s="15"/>
      <c r="L36" s="15"/>
      <c r="M36" s="15"/>
      <c r="N36" s="15"/>
      <c r="O36" s="15"/>
    </row>
    <row r="37" spans="1:15" s="16" customFormat="1" ht="11.25" x14ac:dyDescent="0.2">
      <c r="A37" s="647"/>
      <c r="B37" s="643" t="str">
        <f>IFERROR(IF(VLOOKUP($A37,Osnova!$A:$C,1)=$A37,VLOOKUP($A37,Osnova!$A:$C,3)),"")</f>
        <v/>
      </c>
      <c r="C37" s="644" t="e">
        <f>IF(VLOOKUP($A37,Osnova!$A:$C,1)=$A37,VLOOKUP($A37,Osnova!$A:$D,4),0)</f>
        <v>#N/A</v>
      </c>
      <c r="D37" s="648"/>
      <c r="E37" s="650"/>
      <c r="F37" s="645">
        <f t="shared" si="0"/>
        <v>0</v>
      </c>
      <c r="G37" s="648"/>
      <c r="H37" s="648"/>
      <c r="I37" s="642">
        <f t="shared" si="1"/>
        <v>0</v>
      </c>
      <c r="K37" s="15"/>
      <c r="L37" s="15"/>
      <c r="M37" s="15"/>
      <c r="N37" s="15"/>
      <c r="O37" s="15"/>
    </row>
    <row r="38" spans="1:15" s="16" customFormat="1" ht="11.25" x14ac:dyDescent="0.2">
      <c r="A38" s="647"/>
      <c r="B38" s="643" t="str">
        <f>IFERROR(IF(VLOOKUP($A38,Osnova!$A:$C,1)=$A38,VLOOKUP($A38,Osnova!$A:$C,3)),"")</f>
        <v/>
      </c>
      <c r="C38" s="644" t="e">
        <f>IF(VLOOKUP($A38,Osnova!$A:$C,1)=$A38,VLOOKUP($A38,Osnova!$A:$D,4),0)</f>
        <v>#N/A</v>
      </c>
      <c r="D38" s="648"/>
      <c r="E38" s="650"/>
      <c r="F38" s="645">
        <f t="shared" si="0"/>
        <v>0</v>
      </c>
      <c r="G38" s="648"/>
      <c r="H38" s="648"/>
      <c r="I38" s="642">
        <f t="shared" si="1"/>
        <v>0</v>
      </c>
      <c r="K38" s="15"/>
      <c r="L38" s="15"/>
      <c r="M38" s="15"/>
      <c r="N38" s="15"/>
      <c r="O38" s="15"/>
    </row>
    <row r="39" spans="1:15" s="16" customFormat="1" ht="11.25" x14ac:dyDescent="0.2">
      <c r="A39" s="647"/>
      <c r="B39" s="643" t="str">
        <f>IFERROR(IF(VLOOKUP($A39,Osnova!$A:$C,1)=$A39,VLOOKUP($A39,Osnova!$A:$C,3)),"")</f>
        <v/>
      </c>
      <c r="C39" s="644" t="e">
        <f>IF(VLOOKUP($A39,Osnova!$A:$C,1)=$A39,VLOOKUP($A39,Osnova!$A:$D,4),0)</f>
        <v>#N/A</v>
      </c>
      <c r="D39" s="648"/>
      <c r="E39" s="650"/>
      <c r="F39" s="645">
        <f t="shared" si="0"/>
        <v>0</v>
      </c>
      <c r="G39" s="648"/>
      <c r="H39" s="648"/>
      <c r="I39" s="642">
        <f t="shared" si="1"/>
        <v>0</v>
      </c>
      <c r="K39" s="15"/>
      <c r="L39" s="15"/>
      <c r="M39" s="15"/>
      <c r="N39" s="15"/>
      <c r="O39" s="15"/>
    </row>
    <row r="40" spans="1:15" s="16" customFormat="1" ht="11.25" x14ac:dyDescent="0.2">
      <c r="A40" s="647"/>
      <c r="B40" s="643" t="str">
        <f>IFERROR(IF(VLOOKUP($A40,Osnova!$A:$C,1)=$A40,VLOOKUP($A40,Osnova!$A:$C,3)),"")</f>
        <v/>
      </c>
      <c r="C40" s="644" t="e">
        <f>IF(VLOOKUP($A40,Osnova!$A:$C,1)=$A40,VLOOKUP($A40,Osnova!$A:$D,4),0)</f>
        <v>#N/A</v>
      </c>
      <c r="D40" s="648"/>
      <c r="E40" s="650"/>
      <c r="F40" s="645">
        <f t="shared" si="0"/>
        <v>0</v>
      </c>
      <c r="G40" s="648"/>
      <c r="H40" s="648"/>
      <c r="I40" s="642">
        <f t="shared" si="1"/>
        <v>0</v>
      </c>
      <c r="K40" s="15"/>
      <c r="L40" s="15"/>
      <c r="M40" s="15"/>
      <c r="N40" s="15"/>
      <c r="O40" s="15"/>
    </row>
    <row r="41" spans="1:15" s="16" customFormat="1" ht="11.25" x14ac:dyDescent="0.2">
      <c r="A41" s="647"/>
      <c r="B41" s="643" t="str">
        <f>IFERROR(IF(VLOOKUP($A41,Osnova!$A:$C,1)=$A41,VLOOKUP($A41,Osnova!$A:$C,3)),"")</f>
        <v/>
      </c>
      <c r="C41" s="644" t="e">
        <f>IF(VLOOKUP($A41,Osnova!$A:$C,1)=$A41,VLOOKUP($A41,Osnova!$A:$D,4),0)</f>
        <v>#N/A</v>
      </c>
      <c r="D41" s="648"/>
      <c r="E41" s="650"/>
      <c r="F41" s="645">
        <f t="shared" si="0"/>
        <v>0</v>
      </c>
      <c r="G41" s="648"/>
      <c r="H41" s="648"/>
      <c r="I41" s="642">
        <f t="shared" si="1"/>
        <v>0</v>
      </c>
      <c r="K41" s="15"/>
      <c r="L41" s="15"/>
      <c r="M41" s="15"/>
      <c r="N41" s="15"/>
      <c r="O41" s="15"/>
    </row>
    <row r="42" spans="1:15" s="16" customFormat="1" ht="11.25" x14ac:dyDescent="0.2">
      <c r="A42" s="647"/>
      <c r="B42" s="643" t="str">
        <f>IFERROR(IF(VLOOKUP($A42,Osnova!$A:$C,1)=$A42,VLOOKUP($A42,Osnova!$A:$C,3)),"")</f>
        <v/>
      </c>
      <c r="C42" s="644" t="e">
        <f>IF(VLOOKUP($A42,Osnova!$A:$C,1)=$A42,VLOOKUP($A42,Osnova!$A:$D,4),0)</f>
        <v>#N/A</v>
      </c>
      <c r="D42" s="648"/>
      <c r="E42" s="650"/>
      <c r="F42" s="645">
        <f t="shared" si="0"/>
        <v>0</v>
      </c>
      <c r="G42" s="648"/>
      <c r="H42" s="648"/>
      <c r="I42" s="642">
        <f t="shared" si="1"/>
        <v>0</v>
      </c>
      <c r="K42" s="15"/>
      <c r="L42" s="15"/>
      <c r="M42" s="15"/>
      <c r="N42" s="15"/>
      <c r="O42" s="15"/>
    </row>
    <row r="43" spans="1:15" s="16" customFormat="1" ht="11.25" x14ac:dyDescent="0.2">
      <c r="A43" s="647"/>
      <c r="B43" s="643" t="str">
        <f>IFERROR(IF(VLOOKUP($A43,Osnova!$A:$C,1)=$A43,VLOOKUP($A43,Osnova!$A:$C,3)),"")</f>
        <v/>
      </c>
      <c r="C43" s="644" t="e">
        <f>IF(VLOOKUP($A43,Osnova!$A:$C,1)=$A43,VLOOKUP($A43,Osnova!$A:$D,4),0)</f>
        <v>#N/A</v>
      </c>
      <c r="D43" s="648"/>
      <c r="E43" s="650"/>
      <c r="F43" s="645">
        <f t="shared" si="0"/>
        <v>0</v>
      </c>
      <c r="G43" s="648"/>
      <c r="H43" s="648"/>
      <c r="I43" s="642">
        <f t="shared" si="1"/>
        <v>0</v>
      </c>
      <c r="K43" s="15"/>
      <c r="L43" s="15"/>
      <c r="M43" s="15"/>
      <c r="N43" s="15"/>
      <c r="O43" s="15"/>
    </row>
    <row r="44" spans="1:15" s="16" customFormat="1" ht="11.25" x14ac:dyDescent="0.2">
      <c r="A44" s="647"/>
      <c r="B44" s="643" t="str">
        <f>IFERROR(IF(VLOOKUP($A44,Osnova!$A:$C,1)=$A44,VLOOKUP($A44,Osnova!$A:$C,3)),"")</f>
        <v/>
      </c>
      <c r="C44" s="644" t="e">
        <f>IF(VLOOKUP($A44,Osnova!$A:$C,1)=$A44,VLOOKUP($A44,Osnova!$A:$D,4),0)</f>
        <v>#N/A</v>
      </c>
      <c r="D44" s="648"/>
      <c r="E44" s="650"/>
      <c r="F44" s="645">
        <f t="shared" si="0"/>
        <v>0</v>
      </c>
      <c r="G44" s="648"/>
      <c r="H44" s="648"/>
      <c r="I44" s="642">
        <f t="shared" si="1"/>
        <v>0</v>
      </c>
      <c r="K44" s="15"/>
      <c r="L44" s="15"/>
      <c r="M44" s="15"/>
      <c r="N44" s="15"/>
      <c r="O44" s="15"/>
    </row>
    <row r="45" spans="1:15" s="16" customFormat="1" ht="11.25" x14ac:dyDescent="0.2">
      <c r="A45" s="647"/>
      <c r="B45" s="643" t="str">
        <f>IFERROR(IF(VLOOKUP($A45,Osnova!$A:$C,1)=$A45,VLOOKUP($A45,Osnova!$A:$C,3)),"")</f>
        <v/>
      </c>
      <c r="C45" s="644" t="e">
        <f>IF(VLOOKUP($A45,Osnova!$A:$C,1)=$A45,VLOOKUP($A45,Osnova!$A:$D,4),0)</f>
        <v>#N/A</v>
      </c>
      <c r="D45" s="648"/>
      <c r="E45" s="650"/>
      <c r="F45" s="645">
        <f t="shared" si="0"/>
        <v>0</v>
      </c>
      <c r="G45" s="648"/>
      <c r="H45" s="648"/>
      <c r="I45" s="642">
        <f t="shared" si="1"/>
        <v>0</v>
      </c>
      <c r="K45" s="15"/>
      <c r="L45" s="15"/>
      <c r="M45" s="15"/>
      <c r="N45" s="15"/>
      <c r="O45" s="15"/>
    </row>
    <row r="46" spans="1:15" s="16" customFormat="1" ht="11.25" x14ac:dyDescent="0.2">
      <c r="A46" s="647"/>
      <c r="B46" s="643" t="str">
        <f>IFERROR(IF(VLOOKUP($A46,Osnova!$A:$C,1)=$A46,VLOOKUP($A46,Osnova!$A:$C,3)),"")</f>
        <v/>
      </c>
      <c r="C46" s="644" t="e">
        <f>IF(VLOOKUP($A46,Osnova!$A:$C,1)=$A46,VLOOKUP($A46,Osnova!$A:$D,4),0)</f>
        <v>#N/A</v>
      </c>
      <c r="D46" s="648"/>
      <c r="E46" s="650"/>
      <c r="F46" s="645">
        <f t="shared" si="0"/>
        <v>0</v>
      </c>
      <c r="G46" s="648"/>
      <c r="H46" s="648"/>
      <c r="I46" s="642">
        <f t="shared" si="1"/>
        <v>0</v>
      </c>
      <c r="K46" s="15"/>
      <c r="L46" s="15"/>
      <c r="M46" s="15"/>
      <c r="N46" s="15"/>
      <c r="O46" s="15"/>
    </row>
    <row r="47" spans="1:15" s="16" customFormat="1" ht="11.25" x14ac:dyDescent="0.2">
      <c r="A47" s="647"/>
      <c r="B47" s="643" t="str">
        <f>IFERROR(IF(VLOOKUP($A47,Osnova!$A:$C,1)=$A47,VLOOKUP($A47,Osnova!$A:$C,3)),"")</f>
        <v/>
      </c>
      <c r="C47" s="644" t="e">
        <f>IF(VLOOKUP($A47,Osnova!$A:$C,1)=$A47,VLOOKUP($A47,Osnova!$A:$D,4),0)</f>
        <v>#N/A</v>
      </c>
      <c r="D47" s="648"/>
      <c r="E47" s="650"/>
      <c r="F47" s="645">
        <f t="shared" si="0"/>
        <v>0</v>
      </c>
      <c r="G47" s="648"/>
      <c r="H47" s="648"/>
      <c r="I47" s="642">
        <f t="shared" si="1"/>
        <v>0</v>
      </c>
      <c r="K47" s="15"/>
      <c r="L47" s="15"/>
      <c r="M47" s="15"/>
      <c r="N47" s="15"/>
      <c r="O47" s="15"/>
    </row>
    <row r="48" spans="1:15" s="16" customFormat="1" ht="11.25" x14ac:dyDescent="0.2">
      <c r="A48" s="647"/>
      <c r="B48" s="643" t="str">
        <f>IFERROR(IF(VLOOKUP($A48,Osnova!$A:$C,1)=$A48,VLOOKUP($A48,Osnova!$A:$C,3)),"")</f>
        <v/>
      </c>
      <c r="C48" s="644" t="e">
        <f>IF(VLOOKUP($A48,Osnova!$A:$C,1)=$A48,VLOOKUP($A48,Osnova!$A:$D,4),0)</f>
        <v>#N/A</v>
      </c>
      <c r="D48" s="648"/>
      <c r="E48" s="650"/>
      <c r="F48" s="645">
        <f t="shared" si="0"/>
        <v>0</v>
      </c>
      <c r="G48" s="648"/>
      <c r="H48" s="648"/>
      <c r="I48" s="642">
        <f t="shared" si="1"/>
        <v>0</v>
      </c>
      <c r="K48" s="15"/>
      <c r="L48" s="15"/>
      <c r="M48" s="15"/>
      <c r="N48" s="15"/>
      <c r="O48" s="15"/>
    </row>
    <row r="49" spans="1:15" s="16" customFormat="1" ht="11.25" x14ac:dyDescent="0.2">
      <c r="A49" s="647"/>
      <c r="B49" s="643" t="str">
        <f>IFERROR(IF(VLOOKUP($A49,Osnova!$A:$C,1)=$A49,VLOOKUP($A49,Osnova!$A:$C,3)),"")</f>
        <v/>
      </c>
      <c r="C49" s="644" t="e">
        <f>IF(VLOOKUP($A49,Osnova!$A:$C,1)=$A49,VLOOKUP($A49,Osnova!$A:$D,4),0)</f>
        <v>#N/A</v>
      </c>
      <c r="D49" s="648"/>
      <c r="E49" s="650"/>
      <c r="F49" s="645">
        <f t="shared" si="0"/>
        <v>0</v>
      </c>
      <c r="G49" s="648"/>
      <c r="H49" s="648"/>
      <c r="I49" s="642">
        <f t="shared" si="1"/>
        <v>0</v>
      </c>
      <c r="K49" s="15"/>
      <c r="L49" s="15"/>
      <c r="M49" s="15"/>
      <c r="N49" s="15"/>
      <c r="O49" s="15"/>
    </row>
    <row r="50" spans="1:15" s="16" customFormat="1" ht="11.25" x14ac:dyDescent="0.2">
      <c r="A50" s="647"/>
      <c r="B50" s="643" t="str">
        <f>IFERROR(IF(VLOOKUP($A50,Osnova!$A:$C,1)=$A50,VLOOKUP($A50,Osnova!$A:$C,3)),"")</f>
        <v/>
      </c>
      <c r="C50" s="644" t="e">
        <f>IF(VLOOKUP($A50,Osnova!$A:$C,1)=$A50,VLOOKUP($A50,Osnova!$A:$D,4),0)</f>
        <v>#N/A</v>
      </c>
      <c r="D50" s="648"/>
      <c r="E50" s="650"/>
      <c r="F50" s="645">
        <f t="shared" si="0"/>
        <v>0</v>
      </c>
      <c r="G50" s="648"/>
      <c r="H50" s="648"/>
      <c r="I50" s="642">
        <f t="shared" si="1"/>
        <v>0</v>
      </c>
      <c r="K50" s="15"/>
      <c r="L50" s="15"/>
      <c r="M50" s="15"/>
      <c r="N50" s="15"/>
      <c r="O50" s="15"/>
    </row>
    <row r="51" spans="1:15" s="16" customFormat="1" ht="11.25" x14ac:dyDescent="0.2">
      <c r="A51" s="647"/>
      <c r="B51" s="643" t="str">
        <f>IFERROR(IF(VLOOKUP($A51,Osnova!$A:$C,1)=$A51,VLOOKUP($A51,Osnova!$A:$C,3)),"")</f>
        <v/>
      </c>
      <c r="C51" s="644" t="e">
        <f>IF(VLOOKUP($A51,Osnova!$A:$C,1)=$A51,VLOOKUP($A51,Osnova!$A:$D,4),0)</f>
        <v>#N/A</v>
      </c>
      <c r="D51" s="648"/>
      <c r="E51" s="650"/>
      <c r="F51" s="645">
        <f t="shared" si="0"/>
        <v>0</v>
      </c>
      <c r="G51" s="648"/>
      <c r="H51" s="648"/>
      <c r="I51" s="642">
        <f t="shared" si="1"/>
        <v>0</v>
      </c>
      <c r="K51" s="15"/>
      <c r="L51" s="15"/>
      <c r="M51" s="15"/>
      <c r="N51" s="15"/>
      <c r="O51" s="15"/>
    </row>
    <row r="52" spans="1:15" s="16" customFormat="1" ht="11.25" x14ac:dyDescent="0.2">
      <c r="A52" s="647"/>
      <c r="B52" s="643" t="str">
        <f>IFERROR(IF(VLOOKUP($A52,Osnova!$A:$C,1)=$A52,VLOOKUP($A52,Osnova!$A:$C,3)),"")</f>
        <v/>
      </c>
      <c r="C52" s="644" t="e">
        <f>IF(VLOOKUP($A52,Osnova!$A:$C,1)=$A52,VLOOKUP($A52,Osnova!$A:$D,4),0)</f>
        <v>#N/A</v>
      </c>
      <c r="D52" s="648"/>
      <c r="E52" s="650"/>
      <c r="F52" s="645">
        <f t="shared" si="0"/>
        <v>0</v>
      </c>
      <c r="G52" s="648"/>
      <c r="H52" s="648"/>
      <c r="I52" s="642">
        <f t="shared" si="1"/>
        <v>0</v>
      </c>
      <c r="K52" s="15"/>
      <c r="L52" s="15"/>
      <c r="M52" s="15"/>
      <c r="N52" s="15"/>
      <c r="O52" s="15"/>
    </row>
    <row r="53" spans="1:15" s="16" customFormat="1" ht="11.25" x14ac:dyDescent="0.2">
      <c r="A53" s="647"/>
      <c r="B53" s="643" t="str">
        <f>IFERROR(IF(VLOOKUP($A53,Osnova!$A:$C,1)=$A53,VLOOKUP($A53,Osnova!$A:$C,3)),"")</f>
        <v/>
      </c>
      <c r="C53" s="644" t="e">
        <f>IF(VLOOKUP($A53,Osnova!$A:$C,1)=$A53,VLOOKUP($A53,Osnova!$A:$D,4),0)</f>
        <v>#N/A</v>
      </c>
      <c r="D53" s="648"/>
      <c r="E53" s="650"/>
      <c r="F53" s="645">
        <f t="shared" si="0"/>
        <v>0</v>
      </c>
      <c r="G53" s="648"/>
      <c r="H53" s="648"/>
      <c r="I53" s="642">
        <f t="shared" si="1"/>
        <v>0</v>
      </c>
      <c r="K53" s="15"/>
      <c r="L53" s="15"/>
      <c r="M53" s="15"/>
      <c r="N53" s="15"/>
      <c r="O53" s="15"/>
    </row>
    <row r="54" spans="1:15" s="16" customFormat="1" ht="11.25" x14ac:dyDescent="0.2">
      <c r="A54" s="647"/>
      <c r="B54" s="643" t="str">
        <f>IFERROR(IF(VLOOKUP($A54,Osnova!$A:$C,1)=$A54,VLOOKUP($A54,Osnova!$A:$C,3)),"")</f>
        <v/>
      </c>
      <c r="C54" s="644" t="e">
        <f>IF(VLOOKUP($A54,Osnova!$A:$C,1)=$A54,VLOOKUP($A54,Osnova!$A:$D,4),0)</f>
        <v>#N/A</v>
      </c>
      <c r="D54" s="648"/>
      <c r="E54" s="650"/>
      <c r="F54" s="645">
        <f t="shared" si="0"/>
        <v>0</v>
      </c>
      <c r="G54" s="648"/>
      <c r="H54" s="648"/>
      <c r="I54" s="642">
        <f t="shared" si="1"/>
        <v>0</v>
      </c>
      <c r="K54" s="15"/>
      <c r="L54" s="15"/>
      <c r="M54" s="15"/>
      <c r="N54" s="15"/>
      <c r="O54" s="15"/>
    </row>
    <row r="55" spans="1:15" s="16" customFormat="1" ht="11.25" x14ac:dyDescent="0.2">
      <c r="A55" s="647"/>
      <c r="B55" s="643" t="str">
        <f>IFERROR(IF(VLOOKUP($A55,Osnova!$A:$C,1)=$A55,VLOOKUP($A55,Osnova!$A:$C,3)),"")</f>
        <v/>
      </c>
      <c r="C55" s="644" t="e">
        <f>IF(VLOOKUP($A55,Osnova!$A:$C,1)=$A55,VLOOKUP($A55,Osnova!$A:$D,4),0)</f>
        <v>#N/A</v>
      </c>
      <c r="D55" s="648"/>
      <c r="E55" s="650"/>
      <c r="F55" s="645">
        <f t="shared" si="0"/>
        <v>0</v>
      </c>
      <c r="G55" s="648"/>
      <c r="H55" s="648"/>
      <c r="I55" s="642">
        <f t="shared" si="1"/>
        <v>0</v>
      </c>
      <c r="K55" s="15"/>
      <c r="L55" s="15"/>
      <c r="M55" s="15"/>
      <c r="N55" s="15"/>
      <c r="O55" s="15"/>
    </row>
    <row r="56" spans="1:15" s="16" customFormat="1" ht="11.25" x14ac:dyDescent="0.2">
      <c r="A56" s="647"/>
      <c r="B56" s="643" t="str">
        <f>IFERROR(IF(VLOOKUP($A56,Osnova!$A:$C,1)=$A56,VLOOKUP($A56,Osnova!$A:$C,3)),"")</f>
        <v/>
      </c>
      <c r="C56" s="644" t="e">
        <f>IF(VLOOKUP($A56,Osnova!$A:$C,1)=$A56,VLOOKUP($A56,Osnova!$A:$D,4),0)</f>
        <v>#N/A</v>
      </c>
      <c r="D56" s="648"/>
      <c r="E56" s="650"/>
      <c r="F56" s="645">
        <f t="shared" si="0"/>
        <v>0</v>
      </c>
      <c r="G56" s="648"/>
      <c r="H56" s="648"/>
      <c r="I56" s="642">
        <f t="shared" si="1"/>
        <v>0</v>
      </c>
      <c r="K56" s="15"/>
      <c r="L56" s="15"/>
      <c r="M56" s="15"/>
      <c r="N56" s="15"/>
      <c r="O56" s="15"/>
    </row>
    <row r="57" spans="1:15" s="16" customFormat="1" ht="11.25" x14ac:dyDescent="0.2">
      <c r="A57" s="647"/>
      <c r="B57" s="643" t="str">
        <f>IFERROR(IF(VLOOKUP($A57,Osnova!$A:$C,1)=$A57,VLOOKUP($A57,Osnova!$A:$C,3)),"")</f>
        <v/>
      </c>
      <c r="C57" s="644" t="e">
        <f>IF(VLOOKUP($A57,Osnova!$A:$C,1)=$A57,VLOOKUP($A57,Osnova!$A:$D,4),0)</f>
        <v>#N/A</v>
      </c>
      <c r="D57" s="648"/>
      <c r="E57" s="650"/>
      <c r="F57" s="645">
        <f t="shared" si="0"/>
        <v>0</v>
      </c>
      <c r="G57" s="648"/>
      <c r="H57" s="648"/>
      <c r="I57" s="642">
        <f t="shared" si="1"/>
        <v>0</v>
      </c>
      <c r="K57" s="15"/>
      <c r="L57" s="15"/>
      <c r="M57" s="15"/>
      <c r="N57" s="15"/>
      <c r="O57" s="15"/>
    </row>
    <row r="58" spans="1:15" s="16" customFormat="1" ht="11.25" x14ac:dyDescent="0.2">
      <c r="A58" s="647"/>
      <c r="B58" s="643" t="str">
        <f>IFERROR(IF(VLOOKUP($A58,Osnova!$A:$C,1)=$A58,VLOOKUP($A58,Osnova!$A:$C,3)),"")</f>
        <v/>
      </c>
      <c r="C58" s="644" t="e">
        <f>IF(VLOOKUP($A58,Osnova!$A:$C,1)=$A58,VLOOKUP($A58,Osnova!$A:$D,4),0)</f>
        <v>#N/A</v>
      </c>
      <c r="D58" s="648"/>
      <c r="E58" s="650"/>
      <c r="F58" s="645">
        <f t="shared" si="0"/>
        <v>0</v>
      </c>
      <c r="G58" s="648"/>
      <c r="H58" s="648"/>
      <c r="I58" s="642">
        <f t="shared" si="1"/>
        <v>0</v>
      </c>
      <c r="K58" s="15"/>
      <c r="L58" s="15"/>
      <c r="M58" s="15"/>
      <c r="N58" s="15"/>
      <c r="O58" s="15"/>
    </row>
    <row r="59" spans="1:15" s="16" customFormat="1" ht="11.25" x14ac:dyDescent="0.2">
      <c r="A59" s="647"/>
      <c r="B59" s="643" t="str">
        <f>IFERROR(IF(VLOOKUP($A59,Osnova!$A:$C,1)=$A59,VLOOKUP($A59,Osnova!$A:$C,3)),"")</f>
        <v/>
      </c>
      <c r="C59" s="644" t="e">
        <f>IF(VLOOKUP($A59,Osnova!$A:$C,1)=$A59,VLOOKUP($A59,Osnova!$A:$D,4),0)</f>
        <v>#N/A</v>
      </c>
      <c r="D59" s="648"/>
      <c r="E59" s="650"/>
      <c r="F59" s="645">
        <f t="shared" si="0"/>
        <v>0</v>
      </c>
      <c r="G59" s="648"/>
      <c r="H59" s="648"/>
      <c r="I59" s="642">
        <f t="shared" si="1"/>
        <v>0</v>
      </c>
      <c r="K59" s="15"/>
      <c r="L59" s="15"/>
      <c r="M59" s="15"/>
      <c r="N59" s="15"/>
      <c r="O59" s="15"/>
    </row>
    <row r="60" spans="1:15" s="16" customFormat="1" ht="11.25" x14ac:dyDescent="0.2">
      <c r="A60" s="647"/>
      <c r="B60" s="643" t="str">
        <f>IFERROR(IF(VLOOKUP($A60,Osnova!$A:$C,1)=$A60,VLOOKUP($A60,Osnova!$A:$C,3)),"")</f>
        <v/>
      </c>
      <c r="C60" s="644" t="e">
        <f>IF(VLOOKUP($A60,Osnova!$A:$C,1)=$A60,VLOOKUP($A60,Osnova!$A:$D,4),0)</f>
        <v>#N/A</v>
      </c>
      <c r="D60" s="648"/>
      <c r="E60" s="650"/>
      <c r="F60" s="645">
        <f t="shared" si="0"/>
        <v>0</v>
      </c>
      <c r="G60" s="648"/>
      <c r="H60" s="648"/>
      <c r="I60" s="642">
        <f t="shared" si="1"/>
        <v>0</v>
      </c>
      <c r="K60" s="15"/>
      <c r="L60" s="15"/>
      <c r="M60" s="15"/>
      <c r="N60" s="15"/>
      <c r="O60" s="15"/>
    </row>
    <row r="61" spans="1:15" s="16" customFormat="1" ht="11.25" x14ac:dyDescent="0.2">
      <c r="A61" s="647"/>
      <c r="B61" s="643" t="str">
        <f>IFERROR(IF(VLOOKUP($A61,Osnova!$A:$C,1)=$A61,VLOOKUP($A61,Osnova!$A:$C,3)),"")</f>
        <v/>
      </c>
      <c r="C61" s="644" t="e">
        <f>IF(VLOOKUP($A61,Osnova!$A:$C,1)=$A61,VLOOKUP($A61,Osnova!$A:$D,4),0)</f>
        <v>#N/A</v>
      </c>
      <c r="D61" s="648"/>
      <c r="E61" s="650"/>
      <c r="F61" s="645">
        <f t="shared" si="0"/>
        <v>0</v>
      </c>
      <c r="G61" s="648"/>
      <c r="H61" s="648"/>
      <c r="I61" s="642">
        <f t="shared" si="1"/>
        <v>0</v>
      </c>
      <c r="K61" s="15"/>
      <c r="L61" s="15"/>
      <c r="M61" s="15"/>
      <c r="N61" s="15"/>
      <c r="O61" s="15"/>
    </row>
    <row r="62" spans="1:15" s="16" customFormat="1" ht="11.25" x14ac:dyDescent="0.2">
      <c r="A62" s="647"/>
      <c r="B62" s="643" t="str">
        <f>IFERROR(IF(VLOOKUP($A62,Osnova!$A:$C,1)=$A62,VLOOKUP($A62,Osnova!$A:$C,3)),"")</f>
        <v/>
      </c>
      <c r="C62" s="644" t="e">
        <f>IF(VLOOKUP($A62,Osnova!$A:$C,1)=$A62,VLOOKUP($A62,Osnova!$A:$D,4),0)</f>
        <v>#N/A</v>
      </c>
      <c r="D62" s="648"/>
      <c r="E62" s="650"/>
      <c r="F62" s="645">
        <f t="shared" si="0"/>
        <v>0</v>
      </c>
      <c r="G62" s="648"/>
      <c r="H62" s="648"/>
      <c r="I62" s="642">
        <f t="shared" si="1"/>
        <v>0</v>
      </c>
      <c r="K62" s="15"/>
      <c r="L62" s="15"/>
      <c r="M62" s="15"/>
      <c r="N62" s="15"/>
      <c r="O62" s="15"/>
    </row>
    <row r="63" spans="1:15" s="16" customFormat="1" ht="11.25" x14ac:dyDescent="0.2">
      <c r="A63" s="647"/>
      <c r="B63" s="643" t="str">
        <f>IFERROR(IF(VLOOKUP($A63,Osnova!$A:$C,1)=$A63,VLOOKUP($A63,Osnova!$A:$C,3)),"")</f>
        <v/>
      </c>
      <c r="C63" s="644" t="e">
        <f>IF(VLOOKUP($A63,Osnova!$A:$C,1)=$A63,VLOOKUP($A63,Osnova!$A:$D,4),0)</f>
        <v>#N/A</v>
      </c>
      <c r="D63" s="648"/>
      <c r="E63" s="650"/>
      <c r="F63" s="645">
        <f t="shared" si="0"/>
        <v>0</v>
      </c>
      <c r="G63" s="648"/>
      <c r="H63" s="648"/>
      <c r="I63" s="642">
        <f t="shared" si="1"/>
        <v>0</v>
      </c>
      <c r="K63" s="15"/>
      <c r="L63" s="15"/>
      <c r="M63" s="15"/>
      <c r="N63" s="15"/>
      <c r="O63" s="15"/>
    </row>
    <row r="64" spans="1:15" s="16" customFormat="1" ht="11.25" x14ac:dyDescent="0.2">
      <c r="A64" s="647"/>
      <c r="B64" s="643" t="str">
        <f>IFERROR(IF(VLOOKUP($A64,Osnova!$A:$C,1)=$A64,VLOOKUP($A64,Osnova!$A:$C,3)),"")</f>
        <v/>
      </c>
      <c r="C64" s="644" t="e">
        <f>IF(VLOOKUP($A64,Osnova!$A:$C,1)=$A64,VLOOKUP($A64,Osnova!$A:$D,4),0)</f>
        <v>#N/A</v>
      </c>
      <c r="D64" s="648"/>
      <c r="E64" s="650"/>
      <c r="F64" s="645">
        <f t="shared" si="0"/>
        <v>0</v>
      </c>
      <c r="G64" s="648"/>
      <c r="H64" s="648"/>
      <c r="I64" s="642">
        <f t="shared" si="1"/>
        <v>0</v>
      </c>
      <c r="K64" s="15"/>
      <c r="L64" s="15"/>
      <c r="M64" s="15"/>
      <c r="N64" s="15"/>
      <c r="O64" s="15"/>
    </row>
    <row r="65" spans="1:15" s="16" customFormat="1" ht="11.25" x14ac:dyDescent="0.2">
      <c r="A65" s="647"/>
      <c r="B65" s="643" t="str">
        <f>IFERROR(IF(VLOOKUP($A65,Osnova!$A:$C,1)=$A65,VLOOKUP($A65,Osnova!$A:$C,3)),"")</f>
        <v/>
      </c>
      <c r="C65" s="644" t="e">
        <f>IF(VLOOKUP($A65,Osnova!$A:$C,1)=$A65,VLOOKUP($A65,Osnova!$A:$D,4),0)</f>
        <v>#N/A</v>
      </c>
      <c r="D65" s="648"/>
      <c r="E65" s="650"/>
      <c r="F65" s="645">
        <f t="shared" si="0"/>
        <v>0</v>
      </c>
      <c r="G65" s="648"/>
      <c r="H65" s="648"/>
      <c r="I65" s="642">
        <f t="shared" si="1"/>
        <v>0</v>
      </c>
      <c r="K65" s="15"/>
      <c r="L65" s="15"/>
      <c r="M65" s="15"/>
      <c r="N65" s="15"/>
      <c r="O65" s="15"/>
    </row>
    <row r="66" spans="1:15" s="16" customFormat="1" ht="11.25" x14ac:dyDescent="0.2">
      <c r="A66" s="647"/>
      <c r="B66" s="643" t="str">
        <f>IFERROR(IF(VLOOKUP($A66,Osnova!$A:$C,1)=$A66,VLOOKUP($A66,Osnova!$A:$C,3)),"")</f>
        <v/>
      </c>
      <c r="C66" s="644" t="e">
        <f>IF(VLOOKUP($A66,Osnova!$A:$C,1)=$A66,VLOOKUP($A66,Osnova!$A:$D,4),0)</f>
        <v>#N/A</v>
      </c>
      <c r="D66" s="648"/>
      <c r="E66" s="650"/>
      <c r="F66" s="645">
        <f t="shared" si="0"/>
        <v>0</v>
      </c>
      <c r="G66" s="648"/>
      <c r="H66" s="648"/>
      <c r="I66" s="642">
        <f t="shared" si="1"/>
        <v>0</v>
      </c>
      <c r="K66" s="15"/>
      <c r="L66" s="15"/>
      <c r="M66" s="15"/>
      <c r="N66" s="15"/>
      <c r="O66" s="15"/>
    </row>
    <row r="67" spans="1:15" s="16" customFormat="1" ht="11.25" x14ac:dyDescent="0.2">
      <c r="A67" s="647"/>
      <c r="B67" s="643" t="str">
        <f>IFERROR(IF(VLOOKUP($A67,Osnova!$A:$C,1)=$A67,VLOOKUP($A67,Osnova!$A:$C,3)),"")</f>
        <v/>
      </c>
      <c r="C67" s="644" t="e">
        <f>IF(VLOOKUP($A67,Osnova!$A:$C,1)=$A67,VLOOKUP($A67,Osnova!$A:$D,4),0)</f>
        <v>#N/A</v>
      </c>
      <c r="D67" s="648"/>
      <c r="E67" s="650"/>
      <c r="F67" s="645">
        <f t="shared" si="0"/>
        <v>0</v>
      </c>
      <c r="G67" s="648"/>
      <c r="H67" s="648"/>
      <c r="I67" s="642">
        <f t="shared" si="1"/>
        <v>0</v>
      </c>
      <c r="K67" s="15"/>
      <c r="L67" s="15"/>
      <c r="M67" s="15"/>
      <c r="N67" s="15"/>
      <c r="O67" s="15"/>
    </row>
    <row r="68" spans="1:15" s="16" customFormat="1" ht="11.25" x14ac:dyDescent="0.2">
      <c r="A68" s="647"/>
      <c r="B68" s="643" t="str">
        <f>IFERROR(IF(VLOOKUP($A68,Osnova!$A:$C,1)=$A68,VLOOKUP($A68,Osnova!$A:$C,3)),"")</f>
        <v/>
      </c>
      <c r="C68" s="644" t="e">
        <f>IF(VLOOKUP($A68,Osnova!$A:$C,1)=$A68,VLOOKUP($A68,Osnova!$A:$D,4),0)</f>
        <v>#N/A</v>
      </c>
      <c r="D68" s="648"/>
      <c r="E68" s="650"/>
      <c r="F68" s="645">
        <f t="shared" si="0"/>
        <v>0</v>
      </c>
      <c r="G68" s="648"/>
      <c r="H68" s="648"/>
      <c r="I68" s="642">
        <f t="shared" si="1"/>
        <v>0</v>
      </c>
      <c r="K68" s="15"/>
      <c r="L68" s="15"/>
      <c r="M68" s="15"/>
      <c r="N68" s="15"/>
      <c r="O68" s="15"/>
    </row>
    <row r="69" spans="1:15" s="16" customFormat="1" ht="11.25" x14ac:dyDescent="0.2">
      <c r="A69" s="647"/>
      <c r="B69" s="643" t="str">
        <f>IFERROR(IF(VLOOKUP($A69,Osnova!$A:$C,1)=$A69,VLOOKUP($A69,Osnova!$A:$C,3)),"")</f>
        <v/>
      </c>
      <c r="C69" s="644" t="e">
        <f>IF(VLOOKUP($A69,Osnova!$A:$C,1)=$A69,VLOOKUP($A69,Osnova!$A:$D,4),0)</f>
        <v>#N/A</v>
      </c>
      <c r="D69" s="648"/>
      <c r="E69" s="650"/>
      <c r="F69" s="645">
        <f t="shared" si="0"/>
        <v>0</v>
      </c>
      <c r="G69" s="648"/>
      <c r="H69" s="648"/>
      <c r="I69" s="642">
        <f t="shared" si="1"/>
        <v>0</v>
      </c>
      <c r="K69" s="15"/>
      <c r="L69" s="15"/>
      <c r="M69" s="15"/>
      <c r="N69" s="15"/>
      <c r="O69" s="15"/>
    </row>
    <row r="70" spans="1:15" s="16" customFormat="1" ht="11.25" x14ac:dyDescent="0.2">
      <c r="A70" s="647"/>
      <c r="B70" s="643" t="str">
        <f>IFERROR(IF(VLOOKUP($A70,Osnova!$A:$C,1)=$A70,VLOOKUP($A70,Osnova!$A:$C,3)),"")</f>
        <v/>
      </c>
      <c r="C70" s="644" t="e">
        <f>IF(VLOOKUP($A70,Osnova!$A:$C,1)=$A70,VLOOKUP($A70,Osnova!$A:$D,4),0)</f>
        <v>#N/A</v>
      </c>
      <c r="D70" s="648"/>
      <c r="E70" s="650"/>
      <c r="F70" s="645">
        <f t="shared" si="0"/>
        <v>0</v>
      </c>
      <c r="G70" s="648"/>
      <c r="H70" s="648"/>
      <c r="I70" s="642">
        <f t="shared" si="1"/>
        <v>0</v>
      </c>
      <c r="K70" s="15"/>
      <c r="L70" s="15"/>
      <c r="M70" s="15"/>
      <c r="N70" s="15"/>
      <c r="O70" s="15"/>
    </row>
    <row r="71" spans="1:15" s="16" customFormat="1" ht="11.25" x14ac:dyDescent="0.2">
      <c r="A71" s="647"/>
      <c r="B71" s="643" t="str">
        <f>IFERROR(IF(VLOOKUP($A71,Osnova!$A:$C,1)=$A71,VLOOKUP($A71,Osnova!$A:$C,3)),"")</f>
        <v/>
      </c>
      <c r="C71" s="644" t="e">
        <f>IF(VLOOKUP($A71,Osnova!$A:$C,1)=$A71,VLOOKUP($A71,Osnova!$A:$D,4),0)</f>
        <v>#N/A</v>
      </c>
      <c r="D71" s="648"/>
      <c r="E71" s="650"/>
      <c r="F71" s="645">
        <f t="shared" si="0"/>
        <v>0</v>
      </c>
      <c r="G71" s="648"/>
      <c r="H71" s="648"/>
      <c r="I71" s="642">
        <f t="shared" si="1"/>
        <v>0</v>
      </c>
      <c r="K71" s="15"/>
      <c r="L71" s="15"/>
      <c r="M71" s="15"/>
      <c r="N71" s="15"/>
      <c r="O71" s="15"/>
    </row>
    <row r="72" spans="1:15" s="16" customFormat="1" ht="11.25" x14ac:dyDescent="0.2">
      <c r="A72" s="647"/>
      <c r="B72" s="643" t="str">
        <f>IFERROR(IF(VLOOKUP($A72,Osnova!$A:$C,1)=$A72,VLOOKUP($A72,Osnova!$A:$C,3)),"")</f>
        <v/>
      </c>
      <c r="C72" s="644" t="e">
        <f>IF(VLOOKUP($A72,Osnova!$A:$C,1)=$A72,VLOOKUP($A72,Osnova!$A:$D,4),0)</f>
        <v>#N/A</v>
      </c>
      <c r="D72" s="648"/>
      <c r="E72" s="650"/>
      <c r="F72" s="645">
        <f t="shared" si="0"/>
        <v>0</v>
      </c>
      <c r="G72" s="648"/>
      <c r="H72" s="648"/>
      <c r="I72" s="642">
        <f t="shared" si="1"/>
        <v>0</v>
      </c>
      <c r="K72" s="15"/>
      <c r="L72" s="15"/>
      <c r="M72" s="15"/>
      <c r="N72" s="15"/>
      <c r="O72" s="15"/>
    </row>
    <row r="73" spans="1:15" s="16" customFormat="1" ht="11.25" x14ac:dyDescent="0.2">
      <c r="A73" s="647"/>
      <c r="B73" s="643" t="str">
        <f>IFERROR(IF(VLOOKUP($A73,Osnova!$A:$C,1)=$A73,VLOOKUP($A73,Osnova!$A:$C,3)),"")</f>
        <v/>
      </c>
      <c r="C73" s="644" t="e">
        <f>IF(VLOOKUP($A73,Osnova!$A:$C,1)=$A73,VLOOKUP($A73,Osnova!$A:$D,4),0)</f>
        <v>#N/A</v>
      </c>
      <c r="D73" s="648"/>
      <c r="E73" s="650"/>
      <c r="F73" s="645">
        <f t="shared" si="0"/>
        <v>0</v>
      </c>
      <c r="G73" s="648"/>
      <c r="H73" s="648"/>
      <c r="I73" s="642">
        <f t="shared" si="1"/>
        <v>0</v>
      </c>
      <c r="K73" s="15"/>
      <c r="L73" s="15"/>
      <c r="M73" s="15"/>
      <c r="N73" s="15"/>
      <c r="O73" s="15"/>
    </row>
    <row r="74" spans="1:15" s="16" customFormat="1" ht="11.25" x14ac:dyDescent="0.2">
      <c r="A74" s="647"/>
      <c r="B74" s="643" t="str">
        <f>IFERROR(IF(VLOOKUP($A74,Osnova!$A:$C,1)=$A74,VLOOKUP($A74,Osnova!$A:$C,3)),"")</f>
        <v/>
      </c>
      <c r="C74" s="644" t="e">
        <f>IF(VLOOKUP($A74,Osnova!$A:$C,1)=$A74,VLOOKUP($A74,Osnova!$A:$D,4),0)</f>
        <v>#N/A</v>
      </c>
      <c r="D74" s="648"/>
      <c r="E74" s="650"/>
      <c r="F74" s="645">
        <f t="shared" si="0"/>
        <v>0</v>
      </c>
      <c r="G74" s="648"/>
      <c r="H74" s="648"/>
      <c r="I74" s="642">
        <f t="shared" si="1"/>
        <v>0</v>
      </c>
      <c r="K74" s="15"/>
      <c r="L74" s="15"/>
      <c r="M74" s="15"/>
      <c r="N74" s="15"/>
      <c r="O74" s="15"/>
    </row>
    <row r="75" spans="1:15" s="16" customFormat="1" ht="11.25" x14ac:dyDescent="0.2">
      <c r="A75" s="647"/>
      <c r="B75" s="643" t="str">
        <f>IFERROR(IF(VLOOKUP($A75,Osnova!$A:$C,1)=$A75,VLOOKUP($A75,Osnova!$A:$C,3)),"")</f>
        <v/>
      </c>
      <c r="C75" s="644" t="e">
        <f>IF(VLOOKUP($A75,Osnova!$A:$C,1)=$A75,VLOOKUP($A75,Osnova!$A:$D,4),0)</f>
        <v>#N/A</v>
      </c>
      <c r="D75" s="648"/>
      <c r="E75" s="650"/>
      <c r="F75" s="645">
        <f t="shared" si="0"/>
        <v>0</v>
      </c>
      <c r="G75" s="648"/>
      <c r="H75" s="648"/>
      <c r="I75" s="642">
        <f t="shared" si="1"/>
        <v>0</v>
      </c>
      <c r="K75" s="15"/>
      <c r="L75" s="15"/>
      <c r="M75" s="15"/>
      <c r="N75" s="15"/>
      <c r="O75" s="15"/>
    </row>
    <row r="76" spans="1:15" s="16" customFormat="1" ht="11.25" x14ac:dyDescent="0.2">
      <c r="A76" s="647"/>
      <c r="B76" s="643" t="str">
        <f>IFERROR(IF(VLOOKUP($A76,Osnova!$A:$C,1)=$A76,VLOOKUP($A76,Osnova!$A:$C,3)),"")</f>
        <v/>
      </c>
      <c r="C76" s="644" t="e">
        <f>IF(VLOOKUP($A76,Osnova!$A:$C,1)=$A76,VLOOKUP($A76,Osnova!$A:$D,4),0)</f>
        <v>#N/A</v>
      </c>
      <c r="D76" s="648"/>
      <c r="E76" s="650"/>
      <c r="F76" s="645">
        <f t="shared" si="0"/>
        <v>0</v>
      </c>
      <c r="G76" s="648"/>
      <c r="H76" s="648"/>
      <c r="I76" s="642">
        <f t="shared" si="1"/>
        <v>0</v>
      </c>
      <c r="K76" s="15"/>
      <c r="L76" s="15"/>
      <c r="M76" s="15"/>
      <c r="N76" s="15"/>
      <c r="O76" s="15"/>
    </row>
    <row r="77" spans="1:15" s="16" customFormat="1" ht="11.25" x14ac:dyDescent="0.2">
      <c r="A77" s="647"/>
      <c r="B77" s="643" t="str">
        <f>IFERROR(IF(VLOOKUP($A77,Osnova!$A:$C,1)=$A77,VLOOKUP($A77,Osnova!$A:$C,3)),"")</f>
        <v/>
      </c>
      <c r="C77" s="644" t="e">
        <f>IF(VLOOKUP($A77,Osnova!$A:$C,1)=$A77,VLOOKUP($A77,Osnova!$A:$D,4),0)</f>
        <v>#N/A</v>
      </c>
      <c r="D77" s="648"/>
      <c r="E77" s="650"/>
      <c r="F77" s="645">
        <f t="shared" si="0"/>
        <v>0</v>
      </c>
      <c r="G77" s="648"/>
      <c r="H77" s="648"/>
      <c r="I77" s="642">
        <f t="shared" si="1"/>
        <v>0</v>
      </c>
      <c r="K77" s="15"/>
      <c r="L77" s="15"/>
      <c r="M77" s="15"/>
      <c r="N77" s="15"/>
      <c r="O77" s="15"/>
    </row>
    <row r="78" spans="1:15" s="16" customFormat="1" ht="11.25" x14ac:dyDescent="0.2">
      <c r="A78" s="647"/>
      <c r="B78" s="643" t="str">
        <f>IFERROR(IF(VLOOKUP($A78,Osnova!$A:$C,1)=$A78,VLOOKUP($A78,Osnova!$A:$C,3)),"")</f>
        <v/>
      </c>
      <c r="C78" s="644" t="e">
        <f>IF(VLOOKUP($A78,Osnova!$A:$C,1)=$A78,VLOOKUP($A78,Osnova!$A:$D,4),0)</f>
        <v>#N/A</v>
      </c>
      <c r="D78" s="648"/>
      <c r="E78" s="650"/>
      <c r="F78" s="645">
        <f t="shared" si="0"/>
        <v>0</v>
      </c>
      <c r="G78" s="648"/>
      <c r="H78" s="648"/>
      <c r="I78" s="642">
        <f t="shared" si="1"/>
        <v>0</v>
      </c>
      <c r="K78" s="15"/>
      <c r="L78" s="15"/>
      <c r="M78" s="15"/>
      <c r="N78" s="15"/>
      <c r="O78" s="15"/>
    </row>
    <row r="79" spans="1:15" s="16" customFormat="1" ht="11.25" x14ac:dyDescent="0.2">
      <c r="A79" s="647"/>
      <c r="B79" s="643" t="str">
        <f>IFERROR(IF(VLOOKUP($A79,Osnova!$A:$C,1)=$A79,VLOOKUP($A79,Osnova!$A:$C,3)),"")</f>
        <v/>
      </c>
      <c r="C79" s="644" t="e">
        <f>IF(VLOOKUP($A79,Osnova!$A:$C,1)=$A79,VLOOKUP($A79,Osnova!$A:$D,4),0)</f>
        <v>#N/A</v>
      </c>
      <c r="D79" s="648"/>
      <c r="E79" s="650"/>
      <c r="F79" s="645">
        <f t="shared" si="0"/>
        <v>0</v>
      </c>
      <c r="G79" s="648"/>
      <c r="H79" s="648"/>
      <c r="I79" s="642">
        <f t="shared" si="1"/>
        <v>0</v>
      </c>
      <c r="K79" s="15"/>
      <c r="L79" s="15"/>
      <c r="M79" s="15"/>
      <c r="N79" s="15"/>
      <c r="O79" s="15"/>
    </row>
    <row r="80" spans="1:15" s="16" customFormat="1" ht="11.25" x14ac:dyDescent="0.2">
      <c r="A80" s="647"/>
      <c r="B80" s="643" t="str">
        <f>IFERROR(IF(VLOOKUP($A80,Osnova!$A:$C,1)=$A80,VLOOKUP($A80,Osnova!$A:$C,3)),"")</f>
        <v/>
      </c>
      <c r="C80" s="644" t="e">
        <f>IF(VLOOKUP($A80,Osnova!$A:$C,1)=$A80,VLOOKUP($A80,Osnova!$A:$D,4),0)</f>
        <v>#N/A</v>
      </c>
      <c r="D80" s="648"/>
      <c r="E80" s="650"/>
      <c r="F80" s="645">
        <f t="shared" si="0"/>
        <v>0</v>
      </c>
      <c r="G80" s="648"/>
      <c r="H80" s="648"/>
      <c r="I80" s="642">
        <f t="shared" si="1"/>
        <v>0</v>
      </c>
      <c r="K80" s="15"/>
      <c r="L80" s="15"/>
      <c r="M80" s="15"/>
      <c r="N80" s="15"/>
      <c r="O80" s="15"/>
    </row>
    <row r="81" spans="1:15" s="16" customFormat="1" ht="11.25" x14ac:dyDescent="0.2">
      <c r="A81" s="647"/>
      <c r="B81" s="643" t="str">
        <f>IFERROR(IF(VLOOKUP($A81,Osnova!$A:$C,1)=$A81,VLOOKUP($A81,Osnova!$A:$C,3)),"")</f>
        <v/>
      </c>
      <c r="C81" s="644" t="e">
        <f>IF(VLOOKUP($A81,Osnova!$A:$C,1)=$A81,VLOOKUP($A81,Osnova!$A:$D,4),0)</f>
        <v>#N/A</v>
      </c>
      <c r="D81" s="648"/>
      <c r="E81" s="650"/>
      <c r="F81" s="645">
        <f t="shared" ref="F81:F144" si="2">SUM(D81-E81)</f>
        <v>0</v>
      </c>
      <c r="G81" s="648"/>
      <c r="H81" s="648"/>
      <c r="I81" s="642">
        <f t="shared" ref="I81:I144" si="3">SUM(F81+G81-H81)</f>
        <v>0</v>
      </c>
      <c r="K81" s="15"/>
      <c r="L81" s="15"/>
      <c r="M81" s="15"/>
      <c r="N81" s="15"/>
      <c r="O81" s="15"/>
    </row>
    <row r="82" spans="1:15" s="16" customFormat="1" ht="11.25" x14ac:dyDescent="0.2">
      <c r="A82" s="647"/>
      <c r="B82" s="643" t="str">
        <f>IFERROR(IF(VLOOKUP($A82,Osnova!$A:$C,1)=$A82,VLOOKUP($A82,Osnova!$A:$C,3)),"")</f>
        <v/>
      </c>
      <c r="C82" s="644" t="e">
        <f>IF(VLOOKUP($A82,Osnova!$A:$C,1)=$A82,VLOOKUP($A82,Osnova!$A:$D,4),0)</f>
        <v>#N/A</v>
      </c>
      <c r="D82" s="648"/>
      <c r="E82" s="650"/>
      <c r="F82" s="645">
        <f t="shared" si="2"/>
        <v>0</v>
      </c>
      <c r="G82" s="648"/>
      <c r="H82" s="648"/>
      <c r="I82" s="642">
        <f t="shared" si="3"/>
        <v>0</v>
      </c>
      <c r="K82" s="15"/>
      <c r="L82" s="15"/>
      <c r="M82" s="15"/>
      <c r="N82" s="15"/>
      <c r="O82" s="15"/>
    </row>
    <row r="83" spans="1:15" s="16" customFormat="1" ht="11.25" x14ac:dyDescent="0.2">
      <c r="A83" s="647"/>
      <c r="B83" s="643" t="str">
        <f>IFERROR(IF(VLOOKUP($A83,Osnova!$A:$C,1)=$A83,VLOOKUP($A83,Osnova!$A:$C,3)),"")</f>
        <v/>
      </c>
      <c r="C83" s="644" t="e">
        <f>IF(VLOOKUP($A83,Osnova!$A:$C,1)=$A83,VLOOKUP($A83,Osnova!$A:$D,4),0)</f>
        <v>#N/A</v>
      </c>
      <c r="D83" s="648"/>
      <c r="E83" s="650"/>
      <c r="F83" s="645">
        <f t="shared" si="2"/>
        <v>0</v>
      </c>
      <c r="G83" s="648"/>
      <c r="H83" s="648"/>
      <c r="I83" s="642">
        <f t="shared" si="3"/>
        <v>0</v>
      </c>
      <c r="K83" s="15"/>
      <c r="L83" s="15"/>
      <c r="M83" s="15"/>
      <c r="N83" s="15"/>
      <c r="O83" s="15"/>
    </row>
    <row r="84" spans="1:15" s="16" customFormat="1" ht="11.25" x14ac:dyDescent="0.2">
      <c r="A84" s="647"/>
      <c r="B84" s="643" t="str">
        <f>IFERROR(IF(VLOOKUP($A84,Osnova!$A:$C,1)=$A84,VLOOKUP($A84,Osnova!$A:$C,3)),"")</f>
        <v/>
      </c>
      <c r="C84" s="644" t="e">
        <f>IF(VLOOKUP($A84,Osnova!$A:$C,1)=$A84,VLOOKUP($A84,Osnova!$A:$D,4),0)</f>
        <v>#N/A</v>
      </c>
      <c r="D84" s="648"/>
      <c r="E84" s="650"/>
      <c r="F84" s="645">
        <f t="shared" si="2"/>
        <v>0</v>
      </c>
      <c r="G84" s="648"/>
      <c r="H84" s="648"/>
      <c r="I84" s="642">
        <f t="shared" si="3"/>
        <v>0</v>
      </c>
      <c r="K84" s="15"/>
      <c r="L84" s="15"/>
      <c r="M84" s="15"/>
      <c r="N84" s="15"/>
      <c r="O84" s="15"/>
    </row>
    <row r="85" spans="1:15" s="16" customFormat="1" ht="11.25" x14ac:dyDescent="0.2">
      <c r="A85" s="647"/>
      <c r="B85" s="643" t="str">
        <f>IFERROR(IF(VLOOKUP($A85,Osnova!$A:$C,1)=$A85,VLOOKUP($A85,Osnova!$A:$C,3)),"")</f>
        <v/>
      </c>
      <c r="C85" s="644" t="e">
        <f>IF(VLOOKUP($A85,Osnova!$A:$C,1)=$A85,VLOOKUP($A85,Osnova!$A:$D,4),0)</f>
        <v>#N/A</v>
      </c>
      <c r="D85" s="648"/>
      <c r="E85" s="650"/>
      <c r="F85" s="645">
        <f t="shared" si="2"/>
        <v>0</v>
      </c>
      <c r="G85" s="648"/>
      <c r="H85" s="648"/>
      <c r="I85" s="642">
        <f t="shared" si="3"/>
        <v>0</v>
      </c>
      <c r="K85" s="15"/>
      <c r="L85" s="15"/>
      <c r="M85" s="15"/>
      <c r="N85" s="15"/>
      <c r="O85" s="15"/>
    </row>
    <row r="86" spans="1:15" s="16" customFormat="1" ht="11.25" x14ac:dyDescent="0.2">
      <c r="A86" s="647"/>
      <c r="B86" s="643" t="str">
        <f>IFERROR(IF(VLOOKUP($A86,Osnova!$A:$C,1)=$A86,VLOOKUP($A86,Osnova!$A:$C,3)),"")</f>
        <v/>
      </c>
      <c r="C86" s="644" t="e">
        <f>IF(VLOOKUP($A86,Osnova!$A:$C,1)=$A86,VLOOKUP($A86,Osnova!$A:$D,4),0)</f>
        <v>#N/A</v>
      </c>
      <c r="D86" s="648"/>
      <c r="E86" s="650"/>
      <c r="F86" s="645">
        <f t="shared" si="2"/>
        <v>0</v>
      </c>
      <c r="G86" s="648"/>
      <c r="H86" s="648"/>
      <c r="I86" s="642">
        <f t="shared" si="3"/>
        <v>0</v>
      </c>
      <c r="K86" s="15"/>
      <c r="L86" s="15"/>
      <c r="M86" s="15"/>
      <c r="N86" s="15"/>
      <c r="O86" s="15"/>
    </row>
    <row r="87" spans="1:15" s="16" customFormat="1" ht="11.25" x14ac:dyDescent="0.2">
      <c r="A87" s="647"/>
      <c r="B87" s="643" t="str">
        <f>IFERROR(IF(VLOOKUP($A87,Osnova!$A:$C,1)=$A87,VLOOKUP($A87,Osnova!$A:$C,3)),"")</f>
        <v/>
      </c>
      <c r="C87" s="644" t="e">
        <f>IF(VLOOKUP($A87,Osnova!$A:$C,1)=$A87,VLOOKUP($A87,Osnova!$A:$D,4),0)</f>
        <v>#N/A</v>
      </c>
      <c r="D87" s="648"/>
      <c r="E87" s="650"/>
      <c r="F87" s="645">
        <f t="shared" si="2"/>
        <v>0</v>
      </c>
      <c r="G87" s="648"/>
      <c r="H87" s="648"/>
      <c r="I87" s="642">
        <f t="shared" si="3"/>
        <v>0</v>
      </c>
      <c r="K87" s="15"/>
      <c r="L87" s="15"/>
      <c r="M87" s="15"/>
      <c r="N87" s="15"/>
      <c r="O87" s="15"/>
    </row>
    <row r="88" spans="1:15" s="16" customFormat="1" ht="11.25" x14ac:dyDescent="0.2">
      <c r="A88" s="647"/>
      <c r="B88" s="643" t="str">
        <f>IFERROR(IF(VLOOKUP($A88,Osnova!$A:$C,1)=$A88,VLOOKUP($A88,Osnova!$A:$C,3)),"")</f>
        <v/>
      </c>
      <c r="C88" s="644" t="e">
        <f>IF(VLOOKUP($A88,Osnova!$A:$C,1)=$A88,VLOOKUP($A88,Osnova!$A:$D,4),0)</f>
        <v>#N/A</v>
      </c>
      <c r="D88" s="648"/>
      <c r="E88" s="650"/>
      <c r="F88" s="645">
        <f t="shared" si="2"/>
        <v>0</v>
      </c>
      <c r="G88" s="648"/>
      <c r="H88" s="648"/>
      <c r="I88" s="642">
        <f t="shared" si="3"/>
        <v>0</v>
      </c>
      <c r="K88" s="15"/>
      <c r="L88" s="15"/>
      <c r="M88" s="15"/>
      <c r="N88" s="15"/>
      <c r="O88" s="15"/>
    </row>
    <row r="89" spans="1:15" s="16" customFormat="1" ht="11.25" x14ac:dyDescent="0.2">
      <c r="A89" s="647"/>
      <c r="B89" s="643" t="str">
        <f>IFERROR(IF(VLOOKUP($A89,Osnova!$A:$C,1)=$A89,VLOOKUP($A89,Osnova!$A:$C,3)),"")</f>
        <v/>
      </c>
      <c r="C89" s="644" t="e">
        <f>IF(VLOOKUP($A89,Osnova!$A:$C,1)=$A89,VLOOKUP($A89,Osnova!$A:$D,4),0)</f>
        <v>#N/A</v>
      </c>
      <c r="D89" s="648"/>
      <c r="E89" s="650"/>
      <c r="F89" s="645">
        <f t="shared" si="2"/>
        <v>0</v>
      </c>
      <c r="G89" s="648"/>
      <c r="H89" s="648"/>
      <c r="I89" s="642">
        <f t="shared" si="3"/>
        <v>0</v>
      </c>
      <c r="K89" s="15"/>
      <c r="L89" s="15"/>
      <c r="M89" s="15"/>
      <c r="N89" s="15"/>
      <c r="O89" s="15"/>
    </row>
    <row r="90" spans="1:15" s="16" customFormat="1" ht="11.25" x14ac:dyDescent="0.2">
      <c r="A90" s="647"/>
      <c r="B90" s="643" t="str">
        <f>IFERROR(IF(VLOOKUP($A90,Osnova!$A:$C,1)=$A90,VLOOKUP($A90,Osnova!$A:$C,3)),"")</f>
        <v/>
      </c>
      <c r="C90" s="644" t="e">
        <f>IF(VLOOKUP($A90,Osnova!$A:$C,1)=$A90,VLOOKUP($A90,Osnova!$A:$D,4),0)</f>
        <v>#N/A</v>
      </c>
      <c r="D90" s="648"/>
      <c r="E90" s="650"/>
      <c r="F90" s="645">
        <f t="shared" si="2"/>
        <v>0</v>
      </c>
      <c r="G90" s="648"/>
      <c r="H90" s="648"/>
      <c r="I90" s="642">
        <f t="shared" si="3"/>
        <v>0</v>
      </c>
      <c r="K90" s="15"/>
      <c r="L90" s="15"/>
      <c r="M90" s="15"/>
      <c r="N90" s="15"/>
      <c r="O90" s="15"/>
    </row>
    <row r="91" spans="1:15" s="16" customFormat="1" ht="11.25" x14ac:dyDescent="0.2">
      <c r="A91" s="647"/>
      <c r="B91" s="643" t="str">
        <f>IFERROR(IF(VLOOKUP($A91,Osnova!$A:$C,1)=$A91,VLOOKUP($A91,Osnova!$A:$C,3)),"")</f>
        <v/>
      </c>
      <c r="C91" s="644" t="e">
        <f>IF(VLOOKUP($A91,Osnova!$A:$C,1)=$A91,VLOOKUP($A91,Osnova!$A:$D,4),0)</f>
        <v>#N/A</v>
      </c>
      <c r="D91" s="648"/>
      <c r="E91" s="650"/>
      <c r="F91" s="645">
        <f t="shared" si="2"/>
        <v>0</v>
      </c>
      <c r="G91" s="648"/>
      <c r="H91" s="648"/>
      <c r="I91" s="642">
        <f t="shared" si="3"/>
        <v>0</v>
      </c>
      <c r="K91" s="15"/>
      <c r="L91" s="15"/>
      <c r="M91" s="15"/>
      <c r="N91" s="15"/>
      <c r="O91" s="15"/>
    </row>
    <row r="92" spans="1:15" s="16" customFormat="1" ht="11.25" x14ac:dyDescent="0.2">
      <c r="A92" s="647"/>
      <c r="B92" s="643" t="str">
        <f>IFERROR(IF(VLOOKUP($A92,Osnova!$A:$C,1)=$A92,VLOOKUP($A92,Osnova!$A:$C,3)),"")</f>
        <v/>
      </c>
      <c r="C92" s="644" t="e">
        <f>IF(VLOOKUP($A92,Osnova!$A:$C,1)=$A92,VLOOKUP($A92,Osnova!$A:$D,4),0)</f>
        <v>#N/A</v>
      </c>
      <c r="D92" s="648"/>
      <c r="E92" s="650"/>
      <c r="F92" s="645">
        <f t="shared" si="2"/>
        <v>0</v>
      </c>
      <c r="G92" s="648"/>
      <c r="H92" s="648"/>
      <c r="I92" s="642">
        <f t="shared" si="3"/>
        <v>0</v>
      </c>
      <c r="K92" s="15"/>
      <c r="L92" s="15"/>
      <c r="M92" s="15"/>
      <c r="N92" s="15"/>
      <c r="O92" s="15"/>
    </row>
    <row r="93" spans="1:15" s="16" customFormat="1" ht="11.25" x14ac:dyDescent="0.2">
      <c r="A93" s="647"/>
      <c r="B93" s="643" t="str">
        <f>IFERROR(IF(VLOOKUP($A93,Osnova!$A:$C,1)=$A93,VLOOKUP($A93,Osnova!$A:$C,3)),"")</f>
        <v/>
      </c>
      <c r="C93" s="644" t="e">
        <f>IF(VLOOKUP($A93,Osnova!$A:$C,1)=$A93,VLOOKUP($A93,Osnova!$A:$D,4),0)</f>
        <v>#N/A</v>
      </c>
      <c r="D93" s="648"/>
      <c r="E93" s="650"/>
      <c r="F93" s="645">
        <f t="shared" si="2"/>
        <v>0</v>
      </c>
      <c r="G93" s="648"/>
      <c r="H93" s="648"/>
      <c r="I93" s="642">
        <f t="shared" si="3"/>
        <v>0</v>
      </c>
      <c r="K93" s="15"/>
      <c r="L93" s="15"/>
      <c r="M93" s="15"/>
      <c r="N93" s="15"/>
      <c r="O93" s="15"/>
    </row>
    <row r="94" spans="1:15" s="16" customFormat="1" ht="11.25" x14ac:dyDescent="0.2">
      <c r="A94" s="647"/>
      <c r="B94" s="643" t="str">
        <f>IFERROR(IF(VLOOKUP($A94,Osnova!$A:$C,1)=$A94,VLOOKUP($A94,Osnova!$A:$C,3)),"")</f>
        <v/>
      </c>
      <c r="C94" s="644" t="e">
        <f>IF(VLOOKUP($A94,Osnova!$A:$C,1)=$A94,VLOOKUP($A94,Osnova!$A:$D,4),0)</f>
        <v>#N/A</v>
      </c>
      <c r="D94" s="648"/>
      <c r="E94" s="650"/>
      <c r="F94" s="645">
        <f t="shared" si="2"/>
        <v>0</v>
      </c>
      <c r="G94" s="648"/>
      <c r="H94" s="648"/>
      <c r="I94" s="642">
        <f t="shared" si="3"/>
        <v>0</v>
      </c>
      <c r="K94" s="15"/>
      <c r="L94" s="15"/>
      <c r="M94" s="15"/>
      <c r="N94" s="15"/>
      <c r="O94" s="15"/>
    </row>
    <row r="95" spans="1:15" s="16" customFormat="1" ht="11.25" x14ac:dyDescent="0.2">
      <c r="A95" s="647"/>
      <c r="B95" s="643" t="str">
        <f>IFERROR(IF(VLOOKUP($A95,Osnova!$A:$C,1)=$A95,VLOOKUP($A95,Osnova!$A:$C,3)),"")</f>
        <v/>
      </c>
      <c r="C95" s="644" t="e">
        <f>IF(VLOOKUP($A95,Osnova!$A:$C,1)=$A95,VLOOKUP($A95,Osnova!$A:$D,4),0)</f>
        <v>#N/A</v>
      </c>
      <c r="D95" s="648"/>
      <c r="E95" s="650"/>
      <c r="F95" s="645">
        <f t="shared" si="2"/>
        <v>0</v>
      </c>
      <c r="G95" s="648"/>
      <c r="H95" s="648"/>
      <c r="I95" s="642">
        <f t="shared" si="3"/>
        <v>0</v>
      </c>
      <c r="K95" s="15"/>
      <c r="L95" s="15"/>
      <c r="M95" s="15"/>
      <c r="N95" s="15"/>
      <c r="O95" s="15"/>
    </row>
    <row r="96" spans="1:15" s="16" customFormat="1" ht="11.25" x14ac:dyDescent="0.2">
      <c r="A96" s="647"/>
      <c r="B96" s="643" t="str">
        <f>IFERROR(IF(VLOOKUP($A96,Osnova!$A:$C,1)=$A96,VLOOKUP($A96,Osnova!$A:$C,3)),"")</f>
        <v/>
      </c>
      <c r="C96" s="644" t="e">
        <f>IF(VLOOKUP($A96,Osnova!$A:$C,1)=$A96,VLOOKUP($A96,Osnova!$A:$D,4),0)</f>
        <v>#N/A</v>
      </c>
      <c r="D96" s="648"/>
      <c r="E96" s="650"/>
      <c r="F96" s="645">
        <f t="shared" si="2"/>
        <v>0</v>
      </c>
      <c r="G96" s="648"/>
      <c r="H96" s="648"/>
      <c r="I96" s="642">
        <f t="shared" si="3"/>
        <v>0</v>
      </c>
      <c r="K96" s="15"/>
      <c r="L96" s="15"/>
      <c r="M96" s="15"/>
      <c r="N96" s="15"/>
      <c r="O96" s="15"/>
    </row>
    <row r="97" spans="1:15" s="16" customFormat="1" ht="11.25" x14ac:dyDescent="0.2">
      <c r="A97" s="647"/>
      <c r="B97" s="643" t="str">
        <f>IFERROR(IF(VLOOKUP($A97,Osnova!$A:$C,1)=$A97,VLOOKUP($A97,Osnova!$A:$C,3)),"")</f>
        <v/>
      </c>
      <c r="C97" s="644" t="e">
        <f>IF(VLOOKUP($A97,Osnova!$A:$C,1)=$A97,VLOOKUP($A97,Osnova!$A:$D,4),0)</f>
        <v>#N/A</v>
      </c>
      <c r="D97" s="648"/>
      <c r="E97" s="650"/>
      <c r="F97" s="645">
        <f t="shared" si="2"/>
        <v>0</v>
      </c>
      <c r="G97" s="648"/>
      <c r="H97" s="648"/>
      <c r="I97" s="642">
        <f t="shared" si="3"/>
        <v>0</v>
      </c>
      <c r="K97" s="15"/>
      <c r="L97" s="15"/>
      <c r="M97" s="15"/>
      <c r="N97" s="15"/>
      <c r="O97" s="15"/>
    </row>
    <row r="98" spans="1:15" s="16" customFormat="1" ht="11.25" x14ac:dyDescent="0.2">
      <c r="A98" s="647"/>
      <c r="B98" s="643" t="str">
        <f>IFERROR(IF(VLOOKUP($A98,Osnova!$A:$C,1)=$A98,VLOOKUP($A98,Osnova!$A:$C,3)),"")</f>
        <v/>
      </c>
      <c r="C98" s="644" t="e">
        <f>IF(VLOOKUP($A98,Osnova!$A:$C,1)=$A98,VLOOKUP($A98,Osnova!$A:$D,4),0)</f>
        <v>#N/A</v>
      </c>
      <c r="D98" s="648"/>
      <c r="E98" s="650"/>
      <c r="F98" s="645">
        <f t="shared" si="2"/>
        <v>0</v>
      </c>
      <c r="G98" s="648"/>
      <c r="H98" s="648"/>
      <c r="I98" s="642">
        <f t="shared" si="3"/>
        <v>0</v>
      </c>
      <c r="K98" s="15"/>
      <c r="L98" s="15"/>
      <c r="M98" s="15"/>
      <c r="N98" s="15"/>
      <c r="O98" s="15"/>
    </row>
    <row r="99" spans="1:15" s="16" customFormat="1" ht="11.25" x14ac:dyDescent="0.2">
      <c r="A99" s="647"/>
      <c r="B99" s="643" t="str">
        <f>IFERROR(IF(VLOOKUP($A99,Osnova!$A:$C,1)=$A99,VLOOKUP($A99,Osnova!$A:$C,3)),"")</f>
        <v/>
      </c>
      <c r="C99" s="644" t="e">
        <f>IF(VLOOKUP($A99,Osnova!$A:$C,1)=$A99,VLOOKUP($A99,Osnova!$A:$D,4),0)</f>
        <v>#N/A</v>
      </c>
      <c r="D99" s="648"/>
      <c r="E99" s="650"/>
      <c r="F99" s="645">
        <f t="shared" si="2"/>
        <v>0</v>
      </c>
      <c r="G99" s="648"/>
      <c r="H99" s="648"/>
      <c r="I99" s="642">
        <f t="shared" si="3"/>
        <v>0</v>
      </c>
      <c r="K99" s="15"/>
      <c r="L99" s="15"/>
      <c r="M99" s="15"/>
      <c r="N99" s="15"/>
      <c r="O99" s="15"/>
    </row>
    <row r="100" spans="1:15" s="16" customFormat="1" ht="11.25" x14ac:dyDescent="0.2">
      <c r="A100" s="651"/>
      <c r="B100" s="643" t="str">
        <f>IFERROR(IF(VLOOKUP($A100,Osnova!$A:$C,1)=$A100,VLOOKUP($A100,Osnova!$A:$C,3)),"")</f>
        <v/>
      </c>
      <c r="C100" s="644" t="e">
        <f>IF(VLOOKUP($A100,Osnova!$A:$C,1)=$A100,VLOOKUP($A100,Osnova!$A:$D,4),0)</f>
        <v>#N/A</v>
      </c>
      <c r="D100" s="652"/>
      <c r="E100" s="650"/>
      <c r="F100" s="645">
        <f t="shared" si="2"/>
        <v>0</v>
      </c>
      <c r="G100" s="645"/>
      <c r="H100" s="645"/>
      <c r="I100" s="642">
        <f t="shared" si="3"/>
        <v>0</v>
      </c>
      <c r="K100" s="15"/>
      <c r="L100" s="15"/>
      <c r="M100" s="15"/>
      <c r="N100" s="15"/>
      <c r="O100" s="15"/>
    </row>
    <row r="101" spans="1:15" s="16" customFormat="1" ht="11.25" x14ac:dyDescent="0.2">
      <c r="A101" s="651"/>
      <c r="B101" s="643" t="str">
        <f>IFERROR(IF(VLOOKUP($A101,Osnova!$A:$C,1)=$A101,VLOOKUP($A101,Osnova!$A:$C,3)),"")</f>
        <v/>
      </c>
      <c r="C101" s="644" t="e">
        <f>IF(VLOOKUP($A101,Osnova!$A:$C,1)=$A101,VLOOKUP($A101,Osnova!$A:$D,4),0)</f>
        <v>#N/A</v>
      </c>
      <c r="D101" s="652"/>
      <c r="E101" s="650"/>
      <c r="F101" s="645">
        <f t="shared" si="2"/>
        <v>0</v>
      </c>
      <c r="G101" s="645"/>
      <c r="H101" s="645"/>
      <c r="I101" s="642">
        <f t="shared" si="3"/>
        <v>0</v>
      </c>
      <c r="K101" s="15"/>
      <c r="L101" s="15"/>
      <c r="M101" s="15"/>
      <c r="N101" s="15"/>
      <c r="O101" s="15"/>
    </row>
    <row r="102" spans="1:15" s="16" customFormat="1" ht="11.25" x14ac:dyDescent="0.2">
      <c r="A102" s="651"/>
      <c r="B102" s="643" t="str">
        <f>IFERROR(IF(VLOOKUP($A102,Osnova!$A:$C,1)=$A102,VLOOKUP($A102,Osnova!$A:$C,3)),"")</f>
        <v/>
      </c>
      <c r="C102" s="644" t="e">
        <f>IF(VLOOKUP($A102,Osnova!$A:$C,1)=$A102,VLOOKUP($A102,Osnova!$A:$D,4),0)</f>
        <v>#N/A</v>
      </c>
      <c r="D102" s="652"/>
      <c r="E102" s="650"/>
      <c r="F102" s="645">
        <f t="shared" si="2"/>
        <v>0</v>
      </c>
      <c r="G102" s="645"/>
      <c r="H102" s="645"/>
      <c r="I102" s="642">
        <f t="shared" si="3"/>
        <v>0</v>
      </c>
      <c r="K102" s="15"/>
      <c r="L102" s="15"/>
      <c r="M102" s="15"/>
      <c r="N102" s="15"/>
      <c r="O102" s="15"/>
    </row>
    <row r="103" spans="1:15" s="16" customFormat="1" ht="11.25" x14ac:dyDescent="0.2">
      <c r="A103" s="651"/>
      <c r="B103" s="643" t="str">
        <f>IFERROR(IF(VLOOKUP($A103,Osnova!$A:$C,1)=$A103,VLOOKUP($A103,Osnova!$A:$C,3)),"")</f>
        <v/>
      </c>
      <c r="C103" s="644" t="e">
        <f>IF(VLOOKUP($A103,Osnova!$A:$C,1)=$A103,VLOOKUP($A103,Osnova!$A:$D,4),0)</f>
        <v>#N/A</v>
      </c>
      <c r="D103" s="652"/>
      <c r="E103" s="650"/>
      <c r="F103" s="645">
        <f t="shared" si="2"/>
        <v>0</v>
      </c>
      <c r="G103" s="645"/>
      <c r="H103" s="645"/>
      <c r="I103" s="642">
        <f t="shared" si="3"/>
        <v>0</v>
      </c>
      <c r="K103" s="15"/>
      <c r="L103" s="15"/>
      <c r="M103" s="15"/>
      <c r="N103" s="15"/>
      <c r="O103" s="15"/>
    </row>
    <row r="104" spans="1:15" s="16" customFormat="1" ht="11.25" x14ac:dyDescent="0.2">
      <c r="A104" s="651"/>
      <c r="B104" s="643" t="str">
        <f>IFERROR(IF(VLOOKUP($A104,Osnova!$A:$C,1)=$A104,VLOOKUP($A104,Osnova!$A:$C,3)),"")</f>
        <v/>
      </c>
      <c r="C104" s="644" t="e">
        <f>IF(VLOOKUP($A104,Osnova!$A:$C,1)=$A104,VLOOKUP($A104,Osnova!$A:$D,4),0)</f>
        <v>#N/A</v>
      </c>
      <c r="D104" s="652"/>
      <c r="E104" s="650"/>
      <c r="F104" s="645">
        <f t="shared" si="2"/>
        <v>0</v>
      </c>
      <c r="G104" s="645"/>
      <c r="H104" s="645"/>
      <c r="I104" s="642">
        <f t="shared" si="3"/>
        <v>0</v>
      </c>
      <c r="K104" s="15"/>
      <c r="L104" s="15"/>
      <c r="M104" s="15"/>
      <c r="N104" s="15"/>
      <c r="O104" s="15"/>
    </row>
    <row r="105" spans="1:15" s="16" customFormat="1" ht="11.25" x14ac:dyDescent="0.2">
      <c r="A105" s="651"/>
      <c r="B105" s="643" t="str">
        <f>IFERROR(IF(VLOOKUP($A105,Osnova!$A:$C,1)=$A105,VLOOKUP($A105,Osnova!$A:$C,3)),"")</f>
        <v/>
      </c>
      <c r="C105" s="644" t="e">
        <f>IF(VLOOKUP($A105,Osnova!$A:$C,1)=$A105,VLOOKUP($A105,Osnova!$A:$D,4),0)</f>
        <v>#N/A</v>
      </c>
      <c r="D105" s="652"/>
      <c r="E105" s="650"/>
      <c r="F105" s="645">
        <f t="shared" si="2"/>
        <v>0</v>
      </c>
      <c r="G105" s="645"/>
      <c r="H105" s="645"/>
      <c r="I105" s="642">
        <f t="shared" si="3"/>
        <v>0</v>
      </c>
      <c r="K105" s="15"/>
      <c r="L105" s="15"/>
      <c r="M105" s="15"/>
      <c r="N105" s="15"/>
      <c r="O105" s="15"/>
    </row>
    <row r="106" spans="1:15" s="16" customFormat="1" ht="11.25" x14ac:dyDescent="0.2">
      <c r="A106" s="651"/>
      <c r="B106" s="643" t="str">
        <f>IFERROR(IF(VLOOKUP($A106,Osnova!$A:$C,1)=$A106,VLOOKUP($A106,Osnova!$A:$C,3)),"")</f>
        <v/>
      </c>
      <c r="C106" s="644" t="e">
        <f>IF(VLOOKUP($A106,Osnova!$A:$C,1)=$A106,VLOOKUP($A106,Osnova!$A:$D,4),0)</f>
        <v>#N/A</v>
      </c>
      <c r="D106" s="652"/>
      <c r="E106" s="650"/>
      <c r="F106" s="645">
        <f t="shared" si="2"/>
        <v>0</v>
      </c>
      <c r="G106" s="645"/>
      <c r="H106" s="645"/>
      <c r="I106" s="642">
        <f t="shared" si="3"/>
        <v>0</v>
      </c>
      <c r="K106" s="15"/>
      <c r="L106" s="15"/>
      <c r="M106" s="15"/>
      <c r="N106" s="15"/>
      <c r="O106" s="15"/>
    </row>
    <row r="107" spans="1:15" s="16" customFormat="1" ht="11.25" x14ac:dyDescent="0.2">
      <c r="A107" s="651"/>
      <c r="B107" s="643" t="str">
        <f>IFERROR(IF(VLOOKUP($A107,Osnova!$A:$C,1)=$A107,VLOOKUP($A107,Osnova!$A:$C,3)),"")</f>
        <v/>
      </c>
      <c r="C107" s="644" t="e">
        <f>IF(VLOOKUP($A107,Osnova!$A:$C,1)=$A107,VLOOKUP($A107,Osnova!$A:$D,4),0)</f>
        <v>#N/A</v>
      </c>
      <c r="D107" s="652"/>
      <c r="E107" s="650"/>
      <c r="F107" s="645">
        <f t="shared" si="2"/>
        <v>0</v>
      </c>
      <c r="G107" s="645"/>
      <c r="H107" s="645"/>
      <c r="I107" s="642">
        <f t="shared" si="3"/>
        <v>0</v>
      </c>
      <c r="K107" s="15"/>
      <c r="L107" s="15"/>
      <c r="M107" s="15"/>
      <c r="N107" s="15"/>
      <c r="O107" s="15"/>
    </row>
    <row r="108" spans="1:15" s="16" customFormat="1" ht="11.25" x14ac:dyDescent="0.2">
      <c r="A108" s="651"/>
      <c r="B108" s="643" t="str">
        <f>IFERROR(IF(VLOOKUP($A108,Osnova!$A:$C,1)=$A108,VLOOKUP($A108,Osnova!$A:$C,3)),"")</f>
        <v/>
      </c>
      <c r="C108" s="644" t="e">
        <f>IF(VLOOKUP($A108,Osnova!$A:$C,1)=$A108,VLOOKUP($A108,Osnova!$A:$D,4),0)</f>
        <v>#N/A</v>
      </c>
      <c r="D108" s="652"/>
      <c r="E108" s="650"/>
      <c r="F108" s="645">
        <f t="shared" si="2"/>
        <v>0</v>
      </c>
      <c r="G108" s="645"/>
      <c r="H108" s="645"/>
      <c r="I108" s="642">
        <f t="shared" si="3"/>
        <v>0</v>
      </c>
      <c r="K108" s="15"/>
      <c r="L108" s="15"/>
      <c r="M108" s="15"/>
      <c r="N108" s="15"/>
      <c r="O108" s="15"/>
    </row>
    <row r="109" spans="1:15" s="16" customFormat="1" ht="11.25" x14ac:dyDescent="0.2">
      <c r="A109" s="651"/>
      <c r="B109" s="643" t="str">
        <f>IFERROR(IF(VLOOKUP($A109,Osnova!$A:$C,1)=$A109,VLOOKUP($A109,Osnova!$A:$C,3)),"")</f>
        <v/>
      </c>
      <c r="C109" s="644" t="e">
        <f>IF(VLOOKUP($A109,Osnova!$A:$C,1)=$A109,VLOOKUP($A109,Osnova!$A:$D,4),0)</f>
        <v>#N/A</v>
      </c>
      <c r="D109" s="652"/>
      <c r="E109" s="650"/>
      <c r="F109" s="645">
        <f t="shared" si="2"/>
        <v>0</v>
      </c>
      <c r="G109" s="645"/>
      <c r="H109" s="645"/>
      <c r="I109" s="642">
        <f t="shared" si="3"/>
        <v>0</v>
      </c>
      <c r="K109" s="15"/>
      <c r="L109" s="15"/>
      <c r="M109" s="15"/>
      <c r="N109" s="15"/>
      <c r="O109" s="15"/>
    </row>
    <row r="110" spans="1:15" s="16" customFormat="1" ht="11.25" x14ac:dyDescent="0.2">
      <c r="A110" s="651"/>
      <c r="B110" s="643" t="str">
        <f>IFERROR(IF(VLOOKUP($A110,Osnova!$A:$C,1)=$A110,VLOOKUP($A110,Osnova!$A:$C,3)),"")</f>
        <v/>
      </c>
      <c r="C110" s="644" t="e">
        <f>IF(VLOOKUP($A110,Osnova!$A:$C,1)=$A110,VLOOKUP($A110,Osnova!$A:$D,4),0)</f>
        <v>#N/A</v>
      </c>
      <c r="D110" s="652"/>
      <c r="E110" s="650"/>
      <c r="F110" s="645">
        <f t="shared" si="2"/>
        <v>0</v>
      </c>
      <c r="G110" s="645"/>
      <c r="H110" s="645"/>
      <c r="I110" s="642">
        <f t="shared" si="3"/>
        <v>0</v>
      </c>
      <c r="K110" s="15"/>
      <c r="L110" s="15"/>
      <c r="M110" s="15"/>
      <c r="N110" s="15"/>
      <c r="O110" s="15"/>
    </row>
    <row r="111" spans="1:15" s="16" customFormat="1" ht="11.25" x14ac:dyDescent="0.2">
      <c r="A111" s="651"/>
      <c r="B111" s="643" t="str">
        <f>IFERROR(IF(VLOOKUP($A111,Osnova!$A:$C,1)=$A111,VLOOKUP($A111,Osnova!$A:$C,3)),"")</f>
        <v/>
      </c>
      <c r="C111" s="644" t="e">
        <f>IF(VLOOKUP($A111,Osnova!$A:$C,1)=$A111,VLOOKUP($A111,Osnova!$A:$D,4),0)</f>
        <v>#N/A</v>
      </c>
      <c r="D111" s="652"/>
      <c r="E111" s="650"/>
      <c r="F111" s="645">
        <f t="shared" si="2"/>
        <v>0</v>
      </c>
      <c r="G111" s="645"/>
      <c r="H111" s="645"/>
      <c r="I111" s="642">
        <f t="shared" si="3"/>
        <v>0</v>
      </c>
      <c r="K111" s="15"/>
      <c r="L111" s="15"/>
      <c r="M111" s="15"/>
      <c r="N111" s="15"/>
      <c r="O111" s="15"/>
    </row>
    <row r="112" spans="1:15" s="16" customFormat="1" ht="11.25" x14ac:dyDescent="0.2">
      <c r="A112" s="651"/>
      <c r="B112" s="643" t="str">
        <f>IFERROR(IF(VLOOKUP($A112,Osnova!$A:$C,1)=$A112,VLOOKUP($A112,Osnova!$A:$C,3)),"")</f>
        <v/>
      </c>
      <c r="C112" s="644" t="e">
        <f>IF(VLOOKUP($A112,Osnova!$A:$C,1)=$A112,VLOOKUP($A112,Osnova!$A:$D,4),0)</f>
        <v>#N/A</v>
      </c>
      <c r="D112" s="652"/>
      <c r="E112" s="650"/>
      <c r="F112" s="645">
        <f t="shared" si="2"/>
        <v>0</v>
      </c>
      <c r="G112" s="645"/>
      <c r="H112" s="645"/>
      <c r="I112" s="642">
        <f t="shared" si="3"/>
        <v>0</v>
      </c>
      <c r="K112" s="15"/>
      <c r="L112" s="15"/>
      <c r="M112" s="15"/>
      <c r="N112" s="15"/>
      <c r="O112" s="15"/>
    </row>
    <row r="113" spans="1:15" s="16" customFormat="1" ht="11.25" x14ac:dyDescent="0.2">
      <c r="A113" s="651"/>
      <c r="B113" s="643" t="str">
        <f>IFERROR(IF(VLOOKUP($A113,Osnova!$A:$C,1)=$A113,VLOOKUP($A113,Osnova!$A:$C,3)),"")</f>
        <v/>
      </c>
      <c r="C113" s="644" t="e">
        <f>IF(VLOOKUP($A113,Osnova!$A:$C,1)=$A113,VLOOKUP($A113,Osnova!$A:$D,4),0)</f>
        <v>#N/A</v>
      </c>
      <c r="D113" s="652"/>
      <c r="E113" s="650"/>
      <c r="F113" s="645">
        <f t="shared" si="2"/>
        <v>0</v>
      </c>
      <c r="G113" s="645"/>
      <c r="H113" s="645"/>
      <c r="I113" s="642">
        <f t="shared" si="3"/>
        <v>0</v>
      </c>
      <c r="K113" s="15"/>
      <c r="L113" s="15"/>
      <c r="M113" s="15"/>
      <c r="N113" s="15"/>
      <c r="O113" s="15"/>
    </row>
    <row r="114" spans="1:15" s="16" customFormat="1" ht="11.25" x14ac:dyDescent="0.2">
      <c r="A114" s="651"/>
      <c r="B114" s="643" t="str">
        <f>IFERROR(IF(VLOOKUP($A114,Osnova!$A:$C,1)=$A114,VLOOKUP($A114,Osnova!$A:$C,3)),"")</f>
        <v/>
      </c>
      <c r="C114" s="644" t="e">
        <f>IF(VLOOKUP($A114,Osnova!$A:$C,1)=$A114,VLOOKUP($A114,Osnova!$A:$D,4),0)</f>
        <v>#N/A</v>
      </c>
      <c r="D114" s="652"/>
      <c r="E114" s="650"/>
      <c r="F114" s="645">
        <f t="shared" si="2"/>
        <v>0</v>
      </c>
      <c r="G114" s="645"/>
      <c r="H114" s="645"/>
      <c r="I114" s="642">
        <f t="shared" si="3"/>
        <v>0</v>
      </c>
      <c r="K114" s="15"/>
      <c r="L114" s="15"/>
      <c r="M114" s="15"/>
      <c r="N114" s="15"/>
      <c r="O114" s="15"/>
    </row>
    <row r="115" spans="1:15" s="16" customFormat="1" ht="11.25" x14ac:dyDescent="0.2">
      <c r="A115" s="651"/>
      <c r="B115" s="643" t="str">
        <f>IFERROR(IF(VLOOKUP($A115,Osnova!$A:$C,1)=$A115,VLOOKUP($A115,Osnova!$A:$C,3)),"")</f>
        <v/>
      </c>
      <c r="C115" s="644" t="e">
        <f>IF(VLOOKUP($A115,Osnova!$A:$C,1)=$A115,VLOOKUP($A115,Osnova!$A:$D,4),0)</f>
        <v>#N/A</v>
      </c>
      <c r="D115" s="652"/>
      <c r="E115" s="650"/>
      <c r="F115" s="645">
        <f t="shared" si="2"/>
        <v>0</v>
      </c>
      <c r="G115" s="645"/>
      <c r="H115" s="645"/>
      <c r="I115" s="642">
        <f t="shared" si="3"/>
        <v>0</v>
      </c>
      <c r="K115" s="15"/>
      <c r="L115" s="15"/>
      <c r="M115" s="15"/>
      <c r="N115" s="15"/>
      <c r="O115" s="15"/>
    </row>
    <row r="116" spans="1:15" s="16" customFormat="1" ht="11.25" x14ac:dyDescent="0.2">
      <c r="A116" s="651"/>
      <c r="B116" s="643" t="str">
        <f>IFERROR(IF(VLOOKUP($A116,Osnova!$A:$C,1)=$A116,VLOOKUP($A116,Osnova!$A:$C,3)),"")</f>
        <v/>
      </c>
      <c r="C116" s="644" t="e">
        <f>IF(VLOOKUP($A116,Osnova!$A:$C,1)=$A116,VLOOKUP($A116,Osnova!$A:$D,4),0)</f>
        <v>#N/A</v>
      </c>
      <c r="D116" s="652"/>
      <c r="E116" s="650"/>
      <c r="F116" s="645">
        <f t="shared" si="2"/>
        <v>0</v>
      </c>
      <c r="G116" s="645"/>
      <c r="H116" s="645"/>
      <c r="I116" s="642">
        <f t="shared" si="3"/>
        <v>0</v>
      </c>
      <c r="K116" s="15"/>
      <c r="L116" s="15"/>
      <c r="M116" s="15"/>
      <c r="N116" s="15"/>
      <c r="O116" s="15"/>
    </row>
    <row r="117" spans="1:15" s="16" customFormat="1" ht="11.25" x14ac:dyDescent="0.2">
      <c r="A117" s="651"/>
      <c r="B117" s="643" t="str">
        <f>IFERROR(IF(VLOOKUP($A117,Osnova!$A:$C,1)=$A117,VLOOKUP($A117,Osnova!$A:$C,3)),"")</f>
        <v/>
      </c>
      <c r="C117" s="644" t="e">
        <f>IF(VLOOKUP($A117,Osnova!$A:$C,1)=$A117,VLOOKUP($A117,Osnova!$A:$D,4),0)</f>
        <v>#N/A</v>
      </c>
      <c r="D117" s="652"/>
      <c r="E117" s="650"/>
      <c r="F117" s="645">
        <f t="shared" si="2"/>
        <v>0</v>
      </c>
      <c r="G117" s="645"/>
      <c r="H117" s="645"/>
      <c r="I117" s="642">
        <f t="shared" si="3"/>
        <v>0</v>
      </c>
      <c r="K117" s="15"/>
      <c r="L117" s="15"/>
      <c r="M117" s="15"/>
      <c r="N117" s="15"/>
      <c r="O117" s="15"/>
    </row>
    <row r="118" spans="1:15" s="16" customFormat="1" ht="11.25" x14ac:dyDescent="0.2">
      <c r="A118" s="651"/>
      <c r="B118" s="643" t="str">
        <f>IFERROR(IF(VLOOKUP($A118,Osnova!$A:$C,1)=$A118,VLOOKUP($A118,Osnova!$A:$C,3)),"")</f>
        <v/>
      </c>
      <c r="C118" s="644" t="e">
        <f>IF(VLOOKUP($A118,Osnova!$A:$C,1)=$A118,VLOOKUP($A118,Osnova!$A:$D,4),0)</f>
        <v>#N/A</v>
      </c>
      <c r="D118" s="652"/>
      <c r="E118" s="650"/>
      <c r="F118" s="645">
        <f t="shared" si="2"/>
        <v>0</v>
      </c>
      <c r="G118" s="645"/>
      <c r="H118" s="645"/>
      <c r="I118" s="642">
        <f t="shared" si="3"/>
        <v>0</v>
      </c>
      <c r="K118" s="15"/>
      <c r="L118" s="15"/>
      <c r="M118" s="15"/>
      <c r="N118" s="15"/>
      <c r="O118" s="15"/>
    </row>
    <row r="119" spans="1:15" s="16" customFormat="1" ht="11.25" x14ac:dyDescent="0.2">
      <c r="A119" s="651"/>
      <c r="B119" s="643" t="str">
        <f>IFERROR(IF(VLOOKUP($A119,Osnova!$A:$C,1)=$A119,VLOOKUP($A119,Osnova!$A:$C,3)),"")</f>
        <v/>
      </c>
      <c r="C119" s="644" t="e">
        <f>IF(VLOOKUP($A119,Osnova!$A:$C,1)=$A119,VLOOKUP($A119,Osnova!$A:$D,4),0)</f>
        <v>#N/A</v>
      </c>
      <c r="D119" s="652"/>
      <c r="E119" s="650"/>
      <c r="F119" s="645">
        <f t="shared" si="2"/>
        <v>0</v>
      </c>
      <c r="G119" s="645"/>
      <c r="H119" s="645"/>
      <c r="I119" s="642">
        <f t="shared" si="3"/>
        <v>0</v>
      </c>
      <c r="K119" s="15"/>
      <c r="L119" s="15"/>
      <c r="M119" s="15"/>
      <c r="N119" s="15"/>
      <c r="O119" s="15"/>
    </row>
    <row r="120" spans="1:15" s="16" customFormat="1" ht="11.25" x14ac:dyDescent="0.2">
      <c r="A120" s="651"/>
      <c r="B120" s="643" t="str">
        <f>IFERROR(IF(VLOOKUP($A120,Osnova!$A:$C,1)=$A120,VLOOKUP($A120,Osnova!$A:$C,3)),"")</f>
        <v/>
      </c>
      <c r="C120" s="644" t="e">
        <f>IF(VLOOKUP($A120,Osnova!$A:$C,1)=$A120,VLOOKUP($A120,Osnova!$A:$D,4),0)</f>
        <v>#N/A</v>
      </c>
      <c r="D120" s="652"/>
      <c r="E120" s="650"/>
      <c r="F120" s="645">
        <f t="shared" si="2"/>
        <v>0</v>
      </c>
      <c r="G120" s="645"/>
      <c r="H120" s="645"/>
      <c r="I120" s="642">
        <f t="shared" si="3"/>
        <v>0</v>
      </c>
      <c r="K120" s="15"/>
      <c r="L120" s="15"/>
      <c r="M120" s="15"/>
      <c r="N120" s="15"/>
      <c r="O120" s="15"/>
    </row>
    <row r="121" spans="1:15" s="16" customFormat="1" ht="11.25" x14ac:dyDescent="0.2">
      <c r="A121" s="651"/>
      <c r="B121" s="643" t="str">
        <f>IFERROR(IF(VLOOKUP($A121,Osnova!$A:$C,1)=$A121,VLOOKUP($A121,Osnova!$A:$C,3)),"")</f>
        <v/>
      </c>
      <c r="C121" s="644" t="e">
        <f>IF(VLOOKUP($A121,Osnova!$A:$C,1)=$A121,VLOOKUP($A121,Osnova!$A:$D,4),0)</f>
        <v>#N/A</v>
      </c>
      <c r="D121" s="652"/>
      <c r="E121" s="650"/>
      <c r="F121" s="645">
        <f t="shared" si="2"/>
        <v>0</v>
      </c>
      <c r="G121" s="645"/>
      <c r="H121" s="645"/>
      <c r="I121" s="642">
        <f t="shared" si="3"/>
        <v>0</v>
      </c>
      <c r="K121" s="15"/>
      <c r="L121" s="15"/>
      <c r="M121" s="15"/>
      <c r="N121" s="15"/>
      <c r="O121" s="15"/>
    </row>
    <row r="122" spans="1:15" s="16" customFormat="1" ht="11.25" x14ac:dyDescent="0.2">
      <c r="A122" s="651"/>
      <c r="B122" s="643" t="str">
        <f>IFERROR(IF(VLOOKUP($A122,Osnova!$A:$C,1)=$A122,VLOOKUP($A122,Osnova!$A:$C,3)),"")</f>
        <v/>
      </c>
      <c r="C122" s="644" t="e">
        <f>IF(VLOOKUP($A122,Osnova!$A:$C,1)=$A122,VLOOKUP($A122,Osnova!$A:$D,4),0)</f>
        <v>#N/A</v>
      </c>
      <c r="D122" s="652"/>
      <c r="E122" s="650"/>
      <c r="F122" s="645">
        <f t="shared" si="2"/>
        <v>0</v>
      </c>
      <c r="G122" s="645"/>
      <c r="H122" s="645"/>
      <c r="I122" s="642">
        <f t="shared" si="3"/>
        <v>0</v>
      </c>
      <c r="K122" s="15"/>
      <c r="L122" s="15"/>
      <c r="M122" s="15"/>
      <c r="N122" s="15"/>
      <c r="O122" s="15"/>
    </row>
    <row r="123" spans="1:15" s="16" customFormat="1" ht="11.25" x14ac:dyDescent="0.2">
      <c r="A123" s="651"/>
      <c r="B123" s="643" t="str">
        <f>IFERROR(IF(VLOOKUP($A123,Osnova!$A:$C,1)=$A123,VLOOKUP($A123,Osnova!$A:$C,3)),"")</f>
        <v/>
      </c>
      <c r="C123" s="644" t="e">
        <f>IF(VLOOKUP($A123,Osnova!$A:$C,1)=$A123,VLOOKUP($A123,Osnova!$A:$D,4),0)</f>
        <v>#N/A</v>
      </c>
      <c r="D123" s="652"/>
      <c r="E123" s="650"/>
      <c r="F123" s="645">
        <f t="shared" si="2"/>
        <v>0</v>
      </c>
      <c r="G123" s="645"/>
      <c r="H123" s="645"/>
      <c r="I123" s="642">
        <f t="shared" si="3"/>
        <v>0</v>
      </c>
      <c r="K123" s="15"/>
      <c r="L123" s="15"/>
      <c r="M123" s="15"/>
      <c r="N123" s="15"/>
      <c r="O123" s="15"/>
    </row>
    <row r="124" spans="1:15" s="16" customFormat="1" ht="11.25" x14ac:dyDescent="0.2">
      <c r="A124" s="651"/>
      <c r="B124" s="643" t="str">
        <f>IFERROR(IF(VLOOKUP($A124,Osnova!$A:$C,1)=$A124,VLOOKUP($A124,Osnova!$A:$C,3)),"")</f>
        <v/>
      </c>
      <c r="C124" s="644" t="e">
        <f>IF(VLOOKUP($A124,Osnova!$A:$C,1)=$A124,VLOOKUP($A124,Osnova!$A:$D,4),0)</f>
        <v>#N/A</v>
      </c>
      <c r="D124" s="652"/>
      <c r="E124" s="650"/>
      <c r="F124" s="645">
        <f t="shared" si="2"/>
        <v>0</v>
      </c>
      <c r="G124" s="645"/>
      <c r="H124" s="645"/>
      <c r="I124" s="642">
        <f t="shared" si="3"/>
        <v>0</v>
      </c>
      <c r="K124" s="15"/>
      <c r="L124" s="15"/>
      <c r="M124" s="15"/>
      <c r="N124" s="15"/>
      <c r="O124" s="15"/>
    </row>
    <row r="125" spans="1:15" s="16" customFormat="1" ht="11.25" x14ac:dyDescent="0.2">
      <c r="A125" s="651"/>
      <c r="B125" s="643" t="str">
        <f>IFERROR(IF(VLOOKUP($A125,Osnova!$A:$C,1)=$A125,VLOOKUP($A125,Osnova!$A:$C,3)),"")</f>
        <v/>
      </c>
      <c r="C125" s="644" t="e">
        <f>IF(VLOOKUP($A125,Osnova!$A:$C,1)=$A125,VLOOKUP($A125,Osnova!$A:$D,4),0)</f>
        <v>#N/A</v>
      </c>
      <c r="D125" s="652"/>
      <c r="E125" s="650"/>
      <c r="F125" s="645">
        <f t="shared" si="2"/>
        <v>0</v>
      </c>
      <c r="G125" s="645"/>
      <c r="H125" s="645"/>
      <c r="I125" s="642">
        <f t="shared" si="3"/>
        <v>0</v>
      </c>
      <c r="K125" s="15"/>
      <c r="L125" s="15"/>
      <c r="M125" s="15"/>
      <c r="N125" s="15"/>
      <c r="O125" s="15"/>
    </row>
    <row r="126" spans="1:15" s="16" customFormat="1" ht="11.25" x14ac:dyDescent="0.2">
      <c r="A126" s="651"/>
      <c r="B126" s="643" t="str">
        <f>IFERROR(IF(VLOOKUP($A126,Osnova!$A:$C,1)=$A126,VLOOKUP($A126,Osnova!$A:$C,3)),"")</f>
        <v/>
      </c>
      <c r="C126" s="644" t="e">
        <f>IF(VLOOKUP($A126,Osnova!$A:$C,1)=$A126,VLOOKUP($A126,Osnova!$A:$D,4),0)</f>
        <v>#N/A</v>
      </c>
      <c r="D126" s="652"/>
      <c r="E126" s="650"/>
      <c r="F126" s="645">
        <f t="shared" si="2"/>
        <v>0</v>
      </c>
      <c r="G126" s="645"/>
      <c r="H126" s="645"/>
      <c r="I126" s="642">
        <f t="shared" si="3"/>
        <v>0</v>
      </c>
      <c r="K126" s="15"/>
      <c r="L126" s="15"/>
      <c r="M126" s="15"/>
      <c r="N126" s="15"/>
      <c r="O126" s="15"/>
    </row>
    <row r="127" spans="1:15" s="16" customFormat="1" ht="11.25" x14ac:dyDescent="0.2">
      <c r="A127" s="651"/>
      <c r="B127" s="643" t="str">
        <f>IFERROR(IF(VLOOKUP($A127,Osnova!$A:$C,1)=$A127,VLOOKUP($A127,Osnova!$A:$C,3)),"")</f>
        <v/>
      </c>
      <c r="C127" s="644" t="e">
        <f>IF(VLOOKUP($A127,Osnova!$A:$C,1)=$A127,VLOOKUP($A127,Osnova!$A:$D,4),0)</f>
        <v>#N/A</v>
      </c>
      <c r="D127" s="652"/>
      <c r="E127" s="650"/>
      <c r="F127" s="645">
        <f t="shared" si="2"/>
        <v>0</v>
      </c>
      <c r="G127" s="645"/>
      <c r="H127" s="645"/>
      <c r="I127" s="642">
        <f t="shared" si="3"/>
        <v>0</v>
      </c>
      <c r="K127" s="15"/>
      <c r="L127" s="15"/>
      <c r="M127" s="15"/>
      <c r="N127" s="15"/>
      <c r="O127" s="15"/>
    </row>
    <row r="128" spans="1:15" s="16" customFormat="1" ht="11.25" x14ac:dyDescent="0.2">
      <c r="A128" s="651"/>
      <c r="B128" s="643" t="str">
        <f>IFERROR(IF(VLOOKUP($A128,Osnova!$A:$C,1)=$A128,VLOOKUP($A128,Osnova!$A:$C,3)),"")</f>
        <v/>
      </c>
      <c r="C128" s="644" t="e">
        <f>IF(VLOOKUP($A128,Osnova!$A:$C,1)=$A128,VLOOKUP($A128,Osnova!$A:$D,4),0)</f>
        <v>#N/A</v>
      </c>
      <c r="D128" s="652"/>
      <c r="E128" s="650"/>
      <c r="F128" s="645">
        <f t="shared" si="2"/>
        <v>0</v>
      </c>
      <c r="G128" s="645"/>
      <c r="H128" s="645"/>
      <c r="I128" s="642">
        <f t="shared" si="3"/>
        <v>0</v>
      </c>
      <c r="K128" s="15"/>
      <c r="L128" s="15"/>
      <c r="M128" s="15"/>
      <c r="N128" s="15"/>
      <c r="O128" s="15"/>
    </row>
    <row r="129" spans="1:15" s="16" customFormat="1" ht="11.25" x14ac:dyDescent="0.2">
      <c r="A129" s="651"/>
      <c r="B129" s="643" t="str">
        <f>IFERROR(IF(VLOOKUP($A129,Osnova!$A:$C,1)=$A129,VLOOKUP($A129,Osnova!$A:$C,3)),"")</f>
        <v/>
      </c>
      <c r="C129" s="644" t="e">
        <f>IF(VLOOKUP($A129,Osnova!$A:$C,1)=$A129,VLOOKUP($A129,Osnova!$A:$D,4),0)</f>
        <v>#N/A</v>
      </c>
      <c r="D129" s="652"/>
      <c r="E129" s="650"/>
      <c r="F129" s="645">
        <f t="shared" si="2"/>
        <v>0</v>
      </c>
      <c r="G129" s="645"/>
      <c r="H129" s="645"/>
      <c r="I129" s="642">
        <f t="shared" si="3"/>
        <v>0</v>
      </c>
      <c r="K129" s="15"/>
      <c r="L129" s="15"/>
      <c r="M129" s="15"/>
      <c r="N129" s="15"/>
      <c r="O129" s="15"/>
    </row>
    <row r="130" spans="1:15" s="16" customFormat="1" ht="11.25" x14ac:dyDescent="0.2">
      <c r="A130" s="651"/>
      <c r="B130" s="643" t="str">
        <f>IFERROR(IF(VLOOKUP($A130,Osnova!$A:$C,1)=$A130,VLOOKUP($A130,Osnova!$A:$C,3)),"")</f>
        <v/>
      </c>
      <c r="C130" s="644" t="e">
        <f>IF(VLOOKUP($A130,Osnova!$A:$C,1)=$A130,VLOOKUP($A130,Osnova!$A:$D,4),0)</f>
        <v>#N/A</v>
      </c>
      <c r="D130" s="652"/>
      <c r="E130" s="650"/>
      <c r="F130" s="645">
        <f t="shared" si="2"/>
        <v>0</v>
      </c>
      <c r="G130" s="645"/>
      <c r="H130" s="645"/>
      <c r="I130" s="642">
        <f t="shared" si="3"/>
        <v>0</v>
      </c>
      <c r="K130" s="15"/>
      <c r="L130" s="15"/>
      <c r="M130" s="15"/>
      <c r="N130" s="15"/>
      <c r="O130" s="15"/>
    </row>
    <row r="131" spans="1:15" s="16" customFormat="1" ht="11.25" x14ac:dyDescent="0.2">
      <c r="A131" s="651"/>
      <c r="B131" s="643" t="str">
        <f>IFERROR(IF(VLOOKUP($A131,Osnova!$A:$C,1)=$A131,VLOOKUP($A131,Osnova!$A:$C,3)),"")</f>
        <v/>
      </c>
      <c r="C131" s="644" t="e">
        <f>IF(VLOOKUP($A131,Osnova!$A:$C,1)=$A131,VLOOKUP($A131,Osnova!$A:$D,4),0)</f>
        <v>#N/A</v>
      </c>
      <c r="D131" s="652"/>
      <c r="E131" s="650"/>
      <c r="F131" s="645">
        <f t="shared" si="2"/>
        <v>0</v>
      </c>
      <c r="G131" s="645"/>
      <c r="H131" s="645"/>
      <c r="I131" s="642">
        <f t="shared" si="3"/>
        <v>0</v>
      </c>
      <c r="K131" s="15"/>
      <c r="L131" s="15"/>
      <c r="M131" s="15"/>
      <c r="N131" s="15"/>
      <c r="O131" s="15"/>
    </row>
    <row r="132" spans="1:15" s="16" customFormat="1" ht="11.25" x14ac:dyDescent="0.2">
      <c r="A132" s="651"/>
      <c r="B132" s="643" t="str">
        <f>IFERROR(IF(VLOOKUP($A132,Osnova!$A:$C,1)=$A132,VLOOKUP($A132,Osnova!$A:$C,3)),"")</f>
        <v/>
      </c>
      <c r="C132" s="644" t="e">
        <f>IF(VLOOKUP($A132,Osnova!$A:$C,1)=$A132,VLOOKUP($A132,Osnova!$A:$D,4),0)</f>
        <v>#N/A</v>
      </c>
      <c r="D132" s="652"/>
      <c r="E132" s="650"/>
      <c r="F132" s="645">
        <f t="shared" si="2"/>
        <v>0</v>
      </c>
      <c r="G132" s="645"/>
      <c r="H132" s="645"/>
      <c r="I132" s="642">
        <f t="shared" si="3"/>
        <v>0</v>
      </c>
      <c r="K132" s="15"/>
      <c r="L132" s="15"/>
      <c r="M132" s="15"/>
      <c r="N132" s="15"/>
      <c r="O132" s="15"/>
    </row>
    <row r="133" spans="1:15" s="16" customFormat="1" ht="11.25" x14ac:dyDescent="0.2">
      <c r="A133" s="651"/>
      <c r="B133" s="643" t="str">
        <f>IFERROR(IF(VLOOKUP($A133,Osnova!$A:$C,1)=$A133,VLOOKUP($A133,Osnova!$A:$C,3)),"")</f>
        <v/>
      </c>
      <c r="C133" s="644" t="e">
        <f>IF(VLOOKUP($A133,Osnova!$A:$C,1)=$A133,VLOOKUP($A133,Osnova!$A:$D,4),0)</f>
        <v>#N/A</v>
      </c>
      <c r="D133" s="652"/>
      <c r="E133" s="650"/>
      <c r="F133" s="645">
        <f t="shared" si="2"/>
        <v>0</v>
      </c>
      <c r="G133" s="645"/>
      <c r="H133" s="645"/>
      <c r="I133" s="642">
        <f t="shared" si="3"/>
        <v>0</v>
      </c>
      <c r="K133" s="15"/>
      <c r="L133" s="15"/>
      <c r="M133" s="15"/>
      <c r="N133" s="15"/>
      <c r="O133" s="15"/>
    </row>
    <row r="134" spans="1:15" s="16" customFormat="1" ht="11.25" x14ac:dyDescent="0.2">
      <c r="A134" s="651"/>
      <c r="B134" s="643" t="str">
        <f>IFERROR(IF(VLOOKUP($A134,Osnova!$A:$C,1)=$A134,VLOOKUP($A134,Osnova!$A:$C,3)),"")</f>
        <v/>
      </c>
      <c r="C134" s="644" t="e">
        <f>IF(VLOOKUP($A134,Osnova!$A:$C,1)=$A134,VLOOKUP($A134,Osnova!$A:$D,4),0)</f>
        <v>#N/A</v>
      </c>
      <c r="D134" s="652"/>
      <c r="E134" s="650"/>
      <c r="F134" s="645">
        <f t="shared" si="2"/>
        <v>0</v>
      </c>
      <c r="G134" s="645"/>
      <c r="H134" s="645"/>
      <c r="I134" s="642">
        <f t="shared" si="3"/>
        <v>0</v>
      </c>
      <c r="K134" s="15"/>
      <c r="L134" s="15"/>
      <c r="M134" s="15"/>
      <c r="N134" s="15"/>
      <c r="O134" s="15"/>
    </row>
    <row r="135" spans="1:15" s="16" customFormat="1" ht="11.25" x14ac:dyDescent="0.2">
      <c r="A135" s="651"/>
      <c r="B135" s="643" t="str">
        <f>IFERROR(IF(VLOOKUP($A135,Osnova!$A:$C,1)=$A135,VLOOKUP($A135,Osnova!$A:$C,3)),"")</f>
        <v/>
      </c>
      <c r="C135" s="644" t="e">
        <f>IF(VLOOKUP($A135,Osnova!$A:$C,1)=$A135,VLOOKUP($A135,Osnova!$A:$D,4),0)</f>
        <v>#N/A</v>
      </c>
      <c r="D135" s="652"/>
      <c r="E135" s="650"/>
      <c r="F135" s="645">
        <f t="shared" si="2"/>
        <v>0</v>
      </c>
      <c r="G135" s="645"/>
      <c r="H135" s="645"/>
      <c r="I135" s="642">
        <f t="shared" si="3"/>
        <v>0</v>
      </c>
      <c r="K135" s="15"/>
      <c r="L135" s="15"/>
      <c r="M135" s="15"/>
      <c r="N135" s="15"/>
      <c r="O135" s="15"/>
    </row>
    <row r="136" spans="1:15" s="16" customFormat="1" ht="11.25" x14ac:dyDescent="0.2">
      <c r="A136" s="651"/>
      <c r="B136" s="643" t="str">
        <f>IFERROR(IF(VLOOKUP($A136,Osnova!$A:$C,1)=$A136,VLOOKUP($A136,Osnova!$A:$C,3)),"")</f>
        <v/>
      </c>
      <c r="C136" s="644" t="e">
        <f>IF(VLOOKUP($A136,Osnova!$A:$C,1)=$A136,VLOOKUP($A136,Osnova!$A:$D,4),0)</f>
        <v>#N/A</v>
      </c>
      <c r="D136" s="652"/>
      <c r="E136" s="650"/>
      <c r="F136" s="645">
        <f t="shared" si="2"/>
        <v>0</v>
      </c>
      <c r="G136" s="645"/>
      <c r="H136" s="645"/>
      <c r="I136" s="642">
        <f t="shared" si="3"/>
        <v>0</v>
      </c>
      <c r="K136" s="15"/>
      <c r="L136" s="15"/>
      <c r="M136" s="15"/>
      <c r="N136" s="15"/>
      <c r="O136" s="15"/>
    </row>
    <row r="137" spans="1:15" s="16" customFormat="1" ht="11.25" x14ac:dyDescent="0.2">
      <c r="A137" s="651"/>
      <c r="B137" s="643" t="str">
        <f>IFERROR(IF(VLOOKUP($A137,Osnova!$A:$C,1)=$A137,VLOOKUP($A137,Osnova!$A:$C,3)),"")</f>
        <v/>
      </c>
      <c r="C137" s="644" t="e">
        <f>IF(VLOOKUP($A137,Osnova!$A:$C,1)=$A137,VLOOKUP($A137,Osnova!$A:$D,4),0)</f>
        <v>#N/A</v>
      </c>
      <c r="D137" s="652"/>
      <c r="E137" s="650"/>
      <c r="F137" s="645">
        <f t="shared" si="2"/>
        <v>0</v>
      </c>
      <c r="G137" s="645"/>
      <c r="H137" s="645"/>
      <c r="I137" s="642">
        <f t="shared" si="3"/>
        <v>0</v>
      </c>
      <c r="K137" s="15"/>
      <c r="L137" s="15"/>
      <c r="M137" s="15"/>
      <c r="N137" s="15"/>
      <c r="O137" s="15"/>
    </row>
    <row r="138" spans="1:15" s="16" customFormat="1" ht="11.25" x14ac:dyDescent="0.2">
      <c r="A138" s="651"/>
      <c r="B138" s="643" t="str">
        <f>IFERROR(IF(VLOOKUP($A138,Osnova!$A:$C,1)=$A138,VLOOKUP($A138,Osnova!$A:$C,3)),"")</f>
        <v/>
      </c>
      <c r="C138" s="644" t="e">
        <f>IF(VLOOKUP($A138,Osnova!$A:$C,1)=$A138,VLOOKUP($A138,Osnova!$A:$D,4),0)</f>
        <v>#N/A</v>
      </c>
      <c r="D138" s="652"/>
      <c r="E138" s="650"/>
      <c r="F138" s="645">
        <f t="shared" si="2"/>
        <v>0</v>
      </c>
      <c r="G138" s="645"/>
      <c r="H138" s="645"/>
      <c r="I138" s="642">
        <f t="shared" si="3"/>
        <v>0</v>
      </c>
      <c r="K138" s="15"/>
      <c r="L138" s="15"/>
      <c r="M138" s="15"/>
      <c r="N138" s="15"/>
      <c r="O138" s="15"/>
    </row>
    <row r="139" spans="1:15" s="16" customFormat="1" ht="11.25" x14ac:dyDescent="0.2">
      <c r="A139" s="651"/>
      <c r="B139" s="643" t="str">
        <f>IFERROR(IF(VLOOKUP($A139,Osnova!$A:$C,1)=$A139,VLOOKUP($A139,Osnova!$A:$C,3)),"")</f>
        <v/>
      </c>
      <c r="C139" s="644" t="e">
        <f>IF(VLOOKUP($A139,Osnova!$A:$C,1)=$A139,VLOOKUP($A139,Osnova!$A:$D,4),0)</f>
        <v>#N/A</v>
      </c>
      <c r="D139" s="652"/>
      <c r="E139" s="650"/>
      <c r="F139" s="645">
        <f t="shared" si="2"/>
        <v>0</v>
      </c>
      <c r="G139" s="645"/>
      <c r="H139" s="645"/>
      <c r="I139" s="642">
        <f t="shared" si="3"/>
        <v>0</v>
      </c>
      <c r="K139" s="15"/>
      <c r="L139" s="15"/>
      <c r="M139" s="15"/>
      <c r="N139" s="15"/>
      <c r="O139" s="15"/>
    </row>
    <row r="140" spans="1:15" s="16" customFormat="1" ht="11.25" x14ac:dyDescent="0.2">
      <c r="A140" s="651"/>
      <c r="B140" s="643" t="str">
        <f>IFERROR(IF(VLOOKUP($A140,Osnova!$A:$C,1)=$A140,VLOOKUP($A140,Osnova!$A:$C,3)),"")</f>
        <v/>
      </c>
      <c r="C140" s="644" t="e">
        <f>IF(VLOOKUP($A140,Osnova!$A:$C,1)=$A140,VLOOKUP($A140,Osnova!$A:$D,4),0)</f>
        <v>#N/A</v>
      </c>
      <c r="D140" s="652"/>
      <c r="E140" s="650"/>
      <c r="F140" s="645">
        <f t="shared" si="2"/>
        <v>0</v>
      </c>
      <c r="G140" s="645"/>
      <c r="H140" s="645"/>
      <c r="I140" s="642">
        <f t="shared" si="3"/>
        <v>0</v>
      </c>
      <c r="K140" s="15"/>
      <c r="L140" s="15"/>
      <c r="M140" s="15"/>
      <c r="N140" s="15"/>
      <c r="O140" s="15"/>
    </row>
    <row r="141" spans="1:15" s="16" customFormat="1" ht="11.25" x14ac:dyDescent="0.2">
      <c r="A141" s="651"/>
      <c r="B141" s="643" t="str">
        <f>IFERROR(IF(VLOOKUP($A141,Osnova!$A:$C,1)=$A141,VLOOKUP($A141,Osnova!$A:$C,3)),"")</f>
        <v/>
      </c>
      <c r="C141" s="644" t="e">
        <f>IF(VLOOKUP($A141,Osnova!$A:$C,1)=$A141,VLOOKUP($A141,Osnova!$A:$D,4),0)</f>
        <v>#N/A</v>
      </c>
      <c r="D141" s="652"/>
      <c r="E141" s="650"/>
      <c r="F141" s="645">
        <f t="shared" si="2"/>
        <v>0</v>
      </c>
      <c r="G141" s="645"/>
      <c r="H141" s="645"/>
      <c r="I141" s="642">
        <f t="shared" si="3"/>
        <v>0</v>
      </c>
      <c r="K141" s="15"/>
      <c r="L141" s="15"/>
      <c r="M141" s="15"/>
      <c r="N141" s="15"/>
      <c r="O141" s="15"/>
    </row>
    <row r="142" spans="1:15" s="16" customFormat="1" ht="11.25" x14ac:dyDescent="0.2">
      <c r="A142" s="651"/>
      <c r="B142" s="643" t="str">
        <f>IFERROR(IF(VLOOKUP($A142,Osnova!$A:$C,1)=$A142,VLOOKUP($A142,Osnova!$A:$C,3)),"")</f>
        <v/>
      </c>
      <c r="C142" s="644" t="e">
        <f>IF(VLOOKUP($A142,Osnova!$A:$C,1)=$A142,VLOOKUP($A142,Osnova!$A:$D,4),0)</f>
        <v>#N/A</v>
      </c>
      <c r="D142" s="652"/>
      <c r="E142" s="650"/>
      <c r="F142" s="645">
        <f t="shared" si="2"/>
        <v>0</v>
      </c>
      <c r="G142" s="645"/>
      <c r="H142" s="645"/>
      <c r="I142" s="642">
        <f t="shared" si="3"/>
        <v>0</v>
      </c>
      <c r="K142" s="15"/>
      <c r="L142" s="15"/>
      <c r="M142" s="15"/>
      <c r="N142" s="15"/>
      <c r="O142" s="15"/>
    </row>
    <row r="143" spans="1:15" s="16" customFormat="1" ht="11.25" x14ac:dyDescent="0.2">
      <c r="A143" s="651"/>
      <c r="B143" s="643" t="str">
        <f>IFERROR(IF(VLOOKUP($A143,Osnova!$A:$C,1)=$A143,VLOOKUP($A143,Osnova!$A:$C,3)),"")</f>
        <v/>
      </c>
      <c r="C143" s="644" t="e">
        <f>IF(VLOOKUP($A143,Osnova!$A:$C,1)=$A143,VLOOKUP($A143,Osnova!$A:$D,4),0)</f>
        <v>#N/A</v>
      </c>
      <c r="D143" s="652"/>
      <c r="E143" s="650"/>
      <c r="F143" s="645">
        <f t="shared" si="2"/>
        <v>0</v>
      </c>
      <c r="G143" s="645"/>
      <c r="H143" s="645"/>
      <c r="I143" s="642">
        <f t="shared" si="3"/>
        <v>0</v>
      </c>
      <c r="K143" s="15"/>
      <c r="L143" s="15"/>
      <c r="M143" s="15"/>
      <c r="N143" s="15"/>
      <c r="O143" s="15"/>
    </row>
    <row r="144" spans="1:15" s="16" customFormat="1" ht="11.25" x14ac:dyDescent="0.2">
      <c r="A144" s="651"/>
      <c r="B144" s="643" t="str">
        <f>IFERROR(IF(VLOOKUP($A144,Osnova!$A:$C,1)=$A144,VLOOKUP($A144,Osnova!$A:$C,3)),"")</f>
        <v/>
      </c>
      <c r="C144" s="644" t="e">
        <f>IF(VLOOKUP($A144,Osnova!$A:$C,1)=$A144,VLOOKUP($A144,Osnova!$A:$D,4),0)</f>
        <v>#N/A</v>
      </c>
      <c r="D144" s="652"/>
      <c r="E144" s="650"/>
      <c r="F144" s="645">
        <f t="shared" si="2"/>
        <v>0</v>
      </c>
      <c r="G144" s="645"/>
      <c r="H144" s="645"/>
      <c r="I144" s="642">
        <f t="shared" si="3"/>
        <v>0</v>
      </c>
      <c r="K144" s="15"/>
      <c r="L144" s="15"/>
      <c r="M144" s="15"/>
      <c r="N144" s="15"/>
      <c r="O144" s="15"/>
    </row>
    <row r="145" spans="1:15" s="16" customFormat="1" ht="11.25" x14ac:dyDescent="0.2">
      <c r="A145" s="651"/>
      <c r="B145" s="643" t="str">
        <f>IFERROR(IF(VLOOKUP($A145,Osnova!$A:$C,1)=$A145,VLOOKUP($A145,Osnova!$A:$C,3)),"")</f>
        <v/>
      </c>
      <c r="C145" s="644" t="e">
        <f>IF(VLOOKUP($A145,Osnova!$A:$C,1)=$A145,VLOOKUP($A145,Osnova!$A:$D,4),0)</f>
        <v>#N/A</v>
      </c>
      <c r="D145" s="652"/>
      <c r="E145" s="650"/>
      <c r="F145" s="645">
        <f t="shared" ref="F145:F208" si="4">SUM(D145-E145)</f>
        <v>0</v>
      </c>
      <c r="G145" s="645"/>
      <c r="H145" s="645"/>
      <c r="I145" s="642">
        <f t="shared" ref="I145:I182" si="5">SUM(F145+G145-H145)</f>
        <v>0</v>
      </c>
      <c r="K145" s="15"/>
      <c r="L145" s="15"/>
      <c r="M145" s="15"/>
      <c r="N145" s="15"/>
      <c r="O145" s="15"/>
    </row>
    <row r="146" spans="1:15" s="16" customFormat="1" ht="11.25" x14ac:dyDescent="0.2">
      <c r="A146" s="651"/>
      <c r="B146" s="643" t="str">
        <f>IFERROR(IF(VLOOKUP($A146,Osnova!$A:$C,1)=$A146,VLOOKUP($A146,Osnova!$A:$C,3)),"")</f>
        <v/>
      </c>
      <c r="C146" s="644" t="e">
        <f>IF(VLOOKUP($A146,Osnova!$A:$C,1)=$A146,VLOOKUP($A146,Osnova!$A:$D,4),0)</f>
        <v>#N/A</v>
      </c>
      <c r="D146" s="652"/>
      <c r="E146" s="650"/>
      <c r="F146" s="645">
        <f t="shared" si="4"/>
        <v>0</v>
      </c>
      <c r="G146" s="645"/>
      <c r="H146" s="645"/>
      <c r="I146" s="642">
        <f t="shared" si="5"/>
        <v>0</v>
      </c>
      <c r="K146" s="15"/>
      <c r="L146" s="15"/>
      <c r="M146" s="15"/>
      <c r="N146" s="15"/>
      <c r="O146" s="15"/>
    </row>
    <row r="147" spans="1:15" s="16" customFormat="1" ht="11.25" x14ac:dyDescent="0.2">
      <c r="A147" s="651"/>
      <c r="B147" s="643" t="str">
        <f>IFERROR(IF(VLOOKUP($A147,Osnova!$A:$C,1)=$A147,VLOOKUP($A147,Osnova!$A:$C,3)),"")</f>
        <v/>
      </c>
      <c r="C147" s="644" t="e">
        <f>IF(VLOOKUP($A147,Osnova!$A:$C,1)=$A147,VLOOKUP($A147,Osnova!$A:$D,4),0)</f>
        <v>#N/A</v>
      </c>
      <c r="D147" s="652"/>
      <c r="E147" s="650"/>
      <c r="F147" s="645">
        <f t="shared" si="4"/>
        <v>0</v>
      </c>
      <c r="G147" s="645"/>
      <c r="H147" s="645"/>
      <c r="I147" s="642">
        <f t="shared" si="5"/>
        <v>0</v>
      </c>
      <c r="K147" s="15"/>
      <c r="L147" s="15"/>
      <c r="M147" s="15"/>
      <c r="N147" s="15"/>
      <c r="O147" s="15"/>
    </row>
    <row r="148" spans="1:15" s="16" customFormat="1" ht="11.25" x14ac:dyDescent="0.2">
      <c r="A148" s="651"/>
      <c r="B148" s="643" t="str">
        <f>IFERROR(IF(VLOOKUP($A148,Osnova!$A:$C,1)=$A148,VLOOKUP($A148,Osnova!$A:$C,3)),"")</f>
        <v/>
      </c>
      <c r="C148" s="644" t="e">
        <f>IF(VLOOKUP($A148,Osnova!$A:$C,1)=$A148,VLOOKUP($A148,Osnova!$A:$D,4),0)</f>
        <v>#N/A</v>
      </c>
      <c r="D148" s="652"/>
      <c r="E148" s="650"/>
      <c r="F148" s="645">
        <f t="shared" si="4"/>
        <v>0</v>
      </c>
      <c r="G148" s="645"/>
      <c r="H148" s="645"/>
      <c r="I148" s="642">
        <f t="shared" si="5"/>
        <v>0</v>
      </c>
      <c r="K148" s="15"/>
      <c r="L148" s="15"/>
      <c r="M148" s="15"/>
      <c r="N148" s="15"/>
      <c r="O148" s="15"/>
    </row>
    <row r="149" spans="1:15" s="16" customFormat="1" ht="11.25" x14ac:dyDescent="0.2">
      <c r="A149" s="651"/>
      <c r="B149" s="643" t="str">
        <f>IFERROR(IF(VLOOKUP($A149,Osnova!$A:$C,1)=$A149,VLOOKUP($A149,Osnova!$A:$C,3)),"")</f>
        <v/>
      </c>
      <c r="C149" s="644" t="e">
        <f>IF(VLOOKUP($A149,Osnova!$A:$C,1)=$A149,VLOOKUP($A149,Osnova!$A:$D,4),0)</f>
        <v>#N/A</v>
      </c>
      <c r="D149" s="652"/>
      <c r="E149" s="650"/>
      <c r="F149" s="645">
        <f t="shared" si="4"/>
        <v>0</v>
      </c>
      <c r="G149" s="645"/>
      <c r="H149" s="645"/>
      <c r="I149" s="642">
        <f t="shared" si="5"/>
        <v>0</v>
      </c>
      <c r="K149" s="15"/>
      <c r="L149" s="15"/>
      <c r="M149" s="15"/>
      <c r="N149" s="15"/>
      <c r="O149" s="15"/>
    </row>
    <row r="150" spans="1:15" s="16" customFormat="1" ht="11.25" x14ac:dyDescent="0.2">
      <c r="A150" s="651"/>
      <c r="B150" s="643" t="str">
        <f>IFERROR(IF(VLOOKUP($A150,Osnova!$A:$C,1)=$A150,VLOOKUP($A150,Osnova!$A:$C,3)),"")</f>
        <v/>
      </c>
      <c r="C150" s="644" t="e">
        <f>IF(VLOOKUP($A150,Osnova!$A:$C,1)=$A150,VLOOKUP($A150,Osnova!$A:$D,4),0)</f>
        <v>#N/A</v>
      </c>
      <c r="D150" s="652"/>
      <c r="E150" s="650"/>
      <c r="F150" s="645">
        <f t="shared" si="4"/>
        <v>0</v>
      </c>
      <c r="G150" s="645"/>
      <c r="H150" s="645"/>
      <c r="I150" s="642">
        <f t="shared" si="5"/>
        <v>0</v>
      </c>
      <c r="K150" s="15"/>
      <c r="L150" s="15"/>
      <c r="M150" s="15"/>
      <c r="N150" s="15"/>
      <c r="O150" s="15"/>
    </row>
    <row r="151" spans="1:15" s="16" customFormat="1" ht="11.25" x14ac:dyDescent="0.2">
      <c r="A151" s="651"/>
      <c r="B151" s="643" t="str">
        <f>IFERROR(IF(VLOOKUP($A151,Osnova!$A:$C,1)=$A151,VLOOKUP($A151,Osnova!$A:$C,3)),"")</f>
        <v/>
      </c>
      <c r="C151" s="644" t="e">
        <f>IF(VLOOKUP($A151,Osnova!$A:$C,1)=$A151,VLOOKUP($A151,Osnova!$A:$D,4),0)</f>
        <v>#N/A</v>
      </c>
      <c r="D151" s="652"/>
      <c r="E151" s="650"/>
      <c r="F151" s="645">
        <f t="shared" si="4"/>
        <v>0</v>
      </c>
      <c r="G151" s="645"/>
      <c r="H151" s="645"/>
      <c r="I151" s="642">
        <f t="shared" si="5"/>
        <v>0</v>
      </c>
      <c r="K151" s="15"/>
      <c r="L151" s="15"/>
      <c r="M151" s="15"/>
      <c r="N151" s="15"/>
      <c r="O151" s="15"/>
    </row>
    <row r="152" spans="1:15" s="16" customFormat="1" ht="11.25" x14ac:dyDescent="0.2">
      <c r="A152" s="651"/>
      <c r="B152" s="643" t="str">
        <f>IFERROR(IF(VLOOKUP($A152,Osnova!$A:$C,1)=$A152,VLOOKUP($A152,Osnova!$A:$C,3)),"")</f>
        <v/>
      </c>
      <c r="C152" s="644" t="e">
        <f>IF(VLOOKUP($A152,Osnova!$A:$C,1)=$A152,VLOOKUP($A152,Osnova!$A:$D,4),0)</f>
        <v>#N/A</v>
      </c>
      <c r="D152" s="652"/>
      <c r="E152" s="650"/>
      <c r="F152" s="645">
        <f t="shared" si="4"/>
        <v>0</v>
      </c>
      <c r="G152" s="645"/>
      <c r="H152" s="645"/>
      <c r="I152" s="642">
        <f t="shared" si="5"/>
        <v>0</v>
      </c>
      <c r="K152" s="15"/>
      <c r="L152" s="15"/>
      <c r="M152" s="15"/>
      <c r="N152" s="15"/>
      <c r="O152" s="15"/>
    </row>
    <row r="153" spans="1:15" s="16" customFormat="1" ht="11.25" x14ac:dyDescent="0.2">
      <c r="A153" s="651"/>
      <c r="B153" s="643" t="str">
        <f>IFERROR(IF(VLOOKUP($A153,Osnova!$A:$C,1)=$A153,VLOOKUP($A153,Osnova!$A:$C,3)),"")</f>
        <v/>
      </c>
      <c r="C153" s="644" t="e">
        <f>IF(VLOOKUP($A153,Osnova!$A:$C,1)=$A153,VLOOKUP($A153,Osnova!$A:$D,4),0)</f>
        <v>#N/A</v>
      </c>
      <c r="D153" s="652"/>
      <c r="E153" s="650"/>
      <c r="F153" s="645">
        <f t="shared" si="4"/>
        <v>0</v>
      </c>
      <c r="G153" s="645"/>
      <c r="H153" s="645"/>
      <c r="I153" s="642">
        <f t="shared" si="5"/>
        <v>0</v>
      </c>
      <c r="K153" s="15"/>
      <c r="L153" s="15"/>
      <c r="M153" s="15"/>
      <c r="N153" s="15"/>
      <c r="O153" s="15"/>
    </row>
    <row r="154" spans="1:15" s="16" customFormat="1" ht="11.25" x14ac:dyDescent="0.2">
      <c r="A154" s="651"/>
      <c r="B154" s="643" t="str">
        <f>IFERROR(IF(VLOOKUP($A154,Osnova!$A:$C,1)=$A154,VLOOKUP($A154,Osnova!$A:$C,3)),"")</f>
        <v/>
      </c>
      <c r="C154" s="644" t="e">
        <f>IF(VLOOKUP($A154,Osnova!$A:$C,1)=$A154,VLOOKUP($A154,Osnova!$A:$D,4),0)</f>
        <v>#N/A</v>
      </c>
      <c r="D154" s="652"/>
      <c r="E154" s="650"/>
      <c r="F154" s="645">
        <f t="shared" si="4"/>
        <v>0</v>
      </c>
      <c r="G154" s="645"/>
      <c r="H154" s="645"/>
      <c r="I154" s="642">
        <f t="shared" si="5"/>
        <v>0</v>
      </c>
      <c r="K154" s="15"/>
      <c r="L154" s="15"/>
      <c r="M154" s="15"/>
      <c r="N154" s="15"/>
      <c r="O154" s="15"/>
    </row>
    <row r="155" spans="1:15" s="16" customFormat="1" ht="11.25" x14ac:dyDescent="0.2">
      <c r="A155" s="651"/>
      <c r="B155" s="643" t="str">
        <f>IFERROR(IF(VLOOKUP($A155,Osnova!$A:$C,1)=$A155,VLOOKUP($A155,Osnova!$A:$C,3)),"")</f>
        <v/>
      </c>
      <c r="C155" s="644" t="e">
        <f>IF(VLOOKUP($A155,Osnova!$A:$C,1)=$A155,VLOOKUP($A155,Osnova!$A:$D,4),0)</f>
        <v>#N/A</v>
      </c>
      <c r="D155" s="652"/>
      <c r="E155" s="650"/>
      <c r="F155" s="645">
        <f t="shared" si="4"/>
        <v>0</v>
      </c>
      <c r="G155" s="645"/>
      <c r="H155" s="645"/>
      <c r="I155" s="642">
        <f t="shared" si="5"/>
        <v>0</v>
      </c>
      <c r="K155" s="15"/>
      <c r="L155" s="15"/>
      <c r="M155" s="15"/>
      <c r="N155" s="15"/>
      <c r="O155" s="15"/>
    </row>
    <row r="156" spans="1:15" s="16" customFormat="1" ht="11.25" x14ac:dyDescent="0.2">
      <c r="A156" s="651"/>
      <c r="B156" s="643" t="str">
        <f>IFERROR(IF(VLOOKUP($A156,Osnova!$A:$C,1)=$A156,VLOOKUP($A156,Osnova!$A:$C,3)),"")</f>
        <v/>
      </c>
      <c r="C156" s="644" t="e">
        <f>IF(VLOOKUP($A156,Osnova!$A:$C,1)=$A156,VLOOKUP($A156,Osnova!$A:$D,4),0)</f>
        <v>#N/A</v>
      </c>
      <c r="D156" s="652"/>
      <c r="E156" s="650"/>
      <c r="F156" s="645">
        <f t="shared" si="4"/>
        <v>0</v>
      </c>
      <c r="G156" s="645"/>
      <c r="H156" s="645"/>
      <c r="I156" s="642">
        <f t="shared" si="5"/>
        <v>0</v>
      </c>
      <c r="K156" s="15"/>
      <c r="L156" s="15"/>
      <c r="M156" s="15"/>
      <c r="N156" s="15"/>
      <c r="O156" s="15"/>
    </row>
    <row r="157" spans="1:15" s="16" customFormat="1" ht="11.25" x14ac:dyDescent="0.2">
      <c r="A157" s="651"/>
      <c r="B157" s="643" t="str">
        <f>IFERROR(IF(VLOOKUP($A157,Osnova!$A:$C,1)=$A157,VLOOKUP($A157,Osnova!$A:$C,3)),"")</f>
        <v/>
      </c>
      <c r="C157" s="644" t="e">
        <f>IF(VLOOKUP($A157,Osnova!$A:$C,1)=$A157,VLOOKUP($A157,Osnova!$A:$D,4),0)</f>
        <v>#N/A</v>
      </c>
      <c r="D157" s="652"/>
      <c r="E157" s="650"/>
      <c r="F157" s="645">
        <f t="shared" si="4"/>
        <v>0</v>
      </c>
      <c r="G157" s="645"/>
      <c r="H157" s="645"/>
      <c r="I157" s="642">
        <f t="shared" si="5"/>
        <v>0</v>
      </c>
      <c r="K157" s="15"/>
      <c r="L157" s="15"/>
      <c r="M157" s="15"/>
      <c r="N157" s="15"/>
      <c r="O157" s="15"/>
    </row>
    <row r="158" spans="1:15" s="16" customFormat="1" ht="11.25" x14ac:dyDescent="0.2">
      <c r="A158" s="651"/>
      <c r="B158" s="643" t="str">
        <f>IFERROR(IF(VLOOKUP($A158,Osnova!$A:$C,1)=$A158,VLOOKUP($A158,Osnova!$A:$C,3)),"")</f>
        <v/>
      </c>
      <c r="C158" s="644" t="e">
        <f>IF(VLOOKUP($A158,Osnova!$A:$C,1)=$A158,VLOOKUP($A158,Osnova!$A:$D,4),0)</f>
        <v>#N/A</v>
      </c>
      <c r="D158" s="652"/>
      <c r="E158" s="650"/>
      <c r="F158" s="645">
        <f t="shared" si="4"/>
        <v>0</v>
      </c>
      <c r="G158" s="645"/>
      <c r="H158" s="645"/>
      <c r="I158" s="642">
        <f t="shared" si="5"/>
        <v>0</v>
      </c>
      <c r="K158" s="15"/>
      <c r="L158" s="15"/>
      <c r="M158" s="15"/>
      <c r="N158" s="15"/>
      <c r="O158" s="15"/>
    </row>
    <row r="159" spans="1:15" s="16" customFormat="1" ht="11.25" x14ac:dyDescent="0.2">
      <c r="A159" s="651"/>
      <c r="B159" s="643" t="str">
        <f>IFERROR(IF(VLOOKUP($A159,Osnova!$A:$C,1)=$A159,VLOOKUP($A159,Osnova!$A:$C,3)),"")</f>
        <v/>
      </c>
      <c r="C159" s="644" t="e">
        <f>IF(VLOOKUP($A159,Osnova!$A:$C,1)=$A159,VLOOKUP($A159,Osnova!$A:$D,4),0)</f>
        <v>#N/A</v>
      </c>
      <c r="D159" s="652"/>
      <c r="E159" s="650"/>
      <c r="F159" s="645">
        <f t="shared" si="4"/>
        <v>0</v>
      </c>
      <c r="G159" s="645"/>
      <c r="H159" s="645"/>
      <c r="I159" s="642">
        <f t="shared" si="5"/>
        <v>0</v>
      </c>
      <c r="K159" s="15"/>
      <c r="L159" s="15"/>
      <c r="M159" s="15"/>
      <c r="N159" s="15"/>
      <c r="O159" s="15"/>
    </row>
    <row r="160" spans="1:15" s="16" customFormat="1" ht="11.25" x14ac:dyDescent="0.2">
      <c r="A160" s="651"/>
      <c r="B160" s="643" t="str">
        <f>IFERROR(IF(VLOOKUP($A160,Osnova!$A:$C,1)=$A160,VLOOKUP($A160,Osnova!$A:$C,3)),"")</f>
        <v/>
      </c>
      <c r="C160" s="644" t="e">
        <f>IF(VLOOKUP($A160,Osnova!$A:$C,1)=$A160,VLOOKUP($A160,Osnova!$A:$D,4),0)</f>
        <v>#N/A</v>
      </c>
      <c r="D160" s="652"/>
      <c r="E160" s="650"/>
      <c r="F160" s="645">
        <f t="shared" si="4"/>
        <v>0</v>
      </c>
      <c r="G160" s="645"/>
      <c r="H160" s="645"/>
      <c r="I160" s="642">
        <f t="shared" si="5"/>
        <v>0</v>
      </c>
      <c r="K160" s="15"/>
      <c r="L160" s="15"/>
      <c r="M160" s="15"/>
      <c r="N160" s="15"/>
      <c r="O160" s="15"/>
    </row>
    <row r="161" spans="1:15" s="16" customFormat="1" ht="11.25" x14ac:dyDescent="0.2">
      <c r="A161" s="651"/>
      <c r="B161" s="643" t="str">
        <f>IFERROR(IF(VLOOKUP($A161,Osnova!$A:$C,1)=$A161,VLOOKUP($A161,Osnova!$A:$C,3)),"")</f>
        <v/>
      </c>
      <c r="C161" s="644" t="e">
        <f>IF(VLOOKUP($A161,Osnova!$A:$C,1)=$A161,VLOOKUP($A161,Osnova!$A:$D,4),0)</f>
        <v>#N/A</v>
      </c>
      <c r="D161" s="652"/>
      <c r="E161" s="650"/>
      <c r="F161" s="645">
        <f t="shared" si="4"/>
        <v>0</v>
      </c>
      <c r="G161" s="645"/>
      <c r="H161" s="645"/>
      <c r="I161" s="642">
        <f t="shared" si="5"/>
        <v>0</v>
      </c>
      <c r="K161" s="15"/>
      <c r="L161" s="15"/>
      <c r="M161" s="15"/>
      <c r="N161" s="15"/>
      <c r="O161" s="15"/>
    </row>
    <row r="162" spans="1:15" s="16" customFormat="1" ht="11.25" x14ac:dyDescent="0.2">
      <c r="A162" s="651"/>
      <c r="B162" s="643" t="str">
        <f>IFERROR(IF(VLOOKUP($A162,Osnova!$A:$C,1)=$A162,VLOOKUP($A162,Osnova!$A:$C,3)),"")</f>
        <v/>
      </c>
      <c r="C162" s="644" t="e">
        <f>IF(VLOOKUP($A162,Osnova!$A:$C,1)=$A162,VLOOKUP($A162,Osnova!$A:$D,4),0)</f>
        <v>#N/A</v>
      </c>
      <c r="D162" s="652"/>
      <c r="E162" s="650"/>
      <c r="F162" s="645">
        <f t="shared" si="4"/>
        <v>0</v>
      </c>
      <c r="G162" s="645"/>
      <c r="H162" s="645"/>
      <c r="I162" s="642">
        <f t="shared" si="5"/>
        <v>0</v>
      </c>
      <c r="K162" s="15"/>
      <c r="L162" s="15"/>
      <c r="M162" s="15"/>
      <c r="N162" s="15"/>
      <c r="O162" s="15"/>
    </row>
    <row r="163" spans="1:15" s="16" customFormat="1" ht="11.25" x14ac:dyDescent="0.2">
      <c r="A163" s="651"/>
      <c r="B163" s="643" t="str">
        <f>IFERROR(IF(VLOOKUP($A163,Osnova!$A:$C,1)=$A163,VLOOKUP($A163,Osnova!$A:$C,3)),"")</f>
        <v/>
      </c>
      <c r="C163" s="644" t="e">
        <f>IF(VLOOKUP($A163,Osnova!$A:$C,1)=$A163,VLOOKUP($A163,Osnova!$A:$D,4),0)</f>
        <v>#N/A</v>
      </c>
      <c r="D163" s="652"/>
      <c r="E163" s="650"/>
      <c r="F163" s="645">
        <f t="shared" si="4"/>
        <v>0</v>
      </c>
      <c r="G163" s="645"/>
      <c r="H163" s="645"/>
      <c r="I163" s="642">
        <f t="shared" si="5"/>
        <v>0</v>
      </c>
      <c r="K163" s="15"/>
      <c r="L163" s="15"/>
      <c r="M163" s="15"/>
      <c r="N163" s="15"/>
      <c r="O163" s="15"/>
    </row>
    <row r="164" spans="1:15" s="16" customFormat="1" ht="11.25" x14ac:dyDescent="0.2">
      <c r="A164" s="651"/>
      <c r="B164" s="643" t="str">
        <f>IFERROR(IF(VLOOKUP($A164,Osnova!$A:$C,1)=$A164,VLOOKUP($A164,Osnova!$A:$C,3)),"")</f>
        <v/>
      </c>
      <c r="C164" s="644" t="e">
        <f>IF(VLOOKUP($A164,Osnova!$A:$C,1)=$A164,VLOOKUP($A164,Osnova!$A:$D,4),0)</f>
        <v>#N/A</v>
      </c>
      <c r="D164" s="652"/>
      <c r="E164" s="650"/>
      <c r="F164" s="645">
        <f t="shared" si="4"/>
        <v>0</v>
      </c>
      <c r="G164" s="645"/>
      <c r="H164" s="645"/>
      <c r="I164" s="642">
        <f t="shared" si="5"/>
        <v>0</v>
      </c>
      <c r="K164" s="15"/>
      <c r="L164" s="15"/>
      <c r="M164" s="15"/>
      <c r="N164" s="15"/>
      <c r="O164" s="15"/>
    </row>
    <row r="165" spans="1:15" s="16" customFormat="1" ht="11.25" x14ac:dyDescent="0.2">
      <c r="A165" s="651"/>
      <c r="B165" s="643" t="str">
        <f>IFERROR(IF(VLOOKUP($A165,Osnova!$A:$C,1)=$A165,VLOOKUP($A165,Osnova!$A:$C,3)),"")</f>
        <v/>
      </c>
      <c r="C165" s="644" t="e">
        <f>IF(VLOOKUP($A165,Osnova!$A:$C,1)=$A165,VLOOKUP($A165,Osnova!$A:$D,4),0)</f>
        <v>#N/A</v>
      </c>
      <c r="D165" s="652"/>
      <c r="E165" s="650"/>
      <c r="F165" s="645">
        <f t="shared" si="4"/>
        <v>0</v>
      </c>
      <c r="G165" s="645"/>
      <c r="H165" s="645"/>
      <c r="I165" s="642">
        <f t="shared" si="5"/>
        <v>0</v>
      </c>
      <c r="K165" s="15"/>
      <c r="L165" s="15"/>
      <c r="M165" s="15"/>
      <c r="N165" s="15"/>
      <c r="O165" s="15"/>
    </row>
    <row r="166" spans="1:15" s="16" customFormat="1" ht="11.25" x14ac:dyDescent="0.2">
      <c r="A166" s="651"/>
      <c r="B166" s="643" t="str">
        <f>IFERROR(IF(VLOOKUP($A166,Osnova!$A:$C,1)=$A166,VLOOKUP($A166,Osnova!$A:$C,3)),"")</f>
        <v/>
      </c>
      <c r="C166" s="644" t="e">
        <f>IF(VLOOKUP($A166,Osnova!$A:$C,1)=$A166,VLOOKUP($A166,Osnova!$A:$D,4),0)</f>
        <v>#N/A</v>
      </c>
      <c r="D166" s="652"/>
      <c r="E166" s="650"/>
      <c r="F166" s="645">
        <f t="shared" si="4"/>
        <v>0</v>
      </c>
      <c r="G166" s="645"/>
      <c r="H166" s="645"/>
      <c r="I166" s="642">
        <f t="shared" si="5"/>
        <v>0</v>
      </c>
      <c r="K166" s="15"/>
      <c r="L166" s="15"/>
      <c r="M166" s="15"/>
      <c r="N166" s="15"/>
      <c r="O166" s="15"/>
    </row>
    <row r="167" spans="1:15" s="16" customFormat="1" ht="11.25" x14ac:dyDescent="0.2">
      <c r="A167" s="651"/>
      <c r="B167" s="643" t="str">
        <f>IFERROR(IF(VLOOKUP($A167,Osnova!$A:$C,1)=$A167,VLOOKUP($A167,Osnova!$A:$C,3)),"")</f>
        <v/>
      </c>
      <c r="C167" s="644" t="e">
        <f>IF(VLOOKUP($A167,Osnova!$A:$C,1)=$A167,VLOOKUP($A167,Osnova!$A:$D,4),0)</f>
        <v>#N/A</v>
      </c>
      <c r="D167" s="652"/>
      <c r="E167" s="650"/>
      <c r="F167" s="645">
        <f t="shared" si="4"/>
        <v>0</v>
      </c>
      <c r="G167" s="645"/>
      <c r="H167" s="645"/>
      <c r="I167" s="642">
        <f t="shared" si="5"/>
        <v>0</v>
      </c>
      <c r="K167" s="15"/>
      <c r="L167" s="15"/>
      <c r="M167" s="15"/>
      <c r="N167" s="15"/>
      <c r="O167" s="15"/>
    </row>
    <row r="168" spans="1:15" s="16" customFormat="1" ht="11.25" x14ac:dyDescent="0.2">
      <c r="A168" s="651"/>
      <c r="B168" s="643" t="str">
        <f>IFERROR(IF(VLOOKUP($A168,Osnova!$A:$C,1)=$A168,VLOOKUP($A168,Osnova!$A:$C,3)),"")</f>
        <v/>
      </c>
      <c r="C168" s="644" t="e">
        <f>IF(VLOOKUP($A168,Osnova!$A:$C,1)=$A168,VLOOKUP($A168,Osnova!$A:$D,4),0)</f>
        <v>#N/A</v>
      </c>
      <c r="D168" s="652"/>
      <c r="E168" s="650"/>
      <c r="F168" s="645">
        <f t="shared" si="4"/>
        <v>0</v>
      </c>
      <c r="G168" s="645"/>
      <c r="H168" s="645"/>
      <c r="I168" s="642">
        <f t="shared" si="5"/>
        <v>0</v>
      </c>
      <c r="K168" s="15"/>
      <c r="L168" s="15"/>
      <c r="M168" s="15"/>
      <c r="N168" s="15"/>
      <c r="O168" s="15"/>
    </row>
    <row r="169" spans="1:15" s="16" customFormat="1" ht="11.25" x14ac:dyDescent="0.2">
      <c r="A169" s="651"/>
      <c r="B169" s="643" t="str">
        <f>IFERROR(IF(VLOOKUP($A169,Osnova!$A:$C,1)=$A169,VLOOKUP($A169,Osnova!$A:$C,3)),"")</f>
        <v/>
      </c>
      <c r="C169" s="644" t="e">
        <f>IF(VLOOKUP($A169,Osnova!$A:$C,1)=$A169,VLOOKUP($A169,Osnova!$A:$D,4),0)</f>
        <v>#N/A</v>
      </c>
      <c r="D169" s="652"/>
      <c r="E169" s="650"/>
      <c r="F169" s="645">
        <f t="shared" si="4"/>
        <v>0</v>
      </c>
      <c r="G169" s="645"/>
      <c r="H169" s="645"/>
      <c r="I169" s="642">
        <f t="shared" si="5"/>
        <v>0</v>
      </c>
      <c r="K169" s="15"/>
      <c r="L169" s="15"/>
      <c r="M169" s="15"/>
      <c r="N169" s="15"/>
      <c r="O169" s="15"/>
    </row>
    <row r="170" spans="1:15" s="16" customFormat="1" ht="11.25" x14ac:dyDescent="0.2">
      <c r="A170" s="651"/>
      <c r="B170" s="643" t="str">
        <f>IFERROR(IF(VLOOKUP($A170,Osnova!$A:$C,1)=$A170,VLOOKUP($A170,Osnova!$A:$C,3)),"")</f>
        <v/>
      </c>
      <c r="C170" s="644" t="e">
        <f>IF(VLOOKUP($A170,Osnova!$A:$C,1)=$A170,VLOOKUP($A170,Osnova!$A:$D,4),0)</f>
        <v>#N/A</v>
      </c>
      <c r="D170" s="652"/>
      <c r="E170" s="650"/>
      <c r="F170" s="645">
        <f t="shared" si="4"/>
        <v>0</v>
      </c>
      <c r="G170" s="645"/>
      <c r="H170" s="645"/>
      <c r="I170" s="642">
        <f t="shared" si="5"/>
        <v>0</v>
      </c>
      <c r="K170" s="15"/>
      <c r="L170" s="15"/>
      <c r="M170" s="15"/>
      <c r="N170" s="15"/>
      <c r="O170" s="15"/>
    </row>
    <row r="171" spans="1:15" s="16" customFormat="1" ht="11.25" x14ac:dyDescent="0.2">
      <c r="A171" s="651"/>
      <c r="B171" s="643" t="str">
        <f>IFERROR(IF(VLOOKUP($A171,Osnova!$A:$C,1)=$A171,VLOOKUP($A171,Osnova!$A:$C,3)),"")</f>
        <v/>
      </c>
      <c r="C171" s="644" t="e">
        <f>IF(VLOOKUP($A171,Osnova!$A:$C,1)=$A171,VLOOKUP($A171,Osnova!$A:$D,4),0)</f>
        <v>#N/A</v>
      </c>
      <c r="D171" s="652"/>
      <c r="E171" s="650"/>
      <c r="F171" s="645">
        <f t="shared" si="4"/>
        <v>0</v>
      </c>
      <c r="G171" s="645"/>
      <c r="H171" s="645"/>
      <c r="I171" s="642">
        <f t="shared" si="5"/>
        <v>0</v>
      </c>
      <c r="K171" s="15"/>
      <c r="L171" s="15"/>
      <c r="M171" s="15"/>
      <c r="N171" s="15"/>
      <c r="O171" s="15"/>
    </row>
    <row r="172" spans="1:15" s="16" customFormat="1" ht="11.25" x14ac:dyDescent="0.2">
      <c r="A172" s="651"/>
      <c r="B172" s="643" t="str">
        <f>IFERROR(IF(VLOOKUP($A172,Osnova!$A:$C,1)=$A172,VLOOKUP($A172,Osnova!$A:$C,3)),"")</f>
        <v/>
      </c>
      <c r="C172" s="644" t="e">
        <f>IF(VLOOKUP($A172,Osnova!$A:$C,1)=$A172,VLOOKUP($A172,Osnova!$A:$D,4),0)</f>
        <v>#N/A</v>
      </c>
      <c r="D172" s="652"/>
      <c r="E172" s="650"/>
      <c r="F172" s="645">
        <f t="shared" si="4"/>
        <v>0</v>
      </c>
      <c r="G172" s="645"/>
      <c r="H172" s="645"/>
      <c r="I172" s="642">
        <f t="shared" si="5"/>
        <v>0</v>
      </c>
      <c r="K172" s="15"/>
      <c r="L172" s="15"/>
      <c r="M172" s="15"/>
      <c r="N172" s="15"/>
      <c r="O172" s="15"/>
    </row>
    <row r="173" spans="1:15" s="16" customFormat="1" ht="11.25" x14ac:dyDescent="0.2">
      <c r="A173" s="651"/>
      <c r="B173" s="643" t="str">
        <f>IFERROR(IF(VLOOKUP($A173,Osnova!$A:$C,1)=$A173,VLOOKUP($A173,Osnova!$A:$C,3)),"")</f>
        <v/>
      </c>
      <c r="C173" s="644" t="e">
        <f>IF(VLOOKUP($A173,Osnova!$A:$C,1)=$A173,VLOOKUP($A173,Osnova!$A:$D,4),0)</f>
        <v>#N/A</v>
      </c>
      <c r="D173" s="652"/>
      <c r="E173" s="650"/>
      <c r="F173" s="645">
        <f t="shared" si="4"/>
        <v>0</v>
      </c>
      <c r="G173" s="645"/>
      <c r="H173" s="645"/>
      <c r="I173" s="642">
        <f t="shared" si="5"/>
        <v>0</v>
      </c>
      <c r="K173" s="15"/>
      <c r="L173" s="15"/>
      <c r="M173" s="15"/>
      <c r="N173" s="15"/>
      <c r="O173" s="15"/>
    </row>
    <row r="174" spans="1:15" s="16" customFormat="1" ht="11.25" x14ac:dyDescent="0.2">
      <c r="A174" s="651"/>
      <c r="B174" s="643" t="str">
        <f>IFERROR(IF(VLOOKUP($A174,Osnova!$A:$C,1)=$A174,VLOOKUP($A174,Osnova!$A:$C,3)),"")</f>
        <v/>
      </c>
      <c r="C174" s="644" t="e">
        <f>IF(VLOOKUP($A174,Osnova!$A:$C,1)=$A174,VLOOKUP($A174,Osnova!$A:$D,4),0)</f>
        <v>#N/A</v>
      </c>
      <c r="D174" s="652"/>
      <c r="E174" s="653"/>
      <c r="F174" s="645">
        <f t="shared" si="4"/>
        <v>0</v>
      </c>
      <c r="G174" s="645"/>
      <c r="H174" s="645"/>
      <c r="I174" s="642">
        <f t="shared" si="5"/>
        <v>0</v>
      </c>
      <c r="K174" s="15"/>
      <c r="L174" s="15"/>
      <c r="M174" s="15"/>
      <c r="N174" s="15"/>
      <c r="O174" s="15"/>
    </row>
    <row r="175" spans="1:15" s="16" customFormat="1" ht="11.25" x14ac:dyDescent="0.2">
      <c r="A175" s="651"/>
      <c r="B175" s="643" t="str">
        <f>IFERROR(IF(VLOOKUP($A175,Osnova!$A:$C,1)=$A175,VLOOKUP($A175,Osnova!$A:$C,3)),"")</f>
        <v/>
      </c>
      <c r="C175" s="644" t="e">
        <f>IF(VLOOKUP($A175,Osnova!$A:$C,1)=$A175,VLOOKUP($A175,Osnova!$A:$D,4),0)</f>
        <v>#N/A</v>
      </c>
      <c r="D175" s="652"/>
      <c r="E175" s="653"/>
      <c r="F175" s="645">
        <f t="shared" si="4"/>
        <v>0</v>
      </c>
      <c r="G175" s="645"/>
      <c r="H175" s="645"/>
      <c r="I175" s="642">
        <f t="shared" si="5"/>
        <v>0</v>
      </c>
      <c r="K175" s="15"/>
      <c r="L175" s="15"/>
      <c r="M175" s="15"/>
      <c r="N175" s="15"/>
      <c r="O175" s="15"/>
    </row>
    <row r="176" spans="1:15" s="16" customFormat="1" ht="11.25" x14ac:dyDescent="0.2">
      <c r="A176" s="651"/>
      <c r="B176" s="643" t="str">
        <f>IFERROR(IF(VLOOKUP($A176,Osnova!$A:$C,1)=$A176,VLOOKUP($A176,Osnova!$A:$C,3)),"")</f>
        <v/>
      </c>
      <c r="C176" s="644" t="e">
        <f>IF(VLOOKUP($A176,Osnova!$A:$C,1)=$A176,VLOOKUP($A176,Osnova!$A:$D,4),0)</f>
        <v>#N/A</v>
      </c>
      <c r="D176" s="652"/>
      <c r="E176" s="653"/>
      <c r="F176" s="645">
        <f t="shared" si="4"/>
        <v>0</v>
      </c>
      <c r="G176" s="645"/>
      <c r="H176" s="645"/>
      <c r="I176" s="642">
        <f t="shared" si="5"/>
        <v>0</v>
      </c>
      <c r="K176" s="15"/>
      <c r="L176" s="15"/>
      <c r="M176" s="15"/>
      <c r="N176" s="15"/>
      <c r="O176" s="15"/>
    </row>
    <row r="177" spans="1:15" s="16" customFormat="1" ht="11.25" x14ac:dyDescent="0.2">
      <c r="A177" s="651"/>
      <c r="B177" s="643" t="str">
        <f>IFERROR(IF(VLOOKUP($A177,Osnova!$A:$C,1)=$A177,VLOOKUP($A177,Osnova!$A:$C,3)),"")</f>
        <v/>
      </c>
      <c r="C177" s="644" t="e">
        <f>IF(VLOOKUP($A177,Osnova!$A:$C,1)=$A177,VLOOKUP($A177,Osnova!$A:$D,4),0)</f>
        <v>#N/A</v>
      </c>
      <c r="D177" s="652"/>
      <c r="E177" s="653"/>
      <c r="F177" s="645">
        <f t="shared" si="4"/>
        <v>0</v>
      </c>
      <c r="G177" s="645"/>
      <c r="H177" s="645"/>
      <c r="I177" s="642">
        <f t="shared" si="5"/>
        <v>0</v>
      </c>
      <c r="K177" s="15"/>
      <c r="L177" s="15"/>
      <c r="M177" s="15"/>
      <c r="N177" s="15"/>
      <c r="O177" s="15"/>
    </row>
    <row r="178" spans="1:15" s="16" customFormat="1" ht="11.25" x14ac:dyDescent="0.2">
      <c r="A178" s="651"/>
      <c r="B178" s="643" t="str">
        <f>IFERROR(IF(VLOOKUP($A178,Osnova!$A:$C,1)=$A178,VLOOKUP($A178,Osnova!$A:$C,3)),"")</f>
        <v/>
      </c>
      <c r="C178" s="644" t="e">
        <f>IF(VLOOKUP($A178,Osnova!$A:$C,1)=$A178,VLOOKUP($A178,Osnova!$A:$D,4),0)</f>
        <v>#N/A</v>
      </c>
      <c r="D178" s="652"/>
      <c r="E178" s="653"/>
      <c r="F178" s="645">
        <f t="shared" si="4"/>
        <v>0</v>
      </c>
      <c r="G178" s="645"/>
      <c r="H178" s="645"/>
      <c r="I178" s="642">
        <f t="shared" si="5"/>
        <v>0</v>
      </c>
      <c r="K178" s="15"/>
      <c r="L178" s="15"/>
      <c r="M178" s="15"/>
      <c r="N178" s="15"/>
      <c r="O178" s="15"/>
    </row>
    <row r="179" spans="1:15" s="16" customFormat="1" ht="11.25" x14ac:dyDescent="0.2">
      <c r="A179" s="651"/>
      <c r="B179" s="643" t="str">
        <f>IFERROR(IF(VLOOKUP($A179,Osnova!$A:$C,1)=$A179,VLOOKUP($A179,Osnova!$A:$C,3)),"")</f>
        <v/>
      </c>
      <c r="C179" s="644" t="e">
        <f>IF(VLOOKUP($A179,Osnova!$A:$C,1)=$A179,VLOOKUP($A179,Osnova!$A:$D,4),0)</f>
        <v>#N/A</v>
      </c>
      <c r="D179" s="652"/>
      <c r="E179" s="653"/>
      <c r="F179" s="645">
        <f t="shared" si="4"/>
        <v>0</v>
      </c>
      <c r="G179" s="645"/>
      <c r="H179" s="645"/>
      <c r="I179" s="642">
        <f t="shared" si="5"/>
        <v>0</v>
      </c>
      <c r="K179" s="15"/>
      <c r="L179" s="15"/>
      <c r="M179" s="15"/>
      <c r="N179" s="15"/>
      <c r="O179" s="15"/>
    </row>
    <row r="180" spans="1:15" s="16" customFormat="1" ht="11.25" x14ac:dyDescent="0.2">
      <c r="A180" s="651"/>
      <c r="B180" s="643" t="str">
        <f>IFERROR(IF(VLOOKUP($A180,Osnova!$A:$C,1)=$A180,VLOOKUP($A180,Osnova!$A:$C,3)),"")</f>
        <v/>
      </c>
      <c r="C180" s="644" t="e">
        <f>IF(VLOOKUP($A180,Osnova!$A:$C,1)=$A180,VLOOKUP($A180,Osnova!$A:$D,4),0)</f>
        <v>#N/A</v>
      </c>
      <c r="D180" s="652"/>
      <c r="E180" s="653"/>
      <c r="F180" s="645">
        <f t="shared" si="4"/>
        <v>0</v>
      </c>
      <c r="G180" s="645"/>
      <c r="H180" s="645"/>
      <c r="I180" s="642">
        <f t="shared" si="5"/>
        <v>0</v>
      </c>
      <c r="K180" s="15"/>
      <c r="L180" s="15"/>
      <c r="M180" s="15"/>
      <c r="N180" s="15"/>
      <c r="O180" s="15"/>
    </row>
    <row r="181" spans="1:15" s="16" customFormat="1" ht="11.25" x14ac:dyDescent="0.2">
      <c r="A181" s="651"/>
      <c r="B181" s="643" t="str">
        <f>IFERROR(IF(VLOOKUP($A181,Osnova!$A:$C,1)=$A181,VLOOKUP($A181,Osnova!$A:$C,3)),"")</f>
        <v/>
      </c>
      <c r="C181" s="644" t="e">
        <f>IF(VLOOKUP($A181,Osnova!$A:$C,1)=$A181,VLOOKUP($A181,Osnova!$A:$D,4),0)</f>
        <v>#N/A</v>
      </c>
      <c r="D181" s="652"/>
      <c r="E181" s="653"/>
      <c r="F181" s="645">
        <f t="shared" si="4"/>
        <v>0</v>
      </c>
      <c r="G181" s="645"/>
      <c r="H181" s="645"/>
      <c r="I181" s="642">
        <f t="shared" si="5"/>
        <v>0</v>
      </c>
      <c r="K181" s="15"/>
      <c r="L181" s="15"/>
      <c r="M181" s="15"/>
      <c r="N181" s="15"/>
      <c r="O181" s="15"/>
    </row>
    <row r="182" spans="1:15" s="16" customFormat="1" ht="11.25" x14ac:dyDescent="0.2">
      <c r="A182" s="651"/>
      <c r="B182" s="643" t="str">
        <f>IFERROR(IF(VLOOKUP($A182,Osnova!$A:$C,1)=$A182,VLOOKUP($A182,Osnova!$A:$C,3)),"")</f>
        <v/>
      </c>
      <c r="C182" s="644" t="e">
        <f>IF(VLOOKUP($A182,Osnova!$A:$C,1)=$A182,VLOOKUP($A182,Osnova!$A:$D,4),0)</f>
        <v>#N/A</v>
      </c>
      <c r="D182" s="652"/>
      <c r="E182" s="653"/>
      <c r="F182" s="645">
        <f t="shared" si="4"/>
        <v>0</v>
      </c>
      <c r="G182" s="645"/>
      <c r="H182" s="645"/>
      <c r="I182" s="642">
        <f t="shared" si="5"/>
        <v>0</v>
      </c>
      <c r="K182" s="15"/>
      <c r="L182" s="15"/>
      <c r="M182" s="15"/>
      <c r="N182" s="15"/>
      <c r="O182" s="15"/>
    </row>
    <row r="183" spans="1:15" s="16" customFormat="1" ht="11.25" x14ac:dyDescent="0.2">
      <c r="A183" s="651"/>
      <c r="B183" s="643" t="str">
        <f>IFERROR(IF(VLOOKUP($A183,Osnova!$A:$C,1)=$A183,VLOOKUP($A183,Osnova!$A:$C,3)),"")</f>
        <v/>
      </c>
      <c r="C183" s="644" t="e">
        <f>IF(VLOOKUP($A183,Osnova!$A:$C,1)=$A183,VLOOKUP($A183,Osnova!$A:$D,4),0)</f>
        <v>#N/A</v>
      </c>
      <c r="D183" s="652"/>
      <c r="E183" s="653"/>
      <c r="F183" s="645">
        <f t="shared" si="4"/>
        <v>0</v>
      </c>
      <c r="G183" s="645"/>
      <c r="H183" s="645"/>
      <c r="I183" s="642">
        <f>SUM(F183+G183-H183)</f>
        <v>0</v>
      </c>
      <c r="K183" s="15"/>
      <c r="L183" s="15"/>
      <c r="M183" s="15"/>
      <c r="N183" s="15"/>
      <c r="O183" s="15"/>
    </row>
    <row r="184" spans="1:15" s="16" customFormat="1" ht="11.25" x14ac:dyDescent="0.2">
      <c r="A184" s="651"/>
      <c r="B184" s="643" t="str">
        <f>IFERROR(IF(VLOOKUP($A184,Osnova!$A:$C,1)=$A184,VLOOKUP($A184,Osnova!$A:$C,3)),"")</f>
        <v/>
      </c>
      <c r="C184" s="644" t="e">
        <f>IF(VLOOKUP($A184,Osnova!$A:$C,1)=$A184,VLOOKUP($A184,Osnova!$A:$D,4),0)</f>
        <v>#N/A</v>
      </c>
      <c r="D184" s="652"/>
      <c r="E184" s="653"/>
      <c r="F184" s="645">
        <f t="shared" si="4"/>
        <v>0</v>
      </c>
      <c r="G184" s="645"/>
      <c r="H184" s="645"/>
      <c r="I184" s="642">
        <f t="shared" ref="I184:I247" si="6">SUM(F184+G184-H184)</f>
        <v>0</v>
      </c>
      <c r="K184" s="15"/>
      <c r="L184" s="15"/>
      <c r="M184" s="15"/>
      <c r="N184" s="15"/>
      <c r="O184" s="15"/>
    </row>
    <row r="185" spans="1:15" s="16" customFormat="1" ht="11.25" x14ac:dyDescent="0.2">
      <c r="A185" s="651"/>
      <c r="B185" s="643" t="str">
        <f>IFERROR(IF(VLOOKUP($A185,Osnova!$A:$C,1)=$A185,VLOOKUP($A185,Osnova!$A:$C,3)),"")</f>
        <v/>
      </c>
      <c r="C185" s="644" t="e">
        <f>IF(VLOOKUP($A185,Osnova!$A:$C,1)=$A185,VLOOKUP($A185,Osnova!$A:$D,4),0)</f>
        <v>#N/A</v>
      </c>
      <c r="D185" s="652"/>
      <c r="E185" s="653"/>
      <c r="F185" s="645">
        <f t="shared" si="4"/>
        <v>0</v>
      </c>
      <c r="G185" s="645"/>
      <c r="H185" s="645"/>
      <c r="I185" s="642">
        <f t="shared" si="6"/>
        <v>0</v>
      </c>
      <c r="K185" s="15"/>
      <c r="L185" s="15"/>
      <c r="M185" s="15"/>
      <c r="N185" s="15"/>
      <c r="O185" s="15"/>
    </row>
    <row r="186" spans="1:15" s="16" customFormat="1" ht="11.25" x14ac:dyDescent="0.2">
      <c r="A186" s="651"/>
      <c r="B186" s="643" t="str">
        <f>IFERROR(IF(VLOOKUP($A186,Osnova!$A:$C,1)=$A186,VLOOKUP($A186,Osnova!$A:$C,3)),"")</f>
        <v/>
      </c>
      <c r="C186" s="644" t="e">
        <f>IF(VLOOKUP($A186,Osnova!$A:$C,1)=$A186,VLOOKUP($A186,Osnova!$A:$D,4),0)</f>
        <v>#N/A</v>
      </c>
      <c r="D186" s="652"/>
      <c r="E186" s="653"/>
      <c r="F186" s="645">
        <f t="shared" si="4"/>
        <v>0</v>
      </c>
      <c r="G186" s="645"/>
      <c r="H186" s="645"/>
      <c r="I186" s="642">
        <f t="shared" si="6"/>
        <v>0</v>
      </c>
      <c r="K186" s="15"/>
      <c r="L186" s="15"/>
      <c r="M186" s="15"/>
      <c r="N186" s="15"/>
      <c r="O186" s="15"/>
    </row>
    <row r="187" spans="1:15" s="16" customFormat="1" ht="11.25" x14ac:dyDescent="0.2">
      <c r="A187" s="651"/>
      <c r="B187" s="643" t="str">
        <f>IFERROR(IF(VLOOKUP($A187,Osnova!$A:$C,1)=$A187,VLOOKUP($A187,Osnova!$A:$C,3)),"")</f>
        <v/>
      </c>
      <c r="C187" s="644" t="e">
        <f>IF(VLOOKUP($A187,Osnova!$A:$C,1)=$A187,VLOOKUP($A187,Osnova!$A:$D,4),0)</f>
        <v>#N/A</v>
      </c>
      <c r="D187" s="652"/>
      <c r="E187" s="653"/>
      <c r="F187" s="645">
        <f t="shared" si="4"/>
        <v>0</v>
      </c>
      <c r="G187" s="645"/>
      <c r="H187" s="645"/>
      <c r="I187" s="642">
        <f t="shared" si="6"/>
        <v>0</v>
      </c>
      <c r="K187" s="15"/>
      <c r="L187" s="15"/>
      <c r="M187" s="15"/>
      <c r="N187" s="15"/>
      <c r="O187" s="15"/>
    </row>
    <row r="188" spans="1:15" s="16" customFormat="1" ht="11.25" x14ac:dyDescent="0.2">
      <c r="A188" s="651"/>
      <c r="B188" s="643" t="str">
        <f>IFERROR(IF(VLOOKUP($A188,Osnova!$A:$C,1)=$A188,VLOOKUP($A188,Osnova!$A:$C,3)),"")</f>
        <v/>
      </c>
      <c r="C188" s="644" t="e">
        <f>IF(VLOOKUP($A188,Osnova!$A:$C,1)=$A188,VLOOKUP($A188,Osnova!$A:$D,4),0)</f>
        <v>#N/A</v>
      </c>
      <c r="D188" s="652"/>
      <c r="E188" s="653"/>
      <c r="F188" s="645">
        <f t="shared" si="4"/>
        <v>0</v>
      </c>
      <c r="G188" s="645"/>
      <c r="H188" s="645"/>
      <c r="I188" s="642">
        <f t="shared" si="6"/>
        <v>0</v>
      </c>
      <c r="K188" s="15"/>
      <c r="L188" s="15"/>
      <c r="M188" s="15"/>
      <c r="N188" s="15"/>
      <c r="O188" s="15"/>
    </row>
    <row r="189" spans="1:15" s="16" customFormat="1" ht="11.25" x14ac:dyDescent="0.2">
      <c r="A189" s="651"/>
      <c r="B189" s="643" t="str">
        <f>IFERROR(IF(VLOOKUP($A189,Osnova!$A:$C,1)=$A189,VLOOKUP($A189,Osnova!$A:$C,3)),"")</f>
        <v/>
      </c>
      <c r="C189" s="644" t="e">
        <f>IF(VLOOKUP($A189,Osnova!$A:$C,1)=$A189,VLOOKUP($A189,Osnova!$A:$D,4),0)</f>
        <v>#N/A</v>
      </c>
      <c r="D189" s="652"/>
      <c r="E189" s="653"/>
      <c r="F189" s="645">
        <f t="shared" si="4"/>
        <v>0</v>
      </c>
      <c r="G189" s="645"/>
      <c r="H189" s="645"/>
      <c r="I189" s="642">
        <f t="shared" si="6"/>
        <v>0</v>
      </c>
      <c r="K189" s="15"/>
      <c r="L189" s="15"/>
      <c r="M189" s="15"/>
      <c r="N189" s="15"/>
      <c r="O189" s="15"/>
    </row>
    <row r="190" spans="1:15" s="16" customFormat="1" ht="11.25" x14ac:dyDescent="0.2">
      <c r="A190" s="651"/>
      <c r="B190" s="643" t="str">
        <f>IFERROR(IF(VLOOKUP($A190,Osnova!$A:$C,1)=$A190,VLOOKUP($A190,Osnova!$A:$C,3)),"")</f>
        <v/>
      </c>
      <c r="C190" s="644" t="e">
        <f>IF(VLOOKUP($A190,Osnova!$A:$C,1)=$A190,VLOOKUP($A190,Osnova!$A:$D,4),0)</f>
        <v>#N/A</v>
      </c>
      <c r="D190" s="652"/>
      <c r="E190" s="653"/>
      <c r="F190" s="645">
        <f t="shared" si="4"/>
        <v>0</v>
      </c>
      <c r="G190" s="645"/>
      <c r="H190" s="645"/>
      <c r="I190" s="642">
        <f t="shared" si="6"/>
        <v>0</v>
      </c>
      <c r="K190" s="15"/>
      <c r="L190" s="15"/>
      <c r="M190" s="15"/>
      <c r="N190" s="15"/>
      <c r="O190" s="15"/>
    </row>
    <row r="191" spans="1:15" s="16" customFormat="1" ht="11.25" x14ac:dyDescent="0.2">
      <c r="A191" s="651"/>
      <c r="B191" s="643" t="str">
        <f>IFERROR(IF(VLOOKUP($A191,Osnova!$A:$C,1)=$A191,VLOOKUP($A191,Osnova!$A:$C,3)),"")</f>
        <v/>
      </c>
      <c r="C191" s="644" t="e">
        <f>IF(VLOOKUP($A191,Osnova!$A:$C,1)=$A191,VLOOKUP($A191,Osnova!$A:$D,4),0)</f>
        <v>#N/A</v>
      </c>
      <c r="D191" s="652"/>
      <c r="E191" s="653"/>
      <c r="F191" s="645">
        <f t="shared" si="4"/>
        <v>0</v>
      </c>
      <c r="G191" s="645"/>
      <c r="H191" s="645"/>
      <c r="I191" s="642">
        <f t="shared" si="6"/>
        <v>0</v>
      </c>
      <c r="K191" s="15"/>
      <c r="L191" s="15"/>
      <c r="M191" s="15"/>
      <c r="N191" s="15"/>
      <c r="O191" s="15"/>
    </row>
    <row r="192" spans="1:15" s="16" customFormat="1" ht="11.25" x14ac:dyDescent="0.2">
      <c r="A192" s="651"/>
      <c r="B192" s="643" t="str">
        <f>IFERROR(IF(VLOOKUP($A192,Osnova!$A:$C,1)=$A192,VLOOKUP($A192,Osnova!$A:$C,3)),"")</f>
        <v/>
      </c>
      <c r="C192" s="644" t="e">
        <f>IF(VLOOKUP($A192,Osnova!$A:$C,1)=$A192,VLOOKUP($A192,Osnova!$A:$D,4),0)</f>
        <v>#N/A</v>
      </c>
      <c r="D192" s="652"/>
      <c r="E192" s="653"/>
      <c r="F192" s="645">
        <f t="shared" si="4"/>
        <v>0</v>
      </c>
      <c r="G192" s="645"/>
      <c r="H192" s="645"/>
      <c r="I192" s="642">
        <f t="shared" si="6"/>
        <v>0</v>
      </c>
      <c r="K192" s="15"/>
      <c r="L192" s="15"/>
      <c r="M192" s="15"/>
      <c r="N192" s="15"/>
      <c r="O192" s="15"/>
    </row>
    <row r="193" spans="1:15" s="16" customFormat="1" ht="11.25" x14ac:dyDescent="0.2">
      <c r="A193" s="651"/>
      <c r="B193" s="643" t="str">
        <f>IFERROR(IF(VLOOKUP($A193,Osnova!$A:$C,1)=$A193,VLOOKUP($A193,Osnova!$A:$C,3)),"")</f>
        <v/>
      </c>
      <c r="C193" s="644" t="e">
        <f>IF(VLOOKUP($A193,Osnova!$A:$C,1)=$A193,VLOOKUP($A193,Osnova!$A:$D,4),0)</f>
        <v>#N/A</v>
      </c>
      <c r="D193" s="652"/>
      <c r="E193" s="653"/>
      <c r="F193" s="645">
        <f t="shared" si="4"/>
        <v>0</v>
      </c>
      <c r="G193" s="645"/>
      <c r="H193" s="645"/>
      <c r="I193" s="642">
        <f t="shared" si="6"/>
        <v>0</v>
      </c>
      <c r="K193" s="15"/>
      <c r="L193" s="15"/>
      <c r="M193" s="15"/>
      <c r="N193" s="15"/>
      <c r="O193" s="15"/>
    </row>
    <row r="194" spans="1:15" s="16" customFormat="1" ht="11.25" x14ac:dyDescent="0.2">
      <c r="A194" s="651"/>
      <c r="B194" s="643" t="str">
        <f>IFERROR(IF(VLOOKUP($A194,Osnova!$A:$C,1)=$A194,VLOOKUP($A194,Osnova!$A:$C,3)),"")</f>
        <v/>
      </c>
      <c r="C194" s="646" t="e">
        <f>IF(VLOOKUP($A194,Osnova!$A:$C,1)=$A194,VLOOKUP($A194,Osnova!$A:$D,4),0)</f>
        <v>#N/A</v>
      </c>
      <c r="D194" s="652"/>
      <c r="E194" s="653"/>
      <c r="F194" s="645">
        <f t="shared" si="4"/>
        <v>0</v>
      </c>
      <c r="G194" s="645"/>
      <c r="H194" s="645"/>
      <c r="I194" s="642">
        <f t="shared" si="6"/>
        <v>0</v>
      </c>
      <c r="K194" s="15"/>
      <c r="L194" s="15"/>
      <c r="M194" s="15"/>
      <c r="N194" s="15"/>
      <c r="O194" s="15"/>
    </row>
    <row r="195" spans="1:15" s="16" customFormat="1" ht="11.25" x14ac:dyDescent="0.2">
      <c r="A195" s="651"/>
      <c r="B195" s="643" t="str">
        <f>IFERROR(IF(VLOOKUP($A195,Osnova!$A:$C,1)=$A195,VLOOKUP($A195,Osnova!$A:$C,3)),"")</f>
        <v/>
      </c>
      <c r="C195" s="646" t="e">
        <f>IF(VLOOKUP($A195,Osnova!$A:$C,1)=$A195,VLOOKUP($A195,Osnova!$A:$D,4),0)</f>
        <v>#N/A</v>
      </c>
      <c r="D195" s="652"/>
      <c r="E195" s="653"/>
      <c r="F195" s="645">
        <f t="shared" si="4"/>
        <v>0</v>
      </c>
      <c r="G195" s="645"/>
      <c r="H195" s="645"/>
      <c r="I195" s="642">
        <f t="shared" si="6"/>
        <v>0</v>
      </c>
      <c r="K195" s="15"/>
      <c r="L195" s="15"/>
      <c r="M195" s="15"/>
      <c r="N195" s="15"/>
      <c r="O195" s="15"/>
    </row>
    <row r="196" spans="1:15" s="16" customFormat="1" ht="11.25" x14ac:dyDescent="0.2">
      <c r="A196" s="651"/>
      <c r="B196" s="643" t="str">
        <f>IFERROR(IF(VLOOKUP($A196,Osnova!$A:$C,1)=$A196,VLOOKUP($A196,Osnova!$A:$C,3)),"")</f>
        <v/>
      </c>
      <c r="C196" s="646" t="e">
        <f>IF(VLOOKUP($A196,Osnova!$A:$C,1)=$A196,VLOOKUP($A196,Osnova!$A:$D,4),0)</f>
        <v>#N/A</v>
      </c>
      <c r="D196" s="652"/>
      <c r="E196" s="653"/>
      <c r="F196" s="645">
        <f t="shared" si="4"/>
        <v>0</v>
      </c>
      <c r="G196" s="645"/>
      <c r="H196" s="645"/>
      <c r="I196" s="642">
        <f t="shared" si="6"/>
        <v>0</v>
      </c>
      <c r="K196" s="15"/>
      <c r="L196" s="15"/>
      <c r="M196" s="15"/>
      <c r="N196" s="15"/>
      <c r="O196" s="15"/>
    </row>
    <row r="197" spans="1:15" s="16" customFormat="1" ht="11.25" x14ac:dyDescent="0.2">
      <c r="A197" s="651"/>
      <c r="B197" s="643" t="str">
        <f>IFERROR(IF(VLOOKUP($A197,Osnova!$A:$C,1)=$A197,VLOOKUP($A197,Osnova!$A:$C,3)),"")</f>
        <v/>
      </c>
      <c r="C197" s="646" t="e">
        <f>IF(VLOOKUP($A197,Osnova!$A:$C,1)=$A197,VLOOKUP($A197,Osnova!$A:$D,4),0)</f>
        <v>#N/A</v>
      </c>
      <c r="D197" s="652"/>
      <c r="E197" s="653"/>
      <c r="F197" s="645">
        <f t="shared" si="4"/>
        <v>0</v>
      </c>
      <c r="G197" s="645"/>
      <c r="H197" s="645"/>
      <c r="I197" s="642">
        <f t="shared" si="6"/>
        <v>0</v>
      </c>
      <c r="K197" s="15"/>
      <c r="L197" s="15"/>
      <c r="M197" s="15"/>
      <c r="N197" s="15"/>
      <c r="O197" s="15"/>
    </row>
    <row r="198" spans="1:15" s="16" customFormat="1" ht="11.25" x14ac:dyDescent="0.2">
      <c r="A198" s="651"/>
      <c r="B198" s="643" t="str">
        <f>IFERROR(IF(VLOOKUP($A198,Osnova!$A:$C,1)=$A198,VLOOKUP($A198,Osnova!$A:$C,3)),"")</f>
        <v/>
      </c>
      <c r="C198" s="646" t="e">
        <f>IF(VLOOKUP($A198,Osnova!$A:$C,1)=$A198,VLOOKUP($A198,Osnova!$A:$D,4),0)</f>
        <v>#N/A</v>
      </c>
      <c r="D198" s="652"/>
      <c r="E198" s="653"/>
      <c r="F198" s="645">
        <f t="shared" si="4"/>
        <v>0</v>
      </c>
      <c r="G198" s="645"/>
      <c r="H198" s="645"/>
      <c r="I198" s="642">
        <f t="shared" si="6"/>
        <v>0</v>
      </c>
      <c r="K198" s="15"/>
      <c r="L198" s="15"/>
      <c r="M198" s="15"/>
      <c r="N198" s="15"/>
      <c r="O198" s="15"/>
    </row>
    <row r="199" spans="1:15" s="16" customFormat="1" ht="11.25" x14ac:dyDescent="0.2">
      <c r="A199" s="651"/>
      <c r="B199" s="643" t="str">
        <f>IFERROR(IF(VLOOKUP($A199,Osnova!$A:$C,1)=$A199,VLOOKUP($A199,Osnova!$A:$C,3)),"")</f>
        <v/>
      </c>
      <c r="C199" s="646" t="e">
        <f>IF(VLOOKUP($A199,Osnova!$A:$C,1)=$A199,VLOOKUP($A199,Osnova!$A:$D,4),0)</f>
        <v>#N/A</v>
      </c>
      <c r="D199" s="652"/>
      <c r="E199" s="653"/>
      <c r="F199" s="645">
        <f t="shared" si="4"/>
        <v>0</v>
      </c>
      <c r="G199" s="645"/>
      <c r="H199" s="645"/>
      <c r="I199" s="642">
        <f t="shared" si="6"/>
        <v>0</v>
      </c>
      <c r="K199" s="15"/>
      <c r="L199" s="15"/>
      <c r="M199" s="15"/>
      <c r="N199" s="15"/>
      <c r="O199" s="15"/>
    </row>
    <row r="200" spans="1:15" s="16" customFormat="1" ht="11.25" x14ac:dyDescent="0.2">
      <c r="A200" s="651"/>
      <c r="B200" s="643" t="str">
        <f>IFERROR(IF(VLOOKUP($A200,Osnova!$A:$C,1)=$A200,VLOOKUP($A200,Osnova!$A:$C,3)),"")</f>
        <v/>
      </c>
      <c r="C200" s="646" t="e">
        <f>IF(VLOOKUP($A200,Osnova!$A:$C,1)=$A200,VLOOKUP($A200,Osnova!$A:$D,4),0)</f>
        <v>#N/A</v>
      </c>
      <c r="D200" s="652"/>
      <c r="E200" s="653"/>
      <c r="F200" s="645">
        <f t="shared" si="4"/>
        <v>0</v>
      </c>
      <c r="G200" s="645"/>
      <c r="H200" s="645"/>
      <c r="I200" s="642">
        <f t="shared" si="6"/>
        <v>0</v>
      </c>
      <c r="K200" s="15"/>
      <c r="L200" s="15"/>
      <c r="M200" s="15"/>
      <c r="N200" s="15"/>
      <c r="O200" s="15"/>
    </row>
    <row r="201" spans="1:15" s="16" customFormat="1" ht="11.25" x14ac:dyDescent="0.2">
      <c r="A201" s="651"/>
      <c r="B201" s="643" t="str">
        <f>IFERROR(IF(VLOOKUP($A201,Osnova!$A:$C,1)=$A201,VLOOKUP($A201,Osnova!$A:$C,3)),"")</f>
        <v/>
      </c>
      <c r="C201" s="646" t="e">
        <f>IF(VLOOKUP($A201,Osnova!$A:$C,1)=$A201,VLOOKUP($A201,Osnova!$A:$D,4),0)</f>
        <v>#N/A</v>
      </c>
      <c r="D201" s="652"/>
      <c r="E201" s="653"/>
      <c r="F201" s="645">
        <f t="shared" si="4"/>
        <v>0</v>
      </c>
      <c r="G201" s="645"/>
      <c r="H201" s="645"/>
      <c r="I201" s="642">
        <f t="shared" si="6"/>
        <v>0</v>
      </c>
      <c r="K201" s="15"/>
      <c r="L201" s="15"/>
      <c r="M201" s="15"/>
      <c r="N201" s="15"/>
      <c r="O201" s="15"/>
    </row>
    <row r="202" spans="1:15" s="16" customFormat="1" ht="11.25" x14ac:dyDescent="0.2">
      <c r="A202" s="651"/>
      <c r="B202" s="643" t="str">
        <f>IFERROR(IF(VLOOKUP($A202,Osnova!$A:$C,1)=$A202,VLOOKUP($A202,Osnova!$A:$C,3)),"")</f>
        <v/>
      </c>
      <c r="C202" s="646" t="e">
        <f>IF(VLOOKUP($A202,Osnova!$A:$C,1)=$A202,VLOOKUP($A202,Osnova!$A:$D,4),0)</f>
        <v>#N/A</v>
      </c>
      <c r="D202" s="652"/>
      <c r="E202" s="653"/>
      <c r="F202" s="645">
        <f t="shared" si="4"/>
        <v>0</v>
      </c>
      <c r="G202" s="645"/>
      <c r="H202" s="645"/>
      <c r="I202" s="642">
        <f t="shared" si="6"/>
        <v>0</v>
      </c>
      <c r="K202" s="15"/>
      <c r="L202" s="15"/>
      <c r="M202" s="15"/>
      <c r="N202" s="15"/>
      <c r="O202" s="15"/>
    </row>
    <row r="203" spans="1:15" s="16" customFormat="1" ht="11.25" x14ac:dyDescent="0.2">
      <c r="A203" s="651"/>
      <c r="B203" s="643" t="str">
        <f>IFERROR(IF(VLOOKUP($A203,Osnova!$A:$C,1)=$A203,VLOOKUP($A203,Osnova!$A:$C,3)),"")</f>
        <v/>
      </c>
      <c r="C203" s="646" t="e">
        <f>IF(VLOOKUP($A203,Osnova!$A:$C,1)=$A203,VLOOKUP($A203,Osnova!$A:$D,4),0)</f>
        <v>#N/A</v>
      </c>
      <c r="D203" s="652"/>
      <c r="E203" s="653"/>
      <c r="F203" s="645">
        <f t="shared" si="4"/>
        <v>0</v>
      </c>
      <c r="G203" s="645"/>
      <c r="H203" s="645"/>
      <c r="I203" s="642">
        <f t="shared" si="6"/>
        <v>0</v>
      </c>
      <c r="K203" s="15"/>
      <c r="L203" s="15"/>
      <c r="M203" s="15"/>
      <c r="N203" s="15"/>
      <c r="O203" s="15"/>
    </row>
    <row r="204" spans="1:15" s="16" customFormat="1" ht="11.25" x14ac:dyDescent="0.2">
      <c r="A204" s="651"/>
      <c r="B204" s="643" t="str">
        <f>IFERROR(IF(VLOOKUP($A204,Osnova!$A:$C,1)=$A204,VLOOKUP($A204,Osnova!$A:$C,3)),"")</f>
        <v/>
      </c>
      <c r="C204" s="646" t="e">
        <f>IF(VLOOKUP($A204,Osnova!$A:$C,1)=$A204,VLOOKUP($A204,Osnova!$A:$D,4),0)</f>
        <v>#N/A</v>
      </c>
      <c r="D204" s="652"/>
      <c r="E204" s="653"/>
      <c r="F204" s="645">
        <f t="shared" si="4"/>
        <v>0</v>
      </c>
      <c r="G204" s="645"/>
      <c r="H204" s="645"/>
      <c r="I204" s="642">
        <f t="shared" si="6"/>
        <v>0</v>
      </c>
      <c r="K204" s="15"/>
      <c r="L204" s="15"/>
      <c r="M204" s="15"/>
      <c r="N204" s="15"/>
      <c r="O204" s="15"/>
    </row>
    <row r="205" spans="1:15" s="16" customFormat="1" ht="11.25" x14ac:dyDescent="0.2">
      <c r="A205" s="651"/>
      <c r="B205" s="643" t="str">
        <f>IFERROR(IF(VLOOKUP($A205,Osnova!$A:$C,1)=$A205,VLOOKUP($A205,Osnova!$A:$C,3)),"")</f>
        <v/>
      </c>
      <c r="C205" s="646" t="e">
        <f>IF(VLOOKUP($A205,Osnova!$A:$C,1)=$A205,VLOOKUP($A205,Osnova!$A:$D,4),0)</f>
        <v>#N/A</v>
      </c>
      <c r="D205" s="652"/>
      <c r="E205" s="653"/>
      <c r="F205" s="645">
        <f t="shared" si="4"/>
        <v>0</v>
      </c>
      <c r="G205" s="645"/>
      <c r="H205" s="645"/>
      <c r="I205" s="642">
        <f t="shared" si="6"/>
        <v>0</v>
      </c>
      <c r="K205" s="15"/>
      <c r="L205" s="15"/>
      <c r="M205" s="15"/>
      <c r="N205" s="15"/>
      <c r="O205" s="15"/>
    </row>
    <row r="206" spans="1:15" s="16" customFormat="1" ht="11.25" x14ac:dyDescent="0.2">
      <c r="A206" s="651"/>
      <c r="B206" s="643" t="str">
        <f>IFERROR(IF(VLOOKUP($A206,Osnova!$A:$C,1)=$A206,VLOOKUP($A206,Osnova!$A:$C,3)),"")</f>
        <v/>
      </c>
      <c r="C206" s="646" t="e">
        <f>IF(VLOOKUP($A206,Osnova!$A:$C,1)=$A206,VLOOKUP($A206,Osnova!$A:$D,4),0)</f>
        <v>#N/A</v>
      </c>
      <c r="D206" s="653"/>
      <c r="E206" s="653"/>
      <c r="F206" s="645">
        <f t="shared" si="4"/>
        <v>0</v>
      </c>
      <c r="G206" s="653"/>
      <c r="H206" s="653"/>
      <c r="I206" s="642">
        <f t="shared" si="6"/>
        <v>0</v>
      </c>
      <c r="K206" s="15"/>
      <c r="L206" s="15"/>
      <c r="M206" s="15"/>
      <c r="N206" s="15"/>
      <c r="O206" s="15"/>
    </row>
    <row r="207" spans="1:15" s="16" customFormat="1" ht="11.25" x14ac:dyDescent="0.2">
      <c r="A207" s="651"/>
      <c r="B207" s="643" t="str">
        <f>IFERROR(IF(VLOOKUP($A207,Osnova!$A:$C,1)=$A207,VLOOKUP($A207,Osnova!$A:$C,3)),"")</f>
        <v/>
      </c>
      <c r="C207" s="646" t="e">
        <f>IF(VLOOKUP($A207,Osnova!$A:$C,1)=$A207,VLOOKUP($A207,Osnova!$A:$D,4),0)</f>
        <v>#N/A</v>
      </c>
      <c r="D207" s="653"/>
      <c r="E207" s="653"/>
      <c r="F207" s="645">
        <f t="shared" si="4"/>
        <v>0</v>
      </c>
      <c r="G207" s="653"/>
      <c r="H207" s="653"/>
      <c r="I207" s="642">
        <f t="shared" si="6"/>
        <v>0</v>
      </c>
      <c r="K207" s="15"/>
      <c r="L207" s="15"/>
      <c r="M207" s="15"/>
      <c r="N207" s="15"/>
      <c r="O207" s="15"/>
    </row>
    <row r="208" spans="1:15" s="16" customFormat="1" ht="11.25" x14ac:dyDescent="0.2">
      <c r="A208" s="651"/>
      <c r="B208" s="643" t="str">
        <f>IFERROR(IF(VLOOKUP($A208,Osnova!$A:$C,1)=$A208,VLOOKUP($A208,Osnova!$A:$C,3)),"")</f>
        <v/>
      </c>
      <c r="C208" s="646" t="e">
        <f>IF(VLOOKUP($A208,Osnova!$A:$C,1)=$A208,VLOOKUP($A208,Osnova!$A:$D,4),0)</f>
        <v>#N/A</v>
      </c>
      <c r="D208" s="653"/>
      <c r="E208" s="653"/>
      <c r="F208" s="645">
        <f t="shared" si="4"/>
        <v>0</v>
      </c>
      <c r="G208" s="653"/>
      <c r="H208" s="653"/>
      <c r="I208" s="642">
        <f t="shared" si="6"/>
        <v>0</v>
      </c>
      <c r="K208" s="15"/>
      <c r="L208" s="15"/>
      <c r="M208" s="15"/>
      <c r="N208" s="15"/>
      <c r="O208" s="15"/>
    </row>
    <row r="209" spans="1:15" s="16" customFormat="1" ht="11.25" x14ac:dyDescent="0.2">
      <c r="A209" s="651"/>
      <c r="B209" s="643" t="str">
        <f>IFERROR(IF(VLOOKUP($A209,Osnova!$A:$C,1)=$A209,VLOOKUP($A209,Osnova!$A:$C,3)),"")</f>
        <v/>
      </c>
      <c r="C209" s="646" t="e">
        <f>IF(VLOOKUP($A209,Osnova!$A:$C,1)=$A209,VLOOKUP($A209,Osnova!$A:$D,4),0)</f>
        <v>#N/A</v>
      </c>
      <c r="D209" s="653"/>
      <c r="E209" s="653"/>
      <c r="F209" s="645">
        <f t="shared" ref="F209:F254" si="7">SUM(D209-E209)</f>
        <v>0</v>
      </c>
      <c r="G209" s="653"/>
      <c r="H209" s="653"/>
      <c r="I209" s="642">
        <f t="shared" si="6"/>
        <v>0</v>
      </c>
      <c r="K209" s="15"/>
      <c r="L209" s="15"/>
      <c r="M209" s="15"/>
      <c r="N209" s="15"/>
      <c r="O209" s="15"/>
    </row>
    <row r="210" spans="1:15" s="16" customFormat="1" ht="11.25" x14ac:dyDescent="0.2">
      <c r="A210" s="651"/>
      <c r="B210" s="643" t="str">
        <f>IFERROR(IF(VLOOKUP($A210,Osnova!$A:$C,1)=$A210,VLOOKUP($A210,Osnova!$A:$C,3)),"")</f>
        <v/>
      </c>
      <c r="C210" s="646" t="e">
        <f>IF(VLOOKUP($A210,Osnova!$A:$C,1)=$A210,VLOOKUP($A210,Osnova!$A:$D,4),0)</f>
        <v>#N/A</v>
      </c>
      <c r="D210" s="653"/>
      <c r="E210" s="653"/>
      <c r="F210" s="645">
        <f t="shared" si="7"/>
        <v>0</v>
      </c>
      <c r="G210" s="653"/>
      <c r="H210" s="653"/>
      <c r="I210" s="642">
        <f t="shared" si="6"/>
        <v>0</v>
      </c>
      <c r="K210" s="15"/>
      <c r="L210" s="15"/>
      <c r="M210" s="15"/>
      <c r="N210" s="15"/>
      <c r="O210" s="15"/>
    </row>
    <row r="211" spans="1:15" s="16" customFormat="1" ht="11.25" x14ac:dyDescent="0.2">
      <c r="A211" s="651"/>
      <c r="B211" s="643" t="str">
        <f>IFERROR(IF(VLOOKUP($A211,Osnova!$A:$C,1)=$A211,VLOOKUP($A211,Osnova!$A:$C,3)),"")</f>
        <v/>
      </c>
      <c r="C211" s="646" t="e">
        <f>IF(VLOOKUP($A211,Osnova!$A:$C,1)=$A211,VLOOKUP($A211,Osnova!$A:$D,4),0)</f>
        <v>#N/A</v>
      </c>
      <c r="D211" s="653"/>
      <c r="E211" s="653"/>
      <c r="F211" s="645">
        <f t="shared" si="7"/>
        <v>0</v>
      </c>
      <c r="G211" s="653"/>
      <c r="H211" s="653"/>
      <c r="I211" s="642">
        <f t="shared" si="6"/>
        <v>0</v>
      </c>
      <c r="K211" s="15"/>
      <c r="L211" s="15"/>
      <c r="M211" s="15"/>
      <c r="N211" s="15"/>
      <c r="O211" s="15"/>
    </row>
    <row r="212" spans="1:15" s="16" customFormat="1" ht="11.25" x14ac:dyDescent="0.2">
      <c r="A212" s="651"/>
      <c r="B212" s="643" t="str">
        <f>IFERROR(IF(VLOOKUP($A212,Osnova!$A:$C,1)=$A212,VLOOKUP($A212,Osnova!$A:$C,3)),"")</f>
        <v/>
      </c>
      <c r="C212" s="646" t="e">
        <f>IF(VLOOKUP($A212,Osnova!$A:$C,1)=$A212,VLOOKUP($A212,Osnova!$A:$D,4),0)</f>
        <v>#N/A</v>
      </c>
      <c r="D212" s="653"/>
      <c r="E212" s="653"/>
      <c r="F212" s="645">
        <f t="shared" si="7"/>
        <v>0</v>
      </c>
      <c r="G212" s="653"/>
      <c r="H212" s="653"/>
      <c r="I212" s="642">
        <f t="shared" si="6"/>
        <v>0</v>
      </c>
      <c r="K212" s="15"/>
      <c r="L212" s="15"/>
      <c r="M212" s="15"/>
      <c r="N212" s="15"/>
      <c r="O212" s="15"/>
    </row>
    <row r="213" spans="1:15" s="16" customFormat="1" ht="11.25" x14ac:dyDescent="0.2">
      <c r="A213" s="651"/>
      <c r="B213" s="643" t="str">
        <f>IFERROR(IF(VLOOKUP($A213,Osnova!$A:$C,1)=$A213,VLOOKUP($A213,Osnova!$A:$C,3)),"")</f>
        <v/>
      </c>
      <c r="C213" s="646" t="e">
        <f>IF(VLOOKUP($A213,Osnova!$A:$C,1)=$A213,VLOOKUP($A213,Osnova!$A:$D,4),0)</f>
        <v>#N/A</v>
      </c>
      <c r="D213" s="653"/>
      <c r="E213" s="653"/>
      <c r="F213" s="645">
        <f t="shared" si="7"/>
        <v>0</v>
      </c>
      <c r="G213" s="653"/>
      <c r="H213" s="653"/>
      <c r="I213" s="642">
        <f t="shared" si="6"/>
        <v>0</v>
      </c>
      <c r="K213" s="15"/>
      <c r="L213" s="15"/>
      <c r="M213" s="15"/>
      <c r="N213" s="15"/>
      <c r="O213" s="15"/>
    </row>
    <row r="214" spans="1:15" s="16" customFormat="1" ht="11.25" x14ac:dyDescent="0.2">
      <c r="A214" s="651"/>
      <c r="B214" s="643" t="str">
        <f>IFERROR(IF(VLOOKUP($A214,Osnova!$A:$C,1)=$A214,VLOOKUP($A214,Osnova!$A:$C,3)),"")</f>
        <v/>
      </c>
      <c r="C214" s="646" t="e">
        <f>IF(VLOOKUP($A214,Osnova!$A:$C,1)=$A214,VLOOKUP($A214,Osnova!$A:$D,4),0)</f>
        <v>#N/A</v>
      </c>
      <c r="D214" s="653"/>
      <c r="E214" s="653"/>
      <c r="F214" s="645">
        <f t="shared" si="7"/>
        <v>0</v>
      </c>
      <c r="G214" s="653"/>
      <c r="H214" s="653"/>
      <c r="I214" s="642">
        <f t="shared" si="6"/>
        <v>0</v>
      </c>
      <c r="K214" s="15"/>
      <c r="L214" s="15"/>
      <c r="M214" s="15"/>
      <c r="N214" s="15"/>
      <c r="O214" s="15"/>
    </row>
    <row r="215" spans="1:15" s="16" customFormat="1" ht="11.25" x14ac:dyDescent="0.2">
      <c r="A215" s="651"/>
      <c r="B215" s="643" t="str">
        <f>IFERROR(IF(VLOOKUP($A215,Osnova!$A:$C,1)=$A215,VLOOKUP($A215,Osnova!$A:$C,3)),"")</f>
        <v/>
      </c>
      <c r="C215" s="646" t="e">
        <f>IF(VLOOKUP($A215,Osnova!$A:$C,1)=$A215,VLOOKUP($A215,Osnova!$A:$D,4),0)</f>
        <v>#N/A</v>
      </c>
      <c r="D215" s="653"/>
      <c r="E215" s="653"/>
      <c r="F215" s="645">
        <f t="shared" si="7"/>
        <v>0</v>
      </c>
      <c r="G215" s="653"/>
      <c r="H215" s="653"/>
      <c r="I215" s="642">
        <f t="shared" si="6"/>
        <v>0</v>
      </c>
      <c r="K215" s="15"/>
      <c r="L215" s="15"/>
      <c r="M215" s="15"/>
      <c r="N215" s="15"/>
      <c r="O215" s="15"/>
    </row>
    <row r="216" spans="1:15" s="16" customFormat="1" ht="11.25" x14ac:dyDescent="0.2">
      <c r="A216" s="651"/>
      <c r="B216" s="643" t="str">
        <f>IFERROR(IF(VLOOKUP($A216,Osnova!$A:$C,1)=$A216,VLOOKUP($A216,Osnova!$A:$C,3)),"")</f>
        <v/>
      </c>
      <c r="C216" s="646" t="e">
        <f>IF(VLOOKUP($A216,Osnova!$A:$C,1)=$A216,VLOOKUP($A216,Osnova!$A:$D,4),0)</f>
        <v>#N/A</v>
      </c>
      <c r="D216" s="653"/>
      <c r="E216" s="653"/>
      <c r="F216" s="645">
        <f t="shared" si="7"/>
        <v>0</v>
      </c>
      <c r="G216" s="653"/>
      <c r="H216" s="653"/>
      <c r="I216" s="642">
        <f t="shared" si="6"/>
        <v>0</v>
      </c>
      <c r="K216" s="15"/>
      <c r="L216" s="15"/>
      <c r="M216" s="15"/>
      <c r="N216" s="15"/>
      <c r="O216" s="15"/>
    </row>
    <row r="217" spans="1:15" s="16" customFormat="1" ht="11.25" x14ac:dyDescent="0.2">
      <c r="A217" s="651"/>
      <c r="B217" s="643" t="str">
        <f>IFERROR(IF(VLOOKUP($A217,Osnova!$A:$C,1)=$A217,VLOOKUP($A217,Osnova!$A:$C,3)),"")</f>
        <v/>
      </c>
      <c r="C217" s="646" t="e">
        <f>IF(VLOOKUP($A217,Osnova!$A:$C,1)=$A217,VLOOKUP($A217,Osnova!$A:$D,4),0)</f>
        <v>#N/A</v>
      </c>
      <c r="D217" s="653"/>
      <c r="E217" s="653"/>
      <c r="F217" s="645">
        <f t="shared" si="7"/>
        <v>0</v>
      </c>
      <c r="G217" s="653"/>
      <c r="H217" s="653"/>
      <c r="I217" s="642">
        <f t="shared" si="6"/>
        <v>0</v>
      </c>
      <c r="K217" s="15"/>
      <c r="L217" s="15"/>
      <c r="M217" s="15"/>
      <c r="N217" s="15"/>
      <c r="O217" s="15"/>
    </row>
    <row r="218" spans="1:15" s="16" customFormat="1" ht="11.25" x14ac:dyDescent="0.2">
      <c r="A218" s="651"/>
      <c r="B218" s="643" t="str">
        <f>IFERROR(IF(VLOOKUP($A218,Osnova!$A:$C,1)=$A218,VLOOKUP($A218,Osnova!$A:$C,3)),"")</f>
        <v/>
      </c>
      <c r="C218" s="646" t="e">
        <f>IF(VLOOKUP($A218,Osnova!$A:$C,1)=$A218,VLOOKUP($A218,Osnova!$A:$D,4),0)</f>
        <v>#N/A</v>
      </c>
      <c r="D218" s="653"/>
      <c r="E218" s="653"/>
      <c r="F218" s="645">
        <f t="shared" si="7"/>
        <v>0</v>
      </c>
      <c r="G218" s="653"/>
      <c r="H218" s="653"/>
      <c r="I218" s="642">
        <f t="shared" si="6"/>
        <v>0</v>
      </c>
      <c r="K218" s="15"/>
      <c r="L218" s="15"/>
      <c r="M218" s="15"/>
      <c r="N218" s="15"/>
      <c r="O218" s="15"/>
    </row>
    <row r="219" spans="1:15" s="16" customFormat="1" ht="11.25" x14ac:dyDescent="0.2">
      <c r="A219" s="651"/>
      <c r="B219" s="643" t="str">
        <f>IFERROR(IF(VLOOKUP($A219,Osnova!$A:$C,1)=$A219,VLOOKUP($A219,Osnova!$A:$C,3)),"")</f>
        <v/>
      </c>
      <c r="C219" s="646" t="e">
        <f>IF(VLOOKUP($A219,Osnova!$A:$C,1)=$A219,VLOOKUP($A219,Osnova!$A:$D,4),0)</f>
        <v>#N/A</v>
      </c>
      <c r="D219" s="653"/>
      <c r="E219" s="653"/>
      <c r="F219" s="645">
        <f t="shared" si="7"/>
        <v>0</v>
      </c>
      <c r="G219" s="653"/>
      <c r="H219" s="653"/>
      <c r="I219" s="642">
        <f t="shared" si="6"/>
        <v>0</v>
      </c>
      <c r="K219" s="15"/>
      <c r="L219" s="15"/>
      <c r="M219" s="15"/>
      <c r="N219" s="15"/>
      <c r="O219" s="15"/>
    </row>
    <row r="220" spans="1:15" s="16" customFormat="1" ht="11.25" x14ac:dyDescent="0.2">
      <c r="A220" s="651"/>
      <c r="B220" s="643" t="str">
        <f>IFERROR(IF(VLOOKUP($A220,Osnova!$A:$C,1)=$A220,VLOOKUP($A220,Osnova!$A:$C,3)),"")</f>
        <v/>
      </c>
      <c r="C220" s="646" t="e">
        <f>IF(VLOOKUP($A220,Osnova!$A:$C,1)=$A220,VLOOKUP($A220,Osnova!$A:$D,4),0)</f>
        <v>#N/A</v>
      </c>
      <c r="D220" s="653"/>
      <c r="E220" s="653"/>
      <c r="F220" s="645">
        <f t="shared" si="7"/>
        <v>0</v>
      </c>
      <c r="G220" s="653"/>
      <c r="H220" s="653"/>
      <c r="I220" s="642">
        <f t="shared" si="6"/>
        <v>0</v>
      </c>
      <c r="K220" s="15"/>
      <c r="L220" s="15"/>
      <c r="M220" s="15"/>
      <c r="N220" s="15"/>
      <c r="O220" s="15"/>
    </row>
    <row r="221" spans="1:15" s="16" customFormat="1" ht="11.25" x14ac:dyDescent="0.2">
      <c r="A221" s="651"/>
      <c r="B221" s="643" t="str">
        <f>IFERROR(IF(VLOOKUP($A221,Osnova!$A:$C,1)=$A221,VLOOKUP($A221,Osnova!$A:$C,3)),"")</f>
        <v/>
      </c>
      <c r="C221" s="646" t="e">
        <f>IF(VLOOKUP($A221,Osnova!$A:$C,1)=$A221,VLOOKUP($A221,Osnova!$A:$D,4),0)</f>
        <v>#N/A</v>
      </c>
      <c r="D221" s="653"/>
      <c r="E221" s="653"/>
      <c r="F221" s="645">
        <f t="shared" si="7"/>
        <v>0</v>
      </c>
      <c r="G221" s="653"/>
      <c r="H221" s="653"/>
      <c r="I221" s="642">
        <f t="shared" si="6"/>
        <v>0</v>
      </c>
      <c r="K221" s="15"/>
      <c r="L221" s="15"/>
      <c r="M221" s="15"/>
      <c r="N221" s="15"/>
      <c r="O221" s="15"/>
    </row>
    <row r="222" spans="1:15" s="16" customFormat="1" ht="11.25" x14ac:dyDescent="0.2">
      <c r="A222" s="651"/>
      <c r="B222" s="643" t="str">
        <f>IFERROR(IF(VLOOKUP($A222,Osnova!$A:$C,1)=$A222,VLOOKUP($A222,Osnova!$A:$C,3)),"")</f>
        <v/>
      </c>
      <c r="C222" s="646" t="e">
        <f>IF(VLOOKUP($A222,Osnova!$A:$C,1)=$A222,VLOOKUP($A222,Osnova!$A:$D,4),0)</f>
        <v>#N/A</v>
      </c>
      <c r="D222" s="653"/>
      <c r="E222" s="653"/>
      <c r="F222" s="645">
        <f t="shared" si="7"/>
        <v>0</v>
      </c>
      <c r="G222" s="653"/>
      <c r="H222" s="653"/>
      <c r="I222" s="642">
        <f t="shared" si="6"/>
        <v>0</v>
      </c>
      <c r="K222" s="15"/>
      <c r="L222" s="15"/>
      <c r="M222" s="15"/>
      <c r="N222" s="15"/>
      <c r="O222" s="15"/>
    </row>
    <row r="223" spans="1:15" s="16" customFormat="1" ht="11.25" x14ac:dyDescent="0.2">
      <c r="A223" s="651"/>
      <c r="B223" s="643" t="str">
        <f>IFERROR(IF(VLOOKUP($A223,Osnova!$A:$C,1)=$A223,VLOOKUP($A223,Osnova!$A:$C,3)),"")</f>
        <v/>
      </c>
      <c r="C223" s="646" t="e">
        <f>IF(VLOOKUP($A223,Osnova!$A:$C,1)=$A223,VLOOKUP($A223,Osnova!$A:$D,4),0)</f>
        <v>#N/A</v>
      </c>
      <c r="D223" s="653"/>
      <c r="E223" s="653"/>
      <c r="F223" s="645">
        <f t="shared" si="7"/>
        <v>0</v>
      </c>
      <c r="G223" s="653"/>
      <c r="H223" s="653"/>
      <c r="I223" s="642">
        <f t="shared" si="6"/>
        <v>0</v>
      </c>
      <c r="K223" s="15"/>
      <c r="L223" s="15"/>
      <c r="M223" s="15"/>
      <c r="N223" s="15"/>
      <c r="O223" s="15"/>
    </row>
    <row r="224" spans="1:15" s="16" customFormat="1" ht="11.25" x14ac:dyDescent="0.2">
      <c r="A224" s="651"/>
      <c r="B224" s="643" t="str">
        <f>IFERROR(IF(VLOOKUP($A224,Osnova!$A:$C,1)=$A224,VLOOKUP($A224,Osnova!$A:$C,3)),"")</f>
        <v/>
      </c>
      <c r="C224" s="646" t="e">
        <f>IF(VLOOKUP($A224,Osnova!$A:$C,1)=$A224,VLOOKUP($A224,Osnova!$A:$D,4),0)</f>
        <v>#N/A</v>
      </c>
      <c r="D224" s="653"/>
      <c r="E224" s="653"/>
      <c r="F224" s="645">
        <f t="shared" si="7"/>
        <v>0</v>
      </c>
      <c r="G224" s="653"/>
      <c r="H224" s="653"/>
      <c r="I224" s="642">
        <f t="shared" si="6"/>
        <v>0</v>
      </c>
      <c r="K224" s="15"/>
      <c r="L224" s="15"/>
      <c r="M224" s="15"/>
      <c r="N224" s="15"/>
      <c r="O224" s="15"/>
    </row>
    <row r="225" spans="1:15" s="16" customFormat="1" ht="11.25" x14ac:dyDescent="0.2">
      <c r="A225" s="651"/>
      <c r="B225" s="643" t="str">
        <f>IFERROR(IF(VLOOKUP($A225,Osnova!$A:$C,1)=$A225,VLOOKUP($A225,Osnova!$A:$C,3)),"")</f>
        <v/>
      </c>
      <c r="C225" s="646" t="e">
        <f>IF(VLOOKUP($A225,Osnova!$A:$C,1)=$A225,VLOOKUP($A225,Osnova!$A:$D,4),0)</f>
        <v>#N/A</v>
      </c>
      <c r="D225" s="653"/>
      <c r="E225" s="653"/>
      <c r="F225" s="645">
        <f t="shared" si="7"/>
        <v>0</v>
      </c>
      <c r="G225" s="653"/>
      <c r="H225" s="653"/>
      <c r="I225" s="642">
        <f t="shared" si="6"/>
        <v>0</v>
      </c>
      <c r="K225" s="15"/>
      <c r="L225" s="15"/>
      <c r="M225" s="15"/>
      <c r="N225" s="15"/>
      <c r="O225" s="15"/>
    </row>
    <row r="226" spans="1:15" s="16" customFormat="1" ht="11.25" x14ac:dyDescent="0.2">
      <c r="A226" s="651"/>
      <c r="B226" s="643" t="str">
        <f>IFERROR(IF(VLOOKUP($A226,Osnova!$A:$C,1)=$A226,VLOOKUP($A226,Osnova!$A:$C,3)),"")</f>
        <v/>
      </c>
      <c r="C226" s="646" t="e">
        <f>IF(VLOOKUP($A226,Osnova!$A:$C,1)=$A226,VLOOKUP($A226,Osnova!$A:$D,4),0)</f>
        <v>#N/A</v>
      </c>
      <c r="D226" s="653"/>
      <c r="E226" s="653"/>
      <c r="F226" s="645">
        <f t="shared" si="7"/>
        <v>0</v>
      </c>
      <c r="G226" s="653"/>
      <c r="H226" s="653"/>
      <c r="I226" s="642">
        <f t="shared" si="6"/>
        <v>0</v>
      </c>
      <c r="K226" s="15"/>
      <c r="L226" s="15"/>
      <c r="M226" s="15"/>
      <c r="N226" s="15"/>
      <c r="O226" s="15"/>
    </row>
    <row r="227" spans="1:15" s="16" customFormat="1" ht="11.25" x14ac:dyDescent="0.2">
      <c r="A227" s="651"/>
      <c r="B227" s="643" t="str">
        <f>IFERROR(IF(VLOOKUP($A227,Osnova!$A:$C,1)=$A227,VLOOKUP($A227,Osnova!$A:$C,3)),"")</f>
        <v/>
      </c>
      <c r="C227" s="646" t="e">
        <f>IF(VLOOKUP($A227,Osnova!$A:$C,1)=$A227,VLOOKUP($A227,Osnova!$A:$D,4),0)</f>
        <v>#N/A</v>
      </c>
      <c r="D227" s="653"/>
      <c r="E227" s="653"/>
      <c r="F227" s="645">
        <f t="shared" si="7"/>
        <v>0</v>
      </c>
      <c r="G227" s="653"/>
      <c r="H227" s="653"/>
      <c r="I227" s="642">
        <f t="shared" si="6"/>
        <v>0</v>
      </c>
      <c r="K227" s="15"/>
      <c r="L227" s="15"/>
      <c r="M227" s="15"/>
      <c r="N227" s="15"/>
      <c r="O227" s="15"/>
    </row>
    <row r="228" spans="1:15" s="16" customFormat="1" ht="11.25" x14ac:dyDescent="0.2">
      <c r="A228" s="647"/>
      <c r="B228" s="643" t="str">
        <f>IFERROR(IF(VLOOKUP($A228,Osnova!$A:$C,1)=$A228,VLOOKUP($A228,Osnova!$A:$C,3)),"")</f>
        <v/>
      </c>
      <c r="C228" s="646" t="e">
        <f>IF(VLOOKUP($A228,Osnova!$A:$C,1)=$A228,VLOOKUP($A228,Osnova!$A:$D,4),0)</f>
        <v>#N/A</v>
      </c>
      <c r="D228" s="653"/>
      <c r="E228" s="653"/>
      <c r="F228" s="645">
        <f t="shared" si="7"/>
        <v>0</v>
      </c>
      <c r="G228" s="653"/>
      <c r="H228" s="653"/>
      <c r="I228" s="642">
        <f t="shared" si="6"/>
        <v>0</v>
      </c>
      <c r="K228" s="15"/>
      <c r="L228" s="15"/>
      <c r="M228" s="15"/>
      <c r="N228" s="15"/>
      <c r="O228" s="15"/>
    </row>
    <row r="229" spans="1:15" s="16" customFormat="1" ht="11.25" x14ac:dyDescent="0.2">
      <c r="A229" s="651"/>
      <c r="B229" s="643" t="str">
        <f>IFERROR(IF(VLOOKUP($A229,Osnova!$A:$C,1)=$A229,VLOOKUP($A229,Osnova!$A:$C,3)),"")</f>
        <v/>
      </c>
      <c r="C229" s="646" t="e">
        <f>IF(VLOOKUP($A229,Osnova!$A:$C,1)=$A229,VLOOKUP($A229,Osnova!$A:$D,4),0)</f>
        <v>#N/A</v>
      </c>
      <c r="D229" s="653"/>
      <c r="E229" s="653"/>
      <c r="F229" s="645">
        <f t="shared" si="7"/>
        <v>0</v>
      </c>
      <c r="G229" s="653"/>
      <c r="H229" s="653"/>
      <c r="I229" s="642">
        <f t="shared" si="6"/>
        <v>0</v>
      </c>
      <c r="K229" s="15"/>
      <c r="L229" s="15"/>
      <c r="M229" s="15"/>
      <c r="N229" s="15"/>
      <c r="O229" s="15"/>
    </row>
    <row r="230" spans="1:15" s="16" customFormat="1" ht="11.25" x14ac:dyDescent="0.2">
      <c r="A230" s="651"/>
      <c r="B230" s="643" t="str">
        <f>IFERROR(IF(VLOOKUP($A230,Osnova!$A:$C,1)=$A230,VLOOKUP($A230,Osnova!$A:$C,3)),"")</f>
        <v/>
      </c>
      <c r="C230" s="646" t="e">
        <f>IF(VLOOKUP($A230,Osnova!$A:$C,1)=$A230,VLOOKUP($A230,Osnova!$A:$D,4),0)</f>
        <v>#N/A</v>
      </c>
      <c r="D230" s="653"/>
      <c r="E230" s="653"/>
      <c r="F230" s="645">
        <f t="shared" si="7"/>
        <v>0</v>
      </c>
      <c r="G230" s="653"/>
      <c r="H230" s="653"/>
      <c r="I230" s="642">
        <f t="shared" si="6"/>
        <v>0</v>
      </c>
      <c r="K230" s="15"/>
      <c r="L230" s="15"/>
      <c r="M230" s="15"/>
      <c r="N230" s="15"/>
      <c r="O230" s="15"/>
    </row>
    <row r="231" spans="1:15" s="16" customFormat="1" ht="11.25" x14ac:dyDescent="0.2">
      <c r="A231" s="651"/>
      <c r="B231" s="643" t="str">
        <f>IFERROR(IF(VLOOKUP($A231,Osnova!$A:$C,1)=$A231,VLOOKUP($A231,Osnova!$A:$C,3)),"")</f>
        <v/>
      </c>
      <c r="C231" s="646" t="e">
        <f>IF(VLOOKUP($A231,Osnova!$A:$C,1)=$A231,VLOOKUP($A231,Osnova!$A:$D,4),0)</f>
        <v>#N/A</v>
      </c>
      <c r="D231" s="653"/>
      <c r="E231" s="653"/>
      <c r="F231" s="645">
        <f t="shared" si="7"/>
        <v>0</v>
      </c>
      <c r="G231" s="653"/>
      <c r="H231" s="653"/>
      <c r="I231" s="642">
        <f t="shared" si="6"/>
        <v>0</v>
      </c>
      <c r="K231" s="15"/>
      <c r="L231" s="15"/>
      <c r="M231" s="15"/>
      <c r="N231" s="15"/>
      <c r="O231" s="15"/>
    </row>
    <row r="232" spans="1:15" s="16" customFormat="1" ht="11.25" x14ac:dyDescent="0.2">
      <c r="A232" s="651"/>
      <c r="B232" s="643" t="str">
        <f>IFERROR(IF(VLOOKUP($A232,Osnova!$A:$C,1)=$A232,VLOOKUP($A232,Osnova!$A:$C,3)),"")</f>
        <v/>
      </c>
      <c r="C232" s="646" t="e">
        <f>IF(VLOOKUP($A232,Osnova!$A:$C,1)=$A232,VLOOKUP($A232,Osnova!$A:$D,4),0)</f>
        <v>#N/A</v>
      </c>
      <c r="D232" s="653"/>
      <c r="E232" s="653"/>
      <c r="F232" s="645">
        <f t="shared" si="7"/>
        <v>0</v>
      </c>
      <c r="G232" s="653"/>
      <c r="H232" s="653"/>
      <c r="I232" s="642">
        <f t="shared" si="6"/>
        <v>0</v>
      </c>
      <c r="K232" s="15"/>
      <c r="L232" s="15"/>
      <c r="M232" s="15"/>
      <c r="N232" s="15"/>
      <c r="O232" s="15"/>
    </row>
    <row r="233" spans="1:15" s="16" customFormat="1" ht="11.25" x14ac:dyDescent="0.2">
      <c r="A233" s="651"/>
      <c r="B233" s="643" t="str">
        <f>IFERROR(IF(VLOOKUP($A233,Osnova!$A:$C,1)=$A233,VLOOKUP($A233,Osnova!$A:$C,3)),"")</f>
        <v/>
      </c>
      <c r="C233" s="646" t="e">
        <f>IF(VLOOKUP($A233,Osnova!$A:$C,1)=$A233,VLOOKUP($A233,Osnova!$A:$D,4),0)</f>
        <v>#N/A</v>
      </c>
      <c r="D233" s="653"/>
      <c r="E233" s="653"/>
      <c r="F233" s="645">
        <f t="shared" si="7"/>
        <v>0</v>
      </c>
      <c r="G233" s="653"/>
      <c r="H233" s="653"/>
      <c r="I233" s="642">
        <f t="shared" si="6"/>
        <v>0</v>
      </c>
      <c r="K233" s="15"/>
      <c r="L233" s="15"/>
      <c r="M233" s="15"/>
      <c r="N233" s="15"/>
      <c r="O233" s="15"/>
    </row>
    <row r="234" spans="1:15" s="16" customFormat="1" ht="11.25" x14ac:dyDescent="0.2">
      <c r="A234" s="651"/>
      <c r="B234" s="643" t="str">
        <f>IFERROR(IF(VLOOKUP($A234,Osnova!$A:$C,1)=$A234,VLOOKUP($A234,Osnova!$A:$C,3)),"")</f>
        <v/>
      </c>
      <c r="C234" s="646" t="e">
        <f>IF(VLOOKUP($A234,Osnova!$A:$C,1)=$A234,VLOOKUP($A234,Osnova!$A:$D,4),0)</f>
        <v>#N/A</v>
      </c>
      <c r="D234" s="653"/>
      <c r="E234" s="653"/>
      <c r="F234" s="645">
        <f t="shared" si="7"/>
        <v>0</v>
      </c>
      <c r="G234" s="653"/>
      <c r="H234" s="653"/>
      <c r="I234" s="642">
        <f t="shared" si="6"/>
        <v>0</v>
      </c>
      <c r="K234" s="15"/>
      <c r="L234" s="15"/>
      <c r="M234" s="15"/>
      <c r="N234" s="15"/>
      <c r="O234" s="15"/>
    </row>
    <row r="235" spans="1:15" s="16" customFormat="1" ht="11.25" x14ac:dyDescent="0.2">
      <c r="A235" s="651"/>
      <c r="B235" s="643" t="str">
        <f>IFERROR(IF(VLOOKUP($A235,Osnova!$A:$C,1)=$A235,VLOOKUP($A235,Osnova!$A:$C,3)),"")</f>
        <v/>
      </c>
      <c r="C235" s="646" t="e">
        <f>IF(VLOOKUP($A235,Osnova!$A:$C,1)=$A235,VLOOKUP($A235,Osnova!$A:$D,4),0)</f>
        <v>#N/A</v>
      </c>
      <c r="D235" s="653"/>
      <c r="E235" s="653"/>
      <c r="F235" s="645">
        <f t="shared" si="7"/>
        <v>0</v>
      </c>
      <c r="G235" s="653"/>
      <c r="H235" s="653"/>
      <c r="I235" s="642">
        <f t="shared" si="6"/>
        <v>0</v>
      </c>
      <c r="K235" s="15"/>
      <c r="L235" s="15"/>
      <c r="M235" s="15"/>
      <c r="N235" s="15"/>
      <c r="O235" s="15"/>
    </row>
    <row r="236" spans="1:15" s="16" customFormat="1" ht="11.25" x14ac:dyDescent="0.2">
      <c r="A236" s="651"/>
      <c r="B236" s="643" t="str">
        <f>IFERROR(IF(VLOOKUP($A236,Osnova!$A:$C,1)=$A236,VLOOKUP($A236,Osnova!$A:$C,3)),"")</f>
        <v/>
      </c>
      <c r="C236" s="646" t="e">
        <f>IF(VLOOKUP($A236,Osnova!$A:$C,1)=$A236,VLOOKUP($A236,Osnova!$A:$D,4),0)</f>
        <v>#N/A</v>
      </c>
      <c r="D236" s="653"/>
      <c r="E236" s="653"/>
      <c r="F236" s="645">
        <f t="shared" si="7"/>
        <v>0</v>
      </c>
      <c r="G236" s="653"/>
      <c r="H236" s="653"/>
      <c r="I236" s="642">
        <f t="shared" si="6"/>
        <v>0</v>
      </c>
      <c r="K236" s="15"/>
      <c r="L236" s="15"/>
      <c r="M236" s="15"/>
      <c r="N236" s="15"/>
      <c r="O236" s="15"/>
    </row>
    <row r="237" spans="1:15" s="16" customFormat="1" ht="11.25" x14ac:dyDescent="0.2">
      <c r="A237" s="651"/>
      <c r="B237" s="643" t="str">
        <f>IFERROR(IF(VLOOKUP($A237,Osnova!$A:$C,1)=$A237,VLOOKUP($A237,Osnova!$A:$C,3)),"")</f>
        <v/>
      </c>
      <c r="C237" s="646" t="e">
        <f>IF(VLOOKUP($A237,Osnova!$A:$C,1)=$A237,VLOOKUP($A237,Osnova!$A:$D,4),0)</f>
        <v>#N/A</v>
      </c>
      <c r="D237" s="653"/>
      <c r="E237" s="653"/>
      <c r="F237" s="645">
        <f t="shared" si="7"/>
        <v>0</v>
      </c>
      <c r="G237" s="653"/>
      <c r="H237" s="653"/>
      <c r="I237" s="642">
        <f t="shared" si="6"/>
        <v>0</v>
      </c>
      <c r="K237" s="15"/>
      <c r="L237" s="15"/>
      <c r="M237" s="15"/>
      <c r="N237" s="15"/>
      <c r="O237" s="15"/>
    </row>
    <row r="238" spans="1:15" s="16" customFormat="1" ht="11.25" x14ac:dyDescent="0.2">
      <c r="A238" s="651"/>
      <c r="B238" s="643" t="str">
        <f>IFERROR(IF(VLOOKUP($A238,Osnova!$A:$C,1)=$A238,VLOOKUP($A238,Osnova!$A:$C,3)),"")</f>
        <v/>
      </c>
      <c r="C238" s="646" t="e">
        <f>IF(VLOOKUP($A238,Osnova!$A:$C,1)=$A238,VLOOKUP($A238,Osnova!$A:$D,4),0)</f>
        <v>#N/A</v>
      </c>
      <c r="D238" s="653"/>
      <c r="E238" s="653"/>
      <c r="F238" s="645">
        <f t="shared" si="7"/>
        <v>0</v>
      </c>
      <c r="G238" s="653"/>
      <c r="H238" s="653"/>
      <c r="I238" s="642">
        <f t="shared" si="6"/>
        <v>0</v>
      </c>
      <c r="K238" s="15"/>
      <c r="L238" s="15"/>
      <c r="M238" s="15"/>
      <c r="N238" s="15"/>
      <c r="O238" s="15"/>
    </row>
    <row r="239" spans="1:15" s="16" customFormat="1" ht="11.25" x14ac:dyDescent="0.2">
      <c r="A239" s="651"/>
      <c r="B239" s="643" t="str">
        <f>IFERROR(IF(VLOOKUP($A239,Osnova!$A:$C,1)=$A239,VLOOKUP($A239,Osnova!$A:$C,3)),"")</f>
        <v/>
      </c>
      <c r="C239" s="646" t="e">
        <f>IF(VLOOKUP($A239,Osnova!$A:$C,1)=$A239,VLOOKUP($A239,Osnova!$A:$D,4),0)</f>
        <v>#N/A</v>
      </c>
      <c r="D239" s="653"/>
      <c r="E239" s="653"/>
      <c r="F239" s="645">
        <f t="shared" si="7"/>
        <v>0</v>
      </c>
      <c r="G239" s="653"/>
      <c r="H239" s="653"/>
      <c r="I239" s="642">
        <f t="shared" si="6"/>
        <v>0</v>
      </c>
      <c r="K239" s="15"/>
      <c r="L239" s="15"/>
      <c r="M239" s="15"/>
      <c r="N239" s="15"/>
      <c r="O239" s="15"/>
    </row>
    <row r="240" spans="1:15" s="16" customFormat="1" ht="11.25" x14ac:dyDescent="0.2">
      <c r="A240" s="651"/>
      <c r="B240" s="643" t="str">
        <f>IFERROR(IF(VLOOKUP($A240,Osnova!$A:$C,1)=$A240,VLOOKUP($A240,Osnova!$A:$C,3)),"")</f>
        <v/>
      </c>
      <c r="C240" s="646" t="e">
        <f>IF(VLOOKUP($A240,Osnova!$A:$C,1)=$A240,VLOOKUP($A240,Osnova!$A:$D,4),0)</f>
        <v>#N/A</v>
      </c>
      <c r="D240" s="653"/>
      <c r="E240" s="653"/>
      <c r="F240" s="645">
        <f t="shared" si="7"/>
        <v>0</v>
      </c>
      <c r="G240" s="653"/>
      <c r="H240" s="653"/>
      <c r="I240" s="642">
        <f t="shared" si="6"/>
        <v>0</v>
      </c>
      <c r="K240" s="15"/>
      <c r="L240" s="15"/>
      <c r="M240" s="15"/>
      <c r="N240" s="15"/>
      <c r="O240" s="15"/>
    </row>
    <row r="241" spans="1:15" s="16" customFormat="1" ht="11.25" x14ac:dyDescent="0.2">
      <c r="A241" s="651"/>
      <c r="B241" s="643" t="str">
        <f>IFERROR(IF(VLOOKUP($A241,Osnova!$A:$C,1)=$A241,VLOOKUP($A241,Osnova!$A:$C,3)),"")</f>
        <v/>
      </c>
      <c r="C241" s="646" t="e">
        <f>IF(VLOOKUP($A241,Osnova!$A:$C,1)=$A241,VLOOKUP($A241,Osnova!$A:$D,4),0)</f>
        <v>#N/A</v>
      </c>
      <c r="D241" s="653"/>
      <c r="E241" s="653"/>
      <c r="F241" s="645">
        <f t="shared" si="7"/>
        <v>0</v>
      </c>
      <c r="G241" s="653"/>
      <c r="H241" s="653"/>
      <c r="I241" s="642">
        <f t="shared" si="6"/>
        <v>0</v>
      </c>
      <c r="K241" s="15"/>
      <c r="L241" s="15"/>
      <c r="M241" s="15"/>
      <c r="N241" s="15"/>
      <c r="O241" s="15"/>
    </row>
    <row r="242" spans="1:15" s="16" customFormat="1" ht="11.25" x14ac:dyDescent="0.2">
      <c r="A242" s="651"/>
      <c r="B242" s="643" t="str">
        <f>IFERROR(IF(VLOOKUP($A242,Osnova!$A:$C,1)=$A242,VLOOKUP($A242,Osnova!$A:$C,3)),"")</f>
        <v/>
      </c>
      <c r="C242" s="646" t="e">
        <f>IF(VLOOKUP($A242,Osnova!$A:$C,1)=$A242,VLOOKUP($A242,Osnova!$A:$D,4),0)</f>
        <v>#N/A</v>
      </c>
      <c r="D242" s="653"/>
      <c r="E242" s="653"/>
      <c r="F242" s="645">
        <f t="shared" si="7"/>
        <v>0</v>
      </c>
      <c r="G242" s="653"/>
      <c r="H242" s="653"/>
      <c r="I242" s="642">
        <f t="shared" si="6"/>
        <v>0</v>
      </c>
      <c r="K242" s="15"/>
      <c r="L242" s="15"/>
      <c r="M242" s="15"/>
      <c r="N242" s="15"/>
      <c r="O242" s="15"/>
    </row>
    <row r="243" spans="1:15" s="16" customFormat="1" ht="11.25" x14ac:dyDescent="0.2">
      <c r="A243" s="651"/>
      <c r="B243" s="643" t="str">
        <f>IFERROR(IF(VLOOKUP($A243,Osnova!$A:$C,1)=$A243,VLOOKUP($A243,Osnova!$A:$C,3)),"")</f>
        <v/>
      </c>
      <c r="C243" s="646" t="e">
        <f>IF(VLOOKUP($A243,Osnova!$A:$C,1)=$A243,VLOOKUP($A243,Osnova!$A:$D,4),0)</f>
        <v>#N/A</v>
      </c>
      <c r="D243" s="653"/>
      <c r="E243" s="653"/>
      <c r="F243" s="645">
        <f t="shared" si="7"/>
        <v>0</v>
      </c>
      <c r="G243" s="653"/>
      <c r="H243" s="653"/>
      <c r="I243" s="642">
        <f t="shared" si="6"/>
        <v>0</v>
      </c>
      <c r="K243" s="15"/>
      <c r="L243" s="15"/>
      <c r="M243" s="15"/>
      <c r="N243" s="15"/>
      <c r="O243" s="15"/>
    </row>
    <row r="244" spans="1:15" s="16" customFormat="1" ht="11.25" x14ac:dyDescent="0.2">
      <c r="A244" s="651"/>
      <c r="B244" s="643" t="str">
        <f>IFERROR(IF(VLOOKUP($A244,Osnova!$A:$C,1)=$A244,VLOOKUP($A244,Osnova!$A:$C,3)),"")</f>
        <v/>
      </c>
      <c r="C244" s="646" t="e">
        <f>IF(VLOOKUP($A244,Osnova!$A:$C,1)=$A244,VLOOKUP($A244,Osnova!$A:$D,4),0)</f>
        <v>#N/A</v>
      </c>
      <c r="D244" s="653"/>
      <c r="E244" s="653"/>
      <c r="F244" s="645">
        <f t="shared" si="7"/>
        <v>0</v>
      </c>
      <c r="G244" s="653"/>
      <c r="H244" s="653"/>
      <c r="I244" s="642">
        <f t="shared" si="6"/>
        <v>0</v>
      </c>
      <c r="K244" s="15"/>
      <c r="L244" s="15"/>
      <c r="M244" s="15"/>
      <c r="N244" s="15"/>
      <c r="O244" s="15"/>
    </row>
    <row r="245" spans="1:15" s="16" customFormat="1" ht="11.25" x14ac:dyDescent="0.2">
      <c r="A245" s="651"/>
      <c r="B245" s="643" t="str">
        <f>IFERROR(IF(VLOOKUP($A245,Osnova!$A:$C,1)=$A245,VLOOKUP($A245,Osnova!$A:$C,3)),"")</f>
        <v/>
      </c>
      <c r="C245" s="646" t="e">
        <f>IF(VLOOKUP($A245,Osnova!$A:$C,1)=$A245,VLOOKUP($A245,Osnova!$A:$D,4),0)</f>
        <v>#N/A</v>
      </c>
      <c r="D245" s="653"/>
      <c r="E245" s="653"/>
      <c r="F245" s="645">
        <f t="shared" si="7"/>
        <v>0</v>
      </c>
      <c r="G245" s="653"/>
      <c r="H245" s="653"/>
      <c r="I245" s="642">
        <f t="shared" si="6"/>
        <v>0</v>
      </c>
      <c r="K245" s="15"/>
      <c r="L245" s="15"/>
      <c r="M245" s="15"/>
      <c r="N245" s="15"/>
      <c r="O245" s="15"/>
    </row>
    <row r="246" spans="1:15" s="16" customFormat="1" ht="11.25" x14ac:dyDescent="0.2">
      <c r="A246" s="651"/>
      <c r="B246" s="643" t="str">
        <f>IFERROR(IF(VLOOKUP($A246,Osnova!$A:$C,1)=$A246,VLOOKUP($A246,Osnova!$A:$C,3)),"")</f>
        <v/>
      </c>
      <c r="C246" s="646" t="e">
        <f>IF(VLOOKUP($A246,Osnova!$A:$C,1)=$A246,VLOOKUP($A246,Osnova!$A:$D,4),0)</f>
        <v>#N/A</v>
      </c>
      <c r="D246" s="653"/>
      <c r="E246" s="653"/>
      <c r="F246" s="645">
        <f t="shared" si="7"/>
        <v>0</v>
      </c>
      <c r="G246" s="653"/>
      <c r="H246" s="653"/>
      <c r="I246" s="642">
        <f t="shared" si="6"/>
        <v>0</v>
      </c>
      <c r="K246" s="15"/>
      <c r="L246" s="15"/>
      <c r="M246" s="15"/>
      <c r="N246" s="15"/>
      <c r="O246" s="15"/>
    </row>
    <row r="247" spans="1:15" s="16" customFormat="1" ht="11.25" x14ac:dyDescent="0.2">
      <c r="A247" s="651"/>
      <c r="B247" s="643" t="str">
        <f>IFERROR(IF(VLOOKUP($A247,Osnova!$A:$C,1)=$A247,VLOOKUP($A247,Osnova!$A:$C,3)),"")</f>
        <v/>
      </c>
      <c r="C247" s="646" t="e">
        <f>IF(VLOOKUP($A247,Osnova!$A:$C,1)=$A247,VLOOKUP($A247,Osnova!$A:$D,4),0)</f>
        <v>#N/A</v>
      </c>
      <c r="D247" s="653"/>
      <c r="E247" s="653"/>
      <c r="F247" s="645">
        <f t="shared" si="7"/>
        <v>0</v>
      </c>
      <c r="G247" s="653"/>
      <c r="H247" s="653"/>
      <c r="I247" s="642">
        <f t="shared" si="6"/>
        <v>0</v>
      </c>
      <c r="K247" s="15"/>
      <c r="L247" s="15"/>
      <c r="M247" s="15"/>
      <c r="N247" s="15"/>
      <c r="O247" s="15"/>
    </row>
    <row r="248" spans="1:15" s="16" customFormat="1" ht="11.25" x14ac:dyDescent="0.2">
      <c r="A248" s="651"/>
      <c r="B248" s="643" t="str">
        <f>IFERROR(IF(VLOOKUP($A248,Osnova!$A:$C,1)=$A248,VLOOKUP($A248,Osnova!$A:$C,3)),"")</f>
        <v/>
      </c>
      <c r="C248" s="646" t="e">
        <f>IF(VLOOKUP($A248,Osnova!$A:$C,1)=$A248,VLOOKUP($A248,Osnova!$A:$D,4),0)</f>
        <v>#N/A</v>
      </c>
      <c r="D248" s="653"/>
      <c r="E248" s="653"/>
      <c r="F248" s="645">
        <f t="shared" si="7"/>
        <v>0</v>
      </c>
      <c r="G248" s="653"/>
      <c r="H248" s="653"/>
      <c r="I248" s="642">
        <f t="shared" ref="I248:I254" si="8">SUM(F248+G248-H248)</f>
        <v>0</v>
      </c>
      <c r="K248" s="15"/>
      <c r="L248" s="15"/>
      <c r="M248" s="15"/>
      <c r="N248" s="15"/>
      <c r="O248" s="15"/>
    </row>
    <row r="249" spans="1:15" s="16" customFormat="1" ht="11.25" x14ac:dyDescent="0.2">
      <c r="A249" s="651"/>
      <c r="B249" s="643" t="str">
        <f>IFERROR(IF(VLOOKUP($A249,Osnova!$A:$C,1)=$A249,VLOOKUP($A249,Osnova!$A:$C,3)),"")</f>
        <v/>
      </c>
      <c r="C249" s="646" t="e">
        <f>IF(VLOOKUP($A249,Osnova!$A:$C,1)=$A249,VLOOKUP($A249,Osnova!$A:$D,4),0)</f>
        <v>#N/A</v>
      </c>
      <c r="D249" s="653"/>
      <c r="E249" s="653"/>
      <c r="F249" s="645">
        <f t="shared" si="7"/>
        <v>0</v>
      </c>
      <c r="G249" s="653"/>
      <c r="H249" s="653"/>
      <c r="I249" s="642">
        <f t="shared" si="8"/>
        <v>0</v>
      </c>
      <c r="K249" s="15"/>
      <c r="L249" s="15"/>
      <c r="M249" s="15"/>
      <c r="N249" s="15"/>
      <c r="O249" s="15"/>
    </row>
    <row r="250" spans="1:15" s="16" customFormat="1" ht="11.25" x14ac:dyDescent="0.2">
      <c r="A250" s="651"/>
      <c r="B250" s="643" t="str">
        <f>IFERROR(IF(VLOOKUP($A250,Osnova!$A:$C,1)=$A250,VLOOKUP($A250,Osnova!$A:$C,3)),"")</f>
        <v/>
      </c>
      <c r="C250" s="646" t="e">
        <f>IF(VLOOKUP($A250,Osnova!$A:$C,1)=$A250,VLOOKUP($A250,Osnova!$A:$D,4),0)</f>
        <v>#N/A</v>
      </c>
      <c r="D250" s="653"/>
      <c r="E250" s="653"/>
      <c r="F250" s="645">
        <f t="shared" si="7"/>
        <v>0</v>
      </c>
      <c r="G250" s="653"/>
      <c r="H250" s="653"/>
      <c r="I250" s="642">
        <f t="shared" si="8"/>
        <v>0</v>
      </c>
      <c r="K250" s="15"/>
      <c r="L250" s="15"/>
      <c r="M250" s="15"/>
      <c r="N250" s="15"/>
      <c r="O250" s="15"/>
    </row>
    <row r="251" spans="1:15" s="16" customFormat="1" ht="11.25" x14ac:dyDescent="0.2">
      <c r="A251" s="651"/>
      <c r="B251" s="643" t="str">
        <f>IFERROR(IF(VLOOKUP($A251,Osnova!$A:$C,1)=$A251,VLOOKUP($A251,Osnova!$A:$C,3)),"")</f>
        <v/>
      </c>
      <c r="C251" s="646" t="e">
        <f>IF(VLOOKUP($A251,Osnova!$A:$C,1)=$A251,VLOOKUP($A251,Osnova!$A:$D,4),0)</f>
        <v>#N/A</v>
      </c>
      <c r="D251" s="653"/>
      <c r="E251" s="653"/>
      <c r="F251" s="645">
        <f t="shared" si="7"/>
        <v>0</v>
      </c>
      <c r="G251" s="653"/>
      <c r="H251" s="653"/>
      <c r="I251" s="642">
        <f t="shared" si="8"/>
        <v>0</v>
      </c>
      <c r="K251" s="15"/>
      <c r="L251" s="15"/>
      <c r="M251" s="15"/>
      <c r="N251" s="15"/>
      <c r="O251" s="15"/>
    </row>
    <row r="252" spans="1:15" s="16" customFormat="1" ht="11.25" x14ac:dyDescent="0.2">
      <c r="A252" s="651"/>
      <c r="B252" s="643" t="str">
        <f>IFERROR(IF(VLOOKUP($A252,Osnova!$A:$C,1)=$A252,VLOOKUP($A252,Osnova!$A:$C,3)),"")</f>
        <v/>
      </c>
      <c r="C252" s="646" t="e">
        <f>IF(VLOOKUP($A252,Osnova!$A:$C,1)=$A252,VLOOKUP($A252,Osnova!$A:$D,4),0)</f>
        <v>#N/A</v>
      </c>
      <c r="D252" s="653"/>
      <c r="E252" s="653"/>
      <c r="F252" s="645">
        <f t="shared" si="7"/>
        <v>0</v>
      </c>
      <c r="G252" s="653"/>
      <c r="H252" s="653"/>
      <c r="I252" s="642">
        <f t="shared" si="8"/>
        <v>0</v>
      </c>
      <c r="K252" s="15"/>
      <c r="L252" s="15"/>
      <c r="M252" s="15"/>
      <c r="N252" s="15"/>
      <c r="O252" s="15"/>
    </row>
    <row r="253" spans="1:15" s="16" customFormat="1" ht="11.25" x14ac:dyDescent="0.2">
      <c r="A253" s="651"/>
      <c r="B253" s="643" t="str">
        <f>IFERROR(IF(VLOOKUP($A253,Osnova!$A:$C,1)=$A253,VLOOKUP($A253,Osnova!$A:$C,3)),"")</f>
        <v/>
      </c>
      <c r="C253" s="646" t="e">
        <f>IF(VLOOKUP($A253,Osnova!$A:$C,1)=$A253,VLOOKUP($A253,Osnova!$A:$D,4),0)</f>
        <v>#N/A</v>
      </c>
      <c r="D253" s="653"/>
      <c r="E253" s="653"/>
      <c r="F253" s="645">
        <f t="shared" si="7"/>
        <v>0</v>
      </c>
      <c r="G253" s="653"/>
      <c r="H253" s="653"/>
      <c r="I253" s="642">
        <f t="shared" si="8"/>
        <v>0</v>
      </c>
      <c r="K253" s="15"/>
      <c r="L253" s="15"/>
      <c r="M253" s="15"/>
      <c r="N253" s="15"/>
      <c r="O253" s="15"/>
    </row>
    <row r="254" spans="1:15" s="16" customFormat="1" ht="11.25" x14ac:dyDescent="0.2">
      <c r="A254" s="651"/>
      <c r="B254" s="643" t="str">
        <f>IFERROR(IF(VLOOKUP($A254,Osnova!$A:$C,1)=$A254,VLOOKUP($A254,Osnova!$A:$C,3)),"")</f>
        <v/>
      </c>
      <c r="C254" s="646" t="e">
        <f>IF(VLOOKUP($A254,Osnova!$A:$C,1)=$A254,VLOOKUP($A254,Osnova!$A:$D,4),0)</f>
        <v>#N/A</v>
      </c>
      <c r="D254" s="653"/>
      <c r="E254" s="653"/>
      <c r="F254" s="645">
        <f t="shared" si="7"/>
        <v>0</v>
      </c>
      <c r="G254" s="653"/>
      <c r="H254" s="653"/>
      <c r="I254" s="642">
        <f t="shared" si="8"/>
        <v>0</v>
      </c>
      <c r="K254" s="15"/>
      <c r="L254" s="15"/>
      <c r="M254" s="15"/>
      <c r="N254" s="15"/>
      <c r="O254" s="15"/>
    </row>
    <row r="255" spans="1:15" s="16" customFormat="1" ht="11.25" x14ac:dyDescent="0.2">
      <c r="A255" s="651"/>
      <c r="B255" s="643" t="str">
        <f>IFERROR(IF(VLOOKUP($A255,Osnova!$A:$C,1)=$A255,VLOOKUP($A255,Osnova!$A:$C,3)),"")</f>
        <v/>
      </c>
      <c r="C255" s="646" t="e">
        <f>IF(VLOOKUP($A255,Osnova!$A:$C,1)=$A255,VLOOKUP($A255,Osnova!$A:$D,4),0)</f>
        <v>#N/A</v>
      </c>
      <c r="D255" s="653"/>
      <c r="E255" s="653"/>
      <c r="F255" s="645">
        <f t="shared" ref="F255:F309" si="9">SUM(D255-E255)</f>
        <v>0</v>
      </c>
      <c r="G255" s="653"/>
      <c r="H255" s="653"/>
      <c r="I255" s="642">
        <f t="shared" ref="I255:I309" si="10">SUM(F255+G255-H255)</f>
        <v>0</v>
      </c>
      <c r="K255" s="15"/>
      <c r="L255" s="15"/>
      <c r="M255" s="15"/>
      <c r="N255" s="15"/>
      <c r="O255" s="15"/>
    </row>
    <row r="256" spans="1:15" s="16" customFormat="1" ht="11.25" x14ac:dyDescent="0.2">
      <c r="A256" s="651"/>
      <c r="B256" s="643" t="str">
        <f>IFERROR(IF(VLOOKUP($A256,Osnova!$A:$C,1)=$A256,VLOOKUP($A256,Osnova!$A:$C,3)),"")</f>
        <v/>
      </c>
      <c r="C256" s="646" t="e">
        <f>IF(VLOOKUP($A256,Osnova!$A:$C,1)=$A256,VLOOKUP($A256,Osnova!$A:$D,4),0)</f>
        <v>#N/A</v>
      </c>
      <c r="D256" s="653"/>
      <c r="E256" s="653"/>
      <c r="F256" s="645">
        <f t="shared" si="9"/>
        <v>0</v>
      </c>
      <c r="G256" s="653"/>
      <c r="H256" s="653"/>
      <c r="I256" s="642">
        <f t="shared" si="10"/>
        <v>0</v>
      </c>
      <c r="K256" s="15"/>
      <c r="L256" s="15"/>
      <c r="M256" s="15"/>
      <c r="N256" s="15"/>
      <c r="O256" s="15"/>
    </row>
    <row r="257" spans="1:15" s="16" customFormat="1" ht="11.25" x14ac:dyDescent="0.2">
      <c r="A257" s="651"/>
      <c r="B257" s="643" t="str">
        <f>IFERROR(IF(VLOOKUP($A257,Osnova!$A:$C,1)=$A257,VLOOKUP($A257,Osnova!$A:$C,3)),"")</f>
        <v/>
      </c>
      <c r="C257" s="646" t="e">
        <f>IF(VLOOKUP($A257,Osnova!$A:$C,1)=$A257,VLOOKUP($A257,Osnova!$A:$D,4),0)</f>
        <v>#N/A</v>
      </c>
      <c r="D257" s="653"/>
      <c r="E257" s="653"/>
      <c r="F257" s="645">
        <f t="shared" si="9"/>
        <v>0</v>
      </c>
      <c r="G257" s="653"/>
      <c r="H257" s="653"/>
      <c r="I257" s="642">
        <f t="shared" si="10"/>
        <v>0</v>
      </c>
      <c r="K257" s="15"/>
      <c r="L257" s="15"/>
      <c r="M257" s="15"/>
      <c r="N257" s="15"/>
      <c r="O257" s="15"/>
    </row>
    <row r="258" spans="1:15" s="16" customFormat="1" ht="11.25" x14ac:dyDescent="0.2">
      <c r="A258" s="651"/>
      <c r="B258" s="643" t="str">
        <f>IFERROR(IF(VLOOKUP($A258,Osnova!$A:$C,1)=$A258,VLOOKUP($A258,Osnova!$A:$C,3)),"")</f>
        <v/>
      </c>
      <c r="C258" s="646" t="e">
        <f>IF(VLOOKUP($A258,Osnova!$A:$C,1)=$A258,VLOOKUP($A258,Osnova!$A:$D,4),0)</f>
        <v>#N/A</v>
      </c>
      <c r="D258" s="653"/>
      <c r="E258" s="653"/>
      <c r="F258" s="645">
        <f t="shared" si="9"/>
        <v>0</v>
      </c>
      <c r="G258" s="653"/>
      <c r="H258" s="653"/>
      <c r="I258" s="642">
        <f t="shared" si="10"/>
        <v>0</v>
      </c>
      <c r="K258" s="15"/>
      <c r="L258" s="15"/>
      <c r="M258" s="15"/>
      <c r="N258" s="15"/>
      <c r="O258" s="15"/>
    </row>
    <row r="259" spans="1:15" s="16" customFormat="1" ht="11.25" x14ac:dyDescent="0.2">
      <c r="A259" s="651"/>
      <c r="B259" s="643" t="str">
        <f>IFERROR(IF(VLOOKUP($A259,Osnova!$A:$C,1)=$A259,VLOOKUP($A259,Osnova!$A:$C,3)),"")</f>
        <v/>
      </c>
      <c r="C259" s="646" t="e">
        <f>IF(VLOOKUP($A259,Osnova!$A:$C,1)=$A259,VLOOKUP($A259,Osnova!$A:$D,4),0)</f>
        <v>#N/A</v>
      </c>
      <c r="D259" s="653"/>
      <c r="E259" s="653"/>
      <c r="F259" s="645">
        <f t="shared" si="9"/>
        <v>0</v>
      </c>
      <c r="G259" s="653"/>
      <c r="H259" s="653"/>
      <c r="I259" s="642">
        <f t="shared" si="10"/>
        <v>0</v>
      </c>
      <c r="K259" s="15"/>
      <c r="L259" s="15"/>
      <c r="M259" s="15"/>
      <c r="N259" s="15"/>
      <c r="O259" s="15"/>
    </row>
    <row r="260" spans="1:15" s="16" customFormat="1" ht="11.25" x14ac:dyDescent="0.2">
      <c r="A260" s="651"/>
      <c r="B260" s="643" t="str">
        <f>IFERROR(IF(VLOOKUP($A260,Osnova!$A:$C,1)=$A260,VLOOKUP($A260,Osnova!$A:$C,3)),"")</f>
        <v/>
      </c>
      <c r="C260" s="646" t="e">
        <f>IF(VLOOKUP($A260,Osnova!$A:$C,1)=$A260,VLOOKUP($A260,Osnova!$A:$D,4),0)</f>
        <v>#N/A</v>
      </c>
      <c r="D260" s="653"/>
      <c r="E260" s="653"/>
      <c r="F260" s="645">
        <f t="shared" si="9"/>
        <v>0</v>
      </c>
      <c r="G260" s="653"/>
      <c r="H260" s="653"/>
      <c r="I260" s="642">
        <f t="shared" si="10"/>
        <v>0</v>
      </c>
      <c r="K260" s="15"/>
      <c r="L260" s="15"/>
      <c r="M260" s="15"/>
      <c r="N260" s="15"/>
      <c r="O260" s="15"/>
    </row>
    <row r="261" spans="1:15" s="16" customFormat="1" ht="11.25" x14ac:dyDescent="0.2">
      <c r="A261" s="651"/>
      <c r="B261" s="643" t="str">
        <f>IFERROR(IF(VLOOKUP($A261,Osnova!$A:$C,1)=$A261,VLOOKUP($A261,Osnova!$A:$C,3)),"")</f>
        <v/>
      </c>
      <c r="C261" s="646" t="e">
        <f>IF(VLOOKUP($A261,Osnova!$A:$C,1)=$A261,VLOOKUP($A261,Osnova!$A:$D,4),0)</f>
        <v>#N/A</v>
      </c>
      <c r="D261" s="653"/>
      <c r="E261" s="653"/>
      <c r="F261" s="645">
        <f t="shared" si="9"/>
        <v>0</v>
      </c>
      <c r="G261" s="653"/>
      <c r="H261" s="653"/>
      <c r="I261" s="642">
        <f t="shared" si="10"/>
        <v>0</v>
      </c>
      <c r="K261" s="15"/>
      <c r="L261" s="15"/>
      <c r="M261" s="15"/>
      <c r="N261" s="15"/>
      <c r="O261" s="15"/>
    </row>
    <row r="262" spans="1:15" s="16" customFormat="1" ht="11.25" x14ac:dyDescent="0.2">
      <c r="A262" s="651"/>
      <c r="B262" s="643" t="str">
        <f>IFERROR(IF(VLOOKUP($A262,Osnova!$A:$C,1)=$A262,VLOOKUP($A262,Osnova!$A:$C,3)),"")</f>
        <v/>
      </c>
      <c r="C262" s="646" t="e">
        <f>IF(VLOOKUP($A262,Osnova!$A:$C,1)=$A262,VLOOKUP($A262,Osnova!$A:$D,4),0)</f>
        <v>#N/A</v>
      </c>
      <c r="D262" s="653"/>
      <c r="E262" s="653"/>
      <c r="F262" s="645">
        <f t="shared" si="9"/>
        <v>0</v>
      </c>
      <c r="G262" s="653"/>
      <c r="H262" s="653"/>
      <c r="I262" s="642">
        <f t="shared" si="10"/>
        <v>0</v>
      </c>
      <c r="K262" s="15"/>
      <c r="L262" s="15"/>
      <c r="M262" s="15"/>
      <c r="N262" s="15"/>
      <c r="O262" s="15"/>
    </row>
    <row r="263" spans="1:15" s="16" customFormat="1" ht="11.25" x14ac:dyDescent="0.2">
      <c r="A263" s="651"/>
      <c r="B263" s="643" t="str">
        <f>IFERROR(IF(VLOOKUP($A263,Osnova!$A:$C,1)=$A263,VLOOKUP($A263,Osnova!$A:$C,3)),"")</f>
        <v/>
      </c>
      <c r="C263" s="646" t="e">
        <f>IF(VLOOKUP($A263,Osnova!$A:$C,1)=$A263,VLOOKUP($A263,Osnova!$A:$D,4),0)</f>
        <v>#N/A</v>
      </c>
      <c r="D263" s="653"/>
      <c r="E263" s="653"/>
      <c r="F263" s="645">
        <f t="shared" si="9"/>
        <v>0</v>
      </c>
      <c r="G263" s="653"/>
      <c r="H263" s="653"/>
      <c r="I263" s="642">
        <f t="shared" si="10"/>
        <v>0</v>
      </c>
      <c r="K263" s="15"/>
      <c r="L263" s="15"/>
      <c r="M263" s="15"/>
      <c r="N263" s="15"/>
      <c r="O263" s="15"/>
    </row>
    <row r="264" spans="1:15" s="16" customFormat="1" ht="11.25" x14ac:dyDescent="0.2">
      <c r="A264" s="651"/>
      <c r="B264" s="643" t="str">
        <f>IFERROR(IF(VLOOKUP($A264,Osnova!$A:$C,1)=$A264,VLOOKUP($A264,Osnova!$A:$C,3)),"")</f>
        <v/>
      </c>
      <c r="C264" s="646" t="e">
        <f>IF(VLOOKUP($A264,Osnova!$A:$C,1)=$A264,VLOOKUP($A264,Osnova!$A:$D,4),0)</f>
        <v>#N/A</v>
      </c>
      <c r="D264" s="653"/>
      <c r="E264" s="653"/>
      <c r="F264" s="645">
        <f t="shared" si="9"/>
        <v>0</v>
      </c>
      <c r="G264" s="653"/>
      <c r="H264" s="653"/>
      <c r="I264" s="642">
        <f t="shared" si="10"/>
        <v>0</v>
      </c>
      <c r="K264" s="15"/>
      <c r="L264" s="15"/>
      <c r="M264" s="15"/>
      <c r="N264" s="15"/>
      <c r="O264" s="15"/>
    </row>
    <row r="265" spans="1:15" s="16" customFormat="1" ht="11.25" x14ac:dyDescent="0.2">
      <c r="A265" s="651"/>
      <c r="B265" s="643" t="str">
        <f>IFERROR(IF(VLOOKUP($A265,Osnova!$A:$C,1)=$A265,VLOOKUP($A265,Osnova!$A:$C,3)),"")</f>
        <v/>
      </c>
      <c r="C265" s="646" t="e">
        <f>IF(VLOOKUP($A265,Osnova!$A:$C,1)=$A265,VLOOKUP($A265,Osnova!$A:$D,4),0)</f>
        <v>#N/A</v>
      </c>
      <c r="D265" s="653"/>
      <c r="E265" s="653"/>
      <c r="F265" s="645">
        <f t="shared" si="9"/>
        <v>0</v>
      </c>
      <c r="G265" s="653"/>
      <c r="H265" s="653"/>
      <c r="I265" s="642">
        <f t="shared" si="10"/>
        <v>0</v>
      </c>
      <c r="K265" s="15"/>
      <c r="L265" s="15"/>
      <c r="M265" s="15"/>
      <c r="N265" s="15"/>
      <c r="O265" s="15"/>
    </row>
    <row r="266" spans="1:15" s="16" customFormat="1" ht="11.25" x14ac:dyDescent="0.2">
      <c r="A266" s="651"/>
      <c r="B266" s="643" t="str">
        <f>IFERROR(IF(VLOOKUP($A266,Osnova!$A:$C,1)=$A266,VLOOKUP($A266,Osnova!$A:$C,3)),"")</f>
        <v/>
      </c>
      <c r="C266" s="646" t="e">
        <f>IF(VLOOKUP($A266,Osnova!$A:$C,1)=$A266,VLOOKUP($A266,Osnova!$A:$D,4),0)</f>
        <v>#N/A</v>
      </c>
      <c r="D266" s="653"/>
      <c r="E266" s="653"/>
      <c r="F266" s="645">
        <f t="shared" si="9"/>
        <v>0</v>
      </c>
      <c r="G266" s="653"/>
      <c r="H266" s="653"/>
      <c r="I266" s="642">
        <f t="shared" si="10"/>
        <v>0</v>
      </c>
      <c r="K266" s="15"/>
      <c r="L266" s="15"/>
      <c r="M266" s="15"/>
      <c r="N266" s="15"/>
      <c r="O266" s="15"/>
    </row>
    <row r="267" spans="1:15" s="16" customFormat="1" ht="11.25" x14ac:dyDescent="0.2">
      <c r="A267" s="651"/>
      <c r="B267" s="643" t="str">
        <f>IFERROR(IF(VLOOKUP($A267,Osnova!$A:$C,1)=$A267,VLOOKUP($A267,Osnova!$A:$C,3)),"")</f>
        <v/>
      </c>
      <c r="C267" s="646" t="e">
        <f>IF(VLOOKUP($A267,Osnova!$A:$C,1)=$A267,VLOOKUP($A267,Osnova!$A:$D,4),0)</f>
        <v>#N/A</v>
      </c>
      <c r="D267" s="653"/>
      <c r="E267" s="653"/>
      <c r="F267" s="645">
        <f t="shared" si="9"/>
        <v>0</v>
      </c>
      <c r="G267" s="653"/>
      <c r="H267" s="653"/>
      <c r="I267" s="642">
        <f t="shared" si="10"/>
        <v>0</v>
      </c>
      <c r="K267" s="15"/>
      <c r="L267" s="15"/>
      <c r="M267" s="15"/>
      <c r="N267" s="15"/>
      <c r="O267" s="15"/>
    </row>
    <row r="268" spans="1:15" s="16" customFormat="1" ht="11.25" x14ac:dyDescent="0.2">
      <c r="A268" s="651"/>
      <c r="B268" s="643" t="str">
        <f>IFERROR(IF(VLOOKUP($A268,Osnova!$A:$C,1)=$A268,VLOOKUP($A268,Osnova!$A:$C,3)),"")</f>
        <v/>
      </c>
      <c r="C268" s="646" t="e">
        <f>IF(VLOOKUP($A268,Osnova!$A:$C,1)=$A268,VLOOKUP($A268,Osnova!$A:$D,4),0)</f>
        <v>#N/A</v>
      </c>
      <c r="D268" s="653"/>
      <c r="E268" s="653"/>
      <c r="F268" s="645">
        <f t="shared" si="9"/>
        <v>0</v>
      </c>
      <c r="G268" s="653"/>
      <c r="H268" s="653"/>
      <c r="I268" s="642">
        <f t="shared" si="10"/>
        <v>0</v>
      </c>
      <c r="K268" s="15"/>
      <c r="L268" s="15"/>
      <c r="M268" s="15"/>
      <c r="N268" s="15"/>
      <c r="O268" s="15"/>
    </row>
    <row r="269" spans="1:15" s="16" customFormat="1" ht="11.25" x14ac:dyDescent="0.2">
      <c r="A269" s="651"/>
      <c r="B269" s="643" t="str">
        <f>IFERROR(IF(VLOOKUP($A269,Osnova!$A:$C,1)=$A269,VLOOKUP($A269,Osnova!$A:$C,3)),"")</f>
        <v/>
      </c>
      <c r="C269" s="646" t="e">
        <f>IF(VLOOKUP($A269,Osnova!$A:$C,1)=$A269,VLOOKUP($A269,Osnova!$A:$D,4),0)</f>
        <v>#N/A</v>
      </c>
      <c r="D269" s="653"/>
      <c r="E269" s="653"/>
      <c r="F269" s="645">
        <f t="shared" si="9"/>
        <v>0</v>
      </c>
      <c r="G269" s="653"/>
      <c r="H269" s="653"/>
      <c r="I269" s="642">
        <f t="shared" si="10"/>
        <v>0</v>
      </c>
      <c r="K269" s="15"/>
      <c r="L269" s="15"/>
      <c r="M269" s="15"/>
      <c r="N269" s="15"/>
      <c r="O269" s="15"/>
    </row>
    <row r="270" spans="1:15" s="16" customFormat="1" ht="11.25" x14ac:dyDescent="0.2">
      <c r="A270" s="651"/>
      <c r="B270" s="643" t="str">
        <f>IFERROR(IF(VLOOKUP($A270,Osnova!$A:$C,1)=$A270,VLOOKUP($A270,Osnova!$A:$C,3)),"")</f>
        <v/>
      </c>
      <c r="C270" s="646" t="e">
        <f>IF(VLOOKUP($A270,Osnova!$A:$C,1)=$A270,VLOOKUP($A270,Osnova!$A:$D,4),0)</f>
        <v>#N/A</v>
      </c>
      <c r="D270" s="653"/>
      <c r="E270" s="653"/>
      <c r="F270" s="645">
        <f t="shared" si="9"/>
        <v>0</v>
      </c>
      <c r="G270" s="653"/>
      <c r="H270" s="653"/>
      <c r="I270" s="642">
        <f t="shared" si="10"/>
        <v>0</v>
      </c>
      <c r="K270" s="15"/>
      <c r="L270" s="15"/>
      <c r="M270" s="15"/>
      <c r="N270" s="15"/>
      <c r="O270" s="15"/>
    </row>
    <row r="271" spans="1:15" s="16" customFormat="1" ht="11.25" x14ac:dyDescent="0.2">
      <c r="A271" s="651"/>
      <c r="B271" s="643" t="str">
        <f>IFERROR(IF(VLOOKUP($A271,Osnova!$A:$C,1)=$A271,VLOOKUP($A271,Osnova!$A:$C,3)),"")</f>
        <v/>
      </c>
      <c r="C271" s="646" t="e">
        <f>IF(VLOOKUP($A271,Osnova!$A:$C,1)=$A271,VLOOKUP($A271,Osnova!$A:$D,4),0)</f>
        <v>#N/A</v>
      </c>
      <c r="D271" s="653"/>
      <c r="E271" s="653"/>
      <c r="F271" s="645">
        <f t="shared" si="9"/>
        <v>0</v>
      </c>
      <c r="G271" s="653"/>
      <c r="H271" s="653"/>
      <c r="I271" s="642">
        <f t="shared" si="10"/>
        <v>0</v>
      </c>
      <c r="K271" s="15"/>
      <c r="L271" s="15"/>
      <c r="M271" s="15"/>
      <c r="N271" s="15"/>
      <c r="O271" s="15"/>
    </row>
    <row r="272" spans="1:15" s="16" customFormat="1" ht="11.25" x14ac:dyDescent="0.2">
      <c r="A272" s="651"/>
      <c r="B272" s="643" t="str">
        <f>IFERROR(IF(VLOOKUP($A272,Osnova!$A:$C,1)=$A272,VLOOKUP($A272,Osnova!$A:$C,3)),"")</f>
        <v/>
      </c>
      <c r="C272" s="646" t="e">
        <f>IF(VLOOKUP($A272,Osnova!$A:$C,1)=$A272,VLOOKUP($A272,Osnova!$A:$D,4),0)</f>
        <v>#N/A</v>
      </c>
      <c r="D272" s="653"/>
      <c r="E272" s="653"/>
      <c r="F272" s="645">
        <f t="shared" si="9"/>
        <v>0</v>
      </c>
      <c r="G272" s="653"/>
      <c r="H272" s="653"/>
      <c r="I272" s="642">
        <f t="shared" si="10"/>
        <v>0</v>
      </c>
      <c r="K272" s="15"/>
      <c r="L272" s="15"/>
      <c r="M272" s="15"/>
      <c r="N272" s="15"/>
      <c r="O272" s="15"/>
    </row>
    <row r="273" spans="1:15" s="16" customFormat="1" ht="11.25" x14ac:dyDescent="0.2">
      <c r="A273" s="651"/>
      <c r="B273" s="643" t="str">
        <f>IFERROR(IF(VLOOKUP($A273,Osnova!$A:$C,1)=$A273,VLOOKUP($A273,Osnova!$A:$C,3)),"")</f>
        <v/>
      </c>
      <c r="C273" s="646" t="e">
        <f>IF(VLOOKUP($A273,Osnova!$A:$C,1)=$A273,VLOOKUP($A273,Osnova!$A:$D,4),0)</f>
        <v>#N/A</v>
      </c>
      <c r="D273" s="653"/>
      <c r="E273" s="653"/>
      <c r="F273" s="645">
        <f t="shared" si="9"/>
        <v>0</v>
      </c>
      <c r="G273" s="653"/>
      <c r="H273" s="653"/>
      <c r="I273" s="642">
        <f t="shared" si="10"/>
        <v>0</v>
      </c>
      <c r="K273" s="15"/>
      <c r="L273" s="15"/>
      <c r="M273" s="15"/>
      <c r="N273" s="15"/>
      <c r="O273" s="15"/>
    </row>
    <row r="274" spans="1:15" s="16" customFormat="1" ht="11.25" x14ac:dyDescent="0.2">
      <c r="A274" s="651"/>
      <c r="B274" s="643" t="str">
        <f>IFERROR(IF(VLOOKUP($A274,Osnova!$A:$C,1)=$A274,VLOOKUP($A274,Osnova!$A:$C,3)),"")</f>
        <v/>
      </c>
      <c r="C274" s="646" t="e">
        <f>IF(VLOOKUP($A274,Osnova!$A:$C,1)=$A274,VLOOKUP($A274,Osnova!$A:$D,4),0)</f>
        <v>#N/A</v>
      </c>
      <c r="D274" s="653"/>
      <c r="E274" s="653"/>
      <c r="F274" s="645">
        <f t="shared" si="9"/>
        <v>0</v>
      </c>
      <c r="G274" s="653"/>
      <c r="H274" s="653"/>
      <c r="I274" s="642">
        <f t="shared" si="10"/>
        <v>0</v>
      </c>
      <c r="K274" s="15"/>
      <c r="L274" s="15"/>
      <c r="M274" s="15"/>
      <c r="N274" s="15"/>
      <c r="O274" s="15"/>
    </row>
    <row r="275" spans="1:15" s="16" customFormat="1" ht="11.25" x14ac:dyDescent="0.2">
      <c r="A275" s="651"/>
      <c r="B275" s="643" t="str">
        <f>IFERROR(IF(VLOOKUP($A275,Osnova!$A:$C,1)=$A275,VLOOKUP($A275,Osnova!$A:$C,3)),"")</f>
        <v/>
      </c>
      <c r="C275" s="646" t="e">
        <f>IF(VLOOKUP($A275,Osnova!$A:$C,1)=$A275,VLOOKUP($A275,Osnova!$A:$D,4),0)</f>
        <v>#N/A</v>
      </c>
      <c r="D275" s="653"/>
      <c r="E275" s="653"/>
      <c r="F275" s="645">
        <f t="shared" si="9"/>
        <v>0</v>
      </c>
      <c r="G275" s="653"/>
      <c r="H275" s="653"/>
      <c r="I275" s="642">
        <f t="shared" si="10"/>
        <v>0</v>
      </c>
      <c r="K275" s="15"/>
      <c r="L275" s="15"/>
      <c r="M275" s="15"/>
      <c r="N275" s="15"/>
      <c r="O275" s="15"/>
    </row>
    <row r="276" spans="1:15" s="16" customFormat="1" ht="11.25" x14ac:dyDescent="0.2">
      <c r="A276" s="651"/>
      <c r="B276" s="643" t="str">
        <f>IFERROR(IF(VLOOKUP($A276,Osnova!$A:$C,1)=$A276,VLOOKUP($A276,Osnova!$A:$C,3)),"")</f>
        <v/>
      </c>
      <c r="C276" s="646" t="e">
        <f>IF(VLOOKUP($A276,Osnova!$A:$C,1)=$A276,VLOOKUP($A276,Osnova!$A:$D,4),0)</f>
        <v>#N/A</v>
      </c>
      <c r="D276" s="653"/>
      <c r="E276" s="653"/>
      <c r="F276" s="645">
        <f t="shared" si="9"/>
        <v>0</v>
      </c>
      <c r="G276" s="653"/>
      <c r="H276" s="653"/>
      <c r="I276" s="642">
        <f t="shared" si="10"/>
        <v>0</v>
      </c>
      <c r="K276" s="15"/>
      <c r="L276" s="15"/>
      <c r="M276" s="15"/>
      <c r="N276" s="15"/>
      <c r="O276" s="15"/>
    </row>
    <row r="277" spans="1:15" s="16" customFormat="1" ht="11.25" x14ac:dyDescent="0.2">
      <c r="A277" s="651"/>
      <c r="B277" s="643" t="str">
        <f>IFERROR(IF(VLOOKUP($A277,Osnova!$A:$C,1)=$A277,VLOOKUP($A277,Osnova!$A:$C,3)),"")</f>
        <v/>
      </c>
      <c r="C277" s="646" t="e">
        <f>IF(VLOOKUP($A277,Osnova!$A:$C,1)=$A277,VLOOKUP($A277,Osnova!$A:$D,4),0)</f>
        <v>#N/A</v>
      </c>
      <c r="D277" s="653"/>
      <c r="E277" s="653"/>
      <c r="F277" s="645">
        <f t="shared" si="9"/>
        <v>0</v>
      </c>
      <c r="G277" s="653"/>
      <c r="H277" s="653"/>
      <c r="I277" s="642">
        <f t="shared" si="10"/>
        <v>0</v>
      </c>
      <c r="K277" s="15"/>
      <c r="L277" s="15"/>
      <c r="M277" s="15"/>
      <c r="N277" s="15"/>
      <c r="O277" s="15"/>
    </row>
    <row r="278" spans="1:15" s="16" customFormat="1" ht="11.25" x14ac:dyDescent="0.2">
      <c r="A278" s="651"/>
      <c r="B278" s="643" t="str">
        <f>IFERROR(IF(VLOOKUP($A278,Osnova!$A:$C,1)=$A278,VLOOKUP($A278,Osnova!$A:$C,3)),"")</f>
        <v/>
      </c>
      <c r="C278" s="646" t="e">
        <f>IF(VLOOKUP($A278,Osnova!$A:$C,1)=$A278,VLOOKUP($A278,Osnova!$A:$D,4),0)</f>
        <v>#N/A</v>
      </c>
      <c r="D278" s="653"/>
      <c r="E278" s="653"/>
      <c r="F278" s="645">
        <f t="shared" si="9"/>
        <v>0</v>
      </c>
      <c r="G278" s="653"/>
      <c r="H278" s="653"/>
      <c r="I278" s="642">
        <f t="shared" si="10"/>
        <v>0</v>
      </c>
      <c r="K278" s="15"/>
      <c r="L278" s="15"/>
      <c r="M278" s="15"/>
      <c r="N278" s="15"/>
      <c r="O278" s="15"/>
    </row>
    <row r="279" spans="1:15" s="16" customFormat="1" ht="11.25" x14ac:dyDescent="0.2">
      <c r="A279" s="651"/>
      <c r="B279" s="643" t="str">
        <f>IFERROR(IF(VLOOKUP($A279,Osnova!$A:$C,1)=$A279,VLOOKUP($A279,Osnova!$A:$C,3)),"")</f>
        <v/>
      </c>
      <c r="C279" s="646" t="e">
        <f>IF(VLOOKUP($A279,Osnova!$A:$C,1)=$A279,VLOOKUP($A279,Osnova!$A:$D,4),0)</f>
        <v>#N/A</v>
      </c>
      <c r="D279" s="653"/>
      <c r="E279" s="653"/>
      <c r="F279" s="645">
        <f t="shared" si="9"/>
        <v>0</v>
      </c>
      <c r="G279" s="653"/>
      <c r="H279" s="653"/>
      <c r="I279" s="642">
        <f t="shared" si="10"/>
        <v>0</v>
      </c>
      <c r="K279" s="15"/>
      <c r="L279" s="15"/>
      <c r="M279" s="15"/>
      <c r="N279" s="15"/>
      <c r="O279" s="15"/>
    </row>
    <row r="280" spans="1:15" s="16" customFormat="1" ht="11.25" x14ac:dyDescent="0.2">
      <c r="A280" s="651"/>
      <c r="B280" s="643" t="str">
        <f>IFERROR(IF(VLOOKUP($A280,Osnova!$A:$C,1)=$A280,VLOOKUP($A280,Osnova!$A:$C,3)),"")</f>
        <v/>
      </c>
      <c r="C280" s="646" t="e">
        <f>IF(VLOOKUP($A280,Osnova!$A:$C,1)=$A280,VLOOKUP($A280,Osnova!$A:$D,4),0)</f>
        <v>#N/A</v>
      </c>
      <c r="D280" s="653"/>
      <c r="E280" s="653"/>
      <c r="F280" s="645">
        <f t="shared" si="9"/>
        <v>0</v>
      </c>
      <c r="G280" s="653"/>
      <c r="H280" s="653"/>
      <c r="I280" s="642">
        <f t="shared" si="10"/>
        <v>0</v>
      </c>
      <c r="K280" s="15"/>
      <c r="L280" s="15"/>
      <c r="M280" s="15"/>
      <c r="N280" s="15"/>
      <c r="O280" s="15"/>
    </row>
    <row r="281" spans="1:15" s="16" customFormat="1" ht="11.25" x14ac:dyDescent="0.2">
      <c r="A281" s="651"/>
      <c r="B281" s="643" t="str">
        <f>IFERROR(IF(VLOOKUP($A281,Osnova!$A:$C,1)=$A281,VLOOKUP($A281,Osnova!$A:$C,3)),"")</f>
        <v/>
      </c>
      <c r="C281" s="646" t="e">
        <f>IF(VLOOKUP($A281,Osnova!$A:$C,1)=$A281,VLOOKUP($A281,Osnova!$A:$D,4),0)</f>
        <v>#N/A</v>
      </c>
      <c r="D281" s="653"/>
      <c r="E281" s="653"/>
      <c r="F281" s="645">
        <f t="shared" si="9"/>
        <v>0</v>
      </c>
      <c r="G281" s="653"/>
      <c r="H281" s="653"/>
      <c r="I281" s="642">
        <f t="shared" si="10"/>
        <v>0</v>
      </c>
      <c r="K281" s="15"/>
      <c r="L281" s="15"/>
      <c r="M281" s="15"/>
      <c r="N281" s="15"/>
      <c r="O281" s="15"/>
    </row>
    <row r="282" spans="1:15" s="16" customFormat="1" ht="11.25" x14ac:dyDescent="0.2">
      <c r="A282" s="651"/>
      <c r="B282" s="643" t="str">
        <f>IFERROR(IF(VLOOKUP($A282,Osnova!$A:$C,1)=$A282,VLOOKUP($A282,Osnova!$A:$C,3)),"")</f>
        <v/>
      </c>
      <c r="C282" s="646" t="e">
        <f>IF(VLOOKUP($A282,Osnova!$A:$C,1)=$A282,VLOOKUP($A282,Osnova!$A:$D,4),0)</f>
        <v>#N/A</v>
      </c>
      <c r="D282" s="653"/>
      <c r="E282" s="653"/>
      <c r="F282" s="645">
        <f t="shared" si="9"/>
        <v>0</v>
      </c>
      <c r="G282" s="653"/>
      <c r="H282" s="653"/>
      <c r="I282" s="642">
        <f t="shared" si="10"/>
        <v>0</v>
      </c>
      <c r="K282" s="15"/>
      <c r="L282" s="15"/>
      <c r="M282" s="15"/>
      <c r="N282" s="15"/>
      <c r="O282" s="15"/>
    </row>
    <row r="283" spans="1:15" s="16" customFormat="1" ht="11.25" x14ac:dyDescent="0.2">
      <c r="A283" s="651"/>
      <c r="B283" s="643" t="str">
        <f>IFERROR(IF(VLOOKUP($A283,Osnova!$A:$C,1)=$A283,VLOOKUP($A283,Osnova!$A:$C,3)),"")</f>
        <v/>
      </c>
      <c r="C283" s="646" t="e">
        <f>IF(VLOOKUP($A283,Osnova!$A:$C,1)=$A283,VLOOKUP($A283,Osnova!$A:$D,4),0)</f>
        <v>#N/A</v>
      </c>
      <c r="D283" s="653"/>
      <c r="E283" s="653"/>
      <c r="F283" s="645">
        <f t="shared" si="9"/>
        <v>0</v>
      </c>
      <c r="G283" s="653"/>
      <c r="H283" s="653"/>
      <c r="I283" s="642">
        <f t="shared" si="10"/>
        <v>0</v>
      </c>
      <c r="K283" s="15"/>
      <c r="L283" s="15"/>
      <c r="M283" s="15"/>
      <c r="N283" s="15"/>
      <c r="O283" s="15"/>
    </row>
    <row r="284" spans="1:15" s="16" customFormat="1" ht="11.25" x14ac:dyDescent="0.2">
      <c r="A284" s="651"/>
      <c r="B284" s="643" t="str">
        <f>IFERROR(IF(VLOOKUP($A284,Osnova!$A:$C,1)=$A284,VLOOKUP($A284,Osnova!$A:$C,3)),"")</f>
        <v/>
      </c>
      <c r="C284" s="646" t="e">
        <f>IF(VLOOKUP($A284,Osnova!$A:$C,1)=$A284,VLOOKUP($A284,Osnova!$A:$D,4),0)</f>
        <v>#N/A</v>
      </c>
      <c r="D284" s="653"/>
      <c r="E284" s="653"/>
      <c r="F284" s="645">
        <f t="shared" si="9"/>
        <v>0</v>
      </c>
      <c r="G284" s="653"/>
      <c r="H284" s="653"/>
      <c r="I284" s="642">
        <f t="shared" si="10"/>
        <v>0</v>
      </c>
      <c r="K284" s="15"/>
      <c r="L284" s="15"/>
      <c r="M284" s="15"/>
      <c r="N284" s="15"/>
      <c r="O284" s="15"/>
    </row>
    <row r="285" spans="1:15" s="16" customFormat="1" ht="11.25" x14ac:dyDescent="0.2">
      <c r="A285" s="651"/>
      <c r="B285" s="643" t="str">
        <f>IFERROR(IF(VLOOKUP($A285,Osnova!$A:$C,1)=$A285,VLOOKUP($A285,Osnova!$A:$C,3)),"")</f>
        <v/>
      </c>
      <c r="C285" s="646" t="e">
        <f>IF(VLOOKUP($A285,Osnova!$A:$C,1)=$A285,VLOOKUP($A285,Osnova!$A:$D,4),0)</f>
        <v>#N/A</v>
      </c>
      <c r="D285" s="653"/>
      <c r="E285" s="653"/>
      <c r="F285" s="645">
        <f t="shared" si="9"/>
        <v>0</v>
      </c>
      <c r="G285" s="653"/>
      <c r="H285" s="653"/>
      <c r="I285" s="642">
        <f t="shared" si="10"/>
        <v>0</v>
      </c>
      <c r="K285" s="15"/>
      <c r="L285" s="15"/>
      <c r="M285" s="15"/>
      <c r="N285" s="15"/>
      <c r="O285" s="15"/>
    </row>
    <row r="286" spans="1:15" s="16" customFormat="1" ht="11.25" x14ac:dyDescent="0.2">
      <c r="A286" s="651"/>
      <c r="B286" s="643" t="str">
        <f>IFERROR(IF(VLOOKUP($A286,Osnova!$A:$C,1)=$A286,VLOOKUP($A286,Osnova!$A:$C,3)),"")</f>
        <v/>
      </c>
      <c r="C286" s="646" t="e">
        <f>IF(VLOOKUP($A286,Osnova!$A:$C,1)=$A286,VLOOKUP($A286,Osnova!$A:$D,4),0)</f>
        <v>#N/A</v>
      </c>
      <c r="D286" s="653"/>
      <c r="E286" s="653"/>
      <c r="F286" s="645">
        <f t="shared" si="9"/>
        <v>0</v>
      </c>
      <c r="G286" s="653"/>
      <c r="H286" s="653"/>
      <c r="I286" s="642">
        <f t="shared" si="10"/>
        <v>0</v>
      </c>
      <c r="K286" s="15"/>
      <c r="L286" s="15"/>
      <c r="M286" s="15"/>
      <c r="N286" s="15"/>
      <c r="O286" s="15"/>
    </row>
    <row r="287" spans="1:15" s="16" customFormat="1" ht="11.25" x14ac:dyDescent="0.2">
      <c r="A287" s="651"/>
      <c r="B287" s="643" t="str">
        <f>IFERROR(IF(VLOOKUP($A287,Osnova!$A:$C,1)=$A287,VLOOKUP($A287,Osnova!$A:$C,3)),"")</f>
        <v/>
      </c>
      <c r="C287" s="646" t="e">
        <f>IF(VLOOKUP($A287,Osnova!$A:$C,1)=$A287,VLOOKUP($A287,Osnova!$A:$D,4),0)</f>
        <v>#N/A</v>
      </c>
      <c r="D287" s="653"/>
      <c r="E287" s="653"/>
      <c r="F287" s="645">
        <f t="shared" si="9"/>
        <v>0</v>
      </c>
      <c r="G287" s="653"/>
      <c r="H287" s="653"/>
      <c r="I287" s="642">
        <f t="shared" si="10"/>
        <v>0</v>
      </c>
      <c r="K287" s="15"/>
      <c r="L287" s="15"/>
      <c r="M287" s="15"/>
      <c r="N287" s="15"/>
      <c r="O287" s="15"/>
    </row>
    <row r="288" spans="1:15" s="16" customFormat="1" ht="11.25" x14ac:dyDescent="0.2">
      <c r="A288" s="651"/>
      <c r="B288" s="643" t="str">
        <f>IFERROR(IF(VLOOKUP($A288,Osnova!$A:$C,1)=$A288,VLOOKUP($A288,Osnova!$A:$C,3)),"")</f>
        <v/>
      </c>
      <c r="C288" s="646" t="e">
        <f>IF(VLOOKUP($A288,Osnova!$A:$C,1)=$A288,VLOOKUP($A288,Osnova!$A:$D,4),0)</f>
        <v>#N/A</v>
      </c>
      <c r="D288" s="653"/>
      <c r="E288" s="653"/>
      <c r="F288" s="645">
        <f t="shared" si="9"/>
        <v>0</v>
      </c>
      <c r="G288" s="653"/>
      <c r="H288" s="653"/>
      <c r="I288" s="642">
        <f t="shared" si="10"/>
        <v>0</v>
      </c>
      <c r="K288" s="15"/>
      <c r="L288" s="15"/>
      <c r="M288" s="15"/>
      <c r="N288" s="15"/>
      <c r="O288" s="15"/>
    </row>
    <row r="289" spans="1:15" s="16" customFormat="1" ht="11.25" x14ac:dyDescent="0.2">
      <c r="A289" s="651"/>
      <c r="B289" s="643" t="str">
        <f>IFERROR(IF(VLOOKUP($A289,Osnova!$A:$C,1)=$A289,VLOOKUP($A289,Osnova!$A:$C,3)),"")</f>
        <v/>
      </c>
      <c r="C289" s="646" t="e">
        <f>IF(VLOOKUP($A289,Osnova!$A:$C,1)=$A289,VLOOKUP($A289,Osnova!$A:$D,4),0)</f>
        <v>#N/A</v>
      </c>
      <c r="D289" s="653"/>
      <c r="E289" s="653"/>
      <c r="F289" s="645">
        <f t="shared" si="9"/>
        <v>0</v>
      </c>
      <c r="G289" s="653"/>
      <c r="H289" s="653"/>
      <c r="I289" s="642">
        <f t="shared" si="10"/>
        <v>0</v>
      </c>
      <c r="K289" s="15"/>
      <c r="L289" s="15"/>
      <c r="M289" s="15"/>
      <c r="N289" s="15"/>
      <c r="O289" s="15"/>
    </row>
    <row r="290" spans="1:15" s="16" customFormat="1" ht="11.25" x14ac:dyDescent="0.2">
      <c r="A290" s="651"/>
      <c r="B290" s="643" t="str">
        <f>IFERROR(IF(VLOOKUP($A290,Osnova!$A:$C,1)=$A290,VLOOKUP($A290,Osnova!$A:$C,3)),"")</f>
        <v/>
      </c>
      <c r="C290" s="646" t="e">
        <f>IF(VLOOKUP($A290,Osnova!$A:$C,1)=$A290,VLOOKUP($A290,Osnova!$A:$D,4),0)</f>
        <v>#N/A</v>
      </c>
      <c r="D290" s="653"/>
      <c r="E290" s="653"/>
      <c r="F290" s="645">
        <f t="shared" si="9"/>
        <v>0</v>
      </c>
      <c r="G290" s="653"/>
      <c r="H290" s="653"/>
      <c r="I290" s="642">
        <f t="shared" si="10"/>
        <v>0</v>
      </c>
      <c r="K290" s="15"/>
      <c r="L290" s="15"/>
      <c r="M290" s="15"/>
      <c r="N290" s="15"/>
      <c r="O290" s="15"/>
    </row>
    <row r="291" spans="1:15" s="16" customFormat="1" ht="11.25" x14ac:dyDescent="0.2">
      <c r="A291" s="651"/>
      <c r="B291" s="643" t="str">
        <f>IFERROR(IF(VLOOKUP($A291,Osnova!$A:$C,1)=$A291,VLOOKUP($A291,Osnova!$A:$C,3)),"")</f>
        <v/>
      </c>
      <c r="C291" s="646" t="e">
        <f>IF(VLOOKUP($A291,Osnova!$A:$C,1)=$A291,VLOOKUP($A291,Osnova!$A:$D,4),0)</f>
        <v>#N/A</v>
      </c>
      <c r="D291" s="653"/>
      <c r="E291" s="653"/>
      <c r="F291" s="645">
        <f t="shared" si="9"/>
        <v>0</v>
      </c>
      <c r="G291" s="653"/>
      <c r="H291" s="653"/>
      <c r="I291" s="642">
        <f t="shared" si="10"/>
        <v>0</v>
      </c>
      <c r="K291" s="15"/>
      <c r="L291" s="15"/>
      <c r="M291" s="15"/>
      <c r="N291" s="15"/>
      <c r="O291" s="15"/>
    </row>
    <row r="292" spans="1:15" s="16" customFormat="1" ht="11.25" x14ac:dyDescent="0.2">
      <c r="A292" s="651"/>
      <c r="B292" s="643" t="str">
        <f>IFERROR(IF(VLOOKUP($A292,Osnova!$A:$C,1)=$A292,VLOOKUP($A292,Osnova!$A:$C,3)),"")</f>
        <v/>
      </c>
      <c r="C292" s="646" t="e">
        <f>IF(VLOOKUP($A292,Osnova!$A:$C,1)=$A292,VLOOKUP($A292,Osnova!$A:$D,4),0)</f>
        <v>#N/A</v>
      </c>
      <c r="D292" s="653"/>
      <c r="E292" s="653"/>
      <c r="F292" s="645">
        <f t="shared" si="9"/>
        <v>0</v>
      </c>
      <c r="G292" s="653"/>
      <c r="H292" s="653"/>
      <c r="I292" s="642">
        <f t="shared" si="10"/>
        <v>0</v>
      </c>
      <c r="K292" s="15"/>
      <c r="L292" s="15"/>
      <c r="M292" s="15"/>
      <c r="N292" s="15"/>
      <c r="O292" s="15"/>
    </row>
    <row r="293" spans="1:15" s="16" customFormat="1" ht="11.25" x14ac:dyDescent="0.2">
      <c r="A293" s="651"/>
      <c r="B293" s="643" t="str">
        <f>IFERROR(IF(VLOOKUP($A293,Osnova!$A:$C,1)=$A293,VLOOKUP($A293,Osnova!$A:$C,3)),"")</f>
        <v/>
      </c>
      <c r="C293" s="646" t="e">
        <f>IF(VLOOKUP($A293,Osnova!$A:$C,1)=$A293,VLOOKUP($A293,Osnova!$A:$D,4),0)</f>
        <v>#N/A</v>
      </c>
      <c r="D293" s="653"/>
      <c r="E293" s="653"/>
      <c r="F293" s="645">
        <f t="shared" si="9"/>
        <v>0</v>
      </c>
      <c r="G293" s="653"/>
      <c r="H293" s="653"/>
      <c r="I293" s="642">
        <f t="shared" si="10"/>
        <v>0</v>
      </c>
      <c r="K293" s="15"/>
      <c r="L293" s="15"/>
      <c r="M293" s="15"/>
      <c r="N293" s="15"/>
      <c r="O293" s="15"/>
    </row>
    <row r="294" spans="1:15" s="16" customFormat="1" ht="11.25" x14ac:dyDescent="0.2">
      <c r="A294" s="651"/>
      <c r="B294" s="643" t="str">
        <f>IFERROR(IF(VLOOKUP($A294,Osnova!$A:$C,1)=$A294,VLOOKUP($A294,Osnova!$A:$C,3)),"")</f>
        <v/>
      </c>
      <c r="C294" s="646" t="e">
        <f>IF(VLOOKUP($A294,Osnova!$A:$C,1)=$A294,VLOOKUP($A294,Osnova!$A:$D,4),0)</f>
        <v>#N/A</v>
      </c>
      <c r="D294" s="653"/>
      <c r="E294" s="653"/>
      <c r="F294" s="645">
        <f t="shared" si="9"/>
        <v>0</v>
      </c>
      <c r="G294" s="653"/>
      <c r="H294" s="653"/>
      <c r="I294" s="642">
        <f t="shared" si="10"/>
        <v>0</v>
      </c>
      <c r="K294" s="15"/>
      <c r="L294" s="15"/>
      <c r="M294" s="15"/>
      <c r="N294" s="15"/>
      <c r="O294" s="15"/>
    </row>
    <row r="295" spans="1:15" s="16" customFormat="1" ht="11.25" x14ac:dyDescent="0.2">
      <c r="A295" s="651"/>
      <c r="B295" s="643" t="str">
        <f>IFERROR(IF(VLOOKUP($A295,Osnova!$A:$C,1)=$A295,VLOOKUP($A295,Osnova!$A:$C,3)),"")</f>
        <v/>
      </c>
      <c r="C295" s="646" t="e">
        <f>IF(VLOOKUP($A295,Osnova!$A:$C,1)=$A295,VLOOKUP($A295,Osnova!$A:$D,4),0)</f>
        <v>#N/A</v>
      </c>
      <c r="D295" s="653"/>
      <c r="E295" s="653"/>
      <c r="F295" s="645">
        <f t="shared" si="9"/>
        <v>0</v>
      </c>
      <c r="G295" s="653"/>
      <c r="H295" s="653"/>
      <c r="I295" s="642">
        <f t="shared" si="10"/>
        <v>0</v>
      </c>
      <c r="K295" s="15"/>
      <c r="L295" s="15"/>
      <c r="M295" s="15"/>
      <c r="N295" s="15"/>
      <c r="O295" s="15"/>
    </row>
    <row r="296" spans="1:15" s="16" customFormat="1" ht="11.25" x14ac:dyDescent="0.2">
      <c r="A296" s="651"/>
      <c r="B296" s="643" t="str">
        <f>IFERROR(IF(VLOOKUP($A296,Osnova!$A:$C,1)=$A296,VLOOKUP($A296,Osnova!$A:$C,3)),"")</f>
        <v/>
      </c>
      <c r="C296" s="646" t="e">
        <f>IF(VLOOKUP($A296,Osnova!$A:$C,1)=$A296,VLOOKUP($A296,Osnova!$A:$D,4),0)</f>
        <v>#N/A</v>
      </c>
      <c r="D296" s="653"/>
      <c r="E296" s="653"/>
      <c r="F296" s="645">
        <f t="shared" si="9"/>
        <v>0</v>
      </c>
      <c r="G296" s="653"/>
      <c r="H296" s="653"/>
      <c r="I296" s="642">
        <f t="shared" si="10"/>
        <v>0</v>
      </c>
      <c r="K296" s="15"/>
      <c r="L296" s="15"/>
      <c r="M296" s="15"/>
      <c r="N296" s="15"/>
      <c r="O296" s="15"/>
    </row>
    <row r="297" spans="1:15" s="16" customFormat="1" ht="11.25" x14ac:dyDescent="0.2">
      <c r="A297" s="651"/>
      <c r="B297" s="643" t="str">
        <f>IFERROR(IF(VLOOKUP($A297,Osnova!$A:$C,1)=$A297,VLOOKUP($A297,Osnova!$A:$C,3)),"")</f>
        <v/>
      </c>
      <c r="C297" s="646" t="e">
        <f>IF(VLOOKUP($A297,Osnova!$A:$C,1)=$A297,VLOOKUP($A297,Osnova!$A:$D,4),0)</f>
        <v>#N/A</v>
      </c>
      <c r="D297" s="653"/>
      <c r="E297" s="653"/>
      <c r="F297" s="645">
        <f t="shared" si="9"/>
        <v>0</v>
      </c>
      <c r="G297" s="653"/>
      <c r="H297" s="653"/>
      <c r="I297" s="642">
        <f t="shared" si="10"/>
        <v>0</v>
      </c>
      <c r="K297" s="15"/>
      <c r="L297" s="15"/>
      <c r="M297" s="15"/>
      <c r="N297" s="15"/>
      <c r="O297" s="15"/>
    </row>
    <row r="298" spans="1:15" s="16" customFormat="1" ht="11.25" x14ac:dyDescent="0.2">
      <c r="A298" s="651"/>
      <c r="B298" s="643" t="str">
        <f>IFERROR(IF(VLOOKUP($A298,Osnova!$A:$C,1)=$A298,VLOOKUP($A298,Osnova!$A:$C,3)),"")</f>
        <v/>
      </c>
      <c r="C298" s="646" t="e">
        <f>IF(VLOOKUP($A298,Osnova!$A:$C,1)=$A298,VLOOKUP($A298,Osnova!$A:$D,4),0)</f>
        <v>#N/A</v>
      </c>
      <c r="D298" s="653"/>
      <c r="E298" s="653"/>
      <c r="F298" s="645">
        <f t="shared" si="9"/>
        <v>0</v>
      </c>
      <c r="G298" s="653"/>
      <c r="H298" s="653"/>
      <c r="I298" s="642">
        <f t="shared" si="10"/>
        <v>0</v>
      </c>
      <c r="K298" s="15"/>
      <c r="L298" s="15"/>
      <c r="M298" s="15"/>
      <c r="N298" s="15"/>
      <c r="O298" s="15"/>
    </row>
    <row r="299" spans="1:15" s="16" customFormat="1" ht="11.25" x14ac:dyDescent="0.2">
      <c r="A299" s="651"/>
      <c r="B299" s="643" t="str">
        <f>IFERROR(IF(VLOOKUP($A299,Osnova!$A:$C,1)=$A299,VLOOKUP($A299,Osnova!$A:$C,3)),"")</f>
        <v/>
      </c>
      <c r="C299" s="646" t="e">
        <f>IF(VLOOKUP($A299,Osnova!$A:$C,1)=$A299,VLOOKUP($A299,Osnova!$A:$D,4),0)</f>
        <v>#N/A</v>
      </c>
      <c r="D299" s="653"/>
      <c r="E299" s="653"/>
      <c r="F299" s="645">
        <f t="shared" si="9"/>
        <v>0</v>
      </c>
      <c r="G299" s="653"/>
      <c r="H299" s="653"/>
      <c r="I299" s="642">
        <f t="shared" si="10"/>
        <v>0</v>
      </c>
      <c r="K299" s="15"/>
      <c r="L299" s="15"/>
      <c r="M299" s="15"/>
      <c r="N299" s="15"/>
      <c r="O299" s="15"/>
    </row>
    <row r="300" spans="1:15" s="16" customFormat="1" ht="11.25" x14ac:dyDescent="0.2">
      <c r="A300" s="651"/>
      <c r="B300" s="643" t="str">
        <f>IFERROR(IF(VLOOKUP($A300,Osnova!$A:$C,1)=$A300,VLOOKUP($A300,Osnova!$A:$C,3)),"")</f>
        <v/>
      </c>
      <c r="C300" s="646" t="e">
        <f>IF(VLOOKUP($A300,Osnova!$A:$C,1)=$A300,VLOOKUP($A300,Osnova!$A:$D,4),0)</f>
        <v>#N/A</v>
      </c>
      <c r="D300" s="653"/>
      <c r="E300" s="653"/>
      <c r="F300" s="645">
        <f t="shared" si="9"/>
        <v>0</v>
      </c>
      <c r="G300" s="653"/>
      <c r="H300" s="653"/>
      <c r="I300" s="642">
        <f t="shared" si="10"/>
        <v>0</v>
      </c>
      <c r="K300" s="15"/>
      <c r="L300" s="15"/>
      <c r="M300" s="15"/>
      <c r="N300" s="15"/>
      <c r="O300" s="15"/>
    </row>
    <row r="301" spans="1:15" s="16" customFormat="1" ht="11.25" x14ac:dyDescent="0.2">
      <c r="A301" s="651"/>
      <c r="B301" s="643" t="str">
        <f>IFERROR(IF(VLOOKUP($A301,Osnova!$A:$C,1)=$A301,VLOOKUP($A301,Osnova!$A:$C,3)),"")</f>
        <v/>
      </c>
      <c r="C301" s="646" t="e">
        <f>IF(VLOOKUP($A301,Osnova!$A:$C,1)=$A301,VLOOKUP($A301,Osnova!$A:$D,4),0)</f>
        <v>#N/A</v>
      </c>
      <c r="D301" s="653"/>
      <c r="E301" s="653"/>
      <c r="F301" s="645">
        <f t="shared" si="9"/>
        <v>0</v>
      </c>
      <c r="G301" s="653"/>
      <c r="H301" s="653"/>
      <c r="I301" s="642">
        <f t="shared" si="10"/>
        <v>0</v>
      </c>
      <c r="K301" s="15"/>
      <c r="L301" s="15"/>
      <c r="M301" s="15"/>
      <c r="N301" s="15"/>
      <c r="O301" s="15"/>
    </row>
    <row r="302" spans="1:15" s="16" customFormat="1" ht="11.25" x14ac:dyDescent="0.2">
      <c r="A302" s="651"/>
      <c r="B302" s="643" t="str">
        <f>IFERROR(IF(VLOOKUP($A302,Osnova!$A:$C,1)=$A302,VLOOKUP($A302,Osnova!$A:$C,3)),"")</f>
        <v/>
      </c>
      <c r="C302" s="646" t="e">
        <f>IF(VLOOKUP($A302,Osnova!$A:$C,1)=$A302,VLOOKUP($A302,Osnova!$A:$D,4),0)</f>
        <v>#N/A</v>
      </c>
      <c r="D302" s="653"/>
      <c r="E302" s="653"/>
      <c r="F302" s="645">
        <f t="shared" si="9"/>
        <v>0</v>
      </c>
      <c r="G302" s="653"/>
      <c r="H302" s="653"/>
      <c r="I302" s="642">
        <f t="shared" si="10"/>
        <v>0</v>
      </c>
      <c r="K302" s="15"/>
      <c r="L302" s="15"/>
      <c r="M302" s="15"/>
      <c r="N302" s="15"/>
      <c r="O302" s="15"/>
    </row>
    <row r="303" spans="1:15" s="16" customFormat="1" ht="11.25" x14ac:dyDescent="0.2">
      <c r="A303" s="651"/>
      <c r="B303" s="643" t="str">
        <f>IFERROR(IF(VLOOKUP($A303,Osnova!$A:$C,1)=$A303,VLOOKUP($A303,Osnova!$A:$C,3)),"")</f>
        <v/>
      </c>
      <c r="C303" s="646" t="e">
        <f>IF(VLOOKUP($A303,Osnova!$A:$C,1)=$A303,VLOOKUP($A303,Osnova!$A:$D,4),0)</f>
        <v>#N/A</v>
      </c>
      <c r="D303" s="653"/>
      <c r="E303" s="653"/>
      <c r="F303" s="645">
        <f t="shared" si="9"/>
        <v>0</v>
      </c>
      <c r="G303" s="653"/>
      <c r="H303" s="653"/>
      <c r="I303" s="642">
        <f t="shared" si="10"/>
        <v>0</v>
      </c>
      <c r="K303" s="15"/>
      <c r="L303" s="15"/>
      <c r="M303" s="15"/>
      <c r="N303" s="15"/>
      <c r="O303" s="15"/>
    </row>
    <row r="304" spans="1:15" s="16" customFormat="1" ht="11.25" x14ac:dyDescent="0.2">
      <c r="A304" s="651"/>
      <c r="B304" s="643" t="str">
        <f>IFERROR(IF(VLOOKUP($A304,Osnova!$A:$C,1)=$A304,VLOOKUP($A304,Osnova!$A:$C,3)),"")</f>
        <v/>
      </c>
      <c r="C304" s="646" t="e">
        <f>IF(VLOOKUP($A304,Osnova!$A:$C,1)=$A304,VLOOKUP($A304,Osnova!$A:$D,4),0)</f>
        <v>#N/A</v>
      </c>
      <c r="D304" s="653"/>
      <c r="E304" s="653"/>
      <c r="F304" s="645">
        <f t="shared" si="9"/>
        <v>0</v>
      </c>
      <c r="G304" s="653"/>
      <c r="H304" s="653"/>
      <c r="I304" s="642">
        <f t="shared" si="10"/>
        <v>0</v>
      </c>
      <c r="K304" s="15"/>
      <c r="L304" s="15"/>
      <c r="M304" s="15"/>
      <c r="N304" s="15"/>
      <c r="O304" s="15"/>
    </row>
    <row r="305" spans="1:15" s="16" customFormat="1" ht="11.25" x14ac:dyDescent="0.2">
      <c r="A305" s="651"/>
      <c r="B305" s="643" t="str">
        <f>IFERROR(IF(VLOOKUP($A305,Osnova!$A:$C,1)=$A305,VLOOKUP($A305,Osnova!$A:$C,3)),"")</f>
        <v/>
      </c>
      <c r="C305" s="646" t="e">
        <f>IF(VLOOKUP($A305,Osnova!$A:$C,1)=$A305,VLOOKUP($A305,Osnova!$A:$D,4),0)</f>
        <v>#N/A</v>
      </c>
      <c r="D305" s="653"/>
      <c r="E305" s="653"/>
      <c r="F305" s="645">
        <f t="shared" si="9"/>
        <v>0</v>
      </c>
      <c r="G305" s="653"/>
      <c r="H305" s="653"/>
      <c r="I305" s="642">
        <f t="shared" si="10"/>
        <v>0</v>
      </c>
      <c r="K305" s="15"/>
      <c r="L305" s="15"/>
      <c r="M305" s="15"/>
      <c r="N305" s="15"/>
      <c r="O305" s="15"/>
    </row>
    <row r="306" spans="1:15" s="16" customFormat="1" ht="11.25" x14ac:dyDescent="0.2">
      <c r="A306" s="651"/>
      <c r="B306" s="643" t="str">
        <f>IFERROR(IF(VLOOKUP($A306,Osnova!$A:$C,1)=$A306,VLOOKUP($A306,Osnova!$A:$C,3)),"")</f>
        <v/>
      </c>
      <c r="C306" s="646" t="e">
        <f>IF(VLOOKUP($A306,Osnova!$A:$C,1)=$A306,VLOOKUP($A306,Osnova!$A:$D,4),0)</f>
        <v>#N/A</v>
      </c>
      <c r="D306" s="653"/>
      <c r="E306" s="653"/>
      <c r="F306" s="645">
        <f t="shared" si="9"/>
        <v>0</v>
      </c>
      <c r="G306" s="653"/>
      <c r="H306" s="653"/>
      <c r="I306" s="642">
        <f t="shared" si="10"/>
        <v>0</v>
      </c>
      <c r="K306" s="15"/>
      <c r="L306" s="15"/>
      <c r="M306" s="15"/>
      <c r="N306" s="15"/>
      <c r="O306" s="15"/>
    </row>
    <row r="307" spans="1:15" s="16" customFormat="1" ht="11.25" x14ac:dyDescent="0.2">
      <c r="A307" s="651"/>
      <c r="B307" s="643" t="str">
        <f>IFERROR(IF(VLOOKUP($A307,Osnova!$A:$C,1)=$A307,VLOOKUP($A307,Osnova!$A:$C,3)),"")</f>
        <v/>
      </c>
      <c r="C307" s="646" t="e">
        <f>IF(VLOOKUP($A307,Osnova!$A:$C,1)=$A307,VLOOKUP($A307,Osnova!$A:$D,4),0)</f>
        <v>#N/A</v>
      </c>
      <c r="D307" s="653"/>
      <c r="E307" s="653"/>
      <c r="F307" s="645">
        <f t="shared" si="9"/>
        <v>0</v>
      </c>
      <c r="G307" s="653"/>
      <c r="H307" s="653"/>
      <c r="I307" s="642">
        <f t="shared" si="10"/>
        <v>0</v>
      </c>
      <c r="K307" s="15"/>
      <c r="L307" s="15"/>
      <c r="M307" s="15"/>
      <c r="N307" s="15"/>
      <c r="O307" s="15"/>
    </row>
    <row r="308" spans="1:15" s="16" customFormat="1" ht="11.25" x14ac:dyDescent="0.2">
      <c r="A308" s="651"/>
      <c r="B308" s="643" t="str">
        <f>IFERROR(IF(VLOOKUP($A308,Osnova!$A:$C,1)=$A308,VLOOKUP($A308,Osnova!$A:$C,3)),"")</f>
        <v/>
      </c>
      <c r="C308" s="646" t="e">
        <f>IF(VLOOKUP($A308,Osnova!$A:$C,1)=$A308,VLOOKUP($A308,Osnova!$A:$D,4),0)</f>
        <v>#N/A</v>
      </c>
      <c r="D308" s="653"/>
      <c r="E308" s="653"/>
      <c r="F308" s="645">
        <f t="shared" si="9"/>
        <v>0</v>
      </c>
      <c r="G308" s="653"/>
      <c r="H308" s="653"/>
      <c r="I308" s="642">
        <f t="shared" si="10"/>
        <v>0</v>
      </c>
      <c r="K308" s="15"/>
      <c r="L308" s="15"/>
      <c r="M308" s="15"/>
      <c r="N308" s="15"/>
      <c r="O308" s="15"/>
    </row>
    <row r="309" spans="1:15" s="16" customFormat="1" ht="11.25" x14ac:dyDescent="0.2">
      <c r="A309" s="651"/>
      <c r="B309" s="643" t="str">
        <f>IFERROR(IF(VLOOKUP($A309,Osnova!$A:$C,1)=$A309,VLOOKUP($A309,Osnova!$A:$C,3)),"")</f>
        <v/>
      </c>
      <c r="C309" s="646" t="e">
        <f>IF(VLOOKUP($A309,Osnova!$A:$C,1)=$A309,VLOOKUP($A309,Osnova!$A:$D,4),0)</f>
        <v>#N/A</v>
      </c>
      <c r="D309" s="653"/>
      <c r="E309" s="653"/>
      <c r="F309" s="645">
        <f t="shared" si="9"/>
        <v>0</v>
      </c>
      <c r="G309" s="653"/>
      <c r="H309" s="653"/>
      <c r="I309" s="642">
        <f t="shared" si="10"/>
        <v>0</v>
      </c>
      <c r="K309" s="15"/>
      <c r="L309" s="15"/>
      <c r="M309" s="15"/>
      <c r="N309" s="15"/>
      <c r="O309" s="15"/>
    </row>
    <row r="310" spans="1:15" s="77" customFormat="1" ht="11.25" hidden="1" x14ac:dyDescent="0.2">
      <c r="A310" s="112"/>
      <c r="B310" s="13"/>
      <c r="C310" s="5"/>
      <c r="D310" s="15"/>
      <c r="E310" s="15"/>
      <c r="F310" s="15"/>
      <c r="G310" s="15"/>
      <c r="H310" s="15"/>
      <c r="I310" s="16"/>
      <c r="K310" s="13"/>
      <c r="L310" s="13"/>
      <c r="M310" s="13"/>
      <c r="N310" s="13"/>
      <c r="O310" s="13"/>
    </row>
    <row r="311" spans="1:15" s="77" customFormat="1" ht="11.25" hidden="1" x14ac:dyDescent="0.2">
      <c r="A311" s="112"/>
      <c r="B311" s="13"/>
      <c r="C311" s="5"/>
      <c r="D311" s="15"/>
      <c r="E311" s="15"/>
      <c r="F311" s="15"/>
      <c r="G311" s="15"/>
      <c r="H311" s="15"/>
      <c r="I311" s="16"/>
      <c r="K311" s="13"/>
      <c r="L311" s="13"/>
      <c r="M311" s="13"/>
      <c r="N311" s="13"/>
      <c r="O311" s="13"/>
    </row>
    <row r="312" spans="1:15" s="77" customFormat="1" ht="11.25" hidden="1" x14ac:dyDescent="0.2">
      <c r="A312" s="112"/>
      <c r="B312" s="13"/>
      <c r="C312" s="5"/>
      <c r="D312" s="15"/>
      <c r="E312" s="15"/>
      <c r="F312" s="15"/>
      <c r="G312" s="15"/>
      <c r="H312" s="15"/>
      <c r="I312" s="16"/>
      <c r="K312" s="13"/>
      <c r="L312" s="13"/>
      <c r="M312" s="13"/>
      <c r="N312" s="13"/>
      <c r="O312" s="13"/>
    </row>
    <row r="313" spans="1:15" s="77" customFormat="1" ht="11.25" hidden="1" x14ac:dyDescent="0.2">
      <c r="A313" s="428"/>
      <c r="B313" s="429"/>
      <c r="C313" s="429"/>
      <c r="D313" s="429"/>
      <c r="E313" s="429"/>
      <c r="F313" s="429"/>
      <c r="G313" s="429"/>
      <c r="H313" s="429"/>
      <c r="I313" s="429"/>
      <c r="K313" s="13"/>
      <c r="L313" s="13"/>
      <c r="M313" s="13"/>
      <c r="N313" s="13"/>
      <c r="O313" s="13"/>
    </row>
    <row r="314" spans="1:15" s="77" customFormat="1" ht="11.25" hidden="1" x14ac:dyDescent="0.2">
      <c r="A314" s="112"/>
      <c r="B314" s="13"/>
      <c r="C314" s="5"/>
      <c r="D314" s="15"/>
      <c r="E314" s="15"/>
      <c r="F314" s="15"/>
      <c r="G314" s="15"/>
      <c r="H314" s="15"/>
      <c r="I314" s="16"/>
      <c r="K314" s="13"/>
      <c r="L314" s="13"/>
      <c r="M314" s="13"/>
      <c r="N314" s="13"/>
      <c r="O314" s="13"/>
    </row>
    <row r="315" spans="1:15" s="77" customFormat="1" ht="11.25" hidden="1" x14ac:dyDescent="0.2">
      <c r="A315" s="112"/>
      <c r="B315" s="13"/>
      <c r="C315" s="5"/>
      <c r="D315" s="15"/>
      <c r="E315" s="15"/>
      <c r="F315" s="15"/>
      <c r="G315" s="15"/>
      <c r="H315" s="15"/>
      <c r="I315" s="16"/>
      <c r="K315" s="13"/>
      <c r="L315" s="13"/>
      <c r="M315" s="13"/>
      <c r="N315" s="13"/>
      <c r="O315" s="13"/>
    </row>
    <row r="316" spans="1:15" s="77" customFormat="1" ht="11.25" hidden="1" x14ac:dyDescent="0.2">
      <c r="A316" s="112"/>
      <c r="B316" s="13"/>
      <c r="C316" s="5"/>
      <c r="D316" s="15"/>
      <c r="E316" s="15"/>
      <c r="F316" s="15"/>
      <c r="G316" s="15"/>
      <c r="H316" s="15"/>
      <c r="I316" s="16"/>
      <c r="K316" s="13"/>
      <c r="L316" s="13"/>
      <c r="M316" s="13"/>
      <c r="N316" s="13"/>
      <c r="O316" s="13"/>
    </row>
    <row r="317" spans="1:15" s="77" customFormat="1" hidden="1" x14ac:dyDescent="0.25">
      <c r="A317" s="112"/>
      <c r="B317" s="13"/>
      <c r="C317" s="5"/>
      <c r="D317" s="203">
        <v>3</v>
      </c>
      <c r="E317" s="203" t="s">
        <v>2730</v>
      </c>
      <c r="F317" s="15"/>
      <c r="G317" s="15"/>
      <c r="H317" s="15"/>
      <c r="I317" s="16"/>
      <c r="K317" s="13"/>
      <c r="L317" s="13"/>
      <c r="M317" s="13"/>
      <c r="N317" s="13"/>
      <c r="O317" s="13"/>
    </row>
    <row r="318" spans="1:15" s="77" customFormat="1" hidden="1" x14ac:dyDescent="0.25">
      <c r="A318" s="112"/>
      <c r="B318" s="13"/>
      <c r="C318" s="5"/>
      <c r="D318" s="203">
        <v>2</v>
      </c>
      <c r="E318" s="203" t="s">
        <v>2731</v>
      </c>
      <c r="F318" s="15"/>
      <c r="G318" s="15"/>
      <c r="H318" s="15"/>
      <c r="I318" s="16"/>
      <c r="K318" s="13"/>
      <c r="L318" s="13"/>
      <c r="M318" s="13"/>
      <c r="N318" s="13"/>
      <c r="O318" s="13"/>
    </row>
    <row r="319" spans="1:15" s="77" customFormat="1" hidden="1" x14ac:dyDescent="0.25">
      <c r="A319" s="112"/>
      <c r="B319" s="13"/>
      <c r="C319" s="5"/>
      <c r="D319" s="203">
        <v>4</v>
      </c>
      <c r="E319" s="203" t="s">
        <v>2732</v>
      </c>
      <c r="F319" s="15"/>
      <c r="G319" s="15"/>
      <c r="H319" s="15"/>
      <c r="I319" s="16"/>
      <c r="K319" s="13"/>
      <c r="L319" s="13"/>
      <c r="M319" s="13"/>
      <c r="N319" s="13"/>
      <c r="O319" s="13"/>
    </row>
    <row r="320" spans="1:15" s="77" customFormat="1" ht="11.25" hidden="1" x14ac:dyDescent="0.2">
      <c r="A320" s="112"/>
      <c r="B320" s="13"/>
      <c r="C320" s="5"/>
      <c r="D320" s="15"/>
      <c r="E320" s="15"/>
      <c r="F320" s="15"/>
      <c r="G320" s="15"/>
      <c r="H320" s="15"/>
      <c r="I320" s="16"/>
      <c r="K320" s="13"/>
      <c r="L320" s="13"/>
      <c r="M320" s="13"/>
      <c r="N320" s="13"/>
      <c r="O320" s="13"/>
    </row>
    <row r="321" spans="1:15" s="77" customFormat="1" ht="11.25" hidden="1" x14ac:dyDescent="0.2">
      <c r="A321" s="112"/>
      <c r="B321" s="13"/>
      <c r="C321" s="5"/>
      <c r="D321" s="15"/>
      <c r="E321" s="15"/>
      <c r="F321" s="15"/>
      <c r="G321" s="15"/>
      <c r="H321" s="15"/>
      <c r="I321" s="16"/>
      <c r="K321" s="13"/>
      <c r="L321" s="13"/>
      <c r="M321" s="13"/>
      <c r="N321" s="13"/>
      <c r="O321" s="13"/>
    </row>
    <row r="322" spans="1:15" s="77" customFormat="1" ht="11.25" x14ac:dyDescent="0.2">
      <c r="A322" s="112"/>
      <c r="B322" s="13"/>
      <c r="C322" s="5"/>
      <c r="D322" s="15"/>
      <c r="E322" s="15"/>
      <c r="F322" s="15"/>
      <c r="G322" s="15"/>
      <c r="H322" s="15"/>
      <c r="I322" s="16"/>
      <c r="K322" s="13"/>
      <c r="L322" s="13"/>
      <c r="M322" s="13"/>
      <c r="N322" s="13"/>
      <c r="O322" s="13"/>
    </row>
    <row r="323" spans="1:15" s="77" customFormat="1" ht="11.25" x14ac:dyDescent="0.2">
      <c r="A323" s="112"/>
      <c r="B323" s="13"/>
      <c r="C323" s="5"/>
      <c r="D323" s="15"/>
      <c r="E323" s="15"/>
      <c r="F323" s="15"/>
      <c r="G323" s="15"/>
      <c r="H323" s="15"/>
      <c r="I323" s="16"/>
      <c r="K323" s="13"/>
      <c r="L323" s="13"/>
      <c r="M323" s="13"/>
      <c r="N323" s="13"/>
      <c r="O323" s="13"/>
    </row>
    <row r="324" spans="1:15" s="77" customFormat="1" ht="11.25" x14ac:dyDescent="0.2">
      <c r="A324" s="112"/>
      <c r="B324" s="13"/>
      <c r="C324" s="5"/>
      <c r="D324" s="15"/>
      <c r="E324" s="15"/>
      <c r="F324" s="15"/>
      <c r="G324" s="15"/>
      <c r="H324" s="15"/>
      <c r="I324" s="16"/>
      <c r="K324" s="13"/>
      <c r="L324" s="13"/>
      <c r="M324" s="13"/>
      <c r="N324" s="13"/>
      <c r="O324" s="13"/>
    </row>
    <row r="325" spans="1:15" s="77" customFormat="1" ht="11.25" x14ac:dyDescent="0.2">
      <c r="A325" s="112"/>
      <c r="B325" s="13"/>
      <c r="C325" s="5"/>
      <c r="D325" s="15"/>
      <c r="E325" s="15"/>
      <c r="F325" s="15"/>
      <c r="G325" s="15"/>
      <c r="H325" s="15"/>
      <c r="I325" s="16"/>
      <c r="K325" s="13"/>
      <c r="L325" s="13"/>
      <c r="M325" s="13"/>
      <c r="N325" s="13"/>
      <c r="O325" s="13"/>
    </row>
    <row r="326" spans="1:15" s="77" customFormat="1" ht="11.25" x14ac:dyDescent="0.2">
      <c r="A326" s="112"/>
      <c r="B326" s="13"/>
      <c r="C326" s="5"/>
      <c r="D326" s="15"/>
      <c r="E326" s="15"/>
      <c r="F326" s="15"/>
      <c r="G326" s="15"/>
      <c r="H326" s="15"/>
      <c r="I326" s="16"/>
      <c r="K326" s="13"/>
      <c r="L326" s="13"/>
      <c r="M326" s="13"/>
      <c r="N326" s="13"/>
      <c r="O326" s="13"/>
    </row>
    <row r="327" spans="1:15" s="77" customFormat="1" ht="11.25" x14ac:dyDescent="0.2">
      <c r="A327" s="112"/>
      <c r="B327" s="13"/>
      <c r="C327" s="5"/>
      <c r="D327" s="15"/>
      <c r="E327" s="15"/>
      <c r="F327" s="15"/>
      <c r="G327" s="15"/>
      <c r="H327" s="15"/>
      <c r="I327" s="16"/>
      <c r="K327" s="13"/>
      <c r="L327" s="13"/>
      <c r="M327" s="13"/>
      <c r="N327" s="13"/>
      <c r="O327" s="13"/>
    </row>
    <row r="328" spans="1:15" s="77" customFormat="1" ht="11.25" x14ac:dyDescent="0.2">
      <c r="A328" s="112"/>
      <c r="B328" s="13"/>
      <c r="C328" s="5"/>
      <c r="D328" s="15"/>
      <c r="E328" s="15"/>
      <c r="F328" s="15"/>
      <c r="G328" s="15"/>
      <c r="H328" s="15"/>
      <c r="I328" s="16"/>
      <c r="K328" s="13"/>
      <c r="L328" s="13"/>
      <c r="M328" s="13"/>
      <c r="N328" s="13"/>
      <c r="O328" s="13"/>
    </row>
    <row r="329" spans="1:15" s="77" customFormat="1" ht="11.25" x14ac:dyDescent="0.2">
      <c r="A329" s="112"/>
      <c r="B329" s="13"/>
      <c r="C329" s="5"/>
      <c r="D329" s="15"/>
      <c r="E329" s="15"/>
      <c r="F329" s="15"/>
      <c r="G329" s="15"/>
      <c r="H329" s="15"/>
      <c r="I329" s="16"/>
      <c r="K329" s="13"/>
      <c r="L329" s="13"/>
      <c r="M329" s="13"/>
      <c r="N329" s="13"/>
      <c r="O329" s="13"/>
    </row>
    <row r="330" spans="1:15" s="77" customFormat="1" ht="11.25" x14ac:dyDescent="0.2">
      <c r="A330" s="112"/>
      <c r="B330" s="13"/>
      <c r="C330" s="5"/>
      <c r="D330" s="15"/>
      <c r="E330" s="15"/>
      <c r="F330" s="15"/>
      <c r="G330" s="15"/>
      <c r="H330" s="15"/>
      <c r="I330" s="16"/>
      <c r="K330" s="13"/>
      <c r="L330" s="13"/>
      <c r="M330" s="13"/>
      <c r="N330" s="13"/>
      <c r="O330" s="13"/>
    </row>
    <row r="331" spans="1:15" s="77" customFormat="1" ht="11.25" x14ac:dyDescent="0.2">
      <c r="A331" s="112"/>
      <c r="B331" s="13"/>
      <c r="C331" s="5"/>
      <c r="D331" s="15"/>
      <c r="E331" s="15"/>
      <c r="F331" s="15"/>
      <c r="G331" s="15"/>
      <c r="H331" s="15"/>
      <c r="I331" s="16"/>
      <c r="K331" s="13"/>
      <c r="L331" s="13"/>
      <c r="M331" s="13"/>
      <c r="N331" s="13"/>
      <c r="O331" s="13"/>
    </row>
    <row r="332" spans="1:15" s="77" customFormat="1" ht="11.25" x14ac:dyDescent="0.2">
      <c r="A332" s="112"/>
      <c r="B332" s="13"/>
      <c r="C332" s="5"/>
      <c r="D332" s="15"/>
      <c r="E332" s="15"/>
      <c r="F332" s="15"/>
      <c r="G332" s="15"/>
      <c r="H332" s="15"/>
      <c r="I332" s="16"/>
      <c r="K332" s="13"/>
      <c r="L332" s="13"/>
      <c r="M332" s="13"/>
      <c r="N332" s="13"/>
      <c r="O332" s="13"/>
    </row>
    <row r="333" spans="1:15" s="77" customFormat="1" ht="11.25" x14ac:dyDescent="0.2">
      <c r="A333" s="112"/>
      <c r="B333" s="13"/>
      <c r="C333" s="5"/>
      <c r="D333" s="15"/>
      <c r="E333" s="15"/>
      <c r="F333" s="15"/>
      <c r="G333" s="15"/>
      <c r="H333" s="15"/>
      <c r="I333" s="16"/>
      <c r="K333" s="13"/>
      <c r="L333" s="13"/>
      <c r="M333" s="13"/>
      <c r="N333" s="13"/>
      <c r="O333" s="13"/>
    </row>
    <row r="334" spans="1:15" s="77" customFormat="1" ht="11.25" x14ac:dyDescent="0.2">
      <c r="A334" s="112"/>
      <c r="B334" s="13"/>
      <c r="C334" s="5"/>
      <c r="D334" s="15"/>
      <c r="E334" s="15"/>
      <c r="F334" s="15"/>
      <c r="G334" s="15"/>
      <c r="H334" s="15"/>
      <c r="I334" s="16"/>
      <c r="K334" s="13"/>
      <c r="L334" s="13"/>
      <c r="M334" s="13"/>
      <c r="N334" s="13"/>
      <c r="O334" s="13"/>
    </row>
    <row r="335" spans="1:15" s="77" customFormat="1" ht="11.25" x14ac:dyDescent="0.2">
      <c r="A335" s="112"/>
      <c r="B335" s="13"/>
      <c r="C335" s="5"/>
      <c r="D335" s="15"/>
      <c r="E335" s="15"/>
      <c r="F335" s="15"/>
      <c r="G335" s="15"/>
      <c r="H335" s="15"/>
      <c r="I335" s="16"/>
      <c r="K335" s="13"/>
      <c r="L335" s="13"/>
      <c r="M335" s="13"/>
      <c r="N335" s="13"/>
      <c r="O335" s="13"/>
    </row>
    <row r="336" spans="1:15" s="77" customFormat="1" ht="11.25" x14ac:dyDescent="0.2">
      <c r="A336" s="112"/>
      <c r="B336" s="13"/>
      <c r="C336" s="5"/>
      <c r="D336" s="15"/>
      <c r="E336" s="15"/>
      <c r="F336" s="15"/>
      <c r="G336" s="15"/>
      <c r="H336" s="15"/>
      <c r="I336" s="16"/>
      <c r="K336" s="13"/>
      <c r="L336" s="13"/>
      <c r="M336" s="13"/>
      <c r="N336" s="13"/>
      <c r="O336" s="13"/>
    </row>
    <row r="337" spans="1:15" s="77" customFormat="1" ht="11.25" x14ac:dyDescent="0.2">
      <c r="A337" s="112"/>
      <c r="B337" s="13"/>
      <c r="C337" s="5"/>
      <c r="D337" s="15"/>
      <c r="E337" s="15"/>
      <c r="F337" s="15"/>
      <c r="G337" s="15"/>
      <c r="H337" s="15"/>
      <c r="I337" s="16"/>
      <c r="K337" s="13"/>
      <c r="L337" s="13"/>
      <c r="M337" s="13"/>
      <c r="N337" s="13"/>
      <c r="O337" s="13"/>
    </row>
    <row r="338" spans="1:15" s="77" customFormat="1" ht="11.25" x14ac:dyDescent="0.2">
      <c r="A338" s="112"/>
      <c r="B338" s="13"/>
      <c r="C338" s="5"/>
      <c r="D338" s="15"/>
      <c r="E338" s="15"/>
      <c r="F338" s="15"/>
      <c r="G338" s="15"/>
      <c r="H338" s="15"/>
      <c r="I338" s="16"/>
      <c r="K338" s="13"/>
      <c r="L338" s="13"/>
      <c r="M338" s="13"/>
      <c r="N338" s="13"/>
      <c r="O338" s="13"/>
    </row>
    <row r="339" spans="1:15" s="77" customFormat="1" ht="11.25" x14ac:dyDescent="0.2">
      <c r="A339" s="112"/>
      <c r="B339" s="13"/>
      <c r="C339" s="5"/>
      <c r="D339" s="15"/>
      <c r="E339" s="15"/>
      <c r="F339" s="15"/>
      <c r="G339" s="15"/>
      <c r="H339" s="15"/>
      <c r="I339" s="16"/>
      <c r="K339" s="13"/>
      <c r="L339" s="13"/>
      <c r="M339" s="13"/>
      <c r="N339" s="13"/>
      <c r="O339" s="13"/>
    </row>
    <row r="340" spans="1:15" s="77" customFormat="1" ht="11.25" x14ac:dyDescent="0.2">
      <c r="A340" s="112"/>
      <c r="B340" s="13"/>
      <c r="C340" s="5"/>
      <c r="D340" s="15"/>
      <c r="E340" s="15"/>
      <c r="F340" s="15"/>
      <c r="G340" s="15"/>
      <c r="H340" s="15"/>
      <c r="I340" s="16"/>
      <c r="K340" s="13"/>
      <c r="L340" s="13"/>
      <c r="M340" s="13"/>
      <c r="N340" s="13"/>
      <c r="O340" s="13"/>
    </row>
    <row r="341" spans="1:15" s="77" customFormat="1" ht="11.25" x14ac:dyDescent="0.2">
      <c r="A341" s="112"/>
      <c r="B341" s="13"/>
      <c r="C341" s="5"/>
      <c r="D341" s="15"/>
      <c r="E341" s="15"/>
      <c r="F341" s="15"/>
      <c r="G341" s="15"/>
      <c r="H341" s="15"/>
      <c r="I341" s="16"/>
      <c r="K341" s="13"/>
      <c r="L341" s="13"/>
      <c r="M341" s="13"/>
      <c r="N341" s="13"/>
      <c r="O341" s="13"/>
    </row>
    <row r="342" spans="1:15" s="77" customFormat="1" ht="11.25" x14ac:dyDescent="0.2">
      <c r="A342" s="112"/>
      <c r="B342" s="13"/>
      <c r="C342" s="5"/>
      <c r="D342" s="15"/>
      <c r="E342" s="15"/>
      <c r="F342" s="15"/>
      <c r="G342" s="15"/>
      <c r="H342" s="15"/>
      <c r="I342" s="16"/>
      <c r="K342" s="13"/>
      <c r="L342" s="13"/>
      <c r="M342" s="13"/>
      <c r="N342" s="13"/>
      <c r="O342" s="13"/>
    </row>
    <row r="343" spans="1:15" s="77" customFormat="1" ht="11.25" x14ac:dyDescent="0.2">
      <c r="A343" s="112"/>
      <c r="B343" s="13"/>
      <c r="C343" s="5"/>
      <c r="D343" s="15"/>
      <c r="E343" s="15"/>
      <c r="F343" s="15"/>
      <c r="G343" s="15"/>
      <c r="H343" s="15"/>
      <c r="I343" s="16"/>
      <c r="K343" s="13"/>
      <c r="L343" s="13"/>
      <c r="M343" s="13"/>
      <c r="N343" s="13"/>
      <c r="O343" s="13"/>
    </row>
    <row r="344" spans="1:15" s="77" customFormat="1" ht="11.25" x14ac:dyDescent="0.2">
      <c r="A344" s="112"/>
      <c r="B344" s="13"/>
      <c r="C344" s="5"/>
      <c r="D344" s="15"/>
      <c r="E344" s="15"/>
      <c r="F344" s="15"/>
      <c r="G344" s="15"/>
      <c r="H344" s="15"/>
      <c r="I344" s="16"/>
      <c r="K344" s="13"/>
      <c r="L344" s="13"/>
      <c r="M344" s="13"/>
      <c r="N344" s="13"/>
      <c r="O344" s="13"/>
    </row>
    <row r="345" spans="1:15" s="77" customFormat="1" ht="11.25" x14ac:dyDescent="0.2">
      <c r="A345" s="112"/>
      <c r="B345" s="13"/>
      <c r="C345" s="5"/>
      <c r="D345" s="15"/>
      <c r="E345" s="15"/>
      <c r="F345" s="15"/>
      <c r="G345" s="15"/>
      <c r="H345" s="15"/>
      <c r="I345" s="16"/>
      <c r="K345" s="13"/>
      <c r="L345" s="13"/>
      <c r="M345" s="13"/>
      <c r="N345" s="13"/>
      <c r="O345" s="13"/>
    </row>
    <row r="346" spans="1:15" s="77" customFormat="1" ht="11.25" x14ac:dyDescent="0.2">
      <c r="A346" s="112"/>
      <c r="B346" s="13"/>
      <c r="C346" s="5"/>
      <c r="D346" s="15"/>
      <c r="E346" s="15"/>
      <c r="F346" s="15"/>
      <c r="G346" s="15"/>
      <c r="H346" s="15"/>
      <c r="I346" s="16"/>
      <c r="K346" s="13"/>
      <c r="L346" s="13"/>
      <c r="M346" s="13"/>
      <c r="N346" s="13"/>
      <c r="O346" s="13"/>
    </row>
    <row r="347" spans="1:15" s="77" customFormat="1" ht="11.25" x14ac:dyDescent="0.2">
      <c r="A347" s="112"/>
      <c r="B347" s="13"/>
      <c r="C347" s="5"/>
      <c r="D347" s="15"/>
      <c r="E347" s="15"/>
      <c r="F347" s="15"/>
      <c r="G347" s="15"/>
      <c r="H347" s="15"/>
      <c r="I347" s="16"/>
      <c r="K347" s="13"/>
      <c r="L347" s="13"/>
      <c r="M347" s="13"/>
      <c r="N347" s="13"/>
      <c r="O347" s="13"/>
    </row>
    <row r="348" spans="1:15" s="77" customFormat="1" ht="11.25" x14ac:dyDescent="0.2">
      <c r="A348" s="112"/>
      <c r="B348" s="13"/>
      <c r="C348" s="5"/>
      <c r="D348" s="15"/>
      <c r="E348" s="15"/>
      <c r="F348" s="15"/>
      <c r="G348" s="15"/>
      <c r="H348" s="15"/>
      <c r="I348" s="16"/>
      <c r="K348" s="13"/>
      <c r="L348" s="13"/>
      <c r="M348" s="13"/>
      <c r="N348" s="13"/>
      <c r="O348" s="13"/>
    </row>
    <row r="349" spans="1:15" s="77" customFormat="1" ht="11.25" x14ac:dyDescent="0.2">
      <c r="A349" s="112"/>
      <c r="B349" s="13"/>
      <c r="C349" s="5"/>
      <c r="D349" s="15"/>
      <c r="E349" s="15"/>
      <c r="F349" s="15"/>
      <c r="G349" s="15"/>
      <c r="H349" s="15"/>
      <c r="I349" s="16"/>
      <c r="K349" s="13"/>
      <c r="L349" s="13"/>
      <c r="M349" s="13"/>
      <c r="N349" s="13"/>
      <c r="O349" s="13"/>
    </row>
    <row r="350" spans="1:15" s="77" customFormat="1" ht="11.25" x14ac:dyDescent="0.2">
      <c r="A350" s="112"/>
      <c r="B350" s="13"/>
      <c r="C350" s="5"/>
      <c r="D350" s="15"/>
      <c r="E350" s="15"/>
      <c r="F350" s="15"/>
      <c r="G350" s="15"/>
      <c r="H350" s="15"/>
      <c r="I350" s="16"/>
      <c r="K350" s="13"/>
      <c r="L350" s="13"/>
      <c r="M350" s="13"/>
      <c r="N350" s="13"/>
      <c r="O350" s="13"/>
    </row>
    <row r="351" spans="1:15" s="77" customFormat="1" ht="11.25" x14ac:dyDescent="0.2">
      <c r="A351" s="112"/>
      <c r="B351" s="13"/>
      <c r="C351" s="5"/>
      <c r="D351" s="15"/>
      <c r="E351" s="15"/>
      <c r="F351" s="15"/>
      <c r="G351" s="15"/>
      <c r="H351" s="15"/>
      <c r="I351" s="16"/>
      <c r="K351" s="13"/>
      <c r="L351" s="13"/>
      <c r="M351" s="13"/>
      <c r="N351" s="13"/>
      <c r="O351" s="13"/>
    </row>
    <row r="352" spans="1:15" s="77" customFormat="1" ht="11.25" x14ac:dyDescent="0.2">
      <c r="A352" s="112"/>
      <c r="B352" s="13"/>
      <c r="C352" s="5"/>
      <c r="D352" s="15"/>
      <c r="E352" s="15"/>
      <c r="F352" s="15"/>
      <c r="G352" s="15"/>
      <c r="H352" s="15"/>
      <c r="I352" s="16"/>
      <c r="K352" s="13"/>
      <c r="L352" s="13"/>
      <c r="M352" s="13"/>
      <c r="N352" s="13"/>
      <c r="O352" s="13"/>
    </row>
    <row r="353" spans="1:15" s="77" customFormat="1" ht="11.25" x14ac:dyDescent="0.2">
      <c r="A353" s="112"/>
      <c r="B353" s="13"/>
      <c r="C353" s="5"/>
      <c r="D353" s="15"/>
      <c r="E353" s="15"/>
      <c r="F353" s="15"/>
      <c r="G353" s="15"/>
      <c r="H353" s="15"/>
      <c r="I353" s="16"/>
      <c r="K353" s="13"/>
      <c r="L353" s="13"/>
      <c r="M353" s="13"/>
      <c r="N353" s="13"/>
      <c r="O353" s="13"/>
    </row>
    <row r="354" spans="1:15" s="77" customFormat="1" ht="11.25" x14ac:dyDescent="0.2">
      <c r="A354" s="112"/>
      <c r="B354" s="13"/>
      <c r="C354" s="5"/>
      <c r="D354" s="15"/>
      <c r="E354" s="15"/>
      <c r="F354" s="15"/>
      <c r="G354" s="15"/>
      <c r="H354" s="15"/>
      <c r="I354" s="16"/>
      <c r="K354" s="13"/>
      <c r="L354" s="13"/>
      <c r="M354" s="13"/>
      <c r="N354" s="13"/>
      <c r="O354" s="13"/>
    </row>
    <row r="355" spans="1:15" s="77" customFormat="1" ht="11.25" x14ac:dyDescent="0.2">
      <c r="A355" s="112"/>
      <c r="B355" s="13"/>
      <c r="C355" s="5"/>
      <c r="D355" s="15"/>
      <c r="E355" s="15"/>
      <c r="F355" s="15"/>
      <c r="G355" s="15"/>
      <c r="H355" s="15"/>
      <c r="I355" s="16"/>
      <c r="K355" s="13"/>
      <c r="L355" s="13"/>
      <c r="M355" s="13"/>
      <c r="N355" s="13"/>
      <c r="O355" s="13"/>
    </row>
    <row r="356" spans="1:15" s="77" customFormat="1" ht="11.25" x14ac:dyDescent="0.2">
      <c r="A356" s="112"/>
      <c r="B356" s="13"/>
      <c r="C356" s="5"/>
      <c r="D356" s="15"/>
      <c r="E356" s="15"/>
      <c r="F356" s="15"/>
      <c r="G356" s="15"/>
      <c r="H356" s="15"/>
      <c r="I356" s="16"/>
      <c r="K356" s="13"/>
      <c r="L356" s="13"/>
      <c r="M356" s="13"/>
      <c r="N356" s="13"/>
      <c r="O356" s="13"/>
    </row>
    <row r="357" spans="1:15" s="77" customFormat="1" ht="11.25" x14ac:dyDescent="0.2">
      <c r="A357" s="112"/>
      <c r="B357" s="13"/>
      <c r="C357" s="5"/>
      <c r="D357" s="15"/>
      <c r="E357" s="15"/>
      <c r="F357" s="15"/>
      <c r="G357" s="15"/>
      <c r="H357" s="15"/>
      <c r="I357" s="16"/>
      <c r="K357" s="13"/>
      <c r="L357" s="13"/>
      <c r="M357" s="13"/>
      <c r="N357" s="13"/>
      <c r="O357" s="13"/>
    </row>
    <row r="358" spans="1:15" s="77" customFormat="1" ht="11.25" x14ac:dyDescent="0.2">
      <c r="A358" s="112"/>
      <c r="B358" s="13"/>
      <c r="C358" s="5"/>
      <c r="D358" s="15"/>
      <c r="E358" s="15"/>
      <c r="F358" s="15"/>
      <c r="G358" s="15"/>
      <c r="H358" s="15"/>
      <c r="I358" s="16"/>
      <c r="K358" s="13"/>
      <c r="L358" s="13"/>
      <c r="M358" s="13"/>
      <c r="N358" s="13"/>
      <c r="O358" s="13"/>
    </row>
    <row r="359" spans="1:15" s="77" customFormat="1" ht="11.25" x14ac:dyDescent="0.2">
      <c r="A359" s="112"/>
      <c r="B359" s="13"/>
      <c r="C359" s="5"/>
      <c r="D359" s="15"/>
      <c r="E359" s="15"/>
      <c r="F359" s="15"/>
      <c r="G359" s="15"/>
      <c r="H359" s="15"/>
      <c r="I359" s="16"/>
      <c r="K359" s="13"/>
      <c r="L359" s="13"/>
      <c r="M359" s="13"/>
      <c r="N359" s="13"/>
      <c r="O359" s="13"/>
    </row>
    <row r="360" spans="1:15" s="77" customFormat="1" ht="11.25" x14ac:dyDescent="0.2">
      <c r="A360" s="112"/>
      <c r="B360" s="13"/>
      <c r="C360" s="5"/>
      <c r="D360" s="15"/>
      <c r="E360" s="15"/>
      <c r="F360" s="15"/>
      <c r="G360" s="15"/>
      <c r="H360" s="15"/>
      <c r="I360" s="16"/>
      <c r="K360" s="13"/>
      <c r="L360" s="13"/>
      <c r="M360" s="13"/>
      <c r="N360" s="13"/>
      <c r="O360" s="13"/>
    </row>
    <row r="361" spans="1:15" s="77" customFormat="1" ht="11.25" x14ac:dyDescent="0.2">
      <c r="A361" s="112"/>
      <c r="B361" s="13"/>
      <c r="C361" s="5"/>
      <c r="D361" s="15"/>
      <c r="E361" s="15"/>
      <c r="F361" s="15"/>
      <c r="G361" s="15"/>
      <c r="H361" s="15"/>
      <c r="I361" s="16"/>
      <c r="K361" s="13"/>
      <c r="L361" s="13"/>
      <c r="M361" s="13"/>
      <c r="N361" s="13"/>
      <c r="O361" s="13"/>
    </row>
    <row r="362" spans="1:15" s="77" customFormat="1" ht="11.25" x14ac:dyDescent="0.2">
      <c r="A362" s="112"/>
      <c r="B362" s="13"/>
      <c r="C362" s="5"/>
      <c r="D362" s="15"/>
      <c r="E362" s="15"/>
      <c r="F362" s="15"/>
      <c r="G362" s="15"/>
      <c r="H362" s="15"/>
      <c r="I362" s="16"/>
      <c r="K362" s="13"/>
      <c r="L362" s="13"/>
      <c r="M362" s="13"/>
      <c r="N362" s="13"/>
      <c r="O362" s="13"/>
    </row>
    <row r="363" spans="1:15" s="77" customFormat="1" ht="11.25" x14ac:dyDescent="0.2">
      <c r="A363" s="112"/>
      <c r="B363" s="13"/>
      <c r="C363" s="5"/>
      <c r="D363" s="15"/>
      <c r="E363" s="15"/>
      <c r="F363" s="15"/>
      <c r="G363" s="15"/>
      <c r="H363" s="15"/>
      <c r="I363" s="16"/>
      <c r="K363" s="13"/>
      <c r="L363" s="13"/>
      <c r="M363" s="13"/>
      <c r="N363" s="13"/>
      <c r="O363" s="13"/>
    </row>
    <row r="364" spans="1:15" s="77" customFormat="1" ht="11.25" x14ac:dyDescent="0.2">
      <c r="A364" s="112"/>
      <c r="B364" s="13"/>
      <c r="C364" s="5"/>
      <c r="D364" s="15"/>
      <c r="E364" s="15"/>
      <c r="F364" s="15"/>
      <c r="G364" s="15"/>
      <c r="H364" s="15"/>
      <c r="I364" s="16"/>
      <c r="K364" s="13"/>
      <c r="L364" s="13"/>
      <c r="M364" s="13"/>
      <c r="N364" s="13"/>
      <c r="O364" s="13"/>
    </row>
    <row r="365" spans="1:15" s="77" customFormat="1" ht="11.25" x14ac:dyDescent="0.2">
      <c r="A365" s="112"/>
      <c r="B365" s="13"/>
      <c r="C365" s="5"/>
      <c r="D365" s="15"/>
      <c r="E365" s="15"/>
      <c r="F365" s="15"/>
      <c r="G365" s="15"/>
      <c r="H365" s="15"/>
      <c r="I365" s="16"/>
      <c r="K365" s="13"/>
      <c r="L365" s="13"/>
      <c r="M365" s="13"/>
      <c r="N365" s="13"/>
      <c r="O365" s="13"/>
    </row>
    <row r="366" spans="1:15" s="77" customFormat="1" ht="11.25" x14ac:dyDescent="0.2">
      <c r="A366" s="112"/>
      <c r="B366" s="13"/>
      <c r="C366" s="5"/>
      <c r="D366" s="15"/>
      <c r="E366" s="15"/>
      <c r="F366" s="15"/>
      <c r="G366" s="15"/>
      <c r="H366" s="15"/>
      <c r="I366" s="16"/>
      <c r="K366" s="13"/>
      <c r="L366" s="13"/>
      <c r="M366" s="13"/>
      <c r="N366" s="13"/>
      <c r="O366" s="13"/>
    </row>
    <row r="367" spans="1:15" s="77" customFormat="1" ht="11.25" x14ac:dyDescent="0.2">
      <c r="A367" s="112"/>
      <c r="B367" s="13"/>
      <c r="C367" s="5"/>
      <c r="D367" s="15"/>
      <c r="E367" s="15"/>
      <c r="F367" s="15"/>
      <c r="G367" s="15"/>
      <c r="H367" s="15"/>
      <c r="I367" s="16"/>
      <c r="K367" s="13"/>
      <c r="L367" s="13"/>
      <c r="M367" s="13"/>
      <c r="N367" s="13"/>
      <c r="O367" s="13"/>
    </row>
    <row r="368" spans="1:15" s="77" customFormat="1" ht="11.25" x14ac:dyDescent="0.2">
      <c r="A368" s="112"/>
      <c r="B368" s="13"/>
      <c r="C368" s="5"/>
      <c r="D368" s="15"/>
      <c r="E368" s="15"/>
      <c r="F368" s="15"/>
      <c r="G368" s="15"/>
      <c r="H368" s="15"/>
      <c r="I368" s="16"/>
      <c r="K368" s="13"/>
      <c r="L368" s="13"/>
      <c r="M368" s="13"/>
      <c r="N368" s="13"/>
      <c r="O368" s="13"/>
    </row>
    <row r="369" spans="1:15" s="77" customFormat="1" ht="11.25" x14ac:dyDescent="0.2">
      <c r="A369" s="112"/>
      <c r="B369" s="13"/>
      <c r="C369" s="5"/>
      <c r="D369" s="15"/>
      <c r="E369" s="15"/>
      <c r="F369" s="15"/>
      <c r="G369" s="15"/>
      <c r="H369" s="15"/>
      <c r="I369" s="16"/>
      <c r="K369" s="13"/>
      <c r="L369" s="13"/>
      <c r="M369" s="13"/>
      <c r="N369" s="13"/>
      <c r="O369" s="13"/>
    </row>
    <row r="370" spans="1:15" s="77" customFormat="1" ht="11.25" x14ac:dyDescent="0.2">
      <c r="A370" s="112"/>
      <c r="B370" s="13"/>
      <c r="C370" s="5"/>
      <c r="D370" s="15"/>
      <c r="E370" s="15"/>
      <c r="F370" s="15"/>
      <c r="G370" s="15"/>
      <c r="H370" s="15"/>
      <c r="I370" s="16"/>
      <c r="K370" s="13"/>
      <c r="L370" s="13"/>
      <c r="M370" s="13"/>
      <c r="N370" s="13"/>
      <c r="O370" s="13"/>
    </row>
    <row r="371" spans="1:15" s="77" customFormat="1" ht="11.25" x14ac:dyDescent="0.2">
      <c r="A371" s="112"/>
      <c r="B371" s="13"/>
      <c r="C371" s="5"/>
      <c r="D371" s="15"/>
      <c r="E371" s="15"/>
      <c r="F371" s="15"/>
      <c r="G371" s="15"/>
      <c r="H371" s="15"/>
      <c r="I371" s="16"/>
      <c r="K371" s="13"/>
      <c r="L371" s="13"/>
      <c r="M371" s="13"/>
      <c r="N371" s="13"/>
      <c r="O371" s="13"/>
    </row>
    <row r="372" spans="1:15" s="77" customFormat="1" ht="11.25" x14ac:dyDescent="0.2">
      <c r="A372" s="112"/>
      <c r="B372" s="13"/>
      <c r="C372" s="5"/>
      <c r="D372" s="15"/>
      <c r="E372" s="15"/>
      <c r="F372" s="15"/>
      <c r="G372" s="15"/>
      <c r="H372" s="15"/>
      <c r="I372" s="16"/>
      <c r="K372" s="13"/>
      <c r="L372" s="13"/>
      <c r="M372" s="13"/>
      <c r="N372" s="13"/>
      <c r="O372" s="13"/>
    </row>
    <row r="373" spans="1:15" s="77" customFormat="1" ht="11.25" x14ac:dyDescent="0.2">
      <c r="A373" s="112"/>
      <c r="B373" s="13"/>
      <c r="C373" s="5"/>
      <c r="D373" s="15"/>
      <c r="E373" s="15"/>
      <c r="F373" s="15"/>
      <c r="G373" s="15"/>
      <c r="H373" s="15"/>
      <c r="I373" s="16"/>
      <c r="K373" s="13"/>
      <c r="L373" s="13"/>
      <c r="M373" s="13"/>
      <c r="N373" s="13"/>
      <c r="O373" s="13"/>
    </row>
    <row r="374" spans="1:15" s="77" customFormat="1" ht="11.25" x14ac:dyDescent="0.2">
      <c r="A374" s="112"/>
      <c r="B374" s="13"/>
      <c r="C374" s="5"/>
      <c r="D374" s="15"/>
      <c r="E374" s="15"/>
      <c r="F374" s="15"/>
      <c r="G374" s="15"/>
      <c r="H374" s="15"/>
      <c r="I374" s="16"/>
      <c r="K374" s="13"/>
      <c r="L374" s="13"/>
      <c r="M374" s="13"/>
      <c r="N374" s="13"/>
      <c r="O374" s="13"/>
    </row>
    <row r="375" spans="1:15" s="77" customFormat="1" ht="11.25" x14ac:dyDescent="0.2">
      <c r="A375" s="112"/>
      <c r="B375" s="13"/>
      <c r="C375" s="5"/>
      <c r="D375" s="15"/>
      <c r="E375" s="15"/>
      <c r="F375" s="15"/>
      <c r="G375" s="15"/>
      <c r="H375" s="15"/>
      <c r="I375" s="16"/>
      <c r="K375" s="13"/>
      <c r="L375" s="13"/>
      <c r="M375" s="13"/>
      <c r="N375" s="13"/>
      <c r="O375" s="13"/>
    </row>
    <row r="376" spans="1:15" s="77" customFormat="1" ht="11.25" x14ac:dyDescent="0.2">
      <c r="A376" s="112"/>
      <c r="B376" s="13"/>
      <c r="C376" s="5"/>
      <c r="D376" s="15"/>
      <c r="E376" s="15"/>
      <c r="F376" s="15"/>
      <c r="G376" s="15"/>
      <c r="H376" s="15"/>
      <c r="I376" s="16"/>
      <c r="K376" s="13"/>
      <c r="L376" s="13"/>
      <c r="M376" s="13"/>
      <c r="N376" s="13"/>
      <c r="O376" s="13"/>
    </row>
    <row r="377" spans="1:15" s="77" customFormat="1" ht="11.25" x14ac:dyDescent="0.2">
      <c r="A377" s="112"/>
      <c r="B377" s="13"/>
      <c r="C377" s="5"/>
      <c r="D377" s="15"/>
      <c r="E377" s="15"/>
      <c r="F377" s="15"/>
      <c r="G377" s="15"/>
      <c r="H377" s="15"/>
      <c r="I377" s="16"/>
      <c r="K377" s="13"/>
      <c r="L377" s="13"/>
      <c r="M377" s="13"/>
      <c r="N377" s="13"/>
      <c r="O377" s="13"/>
    </row>
    <row r="378" spans="1:15" s="77" customFormat="1" ht="11.25" x14ac:dyDescent="0.2">
      <c r="A378" s="112"/>
      <c r="B378" s="13"/>
      <c r="C378" s="5"/>
      <c r="D378" s="15"/>
      <c r="E378" s="15"/>
      <c r="F378" s="15"/>
      <c r="G378" s="15"/>
      <c r="H378" s="15"/>
      <c r="I378" s="16"/>
      <c r="K378" s="13"/>
      <c r="L378" s="13"/>
      <c r="M378" s="13"/>
      <c r="N378" s="13"/>
      <c r="O378" s="13"/>
    </row>
    <row r="379" spans="1:15" s="77" customFormat="1" ht="11.25" x14ac:dyDescent="0.2">
      <c r="A379" s="112"/>
      <c r="B379" s="13"/>
      <c r="C379" s="5"/>
      <c r="D379" s="15"/>
      <c r="E379" s="15"/>
      <c r="F379" s="15"/>
      <c r="G379" s="15"/>
      <c r="H379" s="15"/>
      <c r="I379" s="16"/>
      <c r="K379" s="13"/>
      <c r="L379" s="13"/>
      <c r="M379" s="13"/>
      <c r="N379" s="13"/>
      <c r="O379" s="13"/>
    </row>
    <row r="380" spans="1:15" s="77" customFormat="1" ht="11.25" x14ac:dyDescent="0.2">
      <c r="A380" s="112"/>
      <c r="B380" s="13"/>
      <c r="C380" s="5"/>
      <c r="D380" s="15"/>
      <c r="E380" s="15"/>
      <c r="F380" s="15"/>
      <c r="G380" s="15"/>
      <c r="H380" s="15"/>
      <c r="I380" s="16"/>
      <c r="K380" s="13"/>
      <c r="L380" s="13"/>
      <c r="M380" s="13"/>
      <c r="N380" s="13"/>
      <c r="O380" s="13"/>
    </row>
    <row r="381" spans="1:15" s="77" customFormat="1" ht="11.25" x14ac:dyDescent="0.2">
      <c r="A381" s="112"/>
      <c r="B381" s="13"/>
      <c r="C381" s="5"/>
      <c r="D381" s="15"/>
      <c r="E381" s="15"/>
      <c r="F381" s="15"/>
      <c r="G381" s="15"/>
      <c r="H381" s="15"/>
      <c r="I381" s="16"/>
      <c r="K381" s="13"/>
      <c r="L381" s="13"/>
      <c r="M381" s="13"/>
      <c r="N381" s="13"/>
      <c r="O381" s="13"/>
    </row>
    <row r="382" spans="1:15" s="77" customFormat="1" ht="11.25" x14ac:dyDescent="0.2">
      <c r="A382" s="112"/>
      <c r="B382" s="13"/>
      <c r="C382" s="5"/>
      <c r="D382" s="15"/>
      <c r="E382" s="15"/>
      <c r="F382" s="15"/>
      <c r="G382" s="15"/>
      <c r="H382" s="15"/>
      <c r="I382" s="16"/>
      <c r="K382" s="13"/>
      <c r="L382" s="13"/>
      <c r="M382" s="13"/>
      <c r="N382" s="13"/>
      <c r="O382" s="13"/>
    </row>
    <row r="383" spans="1:15" s="77" customFormat="1" ht="11.25" x14ac:dyDescent="0.2">
      <c r="A383" s="112"/>
      <c r="B383" s="13"/>
      <c r="C383" s="5"/>
      <c r="D383" s="15"/>
      <c r="E383" s="15"/>
      <c r="F383" s="15"/>
      <c r="G383" s="15"/>
      <c r="H383" s="15"/>
      <c r="I383" s="16"/>
      <c r="K383" s="13"/>
      <c r="L383" s="13"/>
      <c r="M383" s="13"/>
      <c r="N383" s="13"/>
      <c r="O383" s="13"/>
    </row>
    <row r="384" spans="1:15" s="77" customFormat="1" ht="11.25" x14ac:dyDescent="0.2">
      <c r="A384" s="112"/>
      <c r="B384" s="13"/>
      <c r="C384" s="5"/>
      <c r="D384" s="15"/>
      <c r="E384" s="15"/>
      <c r="F384" s="15"/>
      <c r="G384" s="15"/>
      <c r="H384" s="15"/>
      <c r="I384" s="16"/>
      <c r="K384" s="13"/>
      <c r="L384" s="13"/>
      <c r="M384" s="13"/>
      <c r="N384" s="13"/>
      <c r="O384" s="13"/>
    </row>
    <row r="385" spans="1:9" x14ac:dyDescent="0.2">
      <c r="A385" s="21"/>
      <c r="B385" s="18"/>
      <c r="C385" s="76"/>
      <c r="D385" s="19"/>
      <c r="E385" s="19"/>
      <c r="F385" s="19"/>
      <c r="G385" s="19"/>
      <c r="H385" s="19"/>
      <c r="I385" s="20"/>
    </row>
    <row r="386" spans="1:9" x14ac:dyDescent="0.2">
      <c r="A386" s="21"/>
      <c r="B386" s="18"/>
      <c r="C386" s="76"/>
      <c r="D386" s="19"/>
      <c r="E386" s="19"/>
      <c r="F386" s="19"/>
      <c r="G386" s="19"/>
      <c r="H386" s="19"/>
      <c r="I386" s="20"/>
    </row>
    <row r="387" spans="1:9" x14ac:dyDescent="0.2">
      <c r="A387" s="21"/>
      <c r="B387" s="18"/>
      <c r="C387" s="76"/>
      <c r="D387" s="19"/>
      <c r="E387" s="19"/>
      <c r="F387" s="19"/>
      <c r="G387" s="19"/>
      <c r="H387" s="19"/>
      <c r="I387" s="20"/>
    </row>
    <row r="388" spans="1:9" x14ac:dyDescent="0.2">
      <c r="A388" s="21"/>
      <c r="B388" s="18"/>
      <c r="C388" s="76"/>
      <c r="D388" s="19"/>
      <c r="E388" s="19"/>
      <c r="F388" s="19"/>
      <c r="G388" s="19"/>
      <c r="H388" s="19"/>
      <c r="I388" s="20"/>
    </row>
    <row r="389" spans="1:9" x14ac:dyDescent="0.2">
      <c r="A389" s="21"/>
      <c r="B389" s="18"/>
      <c r="C389" s="76"/>
      <c r="D389" s="19"/>
      <c r="E389" s="19"/>
      <c r="F389" s="19"/>
      <c r="G389" s="19"/>
      <c r="H389" s="19"/>
      <c r="I389" s="20"/>
    </row>
    <row r="390" spans="1:9" x14ac:dyDescent="0.2">
      <c r="A390" s="21"/>
      <c r="B390" s="18"/>
      <c r="C390" s="76"/>
      <c r="D390" s="19"/>
      <c r="E390" s="19"/>
      <c r="F390" s="19"/>
      <c r="G390" s="19"/>
      <c r="H390" s="19"/>
      <c r="I390" s="20"/>
    </row>
    <row r="391" spans="1:9" x14ac:dyDescent="0.2">
      <c r="A391" s="21"/>
      <c r="B391" s="18"/>
      <c r="C391" s="76"/>
      <c r="D391" s="19"/>
      <c r="E391" s="19"/>
      <c r="F391" s="19"/>
      <c r="G391" s="19"/>
      <c r="H391" s="19"/>
      <c r="I391" s="20"/>
    </row>
    <row r="392" spans="1:9" x14ac:dyDescent="0.2">
      <c r="A392" s="21"/>
      <c r="B392" s="18"/>
      <c r="C392" s="76"/>
      <c r="D392" s="19"/>
      <c r="E392" s="19"/>
      <c r="F392" s="19"/>
      <c r="G392" s="19"/>
      <c r="H392" s="19"/>
      <c r="I392" s="20"/>
    </row>
    <row r="393" spans="1:9" x14ac:dyDescent="0.2">
      <c r="A393" s="21"/>
      <c r="B393" s="18"/>
      <c r="C393" s="76"/>
      <c r="D393" s="19"/>
      <c r="E393" s="19"/>
      <c r="F393" s="19"/>
      <c r="G393" s="19"/>
      <c r="H393" s="19"/>
      <c r="I393" s="20"/>
    </row>
    <row r="394" spans="1:9" x14ac:dyDescent="0.2">
      <c r="A394" s="21"/>
      <c r="B394" s="18"/>
      <c r="C394" s="76"/>
      <c r="D394" s="19"/>
      <c r="E394" s="19"/>
      <c r="F394" s="19"/>
      <c r="G394" s="19"/>
      <c r="H394" s="19"/>
      <c r="I394" s="20"/>
    </row>
    <row r="395" spans="1:9" x14ac:dyDescent="0.2">
      <c r="A395" s="21"/>
      <c r="B395" s="18"/>
      <c r="C395" s="76"/>
      <c r="D395" s="19"/>
      <c r="E395" s="19"/>
      <c r="F395" s="19"/>
      <c r="G395" s="19"/>
      <c r="H395" s="19"/>
      <c r="I395" s="20"/>
    </row>
    <row r="396" spans="1:9" x14ac:dyDescent="0.2">
      <c r="A396" s="21"/>
      <c r="B396" s="18"/>
      <c r="C396" s="76"/>
      <c r="D396" s="19"/>
      <c r="E396" s="19"/>
      <c r="F396" s="19"/>
      <c r="G396" s="19"/>
      <c r="H396" s="19"/>
      <c r="I396" s="20"/>
    </row>
    <row r="397" spans="1:9" x14ac:dyDescent="0.2">
      <c r="A397" s="21"/>
      <c r="B397" s="18"/>
      <c r="C397" s="76"/>
      <c r="D397" s="19"/>
      <c r="E397" s="19"/>
      <c r="F397" s="19"/>
      <c r="G397" s="19"/>
      <c r="H397" s="19"/>
      <c r="I397" s="20"/>
    </row>
    <row r="398" spans="1:9" x14ac:dyDescent="0.2">
      <c r="A398" s="21"/>
      <c r="B398" s="18"/>
      <c r="C398" s="76"/>
      <c r="D398" s="19"/>
      <c r="E398" s="19"/>
      <c r="F398" s="19"/>
      <c r="G398" s="19"/>
      <c r="H398" s="19"/>
      <c r="I398" s="20"/>
    </row>
    <row r="399" spans="1:9" x14ac:dyDescent="0.2">
      <c r="A399" s="21"/>
      <c r="B399" s="18"/>
      <c r="C399" s="76"/>
      <c r="D399" s="19"/>
      <c r="E399" s="19"/>
      <c r="F399" s="19"/>
      <c r="G399" s="19"/>
      <c r="H399" s="19"/>
      <c r="I399" s="20"/>
    </row>
    <row r="400" spans="1:9" x14ac:dyDescent="0.2">
      <c r="A400" s="21"/>
      <c r="B400" s="18"/>
      <c r="C400" s="76"/>
      <c r="D400" s="19"/>
      <c r="E400" s="19"/>
      <c r="F400" s="19"/>
      <c r="G400" s="19"/>
      <c r="H400" s="19"/>
      <c r="I400" s="20"/>
    </row>
    <row r="401" spans="1:9" x14ac:dyDescent="0.2">
      <c r="A401" s="21"/>
      <c r="B401" s="18"/>
      <c r="C401" s="76"/>
      <c r="D401" s="19"/>
      <c r="E401" s="19"/>
      <c r="F401" s="19"/>
      <c r="G401" s="19"/>
      <c r="H401" s="19"/>
      <c r="I401" s="20"/>
    </row>
    <row r="402" spans="1:9" x14ac:dyDescent="0.2">
      <c r="A402" s="21"/>
      <c r="B402" s="18"/>
      <c r="C402" s="76"/>
      <c r="D402" s="19"/>
      <c r="E402" s="19"/>
      <c r="F402" s="19"/>
      <c r="G402" s="19"/>
      <c r="H402" s="19"/>
      <c r="I402" s="20"/>
    </row>
    <row r="403" spans="1:9" x14ac:dyDescent="0.2">
      <c r="A403" s="21"/>
      <c r="B403" s="18"/>
      <c r="C403" s="76"/>
      <c r="D403" s="19"/>
      <c r="E403" s="19"/>
      <c r="F403" s="19"/>
      <c r="G403" s="19"/>
      <c r="H403" s="19"/>
      <c r="I403" s="20"/>
    </row>
    <row r="404" spans="1:9" x14ac:dyDescent="0.2">
      <c r="A404" s="21"/>
      <c r="B404" s="18"/>
      <c r="C404" s="76"/>
      <c r="D404" s="19"/>
      <c r="E404" s="19"/>
      <c r="F404" s="19"/>
      <c r="G404" s="19"/>
      <c r="H404" s="19"/>
      <c r="I404" s="20"/>
    </row>
    <row r="405" spans="1:9" x14ac:dyDescent="0.2">
      <c r="A405" s="21"/>
      <c r="B405" s="18"/>
      <c r="C405" s="76"/>
      <c r="D405" s="19"/>
      <c r="E405" s="19"/>
      <c r="F405" s="19"/>
      <c r="G405" s="19"/>
      <c r="H405" s="19"/>
      <c r="I405" s="20"/>
    </row>
    <row r="406" spans="1:9" x14ac:dyDescent="0.2">
      <c r="A406" s="21"/>
      <c r="B406" s="18"/>
      <c r="C406" s="76"/>
      <c r="D406" s="19"/>
      <c r="E406" s="19"/>
      <c r="F406" s="19"/>
      <c r="G406" s="19"/>
      <c r="H406" s="19"/>
      <c r="I406" s="20"/>
    </row>
    <row r="407" spans="1:9" x14ac:dyDescent="0.2">
      <c r="A407" s="21"/>
      <c r="B407" s="18"/>
      <c r="C407" s="76"/>
      <c r="D407" s="19"/>
      <c r="E407" s="19"/>
      <c r="F407" s="19"/>
      <c r="G407" s="19"/>
      <c r="H407" s="19"/>
      <c r="I407" s="20"/>
    </row>
    <row r="408" spans="1:9" x14ac:dyDescent="0.2">
      <c r="A408" s="21"/>
      <c r="B408" s="18"/>
      <c r="C408" s="76"/>
      <c r="D408" s="19"/>
      <c r="E408" s="19"/>
      <c r="F408" s="19"/>
      <c r="G408" s="19"/>
      <c r="H408" s="19"/>
      <c r="I408" s="20"/>
    </row>
    <row r="409" spans="1:9" x14ac:dyDescent="0.2">
      <c r="A409" s="21"/>
      <c r="B409" s="18"/>
      <c r="C409" s="76"/>
      <c r="D409" s="19"/>
      <c r="E409" s="19"/>
      <c r="F409" s="19"/>
      <c r="G409" s="19"/>
      <c r="H409" s="19"/>
      <c r="I409" s="20"/>
    </row>
    <row r="410" spans="1:9" x14ac:dyDescent="0.2">
      <c r="A410" s="21"/>
      <c r="B410" s="18"/>
      <c r="C410" s="76"/>
      <c r="D410" s="19"/>
      <c r="E410" s="19"/>
      <c r="F410" s="19"/>
      <c r="G410" s="19"/>
      <c r="H410" s="19"/>
      <c r="I410" s="20"/>
    </row>
    <row r="411" spans="1:9" x14ac:dyDescent="0.2">
      <c r="A411" s="21"/>
      <c r="B411" s="18"/>
      <c r="C411" s="76"/>
      <c r="D411" s="19"/>
      <c r="E411" s="19"/>
      <c r="F411" s="19"/>
      <c r="G411" s="19"/>
      <c r="H411" s="19"/>
      <c r="I411" s="20"/>
    </row>
    <row r="412" spans="1:9" x14ac:dyDescent="0.2">
      <c r="A412" s="21"/>
      <c r="B412" s="18"/>
      <c r="C412" s="76"/>
      <c r="D412" s="19"/>
      <c r="E412" s="19"/>
      <c r="F412" s="19"/>
      <c r="G412" s="19"/>
      <c r="H412" s="19"/>
      <c r="I412" s="20"/>
    </row>
    <row r="413" spans="1:9" x14ac:dyDescent="0.2">
      <c r="A413" s="21"/>
      <c r="B413" s="18"/>
      <c r="C413" s="76"/>
      <c r="D413" s="19"/>
      <c r="E413" s="19"/>
      <c r="F413" s="19"/>
      <c r="G413" s="19"/>
      <c r="H413" s="19"/>
      <c r="I413" s="20"/>
    </row>
    <row r="414" spans="1:9" x14ac:dyDescent="0.2">
      <c r="A414" s="21"/>
      <c r="B414" s="18"/>
      <c r="C414" s="76"/>
      <c r="D414" s="19"/>
      <c r="E414" s="19"/>
      <c r="F414" s="19"/>
      <c r="G414" s="19"/>
      <c r="H414" s="19"/>
      <c r="I414" s="20"/>
    </row>
    <row r="415" spans="1:9" x14ac:dyDescent="0.2">
      <c r="A415" s="21"/>
      <c r="B415" s="18"/>
      <c r="C415" s="76"/>
      <c r="D415" s="19"/>
      <c r="E415" s="19"/>
      <c r="F415" s="19"/>
      <c r="G415" s="19"/>
      <c r="H415" s="19"/>
      <c r="I415" s="20"/>
    </row>
    <row r="416" spans="1:9" x14ac:dyDescent="0.2">
      <c r="A416" s="21"/>
      <c r="B416" s="18"/>
      <c r="C416" s="76"/>
      <c r="D416" s="19"/>
      <c r="E416" s="19"/>
      <c r="F416" s="19"/>
      <c r="G416" s="19"/>
      <c r="H416" s="19"/>
      <c r="I416" s="20"/>
    </row>
    <row r="417" spans="1:9" x14ac:dyDescent="0.2">
      <c r="A417" s="21"/>
      <c r="B417" s="18"/>
      <c r="C417" s="76"/>
      <c r="D417" s="19"/>
      <c r="E417" s="19"/>
      <c r="F417" s="19"/>
      <c r="G417" s="19"/>
      <c r="H417" s="19"/>
      <c r="I417" s="20"/>
    </row>
    <row r="418" spans="1:9" x14ac:dyDescent="0.2">
      <c r="A418" s="21"/>
      <c r="B418" s="18"/>
      <c r="C418" s="76"/>
      <c r="D418" s="19"/>
      <c r="E418" s="19"/>
      <c r="F418" s="19"/>
      <c r="G418" s="19"/>
      <c r="H418" s="19"/>
      <c r="I418" s="20"/>
    </row>
    <row r="419" spans="1:9" x14ac:dyDescent="0.2">
      <c r="A419" s="21"/>
      <c r="B419" s="18"/>
      <c r="C419" s="76"/>
      <c r="D419" s="19"/>
      <c r="E419" s="19"/>
      <c r="F419" s="19"/>
      <c r="G419" s="19"/>
      <c r="H419" s="19"/>
      <c r="I419" s="20"/>
    </row>
    <row r="420" spans="1:9" x14ac:dyDescent="0.2">
      <c r="A420" s="21"/>
      <c r="B420" s="18"/>
      <c r="C420" s="76"/>
      <c r="D420" s="19"/>
      <c r="E420" s="19"/>
      <c r="F420" s="19"/>
      <c r="G420" s="19"/>
      <c r="H420" s="19"/>
      <c r="I420" s="20"/>
    </row>
    <row r="421" spans="1:9" x14ac:dyDescent="0.2">
      <c r="A421" s="21"/>
      <c r="B421" s="18"/>
      <c r="C421" s="76"/>
      <c r="D421" s="19"/>
      <c r="E421" s="19"/>
      <c r="F421" s="19"/>
      <c r="G421" s="19"/>
      <c r="H421" s="19"/>
      <c r="I421" s="20"/>
    </row>
    <row r="422" spans="1:9" x14ac:dyDescent="0.2">
      <c r="A422" s="21"/>
      <c r="B422" s="18"/>
      <c r="C422" s="76"/>
      <c r="D422" s="19"/>
      <c r="E422" s="19"/>
      <c r="F422" s="19"/>
      <c r="G422" s="19"/>
      <c r="H422" s="19"/>
      <c r="I422" s="20"/>
    </row>
    <row r="423" spans="1:9" x14ac:dyDescent="0.2">
      <c r="A423" s="21"/>
      <c r="B423" s="18"/>
      <c r="C423" s="76"/>
      <c r="D423" s="19"/>
      <c r="E423" s="19"/>
      <c r="F423" s="19"/>
      <c r="G423" s="19"/>
      <c r="H423" s="19"/>
      <c r="I423" s="20"/>
    </row>
    <row r="424" spans="1:9" x14ac:dyDescent="0.2">
      <c r="A424" s="21"/>
      <c r="B424" s="18"/>
      <c r="C424" s="76"/>
      <c r="D424" s="19"/>
      <c r="E424" s="19"/>
      <c r="F424" s="19"/>
      <c r="G424" s="19"/>
      <c r="H424" s="19"/>
      <c r="I424" s="20"/>
    </row>
    <row r="425" spans="1:9" x14ac:dyDescent="0.2">
      <c r="A425" s="21"/>
      <c r="B425" s="18"/>
      <c r="C425" s="76"/>
      <c r="D425" s="19"/>
      <c r="E425" s="19"/>
      <c r="F425" s="19"/>
      <c r="G425" s="19"/>
      <c r="H425" s="19"/>
      <c r="I425" s="20"/>
    </row>
    <row r="426" spans="1:9" x14ac:dyDescent="0.2">
      <c r="A426" s="21"/>
      <c r="B426" s="18"/>
      <c r="C426" s="76"/>
      <c r="D426" s="19"/>
      <c r="E426" s="19"/>
      <c r="F426" s="19"/>
      <c r="G426" s="19"/>
      <c r="H426" s="19"/>
      <c r="I426" s="20"/>
    </row>
    <row r="427" spans="1:9" x14ac:dyDescent="0.2">
      <c r="A427" s="21"/>
      <c r="B427" s="18"/>
      <c r="C427" s="76"/>
      <c r="D427" s="19"/>
      <c r="E427" s="19"/>
      <c r="F427" s="19"/>
      <c r="G427" s="19"/>
      <c r="H427" s="19"/>
      <c r="I427" s="20"/>
    </row>
    <row r="428" spans="1:9" x14ac:dyDescent="0.2">
      <c r="A428" s="21"/>
      <c r="B428" s="18"/>
      <c r="C428" s="76"/>
      <c r="D428" s="19"/>
      <c r="E428" s="19"/>
      <c r="F428" s="19"/>
      <c r="G428" s="19"/>
      <c r="H428" s="19"/>
      <c r="I428" s="20"/>
    </row>
    <row r="429" spans="1:9" x14ac:dyDescent="0.2">
      <c r="A429" s="21"/>
      <c r="B429" s="18"/>
      <c r="C429" s="76"/>
      <c r="D429" s="19"/>
      <c r="E429" s="19"/>
      <c r="F429" s="19"/>
      <c r="G429" s="19"/>
      <c r="H429" s="19"/>
      <c r="I429" s="20"/>
    </row>
    <row r="430" spans="1:9" x14ac:dyDescent="0.2">
      <c r="A430" s="21"/>
      <c r="B430" s="18"/>
      <c r="C430" s="76"/>
      <c r="D430" s="19"/>
      <c r="E430" s="19"/>
      <c r="F430" s="19"/>
      <c r="G430" s="19"/>
      <c r="H430" s="19"/>
      <c r="I430" s="20"/>
    </row>
    <row r="431" spans="1:9" x14ac:dyDescent="0.2">
      <c r="A431" s="21"/>
      <c r="B431" s="18"/>
      <c r="C431" s="76"/>
      <c r="D431" s="19"/>
      <c r="E431" s="19"/>
      <c r="F431" s="19"/>
      <c r="G431" s="19"/>
      <c r="H431" s="19"/>
      <c r="I431" s="20"/>
    </row>
    <row r="432" spans="1:9" x14ac:dyDescent="0.2">
      <c r="A432" s="21"/>
      <c r="B432" s="18"/>
      <c r="C432" s="76"/>
      <c r="D432" s="19"/>
      <c r="E432" s="19"/>
      <c r="F432" s="19"/>
      <c r="G432" s="19"/>
      <c r="H432" s="19"/>
      <c r="I432" s="20"/>
    </row>
    <row r="433" spans="1:9" x14ac:dyDescent="0.2">
      <c r="A433" s="21"/>
      <c r="B433" s="18"/>
      <c r="C433" s="76"/>
      <c r="D433" s="19"/>
      <c r="E433" s="19"/>
      <c r="F433" s="19"/>
      <c r="G433" s="19"/>
      <c r="H433" s="19"/>
      <c r="I433" s="20"/>
    </row>
    <row r="434" spans="1:9" x14ac:dyDescent="0.2">
      <c r="A434" s="21"/>
      <c r="B434" s="18"/>
      <c r="C434" s="76"/>
      <c r="D434" s="19"/>
      <c r="E434" s="19"/>
      <c r="F434" s="19"/>
      <c r="G434" s="19"/>
      <c r="H434" s="19"/>
      <c r="I434" s="20"/>
    </row>
    <row r="435" spans="1:9" x14ac:dyDescent="0.2">
      <c r="A435" s="21"/>
      <c r="B435" s="18"/>
      <c r="C435" s="76"/>
      <c r="D435" s="19"/>
      <c r="E435" s="19"/>
      <c r="F435" s="19"/>
      <c r="G435" s="19"/>
      <c r="H435" s="19"/>
      <c r="I435" s="20"/>
    </row>
    <row r="436" spans="1:9" x14ac:dyDescent="0.2">
      <c r="A436" s="21"/>
      <c r="B436" s="18"/>
      <c r="C436" s="76"/>
      <c r="D436" s="19"/>
      <c r="E436" s="19"/>
      <c r="F436" s="19"/>
      <c r="G436" s="19"/>
      <c r="H436" s="19"/>
      <c r="I436" s="20"/>
    </row>
    <row r="437" spans="1:9" x14ac:dyDescent="0.2">
      <c r="A437" s="21"/>
      <c r="B437" s="18"/>
      <c r="C437" s="76"/>
      <c r="D437" s="19"/>
      <c r="E437" s="19"/>
      <c r="F437" s="19"/>
      <c r="G437" s="19"/>
      <c r="H437" s="19"/>
      <c r="I437" s="20"/>
    </row>
    <row r="438" spans="1:9" x14ac:dyDescent="0.2">
      <c r="A438" s="21"/>
      <c r="B438" s="18"/>
      <c r="C438" s="76"/>
      <c r="D438" s="19"/>
      <c r="E438" s="19"/>
      <c r="F438" s="19"/>
      <c r="G438" s="19"/>
      <c r="H438" s="19"/>
      <c r="I438" s="20"/>
    </row>
    <row r="439" spans="1:9" x14ac:dyDescent="0.2">
      <c r="A439" s="21"/>
      <c r="B439" s="18"/>
      <c r="C439" s="76"/>
      <c r="D439" s="19"/>
      <c r="E439" s="19"/>
      <c r="F439" s="19"/>
      <c r="G439" s="19"/>
      <c r="H439" s="19"/>
      <c r="I439" s="20"/>
    </row>
    <row r="440" spans="1:9" x14ac:dyDescent="0.2">
      <c r="A440" s="21"/>
      <c r="B440" s="18"/>
      <c r="C440" s="76"/>
      <c r="D440" s="19"/>
      <c r="E440" s="19"/>
      <c r="F440" s="19"/>
      <c r="G440" s="19"/>
      <c r="H440" s="19"/>
      <c r="I440" s="20"/>
    </row>
    <row r="441" spans="1:9" x14ac:dyDescent="0.2">
      <c r="A441" s="21"/>
      <c r="B441" s="18"/>
      <c r="C441" s="76"/>
      <c r="D441" s="19"/>
      <c r="E441" s="19"/>
      <c r="F441" s="19"/>
      <c r="G441" s="19"/>
      <c r="H441" s="19"/>
      <c r="I441" s="20"/>
    </row>
    <row r="442" spans="1:9" x14ac:dyDescent="0.2">
      <c r="A442" s="21"/>
      <c r="B442" s="18"/>
      <c r="C442" s="76"/>
      <c r="D442" s="19"/>
      <c r="E442" s="19"/>
      <c r="F442" s="19"/>
      <c r="G442" s="19"/>
      <c r="H442" s="19"/>
      <c r="I442" s="20"/>
    </row>
    <row r="443" spans="1:9" x14ac:dyDescent="0.2">
      <c r="A443" s="21"/>
      <c r="B443" s="18"/>
      <c r="C443" s="76"/>
      <c r="D443" s="19"/>
      <c r="E443" s="19"/>
      <c r="F443" s="19"/>
      <c r="G443" s="19"/>
      <c r="H443" s="19"/>
      <c r="I443" s="20"/>
    </row>
    <row r="444" spans="1:9" x14ac:dyDescent="0.2">
      <c r="A444" s="21"/>
      <c r="B444" s="18"/>
      <c r="C444" s="76"/>
      <c r="D444" s="19"/>
      <c r="E444" s="19"/>
      <c r="F444" s="19"/>
      <c r="G444" s="19"/>
      <c r="H444" s="19"/>
      <c r="I444" s="20"/>
    </row>
    <row r="445" spans="1:9" x14ac:dyDescent="0.2">
      <c r="A445" s="21"/>
      <c r="B445" s="18"/>
      <c r="C445" s="76"/>
      <c r="D445" s="19"/>
      <c r="E445" s="19"/>
      <c r="F445" s="19"/>
      <c r="G445" s="19"/>
      <c r="H445" s="19"/>
      <c r="I445" s="20"/>
    </row>
    <row r="446" spans="1:9" x14ac:dyDescent="0.2">
      <c r="A446" s="21"/>
      <c r="B446" s="18"/>
      <c r="C446" s="76"/>
      <c r="D446" s="19"/>
      <c r="E446" s="19"/>
      <c r="F446" s="19"/>
      <c r="G446" s="19"/>
      <c r="H446" s="19"/>
      <c r="I446" s="20"/>
    </row>
    <row r="447" spans="1:9" x14ac:dyDescent="0.2">
      <c r="A447" s="21"/>
      <c r="B447" s="18"/>
      <c r="C447" s="76"/>
      <c r="D447" s="19"/>
      <c r="E447" s="19"/>
      <c r="F447" s="19"/>
      <c r="G447" s="19"/>
      <c r="H447" s="19"/>
      <c r="I447" s="20"/>
    </row>
    <row r="448" spans="1:9" x14ac:dyDescent="0.2">
      <c r="A448" s="21"/>
      <c r="B448" s="18"/>
      <c r="C448" s="76"/>
      <c r="D448" s="19"/>
      <c r="E448" s="19"/>
      <c r="F448" s="19"/>
      <c r="G448" s="19"/>
      <c r="H448" s="19"/>
      <c r="I448" s="20"/>
    </row>
    <row r="449" spans="1:9" x14ac:dyDescent="0.2">
      <c r="A449" s="21"/>
      <c r="B449" s="18"/>
      <c r="C449" s="76"/>
      <c r="D449" s="19"/>
      <c r="E449" s="19"/>
      <c r="F449" s="19"/>
      <c r="G449" s="19"/>
      <c r="H449" s="19"/>
      <c r="I449" s="20"/>
    </row>
    <row r="450" spans="1:9" x14ac:dyDescent="0.2">
      <c r="A450" s="21"/>
      <c r="B450" s="18"/>
      <c r="C450" s="76"/>
      <c r="D450" s="19"/>
      <c r="E450" s="19"/>
      <c r="F450" s="19"/>
      <c r="G450" s="19"/>
      <c r="H450" s="19"/>
      <c r="I450" s="20"/>
    </row>
    <row r="451" spans="1:9" x14ac:dyDescent="0.2">
      <c r="A451" s="21"/>
      <c r="B451" s="18"/>
      <c r="C451" s="76"/>
      <c r="D451" s="19"/>
      <c r="E451" s="19"/>
      <c r="F451" s="19"/>
      <c r="G451" s="19"/>
      <c r="H451" s="19"/>
      <c r="I451" s="20"/>
    </row>
    <row r="452" spans="1:9" x14ac:dyDescent="0.2">
      <c r="A452" s="21"/>
      <c r="B452" s="18"/>
      <c r="C452" s="76"/>
      <c r="D452" s="19"/>
      <c r="E452" s="19"/>
      <c r="F452" s="19"/>
      <c r="G452" s="19"/>
      <c r="H452" s="19"/>
      <c r="I452" s="20"/>
    </row>
    <row r="453" spans="1:9" x14ac:dyDescent="0.2">
      <c r="A453" s="21"/>
      <c r="B453" s="18"/>
      <c r="C453" s="76"/>
      <c r="D453" s="19"/>
      <c r="E453" s="19"/>
      <c r="F453" s="19"/>
      <c r="G453" s="19"/>
      <c r="H453" s="19"/>
      <c r="I453" s="20"/>
    </row>
    <row r="454" spans="1:9" x14ac:dyDescent="0.2">
      <c r="A454" s="21"/>
      <c r="B454" s="18"/>
      <c r="C454" s="76"/>
      <c r="D454" s="19"/>
      <c r="E454" s="19"/>
      <c r="F454" s="19"/>
      <c r="G454" s="19"/>
      <c r="H454" s="19"/>
      <c r="I454" s="20"/>
    </row>
    <row r="455" spans="1:9" x14ac:dyDescent="0.2">
      <c r="A455" s="21"/>
      <c r="B455" s="18"/>
      <c r="C455" s="76"/>
      <c r="D455" s="19"/>
      <c r="E455" s="19"/>
      <c r="F455" s="19"/>
      <c r="G455" s="19"/>
      <c r="H455" s="19"/>
      <c r="I455" s="20"/>
    </row>
    <row r="456" spans="1:9" x14ac:dyDescent="0.2">
      <c r="A456" s="21"/>
      <c r="B456" s="18"/>
      <c r="C456" s="76"/>
      <c r="D456" s="19"/>
      <c r="E456" s="19"/>
      <c r="F456" s="19"/>
      <c r="G456" s="19"/>
      <c r="H456" s="19"/>
      <c r="I456" s="20"/>
    </row>
    <row r="457" spans="1:9" x14ac:dyDescent="0.2">
      <c r="A457" s="21"/>
      <c r="B457" s="18"/>
      <c r="C457" s="76"/>
      <c r="D457" s="19"/>
      <c r="E457" s="19"/>
      <c r="F457" s="19"/>
      <c r="G457" s="19"/>
      <c r="H457" s="19"/>
      <c r="I457" s="20"/>
    </row>
    <row r="458" spans="1:9" x14ac:dyDescent="0.2">
      <c r="A458" s="21"/>
      <c r="B458" s="18"/>
      <c r="C458" s="76"/>
      <c r="D458" s="19"/>
      <c r="E458" s="19"/>
      <c r="F458" s="19"/>
      <c r="G458" s="19"/>
      <c r="H458" s="19"/>
      <c r="I458" s="20"/>
    </row>
    <row r="459" spans="1:9" x14ac:dyDescent="0.2">
      <c r="A459" s="21"/>
      <c r="B459" s="18"/>
      <c r="C459" s="76"/>
      <c r="D459" s="19"/>
      <c r="E459" s="19"/>
      <c r="F459" s="19"/>
      <c r="G459" s="19"/>
      <c r="H459" s="19"/>
      <c r="I459" s="20"/>
    </row>
    <row r="460" spans="1:9" x14ac:dyDescent="0.2">
      <c r="A460" s="21"/>
      <c r="B460" s="18"/>
      <c r="C460" s="76"/>
      <c r="D460" s="19"/>
      <c r="E460" s="19"/>
      <c r="F460" s="19"/>
      <c r="G460" s="19"/>
      <c r="H460" s="19"/>
      <c r="I460" s="20"/>
    </row>
    <row r="461" spans="1:9" x14ac:dyDescent="0.2">
      <c r="A461" s="21"/>
      <c r="B461" s="18"/>
      <c r="C461" s="76"/>
      <c r="D461" s="19"/>
      <c r="E461" s="19"/>
      <c r="F461" s="19"/>
      <c r="G461" s="19"/>
      <c r="H461" s="19"/>
      <c r="I461" s="20"/>
    </row>
    <row r="462" spans="1:9" x14ac:dyDescent="0.2">
      <c r="A462" s="21"/>
      <c r="B462" s="18"/>
      <c r="C462" s="76"/>
      <c r="D462" s="19"/>
      <c r="E462" s="19"/>
      <c r="F462" s="19"/>
      <c r="G462" s="19"/>
      <c r="H462" s="19"/>
      <c r="I462" s="20"/>
    </row>
    <row r="463" spans="1:9" x14ac:dyDescent="0.2">
      <c r="A463" s="21"/>
      <c r="B463" s="18"/>
      <c r="C463" s="76"/>
      <c r="D463" s="19"/>
      <c r="E463" s="19"/>
      <c r="F463" s="19"/>
      <c r="G463" s="19"/>
      <c r="H463" s="19"/>
      <c r="I463" s="20"/>
    </row>
    <row r="464" spans="1:9" x14ac:dyDescent="0.2">
      <c r="A464" s="21"/>
      <c r="B464" s="18"/>
      <c r="C464" s="76"/>
      <c r="D464" s="19"/>
      <c r="E464" s="19"/>
      <c r="F464" s="19"/>
      <c r="G464" s="19"/>
      <c r="H464" s="19"/>
      <c r="I464" s="20"/>
    </row>
    <row r="465" spans="1:9" x14ac:dyDescent="0.2">
      <c r="A465" s="21"/>
      <c r="B465" s="18"/>
      <c r="C465" s="76"/>
      <c r="D465" s="19"/>
      <c r="E465" s="19"/>
      <c r="F465" s="19"/>
      <c r="G465" s="19"/>
      <c r="H465" s="19"/>
      <c r="I465" s="20"/>
    </row>
    <row r="466" spans="1:9" x14ac:dyDescent="0.2">
      <c r="A466" s="21"/>
      <c r="B466" s="18"/>
      <c r="C466" s="76"/>
      <c r="D466" s="19"/>
      <c r="E466" s="19"/>
      <c r="F466" s="19"/>
      <c r="G466" s="19"/>
      <c r="H466" s="19"/>
      <c r="I466" s="20"/>
    </row>
    <row r="467" spans="1:9" x14ac:dyDescent="0.2">
      <c r="A467" s="21"/>
      <c r="B467" s="18"/>
      <c r="C467" s="76"/>
      <c r="D467" s="19"/>
      <c r="E467" s="19"/>
      <c r="F467" s="19"/>
      <c r="G467" s="19"/>
      <c r="H467" s="19"/>
      <c r="I467" s="20"/>
    </row>
    <row r="468" spans="1:9" x14ac:dyDescent="0.2">
      <c r="A468" s="21"/>
      <c r="B468" s="18"/>
      <c r="C468" s="76"/>
      <c r="D468" s="19"/>
      <c r="E468" s="19"/>
      <c r="F468" s="19"/>
      <c r="G468" s="19"/>
      <c r="H468" s="19"/>
      <c r="I468" s="20"/>
    </row>
    <row r="469" spans="1:9" x14ac:dyDescent="0.2">
      <c r="A469" s="21"/>
      <c r="B469" s="18"/>
      <c r="C469" s="76"/>
      <c r="D469" s="19"/>
      <c r="E469" s="19"/>
      <c r="F469" s="19"/>
      <c r="G469" s="19"/>
      <c r="H469" s="19"/>
      <c r="I469" s="20"/>
    </row>
    <row r="470" spans="1:9" x14ac:dyDescent="0.2">
      <c r="A470" s="21"/>
      <c r="B470" s="18"/>
      <c r="C470" s="76"/>
      <c r="D470" s="19"/>
      <c r="E470" s="19"/>
      <c r="F470" s="19"/>
      <c r="G470" s="19"/>
      <c r="H470" s="19"/>
      <c r="I470" s="20"/>
    </row>
    <row r="471" spans="1:9" x14ac:dyDescent="0.2">
      <c r="A471" s="21"/>
      <c r="B471" s="18"/>
      <c r="C471" s="76"/>
      <c r="D471" s="19"/>
      <c r="E471" s="19"/>
      <c r="F471" s="19"/>
      <c r="G471" s="19"/>
      <c r="H471" s="19"/>
      <c r="I471" s="20"/>
    </row>
    <row r="472" spans="1:9" x14ac:dyDescent="0.2">
      <c r="A472" s="21"/>
      <c r="B472" s="18"/>
      <c r="C472" s="76"/>
      <c r="D472" s="19"/>
      <c r="E472" s="19"/>
      <c r="F472" s="19"/>
      <c r="G472" s="19"/>
      <c r="H472" s="19"/>
      <c r="I472" s="20"/>
    </row>
    <row r="473" spans="1:9" x14ac:dyDescent="0.2">
      <c r="A473" s="21"/>
      <c r="B473" s="18"/>
      <c r="C473" s="76"/>
      <c r="D473" s="19"/>
      <c r="E473" s="19"/>
      <c r="F473" s="19"/>
      <c r="G473" s="19"/>
      <c r="H473" s="19"/>
      <c r="I473" s="20"/>
    </row>
    <row r="474" spans="1:9" x14ac:dyDescent="0.2">
      <c r="A474" s="21"/>
      <c r="B474" s="18"/>
      <c r="C474" s="76"/>
      <c r="D474" s="19"/>
      <c r="E474" s="19"/>
      <c r="F474" s="19"/>
      <c r="G474" s="19"/>
      <c r="H474" s="19"/>
      <c r="I474" s="20"/>
    </row>
    <row r="475" spans="1:9" x14ac:dyDescent="0.2">
      <c r="A475" s="21"/>
      <c r="B475" s="18"/>
      <c r="C475" s="76"/>
      <c r="D475" s="19"/>
      <c r="E475" s="19"/>
      <c r="F475" s="19"/>
      <c r="G475" s="19"/>
      <c r="H475" s="19"/>
      <c r="I475" s="20"/>
    </row>
    <row r="476" spans="1:9" x14ac:dyDescent="0.2">
      <c r="A476" s="21"/>
      <c r="B476" s="18"/>
      <c r="C476" s="76"/>
      <c r="D476" s="19"/>
      <c r="E476" s="19"/>
      <c r="F476" s="19"/>
      <c r="G476" s="19"/>
      <c r="H476" s="19"/>
      <c r="I476" s="20"/>
    </row>
    <row r="477" spans="1:9" x14ac:dyDescent="0.2">
      <c r="A477" s="21"/>
      <c r="B477" s="18"/>
      <c r="C477" s="76"/>
      <c r="D477" s="19"/>
      <c r="E477" s="19"/>
      <c r="F477" s="19"/>
      <c r="G477" s="19"/>
      <c r="H477" s="19"/>
      <c r="I477" s="20"/>
    </row>
    <row r="478" spans="1:9" x14ac:dyDescent="0.2">
      <c r="A478" s="21"/>
      <c r="B478" s="18"/>
      <c r="C478" s="76"/>
      <c r="D478" s="19"/>
      <c r="E478" s="19"/>
      <c r="F478" s="19"/>
      <c r="G478" s="19"/>
      <c r="H478" s="19"/>
      <c r="I478" s="20"/>
    </row>
    <row r="479" spans="1:9" x14ac:dyDescent="0.2">
      <c r="A479" s="22"/>
      <c r="B479" s="18"/>
      <c r="C479" s="76"/>
      <c r="D479" s="19"/>
      <c r="E479" s="19"/>
      <c r="F479" s="19"/>
      <c r="G479" s="19"/>
      <c r="H479" s="19"/>
      <c r="I479" s="20"/>
    </row>
    <row r="480" spans="1:9" x14ac:dyDescent="0.2">
      <c r="A480" s="22"/>
      <c r="B480" s="18"/>
      <c r="C480" s="76"/>
      <c r="D480" s="19"/>
      <c r="E480" s="19"/>
      <c r="F480" s="19"/>
      <c r="G480" s="19"/>
      <c r="H480" s="19"/>
      <c r="I480" s="20"/>
    </row>
    <row r="481" spans="1:9" x14ac:dyDescent="0.2">
      <c r="A481" s="22"/>
      <c r="B481" s="18"/>
      <c r="C481" s="76"/>
      <c r="D481" s="19"/>
      <c r="E481" s="19"/>
      <c r="F481" s="19"/>
      <c r="G481" s="19"/>
      <c r="H481" s="19"/>
      <c r="I481" s="20"/>
    </row>
    <row r="482" spans="1:9" x14ac:dyDescent="0.2">
      <c r="A482" s="22"/>
      <c r="B482" s="18"/>
      <c r="C482" s="76"/>
      <c r="D482" s="19"/>
      <c r="E482" s="19"/>
      <c r="F482" s="19"/>
      <c r="G482" s="19"/>
      <c r="H482" s="19"/>
      <c r="I482" s="20"/>
    </row>
    <row r="483" spans="1:9" x14ac:dyDescent="0.2">
      <c r="A483" s="22"/>
      <c r="B483" s="18"/>
      <c r="C483" s="76"/>
      <c r="D483" s="19"/>
      <c r="E483" s="19"/>
      <c r="F483" s="19"/>
      <c r="G483" s="19"/>
      <c r="H483" s="19"/>
      <c r="I483" s="20"/>
    </row>
    <row r="484" spans="1:9" x14ac:dyDescent="0.2">
      <c r="A484" s="22"/>
      <c r="B484" s="18"/>
      <c r="C484" s="76"/>
      <c r="D484" s="19"/>
      <c r="E484" s="19"/>
      <c r="F484" s="19"/>
      <c r="G484" s="19"/>
      <c r="H484" s="19"/>
      <c r="I484" s="20"/>
    </row>
    <row r="485" spans="1:9" x14ac:dyDescent="0.2">
      <c r="A485" s="22"/>
      <c r="B485" s="18"/>
      <c r="C485" s="76"/>
      <c r="D485" s="19"/>
      <c r="E485" s="19"/>
      <c r="F485" s="19"/>
      <c r="G485" s="19"/>
      <c r="H485" s="19"/>
      <c r="I485" s="20"/>
    </row>
    <row r="486" spans="1:9" x14ac:dyDescent="0.2">
      <c r="A486" s="22"/>
      <c r="B486" s="18"/>
      <c r="C486" s="76"/>
      <c r="D486" s="19"/>
      <c r="E486" s="19"/>
      <c r="F486" s="19"/>
      <c r="G486" s="19"/>
      <c r="H486" s="19"/>
      <c r="I486" s="20"/>
    </row>
    <row r="487" spans="1:9" x14ac:dyDescent="0.2">
      <c r="A487" s="22"/>
      <c r="B487" s="18"/>
      <c r="C487" s="76"/>
      <c r="D487" s="19"/>
      <c r="E487" s="19"/>
      <c r="F487" s="19"/>
      <c r="G487" s="19"/>
      <c r="H487" s="19"/>
      <c r="I487" s="20"/>
    </row>
    <row r="488" spans="1:9" x14ac:dyDescent="0.2">
      <c r="A488" s="22"/>
      <c r="B488" s="18"/>
      <c r="C488" s="76"/>
      <c r="D488" s="19"/>
      <c r="E488" s="19"/>
      <c r="F488" s="19"/>
      <c r="G488" s="19"/>
      <c r="H488" s="19"/>
      <c r="I488" s="20"/>
    </row>
    <row r="489" spans="1:9" x14ac:dyDescent="0.2">
      <c r="A489" s="22"/>
      <c r="B489" s="18"/>
      <c r="C489" s="76"/>
      <c r="D489" s="19"/>
      <c r="E489" s="19"/>
      <c r="F489" s="19"/>
      <c r="G489" s="19"/>
      <c r="H489" s="19"/>
      <c r="I489" s="20"/>
    </row>
    <row r="490" spans="1:9" x14ac:dyDescent="0.2">
      <c r="A490" s="22"/>
      <c r="B490" s="18"/>
      <c r="C490" s="76"/>
      <c r="D490" s="19"/>
      <c r="E490" s="19"/>
      <c r="F490" s="19"/>
      <c r="G490" s="19"/>
      <c r="H490" s="19"/>
      <c r="I490" s="20"/>
    </row>
    <row r="491" spans="1:9" x14ac:dyDescent="0.2">
      <c r="A491" s="22"/>
      <c r="B491" s="18"/>
      <c r="C491" s="76"/>
      <c r="D491" s="19"/>
      <c r="E491" s="19"/>
      <c r="F491" s="19"/>
      <c r="G491" s="19"/>
      <c r="H491" s="19"/>
      <c r="I491" s="20"/>
    </row>
    <row r="492" spans="1:9" x14ac:dyDescent="0.2">
      <c r="A492" s="22"/>
      <c r="B492" s="18"/>
      <c r="C492" s="76"/>
      <c r="D492" s="19"/>
      <c r="E492" s="19"/>
      <c r="F492" s="19"/>
      <c r="G492" s="19"/>
      <c r="H492" s="19"/>
      <c r="I492" s="20"/>
    </row>
    <row r="493" spans="1:9" x14ac:dyDescent="0.2">
      <c r="A493" s="22"/>
      <c r="B493" s="18"/>
      <c r="C493" s="76"/>
      <c r="D493" s="19"/>
      <c r="E493" s="19"/>
      <c r="F493" s="19"/>
      <c r="G493" s="19"/>
      <c r="H493" s="19"/>
      <c r="I493" s="20"/>
    </row>
    <row r="494" spans="1:9" x14ac:dyDescent="0.2">
      <c r="A494" s="22"/>
      <c r="B494" s="18"/>
      <c r="C494" s="76"/>
      <c r="D494" s="19"/>
      <c r="E494" s="19"/>
      <c r="F494" s="19"/>
      <c r="G494" s="19"/>
      <c r="H494" s="19"/>
      <c r="I494" s="20"/>
    </row>
    <row r="495" spans="1:9" x14ac:dyDescent="0.2">
      <c r="A495" s="22"/>
      <c r="B495" s="18"/>
      <c r="C495" s="76"/>
      <c r="D495" s="19"/>
      <c r="E495" s="19"/>
      <c r="F495" s="19"/>
      <c r="G495" s="19"/>
      <c r="H495" s="19"/>
      <c r="I495" s="20"/>
    </row>
    <row r="496" spans="1:9" x14ac:dyDescent="0.2">
      <c r="A496" s="22"/>
      <c r="B496" s="18"/>
      <c r="C496" s="76"/>
      <c r="D496" s="19"/>
      <c r="E496" s="19"/>
      <c r="F496" s="19"/>
      <c r="G496" s="19"/>
      <c r="H496" s="19"/>
      <c r="I496" s="20"/>
    </row>
    <row r="497" spans="1:9" x14ac:dyDescent="0.2">
      <c r="A497" s="22"/>
      <c r="B497" s="18"/>
      <c r="C497" s="76"/>
      <c r="D497" s="19"/>
      <c r="E497" s="19"/>
      <c r="F497" s="19"/>
      <c r="G497" s="19"/>
      <c r="H497" s="19"/>
      <c r="I497" s="20"/>
    </row>
    <row r="498" spans="1:9" x14ac:dyDescent="0.2">
      <c r="A498" s="22"/>
      <c r="B498" s="18"/>
      <c r="C498" s="76"/>
      <c r="D498" s="19"/>
      <c r="E498" s="19"/>
      <c r="F498" s="19"/>
      <c r="G498" s="19"/>
      <c r="H498" s="19"/>
      <c r="I498" s="20"/>
    </row>
    <row r="499" spans="1:9" x14ac:dyDescent="0.2">
      <c r="A499" s="22"/>
      <c r="B499" s="18"/>
      <c r="C499" s="76"/>
      <c r="D499" s="19"/>
      <c r="E499" s="19"/>
      <c r="F499" s="19"/>
      <c r="G499" s="19"/>
      <c r="H499" s="19"/>
      <c r="I499" s="20"/>
    </row>
    <row r="500" spans="1:9" x14ac:dyDescent="0.2">
      <c r="A500" s="22"/>
      <c r="B500" s="18"/>
      <c r="C500" s="76"/>
      <c r="D500" s="19"/>
      <c r="E500" s="19"/>
      <c r="F500" s="19"/>
      <c r="G500" s="19"/>
      <c r="H500" s="19"/>
      <c r="I500" s="20"/>
    </row>
    <row r="501" spans="1:9" x14ac:dyDescent="0.2">
      <c r="A501" s="22"/>
      <c r="B501" s="18"/>
      <c r="C501" s="76"/>
      <c r="D501" s="19"/>
      <c r="E501" s="19"/>
      <c r="F501" s="19"/>
      <c r="G501" s="19"/>
      <c r="H501" s="19"/>
      <c r="I501" s="20"/>
    </row>
    <row r="502" spans="1:9" x14ac:dyDescent="0.2">
      <c r="A502" s="22"/>
      <c r="B502" s="18"/>
      <c r="C502" s="76"/>
      <c r="D502" s="19"/>
      <c r="E502" s="19"/>
      <c r="F502" s="19"/>
      <c r="G502" s="19"/>
      <c r="H502" s="19"/>
      <c r="I502" s="20"/>
    </row>
    <row r="503" spans="1:9" x14ac:dyDescent="0.2">
      <c r="A503" s="22"/>
      <c r="B503" s="18"/>
      <c r="C503" s="76"/>
      <c r="D503" s="19"/>
      <c r="E503" s="19"/>
      <c r="F503" s="19"/>
      <c r="G503" s="19"/>
      <c r="H503" s="19"/>
      <c r="I503" s="20"/>
    </row>
    <row r="504" spans="1:9" x14ac:dyDescent="0.2">
      <c r="A504" s="22"/>
      <c r="B504" s="18"/>
      <c r="C504" s="76"/>
      <c r="D504" s="19"/>
      <c r="E504" s="19"/>
      <c r="F504" s="19"/>
      <c r="G504" s="19"/>
      <c r="H504" s="19"/>
      <c r="I504" s="20"/>
    </row>
    <row r="505" spans="1:9" x14ac:dyDescent="0.2">
      <c r="A505" s="22"/>
      <c r="B505" s="18"/>
      <c r="C505" s="76"/>
      <c r="D505" s="19"/>
      <c r="E505" s="19"/>
      <c r="F505" s="19"/>
      <c r="G505" s="19"/>
      <c r="H505" s="19"/>
      <c r="I505" s="20"/>
    </row>
    <row r="506" spans="1:9" x14ac:dyDescent="0.2">
      <c r="A506" s="22"/>
      <c r="B506" s="18"/>
      <c r="C506" s="76"/>
      <c r="D506" s="19"/>
      <c r="E506" s="19"/>
      <c r="F506" s="19"/>
      <c r="G506" s="19"/>
      <c r="H506" s="19"/>
      <c r="I506" s="20"/>
    </row>
    <row r="507" spans="1:9" x14ac:dyDescent="0.2">
      <c r="A507" s="22"/>
      <c r="B507" s="18"/>
      <c r="C507" s="76"/>
      <c r="D507" s="19"/>
      <c r="E507" s="19"/>
      <c r="F507" s="19"/>
      <c r="G507" s="19"/>
      <c r="H507" s="19"/>
      <c r="I507" s="20"/>
    </row>
    <row r="508" spans="1:9" x14ac:dyDescent="0.2">
      <c r="A508" s="22"/>
      <c r="B508" s="18"/>
      <c r="C508" s="76"/>
      <c r="D508" s="19"/>
      <c r="E508" s="19"/>
      <c r="F508" s="19"/>
      <c r="G508" s="19"/>
      <c r="H508" s="19"/>
      <c r="I508" s="20"/>
    </row>
    <row r="509" spans="1:9" x14ac:dyDescent="0.2">
      <c r="A509" s="22"/>
      <c r="B509" s="18"/>
      <c r="C509" s="76"/>
      <c r="D509" s="19"/>
      <c r="E509" s="19"/>
      <c r="F509" s="19"/>
      <c r="G509" s="19"/>
      <c r="H509" s="19"/>
      <c r="I509" s="20"/>
    </row>
    <row r="510" spans="1:9" x14ac:dyDescent="0.2">
      <c r="A510" s="22"/>
      <c r="B510" s="18"/>
      <c r="C510" s="76"/>
      <c r="D510" s="19"/>
      <c r="E510" s="19"/>
      <c r="F510" s="19"/>
      <c r="G510" s="19"/>
      <c r="H510" s="19"/>
      <c r="I510" s="20"/>
    </row>
    <row r="511" spans="1:9" x14ac:dyDescent="0.2">
      <c r="A511" s="22"/>
      <c r="B511" s="18"/>
      <c r="C511" s="76"/>
      <c r="D511" s="19"/>
      <c r="E511" s="19"/>
      <c r="F511" s="19"/>
      <c r="G511" s="19"/>
      <c r="H511" s="19"/>
      <c r="I511" s="20"/>
    </row>
    <row r="512" spans="1:9" x14ac:dyDescent="0.2">
      <c r="A512" s="22"/>
      <c r="B512" s="18"/>
      <c r="C512" s="76"/>
      <c r="D512" s="19"/>
      <c r="E512" s="19"/>
      <c r="F512" s="19"/>
      <c r="G512" s="19"/>
      <c r="H512" s="19"/>
      <c r="I512" s="20"/>
    </row>
    <row r="513" spans="1:9" x14ac:dyDescent="0.2">
      <c r="A513" s="22"/>
      <c r="B513" s="18"/>
      <c r="C513" s="76"/>
      <c r="D513" s="19"/>
      <c r="E513" s="19"/>
      <c r="F513" s="19"/>
      <c r="G513" s="19"/>
      <c r="H513" s="19"/>
      <c r="I513" s="20"/>
    </row>
    <row r="514" spans="1:9" x14ac:dyDescent="0.2">
      <c r="A514" s="22"/>
      <c r="B514" s="18"/>
      <c r="C514" s="76"/>
      <c r="D514" s="19"/>
      <c r="E514" s="19"/>
      <c r="F514" s="19"/>
      <c r="G514" s="19"/>
      <c r="H514" s="19"/>
      <c r="I514" s="20"/>
    </row>
    <row r="515" spans="1:9" x14ac:dyDescent="0.2">
      <c r="A515" s="22"/>
      <c r="B515" s="18"/>
      <c r="C515" s="76"/>
      <c r="D515" s="19"/>
      <c r="E515" s="19"/>
      <c r="F515" s="19"/>
      <c r="G515" s="19"/>
      <c r="H515" s="19"/>
      <c r="I515" s="20"/>
    </row>
    <row r="516" spans="1:9" x14ac:dyDescent="0.2">
      <c r="A516" s="22"/>
      <c r="B516" s="18"/>
      <c r="C516" s="76"/>
      <c r="D516" s="19"/>
      <c r="E516" s="19"/>
      <c r="F516" s="19"/>
      <c r="G516" s="19"/>
      <c r="H516" s="19"/>
      <c r="I516" s="20"/>
    </row>
    <row r="517" spans="1:9" x14ac:dyDescent="0.2">
      <c r="A517" s="22"/>
      <c r="B517" s="18"/>
      <c r="C517" s="76"/>
      <c r="D517" s="19"/>
      <c r="E517" s="19"/>
      <c r="F517" s="19"/>
      <c r="G517" s="19"/>
      <c r="H517" s="19"/>
      <c r="I517" s="20"/>
    </row>
    <row r="518" spans="1:9" x14ac:dyDescent="0.2">
      <c r="A518" s="22"/>
      <c r="B518" s="18"/>
      <c r="C518" s="76"/>
      <c r="D518" s="19"/>
      <c r="E518" s="19"/>
      <c r="F518" s="19"/>
      <c r="G518" s="19"/>
      <c r="H518" s="19"/>
      <c r="I518" s="20"/>
    </row>
    <row r="519" spans="1:9" x14ac:dyDescent="0.2">
      <c r="A519" s="22"/>
      <c r="B519" s="18"/>
      <c r="C519" s="76"/>
      <c r="D519" s="19"/>
      <c r="E519" s="19"/>
      <c r="F519" s="19"/>
      <c r="G519" s="19"/>
      <c r="H519" s="19"/>
      <c r="I519" s="20"/>
    </row>
    <row r="520" spans="1:9" x14ac:dyDescent="0.2">
      <c r="A520" s="22"/>
      <c r="B520" s="18"/>
      <c r="C520" s="76"/>
      <c r="D520" s="19"/>
      <c r="E520" s="19"/>
      <c r="F520" s="19"/>
      <c r="G520" s="19"/>
      <c r="H520" s="19"/>
      <c r="I520" s="20"/>
    </row>
    <row r="521" spans="1:9" x14ac:dyDescent="0.2">
      <c r="A521" s="22"/>
      <c r="B521" s="18"/>
      <c r="C521" s="76"/>
      <c r="D521" s="19"/>
      <c r="E521" s="19"/>
      <c r="F521" s="19"/>
      <c r="G521" s="19"/>
      <c r="H521" s="19"/>
      <c r="I521" s="20"/>
    </row>
    <row r="522" spans="1:9" x14ac:dyDescent="0.2">
      <c r="A522" s="22"/>
      <c r="B522" s="18"/>
      <c r="C522" s="76"/>
      <c r="D522" s="19"/>
      <c r="E522" s="19"/>
      <c r="F522" s="19"/>
      <c r="G522" s="19"/>
      <c r="H522" s="19"/>
      <c r="I522" s="20"/>
    </row>
    <row r="523" spans="1:9" x14ac:dyDescent="0.2">
      <c r="A523" s="22"/>
      <c r="B523" s="18"/>
      <c r="C523" s="76"/>
      <c r="D523" s="19"/>
      <c r="E523" s="19"/>
      <c r="F523" s="19"/>
      <c r="G523" s="19"/>
      <c r="H523" s="19"/>
      <c r="I523" s="20"/>
    </row>
    <row r="524" spans="1:9" x14ac:dyDescent="0.2">
      <c r="A524" s="22"/>
      <c r="B524" s="18"/>
      <c r="C524" s="76"/>
      <c r="D524" s="19"/>
      <c r="E524" s="19"/>
      <c r="F524" s="19"/>
      <c r="G524" s="19"/>
      <c r="H524" s="19"/>
      <c r="I524" s="20"/>
    </row>
    <row r="525" spans="1:9" x14ac:dyDescent="0.2">
      <c r="A525" s="22"/>
      <c r="B525" s="18"/>
      <c r="C525" s="76"/>
      <c r="D525" s="19"/>
      <c r="E525" s="19"/>
      <c r="F525" s="19"/>
      <c r="G525" s="19"/>
      <c r="H525" s="19"/>
      <c r="I525" s="20"/>
    </row>
    <row r="526" spans="1:9" x14ac:dyDescent="0.2">
      <c r="A526" s="22"/>
      <c r="B526" s="18"/>
      <c r="C526" s="76"/>
      <c r="D526" s="19"/>
      <c r="E526" s="19"/>
      <c r="F526" s="19"/>
      <c r="G526" s="19"/>
      <c r="H526" s="19"/>
      <c r="I526" s="20"/>
    </row>
    <row r="527" spans="1:9" x14ac:dyDescent="0.2">
      <c r="A527" s="22"/>
      <c r="B527" s="18"/>
      <c r="C527" s="76"/>
      <c r="D527" s="19"/>
      <c r="E527" s="19"/>
      <c r="F527" s="19"/>
      <c r="G527" s="19"/>
      <c r="H527" s="19"/>
      <c r="I527" s="20"/>
    </row>
    <row r="528" spans="1:9" x14ac:dyDescent="0.2">
      <c r="A528" s="22"/>
      <c r="B528" s="18"/>
      <c r="C528" s="76"/>
      <c r="D528" s="19"/>
      <c r="E528" s="19"/>
      <c r="F528" s="19"/>
      <c r="G528" s="19"/>
      <c r="H528" s="19"/>
      <c r="I528" s="20"/>
    </row>
    <row r="529" spans="1:9" x14ac:dyDescent="0.2">
      <c r="A529" s="22"/>
      <c r="B529" s="18"/>
      <c r="C529" s="76"/>
      <c r="D529" s="19"/>
      <c r="E529" s="19"/>
      <c r="F529" s="19"/>
      <c r="G529" s="19"/>
      <c r="H529" s="19"/>
      <c r="I529" s="20"/>
    </row>
    <row r="530" spans="1:9" x14ac:dyDescent="0.2">
      <c r="A530" s="22"/>
      <c r="B530" s="18"/>
      <c r="C530" s="76"/>
      <c r="D530" s="19"/>
      <c r="E530" s="19"/>
      <c r="F530" s="19"/>
      <c r="G530" s="19"/>
      <c r="H530" s="19"/>
      <c r="I530" s="20"/>
    </row>
    <row r="531" spans="1:9" x14ac:dyDescent="0.2">
      <c r="A531" s="22"/>
      <c r="B531" s="18"/>
      <c r="C531" s="76"/>
      <c r="D531" s="19"/>
      <c r="E531" s="19"/>
      <c r="F531" s="19"/>
      <c r="G531" s="19"/>
      <c r="H531" s="19"/>
      <c r="I531" s="20"/>
    </row>
    <row r="532" spans="1:9" x14ac:dyDescent="0.2">
      <c r="A532" s="22"/>
      <c r="B532" s="18"/>
      <c r="C532" s="76"/>
      <c r="D532" s="19"/>
      <c r="E532" s="19"/>
      <c r="F532" s="19"/>
      <c r="G532" s="19"/>
      <c r="H532" s="19"/>
      <c r="I532" s="20"/>
    </row>
    <row r="533" spans="1:9" x14ac:dyDescent="0.2">
      <c r="A533" s="22"/>
      <c r="B533" s="18"/>
      <c r="C533" s="76"/>
      <c r="D533" s="19"/>
      <c r="E533" s="19"/>
      <c r="F533" s="19"/>
      <c r="G533" s="19"/>
      <c r="H533" s="19"/>
      <c r="I533" s="20"/>
    </row>
    <row r="534" spans="1:9" x14ac:dyDescent="0.2">
      <c r="A534" s="22"/>
      <c r="B534" s="18"/>
      <c r="C534" s="76"/>
      <c r="D534" s="19"/>
      <c r="E534" s="19"/>
      <c r="F534" s="19"/>
      <c r="G534" s="19"/>
      <c r="H534" s="19"/>
      <c r="I534" s="20"/>
    </row>
    <row r="535" spans="1:9" x14ac:dyDescent="0.2">
      <c r="A535" s="22"/>
      <c r="B535" s="18"/>
      <c r="C535" s="76"/>
      <c r="D535" s="19"/>
      <c r="E535" s="19"/>
      <c r="F535" s="19"/>
      <c r="G535" s="19"/>
      <c r="H535" s="19"/>
      <c r="I535" s="20"/>
    </row>
    <row r="536" spans="1:9" x14ac:dyDescent="0.2">
      <c r="A536" s="22"/>
      <c r="B536" s="18"/>
      <c r="C536" s="76"/>
      <c r="D536" s="19"/>
      <c r="E536" s="19"/>
      <c r="F536" s="19"/>
      <c r="G536" s="19"/>
      <c r="H536" s="19"/>
      <c r="I536" s="20"/>
    </row>
    <row r="537" spans="1:9" x14ac:dyDescent="0.2">
      <c r="A537" s="22"/>
      <c r="B537" s="18"/>
      <c r="C537" s="76"/>
      <c r="D537" s="19"/>
      <c r="E537" s="19"/>
      <c r="F537" s="19"/>
      <c r="G537" s="19"/>
      <c r="H537" s="19"/>
      <c r="I537" s="20"/>
    </row>
    <row r="538" spans="1:9" x14ac:dyDescent="0.2">
      <c r="A538" s="22"/>
      <c r="B538" s="18"/>
      <c r="C538" s="76"/>
      <c r="D538" s="19"/>
      <c r="E538" s="19"/>
      <c r="F538" s="19"/>
      <c r="G538" s="19"/>
      <c r="H538" s="19"/>
      <c r="I538" s="20"/>
    </row>
    <row r="539" spans="1:9" x14ac:dyDescent="0.2">
      <c r="A539" s="22"/>
      <c r="B539" s="18"/>
      <c r="C539" s="76"/>
      <c r="D539" s="19"/>
      <c r="E539" s="19"/>
      <c r="F539" s="19"/>
      <c r="G539" s="19"/>
      <c r="H539" s="19"/>
      <c r="I539" s="20"/>
    </row>
    <row r="540" spans="1:9" x14ac:dyDescent="0.2">
      <c r="A540" s="22"/>
      <c r="B540" s="18"/>
      <c r="C540" s="76"/>
      <c r="D540" s="19"/>
      <c r="E540" s="19"/>
      <c r="F540" s="19"/>
      <c r="G540" s="19"/>
      <c r="H540" s="19"/>
      <c r="I540" s="20"/>
    </row>
    <row r="541" spans="1:9" x14ac:dyDescent="0.2">
      <c r="A541" s="22"/>
      <c r="B541" s="18"/>
      <c r="C541" s="76"/>
      <c r="D541" s="19"/>
      <c r="E541" s="19"/>
      <c r="F541" s="19"/>
      <c r="G541" s="19"/>
      <c r="H541" s="19"/>
      <c r="I541" s="20"/>
    </row>
    <row r="542" spans="1:9" x14ac:dyDescent="0.2">
      <c r="A542" s="22"/>
      <c r="B542" s="18"/>
      <c r="C542" s="76"/>
      <c r="D542" s="19"/>
      <c r="E542" s="19"/>
      <c r="F542" s="19"/>
      <c r="G542" s="19"/>
      <c r="H542" s="19"/>
      <c r="I542" s="20"/>
    </row>
    <row r="543" spans="1:9" x14ac:dyDescent="0.2">
      <c r="A543" s="22"/>
      <c r="B543" s="18"/>
      <c r="C543" s="76"/>
      <c r="D543" s="19"/>
      <c r="E543" s="19"/>
      <c r="F543" s="19"/>
      <c r="G543" s="19"/>
      <c r="H543" s="19"/>
      <c r="I543" s="20"/>
    </row>
    <row r="544" spans="1:9" x14ac:dyDescent="0.2">
      <c r="A544" s="22"/>
      <c r="B544" s="18"/>
      <c r="C544" s="76"/>
      <c r="D544" s="19"/>
      <c r="E544" s="19"/>
      <c r="F544" s="19"/>
      <c r="G544" s="19"/>
      <c r="H544" s="19"/>
      <c r="I544" s="20"/>
    </row>
    <row r="545" spans="1:9" x14ac:dyDescent="0.2">
      <c r="A545" s="22"/>
      <c r="B545" s="18"/>
      <c r="C545" s="76"/>
      <c r="D545" s="19"/>
      <c r="E545" s="19"/>
      <c r="F545" s="19"/>
      <c r="G545" s="19"/>
      <c r="H545" s="19"/>
      <c r="I545" s="20"/>
    </row>
    <row r="546" spans="1:9" x14ac:dyDescent="0.2">
      <c r="A546" s="22"/>
      <c r="B546" s="18"/>
      <c r="C546" s="76"/>
      <c r="D546" s="19"/>
      <c r="E546" s="19"/>
      <c r="F546" s="19"/>
      <c r="G546" s="19"/>
      <c r="H546" s="19"/>
      <c r="I546" s="20"/>
    </row>
    <row r="547" spans="1:9" x14ac:dyDescent="0.2">
      <c r="A547" s="22"/>
      <c r="B547" s="18"/>
      <c r="C547" s="76"/>
      <c r="D547" s="19"/>
      <c r="E547" s="19"/>
      <c r="F547" s="19"/>
      <c r="G547" s="19"/>
      <c r="H547" s="19"/>
      <c r="I547" s="20"/>
    </row>
    <row r="548" spans="1:9" x14ac:dyDescent="0.2">
      <c r="A548" s="22"/>
      <c r="B548" s="18"/>
      <c r="C548" s="76"/>
      <c r="D548" s="19"/>
      <c r="E548" s="19"/>
      <c r="F548" s="19"/>
      <c r="G548" s="19"/>
      <c r="H548" s="19"/>
      <c r="I548" s="20"/>
    </row>
    <row r="549" spans="1:9" x14ac:dyDescent="0.2">
      <c r="A549" s="22"/>
      <c r="B549" s="18"/>
      <c r="C549" s="76"/>
      <c r="D549" s="19"/>
      <c r="E549" s="19"/>
      <c r="F549" s="19"/>
      <c r="G549" s="19"/>
      <c r="H549" s="19"/>
      <c r="I549" s="20"/>
    </row>
    <row r="550" spans="1:9" x14ac:dyDescent="0.2">
      <c r="A550" s="22"/>
      <c r="B550" s="18"/>
      <c r="C550" s="76"/>
      <c r="D550" s="19"/>
      <c r="E550" s="19"/>
      <c r="F550" s="19"/>
      <c r="G550" s="19"/>
      <c r="H550" s="19"/>
      <c r="I550" s="20"/>
    </row>
    <row r="551" spans="1:9" x14ac:dyDescent="0.2">
      <c r="A551" s="22"/>
      <c r="B551" s="18"/>
      <c r="C551" s="76"/>
      <c r="D551" s="19"/>
      <c r="E551" s="19"/>
      <c r="F551" s="19"/>
      <c r="G551" s="19"/>
      <c r="H551" s="19"/>
      <c r="I551" s="20"/>
    </row>
    <row r="552" spans="1:9" x14ac:dyDescent="0.2">
      <c r="A552" s="22"/>
      <c r="B552" s="18"/>
      <c r="C552" s="76"/>
      <c r="D552" s="19"/>
      <c r="E552" s="19"/>
      <c r="F552" s="19"/>
      <c r="G552" s="19"/>
      <c r="H552" s="19"/>
      <c r="I552" s="20"/>
    </row>
    <row r="553" spans="1:9" x14ac:dyDescent="0.2">
      <c r="A553" s="22"/>
      <c r="B553" s="18"/>
      <c r="C553" s="76"/>
      <c r="D553" s="19"/>
      <c r="E553" s="19"/>
      <c r="F553" s="19"/>
      <c r="G553" s="19"/>
      <c r="H553" s="19"/>
      <c r="I553" s="20"/>
    </row>
    <row r="554" spans="1:9" x14ac:dyDescent="0.2">
      <c r="A554" s="22"/>
      <c r="B554" s="18"/>
      <c r="C554" s="76"/>
      <c r="D554" s="19"/>
      <c r="E554" s="19"/>
      <c r="F554" s="19"/>
      <c r="G554" s="19"/>
      <c r="H554" s="19"/>
      <c r="I554" s="20"/>
    </row>
    <row r="555" spans="1:9" x14ac:dyDescent="0.2">
      <c r="A555" s="22"/>
      <c r="B555" s="18"/>
      <c r="C555" s="76"/>
      <c r="D555" s="19"/>
      <c r="E555" s="19"/>
      <c r="F555" s="19"/>
      <c r="G555" s="19"/>
      <c r="H555" s="19"/>
      <c r="I555" s="20"/>
    </row>
    <row r="556" spans="1:9" x14ac:dyDescent="0.2">
      <c r="A556" s="22"/>
      <c r="B556" s="18"/>
      <c r="C556" s="76"/>
      <c r="D556" s="19"/>
      <c r="E556" s="19"/>
      <c r="F556" s="19"/>
      <c r="G556" s="19"/>
      <c r="H556" s="19"/>
      <c r="I556" s="20"/>
    </row>
    <row r="557" spans="1:9" x14ac:dyDescent="0.2">
      <c r="A557" s="22"/>
      <c r="B557" s="18"/>
      <c r="C557" s="76"/>
      <c r="D557" s="19"/>
      <c r="E557" s="19"/>
      <c r="F557" s="19"/>
      <c r="G557" s="19"/>
      <c r="H557" s="19"/>
      <c r="I557" s="20"/>
    </row>
    <row r="558" spans="1:9" x14ac:dyDescent="0.2">
      <c r="A558" s="22"/>
      <c r="B558" s="18"/>
      <c r="C558" s="76"/>
      <c r="D558" s="19"/>
      <c r="E558" s="19"/>
      <c r="F558" s="19"/>
      <c r="G558" s="19"/>
      <c r="H558" s="19"/>
      <c r="I558" s="20"/>
    </row>
    <row r="559" spans="1:9" x14ac:dyDescent="0.2">
      <c r="A559" s="22"/>
      <c r="B559" s="18"/>
      <c r="C559" s="76"/>
      <c r="D559" s="19"/>
      <c r="E559" s="19"/>
      <c r="F559" s="19"/>
      <c r="G559" s="19"/>
      <c r="H559" s="19"/>
      <c r="I559" s="20"/>
    </row>
    <row r="560" spans="1:9" x14ac:dyDescent="0.2">
      <c r="A560" s="22"/>
      <c r="B560" s="18"/>
      <c r="C560" s="76"/>
      <c r="D560" s="19"/>
      <c r="E560" s="19"/>
      <c r="F560" s="19"/>
      <c r="G560" s="19"/>
      <c r="H560" s="19"/>
      <c r="I560" s="20"/>
    </row>
    <row r="561" spans="1:9" x14ac:dyDescent="0.2">
      <c r="A561" s="22"/>
      <c r="B561" s="18"/>
      <c r="C561" s="76"/>
      <c r="D561" s="19"/>
      <c r="E561" s="19"/>
      <c r="F561" s="19"/>
      <c r="G561" s="19"/>
      <c r="H561" s="19"/>
      <c r="I561" s="20"/>
    </row>
    <row r="562" spans="1:9" x14ac:dyDescent="0.2">
      <c r="A562" s="22"/>
      <c r="B562" s="18"/>
      <c r="C562" s="76"/>
      <c r="D562" s="19"/>
      <c r="E562" s="19"/>
      <c r="F562" s="19"/>
      <c r="G562" s="19"/>
      <c r="H562" s="19"/>
      <c r="I562" s="20"/>
    </row>
    <row r="563" spans="1:9" x14ac:dyDescent="0.2">
      <c r="A563" s="22"/>
      <c r="B563" s="18"/>
      <c r="C563" s="76"/>
      <c r="D563" s="19"/>
      <c r="E563" s="19"/>
      <c r="F563" s="19"/>
      <c r="G563" s="19"/>
      <c r="H563" s="19"/>
      <c r="I563" s="20"/>
    </row>
    <row r="564" spans="1:9" x14ac:dyDescent="0.2">
      <c r="A564" s="22"/>
      <c r="B564" s="18"/>
      <c r="C564" s="76"/>
      <c r="D564" s="19"/>
      <c r="E564" s="19"/>
      <c r="F564" s="19"/>
      <c r="G564" s="19"/>
      <c r="H564" s="19"/>
      <c r="I564" s="20"/>
    </row>
    <row r="565" spans="1:9" x14ac:dyDescent="0.2">
      <c r="A565" s="22"/>
      <c r="B565" s="18"/>
      <c r="C565" s="76"/>
      <c r="D565" s="19"/>
      <c r="E565" s="19"/>
      <c r="F565" s="19"/>
      <c r="G565" s="19"/>
      <c r="H565" s="19"/>
      <c r="I565" s="20"/>
    </row>
    <row r="566" spans="1:9" x14ac:dyDescent="0.2">
      <c r="A566" s="22"/>
      <c r="B566" s="18"/>
      <c r="C566" s="76"/>
      <c r="D566" s="19"/>
      <c r="E566" s="19"/>
      <c r="F566" s="19"/>
      <c r="G566" s="19"/>
      <c r="H566" s="19"/>
      <c r="I566" s="20"/>
    </row>
    <row r="567" spans="1:9" x14ac:dyDescent="0.2">
      <c r="A567" s="22"/>
      <c r="B567" s="18"/>
      <c r="C567" s="76"/>
      <c r="D567" s="19"/>
      <c r="E567" s="19"/>
      <c r="F567" s="19"/>
      <c r="G567" s="19"/>
      <c r="H567" s="19"/>
      <c r="I567" s="20"/>
    </row>
    <row r="568" spans="1:9" x14ac:dyDescent="0.2">
      <c r="A568" s="22"/>
      <c r="B568" s="18"/>
      <c r="C568" s="76"/>
      <c r="D568" s="19"/>
      <c r="E568" s="19"/>
      <c r="F568" s="19"/>
      <c r="G568" s="19"/>
      <c r="H568" s="19"/>
      <c r="I568" s="20"/>
    </row>
    <row r="569" spans="1:9" x14ac:dyDescent="0.2">
      <c r="A569" s="22"/>
      <c r="B569" s="18"/>
      <c r="C569" s="76"/>
      <c r="D569" s="19"/>
      <c r="E569" s="19"/>
      <c r="F569" s="19"/>
      <c r="G569" s="19"/>
      <c r="H569" s="19"/>
      <c r="I569" s="20"/>
    </row>
    <row r="570" spans="1:9" x14ac:dyDescent="0.2">
      <c r="A570" s="22"/>
      <c r="B570" s="18"/>
      <c r="C570" s="76"/>
      <c r="D570" s="19"/>
      <c r="E570" s="19"/>
      <c r="F570" s="19"/>
      <c r="G570" s="19"/>
      <c r="H570" s="19"/>
      <c r="I570" s="20"/>
    </row>
    <row r="571" spans="1:9" x14ac:dyDescent="0.2">
      <c r="A571" s="22"/>
      <c r="B571" s="18"/>
      <c r="C571" s="76"/>
      <c r="D571" s="19"/>
      <c r="E571" s="19"/>
      <c r="F571" s="19"/>
      <c r="G571" s="19"/>
      <c r="H571" s="19"/>
      <c r="I571" s="20"/>
    </row>
    <row r="572" spans="1:9" x14ac:dyDescent="0.2">
      <c r="A572" s="22"/>
      <c r="B572" s="18"/>
      <c r="C572" s="76"/>
      <c r="D572" s="19"/>
      <c r="E572" s="19"/>
      <c r="F572" s="19"/>
      <c r="G572" s="19"/>
      <c r="H572" s="19"/>
      <c r="I572" s="20"/>
    </row>
    <row r="573" spans="1:9" x14ac:dyDescent="0.2">
      <c r="A573" s="22"/>
      <c r="B573" s="18"/>
      <c r="C573" s="76"/>
      <c r="D573" s="19"/>
      <c r="E573" s="19"/>
      <c r="F573" s="19"/>
      <c r="G573" s="19"/>
      <c r="H573" s="19"/>
      <c r="I573" s="20"/>
    </row>
    <row r="574" spans="1:9" x14ac:dyDescent="0.2">
      <c r="A574" s="22"/>
      <c r="B574" s="18"/>
      <c r="C574" s="76"/>
      <c r="D574" s="19"/>
      <c r="E574" s="19"/>
      <c r="F574" s="19"/>
      <c r="G574" s="19"/>
      <c r="H574" s="19"/>
      <c r="I574" s="20"/>
    </row>
    <row r="575" spans="1:9" x14ac:dyDescent="0.2">
      <c r="A575" s="22"/>
      <c r="B575" s="18"/>
      <c r="C575" s="76"/>
      <c r="D575" s="19"/>
      <c r="E575" s="19"/>
      <c r="F575" s="19"/>
      <c r="G575" s="19"/>
      <c r="H575" s="19"/>
      <c r="I575" s="20"/>
    </row>
    <row r="576" spans="1:9" x14ac:dyDescent="0.2">
      <c r="A576" s="22"/>
      <c r="B576" s="18"/>
      <c r="C576" s="76"/>
      <c r="D576" s="19"/>
      <c r="E576" s="19"/>
      <c r="F576" s="19"/>
      <c r="G576" s="19"/>
      <c r="H576" s="19"/>
      <c r="I576" s="20"/>
    </row>
    <row r="577" spans="1:9" x14ac:dyDescent="0.2">
      <c r="A577" s="22"/>
      <c r="B577" s="18"/>
      <c r="C577" s="76"/>
      <c r="D577" s="19"/>
      <c r="E577" s="19"/>
      <c r="F577" s="19"/>
      <c r="G577" s="19"/>
      <c r="H577" s="19"/>
      <c r="I577" s="20"/>
    </row>
    <row r="578" spans="1:9" x14ac:dyDescent="0.2">
      <c r="A578" s="22"/>
      <c r="B578" s="18"/>
      <c r="C578" s="76"/>
      <c r="D578" s="19"/>
      <c r="E578" s="19"/>
      <c r="F578" s="19"/>
      <c r="G578" s="19"/>
      <c r="H578" s="19"/>
      <c r="I578" s="20"/>
    </row>
    <row r="579" spans="1:9" x14ac:dyDescent="0.2">
      <c r="A579" s="22"/>
      <c r="B579" s="18"/>
      <c r="C579" s="76"/>
      <c r="D579" s="19"/>
      <c r="E579" s="19"/>
      <c r="F579" s="19"/>
      <c r="G579" s="19"/>
      <c r="H579" s="19"/>
      <c r="I579" s="20"/>
    </row>
    <row r="580" spans="1:9" x14ac:dyDescent="0.2">
      <c r="A580" s="22"/>
      <c r="B580" s="18"/>
      <c r="C580" s="76"/>
      <c r="D580" s="19"/>
      <c r="E580" s="19"/>
      <c r="F580" s="19"/>
      <c r="G580" s="19"/>
      <c r="H580" s="19"/>
      <c r="I580" s="20"/>
    </row>
    <row r="581" spans="1:9" x14ac:dyDescent="0.2">
      <c r="A581" s="22"/>
      <c r="B581" s="18"/>
      <c r="C581" s="76"/>
      <c r="D581" s="19"/>
      <c r="E581" s="19"/>
      <c r="F581" s="19"/>
      <c r="G581" s="19"/>
      <c r="H581" s="19"/>
      <c r="I581" s="20"/>
    </row>
    <row r="582" spans="1:9" x14ac:dyDescent="0.2">
      <c r="A582" s="22"/>
      <c r="B582" s="18"/>
      <c r="C582" s="76"/>
      <c r="D582" s="19"/>
      <c r="E582" s="19"/>
      <c r="F582" s="19"/>
      <c r="G582" s="19"/>
      <c r="H582" s="19"/>
      <c r="I582" s="20"/>
    </row>
    <row r="583" spans="1:9" x14ac:dyDescent="0.2">
      <c r="A583" s="22"/>
      <c r="B583" s="18"/>
      <c r="C583" s="76"/>
      <c r="D583" s="19"/>
      <c r="E583" s="19"/>
      <c r="F583" s="19"/>
      <c r="G583" s="19"/>
      <c r="H583" s="19"/>
      <c r="I583" s="20"/>
    </row>
    <row r="584" spans="1:9" x14ac:dyDescent="0.2">
      <c r="A584" s="22"/>
      <c r="B584" s="18"/>
      <c r="C584" s="76"/>
      <c r="D584" s="19"/>
      <c r="E584" s="19"/>
      <c r="F584" s="19"/>
      <c r="G584" s="19"/>
      <c r="H584" s="19"/>
      <c r="I584" s="20"/>
    </row>
    <row r="585" spans="1:9" x14ac:dyDescent="0.2">
      <c r="A585" s="22"/>
      <c r="B585" s="18"/>
      <c r="C585" s="76"/>
      <c r="D585" s="19"/>
      <c r="E585" s="19"/>
      <c r="F585" s="19"/>
      <c r="G585" s="19"/>
      <c r="H585" s="19"/>
      <c r="I585" s="20"/>
    </row>
    <row r="586" spans="1:9" x14ac:dyDescent="0.2">
      <c r="A586" s="22"/>
      <c r="B586" s="18"/>
      <c r="C586" s="76"/>
      <c r="D586" s="19"/>
      <c r="E586" s="19"/>
      <c r="F586" s="19"/>
      <c r="G586" s="19"/>
      <c r="H586" s="19"/>
      <c r="I586" s="20"/>
    </row>
    <row r="587" spans="1:9" x14ac:dyDescent="0.2">
      <c r="A587" s="22"/>
      <c r="B587" s="18"/>
      <c r="C587" s="76"/>
      <c r="D587" s="19"/>
      <c r="E587" s="19"/>
      <c r="F587" s="19"/>
      <c r="G587" s="19"/>
      <c r="H587" s="19"/>
      <c r="I587" s="20"/>
    </row>
    <row r="588" spans="1:9" x14ac:dyDescent="0.2">
      <c r="A588" s="22"/>
      <c r="B588" s="18"/>
      <c r="C588" s="76"/>
      <c r="D588" s="19"/>
      <c r="E588" s="19"/>
      <c r="F588" s="19"/>
      <c r="G588" s="19"/>
      <c r="H588" s="19"/>
      <c r="I588" s="20"/>
    </row>
    <row r="589" spans="1:9" x14ac:dyDescent="0.2">
      <c r="A589" s="22"/>
      <c r="B589" s="18"/>
      <c r="C589" s="76"/>
      <c r="D589" s="19"/>
      <c r="E589" s="19"/>
      <c r="F589" s="19"/>
      <c r="G589" s="19"/>
      <c r="H589" s="19"/>
      <c r="I589" s="20"/>
    </row>
    <row r="590" spans="1:9" x14ac:dyDescent="0.2">
      <c r="A590" s="22"/>
      <c r="B590" s="18"/>
      <c r="C590" s="76"/>
      <c r="D590" s="19"/>
      <c r="E590" s="19"/>
      <c r="F590" s="19"/>
      <c r="G590" s="19"/>
      <c r="H590" s="19"/>
      <c r="I590" s="20"/>
    </row>
    <row r="591" spans="1:9" x14ac:dyDescent="0.2">
      <c r="A591" s="22"/>
      <c r="B591" s="18"/>
      <c r="C591" s="76"/>
      <c r="D591" s="19"/>
      <c r="E591" s="19"/>
      <c r="F591" s="19"/>
      <c r="G591" s="19"/>
      <c r="H591" s="19"/>
      <c r="I591" s="20"/>
    </row>
    <row r="592" spans="1:9" x14ac:dyDescent="0.2">
      <c r="A592" s="22"/>
      <c r="B592" s="18"/>
      <c r="C592" s="76"/>
      <c r="D592" s="19"/>
      <c r="E592" s="19"/>
      <c r="F592" s="19"/>
      <c r="G592" s="19"/>
      <c r="H592" s="19"/>
      <c r="I592" s="20"/>
    </row>
    <row r="593" spans="1:9" x14ac:dyDescent="0.2">
      <c r="A593" s="22"/>
      <c r="B593" s="18"/>
      <c r="C593" s="76"/>
      <c r="D593" s="19"/>
      <c r="E593" s="19"/>
      <c r="F593" s="19"/>
      <c r="G593" s="19"/>
      <c r="H593" s="19"/>
      <c r="I593" s="20"/>
    </row>
    <row r="594" spans="1:9" x14ac:dyDescent="0.2">
      <c r="A594" s="22"/>
      <c r="B594" s="18"/>
      <c r="C594" s="76"/>
      <c r="D594" s="19"/>
      <c r="E594" s="19"/>
      <c r="F594" s="19"/>
      <c r="G594" s="19"/>
      <c r="H594" s="19"/>
      <c r="I594" s="20"/>
    </row>
    <row r="595" spans="1:9" x14ac:dyDescent="0.2">
      <c r="A595" s="22"/>
      <c r="B595" s="18"/>
      <c r="C595" s="76"/>
      <c r="D595" s="19"/>
      <c r="E595" s="19"/>
      <c r="F595" s="19"/>
      <c r="G595" s="19"/>
      <c r="H595" s="19"/>
      <c r="I595" s="20"/>
    </row>
    <row r="596" spans="1:9" x14ac:dyDescent="0.2">
      <c r="A596" s="22"/>
      <c r="B596" s="18"/>
      <c r="C596" s="76"/>
      <c r="D596" s="19"/>
      <c r="E596" s="19"/>
      <c r="F596" s="19"/>
      <c r="G596" s="19"/>
      <c r="H596" s="19"/>
      <c r="I596" s="20"/>
    </row>
    <row r="597" spans="1:9" x14ac:dyDescent="0.2">
      <c r="A597" s="22"/>
      <c r="B597" s="18"/>
      <c r="C597" s="76"/>
      <c r="D597" s="19"/>
      <c r="E597" s="19"/>
      <c r="F597" s="19"/>
      <c r="G597" s="19"/>
      <c r="H597" s="19"/>
      <c r="I597" s="20"/>
    </row>
    <row r="598" spans="1:9" x14ac:dyDescent="0.2">
      <c r="A598" s="22"/>
      <c r="B598" s="18"/>
      <c r="C598" s="76"/>
      <c r="D598" s="19"/>
      <c r="E598" s="19"/>
      <c r="F598" s="19"/>
      <c r="G598" s="19"/>
      <c r="H598" s="19"/>
      <c r="I598" s="20"/>
    </row>
    <row r="599" spans="1:9" x14ac:dyDescent="0.2">
      <c r="A599" s="22"/>
      <c r="B599" s="18"/>
      <c r="C599" s="76"/>
      <c r="D599" s="19"/>
      <c r="E599" s="19"/>
      <c r="F599" s="19"/>
      <c r="G599" s="19"/>
      <c r="H599" s="19"/>
      <c r="I599" s="20"/>
    </row>
    <row r="600" spans="1:9" x14ac:dyDescent="0.2">
      <c r="A600" s="22"/>
      <c r="B600" s="18"/>
      <c r="C600" s="76"/>
      <c r="D600" s="19"/>
      <c r="E600" s="19"/>
      <c r="F600" s="19"/>
      <c r="G600" s="19"/>
      <c r="H600" s="19"/>
      <c r="I600" s="20"/>
    </row>
    <row r="601" spans="1:9" x14ac:dyDescent="0.2">
      <c r="A601" s="22"/>
      <c r="B601" s="18"/>
      <c r="C601" s="76"/>
      <c r="D601" s="19"/>
      <c r="E601" s="19"/>
      <c r="F601" s="19"/>
      <c r="G601" s="19"/>
      <c r="H601" s="19"/>
      <c r="I601" s="20"/>
    </row>
    <row r="602" spans="1:9" x14ac:dyDescent="0.2">
      <c r="A602" s="22"/>
      <c r="B602" s="18"/>
      <c r="C602" s="76"/>
      <c r="D602" s="19"/>
      <c r="E602" s="19"/>
      <c r="F602" s="19"/>
      <c r="G602" s="19"/>
      <c r="H602" s="19"/>
      <c r="I602" s="20"/>
    </row>
    <row r="603" spans="1:9" x14ac:dyDescent="0.2">
      <c r="A603" s="22"/>
      <c r="B603" s="18"/>
      <c r="C603" s="76"/>
      <c r="D603" s="19"/>
      <c r="E603" s="19"/>
      <c r="F603" s="19"/>
      <c r="G603" s="19"/>
      <c r="H603" s="19"/>
      <c r="I603" s="20"/>
    </row>
    <row r="604" spans="1:9" x14ac:dyDescent="0.2">
      <c r="A604" s="22"/>
      <c r="B604" s="18"/>
      <c r="C604" s="76"/>
      <c r="D604" s="19"/>
      <c r="E604" s="19"/>
      <c r="F604" s="19"/>
      <c r="G604" s="19"/>
      <c r="H604" s="19"/>
      <c r="I604" s="20"/>
    </row>
    <row r="605" spans="1:9" x14ac:dyDescent="0.2">
      <c r="A605" s="22"/>
      <c r="B605" s="18"/>
      <c r="C605" s="76"/>
      <c r="D605" s="19"/>
      <c r="E605" s="19"/>
      <c r="F605" s="19"/>
      <c r="G605" s="19"/>
      <c r="H605" s="19"/>
      <c r="I605" s="20"/>
    </row>
    <row r="606" spans="1:9" x14ac:dyDescent="0.2">
      <c r="A606" s="22"/>
      <c r="B606" s="18"/>
      <c r="C606" s="76"/>
      <c r="D606" s="19"/>
      <c r="E606" s="19"/>
      <c r="F606" s="19"/>
      <c r="G606" s="19"/>
      <c r="H606" s="19"/>
      <c r="I606" s="20"/>
    </row>
    <row r="607" spans="1:9" x14ac:dyDescent="0.2">
      <c r="A607" s="22"/>
      <c r="B607" s="18"/>
      <c r="C607" s="76"/>
      <c r="D607" s="19"/>
      <c r="E607" s="19"/>
      <c r="F607" s="19"/>
      <c r="G607" s="19"/>
      <c r="H607" s="19"/>
      <c r="I607" s="20"/>
    </row>
    <row r="608" spans="1:9" x14ac:dyDescent="0.2">
      <c r="A608" s="22"/>
      <c r="B608" s="18"/>
      <c r="C608" s="76"/>
      <c r="D608" s="19"/>
      <c r="E608" s="19"/>
      <c r="F608" s="19"/>
      <c r="G608" s="19"/>
      <c r="H608" s="19"/>
      <c r="I608" s="20"/>
    </row>
    <row r="609" spans="1:9" x14ac:dyDescent="0.2">
      <c r="A609" s="22"/>
      <c r="B609" s="18"/>
      <c r="C609" s="76"/>
      <c r="D609" s="19"/>
      <c r="E609" s="19"/>
      <c r="F609" s="19"/>
      <c r="G609" s="19"/>
      <c r="H609" s="19"/>
      <c r="I609" s="20"/>
    </row>
    <row r="610" spans="1:9" x14ac:dyDescent="0.2">
      <c r="A610" s="22"/>
      <c r="B610" s="18"/>
      <c r="C610" s="76"/>
      <c r="D610" s="19"/>
      <c r="E610" s="19"/>
      <c r="F610" s="19"/>
      <c r="G610" s="19"/>
      <c r="H610" s="19"/>
      <c r="I610" s="20"/>
    </row>
    <row r="611" spans="1:9" x14ac:dyDescent="0.2">
      <c r="A611" s="22"/>
      <c r="B611" s="18"/>
      <c r="C611" s="76"/>
      <c r="D611" s="19"/>
      <c r="E611" s="19"/>
      <c r="F611" s="19"/>
      <c r="G611" s="19"/>
      <c r="H611" s="19"/>
      <c r="I611" s="20"/>
    </row>
    <row r="612" spans="1:9" x14ac:dyDescent="0.2">
      <c r="A612" s="22"/>
      <c r="B612" s="18"/>
      <c r="C612" s="76"/>
      <c r="D612" s="19"/>
      <c r="E612" s="19"/>
      <c r="F612" s="19"/>
      <c r="G612" s="19"/>
      <c r="H612" s="19"/>
      <c r="I612" s="20"/>
    </row>
    <row r="613" spans="1:9" x14ac:dyDescent="0.2">
      <c r="A613" s="22"/>
      <c r="B613" s="18"/>
      <c r="C613" s="76"/>
      <c r="D613" s="19"/>
      <c r="E613" s="19"/>
      <c r="F613" s="19"/>
      <c r="G613" s="19"/>
      <c r="H613" s="19"/>
      <c r="I613" s="20"/>
    </row>
    <row r="614" spans="1:9" x14ac:dyDescent="0.2">
      <c r="A614" s="22"/>
      <c r="B614" s="18"/>
      <c r="C614" s="76"/>
      <c r="D614" s="19"/>
      <c r="E614" s="19"/>
      <c r="F614" s="19"/>
      <c r="G614" s="19"/>
      <c r="H614" s="19"/>
      <c r="I614" s="20"/>
    </row>
    <row r="615" spans="1:9" x14ac:dyDescent="0.2">
      <c r="A615" s="22"/>
      <c r="B615" s="18"/>
      <c r="C615" s="76"/>
      <c r="D615" s="19"/>
      <c r="E615" s="19"/>
      <c r="F615" s="19"/>
      <c r="G615" s="19"/>
      <c r="H615" s="19"/>
      <c r="I615" s="20"/>
    </row>
    <row r="616" spans="1:9" x14ac:dyDescent="0.2">
      <c r="A616" s="22"/>
      <c r="B616" s="18"/>
      <c r="C616" s="76"/>
      <c r="D616" s="19"/>
      <c r="E616" s="19"/>
      <c r="F616" s="19"/>
      <c r="G616" s="19"/>
      <c r="H616" s="19"/>
      <c r="I616" s="20"/>
    </row>
    <row r="617" spans="1:9" x14ac:dyDescent="0.2">
      <c r="A617" s="22"/>
      <c r="B617" s="18"/>
      <c r="C617" s="76"/>
      <c r="D617" s="19"/>
      <c r="E617" s="19"/>
      <c r="F617" s="19"/>
      <c r="G617" s="19"/>
      <c r="H617" s="19"/>
      <c r="I617" s="20"/>
    </row>
    <row r="618" spans="1:9" x14ac:dyDescent="0.2">
      <c r="A618" s="22"/>
      <c r="B618" s="18"/>
      <c r="C618" s="76"/>
      <c r="D618" s="19"/>
      <c r="E618" s="19"/>
      <c r="F618" s="19"/>
      <c r="G618" s="19"/>
      <c r="H618" s="19"/>
      <c r="I618" s="20"/>
    </row>
    <row r="619" spans="1:9" x14ac:dyDescent="0.2">
      <c r="A619" s="22"/>
      <c r="B619" s="18"/>
      <c r="C619" s="76"/>
      <c r="D619" s="19"/>
      <c r="E619" s="19"/>
      <c r="F619" s="19"/>
      <c r="G619" s="19"/>
      <c r="H619" s="19"/>
      <c r="I619" s="20"/>
    </row>
    <row r="620" spans="1:9" x14ac:dyDescent="0.2">
      <c r="A620" s="22"/>
      <c r="B620" s="18"/>
      <c r="C620" s="76"/>
      <c r="D620" s="19"/>
      <c r="E620" s="19"/>
      <c r="F620" s="19"/>
      <c r="G620" s="19"/>
      <c r="H620" s="19"/>
      <c r="I620" s="20"/>
    </row>
    <row r="621" spans="1:9" x14ac:dyDescent="0.2">
      <c r="A621" s="22"/>
      <c r="B621" s="18"/>
      <c r="C621" s="76"/>
      <c r="D621" s="19"/>
      <c r="E621" s="19"/>
      <c r="F621" s="19"/>
      <c r="G621" s="19"/>
      <c r="H621" s="19"/>
      <c r="I621" s="20"/>
    </row>
    <row r="622" spans="1:9" x14ac:dyDescent="0.2">
      <c r="A622" s="22"/>
      <c r="B622" s="18"/>
      <c r="C622" s="76"/>
      <c r="D622" s="19"/>
      <c r="E622" s="19"/>
      <c r="F622" s="19"/>
      <c r="G622" s="19"/>
      <c r="H622" s="19"/>
      <c r="I622" s="20"/>
    </row>
    <row r="623" spans="1:9" x14ac:dyDescent="0.2">
      <c r="A623" s="22"/>
      <c r="B623" s="18"/>
      <c r="C623" s="76"/>
      <c r="D623" s="19"/>
      <c r="E623" s="19"/>
      <c r="F623" s="19"/>
      <c r="G623" s="19"/>
      <c r="H623" s="19"/>
      <c r="I623" s="20"/>
    </row>
    <row r="624" spans="1:9" x14ac:dyDescent="0.2">
      <c r="A624" s="22"/>
      <c r="B624" s="18"/>
      <c r="C624" s="76"/>
      <c r="D624" s="19"/>
      <c r="E624" s="19"/>
      <c r="F624" s="19"/>
      <c r="G624" s="19"/>
      <c r="H624" s="19"/>
      <c r="I624" s="20"/>
    </row>
    <row r="625" spans="1:9" x14ac:dyDescent="0.2">
      <c r="A625" s="22"/>
      <c r="B625" s="18"/>
      <c r="C625" s="76"/>
      <c r="D625" s="19"/>
      <c r="E625" s="19"/>
      <c r="F625" s="19"/>
      <c r="G625" s="19"/>
      <c r="H625" s="19"/>
      <c r="I625" s="20"/>
    </row>
    <row r="626" spans="1:9" x14ac:dyDescent="0.2">
      <c r="A626" s="22"/>
      <c r="B626" s="18"/>
      <c r="C626" s="76"/>
      <c r="D626" s="19"/>
      <c r="E626" s="19"/>
      <c r="F626" s="19"/>
      <c r="G626" s="19"/>
      <c r="H626" s="19"/>
      <c r="I626" s="20"/>
    </row>
    <row r="627" spans="1:9" x14ac:dyDescent="0.2">
      <c r="A627" s="22"/>
      <c r="B627" s="18"/>
      <c r="C627" s="76"/>
      <c r="D627" s="19"/>
      <c r="E627" s="19"/>
      <c r="F627" s="19"/>
      <c r="G627" s="19"/>
      <c r="H627" s="19"/>
      <c r="I627" s="20"/>
    </row>
    <row r="628" spans="1:9" x14ac:dyDescent="0.2">
      <c r="A628" s="22"/>
      <c r="B628" s="18"/>
      <c r="C628" s="76"/>
      <c r="D628" s="19"/>
      <c r="E628" s="19"/>
      <c r="F628" s="19"/>
      <c r="G628" s="19"/>
      <c r="H628" s="19"/>
      <c r="I628" s="20"/>
    </row>
    <row r="629" spans="1:9" x14ac:dyDescent="0.2">
      <c r="A629" s="22"/>
      <c r="B629" s="18"/>
      <c r="C629" s="76"/>
      <c r="D629" s="19"/>
      <c r="E629" s="19"/>
      <c r="F629" s="19"/>
      <c r="G629" s="19"/>
      <c r="H629" s="19"/>
      <c r="I629" s="20"/>
    </row>
    <row r="630" spans="1:9" x14ac:dyDescent="0.2">
      <c r="A630" s="22"/>
      <c r="B630" s="18"/>
      <c r="C630" s="76"/>
      <c r="D630" s="19"/>
      <c r="E630" s="19"/>
      <c r="F630" s="19"/>
      <c r="G630" s="19"/>
      <c r="H630" s="19"/>
      <c r="I630" s="20"/>
    </row>
    <row r="631" spans="1:9" x14ac:dyDescent="0.2">
      <c r="A631" s="22"/>
      <c r="B631" s="18"/>
      <c r="C631" s="76"/>
      <c r="D631" s="19"/>
      <c r="E631" s="19"/>
      <c r="F631" s="19"/>
      <c r="G631" s="19"/>
      <c r="H631" s="19"/>
      <c r="I631" s="20"/>
    </row>
    <row r="632" spans="1:9" x14ac:dyDescent="0.2">
      <c r="A632" s="22"/>
      <c r="B632" s="18"/>
      <c r="C632" s="76"/>
      <c r="D632" s="19"/>
      <c r="E632" s="19"/>
      <c r="F632" s="19"/>
      <c r="G632" s="19"/>
      <c r="H632" s="19"/>
      <c r="I632" s="20"/>
    </row>
    <row r="633" spans="1:9" x14ac:dyDescent="0.2">
      <c r="A633" s="22"/>
      <c r="B633" s="18"/>
      <c r="C633" s="76"/>
      <c r="D633" s="19"/>
      <c r="E633" s="19"/>
      <c r="F633" s="19"/>
      <c r="G633" s="19"/>
      <c r="H633" s="19"/>
      <c r="I633" s="20"/>
    </row>
    <row r="634" spans="1:9" x14ac:dyDescent="0.2">
      <c r="A634" s="22"/>
      <c r="B634" s="18"/>
      <c r="C634" s="76"/>
      <c r="D634" s="19"/>
      <c r="E634" s="19"/>
      <c r="F634" s="19"/>
      <c r="G634" s="19"/>
      <c r="H634" s="19"/>
      <c r="I634" s="20"/>
    </row>
    <row r="635" spans="1:9" x14ac:dyDescent="0.2">
      <c r="A635" s="22"/>
      <c r="B635" s="18"/>
      <c r="C635" s="76"/>
      <c r="D635" s="19"/>
      <c r="E635" s="19"/>
      <c r="F635" s="19"/>
      <c r="G635" s="19"/>
      <c r="H635" s="19"/>
      <c r="I635" s="20"/>
    </row>
    <row r="636" spans="1:9" x14ac:dyDescent="0.2">
      <c r="A636" s="22"/>
      <c r="B636" s="18"/>
      <c r="C636" s="76"/>
      <c r="D636" s="19"/>
      <c r="E636" s="19"/>
      <c r="F636" s="19"/>
      <c r="G636" s="19"/>
      <c r="H636" s="19"/>
      <c r="I636" s="20"/>
    </row>
    <row r="637" spans="1:9" x14ac:dyDescent="0.2">
      <c r="A637" s="22"/>
      <c r="B637" s="18"/>
      <c r="C637" s="76"/>
      <c r="D637" s="19"/>
      <c r="E637" s="19"/>
      <c r="F637" s="19"/>
      <c r="G637" s="19"/>
      <c r="H637" s="19"/>
      <c r="I637" s="20"/>
    </row>
    <row r="638" spans="1:9" x14ac:dyDescent="0.2">
      <c r="A638" s="22"/>
      <c r="B638" s="18"/>
      <c r="C638" s="76"/>
      <c r="D638" s="19"/>
      <c r="E638" s="19"/>
      <c r="F638" s="19"/>
      <c r="G638" s="19"/>
      <c r="H638" s="19"/>
      <c r="I638" s="20"/>
    </row>
    <row r="639" spans="1:9" x14ac:dyDescent="0.2">
      <c r="A639" s="22"/>
      <c r="B639" s="18"/>
      <c r="C639" s="76"/>
      <c r="D639" s="19"/>
      <c r="E639" s="19"/>
      <c r="F639" s="19"/>
      <c r="G639" s="19"/>
      <c r="H639" s="19"/>
      <c r="I639" s="20"/>
    </row>
    <row r="640" spans="1:9" x14ac:dyDescent="0.2">
      <c r="A640" s="22"/>
      <c r="B640" s="18"/>
      <c r="C640" s="76"/>
      <c r="D640" s="19"/>
      <c r="E640" s="19"/>
      <c r="F640" s="19"/>
      <c r="G640" s="19"/>
      <c r="H640" s="19"/>
      <c r="I640" s="20"/>
    </row>
    <row r="641" spans="1:9" x14ac:dyDescent="0.2">
      <c r="A641" s="22"/>
      <c r="B641" s="18"/>
      <c r="C641" s="76"/>
      <c r="D641" s="19"/>
      <c r="E641" s="19"/>
      <c r="F641" s="19"/>
      <c r="G641" s="19"/>
      <c r="H641" s="19"/>
      <c r="I641" s="20"/>
    </row>
    <row r="642" spans="1:9" x14ac:dyDescent="0.2">
      <c r="A642" s="22"/>
      <c r="B642" s="18"/>
      <c r="C642" s="76"/>
      <c r="D642" s="19"/>
      <c r="E642" s="19"/>
      <c r="F642" s="19"/>
      <c r="G642" s="19"/>
      <c r="H642" s="19"/>
      <c r="I642" s="20"/>
    </row>
    <row r="643" spans="1:9" x14ac:dyDescent="0.2">
      <c r="A643" s="22"/>
      <c r="B643" s="18"/>
      <c r="C643" s="76"/>
      <c r="D643" s="19"/>
      <c r="E643" s="19"/>
      <c r="F643" s="19"/>
      <c r="G643" s="19"/>
      <c r="H643" s="19"/>
      <c r="I643" s="20"/>
    </row>
    <row r="644" spans="1:9" x14ac:dyDescent="0.2">
      <c r="A644" s="22"/>
      <c r="B644" s="18"/>
      <c r="C644" s="76"/>
      <c r="D644" s="19"/>
      <c r="E644" s="19"/>
      <c r="F644" s="19"/>
      <c r="G644" s="19"/>
      <c r="H644" s="19"/>
      <c r="I644" s="20"/>
    </row>
    <row r="645" spans="1:9" x14ac:dyDescent="0.2">
      <c r="A645" s="22"/>
      <c r="B645" s="18"/>
      <c r="C645" s="76"/>
      <c r="D645" s="19"/>
      <c r="E645" s="19"/>
      <c r="F645" s="19"/>
      <c r="G645" s="19"/>
      <c r="H645" s="19"/>
      <c r="I645" s="20"/>
    </row>
    <row r="646" spans="1:9" x14ac:dyDescent="0.2">
      <c r="A646" s="22"/>
      <c r="B646" s="18"/>
      <c r="C646" s="76"/>
      <c r="D646" s="19"/>
      <c r="E646" s="19"/>
      <c r="F646" s="19"/>
      <c r="G646" s="19"/>
      <c r="H646" s="19"/>
      <c r="I646" s="20"/>
    </row>
    <row r="647" spans="1:9" x14ac:dyDescent="0.2">
      <c r="A647" s="22"/>
      <c r="B647" s="18"/>
      <c r="C647" s="76"/>
      <c r="D647" s="19"/>
      <c r="E647" s="19"/>
      <c r="F647" s="19"/>
      <c r="G647" s="19"/>
      <c r="H647" s="19"/>
      <c r="I647" s="20"/>
    </row>
    <row r="648" spans="1:9" x14ac:dyDescent="0.2">
      <c r="A648" s="22"/>
      <c r="B648" s="18"/>
      <c r="C648" s="76"/>
      <c r="D648" s="19"/>
      <c r="E648" s="19"/>
      <c r="F648" s="19"/>
      <c r="G648" s="19"/>
      <c r="H648" s="19"/>
      <c r="I648" s="20"/>
    </row>
    <row r="649" spans="1:9" x14ac:dyDescent="0.2">
      <c r="A649" s="22"/>
      <c r="B649" s="18"/>
      <c r="C649" s="76"/>
      <c r="D649" s="19"/>
      <c r="E649" s="19"/>
      <c r="F649" s="19"/>
      <c r="G649" s="19"/>
      <c r="H649" s="19"/>
      <c r="I649" s="20"/>
    </row>
    <row r="650" spans="1:9" x14ac:dyDescent="0.2">
      <c r="A650" s="22"/>
      <c r="B650" s="18"/>
      <c r="C650" s="76"/>
      <c r="D650" s="19"/>
      <c r="E650" s="19"/>
      <c r="F650" s="19"/>
      <c r="G650" s="19"/>
      <c r="H650" s="19"/>
      <c r="I650" s="20"/>
    </row>
    <row r="651" spans="1:9" x14ac:dyDescent="0.2">
      <c r="A651" s="22"/>
      <c r="B651" s="18"/>
      <c r="C651" s="76"/>
      <c r="D651" s="19"/>
      <c r="E651" s="19"/>
      <c r="F651" s="19"/>
      <c r="G651" s="19"/>
      <c r="H651" s="19"/>
      <c r="I651" s="20"/>
    </row>
    <row r="652" spans="1:9" x14ac:dyDescent="0.2">
      <c r="A652" s="22"/>
      <c r="B652" s="18"/>
      <c r="C652" s="76"/>
      <c r="D652" s="19"/>
      <c r="E652" s="19"/>
      <c r="F652" s="19"/>
      <c r="G652" s="19"/>
      <c r="H652" s="19"/>
      <c r="I652" s="20"/>
    </row>
    <row r="653" spans="1:9" x14ac:dyDescent="0.2">
      <c r="A653" s="22"/>
      <c r="B653" s="18"/>
      <c r="C653" s="76"/>
      <c r="D653" s="19"/>
      <c r="E653" s="19"/>
      <c r="F653" s="19"/>
      <c r="G653" s="19"/>
      <c r="H653" s="19"/>
      <c r="I653" s="20"/>
    </row>
    <row r="654" spans="1:9" x14ac:dyDescent="0.2">
      <c r="A654" s="22"/>
      <c r="B654" s="18"/>
      <c r="C654" s="76"/>
      <c r="D654" s="19"/>
      <c r="E654" s="19"/>
      <c r="F654" s="19"/>
      <c r="G654" s="19"/>
      <c r="H654" s="19"/>
      <c r="I654" s="20"/>
    </row>
    <row r="655" spans="1:9" x14ac:dyDescent="0.2">
      <c r="A655" s="22"/>
      <c r="B655" s="18"/>
      <c r="C655" s="76"/>
      <c r="D655" s="19"/>
      <c r="E655" s="19"/>
      <c r="F655" s="19"/>
      <c r="G655" s="19"/>
      <c r="H655" s="19"/>
      <c r="I655" s="20"/>
    </row>
    <row r="656" spans="1:9" x14ac:dyDescent="0.2">
      <c r="A656" s="22"/>
      <c r="B656" s="18"/>
      <c r="C656" s="76"/>
      <c r="D656" s="19"/>
      <c r="E656" s="19"/>
      <c r="F656" s="19"/>
      <c r="G656" s="19"/>
      <c r="H656" s="19"/>
      <c r="I656" s="20"/>
    </row>
    <row r="657" spans="1:9" x14ac:dyDescent="0.2">
      <c r="A657" s="22"/>
      <c r="B657" s="18"/>
      <c r="C657" s="76"/>
      <c r="D657" s="19"/>
      <c r="E657" s="19"/>
      <c r="F657" s="19"/>
      <c r="G657" s="19"/>
      <c r="H657" s="19"/>
      <c r="I657" s="20"/>
    </row>
    <row r="658" spans="1:9" x14ac:dyDescent="0.2">
      <c r="A658" s="22"/>
      <c r="B658" s="18"/>
      <c r="C658" s="76"/>
      <c r="D658" s="19"/>
      <c r="E658" s="19"/>
      <c r="F658" s="19"/>
      <c r="G658" s="19"/>
      <c r="H658" s="19"/>
      <c r="I658" s="20"/>
    </row>
    <row r="659" spans="1:9" x14ac:dyDescent="0.2">
      <c r="A659" s="22"/>
      <c r="B659" s="18"/>
      <c r="C659" s="76"/>
      <c r="D659" s="19"/>
      <c r="E659" s="19"/>
      <c r="F659" s="19"/>
      <c r="G659" s="19"/>
      <c r="H659" s="19"/>
      <c r="I659" s="20"/>
    </row>
    <row r="660" spans="1:9" x14ac:dyDescent="0.2">
      <c r="A660" s="22"/>
      <c r="B660" s="18"/>
      <c r="C660" s="76"/>
      <c r="D660" s="19"/>
      <c r="E660" s="19"/>
      <c r="F660" s="19"/>
      <c r="G660" s="19"/>
      <c r="H660" s="19"/>
      <c r="I660" s="20"/>
    </row>
    <row r="661" spans="1:9" x14ac:dyDescent="0.2">
      <c r="A661" s="22"/>
      <c r="B661" s="18"/>
      <c r="C661" s="76"/>
      <c r="D661" s="19"/>
      <c r="E661" s="19"/>
      <c r="F661" s="19"/>
      <c r="G661" s="19"/>
      <c r="H661" s="19"/>
      <c r="I661" s="20"/>
    </row>
    <row r="662" spans="1:9" x14ac:dyDescent="0.2">
      <c r="A662" s="22"/>
      <c r="B662" s="18"/>
      <c r="C662" s="76"/>
      <c r="D662" s="19"/>
      <c r="E662" s="19"/>
      <c r="F662" s="19"/>
      <c r="G662" s="19"/>
      <c r="H662" s="19"/>
      <c r="I662" s="20"/>
    </row>
    <row r="663" spans="1:9" x14ac:dyDescent="0.2">
      <c r="A663" s="22"/>
      <c r="B663" s="18"/>
      <c r="C663" s="76"/>
      <c r="D663" s="19"/>
      <c r="E663" s="19"/>
      <c r="F663" s="19"/>
      <c r="G663" s="19"/>
      <c r="H663" s="19"/>
      <c r="I663" s="20"/>
    </row>
    <row r="664" spans="1:9" x14ac:dyDescent="0.2">
      <c r="A664" s="22"/>
      <c r="B664" s="18"/>
      <c r="C664" s="76"/>
      <c r="D664" s="19"/>
      <c r="E664" s="19"/>
      <c r="F664" s="19"/>
      <c r="G664" s="19"/>
      <c r="H664" s="19"/>
      <c r="I664" s="20"/>
    </row>
    <row r="665" spans="1:9" x14ac:dyDescent="0.2">
      <c r="A665" s="22"/>
      <c r="B665" s="18"/>
      <c r="C665" s="76"/>
      <c r="D665" s="19"/>
      <c r="E665" s="19"/>
      <c r="F665" s="19"/>
      <c r="G665" s="19"/>
      <c r="H665" s="19"/>
      <c r="I665" s="20"/>
    </row>
    <row r="666" spans="1:9" x14ac:dyDescent="0.2">
      <c r="A666" s="22"/>
      <c r="B666" s="18"/>
      <c r="C666" s="76"/>
      <c r="D666" s="19"/>
      <c r="E666" s="19"/>
      <c r="F666" s="19"/>
      <c r="G666" s="19"/>
      <c r="H666" s="19"/>
      <c r="I666" s="20"/>
    </row>
    <row r="667" spans="1:9" x14ac:dyDescent="0.2">
      <c r="A667" s="22"/>
      <c r="B667" s="18"/>
      <c r="C667" s="76"/>
      <c r="D667" s="19"/>
      <c r="E667" s="19"/>
      <c r="F667" s="19"/>
      <c r="G667" s="19"/>
      <c r="H667" s="19"/>
      <c r="I667" s="20"/>
    </row>
    <row r="668" spans="1:9" x14ac:dyDescent="0.2">
      <c r="A668" s="22"/>
      <c r="B668" s="18"/>
      <c r="C668" s="76"/>
      <c r="D668" s="19"/>
      <c r="E668" s="19"/>
      <c r="F668" s="19"/>
      <c r="G668" s="19"/>
      <c r="H668" s="19"/>
      <c r="I668" s="20"/>
    </row>
    <row r="669" spans="1:9" x14ac:dyDescent="0.2">
      <c r="A669" s="22"/>
      <c r="B669" s="18"/>
      <c r="C669" s="76"/>
      <c r="D669" s="19"/>
      <c r="E669" s="19"/>
      <c r="F669" s="19"/>
      <c r="G669" s="19"/>
      <c r="H669" s="19"/>
      <c r="I669" s="20"/>
    </row>
    <row r="670" spans="1:9" x14ac:dyDescent="0.2">
      <c r="A670" s="22"/>
      <c r="B670" s="18"/>
      <c r="C670" s="76"/>
      <c r="D670" s="19"/>
      <c r="E670" s="19"/>
      <c r="F670" s="19"/>
      <c r="G670" s="19"/>
      <c r="H670" s="19"/>
      <c r="I670" s="20"/>
    </row>
    <row r="671" spans="1:9" x14ac:dyDescent="0.2">
      <c r="A671" s="22"/>
      <c r="B671" s="18"/>
      <c r="C671" s="76"/>
      <c r="D671" s="19"/>
      <c r="E671" s="19"/>
      <c r="F671" s="19"/>
      <c r="G671" s="19"/>
      <c r="H671" s="19"/>
      <c r="I671" s="20"/>
    </row>
    <row r="672" spans="1:9" x14ac:dyDescent="0.2">
      <c r="A672" s="22"/>
      <c r="B672" s="18"/>
      <c r="C672" s="76"/>
      <c r="D672" s="19"/>
      <c r="E672" s="19"/>
      <c r="F672" s="19"/>
      <c r="G672" s="19"/>
      <c r="H672" s="19"/>
      <c r="I672" s="20"/>
    </row>
    <row r="673" spans="1:9" x14ac:dyDescent="0.2">
      <c r="A673" s="22"/>
      <c r="B673" s="18"/>
      <c r="C673" s="76"/>
      <c r="D673" s="19"/>
      <c r="E673" s="19"/>
      <c r="F673" s="19"/>
      <c r="G673" s="19"/>
      <c r="H673" s="19"/>
      <c r="I673" s="20"/>
    </row>
    <row r="674" spans="1:9" x14ac:dyDescent="0.2">
      <c r="A674" s="22"/>
      <c r="B674" s="18"/>
      <c r="C674" s="76"/>
      <c r="D674" s="19"/>
      <c r="E674" s="19"/>
      <c r="F674" s="19"/>
      <c r="G674" s="19"/>
      <c r="H674" s="19"/>
      <c r="I674" s="20"/>
    </row>
    <row r="675" spans="1:9" x14ac:dyDescent="0.2">
      <c r="A675" s="22"/>
      <c r="B675" s="18"/>
      <c r="C675" s="76"/>
      <c r="D675" s="19"/>
      <c r="E675" s="19"/>
      <c r="F675" s="19"/>
      <c r="G675" s="19"/>
      <c r="H675" s="19"/>
      <c r="I675" s="20"/>
    </row>
    <row r="676" spans="1:9" x14ac:dyDescent="0.2">
      <c r="A676" s="22"/>
      <c r="B676" s="18"/>
      <c r="C676" s="76"/>
      <c r="D676" s="19"/>
      <c r="E676" s="19"/>
      <c r="F676" s="19"/>
      <c r="G676" s="19"/>
      <c r="H676" s="19"/>
      <c r="I676" s="20"/>
    </row>
    <row r="677" spans="1:9" x14ac:dyDescent="0.2">
      <c r="A677" s="22"/>
      <c r="B677" s="18"/>
      <c r="C677" s="76"/>
      <c r="D677" s="19"/>
      <c r="E677" s="19"/>
      <c r="F677" s="19"/>
      <c r="G677" s="19"/>
      <c r="H677" s="19"/>
      <c r="I677" s="20"/>
    </row>
    <row r="678" spans="1:9" x14ac:dyDescent="0.2">
      <c r="A678" s="22"/>
      <c r="B678" s="18"/>
      <c r="C678" s="76"/>
      <c r="D678" s="19"/>
      <c r="E678" s="19"/>
      <c r="F678" s="19"/>
      <c r="G678" s="19"/>
      <c r="H678" s="19"/>
      <c r="I678" s="20"/>
    </row>
    <row r="679" spans="1:9" x14ac:dyDescent="0.2">
      <c r="A679" s="22"/>
      <c r="B679" s="18"/>
      <c r="C679" s="76"/>
      <c r="D679" s="19"/>
      <c r="E679" s="19"/>
      <c r="F679" s="19"/>
      <c r="G679" s="19"/>
      <c r="H679" s="19"/>
      <c r="I679" s="20"/>
    </row>
    <row r="680" spans="1:9" x14ac:dyDescent="0.2">
      <c r="A680" s="22"/>
      <c r="B680" s="18"/>
      <c r="C680" s="76"/>
      <c r="D680" s="19"/>
      <c r="E680" s="19"/>
      <c r="F680" s="19"/>
      <c r="G680" s="19"/>
      <c r="H680" s="19"/>
      <c r="I680" s="20"/>
    </row>
    <row r="681" spans="1:9" x14ac:dyDescent="0.2">
      <c r="A681" s="22"/>
      <c r="B681" s="18"/>
      <c r="C681" s="76"/>
      <c r="D681" s="19"/>
      <c r="E681" s="19"/>
      <c r="F681" s="19"/>
      <c r="G681" s="19"/>
      <c r="H681" s="19"/>
      <c r="I681" s="20"/>
    </row>
    <row r="682" spans="1:9" x14ac:dyDescent="0.2">
      <c r="A682" s="22"/>
      <c r="B682" s="18"/>
      <c r="C682" s="76"/>
      <c r="D682" s="19"/>
      <c r="E682" s="19"/>
      <c r="F682" s="19"/>
      <c r="G682" s="19"/>
      <c r="H682" s="19"/>
      <c r="I682" s="20"/>
    </row>
    <row r="683" spans="1:9" x14ac:dyDescent="0.2">
      <c r="A683" s="22"/>
      <c r="B683" s="18"/>
      <c r="C683" s="76"/>
      <c r="D683" s="19"/>
      <c r="E683" s="19"/>
      <c r="F683" s="19"/>
      <c r="G683" s="19"/>
      <c r="H683" s="19"/>
      <c r="I683" s="20"/>
    </row>
    <row r="684" spans="1:9" x14ac:dyDescent="0.2">
      <c r="A684" s="22"/>
      <c r="B684" s="18"/>
      <c r="C684" s="76"/>
      <c r="D684" s="19"/>
      <c r="E684" s="19"/>
      <c r="F684" s="19"/>
      <c r="G684" s="19"/>
      <c r="H684" s="19"/>
      <c r="I684" s="20"/>
    </row>
    <row r="685" spans="1:9" x14ac:dyDescent="0.2">
      <c r="A685" s="22"/>
      <c r="B685" s="18"/>
      <c r="C685" s="76"/>
      <c r="D685" s="19"/>
      <c r="E685" s="19"/>
      <c r="F685" s="19"/>
      <c r="G685" s="19"/>
      <c r="H685" s="19"/>
      <c r="I685" s="20"/>
    </row>
    <row r="686" spans="1:9" x14ac:dyDescent="0.2">
      <c r="A686" s="22"/>
      <c r="B686" s="18"/>
      <c r="C686" s="76"/>
      <c r="D686" s="19"/>
      <c r="E686" s="19"/>
      <c r="F686" s="19"/>
      <c r="G686" s="19"/>
      <c r="H686" s="19"/>
      <c r="I686" s="20"/>
    </row>
    <row r="687" spans="1:9" x14ac:dyDescent="0.2">
      <c r="A687" s="22"/>
      <c r="B687" s="18"/>
      <c r="C687" s="76"/>
      <c r="D687" s="19"/>
      <c r="E687" s="19"/>
      <c r="F687" s="19"/>
      <c r="G687" s="19"/>
      <c r="H687" s="19"/>
      <c r="I687" s="20"/>
    </row>
    <row r="688" spans="1:9" x14ac:dyDescent="0.2">
      <c r="A688" s="22"/>
      <c r="B688" s="18"/>
      <c r="C688" s="76"/>
      <c r="D688" s="19"/>
      <c r="E688" s="19"/>
      <c r="F688" s="19"/>
      <c r="G688" s="19"/>
      <c r="H688" s="19"/>
      <c r="I688" s="20"/>
    </row>
    <row r="689" spans="1:9" x14ac:dyDescent="0.2">
      <c r="A689" s="22"/>
      <c r="B689" s="18"/>
      <c r="C689" s="76"/>
      <c r="D689" s="19"/>
      <c r="E689" s="19"/>
      <c r="F689" s="19"/>
      <c r="G689" s="19"/>
      <c r="H689" s="19"/>
      <c r="I689" s="20"/>
    </row>
    <row r="690" spans="1:9" x14ac:dyDescent="0.2">
      <c r="A690" s="22"/>
      <c r="B690" s="18"/>
      <c r="C690" s="76"/>
      <c r="D690" s="19"/>
      <c r="E690" s="19"/>
      <c r="F690" s="19"/>
      <c r="G690" s="19"/>
      <c r="H690" s="19"/>
      <c r="I690" s="20"/>
    </row>
    <row r="691" spans="1:9" x14ac:dyDescent="0.2">
      <c r="A691" s="22"/>
      <c r="B691" s="18"/>
      <c r="C691" s="76"/>
      <c r="D691" s="19"/>
      <c r="E691" s="19"/>
      <c r="F691" s="19"/>
      <c r="G691" s="19"/>
      <c r="H691" s="19"/>
      <c r="I691" s="20"/>
    </row>
    <row r="692" spans="1:9" x14ac:dyDescent="0.2">
      <c r="A692" s="22"/>
      <c r="B692" s="18"/>
      <c r="C692" s="76"/>
      <c r="D692" s="19"/>
      <c r="E692" s="19"/>
      <c r="F692" s="19"/>
      <c r="G692" s="19"/>
      <c r="H692" s="19"/>
      <c r="I692" s="20"/>
    </row>
    <row r="693" spans="1:9" x14ac:dyDescent="0.2">
      <c r="A693" s="22"/>
      <c r="B693" s="18"/>
      <c r="C693" s="76"/>
      <c r="D693" s="19"/>
      <c r="E693" s="19"/>
      <c r="F693" s="19"/>
      <c r="G693" s="19"/>
      <c r="H693" s="19"/>
      <c r="I693" s="20"/>
    </row>
    <row r="694" spans="1:9" x14ac:dyDescent="0.2">
      <c r="A694" s="22"/>
      <c r="B694" s="18"/>
      <c r="C694" s="76"/>
      <c r="D694" s="19"/>
      <c r="E694" s="19"/>
      <c r="F694" s="19"/>
      <c r="G694" s="19"/>
      <c r="H694" s="19"/>
      <c r="I694" s="20"/>
    </row>
    <row r="695" spans="1:9" x14ac:dyDescent="0.2">
      <c r="A695" s="22"/>
      <c r="B695" s="18"/>
      <c r="C695" s="76"/>
      <c r="D695" s="19"/>
      <c r="E695" s="19"/>
      <c r="F695" s="19"/>
      <c r="G695" s="19"/>
      <c r="H695" s="19"/>
      <c r="I695" s="20"/>
    </row>
    <row r="696" spans="1:9" x14ac:dyDescent="0.2">
      <c r="A696" s="22"/>
      <c r="B696" s="18"/>
      <c r="C696" s="76"/>
      <c r="D696" s="19"/>
      <c r="E696" s="19"/>
      <c r="F696" s="19"/>
      <c r="G696" s="19"/>
      <c r="H696" s="19"/>
      <c r="I696" s="20"/>
    </row>
    <row r="697" spans="1:9" x14ac:dyDescent="0.2">
      <c r="A697" s="22"/>
      <c r="B697" s="18"/>
      <c r="C697" s="76"/>
      <c r="D697" s="19"/>
      <c r="E697" s="19"/>
      <c r="F697" s="19"/>
      <c r="G697" s="19"/>
      <c r="H697" s="19"/>
      <c r="I697" s="20"/>
    </row>
    <row r="698" spans="1:9" x14ac:dyDescent="0.2">
      <c r="A698" s="22"/>
      <c r="B698" s="18"/>
      <c r="C698" s="76"/>
      <c r="D698" s="19"/>
      <c r="E698" s="19"/>
      <c r="F698" s="19"/>
      <c r="G698" s="19"/>
      <c r="H698" s="19"/>
      <c r="I698" s="20"/>
    </row>
    <row r="699" spans="1:9" x14ac:dyDescent="0.2">
      <c r="A699" s="22"/>
      <c r="B699" s="18"/>
      <c r="C699" s="76"/>
      <c r="D699" s="19"/>
      <c r="E699" s="19"/>
      <c r="F699" s="19"/>
      <c r="G699" s="19"/>
      <c r="H699" s="19"/>
      <c r="I699" s="20"/>
    </row>
    <row r="700" spans="1:9" x14ac:dyDescent="0.2">
      <c r="A700" s="22"/>
      <c r="B700" s="18"/>
      <c r="C700" s="76"/>
      <c r="D700" s="19"/>
      <c r="E700" s="19"/>
      <c r="F700" s="19"/>
      <c r="G700" s="19"/>
      <c r="H700" s="19"/>
      <c r="I700" s="20"/>
    </row>
    <row r="701" spans="1:9" x14ac:dyDescent="0.2">
      <c r="A701" s="22"/>
      <c r="B701" s="18"/>
      <c r="C701" s="76"/>
      <c r="D701" s="19"/>
      <c r="E701" s="19"/>
      <c r="F701" s="19"/>
      <c r="G701" s="19"/>
      <c r="H701" s="19"/>
      <c r="I701" s="20"/>
    </row>
    <row r="702" spans="1:9" x14ac:dyDescent="0.2">
      <c r="A702" s="22"/>
      <c r="B702" s="18"/>
      <c r="C702" s="76"/>
      <c r="D702" s="19"/>
      <c r="E702" s="19"/>
      <c r="F702" s="19"/>
      <c r="G702" s="19"/>
      <c r="H702" s="19"/>
      <c r="I702" s="20"/>
    </row>
    <row r="703" spans="1:9" x14ac:dyDescent="0.2">
      <c r="A703" s="22"/>
      <c r="B703" s="18"/>
      <c r="C703" s="76"/>
      <c r="D703" s="19"/>
      <c r="E703" s="19"/>
      <c r="F703" s="19"/>
      <c r="G703" s="19"/>
      <c r="H703" s="19"/>
      <c r="I703" s="20"/>
    </row>
    <row r="704" spans="1:9" x14ac:dyDescent="0.2">
      <c r="A704" s="22"/>
      <c r="B704" s="18"/>
      <c r="C704" s="76"/>
      <c r="D704" s="19"/>
      <c r="E704" s="19"/>
      <c r="F704" s="19"/>
      <c r="G704" s="19"/>
      <c r="H704" s="19"/>
      <c r="I704" s="20"/>
    </row>
    <row r="705" spans="1:9" x14ac:dyDescent="0.2">
      <c r="A705" s="22"/>
      <c r="B705" s="18"/>
      <c r="C705" s="76"/>
      <c r="D705" s="19"/>
      <c r="E705" s="19"/>
      <c r="F705" s="19"/>
      <c r="G705" s="19"/>
      <c r="H705" s="19"/>
      <c r="I705" s="20"/>
    </row>
    <row r="706" spans="1:9" x14ac:dyDescent="0.2">
      <c r="A706" s="22"/>
      <c r="B706" s="18"/>
      <c r="C706" s="76"/>
      <c r="D706" s="19"/>
      <c r="E706" s="19"/>
      <c r="F706" s="19"/>
      <c r="G706" s="19"/>
      <c r="H706" s="19"/>
      <c r="I706" s="20"/>
    </row>
    <row r="707" spans="1:9" x14ac:dyDescent="0.2">
      <c r="A707" s="22"/>
      <c r="B707" s="18"/>
      <c r="C707" s="76"/>
      <c r="D707" s="19"/>
      <c r="E707" s="19"/>
      <c r="F707" s="19"/>
      <c r="G707" s="19"/>
      <c r="H707" s="19"/>
      <c r="I707" s="20"/>
    </row>
    <row r="708" spans="1:9" x14ac:dyDescent="0.2">
      <c r="A708" s="22"/>
      <c r="B708" s="18"/>
      <c r="C708" s="76"/>
      <c r="D708" s="19"/>
      <c r="E708" s="19"/>
      <c r="F708" s="19"/>
      <c r="G708" s="19"/>
      <c r="H708" s="19"/>
      <c r="I708" s="20"/>
    </row>
    <row r="709" spans="1:9" x14ac:dyDescent="0.2">
      <c r="A709" s="22"/>
      <c r="B709" s="18"/>
      <c r="C709" s="76"/>
      <c r="D709" s="19"/>
      <c r="E709" s="19"/>
      <c r="F709" s="19"/>
      <c r="G709" s="19"/>
      <c r="H709" s="19"/>
      <c r="I709" s="20"/>
    </row>
    <row r="710" spans="1:9" x14ac:dyDescent="0.2">
      <c r="A710" s="22"/>
      <c r="B710" s="18"/>
      <c r="C710" s="76"/>
      <c r="D710" s="19"/>
      <c r="E710" s="19"/>
      <c r="F710" s="19"/>
      <c r="G710" s="19"/>
      <c r="H710" s="19"/>
      <c r="I710" s="20"/>
    </row>
    <row r="711" spans="1:9" x14ac:dyDescent="0.2">
      <c r="A711" s="22"/>
      <c r="B711" s="18"/>
      <c r="C711" s="76"/>
      <c r="D711" s="19"/>
      <c r="E711" s="19"/>
      <c r="F711" s="19"/>
      <c r="G711" s="19"/>
      <c r="H711" s="19"/>
      <c r="I711" s="20"/>
    </row>
    <row r="712" spans="1:9" x14ac:dyDescent="0.2">
      <c r="A712" s="22"/>
      <c r="B712" s="18"/>
      <c r="C712" s="76"/>
      <c r="D712" s="19"/>
      <c r="E712" s="19"/>
      <c r="F712" s="19"/>
      <c r="G712" s="19"/>
      <c r="H712" s="19"/>
      <c r="I712" s="20"/>
    </row>
    <row r="713" spans="1:9" x14ac:dyDescent="0.2">
      <c r="A713" s="22"/>
      <c r="B713" s="18"/>
      <c r="C713" s="76"/>
      <c r="D713" s="19"/>
      <c r="E713" s="19"/>
      <c r="F713" s="19"/>
      <c r="G713" s="19"/>
      <c r="H713" s="19"/>
      <c r="I713" s="20"/>
    </row>
    <row r="714" spans="1:9" x14ac:dyDescent="0.2">
      <c r="A714" s="22"/>
      <c r="B714" s="18"/>
      <c r="C714" s="76"/>
      <c r="D714" s="19"/>
      <c r="E714" s="19"/>
      <c r="F714" s="19"/>
      <c r="G714" s="19"/>
      <c r="H714" s="19"/>
      <c r="I714" s="20"/>
    </row>
    <row r="715" spans="1:9" x14ac:dyDescent="0.2">
      <c r="A715" s="22"/>
      <c r="B715" s="18"/>
      <c r="C715" s="76"/>
      <c r="D715" s="19"/>
      <c r="E715" s="19"/>
      <c r="F715" s="19"/>
      <c r="G715" s="19"/>
      <c r="H715" s="19"/>
      <c r="I715" s="20"/>
    </row>
    <row r="716" spans="1:9" x14ac:dyDescent="0.2">
      <c r="A716" s="22"/>
      <c r="B716" s="18"/>
      <c r="C716" s="76"/>
      <c r="D716" s="19"/>
      <c r="E716" s="19"/>
      <c r="F716" s="19"/>
      <c r="G716" s="19"/>
      <c r="H716" s="19"/>
      <c r="I716" s="20"/>
    </row>
    <row r="717" spans="1:9" x14ac:dyDescent="0.2">
      <c r="A717" s="22"/>
      <c r="B717" s="18"/>
      <c r="C717" s="76"/>
      <c r="D717" s="19"/>
      <c r="E717" s="19"/>
      <c r="F717" s="19"/>
      <c r="G717" s="19"/>
      <c r="H717" s="19"/>
      <c r="I717" s="20"/>
    </row>
    <row r="718" spans="1:9" x14ac:dyDescent="0.2">
      <c r="A718" s="22"/>
      <c r="B718" s="18"/>
      <c r="C718" s="76"/>
      <c r="D718" s="19"/>
      <c r="E718" s="19"/>
      <c r="F718" s="19"/>
      <c r="G718" s="19"/>
      <c r="H718" s="19"/>
      <c r="I718" s="20"/>
    </row>
    <row r="719" spans="1:9" x14ac:dyDescent="0.2">
      <c r="A719" s="22"/>
      <c r="B719" s="18"/>
      <c r="C719" s="76"/>
      <c r="D719" s="19"/>
      <c r="E719" s="19"/>
      <c r="F719" s="19"/>
      <c r="G719" s="19"/>
      <c r="H719" s="19"/>
      <c r="I719" s="20"/>
    </row>
    <row r="720" spans="1:9" x14ac:dyDescent="0.2">
      <c r="A720" s="22"/>
      <c r="B720" s="18"/>
      <c r="C720" s="76"/>
      <c r="D720" s="19"/>
      <c r="E720" s="19"/>
      <c r="F720" s="19"/>
      <c r="G720" s="19"/>
      <c r="H720" s="19"/>
      <c r="I720" s="20"/>
    </row>
    <row r="721" spans="1:9" x14ac:dyDescent="0.2">
      <c r="A721" s="22"/>
      <c r="B721" s="18"/>
      <c r="C721" s="76"/>
      <c r="D721" s="19"/>
      <c r="E721" s="19"/>
      <c r="F721" s="19"/>
      <c r="G721" s="19"/>
      <c r="H721" s="19"/>
      <c r="I721" s="20"/>
    </row>
    <row r="722" spans="1:9" x14ac:dyDescent="0.2">
      <c r="A722" s="22"/>
      <c r="B722" s="18"/>
      <c r="C722" s="76"/>
      <c r="D722" s="19"/>
      <c r="E722" s="19"/>
      <c r="F722" s="19"/>
      <c r="G722" s="19"/>
      <c r="H722" s="19"/>
      <c r="I722" s="20"/>
    </row>
    <row r="723" spans="1:9" x14ac:dyDescent="0.2">
      <c r="A723" s="22"/>
      <c r="B723" s="18"/>
      <c r="C723" s="76"/>
      <c r="D723" s="19"/>
      <c r="E723" s="19"/>
      <c r="F723" s="19"/>
      <c r="G723" s="19"/>
      <c r="H723" s="19"/>
      <c r="I723" s="20"/>
    </row>
    <row r="724" spans="1:9" x14ac:dyDescent="0.2">
      <c r="A724" s="22"/>
      <c r="B724" s="18"/>
      <c r="C724" s="76"/>
      <c r="D724" s="19"/>
      <c r="E724" s="19"/>
      <c r="F724" s="19"/>
      <c r="G724" s="19"/>
      <c r="H724" s="19"/>
      <c r="I724" s="20"/>
    </row>
    <row r="725" spans="1:9" x14ac:dyDescent="0.2">
      <c r="A725" s="22"/>
      <c r="B725" s="18"/>
      <c r="C725" s="76"/>
      <c r="D725" s="19"/>
      <c r="E725" s="19"/>
      <c r="F725" s="19"/>
      <c r="G725" s="19"/>
      <c r="H725" s="19"/>
      <c r="I725" s="20"/>
    </row>
    <row r="726" spans="1:9" x14ac:dyDescent="0.2">
      <c r="A726" s="22"/>
      <c r="B726" s="18"/>
      <c r="C726" s="76"/>
      <c r="D726" s="19"/>
      <c r="E726" s="19"/>
      <c r="F726" s="19"/>
      <c r="G726" s="19"/>
      <c r="H726" s="19"/>
      <c r="I726" s="20"/>
    </row>
    <row r="727" spans="1:9" x14ac:dyDescent="0.2">
      <c r="A727" s="22"/>
      <c r="B727" s="18"/>
      <c r="C727" s="76"/>
      <c r="D727" s="19"/>
      <c r="E727" s="19"/>
      <c r="F727" s="19"/>
      <c r="G727" s="19"/>
      <c r="H727" s="19"/>
      <c r="I727" s="20"/>
    </row>
    <row r="728" spans="1:9" x14ac:dyDescent="0.2">
      <c r="A728" s="22"/>
      <c r="B728" s="18"/>
      <c r="C728" s="76"/>
      <c r="D728" s="19"/>
      <c r="E728" s="19"/>
      <c r="F728" s="19"/>
      <c r="G728" s="19"/>
      <c r="H728" s="19"/>
      <c r="I728" s="20"/>
    </row>
    <row r="729" spans="1:9" x14ac:dyDescent="0.2">
      <c r="A729" s="22"/>
      <c r="B729" s="18"/>
      <c r="C729" s="76"/>
      <c r="D729" s="19"/>
      <c r="E729" s="19"/>
      <c r="F729" s="19"/>
      <c r="G729" s="19"/>
      <c r="H729" s="19"/>
      <c r="I729" s="20"/>
    </row>
    <row r="730" spans="1:9" x14ac:dyDescent="0.2">
      <c r="A730" s="22"/>
      <c r="B730" s="18"/>
      <c r="C730" s="76"/>
      <c r="D730" s="19"/>
      <c r="E730" s="19"/>
      <c r="F730" s="19"/>
      <c r="G730" s="19"/>
      <c r="H730" s="19"/>
      <c r="I730" s="20"/>
    </row>
    <row r="731" spans="1:9" x14ac:dyDescent="0.2">
      <c r="A731" s="22"/>
      <c r="B731" s="18"/>
      <c r="C731" s="76"/>
      <c r="D731" s="19"/>
      <c r="E731" s="19"/>
      <c r="F731" s="19"/>
      <c r="G731" s="19"/>
      <c r="H731" s="19"/>
      <c r="I731" s="20"/>
    </row>
    <row r="732" spans="1:9" x14ac:dyDescent="0.2">
      <c r="A732" s="22"/>
      <c r="B732" s="18"/>
      <c r="C732" s="76"/>
      <c r="D732" s="19"/>
      <c r="E732" s="19"/>
      <c r="F732" s="19"/>
      <c r="G732" s="19"/>
      <c r="H732" s="19"/>
      <c r="I732" s="20"/>
    </row>
    <row r="733" spans="1:9" x14ac:dyDescent="0.2">
      <c r="A733" s="22"/>
      <c r="B733" s="18"/>
      <c r="C733" s="76"/>
      <c r="D733" s="19"/>
      <c r="E733" s="19"/>
      <c r="F733" s="19"/>
      <c r="G733" s="19"/>
      <c r="H733" s="19"/>
      <c r="I733" s="20"/>
    </row>
    <row r="734" spans="1:9" x14ac:dyDescent="0.2">
      <c r="A734" s="22"/>
      <c r="B734" s="18"/>
      <c r="C734" s="76"/>
      <c r="D734" s="19"/>
      <c r="E734" s="19"/>
      <c r="F734" s="19"/>
      <c r="G734" s="19"/>
      <c r="H734" s="19"/>
      <c r="I734" s="20"/>
    </row>
    <row r="735" spans="1:9" x14ac:dyDescent="0.2">
      <c r="A735" s="22"/>
      <c r="B735" s="18"/>
      <c r="C735" s="76"/>
      <c r="D735" s="19"/>
      <c r="E735" s="19"/>
      <c r="F735" s="19"/>
      <c r="G735" s="19"/>
      <c r="H735" s="19"/>
      <c r="I735" s="20"/>
    </row>
    <row r="736" spans="1:9" x14ac:dyDescent="0.2">
      <c r="A736" s="22"/>
      <c r="B736" s="18"/>
      <c r="C736" s="76"/>
      <c r="D736" s="19"/>
      <c r="E736" s="19"/>
      <c r="F736" s="19"/>
      <c r="G736" s="19"/>
      <c r="H736" s="19"/>
      <c r="I736" s="20"/>
    </row>
    <row r="737" spans="1:9" x14ac:dyDescent="0.2">
      <c r="A737" s="22"/>
      <c r="B737" s="18"/>
      <c r="C737" s="76"/>
      <c r="D737" s="19"/>
      <c r="E737" s="19"/>
      <c r="F737" s="19"/>
      <c r="G737" s="19"/>
      <c r="H737" s="19"/>
      <c r="I737" s="20"/>
    </row>
    <row r="738" spans="1:9" x14ac:dyDescent="0.2">
      <c r="A738" s="22"/>
      <c r="B738" s="18"/>
      <c r="C738" s="76"/>
      <c r="D738" s="19"/>
      <c r="E738" s="19"/>
      <c r="F738" s="19"/>
      <c r="G738" s="19"/>
      <c r="H738" s="19"/>
      <c r="I738" s="20"/>
    </row>
    <row r="739" spans="1:9" x14ac:dyDescent="0.2">
      <c r="A739" s="22"/>
      <c r="B739" s="18"/>
      <c r="C739" s="76"/>
      <c r="D739" s="19"/>
      <c r="E739" s="19"/>
      <c r="F739" s="19"/>
      <c r="G739" s="19"/>
      <c r="H739" s="19"/>
      <c r="I739" s="20"/>
    </row>
    <row r="740" spans="1:9" x14ac:dyDescent="0.2">
      <c r="A740" s="22"/>
      <c r="B740" s="18"/>
      <c r="C740" s="76"/>
      <c r="D740" s="19"/>
      <c r="E740" s="19"/>
      <c r="F740" s="19"/>
      <c r="G740" s="19"/>
      <c r="H740" s="19"/>
      <c r="I740" s="20"/>
    </row>
    <row r="741" spans="1:9" x14ac:dyDescent="0.2">
      <c r="A741" s="22"/>
      <c r="B741" s="18"/>
      <c r="C741" s="76"/>
      <c r="D741" s="19"/>
      <c r="E741" s="19"/>
      <c r="F741" s="19"/>
      <c r="G741" s="19"/>
      <c r="H741" s="19"/>
      <c r="I741" s="20"/>
    </row>
    <row r="742" spans="1:9" x14ac:dyDescent="0.2">
      <c r="A742" s="22"/>
      <c r="B742" s="18"/>
      <c r="C742" s="76"/>
      <c r="D742" s="19"/>
      <c r="E742" s="19"/>
      <c r="F742" s="19"/>
      <c r="G742" s="19"/>
      <c r="H742" s="19"/>
      <c r="I742" s="20"/>
    </row>
    <row r="743" spans="1:9" x14ac:dyDescent="0.2">
      <c r="A743" s="22"/>
      <c r="B743" s="18"/>
      <c r="C743" s="76"/>
      <c r="D743" s="19"/>
      <c r="E743" s="19"/>
      <c r="F743" s="19"/>
      <c r="G743" s="19"/>
      <c r="H743" s="19"/>
      <c r="I743" s="20"/>
    </row>
    <row r="744" spans="1:9" x14ac:dyDescent="0.2">
      <c r="A744" s="22"/>
      <c r="B744" s="18"/>
      <c r="C744" s="76"/>
      <c r="D744" s="19"/>
      <c r="E744" s="19"/>
      <c r="F744" s="19"/>
      <c r="G744" s="19"/>
      <c r="H744" s="19"/>
      <c r="I744" s="20"/>
    </row>
    <row r="745" spans="1:9" x14ac:dyDescent="0.2">
      <c r="A745" s="22"/>
      <c r="B745" s="18"/>
      <c r="C745" s="76"/>
      <c r="D745" s="19"/>
      <c r="E745" s="19"/>
      <c r="F745" s="19"/>
      <c r="G745" s="19"/>
      <c r="H745" s="19"/>
      <c r="I745" s="20"/>
    </row>
    <row r="746" spans="1:9" x14ac:dyDescent="0.2">
      <c r="A746" s="22"/>
      <c r="B746" s="18"/>
      <c r="C746" s="76"/>
      <c r="D746" s="19"/>
      <c r="E746" s="19"/>
      <c r="F746" s="19"/>
      <c r="G746" s="19"/>
      <c r="H746" s="19"/>
      <c r="I746" s="20"/>
    </row>
    <row r="747" spans="1:9" x14ac:dyDescent="0.2">
      <c r="A747" s="22"/>
      <c r="B747" s="18"/>
      <c r="C747" s="76"/>
      <c r="D747" s="19"/>
      <c r="E747" s="19"/>
      <c r="F747" s="19"/>
      <c r="G747" s="19"/>
      <c r="H747" s="19"/>
      <c r="I747" s="20"/>
    </row>
    <row r="748" spans="1:9" x14ac:dyDescent="0.2">
      <c r="A748" s="22"/>
      <c r="B748" s="18"/>
      <c r="C748" s="76"/>
      <c r="D748" s="19"/>
      <c r="E748" s="19"/>
      <c r="F748" s="19"/>
      <c r="G748" s="19"/>
      <c r="H748" s="19"/>
      <c r="I748" s="20"/>
    </row>
    <row r="749" spans="1:9" x14ac:dyDescent="0.2">
      <c r="A749" s="22"/>
      <c r="B749" s="18"/>
      <c r="C749" s="76"/>
      <c r="D749" s="19"/>
      <c r="E749" s="19"/>
      <c r="F749" s="19"/>
      <c r="G749" s="19"/>
      <c r="H749" s="19"/>
      <c r="I749" s="20"/>
    </row>
    <row r="750" spans="1:9" x14ac:dyDescent="0.2">
      <c r="A750" s="22"/>
      <c r="B750" s="18"/>
      <c r="C750" s="76"/>
      <c r="D750" s="19"/>
      <c r="E750" s="19"/>
      <c r="F750" s="19"/>
      <c r="G750" s="19"/>
      <c r="H750" s="19"/>
      <c r="I750" s="20"/>
    </row>
    <row r="751" spans="1:9" x14ac:dyDescent="0.2">
      <c r="A751" s="22"/>
      <c r="B751" s="18"/>
      <c r="C751" s="76"/>
      <c r="D751" s="19"/>
      <c r="E751" s="19"/>
      <c r="F751" s="19"/>
      <c r="G751" s="19"/>
      <c r="H751" s="19"/>
      <c r="I751" s="20"/>
    </row>
    <row r="752" spans="1:9" x14ac:dyDescent="0.2">
      <c r="A752" s="22"/>
      <c r="B752" s="18"/>
      <c r="C752" s="76"/>
      <c r="D752" s="19"/>
      <c r="E752" s="19"/>
      <c r="F752" s="19"/>
      <c r="G752" s="19"/>
      <c r="H752" s="19"/>
      <c r="I752" s="20"/>
    </row>
    <row r="753" spans="1:9" x14ac:dyDescent="0.2">
      <c r="A753" s="22"/>
      <c r="B753" s="18"/>
      <c r="C753" s="76"/>
      <c r="D753" s="19"/>
      <c r="E753" s="19"/>
      <c r="F753" s="19"/>
      <c r="G753" s="19"/>
      <c r="H753" s="19"/>
      <c r="I753" s="20"/>
    </row>
    <row r="754" spans="1:9" x14ac:dyDescent="0.2">
      <c r="A754" s="22"/>
      <c r="B754" s="18"/>
      <c r="C754" s="76"/>
      <c r="D754" s="19"/>
      <c r="E754" s="19"/>
      <c r="F754" s="19"/>
      <c r="G754" s="19"/>
      <c r="H754" s="19"/>
      <c r="I754" s="20"/>
    </row>
    <row r="755" spans="1:9" x14ac:dyDescent="0.2">
      <c r="A755" s="22"/>
      <c r="B755" s="18"/>
      <c r="C755" s="76"/>
      <c r="D755" s="19"/>
      <c r="E755" s="19"/>
      <c r="F755" s="19"/>
      <c r="G755" s="19"/>
      <c r="H755" s="19"/>
      <c r="I755" s="20"/>
    </row>
    <row r="756" spans="1:9" x14ac:dyDescent="0.2">
      <c r="A756" s="22"/>
      <c r="B756" s="18"/>
      <c r="C756" s="76"/>
      <c r="D756" s="19"/>
      <c r="E756" s="19"/>
      <c r="F756" s="19"/>
      <c r="G756" s="19"/>
      <c r="H756" s="19"/>
      <c r="I756" s="20"/>
    </row>
    <row r="757" spans="1:9" x14ac:dyDescent="0.2">
      <c r="A757" s="22"/>
      <c r="B757" s="18"/>
      <c r="C757" s="76"/>
      <c r="D757" s="19"/>
      <c r="E757" s="19"/>
      <c r="F757" s="19"/>
      <c r="G757" s="19"/>
      <c r="H757" s="19"/>
      <c r="I757" s="20"/>
    </row>
    <row r="758" spans="1:9" x14ac:dyDescent="0.2">
      <c r="A758" s="22"/>
      <c r="B758" s="18"/>
      <c r="C758" s="76"/>
      <c r="D758" s="19"/>
      <c r="E758" s="19"/>
      <c r="F758" s="19"/>
      <c r="G758" s="19"/>
      <c r="H758" s="19"/>
      <c r="I758" s="20"/>
    </row>
    <row r="759" spans="1:9" x14ac:dyDescent="0.2">
      <c r="A759" s="22"/>
      <c r="B759" s="18"/>
      <c r="C759" s="76"/>
      <c r="D759" s="19"/>
      <c r="E759" s="19"/>
      <c r="F759" s="19"/>
      <c r="G759" s="19"/>
      <c r="H759" s="19"/>
      <c r="I759" s="20"/>
    </row>
    <row r="760" spans="1:9" x14ac:dyDescent="0.2">
      <c r="A760" s="22"/>
      <c r="B760" s="18"/>
      <c r="C760" s="76"/>
      <c r="D760" s="19"/>
      <c r="E760" s="19"/>
      <c r="F760" s="19"/>
      <c r="G760" s="19"/>
      <c r="H760" s="19"/>
      <c r="I760" s="20"/>
    </row>
    <row r="761" spans="1:9" x14ac:dyDescent="0.2">
      <c r="A761" s="22"/>
      <c r="B761" s="18"/>
      <c r="C761" s="76"/>
      <c r="D761" s="19"/>
      <c r="E761" s="19"/>
      <c r="F761" s="19"/>
      <c r="G761" s="19"/>
      <c r="H761" s="19"/>
      <c r="I761" s="20"/>
    </row>
    <row r="762" spans="1:9" x14ac:dyDescent="0.2">
      <c r="A762" s="22"/>
      <c r="B762" s="18"/>
      <c r="C762" s="76"/>
      <c r="D762" s="19"/>
      <c r="E762" s="19"/>
      <c r="F762" s="19"/>
      <c r="G762" s="19"/>
      <c r="H762" s="19"/>
      <c r="I762" s="20"/>
    </row>
    <row r="763" spans="1:9" x14ac:dyDescent="0.2">
      <c r="A763" s="22"/>
      <c r="B763" s="18"/>
      <c r="C763" s="76"/>
      <c r="D763" s="19"/>
      <c r="E763" s="19"/>
      <c r="F763" s="19"/>
      <c r="G763" s="19"/>
      <c r="H763" s="19"/>
      <c r="I763" s="20"/>
    </row>
    <row r="764" spans="1:9" x14ac:dyDescent="0.2">
      <c r="A764" s="22"/>
      <c r="B764" s="18"/>
      <c r="C764" s="76"/>
      <c r="D764" s="19"/>
      <c r="E764" s="19"/>
      <c r="F764" s="19"/>
      <c r="G764" s="19"/>
      <c r="H764" s="19"/>
      <c r="I764" s="20"/>
    </row>
    <row r="765" spans="1:9" x14ac:dyDescent="0.2">
      <c r="A765" s="22"/>
      <c r="B765" s="18"/>
      <c r="C765" s="76"/>
      <c r="D765" s="19"/>
      <c r="E765" s="19"/>
      <c r="F765" s="19"/>
      <c r="G765" s="19"/>
      <c r="H765" s="19"/>
      <c r="I765" s="20"/>
    </row>
    <row r="766" spans="1:9" x14ac:dyDescent="0.2">
      <c r="A766" s="22"/>
      <c r="B766" s="18"/>
      <c r="C766" s="76"/>
      <c r="D766" s="19"/>
      <c r="E766" s="19"/>
      <c r="F766" s="19"/>
      <c r="G766" s="19"/>
      <c r="H766" s="19"/>
      <c r="I766" s="20"/>
    </row>
    <row r="767" spans="1:9" x14ac:dyDescent="0.2">
      <c r="A767" s="22"/>
      <c r="B767" s="18"/>
      <c r="C767" s="76"/>
      <c r="D767" s="19"/>
      <c r="E767" s="19"/>
      <c r="F767" s="19"/>
      <c r="G767" s="19"/>
      <c r="H767" s="19"/>
      <c r="I767" s="20"/>
    </row>
    <row r="768" spans="1:9" x14ac:dyDescent="0.2">
      <c r="A768" s="22"/>
      <c r="B768" s="18"/>
      <c r="C768" s="76"/>
      <c r="D768" s="19"/>
      <c r="E768" s="19"/>
      <c r="F768" s="19"/>
      <c r="G768" s="19"/>
      <c r="H768" s="19"/>
      <c r="I768" s="20"/>
    </row>
    <row r="769" spans="1:9" x14ac:dyDescent="0.2">
      <c r="A769" s="22"/>
      <c r="B769" s="18"/>
      <c r="C769" s="76"/>
      <c r="D769" s="19"/>
      <c r="E769" s="19"/>
      <c r="F769" s="19"/>
      <c r="G769" s="19"/>
      <c r="H769" s="19"/>
      <c r="I769" s="20"/>
    </row>
    <row r="770" spans="1:9" x14ac:dyDescent="0.2">
      <c r="A770" s="22"/>
      <c r="B770" s="18"/>
      <c r="C770" s="76"/>
      <c r="D770" s="19"/>
      <c r="E770" s="19"/>
      <c r="F770" s="19"/>
      <c r="G770" s="19"/>
      <c r="H770" s="19"/>
      <c r="I770" s="20"/>
    </row>
    <row r="771" spans="1:9" x14ac:dyDescent="0.2">
      <c r="A771" s="22"/>
      <c r="B771" s="18"/>
      <c r="C771" s="76"/>
      <c r="D771" s="19"/>
      <c r="E771" s="19"/>
      <c r="F771" s="19"/>
      <c r="G771" s="19"/>
      <c r="H771" s="19"/>
      <c r="I771" s="20"/>
    </row>
    <row r="772" spans="1:9" x14ac:dyDescent="0.2">
      <c r="A772" s="22"/>
      <c r="B772" s="18"/>
      <c r="C772" s="76"/>
      <c r="D772" s="19"/>
      <c r="E772" s="19"/>
      <c r="F772" s="19"/>
      <c r="G772" s="19"/>
      <c r="H772" s="19"/>
      <c r="I772" s="20"/>
    </row>
    <row r="773" spans="1:9" x14ac:dyDescent="0.2">
      <c r="A773" s="22"/>
      <c r="B773" s="18"/>
      <c r="C773" s="76"/>
      <c r="D773" s="19"/>
      <c r="E773" s="19"/>
      <c r="F773" s="19"/>
      <c r="G773" s="19"/>
      <c r="H773" s="19"/>
      <c r="I773" s="20"/>
    </row>
    <row r="774" spans="1:9" x14ac:dyDescent="0.2">
      <c r="A774" s="22"/>
      <c r="B774" s="18"/>
      <c r="C774" s="76"/>
      <c r="D774" s="19"/>
      <c r="E774" s="19"/>
      <c r="F774" s="19"/>
      <c r="G774" s="19"/>
      <c r="H774" s="19"/>
      <c r="I774" s="20"/>
    </row>
    <row r="775" spans="1:9" x14ac:dyDescent="0.2">
      <c r="A775" s="22"/>
      <c r="B775" s="18"/>
      <c r="C775" s="76"/>
      <c r="D775" s="19"/>
      <c r="E775" s="19"/>
      <c r="F775" s="19"/>
      <c r="G775" s="19"/>
      <c r="H775" s="19"/>
      <c r="I775" s="20"/>
    </row>
    <row r="776" spans="1:9" x14ac:dyDescent="0.2">
      <c r="A776" s="22"/>
      <c r="B776" s="18"/>
      <c r="C776" s="76"/>
      <c r="D776" s="19"/>
      <c r="E776" s="19"/>
      <c r="F776" s="19"/>
      <c r="G776" s="19"/>
      <c r="H776" s="19"/>
      <c r="I776" s="20"/>
    </row>
    <row r="777" spans="1:9" x14ac:dyDescent="0.2">
      <c r="A777" s="22"/>
      <c r="B777" s="18"/>
      <c r="C777" s="76"/>
      <c r="D777" s="19"/>
      <c r="E777" s="19"/>
      <c r="F777" s="19"/>
      <c r="G777" s="19"/>
      <c r="H777" s="19"/>
      <c r="I777" s="20"/>
    </row>
    <row r="778" spans="1:9" x14ac:dyDescent="0.2">
      <c r="A778" s="22"/>
      <c r="B778" s="18"/>
      <c r="C778" s="76"/>
      <c r="D778" s="19"/>
      <c r="E778" s="19"/>
      <c r="F778" s="19"/>
      <c r="G778" s="19"/>
      <c r="H778" s="19"/>
      <c r="I778" s="20"/>
    </row>
    <row r="779" spans="1:9" x14ac:dyDescent="0.2">
      <c r="A779" s="22"/>
      <c r="B779" s="18"/>
      <c r="C779" s="76"/>
      <c r="D779" s="19"/>
      <c r="E779" s="19"/>
      <c r="F779" s="19"/>
      <c r="G779" s="19"/>
      <c r="H779" s="19"/>
      <c r="I779" s="20"/>
    </row>
    <row r="780" spans="1:9" x14ac:dyDescent="0.2">
      <c r="A780" s="22"/>
      <c r="B780" s="18"/>
      <c r="C780" s="76"/>
      <c r="D780" s="19"/>
      <c r="E780" s="19"/>
      <c r="F780" s="19"/>
      <c r="G780" s="19"/>
      <c r="H780" s="19"/>
      <c r="I780" s="20"/>
    </row>
    <row r="781" spans="1:9" x14ac:dyDescent="0.2">
      <c r="A781" s="22"/>
      <c r="B781" s="18"/>
      <c r="C781" s="76"/>
      <c r="D781" s="19"/>
      <c r="E781" s="19"/>
      <c r="F781" s="19"/>
      <c r="G781" s="19"/>
      <c r="H781" s="19"/>
      <c r="I781" s="20"/>
    </row>
    <row r="782" spans="1:9" x14ac:dyDescent="0.2">
      <c r="A782" s="22"/>
      <c r="B782" s="18"/>
      <c r="C782" s="76"/>
      <c r="D782" s="19"/>
      <c r="E782" s="19"/>
      <c r="F782" s="19"/>
      <c r="G782" s="19"/>
      <c r="H782" s="19"/>
      <c r="I782" s="20"/>
    </row>
    <row r="783" spans="1:9" x14ac:dyDescent="0.2">
      <c r="A783" s="22"/>
      <c r="B783" s="18"/>
      <c r="C783" s="76"/>
      <c r="D783" s="19"/>
      <c r="E783" s="19"/>
      <c r="F783" s="19"/>
      <c r="G783" s="19"/>
      <c r="H783" s="19"/>
      <c r="I783" s="20"/>
    </row>
    <row r="784" spans="1:9" x14ac:dyDescent="0.2">
      <c r="A784" s="22"/>
      <c r="B784" s="18"/>
      <c r="C784" s="76"/>
      <c r="D784" s="19"/>
      <c r="E784" s="19"/>
      <c r="F784" s="19"/>
      <c r="G784" s="19"/>
      <c r="H784" s="19"/>
      <c r="I784" s="20"/>
    </row>
    <row r="785" spans="1:9" x14ac:dyDescent="0.2">
      <c r="A785" s="22"/>
      <c r="B785" s="18"/>
      <c r="C785" s="76"/>
      <c r="D785" s="19"/>
      <c r="E785" s="19"/>
      <c r="F785" s="19"/>
      <c r="G785" s="19"/>
      <c r="H785" s="19"/>
      <c r="I785" s="20"/>
    </row>
    <row r="786" spans="1:9" x14ac:dyDescent="0.2">
      <c r="A786" s="22"/>
      <c r="B786" s="18"/>
      <c r="C786" s="76"/>
      <c r="D786" s="19"/>
      <c r="E786" s="19"/>
      <c r="F786" s="19"/>
      <c r="G786" s="19"/>
      <c r="H786" s="19"/>
      <c r="I786" s="20"/>
    </row>
    <row r="787" spans="1:9" x14ac:dyDescent="0.2">
      <c r="A787" s="22"/>
      <c r="B787" s="18"/>
      <c r="C787" s="76"/>
      <c r="D787" s="19"/>
      <c r="E787" s="19"/>
      <c r="F787" s="19"/>
      <c r="G787" s="19"/>
      <c r="H787" s="19"/>
      <c r="I787" s="20"/>
    </row>
    <row r="788" spans="1:9" x14ac:dyDescent="0.2">
      <c r="A788" s="22"/>
      <c r="B788" s="18"/>
      <c r="C788" s="76"/>
      <c r="D788" s="19"/>
      <c r="E788" s="19"/>
      <c r="F788" s="19"/>
      <c r="G788" s="19"/>
      <c r="H788" s="19"/>
      <c r="I788" s="20"/>
    </row>
    <row r="789" spans="1:9" x14ac:dyDescent="0.2">
      <c r="A789" s="22"/>
      <c r="B789" s="18"/>
      <c r="C789" s="76"/>
      <c r="D789" s="19"/>
      <c r="E789" s="19"/>
      <c r="F789" s="19"/>
      <c r="G789" s="19"/>
      <c r="H789" s="19"/>
      <c r="I789" s="20"/>
    </row>
    <row r="790" spans="1:9" x14ac:dyDescent="0.2">
      <c r="A790" s="22"/>
      <c r="B790" s="18"/>
      <c r="C790" s="76"/>
      <c r="D790" s="19"/>
      <c r="E790" s="19"/>
      <c r="F790" s="19"/>
      <c r="G790" s="19"/>
      <c r="H790" s="19"/>
      <c r="I790" s="20"/>
    </row>
    <row r="791" spans="1:9" x14ac:dyDescent="0.2">
      <c r="A791" s="22"/>
      <c r="B791" s="18"/>
      <c r="C791" s="76"/>
      <c r="D791" s="19"/>
      <c r="E791" s="19"/>
      <c r="F791" s="19"/>
      <c r="G791" s="19"/>
      <c r="H791" s="19"/>
      <c r="I791" s="20"/>
    </row>
    <row r="792" spans="1:9" x14ac:dyDescent="0.2">
      <c r="A792" s="22"/>
      <c r="B792" s="18"/>
      <c r="C792" s="76"/>
      <c r="D792" s="19"/>
      <c r="E792" s="19"/>
      <c r="F792" s="19"/>
      <c r="G792" s="19"/>
      <c r="H792" s="19"/>
      <c r="I792" s="20"/>
    </row>
    <row r="793" spans="1:9" x14ac:dyDescent="0.2">
      <c r="A793" s="22"/>
      <c r="B793" s="18"/>
      <c r="C793" s="76"/>
      <c r="D793" s="19"/>
      <c r="E793" s="19"/>
      <c r="F793" s="19"/>
      <c r="G793" s="19"/>
      <c r="H793" s="19"/>
      <c r="I793" s="20"/>
    </row>
    <row r="794" spans="1:9" x14ac:dyDescent="0.2">
      <c r="A794" s="22"/>
      <c r="B794" s="18"/>
      <c r="C794" s="76"/>
      <c r="D794" s="19"/>
      <c r="E794" s="19"/>
      <c r="F794" s="19"/>
      <c r="G794" s="19"/>
      <c r="H794" s="19"/>
      <c r="I794" s="20"/>
    </row>
    <row r="795" spans="1:9" x14ac:dyDescent="0.2">
      <c r="A795" s="22"/>
      <c r="B795" s="18"/>
      <c r="C795" s="76"/>
      <c r="D795" s="19"/>
      <c r="E795" s="19"/>
      <c r="F795" s="19"/>
      <c r="G795" s="19"/>
      <c r="H795" s="19"/>
      <c r="I795" s="20"/>
    </row>
    <row r="796" spans="1:9" x14ac:dyDescent="0.2">
      <c r="A796" s="22"/>
      <c r="B796" s="18"/>
      <c r="C796" s="76"/>
      <c r="D796" s="19"/>
      <c r="E796" s="19"/>
      <c r="F796" s="19"/>
      <c r="G796" s="19"/>
      <c r="H796" s="19"/>
      <c r="I796" s="20"/>
    </row>
    <row r="797" spans="1:9" x14ac:dyDescent="0.2">
      <c r="A797" s="22"/>
      <c r="B797" s="18"/>
      <c r="C797" s="76"/>
      <c r="D797" s="19"/>
      <c r="E797" s="19"/>
      <c r="F797" s="19"/>
      <c r="G797" s="19"/>
      <c r="H797" s="19"/>
      <c r="I797" s="20"/>
    </row>
    <row r="798" spans="1:9" x14ac:dyDescent="0.2">
      <c r="A798" s="22"/>
      <c r="B798" s="18"/>
      <c r="C798" s="76"/>
      <c r="D798" s="19"/>
      <c r="E798" s="19"/>
      <c r="F798" s="19"/>
      <c r="G798" s="19"/>
      <c r="H798" s="19"/>
      <c r="I798" s="20"/>
    </row>
    <row r="799" spans="1:9" x14ac:dyDescent="0.2">
      <c r="A799" s="22"/>
      <c r="B799" s="18"/>
      <c r="C799" s="76"/>
      <c r="D799" s="19"/>
      <c r="E799" s="19"/>
      <c r="F799" s="19"/>
      <c r="G799" s="19"/>
      <c r="H799" s="19"/>
      <c r="I799" s="20"/>
    </row>
    <row r="800" spans="1:9" x14ac:dyDescent="0.2">
      <c r="A800" s="22"/>
      <c r="B800" s="18"/>
      <c r="C800" s="76"/>
      <c r="D800" s="19"/>
      <c r="E800" s="19"/>
      <c r="F800" s="19"/>
      <c r="G800" s="19"/>
      <c r="H800" s="19"/>
      <c r="I800" s="20"/>
    </row>
    <row r="801" spans="1:9" x14ac:dyDescent="0.2">
      <c r="A801" s="22"/>
      <c r="B801" s="18"/>
      <c r="C801" s="76"/>
      <c r="D801" s="19"/>
      <c r="E801" s="19"/>
      <c r="F801" s="19"/>
      <c r="G801" s="19"/>
      <c r="H801" s="19"/>
      <c r="I801" s="20"/>
    </row>
    <row r="802" spans="1:9" x14ac:dyDescent="0.2">
      <c r="A802" s="22"/>
      <c r="B802" s="18"/>
      <c r="C802" s="76"/>
      <c r="D802" s="19"/>
      <c r="E802" s="19"/>
      <c r="F802" s="19"/>
      <c r="G802" s="19"/>
      <c r="H802" s="19"/>
      <c r="I802" s="20"/>
    </row>
    <row r="803" spans="1:9" x14ac:dyDescent="0.2">
      <c r="A803" s="22"/>
      <c r="B803" s="18"/>
      <c r="C803" s="76"/>
      <c r="D803" s="19"/>
      <c r="E803" s="19"/>
      <c r="F803" s="19"/>
      <c r="G803" s="19"/>
      <c r="H803" s="19"/>
      <c r="I803" s="20"/>
    </row>
    <row r="804" spans="1:9" x14ac:dyDescent="0.2">
      <c r="A804" s="22"/>
      <c r="B804" s="18"/>
      <c r="C804" s="76"/>
      <c r="D804" s="19"/>
      <c r="E804" s="19"/>
      <c r="F804" s="19"/>
      <c r="G804" s="19"/>
      <c r="H804" s="19"/>
      <c r="I804" s="20"/>
    </row>
    <row r="805" spans="1:9" x14ac:dyDescent="0.2">
      <c r="A805" s="22"/>
      <c r="B805" s="18"/>
      <c r="C805" s="76"/>
      <c r="D805" s="19"/>
      <c r="E805" s="19"/>
      <c r="F805" s="19"/>
      <c r="G805" s="19"/>
      <c r="H805" s="19"/>
      <c r="I805" s="20"/>
    </row>
    <row r="806" spans="1:9" x14ac:dyDescent="0.2">
      <c r="A806" s="22"/>
      <c r="B806" s="18"/>
      <c r="C806" s="76"/>
      <c r="D806" s="19"/>
      <c r="E806" s="19"/>
      <c r="F806" s="19"/>
      <c r="G806" s="19"/>
      <c r="H806" s="19"/>
      <c r="I806" s="20"/>
    </row>
    <row r="807" spans="1:9" x14ac:dyDescent="0.2">
      <c r="A807" s="22"/>
      <c r="B807" s="18"/>
      <c r="C807" s="76"/>
      <c r="D807" s="19"/>
      <c r="E807" s="19"/>
      <c r="F807" s="19"/>
      <c r="G807" s="19"/>
      <c r="H807" s="19"/>
      <c r="I807" s="20"/>
    </row>
    <row r="808" spans="1:9" x14ac:dyDescent="0.2">
      <c r="A808" s="22"/>
      <c r="B808" s="18"/>
      <c r="C808" s="76"/>
      <c r="D808" s="19"/>
      <c r="E808" s="19"/>
      <c r="F808" s="19"/>
      <c r="G808" s="19"/>
      <c r="H808" s="19"/>
      <c r="I808" s="20"/>
    </row>
    <row r="809" spans="1:9" x14ac:dyDescent="0.2">
      <c r="A809" s="22"/>
      <c r="B809" s="18"/>
      <c r="C809" s="76"/>
      <c r="D809" s="19"/>
      <c r="E809" s="19"/>
      <c r="F809" s="19"/>
      <c r="G809" s="19"/>
      <c r="H809" s="19"/>
      <c r="I809" s="20"/>
    </row>
    <row r="810" spans="1:9" x14ac:dyDescent="0.2">
      <c r="A810" s="22"/>
      <c r="B810" s="18"/>
      <c r="C810" s="76"/>
      <c r="D810" s="19"/>
      <c r="E810" s="19"/>
      <c r="F810" s="19"/>
      <c r="G810" s="19"/>
      <c r="H810" s="19"/>
      <c r="I810" s="20"/>
    </row>
    <row r="811" spans="1:9" x14ac:dyDescent="0.2">
      <c r="A811" s="22"/>
      <c r="B811" s="18"/>
      <c r="C811" s="76"/>
      <c r="D811" s="19"/>
      <c r="E811" s="19"/>
      <c r="F811" s="19"/>
      <c r="G811" s="19"/>
      <c r="H811" s="19"/>
      <c r="I811" s="20"/>
    </row>
    <row r="812" spans="1:9" x14ac:dyDescent="0.2">
      <c r="A812" s="22"/>
      <c r="B812" s="18"/>
      <c r="C812" s="76"/>
      <c r="D812" s="19"/>
      <c r="E812" s="19"/>
      <c r="F812" s="19"/>
      <c r="G812" s="19"/>
      <c r="H812" s="19"/>
      <c r="I812" s="20"/>
    </row>
    <row r="813" spans="1:9" x14ac:dyDescent="0.2">
      <c r="A813" s="22"/>
      <c r="B813" s="18"/>
      <c r="C813" s="76"/>
      <c r="D813" s="19"/>
      <c r="E813" s="19"/>
      <c r="F813" s="19"/>
      <c r="G813" s="19"/>
      <c r="H813" s="19"/>
      <c r="I813" s="20"/>
    </row>
    <row r="814" spans="1:9" x14ac:dyDescent="0.2">
      <c r="A814" s="22"/>
      <c r="B814" s="18"/>
      <c r="C814" s="76"/>
      <c r="D814" s="19"/>
      <c r="E814" s="19"/>
      <c r="F814" s="19"/>
      <c r="G814" s="19"/>
      <c r="H814" s="19"/>
      <c r="I814" s="20"/>
    </row>
    <row r="815" spans="1:9" x14ac:dyDescent="0.2">
      <c r="A815" s="22"/>
      <c r="B815" s="18"/>
      <c r="C815" s="76"/>
      <c r="D815" s="19"/>
      <c r="E815" s="19"/>
      <c r="F815" s="19"/>
      <c r="G815" s="19"/>
      <c r="H815" s="19"/>
      <c r="I815" s="20"/>
    </row>
    <row r="816" spans="1:9" x14ac:dyDescent="0.2">
      <c r="A816" s="22"/>
      <c r="B816" s="18"/>
      <c r="C816" s="76"/>
      <c r="D816" s="19"/>
      <c r="E816" s="19"/>
      <c r="F816" s="19"/>
      <c r="G816" s="19"/>
      <c r="H816" s="19"/>
      <c r="I816" s="20"/>
    </row>
    <row r="817" spans="1:9" x14ac:dyDescent="0.2">
      <c r="A817" s="22"/>
      <c r="B817" s="18"/>
      <c r="C817" s="76"/>
      <c r="D817" s="19"/>
      <c r="E817" s="19"/>
      <c r="F817" s="19"/>
      <c r="G817" s="19"/>
      <c r="H817" s="19"/>
      <c r="I817" s="20"/>
    </row>
    <row r="818" spans="1:9" x14ac:dyDescent="0.2">
      <c r="A818" s="22"/>
      <c r="B818" s="18"/>
      <c r="C818" s="76"/>
      <c r="D818" s="19"/>
      <c r="E818" s="19"/>
      <c r="F818" s="19"/>
      <c r="G818" s="19"/>
      <c r="H818" s="19"/>
      <c r="I818" s="20"/>
    </row>
    <row r="819" spans="1:9" x14ac:dyDescent="0.2">
      <c r="A819" s="22"/>
      <c r="B819" s="18"/>
      <c r="C819" s="76"/>
      <c r="D819" s="19"/>
      <c r="E819" s="19"/>
      <c r="F819" s="19"/>
      <c r="G819" s="19"/>
      <c r="H819" s="19"/>
      <c r="I819" s="20"/>
    </row>
    <row r="820" spans="1:9" x14ac:dyDescent="0.2">
      <c r="A820" s="22"/>
      <c r="B820" s="18"/>
      <c r="C820" s="76"/>
      <c r="D820" s="19"/>
      <c r="E820" s="19"/>
      <c r="F820" s="19"/>
      <c r="G820" s="19"/>
      <c r="H820" s="19"/>
      <c r="I820" s="20"/>
    </row>
    <row r="821" spans="1:9" x14ac:dyDescent="0.2">
      <c r="A821" s="22"/>
      <c r="B821" s="18"/>
      <c r="C821" s="76"/>
      <c r="D821" s="19"/>
      <c r="E821" s="19"/>
      <c r="F821" s="19"/>
      <c r="G821" s="19"/>
      <c r="H821" s="19"/>
      <c r="I821" s="20"/>
    </row>
    <row r="822" spans="1:9" x14ac:dyDescent="0.2">
      <c r="A822" s="22"/>
      <c r="B822" s="18"/>
      <c r="C822" s="76"/>
      <c r="D822" s="19"/>
      <c r="E822" s="19"/>
      <c r="F822" s="19"/>
      <c r="G822" s="19"/>
      <c r="H822" s="19"/>
      <c r="I822" s="20"/>
    </row>
    <row r="823" spans="1:9" x14ac:dyDescent="0.2">
      <c r="A823" s="22"/>
      <c r="B823" s="18"/>
      <c r="C823" s="76"/>
      <c r="D823" s="19"/>
      <c r="E823" s="19"/>
      <c r="F823" s="19"/>
      <c r="G823" s="19"/>
      <c r="H823" s="19"/>
      <c r="I823" s="20"/>
    </row>
    <row r="824" spans="1:9" x14ac:dyDescent="0.2">
      <c r="A824" s="22"/>
      <c r="B824" s="18"/>
      <c r="C824" s="76"/>
      <c r="D824" s="19"/>
      <c r="E824" s="19"/>
      <c r="F824" s="19"/>
      <c r="G824" s="19"/>
      <c r="H824" s="19"/>
      <c r="I824" s="20"/>
    </row>
    <row r="825" spans="1:9" x14ac:dyDescent="0.2">
      <c r="A825" s="22"/>
      <c r="B825" s="18"/>
      <c r="C825" s="76"/>
      <c r="D825" s="19"/>
      <c r="E825" s="19"/>
      <c r="F825" s="19"/>
      <c r="G825" s="19"/>
      <c r="H825" s="19"/>
      <c r="I825" s="20"/>
    </row>
    <row r="826" spans="1:9" x14ac:dyDescent="0.2">
      <c r="A826" s="22"/>
      <c r="B826" s="18"/>
      <c r="C826" s="76"/>
      <c r="D826" s="19"/>
      <c r="E826" s="19"/>
      <c r="F826" s="19"/>
      <c r="G826" s="19"/>
      <c r="H826" s="19"/>
      <c r="I826" s="20"/>
    </row>
    <row r="827" spans="1:9" x14ac:dyDescent="0.2">
      <c r="A827" s="22"/>
      <c r="B827" s="18"/>
      <c r="C827" s="76"/>
      <c r="D827" s="19"/>
      <c r="E827" s="19"/>
      <c r="F827" s="19"/>
      <c r="G827" s="19"/>
      <c r="H827" s="19"/>
      <c r="I827" s="20"/>
    </row>
    <row r="828" spans="1:9" x14ac:dyDescent="0.2">
      <c r="A828" s="22"/>
      <c r="B828" s="18"/>
      <c r="C828" s="76"/>
      <c r="D828" s="19"/>
      <c r="E828" s="19"/>
      <c r="F828" s="19"/>
      <c r="G828" s="19"/>
      <c r="H828" s="19"/>
      <c r="I828" s="20"/>
    </row>
    <row r="829" spans="1:9" x14ac:dyDescent="0.2">
      <c r="A829" s="22"/>
      <c r="B829" s="18"/>
      <c r="C829" s="76"/>
      <c r="D829" s="19"/>
      <c r="E829" s="19"/>
      <c r="F829" s="19"/>
      <c r="G829" s="19"/>
      <c r="H829" s="19"/>
      <c r="I829" s="20"/>
    </row>
    <row r="830" spans="1:9" x14ac:dyDescent="0.2">
      <c r="A830" s="22"/>
      <c r="B830" s="18"/>
      <c r="C830" s="76"/>
      <c r="D830" s="19"/>
      <c r="E830" s="19"/>
      <c r="F830" s="19"/>
      <c r="G830" s="19"/>
      <c r="H830" s="19"/>
      <c r="I830" s="20"/>
    </row>
    <row r="831" spans="1:9" x14ac:dyDescent="0.2">
      <c r="A831" s="22"/>
      <c r="B831" s="18"/>
      <c r="C831" s="76"/>
      <c r="D831" s="19"/>
      <c r="E831" s="19"/>
      <c r="F831" s="19"/>
      <c r="G831" s="19"/>
      <c r="H831" s="19"/>
      <c r="I831" s="20"/>
    </row>
    <row r="832" spans="1:9" x14ac:dyDescent="0.2">
      <c r="A832" s="22"/>
      <c r="B832" s="18"/>
      <c r="C832" s="76"/>
      <c r="D832" s="19"/>
      <c r="E832" s="19"/>
      <c r="F832" s="19"/>
      <c r="G832" s="19"/>
      <c r="H832" s="19"/>
      <c r="I832" s="20"/>
    </row>
    <row r="833" spans="1:9" x14ac:dyDescent="0.2">
      <c r="A833" s="22"/>
      <c r="B833" s="18"/>
      <c r="C833" s="76"/>
      <c r="D833" s="19"/>
      <c r="E833" s="19"/>
      <c r="F833" s="19"/>
      <c r="G833" s="19"/>
      <c r="H833" s="19"/>
      <c r="I833" s="20"/>
    </row>
    <row r="834" spans="1:9" x14ac:dyDescent="0.2">
      <c r="A834" s="22"/>
      <c r="B834" s="18"/>
      <c r="C834" s="76"/>
      <c r="D834" s="19"/>
      <c r="E834" s="19"/>
      <c r="F834" s="19"/>
      <c r="G834" s="19"/>
      <c r="H834" s="19"/>
      <c r="I834" s="20"/>
    </row>
    <row r="835" spans="1:9" x14ac:dyDescent="0.2">
      <c r="A835" s="22"/>
      <c r="B835" s="18"/>
      <c r="C835" s="76"/>
      <c r="D835" s="19"/>
      <c r="E835" s="19"/>
      <c r="F835" s="19"/>
      <c r="G835" s="19"/>
      <c r="H835" s="19"/>
      <c r="I835" s="20"/>
    </row>
    <row r="836" spans="1:9" x14ac:dyDescent="0.2">
      <c r="A836" s="22"/>
      <c r="B836" s="18"/>
      <c r="C836" s="76"/>
      <c r="D836" s="19"/>
      <c r="E836" s="19"/>
      <c r="F836" s="19"/>
      <c r="G836" s="19"/>
      <c r="H836" s="19"/>
      <c r="I836" s="20"/>
    </row>
    <row r="837" spans="1:9" x14ac:dyDescent="0.2">
      <c r="A837" s="22"/>
      <c r="B837" s="18"/>
      <c r="C837" s="76"/>
      <c r="D837" s="19"/>
      <c r="E837" s="19"/>
      <c r="F837" s="19"/>
      <c r="G837" s="19"/>
      <c r="H837" s="19"/>
      <c r="I837" s="20"/>
    </row>
    <row r="838" spans="1:9" x14ac:dyDescent="0.2">
      <c r="A838" s="22"/>
      <c r="B838" s="18"/>
      <c r="C838" s="76"/>
      <c r="D838" s="19"/>
      <c r="E838" s="19"/>
      <c r="F838" s="19"/>
      <c r="G838" s="19"/>
      <c r="H838" s="19"/>
      <c r="I838" s="20"/>
    </row>
    <row r="839" spans="1:9" x14ac:dyDescent="0.2">
      <c r="A839" s="22"/>
      <c r="B839" s="18"/>
      <c r="C839" s="76"/>
      <c r="D839" s="19"/>
      <c r="E839" s="19"/>
      <c r="F839" s="19"/>
      <c r="G839" s="19"/>
      <c r="H839" s="19"/>
      <c r="I839" s="20"/>
    </row>
    <row r="840" spans="1:9" x14ac:dyDescent="0.2">
      <c r="A840" s="22"/>
      <c r="B840" s="18"/>
      <c r="C840" s="76"/>
      <c r="D840" s="19"/>
      <c r="E840" s="19"/>
      <c r="F840" s="19"/>
      <c r="G840" s="19"/>
      <c r="H840" s="19"/>
      <c r="I840" s="20"/>
    </row>
    <row r="841" spans="1:9" x14ac:dyDescent="0.2">
      <c r="A841" s="22"/>
      <c r="B841" s="18"/>
      <c r="C841" s="76"/>
      <c r="D841" s="19"/>
      <c r="E841" s="19"/>
      <c r="F841" s="19"/>
      <c r="G841" s="19"/>
      <c r="H841" s="19"/>
      <c r="I841" s="20"/>
    </row>
    <row r="842" spans="1:9" x14ac:dyDescent="0.2">
      <c r="A842" s="22"/>
      <c r="B842" s="18"/>
      <c r="C842" s="76"/>
      <c r="D842" s="19"/>
      <c r="E842" s="19"/>
      <c r="F842" s="19"/>
      <c r="G842" s="19"/>
      <c r="H842" s="19"/>
      <c r="I842" s="20"/>
    </row>
    <row r="843" spans="1:9" x14ac:dyDescent="0.2">
      <c r="A843" s="22"/>
      <c r="B843" s="18"/>
      <c r="C843" s="76"/>
      <c r="D843" s="19"/>
      <c r="E843" s="19"/>
      <c r="F843" s="19"/>
      <c r="G843" s="19"/>
      <c r="H843" s="19"/>
      <c r="I843" s="20"/>
    </row>
    <row r="844" spans="1:9" x14ac:dyDescent="0.2">
      <c r="A844" s="22"/>
      <c r="B844" s="18"/>
      <c r="C844" s="76"/>
      <c r="D844" s="19"/>
      <c r="E844" s="19"/>
      <c r="F844" s="19"/>
      <c r="G844" s="19"/>
      <c r="H844" s="19"/>
      <c r="I844" s="20"/>
    </row>
    <row r="845" spans="1:9" x14ac:dyDescent="0.2">
      <c r="A845" s="22"/>
      <c r="B845" s="18"/>
      <c r="C845" s="76"/>
      <c r="D845" s="19"/>
      <c r="E845" s="19"/>
      <c r="F845" s="19"/>
      <c r="G845" s="19"/>
      <c r="H845" s="19"/>
      <c r="I845" s="20"/>
    </row>
    <row r="846" spans="1:9" x14ac:dyDescent="0.2">
      <c r="A846" s="22"/>
      <c r="B846" s="18"/>
      <c r="C846" s="76"/>
      <c r="D846" s="19"/>
      <c r="E846" s="19"/>
      <c r="F846" s="19"/>
      <c r="G846" s="19"/>
      <c r="H846" s="19"/>
      <c r="I846" s="20"/>
    </row>
    <row r="847" spans="1:9" x14ac:dyDescent="0.2">
      <c r="A847" s="22"/>
      <c r="B847" s="18"/>
      <c r="C847" s="76"/>
      <c r="D847" s="19"/>
      <c r="E847" s="19"/>
      <c r="F847" s="19"/>
      <c r="G847" s="19"/>
      <c r="H847" s="19"/>
      <c r="I847" s="20"/>
    </row>
    <row r="848" spans="1:9" x14ac:dyDescent="0.2">
      <c r="A848" s="22"/>
      <c r="B848" s="18"/>
      <c r="C848" s="76"/>
      <c r="D848" s="19"/>
      <c r="E848" s="19"/>
      <c r="F848" s="19"/>
      <c r="G848" s="19"/>
      <c r="H848" s="19"/>
      <c r="I848" s="20"/>
    </row>
    <row r="849" spans="1:9" x14ac:dyDescent="0.2">
      <c r="A849" s="22"/>
      <c r="B849" s="18"/>
      <c r="C849" s="76"/>
      <c r="D849" s="19"/>
      <c r="E849" s="19"/>
      <c r="F849" s="19"/>
      <c r="G849" s="19"/>
      <c r="H849" s="19"/>
      <c r="I849" s="20"/>
    </row>
    <row r="850" spans="1:9" x14ac:dyDescent="0.2">
      <c r="A850" s="22"/>
      <c r="B850" s="18"/>
      <c r="C850" s="76"/>
      <c r="D850" s="19"/>
      <c r="E850" s="19"/>
      <c r="F850" s="19"/>
      <c r="G850" s="19"/>
      <c r="H850" s="19"/>
      <c r="I850" s="20"/>
    </row>
    <row r="851" spans="1:9" x14ac:dyDescent="0.2">
      <c r="A851" s="22"/>
      <c r="B851" s="18"/>
      <c r="C851" s="76"/>
      <c r="D851" s="19"/>
      <c r="E851" s="19"/>
      <c r="F851" s="19"/>
      <c r="G851" s="19"/>
      <c r="H851" s="19"/>
      <c r="I851" s="20"/>
    </row>
    <row r="852" spans="1:9" x14ac:dyDescent="0.2">
      <c r="A852" s="22"/>
      <c r="B852" s="18"/>
      <c r="C852" s="76"/>
      <c r="D852" s="19"/>
      <c r="E852" s="19"/>
      <c r="F852" s="19"/>
      <c r="G852" s="19"/>
      <c r="H852" s="19"/>
      <c r="I852" s="20"/>
    </row>
    <row r="853" spans="1:9" x14ac:dyDescent="0.2">
      <c r="A853" s="22"/>
      <c r="B853" s="18"/>
      <c r="C853" s="76"/>
      <c r="D853" s="19"/>
      <c r="E853" s="19"/>
      <c r="F853" s="19"/>
      <c r="G853" s="19"/>
      <c r="H853" s="19"/>
      <c r="I853" s="20"/>
    </row>
    <row r="854" spans="1:9" x14ac:dyDescent="0.2">
      <c r="A854" s="22"/>
      <c r="B854" s="18"/>
      <c r="C854" s="76"/>
      <c r="D854" s="19"/>
      <c r="E854" s="19"/>
      <c r="F854" s="19"/>
      <c r="G854" s="19"/>
      <c r="H854" s="19"/>
      <c r="I854" s="20"/>
    </row>
    <row r="855" spans="1:9" x14ac:dyDescent="0.2">
      <c r="A855" s="22"/>
      <c r="B855" s="18"/>
      <c r="C855" s="76"/>
      <c r="D855" s="19"/>
      <c r="E855" s="19"/>
      <c r="F855" s="19"/>
      <c r="G855" s="19"/>
      <c r="H855" s="19"/>
      <c r="I855" s="20"/>
    </row>
    <row r="856" spans="1:9" x14ac:dyDescent="0.2">
      <c r="A856" s="22"/>
      <c r="B856" s="18"/>
      <c r="C856" s="76"/>
      <c r="D856" s="19"/>
      <c r="E856" s="19"/>
      <c r="F856" s="19"/>
      <c r="G856" s="19"/>
      <c r="H856" s="19"/>
      <c r="I856" s="20"/>
    </row>
    <row r="857" spans="1:9" x14ac:dyDescent="0.2">
      <c r="A857" s="22"/>
      <c r="B857" s="18"/>
      <c r="C857" s="76"/>
      <c r="D857" s="19"/>
      <c r="E857" s="19"/>
      <c r="F857" s="19"/>
      <c r="G857" s="19"/>
      <c r="H857" s="19"/>
      <c r="I857" s="20"/>
    </row>
    <row r="858" spans="1:9" x14ac:dyDescent="0.2">
      <c r="A858" s="22"/>
      <c r="B858" s="18"/>
      <c r="C858" s="76"/>
      <c r="D858" s="19"/>
      <c r="E858" s="19"/>
      <c r="F858" s="19"/>
      <c r="G858" s="19"/>
      <c r="H858" s="19"/>
      <c r="I858" s="20"/>
    </row>
    <row r="859" spans="1:9" x14ac:dyDescent="0.2">
      <c r="A859" s="22"/>
      <c r="B859" s="18"/>
      <c r="C859" s="76"/>
      <c r="D859" s="19"/>
      <c r="E859" s="19"/>
      <c r="F859" s="19"/>
      <c r="G859" s="19"/>
      <c r="H859" s="19"/>
      <c r="I859" s="20"/>
    </row>
    <row r="860" spans="1:9" x14ac:dyDescent="0.2">
      <c r="A860" s="22"/>
      <c r="B860" s="18"/>
      <c r="C860" s="76"/>
      <c r="D860" s="19"/>
      <c r="E860" s="19"/>
      <c r="F860" s="19"/>
      <c r="G860" s="19"/>
      <c r="H860" s="19"/>
      <c r="I860" s="20"/>
    </row>
    <row r="861" spans="1:9" x14ac:dyDescent="0.2">
      <c r="A861" s="22"/>
      <c r="B861" s="18"/>
      <c r="C861" s="76"/>
      <c r="D861" s="19"/>
      <c r="E861" s="19"/>
      <c r="F861" s="19"/>
      <c r="G861" s="19"/>
      <c r="H861" s="19"/>
      <c r="I861" s="20"/>
    </row>
    <row r="862" spans="1:9" x14ac:dyDescent="0.2">
      <c r="A862" s="22"/>
      <c r="B862" s="18"/>
      <c r="C862" s="76"/>
      <c r="D862" s="19"/>
      <c r="E862" s="19"/>
      <c r="F862" s="19"/>
      <c r="G862" s="19"/>
      <c r="H862" s="19"/>
      <c r="I862" s="20"/>
    </row>
    <row r="863" spans="1:9" x14ac:dyDescent="0.2">
      <c r="A863" s="22"/>
      <c r="B863" s="18"/>
      <c r="C863" s="76"/>
      <c r="D863" s="19"/>
      <c r="E863" s="19"/>
      <c r="F863" s="19"/>
      <c r="G863" s="19"/>
      <c r="H863" s="19"/>
      <c r="I863" s="20"/>
    </row>
    <row r="864" spans="1:9" x14ac:dyDescent="0.2">
      <c r="A864" s="22"/>
      <c r="B864" s="18"/>
      <c r="C864" s="76"/>
      <c r="D864" s="19"/>
      <c r="E864" s="19"/>
      <c r="F864" s="19"/>
      <c r="G864" s="19"/>
      <c r="H864" s="19"/>
      <c r="I864" s="20"/>
    </row>
    <row r="865" spans="1:9" x14ac:dyDescent="0.2">
      <c r="A865" s="22"/>
      <c r="B865" s="18"/>
      <c r="C865" s="76"/>
      <c r="D865" s="19"/>
      <c r="E865" s="19"/>
      <c r="F865" s="19"/>
      <c r="G865" s="19"/>
      <c r="H865" s="19"/>
      <c r="I865" s="20"/>
    </row>
    <row r="866" spans="1:9" x14ac:dyDescent="0.2">
      <c r="A866" s="22"/>
      <c r="B866" s="18"/>
      <c r="C866" s="76"/>
      <c r="D866" s="19"/>
      <c r="E866" s="19"/>
      <c r="F866" s="19"/>
      <c r="G866" s="19"/>
      <c r="H866" s="19"/>
      <c r="I866" s="20"/>
    </row>
    <row r="867" spans="1:9" x14ac:dyDescent="0.2">
      <c r="A867" s="22"/>
      <c r="B867" s="18"/>
      <c r="C867" s="76"/>
      <c r="D867" s="19"/>
      <c r="E867" s="19"/>
      <c r="F867" s="19"/>
      <c r="G867" s="19"/>
      <c r="H867" s="19"/>
      <c r="I867" s="20"/>
    </row>
    <row r="868" spans="1:9" x14ac:dyDescent="0.2">
      <c r="A868" s="22"/>
      <c r="B868" s="18"/>
      <c r="C868" s="76"/>
      <c r="D868" s="19"/>
      <c r="E868" s="19"/>
      <c r="F868" s="19"/>
      <c r="G868" s="19"/>
      <c r="H868" s="19"/>
      <c r="I868" s="20"/>
    </row>
    <row r="869" spans="1:9" x14ac:dyDescent="0.2">
      <c r="A869" s="22"/>
      <c r="B869" s="18"/>
      <c r="C869" s="76"/>
      <c r="D869" s="19"/>
      <c r="E869" s="19"/>
      <c r="F869" s="19"/>
      <c r="G869" s="19"/>
      <c r="H869" s="19"/>
      <c r="I869" s="20"/>
    </row>
    <row r="870" spans="1:9" x14ac:dyDescent="0.2">
      <c r="A870" s="22"/>
      <c r="B870" s="18"/>
      <c r="C870" s="76"/>
      <c r="D870" s="19"/>
      <c r="E870" s="19"/>
      <c r="F870" s="19"/>
      <c r="G870" s="19"/>
      <c r="H870" s="19"/>
      <c r="I870" s="20"/>
    </row>
    <row r="871" spans="1:9" x14ac:dyDescent="0.2">
      <c r="A871" s="22"/>
      <c r="B871" s="18"/>
      <c r="C871" s="76"/>
      <c r="D871" s="19"/>
      <c r="E871" s="19"/>
      <c r="F871" s="19"/>
      <c r="G871" s="19"/>
      <c r="H871" s="19"/>
      <c r="I871" s="20"/>
    </row>
    <row r="872" spans="1:9" x14ac:dyDescent="0.2">
      <c r="A872" s="22"/>
      <c r="B872" s="18"/>
      <c r="C872" s="76"/>
      <c r="D872" s="19"/>
      <c r="E872" s="19"/>
      <c r="F872" s="19"/>
      <c r="G872" s="19"/>
      <c r="H872" s="19"/>
      <c r="I872" s="20"/>
    </row>
    <row r="873" spans="1:9" x14ac:dyDescent="0.2">
      <c r="A873" s="22"/>
      <c r="B873" s="18"/>
      <c r="C873" s="76"/>
      <c r="D873" s="19"/>
      <c r="E873" s="19"/>
      <c r="F873" s="19"/>
      <c r="G873" s="19"/>
      <c r="H873" s="19"/>
      <c r="I873" s="20"/>
    </row>
    <row r="874" spans="1:9" x14ac:dyDescent="0.2">
      <c r="A874" s="22"/>
      <c r="B874" s="18"/>
      <c r="C874" s="76"/>
      <c r="D874" s="19"/>
      <c r="E874" s="19"/>
      <c r="F874" s="19"/>
      <c r="G874" s="19"/>
      <c r="H874" s="19"/>
      <c r="I874" s="20"/>
    </row>
    <row r="875" spans="1:9" x14ac:dyDescent="0.2">
      <c r="A875" s="22"/>
      <c r="B875" s="18"/>
      <c r="C875" s="76"/>
      <c r="D875" s="19"/>
      <c r="E875" s="19"/>
      <c r="F875" s="19"/>
      <c r="G875" s="19"/>
      <c r="H875" s="19"/>
      <c r="I875" s="20"/>
    </row>
    <row r="876" spans="1:9" x14ac:dyDescent="0.2">
      <c r="A876" s="22"/>
      <c r="B876" s="18"/>
      <c r="C876" s="76"/>
      <c r="D876" s="19"/>
      <c r="E876" s="19"/>
      <c r="F876" s="19"/>
      <c r="G876" s="19"/>
      <c r="H876" s="19"/>
      <c r="I876" s="20"/>
    </row>
    <row r="877" spans="1:9" x14ac:dyDescent="0.2">
      <c r="A877" s="22"/>
      <c r="B877" s="18"/>
      <c r="C877" s="76"/>
      <c r="D877" s="19"/>
      <c r="E877" s="19"/>
      <c r="F877" s="19"/>
      <c r="G877" s="19"/>
      <c r="H877" s="19"/>
      <c r="I877" s="20"/>
    </row>
    <row r="878" spans="1:9" x14ac:dyDescent="0.2">
      <c r="A878" s="22"/>
      <c r="B878" s="18"/>
      <c r="C878" s="76"/>
      <c r="D878" s="19"/>
      <c r="E878" s="19"/>
      <c r="F878" s="19"/>
      <c r="G878" s="19"/>
      <c r="H878" s="19"/>
      <c r="I878" s="20"/>
    </row>
    <row r="879" spans="1:9" x14ac:dyDescent="0.2">
      <c r="A879" s="22"/>
      <c r="B879" s="18"/>
      <c r="C879" s="76"/>
      <c r="D879" s="19"/>
      <c r="E879" s="19"/>
      <c r="F879" s="19"/>
      <c r="G879" s="19"/>
      <c r="H879" s="19"/>
      <c r="I879" s="20"/>
    </row>
    <row r="880" spans="1:9" x14ac:dyDescent="0.2">
      <c r="A880" s="22"/>
      <c r="B880" s="18"/>
      <c r="C880" s="76"/>
      <c r="D880" s="19"/>
      <c r="E880" s="19"/>
      <c r="F880" s="19"/>
      <c r="G880" s="19"/>
      <c r="H880" s="19"/>
      <c r="I880" s="20"/>
    </row>
    <row r="881" spans="1:9" x14ac:dyDescent="0.2">
      <c r="A881" s="22"/>
      <c r="B881" s="18"/>
      <c r="C881" s="76"/>
      <c r="D881" s="19"/>
      <c r="E881" s="19"/>
      <c r="F881" s="19"/>
      <c r="G881" s="19"/>
      <c r="H881" s="19"/>
      <c r="I881" s="20"/>
    </row>
    <row r="882" spans="1:9" x14ac:dyDescent="0.2">
      <c r="A882" s="22"/>
      <c r="B882" s="18"/>
      <c r="C882" s="76"/>
      <c r="D882" s="19"/>
      <c r="E882" s="19"/>
      <c r="F882" s="19"/>
      <c r="G882" s="19"/>
      <c r="H882" s="19"/>
      <c r="I882" s="20"/>
    </row>
    <row r="883" spans="1:9" x14ac:dyDescent="0.2">
      <c r="A883" s="22"/>
      <c r="B883" s="18"/>
      <c r="C883" s="76"/>
      <c r="D883" s="19"/>
      <c r="E883" s="19"/>
      <c r="F883" s="19"/>
      <c r="G883" s="19"/>
      <c r="H883" s="19"/>
      <c r="I883" s="20"/>
    </row>
    <row r="884" spans="1:9" x14ac:dyDescent="0.2">
      <c r="A884" s="22"/>
      <c r="B884" s="18"/>
      <c r="C884" s="76"/>
      <c r="D884" s="19"/>
      <c r="E884" s="19"/>
      <c r="F884" s="19"/>
      <c r="G884" s="19"/>
      <c r="H884" s="19"/>
      <c r="I884" s="20"/>
    </row>
    <row r="885" spans="1:9" x14ac:dyDescent="0.2">
      <c r="A885" s="22"/>
      <c r="B885" s="18"/>
      <c r="C885" s="76"/>
      <c r="D885" s="19"/>
      <c r="E885" s="19"/>
      <c r="F885" s="19"/>
      <c r="G885" s="19"/>
      <c r="H885" s="19"/>
      <c r="I885" s="20"/>
    </row>
    <row r="886" spans="1:9" x14ac:dyDescent="0.2">
      <c r="A886" s="22"/>
      <c r="B886" s="18"/>
      <c r="C886" s="76"/>
      <c r="D886" s="19"/>
      <c r="E886" s="19"/>
      <c r="F886" s="19"/>
      <c r="G886" s="19"/>
      <c r="H886" s="19"/>
      <c r="I886" s="20"/>
    </row>
    <row r="887" spans="1:9" x14ac:dyDescent="0.2">
      <c r="A887" s="22"/>
      <c r="B887" s="18"/>
      <c r="C887" s="76"/>
      <c r="D887" s="19"/>
      <c r="E887" s="19"/>
      <c r="F887" s="19"/>
      <c r="G887" s="19"/>
      <c r="H887" s="19"/>
      <c r="I887" s="20"/>
    </row>
    <row r="888" spans="1:9" x14ac:dyDescent="0.2">
      <c r="A888" s="22"/>
      <c r="B888" s="18"/>
      <c r="C888" s="76"/>
      <c r="D888" s="19"/>
      <c r="E888" s="19"/>
      <c r="F888" s="19"/>
      <c r="G888" s="19"/>
      <c r="H888" s="19"/>
      <c r="I888" s="20"/>
    </row>
    <row r="889" spans="1:9" x14ac:dyDescent="0.2">
      <c r="A889" s="22"/>
      <c r="B889" s="18"/>
      <c r="C889" s="76"/>
      <c r="D889" s="19"/>
      <c r="E889" s="19"/>
      <c r="F889" s="19"/>
      <c r="G889" s="19"/>
      <c r="H889" s="19"/>
      <c r="I889" s="20"/>
    </row>
    <row r="890" spans="1:9" x14ac:dyDescent="0.2">
      <c r="A890" s="22"/>
      <c r="B890" s="18"/>
      <c r="C890" s="76"/>
      <c r="D890" s="19"/>
      <c r="E890" s="19"/>
      <c r="F890" s="19"/>
      <c r="G890" s="19"/>
      <c r="H890" s="19"/>
      <c r="I890" s="20"/>
    </row>
    <row r="891" spans="1:9" x14ac:dyDescent="0.2">
      <c r="A891" s="22"/>
      <c r="B891" s="18"/>
      <c r="C891" s="76"/>
      <c r="D891" s="19"/>
      <c r="E891" s="19"/>
      <c r="F891" s="19"/>
      <c r="G891" s="19"/>
      <c r="H891" s="19"/>
      <c r="I891" s="20"/>
    </row>
    <row r="892" spans="1:9" x14ac:dyDescent="0.2">
      <c r="A892" s="22"/>
      <c r="B892" s="18"/>
      <c r="C892" s="76"/>
      <c r="D892" s="19"/>
      <c r="E892" s="19"/>
      <c r="F892" s="19"/>
      <c r="G892" s="19"/>
      <c r="H892" s="19"/>
      <c r="I892" s="20"/>
    </row>
    <row r="893" spans="1:9" x14ac:dyDescent="0.2">
      <c r="A893" s="22"/>
      <c r="B893" s="18"/>
      <c r="C893" s="76"/>
      <c r="D893" s="19"/>
      <c r="E893" s="19"/>
      <c r="F893" s="19"/>
      <c r="G893" s="19"/>
      <c r="H893" s="19"/>
      <c r="I893" s="20"/>
    </row>
    <row r="894" spans="1:9" x14ac:dyDescent="0.2">
      <c r="A894" s="22"/>
      <c r="B894" s="18"/>
      <c r="C894" s="76"/>
      <c r="D894" s="19"/>
      <c r="E894" s="19"/>
      <c r="F894" s="19"/>
      <c r="G894" s="19"/>
      <c r="H894" s="19"/>
      <c r="I894" s="20"/>
    </row>
    <row r="895" spans="1:9" x14ac:dyDescent="0.2">
      <c r="A895" s="22"/>
      <c r="B895" s="18"/>
      <c r="C895" s="76"/>
      <c r="D895" s="19"/>
      <c r="E895" s="19"/>
      <c r="F895" s="19"/>
      <c r="G895" s="19"/>
      <c r="H895" s="19"/>
      <c r="I895" s="20"/>
    </row>
    <row r="896" spans="1:9" x14ac:dyDescent="0.2">
      <c r="A896" s="22"/>
      <c r="B896" s="18"/>
      <c r="C896" s="76"/>
      <c r="D896" s="19"/>
      <c r="E896" s="19"/>
      <c r="F896" s="19"/>
      <c r="G896" s="19"/>
      <c r="H896" s="19"/>
      <c r="I896" s="20"/>
    </row>
    <row r="897" spans="1:9" x14ac:dyDescent="0.2">
      <c r="A897" s="22"/>
      <c r="B897" s="18"/>
      <c r="C897" s="76"/>
      <c r="D897" s="19"/>
      <c r="E897" s="19"/>
      <c r="F897" s="19"/>
      <c r="G897" s="19"/>
      <c r="H897" s="19"/>
      <c r="I897" s="20"/>
    </row>
    <row r="898" spans="1:9" x14ac:dyDescent="0.2">
      <c r="A898" s="22"/>
      <c r="B898" s="18"/>
      <c r="C898" s="76"/>
      <c r="D898" s="19"/>
      <c r="E898" s="19"/>
      <c r="F898" s="19"/>
      <c r="G898" s="19"/>
      <c r="H898" s="19"/>
      <c r="I898" s="20"/>
    </row>
    <row r="899" spans="1:9" x14ac:dyDescent="0.2">
      <c r="A899" s="22"/>
      <c r="B899" s="18"/>
      <c r="C899" s="76"/>
      <c r="D899" s="19"/>
      <c r="E899" s="19"/>
      <c r="F899" s="19"/>
      <c r="G899" s="19"/>
      <c r="H899" s="19"/>
      <c r="I899" s="20"/>
    </row>
    <row r="900" spans="1:9" x14ac:dyDescent="0.2">
      <c r="A900" s="22"/>
      <c r="B900" s="18"/>
      <c r="C900" s="76"/>
      <c r="D900" s="19"/>
      <c r="E900" s="19"/>
      <c r="F900" s="19"/>
      <c r="G900" s="19"/>
      <c r="H900" s="19"/>
      <c r="I900" s="20"/>
    </row>
    <row r="901" spans="1:9" x14ac:dyDescent="0.2">
      <c r="A901" s="22"/>
      <c r="B901" s="18"/>
      <c r="C901" s="76"/>
      <c r="D901" s="19"/>
      <c r="E901" s="19"/>
      <c r="F901" s="19"/>
      <c r="G901" s="19"/>
      <c r="H901" s="19"/>
      <c r="I901" s="20"/>
    </row>
    <row r="902" spans="1:9" x14ac:dyDescent="0.2">
      <c r="A902" s="22"/>
      <c r="B902" s="18"/>
      <c r="C902" s="76"/>
      <c r="D902" s="19"/>
      <c r="E902" s="19"/>
      <c r="F902" s="19"/>
      <c r="G902" s="19"/>
      <c r="H902" s="19"/>
      <c r="I902" s="20"/>
    </row>
    <row r="903" spans="1:9" x14ac:dyDescent="0.2">
      <c r="A903" s="22"/>
      <c r="B903" s="18"/>
      <c r="C903" s="76"/>
      <c r="D903" s="19"/>
      <c r="E903" s="19"/>
      <c r="F903" s="19"/>
      <c r="G903" s="19"/>
      <c r="H903" s="19"/>
      <c r="I903" s="20"/>
    </row>
    <row r="904" spans="1:9" x14ac:dyDescent="0.2">
      <c r="A904" s="22"/>
      <c r="B904" s="18"/>
      <c r="C904" s="76"/>
      <c r="D904" s="19"/>
      <c r="E904" s="19"/>
      <c r="F904" s="19"/>
      <c r="G904" s="19"/>
      <c r="H904" s="19"/>
      <c r="I904" s="20"/>
    </row>
    <row r="905" spans="1:9" x14ac:dyDescent="0.2">
      <c r="A905" s="22"/>
      <c r="B905" s="18"/>
      <c r="C905" s="76"/>
      <c r="D905" s="19"/>
      <c r="E905" s="19"/>
      <c r="F905" s="19"/>
      <c r="G905" s="19"/>
      <c r="H905" s="19"/>
      <c r="I905" s="20"/>
    </row>
    <row r="906" spans="1:9" x14ac:dyDescent="0.2">
      <c r="A906" s="22"/>
      <c r="B906" s="18"/>
      <c r="C906" s="76"/>
      <c r="D906" s="19"/>
      <c r="E906" s="19"/>
      <c r="F906" s="19"/>
      <c r="G906" s="19"/>
      <c r="H906" s="19"/>
      <c r="I906" s="20"/>
    </row>
    <row r="907" spans="1:9" x14ac:dyDescent="0.2">
      <c r="A907" s="22"/>
      <c r="B907" s="18"/>
      <c r="C907" s="76"/>
      <c r="D907" s="19"/>
      <c r="E907" s="19"/>
      <c r="F907" s="19"/>
      <c r="G907" s="19"/>
      <c r="H907" s="19"/>
      <c r="I907" s="20"/>
    </row>
    <row r="908" spans="1:9" x14ac:dyDescent="0.2">
      <c r="A908" s="22"/>
      <c r="B908" s="18"/>
      <c r="C908" s="76"/>
      <c r="D908" s="19"/>
      <c r="E908" s="19"/>
      <c r="F908" s="19"/>
      <c r="G908" s="19"/>
      <c r="H908" s="19"/>
      <c r="I908" s="20"/>
    </row>
    <row r="909" spans="1:9" x14ac:dyDescent="0.2">
      <c r="A909" s="22"/>
      <c r="B909" s="18"/>
      <c r="C909" s="76"/>
      <c r="D909" s="19"/>
      <c r="E909" s="19"/>
      <c r="F909" s="19"/>
      <c r="G909" s="19"/>
      <c r="H909" s="19"/>
      <c r="I909" s="20"/>
    </row>
    <row r="910" spans="1:9" x14ac:dyDescent="0.2">
      <c r="A910" s="22"/>
      <c r="B910" s="18"/>
      <c r="C910" s="76"/>
      <c r="D910" s="19"/>
      <c r="E910" s="19"/>
      <c r="F910" s="19"/>
      <c r="G910" s="19"/>
      <c r="H910" s="19"/>
      <c r="I910" s="20"/>
    </row>
    <row r="911" spans="1:9" x14ac:dyDescent="0.2">
      <c r="A911" s="22"/>
      <c r="B911" s="18"/>
      <c r="C911" s="76"/>
      <c r="D911" s="19"/>
      <c r="E911" s="19"/>
      <c r="F911" s="19"/>
      <c r="G911" s="19"/>
      <c r="H911" s="19"/>
      <c r="I911" s="20"/>
    </row>
    <row r="912" spans="1:9" x14ac:dyDescent="0.2">
      <c r="A912" s="22"/>
      <c r="B912" s="18"/>
      <c r="C912" s="76"/>
      <c r="D912" s="19"/>
      <c r="E912" s="19"/>
      <c r="F912" s="19"/>
      <c r="G912" s="19"/>
      <c r="H912" s="19"/>
      <c r="I912" s="20"/>
    </row>
    <row r="913" spans="1:9" x14ac:dyDescent="0.2">
      <c r="A913" s="22"/>
      <c r="B913" s="18"/>
      <c r="C913" s="76"/>
      <c r="D913" s="19"/>
      <c r="E913" s="19"/>
      <c r="F913" s="19"/>
      <c r="G913" s="19"/>
      <c r="H913" s="19"/>
      <c r="I913" s="20"/>
    </row>
    <row r="914" spans="1:9" x14ac:dyDescent="0.2">
      <c r="A914" s="22"/>
      <c r="B914" s="18"/>
      <c r="C914" s="76"/>
      <c r="D914" s="19"/>
      <c r="E914" s="19"/>
      <c r="F914" s="19"/>
      <c r="G914" s="19"/>
      <c r="H914" s="19"/>
      <c r="I914" s="20"/>
    </row>
    <row r="915" spans="1:9" x14ac:dyDescent="0.2">
      <c r="A915" s="22"/>
      <c r="B915" s="18"/>
      <c r="C915" s="76"/>
      <c r="D915" s="19"/>
      <c r="E915" s="19"/>
      <c r="F915" s="19"/>
      <c r="G915" s="19"/>
      <c r="H915" s="19"/>
      <c r="I915" s="20"/>
    </row>
    <row r="916" spans="1:9" x14ac:dyDescent="0.2">
      <c r="A916" s="22"/>
      <c r="B916" s="18"/>
      <c r="C916" s="76"/>
      <c r="D916" s="19"/>
      <c r="E916" s="19"/>
      <c r="F916" s="19"/>
      <c r="G916" s="19"/>
      <c r="H916" s="19"/>
      <c r="I916" s="20"/>
    </row>
    <row r="917" spans="1:9" x14ac:dyDescent="0.2">
      <c r="A917" s="22"/>
      <c r="B917" s="18"/>
      <c r="C917" s="76"/>
      <c r="D917" s="19"/>
      <c r="E917" s="19"/>
      <c r="F917" s="19"/>
      <c r="G917" s="19"/>
      <c r="H917" s="19"/>
      <c r="I917" s="20"/>
    </row>
    <row r="918" spans="1:9" x14ac:dyDescent="0.2">
      <c r="A918" s="22"/>
      <c r="B918" s="18"/>
      <c r="C918" s="76"/>
      <c r="D918" s="19"/>
      <c r="E918" s="19"/>
      <c r="F918" s="19"/>
      <c r="G918" s="19"/>
      <c r="H918" s="19"/>
      <c r="I918" s="20"/>
    </row>
    <row r="919" spans="1:9" x14ac:dyDescent="0.2">
      <c r="A919" s="22"/>
      <c r="B919" s="18"/>
      <c r="C919" s="76"/>
      <c r="D919" s="19"/>
      <c r="E919" s="19"/>
      <c r="F919" s="19"/>
      <c r="G919" s="19"/>
      <c r="H919" s="19"/>
      <c r="I919" s="20"/>
    </row>
    <row r="920" spans="1:9" x14ac:dyDescent="0.2">
      <c r="A920" s="22"/>
      <c r="B920" s="18"/>
      <c r="C920" s="76"/>
      <c r="D920" s="19"/>
      <c r="E920" s="19"/>
      <c r="F920" s="19"/>
      <c r="G920" s="19"/>
      <c r="H920" s="19"/>
      <c r="I920" s="20"/>
    </row>
    <row r="921" spans="1:9" x14ac:dyDescent="0.2">
      <c r="A921" s="22"/>
      <c r="B921" s="18"/>
      <c r="C921" s="76"/>
      <c r="D921" s="19"/>
      <c r="E921" s="19"/>
      <c r="F921" s="19"/>
      <c r="G921" s="19"/>
      <c r="H921" s="19"/>
      <c r="I921" s="20"/>
    </row>
    <row r="922" spans="1:9" x14ac:dyDescent="0.2">
      <c r="A922" s="22"/>
      <c r="B922" s="18"/>
      <c r="C922" s="76"/>
      <c r="D922" s="19"/>
      <c r="E922" s="19"/>
      <c r="F922" s="19"/>
      <c r="G922" s="19"/>
      <c r="H922" s="19"/>
      <c r="I922" s="20"/>
    </row>
    <row r="923" spans="1:9" x14ac:dyDescent="0.2">
      <c r="A923" s="22"/>
      <c r="B923" s="18"/>
      <c r="C923" s="76"/>
      <c r="D923" s="19"/>
      <c r="E923" s="19"/>
      <c r="F923" s="19"/>
      <c r="G923" s="19"/>
      <c r="H923" s="19"/>
      <c r="I923" s="20"/>
    </row>
    <row r="924" spans="1:9" x14ac:dyDescent="0.2">
      <c r="A924" s="22"/>
      <c r="B924" s="18"/>
      <c r="C924" s="76"/>
      <c r="D924" s="19"/>
      <c r="E924" s="19"/>
      <c r="F924" s="19"/>
      <c r="G924" s="19"/>
      <c r="H924" s="19"/>
      <c r="I924" s="20"/>
    </row>
    <row r="925" spans="1:9" x14ac:dyDescent="0.2">
      <c r="A925" s="22"/>
      <c r="B925" s="18"/>
      <c r="C925" s="76"/>
      <c r="D925" s="19"/>
      <c r="E925" s="19"/>
      <c r="F925" s="19"/>
      <c r="G925" s="19"/>
      <c r="H925" s="19"/>
      <c r="I925" s="20"/>
    </row>
    <row r="926" spans="1:9" x14ac:dyDescent="0.2">
      <c r="A926" s="22"/>
      <c r="B926" s="18"/>
      <c r="C926" s="76"/>
      <c r="D926" s="19"/>
      <c r="E926" s="19"/>
      <c r="F926" s="19"/>
      <c r="G926" s="19"/>
      <c r="H926" s="19"/>
      <c r="I926" s="20"/>
    </row>
    <row r="927" spans="1:9" x14ac:dyDescent="0.2">
      <c r="A927" s="22"/>
      <c r="B927" s="18"/>
      <c r="C927" s="76"/>
      <c r="D927" s="19"/>
      <c r="E927" s="19"/>
      <c r="F927" s="19"/>
      <c r="G927" s="19"/>
      <c r="H927" s="19"/>
      <c r="I927" s="20"/>
    </row>
    <row r="928" spans="1:9" x14ac:dyDescent="0.2">
      <c r="A928" s="22"/>
      <c r="B928" s="18"/>
      <c r="C928" s="76"/>
      <c r="D928" s="19"/>
      <c r="E928" s="19"/>
      <c r="F928" s="19"/>
      <c r="G928" s="19"/>
      <c r="H928" s="19"/>
      <c r="I928" s="20"/>
    </row>
    <row r="929" spans="1:9" x14ac:dyDescent="0.2">
      <c r="A929" s="22"/>
      <c r="B929" s="18"/>
      <c r="C929" s="76"/>
      <c r="D929" s="19"/>
      <c r="E929" s="19"/>
      <c r="F929" s="19"/>
      <c r="G929" s="19"/>
      <c r="H929" s="19"/>
      <c r="I929" s="20"/>
    </row>
    <row r="930" spans="1:9" x14ac:dyDescent="0.2">
      <c r="A930" s="22"/>
      <c r="B930" s="18"/>
      <c r="C930" s="76"/>
      <c r="D930" s="19"/>
      <c r="E930" s="19"/>
      <c r="F930" s="19"/>
      <c r="G930" s="19"/>
      <c r="H930" s="19"/>
      <c r="I930" s="20"/>
    </row>
    <row r="931" spans="1:9" x14ac:dyDescent="0.2">
      <c r="A931" s="22"/>
      <c r="B931" s="18"/>
      <c r="C931" s="76"/>
      <c r="D931" s="19"/>
      <c r="E931" s="19"/>
      <c r="F931" s="19"/>
      <c r="G931" s="19"/>
      <c r="H931" s="19"/>
      <c r="I931" s="20"/>
    </row>
    <row r="932" spans="1:9" x14ac:dyDescent="0.2">
      <c r="A932" s="22"/>
      <c r="B932" s="18"/>
      <c r="C932" s="76"/>
      <c r="D932" s="19"/>
      <c r="E932" s="19"/>
      <c r="F932" s="19"/>
      <c r="G932" s="19"/>
      <c r="H932" s="19"/>
      <c r="I932" s="20"/>
    </row>
    <row r="933" spans="1:9" x14ac:dyDescent="0.2">
      <c r="A933" s="22"/>
      <c r="B933" s="18"/>
      <c r="C933" s="76"/>
      <c r="D933" s="19"/>
      <c r="E933" s="19"/>
      <c r="F933" s="19"/>
      <c r="G933" s="19"/>
      <c r="H933" s="19"/>
      <c r="I933" s="20"/>
    </row>
    <row r="934" spans="1:9" x14ac:dyDescent="0.2">
      <c r="A934" s="22"/>
      <c r="B934" s="18"/>
      <c r="C934" s="76"/>
      <c r="D934" s="19"/>
      <c r="E934" s="19"/>
      <c r="F934" s="19"/>
      <c r="G934" s="19"/>
      <c r="H934" s="19"/>
      <c r="I934" s="20"/>
    </row>
    <row r="935" spans="1:9" x14ac:dyDescent="0.2">
      <c r="A935" s="22"/>
      <c r="B935" s="18"/>
      <c r="C935" s="76"/>
      <c r="D935" s="19"/>
      <c r="E935" s="19"/>
      <c r="F935" s="19"/>
      <c r="G935" s="19"/>
      <c r="H935" s="19"/>
      <c r="I935" s="20"/>
    </row>
    <row r="936" spans="1:9" x14ac:dyDescent="0.2">
      <c r="A936" s="22"/>
      <c r="B936" s="18"/>
      <c r="C936" s="76"/>
      <c r="D936" s="19"/>
      <c r="E936" s="19"/>
      <c r="F936" s="19"/>
      <c r="G936" s="19"/>
      <c r="H936" s="19"/>
      <c r="I936" s="20"/>
    </row>
    <row r="937" spans="1:9" x14ac:dyDescent="0.2">
      <c r="A937" s="22"/>
      <c r="B937" s="18"/>
      <c r="C937" s="76"/>
      <c r="D937" s="19"/>
      <c r="E937" s="19"/>
      <c r="F937" s="19"/>
      <c r="G937" s="19"/>
      <c r="H937" s="19"/>
      <c r="I937" s="20"/>
    </row>
    <row r="938" spans="1:9" x14ac:dyDescent="0.2">
      <c r="A938" s="22"/>
      <c r="B938" s="18"/>
      <c r="C938" s="76"/>
      <c r="D938" s="19"/>
      <c r="E938" s="19"/>
      <c r="F938" s="19"/>
      <c r="G938" s="19"/>
      <c r="H938" s="19"/>
      <c r="I938" s="20"/>
    </row>
    <row r="939" spans="1:9" x14ac:dyDescent="0.2">
      <c r="A939" s="22"/>
      <c r="B939" s="18"/>
      <c r="C939" s="76"/>
      <c r="D939" s="19"/>
      <c r="E939" s="19"/>
      <c r="F939" s="19"/>
      <c r="G939" s="19"/>
      <c r="H939" s="19"/>
      <c r="I939" s="20"/>
    </row>
    <row r="940" spans="1:9" x14ac:dyDescent="0.2">
      <c r="A940" s="22"/>
      <c r="B940" s="18"/>
      <c r="C940" s="76"/>
      <c r="D940" s="19"/>
      <c r="E940" s="19"/>
      <c r="F940" s="19"/>
      <c r="G940" s="19"/>
      <c r="H940" s="19"/>
      <c r="I940" s="20"/>
    </row>
    <row r="941" spans="1:9" x14ac:dyDescent="0.2">
      <c r="A941" s="22"/>
      <c r="B941" s="18"/>
      <c r="C941" s="76"/>
      <c r="D941" s="19"/>
      <c r="E941" s="19"/>
      <c r="F941" s="19"/>
      <c r="G941" s="19"/>
      <c r="H941" s="19"/>
      <c r="I941" s="20"/>
    </row>
    <row r="942" spans="1:9" x14ac:dyDescent="0.2">
      <c r="A942" s="22"/>
      <c r="B942" s="18"/>
      <c r="C942" s="76"/>
      <c r="D942" s="19"/>
      <c r="E942" s="19"/>
      <c r="F942" s="19"/>
      <c r="G942" s="19"/>
      <c r="H942" s="19"/>
      <c r="I942" s="20"/>
    </row>
    <row r="943" spans="1:9" x14ac:dyDescent="0.2">
      <c r="A943" s="22"/>
      <c r="B943" s="18"/>
      <c r="C943" s="76"/>
      <c r="D943" s="19"/>
      <c r="E943" s="19"/>
      <c r="F943" s="19"/>
      <c r="G943" s="19"/>
      <c r="H943" s="19"/>
      <c r="I943" s="20"/>
    </row>
    <row r="944" spans="1:9" x14ac:dyDescent="0.2">
      <c r="A944" s="22"/>
      <c r="B944" s="18"/>
      <c r="C944" s="76"/>
      <c r="D944" s="19"/>
      <c r="E944" s="19"/>
      <c r="F944" s="19"/>
      <c r="G944" s="19"/>
      <c r="H944" s="19"/>
      <c r="I944" s="20"/>
    </row>
    <row r="945" spans="1:9" x14ac:dyDescent="0.2">
      <c r="A945" s="22"/>
      <c r="B945" s="18"/>
      <c r="C945" s="76"/>
      <c r="D945" s="19"/>
      <c r="E945" s="19"/>
      <c r="F945" s="19"/>
      <c r="G945" s="19"/>
      <c r="H945" s="19"/>
      <c r="I945" s="20"/>
    </row>
    <row r="946" spans="1:9" x14ac:dyDescent="0.2">
      <c r="A946" s="22"/>
      <c r="B946" s="18"/>
      <c r="C946" s="76"/>
      <c r="D946" s="19"/>
      <c r="E946" s="19"/>
      <c r="F946" s="19"/>
      <c r="G946" s="19"/>
      <c r="H946" s="19"/>
      <c r="I946" s="20"/>
    </row>
    <row r="947" spans="1:9" x14ac:dyDescent="0.2">
      <c r="A947" s="22"/>
      <c r="B947" s="18"/>
      <c r="C947" s="76"/>
      <c r="D947" s="19"/>
      <c r="E947" s="19"/>
      <c r="F947" s="19"/>
      <c r="G947" s="19"/>
      <c r="H947" s="19"/>
      <c r="I947" s="20"/>
    </row>
    <row r="948" spans="1:9" x14ac:dyDescent="0.2">
      <c r="A948" s="22"/>
      <c r="B948" s="18"/>
      <c r="C948" s="76"/>
      <c r="D948" s="19"/>
      <c r="E948" s="19"/>
      <c r="F948" s="19"/>
      <c r="G948" s="19"/>
      <c r="H948" s="19"/>
      <c r="I948" s="20"/>
    </row>
    <row r="949" spans="1:9" x14ac:dyDescent="0.2">
      <c r="A949" s="22"/>
      <c r="B949" s="18"/>
      <c r="C949" s="76"/>
      <c r="D949" s="19"/>
      <c r="E949" s="19"/>
      <c r="F949" s="19"/>
      <c r="G949" s="19"/>
      <c r="H949" s="19"/>
      <c r="I949" s="20"/>
    </row>
    <row r="950" spans="1:9" x14ac:dyDescent="0.2">
      <c r="A950" s="22"/>
      <c r="B950" s="18"/>
      <c r="C950" s="76"/>
      <c r="D950" s="19"/>
      <c r="E950" s="19"/>
      <c r="F950" s="19"/>
      <c r="G950" s="19"/>
      <c r="H950" s="19"/>
      <c r="I950" s="20"/>
    </row>
    <row r="951" spans="1:9" x14ac:dyDescent="0.2">
      <c r="A951" s="22"/>
      <c r="B951" s="18"/>
      <c r="C951" s="76"/>
      <c r="D951" s="19"/>
      <c r="E951" s="19"/>
      <c r="F951" s="19"/>
      <c r="G951" s="19"/>
      <c r="H951" s="19"/>
      <c r="I951" s="20"/>
    </row>
    <row r="952" spans="1:9" x14ac:dyDescent="0.2">
      <c r="A952" s="22"/>
      <c r="B952" s="18"/>
      <c r="C952" s="76"/>
      <c r="D952" s="19"/>
      <c r="E952" s="19"/>
      <c r="F952" s="19"/>
      <c r="G952" s="19"/>
      <c r="H952" s="19"/>
      <c r="I952" s="20"/>
    </row>
    <row r="953" spans="1:9" x14ac:dyDescent="0.2">
      <c r="A953" s="22"/>
      <c r="B953" s="18"/>
      <c r="C953" s="76"/>
      <c r="D953" s="19"/>
      <c r="E953" s="19"/>
      <c r="F953" s="19"/>
      <c r="G953" s="19"/>
      <c r="H953" s="19"/>
      <c r="I953" s="20"/>
    </row>
    <row r="954" spans="1:9" x14ac:dyDescent="0.2">
      <c r="A954" s="22"/>
      <c r="B954" s="18"/>
      <c r="C954" s="76"/>
      <c r="D954" s="19"/>
      <c r="E954" s="19"/>
      <c r="F954" s="19"/>
      <c r="G954" s="19"/>
      <c r="H954" s="19"/>
      <c r="I954" s="20"/>
    </row>
    <row r="955" spans="1:9" x14ac:dyDescent="0.2">
      <c r="A955" s="22"/>
      <c r="B955" s="18"/>
      <c r="C955" s="76"/>
      <c r="D955" s="19"/>
      <c r="E955" s="19"/>
      <c r="F955" s="19"/>
      <c r="G955" s="19"/>
      <c r="H955" s="19"/>
      <c r="I955" s="20"/>
    </row>
    <row r="956" spans="1:9" x14ac:dyDescent="0.2">
      <c r="A956" s="22"/>
      <c r="B956" s="18"/>
      <c r="C956" s="76"/>
      <c r="D956" s="19"/>
      <c r="E956" s="19"/>
      <c r="F956" s="19"/>
      <c r="G956" s="19"/>
      <c r="H956" s="19"/>
      <c r="I956" s="20"/>
    </row>
    <row r="957" spans="1:9" x14ac:dyDescent="0.2">
      <c r="A957" s="22"/>
      <c r="B957" s="18"/>
      <c r="C957" s="76"/>
      <c r="D957" s="19"/>
      <c r="E957" s="19"/>
      <c r="F957" s="19"/>
      <c r="G957" s="19"/>
      <c r="H957" s="19"/>
      <c r="I957" s="20"/>
    </row>
    <row r="958" spans="1:9" x14ac:dyDescent="0.2">
      <c r="A958" s="22"/>
      <c r="B958" s="18"/>
      <c r="C958" s="76"/>
      <c r="D958" s="19"/>
      <c r="E958" s="19"/>
      <c r="F958" s="19"/>
      <c r="G958" s="19"/>
      <c r="H958" s="19"/>
      <c r="I958" s="20"/>
    </row>
    <row r="959" spans="1:9" x14ac:dyDescent="0.2">
      <c r="A959" s="22"/>
      <c r="B959" s="18"/>
      <c r="C959" s="76"/>
      <c r="D959" s="19"/>
      <c r="E959" s="19"/>
      <c r="F959" s="19"/>
      <c r="G959" s="19"/>
      <c r="H959" s="19"/>
      <c r="I959" s="20"/>
    </row>
    <row r="960" spans="1:9" x14ac:dyDescent="0.2">
      <c r="A960" s="22"/>
      <c r="B960" s="18"/>
      <c r="C960" s="76"/>
      <c r="D960" s="19"/>
      <c r="E960" s="19"/>
      <c r="F960" s="19"/>
      <c r="G960" s="19"/>
      <c r="H960" s="19"/>
      <c r="I960" s="20"/>
    </row>
    <row r="961" spans="1:9" x14ac:dyDescent="0.2">
      <c r="A961" s="22"/>
      <c r="B961" s="18"/>
      <c r="C961" s="76"/>
      <c r="D961" s="19"/>
      <c r="E961" s="19"/>
      <c r="F961" s="19"/>
      <c r="G961" s="19"/>
      <c r="H961" s="19"/>
      <c r="I961" s="20"/>
    </row>
    <row r="962" spans="1:9" x14ac:dyDescent="0.2">
      <c r="A962" s="22"/>
      <c r="B962" s="18"/>
      <c r="C962" s="76"/>
      <c r="D962" s="19"/>
      <c r="E962" s="19"/>
      <c r="F962" s="19"/>
      <c r="G962" s="19"/>
      <c r="H962" s="19"/>
      <c r="I962" s="20"/>
    </row>
    <row r="963" spans="1:9" x14ac:dyDescent="0.2">
      <c r="A963" s="22"/>
      <c r="B963" s="18"/>
      <c r="C963" s="76"/>
      <c r="D963" s="19"/>
      <c r="E963" s="19"/>
      <c r="F963" s="19"/>
      <c r="G963" s="19"/>
      <c r="H963" s="19"/>
      <c r="I963" s="20"/>
    </row>
    <row r="964" spans="1:9" x14ac:dyDescent="0.2">
      <c r="A964" s="22"/>
      <c r="B964" s="18"/>
      <c r="C964" s="76"/>
      <c r="D964" s="19"/>
      <c r="E964" s="19"/>
      <c r="F964" s="19"/>
      <c r="G964" s="19"/>
      <c r="H964" s="19"/>
      <c r="I964" s="20"/>
    </row>
    <row r="965" spans="1:9" x14ac:dyDescent="0.2">
      <c r="A965" s="22"/>
      <c r="B965" s="18"/>
      <c r="C965" s="76"/>
      <c r="D965" s="19"/>
      <c r="E965" s="19"/>
      <c r="F965" s="19"/>
      <c r="G965" s="19"/>
      <c r="H965" s="19"/>
      <c r="I965" s="20"/>
    </row>
    <row r="966" spans="1:9" x14ac:dyDescent="0.2">
      <c r="A966" s="22"/>
      <c r="B966" s="18"/>
      <c r="C966" s="76"/>
      <c r="D966" s="19"/>
      <c r="E966" s="19"/>
      <c r="F966" s="19"/>
      <c r="G966" s="19"/>
      <c r="H966" s="19"/>
      <c r="I966" s="20"/>
    </row>
    <row r="967" spans="1:9" x14ac:dyDescent="0.2">
      <c r="A967" s="22"/>
      <c r="B967" s="18"/>
      <c r="C967" s="76"/>
      <c r="D967" s="19"/>
      <c r="E967" s="19"/>
      <c r="F967" s="19"/>
      <c r="G967" s="19"/>
      <c r="H967" s="19"/>
      <c r="I967" s="20"/>
    </row>
    <row r="968" spans="1:9" x14ac:dyDescent="0.2">
      <c r="A968" s="22"/>
      <c r="B968" s="18"/>
      <c r="C968" s="76"/>
      <c r="D968" s="19"/>
      <c r="E968" s="19"/>
      <c r="F968" s="19"/>
      <c r="G968" s="19"/>
      <c r="H968" s="19"/>
      <c r="I968" s="20"/>
    </row>
    <row r="969" spans="1:9" x14ac:dyDescent="0.2">
      <c r="A969" s="22"/>
      <c r="B969" s="18"/>
      <c r="C969" s="76"/>
      <c r="D969" s="19"/>
      <c r="E969" s="19"/>
      <c r="F969" s="19"/>
      <c r="G969" s="19"/>
      <c r="H969" s="19"/>
      <c r="I969" s="20"/>
    </row>
    <row r="970" spans="1:9" x14ac:dyDescent="0.2">
      <c r="A970" s="22"/>
      <c r="B970" s="18"/>
      <c r="C970" s="76"/>
      <c r="D970" s="19"/>
      <c r="E970" s="19"/>
      <c r="F970" s="19"/>
      <c r="G970" s="19"/>
      <c r="H970" s="19"/>
      <c r="I970" s="20"/>
    </row>
    <row r="971" spans="1:9" x14ac:dyDescent="0.2">
      <c r="A971" s="22"/>
      <c r="B971" s="18"/>
      <c r="C971" s="76"/>
      <c r="D971" s="19"/>
      <c r="E971" s="19"/>
      <c r="F971" s="19"/>
      <c r="G971" s="19"/>
      <c r="H971" s="19"/>
      <c r="I971" s="20"/>
    </row>
    <row r="972" spans="1:9" x14ac:dyDescent="0.2">
      <c r="A972" s="22"/>
      <c r="B972" s="18"/>
      <c r="C972" s="76"/>
      <c r="D972" s="19"/>
      <c r="E972" s="19"/>
      <c r="F972" s="19"/>
      <c r="G972" s="19"/>
      <c r="H972" s="19"/>
      <c r="I972" s="20"/>
    </row>
    <row r="973" spans="1:9" x14ac:dyDescent="0.2">
      <c r="A973" s="22"/>
      <c r="B973" s="18"/>
      <c r="C973" s="76"/>
      <c r="D973" s="19"/>
      <c r="E973" s="19"/>
      <c r="F973" s="19"/>
      <c r="G973" s="19"/>
      <c r="H973" s="19"/>
      <c r="I973" s="20"/>
    </row>
    <row r="974" spans="1:9" x14ac:dyDescent="0.2">
      <c r="A974" s="22"/>
      <c r="B974" s="18"/>
      <c r="C974" s="76"/>
      <c r="D974" s="19"/>
      <c r="E974" s="19"/>
      <c r="F974" s="19"/>
      <c r="G974" s="19"/>
      <c r="H974" s="19"/>
      <c r="I974" s="20"/>
    </row>
    <row r="975" spans="1:9" x14ac:dyDescent="0.2">
      <c r="A975" s="22"/>
      <c r="B975" s="18"/>
      <c r="C975" s="76"/>
      <c r="D975" s="19"/>
      <c r="E975" s="19"/>
      <c r="F975" s="19"/>
      <c r="G975" s="19"/>
      <c r="H975" s="19"/>
      <c r="I975" s="20"/>
    </row>
    <row r="976" spans="1:9" x14ac:dyDescent="0.2">
      <c r="A976" s="22"/>
      <c r="B976" s="18"/>
      <c r="C976" s="76"/>
      <c r="D976" s="19"/>
      <c r="E976" s="19"/>
      <c r="F976" s="19"/>
      <c r="G976" s="19"/>
      <c r="H976" s="19"/>
      <c r="I976" s="20"/>
    </row>
    <row r="977" spans="1:9" x14ac:dyDescent="0.2">
      <c r="A977" s="22"/>
      <c r="B977" s="18"/>
      <c r="C977" s="76"/>
      <c r="D977" s="19"/>
      <c r="E977" s="19"/>
      <c r="F977" s="19"/>
      <c r="G977" s="19"/>
      <c r="H977" s="19"/>
      <c r="I977" s="20"/>
    </row>
    <row r="978" spans="1:9" x14ac:dyDescent="0.2">
      <c r="A978" s="22"/>
      <c r="B978" s="18"/>
      <c r="C978" s="76"/>
      <c r="D978" s="19"/>
      <c r="E978" s="19"/>
      <c r="F978" s="19"/>
      <c r="G978" s="19"/>
      <c r="H978" s="19"/>
      <c r="I978" s="20"/>
    </row>
    <row r="979" spans="1:9" x14ac:dyDescent="0.2">
      <c r="A979" s="22"/>
      <c r="B979" s="18"/>
      <c r="C979" s="76"/>
      <c r="D979" s="19"/>
      <c r="E979" s="19"/>
      <c r="F979" s="19"/>
      <c r="G979" s="19"/>
      <c r="H979" s="19"/>
      <c r="I979" s="20"/>
    </row>
    <row r="980" spans="1:9" x14ac:dyDescent="0.2">
      <c r="A980" s="22"/>
      <c r="B980" s="18"/>
      <c r="C980" s="76"/>
      <c r="D980" s="19"/>
      <c r="E980" s="19"/>
      <c r="F980" s="19"/>
      <c r="G980" s="19"/>
      <c r="H980" s="19"/>
      <c r="I980" s="20"/>
    </row>
    <row r="981" spans="1:9" x14ac:dyDescent="0.2">
      <c r="A981" s="22"/>
      <c r="B981" s="18"/>
      <c r="C981" s="76"/>
      <c r="D981" s="19"/>
      <c r="E981" s="19"/>
      <c r="F981" s="19"/>
      <c r="G981" s="19"/>
      <c r="H981" s="19"/>
      <c r="I981" s="20"/>
    </row>
    <row r="982" spans="1:9" x14ac:dyDescent="0.2">
      <c r="A982" s="22"/>
      <c r="B982" s="18"/>
      <c r="C982" s="76"/>
      <c r="D982" s="19"/>
      <c r="E982" s="19"/>
      <c r="F982" s="19"/>
      <c r="G982" s="19"/>
      <c r="H982" s="19"/>
      <c r="I982" s="20"/>
    </row>
    <row r="983" spans="1:9" x14ac:dyDescent="0.2">
      <c r="A983" s="22"/>
      <c r="B983" s="18"/>
      <c r="C983" s="76"/>
      <c r="D983" s="19"/>
      <c r="E983" s="19"/>
      <c r="F983" s="19"/>
      <c r="G983" s="19"/>
      <c r="H983" s="19"/>
      <c r="I983" s="20"/>
    </row>
    <row r="984" spans="1:9" x14ac:dyDescent="0.2">
      <c r="A984" s="22"/>
      <c r="B984" s="18"/>
      <c r="C984" s="76"/>
      <c r="D984" s="19"/>
      <c r="E984" s="19"/>
      <c r="F984" s="19"/>
      <c r="G984" s="19"/>
      <c r="H984" s="19"/>
      <c r="I984" s="20"/>
    </row>
    <row r="985" spans="1:9" x14ac:dyDescent="0.2">
      <c r="A985" s="22"/>
      <c r="B985" s="18"/>
      <c r="C985" s="76"/>
      <c r="D985" s="19"/>
      <c r="E985" s="19"/>
      <c r="F985" s="19"/>
      <c r="G985" s="19"/>
      <c r="H985" s="19"/>
      <c r="I985" s="20"/>
    </row>
    <row r="986" spans="1:9" x14ac:dyDescent="0.2">
      <c r="A986" s="22"/>
      <c r="B986" s="18"/>
      <c r="C986" s="76"/>
      <c r="D986" s="19"/>
      <c r="E986" s="19"/>
      <c r="F986" s="19"/>
      <c r="G986" s="19"/>
      <c r="H986" s="19"/>
      <c r="I986" s="20"/>
    </row>
    <row r="987" spans="1:9" x14ac:dyDescent="0.2">
      <c r="A987" s="22"/>
      <c r="B987" s="18"/>
      <c r="C987" s="76"/>
      <c r="D987" s="19"/>
      <c r="E987" s="19"/>
      <c r="F987" s="19"/>
      <c r="G987" s="19"/>
      <c r="H987" s="19"/>
      <c r="I987" s="20"/>
    </row>
    <row r="988" spans="1:9" x14ac:dyDescent="0.2">
      <c r="A988" s="22"/>
      <c r="B988" s="18"/>
      <c r="C988" s="76"/>
      <c r="D988" s="19"/>
      <c r="E988" s="19"/>
      <c r="F988" s="19"/>
      <c r="G988" s="19"/>
      <c r="H988" s="19"/>
      <c r="I988" s="20"/>
    </row>
    <row r="989" spans="1:9" x14ac:dyDescent="0.2">
      <c r="A989" s="22"/>
      <c r="B989" s="18"/>
      <c r="C989" s="76"/>
      <c r="D989" s="19"/>
      <c r="E989" s="19"/>
      <c r="F989" s="19"/>
      <c r="G989" s="19"/>
      <c r="H989" s="19"/>
      <c r="I989" s="20"/>
    </row>
    <row r="990" spans="1:9" x14ac:dyDescent="0.2">
      <c r="A990" s="22"/>
      <c r="B990" s="18"/>
      <c r="C990" s="76"/>
      <c r="D990" s="19"/>
      <c r="E990" s="19"/>
      <c r="F990" s="19"/>
      <c r="G990" s="19"/>
      <c r="H990" s="19"/>
      <c r="I990" s="20"/>
    </row>
    <row r="991" spans="1:9" x14ac:dyDescent="0.2">
      <c r="A991" s="22"/>
      <c r="B991" s="18"/>
      <c r="C991" s="76"/>
      <c r="D991" s="19"/>
      <c r="E991" s="19"/>
      <c r="F991" s="19"/>
      <c r="G991" s="19"/>
      <c r="H991" s="19"/>
      <c r="I991" s="20"/>
    </row>
    <row r="992" spans="1:9" x14ac:dyDescent="0.2">
      <c r="A992" s="22"/>
      <c r="B992" s="18"/>
      <c r="C992" s="76"/>
      <c r="D992" s="19"/>
      <c r="E992" s="19"/>
      <c r="F992" s="19"/>
      <c r="G992" s="19"/>
      <c r="H992" s="19"/>
      <c r="I992" s="20"/>
    </row>
    <row r="993" spans="1:9" x14ac:dyDescent="0.2">
      <c r="A993" s="22"/>
      <c r="B993" s="18"/>
      <c r="C993" s="76"/>
      <c r="D993" s="19"/>
      <c r="E993" s="19"/>
      <c r="F993" s="19"/>
      <c r="G993" s="19"/>
      <c r="H993" s="19"/>
      <c r="I993" s="20"/>
    </row>
    <row r="994" spans="1:9" x14ac:dyDescent="0.2">
      <c r="A994" s="22"/>
      <c r="B994" s="18"/>
      <c r="C994" s="76"/>
      <c r="D994" s="19"/>
      <c r="E994" s="19"/>
      <c r="F994" s="19"/>
      <c r="G994" s="19"/>
      <c r="H994" s="19"/>
      <c r="I994" s="20"/>
    </row>
    <row r="995" spans="1:9" x14ac:dyDescent="0.2">
      <c r="A995" s="22"/>
      <c r="B995" s="18"/>
      <c r="C995" s="76"/>
      <c r="D995" s="19"/>
      <c r="E995" s="19"/>
      <c r="F995" s="19"/>
      <c r="G995" s="19"/>
      <c r="H995" s="19"/>
      <c r="I995" s="20"/>
    </row>
    <row r="996" spans="1:9" x14ac:dyDescent="0.2">
      <c r="A996" s="22"/>
      <c r="B996" s="18"/>
      <c r="C996" s="76"/>
      <c r="D996" s="19"/>
      <c r="E996" s="19"/>
      <c r="F996" s="19"/>
      <c r="G996" s="19"/>
      <c r="H996" s="19"/>
      <c r="I996" s="20"/>
    </row>
    <row r="997" spans="1:9" x14ac:dyDescent="0.2">
      <c r="A997" s="22"/>
      <c r="B997" s="18"/>
      <c r="C997" s="76"/>
      <c r="D997" s="19"/>
      <c r="E997" s="19"/>
      <c r="F997" s="19"/>
      <c r="G997" s="19"/>
      <c r="H997" s="19"/>
      <c r="I997" s="20"/>
    </row>
    <row r="998" spans="1:9" x14ac:dyDescent="0.2">
      <c r="A998" s="22"/>
      <c r="B998" s="18"/>
      <c r="C998" s="76"/>
      <c r="D998" s="19"/>
      <c r="E998" s="19"/>
      <c r="F998" s="19"/>
      <c r="G998" s="19"/>
      <c r="H998" s="19"/>
      <c r="I998" s="20"/>
    </row>
    <row r="999" spans="1:9" x14ac:dyDescent="0.2">
      <c r="A999" s="22"/>
      <c r="B999" s="18"/>
      <c r="C999" s="76"/>
      <c r="D999" s="19"/>
      <c r="E999" s="19"/>
      <c r="F999" s="19"/>
      <c r="G999" s="19"/>
      <c r="H999" s="19"/>
      <c r="I999" s="20"/>
    </row>
    <row r="1000" spans="1:9" x14ac:dyDescent="0.2">
      <c r="A1000" s="22"/>
      <c r="B1000" s="18"/>
      <c r="C1000" s="76"/>
      <c r="D1000" s="19"/>
      <c r="E1000" s="19"/>
      <c r="F1000" s="19"/>
      <c r="G1000" s="19"/>
      <c r="H1000" s="19"/>
      <c r="I1000" s="20"/>
    </row>
    <row r="1001" spans="1:9" x14ac:dyDescent="0.2">
      <c r="A1001" s="22"/>
      <c r="B1001" s="18"/>
      <c r="C1001" s="76"/>
      <c r="D1001" s="19"/>
      <c r="E1001" s="19"/>
      <c r="F1001" s="19"/>
      <c r="G1001" s="19"/>
      <c r="H1001" s="19"/>
      <c r="I1001" s="20"/>
    </row>
    <row r="1002" spans="1:9" x14ac:dyDescent="0.2">
      <c r="A1002" s="22"/>
      <c r="B1002" s="18"/>
      <c r="C1002" s="76"/>
      <c r="D1002" s="19"/>
      <c r="E1002" s="19"/>
      <c r="F1002" s="19"/>
      <c r="G1002" s="19"/>
      <c r="H1002" s="19"/>
      <c r="I1002" s="20"/>
    </row>
    <row r="1003" spans="1:9" x14ac:dyDescent="0.2">
      <c r="A1003" s="22"/>
      <c r="B1003" s="18"/>
      <c r="C1003" s="76"/>
      <c r="D1003" s="19"/>
      <c r="E1003" s="19"/>
      <c r="F1003" s="19"/>
      <c r="G1003" s="19"/>
      <c r="H1003" s="19"/>
      <c r="I1003" s="20"/>
    </row>
    <row r="1004" spans="1:9" x14ac:dyDescent="0.2">
      <c r="A1004" s="22"/>
      <c r="B1004" s="18"/>
      <c r="C1004" s="76"/>
      <c r="D1004" s="19"/>
      <c r="E1004" s="19"/>
      <c r="F1004" s="19"/>
      <c r="G1004" s="19"/>
      <c r="H1004" s="19"/>
      <c r="I1004" s="20"/>
    </row>
    <row r="1005" spans="1:9" x14ac:dyDescent="0.2">
      <c r="A1005" s="22"/>
      <c r="B1005" s="18"/>
      <c r="C1005" s="76"/>
      <c r="D1005" s="19"/>
      <c r="E1005" s="19"/>
      <c r="F1005" s="19"/>
      <c r="G1005" s="19"/>
      <c r="H1005" s="19"/>
      <c r="I1005" s="20"/>
    </row>
    <row r="1006" spans="1:9" x14ac:dyDescent="0.2">
      <c r="A1006" s="22"/>
      <c r="B1006" s="18"/>
      <c r="C1006" s="76"/>
      <c r="D1006" s="19"/>
      <c r="E1006" s="19"/>
      <c r="F1006" s="19"/>
      <c r="G1006" s="19"/>
      <c r="H1006" s="19"/>
      <c r="I1006" s="20"/>
    </row>
    <row r="1007" spans="1:9" x14ac:dyDescent="0.2">
      <c r="A1007" s="22"/>
      <c r="B1007" s="18"/>
      <c r="C1007" s="76"/>
      <c r="D1007" s="19"/>
      <c r="E1007" s="19"/>
      <c r="F1007" s="19"/>
      <c r="G1007" s="19"/>
      <c r="H1007" s="19"/>
      <c r="I1007" s="20"/>
    </row>
    <row r="1008" spans="1:9" x14ac:dyDescent="0.2">
      <c r="A1008" s="22"/>
      <c r="B1008" s="18"/>
      <c r="C1008" s="76"/>
      <c r="D1008" s="19"/>
      <c r="E1008" s="19"/>
      <c r="F1008" s="19"/>
      <c r="G1008" s="19"/>
      <c r="H1008" s="19"/>
      <c r="I1008" s="20"/>
    </row>
    <row r="1009" spans="1:9" x14ac:dyDescent="0.2">
      <c r="A1009" s="22"/>
      <c r="B1009" s="18"/>
      <c r="C1009" s="76"/>
      <c r="D1009" s="19"/>
      <c r="E1009" s="19"/>
      <c r="F1009" s="19"/>
      <c r="G1009" s="19"/>
      <c r="H1009" s="19"/>
      <c r="I1009" s="20"/>
    </row>
    <row r="1010" spans="1:9" x14ac:dyDescent="0.2">
      <c r="A1010" s="22"/>
      <c r="B1010" s="18"/>
      <c r="C1010" s="76"/>
      <c r="D1010" s="19"/>
      <c r="E1010" s="19"/>
      <c r="F1010" s="19"/>
      <c r="G1010" s="19"/>
      <c r="H1010" s="19"/>
      <c r="I1010" s="20"/>
    </row>
    <row r="1011" spans="1:9" x14ac:dyDescent="0.2">
      <c r="A1011" s="22"/>
      <c r="B1011" s="18"/>
      <c r="C1011" s="76"/>
      <c r="D1011" s="19"/>
      <c r="E1011" s="19"/>
      <c r="F1011" s="19"/>
      <c r="G1011" s="19"/>
      <c r="H1011" s="19"/>
      <c r="I1011" s="20"/>
    </row>
    <row r="1012" spans="1:9" x14ac:dyDescent="0.2">
      <c r="A1012" s="22"/>
      <c r="B1012" s="18"/>
      <c r="C1012" s="76"/>
      <c r="D1012" s="19"/>
      <c r="E1012" s="19"/>
      <c r="F1012" s="19"/>
      <c r="G1012" s="19"/>
      <c r="H1012" s="19"/>
      <c r="I1012" s="20"/>
    </row>
    <row r="1013" spans="1:9" x14ac:dyDescent="0.2">
      <c r="A1013" s="22"/>
      <c r="B1013" s="18"/>
      <c r="C1013" s="76"/>
      <c r="D1013" s="19"/>
      <c r="E1013" s="19"/>
      <c r="F1013" s="19"/>
      <c r="G1013" s="19"/>
      <c r="H1013" s="19"/>
      <c r="I1013" s="20"/>
    </row>
    <row r="1014" spans="1:9" x14ac:dyDescent="0.2">
      <c r="A1014" s="22"/>
      <c r="B1014" s="18"/>
      <c r="C1014" s="76"/>
      <c r="D1014" s="19"/>
      <c r="E1014" s="19"/>
      <c r="F1014" s="19"/>
      <c r="G1014" s="19"/>
      <c r="H1014" s="19"/>
      <c r="I1014" s="20"/>
    </row>
    <row r="1015" spans="1:9" x14ac:dyDescent="0.2">
      <c r="A1015" s="22"/>
      <c r="B1015" s="18"/>
      <c r="C1015" s="76"/>
      <c r="D1015" s="19"/>
      <c r="E1015" s="19"/>
      <c r="F1015" s="19"/>
      <c r="G1015" s="19"/>
      <c r="H1015" s="19"/>
      <c r="I1015" s="20"/>
    </row>
    <row r="1016" spans="1:9" x14ac:dyDescent="0.2">
      <c r="A1016" s="22"/>
      <c r="B1016" s="18"/>
      <c r="C1016" s="76"/>
      <c r="D1016" s="19"/>
      <c r="E1016" s="19"/>
      <c r="F1016" s="19"/>
      <c r="G1016" s="19"/>
      <c r="H1016" s="19"/>
      <c r="I1016" s="20"/>
    </row>
    <row r="1017" spans="1:9" x14ac:dyDescent="0.2">
      <c r="A1017" s="22"/>
      <c r="B1017" s="18"/>
      <c r="C1017" s="76"/>
      <c r="D1017" s="19"/>
      <c r="E1017" s="19"/>
      <c r="F1017" s="19"/>
      <c r="G1017" s="19"/>
      <c r="H1017" s="19"/>
      <c r="I1017" s="20"/>
    </row>
    <row r="1018" spans="1:9" x14ac:dyDescent="0.2">
      <c r="A1018" s="22"/>
      <c r="B1018" s="18"/>
      <c r="C1018" s="76"/>
      <c r="D1018" s="19"/>
      <c r="E1018" s="19"/>
      <c r="F1018" s="19"/>
      <c r="G1018" s="19"/>
      <c r="H1018" s="19"/>
      <c r="I1018" s="20"/>
    </row>
    <row r="1019" spans="1:9" x14ac:dyDescent="0.2">
      <c r="A1019" s="22"/>
      <c r="B1019" s="18"/>
      <c r="C1019" s="76"/>
      <c r="D1019" s="19"/>
      <c r="E1019" s="19"/>
      <c r="F1019" s="19"/>
      <c r="G1019" s="19"/>
      <c r="H1019" s="19"/>
      <c r="I1019" s="20"/>
    </row>
    <row r="1020" spans="1:9" x14ac:dyDescent="0.2">
      <c r="A1020" s="22"/>
      <c r="B1020" s="18"/>
      <c r="C1020" s="76"/>
      <c r="D1020" s="19"/>
      <c r="E1020" s="19"/>
      <c r="F1020" s="19"/>
      <c r="G1020" s="19"/>
      <c r="H1020" s="19"/>
      <c r="I1020" s="20"/>
    </row>
    <row r="1021" spans="1:9" x14ac:dyDescent="0.2">
      <c r="A1021" s="22"/>
      <c r="B1021" s="18"/>
      <c r="C1021" s="76"/>
      <c r="D1021" s="19"/>
      <c r="E1021" s="19"/>
      <c r="F1021" s="19"/>
      <c r="G1021" s="19"/>
      <c r="H1021" s="19"/>
      <c r="I1021" s="20"/>
    </row>
    <row r="1022" spans="1:9" x14ac:dyDescent="0.2">
      <c r="A1022" s="22"/>
      <c r="B1022" s="18"/>
      <c r="C1022" s="76"/>
      <c r="D1022" s="19"/>
      <c r="E1022" s="19"/>
      <c r="F1022" s="19"/>
      <c r="G1022" s="19"/>
      <c r="H1022" s="19"/>
      <c r="I1022" s="20"/>
    </row>
    <row r="1023" spans="1:9" x14ac:dyDescent="0.2">
      <c r="A1023" s="22"/>
      <c r="B1023" s="18"/>
      <c r="C1023" s="76"/>
      <c r="D1023" s="19"/>
      <c r="E1023" s="19"/>
      <c r="F1023" s="19"/>
      <c r="G1023" s="19"/>
      <c r="H1023" s="19"/>
      <c r="I1023" s="20"/>
    </row>
    <row r="1024" spans="1:9" x14ac:dyDescent="0.2">
      <c r="A1024" s="22"/>
      <c r="B1024" s="18"/>
      <c r="C1024" s="76"/>
      <c r="D1024" s="19"/>
      <c r="E1024" s="19"/>
      <c r="F1024" s="19"/>
      <c r="G1024" s="19"/>
      <c r="H1024" s="19"/>
      <c r="I1024" s="20"/>
    </row>
    <row r="1025" spans="1:9" x14ac:dyDescent="0.2">
      <c r="A1025" s="22"/>
      <c r="B1025" s="18"/>
      <c r="C1025" s="76"/>
      <c r="D1025" s="19"/>
      <c r="E1025" s="19"/>
      <c r="F1025" s="19"/>
      <c r="G1025" s="19"/>
      <c r="H1025" s="19"/>
      <c r="I1025" s="20"/>
    </row>
    <row r="1026" spans="1:9" x14ac:dyDescent="0.2">
      <c r="A1026" s="22"/>
      <c r="B1026" s="18"/>
      <c r="C1026" s="76"/>
      <c r="D1026" s="19"/>
      <c r="E1026" s="19"/>
      <c r="F1026" s="19"/>
      <c r="G1026" s="19"/>
      <c r="H1026" s="19"/>
      <c r="I1026" s="20"/>
    </row>
    <row r="1027" spans="1:9" x14ac:dyDescent="0.2">
      <c r="A1027" s="22"/>
      <c r="B1027" s="18"/>
      <c r="C1027" s="76"/>
      <c r="D1027" s="19"/>
      <c r="E1027" s="19"/>
      <c r="F1027" s="19"/>
      <c r="G1027" s="19"/>
      <c r="H1027" s="19"/>
      <c r="I1027" s="20"/>
    </row>
    <row r="1028" spans="1:9" x14ac:dyDescent="0.2">
      <c r="A1028" s="22"/>
      <c r="B1028" s="18"/>
      <c r="C1028" s="76"/>
      <c r="D1028" s="19"/>
      <c r="E1028" s="19"/>
      <c r="F1028" s="19"/>
      <c r="G1028" s="19"/>
      <c r="H1028" s="19"/>
      <c r="I1028" s="20"/>
    </row>
    <row r="1029" spans="1:9" x14ac:dyDescent="0.2">
      <c r="A1029" s="22"/>
      <c r="B1029" s="18"/>
      <c r="C1029" s="76"/>
      <c r="D1029" s="19"/>
      <c r="E1029" s="19"/>
      <c r="F1029" s="19"/>
      <c r="G1029" s="19"/>
      <c r="H1029" s="19"/>
      <c r="I1029" s="20"/>
    </row>
    <row r="1030" spans="1:9" x14ac:dyDescent="0.2">
      <c r="A1030" s="22"/>
      <c r="B1030" s="18"/>
      <c r="C1030" s="76"/>
      <c r="D1030" s="19"/>
      <c r="E1030" s="19"/>
      <c r="F1030" s="19"/>
      <c r="G1030" s="19"/>
      <c r="H1030" s="19"/>
      <c r="I1030" s="20"/>
    </row>
    <row r="1031" spans="1:9" x14ac:dyDescent="0.2">
      <c r="A1031" s="22"/>
      <c r="B1031" s="18"/>
      <c r="C1031" s="76"/>
      <c r="D1031" s="19"/>
      <c r="E1031" s="19"/>
      <c r="F1031" s="19"/>
      <c r="G1031" s="19"/>
      <c r="H1031" s="19"/>
      <c r="I1031" s="20"/>
    </row>
    <row r="1032" spans="1:9" x14ac:dyDescent="0.2">
      <c r="A1032" s="22"/>
      <c r="B1032" s="18"/>
      <c r="C1032" s="76"/>
      <c r="D1032" s="19"/>
      <c r="E1032" s="19"/>
      <c r="F1032" s="19"/>
      <c r="G1032" s="19"/>
      <c r="H1032" s="19"/>
      <c r="I1032" s="20"/>
    </row>
    <row r="1033" spans="1:9" x14ac:dyDescent="0.2">
      <c r="A1033" s="22"/>
      <c r="B1033" s="18"/>
      <c r="C1033" s="76"/>
      <c r="D1033" s="19"/>
      <c r="E1033" s="19"/>
      <c r="F1033" s="19"/>
      <c r="G1033" s="19"/>
      <c r="H1033" s="19"/>
      <c r="I1033" s="20"/>
    </row>
    <row r="1034" spans="1:9" x14ac:dyDescent="0.2">
      <c r="A1034" s="22"/>
      <c r="B1034" s="18"/>
      <c r="C1034" s="76"/>
      <c r="D1034" s="19"/>
      <c r="E1034" s="19"/>
      <c r="F1034" s="19"/>
      <c r="G1034" s="19"/>
      <c r="H1034" s="19"/>
      <c r="I1034" s="20"/>
    </row>
    <row r="1035" spans="1:9" x14ac:dyDescent="0.2">
      <c r="A1035" s="22"/>
      <c r="B1035" s="18"/>
      <c r="C1035" s="76"/>
      <c r="D1035" s="19"/>
      <c r="E1035" s="19"/>
      <c r="F1035" s="19"/>
      <c r="G1035" s="19"/>
      <c r="H1035" s="19"/>
      <c r="I1035" s="20"/>
    </row>
    <row r="1036" spans="1:9" x14ac:dyDescent="0.2">
      <c r="A1036" s="22"/>
      <c r="B1036" s="18"/>
      <c r="C1036" s="76"/>
      <c r="D1036" s="19"/>
      <c r="E1036" s="19"/>
      <c r="F1036" s="19"/>
      <c r="G1036" s="19"/>
      <c r="H1036" s="19"/>
      <c r="I1036" s="20"/>
    </row>
    <row r="1037" spans="1:9" x14ac:dyDescent="0.2">
      <c r="A1037" s="22"/>
      <c r="B1037" s="18"/>
      <c r="C1037" s="76"/>
      <c r="D1037" s="19"/>
      <c r="E1037" s="19"/>
      <c r="F1037" s="19"/>
      <c r="G1037" s="19"/>
      <c r="H1037" s="19"/>
      <c r="I1037" s="20"/>
    </row>
    <row r="1038" spans="1:9" x14ac:dyDescent="0.2">
      <c r="A1038" s="22"/>
      <c r="B1038" s="18"/>
      <c r="C1038" s="76"/>
      <c r="D1038" s="19"/>
      <c r="E1038" s="19"/>
      <c r="F1038" s="19"/>
      <c r="G1038" s="19"/>
      <c r="H1038" s="19"/>
      <c r="I1038" s="20"/>
    </row>
    <row r="1039" spans="1:9" x14ac:dyDescent="0.2">
      <c r="A1039" s="22"/>
      <c r="B1039" s="18"/>
      <c r="C1039" s="76"/>
      <c r="D1039" s="19"/>
      <c r="E1039" s="19"/>
      <c r="F1039" s="19"/>
      <c r="G1039" s="19"/>
      <c r="H1039" s="19"/>
      <c r="I1039" s="20"/>
    </row>
    <row r="1040" spans="1:9" x14ac:dyDescent="0.2">
      <c r="A1040" s="22"/>
      <c r="B1040" s="18"/>
      <c r="C1040" s="76"/>
      <c r="D1040" s="19"/>
      <c r="E1040" s="19"/>
      <c r="F1040" s="19"/>
      <c r="G1040" s="19"/>
      <c r="H1040" s="19"/>
      <c r="I1040" s="20"/>
    </row>
    <row r="1041" spans="1:9" x14ac:dyDescent="0.2">
      <c r="A1041" s="22"/>
      <c r="B1041" s="18"/>
      <c r="C1041" s="76"/>
      <c r="D1041" s="19"/>
      <c r="E1041" s="19"/>
      <c r="F1041" s="19"/>
      <c r="G1041" s="19"/>
      <c r="H1041" s="19"/>
      <c r="I1041" s="20"/>
    </row>
    <row r="1042" spans="1:9" x14ac:dyDescent="0.2">
      <c r="A1042" s="22"/>
      <c r="B1042" s="18"/>
      <c r="C1042" s="76"/>
      <c r="D1042" s="19"/>
      <c r="E1042" s="19"/>
      <c r="F1042" s="19"/>
      <c r="G1042" s="19"/>
      <c r="H1042" s="19"/>
      <c r="I1042" s="20"/>
    </row>
    <row r="1043" spans="1:9" x14ac:dyDescent="0.2">
      <c r="A1043" s="22"/>
      <c r="B1043" s="18"/>
      <c r="C1043" s="76"/>
      <c r="D1043" s="19"/>
      <c r="E1043" s="19"/>
      <c r="F1043" s="19"/>
      <c r="G1043" s="19"/>
      <c r="H1043" s="19"/>
      <c r="I1043" s="20"/>
    </row>
    <row r="1044" spans="1:9" x14ac:dyDescent="0.2">
      <c r="A1044" s="22"/>
      <c r="B1044" s="18"/>
      <c r="C1044" s="76"/>
      <c r="D1044" s="19"/>
      <c r="E1044" s="19"/>
      <c r="F1044" s="19"/>
      <c r="G1044" s="19"/>
      <c r="H1044" s="19"/>
      <c r="I1044" s="20"/>
    </row>
    <row r="1045" spans="1:9" x14ac:dyDescent="0.2">
      <c r="A1045" s="22"/>
      <c r="B1045" s="18"/>
      <c r="C1045" s="76"/>
      <c r="D1045" s="19"/>
      <c r="E1045" s="19"/>
      <c r="F1045" s="19"/>
      <c r="G1045" s="19"/>
      <c r="H1045" s="19"/>
      <c r="I1045" s="20"/>
    </row>
    <row r="1046" spans="1:9" x14ac:dyDescent="0.2">
      <c r="A1046" s="22"/>
      <c r="B1046" s="18"/>
      <c r="C1046" s="76"/>
      <c r="D1046" s="19"/>
      <c r="E1046" s="19"/>
      <c r="F1046" s="19"/>
      <c r="G1046" s="19"/>
      <c r="H1046" s="19"/>
      <c r="I1046" s="20"/>
    </row>
    <row r="1047" spans="1:9" x14ac:dyDescent="0.2">
      <c r="A1047" s="22"/>
      <c r="B1047" s="18"/>
      <c r="C1047" s="76"/>
      <c r="D1047" s="19"/>
      <c r="E1047" s="19"/>
      <c r="F1047" s="19"/>
      <c r="G1047" s="19"/>
      <c r="H1047" s="19"/>
      <c r="I1047" s="20"/>
    </row>
    <row r="1048" spans="1:9" x14ac:dyDescent="0.2">
      <c r="A1048" s="22"/>
      <c r="B1048" s="18"/>
      <c r="C1048" s="76"/>
      <c r="D1048" s="19"/>
      <c r="E1048" s="19"/>
      <c r="F1048" s="19"/>
      <c r="G1048" s="19"/>
      <c r="H1048" s="19"/>
      <c r="I1048" s="20"/>
    </row>
    <row r="1049" spans="1:9" x14ac:dyDescent="0.2">
      <c r="A1049" s="22"/>
      <c r="B1049" s="18"/>
      <c r="C1049" s="76"/>
      <c r="D1049" s="19"/>
      <c r="E1049" s="19"/>
      <c r="F1049" s="19"/>
      <c r="G1049" s="19"/>
      <c r="H1049" s="19"/>
      <c r="I1049" s="20"/>
    </row>
    <row r="1050" spans="1:9" x14ac:dyDescent="0.2">
      <c r="A1050" s="22"/>
      <c r="B1050" s="18"/>
      <c r="C1050" s="76"/>
      <c r="D1050" s="19"/>
      <c r="E1050" s="19"/>
      <c r="F1050" s="19"/>
      <c r="G1050" s="19"/>
      <c r="H1050" s="19"/>
      <c r="I1050" s="20"/>
    </row>
    <row r="1051" spans="1:9" x14ac:dyDescent="0.2">
      <c r="A1051" s="22"/>
      <c r="B1051" s="18"/>
      <c r="C1051" s="76"/>
      <c r="D1051" s="19"/>
      <c r="E1051" s="19"/>
      <c r="F1051" s="19"/>
      <c r="G1051" s="19"/>
      <c r="H1051" s="19"/>
      <c r="I1051" s="20"/>
    </row>
    <row r="1052" spans="1:9" x14ac:dyDescent="0.2">
      <c r="A1052" s="22"/>
      <c r="B1052" s="18"/>
      <c r="C1052" s="76"/>
      <c r="D1052" s="19"/>
      <c r="E1052" s="19"/>
      <c r="F1052" s="19"/>
      <c r="G1052" s="19"/>
      <c r="H1052" s="19"/>
      <c r="I1052" s="20"/>
    </row>
    <row r="1053" spans="1:9" x14ac:dyDescent="0.2">
      <c r="A1053" s="22"/>
      <c r="B1053" s="18"/>
      <c r="C1053" s="76"/>
      <c r="D1053" s="19"/>
      <c r="E1053" s="19"/>
      <c r="F1053" s="19"/>
      <c r="G1053" s="19"/>
      <c r="H1053" s="19"/>
      <c r="I1053" s="20"/>
    </row>
    <row r="1054" spans="1:9" x14ac:dyDescent="0.2">
      <c r="A1054" s="22"/>
      <c r="B1054" s="18"/>
      <c r="C1054" s="76"/>
      <c r="D1054" s="19"/>
      <c r="E1054" s="19"/>
      <c r="F1054" s="19"/>
      <c r="G1054" s="19"/>
      <c r="H1054" s="19"/>
      <c r="I1054" s="20"/>
    </row>
    <row r="1055" spans="1:9" x14ac:dyDescent="0.2">
      <c r="A1055" s="22"/>
      <c r="B1055" s="18"/>
      <c r="C1055" s="76"/>
      <c r="D1055" s="19"/>
      <c r="E1055" s="19"/>
      <c r="F1055" s="19"/>
      <c r="G1055" s="19"/>
      <c r="H1055" s="19"/>
      <c r="I1055" s="20"/>
    </row>
    <row r="1056" spans="1:9" x14ac:dyDescent="0.2">
      <c r="A1056" s="22"/>
      <c r="B1056" s="18"/>
      <c r="C1056" s="76"/>
      <c r="D1056" s="19"/>
      <c r="E1056" s="19"/>
      <c r="F1056" s="19"/>
      <c r="G1056" s="19"/>
      <c r="H1056" s="19"/>
      <c r="I1056" s="20"/>
    </row>
    <row r="1057" spans="1:9" x14ac:dyDescent="0.2">
      <c r="A1057" s="22"/>
      <c r="B1057" s="18"/>
      <c r="C1057" s="76"/>
      <c r="D1057" s="19"/>
      <c r="E1057" s="19"/>
      <c r="F1057" s="19"/>
      <c r="G1057" s="19"/>
      <c r="H1057" s="19"/>
      <c r="I1057" s="20"/>
    </row>
    <row r="1058" spans="1:9" x14ac:dyDescent="0.2">
      <c r="A1058" s="22"/>
      <c r="B1058" s="18"/>
      <c r="C1058" s="76"/>
      <c r="D1058" s="19"/>
      <c r="E1058" s="19"/>
      <c r="F1058" s="19"/>
      <c r="G1058" s="19"/>
      <c r="H1058" s="19"/>
      <c r="I1058" s="20"/>
    </row>
    <row r="1059" spans="1:9" x14ac:dyDescent="0.2">
      <c r="A1059" s="22"/>
      <c r="B1059" s="18"/>
      <c r="C1059" s="76"/>
      <c r="D1059" s="19"/>
      <c r="E1059" s="19"/>
      <c r="F1059" s="19"/>
      <c r="G1059" s="19"/>
      <c r="H1059" s="19"/>
      <c r="I1059" s="20"/>
    </row>
    <row r="1060" spans="1:9" x14ac:dyDescent="0.2">
      <c r="A1060" s="22"/>
      <c r="B1060" s="18"/>
      <c r="C1060" s="76"/>
      <c r="D1060" s="19"/>
      <c r="E1060" s="19"/>
      <c r="F1060" s="19"/>
      <c r="G1060" s="19"/>
      <c r="H1060" s="19"/>
      <c r="I1060" s="20"/>
    </row>
    <row r="1061" spans="1:9" x14ac:dyDescent="0.2">
      <c r="A1061" s="22"/>
      <c r="B1061" s="18"/>
      <c r="C1061" s="76"/>
      <c r="D1061" s="19"/>
      <c r="E1061" s="19"/>
      <c r="F1061" s="19"/>
      <c r="G1061" s="19"/>
      <c r="H1061" s="19"/>
      <c r="I1061" s="20"/>
    </row>
    <row r="1062" spans="1:9" x14ac:dyDescent="0.2">
      <c r="A1062" s="22"/>
      <c r="B1062" s="18"/>
      <c r="C1062" s="76"/>
      <c r="D1062" s="19"/>
      <c r="E1062" s="19"/>
      <c r="F1062" s="19"/>
      <c r="G1062" s="19"/>
      <c r="H1062" s="19"/>
      <c r="I1062" s="20"/>
    </row>
    <row r="1063" spans="1:9" x14ac:dyDescent="0.2">
      <c r="A1063" s="22"/>
      <c r="B1063" s="18"/>
      <c r="C1063" s="76"/>
      <c r="D1063" s="19"/>
      <c r="E1063" s="19"/>
      <c r="F1063" s="19"/>
      <c r="G1063" s="19"/>
      <c r="H1063" s="19"/>
      <c r="I1063" s="20"/>
    </row>
    <row r="1064" spans="1:9" x14ac:dyDescent="0.2">
      <c r="A1064" s="22"/>
      <c r="B1064" s="18"/>
      <c r="C1064" s="76"/>
      <c r="D1064" s="19"/>
      <c r="E1064" s="19"/>
      <c r="F1064" s="19"/>
      <c r="G1064" s="19"/>
      <c r="H1064" s="19"/>
      <c r="I1064" s="20"/>
    </row>
    <row r="1065" spans="1:9" x14ac:dyDescent="0.2">
      <c r="A1065" s="22"/>
      <c r="B1065" s="18"/>
      <c r="C1065" s="76"/>
      <c r="D1065" s="19"/>
      <c r="E1065" s="19"/>
      <c r="F1065" s="19"/>
      <c r="G1065" s="19"/>
      <c r="H1065" s="19"/>
      <c r="I1065" s="20"/>
    </row>
    <row r="1066" spans="1:9" x14ac:dyDescent="0.2">
      <c r="A1066" s="22"/>
      <c r="B1066" s="18"/>
      <c r="C1066" s="76"/>
      <c r="D1066" s="19"/>
      <c r="E1066" s="19"/>
      <c r="F1066" s="19"/>
      <c r="G1066" s="19"/>
      <c r="H1066" s="19"/>
      <c r="I1066" s="20"/>
    </row>
    <row r="1067" spans="1:9" x14ac:dyDescent="0.2">
      <c r="A1067" s="22"/>
      <c r="B1067" s="18"/>
      <c r="C1067" s="76"/>
      <c r="D1067" s="19"/>
      <c r="E1067" s="19"/>
      <c r="F1067" s="19"/>
      <c r="G1067" s="19"/>
      <c r="H1067" s="19"/>
      <c r="I1067" s="20"/>
    </row>
    <row r="1068" spans="1:9" x14ac:dyDescent="0.2">
      <c r="A1068" s="22"/>
      <c r="B1068" s="18"/>
      <c r="C1068" s="76"/>
      <c r="D1068" s="19"/>
      <c r="E1068" s="19"/>
      <c r="F1068" s="19"/>
      <c r="G1068" s="19"/>
      <c r="H1068" s="19"/>
      <c r="I1068" s="20"/>
    </row>
    <row r="1069" spans="1:9" x14ac:dyDescent="0.2">
      <c r="A1069" s="22"/>
      <c r="B1069" s="18"/>
      <c r="C1069" s="76"/>
      <c r="D1069" s="19"/>
      <c r="E1069" s="19"/>
      <c r="F1069" s="19"/>
      <c r="G1069" s="19"/>
      <c r="H1069" s="19"/>
      <c r="I1069" s="20"/>
    </row>
    <row r="1070" spans="1:9" x14ac:dyDescent="0.2">
      <c r="A1070" s="22"/>
      <c r="B1070" s="18"/>
      <c r="C1070" s="76"/>
      <c r="D1070" s="19"/>
      <c r="E1070" s="19"/>
      <c r="F1070" s="19"/>
      <c r="G1070" s="19"/>
      <c r="H1070" s="19"/>
      <c r="I1070" s="20"/>
    </row>
    <row r="1071" spans="1:9" x14ac:dyDescent="0.2">
      <c r="A1071" s="22"/>
      <c r="B1071" s="18"/>
      <c r="C1071" s="76"/>
      <c r="D1071" s="19"/>
      <c r="E1071" s="19"/>
      <c r="F1071" s="19"/>
      <c r="G1071" s="19"/>
      <c r="H1071" s="19"/>
      <c r="I1071" s="20"/>
    </row>
    <row r="1072" spans="1:9" x14ac:dyDescent="0.2">
      <c r="A1072" s="22"/>
      <c r="B1072" s="18"/>
      <c r="C1072" s="76"/>
      <c r="D1072" s="19"/>
      <c r="E1072" s="19"/>
      <c r="F1072" s="19"/>
      <c r="G1072" s="19"/>
      <c r="H1072" s="19"/>
      <c r="I1072" s="20"/>
    </row>
    <row r="1073" spans="1:9" x14ac:dyDescent="0.2">
      <c r="A1073" s="22"/>
      <c r="B1073" s="18"/>
      <c r="C1073" s="76"/>
      <c r="D1073" s="19"/>
      <c r="E1073" s="19"/>
      <c r="F1073" s="19"/>
      <c r="G1073" s="19"/>
      <c r="H1073" s="19"/>
      <c r="I1073" s="20"/>
    </row>
    <row r="1074" spans="1:9" x14ac:dyDescent="0.2">
      <c r="A1074" s="22"/>
      <c r="B1074" s="18"/>
      <c r="C1074" s="76"/>
      <c r="D1074" s="19"/>
      <c r="E1074" s="19"/>
      <c r="F1074" s="19"/>
      <c r="G1074" s="19"/>
      <c r="H1074" s="19"/>
      <c r="I1074" s="20"/>
    </row>
    <row r="1075" spans="1:9" x14ac:dyDescent="0.2">
      <c r="A1075" s="22"/>
      <c r="B1075" s="18"/>
      <c r="C1075" s="76"/>
      <c r="D1075" s="19"/>
      <c r="E1075" s="19"/>
      <c r="F1075" s="19"/>
      <c r="G1075" s="19"/>
      <c r="H1075" s="19"/>
      <c r="I1075" s="20"/>
    </row>
    <row r="1076" spans="1:9" x14ac:dyDescent="0.2">
      <c r="A1076" s="22"/>
      <c r="B1076" s="18"/>
      <c r="C1076" s="76"/>
      <c r="D1076" s="19"/>
      <c r="E1076" s="19"/>
      <c r="F1076" s="19"/>
      <c r="G1076" s="19"/>
      <c r="H1076" s="19"/>
      <c r="I1076" s="20"/>
    </row>
    <row r="1077" spans="1:9" x14ac:dyDescent="0.2">
      <c r="A1077" s="22"/>
      <c r="B1077" s="18"/>
      <c r="C1077" s="76"/>
      <c r="D1077" s="19"/>
      <c r="E1077" s="19"/>
      <c r="F1077" s="19"/>
      <c r="G1077" s="19"/>
      <c r="H1077" s="19"/>
      <c r="I1077" s="20"/>
    </row>
    <row r="1078" spans="1:9" x14ac:dyDescent="0.2">
      <c r="A1078" s="22"/>
      <c r="B1078" s="18"/>
      <c r="C1078" s="76"/>
      <c r="D1078" s="19"/>
      <c r="E1078" s="19"/>
      <c r="F1078" s="19"/>
      <c r="G1078" s="19"/>
      <c r="H1078" s="19"/>
      <c r="I1078" s="20"/>
    </row>
    <row r="1079" spans="1:9" x14ac:dyDescent="0.2">
      <c r="A1079" s="22"/>
      <c r="B1079" s="18"/>
      <c r="C1079" s="76"/>
      <c r="D1079" s="19"/>
      <c r="E1079" s="19"/>
      <c r="F1079" s="19"/>
      <c r="G1079" s="19"/>
      <c r="H1079" s="19"/>
      <c r="I1079" s="20"/>
    </row>
  </sheetData>
  <sheetProtection algorithmName="SHA-512" hashValue="W92p8EjNNf2rNy5J0ea+LY8OjPp0oSpxJZSb27qKwsT3v2plvGvOMnqvlQow2wZcsMd25fVnLO1MzlCSH6jIkQ==" saltValue="9DYFqpfZ1DkjbK0ypjN35w==" spinCount="100000" sheet="1" objects="1" scenarios="1" formatCells="0" formatColumns="0" formatRows="0" insertColumns="0" insertRows="0" deleteColumns="0" deleteRows="0"/>
  <mergeCells count="16">
    <mergeCell ref="A26:I26"/>
    <mergeCell ref="K25:L25"/>
    <mergeCell ref="D1:F1"/>
    <mergeCell ref="J1:M1"/>
    <mergeCell ref="B2:D2"/>
    <mergeCell ref="B3:D3"/>
    <mergeCell ref="B4:D4"/>
    <mergeCell ref="B5:D5"/>
    <mergeCell ref="D11:F11"/>
    <mergeCell ref="G11:H11"/>
    <mergeCell ref="B6:D6"/>
    <mergeCell ref="B7:D7"/>
    <mergeCell ref="B8:D8"/>
    <mergeCell ref="B9:D9"/>
    <mergeCell ref="B10:D10"/>
    <mergeCell ref="L2:L11"/>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Q346"/>
  <sheetViews>
    <sheetView zoomScale="190" zoomScaleNormal="190" workbookViewId="0">
      <selection sqref="A1:L1"/>
    </sheetView>
  </sheetViews>
  <sheetFormatPr defaultRowHeight="14.1" customHeight="1" x14ac:dyDescent="0.2"/>
  <cols>
    <col min="1" max="1" width="9.140625" style="10"/>
    <col min="2" max="2" width="9.140625" style="134"/>
    <col min="3" max="3" width="15.7109375" style="135" customWidth="1"/>
    <col min="4" max="4" width="9.85546875" style="135" bestFit="1" customWidth="1"/>
    <col min="5" max="5" width="9.85546875" style="135" customWidth="1"/>
    <col min="6" max="8" width="4.5703125" style="6" hidden="1" customWidth="1"/>
    <col min="9" max="9" width="4" style="6" bestFit="1" customWidth="1"/>
    <col min="10" max="10" width="10.140625" style="6" bestFit="1" customWidth="1"/>
    <col min="11" max="13" width="10.42578125" style="6" customWidth="1"/>
    <col min="14" max="14" width="0.140625" style="6" customWidth="1"/>
    <col min="15" max="16" width="4.5703125" style="6" hidden="1" customWidth="1"/>
    <col min="17" max="17" width="9.42578125" style="6" customWidth="1"/>
    <col min="18" max="16384" width="9.140625" style="6"/>
  </cols>
  <sheetData>
    <row r="1" spans="1:17" ht="14.1" customHeight="1" x14ac:dyDescent="0.2">
      <c r="A1" s="840" t="s">
        <v>2033</v>
      </c>
      <c r="B1" s="840"/>
      <c r="C1" s="840"/>
      <c r="D1" s="840"/>
      <c r="E1" s="840"/>
      <c r="F1" s="840"/>
      <c r="G1" s="840"/>
      <c r="H1" s="840"/>
      <c r="I1" s="840"/>
      <c r="J1" s="840"/>
      <c r="K1" s="840"/>
      <c r="L1" s="840"/>
      <c r="M1" s="338"/>
    </row>
    <row r="2" spans="1:17" ht="14.1" customHeight="1" x14ac:dyDescent="0.25">
      <c r="A2" s="338"/>
      <c r="B2" s="338"/>
      <c r="C2" s="338"/>
      <c r="D2" s="338"/>
      <c r="E2" s="338"/>
      <c r="F2" s="338"/>
      <c r="G2" s="338"/>
      <c r="H2" s="338"/>
      <c r="I2" s="338"/>
      <c r="J2" s="338"/>
      <c r="K2" s="199">
        <v>2017</v>
      </c>
      <c r="L2" s="199">
        <v>2016</v>
      </c>
      <c r="M2" s="199">
        <v>2015</v>
      </c>
    </row>
    <row r="3" spans="1:17" ht="14.1" customHeight="1" x14ac:dyDescent="0.25">
      <c r="C3" s="199">
        <v>2017</v>
      </c>
      <c r="D3" s="199">
        <v>2016</v>
      </c>
      <c r="E3" s="199">
        <v>2015</v>
      </c>
      <c r="I3" s="136" t="s">
        <v>423</v>
      </c>
      <c r="J3" s="137" t="s">
        <v>2056</v>
      </c>
      <c r="K3" s="138">
        <f>SUM('HL KNIHA VYPOC'!G159)</f>
        <v>0</v>
      </c>
      <c r="L3" s="138">
        <f>SUM('HL KNIHA VYPOC'!K159)</f>
        <v>0</v>
      </c>
      <c r="M3" s="138">
        <f>SUM('HL KNIHA VYPOC'!H159)</f>
        <v>0</v>
      </c>
    </row>
    <row r="4" spans="1:17" ht="14.1" customHeight="1" x14ac:dyDescent="0.2">
      <c r="A4" s="136" t="s">
        <v>843</v>
      </c>
      <c r="B4" s="137" t="s">
        <v>2056</v>
      </c>
      <c r="C4" s="138">
        <f>SUM('HL KNIHA VYPOC'!G43)</f>
        <v>0</v>
      </c>
      <c r="D4" s="138">
        <f>SUM('HL KNIHA VYPOC'!K43)</f>
        <v>0</v>
      </c>
      <c r="E4" s="138">
        <f>SUM('HL KNIHA VYPOC'!H43)</f>
        <v>0</v>
      </c>
      <c r="I4" s="139" t="s">
        <v>423</v>
      </c>
      <c r="J4" s="140" t="s">
        <v>371</v>
      </c>
      <c r="K4" s="339"/>
      <c r="L4" s="340"/>
      <c r="M4" s="341"/>
    </row>
    <row r="5" spans="1:17" ht="14.1" customHeight="1" x14ac:dyDescent="0.2">
      <c r="A5" s="141" t="s">
        <v>843</v>
      </c>
      <c r="B5" s="142" t="s">
        <v>914</v>
      </c>
      <c r="C5" s="143">
        <f>SUM(C4-C6)</f>
        <v>0</v>
      </c>
      <c r="D5" s="144">
        <f>SUM(D4-D6)</f>
        <v>0</v>
      </c>
      <c r="E5" s="144">
        <f>SUM(E4-E6)</f>
        <v>0</v>
      </c>
      <c r="I5" s="145" t="s">
        <v>423</v>
      </c>
      <c r="J5" s="146" t="s">
        <v>740</v>
      </c>
      <c r="K5" s="147">
        <f>SUM(K3-K4)</f>
        <v>0</v>
      </c>
      <c r="L5" s="148">
        <f>SUM(L3-L4)</f>
        <v>0</v>
      </c>
      <c r="M5" s="148">
        <f>SUM(M3-M4)</f>
        <v>0</v>
      </c>
    </row>
    <row r="6" spans="1:17" ht="14.1" customHeight="1" x14ac:dyDescent="0.2">
      <c r="A6" s="149" t="s">
        <v>843</v>
      </c>
      <c r="B6" s="150" t="s">
        <v>915</v>
      </c>
      <c r="C6" s="343"/>
      <c r="D6" s="344"/>
      <c r="E6" s="341"/>
      <c r="I6" s="151"/>
      <c r="J6" s="152"/>
      <c r="K6" s="135"/>
      <c r="L6" s="135"/>
      <c r="M6" s="135"/>
    </row>
    <row r="7" spans="1:17" ht="14.1" customHeight="1" x14ac:dyDescent="0.2">
      <c r="A7" s="151"/>
      <c r="B7" s="152"/>
      <c r="I7" s="136" t="s">
        <v>431</v>
      </c>
      <c r="J7" s="137" t="s">
        <v>2056</v>
      </c>
      <c r="K7" s="138">
        <f>SUM('HL KNIHA VYPOC'!G171)</f>
        <v>0</v>
      </c>
      <c r="L7" s="138">
        <f>SUM('HL KNIHA VYPOC'!K171)</f>
        <v>0</v>
      </c>
      <c r="M7" s="138">
        <f>SUM('HL KNIHA VYPOC'!H171)</f>
        <v>0</v>
      </c>
    </row>
    <row r="8" spans="1:17" ht="14.1" customHeight="1" x14ac:dyDescent="0.2">
      <c r="A8" s="136" t="s">
        <v>844</v>
      </c>
      <c r="B8" s="137" t="s">
        <v>2056</v>
      </c>
      <c r="C8" s="138">
        <f>SUM('HL KNIHA VYPOC'!G44)</f>
        <v>0</v>
      </c>
      <c r="D8" s="138">
        <f>SUM('HL KNIHA VYPOC'!K44)</f>
        <v>0</v>
      </c>
      <c r="E8" s="138">
        <f>SUM('HL KNIHA VYPOC'!H44)</f>
        <v>0</v>
      </c>
      <c r="I8" s="139" t="s">
        <v>431</v>
      </c>
      <c r="J8" s="140" t="s">
        <v>333</v>
      </c>
      <c r="K8" s="339"/>
      <c r="L8" s="340"/>
      <c r="M8" s="341"/>
    </row>
    <row r="9" spans="1:17" ht="14.1" customHeight="1" x14ac:dyDescent="0.2">
      <c r="A9" s="141" t="s">
        <v>844</v>
      </c>
      <c r="B9" s="142" t="s">
        <v>914</v>
      </c>
      <c r="C9" s="143">
        <f>SUM(C8-C10)</f>
        <v>0</v>
      </c>
      <c r="D9" s="144">
        <f>SUM(D8-D10)</f>
        <v>0</v>
      </c>
      <c r="E9" s="144">
        <f>SUM(E8-E10)</f>
        <v>0</v>
      </c>
      <c r="I9" s="153" t="s">
        <v>431</v>
      </c>
      <c r="J9" s="154" t="s">
        <v>351</v>
      </c>
      <c r="K9" s="341"/>
      <c r="L9" s="342"/>
      <c r="M9" s="341"/>
    </row>
    <row r="10" spans="1:17" ht="14.1" customHeight="1" x14ac:dyDescent="0.2">
      <c r="A10" s="149" t="s">
        <v>844</v>
      </c>
      <c r="B10" s="150" t="s">
        <v>134</v>
      </c>
      <c r="C10" s="343"/>
      <c r="D10" s="344"/>
      <c r="E10" s="344"/>
      <c r="I10" s="156" t="s">
        <v>431</v>
      </c>
      <c r="J10" s="157" t="s">
        <v>675</v>
      </c>
      <c r="K10" s="158">
        <f>SUM(K7-K8-K9-K11)</f>
        <v>0</v>
      </c>
      <c r="L10" s="159">
        <f>SUM(L7-L8-L9-L11)</f>
        <v>0</v>
      </c>
      <c r="M10" s="159">
        <f>SUM(M7-M8-M9-M11)</f>
        <v>0</v>
      </c>
    </row>
    <row r="11" spans="1:17" ht="14.1" customHeight="1" x14ac:dyDescent="0.2">
      <c r="A11" s="151"/>
      <c r="B11" s="152"/>
      <c r="I11" s="149" t="s">
        <v>431</v>
      </c>
      <c r="J11" s="150" t="s">
        <v>693</v>
      </c>
      <c r="K11" s="343"/>
      <c r="L11" s="344"/>
      <c r="M11" s="341"/>
    </row>
    <row r="12" spans="1:17" ht="14.1" customHeight="1" x14ac:dyDescent="0.2">
      <c r="A12" s="136" t="s">
        <v>846</v>
      </c>
      <c r="B12" s="137" t="s">
        <v>2056</v>
      </c>
      <c r="C12" s="138">
        <f>SUM('HL KNIHA VYPOC'!G46)</f>
        <v>0</v>
      </c>
      <c r="D12" s="138">
        <f>SUM('HL KNIHA VYPOC'!K46)</f>
        <v>0</v>
      </c>
      <c r="E12" s="138">
        <f>SUM('HL KNIHA VYPOC'!H46)</f>
        <v>0</v>
      </c>
      <c r="I12" s="151"/>
      <c r="J12" s="152"/>
      <c r="K12" s="135"/>
      <c r="L12" s="135"/>
      <c r="M12" s="135"/>
    </row>
    <row r="13" spans="1:17" ht="14.1" customHeight="1" x14ac:dyDescent="0.2">
      <c r="A13" s="141" t="s">
        <v>846</v>
      </c>
      <c r="B13" s="142" t="s">
        <v>140</v>
      </c>
      <c r="C13" s="143">
        <f>SUM(C12-C14-C15)</f>
        <v>0</v>
      </c>
      <c r="D13" s="144">
        <f>SUM(D12-D14-D15)</f>
        <v>0</v>
      </c>
      <c r="E13" s="144">
        <f>SUM(E12-E14-E15)</f>
        <v>0</v>
      </c>
      <c r="I13" s="151"/>
      <c r="J13" s="152"/>
      <c r="K13" s="135"/>
      <c r="L13" s="135"/>
      <c r="M13" s="135"/>
    </row>
    <row r="14" spans="1:17" ht="14.1" customHeight="1" x14ac:dyDescent="0.2">
      <c r="A14" s="153" t="s">
        <v>846</v>
      </c>
      <c r="B14" s="154" t="s">
        <v>920</v>
      </c>
      <c r="C14" s="341"/>
      <c r="D14" s="342"/>
      <c r="E14" s="341"/>
      <c r="I14" s="136" t="s">
        <v>432</v>
      </c>
      <c r="J14" s="137" t="s">
        <v>2056</v>
      </c>
      <c r="K14" s="138">
        <f>SUM('HL KNIHA VYPOC'!G173)</f>
        <v>0</v>
      </c>
      <c r="L14" s="138">
        <f>SUM('HL KNIHA VYPOC'!K173)</f>
        <v>0</v>
      </c>
      <c r="M14" s="138">
        <f>SUM('HL KNIHA VYPOC'!H173)</f>
        <v>0</v>
      </c>
    </row>
    <row r="15" spans="1:17" ht="14.1" customHeight="1" x14ac:dyDescent="0.2">
      <c r="A15" s="149" t="s">
        <v>846</v>
      </c>
      <c r="B15" s="150" t="s">
        <v>159</v>
      </c>
      <c r="C15" s="343"/>
      <c r="D15" s="344"/>
      <c r="E15" s="341"/>
      <c r="I15" s="139" t="s">
        <v>432</v>
      </c>
      <c r="J15" s="140" t="s">
        <v>355</v>
      </c>
      <c r="K15" s="339"/>
      <c r="L15" s="340"/>
      <c r="M15" s="341"/>
    </row>
    <row r="16" spans="1:17" ht="14.1" customHeight="1" x14ac:dyDescent="0.2">
      <c r="A16" s="151"/>
      <c r="B16" s="152"/>
      <c r="I16" s="145" t="s">
        <v>432</v>
      </c>
      <c r="J16" s="146" t="s">
        <v>703</v>
      </c>
      <c r="K16" s="147">
        <f>SUM(K14-K15)</f>
        <v>0</v>
      </c>
      <c r="L16" s="148">
        <f>SUM(L14-L15)</f>
        <v>0</v>
      </c>
      <c r="M16" s="148">
        <f>SUM(M14-M15)</f>
        <v>0</v>
      </c>
    </row>
    <row r="17" spans="1:13" ht="14.1" customHeight="1" x14ac:dyDescent="0.2">
      <c r="A17" s="136" t="s">
        <v>847</v>
      </c>
      <c r="B17" s="137" t="s">
        <v>2056</v>
      </c>
      <c r="C17" s="138">
        <f>SUM('HL KNIHA VYPOC'!G47)</f>
        <v>0</v>
      </c>
      <c r="D17" s="138">
        <f>SUM('HL KNIHA VYPOC'!K47)</f>
        <v>0</v>
      </c>
      <c r="E17" s="138">
        <f>SUM('HL KNIHA VYPOC'!H47)</f>
        <v>0</v>
      </c>
      <c r="I17" s="151"/>
      <c r="J17" s="152"/>
      <c r="K17" s="135"/>
      <c r="L17" s="135"/>
      <c r="M17" s="135"/>
    </row>
    <row r="18" spans="1:13" ht="14.1" customHeight="1" x14ac:dyDescent="0.2">
      <c r="A18" s="141" t="s">
        <v>847</v>
      </c>
      <c r="B18" s="142" t="s">
        <v>925</v>
      </c>
      <c r="C18" s="143">
        <f>SUM(C17-C19)</f>
        <v>0</v>
      </c>
      <c r="D18" s="144">
        <f>SUM(D17-D19)</f>
        <v>0</v>
      </c>
      <c r="E18" s="144">
        <f>SUM(E17-E19)</f>
        <v>0</v>
      </c>
      <c r="I18" s="136" t="s">
        <v>433</v>
      </c>
      <c r="J18" s="137" t="s">
        <v>2056</v>
      </c>
      <c r="K18" s="138">
        <f>SUM('HL KNIHA VYPOC'!G174)</f>
        <v>0</v>
      </c>
      <c r="L18" s="138">
        <f>SUM('HL KNIHA VYPOC'!K174)</f>
        <v>0</v>
      </c>
      <c r="M18" s="138">
        <f>SUM('HL KNIHA VYPOC'!H174)</f>
        <v>0</v>
      </c>
    </row>
    <row r="19" spans="1:13" ht="14.1" customHeight="1" x14ac:dyDescent="0.2">
      <c r="A19" s="149" t="s">
        <v>847</v>
      </c>
      <c r="B19" s="150" t="s">
        <v>159</v>
      </c>
      <c r="C19" s="343"/>
      <c r="D19" s="344"/>
      <c r="E19" s="341"/>
      <c r="I19" s="139" t="s">
        <v>433</v>
      </c>
      <c r="J19" s="140" t="s">
        <v>355</v>
      </c>
      <c r="K19" s="339"/>
      <c r="L19" s="340"/>
      <c r="M19" s="341"/>
    </row>
    <row r="20" spans="1:13" ht="14.1" customHeight="1" x14ac:dyDescent="0.2">
      <c r="A20" s="151"/>
      <c r="B20" s="152"/>
      <c r="I20" s="145" t="s">
        <v>433</v>
      </c>
      <c r="J20" s="146" t="s">
        <v>703</v>
      </c>
      <c r="K20" s="147">
        <f>SUM(K18-K19)</f>
        <v>0</v>
      </c>
      <c r="L20" s="148">
        <f>SUM(L18-L19)</f>
        <v>0</v>
      </c>
      <c r="M20" s="148">
        <f>SUM(M18-M19)</f>
        <v>0</v>
      </c>
    </row>
    <row r="21" spans="1:13" ht="14.1" customHeight="1" x14ac:dyDescent="0.2">
      <c r="A21" s="136" t="s">
        <v>848</v>
      </c>
      <c r="B21" s="137" t="s">
        <v>2056</v>
      </c>
      <c r="C21" s="138">
        <f>SUM('HL KNIHA VYPOC'!G48)</f>
        <v>0</v>
      </c>
      <c r="D21" s="138">
        <f>SUM('HL KNIHA VYPOC'!K48)</f>
        <v>0</v>
      </c>
      <c r="E21" s="138">
        <f>SUM('HL KNIHA VYPOC'!H48)</f>
        <v>0</v>
      </c>
      <c r="I21" s="151"/>
      <c r="J21" s="152"/>
      <c r="K21" s="135"/>
      <c r="L21" s="135"/>
      <c r="M21" s="135"/>
    </row>
    <row r="22" spans="1:13" ht="14.1" customHeight="1" x14ac:dyDescent="0.2">
      <c r="A22" s="141" t="s">
        <v>848</v>
      </c>
      <c r="B22" s="142" t="s">
        <v>801</v>
      </c>
      <c r="C22" s="143">
        <f>SUM(C21-C23)</f>
        <v>0</v>
      </c>
      <c r="D22" s="144">
        <f>SUM(D21-D23)</f>
        <v>0</v>
      </c>
      <c r="E22" s="144">
        <f>SUM(E21-E23)</f>
        <v>0</v>
      </c>
      <c r="I22" s="136" t="s">
        <v>434</v>
      </c>
      <c r="J22" s="137" t="s">
        <v>2056</v>
      </c>
      <c r="K22" s="138">
        <f>SUM('HL KNIHA VYPOC'!G175)</f>
        <v>0</v>
      </c>
      <c r="L22" s="138">
        <f>SUM('HL KNIHA VYPOC'!K175)</f>
        <v>0</v>
      </c>
      <c r="M22" s="138">
        <f>SUM('HL KNIHA VYPOC'!H175)</f>
        <v>0</v>
      </c>
    </row>
    <row r="23" spans="1:13" ht="14.1" customHeight="1" x14ac:dyDescent="0.2">
      <c r="A23" s="149" t="s">
        <v>848</v>
      </c>
      <c r="B23" s="150" t="s">
        <v>159</v>
      </c>
      <c r="C23" s="343"/>
      <c r="D23" s="344"/>
      <c r="E23" s="341"/>
      <c r="I23" s="139" t="s">
        <v>434</v>
      </c>
      <c r="J23" s="140" t="s">
        <v>355</v>
      </c>
      <c r="K23" s="339"/>
      <c r="L23" s="340"/>
      <c r="M23" s="341"/>
    </row>
    <row r="24" spans="1:13" ht="14.1" customHeight="1" x14ac:dyDescent="0.2">
      <c r="A24" s="151"/>
      <c r="B24" s="152"/>
      <c r="I24" s="145" t="s">
        <v>434</v>
      </c>
      <c r="J24" s="146" t="s">
        <v>703</v>
      </c>
      <c r="K24" s="147">
        <f>SUM(K22-K23)</f>
        <v>0</v>
      </c>
      <c r="L24" s="148">
        <f>SUM(L22-L23)</f>
        <v>0</v>
      </c>
      <c r="M24" s="148">
        <f>SUM(M22-M23)</f>
        <v>0</v>
      </c>
    </row>
    <row r="25" spans="1:13" ht="14.1" customHeight="1" x14ac:dyDescent="0.2">
      <c r="A25" s="136" t="s">
        <v>863</v>
      </c>
      <c r="B25" s="137" t="s">
        <v>2056</v>
      </c>
      <c r="C25" s="138">
        <f>SUM('HL KNIHA VYPOC'!G71)</f>
        <v>0</v>
      </c>
      <c r="D25" s="138">
        <f>SUM('HL KNIHA VYPOC'!K71)</f>
        <v>0</v>
      </c>
      <c r="E25" s="138">
        <f>SUM('HL KNIHA VYPOC'!H71)</f>
        <v>0</v>
      </c>
      <c r="I25" s="151"/>
      <c r="J25" s="152"/>
      <c r="K25" s="135"/>
      <c r="L25" s="135"/>
      <c r="M25" s="135"/>
    </row>
    <row r="26" spans="1:13" ht="14.1" customHeight="1" x14ac:dyDescent="0.2">
      <c r="A26" s="139" t="s">
        <v>863</v>
      </c>
      <c r="B26" s="140" t="s">
        <v>976</v>
      </c>
      <c r="C26" s="339"/>
      <c r="D26" s="340"/>
      <c r="E26" s="341"/>
      <c r="I26" s="136" t="s">
        <v>436</v>
      </c>
      <c r="J26" s="137" t="s">
        <v>2056</v>
      </c>
      <c r="K26" s="138">
        <f>SUM('HL KNIHA VYPOC'!G186)</f>
        <v>0</v>
      </c>
      <c r="L26" s="138">
        <f>SUM('HL KNIHA VYPOC'!K186)</f>
        <v>0</v>
      </c>
      <c r="M26" s="138">
        <f>SUM('HL KNIHA VYPOC'!H186)</f>
        <v>0</v>
      </c>
    </row>
    <row r="27" spans="1:13" ht="14.1" customHeight="1" x14ac:dyDescent="0.2">
      <c r="A27" s="156" t="s">
        <v>863</v>
      </c>
      <c r="B27" s="157" t="s">
        <v>986</v>
      </c>
      <c r="C27" s="158">
        <f>SUM(C25-C26-C28-C29-C30)</f>
        <v>0</v>
      </c>
      <c r="D27" s="159">
        <f>SUM(D25-D26-D28-D29-D30)</f>
        <v>0</v>
      </c>
      <c r="E27" s="159">
        <f>SUM(E25-E26-E28-E29-E30)</f>
        <v>0</v>
      </c>
      <c r="I27" s="139" t="s">
        <v>436</v>
      </c>
      <c r="J27" s="140" t="s">
        <v>371</v>
      </c>
      <c r="K27" s="339"/>
      <c r="L27" s="340"/>
      <c r="M27" s="341"/>
    </row>
    <row r="28" spans="1:13" ht="14.1" customHeight="1" x14ac:dyDescent="0.2">
      <c r="A28" s="153" t="s">
        <v>863</v>
      </c>
      <c r="B28" s="154" t="s">
        <v>5</v>
      </c>
      <c r="C28" s="341"/>
      <c r="D28" s="342"/>
      <c r="E28" s="341"/>
      <c r="I28" s="145" t="s">
        <v>436</v>
      </c>
      <c r="J28" s="146" t="s">
        <v>740</v>
      </c>
      <c r="K28" s="147">
        <f>SUM(K26-K27)</f>
        <v>0</v>
      </c>
      <c r="L28" s="147">
        <f>SUM(L26-L27)</f>
        <v>0</v>
      </c>
      <c r="M28" s="147">
        <f>SUM(M26-M27)</f>
        <v>0</v>
      </c>
    </row>
    <row r="29" spans="1:13" ht="14.1" customHeight="1" x14ac:dyDescent="0.2">
      <c r="A29" s="153" t="s">
        <v>863</v>
      </c>
      <c r="B29" s="154" t="s">
        <v>21</v>
      </c>
      <c r="C29" s="341"/>
      <c r="D29" s="342"/>
      <c r="E29" s="341"/>
      <c r="I29" s="151"/>
      <c r="J29" s="152"/>
      <c r="K29" s="135"/>
      <c r="L29" s="135"/>
      <c r="M29" s="135"/>
    </row>
    <row r="30" spans="1:13" ht="14.1" customHeight="1" x14ac:dyDescent="0.2">
      <c r="A30" s="149" t="s">
        <v>863</v>
      </c>
      <c r="B30" s="150" t="s">
        <v>39</v>
      </c>
      <c r="C30" s="343"/>
      <c r="D30" s="344"/>
      <c r="E30" s="341"/>
      <c r="I30" s="136" t="s">
        <v>439</v>
      </c>
      <c r="J30" s="137" t="s">
        <v>2056</v>
      </c>
      <c r="K30" s="138">
        <f>SUM('HL KNIHA VYPOC'!G189)</f>
        <v>0</v>
      </c>
      <c r="L30" s="138">
        <f>SUM('HL KNIHA VYPOC'!K189)</f>
        <v>0</v>
      </c>
      <c r="M30" s="138">
        <f>SUM('HL KNIHA VYPOC'!H189)</f>
        <v>0</v>
      </c>
    </row>
    <row r="31" spans="1:13" ht="14.1" customHeight="1" x14ac:dyDescent="0.2">
      <c r="A31" s="151"/>
      <c r="B31" s="152"/>
      <c r="I31" s="139" t="s">
        <v>439</v>
      </c>
      <c r="J31" s="140" t="s">
        <v>371</v>
      </c>
      <c r="K31" s="339"/>
      <c r="L31" s="340"/>
      <c r="M31" s="341"/>
    </row>
    <row r="32" spans="1:13" ht="14.1" customHeight="1" x14ac:dyDescent="0.2">
      <c r="A32" s="136" t="s">
        <v>864</v>
      </c>
      <c r="B32" s="137" t="s">
        <v>2056</v>
      </c>
      <c r="C32" s="138">
        <f>SUM('HL KNIHA VYPOC'!G72)</f>
        <v>0</v>
      </c>
      <c r="D32" s="138">
        <f>SUM('HL KNIHA VYPOC'!K72)</f>
        <v>0</v>
      </c>
      <c r="E32" s="138">
        <f>SUM('HL KNIHA VYPOC'!H72)</f>
        <v>0</v>
      </c>
      <c r="I32" s="145" t="s">
        <v>439</v>
      </c>
      <c r="J32" s="146" t="s">
        <v>740</v>
      </c>
      <c r="K32" s="147">
        <f>SUM(K30-K31)</f>
        <v>0</v>
      </c>
      <c r="L32" s="148">
        <f>SUM(L30-L31)</f>
        <v>0</v>
      </c>
      <c r="M32" s="148">
        <f>SUM(M30-M31)</f>
        <v>0</v>
      </c>
    </row>
    <row r="33" spans="1:13" ht="14.1" customHeight="1" x14ac:dyDescent="0.2">
      <c r="A33" s="139" t="s">
        <v>864</v>
      </c>
      <c r="B33" s="140" t="s">
        <v>84</v>
      </c>
      <c r="C33" s="339"/>
      <c r="D33" s="340"/>
      <c r="E33" s="341"/>
      <c r="I33" s="151"/>
      <c r="J33" s="152"/>
      <c r="K33" s="135"/>
      <c r="L33" s="135"/>
      <c r="M33" s="135"/>
    </row>
    <row r="34" spans="1:13" ht="14.1" customHeight="1" x14ac:dyDescent="0.2">
      <c r="A34" s="153" t="s">
        <v>864</v>
      </c>
      <c r="B34" s="154" t="s">
        <v>94</v>
      </c>
      <c r="C34" s="341"/>
      <c r="D34" s="342"/>
      <c r="E34" s="341"/>
      <c r="I34" s="136" t="s">
        <v>440</v>
      </c>
      <c r="J34" s="137" t="s">
        <v>2056</v>
      </c>
      <c r="K34" s="138">
        <f>SUM('HL KNIHA VYPOC'!G190)</f>
        <v>0</v>
      </c>
      <c r="L34" s="138">
        <f>SUM('HL KNIHA VYPOC'!K190)</f>
        <v>0</v>
      </c>
      <c r="M34" s="138">
        <f>SUM('HL KNIHA VYPOC'!H190)</f>
        <v>0</v>
      </c>
    </row>
    <row r="35" spans="1:13" ht="14.1" customHeight="1" x14ac:dyDescent="0.2">
      <c r="A35" s="156" t="s">
        <v>864</v>
      </c>
      <c r="B35" s="157" t="s">
        <v>796</v>
      </c>
      <c r="C35" s="158">
        <f>SUM(C32-C33-C34-C36-C37-C38)</f>
        <v>0</v>
      </c>
      <c r="D35" s="158">
        <f>SUM(D32-D33-D34-D36-D37-D38)</f>
        <v>0</v>
      </c>
      <c r="E35" s="158">
        <f>SUM(E32-E33-E34-E36-E37-E38)</f>
        <v>0</v>
      </c>
      <c r="I35" s="139" t="s">
        <v>440</v>
      </c>
      <c r="J35" s="140" t="s">
        <v>371</v>
      </c>
      <c r="K35" s="339"/>
      <c r="L35" s="340"/>
      <c r="M35" s="341"/>
    </row>
    <row r="36" spans="1:13" ht="14.1" customHeight="1" x14ac:dyDescent="0.2">
      <c r="A36" s="153" t="s">
        <v>864</v>
      </c>
      <c r="B36" s="154" t="s">
        <v>923</v>
      </c>
      <c r="C36" s="341"/>
      <c r="D36" s="342"/>
      <c r="E36" s="341"/>
      <c r="I36" s="145" t="s">
        <v>440</v>
      </c>
      <c r="J36" s="146" t="s">
        <v>740</v>
      </c>
      <c r="K36" s="147">
        <f>SUM(K34-K35)</f>
        <v>0</v>
      </c>
      <c r="L36" s="148">
        <f>SUM(L34-L35)</f>
        <v>0</v>
      </c>
      <c r="M36" s="148">
        <f>SUM(M34-M35)</f>
        <v>0</v>
      </c>
    </row>
    <row r="37" spans="1:13" ht="14.1" customHeight="1" x14ac:dyDescent="0.2">
      <c r="A37" s="153" t="s">
        <v>864</v>
      </c>
      <c r="B37" s="154" t="s">
        <v>797</v>
      </c>
      <c r="C37" s="341"/>
      <c r="D37" s="342"/>
      <c r="E37" s="341"/>
      <c r="I37" s="151"/>
      <c r="J37" s="152"/>
      <c r="K37" s="135"/>
      <c r="L37" s="135"/>
      <c r="M37" s="135"/>
    </row>
    <row r="38" spans="1:13" ht="14.1" customHeight="1" x14ac:dyDescent="0.2">
      <c r="A38" s="149" t="s">
        <v>864</v>
      </c>
      <c r="B38" s="150" t="s">
        <v>798</v>
      </c>
      <c r="C38" s="343"/>
      <c r="D38" s="344"/>
      <c r="E38" s="341"/>
      <c r="I38" s="136" t="s">
        <v>441</v>
      </c>
      <c r="J38" s="137" t="s">
        <v>2056</v>
      </c>
      <c r="K38" s="138">
        <f>SUM('HL KNIHA VYPOC'!G191)</f>
        <v>0</v>
      </c>
      <c r="L38" s="138">
        <f>SUM('HL KNIHA VYPOC'!K191)</f>
        <v>0</v>
      </c>
      <c r="M38" s="138">
        <f>SUM('HL KNIHA VYPOC'!H191)</f>
        <v>0</v>
      </c>
    </row>
    <row r="39" spans="1:13" ht="14.1" customHeight="1" x14ac:dyDescent="0.2">
      <c r="A39" s="160"/>
      <c r="B39" s="154"/>
      <c r="C39" s="155"/>
      <c r="D39" s="155"/>
      <c r="E39" s="155"/>
      <c r="I39" s="139" t="s">
        <v>441</v>
      </c>
      <c r="J39" s="140" t="s">
        <v>360</v>
      </c>
      <c r="K39" s="339"/>
      <c r="L39" s="340"/>
      <c r="M39" s="341"/>
    </row>
    <row r="40" spans="1:13" ht="14.1" customHeight="1" x14ac:dyDescent="0.2">
      <c r="A40" s="136" t="s">
        <v>867</v>
      </c>
      <c r="B40" s="137" t="s">
        <v>2056</v>
      </c>
      <c r="C40" s="138">
        <f>SUM('HL KNIHA VYPOC'!G75)</f>
        <v>0</v>
      </c>
      <c r="D40" s="138">
        <f>SUM('HL KNIHA VYPOC'!K75)</f>
        <v>0</v>
      </c>
      <c r="E40" s="138">
        <f>SUM('HL KNIHA VYPOC'!H75)</f>
        <v>0</v>
      </c>
      <c r="I40" s="156" t="s">
        <v>441</v>
      </c>
      <c r="J40" s="157" t="s">
        <v>726</v>
      </c>
      <c r="K40" s="158">
        <f>SUM(K38-K39-K41)</f>
        <v>0</v>
      </c>
      <c r="L40" s="159">
        <f>SUM(L38-L39-L41)</f>
        <v>0</v>
      </c>
      <c r="M40" s="159">
        <f>SUM(M38-M39-M41)</f>
        <v>0</v>
      </c>
    </row>
    <row r="41" spans="1:13" ht="14.1" customHeight="1" x14ac:dyDescent="0.2">
      <c r="A41" s="139" t="s">
        <v>867</v>
      </c>
      <c r="B41" s="140" t="s">
        <v>795</v>
      </c>
      <c r="C41" s="339"/>
      <c r="D41" s="340"/>
      <c r="E41" s="341"/>
      <c r="I41" s="149" t="s">
        <v>441</v>
      </c>
      <c r="J41" s="150" t="s">
        <v>740</v>
      </c>
      <c r="K41" s="321"/>
      <c r="L41" s="322"/>
      <c r="M41" s="155"/>
    </row>
    <row r="42" spans="1:13" ht="14.1" customHeight="1" x14ac:dyDescent="0.2">
      <c r="A42" s="153" t="s">
        <v>867</v>
      </c>
      <c r="B42" s="154" t="s">
        <v>102</v>
      </c>
      <c r="C42" s="158">
        <f>SUM(C40-C41-C43)</f>
        <v>0</v>
      </c>
      <c r="D42" s="159">
        <f>SUM(D40-D41-D43)</f>
        <v>0</v>
      </c>
      <c r="E42" s="159">
        <f>SUM(E40-E41-E43)</f>
        <v>0</v>
      </c>
      <c r="I42" s="151"/>
      <c r="J42" s="152"/>
      <c r="K42" s="135"/>
      <c r="L42" s="135"/>
      <c r="M42" s="135"/>
    </row>
    <row r="43" spans="1:13" ht="14.1" customHeight="1" x14ac:dyDescent="0.2">
      <c r="A43" s="149" t="s">
        <v>867</v>
      </c>
      <c r="B43" s="150" t="s">
        <v>917</v>
      </c>
      <c r="C43" s="343"/>
      <c r="D43" s="344"/>
      <c r="E43" s="341"/>
      <c r="I43" s="136" t="s">
        <v>443</v>
      </c>
      <c r="J43" s="137" t="s">
        <v>2056</v>
      </c>
      <c r="K43" s="138">
        <f>SUM('HL KNIHA VYPOC'!G193)</f>
        <v>0</v>
      </c>
      <c r="L43" s="138">
        <f>SUM('HL KNIHA VYPOC'!K193)</f>
        <v>0</v>
      </c>
      <c r="M43" s="138">
        <f>SUM('HL KNIHA VYPOC'!H193)</f>
        <v>0</v>
      </c>
    </row>
    <row r="44" spans="1:13" ht="14.1" customHeight="1" x14ac:dyDescent="0.2">
      <c r="A44" s="151"/>
      <c r="B44" s="152"/>
      <c r="I44" s="139" t="s">
        <v>443</v>
      </c>
      <c r="J44" s="140" t="s">
        <v>371</v>
      </c>
      <c r="K44" s="339"/>
      <c r="L44" s="340"/>
      <c r="M44" s="341"/>
    </row>
    <row r="45" spans="1:13" ht="14.1" customHeight="1" x14ac:dyDescent="0.2">
      <c r="A45" s="136" t="s">
        <v>868</v>
      </c>
      <c r="B45" s="137" t="s">
        <v>2056</v>
      </c>
      <c r="C45" s="138">
        <f>SUM('HL KNIHA VYPOC'!G76)</f>
        <v>0</v>
      </c>
      <c r="D45" s="138">
        <f>SUM('HL KNIHA VYPOC'!K76)</f>
        <v>0</v>
      </c>
      <c r="E45" s="138">
        <f>SUM('HL KNIHA VYPOC'!H76)</f>
        <v>0</v>
      </c>
      <c r="I45" s="145" t="s">
        <v>443</v>
      </c>
      <c r="J45" s="146" t="s">
        <v>740</v>
      </c>
      <c r="K45" s="147">
        <f>SUM(K43-K44)</f>
        <v>0</v>
      </c>
      <c r="L45" s="148">
        <f>SUM(L43-L44)</f>
        <v>0</v>
      </c>
      <c r="M45" s="148">
        <f>SUM(M43-M44)</f>
        <v>0</v>
      </c>
    </row>
    <row r="46" spans="1:13" ht="14.1" customHeight="1" x14ac:dyDescent="0.2">
      <c r="A46" s="141" t="s">
        <v>868</v>
      </c>
      <c r="B46" s="142" t="s">
        <v>914</v>
      </c>
      <c r="C46" s="143">
        <f>SUM(C45-C47-C48-C49-C50-C51-C52-C53-C54)</f>
        <v>0</v>
      </c>
      <c r="D46" s="144">
        <f>SUM(D45-D47-D48-D49-D50-D51-D52-D53-D54)</f>
        <v>0</v>
      </c>
      <c r="E46" s="144">
        <f>SUM(E45-E47-E48-E49-E50-E51-E52-E53-E54)</f>
        <v>0</v>
      </c>
      <c r="I46" s="151"/>
      <c r="J46" s="152"/>
      <c r="K46" s="135"/>
      <c r="L46" s="135"/>
      <c r="M46" s="135"/>
    </row>
    <row r="47" spans="1:13" ht="14.1" customHeight="1" x14ac:dyDescent="0.2">
      <c r="A47" s="153" t="s">
        <v>868</v>
      </c>
      <c r="B47" s="154" t="s">
        <v>915</v>
      </c>
      <c r="C47" s="341"/>
      <c r="D47" s="342"/>
      <c r="E47" s="341"/>
      <c r="I47" s="136" t="s">
        <v>444</v>
      </c>
      <c r="J47" s="137" t="s">
        <v>2056</v>
      </c>
      <c r="K47" s="138">
        <f>SUM('HL KNIHA VYPOC'!G197)</f>
        <v>0</v>
      </c>
      <c r="L47" s="138">
        <f>SUM('HL KNIHA VYPOC'!K197)</f>
        <v>0</v>
      </c>
      <c r="M47" s="138">
        <f>SUM('HL KNIHA VYPOC'!H197)</f>
        <v>0</v>
      </c>
    </row>
    <row r="48" spans="1:13" ht="14.1" customHeight="1" x14ac:dyDescent="0.2">
      <c r="A48" s="153" t="s">
        <v>868</v>
      </c>
      <c r="B48" s="154" t="s">
        <v>134</v>
      </c>
      <c r="C48" s="341"/>
      <c r="D48" s="342"/>
      <c r="E48" s="341"/>
      <c r="I48" s="139" t="s">
        <v>444</v>
      </c>
      <c r="J48" s="140">
        <v>75</v>
      </c>
      <c r="K48" s="339"/>
      <c r="L48" s="340"/>
      <c r="M48" s="341"/>
    </row>
    <row r="49" spans="1:13" ht="14.1" customHeight="1" x14ac:dyDescent="0.2">
      <c r="A49" s="153" t="s">
        <v>868</v>
      </c>
      <c r="B49" s="154" t="s">
        <v>140</v>
      </c>
      <c r="C49" s="341"/>
      <c r="D49" s="342"/>
      <c r="E49" s="341"/>
      <c r="I49" s="145" t="s">
        <v>444</v>
      </c>
      <c r="J49" s="146">
        <v>76</v>
      </c>
      <c r="K49" s="147">
        <f>SUM(K47-K48)</f>
        <v>0</v>
      </c>
      <c r="L49" s="148">
        <f>SUM(L47-L48)</f>
        <v>0</v>
      </c>
      <c r="M49" s="148">
        <f>SUM(M47-M48)</f>
        <v>0</v>
      </c>
    </row>
    <row r="50" spans="1:13" ht="14.1" customHeight="1" x14ac:dyDescent="0.2">
      <c r="A50" s="153" t="s">
        <v>868</v>
      </c>
      <c r="B50" s="154" t="s">
        <v>920</v>
      </c>
      <c r="C50" s="341"/>
      <c r="D50" s="342"/>
      <c r="E50" s="341"/>
      <c r="I50" s="151"/>
      <c r="J50" s="152"/>
      <c r="K50" s="135"/>
      <c r="L50" s="135"/>
      <c r="M50" s="135"/>
    </row>
    <row r="51" spans="1:13" ht="14.1" customHeight="1" x14ac:dyDescent="0.2">
      <c r="A51" s="153" t="s">
        <v>868</v>
      </c>
      <c r="B51" s="154" t="s">
        <v>925</v>
      </c>
      <c r="C51" s="341"/>
      <c r="D51" s="342"/>
      <c r="E51" s="341"/>
      <c r="I51" s="136" t="s">
        <v>445</v>
      </c>
      <c r="J51" s="137" t="s">
        <v>2056</v>
      </c>
      <c r="K51" s="138">
        <f>SUM('HL KNIHA VYPOC'!G198)</f>
        <v>0</v>
      </c>
      <c r="L51" s="138">
        <f>SUM('HL KNIHA VYPOC'!K198)</f>
        <v>0</v>
      </c>
      <c r="M51" s="138">
        <f>SUM('HL KNIHA VYPOC'!H198)</f>
        <v>0</v>
      </c>
    </row>
    <row r="52" spans="1:13" ht="14.1" customHeight="1" x14ac:dyDescent="0.2">
      <c r="A52" s="153" t="s">
        <v>868</v>
      </c>
      <c r="B52" s="154" t="s">
        <v>801</v>
      </c>
      <c r="C52" s="341"/>
      <c r="D52" s="342"/>
      <c r="E52" s="341"/>
      <c r="I52" s="139" t="s">
        <v>445</v>
      </c>
      <c r="J52" s="140">
        <v>75</v>
      </c>
      <c r="K52" s="339"/>
      <c r="L52" s="340"/>
      <c r="M52" s="341"/>
    </row>
    <row r="53" spans="1:13" ht="14.1" customHeight="1" x14ac:dyDescent="0.2">
      <c r="A53" s="153" t="s">
        <v>868</v>
      </c>
      <c r="B53" s="154" t="s">
        <v>159</v>
      </c>
      <c r="C53" s="341"/>
      <c r="D53" s="342"/>
      <c r="E53" s="341"/>
      <c r="I53" s="145" t="s">
        <v>445</v>
      </c>
      <c r="J53" s="146">
        <v>76</v>
      </c>
      <c r="K53" s="147">
        <f>SUM(K51-K52)</f>
        <v>0</v>
      </c>
      <c r="L53" s="148">
        <f>SUM(L51-L52)</f>
        <v>0</v>
      </c>
      <c r="M53" s="148">
        <f>SUM(M51-M52)</f>
        <v>0</v>
      </c>
    </row>
    <row r="54" spans="1:13" ht="14.1" customHeight="1" x14ac:dyDescent="0.2">
      <c r="A54" s="149" t="s">
        <v>868</v>
      </c>
      <c r="B54" s="150" t="s">
        <v>928</v>
      </c>
      <c r="C54" s="343"/>
      <c r="D54" s="344"/>
      <c r="E54" s="341"/>
      <c r="I54" s="151"/>
      <c r="J54" s="152"/>
      <c r="K54" s="135"/>
      <c r="L54" s="135"/>
      <c r="M54" s="135"/>
    </row>
    <row r="55" spans="1:13" ht="14.1" customHeight="1" x14ac:dyDescent="0.2">
      <c r="A55" s="151"/>
      <c r="B55" s="152"/>
      <c r="I55" s="136" t="s">
        <v>448</v>
      </c>
      <c r="J55" s="137" t="s">
        <v>2056</v>
      </c>
      <c r="K55" s="138">
        <f>SUM('HL KNIHA VYPOC'!G201)</f>
        <v>0</v>
      </c>
      <c r="L55" s="138">
        <f>SUM('HL KNIHA VYPOC'!K201)</f>
        <v>0</v>
      </c>
      <c r="M55" s="138">
        <f>SUM('HL KNIHA VYPOC'!H201)</f>
        <v>0</v>
      </c>
    </row>
    <row r="56" spans="1:13" ht="14.1" customHeight="1" x14ac:dyDescent="0.2">
      <c r="A56" s="136" t="s">
        <v>1128</v>
      </c>
      <c r="B56" s="137" t="s">
        <v>2056</v>
      </c>
      <c r="C56" s="138">
        <f>SUM('HL KNIHA VYPOC'!G125)</f>
        <v>0</v>
      </c>
      <c r="D56" s="138">
        <f>SUM('HL KNIHA VYPOC'!K125)</f>
        <v>0</v>
      </c>
      <c r="E56" s="138">
        <f>SUM('HL KNIHA VYPOC'!H125)</f>
        <v>0</v>
      </c>
      <c r="I56" s="139" t="s">
        <v>448</v>
      </c>
      <c r="J56" s="140">
        <v>77</v>
      </c>
      <c r="K56" s="339"/>
      <c r="L56" s="340"/>
      <c r="M56" s="341"/>
    </row>
    <row r="57" spans="1:13" ht="14.1" customHeight="1" x14ac:dyDescent="0.2">
      <c r="A57" s="141" t="s">
        <v>1128</v>
      </c>
      <c r="B57" s="142">
        <v>67</v>
      </c>
      <c r="C57" s="143">
        <f>SUM(C56-C58)</f>
        <v>0</v>
      </c>
      <c r="D57" s="144">
        <f>SUM(D56-D58)</f>
        <v>0</v>
      </c>
      <c r="E57" s="144">
        <f>SUM(E56-E58)</f>
        <v>0</v>
      </c>
      <c r="I57" s="145" t="s">
        <v>448</v>
      </c>
      <c r="J57" s="146">
        <v>78</v>
      </c>
      <c r="K57" s="162">
        <f>SUM(K55-K56)</f>
        <v>0</v>
      </c>
      <c r="L57" s="163">
        <f>SUM(L55-L56)</f>
        <v>0</v>
      </c>
      <c r="M57" s="163">
        <f>SUM(M55-M56)</f>
        <v>0</v>
      </c>
    </row>
    <row r="58" spans="1:13" ht="14.1" customHeight="1" x14ac:dyDescent="0.2">
      <c r="A58" s="149" t="s">
        <v>1128</v>
      </c>
      <c r="B58" s="150">
        <v>68</v>
      </c>
      <c r="C58" s="343"/>
      <c r="D58" s="344"/>
      <c r="E58" s="341"/>
      <c r="I58" s="151"/>
      <c r="J58" s="152"/>
      <c r="K58" s="135"/>
      <c r="L58" s="135"/>
      <c r="M58" s="135"/>
    </row>
    <row r="59" spans="1:13" ht="14.1" customHeight="1" x14ac:dyDescent="0.2">
      <c r="A59" s="151"/>
      <c r="B59" s="152"/>
      <c r="C59" s="198"/>
      <c r="D59" s="198"/>
      <c r="E59" s="198"/>
      <c r="I59" s="136" t="s">
        <v>449</v>
      </c>
      <c r="J59" s="137" t="s">
        <v>2056</v>
      </c>
      <c r="K59" s="138">
        <f>SUM('HL KNIHA VYPOC'!G208)</f>
        <v>0</v>
      </c>
      <c r="L59" s="138">
        <f>SUM('HL KNIHA VYPOC'!K208)</f>
        <v>0</v>
      </c>
      <c r="M59" s="138">
        <f>SUM('HL KNIHA VYPOC'!H208)</f>
        <v>0</v>
      </c>
    </row>
    <row r="60" spans="1:13" ht="14.1" customHeight="1" x14ac:dyDescent="0.2">
      <c r="A60" s="136" t="s">
        <v>1132</v>
      </c>
      <c r="B60" s="137" t="s">
        <v>2056</v>
      </c>
      <c r="C60" s="138">
        <f>SUM('HL KNIHA VYPOC'!G127)</f>
        <v>0</v>
      </c>
      <c r="D60" s="138">
        <f>SUM('HL KNIHA VYPOC'!K127)</f>
        <v>0</v>
      </c>
      <c r="E60" s="138">
        <f>SUM('HL KNIHA VYPOC'!H127)</f>
        <v>0</v>
      </c>
      <c r="I60" s="139" t="s">
        <v>449</v>
      </c>
      <c r="J60" s="140" t="s">
        <v>1962</v>
      </c>
      <c r="K60" s="339"/>
      <c r="L60" s="340"/>
      <c r="M60" s="341"/>
    </row>
    <row r="61" spans="1:13" ht="14.1" customHeight="1" x14ac:dyDescent="0.2">
      <c r="A61" s="141" t="s">
        <v>1132</v>
      </c>
      <c r="B61" s="142">
        <v>67</v>
      </c>
      <c r="C61" s="143">
        <f>SUM(C60-C62)</f>
        <v>0</v>
      </c>
      <c r="D61" s="144">
        <f>SUM(D60-D62)</f>
        <v>0</v>
      </c>
      <c r="E61" s="144">
        <f>SUM(-E62)</f>
        <v>0</v>
      </c>
      <c r="I61" s="153" t="s">
        <v>449</v>
      </c>
      <c r="J61" s="154" t="s">
        <v>921</v>
      </c>
      <c r="K61" s="341"/>
      <c r="L61" s="342"/>
      <c r="M61" s="341"/>
    </row>
    <row r="62" spans="1:13" ht="14.1" customHeight="1" x14ac:dyDescent="0.2">
      <c r="A62" s="149" t="s">
        <v>1132</v>
      </c>
      <c r="B62" s="150">
        <v>68</v>
      </c>
      <c r="C62" s="343"/>
      <c r="D62" s="344"/>
      <c r="E62" s="341"/>
      <c r="I62" s="153" t="s">
        <v>449</v>
      </c>
      <c r="J62" s="154" t="s">
        <v>1961</v>
      </c>
      <c r="K62" s="341"/>
      <c r="L62" s="342"/>
      <c r="M62" s="341"/>
    </row>
    <row r="63" spans="1:13" ht="14.1" customHeight="1" x14ac:dyDescent="0.2">
      <c r="A63" s="151"/>
      <c r="B63" s="152"/>
      <c r="I63" s="153" t="s">
        <v>449</v>
      </c>
      <c r="J63" s="154" t="s">
        <v>916</v>
      </c>
      <c r="K63" s="341"/>
      <c r="L63" s="342"/>
      <c r="M63" s="341"/>
    </row>
    <row r="64" spans="1:13" ht="14.1" customHeight="1" x14ac:dyDescent="0.2">
      <c r="A64" s="136" t="s">
        <v>1135</v>
      </c>
      <c r="B64" s="137" t="s">
        <v>2056</v>
      </c>
      <c r="C64" s="138">
        <f>SUM('HL KNIHA VYPOC'!G129)</f>
        <v>0</v>
      </c>
      <c r="D64" s="138">
        <f>SUM('HL KNIHA VYPOC'!K129)</f>
        <v>0</v>
      </c>
      <c r="E64" s="138">
        <f>SUM('HL KNIHA VYPOC'!H129)</f>
        <v>0</v>
      </c>
      <c r="I64" s="153" t="s">
        <v>449</v>
      </c>
      <c r="J64" s="154" t="s">
        <v>333</v>
      </c>
      <c r="K64" s="341"/>
      <c r="L64" s="342"/>
      <c r="M64" s="341"/>
    </row>
    <row r="65" spans="1:13" ht="14.1" customHeight="1" x14ac:dyDescent="0.2">
      <c r="A65" s="141" t="s">
        <v>1135</v>
      </c>
      <c r="B65" s="142">
        <v>67</v>
      </c>
      <c r="C65" s="143">
        <f>SUM(C64-C66)</f>
        <v>0</v>
      </c>
      <c r="D65" s="144">
        <f>SUM(D64-D66)</f>
        <v>0</v>
      </c>
      <c r="E65" s="144">
        <f>SUM(E64-E66)</f>
        <v>0</v>
      </c>
      <c r="I65" s="153" t="s">
        <v>449</v>
      </c>
      <c r="J65" s="154" t="s">
        <v>351</v>
      </c>
      <c r="K65" s="341"/>
      <c r="L65" s="342"/>
      <c r="M65" s="341"/>
    </row>
    <row r="66" spans="1:13" ht="14.1" customHeight="1" x14ac:dyDescent="0.2">
      <c r="A66" s="149" t="s">
        <v>1135</v>
      </c>
      <c r="B66" s="150">
        <v>68</v>
      </c>
      <c r="C66" s="343"/>
      <c r="D66" s="344"/>
      <c r="E66" s="341"/>
      <c r="I66" s="153" t="s">
        <v>449</v>
      </c>
      <c r="J66" s="154" t="s">
        <v>355</v>
      </c>
      <c r="K66" s="341"/>
      <c r="L66" s="342"/>
      <c r="M66" s="341"/>
    </row>
    <row r="67" spans="1:13" ht="14.1" customHeight="1" x14ac:dyDescent="0.2">
      <c r="A67" s="151"/>
      <c r="B67" s="152"/>
      <c r="I67" s="153" t="s">
        <v>449</v>
      </c>
      <c r="J67" s="154" t="s">
        <v>371</v>
      </c>
      <c r="K67" s="341"/>
      <c r="L67" s="342"/>
      <c r="M67" s="341"/>
    </row>
    <row r="68" spans="1:13" ht="14.1" customHeight="1" x14ac:dyDescent="0.2">
      <c r="A68" s="136" t="s">
        <v>1137</v>
      </c>
      <c r="B68" s="137" t="s">
        <v>2056</v>
      </c>
      <c r="C68" s="138">
        <f>SUM('HL KNIHA VYPOC'!G130)</f>
        <v>0</v>
      </c>
      <c r="D68" s="138">
        <f>SUM('HL KNIHA VYPOC'!K130)</f>
        <v>0</v>
      </c>
      <c r="E68" s="138">
        <f>SUM('HL KNIHA VYPOC'!H130)</f>
        <v>0</v>
      </c>
      <c r="I68" s="156" t="s">
        <v>449</v>
      </c>
      <c r="J68" s="157" t="s">
        <v>623</v>
      </c>
      <c r="K68" s="158">
        <f>SUM(K59-K60-K61-K62-K63-K64-K65-K66-K67-K69-K70-K71-K72-K73-K74-K75-K76)</f>
        <v>0</v>
      </c>
      <c r="L68" s="159">
        <f>SUM(L59-L60-L61-L62-L63-L64-L65-L66-L67-L69-L70-L71-L72-L73-L74-L75-L76)</f>
        <v>0</v>
      </c>
      <c r="M68" s="159">
        <f>SUM(M59-M60-M61-M62-M63-M64-M65-M66-M67-M69-M70-M71-M72-M73-M74-M75-M76)</f>
        <v>0</v>
      </c>
    </row>
    <row r="69" spans="1:13" ht="14.1" customHeight="1" x14ac:dyDescent="0.2">
      <c r="A69" s="141" t="s">
        <v>1137</v>
      </c>
      <c r="B69" s="142">
        <v>67</v>
      </c>
      <c r="C69" s="143">
        <f>SUM(C68-C70)</f>
        <v>0</v>
      </c>
      <c r="D69" s="144">
        <f>SUM(D68-D70)</f>
        <v>0</v>
      </c>
      <c r="E69" s="144">
        <f>SUM(E68-E70)</f>
        <v>0</v>
      </c>
      <c r="I69" s="153" t="s">
        <v>449</v>
      </c>
      <c r="J69" s="154" t="s">
        <v>639</v>
      </c>
      <c r="K69" s="341"/>
      <c r="L69" s="342"/>
      <c r="M69" s="341"/>
    </row>
    <row r="70" spans="1:13" ht="14.1" customHeight="1" x14ac:dyDescent="0.2">
      <c r="A70" s="149" t="s">
        <v>1137</v>
      </c>
      <c r="B70" s="150">
        <v>68</v>
      </c>
      <c r="C70" s="343"/>
      <c r="D70" s="344"/>
      <c r="E70" s="341"/>
      <c r="I70" s="153" t="s">
        <v>449</v>
      </c>
      <c r="J70" s="154" t="s">
        <v>658</v>
      </c>
      <c r="K70" s="341"/>
      <c r="L70" s="342"/>
      <c r="M70" s="341"/>
    </row>
    <row r="71" spans="1:13" ht="14.1" customHeight="1" x14ac:dyDescent="0.2">
      <c r="A71" s="151"/>
      <c r="B71" s="152"/>
      <c r="I71" s="153" t="s">
        <v>449</v>
      </c>
      <c r="J71" s="154" t="s">
        <v>675</v>
      </c>
      <c r="K71" s="341"/>
      <c r="L71" s="342"/>
      <c r="M71" s="341"/>
    </row>
    <row r="72" spans="1:13" ht="14.1" customHeight="1" x14ac:dyDescent="0.2">
      <c r="A72" s="136" t="s">
        <v>414</v>
      </c>
      <c r="B72" s="137" t="s">
        <v>2056</v>
      </c>
      <c r="C72" s="138">
        <f>SUM('HL KNIHA VYPOC'!G137)</f>
        <v>0</v>
      </c>
      <c r="D72" s="138">
        <f>SUM('HL KNIHA VYPOC'!K137)</f>
        <v>0</v>
      </c>
      <c r="E72" s="138">
        <f>SUM('HL KNIHA VYPOC'!H137)</f>
        <v>0</v>
      </c>
      <c r="I72" s="153" t="s">
        <v>449</v>
      </c>
      <c r="J72" s="154" t="s">
        <v>693</v>
      </c>
      <c r="K72" s="341"/>
      <c r="L72" s="342"/>
      <c r="M72" s="341"/>
    </row>
    <row r="73" spans="1:13" ht="14.1" customHeight="1" x14ac:dyDescent="0.2">
      <c r="A73" s="141" t="s">
        <v>414</v>
      </c>
      <c r="B73" s="142">
        <v>67</v>
      </c>
      <c r="C73" s="143">
        <f>SUM(C72-C74)</f>
        <v>0</v>
      </c>
      <c r="D73" s="144">
        <f>SUM(D72-D74)</f>
        <v>0</v>
      </c>
      <c r="E73" s="144">
        <f>SUM(E72-E74)</f>
        <v>0</v>
      </c>
      <c r="I73" s="153" t="s">
        <v>449</v>
      </c>
      <c r="J73" s="154" t="s">
        <v>703</v>
      </c>
      <c r="K73" s="341"/>
      <c r="L73" s="342"/>
      <c r="M73" s="341"/>
    </row>
    <row r="74" spans="1:13" ht="14.1" customHeight="1" x14ac:dyDescent="0.2">
      <c r="A74" s="153" t="s">
        <v>414</v>
      </c>
      <c r="B74" s="154">
        <v>68</v>
      </c>
      <c r="C74" s="341"/>
      <c r="D74" s="342"/>
      <c r="E74" s="341"/>
      <c r="I74" s="153" t="s">
        <v>449</v>
      </c>
      <c r="J74" s="154" t="s">
        <v>715</v>
      </c>
      <c r="K74" s="341"/>
      <c r="L74" s="342"/>
      <c r="M74" s="341"/>
    </row>
    <row r="75" spans="1:13" ht="14.1" customHeight="1" x14ac:dyDescent="0.2">
      <c r="A75" s="149" t="s">
        <v>414</v>
      </c>
      <c r="B75" s="150" t="s">
        <v>803</v>
      </c>
      <c r="C75" s="343"/>
      <c r="D75" s="344"/>
      <c r="E75" s="341"/>
      <c r="I75" s="153" t="s">
        <v>449</v>
      </c>
      <c r="J75" s="154" t="s">
        <v>1963</v>
      </c>
      <c r="K75" s="341"/>
      <c r="L75" s="342"/>
      <c r="M75" s="341"/>
    </row>
    <row r="76" spans="1:13" ht="14.1" customHeight="1" x14ac:dyDescent="0.2">
      <c r="I76" s="149" t="s">
        <v>449</v>
      </c>
      <c r="J76" s="150" t="s">
        <v>740</v>
      </c>
      <c r="K76" s="343"/>
      <c r="L76" s="344"/>
      <c r="M76" s="341"/>
    </row>
    <row r="78" spans="1:13" ht="14.1" customHeight="1" x14ac:dyDescent="0.2">
      <c r="A78" s="136" t="s">
        <v>415</v>
      </c>
      <c r="B78" s="137" t="s">
        <v>2056</v>
      </c>
      <c r="C78" s="138">
        <f>SUM('HL KNIHA VYPOC'!G142)</f>
        <v>1971001</v>
      </c>
      <c r="D78" s="138">
        <f>SUM('HL KNIHA VYPOC'!K142)</f>
        <v>0</v>
      </c>
      <c r="E78" s="138">
        <f>SUM('HL KNIHA VYPOC'!H142)</f>
        <v>6000</v>
      </c>
      <c r="I78" s="136" t="s">
        <v>417</v>
      </c>
      <c r="J78" s="137" t="s">
        <v>2056</v>
      </c>
      <c r="K78" s="138">
        <f>SUM('HL KNIHA VYPOC'!G144)</f>
        <v>0</v>
      </c>
      <c r="L78" s="138">
        <f>SUM('HL KNIHA VYPOC'!K144)</f>
        <v>0</v>
      </c>
      <c r="M78" s="138">
        <f>SUM('HL KNIHA VYPOC'!H144)</f>
        <v>0</v>
      </c>
    </row>
    <row r="79" spans="1:13" ht="14.1" customHeight="1" x14ac:dyDescent="0.2">
      <c r="A79" s="139" t="s">
        <v>415</v>
      </c>
      <c r="B79" s="140" t="s">
        <v>921</v>
      </c>
      <c r="C79" s="339"/>
      <c r="D79" s="340"/>
      <c r="E79" s="341"/>
      <c r="I79" s="139" t="s">
        <v>417</v>
      </c>
      <c r="J79" s="140" t="s">
        <v>921</v>
      </c>
      <c r="K79" s="339"/>
      <c r="L79" s="340"/>
      <c r="M79" s="341"/>
    </row>
    <row r="80" spans="1:13" ht="14.1" customHeight="1" x14ac:dyDescent="0.2">
      <c r="A80" s="153" t="s">
        <v>415</v>
      </c>
      <c r="B80" s="154" t="s">
        <v>1961</v>
      </c>
      <c r="C80" s="341"/>
      <c r="D80" s="342"/>
      <c r="E80" s="341"/>
      <c r="I80" s="153" t="s">
        <v>417</v>
      </c>
      <c r="J80" s="154" t="s">
        <v>1961</v>
      </c>
      <c r="K80" s="341"/>
      <c r="L80" s="342"/>
      <c r="M80" s="341"/>
    </row>
    <row r="81" spans="1:13" ht="14.1" customHeight="1" x14ac:dyDescent="0.2">
      <c r="A81" s="153" t="s">
        <v>415</v>
      </c>
      <c r="B81" s="154" t="s">
        <v>916</v>
      </c>
      <c r="C81" s="341"/>
      <c r="D81" s="342"/>
      <c r="E81" s="341"/>
      <c r="I81" s="153" t="s">
        <v>417</v>
      </c>
      <c r="J81" s="154" t="s">
        <v>916</v>
      </c>
      <c r="K81" s="341"/>
      <c r="L81" s="342"/>
      <c r="M81" s="341"/>
    </row>
    <row r="82" spans="1:13" ht="14.1" customHeight="1" x14ac:dyDescent="0.2">
      <c r="A82" s="156" t="s">
        <v>415</v>
      </c>
      <c r="B82" s="157" t="s">
        <v>623</v>
      </c>
      <c r="C82" s="158">
        <f>SUM(C78-C79-C80-C81-C83-C84)</f>
        <v>1971001</v>
      </c>
      <c r="D82" s="159">
        <f>SUM(D78-D79-D80-D81-D83-D84)</f>
        <v>0</v>
      </c>
      <c r="E82" s="159">
        <f>SUM(E78-E79-E80-E81-E83-E84)</f>
        <v>6000</v>
      </c>
      <c r="I82" s="156" t="s">
        <v>417</v>
      </c>
      <c r="J82" s="157" t="s">
        <v>623</v>
      </c>
      <c r="K82" s="158">
        <f>SUM(K78-K79-K80-K81-K83-K84)</f>
        <v>0</v>
      </c>
      <c r="L82" s="159">
        <f>SUM(L78-L79-L80-L81-L83-L84)</f>
        <v>0</v>
      </c>
      <c r="M82" s="159">
        <f>SUM(M78-M79-M80-M81-M83-M84)</f>
        <v>0</v>
      </c>
    </row>
    <row r="83" spans="1:13" ht="14.1" customHeight="1" x14ac:dyDescent="0.2">
      <c r="A83" s="153" t="s">
        <v>415</v>
      </c>
      <c r="B83" s="154" t="s">
        <v>639</v>
      </c>
      <c r="C83" s="341"/>
      <c r="D83" s="342"/>
      <c r="E83" s="341"/>
      <c r="I83" s="153" t="s">
        <v>417</v>
      </c>
      <c r="J83" s="154" t="s">
        <v>639</v>
      </c>
      <c r="K83" s="341"/>
      <c r="L83" s="342"/>
      <c r="M83" s="341"/>
    </row>
    <row r="84" spans="1:13" ht="14.1" customHeight="1" x14ac:dyDescent="0.2">
      <c r="A84" s="149" t="s">
        <v>415</v>
      </c>
      <c r="B84" s="150" t="s">
        <v>658</v>
      </c>
      <c r="C84" s="343"/>
      <c r="D84" s="344"/>
      <c r="E84" s="341"/>
      <c r="I84" s="149" t="s">
        <v>417</v>
      </c>
      <c r="J84" s="150" t="s">
        <v>658</v>
      </c>
      <c r="K84" s="343"/>
      <c r="L84" s="344"/>
      <c r="M84" s="341"/>
    </row>
    <row r="85" spans="1:13" ht="14.1" customHeight="1" x14ac:dyDescent="0.2">
      <c r="A85" s="151"/>
      <c r="B85" s="152"/>
      <c r="I85" s="151"/>
      <c r="J85" s="152"/>
      <c r="K85" s="135"/>
      <c r="L85" s="135"/>
      <c r="M85" s="135"/>
    </row>
    <row r="86" spans="1:13" ht="14.1" customHeight="1" x14ac:dyDescent="0.2">
      <c r="A86" s="136" t="s">
        <v>416</v>
      </c>
      <c r="B86" s="137" t="s">
        <v>2056</v>
      </c>
      <c r="C86" s="138">
        <f>SUM('HL KNIHA VYPOC'!G143)</f>
        <v>0</v>
      </c>
      <c r="D86" s="138">
        <f>SUM('HL KNIHA VYPOC'!K143)</f>
        <v>0</v>
      </c>
      <c r="E86" s="138">
        <f>SUM('HL KNIHA VYPOC'!H143)</f>
        <v>0</v>
      </c>
      <c r="I86" s="136" t="s">
        <v>418</v>
      </c>
      <c r="J86" s="137" t="s">
        <v>2056</v>
      </c>
      <c r="K86" s="138">
        <f>SUM('HL KNIHA VYPOC'!G145)</f>
        <v>0</v>
      </c>
      <c r="L86" s="138">
        <f>SUM('HL KNIHA VYPOC'!K145)</f>
        <v>0</v>
      </c>
      <c r="M86" s="138">
        <f>SUM('HL KNIHA VYPOC'!H145)</f>
        <v>0</v>
      </c>
    </row>
    <row r="87" spans="1:13" ht="14.1" customHeight="1" x14ac:dyDescent="0.2">
      <c r="A87" s="139" t="s">
        <v>416</v>
      </c>
      <c r="B87" s="140" t="s">
        <v>921</v>
      </c>
      <c r="C87" s="339"/>
      <c r="D87" s="340"/>
      <c r="E87" s="341"/>
      <c r="I87" s="139" t="s">
        <v>418</v>
      </c>
      <c r="J87" s="140" t="s">
        <v>1962</v>
      </c>
      <c r="K87" s="339"/>
      <c r="L87" s="340"/>
      <c r="M87" s="341"/>
    </row>
    <row r="88" spans="1:13" ht="14.1" customHeight="1" x14ac:dyDescent="0.2">
      <c r="A88" s="153" t="s">
        <v>416</v>
      </c>
      <c r="B88" s="154" t="s">
        <v>1961</v>
      </c>
      <c r="C88" s="341"/>
      <c r="D88" s="342"/>
      <c r="E88" s="341"/>
      <c r="I88" s="153" t="s">
        <v>418</v>
      </c>
      <c r="J88" s="154" t="s">
        <v>921</v>
      </c>
      <c r="K88" s="341"/>
      <c r="L88" s="342"/>
      <c r="M88" s="341"/>
    </row>
    <row r="89" spans="1:13" ht="14.1" customHeight="1" x14ac:dyDescent="0.2">
      <c r="A89" s="153" t="s">
        <v>416</v>
      </c>
      <c r="B89" s="154" t="s">
        <v>916</v>
      </c>
      <c r="C89" s="341"/>
      <c r="D89" s="342"/>
      <c r="E89" s="341"/>
      <c r="I89" s="153" t="s">
        <v>418</v>
      </c>
      <c r="J89" s="154" t="s">
        <v>1961</v>
      </c>
      <c r="K89" s="341"/>
      <c r="L89" s="342"/>
      <c r="M89" s="341"/>
    </row>
    <row r="90" spans="1:13" ht="14.1" customHeight="1" x14ac:dyDescent="0.2">
      <c r="A90" s="156" t="s">
        <v>416</v>
      </c>
      <c r="B90" s="157" t="s">
        <v>623</v>
      </c>
      <c r="C90" s="158">
        <f>SUM(C86-C87-C88-C89-C91-C92)</f>
        <v>0</v>
      </c>
      <c r="D90" s="159">
        <f>SUM(D86-D87-D88-D89-D91-D92)</f>
        <v>0</v>
      </c>
      <c r="E90" s="159">
        <f>SUM(E86-E87-E88-E89-E91-E92)</f>
        <v>0</v>
      </c>
      <c r="I90" s="153" t="s">
        <v>418</v>
      </c>
      <c r="J90" s="154" t="s">
        <v>916</v>
      </c>
      <c r="K90" s="341"/>
      <c r="L90" s="342"/>
      <c r="M90" s="341"/>
    </row>
    <row r="91" spans="1:13" ht="14.1" customHeight="1" x14ac:dyDescent="0.2">
      <c r="A91" s="153" t="s">
        <v>416</v>
      </c>
      <c r="B91" s="154" t="s">
        <v>639</v>
      </c>
      <c r="C91" s="341"/>
      <c r="D91" s="342"/>
      <c r="E91" s="341"/>
      <c r="I91" s="156" t="s">
        <v>418</v>
      </c>
      <c r="J91" s="157" t="s">
        <v>623</v>
      </c>
      <c r="K91" s="158">
        <f>SUM(K86-K87-K88-K89-K90-K92-K93-K94)</f>
        <v>0</v>
      </c>
      <c r="L91" s="159">
        <f>SUM(L86-L87-L88-L89-L90-L92-L93-L94)</f>
        <v>0</v>
      </c>
      <c r="M91" s="159">
        <f>SUM(M86-M87-M88-M89-M90-M92-M93-M94)</f>
        <v>0</v>
      </c>
    </row>
    <row r="92" spans="1:13" ht="14.1" customHeight="1" x14ac:dyDescent="0.2">
      <c r="A92" s="149" t="s">
        <v>416</v>
      </c>
      <c r="B92" s="150" t="s">
        <v>658</v>
      </c>
      <c r="C92" s="343"/>
      <c r="D92" s="344"/>
      <c r="E92" s="341"/>
      <c r="I92" s="153" t="s">
        <v>418</v>
      </c>
      <c r="J92" s="154" t="s">
        <v>639</v>
      </c>
      <c r="K92" s="341"/>
      <c r="L92" s="342"/>
      <c r="M92" s="341"/>
    </row>
    <row r="93" spans="1:13" ht="14.1" customHeight="1" x14ac:dyDescent="0.2">
      <c r="I93" s="153" t="s">
        <v>418</v>
      </c>
      <c r="J93" s="154" t="s">
        <v>658</v>
      </c>
      <c r="K93" s="341"/>
      <c r="L93" s="342"/>
      <c r="M93" s="341"/>
    </row>
    <row r="94" spans="1:13" ht="14.1" customHeight="1" x14ac:dyDescent="0.2">
      <c r="A94" s="136" t="s">
        <v>435</v>
      </c>
      <c r="B94" s="137" t="s">
        <v>2056</v>
      </c>
      <c r="C94" s="138">
        <f>'HL KNIHA VYPOC'!$G$178</f>
        <v>0</v>
      </c>
      <c r="D94" s="138">
        <f>'HL KNIHA VYPOC'!$K$178</f>
        <v>0</v>
      </c>
      <c r="E94" s="138">
        <f>'HL KNIHA VYPOC'!$H$178</f>
        <v>0</v>
      </c>
      <c r="I94" s="149" t="s">
        <v>418</v>
      </c>
      <c r="J94" s="150" t="s">
        <v>803</v>
      </c>
      <c r="K94" s="343"/>
      <c r="L94" s="344"/>
      <c r="M94" s="341"/>
    </row>
    <row r="95" spans="1:13" ht="14.1" customHeight="1" x14ac:dyDescent="0.2">
      <c r="A95" s="141" t="s">
        <v>435</v>
      </c>
      <c r="B95" s="142">
        <v>128</v>
      </c>
      <c r="C95" s="143">
        <f>SUM(C94-C96)</f>
        <v>0</v>
      </c>
      <c r="D95" s="144">
        <f>SUM(D94-D96)</f>
        <v>0</v>
      </c>
      <c r="E95" s="144">
        <f>SUM(E94-E96)</f>
        <v>0</v>
      </c>
      <c r="I95" s="151"/>
      <c r="J95" s="152"/>
      <c r="K95" s="135"/>
      <c r="L95" s="135"/>
      <c r="M95" s="135"/>
    </row>
    <row r="96" spans="1:13" ht="14.1" customHeight="1" x14ac:dyDescent="0.2">
      <c r="A96" s="149" t="s">
        <v>435</v>
      </c>
      <c r="B96" s="150">
        <v>129</v>
      </c>
      <c r="C96" s="343"/>
      <c r="D96" s="344"/>
      <c r="E96" s="344"/>
      <c r="I96" s="136" t="s">
        <v>419</v>
      </c>
      <c r="J96" s="137" t="s">
        <v>2056</v>
      </c>
      <c r="K96" s="138">
        <f>SUM('HL KNIHA VYPOC'!G146)</f>
        <v>0</v>
      </c>
      <c r="L96" s="138">
        <f>SUM('HL KNIHA VYPOC'!K146)</f>
        <v>0</v>
      </c>
      <c r="M96" s="138">
        <f>SUM('HL KNIHA VYPOC'!H146)</f>
        <v>0</v>
      </c>
    </row>
    <row r="97" spans="1:16" ht="14.1" customHeight="1" x14ac:dyDescent="0.2">
      <c r="I97" s="139" t="s">
        <v>419</v>
      </c>
      <c r="J97" s="140" t="s">
        <v>921</v>
      </c>
      <c r="K97" s="339"/>
      <c r="L97" s="340"/>
      <c r="M97" s="341"/>
    </row>
    <row r="98" spans="1:16" ht="14.1" customHeight="1" x14ac:dyDescent="0.2">
      <c r="I98" s="153" t="s">
        <v>419</v>
      </c>
      <c r="J98" s="154" t="s">
        <v>1961</v>
      </c>
      <c r="K98" s="341"/>
      <c r="L98" s="342"/>
      <c r="M98" s="341"/>
    </row>
    <row r="99" spans="1:16" ht="14.1" customHeight="1" x14ac:dyDescent="0.2">
      <c r="I99" s="153" t="s">
        <v>419</v>
      </c>
      <c r="J99" s="154" t="s">
        <v>916</v>
      </c>
      <c r="K99" s="341"/>
      <c r="L99" s="342"/>
      <c r="M99" s="341"/>
    </row>
    <row r="100" spans="1:16" ht="14.1" customHeight="1" x14ac:dyDescent="0.2">
      <c r="I100" s="156" t="s">
        <v>419</v>
      </c>
      <c r="J100" s="157" t="s">
        <v>623</v>
      </c>
      <c r="K100" s="158">
        <f>SUM(K96-K97-K98-K99-K101-K102)</f>
        <v>0</v>
      </c>
      <c r="L100" s="159">
        <f>SUM(L96-L97-L98-L99-L101-L102)</f>
        <v>0</v>
      </c>
      <c r="M100" s="159">
        <f>SUM(M96-M97-M98-M99-M101-M102)</f>
        <v>0</v>
      </c>
    </row>
    <row r="101" spans="1:16" ht="14.1" customHeight="1" x14ac:dyDescent="0.2">
      <c r="I101" s="153" t="s">
        <v>419</v>
      </c>
      <c r="J101" s="154" t="s">
        <v>639</v>
      </c>
      <c r="K101" s="341"/>
      <c r="L101" s="342"/>
      <c r="M101" s="341"/>
    </row>
    <row r="102" spans="1:16" ht="14.1" customHeight="1" x14ac:dyDescent="0.2">
      <c r="I102" s="149" t="s">
        <v>419</v>
      </c>
      <c r="J102" s="150" t="s">
        <v>658</v>
      </c>
      <c r="K102" s="343"/>
      <c r="L102" s="344"/>
      <c r="M102" s="341"/>
    </row>
    <row r="104" spans="1:16" ht="14.1" customHeight="1" x14ac:dyDescent="0.2">
      <c r="A104" s="840" t="s">
        <v>2034</v>
      </c>
      <c r="B104" s="840"/>
      <c r="C104" s="840"/>
      <c r="D104" s="840"/>
      <c r="E104" s="840"/>
      <c r="F104" s="840"/>
      <c r="G104" s="840"/>
      <c r="H104" s="840"/>
      <c r="I104" s="840"/>
      <c r="J104" s="840"/>
      <c r="K104" s="840"/>
      <c r="L104" s="840"/>
      <c r="M104" s="338"/>
    </row>
    <row r="105" spans="1:16" ht="14.1" customHeight="1" x14ac:dyDescent="0.25">
      <c r="A105" s="338"/>
      <c r="B105" s="338"/>
      <c r="C105" s="199">
        <v>2017</v>
      </c>
      <c r="D105" s="199">
        <v>2016</v>
      </c>
      <c r="E105" s="199">
        <v>2015</v>
      </c>
      <c r="F105" s="338"/>
      <c r="G105" s="338"/>
      <c r="H105" s="338"/>
      <c r="I105" s="338"/>
      <c r="J105" s="338"/>
      <c r="K105" s="199">
        <v>2017</v>
      </c>
      <c r="L105" s="199">
        <v>2016</v>
      </c>
      <c r="M105" s="199">
        <v>2015</v>
      </c>
    </row>
    <row r="106" spans="1:16" ht="14.1" customHeight="1" x14ac:dyDescent="0.2">
      <c r="A106" s="164" t="s">
        <v>412</v>
      </c>
      <c r="B106" s="200" t="s">
        <v>2056</v>
      </c>
      <c r="C106" s="138">
        <f>SUM('HL KNIHA VYPOC'!G114)</f>
        <v>13000</v>
      </c>
      <c r="D106" s="138">
        <f>SUM('HL KNIHA VYPOC'!K114)</f>
        <v>11000</v>
      </c>
      <c r="E106" s="138">
        <f>SUM('HL KNIHA VYPOC'!H114)</f>
        <v>13000</v>
      </c>
      <c r="F106" s="135">
        <f>SUM(C106)</f>
        <v>13000</v>
      </c>
      <c r="G106" s="135">
        <f>SUM(D106)</f>
        <v>11000</v>
      </c>
      <c r="H106" s="135">
        <f>SUM(E106)</f>
        <v>13000</v>
      </c>
      <c r="I106" s="164" t="s">
        <v>425</v>
      </c>
      <c r="J106" s="200" t="s">
        <v>2056</v>
      </c>
      <c r="K106" s="138">
        <f>SUM('HL KNIHA VYPOC'!G163)</f>
        <v>0</v>
      </c>
      <c r="L106" s="138">
        <f>SUM('HL KNIHA VYPOC'!K163)</f>
        <v>0</v>
      </c>
      <c r="M106" s="138">
        <f>SUM('HL KNIHA VYPOC'!H163)</f>
        <v>0</v>
      </c>
      <c r="N106" s="135">
        <f>SUM(K106)</f>
        <v>0</v>
      </c>
      <c r="O106" s="135">
        <f>SUM(L106)</f>
        <v>0</v>
      </c>
      <c r="P106" s="135">
        <f>SUM(M106)</f>
        <v>0</v>
      </c>
    </row>
    <row r="107" spans="1:16" ht="14.1" customHeight="1" x14ac:dyDescent="0.2">
      <c r="A107" s="165"/>
      <c r="B107" s="166"/>
      <c r="C107" s="167">
        <f>SUM(IF(C106&gt;=0,F106,0))</f>
        <v>13000</v>
      </c>
      <c r="D107" s="168">
        <f>SUM(IF(D106&gt;=0,G106,0))</f>
        <v>11000</v>
      </c>
      <c r="E107" s="168">
        <f>SUM(IF(E106&gt;=0,H106,0))</f>
        <v>13000</v>
      </c>
      <c r="I107" s="165" t="s">
        <v>425</v>
      </c>
      <c r="J107" s="169" t="s">
        <v>1963</v>
      </c>
      <c r="K107" s="167">
        <f>SUM(IF(K106&gt;=0,N106,0))</f>
        <v>0</v>
      </c>
      <c r="L107" s="168">
        <f>SUM(IF(L106&gt;=0,O106,0))</f>
        <v>0</v>
      </c>
      <c r="M107" s="168">
        <f>SUM(IF(M106&gt;=0,P106,0))</f>
        <v>0</v>
      </c>
    </row>
    <row r="108" spans="1:16" ht="14.1" customHeight="1" x14ac:dyDescent="0.2">
      <c r="A108" s="170" t="s">
        <v>412</v>
      </c>
      <c r="B108" s="171" t="s">
        <v>1964</v>
      </c>
      <c r="C108" s="341"/>
      <c r="D108" s="342"/>
      <c r="E108" s="341"/>
      <c r="I108" s="172" t="s">
        <v>425</v>
      </c>
      <c r="J108" s="173">
        <v>133</v>
      </c>
      <c r="K108" s="174">
        <f>SUM(IF(K106&lt;=0,N106,0))</f>
        <v>0</v>
      </c>
      <c r="L108" s="175">
        <f>SUM(IF(L106&lt;=0,O106,0))</f>
        <v>0</v>
      </c>
      <c r="M108" s="175">
        <f>SUM(IF(M106&lt;=0,P106,0))</f>
        <v>0</v>
      </c>
    </row>
    <row r="109" spans="1:16" ht="14.1" customHeight="1" x14ac:dyDescent="0.2">
      <c r="A109" s="170" t="s">
        <v>412</v>
      </c>
      <c r="B109" s="171">
        <v>73</v>
      </c>
      <c r="C109" s="176">
        <f>SUM(C107-C108)</f>
        <v>13000</v>
      </c>
      <c r="D109" s="177">
        <f>SUM(D107-D108)</f>
        <v>11000</v>
      </c>
      <c r="E109" s="177">
        <f>SUM(E107-E108)</f>
        <v>13000</v>
      </c>
      <c r="I109" s="178"/>
      <c r="J109" s="179"/>
      <c r="K109" s="135"/>
      <c r="L109" s="135"/>
      <c r="M109" s="135"/>
    </row>
    <row r="110" spans="1:16" ht="14.1" customHeight="1" x14ac:dyDescent="0.2">
      <c r="A110" s="172">
        <v>221</v>
      </c>
      <c r="B110" s="173">
        <v>139</v>
      </c>
      <c r="C110" s="174">
        <f>SUM(IF(C106&lt;=0,F106,0))</f>
        <v>0</v>
      </c>
      <c r="D110" s="175">
        <f>SUM(IF(D106&lt;=0,G106,0))</f>
        <v>0</v>
      </c>
      <c r="E110" s="175">
        <f>SUM(IF(E106&lt;=0,H106,0))</f>
        <v>0</v>
      </c>
      <c r="I110" s="164" t="s">
        <v>426</v>
      </c>
      <c r="J110" s="200" t="s">
        <v>2056</v>
      </c>
      <c r="K110" s="138">
        <f>SUM('HL KNIHA VYPOC'!G164)</f>
        <v>0</v>
      </c>
      <c r="L110" s="138">
        <f>SUM('HL KNIHA VYPOC'!K164)</f>
        <v>0</v>
      </c>
      <c r="M110" s="138">
        <f>SUM('HL KNIHA VYPOC'!H164)</f>
        <v>0</v>
      </c>
      <c r="N110" s="135">
        <f>SUM(K110)</f>
        <v>0</v>
      </c>
      <c r="O110" s="135">
        <f>SUM(L110)</f>
        <v>0</v>
      </c>
      <c r="P110" s="135">
        <f>SUM(M110)</f>
        <v>0</v>
      </c>
    </row>
    <row r="111" spans="1:16" ht="14.1" customHeight="1" x14ac:dyDescent="0.2">
      <c r="A111" s="178"/>
      <c r="B111" s="179"/>
      <c r="I111" s="165" t="s">
        <v>426</v>
      </c>
      <c r="J111" s="169" t="s">
        <v>1963</v>
      </c>
      <c r="K111" s="167">
        <f>SUM(IF(K110&gt;=0,N110,0))</f>
        <v>0</v>
      </c>
      <c r="L111" s="168">
        <f>SUM(IF(L110&gt;=0,O110,0))</f>
        <v>0</v>
      </c>
      <c r="M111" s="168">
        <f>SUM(IF(M110&gt;=0,P110,0))</f>
        <v>0</v>
      </c>
    </row>
    <row r="112" spans="1:16" ht="14.1" customHeight="1" x14ac:dyDescent="0.2">
      <c r="A112" s="164" t="s">
        <v>420</v>
      </c>
      <c r="B112" s="200" t="s">
        <v>2056</v>
      </c>
      <c r="C112" s="138">
        <f>SUM('HL KNIHA VYPOC'!G147)</f>
        <v>0</v>
      </c>
      <c r="D112" s="138">
        <f>SUM('HL KNIHA VYPOC'!K147)</f>
        <v>0</v>
      </c>
      <c r="E112" s="138">
        <f>SUM('HL KNIHA VYPOC'!H147)</f>
        <v>0</v>
      </c>
      <c r="F112" s="135">
        <f>SUM(C112)</f>
        <v>0</v>
      </c>
      <c r="G112" s="135">
        <f>SUM(D112)</f>
        <v>0</v>
      </c>
      <c r="H112" s="135">
        <f>SUM(E112)</f>
        <v>0</v>
      </c>
      <c r="I112" s="172" t="s">
        <v>426</v>
      </c>
      <c r="J112" s="173">
        <v>133</v>
      </c>
      <c r="K112" s="174">
        <f>SUM(IF(K110&lt;=0,N110,0))</f>
        <v>0</v>
      </c>
      <c r="L112" s="175">
        <f>SUM(IF(L110&lt;=0,O110,0))</f>
        <v>0</v>
      </c>
      <c r="M112" s="175">
        <f>SUM(IF(M110&lt;=0,P110,0))</f>
        <v>0</v>
      </c>
    </row>
    <row r="113" spans="1:16" ht="14.1" customHeight="1" x14ac:dyDescent="0.2">
      <c r="A113" s="165"/>
      <c r="B113" s="169"/>
      <c r="C113" s="167">
        <f>SUM(IF(C112&gt;=0,F112,0))</f>
        <v>0</v>
      </c>
      <c r="D113" s="168">
        <f>SUM(IF(D112&gt;=0,G112,0))</f>
        <v>0</v>
      </c>
      <c r="E113" s="168">
        <f>SUM(IF(E112&gt;=0,H112,0))</f>
        <v>0</v>
      </c>
      <c r="F113" s="135"/>
      <c r="G113" s="135"/>
      <c r="I113" s="178"/>
      <c r="J113" s="179"/>
      <c r="K113" s="135"/>
      <c r="L113" s="135"/>
      <c r="M113" s="135"/>
    </row>
    <row r="114" spans="1:16" ht="14.1" customHeight="1" x14ac:dyDescent="0.2">
      <c r="A114" s="170" t="s">
        <v>420</v>
      </c>
      <c r="B114" s="171" t="s">
        <v>330</v>
      </c>
      <c r="C114" s="341"/>
      <c r="D114" s="342"/>
      <c r="E114" s="341"/>
      <c r="I114" s="164" t="s">
        <v>427</v>
      </c>
      <c r="J114" s="200" t="s">
        <v>2056</v>
      </c>
      <c r="K114" s="138">
        <f>SUM('HL KNIHA VYPOC'!G165)</f>
        <v>0</v>
      </c>
      <c r="L114" s="138">
        <f>SUM('HL KNIHA VYPOC'!K165)</f>
        <v>0</v>
      </c>
      <c r="M114" s="138">
        <f>SUM('HL KNIHA VYPOC'!H165)</f>
        <v>0</v>
      </c>
      <c r="N114" s="135">
        <f>SUM(K114)</f>
        <v>0</v>
      </c>
      <c r="O114" s="135">
        <f>SUM(L114)</f>
        <v>0</v>
      </c>
      <c r="P114" s="135">
        <f>SUM(M114)</f>
        <v>0</v>
      </c>
    </row>
    <row r="115" spans="1:16" ht="14.1" customHeight="1" x14ac:dyDescent="0.2">
      <c r="A115" s="170" t="s">
        <v>420</v>
      </c>
      <c r="B115" s="171" t="s">
        <v>664</v>
      </c>
      <c r="C115" s="180">
        <f>SUM(C113-C114)</f>
        <v>0</v>
      </c>
      <c r="D115" s="181">
        <f>SUM(D113-D114)</f>
        <v>0</v>
      </c>
      <c r="E115" s="181">
        <f>SUM(E113-E114)</f>
        <v>0</v>
      </c>
      <c r="I115" s="165" t="s">
        <v>427</v>
      </c>
      <c r="J115" s="169" t="s">
        <v>1963</v>
      </c>
      <c r="K115" s="167">
        <f>SUM(IF(K114&gt;=0,N114,0))</f>
        <v>0</v>
      </c>
      <c r="L115" s="168">
        <f>SUM(IF(L114&gt;=0,O114,0))</f>
        <v>0</v>
      </c>
      <c r="M115" s="168">
        <f>SUM(IF(M114&gt;=0,P114,0))</f>
        <v>0</v>
      </c>
    </row>
    <row r="116" spans="1:16" ht="14.1" customHeight="1" x14ac:dyDescent="0.2">
      <c r="A116" s="170"/>
      <c r="B116" s="171"/>
      <c r="C116" s="182">
        <f>SUM(IF(C112&lt;=0,F112,0))</f>
        <v>0</v>
      </c>
      <c r="D116" s="183">
        <f>SUM(IF(D112&lt;=0,G112,0))</f>
        <v>0</v>
      </c>
      <c r="E116" s="183">
        <f>SUM(IF(E112&lt;=0,H112,0))</f>
        <v>0</v>
      </c>
      <c r="I116" s="172" t="s">
        <v>427</v>
      </c>
      <c r="J116" s="173">
        <v>133</v>
      </c>
      <c r="K116" s="174">
        <f>SUM(IF(K114&lt;=0,N114,0))</f>
        <v>0</v>
      </c>
      <c r="L116" s="175">
        <f>SUM(IF(L114&lt;=0,O114,0))</f>
        <v>0</v>
      </c>
      <c r="M116" s="175">
        <f>SUM(IF(M114&lt;=0,P114,0))</f>
        <v>0</v>
      </c>
    </row>
    <row r="117" spans="1:16" ht="14.1" customHeight="1" x14ac:dyDescent="0.2">
      <c r="A117" s="170" t="s">
        <v>420</v>
      </c>
      <c r="B117" s="171" t="s">
        <v>878</v>
      </c>
      <c r="C117" s="341"/>
      <c r="D117" s="342"/>
      <c r="E117" s="341"/>
      <c r="I117" s="178"/>
      <c r="J117" s="179"/>
      <c r="K117" s="135"/>
      <c r="L117" s="135"/>
      <c r="M117" s="135"/>
    </row>
    <row r="118" spans="1:16" ht="14.1" customHeight="1" x14ac:dyDescent="0.2">
      <c r="A118" s="172">
        <v>316</v>
      </c>
      <c r="B118" s="173">
        <v>127</v>
      </c>
      <c r="C118" s="184">
        <f>SUM(C116-C117)</f>
        <v>0</v>
      </c>
      <c r="D118" s="185">
        <f>SUM(D116-D117)</f>
        <v>0</v>
      </c>
      <c r="E118" s="185">
        <f>SUM(E116-E117)</f>
        <v>0</v>
      </c>
      <c r="I118" s="164" t="s">
        <v>428</v>
      </c>
      <c r="J118" s="200" t="s">
        <v>2056</v>
      </c>
      <c r="K118" s="138">
        <f>SUM('HL KNIHA VYPOC'!G166)</f>
        <v>0</v>
      </c>
      <c r="L118" s="138">
        <f>SUM('HL KNIHA VYPOC'!K166)</f>
        <v>0</v>
      </c>
      <c r="M118" s="138">
        <f>SUM('HL KNIHA VYPOC'!H166)</f>
        <v>0</v>
      </c>
      <c r="N118" s="135">
        <f>SUM(K118)</f>
        <v>0</v>
      </c>
      <c r="O118" s="135">
        <f>SUM(L118)</f>
        <v>0</v>
      </c>
      <c r="P118" s="135">
        <f>SUM(M118)</f>
        <v>0</v>
      </c>
    </row>
    <row r="119" spans="1:16" ht="14.1" customHeight="1" x14ac:dyDescent="0.2">
      <c r="A119" s="178"/>
      <c r="B119" s="179"/>
      <c r="I119" s="165" t="s">
        <v>428</v>
      </c>
      <c r="J119" s="169" t="s">
        <v>1963</v>
      </c>
      <c r="K119" s="167">
        <f>SUM(IF(K118&gt;=0,N118,0))</f>
        <v>0</v>
      </c>
      <c r="L119" s="168">
        <f>SUM(IF(L118&gt;=0,O118,0))</f>
        <v>0</v>
      </c>
      <c r="M119" s="168">
        <f>SUM(IF(M118&gt;=0,P118,0))</f>
        <v>0</v>
      </c>
    </row>
    <row r="120" spans="1:16" ht="14.1" customHeight="1" x14ac:dyDescent="0.2">
      <c r="A120" s="164" t="s">
        <v>424</v>
      </c>
      <c r="B120" s="200" t="s">
        <v>2056</v>
      </c>
      <c r="C120" s="138">
        <f>SUM('HL KNIHA VYPOC'!G160)</f>
        <v>0</v>
      </c>
      <c r="D120" s="138">
        <f>SUM('HL KNIHA VYPOC'!K160)</f>
        <v>0</v>
      </c>
      <c r="E120" s="138">
        <f>SUM('HL KNIHA VYPOC'!H160)</f>
        <v>0</v>
      </c>
      <c r="F120" s="135">
        <f>SUM(C120)</f>
        <v>0</v>
      </c>
      <c r="G120" s="135">
        <f>SUM(D120)</f>
        <v>0</v>
      </c>
      <c r="H120" s="135">
        <f>SUM(E120)</f>
        <v>0</v>
      </c>
      <c r="I120" s="172" t="s">
        <v>428</v>
      </c>
      <c r="J120" s="173">
        <v>133</v>
      </c>
      <c r="K120" s="174">
        <f>SUM(IF(K118&lt;=0,N118,0))</f>
        <v>0</v>
      </c>
      <c r="L120" s="175">
        <f>SUM(IF(L118&lt;=0,O118,0))</f>
        <v>0</v>
      </c>
      <c r="M120" s="175">
        <f>SUM(IF(M118&lt;=0,P118,0))</f>
        <v>0</v>
      </c>
    </row>
    <row r="121" spans="1:16" ht="14.1" customHeight="1" x14ac:dyDescent="0.2">
      <c r="A121" s="165"/>
      <c r="B121" s="169"/>
      <c r="C121" s="167">
        <f>SUM(IF(C120&gt;=0,F120,0))</f>
        <v>0</v>
      </c>
      <c r="D121" s="168">
        <f>SUM(IF(D120&gt;=0,G120,0))</f>
        <v>0</v>
      </c>
      <c r="E121" s="168">
        <f>SUM(IF(E120&gt;=0,H120,0))</f>
        <v>0</v>
      </c>
      <c r="F121" s="135"/>
      <c r="G121" s="135"/>
      <c r="I121" s="178"/>
      <c r="J121" s="179"/>
      <c r="K121" s="135"/>
      <c r="L121" s="135"/>
      <c r="M121" s="135"/>
    </row>
    <row r="122" spans="1:16" ht="14.1" customHeight="1" x14ac:dyDescent="0.2">
      <c r="A122" s="170" t="s">
        <v>424</v>
      </c>
      <c r="B122" s="171" t="s">
        <v>371</v>
      </c>
      <c r="C122" s="341"/>
      <c r="D122" s="342"/>
      <c r="E122" s="341"/>
      <c r="I122" s="164" t="s">
        <v>429</v>
      </c>
      <c r="J122" s="200" t="s">
        <v>2056</v>
      </c>
      <c r="K122" s="138">
        <f>SUM('HL KNIHA VYPOC'!G167)</f>
        <v>0</v>
      </c>
      <c r="L122" s="138">
        <f>SUM('HL KNIHA VYPOC'!K167)</f>
        <v>0</v>
      </c>
      <c r="M122" s="138">
        <f>SUM('HL KNIHA VYPOC'!H167)</f>
        <v>0</v>
      </c>
      <c r="N122" s="135">
        <f>SUM(K122)</f>
        <v>0</v>
      </c>
      <c r="O122" s="135">
        <f>SUM(L122)</f>
        <v>0</v>
      </c>
      <c r="P122" s="135">
        <f>SUM(M122)</f>
        <v>0</v>
      </c>
    </row>
    <row r="123" spans="1:16" ht="14.1" customHeight="1" x14ac:dyDescent="0.2">
      <c r="A123" s="170" t="s">
        <v>424</v>
      </c>
      <c r="B123" s="171" t="s">
        <v>715</v>
      </c>
      <c r="C123" s="180">
        <f>SUM(C121-C122)</f>
        <v>0</v>
      </c>
      <c r="D123" s="181">
        <f>SUM(D121-D122)</f>
        <v>0</v>
      </c>
      <c r="E123" s="181">
        <f>SUM(E121-E122)</f>
        <v>0</v>
      </c>
      <c r="I123" s="165" t="s">
        <v>429</v>
      </c>
      <c r="J123" s="169" t="s">
        <v>1963</v>
      </c>
      <c r="K123" s="167">
        <f>SUM(IF(K122&gt;=0,N122,0))</f>
        <v>0</v>
      </c>
      <c r="L123" s="168">
        <f>SUM(IF(L122&gt;=0,O122,0))</f>
        <v>0</v>
      </c>
      <c r="M123" s="168">
        <f>SUM(IF(M122&gt;=0,P122,0))</f>
        <v>0</v>
      </c>
    </row>
    <row r="124" spans="1:16" ht="14.1" customHeight="1" x14ac:dyDescent="0.2">
      <c r="A124" s="170"/>
      <c r="B124" s="171"/>
      <c r="C124" s="182">
        <f>SUM(IF(C120&lt;=0,F120,0))</f>
        <v>0</v>
      </c>
      <c r="D124" s="183">
        <f>SUM(IF(D120&lt;=0,G120,0))</f>
        <v>0</v>
      </c>
      <c r="E124" s="183">
        <f>SUM(IF(E120&lt;=0,H120,0))</f>
        <v>0</v>
      </c>
      <c r="I124" s="172" t="s">
        <v>429</v>
      </c>
      <c r="J124" s="173">
        <v>133</v>
      </c>
      <c r="K124" s="174">
        <f>SUM(IF(K122&lt;=0,N122,0))</f>
        <v>0</v>
      </c>
      <c r="L124" s="175">
        <f>SUM(IF(L122&lt;=0,O122,0))</f>
        <v>0</v>
      </c>
      <c r="M124" s="175">
        <f>SUM(IF(M122&lt;=0,P122,0))</f>
        <v>0</v>
      </c>
    </row>
    <row r="125" spans="1:16" ht="14.1" customHeight="1" x14ac:dyDescent="0.2">
      <c r="A125" s="170" t="s">
        <v>424</v>
      </c>
      <c r="B125" s="171" t="s">
        <v>886</v>
      </c>
      <c r="C125" s="341"/>
      <c r="D125" s="342"/>
      <c r="E125" s="341"/>
      <c r="I125" s="178"/>
      <c r="J125" s="179"/>
      <c r="K125" s="135"/>
      <c r="L125" s="135"/>
      <c r="M125" s="135"/>
    </row>
    <row r="126" spans="1:16" ht="14.1" customHeight="1" x14ac:dyDescent="0.2">
      <c r="A126" s="172">
        <v>336</v>
      </c>
      <c r="B126" s="173">
        <v>132</v>
      </c>
      <c r="C126" s="184">
        <f>SUM(C124-C125)</f>
        <v>0</v>
      </c>
      <c r="D126" s="185">
        <f>SUM(D124-D125)</f>
        <v>0</v>
      </c>
      <c r="E126" s="185">
        <f>SUM(E124-E125)</f>
        <v>0</v>
      </c>
      <c r="I126" s="164" t="s">
        <v>430</v>
      </c>
      <c r="J126" s="200" t="s">
        <v>2056</v>
      </c>
      <c r="K126" s="138">
        <f>SUM('HL KNIHA VYPOC'!G168)</f>
        <v>0</v>
      </c>
      <c r="L126" s="138">
        <f>SUM('HL KNIHA VYPOC'!K168)</f>
        <v>0</v>
      </c>
      <c r="M126" s="138">
        <f>SUM('HL KNIHA VYPOC'!H168)</f>
        <v>0</v>
      </c>
      <c r="N126" s="135">
        <f>SUM(K126)</f>
        <v>0</v>
      </c>
      <c r="O126" s="135">
        <f>SUM(L126)</f>
        <v>0</v>
      </c>
      <c r="P126" s="135">
        <f>SUM(M126)</f>
        <v>0</v>
      </c>
    </row>
    <row r="127" spans="1:16" ht="14.1" customHeight="1" x14ac:dyDescent="0.2">
      <c r="A127" s="178"/>
      <c r="B127" s="179"/>
      <c r="I127" s="165" t="s">
        <v>430</v>
      </c>
      <c r="J127" s="169" t="s">
        <v>1963</v>
      </c>
      <c r="K127" s="167">
        <f>SUM(IF(K126&gt;=0,N126,0))</f>
        <v>0</v>
      </c>
      <c r="L127" s="168">
        <f>SUM(IF(L126&gt;=0,O126,0))</f>
        <v>0</v>
      </c>
      <c r="M127" s="168">
        <f>SUM(IF(M126&gt;=0,P126,0))</f>
        <v>0</v>
      </c>
    </row>
    <row r="128" spans="1:16" ht="14.1" customHeight="1" x14ac:dyDescent="0.2">
      <c r="I128" s="172" t="s">
        <v>430</v>
      </c>
      <c r="J128" s="173">
        <v>133</v>
      </c>
      <c r="K128" s="174">
        <f>SUM(IF(K126&lt;=0,N126,0))</f>
        <v>0</v>
      </c>
      <c r="L128" s="175">
        <f>SUM(IF(L126&lt;=0,O126,0))</f>
        <v>0</v>
      </c>
      <c r="M128" s="175">
        <f>SUM(IF(M126&lt;=0,P126,0))</f>
        <v>0</v>
      </c>
    </row>
    <row r="129" spans="1:16" ht="14.1" customHeight="1" x14ac:dyDescent="0.2">
      <c r="I129" s="178"/>
      <c r="J129" s="179"/>
      <c r="K129" s="135"/>
      <c r="L129" s="135"/>
      <c r="M129" s="135"/>
    </row>
    <row r="130" spans="1:16" ht="14.1" customHeight="1" x14ac:dyDescent="0.2">
      <c r="I130" s="164" t="s">
        <v>438</v>
      </c>
      <c r="J130" s="200" t="s">
        <v>2056</v>
      </c>
      <c r="K130" s="138">
        <f>SUM('HL KNIHA VYPOC'!G188)</f>
        <v>0</v>
      </c>
      <c r="L130" s="138">
        <f>SUM('HL KNIHA VYPOC'!K188)</f>
        <v>0</v>
      </c>
      <c r="M130" s="138">
        <f>SUM('HL KNIHA VYPOC'!H188)</f>
        <v>0</v>
      </c>
      <c r="N130" s="135">
        <f>SUM(K130)</f>
        <v>0</v>
      </c>
      <c r="O130" s="135">
        <f>SUM(L130)</f>
        <v>0</v>
      </c>
      <c r="P130" s="135">
        <f>SUM(M130)</f>
        <v>0</v>
      </c>
    </row>
    <row r="131" spans="1:16" ht="14.1" customHeight="1" x14ac:dyDescent="0.2">
      <c r="I131" s="165"/>
      <c r="J131" s="169"/>
      <c r="K131" s="167">
        <f>SUM(IF(K130&gt;=0,N130,0))</f>
        <v>0</v>
      </c>
      <c r="L131" s="168">
        <f>SUM(IF(L130&gt;=0,O130,0))</f>
        <v>0</v>
      </c>
      <c r="M131" s="168">
        <f>SUM(IF(M130&gt;=0,P130,0))</f>
        <v>0</v>
      </c>
      <c r="N131" s="135"/>
      <c r="O131" s="135"/>
    </row>
    <row r="132" spans="1:16" ht="14.1" customHeight="1" x14ac:dyDescent="0.2">
      <c r="I132" s="170" t="s">
        <v>438</v>
      </c>
      <c r="J132" s="171" t="s">
        <v>360</v>
      </c>
      <c r="K132" s="341"/>
      <c r="L132" s="342"/>
      <c r="M132" s="341"/>
    </row>
    <row r="133" spans="1:16" ht="14.1" customHeight="1" x14ac:dyDescent="0.2">
      <c r="I133" s="170" t="s">
        <v>438</v>
      </c>
      <c r="J133" s="171" t="s">
        <v>726</v>
      </c>
      <c r="K133" s="341">
        <f>SUM(K131)</f>
        <v>0</v>
      </c>
      <c r="L133" s="342"/>
      <c r="M133" s="341"/>
    </row>
    <row r="134" spans="1:16" ht="14.1" customHeight="1" x14ac:dyDescent="0.2">
      <c r="I134" s="170" t="s">
        <v>438</v>
      </c>
      <c r="J134" s="171" t="s">
        <v>740</v>
      </c>
      <c r="K134" s="341"/>
      <c r="L134" s="342"/>
      <c r="M134" s="341"/>
    </row>
    <row r="135" spans="1:16" ht="14.1" customHeight="1" x14ac:dyDescent="0.2">
      <c r="I135" s="170"/>
      <c r="J135" s="171"/>
      <c r="K135" s="182">
        <f>SUM(IF(K130&lt;=0,N130,0))</f>
        <v>0</v>
      </c>
      <c r="L135" s="183">
        <f>SUM(IF(L130&lt;=0,O130,0))</f>
        <v>0</v>
      </c>
      <c r="M135" s="183">
        <f>SUM(IF(M130&lt;=0,P130,0))</f>
        <v>0</v>
      </c>
    </row>
    <row r="136" spans="1:16" ht="14.1" customHeight="1" x14ac:dyDescent="0.2">
      <c r="I136" s="170" t="s">
        <v>438</v>
      </c>
      <c r="J136" s="171" t="s">
        <v>887</v>
      </c>
      <c r="K136" s="341">
        <f>SUM(K135)</f>
        <v>0</v>
      </c>
      <c r="L136" s="342"/>
      <c r="M136" s="341"/>
    </row>
    <row r="137" spans="1:16" ht="14.1" customHeight="1" x14ac:dyDescent="0.2">
      <c r="I137" s="172">
        <v>373</v>
      </c>
      <c r="J137" s="173">
        <v>134</v>
      </c>
      <c r="K137" s="343"/>
      <c r="L137" s="344"/>
      <c r="M137" s="341"/>
    </row>
    <row r="138" spans="1:16" ht="14.1" customHeight="1" x14ac:dyDescent="0.2">
      <c r="I138" s="10"/>
      <c r="J138" s="134"/>
      <c r="K138" s="135"/>
      <c r="L138" s="135"/>
      <c r="M138" s="135"/>
    </row>
    <row r="139" spans="1:16" ht="14.1" customHeight="1" x14ac:dyDescent="0.2">
      <c r="I139" s="164" t="s">
        <v>461</v>
      </c>
      <c r="J139" s="200" t="s">
        <v>2056</v>
      </c>
      <c r="K139" s="138">
        <f>SUM('HL KNIHA VYPOC'!G257)</f>
        <v>0</v>
      </c>
      <c r="L139" s="138">
        <f>SUM('HL KNIHA VYPOC'!K257)</f>
        <v>0</v>
      </c>
      <c r="M139" s="138">
        <f>SUM('HL KNIHA VYPOC'!H257)</f>
        <v>0</v>
      </c>
      <c r="N139" s="135">
        <f>SUM(K139)</f>
        <v>0</v>
      </c>
      <c r="O139" s="135">
        <f>SUM(L139)</f>
        <v>0</v>
      </c>
      <c r="P139" s="135">
        <f>SUM(M139)</f>
        <v>0</v>
      </c>
    </row>
    <row r="140" spans="1:16" ht="14.1" customHeight="1" x14ac:dyDescent="0.2">
      <c r="I140" s="165" t="s">
        <v>461</v>
      </c>
      <c r="J140" s="169" t="s">
        <v>382</v>
      </c>
      <c r="K140" s="167">
        <f>SUM(IF(K139&gt;=0,N139,0))</f>
        <v>0</v>
      </c>
      <c r="L140" s="168">
        <f>SUM(IF(L139&gt;=0,O139,0))</f>
        <v>0</v>
      </c>
      <c r="M140" s="168">
        <f>SUM(IF(M139&gt;=0,P139,0))</f>
        <v>0</v>
      </c>
    </row>
    <row r="141" spans="1:16" ht="14.1" customHeight="1" x14ac:dyDescent="0.2">
      <c r="I141" s="172" t="s">
        <v>461</v>
      </c>
      <c r="J141" s="173" t="s">
        <v>888</v>
      </c>
      <c r="K141" s="174">
        <f>SUM(IF(K139&lt;=0,N139,0))</f>
        <v>0</v>
      </c>
      <c r="L141" s="175">
        <f>SUM(IF(L139&lt;=0,O139,0))</f>
        <v>0</v>
      </c>
      <c r="M141" s="175">
        <f>SUM(IF(M139&lt;=0,P139,0))</f>
        <v>0</v>
      </c>
    </row>
    <row r="143" spans="1:16" ht="14.1" customHeight="1" x14ac:dyDescent="0.2">
      <c r="A143" s="840" t="s">
        <v>2035</v>
      </c>
      <c r="B143" s="840"/>
      <c r="C143" s="840"/>
      <c r="D143" s="840"/>
      <c r="E143" s="840"/>
      <c r="F143" s="840"/>
      <c r="G143" s="840"/>
      <c r="H143" s="840"/>
      <c r="I143" s="840"/>
      <c r="J143" s="840"/>
      <c r="K143" s="840"/>
      <c r="L143" s="840"/>
      <c r="M143" s="338"/>
    </row>
    <row r="144" spans="1:16" ht="14.1" customHeight="1" x14ac:dyDescent="0.25">
      <c r="A144" s="338"/>
      <c r="B144" s="338"/>
      <c r="C144" s="199">
        <v>2017</v>
      </c>
      <c r="D144" s="199">
        <v>2016</v>
      </c>
      <c r="E144" s="199">
        <v>2015</v>
      </c>
      <c r="F144" s="338"/>
      <c r="G144" s="338"/>
      <c r="H144" s="338"/>
      <c r="I144" s="338"/>
      <c r="J144" s="338"/>
      <c r="K144" s="199">
        <v>2017</v>
      </c>
      <c r="L144" s="199">
        <v>2016</v>
      </c>
      <c r="M144" s="199">
        <v>2015</v>
      </c>
    </row>
    <row r="145" spans="1:13" ht="14.1" customHeight="1" x14ac:dyDescent="0.2">
      <c r="A145" s="186" t="s">
        <v>413</v>
      </c>
      <c r="B145" s="201" t="s">
        <v>2056</v>
      </c>
      <c r="C145" s="138">
        <f>SUM('HL KNIHA VYPOC'!G128)</f>
        <v>0</v>
      </c>
      <c r="D145" s="138">
        <f>SUM('HL KNIHA VYPOC'!K128)</f>
        <v>0</v>
      </c>
      <c r="E145" s="138">
        <f>SUM('HL KNIHA VYPOC'!H128)</f>
        <v>0</v>
      </c>
      <c r="I145" s="186" t="s">
        <v>1241</v>
      </c>
      <c r="J145" s="201" t="s">
        <v>2056</v>
      </c>
      <c r="K145" s="138">
        <f>SUM('HL KNIHA VYPOC'!G221)</f>
        <v>0</v>
      </c>
      <c r="L145" s="138">
        <f>SUM('HL KNIHA VYPOC'!K221)</f>
        <v>0</v>
      </c>
      <c r="M145" s="138">
        <f>SUM('HL KNIHA VYPOC'!H221)</f>
        <v>0</v>
      </c>
    </row>
    <row r="146" spans="1:13" ht="14.1" customHeight="1" x14ac:dyDescent="0.2">
      <c r="A146" s="187" t="s">
        <v>413</v>
      </c>
      <c r="B146" s="188">
        <v>113</v>
      </c>
      <c r="C146" s="339"/>
      <c r="D146" s="340"/>
      <c r="E146" s="341"/>
      <c r="I146" s="187" t="s">
        <v>1241</v>
      </c>
      <c r="J146" s="188">
        <v>88</v>
      </c>
      <c r="K146" s="143">
        <f>SUM(K145-K147)</f>
        <v>0</v>
      </c>
      <c r="L146" s="144">
        <f>SUM(L145-L147)</f>
        <v>0</v>
      </c>
      <c r="M146" s="144">
        <f>SUM(M145-M147)</f>
        <v>0</v>
      </c>
    </row>
    <row r="147" spans="1:13" ht="14.1" customHeight="1" x14ac:dyDescent="0.2">
      <c r="A147" s="189">
        <v>255</v>
      </c>
      <c r="B147" s="190">
        <v>140</v>
      </c>
      <c r="C147" s="147">
        <f>SUM(C145-C146)</f>
        <v>0</v>
      </c>
      <c r="D147" s="148">
        <f>SUM(D145-D146)</f>
        <v>0</v>
      </c>
      <c r="E147" s="148">
        <f>SUM(E145-E146)</f>
        <v>0</v>
      </c>
      <c r="I147" s="189" t="s">
        <v>1241</v>
      </c>
      <c r="J147" s="190">
        <v>89</v>
      </c>
      <c r="K147" s="343"/>
      <c r="L147" s="344"/>
      <c r="M147" s="341"/>
    </row>
    <row r="148" spans="1:13" ht="14.1" customHeight="1" x14ac:dyDescent="0.2">
      <c r="A148" s="191"/>
      <c r="B148" s="192"/>
      <c r="I148" s="191"/>
      <c r="J148" s="192"/>
      <c r="K148" s="135"/>
      <c r="L148" s="135"/>
      <c r="M148" s="135"/>
    </row>
    <row r="149" spans="1:13" ht="14.1" customHeight="1" x14ac:dyDescent="0.2">
      <c r="A149" s="186" t="s">
        <v>421</v>
      </c>
      <c r="B149" s="201" t="s">
        <v>2056</v>
      </c>
      <c r="C149" s="138">
        <f>SUM('HL KNIHA VYPOC'!G149)</f>
        <v>-8000</v>
      </c>
      <c r="D149" s="138">
        <f>SUM('HL KNIHA VYPOC'!K149)</f>
        <v>-14000</v>
      </c>
      <c r="E149" s="138">
        <f>SUM('HL KNIHA VYPOC'!H149)</f>
        <v>-8000</v>
      </c>
      <c r="I149" s="186" t="s">
        <v>1249</v>
      </c>
      <c r="J149" s="201" t="s">
        <v>2056</v>
      </c>
      <c r="K149" s="138">
        <f>SUM('HL KNIHA VYPOC'!G226)</f>
        <v>0</v>
      </c>
      <c r="L149" s="138">
        <f>SUM('HL KNIHA VYPOC'!K226)</f>
        <v>0</v>
      </c>
      <c r="M149" s="138">
        <f>SUM('HL KNIHA VYPOC'!H226)</f>
        <v>0</v>
      </c>
    </row>
    <row r="150" spans="1:13" ht="14.1" customHeight="1" x14ac:dyDescent="0.2">
      <c r="A150" s="187" t="s">
        <v>421</v>
      </c>
      <c r="B150" s="188">
        <v>104</v>
      </c>
      <c r="C150" s="339"/>
      <c r="D150" s="340"/>
      <c r="E150" s="341"/>
      <c r="I150" s="187" t="s">
        <v>1249</v>
      </c>
      <c r="J150" s="188">
        <v>88</v>
      </c>
      <c r="K150" s="143">
        <f>SUM(K149-K151)</f>
        <v>0</v>
      </c>
      <c r="L150" s="144">
        <f>SUM(L149-L151)</f>
        <v>0</v>
      </c>
      <c r="M150" s="144">
        <f>SUM(M149-M151)</f>
        <v>0</v>
      </c>
    </row>
    <row r="151" spans="1:13" ht="14.1" customHeight="1" x14ac:dyDescent="0.2">
      <c r="A151" s="193" t="s">
        <v>421</v>
      </c>
      <c r="B151" s="194">
        <v>105</v>
      </c>
      <c r="C151" s="341"/>
      <c r="D151" s="342"/>
      <c r="E151" s="341"/>
      <c r="I151" s="189" t="s">
        <v>1249</v>
      </c>
      <c r="J151" s="190">
        <v>89</v>
      </c>
      <c r="K151" s="343"/>
      <c r="L151" s="344"/>
      <c r="M151" s="341"/>
    </row>
    <row r="152" spans="1:13" ht="14.1" customHeight="1" x14ac:dyDescent="0.2">
      <c r="A152" s="193" t="s">
        <v>421</v>
      </c>
      <c r="B152" s="194">
        <v>106</v>
      </c>
      <c r="C152" s="341"/>
      <c r="D152" s="342"/>
      <c r="E152" s="341"/>
      <c r="I152" s="191"/>
      <c r="J152" s="192"/>
      <c r="K152" s="135"/>
      <c r="L152" s="135"/>
      <c r="M152" s="135"/>
    </row>
    <row r="153" spans="1:13" ht="14.1" customHeight="1" x14ac:dyDescent="0.2">
      <c r="A153" s="193">
        <v>321</v>
      </c>
      <c r="B153" s="194">
        <v>124</v>
      </c>
      <c r="C153" s="158">
        <f>SUM(C149-C150-C151-C152-C154-C155)</f>
        <v>-8000</v>
      </c>
      <c r="D153" s="159">
        <f>SUM(D149-D150-D151-D152-D154-D155)</f>
        <v>-14000</v>
      </c>
      <c r="E153" s="159">
        <f>SUM(E149-E150-E151-E152-E154-E155)</f>
        <v>-8000</v>
      </c>
      <c r="I153" s="186" t="s">
        <v>451</v>
      </c>
      <c r="J153" s="201" t="s">
        <v>2056</v>
      </c>
      <c r="K153" s="138">
        <f>SUM('HL KNIHA VYPOC'!G239)</f>
        <v>0</v>
      </c>
      <c r="L153" s="138">
        <f>SUM('HL KNIHA VYPOC'!K239)</f>
        <v>0</v>
      </c>
      <c r="M153" s="138">
        <f>SUM('HL KNIHA VYPOC'!H239)</f>
        <v>0</v>
      </c>
    </row>
    <row r="154" spans="1:13" ht="14.1" customHeight="1" x14ac:dyDescent="0.2">
      <c r="A154" s="193">
        <v>321</v>
      </c>
      <c r="B154" s="194">
        <v>125</v>
      </c>
      <c r="C154" s="341"/>
      <c r="D154" s="342"/>
      <c r="E154" s="341"/>
      <c r="I154" s="187" t="s">
        <v>451</v>
      </c>
      <c r="J154" s="188">
        <v>119</v>
      </c>
      <c r="K154" s="339"/>
      <c r="L154" s="340"/>
      <c r="M154" s="341"/>
    </row>
    <row r="155" spans="1:13" ht="14.1" customHeight="1" x14ac:dyDescent="0.2">
      <c r="A155" s="189">
        <v>321</v>
      </c>
      <c r="B155" s="190">
        <v>126</v>
      </c>
      <c r="C155" s="343"/>
      <c r="D155" s="344"/>
      <c r="E155" s="341"/>
      <c r="I155" s="189">
        <v>451</v>
      </c>
      <c r="J155" s="190">
        <v>137</v>
      </c>
      <c r="K155" s="147">
        <f>SUM(K153-K154)</f>
        <v>0</v>
      </c>
      <c r="L155" s="148">
        <f>SUM(L153-L154)</f>
        <v>0</v>
      </c>
      <c r="M155" s="148">
        <f>SUM(M153-M154)</f>
        <v>0</v>
      </c>
    </row>
    <row r="156" spans="1:13" ht="14.1" customHeight="1" x14ac:dyDescent="0.2">
      <c r="A156" s="191"/>
      <c r="B156" s="192"/>
      <c r="I156" s="191"/>
      <c r="J156" s="192"/>
      <c r="K156" s="135"/>
      <c r="L156" s="135"/>
      <c r="M156" s="135"/>
    </row>
    <row r="157" spans="1:13" ht="14.1" customHeight="1" x14ac:dyDescent="0.2">
      <c r="A157" s="186" t="s">
        <v>1159</v>
      </c>
      <c r="B157" s="201" t="s">
        <v>2056</v>
      </c>
      <c r="C157" s="195">
        <f>SUM('HL KNIHA VYPOC'!G150)</f>
        <v>0</v>
      </c>
      <c r="D157" s="195">
        <f>SUM('HL KNIHA VYPOC'!K150)</f>
        <v>0</v>
      </c>
      <c r="E157" s="195">
        <f>SUM('HL KNIHA VYPOC'!H150)</f>
        <v>0</v>
      </c>
      <c r="I157" s="186" t="s">
        <v>452</v>
      </c>
      <c r="J157" s="201" t="s">
        <v>2056</v>
      </c>
      <c r="K157" s="138">
        <f>SUM('HL KNIHA VYPOC'!G241)</f>
        <v>0</v>
      </c>
      <c r="L157" s="138">
        <f>SUM('HL KNIHA VYPOC'!K241)</f>
        <v>0</v>
      </c>
      <c r="M157" s="138">
        <f>SUM('HL KNIHA VYPOC'!H241)</f>
        <v>0</v>
      </c>
    </row>
    <row r="158" spans="1:13" ht="14.1" customHeight="1" x14ac:dyDescent="0.2">
      <c r="A158" s="187" t="s">
        <v>1159</v>
      </c>
      <c r="B158" s="188">
        <v>124</v>
      </c>
      <c r="C158" s="143">
        <f>SUM(C157-C159-C160)</f>
        <v>0</v>
      </c>
      <c r="D158" s="143">
        <f>SUM(D157-D159-D160)</f>
        <v>0</v>
      </c>
      <c r="E158" s="143">
        <f>SUM(E157-E159-E160)</f>
        <v>0</v>
      </c>
      <c r="I158" s="187" t="s">
        <v>452</v>
      </c>
      <c r="J158" s="188">
        <v>120</v>
      </c>
      <c r="K158" s="339"/>
      <c r="L158" s="340"/>
      <c r="M158" s="341"/>
    </row>
    <row r="159" spans="1:13" ht="14.1" customHeight="1" x14ac:dyDescent="0.2">
      <c r="A159" s="193" t="s">
        <v>1159</v>
      </c>
      <c r="B159" s="194">
        <v>125</v>
      </c>
      <c r="C159" s="341"/>
      <c r="D159" s="342"/>
      <c r="E159" s="341"/>
      <c r="I159" s="189">
        <v>459</v>
      </c>
      <c r="J159" s="190">
        <v>138</v>
      </c>
      <c r="K159" s="147">
        <f>SUM(K157-K158)</f>
        <v>0</v>
      </c>
      <c r="L159" s="148">
        <f>SUM(L157-L158)</f>
        <v>0</v>
      </c>
      <c r="M159" s="148">
        <f>SUM(M157-M158)</f>
        <v>0</v>
      </c>
    </row>
    <row r="160" spans="1:13" ht="14.1" customHeight="1" x14ac:dyDescent="0.2">
      <c r="A160" s="189" t="s">
        <v>1159</v>
      </c>
      <c r="B160" s="190">
        <v>126</v>
      </c>
      <c r="C160" s="343"/>
      <c r="D160" s="344"/>
      <c r="E160" s="341"/>
      <c r="I160" s="191"/>
      <c r="J160" s="192"/>
      <c r="K160" s="135"/>
      <c r="L160" s="135"/>
      <c r="M160" s="135"/>
    </row>
    <row r="161" spans="1:13" ht="14.1" customHeight="1" x14ac:dyDescent="0.2">
      <c r="A161" s="191"/>
      <c r="B161" s="192"/>
      <c r="I161" s="186" t="s">
        <v>453</v>
      </c>
      <c r="J161" s="201" t="s">
        <v>2056</v>
      </c>
      <c r="K161" s="138">
        <f>SUM('HL KNIHA VYPOC'!G244)</f>
        <v>0</v>
      </c>
      <c r="L161" s="138">
        <f>SUM('HL KNIHA VYPOC'!K244)</f>
        <v>0</v>
      </c>
      <c r="M161" s="138">
        <f>SUM('HL KNIHA VYPOC'!H244)</f>
        <v>0</v>
      </c>
    </row>
    <row r="162" spans="1:13" ht="14.1" customHeight="1" x14ac:dyDescent="0.2">
      <c r="A162" s="186" t="s">
        <v>422</v>
      </c>
      <c r="B162" s="201" t="s">
        <v>2056</v>
      </c>
      <c r="C162" s="195">
        <f>SUM('HL KNIHA VYPOC'!G151)</f>
        <v>0</v>
      </c>
      <c r="D162" s="195">
        <f>SUM('HL KNIHA VYPOC'!K151)</f>
        <v>0</v>
      </c>
      <c r="E162" s="195">
        <f>SUM('HL KNIHA VYPOC'!H151)</f>
        <v>0</v>
      </c>
      <c r="I162" s="187" t="s">
        <v>453</v>
      </c>
      <c r="J162" s="188">
        <v>121</v>
      </c>
      <c r="K162" s="339"/>
      <c r="L162" s="340"/>
      <c r="M162" s="341"/>
    </row>
    <row r="163" spans="1:13" ht="14.1" customHeight="1" x14ac:dyDescent="0.2">
      <c r="A163" s="187">
        <v>323</v>
      </c>
      <c r="B163" s="188">
        <v>137</v>
      </c>
      <c r="C163" s="143">
        <f>SUM(C162-C164)</f>
        <v>0</v>
      </c>
      <c r="D163" s="144">
        <f>SUM(D162-D164)</f>
        <v>0</v>
      </c>
      <c r="E163" s="144">
        <f>SUM(E162-E164)</f>
        <v>0</v>
      </c>
      <c r="I163" s="189">
        <v>461</v>
      </c>
      <c r="J163" s="190">
        <v>139</v>
      </c>
      <c r="K163" s="147">
        <f>SUM(K161-K162)</f>
        <v>0</v>
      </c>
      <c r="L163" s="148">
        <f>SUM(L161-L162)</f>
        <v>0</v>
      </c>
      <c r="M163" s="148">
        <f>SUM(M161-M162)</f>
        <v>0</v>
      </c>
    </row>
    <row r="164" spans="1:13" ht="14.1" customHeight="1" x14ac:dyDescent="0.2">
      <c r="A164" s="193">
        <v>323</v>
      </c>
      <c r="B164" s="194">
        <v>138</v>
      </c>
      <c r="C164" s="341"/>
      <c r="D164" s="342"/>
      <c r="E164" s="341"/>
      <c r="I164" s="191"/>
      <c r="J164" s="192"/>
      <c r="K164" s="135"/>
      <c r="L164" s="135"/>
      <c r="M164" s="135"/>
    </row>
    <row r="165" spans="1:13" ht="14.1" customHeight="1" x14ac:dyDescent="0.2">
      <c r="A165" s="191"/>
      <c r="B165" s="192"/>
      <c r="I165" s="186" t="s">
        <v>454</v>
      </c>
      <c r="J165" s="201" t="s">
        <v>2056</v>
      </c>
      <c r="K165" s="138">
        <f>SUM('HL KNIHA VYPOC'!G247)</f>
        <v>0</v>
      </c>
      <c r="L165" s="138">
        <f>SUM('HL KNIHA VYPOC'!K247)</f>
        <v>0</v>
      </c>
      <c r="M165" s="138">
        <f>SUM('HL KNIHA VYPOC'!H247)</f>
        <v>0</v>
      </c>
    </row>
    <row r="166" spans="1:13" ht="14.1" customHeight="1" x14ac:dyDescent="0.2">
      <c r="A166" s="186" t="s">
        <v>1162</v>
      </c>
      <c r="B166" s="201" t="s">
        <v>2056</v>
      </c>
      <c r="C166" s="195">
        <f>SUM('HL KNIHA VYPOC'!G152)</f>
        <v>0</v>
      </c>
      <c r="D166" s="195">
        <f>SUM('HL KNIHA VYPOC'!K152)</f>
        <v>0</v>
      </c>
      <c r="E166" s="195">
        <f>SUM('HL KNIHA VYPOC'!H152)</f>
        <v>0</v>
      </c>
      <c r="I166" s="187" t="s">
        <v>454</v>
      </c>
      <c r="J166" s="188">
        <v>108</v>
      </c>
      <c r="K166" s="339"/>
      <c r="L166" s="340"/>
      <c r="M166" s="341"/>
    </row>
    <row r="167" spans="1:13" ht="14.1" customHeight="1" x14ac:dyDescent="0.2">
      <c r="A167" s="187" t="s">
        <v>1162</v>
      </c>
      <c r="B167" s="188">
        <v>124</v>
      </c>
      <c r="C167" s="143">
        <f>SUM(C166-C168-C169)</f>
        <v>0</v>
      </c>
      <c r="D167" s="143">
        <f>SUM(D166-D168-D169)</f>
        <v>0</v>
      </c>
      <c r="E167" s="143">
        <f>SUM(E166-E168-E169)</f>
        <v>0</v>
      </c>
      <c r="I167" s="193" t="s">
        <v>454</v>
      </c>
      <c r="J167" s="194">
        <v>109</v>
      </c>
      <c r="K167" s="341"/>
      <c r="L167" s="342"/>
      <c r="M167" s="341"/>
    </row>
    <row r="168" spans="1:13" ht="14.1" customHeight="1" x14ac:dyDescent="0.2">
      <c r="A168" s="193" t="s">
        <v>1162</v>
      </c>
      <c r="B168" s="194">
        <v>125</v>
      </c>
      <c r="C168" s="341"/>
      <c r="D168" s="342"/>
      <c r="E168" s="341"/>
      <c r="I168" s="193">
        <v>471</v>
      </c>
      <c r="J168" s="194">
        <v>128</v>
      </c>
      <c r="K168" s="158">
        <f>SUM(K165-K166-K167-K169)</f>
        <v>0</v>
      </c>
      <c r="L168" s="159">
        <f>SUM(L165-L166-L167-L169)</f>
        <v>0</v>
      </c>
      <c r="M168" s="159">
        <f>SUM(M165-M166-M167-M169)</f>
        <v>0</v>
      </c>
    </row>
    <row r="169" spans="1:13" ht="14.1" customHeight="1" x14ac:dyDescent="0.2">
      <c r="A169" s="189" t="s">
        <v>1162</v>
      </c>
      <c r="B169" s="190">
        <v>126</v>
      </c>
      <c r="C169" s="343"/>
      <c r="D169" s="344"/>
      <c r="E169" s="341"/>
      <c r="I169" s="189">
        <v>471</v>
      </c>
      <c r="J169" s="190">
        <v>129</v>
      </c>
      <c r="K169" s="343"/>
      <c r="L169" s="344"/>
      <c r="M169" s="341"/>
    </row>
    <row r="170" spans="1:13" ht="14.1" customHeight="1" x14ac:dyDescent="0.2">
      <c r="A170" s="191"/>
      <c r="B170" s="192"/>
      <c r="I170" s="191"/>
      <c r="J170" s="192"/>
      <c r="K170" s="135"/>
      <c r="L170" s="135"/>
      <c r="M170" s="135"/>
    </row>
    <row r="171" spans="1:13" ht="14.1" customHeight="1" x14ac:dyDescent="0.2">
      <c r="A171" s="186" t="s">
        <v>1164</v>
      </c>
      <c r="B171" s="201" t="s">
        <v>2056</v>
      </c>
      <c r="C171" s="138">
        <f>SUM('HL KNIHA VYPOC'!G153)</f>
        <v>0</v>
      </c>
      <c r="D171" s="138">
        <f>SUM('HL KNIHA VYPOC'!K153)</f>
        <v>0</v>
      </c>
      <c r="E171" s="138">
        <f>SUM('HL KNIHA VYPOC'!H153)</f>
        <v>0</v>
      </c>
      <c r="I171" s="186" t="s">
        <v>455</v>
      </c>
      <c r="J171" s="201" t="s">
        <v>2056</v>
      </c>
      <c r="K171" s="138">
        <f>SUM('HL KNIHA VYPOC'!G249)</f>
        <v>0</v>
      </c>
      <c r="L171" s="138">
        <f>SUM('HL KNIHA VYPOC'!K249)</f>
        <v>0</v>
      </c>
      <c r="M171" s="138">
        <f>SUM('HL KNIHA VYPOC'!H249)</f>
        <v>0</v>
      </c>
    </row>
    <row r="172" spans="1:13" ht="14.1" customHeight="1" x14ac:dyDescent="0.2">
      <c r="A172" s="187" t="s">
        <v>1164</v>
      </c>
      <c r="B172" s="188">
        <v>124</v>
      </c>
      <c r="C172" s="143">
        <f>SUM(C171-C173-C174)</f>
        <v>0</v>
      </c>
      <c r="D172" s="143">
        <f>SUM(D171-D173-D174)</f>
        <v>0</v>
      </c>
      <c r="E172" s="143">
        <f>SUM(E171-E173-E174)</f>
        <v>0</v>
      </c>
      <c r="I172" s="187" t="s">
        <v>455</v>
      </c>
      <c r="J172" s="188">
        <v>113</v>
      </c>
      <c r="K172" s="339"/>
      <c r="L172" s="340"/>
      <c r="M172" s="341"/>
    </row>
    <row r="173" spans="1:13" ht="14.1" customHeight="1" x14ac:dyDescent="0.2">
      <c r="A173" s="193" t="s">
        <v>1164</v>
      </c>
      <c r="B173" s="194">
        <v>125</v>
      </c>
      <c r="C173" s="341"/>
      <c r="D173" s="342"/>
      <c r="E173" s="341"/>
      <c r="I173" s="189">
        <v>473</v>
      </c>
      <c r="J173" s="190">
        <v>140</v>
      </c>
      <c r="K173" s="147">
        <f>SUM(K171-K172)</f>
        <v>0</v>
      </c>
      <c r="L173" s="148">
        <f>SUM(L171-L172)</f>
        <v>0</v>
      </c>
      <c r="M173" s="148">
        <f>SUM(M171-M172)</f>
        <v>0</v>
      </c>
    </row>
    <row r="174" spans="1:13" ht="14.1" customHeight="1" x14ac:dyDescent="0.2">
      <c r="A174" s="189" t="s">
        <v>1164</v>
      </c>
      <c r="B174" s="190">
        <v>126</v>
      </c>
      <c r="C174" s="343"/>
      <c r="D174" s="344"/>
      <c r="E174" s="341"/>
      <c r="I174" s="191"/>
      <c r="J174" s="192"/>
      <c r="K174" s="135"/>
      <c r="L174" s="135"/>
      <c r="M174" s="135"/>
    </row>
    <row r="175" spans="1:13" ht="14.1" customHeight="1" x14ac:dyDescent="0.2">
      <c r="A175" s="191"/>
      <c r="B175" s="192"/>
      <c r="I175" s="186" t="s">
        <v>456</v>
      </c>
      <c r="J175" s="201" t="s">
        <v>2056</v>
      </c>
      <c r="K175" s="138">
        <f>SUM('HL KNIHA VYPOC'!G250)</f>
        <v>0</v>
      </c>
      <c r="L175" s="138">
        <f>SUM('HL KNIHA VYPOC'!K250)</f>
        <v>0</v>
      </c>
      <c r="M175" s="138">
        <f>SUM('HL KNIHA VYPOC'!H250)</f>
        <v>0</v>
      </c>
    </row>
    <row r="176" spans="1:13" ht="14.1" customHeight="1" x14ac:dyDescent="0.2">
      <c r="A176" s="186" t="s">
        <v>1166</v>
      </c>
      <c r="B176" s="201" t="s">
        <v>2056</v>
      </c>
      <c r="C176" s="138">
        <f>SUM('HL KNIHA VYPOC'!G154)</f>
        <v>0</v>
      </c>
      <c r="D176" s="138">
        <f>SUM('HL KNIHA VYPOC'!K154)</f>
        <v>0</v>
      </c>
      <c r="E176" s="138">
        <f>SUM('HL KNIHA VYPOC'!H154)</f>
        <v>0</v>
      </c>
      <c r="I176" s="187" t="s">
        <v>456</v>
      </c>
      <c r="J176" s="188">
        <v>115</v>
      </c>
      <c r="K176" s="339"/>
      <c r="L176" s="340"/>
      <c r="M176" s="341"/>
    </row>
    <row r="177" spans="1:13" ht="14.1" customHeight="1" x14ac:dyDescent="0.2">
      <c r="A177" s="187" t="s">
        <v>1166</v>
      </c>
      <c r="B177" s="188">
        <v>124</v>
      </c>
      <c r="C177" s="143">
        <f>SUM(C176-C178-C179)</f>
        <v>0</v>
      </c>
      <c r="D177" s="143">
        <f>SUM(D176-D178-D179)</f>
        <v>0</v>
      </c>
      <c r="E177" s="143">
        <f>SUM(E176-E178-E179)</f>
        <v>0</v>
      </c>
      <c r="I177" s="189">
        <v>474</v>
      </c>
      <c r="J177" s="190">
        <v>135</v>
      </c>
      <c r="K177" s="147">
        <f>SUM(K175-K176)</f>
        <v>0</v>
      </c>
      <c r="L177" s="148">
        <f>SUM(L175-L176)</f>
        <v>0</v>
      </c>
      <c r="M177" s="148">
        <f>SUM(M175-M176)</f>
        <v>0</v>
      </c>
    </row>
    <row r="178" spans="1:13" ht="14.1" customHeight="1" x14ac:dyDescent="0.2">
      <c r="A178" s="193" t="s">
        <v>1166</v>
      </c>
      <c r="B178" s="194">
        <v>125</v>
      </c>
      <c r="C178" s="341"/>
      <c r="D178" s="342"/>
      <c r="E178" s="341"/>
      <c r="I178" s="191"/>
      <c r="J178" s="192"/>
      <c r="K178" s="135"/>
      <c r="L178" s="135"/>
      <c r="M178" s="135"/>
    </row>
    <row r="179" spans="1:13" ht="14.1" customHeight="1" x14ac:dyDescent="0.2">
      <c r="A179" s="189" t="s">
        <v>1166</v>
      </c>
      <c r="B179" s="190">
        <v>126</v>
      </c>
      <c r="C179" s="343"/>
      <c r="D179" s="344"/>
      <c r="E179" s="341"/>
      <c r="I179" s="186" t="s">
        <v>457</v>
      </c>
      <c r="J179" s="201" t="s">
        <v>2056</v>
      </c>
      <c r="K179" s="138">
        <f>SUM('HL KNIHA VYPOC'!G251)</f>
        <v>0</v>
      </c>
      <c r="L179" s="138">
        <f>SUM('HL KNIHA VYPOC'!K251)</f>
        <v>0</v>
      </c>
      <c r="M179" s="138">
        <f>SUM('HL KNIHA VYPOC'!H251)</f>
        <v>0</v>
      </c>
    </row>
    <row r="180" spans="1:13" ht="14.1" customHeight="1" x14ac:dyDescent="0.2">
      <c r="A180" s="191"/>
      <c r="B180" s="192"/>
      <c r="I180" s="187" t="s">
        <v>457</v>
      </c>
      <c r="J180" s="188">
        <v>104</v>
      </c>
      <c r="K180" s="339"/>
      <c r="L180" s="340"/>
      <c r="M180" s="341"/>
    </row>
    <row r="181" spans="1:13" ht="14.1" customHeight="1" x14ac:dyDescent="0.2">
      <c r="A181" s="186" t="s">
        <v>437</v>
      </c>
      <c r="B181" s="201" t="s">
        <v>2056</v>
      </c>
      <c r="C181" s="138">
        <f>SUM('HL KNIHA VYPOC'!G187)</f>
        <v>0</v>
      </c>
      <c r="D181" s="138">
        <f>SUM('HL KNIHA VYPOC'!K187)</f>
        <v>0</v>
      </c>
      <c r="E181" s="138">
        <f>SUM('HL KNIHA VYPOC'!H187)</f>
        <v>0</v>
      </c>
      <c r="I181" s="193" t="s">
        <v>457</v>
      </c>
      <c r="J181" s="194">
        <v>105</v>
      </c>
      <c r="K181" s="341"/>
      <c r="L181" s="342"/>
      <c r="M181" s="341"/>
    </row>
    <row r="182" spans="1:13" ht="14.1" customHeight="1" x14ac:dyDescent="0.2">
      <c r="A182" s="187" t="s">
        <v>437</v>
      </c>
      <c r="B182" s="188">
        <v>115</v>
      </c>
      <c r="C182" s="339"/>
      <c r="D182" s="340"/>
      <c r="E182" s="341"/>
      <c r="I182" s="193" t="s">
        <v>457</v>
      </c>
      <c r="J182" s="194">
        <v>106</v>
      </c>
      <c r="K182" s="341"/>
      <c r="L182" s="342"/>
      <c r="M182" s="341"/>
    </row>
    <row r="183" spans="1:13" ht="14.1" customHeight="1" x14ac:dyDescent="0.2">
      <c r="A183" s="189">
        <v>372</v>
      </c>
      <c r="B183" s="190">
        <v>135</v>
      </c>
      <c r="C183" s="147">
        <f>SUM(C181-C182)</f>
        <v>0</v>
      </c>
      <c r="D183" s="148">
        <f>SUM(D181-D182)</f>
        <v>0</v>
      </c>
      <c r="E183" s="148">
        <f>SUM(E181-E182)</f>
        <v>0</v>
      </c>
      <c r="I183" s="193" t="s">
        <v>457</v>
      </c>
      <c r="J183" s="194">
        <v>111</v>
      </c>
      <c r="K183" s="341"/>
      <c r="L183" s="342"/>
      <c r="M183" s="341"/>
    </row>
    <row r="184" spans="1:13" ht="14.1" customHeight="1" x14ac:dyDescent="0.2">
      <c r="A184" s="191"/>
      <c r="B184" s="192"/>
      <c r="I184" s="193">
        <v>475</v>
      </c>
      <c r="J184" s="194">
        <v>124</v>
      </c>
      <c r="K184" s="158">
        <f>SUM(K179-K180-K181-K182-K183-K185-K186-K187)</f>
        <v>0</v>
      </c>
      <c r="L184" s="159">
        <f>SUM(L179-L180-L181-L182-L183-L185-L186-L187)</f>
        <v>0</v>
      </c>
      <c r="M184" s="159">
        <f>SUM(M179-M180-M181-M182-M183-M185-M186-M187)</f>
        <v>0</v>
      </c>
    </row>
    <row r="185" spans="1:13" ht="14.1" customHeight="1" x14ac:dyDescent="0.2">
      <c r="A185" s="186" t="s">
        <v>442</v>
      </c>
      <c r="B185" s="201" t="s">
        <v>2056</v>
      </c>
      <c r="C185" s="138">
        <f>SUM('HL KNIHA VYPOC'!G192)</f>
        <v>0</v>
      </c>
      <c r="D185" s="138">
        <f>SUM('HL KNIHA VYPOC'!K192)</f>
        <v>0</v>
      </c>
      <c r="E185" s="138">
        <f>SUM('HL KNIHA VYPOC'!H192)</f>
        <v>0</v>
      </c>
      <c r="I185" s="193">
        <v>475</v>
      </c>
      <c r="J185" s="194">
        <v>125</v>
      </c>
      <c r="K185" s="341"/>
      <c r="L185" s="342"/>
      <c r="M185" s="341"/>
    </row>
    <row r="186" spans="1:13" ht="14.1" customHeight="1" x14ac:dyDescent="0.2">
      <c r="A186" s="187" t="s">
        <v>442</v>
      </c>
      <c r="B186" s="188">
        <v>116</v>
      </c>
      <c r="C186" s="339"/>
      <c r="D186" s="340"/>
      <c r="E186" s="341"/>
      <c r="I186" s="193">
        <v>475</v>
      </c>
      <c r="J186" s="194">
        <v>126</v>
      </c>
      <c r="K186" s="341"/>
      <c r="L186" s="342"/>
      <c r="M186" s="341"/>
    </row>
    <row r="187" spans="1:13" ht="14.1" customHeight="1" x14ac:dyDescent="0.2">
      <c r="A187" s="189">
        <v>377</v>
      </c>
      <c r="B187" s="190">
        <v>134</v>
      </c>
      <c r="C187" s="147">
        <f>SUM(C185-C186)</f>
        <v>0</v>
      </c>
      <c r="D187" s="148">
        <f>SUM(D185-D186)</f>
        <v>0</v>
      </c>
      <c r="E187" s="148">
        <f>SUM(E185-E186)</f>
        <v>0</v>
      </c>
      <c r="I187" s="189">
        <v>475</v>
      </c>
      <c r="J187" s="190">
        <v>135</v>
      </c>
      <c r="K187" s="343"/>
      <c r="L187" s="344"/>
      <c r="M187" s="341"/>
    </row>
    <row r="188" spans="1:13" ht="14.1" customHeight="1" x14ac:dyDescent="0.2">
      <c r="A188" s="191"/>
      <c r="B188" s="192"/>
      <c r="I188" s="191"/>
      <c r="J188" s="192"/>
      <c r="K188" s="135"/>
      <c r="L188" s="135"/>
      <c r="M188" s="135"/>
    </row>
    <row r="189" spans="1:13" ht="14.1" customHeight="1" x14ac:dyDescent="0.2">
      <c r="A189" s="186" t="s">
        <v>446</v>
      </c>
      <c r="B189" s="201" t="s">
        <v>2056</v>
      </c>
      <c r="C189" s="138">
        <f>SUM('HL KNIHA VYPOC'!G199)</f>
        <v>0</v>
      </c>
      <c r="D189" s="138">
        <f>SUM('HL KNIHA VYPOC'!K199)</f>
        <v>0</v>
      </c>
      <c r="E189" s="138">
        <f>SUM('HL KNIHA VYPOC'!H199)</f>
        <v>0</v>
      </c>
      <c r="I189" s="186" t="s">
        <v>458</v>
      </c>
      <c r="J189" s="201" t="s">
        <v>2056</v>
      </c>
      <c r="K189" s="138">
        <f>SUM('HL KNIHA VYPOC'!G252)</f>
        <v>0</v>
      </c>
      <c r="L189" s="138">
        <f>SUM('HL KNIHA VYPOC'!K252)</f>
        <v>0</v>
      </c>
      <c r="M189" s="138">
        <f>SUM('HL KNIHA VYPOC'!H252)</f>
        <v>0</v>
      </c>
    </row>
    <row r="190" spans="1:13" ht="14.1" customHeight="1" x14ac:dyDescent="0.2">
      <c r="A190" s="187">
        <v>383</v>
      </c>
      <c r="B190" s="188">
        <v>142</v>
      </c>
      <c r="C190" s="339"/>
      <c r="D190" s="340"/>
      <c r="E190" s="341"/>
      <c r="I190" s="187" t="s">
        <v>458</v>
      </c>
      <c r="J190" s="188">
        <v>104</v>
      </c>
      <c r="K190" s="339"/>
      <c r="L190" s="340"/>
      <c r="M190" s="341"/>
    </row>
    <row r="191" spans="1:13" ht="14.1" customHeight="1" x14ac:dyDescent="0.2">
      <c r="A191" s="189">
        <v>383</v>
      </c>
      <c r="B191" s="190">
        <v>143</v>
      </c>
      <c r="C191" s="147">
        <f>SUM(C189-C190)</f>
        <v>0</v>
      </c>
      <c r="D191" s="148">
        <f>SUM(D189-D190)</f>
        <v>0</v>
      </c>
      <c r="E191" s="148">
        <f>SUM(E189-E190)</f>
        <v>0</v>
      </c>
      <c r="I191" s="193" t="s">
        <v>458</v>
      </c>
      <c r="J191" s="194">
        <v>105</v>
      </c>
      <c r="K191" s="341"/>
      <c r="L191" s="342"/>
      <c r="M191" s="341"/>
    </row>
    <row r="192" spans="1:13" ht="14.1" customHeight="1" x14ac:dyDescent="0.2">
      <c r="A192" s="191"/>
      <c r="B192" s="192"/>
      <c r="H192" s="7"/>
      <c r="I192" s="193" t="s">
        <v>458</v>
      </c>
      <c r="J192" s="194">
        <v>106</v>
      </c>
      <c r="K192" s="341"/>
      <c r="L192" s="342"/>
      <c r="M192" s="341"/>
    </row>
    <row r="193" spans="1:13" ht="14.1" customHeight="1" x14ac:dyDescent="0.2">
      <c r="A193" s="186" t="s">
        <v>447</v>
      </c>
      <c r="B193" s="201" t="s">
        <v>2056</v>
      </c>
      <c r="C193" s="138">
        <f>SUM('HL KNIHA VYPOC'!G200)</f>
        <v>0</v>
      </c>
      <c r="D193" s="138">
        <f>SUM('HL KNIHA VYPOC'!K200)</f>
        <v>0</v>
      </c>
      <c r="E193" s="138">
        <f>SUM('HL KNIHA VYPOC'!H200)</f>
        <v>0</v>
      </c>
      <c r="H193" s="7"/>
      <c r="I193" s="193">
        <v>476</v>
      </c>
      <c r="J193" s="194">
        <v>124</v>
      </c>
      <c r="K193" s="158">
        <f>SUM(K189-K190-K191-K192-K194-K195)</f>
        <v>0</v>
      </c>
      <c r="L193" s="159">
        <f>SUM(L189-L190-L191-L192-L194-L195)</f>
        <v>0</v>
      </c>
      <c r="M193" s="159">
        <f>SUM(M189-M190-M191-M192-M194-M195)</f>
        <v>0</v>
      </c>
    </row>
    <row r="194" spans="1:13" ht="14.1" customHeight="1" x14ac:dyDescent="0.2">
      <c r="A194" s="187">
        <v>384</v>
      </c>
      <c r="B194" s="188">
        <v>144</v>
      </c>
      <c r="C194" s="339"/>
      <c r="D194" s="340"/>
      <c r="E194" s="341"/>
      <c r="H194" s="7"/>
      <c r="I194" s="193">
        <v>476</v>
      </c>
      <c r="J194" s="194">
        <v>125</v>
      </c>
      <c r="K194" s="341"/>
      <c r="L194" s="342"/>
      <c r="M194" s="341"/>
    </row>
    <row r="195" spans="1:13" ht="14.1" customHeight="1" x14ac:dyDescent="0.2">
      <c r="A195" s="189">
        <v>384</v>
      </c>
      <c r="B195" s="190">
        <v>145</v>
      </c>
      <c r="C195" s="147">
        <f>SUM(C193-C194)</f>
        <v>0</v>
      </c>
      <c r="D195" s="148">
        <f>SUM(D193-D194)</f>
        <v>0</v>
      </c>
      <c r="E195" s="148">
        <f>SUM(E193-E194)</f>
        <v>0</v>
      </c>
      <c r="H195" s="7"/>
      <c r="I195" s="189">
        <v>476</v>
      </c>
      <c r="J195" s="190">
        <v>126</v>
      </c>
      <c r="K195" s="343"/>
      <c r="L195" s="344"/>
      <c r="M195" s="341"/>
    </row>
    <row r="196" spans="1:13" ht="14.1" customHeight="1" x14ac:dyDescent="0.2">
      <c r="A196" s="191"/>
      <c r="B196" s="192"/>
      <c r="H196" s="7"/>
      <c r="I196" s="191"/>
      <c r="J196" s="192"/>
      <c r="K196" s="135"/>
      <c r="L196" s="135"/>
      <c r="M196" s="135"/>
    </row>
    <row r="197" spans="1:13" ht="14.1" customHeight="1" x14ac:dyDescent="0.2">
      <c r="H197" s="7"/>
      <c r="I197" s="186" t="s">
        <v>459</v>
      </c>
      <c r="J197" s="201" t="s">
        <v>2056</v>
      </c>
      <c r="K197" s="138">
        <f>SUM('HL KNIHA VYPOC'!G253)</f>
        <v>0</v>
      </c>
      <c r="L197" s="138">
        <f>SUM('HL KNIHA VYPOC'!K253)</f>
        <v>0</v>
      </c>
      <c r="M197" s="138">
        <f>SUM('HL KNIHA VYPOC'!H253)</f>
        <v>0</v>
      </c>
    </row>
    <row r="198" spans="1:13" ht="14.1" customHeight="1" x14ac:dyDescent="0.2">
      <c r="H198" s="7"/>
      <c r="I198" s="187" t="s">
        <v>459</v>
      </c>
      <c r="J198" s="188">
        <v>112</v>
      </c>
      <c r="K198" s="339"/>
      <c r="L198" s="340"/>
      <c r="M198" s="341"/>
    </row>
    <row r="199" spans="1:13" ht="14.1" customHeight="1" x14ac:dyDescent="0.2">
      <c r="H199" s="7"/>
      <c r="I199" s="193" t="s">
        <v>459</v>
      </c>
      <c r="J199" s="194">
        <v>124</v>
      </c>
      <c r="K199" s="341"/>
      <c r="L199" s="342"/>
      <c r="M199" s="341"/>
    </row>
    <row r="200" spans="1:13" ht="14.1" customHeight="1" x14ac:dyDescent="0.2">
      <c r="H200" s="7"/>
      <c r="I200" s="193" t="s">
        <v>459</v>
      </c>
      <c r="J200" s="194">
        <v>125</v>
      </c>
      <c r="K200" s="341"/>
      <c r="L200" s="342"/>
      <c r="M200" s="341"/>
    </row>
    <row r="201" spans="1:13" ht="14.1" customHeight="1" x14ac:dyDescent="0.2">
      <c r="H201" s="7"/>
      <c r="I201" s="196" t="s">
        <v>459</v>
      </c>
      <c r="J201" s="194">
        <v>126</v>
      </c>
      <c r="K201" s="341"/>
      <c r="L201" s="342"/>
      <c r="M201" s="341"/>
    </row>
    <row r="202" spans="1:13" ht="14.1" customHeight="1" x14ac:dyDescent="0.2">
      <c r="H202" s="7"/>
      <c r="I202" s="189">
        <v>478</v>
      </c>
      <c r="J202" s="190">
        <v>130</v>
      </c>
      <c r="K202" s="147">
        <f>SUM(K197-K198-K199-K200-K201)</f>
        <v>0</v>
      </c>
      <c r="L202" s="148">
        <f>SUM(L197-L198-L199-L200-L201)</f>
        <v>0</v>
      </c>
      <c r="M202" s="148">
        <f>SUM(M197-M198-M199-M200-M201)</f>
        <v>0</v>
      </c>
    </row>
    <row r="203" spans="1:13" ht="14.1" customHeight="1" x14ac:dyDescent="0.2">
      <c r="H203" s="7"/>
      <c r="I203" s="191"/>
      <c r="J203" s="192"/>
      <c r="K203" s="135"/>
      <c r="L203" s="135"/>
      <c r="M203" s="135"/>
    </row>
    <row r="204" spans="1:13" ht="14.1" customHeight="1" x14ac:dyDescent="0.2">
      <c r="H204" s="7"/>
      <c r="I204" s="186" t="s">
        <v>460</v>
      </c>
      <c r="J204" s="201" t="s">
        <v>2056</v>
      </c>
      <c r="K204" s="138">
        <f>SUM('HL KNIHA VYPOC'!G254)</f>
        <v>0</v>
      </c>
      <c r="L204" s="138">
        <f>SUM('HL KNIHA VYPOC'!K254)</f>
        <v>0</v>
      </c>
      <c r="M204" s="138">
        <f>SUM('HL KNIHA VYPOC'!H254)</f>
        <v>0</v>
      </c>
    </row>
    <row r="205" spans="1:13" ht="14.1" customHeight="1" x14ac:dyDescent="0.2">
      <c r="H205" s="7"/>
      <c r="I205" s="187" t="s">
        <v>460</v>
      </c>
      <c r="J205" s="188">
        <v>110</v>
      </c>
      <c r="K205" s="339"/>
      <c r="L205" s="340"/>
      <c r="M205" s="341"/>
    </row>
    <row r="206" spans="1:13" ht="14.1" customHeight="1" x14ac:dyDescent="0.2">
      <c r="H206" s="7"/>
      <c r="I206" s="193">
        <v>479</v>
      </c>
      <c r="J206" s="194">
        <v>130</v>
      </c>
      <c r="K206" s="158">
        <f>SUM(K204-K205-K207-K208)</f>
        <v>0</v>
      </c>
      <c r="L206" s="159">
        <f>SUM(L204-L205-L207-L208)</f>
        <v>0</v>
      </c>
      <c r="M206" s="159">
        <f>SUM(M204-M205-M207-M208)</f>
        <v>0</v>
      </c>
    </row>
    <row r="207" spans="1:13" ht="14.1" customHeight="1" x14ac:dyDescent="0.2">
      <c r="H207" s="7"/>
      <c r="I207" s="193">
        <v>479</v>
      </c>
      <c r="J207" s="194">
        <v>131</v>
      </c>
      <c r="K207" s="341"/>
      <c r="L207" s="342"/>
      <c r="M207" s="341"/>
    </row>
    <row r="208" spans="1:13" ht="14.1" customHeight="1" x14ac:dyDescent="0.2">
      <c r="H208" s="7"/>
      <c r="I208" s="189">
        <v>479</v>
      </c>
      <c r="J208" s="190">
        <v>135</v>
      </c>
      <c r="K208" s="343"/>
      <c r="L208" s="344"/>
      <c r="M208" s="341"/>
    </row>
    <row r="209" spans="1:15" ht="14.1" customHeight="1" x14ac:dyDescent="0.2">
      <c r="H209" s="7"/>
    </row>
    <row r="210" spans="1:15" ht="14.1" customHeight="1" x14ac:dyDescent="0.2">
      <c r="A210" s="840" t="s">
        <v>2036</v>
      </c>
      <c r="B210" s="840"/>
      <c r="C210" s="840"/>
      <c r="D210" s="840"/>
      <c r="E210" s="840"/>
      <c r="F210" s="840"/>
      <c r="G210" s="840"/>
      <c r="H210" s="840"/>
      <c r="I210" s="840"/>
      <c r="J210" s="840"/>
      <c r="K210" s="840"/>
      <c r="L210" s="840"/>
      <c r="M210" s="338"/>
    </row>
    <row r="211" spans="1:15" ht="14.1" customHeight="1" x14ac:dyDescent="0.2">
      <c r="A211" s="186" t="s">
        <v>1356</v>
      </c>
      <c r="B211" s="201" t="s">
        <v>2056</v>
      </c>
      <c r="C211" s="195">
        <f>SUM('HL KNIHA VYPOC'!G318)</f>
        <v>0</v>
      </c>
      <c r="D211" s="195">
        <f>SUM('HL KNIHA VYPOC'!K318)</f>
        <v>0</v>
      </c>
      <c r="E211" s="195">
        <f>SUM('HL KNIHA VYPOC'!H318)</f>
        <v>0</v>
      </c>
      <c r="H211" s="7"/>
      <c r="I211" s="186" t="s">
        <v>1444</v>
      </c>
      <c r="J211" s="201" t="s">
        <v>2056</v>
      </c>
      <c r="K211" s="195">
        <f>SUM('HL KNIHA VYPOC'!G391)</f>
        <v>0</v>
      </c>
      <c r="L211" s="195">
        <f>SUM('HL KNIHA VYPOC'!K391)</f>
        <v>0</v>
      </c>
      <c r="M211" s="195">
        <f>SUM('HL KNIHA VYPOC'!H391)</f>
        <v>0</v>
      </c>
    </row>
    <row r="212" spans="1:15" ht="14.1" customHeight="1" x14ac:dyDescent="0.2">
      <c r="A212" s="187" t="s">
        <v>1356</v>
      </c>
      <c r="B212" s="188">
        <v>32</v>
      </c>
      <c r="C212" s="143">
        <f>SUM(C211-C213)</f>
        <v>0</v>
      </c>
      <c r="D212" s="144">
        <f>SUM(D211-D213)</f>
        <v>0</v>
      </c>
      <c r="E212" s="144">
        <f>SUM(E211-E213)</f>
        <v>0</v>
      </c>
      <c r="H212" s="7"/>
      <c r="I212" s="187" t="s">
        <v>1444</v>
      </c>
      <c r="J212" s="188">
        <v>32</v>
      </c>
      <c r="K212" s="143">
        <f>SUM(K211-K213)</f>
        <v>0</v>
      </c>
      <c r="L212" s="144">
        <f>SUM(L211-L213)</f>
        <v>0</v>
      </c>
      <c r="M212" s="144">
        <f>SUM(M211-M213)</f>
        <v>0</v>
      </c>
      <c r="N212" s="143">
        <f>SUM(N211-N213)</f>
        <v>0</v>
      </c>
      <c r="O212" s="143">
        <f>SUM(O211-O213)</f>
        <v>0</v>
      </c>
    </row>
    <row r="213" spans="1:15" ht="14.1" customHeight="1" x14ac:dyDescent="0.2">
      <c r="A213" s="189" t="s">
        <v>1356</v>
      </c>
      <c r="B213" s="190">
        <v>33</v>
      </c>
      <c r="C213" s="343"/>
      <c r="D213" s="344"/>
      <c r="E213" s="341"/>
      <c r="H213" s="7"/>
      <c r="I213" s="189" t="s">
        <v>1444</v>
      </c>
      <c r="J213" s="190">
        <v>33</v>
      </c>
      <c r="K213" s="343"/>
      <c r="L213" s="344"/>
      <c r="M213" s="341"/>
    </row>
    <row r="214" spans="1:15" ht="14.1" customHeight="1" x14ac:dyDescent="0.2">
      <c r="A214" s="197"/>
      <c r="B214" s="194"/>
      <c r="C214" s="155"/>
      <c r="D214" s="155"/>
      <c r="E214" s="155"/>
      <c r="H214" s="7"/>
      <c r="I214" s="197"/>
      <c r="J214" s="194"/>
      <c r="K214" s="155"/>
      <c r="L214" s="155"/>
      <c r="M214" s="155"/>
    </row>
    <row r="215" spans="1:15" ht="14.1" customHeight="1" x14ac:dyDescent="0.2">
      <c r="H215" s="7"/>
    </row>
    <row r="216" spans="1:15" ht="14.1" customHeight="1" x14ac:dyDescent="0.2">
      <c r="A216" s="186" t="s">
        <v>1449</v>
      </c>
      <c r="B216" s="201" t="s">
        <v>2056</v>
      </c>
      <c r="C216" s="195">
        <f>SUM('HL KNIHA VYPOC'!G394)</f>
        <v>0</v>
      </c>
      <c r="D216" s="195">
        <f>SUM('HL KNIHA VYPOC'!K394)</f>
        <v>0</v>
      </c>
      <c r="E216" s="195">
        <f>SUM('HL KNIHA VYPOC'!H394)</f>
        <v>0</v>
      </c>
      <c r="H216" s="7"/>
      <c r="I216" s="186">
        <v>666</v>
      </c>
      <c r="J216" s="201" t="s">
        <v>2056</v>
      </c>
      <c r="K216" s="195">
        <f>SUM('HL KNIHA VYPOC'!G395)</f>
        <v>0</v>
      </c>
      <c r="L216" s="195">
        <f>SUM('HL KNIHA VYPOC'!K395)</f>
        <v>0</v>
      </c>
      <c r="M216" s="195">
        <f>SUM('HL KNIHA VYPOC'!H395)</f>
        <v>0</v>
      </c>
    </row>
    <row r="217" spans="1:15" ht="14.1" customHeight="1" x14ac:dyDescent="0.2">
      <c r="A217" s="187" t="s">
        <v>1449</v>
      </c>
      <c r="B217" s="188">
        <v>32</v>
      </c>
      <c r="C217" s="143">
        <f>SUM(C216-C218-C219)</f>
        <v>0</v>
      </c>
      <c r="D217" s="144">
        <f>SUM(D216-D218-D219)</f>
        <v>0</v>
      </c>
      <c r="E217" s="144">
        <f>SUM(E216-E218-E219)</f>
        <v>0</v>
      </c>
      <c r="H217" s="7"/>
      <c r="I217" s="187" t="s">
        <v>1451</v>
      </c>
      <c r="J217" s="188">
        <v>36</v>
      </c>
      <c r="K217" s="143">
        <f>SUM(K216-K218-K219)</f>
        <v>0</v>
      </c>
      <c r="L217" s="144">
        <f>SUM(L216-L218-L219)</f>
        <v>0</v>
      </c>
      <c r="M217" s="144">
        <f>SUM(M216-M218-M219)</f>
        <v>0</v>
      </c>
    </row>
    <row r="218" spans="1:15" ht="14.1" customHeight="1" x14ac:dyDescent="0.2">
      <c r="A218" s="193" t="s">
        <v>1449</v>
      </c>
      <c r="B218" s="194">
        <v>33</v>
      </c>
      <c r="C218" s="341"/>
      <c r="D218" s="342"/>
      <c r="E218" s="341"/>
      <c r="H218" s="7"/>
      <c r="I218" s="193" t="s">
        <v>1451</v>
      </c>
      <c r="J218" s="194">
        <v>37</v>
      </c>
      <c r="K218" s="341"/>
      <c r="L218" s="342"/>
      <c r="M218" s="341"/>
    </row>
    <row r="219" spans="1:15" ht="14.1" customHeight="1" x14ac:dyDescent="0.2">
      <c r="A219" s="189" t="s">
        <v>1449</v>
      </c>
      <c r="B219" s="190">
        <v>34</v>
      </c>
      <c r="C219" s="343"/>
      <c r="D219" s="344"/>
      <c r="E219" s="341"/>
      <c r="H219" s="7"/>
      <c r="I219" s="189" t="s">
        <v>1451</v>
      </c>
      <c r="J219" s="190">
        <v>38</v>
      </c>
      <c r="K219" s="343"/>
      <c r="L219" s="344"/>
      <c r="M219" s="341"/>
    </row>
    <row r="220" spans="1:15" ht="14.1" customHeight="1" x14ac:dyDescent="0.2">
      <c r="H220" s="7"/>
    </row>
    <row r="221" spans="1:15" ht="14.1" customHeight="1" x14ac:dyDescent="0.2">
      <c r="H221" s="7"/>
    </row>
    <row r="222" spans="1:15" ht="14.1" customHeight="1" x14ac:dyDescent="0.2">
      <c r="H222" s="7"/>
    </row>
    <row r="223" spans="1:15" ht="14.1" customHeight="1" x14ac:dyDescent="0.2">
      <c r="H223" s="7"/>
    </row>
    <row r="224" spans="1:15" ht="14.1" customHeight="1" x14ac:dyDescent="0.2">
      <c r="H224" s="7"/>
    </row>
    <row r="225" spans="8:8" ht="14.1" customHeight="1" x14ac:dyDescent="0.2">
      <c r="H225" s="7"/>
    </row>
    <row r="226" spans="8:8" ht="14.1" customHeight="1" x14ac:dyDescent="0.2">
      <c r="H226" s="7"/>
    </row>
    <row r="227" spans="8:8" ht="14.1" customHeight="1" x14ac:dyDescent="0.2">
      <c r="H227" s="7"/>
    </row>
    <row r="228" spans="8:8" ht="14.1" customHeight="1" x14ac:dyDescent="0.2">
      <c r="H228" s="7"/>
    </row>
    <row r="229" spans="8:8" ht="14.1" customHeight="1" x14ac:dyDescent="0.2">
      <c r="H229" s="7"/>
    </row>
    <row r="230" spans="8:8" ht="14.1" customHeight="1" x14ac:dyDescent="0.2">
      <c r="H230" s="7"/>
    </row>
    <row r="231" spans="8:8" ht="14.1" customHeight="1" x14ac:dyDescent="0.2">
      <c r="H231" s="7"/>
    </row>
    <row r="232" spans="8:8" ht="14.1" customHeight="1" x14ac:dyDescent="0.2">
      <c r="H232" s="7"/>
    </row>
    <row r="233" spans="8:8" ht="14.1" customHeight="1" x14ac:dyDescent="0.2">
      <c r="H233" s="7"/>
    </row>
    <row r="234" spans="8:8" ht="14.1" customHeight="1" x14ac:dyDescent="0.2">
      <c r="H234" s="7"/>
    </row>
    <row r="235" spans="8:8" ht="14.1" customHeight="1" x14ac:dyDescent="0.2">
      <c r="H235" s="7"/>
    </row>
    <row r="236" spans="8:8" ht="14.1" customHeight="1" x14ac:dyDescent="0.2">
      <c r="H236" s="7"/>
    </row>
    <row r="237" spans="8:8" ht="14.1" customHeight="1" x14ac:dyDescent="0.2">
      <c r="H237" s="7"/>
    </row>
    <row r="238" spans="8:8" ht="14.1" customHeight="1" x14ac:dyDescent="0.2">
      <c r="H238" s="7"/>
    </row>
    <row r="239" spans="8:8" ht="14.1" customHeight="1" x14ac:dyDescent="0.2">
      <c r="H239" s="7"/>
    </row>
    <row r="240" spans="8:8" ht="14.1" customHeight="1" x14ac:dyDescent="0.2">
      <c r="H240" s="7"/>
    </row>
    <row r="241" spans="8:8" ht="14.1" customHeight="1" x14ac:dyDescent="0.2">
      <c r="H241" s="7"/>
    </row>
    <row r="242" spans="8:8" ht="14.1" customHeight="1" x14ac:dyDescent="0.2">
      <c r="H242" s="7"/>
    </row>
    <row r="243" spans="8:8" ht="14.1" customHeight="1" x14ac:dyDescent="0.2">
      <c r="H243" s="7"/>
    </row>
    <row r="244" spans="8:8" ht="14.1" customHeight="1" x14ac:dyDescent="0.2">
      <c r="H244" s="7"/>
    </row>
    <row r="245" spans="8:8" ht="14.1" customHeight="1" x14ac:dyDescent="0.2">
      <c r="H245" s="7"/>
    </row>
    <row r="246" spans="8:8" ht="14.1" customHeight="1" x14ac:dyDescent="0.2">
      <c r="H246" s="7"/>
    </row>
    <row r="247" spans="8:8" ht="14.1" customHeight="1" x14ac:dyDescent="0.2">
      <c r="H247" s="7"/>
    </row>
    <row r="286" spans="6:7" ht="14.1" customHeight="1" x14ac:dyDescent="0.2">
      <c r="F286" s="129"/>
      <c r="G286" s="129"/>
    </row>
    <row r="287" spans="6:7" ht="14.1" customHeight="1" x14ac:dyDescent="0.2">
      <c r="F287" s="129"/>
      <c r="G287" s="129"/>
    </row>
    <row r="288" spans="6:7" ht="14.1" customHeight="1" x14ac:dyDescent="0.2">
      <c r="F288" s="129"/>
      <c r="G288" s="129"/>
    </row>
    <row r="289" spans="6:7" ht="14.1" customHeight="1" x14ac:dyDescent="0.2">
      <c r="F289" s="129"/>
      <c r="G289" s="129"/>
    </row>
    <row r="290" spans="6:7" ht="14.1" customHeight="1" x14ac:dyDescent="0.2">
      <c r="F290" s="17"/>
      <c r="G290" s="17"/>
    </row>
    <row r="291" spans="6:7" ht="14.1" customHeight="1" x14ac:dyDescent="0.2">
      <c r="F291" s="17"/>
      <c r="G291" s="17"/>
    </row>
    <row r="292" spans="6:7" ht="14.1" customHeight="1" x14ac:dyDescent="0.2">
      <c r="F292" s="161"/>
      <c r="G292" s="161"/>
    </row>
    <row r="293" spans="6:7" ht="14.1" customHeight="1" x14ac:dyDescent="0.2">
      <c r="F293" s="17"/>
      <c r="G293" s="17"/>
    </row>
    <row r="294" spans="6:7" ht="14.1" customHeight="1" x14ac:dyDescent="0.2">
      <c r="F294" s="17"/>
      <c r="G294" s="17"/>
    </row>
    <row r="295" spans="6:7" ht="14.1" customHeight="1" x14ac:dyDescent="0.2">
      <c r="F295" s="17"/>
      <c r="G295" s="17"/>
    </row>
    <row r="296" spans="6:7" ht="14.1" customHeight="1" x14ac:dyDescent="0.2">
      <c r="F296" s="17"/>
      <c r="G296" s="17"/>
    </row>
    <row r="297" spans="6:7" ht="14.1" customHeight="1" x14ac:dyDescent="0.2">
      <c r="F297" s="17"/>
      <c r="G297" s="17"/>
    </row>
    <row r="298" spans="6:7" ht="14.1" customHeight="1" x14ac:dyDescent="0.2">
      <c r="F298" s="17"/>
      <c r="G298" s="17"/>
    </row>
    <row r="299" spans="6:7" ht="14.1" customHeight="1" x14ac:dyDescent="0.2">
      <c r="F299" s="17"/>
      <c r="G299" s="17"/>
    </row>
    <row r="300" spans="6:7" ht="14.1" customHeight="1" x14ac:dyDescent="0.2">
      <c r="F300" s="17"/>
      <c r="G300" s="17"/>
    </row>
    <row r="301" spans="6:7" ht="14.1" customHeight="1" x14ac:dyDescent="0.2">
      <c r="F301" s="17"/>
      <c r="G301" s="17"/>
    </row>
    <row r="302" spans="6:7" ht="14.1" customHeight="1" x14ac:dyDescent="0.2">
      <c r="F302" s="17"/>
      <c r="G302" s="17"/>
    </row>
    <row r="303" spans="6:7" ht="14.1" customHeight="1" x14ac:dyDescent="0.2">
      <c r="F303" s="17"/>
      <c r="G303" s="17"/>
    </row>
    <row r="304" spans="6:7" ht="14.1" customHeight="1" x14ac:dyDescent="0.2">
      <c r="F304" s="17"/>
      <c r="G304" s="17"/>
    </row>
    <row r="305" spans="6:7" ht="14.1" customHeight="1" x14ac:dyDescent="0.2">
      <c r="F305" s="17"/>
      <c r="G305" s="17"/>
    </row>
    <row r="306" spans="6:7" ht="14.1" customHeight="1" x14ac:dyDescent="0.2">
      <c r="F306" s="17"/>
      <c r="G306" s="17"/>
    </row>
    <row r="307" spans="6:7" ht="14.1" customHeight="1" x14ac:dyDescent="0.2">
      <c r="F307" s="17"/>
      <c r="G307" s="17"/>
    </row>
    <row r="308" spans="6:7" ht="14.1" customHeight="1" x14ac:dyDescent="0.2">
      <c r="F308" s="17"/>
      <c r="G308" s="17"/>
    </row>
    <row r="309" spans="6:7" ht="14.1" customHeight="1" x14ac:dyDescent="0.2">
      <c r="F309" s="17"/>
      <c r="G309" s="17"/>
    </row>
    <row r="310" spans="6:7" ht="14.1" customHeight="1" x14ac:dyDescent="0.2">
      <c r="F310" s="161"/>
      <c r="G310" s="161"/>
    </row>
    <row r="311" spans="6:7" ht="14.1" customHeight="1" x14ac:dyDescent="0.2">
      <c r="F311" s="17"/>
      <c r="G311" s="17"/>
    </row>
    <row r="312" spans="6:7" ht="14.1" customHeight="1" x14ac:dyDescent="0.2">
      <c r="F312" s="17"/>
      <c r="G312" s="17"/>
    </row>
    <row r="313" spans="6:7" ht="14.1" customHeight="1" x14ac:dyDescent="0.2">
      <c r="F313" s="17"/>
      <c r="G313" s="17"/>
    </row>
    <row r="314" spans="6:7" ht="14.1" customHeight="1" x14ac:dyDescent="0.2">
      <c r="F314" s="17"/>
      <c r="G314" s="17"/>
    </row>
    <row r="315" spans="6:7" ht="14.1" customHeight="1" x14ac:dyDescent="0.2">
      <c r="F315" s="17"/>
      <c r="G315" s="17"/>
    </row>
    <row r="316" spans="6:7" ht="14.1" customHeight="1" x14ac:dyDescent="0.2">
      <c r="F316" s="17"/>
      <c r="G316" s="17"/>
    </row>
    <row r="317" spans="6:7" ht="14.1" customHeight="1" x14ac:dyDescent="0.2">
      <c r="F317" s="17"/>
      <c r="G317" s="17"/>
    </row>
    <row r="318" spans="6:7" ht="14.1" customHeight="1" x14ac:dyDescent="0.2">
      <c r="F318" s="17"/>
      <c r="G318" s="17"/>
    </row>
    <row r="319" spans="6:7" ht="14.1" customHeight="1" x14ac:dyDescent="0.2">
      <c r="F319" s="17"/>
      <c r="G319" s="17"/>
    </row>
    <row r="320" spans="6:7" ht="14.1" customHeight="1" x14ac:dyDescent="0.2">
      <c r="F320" s="17"/>
      <c r="G320" s="17"/>
    </row>
    <row r="321" spans="6:7" ht="14.1" customHeight="1" x14ac:dyDescent="0.2">
      <c r="F321" s="17"/>
      <c r="G321" s="17"/>
    </row>
    <row r="322" spans="6:7" ht="14.1" customHeight="1" x14ac:dyDescent="0.2">
      <c r="F322" s="17"/>
      <c r="G322" s="17"/>
    </row>
    <row r="323" spans="6:7" ht="14.1" customHeight="1" x14ac:dyDescent="0.2">
      <c r="F323" s="17"/>
      <c r="G323" s="17"/>
    </row>
    <row r="324" spans="6:7" ht="14.1" customHeight="1" x14ac:dyDescent="0.2">
      <c r="F324" s="17"/>
      <c r="G324" s="17"/>
    </row>
    <row r="325" spans="6:7" ht="14.1" customHeight="1" x14ac:dyDescent="0.2">
      <c r="F325" s="17"/>
      <c r="G325" s="17"/>
    </row>
    <row r="326" spans="6:7" ht="14.1" customHeight="1" x14ac:dyDescent="0.2">
      <c r="F326" s="17"/>
      <c r="G326" s="17"/>
    </row>
    <row r="327" spans="6:7" ht="14.1" customHeight="1" x14ac:dyDescent="0.2">
      <c r="F327" s="17"/>
      <c r="G327" s="17"/>
    </row>
    <row r="328" spans="6:7" ht="14.1" customHeight="1" x14ac:dyDescent="0.2">
      <c r="F328" s="17"/>
      <c r="G328" s="17"/>
    </row>
    <row r="329" spans="6:7" ht="14.1" customHeight="1" x14ac:dyDescent="0.2">
      <c r="F329" s="17"/>
      <c r="G329" s="17"/>
    </row>
    <row r="330" spans="6:7" ht="14.1" customHeight="1" x14ac:dyDescent="0.2">
      <c r="F330" s="161"/>
      <c r="G330" s="161"/>
    </row>
    <row r="331" spans="6:7" ht="14.1" customHeight="1" x14ac:dyDescent="0.2">
      <c r="F331" s="17"/>
      <c r="G331" s="17"/>
    </row>
    <row r="332" spans="6:7" ht="14.1" customHeight="1" x14ac:dyDescent="0.2">
      <c r="F332" s="17"/>
      <c r="G332" s="17"/>
    </row>
    <row r="333" spans="6:7" ht="14.1" customHeight="1" x14ac:dyDescent="0.2">
      <c r="F333" s="17"/>
      <c r="G333" s="17"/>
    </row>
    <row r="334" spans="6:7" ht="14.1" customHeight="1" x14ac:dyDescent="0.2">
      <c r="F334" s="17"/>
      <c r="G334" s="17"/>
    </row>
    <row r="335" spans="6:7" ht="14.1" customHeight="1" x14ac:dyDescent="0.2">
      <c r="F335" s="17"/>
      <c r="G335" s="17"/>
    </row>
    <row r="336" spans="6:7" ht="14.1" customHeight="1" x14ac:dyDescent="0.2">
      <c r="F336" s="17"/>
      <c r="G336" s="17"/>
    </row>
    <row r="337" spans="1:7" ht="14.1" customHeight="1" x14ac:dyDescent="0.2">
      <c r="F337" s="17"/>
      <c r="G337" s="17"/>
    </row>
    <row r="338" spans="1:7" ht="14.1" customHeight="1" x14ac:dyDescent="0.2">
      <c r="F338" s="17"/>
      <c r="G338" s="17"/>
    </row>
    <row r="339" spans="1:7" ht="14.1" customHeight="1" x14ac:dyDescent="0.2">
      <c r="F339" s="17"/>
      <c r="G339" s="17"/>
    </row>
    <row r="340" spans="1:7" ht="14.1" customHeight="1" x14ac:dyDescent="0.2">
      <c r="F340" s="17"/>
      <c r="G340" s="17"/>
    </row>
    <row r="341" spans="1:7" ht="14.1" customHeight="1" x14ac:dyDescent="0.2">
      <c r="F341" s="7"/>
      <c r="G341" s="7"/>
    </row>
    <row r="342" spans="1:7" ht="14.1" customHeight="1" x14ac:dyDescent="0.2">
      <c r="F342" s="7"/>
      <c r="G342" s="7"/>
    </row>
    <row r="343" spans="1:7" ht="14.1" customHeight="1" x14ac:dyDescent="0.2">
      <c r="F343" s="7"/>
      <c r="G343" s="7"/>
    </row>
    <row r="344" spans="1:7" ht="14.1" customHeight="1" x14ac:dyDescent="0.2">
      <c r="F344" s="7"/>
      <c r="G344" s="7"/>
    </row>
    <row r="345" spans="1:7" ht="14.1" customHeight="1" x14ac:dyDescent="0.2">
      <c r="F345" s="7"/>
      <c r="G345" s="7"/>
    </row>
    <row r="346" spans="1:7" ht="14.1" customHeight="1" x14ac:dyDescent="0.2">
      <c r="A346" s="191"/>
      <c r="B346" s="192"/>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FF0000"/>
  </sheetPr>
  <dimension ref="A1:IU425"/>
  <sheetViews>
    <sheetView topLeftCell="A211" zoomScale="130" zoomScaleNormal="130" workbookViewId="0">
      <selection activeCell="G213" sqref="G213"/>
    </sheetView>
  </sheetViews>
  <sheetFormatPr defaultRowHeight="10.5" outlineLevelRow="2" x14ac:dyDescent="0.15"/>
  <cols>
    <col min="1" max="1" width="6.140625" style="59" customWidth="1"/>
    <col min="2" max="2" width="7.7109375" style="66" hidden="1" customWidth="1"/>
    <col min="3" max="3" width="36.42578125" style="66" customWidth="1"/>
    <col min="4" max="6" width="13.7109375" style="54" customWidth="1"/>
    <col min="7" max="7" width="13.7109375" style="91" customWidth="1"/>
    <col min="8" max="10" width="13.7109375" style="26" customWidth="1"/>
    <col min="11" max="11" width="13.7109375" style="103" customWidth="1"/>
    <col min="12" max="12" width="15.140625" style="26" customWidth="1"/>
    <col min="13" max="13" width="8.85546875" style="26" customWidth="1"/>
    <col min="14" max="16384" width="9.140625" style="26"/>
  </cols>
  <sheetData>
    <row r="1" spans="1:12" ht="23.25" hidden="1" customHeight="1" x14ac:dyDescent="0.15">
      <c r="C1" s="842" t="s">
        <v>2055</v>
      </c>
      <c r="D1" s="843"/>
      <c r="E1" s="843"/>
      <c r="F1" s="843"/>
      <c r="G1" s="843"/>
      <c r="H1" s="843"/>
      <c r="I1" s="843"/>
      <c r="J1" s="843"/>
      <c r="K1" s="843"/>
    </row>
    <row r="2" spans="1:12" ht="24.75" customHeight="1" thickBot="1" x14ac:dyDescent="0.25">
      <c r="A2" s="67" t="s">
        <v>930</v>
      </c>
      <c r="B2" s="24" t="s">
        <v>930</v>
      </c>
      <c r="C2" s="24" t="s">
        <v>931</v>
      </c>
      <c r="D2" s="25" t="s">
        <v>932</v>
      </c>
      <c r="E2" s="25" t="s">
        <v>893</v>
      </c>
      <c r="F2" s="25" t="s">
        <v>894</v>
      </c>
      <c r="G2" s="83" t="s">
        <v>895</v>
      </c>
      <c r="H2" s="25" t="s">
        <v>932</v>
      </c>
      <c r="I2" s="25" t="s">
        <v>893</v>
      </c>
      <c r="J2" s="25" t="s">
        <v>894</v>
      </c>
      <c r="K2" s="93" t="s">
        <v>895</v>
      </c>
    </row>
    <row r="3" spans="1:12" ht="12" hidden="1" thickBot="1" x14ac:dyDescent="0.25">
      <c r="A3" s="23"/>
      <c r="B3" s="24"/>
      <c r="C3" s="24"/>
      <c r="D3" s="841" t="s">
        <v>1888</v>
      </c>
      <c r="E3" s="841"/>
      <c r="F3" s="841"/>
      <c r="G3" s="841"/>
      <c r="H3" s="841" t="s">
        <v>1889</v>
      </c>
      <c r="I3" s="841"/>
      <c r="J3" s="841"/>
      <c r="K3" s="841"/>
    </row>
    <row r="4" spans="1:12" ht="12" thickBot="1" x14ac:dyDescent="0.25">
      <c r="A4" s="27">
        <v>0</v>
      </c>
      <c r="B4" s="24"/>
      <c r="C4" s="28" t="s">
        <v>933</v>
      </c>
      <c r="D4" s="29">
        <f t="shared" ref="D4:K4" si="0">SUM(D5+D15+D25+D29+D35+D41+D50+D60+D70)</f>
        <v>5000</v>
      </c>
      <c r="E4" s="29">
        <f t="shared" si="0"/>
        <v>0</v>
      </c>
      <c r="F4" s="29">
        <f t="shared" si="0"/>
        <v>0</v>
      </c>
      <c r="G4" s="84">
        <f t="shared" si="0"/>
        <v>5000</v>
      </c>
      <c r="H4" s="29">
        <f t="shared" si="0"/>
        <v>3000</v>
      </c>
      <c r="I4" s="29">
        <f t="shared" si="0"/>
        <v>0</v>
      </c>
      <c r="J4" s="29">
        <f t="shared" si="0"/>
        <v>0</v>
      </c>
      <c r="K4" s="94">
        <f t="shared" si="0"/>
        <v>3000</v>
      </c>
    </row>
    <row r="5" spans="1:12" x14ac:dyDescent="0.15">
      <c r="A5" s="30" t="s">
        <v>934</v>
      </c>
      <c r="B5" s="31"/>
      <c r="C5" s="32" t="s">
        <v>935</v>
      </c>
      <c r="D5" s="33">
        <f t="shared" ref="D5:K5" si="1">SUM(D6:D14)</f>
        <v>0</v>
      </c>
      <c r="E5" s="33">
        <f t="shared" si="1"/>
        <v>0</v>
      </c>
      <c r="F5" s="33">
        <f t="shared" si="1"/>
        <v>0</v>
      </c>
      <c r="G5" s="85">
        <f t="shared" si="1"/>
        <v>0</v>
      </c>
      <c r="H5" s="33">
        <f t="shared" si="1"/>
        <v>0</v>
      </c>
      <c r="I5" s="33">
        <f t="shared" si="1"/>
        <v>0</v>
      </c>
      <c r="J5" s="33">
        <f t="shared" si="1"/>
        <v>0</v>
      </c>
      <c r="K5" s="95">
        <f t="shared" si="1"/>
        <v>0</v>
      </c>
    </row>
    <row r="6" spans="1:12" outlineLevel="1" x14ac:dyDescent="0.15">
      <c r="A6" s="34" t="str">
        <f t="shared" ref="A6:A11" si="2">LEFT(B6,3)</f>
        <v>010</v>
      </c>
      <c r="B6" s="35" t="s">
        <v>936</v>
      </c>
      <c r="C6" s="36" t="s">
        <v>937</v>
      </c>
      <c r="D6" s="37">
        <f>IF(VLOOKUP($A6,'hk2017'!$A:$G,1)=$A6,VLOOKUP($A6,'hk2017'!$A:$G,4),0)</f>
        <v>0</v>
      </c>
      <c r="E6" s="37">
        <f>IF(VLOOKUP($A6,'hk2017'!$A:$G,1)=$A6,VLOOKUP($A6,'hk2017'!$A:$G,6),0)</f>
        <v>0</v>
      </c>
      <c r="F6" s="37">
        <f>IF(VLOOKUP($A6,'hk2017'!$A:$H,1)=$A6,VLOOKUP($A6,'hk2017'!$A:$H,7),0)</f>
        <v>0</v>
      </c>
      <c r="G6" s="86">
        <f t="shared" ref="G6:G13" si="3">SUM(D6+E6-F6)</f>
        <v>0</v>
      </c>
      <c r="H6" s="37">
        <f>IF(VLOOKUP($A6,'hk2016'!$A:$G,1)=$A6,VLOOKUP($A6,'hk2016'!$A:$G,5),0)</f>
        <v>0</v>
      </c>
      <c r="I6" s="37">
        <f>IF(VLOOKUP($A6,'hk2016'!$A:$G,1)=$A6,VLOOKUP($A6,'hk2016'!$A:$G,6),0)</f>
        <v>0</v>
      </c>
      <c r="J6" s="37">
        <f>IF(VLOOKUP($A6,'hk2016'!$A:$H,1)=$A6,VLOOKUP($A6,'hk2016'!$A:$H,7),0)</f>
        <v>0</v>
      </c>
      <c r="K6" s="96">
        <f t="shared" ref="K6:K13" si="4">SUM(H6+I6-J6)</f>
        <v>0</v>
      </c>
    </row>
    <row r="7" spans="1:12" outlineLevel="1" x14ac:dyDescent="0.15">
      <c r="A7" s="34" t="str">
        <f t="shared" si="2"/>
        <v>011</v>
      </c>
      <c r="B7" s="35" t="s">
        <v>938</v>
      </c>
      <c r="C7" s="35" t="s">
        <v>939</v>
      </c>
      <c r="D7" s="38">
        <f>IF(VLOOKUP($A7,'hk2017'!$A:$G,1)=$A7,VLOOKUP($A7,'hk2017'!$A:$G,6),0)</f>
        <v>0</v>
      </c>
      <c r="E7" s="38">
        <f>IF(VLOOKUP($A7,'hk2017'!$A:$G,1)=$A7,VLOOKUP($A7,'hk2017'!$A:$G,7),0)</f>
        <v>0</v>
      </c>
      <c r="F7" s="38">
        <f>IF(VLOOKUP($A7,'hk2017'!$A:$H,1)=$A7,VLOOKUP($A7,'hk2017'!$A:$H,8),0)</f>
        <v>0</v>
      </c>
      <c r="G7" s="87">
        <f t="shared" si="3"/>
        <v>0</v>
      </c>
      <c r="H7" s="38">
        <f>IF(VLOOKUP($A7,'hk2016'!$A:$G,1)=$A7,VLOOKUP($A7,'hk2016'!$A:$G,6),0)</f>
        <v>0</v>
      </c>
      <c r="I7" s="38">
        <f>IF(VLOOKUP($A7,'hk2016'!$A:$G,1)=$A7,VLOOKUP($A7,'hk2016'!$A:$G,7),0)</f>
        <v>0</v>
      </c>
      <c r="J7" s="38">
        <f>IF(VLOOKUP($A7,'hk2016'!$A:$H,1)=$A7,VLOOKUP($A7,'hk2016'!$A:$H,8),0)</f>
        <v>0</v>
      </c>
      <c r="K7" s="97">
        <f t="shared" si="4"/>
        <v>0</v>
      </c>
    </row>
    <row r="8" spans="1:12" outlineLevel="1" x14ac:dyDescent="0.15">
      <c r="A8" s="34" t="str">
        <f t="shared" si="2"/>
        <v>012</v>
      </c>
      <c r="B8" s="35" t="s">
        <v>940</v>
      </c>
      <c r="C8" s="35" t="s">
        <v>941</v>
      </c>
      <c r="D8" s="38">
        <f>IF(VLOOKUP($A8,'hk2017'!$A:$G,1)=$A8,VLOOKUP($A8,'hk2017'!$A:$G,6),0)</f>
        <v>0</v>
      </c>
      <c r="E8" s="38">
        <f>IF(VLOOKUP($A8,'hk2017'!$A:$G,1)=$A8,VLOOKUP($A8,'hk2017'!$A:$G,7),0)</f>
        <v>0</v>
      </c>
      <c r="F8" s="38">
        <f>IF(VLOOKUP($A8,'hk2017'!$A:$H,1)=$A8,VLOOKUP($A8,'hk2017'!$A:$H,8),0)</f>
        <v>0</v>
      </c>
      <c r="G8" s="87">
        <f t="shared" si="3"/>
        <v>0</v>
      </c>
      <c r="H8" s="38">
        <f>IF(VLOOKUP($A8,'hk2016'!$A:$G,1)=$A8,VLOOKUP($A8,'hk2016'!$A:$G,6),0)</f>
        <v>0</v>
      </c>
      <c r="I8" s="38">
        <f>IF(VLOOKUP($A8,'hk2016'!$A:$G,1)=$A8,VLOOKUP($A8,'hk2016'!$A:$G,7),0)</f>
        <v>0</v>
      </c>
      <c r="J8" s="38">
        <f>IF(VLOOKUP($A8,'hk2016'!$A:$H,1)=$A8,VLOOKUP($A8,'hk2016'!$A:$H,8),0)</f>
        <v>0</v>
      </c>
      <c r="K8" s="97">
        <f t="shared" si="4"/>
        <v>0</v>
      </c>
    </row>
    <row r="9" spans="1:12" outlineLevel="1" x14ac:dyDescent="0.15">
      <c r="A9" s="34" t="str">
        <f t="shared" si="2"/>
        <v>013</v>
      </c>
      <c r="B9" s="35" t="s">
        <v>942</v>
      </c>
      <c r="C9" s="35" t="s">
        <v>943</v>
      </c>
      <c r="D9" s="38">
        <f>IF(VLOOKUP($A9,'hk2017'!$A:$G,1)=$A9,VLOOKUP($A9,'hk2017'!$A:$G,6),0)</f>
        <v>0</v>
      </c>
      <c r="E9" s="38">
        <f>IF(VLOOKUP($A9,'hk2017'!$A:$G,1)=$A9,VLOOKUP($A9,'hk2017'!$A:$G,7),0)</f>
        <v>0</v>
      </c>
      <c r="F9" s="38">
        <f>IF(VLOOKUP($A9,'hk2017'!$A:$H,1)=$A9,VLOOKUP($A9,'hk2017'!$A:$H,8),0)</f>
        <v>0</v>
      </c>
      <c r="G9" s="87">
        <f t="shared" si="3"/>
        <v>0</v>
      </c>
      <c r="H9" s="38">
        <f>IF(VLOOKUP($A9,'hk2016'!$A:$G,1)=$A9,VLOOKUP($A9,'hk2016'!$A:$G,6),0)</f>
        <v>0</v>
      </c>
      <c r="I9" s="38">
        <f>IF(VLOOKUP($A9,'hk2016'!$A:$G,1)=$A9,VLOOKUP($A9,'hk2016'!$A:$G,7),0)</f>
        <v>0</v>
      </c>
      <c r="J9" s="38">
        <f>IF(VLOOKUP($A9,'hk2016'!$A:$H,1)=$A9,VLOOKUP($A9,'hk2016'!$A:$H,8),0)</f>
        <v>0</v>
      </c>
      <c r="K9" s="97">
        <f t="shared" si="4"/>
        <v>0</v>
      </c>
    </row>
    <row r="10" spans="1:12" outlineLevel="1" x14ac:dyDescent="0.15">
      <c r="A10" s="34" t="str">
        <f t="shared" si="2"/>
        <v>014</v>
      </c>
      <c r="B10" s="35" t="s">
        <v>944</v>
      </c>
      <c r="C10" s="35" t="s">
        <v>945</v>
      </c>
      <c r="D10" s="38">
        <f>IF(VLOOKUP($A10,'hk2017'!$A:$G,1)=$A10,VLOOKUP($A10,'hk2017'!$A:$G,6),0)</f>
        <v>0</v>
      </c>
      <c r="E10" s="38">
        <f>IF(VLOOKUP($A10,'hk2017'!$A:$G,1)=$A10,VLOOKUP($A10,'hk2017'!$A:$G,7),0)</f>
        <v>0</v>
      </c>
      <c r="F10" s="38">
        <f>IF(VLOOKUP($A10,'hk2017'!$A:$H,1)=$A10,VLOOKUP($A10,'hk2017'!$A:$H,8),0)</f>
        <v>0</v>
      </c>
      <c r="G10" s="87">
        <f t="shared" si="3"/>
        <v>0</v>
      </c>
      <c r="H10" s="38">
        <f>IF(VLOOKUP($A10,'hk2016'!$A:$G,1)=$A10,VLOOKUP($A10,'hk2016'!$A:$G,6),0)</f>
        <v>0</v>
      </c>
      <c r="I10" s="38">
        <f>IF(VLOOKUP($A10,'hk2016'!$A:$G,1)=$A10,VLOOKUP($A10,'hk2016'!$A:$G,7),0)</f>
        <v>0</v>
      </c>
      <c r="J10" s="38">
        <f>IF(VLOOKUP($A10,'hk2016'!$A:$H,1)=$A10,VLOOKUP($A10,'hk2016'!$A:$H,8),0)</f>
        <v>0</v>
      </c>
      <c r="K10" s="97">
        <f t="shared" si="4"/>
        <v>0</v>
      </c>
    </row>
    <row r="11" spans="1:12" outlineLevel="1" x14ac:dyDescent="0.15">
      <c r="A11" s="34" t="str">
        <f t="shared" si="2"/>
        <v>015</v>
      </c>
      <c r="B11" s="35" t="s">
        <v>946</v>
      </c>
      <c r="C11" s="35" t="s">
        <v>947</v>
      </c>
      <c r="D11" s="38">
        <f>IF(VLOOKUP($A11,'hk2017'!$A:$G,1)=$A11,VLOOKUP($A11,'hk2017'!$A:$G,6),0)</f>
        <v>0</v>
      </c>
      <c r="E11" s="38">
        <f>IF(VLOOKUP($A11,'hk2017'!$A:$G,1)=$A11,VLOOKUP($A11,'hk2017'!$A:$G,7),0)</f>
        <v>0</v>
      </c>
      <c r="F11" s="38">
        <f>IF(VLOOKUP($A11,'hk2017'!$A:$H,1)=$A11,VLOOKUP($A11,'hk2017'!$A:$H,8),0)</f>
        <v>0</v>
      </c>
      <c r="G11" s="87">
        <f t="shared" si="3"/>
        <v>0</v>
      </c>
      <c r="H11" s="38">
        <f>IF(VLOOKUP($A11,'hk2016'!$A:$G,1)=$A11,VLOOKUP($A11,'hk2016'!$A:$G,6),0)</f>
        <v>0</v>
      </c>
      <c r="I11" s="38">
        <f>IF(VLOOKUP($A11,'hk2016'!$A:$G,1)=$A11,VLOOKUP($A11,'hk2016'!$A:$G,7),0)</f>
        <v>0</v>
      </c>
      <c r="J11" s="38">
        <f>IF(VLOOKUP($A11,'hk2016'!$A:$H,1)=$A11,VLOOKUP($A11,'hk2016'!$A:$H,8),0)</f>
        <v>0</v>
      </c>
      <c r="K11" s="97">
        <f t="shared" si="4"/>
        <v>0</v>
      </c>
    </row>
    <row r="12" spans="1:12" outlineLevel="1" x14ac:dyDescent="0.15">
      <c r="A12" s="39" t="s">
        <v>948</v>
      </c>
      <c r="B12" s="35"/>
      <c r="C12" s="36" t="s">
        <v>949</v>
      </c>
      <c r="D12" s="38">
        <f>IF(VLOOKUP($A12,'hk2017'!$A:$G,1)=$A12,VLOOKUP($A12,'hk2017'!$A:$G,6),0)</f>
        <v>0</v>
      </c>
      <c r="E12" s="38">
        <f>IF(VLOOKUP($A12,'hk2017'!$A:$G,1)=$A12,VLOOKUP($A12,'hk2017'!$A:$G,7),0)</f>
        <v>0</v>
      </c>
      <c r="F12" s="38">
        <f>IF(VLOOKUP($A12,'hk2017'!$A:$H,1)=$A12,VLOOKUP($A12,'hk2017'!$A:$H,8),0)</f>
        <v>0</v>
      </c>
      <c r="G12" s="87">
        <f t="shared" si="3"/>
        <v>0</v>
      </c>
      <c r="H12" s="38">
        <f>IF(VLOOKUP($A12,'hk2016'!$A:$G,1)=$A12,VLOOKUP($A12,'hk2016'!$A:$G,6),0)</f>
        <v>0</v>
      </c>
      <c r="I12" s="38">
        <f>IF(VLOOKUP($A12,'hk2016'!$A:$G,1)=$A12,VLOOKUP($A12,'hk2016'!$A:$G,7),0)</f>
        <v>0</v>
      </c>
      <c r="J12" s="38">
        <f>IF(VLOOKUP($A12,'hk2016'!$A:$H,1)=$A12,VLOOKUP($A12,'hk2016'!$A:$H,8),0)</f>
        <v>0</v>
      </c>
      <c r="K12" s="97">
        <f t="shared" si="4"/>
        <v>0</v>
      </c>
    </row>
    <row r="13" spans="1:12" outlineLevel="1" x14ac:dyDescent="0.15">
      <c r="A13" s="34" t="str">
        <f>LEFT(B13,3)</f>
        <v>019</v>
      </c>
      <c r="B13" s="35" t="s">
        <v>950</v>
      </c>
      <c r="C13" s="35" t="s">
        <v>951</v>
      </c>
      <c r="D13" s="38">
        <f>IF(VLOOKUP($A13,'hk2017'!$A:$G,1)=$A13,VLOOKUP($A13,'hk2017'!$A:$G,6),0)</f>
        <v>0</v>
      </c>
      <c r="E13" s="38">
        <f>IF(VLOOKUP($A13,'hk2017'!$A:$G,1)=$A13,VLOOKUP($A13,'hk2017'!$A:$G,7),0)</f>
        <v>0</v>
      </c>
      <c r="F13" s="38">
        <f>IF(VLOOKUP($A13,'hk2017'!$A:$H,1)=$A13,VLOOKUP($A13,'hk2017'!$A:$H,8),0)</f>
        <v>0</v>
      </c>
      <c r="G13" s="87">
        <f t="shared" si="3"/>
        <v>0</v>
      </c>
      <c r="H13" s="38">
        <f>IF(VLOOKUP($A13,'hk2016'!$A:$G,1)=$A13,VLOOKUP($A13,'hk2016'!$A:$G,6),0)</f>
        <v>0</v>
      </c>
      <c r="I13" s="38">
        <f>IF(VLOOKUP($A13,'hk2016'!$A:$G,1)=$A13,VLOOKUP($A13,'hk2016'!$A:$G,7),0)</f>
        <v>0</v>
      </c>
      <c r="J13" s="38">
        <f>IF(VLOOKUP($A13,'hk2016'!$A:$H,1)=$A13,VLOOKUP($A13,'hk2016'!$A:$H,8),0)</f>
        <v>0</v>
      </c>
      <c r="K13" s="97">
        <f t="shared" si="4"/>
        <v>0</v>
      </c>
    </row>
    <row r="14" spans="1:12" ht="11.25" outlineLevel="1" thickBot="1" x14ac:dyDescent="0.2">
      <c r="A14" s="34"/>
      <c r="B14" s="35"/>
      <c r="C14" s="35"/>
      <c r="D14" s="38"/>
      <c r="E14" s="40"/>
      <c r="F14" s="40"/>
      <c r="G14" s="88"/>
      <c r="H14" s="38"/>
      <c r="I14" s="40"/>
      <c r="J14" s="40"/>
      <c r="K14" s="98"/>
    </row>
    <row r="15" spans="1:12" ht="12.75" x14ac:dyDescent="0.2">
      <c r="A15" s="30" t="s">
        <v>952</v>
      </c>
      <c r="B15" s="31"/>
      <c r="C15" s="32" t="s">
        <v>953</v>
      </c>
      <c r="D15" s="33">
        <f t="shared" ref="D15:K15" si="5">SUM(D16:D24)</f>
        <v>50000</v>
      </c>
      <c r="E15" s="33">
        <f t="shared" si="5"/>
        <v>0</v>
      </c>
      <c r="F15" s="33">
        <f t="shared" si="5"/>
        <v>0</v>
      </c>
      <c r="G15" s="89">
        <f t="shared" si="5"/>
        <v>50000</v>
      </c>
      <c r="H15" s="33">
        <f t="shared" si="5"/>
        <v>35000</v>
      </c>
      <c r="I15" s="33">
        <f t="shared" si="5"/>
        <v>0</v>
      </c>
      <c r="J15" s="33">
        <f t="shared" si="5"/>
        <v>0</v>
      </c>
      <c r="K15" s="99">
        <f t="shared" si="5"/>
        <v>35000</v>
      </c>
      <c r="L15" s="110"/>
    </row>
    <row r="16" spans="1:12" ht="12.75" outlineLevel="2" x14ac:dyDescent="0.2">
      <c r="A16" s="34" t="str">
        <f>LEFT(B16,3)</f>
        <v>021</v>
      </c>
      <c r="B16" s="35" t="s">
        <v>954</v>
      </c>
      <c r="C16" s="35" t="s">
        <v>955</v>
      </c>
      <c r="D16" s="38">
        <f>IF(VLOOKUP($A16,'hk2017'!$A:$G,1)=$A16,VLOOKUP($A16,'hk2017'!$A:$G,6),0)</f>
        <v>50000</v>
      </c>
      <c r="E16" s="38">
        <f>IF(VLOOKUP($A16,'hk2017'!$A:$G,1)=$A16,VLOOKUP($A16,'hk2017'!$A:$G,7),0)</f>
        <v>0</v>
      </c>
      <c r="F16" s="38">
        <f>IF(VLOOKUP($A16,'hk2017'!$A:$H,1)=$A16,VLOOKUP($A16,'hk2017'!$A:$H,8),0)</f>
        <v>0</v>
      </c>
      <c r="G16" s="87">
        <f>SUM(D16+E16-F16)</f>
        <v>50000</v>
      </c>
      <c r="H16" s="38">
        <f>IF(VLOOKUP($A16,'hk2016'!$A:$G,1)=$A16,VLOOKUP($A16,'hk2016'!$A:$G,6),0)</f>
        <v>35000</v>
      </c>
      <c r="I16" s="38">
        <f>IF(VLOOKUP($A16,'hk2016'!$A:$G,1)=$A16,VLOOKUP($A16,'hk2016'!$A:$G,7),0)</f>
        <v>0</v>
      </c>
      <c r="J16" s="38">
        <f>IF(VLOOKUP($A16,'hk2016'!$A:$H,1)=$A16,VLOOKUP($A16,'hk2016'!$A:$H,8),0)</f>
        <v>0</v>
      </c>
      <c r="K16" s="97">
        <f>SUM(H16+I16-J16)</f>
        <v>35000</v>
      </c>
      <c r="L16" s="110"/>
    </row>
    <row r="17" spans="1:12" ht="12.75" outlineLevel="2" x14ac:dyDescent="0.2">
      <c r="A17" s="34" t="str">
        <f>LEFT(B17,3)</f>
        <v>022</v>
      </c>
      <c r="B17" s="35" t="s">
        <v>956</v>
      </c>
      <c r="C17" s="35" t="s">
        <v>957</v>
      </c>
      <c r="D17" s="38">
        <f>IF(VLOOKUP($A17,'hk2017'!$A:$G,1)=$A17,VLOOKUP($A17,'hk2017'!$A:$G,6),0)</f>
        <v>0</v>
      </c>
      <c r="E17" s="38">
        <f>IF(VLOOKUP($A17,'hk2017'!$A:$G,1)=$A17,VLOOKUP($A17,'hk2017'!$A:$G,7),0)</f>
        <v>0</v>
      </c>
      <c r="F17" s="38">
        <f>IF(VLOOKUP($A17,'hk2017'!$A:$H,1)=$A17,VLOOKUP($A17,'hk2017'!$A:$H,8),0)</f>
        <v>0</v>
      </c>
      <c r="G17" s="87">
        <f t="shared" ref="G17:G23" si="6">SUM(D17+E17-F17)</f>
        <v>0</v>
      </c>
      <c r="H17" s="38">
        <f>IF(VLOOKUP($A17,'hk2016'!$A:$G,1)=$A17,VLOOKUP($A17,'hk2016'!$A:$G,6),0)</f>
        <v>0</v>
      </c>
      <c r="I17" s="38">
        <f>IF(VLOOKUP($A17,'hk2016'!$A:$G,1)=$A17,VLOOKUP($A17,'hk2016'!$A:$G,7),0)</f>
        <v>0</v>
      </c>
      <c r="J17" s="38">
        <f>IF(VLOOKUP($A17,'hk2016'!$A:$H,1)=$A17,VLOOKUP($A17,'hk2016'!$A:$H,8),0)</f>
        <v>0</v>
      </c>
      <c r="K17" s="97">
        <f t="shared" ref="K17:K23" si="7">SUM(H17+I17-J17)</f>
        <v>0</v>
      </c>
      <c r="L17" s="110"/>
    </row>
    <row r="18" spans="1:12" ht="12.75" outlineLevel="2" x14ac:dyDescent="0.2">
      <c r="A18" s="39" t="s">
        <v>958</v>
      </c>
      <c r="B18" s="35"/>
      <c r="C18" s="36" t="s">
        <v>959</v>
      </c>
      <c r="D18" s="38">
        <f>IF(VLOOKUP($A18,'hk2017'!$A:$G,1)=$A18,VLOOKUP($A18,'hk2017'!$A:$G,6),0)</f>
        <v>0</v>
      </c>
      <c r="E18" s="38">
        <f>IF(VLOOKUP($A18,'hk2017'!$A:$G,1)=$A18,VLOOKUP($A18,'hk2017'!$A:$G,7),0)</f>
        <v>0</v>
      </c>
      <c r="F18" s="38">
        <f>IF(VLOOKUP($A18,'hk2017'!$A:$H,1)=$A18,VLOOKUP($A18,'hk2017'!$A:$H,8),0)</f>
        <v>0</v>
      </c>
      <c r="G18" s="87">
        <f t="shared" si="6"/>
        <v>0</v>
      </c>
      <c r="H18" s="38">
        <f>IF(VLOOKUP($A18,'hk2016'!$A:$G,1)=$A18,VLOOKUP($A18,'hk2016'!$A:$G,6),0)</f>
        <v>0</v>
      </c>
      <c r="I18" s="38">
        <f>IF(VLOOKUP($A18,'hk2016'!$A:$G,1)=$A18,VLOOKUP($A18,'hk2016'!$A:$G,7),0)</f>
        <v>0</v>
      </c>
      <c r="J18" s="38">
        <f>IF(VLOOKUP($A18,'hk2016'!$A:$H,1)=$A18,VLOOKUP($A18,'hk2016'!$A:$H,8),0)</f>
        <v>0</v>
      </c>
      <c r="K18" s="97">
        <f t="shared" si="7"/>
        <v>0</v>
      </c>
      <c r="L18" s="110"/>
    </row>
    <row r="19" spans="1:12" ht="12.75" outlineLevel="2" x14ac:dyDescent="0.2">
      <c r="A19" s="39" t="s">
        <v>960</v>
      </c>
      <c r="B19" s="35"/>
      <c r="C19" s="36" t="s">
        <v>961</v>
      </c>
      <c r="D19" s="38">
        <f>IF(VLOOKUP($A19,'hk2017'!$A:$G,1)=$A19,VLOOKUP($A19,'hk2017'!$A:$G,6),0)</f>
        <v>0</v>
      </c>
      <c r="E19" s="38">
        <f>IF(VLOOKUP($A19,'hk2017'!$A:$G,1)=$A19,VLOOKUP($A19,'hk2017'!$A:$G,7),0)</f>
        <v>0</v>
      </c>
      <c r="F19" s="38">
        <f>IF(VLOOKUP($A19,'hk2017'!$A:$H,1)=$A19,VLOOKUP($A19,'hk2017'!$A:$H,8),0)</f>
        <v>0</v>
      </c>
      <c r="G19" s="87">
        <f t="shared" si="6"/>
        <v>0</v>
      </c>
      <c r="H19" s="38">
        <f>IF(VLOOKUP($A19,'hk2016'!$A:$G,1)=$A19,VLOOKUP($A19,'hk2016'!$A:$G,6),0)</f>
        <v>0</v>
      </c>
      <c r="I19" s="38">
        <f>IF(VLOOKUP($A19,'hk2016'!$A:$G,1)=$A19,VLOOKUP($A19,'hk2016'!$A:$G,7),0)</f>
        <v>0</v>
      </c>
      <c r="J19" s="38">
        <f>IF(VLOOKUP($A19,'hk2016'!$A:$H,1)=$A19,VLOOKUP($A19,'hk2016'!$A:$H,8),0)</f>
        <v>0</v>
      </c>
      <c r="K19" s="97">
        <f t="shared" si="7"/>
        <v>0</v>
      </c>
      <c r="L19" s="110"/>
    </row>
    <row r="20" spans="1:12" ht="12.75" outlineLevel="2" x14ac:dyDescent="0.2">
      <c r="A20" s="34" t="str">
        <f>LEFT(B20,3)</f>
        <v>025</v>
      </c>
      <c r="B20" s="35" t="s">
        <v>962</v>
      </c>
      <c r="C20" s="35" t="s">
        <v>963</v>
      </c>
      <c r="D20" s="38">
        <f>IF(VLOOKUP($A20,'hk2017'!$A:$G,1)=$A20,VLOOKUP($A20,'hk2017'!$A:$G,6),0)</f>
        <v>0</v>
      </c>
      <c r="E20" s="38">
        <f>IF(VLOOKUP($A20,'hk2017'!$A:$G,1)=$A20,VLOOKUP($A20,'hk2017'!$A:$G,7),0)</f>
        <v>0</v>
      </c>
      <c r="F20" s="38">
        <f>IF(VLOOKUP($A20,'hk2017'!$A:$H,1)=$A20,VLOOKUP($A20,'hk2017'!$A:$H,8),0)</f>
        <v>0</v>
      </c>
      <c r="G20" s="87">
        <f t="shared" si="6"/>
        <v>0</v>
      </c>
      <c r="H20" s="38">
        <f>IF(VLOOKUP($A20,'hk2016'!$A:$G,1)=$A20,VLOOKUP($A20,'hk2016'!$A:$G,6),0)</f>
        <v>0</v>
      </c>
      <c r="I20" s="38">
        <f>IF(VLOOKUP($A20,'hk2016'!$A:$G,1)=$A20,VLOOKUP($A20,'hk2016'!$A:$G,7),0)</f>
        <v>0</v>
      </c>
      <c r="J20" s="38">
        <f>IF(VLOOKUP($A20,'hk2016'!$A:$H,1)=$A20,VLOOKUP($A20,'hk2016'!$A:$H,8),0)</f>
        <v>0</v>
      </c>
      <c r="K20" s="97">
        <f t="shared" si="7"/>
        <v>0</v>
      </c>
      <c r="L20" s="110"/>
    </row>
    <row r="21" spans="1:12" ht="12.75" outlineLevel="2" x14ac:dyDescent="0.2">
      <c r="A21" s="34" t="str">
        <f>LEFT(B21,3)</f>
        <v>026</v>
      </c>
      <c r="B21" s="35" t="s">
        <v>964</v>
      </c>
      <c r="C21" s="35" t="s">
        <v>965</v>
      </c>
      <c r="D21" s="38">
        <f>IF(VLOOKUP($A21,'hk2017'!$A:$G,1)=$A21,VLOOKUP($A21,'hk2017'!$A:$G,6),0)</f>
        <v>0</v>
      </c>
      <c r="E21" s="38">
        <f>IF(VLOOKUP($A21,'hk2017'!$A:$G,1)=$A21,VLOOKUP($A21,'hk2017'!$A:$G,7),0)</f>
        <v>0</v>
      </c>
      <c r="F21" s="38">
        <f>IF(VLOOKUP($A21,'hk2017'!$A:$H,1)=$A21,VLOOKUP($A21,'hk2017'!$A:$H,8),0)</f>
        <v>0</v>
      </c>
      <c r="G21" s="87">
        <f t="shared" si="6"/>
        <v>0</v>
      </c>
      <c r="H21" s="38">
        <f>IF(VLOOKUP($A21,'hk2016'!$A:$G,1)=$A21,VLOOKUP($A21,'hk2016'!$A:$G,6),0)</f>
        <v>0</v>
      </c>
      <c r="I21" s="38">
        <f>IF(VLOOKUP($A21,'hk2016'!$A:$G,1)=$A21,VLOOKUP($A21,'hk2016'!$A:$G,7),0)</f>
        <v>0</v>
      </c>
      <c r="J21" s="38">
        <f>IF(VLOOKUP($A21,'hk2016'!$A:$H,1)=$A21,VLOOKUP($A21,'hk2016'!$A:$H,8),0)</f>
        <v>0</v>
      </c>
      <c r="K21" s="97">
        <f t="shared" si="7"/>
        <v>0</v>
      </c>
      <c r="L21" s="110"/>
    </row>
    <row r="22" spans="1:12" ht="12.75" outlineLevel="2" x14ac:dyDescent="0.2">
      <c r="A22" s="39" t="s">
        <v>966</v>
      </c>
      <c r="B22" s="35"/>
      <c r="C22" s="36" t="s">
        <v>967</v>
      </c>
      <c r="D22" s="38">
        <f>IF(VLOOKUP($A22,'hk2017'!$A:$G,1)=$A22,VLOOKUP($A22,'hk2017'!$A:$G,6),0)</f>
        <v>0</v>
      </c>
      <c r="E22" s="38">
        <f>IF(VLOOKUP($A22,'hk2017'!$A:$G,1)=$A22,VLOOKUP($A22,'hk2017'!$A:$G,7),0)</f>
        <v>0</v>
      </c>
      <c r="F22" s="38">
        <f>IF(VLOOKUP($A22,'hk2017'!$A:$H,1)=$A22,VLOOKUP($A22,'hk2017'!$A:$H,8),0)</f>
        <v>0</v>
      </c>
      <c r="G22" s="87">
        <f t="shared" si="6"/>
        <v>0</v>
      </c>
      <c r="H22" s="38">
        <f>IF(VLOOKUP($A22,'hk2016'!$A:$G,1)=$A22,VLOOKUP($A22,'hk2016'!$A:$G,6),0)</f>
        <v>0</v>
      </c>
      <c r="I22" s="38">
        <f>IF(VLOOKUP($A22,'hk2016'!$A:$G,1)=$A22,VLOOKUP($A22,'hk2016'!$A:$G,7),0)</f>
        <v>0</v>
      </c>
      <c r="J22" s="38">
        <f>IF(VLOOKUP($A22,'hk2016'!$A:$H,1)=$A22,VLOOKUP($A22,'hk2016'!$A:$H,8),0)</f>
        <v>0</v>
      </c>
      <c r="K22" s="97">
        <f t="shared" si="7"/>
        <v>0</v>
      </c>
      <c r="L22" s="110"/>
    </row>
    <row r="23" spans="1:12" ht="12.75" outlineLevel="2" x14ac:dyDescent="0.2">
      <c r="A23" s="34" t="str">
        <f>LEFT(B23,3)</f>
        <v>029</v>
      </c>
      <c r="B23" s="35" t="s">
        <v>968</v>
      </c>
      <c r="C23" s="35" t="s">
        <v>969</v>
      </c>
      <c r="D23" s="38">
        <f>IF(VLOOKUP($A23,'hk2017'!$A:$G,1)=$A23,VLOOKUP($A23,'hk2017'!$A:$G,6),0)</f>
        <v>0</v>
      </c>
      <c r="E23" s="38">
        <f>IF(VLOOKUP($A23,'hk2017'!$A:$G,1)=$A23,VLOOKUP($A23,'hk2017'!$A:$G,7),0)</f>
        <v>0</v>
      </c>
      <c r="F23" s="38">
        <f>IF(VLOOKUP($A23,'hk2017'!$A:$H,1)=$A23,VLOOKUP($A23,'hk2017'!$A:$H,8),0)</f>
        <v>0</v>
      </c>
      <c r="G23" s="87">
        <f t="shared" si="6"/>
        <v>0</v>
      </c>
      <c r="H23" s="38">
        <f>IF(VLOOKUP($A23,'hk2016'!$A:$G,1)=$A23,VLOOKUP($A23,'hk2016'!$A:$G,6),0)</f>
        <v>0</v>
      </c>
      <c r="I23" s="38">
        <f>IF(VLOOKUP($A23,'hk2016'!$A:$G,1)=$A23,VLOOKUP($A23,'hk2016'!$A:$G,7),0)</f>
        <v>0</v>
      </c>
      <c r="J23" s="38">
        <f>IF(VLOOKUP($A23,'hk2016'!$A:$H,1)=$A23,VLOOKUP($A23,'hk2016'!$A:$H,8),0)</f>
        <v>0</v>
      </c>
      <c r="K23" s="97">
        <f t="shared" si="7"/>
        <v>0</v>
      </c>
      <c r="L23" s="110"/>
    </row>
    <row r="24" spans="1:12" ht="13.5" outlineLevel="2" thickBot="1" x14ac:dyDescent="0.25">
      <c r="A24" s="34"/>
      <c r="B24" s="35"/>
      <c r="C24" s="35"/>
      <c r="D24" s="40"/>
      <c r="E24" s="40"/>
      <c r="F24" s="40"/>
      <c r="G24" s="88"/>
      <c r="H24" s="40"/>
      <c r="I24" s="40"/>
      <c r="J24" s="40"/>
      <c r="K24" s="98"/>
      <c r="L24" s="110"/>
    </row>
    <row r="25" spans="1:12" ht="12.75" x14ac:dyDescent="0.2">
      <c r="A25" s="30" t="s">
        <v>970</v>
      </c>
      <c r="B25" s="31"/>
      <c r="C25" s="32" t="s">
        <v>971</v>
      </c>
      <c r="D25" s="33">
        <f t="shared" ref="D25:K25" si="8">SUM(D26:D28)</f>
        <v>0</v>
      </c>
      <c r="E25" s="33">
        <f t="shared" si="8"/>
        <v>0</v>
      </c>
      <c r="F25" s="33">
        <f t="shared" si="8"/>
        <v>0</v>
      </c>
      <c r="G25" s="89">
        <f t="shared" si="8"/>
        <v>0</v>
      </c>
      <c r="H25" s="33">
        <f t="shared" si="8"/>
        <v>0</v>
      </c>
      <c r="I25" s="33">
        <f t="shared" si="8"/>
        <v>0</v>
      </c>
      <c r="J25" s="33">
        <f t="shared" si="8"/>
        <v>0</v>
      </c>
      <c r="K25" s="99">
        <f t="shared" si="8"/>
        <v>0</v>
      </c>
      <c r="L25" s="110"/>
    </row>
    <row r="26" spans="1:12" ht="12.75" outlineLevel="1" x14ac:dyDescent="0.2">
      <c r="A26" s="34" t="str">
        <f>LEFT(B26,3)</f>
        <v>031</v>
      </c>
      <c r="B26" s="35" t="s">
        <v>972</v>
      </c>
      <c r="C26" s="35" t="s">
        <v>973</v>
      </c>
      <c r="D26" s="38">
        <f>IF(VLOOKUP($A26,'hk2017'!$A:$G,1)=$A26,VLOOKUP($A26,'hk2017'!$A:$G,6),0)</f>
        <v>0</v>
      </c>
      <c r="E26" s="38">
        <f>IF(VLOOKUP($A26,'hk2017'!$A:$G,1)=$A26,VLOOKUP($A26,'hk2017'!$A:$G,7),0)</f>
        <v>0</v>
      </c>
      <c r="F26" s="38">
        <f>IF(VLOOKUP($A26,'hk2017'!$A:$H,1)=$A26,VLOOKUP($A26,'hk2017'!$A:$H,8),0)</f>
        <v>0</v>
      </c>
      <c r="G26" s="87">
        <f>SUM(D26+E26-F26)</f>
        <v>0</v>
      </c>
      <c r="H26" s="38">
        <f>IF(VLOOKUP($A26,'hk2016'!$A:$G,1)=$A26,VLOOKUP($A26,'hk2016'!$A:$G,6),0)</f>
        <v>0</v>
      </c>
      <c r="I26" s="38">
        <f>IF(VLOOKUP($A26,'hk2016'!$A:$G,1)=$A26,VLOOKUP($A26,'hk2016'!$A:$G,7),0)</f>
        <v>0</v>
      </c>
      <c r="J26" s="38">
        <f>IF(VLOOKUP($A26,'hk2016'!$A:$H,1)=$A26,VLOOKUP($A26,'hk2016'!$A:$H,8),0)</f>
        <v>0</v>
      </c>
      <c r="K26" s="97">
        <f>SUM(H26+I26-J26)</f>
        <v>0</v>
      </c>
      <c r="L26" s="110"/>
    </row>
    <row r="27" spans="1:12" ht="12.75" outlineLevel="1" x14ac:dyDescent="0.2">
      <c r="A27" s="34" t="str">
        <f>LEFT(B27,3)</f>
        <v>032</v>
      </c>
      <c r="B27" s="35" t="s">
        <v>974</v>
      </c>
      <c r="C27" s="35" t="s">
        <v>975</v>
      </c>
      <c r="D27" s="38">
        <f>IF(VLOOKUP($A27,'hk2017'!$A:$G,1)=$A27,VLOOKUP($A27,'hk2017'!$A:$G,6),0)</f>
        <v>0</v>
      </c>
      <c r="E27" s="38">
        <f>IF(VLOOKUP($A27,'hk2017'!$A:$G,1)=$A27,VLOOKUP($A27,'hk2017'!$A:$G,7),0)</f>
        <v>0</v>
      </c>
      <c r="F27" s="38">
        <f>IF(VLOOKUP($A27,'hk2017'!$A:$H,1)=$A27,VLOOKUP($A27,'hk2017'!$A:$H,8),0)</f>
        <v>0</v>
      </c>
      <c r="G27" s="87">
        <f>SUM(D27+E27-F27)</f>
        <v>0</v>
      </c>
      <c r="H27" s="38">
        <f>IF(VLOOKUP($A27,'hk2016'!$A:$G,1)=$A27,VLOOKUP($A27,'hk2016'!$A:$G,6),0)</f>
        <v>0</v>
      </c>
      <c r="I27" s="38">
        <f>IF(VLOOKUP($A27,'hk2016'!$A:$G,1)=$A27,VLOOKUP($A27,'hk2016'!$A:$G,7),0)</f>
        <v>0</v>
      </c>
      <c r="J27" s="38">
        <f>IF(VLOOKUP($A27,'hk2016'!$A:$H,1)=$A27,VLOOKUP($A27,'hk2016'!$A:$H,8),0)</f>
        <v>0</v>
      </c>
      <c r="K27" s="97">
        <f>SUM(H27+I27-J27)</f>
        <v>0</v>
      </c>
      <c r="L27" s="110"/>
    </row>
    <row r="28" spans="1:12" ht="13.5" outlineLevel="1" thickBot="1" x14ac:dyDescent="0.25">
      <c r="A28" s="41"/>
      <c r="B28" s="42"/>
      <c r="C28" s="42"/>
      <c r="D28" s="40"/>
      <c r="E28" s="40"/>
      <c r="F28" s="40"/>
      <c r="G28" s="88"/>
      <c r="H28" s="40"/>
      <c r="I28" s="40"/>
      <c r="J28" s="40"/>
      <c r="K28" s="98"/>
      <c r="L28" s="110"/>
    </row>
    <row r="29" spans="1:12" ht="12.75" x14ac:dyDescent="0.2">
      <c r="A29" s="30" t="s">
        <v>976</v>
      </c>
      <c r="B29" s="31"/>
      <c r="C29" s="32" t="s">
        <v>977</v>
      </c>
      <c r="D29" s="33">
        <f t="shared" ref="D29:K29" si="9">SUM(D30:D34)</f>
        <v>0</v>
      </c>
      <c r="E29" s="33">
        <f t="shared" si="9"/>
        <v>0</v>
      </c>
      <c r="F29" s="33">
        <f t="shared" si="9"/>
        <v>0</v>
      </c>
      <c r="G29" s="85">
        <f t="shared" si="9"/>
        <v>0</v>
      </c>
      <c r="H29" s="33">
        <f t="shared" si="9"/>
        <v>0</v>
      </c>
      <c r="I29" s="33">
        <f t="shared" si="9"/>
        <v>0</v>
      </c>
      <c r="J29" s="33">
        <f t="shared" si="9"/>
        <v>0</v>
      </c>
      <c r="K29" s="95">
        <f t="shared" si="9"/>
        <v>0</v>
      </c>
      <c r="L29" s="110"/>
    </row>
    <row r="30" spans="1:12" ht="12.75" outlineLevel="1" x14ac:dyDescent="0.2">
      <c r="A30" s="43" t="s">
        <v>978</v>
      </c>
      <c r="B30" s="26"/>
      <c r="C30" s="44" t="s">
        <v>979</v>
      </c>
      <c r="D30" s="38">
        <f>IF(VLOOKUP($A30,'hk2017'!$A:$G,1)=$A30,VLOOKUP($A30,'hk2017'!$A:$G,6),0)</f>
        <v>0</v>
      </c>
      <c r="E30" s="38">
        <f>IF(VLOOKUP($A30,'hk2017'!$A:$G,1)=$A30,VLOOKUP($A30,'hk2017'!$A:$G,7),0)</f>
        <v>0</v>
      </c>
      <c r="F30" s="38">
        <f>IF(VLOOKUP($A30,'hk2017'!$A:$H,1)=$A30,VLOOKUP($A30,'hk2017'!$A:$H,8),0)</f>
        <v>0</v>
      </c>
      <c r="G30" s="87">
        <f>SUM(D30+E30-F30)</f>
        <v>0</v>
      </c>
      <c r="H30" s="38">
        <f>IF(VLOOKUP($A30,'hk2016'!$A:$G,1)=$A30,VLOOKUP($A30,'hk2016'!$A:$G,6),0)</f>
        <v>0</v>
      </c>
      <c r="I30" s="38">
        <f>IF(VLOOKUP($A30,'hk2016'!$A:$G,1)=$A30,VLOOKUP($A30,'hk2016'!$A:$G,7),0)</f>
        <v>0</v>
      </c>
      <c r="J30" s="38">
        <f>IF(VLOOKUP($A30,'hk2016'!$A:$H,1)=$A30,VLOOKUP($A30,'hk2016'!$A:$H,8),0)</f>
        <v>0</v>
      </c>
      <c r="K30" s="97">
        <f>SUM(H30+I30-J30)</f>
        <v>0</v>
      </c>
      <c r="L30" s="110"/>
    </row>
    <row r="31" spans="1:12" ht="12.75" outlineLevel="1" x14ac:dyDescent="0.2">
      <c r="A31" s="34" t="str">
        <f>LEFT(B31,3)</f>
        <v>041</v>
      </c>
      <c r="B31" s="35" t="s">
        <v>980</v>
      </c>
      <c r="C31" s="35" t="s">
        <v>981</v>
      </c>
      <c r="D31" s="38">
        <f>IF(VLOOKUP($A31,'hk2017'!$A:$G,1)=$A31,VLOOKUP($A31,'hk2017'!$A:$G,6),0)</f>
        <v>0</v>
      </c>
      <c r="E31" s="38">
        <f>IF(VLOOKUP($A31,'hk2017'!$A:$G,1)=$A31,VLOOKUP($A31,'hk2017'!$A:$G,7),0)</f>
        <v>0</v>
      </c>
      <c r="F31" s="38">
        <f>IF(VLOOKUP($A31,'hk2017'!$A:$H,1)=$A31,VLOOKUP($A31,'hk2017'!$A:$H,8),0)</f>
        <v>0</v>
      </c>
      <c r="G31" s="87">
        <f>SUM(D31+E31-F31)</f>
        <v>0</v>
      </c>
      <c r="H31" s="38">
        <f>IF(VLOOKUP($A31,'hk2016'!$A:$G,1)=$A31,VLOOKUP($A31,'hk2016'!$A:$G,6),0)</f>
        <v>0</v>
      </c>
      <c r="I31" s="38">
        <f>IF(VLOOKUP($A31,'hk2016'!$A:$G,1)=$A31,VLOOKUP($A31,'hk2016'!$A:$G,7),0)</f>
        <v>0</v>
      </c>
      <c r="J31" s="38">
        <f>IF(VLOOKUP($A31,'hk2016'!$A:$H,1)=$A31,VLOOKUP($A31,'hk2016'!$A:$H,8),0)</f>
        <v>0</v>
      </c>
      <c r="K31" s="97">
        <f>SUM(H31+I31-J31)</f>
        <v>0</v>
      </c>
      <c r="L31" s="110"/>
    </row>
    <row r="32" spans="1:12" ht="12.75" outlineLevel="1" x14ac:dyDescent="0.2">
      <c r="A32" s="34" t="str">
        <f>LEFT(B32,3)</f>
        <v>042</v>
      </c>
      <c r="B32" s="35" t="s">
        <v>982</v>
      </c>
      <c r="C32" s="35" t="s">
        <v>983</v>
      </c>
      <c r="D32" s="38">
        <f>IF(VLOOKUP($A32,'hk2017'!$A:$G,1)=$A32,VLOOKUP($A32,'hk2017'!$A:$G,6),0)</f>
        <v>0</v>
      </c>
      <c r="E32" s="38">
        <f>IF(VLOOKUP($A32,'hk2017'!$A:$G,1)=$A32,VLOOKUP($A32,'hk2017'!$A:$G,7),0)</f>
        <v>0</v>
      </c>
      <c r="F32" s="38">
        <f>IF(VLOOKUP($A32,'hk2017'!$A:$H,1)=$A32,VLOOKUP($A32,'hk2017'!$A:$H,8),0)</f>
        <v>0</v>
      </c>
      <c r="G32" s="87">
        <f>SUM(D32+E32-F32)</f>
        <v>0</v>
      </c>
      <c r="H32" s="38">
        <f>IF(VLOOKUP($A32,'hk2016'!$A:$G,1)=$A32,VLOOKUP($A32,'hk2016'!$A:$G,6),0)</f>
        <v>0</v>
      </c>
      <c r="I32" s="38">
        <f>IF(VLOOKUP($A32,'hk2016'!$A:$G,1)=$A32,VLOOKUP($A32,'hk2016'!$A:$G,7),0)</f>
        <v>0</v>
      </c>
      <c r="J32" s="38">
        <f>IF(VLOOKUP($A32,'hk2016'!$A:$H,1)=$A32,VLOOKUP($A32,'hk2016'!$A:$H,8),0)</f>
        <v>0</v>
      </c>
      <c r="K32" s="97">
        <f>SUM(H32+I32-J32)</f>
        <v>0</v>
      </c>
      <c r="L32" s="110"/>
    </row>
    <row r="33" spans="1:12" ht="12.75" outlineLevel="1" x14ac:dyDescent="0.2">
      <c r="A33" s="34" t="str">
        <f>LEFT(B33,3)</f>
        <v>043</v>
      </c>
      <c r="B33" s="35" t="s">
        <v>984</v>
      </c>
      <c r="C33" s="35" t="s">
        <v>985</v>
      </c>
      <c r="D33" s="38">
        <f>IF(VLOOKUP($A33,'hk2017'!$A:$G,1)=$A33,VLOOKUP($A33,'hk2017'!$A:$G,6),0)</f>
        <v>0</v>
      </c>
      <c r="E33" s="38">
        <f>IF(VLOOKUP($A33,'hk2017'!$A:$G,1)=$A33,VLOOKUP($A33,'hk2017'!$A:$G,7),0)</f>
        <v>0</v>
      </c>
      <c r="F33" s="38">
        <f>IF(VLOOKUP($A33,'hk2017'!$A:$H,1)=$A33,VLOOKUP($A33,'hk2017'!$A:$H,8),0)</f>
        <v>0</v>
      </c>
      <c r="G33" s="87">
        <f>SUM(D33+E33-F33)</f>
        <v>0</v>
      </c>
      <c r="H33" s="38">
        <f>IF(VLOOKUP($A33,'hk2016'!$A:$G,1)=$A33,VLOOKUP($A33,'hk2016'!$A:$G,6),0)</f>
        <v>0</v>
      </c>
      <c r="I33" s="38">
        <f>IF(VLOOKUP($A33,'hk2016'!$A:$G,1)=$A33,VLOOKUP($A33,'hk2016'!$A:$G,7),0)</f>
        <v>0</v>
      </c>
      <c r="J33" s="38">
        <f>IF(VLOOKUP($A33,'hk2016'!$A:$H,1)=$A33,VLOOKUP($A33,'hk2016'!$A:$H,8),0)</f>
        <v>0</v>
      </c>
      <c r="K33" s="97">
        <f>SUM(H33+I33-J33)</f>
        <v>0</v>
      </c>
      <c r="L33" s="110"/>
    </row>
    <row r="34" spans="1:12" ht="13.5" outlineLevel="1" thickBot="1" x14ac:dyDescent="0.25">
      <c r="A34" s="41"/>
      <c r="B34" s="42"/>
      <c r="C34" s="42"/>
      <c r="D34" s="40"/>
      <c r="E34" s="40"/>
      <c r="F34" s="40"/>
      <c r="G34" s="88"/>
      <c r="H34" s="40"/>
      <c r="I34" s="40"/>
      <c r="J34" s="40"/>
      <c r="K34" s="98"/>
      <c r="L34" s="110"/>
    </row>
    <row r="35" spans="1:12" ht="12.75" x14ac:dyDescent="0.2">
      <c r="A35" s="30" t="s">
        <v>986</v>
      </c>
      <c r="B35" s="31"/>
      <c r="C35" s="32" t="s">
        <v>987</v>
      </c>
      <c r="D35" s="33">
        <f t="shared" ref="D35:K35" si="10">SUM(D36:D40)</f>
        <v>0</v>
      </c>
      <c r="E35" s="33">
        <f t="shared" si="10"/>
        <v>0</v>
      </c>
      <c r="F35" s="33">
        <f t="shared" si="10"/>
        <v>0</v>
      </c>
      <c r="G35" s="85">
        <f t="shared" si="10"/>
        <v>0</v>
      </c>
      <c r="H35" s="33">
        <f t="shared" si="10"/>
        <v>0</v>
      </c>
      <c r="I35" s="33">
        <f t="shared" si="10"/>
        <v>0</v>
      </c>
      <c r="J35" s="33">
        <f t="shared" si="10"/>
        <v>0</v>
      </c>
      <c r="K35" s="95">
        <f t="shared" si="10"/>
        <v>0</v>
      </c>
      <c r="L35" s="110"/>
    </row>
    <row r="36" spans="1:12" ht="12.75" outlineLevel="1" x14ac:dyDescent="0.2">
      <c r="A36" s="43" t="s">
        <v>988</v>
      </c>
      <c r="B36" s="26"/>
      <c r="C36" s="44" t="s">
        <v>989</v>
      </c>
      <c r="D36" s="38">
        <f>IF(VLOOKUP($A36,'hk2017'!$A:$G,1)=$A36,VLOOKUP($A36,'hk2017'!$A:$G,6),0)</f>
        <v>0</v>
      </c>
      <c r="E36" s="38">
        <f>IF(VLOOKUP($A36,'hk2017'!$A:$G,1)=$A36,VLOOKUP($A36,'hk2017'!$A:$G,7),0)</f>
        <v>0</v>
      </c>
      <c r="F36" s="38">
        <f>IF(VLOOKUP($A36,'hk2017'!$A:$H,1)=$A36,VLOOKUP($A36,'hk2017'!$A:$H,8),0)</f>
        <v>0</v>
      </c>
      <c r="G36" s="87">
        <f>SUM(D36+E36-F36)</f>
        <v>0</v>
      </c>
      <c r="H36" s="38">
        <f>IF(VLOOKUP($A36,'hk2016'!$A:$G,1)=$A36,VLOOKUP($A36,'hk2016'!$A:$G,6),0)</f>
        <v>0</v>
      </c>
      <c r="I36" s="38">
        <f>IF(VLOOKUP($A36,'hk2016'!$A:$G,1)=$A36,VLOOKUP($A36,'hk2016'!$A:$G,7),0)</f>
        <v>0</v>
      </c>
      <c r="J36" s="38">
        <f>IF(VLOOKUP($A36,'hk2016'!$A:$H,1)=$A36,VLOOKUP($A36,'hk2016'!$A:$H,8),0)</f>
        <v>0</v>
      </c>
      <c r="K36" s="97">
        <f>SUM(H36+I36-J36)</f>
        <v>0</v>
      </c>
      <c r="L36" s="110"/>
    </row>
    <row r="37" spans="1:12" ht="12.75" outlineLevel="1" x14ac:dyDescent="0.2">
      <c r="A37" s="34" t="str">
        <f>LEFT(B37,3)</f>
        <v>051</v>
      </c>
      <c r="B37" s="35" t="s">
        <v>990</v>
      </c>
      <c r="C37" s="35" t="s">
        <v>0</v>
      </c>
      <c r="D37" s="38">
        <f>IF(VLOOKUP($A37,'hk2017'!$A:$G,1)=$A37,VLOOKUP($A37,'hk2017'!$A:$G,6),0)</f>
        <v>0</v>
      </c>
      <c r="E37" s="38">
        <f>IF(VLOOKUP($A37,'hk2017'!$A:$G,1)=$A37,VLOOKUP($A37,'hk2017'!$A:$G,7),0)</f>
        <v>0</v>
      </c>
      <c r="F37" s="38">
        <f>IF(VLOOKUP($A37,'hk2017'!$A:$H,1)=$A37,VLOOKUP($A37,'hk2017'!$A:$H,8),0)</f>
        <v>0</v>
      </c>
      <c r="G37" s="87">
        <f>SUM(D37+E37-F37)</f>
        <v>0</v>
      </c>
      <c r="H37" s="38">
        <f>IF(VLOOKUP($A37,'hk2016'!$A:$G,1)=$A37,VLOOKUP($A37,'hk2016'!$A:$G,6),0)</f>
        <v>0</v>
      </c>
      <c r="I37" s="38">
        <f>IF(VLOOKUP($A37,'hk2016'!$A:$G,1)=$A37,VLOOKUP($A37,'hk2016'!$A:$G,7),0)</f>
        <v>0</v>
      </c>
      <c r="J37" s="38">
        <f>IF(VLOOKUP($A37,'hk2016'!$A:$H,1)=$A37,VLOOKUP($A37,'hk2016'!$A:$H,8),0)</f>
        <v>0</v>
      </c>
      <c r="K37" s="97">
        <f>SUM(H37+I37-J37)</f>
        <v>0</v>
      </c>
      <c r="L37" s="110"/>
    </row>
    <row r="38" spans="1:12" ht="12.75" outlineLevel="1" x14ac:dyDescent="0.2">
      <c r="A38" s="34" t="str">
        <f>LEFT(B38,3)</f>
        <v>052</v>
      </c>
      <c r="B38" s="35" t="s">
        <v>1</v>
      </c>
      <c r="C38" s="35" t="s">
        <v>2</v>
      </c>
      <c r="D38" s="38">
        <f>IF(VLOOKUP($A38,'hk2017'!$A:$G,1)=$A38,VLOOKUP($A38,'hk2017'!$A:$G,6),0)</f>
        <v>0</v>
      </c>
      <c r="E38" s="38">
        <f>IF(VLOOKUP($A38,'hk2017'!$A:$G,1)=$A38,VLOOKUP($A38,'hk2017'!$A:$G,7),0)</f>
        <v>0</v>
      </c>
      <c r="F38" s="38">
        <f>IF(VLOOKUP($A38,'hk2017'!$A:$H,1)=$A38,VLOOKUP($A38,'hk2017'!$A:$H,8),0)</f>
        <v>0</v>
      </c>
      <c r="G38" s="87">
        <f>SUM(D38+E38-F38)</f>
        <v>0</v>
      </c>
      <c r="H38" s="38">
        <f>IF(VLOOKUP($A38,'hk2016'!$A:$G,1)=$A38,VLOOKUP($A38,'hk2016'!$A:$G,6),0)</f>
        <v>0</v>
      </c>
      <c r="I38" s="38">
        <f>IF(VLOOKUP($A38,'hk2016'!$A:$G,1)=$A38,VLOOKUP($A38,'hk2016'!$A:$G,7),0)</f>
        <v>0</v>
      </c>
      <c r="J38" s="38">
        <f>IF(VLOOKUP($A38,'hk2016'!$A:$H,1)=$A38,VLOOKUP($A38,'hk2016'!$A:$H,8),0)</f>
        <v>0</v>
      </c>
      <c r="K38" s="97">
        <f>SUM(H38+I38-J38)</f>
        <v>0</v>
      </c>
      <c r="L38" s="110"/>
    </row>
    <row r="39" spans="1:12" ht="12.75" outlineLevel="1" x14ac:dyDescent="0.2">
      <c r="A39" s="34" t="str">
        <f>LEFT(B39,3)</f>
        <v>053</v>
      </c>
      <c r="B39" s="35" t="s">
        <v>3</v>
      </c>
      <c r="C39" s="35" t="s">
        <v>4</v>
      </c>
      <c r="D39" s="38">
        <f>IF(VLOOKUP($A39,'hk2017'!$A:$G,1)=$A39,VLOOKUP($A39,'hk2017'!$A:$G,6),0)</f>
        <v>0</v>
      </c>
      <c r="E39" s="38">
        <f>IF(VLOOKUP($A39,'hk2017'!$A:$G,1)=$A39,VLOOKUP($A39,'hk2017'!$A:$G,7),0)</f>
        <v>0</v>
      </c>
      <c r="F39" s="38">
        <f>IF(VLOOKUP($A39,'hk2017'!$A:$H,1)=$A39,VLOOKUP($A39,'hk2017'!$A:$H,8),0)</f>
        <v>0</v>
      </c>
      <c r="G39" s="87">
        <f>SUM(D39+E39-F39)</f>
        <v>0</v>
      </c>
      <c r="H39" s="38">
        <f>IF(VLOOKUP($A39,'hk2016'!$A:$G,1)=$A39,VLOOKUP($A39,'hk2016'!$A:$G,6),0)</f>
        <v>0</v>
      </c>
      <c r="I39" s="38">
        <f>IF(VLOOKUP($A39,'hk2016'!$A:$G,1)=$A39,VLOOKUP($A39,'hk2016'!$A:$G,7),0)</f>
        <v>0</v>
      </c>
      <c r="J39" s="38">
        <f>IF(VLOOKUP($A39,'hk2016'!$A:$H,1)=$A39,VLOOKUP($A39,'hk2016'!$A:$H,8),0)</f>
        <v>0</v>
      </c>
      <c r="K39" s="97">
        <f>SUM(H39+I39-J39)</f>
        <v>0</v>
      </c>
      <c r="L39" s="110"/>
    </row>
    <row r="40" spans="1:12" ht="13.5" outlineLevel="1" thickBot="1" x14ac:dyDescent="0.25">
      <c r="A40" s="41"/>
      <c r="B40" s="42"/>
      <c r="C40" s="42"/>
      <c r="D40" s="40"/>
      <c r="E40" s="40"/>
      <c r="F40" s="40"/>
      <c r="G40" s="88"/>
      <c r="H40" s="40"/>
      <c r="I40" s="40"/>
      <c r="J40" s="40"/>
      <c r="K40" s="98"/>
      <c r="L40" s="110"/>
    </row>
    <row r="41" spans="1:12" ht="12.75" x14ac:dyDescent="0.2">
      <c r="A41" s="30" t="s">
        <v>5</v>
      </c>
      <c r="B41" s="31"/>
      <c r="C41" s="32" t="s">
        <v>6</v>
      </c>
      <c r="D41" s="33">
        <f t="shared" ref="D41:K41" si="11">SUM(D42:D49)</f>
        <v>0</v>
      </c>
      <c r="E41" s="33">
        <f t="shared" si="11"/>
        <v>0</v>
      </c>
      <c r="F41" s="33">
        <f t="shared" si="11"/>
        <v>0</v>
      </c>
      <c r="G41" s="89">
        <f t="shared" si="11"/>
        <v>0</v>
      </c>
      <c r="H41" s="33">
        <f t="shared" si="11"/>
        <v>0</v>
      </c>
      <c r="I41" s="33">
        <f t="shared" si="11"/>
        <v>0</v>
      </c>
      <c r="J41" s="33">
        <f t="shared" si="11"/>
        <v>0</v>
      </c>
      <c r="K41" s="99">
        <f t="shared" si="11"/>
        <v>0</v>
      </c>
      <c r="L41" s="110"/>
    </row>
    <row r="42" spans="1:12" ht="12.75" outlineLevel="1" x14ac:dyDescent="0.2">
      <c r="A42" s="34" t="str">
        <f t="shared" ref="A42:A48" si="12">LEFT(B42,3)</f>
        <v>061</v>
      </c>
      <c r="B42" s="35" t="s">
        <v>7</v>
      </c>
      <c r="C42" s="35" t="s">
        <v>8</v>
      </c>
      <c r="D42" s="38">
        <f>IF(VLOOKUP($A42,'hk2017'!$A:$G,1)=$A42,VLOOKUP($A42,'hk2017'!$A:$G,6),0)</f>
        <v>0</v>
      </c>
      <c r="E42" s="38">
        <f>IF(VLOOKUP($A42,'hk2017'!$A:$G,1)=$A42,VLOOKUP($A42,'hk2017'!$A:$G,7),0)</f>
        <v>0</v>
      </c>
      <c r="F42" s="38">
        <f>IF(VLOOKUP($A42,'hk2017'!$A:$H,1)=$A42,VLOOKUP($A42,'hk2017'!$A:$H,8),0)</f>
        <v>0</v>
      </c>
      <c r="G42" s="87">
        <f t="shared" ref="G42:G48" si="13">SUM(D42+E42-F42)</f>
        <v>0</v>
      </c>
      <c r="H42" s="38">
        <f>IF(VLOOKUP($A42,'hk2016'!$A:$G,1)=$A42,VLOOKUP($A42,'hk2016'!$A:$G,6),0)</f>
        <v>0</v>
      </c>
      <c r="I42" s="38">
        <f>IF(VLOOKUP($A42,'hk2016'!$A:$G,1)=$A42,VLOOKUP($A42,'hk2016'!$A:$G,7),0)</f>
        <v>0</v>
      </c>
      <c r="J42" s="38">
        <f>IF(VLOOKUP($A42,'hk2016'!$A:$H,1)=$A42,VLOOKUP($A42,'hk2016'!$A:$H,8),0)</f>
        <v>0</v>
      </c>
      <c r="K42" s="97">
        <f t="shared" ref="K42:K48" si="14">SUM(H42+I42-J42)</f>
        <v>0</v>
      </c>
      <c r="L42" s="110"/>
    </row>
    <row r="43" spans="1:12" ht="12.75" outlineLevel="1" x14ac:dyDescent="0.2">
      <c r="A43" s="34" t="str">
        <f t="shared" si="12"/>
        <v>062</v>
      </c>
      <c r="B43" s="35" t="s">
        <v>9</v>
      </c>
      <c r="C43" s="35" t="s">
        <v>10</v>
      </c>
      <c r="D43" s="38">
        <f>IF(VLOOKUP($A43,'hk2017'!$A:$G,1)=$A43,VLOOKUP($A43,'hk2017'!$A:$G,6),0)</f>
        <v>0</v>
      </c>
      <c r="E43" s="38">
        <f>IF(VLOOKUP($A43,'hk2017'!$A:$G,1)=$A43,VLOOKUP($A43,'hk2017'!$A:$G,7),0)</f>
        <v>0</v>
      </c>
      <c r="F43" s="38">
        <f>IF(VLOOKUP($A43,'hk2017'!$A:$H,1)=$A43,VLOOKUP($A43,'hk2017'!$A:$H,8),0)</f>
        <v>0</v>
      </c>
      <c r="G43" s="87">
        <f t="shared" si="13"/>
        <v>0</v>
      </c>
      <c r="H43" s="38">
        <f>IF(VLOOKUP($A43,'hk2016'!$A:$G,1)=$A43,VLOOKUP($A43,'hk2016'!$A:$G,6),0)</f>
        <v>0</v>
      </c>
      <c r="I43" s="38">
        <f>IF(VLOOKUP($A43,'hk2016'!$A:$G,1)=$A43,VLOOKUP($A43,'hk2016'!$A:$G,7),0)</f>
        <v>0</v>
      </c>
      <c r="J43" s="38">
        <f>IF(VLOOKUP($A43,'hk2016'!$A:$H,1)=$A43,VLOOKUP($A43,'hk2016'!$A:$H,8),0)</f>
        <v>0</v>
      </c>
      <c r="K43" s="97">
        <f t="shared" si="14"/>
        <v>0</v>
      </c>
      <c r="L43" s="110"/>
    </row>
    <row r="44" spans="1:12" ht="12.75" outlineLevel="1" x14ac:dyDescent="0.2">
      <c r="A44" s="34" t="str">
        <f t="shared" si="12"/>
        <v>063</v>
      </c>
      <c r="B44" s="35" t="s">
        <v>11</v>
      </c>
      <c r="C44" s="35" t="s">
        <v>12</v>
      </c>
      <c r="D44" s="38">
        <f>IF(VLOOKUP($A44,'hk2017'!$A:$G,1)=$A44,VLOOKUP($A44,'hk2017'!$A:$G,6),0)</f>
        <v>0</v>
      </c>
      <c r="E44" s="38">
        <f>IF(VLOOKUP($A44,'hk2017'!$A:$G,1)=$A44,VLOOKUP($A44,'hk2017'!$A:$G,7),0)</f>
        <v>0</v>
      </c>
      <c r="F44" s="38">
        <f>IF(VLOOKUP($A44,'hk2017'!$A:$H,1)=$A44,VLOOKUP($A44,'hk2017'!$A:$H,8),0)</f>
        <v>0</v>
      </c>
      <c r="G44" s="87">
        <f t="shared" si="13"/>
        <v>0</v>
      </c>
      <c r="H44" s="38">
        <f>IF(VLOOKUP($A44,'hk2016'!$A:$G,1)=$A44,VLOOKUP($A44,'hk2016'!$A:$G,6),0)</f>
        <v>0</v>
      </c>
      <c r="I44" s="38">
        <f>IF(VLOOKUP($A44,'hk2016'!$A:$G,1)=$A44,VLOOKUP($A44,'hk2016'!$A:$G,7),0)</f>
        <v>0</v>
      </c>
      <c r="J44" s="38">
        <f>IF(VLOOKUP($A44,'hk2016'!$A:$H,1)=$A44,VLOOKUP($A44,'hk2016'!$A:$H,8),0)</f>
        <v>0</v>
      </c>
      <c r="K44" s="97">
        <f t="shared" si="14"/>
        <v>0</v>
      </c>
      <c r="L44" s="110"/>
    </row>
    <row r="45" spans="1:12" ht="12.75" outlineLevel="1" x14ac:dyDescent="0.2">
      <c r="A45" s="34" t="str">
        <f t="shared" si="12"/>
        <v>065</v>
      </c>
      <c r="B45" s="35" t="s">
        <v>13</v>
      </c>
      <c r="C45" s="35" t="s">
        <v>14</v>
      </c>
      <c r="D45" s="38">
        <f>IF(VLOOKUP($A45,'hk2017'!$A:$G,1)=$A45,VLOOKUP($A45,'hk2017'!$A:$G,6),0)</f>
        <v>0</v>
      </c>
      <c r="E45" s="38">
        <f>IF(VLOOKUP($A45,'hk2017'!$A:$G,1)=$A45,VLOOKUP($A45,'hk2017'!$A:$G,7),0)</f>
        <v>0</v>
      </c>
      <c r="F45" s="38">
        <f>IF(VLOOKUP($A45,'hk2017'!$A:$H,1)=$A45,VLOOKUP($A45,'hk2017'!$A:$H,8),0)</f>
        <v>0</v>
      </c>
      <c r="G45" s="87">
        <f t="shared" si="13"/>
        <v>0</v>
      </c>
      <c r="H45" s="38">
        <f>IF(VLOOKUP($A45,'hk2016'!$A:$G,1)=$A45,VLOOKUP($A45,'hk2016'!$A:$G,6),0)</f>
        <v>0</v>
      </c>
      <c r="I45" s="38">
        <f>IF(VLOOKUP($A45,'hk2016'!$A:$G,1)=$A45,VLOOKUP($A45,'hk2016'!$A:$G,7),0)</f>
        <v>0</v>
      </c>
      <c r="J45" s="38">
        <f>IF(VLOOKUP($A45,'hk2016'!$A:$H,1)=$A45,VLOOKUP($A45,'hk2016'!$A:$H,8),0)</f>
        <v>0</v>
      </c>
      <c r="K45" s="97">
        <f t="shared" si="14"/>
        <v>0</v>
      </c>
      <c r="L45" s="110"/>
    </row>
    <row r="46" spans="1:12" ht="12.75" outlineLevel="1" x14ac:dyDescent="0.2">
      <c r="A46" s="34" t="str">
        <f t="shared" si="12"/>
        <v>066</v>
      </c>
      <c r="B46" s="35" t="s">
        <v>15</v>
      </c>
      <c r="C46" s="35" t="s">
        <v>16</v>
      </c>
      <c r="D46" s="38">
        <f>IF(VLOOKUP($A46,'hk2017'!$A:$G,1)=$A46,VLOOKUP($A46,'hk2017'!$A:$G,6),0)</f>
        <v>0</v>
      </c>
      <c r="E46" s="38">
        <f>IF(VLOOKUP($A46,'hk2017'!$A:$G,1)=$A46,VLOOKUP($A46,'hk2017'!$A:$G,7),0)</f>
        <v>0</v>
      </c>
      <c r="F46" s="38">
        <f>IF(VLOOKUP($A46,'hk2017'!$A:$H,1)=$A46,VLOOKUP($A46,'hk2017'!$A:$H,8),0)</f>
        <v>0</v>
      </c>
      <c r="G46" s="87">
        <f t="shared" si="13"/>
        <v>0</v>
      </c>
      <c r="H46" s="38">
        <f>IF(VLOOKUP($A46,'hk2016'!$A:$G,1)=$A46,VLOOKUP($A46,'hk2016'!$A:$G,6),0)</f>
        <v>0</v>
      </c>
      <c r="I46" s="38">
        <f>IF(VLOOKUP($A46,'hk2016'!$A:$G,1)=$A46,VLOOKUP($A46,'hk2016'!$A:$G,7),0)</f>
        <v>0</v>
      </c>
      <c r="J46" s="38">
        <f>IF(VLOOKUP($A46,'hk2016'!$A:$H,1)=$A46,VLOOKUP($A46,'hk2016'!$A:$H,8),0)</f>
        <v>0</v>
      </c>
      <c r="K46" s="97">
        <f t="shared" si="14"/>
        <v>0</v>
      </c>
      <c r="L46" s="110"/>
    </row>
    <row r="47" spans="1:12" ht="12.75" outlineLevel="1" x14ac:dyDescent="0.2">
      <c r="A47" s="34" t="str">
        <f t="shared" si="12"/>
        <v>067</v>
      </c>
      <c r="B47" s="35" t="s">
        <v>17</v>
      </c>
      <c r="C47" s="35" t="s">
        <v>18</v>
      </c>
      <c r="D47" s="38">
        <f>IF(VLOOKUP($A47,'hk2017'!$A:$G,1)=$A47,VLOOKUP($A47,'hk2017'!$A:$G,6),0)</f>
        <v>0</v>
      </c>
      <c r="E47" s="38">
        <f>IF(VLOOKUP($A47,'hk2017'!$A:$G,1)=$A47,VLOOKUP($A47,'hk2017'!$A:$G,7),0)</f>
        <v>0</v>
      </c>
      <c r="F47" s="38">
        <f>IF(VLOOKUP($A47,'hk2017'!$A:$H,1)=$A47,VLOOKUP($A47,'hk2017'!$A:$H,8),0)</f>
        <v>0</v>
      </c>
      <c r="G47" s="87">
        <f t="shared" si="13"/>
        <v>0</v>
      </c>
      <c r="H47" s="38">
        <f>IF(VLOOKUP($A47,'hk2016'!$A:$G,1)=$A47,VLOOKUP($A47,'hk2016'!$A:$G,6),0)</f>
        <v>0</v>
      </c>
      <c r="I47" s="38">
        <f>IF(VLOOKUP($A47,'hk2016'!$A:$G,1)=$A47,VLOOKUP($A47,'hk2016'!$A:$G,7),0)</f>
        <v>0</v>
      </c>
      <c r="J47" s="38">
        <f>IF(VLOOKUP($A47,'hk2016'!$A:$H,1)=$A47,VLOOKUP($A47,'hk2016'!$A:$H,8),0)</f>
        <v>0</v>
      </c>
      <c r="K47" s="97">
        <f t="shared" si="14"/>
        <v>0</v>
      </c>
      <c r="L47" s="110"/>
    </row>
    <row r="48" spans="1:12" ht="12.75" outlineLevel="1" x14ac:dyDescent="0.2">
      <c r="A48" s="34" t="str">
        <f t="shared" si="12"/>
        <v>069</v>
      </c>
      <c r="B48" s="35" t="s">
        <v>19</v>
      </c>
      <c r="C48" s="35" t="s">
        <v>20</v>
      </c>
      <c r="D48" s="38">
        <f>IF(VLOOKUP($A48,'hk2017'!$A:$G,1)=$A48,VLOOKUP($A48,'hk2017'!$A:$G,6),0)</f>
        <v>0</v>
      </c>
      <c r="E48" s="38">
        <f>IF(VLOOKUP($A48,'hk2017'!$A:$G,1)=$A48,VLOOKUP($A48,'hk2017'!$A:$G,7),0)</f>
        <v>0</v>
      </c>
      <c r="F48" s="38">
        <f>IF(VLOOKUP($A48,'hk2017'!$A:$H,1)=$A48,VLOOKUP($A48,'hk2017'!$A:$H,8),0)</f>
        <v>0</v>
      </c>
      <c r="G48" s="87">
        <f t="shared" si="13"/>
        <v>0</v>
      </c>
      <c r="H48" s="38">
        <f>IF(VLOOKUP($A48,'hk2016'!$A:$G,1)=$A48,VLOOKUP($A48,'hk2016'!$A:$G,6),0)</f>
        <v>0</v>
      </c>
      <c r="I48" s="38">
        <f>IF(VLOOKUP($A48,'hk2016'!$A:$G,1)=$A48,VLOOKUP($A48,'hk2016'!$A:$G,7),0)</f>
        <v>0</v>
      </c>
      <c r="J48" s="38">
        <f>IF(VLOOKUP($A48,'hk2016'!$A:$H,1)=$A48,VLOOKUP($A48,'hk2016'!$A:$H,8),0)</f>
        <v>0</v>
      </c>
      <c r="K48" s="97">
        <f t="shared" si="14"/>
        <v>0</v>
      </c>
      <c r="L48" s="110"/>
    </row>
    <row r="49" spans="1:12" ht="13.5" outlineLevel="1" thickBot="1" x14ac:dyDescent="0.25">
      <c r="A49" s="41"/>
      <c r="B49" s="42"/>
      <c r="C49" s="42"/>
      <c r="D49" s="40"/>
      <c r="E49" s="40"/>
      <c r="F49" s="40"/>
      <c r="G49" s="88"/>
      <c r="H49" s="40"/>
      <c r="I49" s="40"/>
      <c r="J49" s="40"/>
      <c r="K49" s="98"/>
      <c r="L49" s="110"/>
    </row>
    <row r="50" spans="1:12" ht="12.75" x14ac:dyDescent="0.2">
      <c r="A50" s="30" t="s">
        <v>21</v>
      </c>
      <c r="B50" s="31"/>
      <c r="C50" s="32" t="s">
        <v>22</v>
      </c>
      <c r="D50" s="33">
        <f t="shared" ref="D50:K50" si="15">SUM(D52:D59)</f>
        <v>0</v>
      </c>
      <c r="E50" s="33">
        <f t="shared" si="15"/>
        <v>0</v>
      </c>
      <c r="F50" s="33">
        <f t="shared" si="15"/>
        <v>0</v>
      </c>
      <c r="G50" s="89">
        <f t="shared" si="15"/>
        <v>0</v>
      </c>
      <c r="H50" s="33">
        <f t="shared" si="15"/>
        <v>0</v>
      </c>
      <c r="I50" s="33">
        <f t="shared" si="15"/>
        <v>0</v>
      </c>
      <c r="J50" s="33">
        <f t="shared" si="15"/>
        <v>0</v>
      </c>
      <c r="K50" s="99">
        <f t="shared" si="15"/>
        <v>0</v>
      </c>
      <c r="L50" s="110"/>
    </row>
    <row r="51" spans="1:12" ht="12.75" outlineLevel="1" x14ac:dyDescent="0.2">
      <c r="A51" s="45" t="s">
        <v>23</v>
      </c>
      <c r="B51" s="46"/>
      <c r="C51" s="36" t="s">
        <v>24</v>
      </c>
      <c r="D51" s="38">
        <f>IF(VLOOKUP($A51,'hk2017'!$A:$G,1)=$A51,VLOOKUP($A51,'hk2017'!$A:$G,6),0)</f>
        <v>0</v>
      </c>
      <c r="E51" s="38">
        <f>IF(VLOOKUP($A51,'hk2017'!$A:$G,1)=$A51,VLOOKUP($A51,'hk2017'!$A:$G,7),0)</f>
        <v>0</v>
      </c>
      <c r="F51" s="38">
        <f>IF(VLOOKUP($A51,'hk2017'!$A:$H,1)=$A51,VLOOKUP($A51,'hk2017'!$A:$H,8),0)</f>
        <v>0</v>
      </c>
      <c r="G51" s="87">
        <f t="shared" ref="G51:G58" si="16">SUM(D51+E51-F51)</f>
        <v>0</v>
      </c>
      <c r="H51" s="38">
        <f>IF(VLOOKUP($A51,'hk2016'!$A:$G,1)=$A51,VLOOKUP($A51,'hk2016'!$A:$G,6),0)</f>
        <v>0</v>
      </c>
      <c r="I51" s="38">
        <f>IF(VLOOKUP($A51,'hk2016'!$A:$G,1)=$A51,VLOOKUP($A51,'hk2016'!$A:$G,7),0)</f>
        <v>0</v>
      </c>
      <c r="J51" s="38">
        <f>IF(VLOOKUP($A51,'hk2016'!$A:$H,1)=$A51,VLOOKUP($A51,'hk2016'!$A:$H,8),0)</f>
        <v>0</v>
      </c>
      <c r="K51" s="97">
        <f t="shared" ref="K51:K58" si="17">SUM(H51+I51-J51)</f>
        <v>0</v>
      </c>
      <c r="L51" s="110"/>
    </row>
    <row r="52" spans="1:12" ht="12.75" outlineLevel="1" x14ac:dyDescent="0.2">
      <c r="A52" s="34" t="str">
        <f>LEFT(B52,3)</f>
        <v>071</v>
      </c>
      <c r="B52" s="35" t="s">
        <v>25</v>
      </c>
      <c r="C52" s="35" t="s">
        <v>26</v>
      </c>
      <c r="D52" s="38">
        <f>IF(VLOOKUP($A52,'hk2017'!$A:$G,1)=$A52,VLOOKUP($A52,'hk2017'!$A:$G,6),0)</f>
        <v>0</v>
      </c>
      <c r="E52" s="38">
        <f>IF(VLOOKUP($A52,'hk2017'!$A:$G,1)=$A52,VLOOKUP($A52,'hk2017'!$A:$G,7),0)</f>
        <v>0</v>
      </c>
      <c r="F52" s="38">
        <f>IF(VLOOKUP($A52,'hk2017'!$A:$H,1)=$A52,VLOOKUP($A52,'hk2017'!$A:$H,8),0)</f>
        <v>0</v>
      </c>
      <c r="G52" s="87">
        <f t="shared" si="16"/>
        <v>0</v>
      </c>
      <c r="H52" s="38">
        <f>IF(VLOOKUP($A52,'hk2016'!$A:$G,1)=$A52,VLOOKUP($A52,'hk2016'!$A:$G,6),0)</f>
        <v>0</v>
      </c>
      <c r="I52" s="38">
        <f>IF(VLOOKUP($A52,'hk2016'!$A:$G,1)=$A52,VLOOKUP($A52,'hk2016'!$A:$G,7),0)</f>
        <v>0</v>
      </c>
      <c r="J52" s="38">
        <f>IF(VLOOKUP($A52,'hk2016'!$A:$H,1)=$A52,VLOOKUP($A52,'hk2016'!$A:$H,8),0)</f>
        <v>0</v>
      </c>
      <c r="K52" s="97">
        <f t="shared" si="17"/>
        <v>0</v>
      </c>
      <c r="L52" s="110"/>
    </row>
    <row r="53" spans="1:12" ht="12.75" outlineLevel="1" x14ac:dyDescent="0.2">
      <c r="A53" s="34" t="str">
        <f>LEFT(B53,3)</f>
        <v>072</v>
      </c>
      <c r="B53" s="35" t="s">
        <v>27</v>
      </c>
      <c r="C53" s="35" t="s">
        <v>28</v>
      </c>
      <c r="D53" s="38">
        <f>IF(VLOOKUP($A53,'hk2017'!$A:$G,1)=$A53,VLOOKUP($A53,'hk2017'!$A:$G,6),0)</f>
        <v>0</v>
      </c>
      <c r="E53" s="38">
        <f>IF(VLOOKUP($A53,'hk2017'!$A:$G,1)=$A53,VLOOKUP($A53,'hk2017'!$A:$G,7),0)</f>
        <v>0</v>
      </c>
      <c r="F53" s="38">
        <f>IF(VLOOKUP($A53,'hk2017'!$A:$H,1)=$A53,VLOOKUP($A53,'hk2017'!$A:$H,8),0)</f>
        <v>0</v>
      </c>
      <c r="G53" s="87">
        <f t="shared" si="16"/>
        <v>0</v>
      </c>
      <c r="H53" s="38">
        <f>IF(VLOOKUP($A53,'hk2016'!$A:$G,1)=$A53,VLOOKUP($A53,'hk2016'!$A:$G,6),0)</f>
        <v>0</v>
      </c>
      <c r="I53" s="38">
        <f>IF(VLOOKUP($A53,'hk2016'!$A:$G,1)=$A53,VLOOKUP($A53,'hk2016'!$A:$G,7),0)</f>
        <v>0</v>
      </c>
      <c r="J53" s="38">
        <f>IF(VLOOKUP($A53,'hk2016'!$A:$H,1)=$A53,VLOOKUP($A53,'hk2016'!$A:$H,8),0)</f>
        <v>0</v>
      </c>
      <c r="K53" s="97">
        <f t="shared" si="17"/>
        <v>0</v>
      </c>
      <c r="L53" s="110"/>
    </row>
    <row r="54" spans="1:12" ht="12.75" outlineLevel="1" x14ac:dyDescent="0.2">
      <c r="A54" s="34" t="str">
        <f>LEFT(B54,3)</f>
        <v>073</v>
      </c>
      <c r="B54" s="35" t="s">
        <v>29</v>
      </c>
      <c r="C54" s="35" t="s">
        <v>30</v>
      </c>
      <c r="D54" s="38">
        <f>IF(VLOOKUP($A54,'hk2017'!$A:$G,1)=$A54,VLOOKUP($A54,'hk2017'!$A:$G,6),0)</f>
        <v>0</v>
      </c>
      <c r="E54" s="38">
        <f>IF(VLOOKUP($A54,'hk2017'!$A:$G,1)=$A54,VLOOKUP($A54,'hk2017'!$A:$G,7),0)</f>
        <v>0</v>
      </c>
      <c r="F54" s="38">
        <f>IF(VLOOKUP($A54,'hk2017'!$A:$H,1)=$A54,VLOOKUP($A54,'hk2017'!$A:$H,8),0)</f>
        <v>0</v>
      </c>
      <c r="G54" s="87">
        <f t="shared" si="16"/>
        <v>0</v>
      </c>
      <c r="H54" s="38">
        <f>IF(VLOOKUP($A54,'hk2016'!$A:$G,1)=$A54,VLOOKUP($A54,'hk2016'!$A:$G,6),0)</f>
        <v>0</v>
      </c>
      <c r="I54" s="38">
        <f>IF(VLOOKUP($A54,'hk2016'!$A:$G,1)=$A54,VLOOKUP($A54,'hk2016'!$A:$G,7),0)</f>
        <v>0</v>
      </c>
      <c r="J54" s="38">
        <f>IF(VLOOKUP($A54,'hk2016'!$A:$H,1)=$A54,VLOOKUP($A54,'hk2016'!$A:$H,8),0)</f>
        <v>0</v>
      </c>
      <c r="K54" s="97">
        <f t="shared" si="17"/>
        <v>0</v>
      </c>
      <c r="L54" s="110"/>
    </row>
    <row r="55" spans="1:12" ht="12.75" outlineLevel="1" x14ac:dyDescent="0.2">
      <c r="A55" s="34" t="str">
        <f>LEFT(B55,3)</f>
        <v>074</v>
      </c>
      <c r="B55" s="35" t="s">
        <v>31</v>
      </c>
      <c r="C55" s="35" t="s">
        <v>32</v>
      </c>
      <c r="D55" s="38">
        <f>IF(VLOOKUP($A55,'hk2017'!$A:$G,1)=$A55,VLOOKUP($A55,'hk2017'!$A:$G,6),0)</f>
        <v>0</v>
      </c>
      <c r="E55" s="38">
        <f>IF(VLOOKUP($A55,'hk2017'!$A:$G,1)=$A55,VLOOKUP($A55,'hk2017'!$A:$G,7),0)</f>
        <v>0</v>
      </c>
      <c r="F55" s="38">
        <f>IF(VLOOKUP($A55,'hk2017'!$A:$H,1)=$A55,VLOOKUP($A55,'hk2017'!$A:$H,8),0)</f>
        <v>0</v>
      </c>
      <c r="G55" s="87">
        <f t="shared" si="16"/>
        <v>0</v>
      </c>
      <c r="H55" s="38">
        <f>IF(VLOOKUP($A55,'hk2016'!$A:$G,1)=$A55,VLOOKUP($A55,'hk2016'!$A:$G,6),0)</f>
        <v>0</v>
      </c>
      <c r="I55" s="38">
        <f>IF(VLOOKUP($A55,'hk2016'!$A:$G,1)=$A55,VLOOKUP($A55,'hk2016'!$A:$G,7),0)</f>
        <v>0</v>
      </c>
      <c r="J55" s="38">
        <f>IF(VLOOKUP($A55,'hk2016'!$A:$H,1)=$A55,VLOOKUP($A55,'hk2016'!$A:$H,8),0)</f>
        <v>0</v>
      </c>
      <c r="K55" s="97">
        <f t="shared" si="17"/>
        <v>0</v>
      </c>
      <c r="L55" s="110"/>
    </row>
    <row r="56" spans="1:12" ht="12.75" outlineLevel="1" x14ac:dyDescent="0.2">
      <c r="A56" s="34" t="str">
        <f>LEFT(B56,3)</f>
        <v>075</v>
      </c>
      <c r="B56" s="35" t="s">
        <v>33</v>
      </c>
      <c r="C56" s="35" t="s">
        <v>34</v>
      </c>
      <c r="D56" s="38">
        <f>IF(VLOOKUP($A56,'hk2017'!$A:$G,1)=$A56,VLOOKUP($A56,'hk2017'!$A:$G,6),0)</f>
        <v>0</v>
      </c>
      <c r="E56" s="38">
        <f>IF(VLOOKUP($A56,'hk2017'!$A:$G,1)=$A56,VLOOKUP($A56,'hk2017'!$A:$G,7),0)</f>
        <v>0</v>
      </c>
      <c r="F56" s="38">
        <f>IF(VLOOKUP($A56,'hk2017'!$A:$H,1)=$A56,VLOOKUP($A56,'hk2017'!$A:$H,8),0)</f>
        <v>0</v>
      </c>
      <c r="G56" s="87">
        <f t="shared" si="16"/>
        <v>0</v>
      </c>
      <c r="H56" s="38">
        <f>IF(VLOOKUP($A56,'hk2016'!$A:$G,1)=$A56,VLOOKUP($A56,'hk2016'!$A:$G,6),0)</f>
        <v>0</v>
      </c>
      <c r="I56" s="38">
        <f>IF(VLOOKUP($A56,'hk2016'!$A:$G,1)=$A56,VLOOKUP($A56,'hk2016'!$A:$G,7),0)</f>
        <v>0</v>
      </c>
      <c r="J56" s="38">
        <f>IF(VLOOKUP($A56,'hk2016'!$A:$H,1)=$A56,VLOOKUP($A56,'hk2016'!$A:$H,8),0)</f>
        <v>0</v>
      </c>
      <c r="K56" s="97">
        <f t="shared" si="17"/>
        <v>0</v>
      </c>
      <c r="L56" s="110"/>
    </row>
    <row r="57" spans="1:12" ht="12.75" outlineLevel="1" x14ac:dyDescent="0.2">
      <c r="A57" s="39" t="s">
        <v>35</v>
      </c>
      <c r="B57" s="35"/>
      <c r="C57" s="36" t="s">
        <v>36</v>
      </c>
      <c r="D57" s="38">
        <f>IF(VLOOKUP($A57,'hk2017'!$A:$G,1)=$A57,VLOOKUP($A57,'hk2017'!$A:$G,6),0)</f>
        <v>0</v>
      </c>
      <c r="E57" s="38">
        <f>IF(VLOOKUP($A57,'hk2017'!$A:$G,1)=$A57,VLOOKUP($A57,'hk2017'!$A:$G,7),0)</f>
        <v>0</v>
      </c>
      <c r="F57" s="38">
        <f>IF(VLOOKUP($A57,'hk2017'!$A:$H,1)=$A57,VLOOKUP($A57,'hk2017'!$A:$H,8),0)</f>
        <v>0</v>
      </c>
      <c r="G57" s="87">
        <f t="shared" si="16"/>
        <v>0</v>
      </c>
      <c r="H57" s="38">
        <f>IF(VLOOKUP($A57,'hk2016'!$A:$G,1)=$A57,VLOOKUP($A57,'hk2016'!$A:$G,6),0)</f>
        <v>0</v>
      </c>
      <c r="I57" s="38">
        <f>IF(VLOOKUP($A57,'hk2016'!$A:$G,1)=$A57,VLOOKUP($A57,'hk2016'!$A:$G,7),0)</f>
        <v>0</v>
      </c>
      <c r="J57" s="38">
        <f>IF(VLOOKUP($A57,'hk2016'!$A:$H,1)=$A57,VLOOKUP($A57,'hk2016'!$A:$H,8),0)</f>
        <v>0</v>
      </c>
      <c r="K57" s="97">
        <f t="shared" si="17"/>
        <v>0</v>
      </c>
      <c r="L57" s="110"/>
    </row>
    <row r="58" spans="1:12" ht="12.75" outlineLevel="1" x14ac:dyDescent="0.2">
      <c r="A58" s="34" t="str">
        <f>LEFT(B58,3)</f>
        <v>079</v>
      </c>
      <c r="B58" s="35" t="s">
        <v>37</v>
      </c>
      <c r="C58" s="35" t="s">
        <v>38</v>
      </c>
      <c r="D58" s="38">
        <f>IF(VLOOKUP($A58,'hk2017'!$A:$G,1)=$A58,VLOOKUP($A58,'hk2017'!$A:$G,6),0)</f>
        <v>0</v>
      </c>
      <c r="E58" s="38">
        <f>IF(VLOOKUP($A58,'hk2017'!$A:$G,1)=$A58,VLOOKUP($A58,'hk2017'!$A:$G,7),0)</f>
        <v>0</v>
      </c>
      <c r="F58" s="38">
        <f>IF(VLOOKUP($A58,'hk2017'!$A:$H,1)=$A58,VLOOKUP($A58,'hk2017'!$A:$H,8),0)</f>
        <v>0</v>
      </c>
      <c r="G58" s="87">
        <f t="shared" si="16"/>
        <v>0</v>
      </c>
      <c r="H58" s="38">
        <f>IF(VLOOKUP($A58,'hk2016'!$A:$G,1)=$A58,VLOOKUP($A58,'hk2016'!$A:$G,6),0)</f>
        <v>0</v>
      </c>
      <c r="I58" s="38">
        <f>IF(VLOOKUP($A58,'hk2016'!$A:$G,1)=$A58,VLOOKUP($A58,'hk2016'!$A:$G,7),0)</f>
        <v>0</v>
      </c>
      <c r="J58" s="38">
        <f>IF(VLOOKUP($A58,'hk2016'!$A:$H,1)=$A58,VLOOKUP($A58,'hk2016'!$A:$H,8),0)</f>
        <v>0</v>
      </c>
      <c r="K58" s="97">
        <f t="shared" si="17"/>
        <v>0</v>
      </c>
      <c r="L58" s="110"/>
    </row>
    <row r="59" spans="1:12" ht="13.5" outlineLevel="1" thickBot="1" x14ac:dyDescent="0.25">
      <c r="A59" s="41"/>
      <c r="B59" s="42"/>
      <c r="C59" s="42"/>
      <c r="D59" s="40"/>
      <c r="E59" s="40"/>
      <c r="F59" s="40"/>
      <c r="G59" s="88"/>
      <c r="H59" s="40"/>
      <c r="I59" s="40"/>
      <c r="J59" s="40"/>
      <c r="K59" s="98"/>
      <c r="L59" s="110"/>
    </row>
    <row r="60" spans="1:12" ht="12.75" x14ac:dyDescent="0.2">
      <c r="A60" s="30" t="s">
        <v>39</v>
      </c>
      <c r="B60" s="31"/>
      <c r="C60" s="32" t="s">
        <v>40</v>
      </c>
      <c r="D60" s="33">
        <f t="shared" ref="D60:K60" si="18">SUM(D61:D69)</f>
        <v>-45000</v>
      </c>
      <c r="E60" s="33">
        <f t="shared" si="18"/>
        <v>0</v>
      </c>
      <c r="F60" s="33">
        <f t="shared" si="18"/>
        <v>0</v>
      </c>
      <c r="G60" s="89">
        <f t="shared" si="18"/>
        <v>-45000</v>
      </c>
      <c r="H60" s="33">
        <f t="shared" si="18"/>
        <v>-32000</v>
      </c>
      <c r="I60" s="33">
        <f t="shared" si="18"/>
        <v>0</v>
      </c>
      <c r="J60" s="33">
        <f t="shared" si="18"/>
        <v>0</v>
      </c>
      <c r="K60" s="99">
        <f t="shared" si="18"/>
        <v>-32000</v>
      </c>
      <c r="L60" s="110"/>
    </row>
    <row r="61" spans="1:12" ht="12.75" outlineLevel="1" x14ac:dyDescent="0.2">
      <c r="A61" s="34" t="str">
        <f>LEFT(B61,3)</f>
        <v>081</v>
      </c>
      <c r="B61" s="35" t="s">
        <v>41</v>
      </c>
      <c r="C61" s="35" t="s">
        <v>42</v>
      </c>
      <c r="D61" s="38">
        <f>IF(VLOOKUP($A61,'hk2017'!$A:$G,1)=$A61,VLOOKUP($A61,'hk2017'!$A:$G,6),0)</f>
        <v>-45000</v>
      </c>
      <c r="E61" s="38">
        <f>IF(VLOOKUP($A61,'hk2017'!$A:$G,1)=$A61,VLOOKUP($A61,'hk2017'!$A:$G,7),0)</f>
        <v>0</v>
      </c>
      <c r="F61" s="38">
        <f>IF(VLOOKUP($A61,'hk2017'!$A:$H,1)=$A61,VLOOKUP($A61,'hk2017'!$A:$H,8),0)</f>
        <v>0</v>
      </c>
      <c r="G61" s="87">
        <f t="shared" ref="G61:G68" si="19">SUM(D61+E61-F61)</f>
        <v>-45000</v>
      </c>
      <c r="H61" s="38">
        <f>IF(VLOOKUP($A61,'hk2016'!$A:$G,1)=$A61,VLOOKUP($A61,'hk2016'!$A:$G,6),0)</f>
        <v>-32000</v>
      </c>
      <c r="I61" s="38">
        <f>IF(VLOOKUP($A61,'hk2016'!$A:$G,1)=$A61,VLOOKUP($A61,'hk2016'!$A:$G,7),0)</f>
        <v>0</v>
      </c>
      <c r="J61" s="38">
        <f>IF(VLOOKUP($A61,'hk2016'!$A:$H,1)=$A61,VLOOKUP($A61,'hk2016'!$A:$H,8),0)</f>
        <v>0</v>
      </c>
      <c r="K61" s="97">
        <f t="shared" ref="K61:K68" si="20">SUM(H61+I61-J61)</f>
        <v>-32000</v>
      </c>
      <c r="L61" s="110"/>
    </row>
    <row r="62" spans="1:12" ht="12.75" outlineLevel="1" x14ac:dyDescent="0.2">
      <c r="A62" s="34" t="str">
        <f>LEFT(B62,3)</f>
        <v>082</v>
      </c>
      <c r="B62" s="35" t="s">
        <v>43</v>
      </c>
      <c r="C62" s="35" t="s">
        <v>44</v>
      </c>
      <c r="D62" s="38">
        <f>IF(VLOOKUP($A62,'hk2017'!$A:$G,1)=$A62,VLOOKUP($A62,'hk2017'!$A:$G,6),0)</f>
        <v>0</v>
      </c>
      <c r="E62" s="38">
        <f>IF(VLOOKUP($A62,'hk2017'!$A:$G,1)=$A62,VLOOKUP($A62,'hk2017'!$A:$G,7),0)</f>
        <v>0</v>
      </c>
      <c r="F62" s="38">
        <f>IF(VLOOKUP($A62,'hk2017'!$A:$H,1)=$A62,VLOOKUP($A62,'hk2017'!$A:$H,8),0)</f>
        <v>0</v>
      </c>
      <c r="G62" s="87">
        <f t="shared" si="19"/>
        <v>0</v>
      </c>
      <c r="H62" s="38">
        <f>IF(VLOOKUP($A62,'hk2016'!$A:$G,1)=$A62,VLOOKUP($A62,'hk2016'!$A:$G,6),0)</f>
        <v>0</v>
      </c>
      <c r="I62" s="38">
        <f>IF(VLOOKUP($A62,'hk2016'!$A:$G,1)=$A62,VLOOKUP($A62,'hk2016'!$A:$G,7),0)</f>
        <v>0</v>
      </c>
      <c r="J62" s="38">
        <f>IF(VLOOKUP($A62,'hk2016'!$A:$H,1)=$A62,VLOOKUP($A62,'hk2016'!$A:$H,8),0)</f>
        <v>0</v>
      </c>
      <c r="K62" s="97">
        <f t="shared" si="20"/>
        <v>0</v>
      </c>
      <c r="L62" s="110"/>
    </row>
    <row r="63" spans="1:12" ht="12.75" outlineLevel="1" x14ac:dyDescent="0.2">
      <c r="A63" s="47" t="s">
        <v>45</v>
      </c>
      <c r="B63" s="35"/>
      <c r="C63" s="36" t="s">
        <v>46</v>
      </c>
      <c r="D63" s="38">
        <f>IF(VLOOKUP($A63,'hk2017'!$A:$G,1)=$A63,VLOOKUP($A63,'hk2017'!$A:$G,6),0)</f>
        <v>0</v>
      </c>
      <c r="E63" s="38">
        <f>IF(VLOOKUP($A63,'hk2017'!$A:$G,1)=$A63,VLOOKUP($A63,'hk2017'!$A:$G,7),0)</f>
        <v>0</v>
      </c>
      <c r="F63" s="38">
        <f>IF(VLOOKUP($A63,'hk2017'!$A:$H,1)=$A63,VLOOKUP($A63,'hk2017'!$A:$H,8),0)</f>
        <v>0</v>
      </c>
      <c r="G63" s="87">
        <f t="shared" si="19"/>
        <v>0</v>
      </c>
      <c r="H63" s="38">
        <f>IF(VLOOKUP($A63,'hk2016'!$A:$G,1)=$A63,VLOOKUP($A63,'hk2016'!$A:$G,6),0)</f>
        <v>0</v>
      </c>
      <c r="I63" s="38">
        <f>IF(VLOOKUP($A63,'hk2016'!$A:$G,1)=$A63,VLOOKUP($A63,'hk2016'!$A:$G,7),0)</f>
        <v>0</v>
      </c>
      <c r="J63" s="38">
        <f>IF(VLOOKUP($A63,'hk2016'!$A:$H,1)=$A63,VLOOKUP($A63,'hk2016'!$A:$H,8),0)</f>
        <v>0</v>
      </c>
      <c r="K63" s="97">
        <f t="shared" si="20"/>
        <v>0</v>
      </c>
      <c r="L63" s="110"/>
    </row>
    <row r="64" spans="1:12" ht="12.75" outlineLevel="1" x14ac:dyDescent="0.2">
      <c r="A64" s="47" t="s">
        <v>47</v>
      </c>
      <c r="B64" s="35"/>
      <c r="C64" s="36" t="s">
        <v>48</v>
      </c>
      <c r="D64" s="38">
        <f>IF(VLOOKUP($A64,'hk2017'!$A:$G,1)=$A64,VLOOKUP($A64,'hk2017'!$A:$G,6),0)</f>
        <v>0</v>
      </c>
      <c r="E64" s="38">
        <f>IF(VLOOKUP($A64,'hk2017'!$A:$G,1)=$A64,VLOOKUP($A64,'hk2017'!$A:$G,7),0)</f>
        <v>0</v>
      </c>
      <c r="F64" s="38">
        <f>IF(VLOOKUP($A64,'hk2017'!$A:$H,1)=$A64,VLOOKUP($A64,'hk2017'!$A:$H,8),0)</f>
        <v>0</v>
      </c>
      <c r="G64" s="87">
        <f t="shared" si="19"/>
        <v>0</v>
      </c>
      <c r="H64" s="38">
        <f>IF(VLOOKUP($A64,'hk2016'!$A:$G,1)=$A64,VLOOKUP($A64,'hk2016'!$A:$G,6),0)</f>
        <v>0</v>
      </c>
      <c r="I64" s="38">
        <f>IF(VLOOKUP($A64,'hk2016'!$A:$G,1)=$A64,VLOOKUP($A64,'hk2016'!$A:$G,7),0)</f>
        <v>0</v>
      </c>
      <c r="J64" s="38">
        <f>IF(VLOOKUP($A64,'hk2016'!$A:$H,1)=$A64,VLOOKUP($A64,'hk2016'!$A:$H,8),0)</f>
        <v>0</v>
      </c>
      <c r="K64" s="97">
        <f t="shared" si="20"/>
        <v>0</v>
      </c>
      <c r="L64" s="110"/>
    </row>
    <row r="65" spans="1:12" ht="12.75" outlineLevel="1" x14ac:dyDescent="0.2">
      <c r="A65" s="34" t="str">
        <f>LEFT(B65,3)</f>
        <v>085</v>
      </c>
      <c r="B65" s="35" t="s">
        <v>49</v>
      </c>
      <c r="C65" s="35" t="s">
        <v>50</v>
      </c>
      <c r="D65" s="38">
        <f>IF(VLOOKUP($A65,'hk2017'!$A:$G,1)=$A65,VLOOKUP($A65,'hk2017'!$A:$G,6),0)</f>
        <v>0</v>
      </c>
      <c r="E65" s="38">
        <f>IF(VLOOKUP($A65,'hk2017'!$A:$G,1)=$A65,VLOOKUP($A65,'hk2017'!$A:$G,7),0)</f>
        <v>0</v>
      </c>
      <c r="F65" s="38">
        <f>IF(VLOOKUP($A65,'hk2017'!$A:$H,1)=$A65,VLOOKUP($A65,'hk2017'!$A:$H,8),0)</f>
        <v>0</v>
      </c>
      <c r="G65" s="87">
        <f t="shared" si="19"/>
        <v>0</v>
      </c>
      <c r="H65" s="38">
        <f>IF(VLOOKUP($A65,'hk2016'!$A:$G,1)=$A65,VLOOKUP($A65,'hk2016'!$A:$G,6),0)</f>
        <v>0</v>
      </c>
      <c r="I65" s="38">
        <f>IF(VLOOKUP($A65,'hk2016'!$A:$G,1)=$A65,VLOOKUP($A65,'hk2016'!$A:$G,7),0)</f>
        <v>0</v>
      </c>
      <c r="J65" s="38">
        <f>IF(VLOOKUP($A65,'hk2016'!$A:$H,1)=$A65,VLOOKUP($A65,'hk2016'!$A:$H,8),0)</f>
        <v>0</v>
      </c>
      <c r="K65" s="97">
        <f t="shared" si="20"/>
        <v>0</v>
      </c>
      <c r="L65" s="110"/>
    </row>
    <row r="66" spans="1:12" ht="12.75" outlineLevel="1" x14ac:dyDescent="0.2">
      <c r="A66" s="34" t="str">
        <f>LEFT(B66,3)</f>
        <v>086</v>
      </c>
      <c r="B66" s="35" t="s">
        <v>51</v>
      </c>
      <c r="C66" s="35" t="s">
        <v>52</v>
      </c>
      <c r="D66" s="38">
        <f>IF(VLOOKUP($A66,'hk2017'!$A:$G,1)=$A66,VLOOKUP($A66,'hk2017'!$A:$G,6),0)</f>
        <v>0</v>
      </c>
      <c r="E66" s="38">
        <f>IF(VLOOKUP($A66,'hk2017'!$A:$G,1)=$A66,VLOOKUP($A66,'hk2017'!$A:$G,7),0)</f>
        <v>0</v>
      </c>
      <c r="F66" s="38">
        <f>IF(VLOOKUP($A66,'hk2017'!$A:$H,1)=$A66,VLOOKUP($A66,'hk2017'!$A:$H,8),0)</f>
        <v>0</v>
      </c>
      <c r="G66" s="87">
        <f t="shared" si="19"/>
        <v>0</v>
      </c>
      <c r="H66" s="38">
        <f>IF(VLOOKUP($A66,'hk2016'!$A:$G,1)=$A66,VLOOKUP($A66,'hk2016'!$A:$G,6),0)</f>
        <v>0</v>
      </c>
      <c r="I66" s="38">
        <f>IF(VLOOKUP($A66,'hk2016'!$A:$G,1)=$A66,VLOOKUP($A66,'hk2016'!$A:$G,7),0)</f>
        <v>0</v>
      </c>
      <c r="J66" s="38">
        <f>IF(VLOOKUP($A66,'hk2016'!$A:$H,1)=$A66,VLOOKUP($A66,'hk2016'!$A:$H,8),0)</f>
        <v>0</v>
      </c>
      <c r="K66" s="97">
        <f t="shared" si="20"/>
        <v>0</v>
      </c>
      <c r="L66" s="110"/>
    </row>
    <row r="67" spans="1:12" ht="12.75" outlineLevel="1" x14ac:dyDescent="0.2">
      <c r="A67" s="39" t="s">
        <v>53</v>
      </c>
      <c r="B67" s="35"/>
      <c r="C67" s="36" t="s">
        <v>54</v>
      </c>
      <c r="D67" s="38">
        <f>IF(VLOOKUP($A67,'hk2017'!$A:$G,1)=$A67,VLOOKUP($A67,'hk2017'!$A:$G,6),0)</f>
        <v>0</v>
      </c>
      <c r="E67" s="38">
        <f>IF(VLOOKUP($A67,'hk2017'!$A:$G,1)=$A67,VLOOKUP($A67,'hk2017'!$A:$G,7),0)</f>
        <v>0</v>
      </c>
      <c r="F67" s="38">
        <f>IF(VLOOKUP($A67,'hk2017'!$A:$H,1)=$A67,VLOOKUP($A67,'hk2017'!$A:$H,8),0)</f>
        <v>0</v>
      </c>
      <c r="G67" s="87">
        <f t="shared" si="19"/>
        <v>0</v>
      </c>
      <c r="H67" s="38">
        <f>IF(VLOOKUP($A67,'hk2016'!$A:$G,1)=$A67,VLOOKUP($A67,'hk2016'!$A:$G,6),0)</f>
        <v>0</v>
      </c>
      <c r="I67" s="38">
        <f>IF(VLOOKUP($A67,'hk2016'!$A:$G,1)=$A67,VLOOKUP($A67,'hk2016'!$A:$G,7),0)</f>
        <v>0</v>
      </c>
      <c r="J67" s="38">
        <f>IF(VLOOKUP($A67,'hk2016'!$A:$H,1)=$A67,VLOOKUP($A67,'hk2016'!$A:$H,8),0)</f>
        <v>0</v>
      </c>
      <c r="K67" s="97">
        <f t="shared" si="20"/>
        <v>0</v>
      </c>
      <c r="L67" s="110"/>
    </row>
    <row r="68" spans="1:12" ht="12.75" outlineLevel="1" x14ac:dyDescent="0.2">
      <c r="A68" s="34" t="str">
        <f>LEFT(B68,3)</f>
        <v>089</v>
      </c>
      <c r="B68" s="35" t="s">
        <v>55</v>
      </c>
      <c r="C68" s="35" t="s">
        <v>56</v>
      </c>
      <c r="D68" s="38">
        <f>IF(VLOOKUP($A68,'hk2017'!$A:$G,1)=$A68,VLOOKUP($A68,'hk2017'!$A:$G,6),0)</f>
        <v>0</v>
      </c>
      <c r="E68" s="38">
        <f>IF(VLOOKUP($A68,'hk2017'!$A:$G,1)=$A68,VLOOKUP($A68,'hk2017'!$A:$G,7),0)</f>
        <v>0</v>
      </c>
      <c r="F68" s="38">
        <f>IF(VLOOKUP($A68,'hk2017'!$A:$H,1)=$A68,VLOOKUP($A68,'hk2017'!$A:$H,8),0)</f>
        <v>0</v>
      </c>
      <c r="G68" s="87">
        <f t="shared" si="19"/>
        <v>0</v>
      </c>
      <c r="H68" s="38">
        <f>IF(VLOOKUP($A68,'hk2016'!$A:$G,1)=$A68,VLOOKUP($A68,'hk2016'!$A:$G,6),0)</f>
        <v>0</v>
      </c>
      <c r="I68" s="38">
        <f>IF(VLOOKUP($A68,'hk2016'!$A:$G,1)=$A68,VLOOKUP($A68,'hk2016'!$A:$G,7),0)</f>
        <v>0</v>
      </c>
      <c r="J68" s="38">
        <f>IF(VLOOKUP($A68,'hk2016'!$A:$H,1)=$A68,VLOOKUP($A68,'hk2016'!$A:$H,8),0)</f>
        <v>0</v>
      </c>
      <c r="K68" s="97">
        <f t="shared" si="20"/>
        <v>0</v>
      </c>
      <c r="L68" s="110"/>
    </row>
    <row r="69" spans="1:12" ht="13.5" outlineLevel="1" thickBot="1" x14ac:dyDescent="0.25">
      <c r="A69" s="41"/>
      <c r="B69" s="42"/>
      <c r="C69" s="42"/>
      <c r="D69" s="40"/>
      <c r="E69" s="40"/>
      <c r="F69" s="40"/>
      <c r="G69" s="88"/>
      <c r="H69" s="40"/>
      <c r="I69" s="40"/>
      <c r="J69" s="40"/>
      <c r="K69" s="98"/>
      <c r="L69" s="110"/>
    </row>
    <row r="70" spans="1:12" ht="12.75" x14ac:dyDescent="0.2">
      <c r="A70" s="30" t="s">
        <v>922</v>
      </c>
      <c r="B70" s="31"/>
      <c r="C70" s="32" t="s">
        <v>57</v>
      </c>
      <c r="D70" s="33">
        <f t="shared" ref="D70:K70" si="21">SUM(D71:D79)</f>
        <v>0</v>
      </c>
      <c r="E70" s="33">
        <f t="shared" si="21"/>
        <v>0</v>
      </c>
      <c r="F70" s="33">
        <f t="shared" si="21"/>
        <v>0</v>
      </c>
      <c r="G70" s="89">
        <f t="shared" si="21"/>
        <v>0</v>
      </c>
      <c r="H70" s="33">
        <f t="shared" si="21"/>
        <v>0</v>
      </c>
      <c r="I70" s="33">
        <f t="shared" si="21"/>
        <v>0</v>
      </c>
      <c r="J70" s="33">
        <f t="shared" si="21"/>
        <v>0</v>
      </c>
      <c r="K70" s="99">
        <f t="shared" si="21"/>
        <v>0</v>
      </c>
      <c r="L70" s="110"/>
    </row>
    <row r="71" spans="1:12" ht="12.75" outlineLevel="1" x14ac:dyDescent="0.2">
      <c r="A71" s="34" t="str">
        <f t="shared" ref="A71:A78" si="22">LEFT(B71,3)</f>
        <v>091</v>
      </c>
      <c r="B71" s="35" t="s">
        <v>60</v>
      </c>
      <c r="C71" s="35" t="s">
        <v>61</v>
      </c>
      <c r="D71" s="38">
        <f>IF(VLOOKUP($A71,'hk2017'!$A:$G,1)=$A71,VLOOKUP($A71,'hk2017'!$A:$G,6),0)</f>
        <v>0</v>
      </c>
      <c r="E71" s="38">
        <f>IF(VLOOKUP($A71,'hk2017'!$A:$G,1)=$A71,VLOOKUP($A71,'hk2017'!$A:$G,7),0)</f>
        <v>0</v>
      </c>
      <c r="F71" s="38">
        <f>IF(VLOOKUP($A71,'hk2017'!$A:$H,1)=$A71,VLOOKUP($A71,'hk2017'!$A:$H,8),0)</f>
        <v>0</v>
      </c>
      <c r="G71" s="87">
        <f t="shared" ref="G71:G78" si="23">SUM(D71+E71-F71)</f>
        <v>0</v>
      </c>
      <c r="H71" s="38">
        <f>IF(VLOOKUP($A71,'hk2016'!$A:$G,1)=$A71,VLOOKUP($A71,'hk2016'!$A:$G,6),0)</f>
        <v>0</v>
      </c>
      <c r="I71" s="38">
        <f>IF(VLOOKUP($A71,'hk2016'!$A:$G,1)=$A71,VLOOKUP($A71,'hk2016'!$A:$G,7),0)</f>
        <v>0</v>
      </c>
      <c r="J71" s="38">
        <f>IF(VLOOKUP($A71,'hk2016'!$A:$H,1)=$A71,VLOOKUP($A71,'hk2016'!$A:$H,8),0)</f>
        <v>0</v>
      </c>
      <c r="K71" s="97">
        <f t="shared" ref="K71:K78" si="24">SUM(H71+I71-J71)</f>
        <v>0</v>
      </c>
      <c r="L71" s="110"/>
    </row>
    <row r="72" spans="1:12" ht="12.75" outlineLevel="1" x14ac:dyDescent="0.2">
      <c r="A72" s="34" t="str">
        <f t="shared" si="22"/>
        <v>092</v>
      </c>
      <c r="B72" s="35" t="s">
        <v>62</v>
      </c>
      <c r="C72" s="35" t="s">
        <v>63</v>
      </c>
      <c r="D72" s="38">
        <f>IF(VLOOKUP($A72,'hk2017'!$A:$G,1)=$A72,VLOOKUP($A72,'hk2017'!$A:$G,6),0)</f>
        <v>0</v>
      </c>
      <c r="E72" s="38">
        <f>IF(VLOOKUP($A72,'hk2017'!$A:$G,1)=$A72,VLOOKUP($A72,'hk2017'!$A:$G,7),0)</f>
        <v>0</v>
      </c>
      <c r="F72" s="38">
        <f>IF(VLOOKUP($A72,'hk2017'!$A:$H,1)=$A72,VLOOKUP($A72,'hk2017'!$A:$H,8),0)</f>
        <v>0</v>
      </c>
      <c r="G72" s="87">
        <f t="shared" si="23"/>
        <v>0</v>
      </c>
      <c r="H72" s="38">
        <f>IF(VLOOKUP($A72,'hk2016'!$A:$G,1)=$A72,VLOOKUP($A72,'hk2016'!$A:$G,6),0)</f>
        <v>0</v>
      </c>
      <c r="I72" s="38">
        <f>IF(VLOOKUP($A72,'hk2016'!$A:$G,1)=$A72,VLOOKUP($A72,'hk2016'!$A:$G,7),0)</f>
        <v>0</v>
      </c>
      <c r="J72" s="38">
        <f>IF(VLOOKUP($A72,'hk2016'!$A:$H,1)=$A72,VLOOKUP($A72,'hk2016'!$A:$H,8),0)</f>
        <v>0</v>
      </c>
      <c r="K72" s="97">
        <f t="shared" si="24"/>
        <v>0</v>
      </c>
      <c r="L72" s="110"/>
    </row>
    <row r="73" spans="1:12" ht="12.75" outlineLevel="1" x14ac:dyDescent="0.2">
      <c r="A73" s="34" t="str">
        <f t="shared" si="22"/>
        <v>093</v>
      </c>
      <c r="B73" s="35" t="s">
        <v>64</v>
      </c>
      <c r="C73" s="35" t="s">
        <v>65</v>
      </c>
      <c r="D73" s="38">
        <f>IF(VLOOKUP($A73,'hk2017'!$A:$G,1)=$A73,VLOOKUP($A73,'hk2017'!$A:$G,6),0)</f>
        <v>0</v>
      </c>
      <c r="E73" s="38">
        <f>IF(VLOOKUP($A73,'hk2017'!$A:$G,1)=$A73,VLOOKUP($A73,'hk2017'!$A:$G,7),0)</f>
        <v>0</v>
      </c>
      <c r="F73" s="38">
        <f>IF(VLOOKUP($A73,'hk2017'!$A:$H,1)=$A73,VLOOKUP($A73,'hk2017'!$A:$H,8),0)</f>
        <v>0</v>
      </c>
      <c r="G73" s="87">
        <f t="shared" si="23"/>
        <v>0</v>
      </c>
      <c r="H73" s="38">
        <f>IF(VLOOKUP($A73,'hk2016'!$A:$G,1)=$A73,VLOOKUP($A73,'hk2016'!$A:$G,6),0)</f>
        <v>0</v>
      </c>
      <c r="I73" s="38">
        <f>IF(VLOOKUP($A73,'hk2016'!$A:$G,1)=$A73,VLOOKUP($A73,'hk2016'!$A:$G,7),0)</f>
        <v>0</v>
      </c>
      <c r="J73" s="38">
        <f>IF(VLOOKUP($A73,'hk2016'!$A:$H,1)=$A73,VLOOKUP($A73,'hk2016'!$A:$H,8),0)</f>
        <v>0</v>
      </c>
      <c r="K73" s="97">
        <f t="shared" si="24"/>
        <v>0</v>
      </c>
      <c r="L73" s="110"/>
    </row>
    <row r="74" spans="1:12" ht="12.75" outlineLevel="1" x14ac:dyDescent="0.2">
      <c r="A74" s="34" t="str">
        <f t="shared" si="22"/>
        <v>094</v>
      </c>
      <c r="B74" s="35" t="s">
        <v>66</v>
      </c>
      <c r="C74" s="35" t="s">
        <v>67</v>
      </c>
      <c r="D74" s="38">
        <f>IF(VLOOKUP($A74,'hk2017'!$A:$G,1)=$A74,VLOOKUP($A74,'hk2017'!$A:$G,6),0)</f>
        <v>0</v>
      </c>
      <c r="E74" s="38">
        <f>IF(VLOOKUP($A74,'hk2017'!$A:$G,1)=$A74,VLOOKUP($A74,'hk2017'!$A:$G,7),0)</f>
        <v>0</v>
      </c>
      <c r="F74" s="38">
        <f>IF(VLOOKUP($A74,'hk2017'!$A:$H,1)=$A74,VLOOKUP($A74,'hk2017'!$A:$H,8),0)</f>
        <v>0</v>
      </c>
      <c r="G74" s="87">
        <f t="shared" si="23"/>
        <v>0</v>
      </c>
      <c r="H74" s="38">
        <f>IF(VLOOKUP($A74,'hk2016'!$A:$G,1)=$A74,VLOOKUP($A74,'hk2016'!$A:$G,6),0)</f>
        <v>0</v>
      </c>
      <c r="I74" s="38">
        <f>IF(VLOOKUP($A74,'hk2016'!$A:$G,1)=$A74,VLOOKUP($A74,'hk2016'!$A:$G,7),0)</f>
        <v>0</v>
      </c>
      <c r="J74" s="38">
        <f>IF(VLOOKUP($A74,'hk2016'!$A:$H,1)=$A74,VLOOKUP($A74,'hk2016'!$A:$H,8),0)</f>
        <v>0</v>
      </c>
      <c r="K74" s="97">
        <f t="shared" si="24"/>
        <v>0</v>
      </c>
      <c r="L74" s="110"/>
    </row>
    <row r="75" spans="1:12" ht="12.75" outlineLevel="1" x14ac:dyDescent="0.2">
      <c r="A75" s="34" t="str">
        <f t="shared" si="22"/>
        <v>095</v>
      </c>
      <c r="B75" s="35" t="s">
        <v>68</v>
      </c>
      <c r="C75" s="35" t="s">
        <v>69</v>
      </c>
      <c r="D75" s="38">
        <f>IF(VLOOKUP($A75,'hk2017'!$A:$G,1)=$A75,VLOOKUP($A75,'hk2017'!$A:$G,6),0)</f>
        <v>0</v>
      </c>
      <c r="E75" s="38">
        <f>IF(VLOOKUP($A75,'hk2017'!$A:$G,1)=$A75,VLOOKUP($A75,'hk2017'!$A:$G,7),0)</f>
        <v>0</v>
      </c>
      <c r="F75" s="38">
        <f>IF(VLOOKUP($A75,'hk2017'!$A:$H,1)=$A75,VLOOKUP($A75,'hk2017'!$A:$H,8),0)</f>
        <v>0</v>
      </c>
      <c r="G75" s="87">
        <f t="shared" si="23"/>
        <v>0</v>
      </c>
      <c r="H75" s="38">
        <f>IF(VLOOKUP($A75,'hk2016'!$A:$G,1)=$A75,VLOOKUP($A75,'hk2016'!$A:$G,6),0)</f>
        <v>0</v>
      </c>
      <c r="I75" s="38">
        <f>IF(VLOOKUP($A75,'hk2016'!$A:$G,1)=$A75,VLOOKUP($A75,'hk2016'!$A:$G,7),0)</f>
        <v>0</v>
      </c>
      <c r="J75" s="38">
        <f>IF(VLOOKUP($A75,'hk2016'!$A:$H,1)=$A75,VLOOKUP($A75,'hk2016'!$A:$H,8),0)</f>
        <v>0</v>
      </c>
      <c r="K75" s="97">
        <f t="shared" si="24"/>
        <v>0</v>
      </c>
      <c r="L75" s="110"/>
    </row>
    <row r="76" spans="1:12" ht="12.75" outlineLevel="1" x14ac:dyDescent="0.2">
      <c r="A76" s="34" t="str">
        <f t="shared" si="22"/>
        <v>096</v>
      </c>
      <c r="B76" s="35" t="s">
        <v>70</v>
      </c>
      <c r="C76" s="35" t="s">
        <v>71</v>
      </c>
      <c r="D76" s="38">
        <f>IF(VLOOKUP($A76,'hk2017'!$A:$G,1)=$A76,VLOOKUP($A76,'hk2017'!$A:$G,6),0)</f>
        <v>0</v>
      </c>
      <c r="E76" s="38">
        <f>IF(VLOOKUP($A76,'hk2017'!$A:$G,1)=$A76,VLOOKUP($A76,'hk2017'!$A:$G,7),0)</f>
        <v>0</v>
      </c>
      <c r="F76" s="38">
        <f>IF(VLOOKUP($A76,'hk2017'!$A:$H,1)=$A76,VLOOKUP($A76,'hk2017'!$A:$H,8),0)</f>
        <v>0</v>
      </c>
      <c r="G76" s="87">
        <f t="shared" si="23"/>
        <v>0</v>
      </c>
      <c r="H76" s="38">
        <f>IF(VLOOKUP($A76,'hk2016'!$A:$G,1)=$A76,VLOOKUP($A76,'hk2016'!$A:$G,6),0)</f>
        <v>0</v>
      </c>
      <c r="I76" s="38">
        <f>IF(VLOOKUP($A76,'hk2016'!$A:$G,1)=$A76,VLOOKUP($A76,'hk2016'!$A:$G,7),0)</f>
        <v>0</v>
      </c>
      <c r="J76" s="38">
        <f>IF(VLOOKUP($A76,'hk2016'!$A:$H,1)=$A76,VLOOKUP($A76,'hk2016'!$A:$H,8),0)</f>
        <v>0</v>
      </c>
      <c r="K76" s="97">
        <f t="shared" si="24"/>
        <v>0</v>
      </c>
      <c r="L76" s="110"/>
    </row>
    <row r="77" spans="1:12" ht="12.75" outlineLevel="1" x14ac:dyDescent="0.2">
      <c r="A77" s="34" t="str">
        <f t="shared" si="22"/>
        <v>097</v>
      </c>
      <c r="B77" s="35" t="s">
        <v>72</v>
      </c>
      <c r="C77" s="35" t="s">
        <v>73</v>
      </c>
      <c r="D77" s="38">
        <f>IF(VLOOKUP($A77,'hk2017'!$A:$G,1)=$A77,VLOOKUP($A77,'hk2017'!$A:$G,6),0)</f>
        <v>0</v>
      </c>
      <c r="E77" s="38">
        <f>IF(VLOOKUP($A77,'hk2017'!$A:$G,1)=$A77,VLOOKUP($A77,'hk2017'!$A:$G,7),0)</f>
        <v>0</v>
      </c>
      <c r="F77" s="38">
        <f>IF(VLOOKUP($A77,'hk2017'!$A:$H,1)=$A77,VLOOKUP($A77,'hk2017'!$A:$H,8),0)</f>
        <v>0</v>
      </c>
      <c r="G77" s="87">
        <f t="shared" si="23"/>
        <v>0</v>
      </c>
      <c r="H77" s="38">
        <f>IF(VLOOKUP($A77,'hk2016'!$A:$G,1)=$A77,VLOOKUP($A77,'hk2016'!$A:$G,6),0)</f>
        <v>0</v>
      </c>
      <c r="I77" s="38">
        <f>IF(VLOOKUP($A77,'hk2016'!$A:$G,1)=$A77,VLOOKUP($A77,'hk2016'!$A:$G,7),0)</f>
        <v>0</v>
      </c>
      <c r="J77" s="38">
        <f>IF(VLOOKUP($A77,'hk2016'!$A:$H,1)=$A77,VLOOKUP($A77,'hk2016'!$A:$H,8),0)</f>
        <v>0</v>
      </c>
      <c r="K77" s="97">
        <f t="shared" si="24"/>
        <v>0</v>
      </c>
      <c r="L77" s="110"/>
    </row>
    <row r="78" spans="1:12" ht="12.75" outlineLevel="1" x14ac:dyDescent="0.2">
      <c r="A78" s="34" t="str">
        <f t="shared" si="22"/>
        <v>098</v>
      </c>
      <c r="B78" s="35" t="s">
        <v>74</v>
      </c>
      <c r="C78" s="35" t="s">
        <v>75</v>
      </c>
      <c r="D78" s="38">
        <f>IF(VLOOKUP($A78,'hk2017'!$A:$G,1)=$A78,VLOOKUP($A78,'hk2017'!$A:$G,6),0)</f>
        <v>0</v>
      </c>
      <c r="E78" s="38">
        <f>IF(VLOOKUP($A78,'hk2017'!$A:$G,1)=$A78,VLOOKUP($A78,'hk2017'!$A:$G,7),0)</f>
        <v>0</v>
      </c>
      <c r="F78" s="38">
        <f>IF(VLOOKUP($A78,'hk2017'!$A:$H,1)=$A78,VLOOKUP($A78,'hk2017'!$A:$H,8),0)</f>
        <v>0</v>
      </c>
      <c r="G78" s="87">
        <f t="shared" si="23"/>
        <v>0</v>
      </c>
      <c r="H78" s="38">
        <f>IF(VLOOKUP($A78,'hk2016'!$A:$G,1)=$A78,VLOOKUP($A78,'hk2016'!$A:$G,6),0)</f>
        <v>0</v>
      </c>
      <c r="I78" s="38">
        <f>IF(VLOOKUP($A78,'hk2016'!$A:$G,1)=$A78,VLOOKUP($A78,'hk2016'!$A:$G,7),0)</f>
        <v>0</v>
      </c>
      <c r="J78" s="38">
        <f>IF(VLOOKUP($A78,'hk2016'!$A:$H,1)=$A78,VLOOKUP($A78,'hk2016'!$A:$H,8),0)</f>
        <v>0</v>
      </c>
      <c r="K78" s="97">
        <f t="shared" si="24"/>
        <v>0</v>
      </c>
      <c r="L78" s="110"/>
    </row>
    <row r="79" spans="1:12" ht="13.5" outlineLevel="1" thickBot="1" x14ac:dyDescent="0.25">
      <c r="A79" s="41"/>
      <c r="B79" s="42"/>
      <c r="C79" s="42"/>
      <c r="D79" s="40"/>
      <c r="E79" s="40"/>
      <c r="F79" s="40"/>
      <c r="G79" s="88"/>
      <c r="H79" s="40"/>
      <c r="I79" s="40"/>
      <c r="J79" s="40"/>
      <c r="K79" s="98"/>
      <c r="L79" s="110"/>
    </row>
    <row r="80" spans="1:12" ht="13.5" thickBot="1" x14ac:dyDescent="0.25">
      <c r="A80" s="27" t="s">
        <v>898</v>
      </c>
      <c r="B80" s="24"/>
      <c r="C80" s="28" t="s">
        <v>76</v>
      </c>
      <c r="D80" s="49">
        <f t="shared" ref="D80:K80" si="25">SUM(D81+D86+D92+D98)</f>
        <v>0</v>
      </c>
      <c r="E80" s="49">
        <f t="shared" si="25"/>
        <v>0</v>
      </c>
      <c r="F80" s="49">
        <f t="shared" si="25"/>
        <v>0</v>
      </c>
      <c r="G80" s="90">
        <f t="shared" si="25"/>
        <v>0</v>
      </c>
      <c r="H80" s="49">
        <f t="shared" si="25"/>
        <v>0</v>
      </c>
      <c r="I80" s="49">
        <f t="shared" si="25"/>
        <v>0</v>
      </c>
      <c r="J80" s="49">
        <f t="shared" si="25"/>
        <v>0</v>
      </c>
      <c r="K80" s="100">
        <f t="shared" si="25"/>
        <v>0</v>
      </c>
      <c r="L80" s="110"/>
    </row>
    <row r="81" spans="1:12" ht="12.75" x14ac:dyDescent="0.2">
      <c r="A81" s="50">
        <v>11</v>
      </c>
      <c r="B81" s="51"/>
      <c r="C81" s="52" t="s">
        <v>77</v>
      </c>
      <c r="D81" s="33">
        <f t="shared" ref="D81:K81" si="26">SUM(D82:D85)</f>
        <v>0</v>
      </c>
      <c r="E81" s="33">
        <f t="shared" si="26"/>
        <v>0</v>
      </c>
      <c r="F81" s="33">
        <f t="shared" si="26"/>
        <v>0</v>
      </c>
      <c r="G81" s="89">
        <f>SUM(G82:G85)</f>
        <v>0</v>
      </c>
      <c r="H81" s="33">
        <f t="shared" si="26"/>
        <v>0</v>
      </c>
      <c r="I81" s="33">
        <f t="shared" si="26"/>
        <v>0</v>
      </c>
      <c r="J81" s="33">
        <f t="shared" si="26"/>
        <v>0</v>
      </c>
      <c r="K81" s="99">
        <f t="shared" si="26"/>
        <v>0</v>
      </c>
      <c r="L81" s="110"/>
    </row>
    <row r="82" spans="1:12" ht="12.75" outlineLevel="1" x14ac:dyDescent="0.2">
      <c r="A82" s="34" t="str">
        <f>LEFT(B82,3)</f>
        <v>111</v>
      </c>
      <c r="B82" s="35" t="s">
        <v>78</v>
      </c>
      <c r="C82" s="35" t="s">
        <v>79</v>
      </c>
      <c r="D82" s="38">
        <f>IF(VLOOKUP($A82,'hk2017'!$A:$G,1)=$A82,VLOOKUP($A82,'hk2017'!$A:$G,6),0)</f>
        <v>0</v>
      </c>
      <c r="E82" s="38">
        <f>IF(VLOOKUP($A82,'hk2017'!$A:$G,1)=$A82,VLOOKUP($A82,'hk2017'!$A:$G,7),0)</f>
        <v>0</v>
      </c>
      <c r="F82" s="38">
        <f>IF(VLOOKUP($A82,'hk2017'!$A:$H,1)=$A82,VLOOKUP($A82,'hk2017'!$A:$H,8),0)</f>
        <v>0</v>
      </c>
      <c r="G82" s="87">
        <f>SUM(D82+E82-F82)</f>
        <v>0</v>
      </c>
      <c r="H82" s="38">
        <f>IF(VLOOKUP($A82,'hk2016'!$A:$G,1)=$A82,VLOOKUP($A82,'hk2016'!$A:$G,6),0)</f>
        <v>0</v>
      </c>
      <c r="I82" s="38">
        <f>IF(VLOOKUP($A82,'hk2016'!$A:$G,1)=$A82,VLOOKUP($A82,'hk2016'!$A:$G,7),0)</f>
        <v>0</v>
      </c>
      <c r="J82" s="38">
        <f>IF(VLOOKUP($A82,'hk2016'!$A:$H,1)=$A82,VLOOKUP($A82,'hk2016'!$A:$H,8),0)</f>
        <v>0</v>
      </c>
      <c r="K82" s="97">
        <f>SUM(H82+I82-J82)</f>
        <v>0</v>
      </c>
      <c r="L82" s="110"/>
    </row>
    <row r="83" spans="1:12" ht="12.75" outlineLevel="1" x14ac:dyDescent="0.2">
      <c r="A83" s="34" t="str">
        <f>LEFT(B83,3)</f>
        <v>112</v>
      </c>
      <c r="B83" s="35" t="s">
        <v>80</v>
      </c>
      <c r="C83" s="35" t="s">
        <v>81</v>
      </c>
      <c r="D83" s="38">
        <f>IF(VLOOKUP($A83,'hk2017'!$A:$G,1)=$A83,VLOOKUP($A83,'hk2017'!$A:$G,6),0)</f>
        <v>0</v>
      </c>
      <c r="E83" s="38">
        <f>IF(VLOOKUP($A83,'hk2017'!$A:$G,1)=$A83,VLOOKUP($A83,'hk2017'!$A:$G,7),0)</f>
        <v>0</v>
      </c>
      <c r="F83" s="38">
        <f>IF(VLOOKUP($A83,'hk2017'!$A:$H,1)=$A83,VLOOKUP($A83,'hk2017'!$A:$H,8),0)</f>
        <v>0</v>
      </c>
      <c r="G83" s="87">
        <f>SUM(D83+E83-F83)</f>
        <v>0</v>
      </c>
      <c r="H83" s="38">
        <f>IF(VLOOKUP($A83,'hk2016'!$A:$G,1)=$A83,VLOOKUP($A83,'hk2016'!$A:$G,6),0)</f>
        <v>0</v>
      </c>
      <c r="I83" s="38">
        <f>IF(VLOOKUP($A83,'hk2016'!$A:$G,1)=$A83,VLOOKUP($A83,'hk2016'!$A:$G,7),0)</f>
        <v>0</v>
      </c>
      <c r="J83" s="38">
        <f>IF(VLOOKUP($A83,'hk2016'!$A:$H,1)=$A83,VLOOKUP($A83,'hk2016'!$A:$H,8),0)</f>
        <v>0</v>
      </c>
      <c r="K83" s="97">
        <f>SUM(H83+I83-J83)</f>
        <v>0</v>
      </c>
      <c r="L83" s="110"/>
    </row>
    <row r="84" spans="1:12" ht="12.75" outlineLevel="1" x14ac:dyDescent="0.2">
      <c r="A84" s="34" t="str">
        <f>LEFT(B84,3)</f>
        <v>119</v>
      </c>
      <c r="B84" s="35" t="s">
        <v>82</v>
      </c>
      <c r="C84" s="35" t="s">
        <v>83</v>
      </c>
      <c r="D84" s="38">
        <f>IF(VLOOKUP($A84,'hk2017'!$A:$G,1)=$A84,VLOOKUP($A84,'hk2017'!$A:$G,6),0)</f>
        <v>0</v>
      </c>
      <c r="E84" s="38">
        <f>IF(VLOOKUP($A84,'hk2017'!$A:$G,1)=$A84,VLOOKUP($A84,'hk2017'!$A:$G,7),0)</f>
        <v>0</v>
      </c>
      <c r="F84" s="38">
        <f>IF(VLOOKUP($A84,'hk2017'!$A:$H,1)=$A84,VLOOKUP($A84,'hk2017'!$A:$H,8),0)</f>
        <v>0</v>
      </c>
      <c r="G84" s="87">
        <f>SUM(D84+E84-F84)</f>
        <v>0</v>
      </c>
      <c r="H84" s="38">
        <f>IF(VLOOKUP($A84,'hk2016'!$A:$G,1)=$A84,VLOOKUP($A84,'hk2016'!$A:$G,6),0)</f>
        <v>0</v>
      </c>
      <c r="I84" s="38">
        <f>IF(VLOOKUP($A84,'hk2016'!$A:$G,1)=$A84,VLOOKUP($A84,'hk2016'!$A:$G,7),0)</f>
        <v>0</v>
      </c>
      <c r="J84" s="38">
        <f>IF(VLOOKUP($A84,'hk2016'!$A:$H,1)=$A84,VLOOKUP($A84,'hk2016'!$A:$H,8),0)</f>
        <v>0</v>
      </c>
      <c r="K84" s="97">
        <f>SUM(H84+I84-J84)</f>
        <v>0</v>
      </c>
      <c r="L84" s="110"/>
    </row>
    <row r="85" spans="1:12" ht="13.5" outlineLevel="1" thickBot="1" x14ac:dyDescent="0.25">
      <c r="A85" s="41"/>
      <c r="B85" s="42"/>
      <c r="C85" s="42"/>
      <c r="D85" s="40"/>
      <c r="E85" s="40"/>
      <c r="F85" s="40"/>
      <c r="G85" s="88"/>
      <c r="H85" s="40"/>
      <c r="I85" s="40"/>
      <c r="J85" s="40"/>
      <c r="K85" s="98"/>
      <c r="L85" s="110"/>
    </row>
    <row r="86" spans="1:12" ht="12.75" x14ac:dyDescent="0.2">
      <c r="A86" s="50" t="s">
        <v>84</v>
      </c>
      <c r="B86" s="51"/>
      <c r="C86" s="52" t="s">
        <v>85</v>
      </c>
      <c r="D86" s="33">
        <f t="shared" ref="D86:K86" si="27">SUM(D87:D91)</f>
        <v>0</v>
      </c>
      <c r="E86" s="33">
        <f t="shared" si="27"/>
        <v>0</v>
      </c>
      <c r="F86" s="33">
        <f t="shared" si="27"/>
        <v>0</v>
      </c>
      <c r="G86" s="89">
        <f t="shared" si="27"/>
        <v>0</v>
      </c>
      <c r="H86" s="33">
        <f t="shared" si="27"/>
        <v>0</v>
      </c>
      <c r="I86" s="33">
        <f t="shared" si="27"/>
        <v>0</v>
      </c>
      <c r="J86" s="33">
        <f t="shared" si="27"/>
        <v>0</v>
      </c>
      <c r="K86" s="99">
        <f t="shared" si="27"/>
        <v>0</v>
      </c>
      <c r="L86" s="110"/>
    </row>
    <row r="87" spans="1:12" ht="12.75" outlineLevel="1" x14ac:dyDescent="0.2">
      <c r="A87" s="34" t="str">
        <f>LEFT(B87,3)</f>
        <v>121</v>
      </c>
      <c r="B87" s="35" t="s">
        <v>86</v>
      </c>
      <c r="C87" s="35" t="s">
        <v>87</v>
      </c>
      <c r="D87" s="38">
        <f>IF(VLOOKUP($A87,'hk2017'!$A:$G,1)=$A87,VLOOKUP($A87,'hk2017'!$A:$G,6),0)</f>
        <v>0</v>
      </c>
      <c r="E87" s="38">
        <f>IF(VLOOKUP($A87,'hk2017'!$A:$G,1)=$A87,VLOOKUP($A87,'hk2017'!$A:$G,7),0)</f>
        <v>0</v>
      </c>
      <c r="F87" s="38">
        <f>IF(VLOOKUP($A87,'hk2017'!$A:$H,1)=$A87,VLOOKUP($A87,'hk2017'!$A:$H,8),0)</f>
        <v>0</v>
      </c>
      <c r="G87" s="87">
        <f>SUM(D87+E87-F87)</f>
        <v>0</v>
      </c>
      <c r="H87" s="38">
        <f>IF(VLOOKUP($A87,'hk2016'!$A:$G,1)=$A87,VLOOKUP($A87,'hk2016'!$A:$G,6),0)</f>
        <v>0</v>
      </c>
      <c r="I87" s="38">
        <f>IF(VLOOKUP($A87,'hk2016'!$A:$G,1)=$A87,VLOOKUP($A87,'hk2016'!$A:$G,7),0)</f>
        <v>0</v>
      </c>
      <c r="J87" s="38">
        <f>IF(VLOOKUP($A87,'hk2016'!$A:$H,1)=$A87,VLOOKUP($A87,'hk2016'!$A:$H,8),0)</f>
        <v>0</v>
      </c>
      <c r="K87" s="97">
        <f>SUM(H87+I87-J87)</f>
        <v>0</v>
      </c>
      <c r="L87" s="110"/>
    </row>
    <row r="88" spans="1:12" outlineLevel="1" x14ac:dyDescent="0.15">
      <c r="A88" s="34" t="str">
        <f>LEFT(B88,3)</f>
        <v>122</v>
      </c>
      <c r="B88" s="35" t="s">
        <v>88</v>
      </c>
      <c r="C88" s="35" t="s">
        <v>89</v>
      </c>
      <c r="D88" s="38">
        <f>IF(VLOOKUP($A88,'hk2017'!$A:$G,1)=$A88,VLOOKUP($A88,'hk2017'!$A:$G,6),0)</f>
        <v>0</v>
      </c>
      <c r="E88" s="38">
        <f>IF(VLOOKUP($A88,'hk2017'!$A:$G,1)=$A88,VLOOKUP($A88,'hk2017'!$A:$G,7),0)</f>
        <v>0</v>
      </c>
      <c r="F88" s="38">
        <f>IF(VLOOKUP($A88,'hk2017'!$A:$H,1)=$A88,VLOOKUP($A88,'hk2017'!$A:$H,8),0)</f>
        <v>0</v>
      </c>
      <c r="G88" s="87">
        <f>SUM(D88+E88-F88)</f>
        <v>0</v>
      </c>
      <c r="H88" s="38">
        <f>IF(VLOOKUP($A88,'hk2016'!$A:$G,1)=$A88,VLOOKUP($A88,'hk2016'!$A:$G,6),0)</f>
        <v>0</v>
      </c>
      <c r="I88" s="38">
        <f>IF(VLOOKUP($A88,'hk2016'!$A:$G,1)=$A88,VLOOKUP($A88,'hk2016'!$A:$G,7),0)</f>
        <v>0</v>
      </c>
      <c r="J88" s="38">
        <f>IF(VLOOKUP($A88,'hk2016'!$A:$H,1)=$A88,VLOOKUP($A88,'hk2016'!$A:$H,8),0)</f>
        <v>0</v>
      </c>
      <c r="K88" s="97">
        <f>SUM(H88+I88-J88)</f>
        <v>0</v>
      </c>
      <c r="L88" s="53"/>
    </row>
    <row r="89" spans="1:12" outlineLevel="1" x14ac:dyDescent="0.15">
      <c r="A89" s="34" t="str">
        <f>LEFT(B89,3)</f>
        <v>123</v>
      </c>
      <c r="B89" s="35" t="s">
        <v>90</v>
      </c>
      <c r="C89" s="35" t="s">
        <v>91</v>
      </c>
      <c r="D89" s="38">
        <f>IF(VLOOKUP($A89,'hk2017'!$A:$G,1)=$A89,VLOOKUP($A89,'hk2017'!$A:$G,6),0)</f>
        <v>0</v>
      </c>
      <c r="E89" s="38">
        <f>IF(VLOOKUP($A89,'hk2017'!$A:$G,1)=$A89,VLOOKUP($A89,'hk2017'!$A:$G,7),0)</f>
        <v>0</v>
      </c>
      <c r="F89" s="38">
        <f>IF(VLOOKUP($A89,'hk2017'!$A:$H,1)=$A89,VLOOKUP($A89,'hk2017'!$A:$H,8),0)</f>
        <v>0</v>
      </c>
      <c r="G89" s="87">
        <f>SUM(D89+E89-F89)</f>
        <v>0</v>
      </c>
      <c r="H89" s="38">
        <f>IF(VLOOKUP($A89,'hk2016'!$A:$G,1)=$A89,VLOOKUP($A89,'hk2016'!$A:$G,6),0)</f>
        <v>0</v>
      </c>
      <c r="I89" s="38">
        <f>IF(VLOOKUP($A89,'hk2016'!$A:$G,1)=$A89,VLOOKUP($A89,'hk2016'!$A:$G,7),0)</f>
        <v>0</v>
      </c>
      <c r="J89" s="38">
        <f>IF(VLOOKUP($A89,'hk2016'!$A:$H,1)=$A89,VLOOKUP($A89,'hk2016'!$A:$H,8),0)</f>
        <v>0</v>
      </c>
      <c r="K89" s="97">
        <f>SUM(H89+I89-J89)</f>
        <v>0</v>
      </c>
      <c r="L89" s="53"/>
    </row>
    <row r="90" spans="1:12" outlineLevel="1" x14ac:dyDescent="0.15">
      <c r="A90" s="34" t="str">
        <f>LEFT(B90,3)</f>
        <v>124</v>
      </c>
      <c r="B90" s="35" t="s">
        <v>92</v>
      </c>
      <c r="C90" s="35" t="s">
        <v>93</v>
      </c>
      <c r="D90" s="38">
        <f>IF(VLOOKUP($A90,'hk2017'!$A:$G,1)=$A90,VLOOKUP($A90,'hk2017'!$A:$G,6),0)</f>
        <v>0</v>
      </c>
      <c r="E90" s="38">
        <f>IF(VLOOKUP($A90,'hk2017'!$A:$G,1)=$A90,VLOOKUP($A90,'hk2017'!$A:$G,7),0)</f>
        <v>0</v>
      </c>
      <c r="F90" s="38">
        <f>IF(VLOOKUP($A90,'hk2017'!$A:$H,1)=$A90,VLOOKUP($A90,'hk2017'!$A:$H,8),0)</f>
        <v>0</v>
      </c>
      <c r="G90" s="87">
        <f>SUM(D90+E90-F90)</f>
        <v>0</v>
      </c>
      <c r="H90" s="38">
        <f>IF(VLOOKUP($A90,'hk2016'!$A:$G,1)=$A90,VLOOKUP($A90,'hk2016'!$A:$G,6),0)</f>
        <v>0</v>
      </c>
      <c r="I90" s="38">
        <f>IF(VLOOKUP($A90,'hk2016'!$A:$G,1)=$A90,VLOOKUP($A90,'hk2016'!$A:$G,7),0)</f>
        <v>0</v>
      </c>
      <c r="J90" s="38">
        <f>IF(VLOOKUP($A90,'hk2016'!$A:$H,1)=$A90,VLOOKUP($A90,'hk2016'!$A:$H,8),0)</f>
        <v>0</v>
      </c>
      <c r="K90" s="97">
        <f>SUM(H90+I90-J90)</f>
        <v>0</v>
      </c>
    </row>
    <row r="91" spans="1:12" ht="11.25" outlineLevel="1" thickBot="1" x14ac:dyDescent="0.2">
      <c r="A91" s="41"/>
      <c r="B91" s="42"/>
      <c r="C91" s="42"/>
      <c r="D91" s="40"/>
      <c r="E91" s="40"/>
      <c r="F91" s="40"/>
      <c r="G91" s="88"/>
      <c r="H91" s="40"/>
      <c r="I91" s="40"/>
      <c r="J91" s="40"/>
      <c r="K91" s="98"/>
    </row>
    <row r="92" spans="1:12" x14ac:dyDescent="0.15">
      <c r="A92" s="50" t="s">
        <v>94</v>
      </c>
      <c r="B92" s="51"/>
      <c r="C92" s="52" t="s">
        <v>95</v>
      </c>
      <c r="D92" s="33">
        <f t="shared" ref="D92:K92" si="28">SUM(D93:D97)</f>
        <v>0</v>
      </c>
      <c r="E92" s="33">
        <f t="shared" si="28"/>
        <v>0</v>
      </c>
      <c r="F92" s="33">
        <f t="shared" si="28"/>
        <v>0</v>
      </c>
      <c r="G92" s="89">
        <f>SUM(G93:G97)</f>
        <v>0</v>
      </c>
      <c r="H92" s="33">
        <f t="shared" si="28"/>
        <v>0</v>
      </c>
      <c r="I92" s="33">
        <f t="shared" si="28"/>
        <v>0</v>
      </c>
      <c r="J92" s="33">
        <f t="shared" si="28"/>
        <v>0</v>
      </c>
      <c r="K92" s="99">
        <f t="shared" si="28"/>
        <v>0</v>
      </c>
    </row>
    <row r="93" spans="1:12" outlineLevel="1" x14ac:dyDescent="0.15">
      <c r="A93" s="34" t="str">
        <f>LEFT(B93,3)</f>
        <v>131</v>
      </c>
      <c r="B93" s="35" t="s">
        <v>96</v>
      </c>
      <c r="C93" s="35" t="s">
        <v>97</v>
      </c>
      <c r="D93" s="38">
        <f>IF(VLOOKUP($A93,'hk2017'!$A:$G,1)=$A93,VLOOKUP($A93,'hk2017'!$A:$G,6),0)</f>
        <v>0</v>
      </c>
      <c r="E93" s="38">
        <f>IF(VLOOKUP($A93,'hk2017'!$A:$G,1)=$A93,VLOOKUP($A93,'hk2017'!$A:$G,7),0)</f>
        <v>0</v>
      </c>
      <c r="F93" s="38">
        <f>IF(VLOOKUP($A93,'hk2017'!$A:$H,1)=$A93,VLOOKUP($A93,'hk2017'!$A:$H,8),0)</f>
        <v>0</v>
      </c>
      <c r="G93" s="87">
        <f>SUM(D93+E93-F93)</f>
        <v>0</v>
      </c>
      <c r="H93" s="38">
        <f>IF(VLOOKUP($A93,'hk2016'!$A:$G,1)=$A93,VLOOKUP($A93,'hk2016'!$A:$G,6),0)</f>
        <v>0</v>
      </c>
      <c r="I93" s="38">
        <f>IF(VLOOKUP($A93,'hk2016'!$A:$G,1)=$A93,VLOOKUP($A93,'hk2016'!$A:$G,7),0)</f>
        <v>0</v>
      </c>
      <c r="J93" s="38">
        <f>IF(VLOOKUP($A93,'hk2016'!$A:$H,1)=$A93,VLOOKUP($A93,'hk2016'!$A:$H,8),0)</f>
        <v>0</v>
      </c>
      <c r="K93" s="97">
        <f>SUM(H93+I93-J93)</f>
        <v>0</v>
      </c>
    </row>
    <row r="94" spans="1:12" outlineLevel="1" x14ac:dyDescent="0.15">
      <c r="A94" s="34" t="str">
        <f>LEFT(B94,3)</f>
        <v>132</v>
      </c>
      <c r="B94" s="35" t="s">
        <v>98</v>
      </c>
      <c r="C94" s="35" t="s">
        <v>99</v>
      </c>
      <c r="D94" s="38">
        <f>IF(VLOOKUP($A94,'hk2017'!$A:$G,1)=$A94,VLOOKUP($A94,'hk2017'!$A:$G,6),0)</f>
        <v>0</v>
      </c>
      <c r="E94" s="38">
        <f>IF(VLOOKUP($A94,'hk2017'!$A:$G,1)=$A94,VLOOKUP($A94,'hk2017'!$A:$G,7),0)</f>
        <v>0</v>
      </c>
      <c r="F94" s="38">
        <f>IF(VLOOKUP($A94,'hk2017'!$A:$H,1)=$A94,VLOOKUP($A94,'hk2017'!$A:$H,8),0)</f>
        <v>0</v>
      </c>
      <c r="G94" s="87">
        <f>SUM(D94+E94-F94)</f>
        <v>0</v>
      </c>
      <c r="H94" s="38">
        <f>IF(VLOOKUP($A94,'hk2016'!$A:$G,1)=$A94,VLOOKUP($A94,'hk2016'!$A:$G,6),0)</f>
        <v>0</v>
      </c>
      <c r="I94" s="38">
        <f>IF(VLOOKUP($A94,'hk2016'!$A:$G,1)=$A94,VLOOKUP($A94,'hk2016'!$A:$G,7),0)</f>
        <v>0</v>
      </c>
      <c r="J94" s="38">
        <f>IF(VLOOKUP($A94,'hk2016'!$A:$H,1)=$A94,VLOOKUP($A94,'hk2016'!$A:$H,8),0)</f>
        <v>0</v>
      </c>
      <c r="K94" s="97">
        <f>SUM(H94+I94-J94)</f>
        <v>0</v>
      </c>
    </row>
    <row r="95" spans="1:12" outlineLevel="1" x14ac:dyDescent="0.15">
      <c r="A95" s="68" t="s">
        <v>410</v>
      </c>
      <c r="B95" s="69"/>
      <c r="C95" s="69" t="s">
        <v>411</v>
      </c>
      <c r="D95" s="38">
        <f>IF(VLOOKUP($A95,'hk2017'!$A:$G,1)=$A95,VLOOKUP($A95,'hk2017'!$A:$G,6),0)</f>
        <v>0</v>
      </c>
      <c r="E95" s="38">
        <f>IF(VLOOKUP($A95,'hk2017'!$A:$G,1)=$A95,VLOOKUP($A95,'hk2017'!$A:$G,7),0)</f>
        <v>0</v>
      </c>
      <c r="F95" s="38">
        <f>IF(VLOOKUP($A95,'hk2017'!$A:$H,1)=$A95,VLOOKUP($A95,'hk2017'!$A:$H,8),0)</f>
        <v>0</v>
      </c>
      <c r="G95" s="87">
        <f>SUM(D95+E95-F95)</f>
        <v>0</v>
      </c>
      <c r="H95" s="38">
        <f>IF(VLOOKUP($A95,'hk2016'!$A:$G,1)=$A95,VLOOKUP($A95,'hk2016'!$A:$G,6),0)</f>
        <v>0</v>
      </c>
      <c r="I95" s="38">
        <f>IF(VLOOKUP($A95,'hk2016'!$A:$G,1)=$A95,VLOOKUP($A95,'hk2016'!$A:$G,7),0)</f>
        <v>0</v>
      </c>
      <c r="J95" s="38">
        <f>IF(VLOOKUP($A95,'hk2016'!$A:$H,1)=$A95,VLOOKUP($A95,'hk2016'!$A:$H,8),0)</f>
        <v>0</v>
      </c>
      <c r="K95" s="97">
        <f>SUM(H95+I95-J95)</f>
        <v>0</v>
      </c>
    </row>
    <row r="96" spans="1:12" outlineLevel="1" x14ac:dyDescent="0.15">
      <c r="A96" s="34" t="str">
        <f>LEFT(B96,3)</f>
        <v>139</v>
      </c>
      <c r="B96" s="35" t="s">
        <v>100</v>
      </c>
      <c r="C96" s="35" t="s">
        <v>101</v>
      </c>
      <c r="D96" s="38">
        <f>IF(VLOOKUP($A96,'hk2017'!$A:$G,1)=$A96,VLOOKUP($A96,'hk2017'!$A:$G,6),0)</f>
        <v>0</v>
      </c>
      <c r="E96" s="38">
        <f>IF(VLOOKUP($A96,'hk2017'!$A:$G,1)=$A96,VLOOKUP($A96,'hk2017'!$A:$G,7),0)</f>
        <v>0</v>
      </c>
      <c r="F96" s="38">
        <f>IF(VLOOKUP($A96,'hk2017'!$A:$H,1)=$A96,VLOOKUP($A96,'hk2017'!$A:$H,8),0)</f>
        <v>0</v>
      </c>
      <c r="G96" s="87">
        <f>SUM(D96+E96-F96)</f>
        <v>0</v>
      </c>
      <c r="H96" s="38">
        <f>IF(VLOOKUP($A96,'hk2016'!$A:$G,1)=$A96,VLOOKUP($A96,'hk2016'!$A:$G,6),0)</f>
        <v>0</v>
      </c>
      <c r="I96" s="38">
        <f>IF(VLOOKUP($A96,'hk2016'!$A:$G,1)=$A96,VLOOKUP($A96,'hk2016'!$A:$G,7),0)</f>
        <v>0</v>
      </c>
      <c r="J96" s="38">
        <f>IF(VLOOKUP($A96,'hk2016'!$A:$H,1)=$A96,VLOOKUP($A96,'hk2016'!$A:$H,8),0)</f>
        <v>0</v>
      </c>
      <c r="K96" s="97">
        <f>SUM(H96+I96-J96)</f>
        <v>0</v>
      </c>
    </row>
    <row r="97" spans="1:11" ht="11.25" outlineLevel="1" thickBot="1" x14ac:dyDescent="0.2">
      <c r="A97" s="41"/>
      <c r="B97" s="42"/>
      <c r="C97" s="42"/>
      <c r="D97" s="40"/>
      <c r="E97" s="40"/>
      <c r="F97" s="40"/>
      <c r="G97" s="88"/>
      <c r="H97" s="40"/>
      <c r="I97" s="40"/>
      <c r="J97" s="40"/>
      <c r="K97" s="98"/>
    </row>
    <row r="98" spans="1:11" x14ac:dyDescent="0.15">
      <c r="A98" s="50" t="s">
        <v>102</v>
      </c>
      <c r="B98" s="51"/>
      <c r="C98" s="52" t="s">
        <v>103</v>
      </c>
      <c r="D98" s="33">
        <f t="shared" ref="D98:K98" si="29">SUM(D99:D105)</f>
        <v>0</v>
      </c>
      <c r="E98" s="33">
        <f t="shared" si="29"/>
        <v>0</v>
      </c>
      <c r="F98" s="33">
        <f t="shared" si="29"/>
        <v>0</v>
      </c>
      <c r="G98" s="89">
        <f t="shared" si="29"/>
        <v>0</v>
      </c>
      <c r="H98" s="33">
        <f t="shared" si="29"/>
        <v>0</v>
      </c>
      <c r="I98" s="33">
        <f t="shared" si="29"/>
        <v>0</v>
      </c>
      <c r="J98" s="33">
        <f t="shared" si="29"/>
        <v>0</v>
      </c>
      <c r="K98" s="99">
        <f t="shared" si="29"/>
        <v>0</v>
      </c>
    </row>
    <row r="99" spans="1:11" outlineLevel="1" x14ac:dyDescent="0.15">
      <c r="A99" s="34" t="str">
        <f t="shared" ref="A99:A104" si="30">LEFT(B99,3)</f>
        <v>191</v>
      </c>
      <c r="B99" s="35" t="s">
        <v>104</v>
      </c>
      <c r="C99" s="35" t="s">
        <v>105</v>
      </c>
      <c r="D99" s="38">
        <f>IF(VLOOKUP($A99,'hk2017'!$A:$G,1)=$A99,VLOOKUP($A99,'hk2017'!$A:$G,6),0)</f>
        <v>0</v>
      </c>
      <c r="E99" s="38">
        <f>IF(VLOOKUP($A99,'hk2017'!$A:$G,1)=$A99,VLOOKUP($A99,'hk2017'!$A:$G,7),0)</f>
        <v>0</v>
      </c>
      <c r="F99" s="38">
        <f>IF(VLOOKUP($A99,'hk2017'!$A:$H,1)=$A99,VLOOKUP($A99,'hk2017'!$A:$H,8),0)</f>
        <v>0</v>
      </c>
      <c r="G99" s="87">
        <f t="shared" ref="G99:G104" si="31">SUM(D99+E99-F99)</f>
        <v>0</v>
      </c>
      <c r="H99" s="38">
        <f>IF(VLOOKUP($A99,'hk2016'!$A:$G,1)=$A99,VLOOKUP($A99,'hk2016'!$A:$G,6),0)</f>
        <v>0</v>
      </c>
      <c r="I99" s="38">
        <f>IF(VLOOKUP($A99,'hk2016'!$A:$G,1)=$A99,VLOOKUP($A99,'hk2016'!$A:$G,7),0)</f>
        <v>0</v>
      </c>
      <c r="J99" s="38">
        <f>IF(VLOOKUP($A99,'hk2016'!$A:$H,1)=$A99,VLOOKUP($A99,'hk2016'!$A:$H,8),0)</f>
        <v>0</v>
      </c>
      <c r="K99" s="97">
        <f t="shared" ref="K99:K104" si="32">SUM(H99+I99-J99)</f>
        <v>0</v>
      </c>
    </row>
    <row r="100" spans="1:11" outlineLevel="1" x14ac:dyDescent="0.15">
      <c r="A100" s="34" t="str">
        <f t="shared" si="30"/>
        <v>192</v>
      </c>
      <c r="B100" s="35" t="s">
        <v>106</v>
      </c>
      <c r="C100" s="35" t="s">
        <v>107</v>
      </c>
      <c r="D100" s="38">
        <f>IF(VLOOKUP($A100,'hk2017'!$A:$G,1)=$A100,VLOOKUP($A100,'hk2017'!$A:$G,6),0)</f>
        <v>0</v>
      </c>
      <c r="E100" s="38">
        <f>IF(VLOOKUP($A100,'hk2017'!$A:$G,1)=$A100,VLOOKUP($A100,'hk2017'!$A:$G,7),0)</f>
        <v>0</v>
      </c>
      <c r="F100" s="38">
        <f>IF(VLOOKUP($A100,'hk2017'!$A:$H,1)=$A100,VLOOKUP($A100,'hk2017'!$A:$H,8),0)</f>
        <v>0</v>
      </c>
      <c r="G100" s="87">
        <f t="shared" si="31"/>
        <v>0</v>
      </c>
      <c r="H100" s="38">
        <f>IF(VLOOKUP($A100,'hk2016'!$A:$G,1)=$A100,VLOOKUP($A100,'hk2016'!$A:$G,6),0)</f>
        <v>0</v>
      </c>
      <c r="I100" s="38">
        <f>IF(VLOOKUP($A100,'hk2016'!$A:$G,1)=$A100,VLOOKUP($A100,'hk2016'!$A:$G,7),0)</f>
        <v>0</v>
      </c>
      <c r="J100" s="38">
        <f>IF(VLOOKUP($A100,'hk2016'!$A:$H,1)=$A100,VLOOKUP($A100,'hk2016'!$A:$H,8),0)</f>
        <v>0</v>
      </c>
      <c r="K100" s="97">
        <f t="shared" si="32"/>
        <v>0</v>
      </c>
    </row>
    <row r="101" spans="1:11" outlineLevel="1" x14ac:dyDescent="0.15">
      <c r="A101" s="34" t="str">
        <f t="shared" si="30"/>
        <v>193</v>
      </c>
      <c r="B101" s="35" t="s">
        <v>108</v>
      </c>
      <c r="C101" s="35" t="s">
        <v>109</v>
      </c>
      <c r="D101" s="38">
        <f>IF(VLOOKUP($A101,'hk2017'!$A:$G,1)=$A101,VLOOKUP($A101,'hk2017'!$A:$G,6),0)</f>
        <v>0</v>
      </c>
      <c r="E101" s="38">
        <f>IF(VLOOKUP($A101,'hk2017'!$A:$G,1)=$A101,VLOOKUP($A101,'hk2017'!$A:$G,7),0)</f>
        <v>0</v>
      </c>
      <c r="F101" s="38">
        <f>IF(VLOOKUP($A101,'hk2017'!$A:$H,1)=$A101,VLOOKUP($A101,'hk2017'!$A:$H,8),0)</f>
        <v>0</v>
      </c>
      <c r="G101" s="87">
        <f t="shared" si="31"/>
        <v>0</v>
      </c>
      <c r="H101" s="38">
        <f>IF(VLOOKUP($A101,'hk2016'!$A:$G,1)=$A101,VLOOKUP($A101,'hk2016'!$A:$G,6),0)</f>
        <v>0</v>
      </c>
      <c r="I101" s="38">
        <f>IF(VLOOKUP($A101,'hk2016'!$A:$G,1)=$A101,VLOOKUP($A101,'hk2016'!$A:$G,7),0)</f>
        <v>0</v>
      </c>
      <c r="J101" s="38">
        <f>IF(VLOOKUP($A101,'hk2016'!$A:$H,1)=$A101,VLOOKUP($A101,'hk2016'!$A:$H,8),0)</f>
        <v>0</v>
      </c>
      <c r="K101" s="97">
        <f t="shared" si="32"/>
        <v>0</v>
      </c>
    </row>
    <row r="102" spans="1:11" outlineLevel="1" x14ac:dyDescent="0.15">
      <c r="A102" s="34" t="str">
        <f t="shared" si="30"/>
        <v>194</v>
      </c>
      <c r="B102" s="35" t="s">
        <v>110</v>
      </c>
      <c r="C102" s="35" t="s">
        <v>111</v>
      </c>
      <c r="D102" s="38">
        <f>IF(VLOOKUP($A102,'hk2017'!$A:$G,1)=$A102,VLOOKUP($A102,'hk2017'!$A:$G,6),0)</f>
        <v>0</v>
      </c>
      <c r="E102" s="38">
        <f>IF(VLOOKUP($A102,'hk2017'!$A:$G,1)=$A102,VLOOKUP($A102,'hk2017'!$A:$G,7),0)</f>
        <v>0</v>
      </c>
      <c r="F102" s="38">
        <f>IF(VLOOKUP($A102,'hk2017'!$A:$H,1)=$A102,VLOOKUP($A102,'hk2017'!$A:$H,8),0)</f>
        <v>0</v>
      </c>
      <c r="G102" s="87">
        <f t="shared" si="31"/>
        <v>0</v>
      </c>
      <c r="H102" s="38">
        <f>IF(VLOOKUP($A102,'hk2016'!$A:$G,1)=$A102,VLOOKUP($A102,'hk2016'!$A:$G,6),0)</f>
        <v>0</v>
      </c>
      <c r="I102" s="38">
        <f>IF(VLOOKUP($A102,'hk2016'!$A:$G,1)=$A102,VLOOKUP($A102,'hk2016'!$A:$G,7),0)</f>
        <v>0</v>
      </c>
      <c r="J102" s="38">
        <f>IF(VLOOKUP($A102,'hk2016'!$A:$H,1)=$A102,VLOOKUP($A102,'hk2016'!$A:$H,8),0)</f>
        <v>0</v>
      </c>
      <c r="K102" s="97">
        <f t="shared" si="32"/>
        <v>0</v>
      </c>
    </row>
    <row r="103" spans="1:11" outlineLevel="1" x14ac:dyDescent="0.15">
      <c r="A103" s="34" t="str">
        <f t="shared" si="30"/>
        <v>195</v>
      </c>
      <c r="B103" s="35" t="s">
        <v>112</v>
      </c>
      <c r="C103" s="35" t="s">
        <v>113</v>
      </c>
      <c r="D103" s="38">
        <f>IF(VLOOKUP($A103,'hk2017'!$A:$G,1)=$A103,VLOOKUP($A103,'hk2017'!$A:$G,6),0)</f>
        <v>0</v>
      </c>
      <c r="E103" s="38">
        <f>IF(VLOOKUP($A103,'hk2017'!$A:$G,1)=$A103,VLOOKUP($A103,'hk2017'!$A:$G,7),0)</f>
        <v>0</v>
      </c>
      <c r="F103" s="38">
        <f>IF(VLOOKUP($A103,'hk2017'!$A:$H,1)=$A103,VLOOKUP($A103,'hk2017'!$A:$H,8),0)</f>
        <v>0</v>
      </c>
      <c r="G103" s="87">
        <f t="shared" si="31"/>
        <v>0</v>
      </c>
      <c r="H103" s="38">
        <f>IF(VLOOKUP($A103,'hk2016'!$A:$G,1)=$A103,VLOOKUP($A103,'hk2016'!$A:$G,6),0)</f>
        <v>0</v>
      </c>
      <c r="I103" s="38">
        <f>IF(VLOOKUP($A103,'hk2016'!$A:$G,1)=$A103,VLOOKUP($A103,'hk2016'!$A:$G,7),0)</f>
        <v>0</v>
      </c>
      <c r="J103" s="38">
        <f>IF(VLOOKUP($A103,'hk2016'!$A:$H,1)=$A103,VLOOKUP($A103,'hk2016'!$A:$H,8),0)</f>
        <v>0</v>
      </c>
      <c r="K103" s="97">
        <f t="shared" si="32"/>
        <v>0</v>
      </c>
    </row>
    <row r="104" spans="1:11" outlineLevel="1" x14ac:dyDescent="0.15">
      <c r="A104" s="34" t="str">
        <f t="shared" si="30"/>
        <v>196</v>
      </c>
      <c r="B104" s="35" t="s">
        <v>114</v>
      </c>
      <c r="C104" s="35" t="s">
        <v>115</v>
      </c>
      <c r="D104" s="38">
        <f>IF(VLOOKUP($A104,'hk2017'!$A:$G,1)=$A104,VLOOKUP($A104,'hk2017'!$A:$G,6),0)</f>
        <v>0</v>
      </c>
      <c r="E104" s="38">
        <f>IF(VLOOKUP($A104,'hk2017'!$A:$G,1)=$A104,VLOOKUP($A104,'hk2017'!$A:$G,7),0)</f>
        <v>0</v>
      </c>
      <c r="F104" s="38">
        <f>IF(VLOOKUP($A104,'hk2017'!$A:$H,1)=$A104,VLOOKUP($A104,'hk2017'!$A:$H,8),0)</f>
        <v>0</v>
      </c>
      <c r="G104" s="87">
        <f t="shared" si="31"/>
        <v>0</v>
      </c>
      <c r="H104" s="38">
        <f>IF(VLOOKUP($A104,'hk2016'!$A:$G,1)=$A104,VLOOKUP($A104,'hk2016'!$A:$G,6),0)</f>
        <v>0</v>
      </c>
      <c r="I104" s="38">
        <f>IF(VLOOKUP($A104,'hk2016'!$A:$G,1)=$A104,VLOOKUP($A104,'hk2016'!$A:$G,7),0)</f>
        <v>0</v>
      </c>
      <c r="J104" s="38">
        <f>IF(VLOOKUP($A104,'hk2016'!$A:$H,1)=$A104,VLOOKUP($A104,'hk2016'!$A:$H,8),0)</f>
        <v>0</v>
      </c>
      <c r="K104" s="97">
        <f t="shared" si="32"/>
        <v>0</v>
      </c>
    </row>
    <row r="105" spans="1:11" ht="11.25" outlineLevel="1" thickBot="1" x14ac:dyDescent="0.2">
      <c r="A105" s="41"/>
      <c r="B105" s="42"/>
      <c r="C105" s="42"/>
      <c r="D105" s="40"/>
      <c r="E105" s="40"/>
      <c r="F105" s="40"/>
      <c r="G105" s="88"/>
      <c r="H105" s="40"/>
      <c r="I105" s="40"/>
      <c r="J105" s="40"/>
      <c r="K105" s="98"/>
    </row>
    <row r="106" spans="1:11" ht="11.25" outlineLevel="1" thickBot="1" x14ac:dyDescent="0.2">
      <c r="A106" s="23"/>
      <c r="B106" s="24"/>
      <c r="C106" s="24"/>
      <c r="H106" s="54"/>
      <c r="I106" s="54"/>
      <c r="J106" s="54"/>
      <c r="K106" s="101"/>
    </row>
    <row r="107" spans="1:11" ht="12" thickBot="1" x14ac:dyDescent="0.25">
      <c r="A107" s="27" t="s">
        <v>899</v>
      </c>
      <c r="B107" s="24"/>
      <c r="C107" s="28" t="s">
        <v>116</v>
      </c>
      <c r="D107" s="49">
        <f t="shared" ref="D107:K107" si="33">SUM(D108+D113+D116+D120+D124+D133+D136)</f>
        <v>5000</v>
      </c>
      <c r="E107" s="49">
        <f t="shared" si="33"/>
        <v>12000</v>
      </c>
      <c r="F107" s="49">
        <f t="shared" si="33"/>
        <v>14000</v>
      </c>
      <c r="G107" s="90">
        <f t="shared" si="33"/>
        <v>3000</v>
      </c>
      <c r="H107" s="49">
        <f t="shared" si="33"/>
        <v>5000</v>
      </c>
      <c r="I107" s="49">
        <f t="shared" si="33"/>
        <v>12000</v>
      </c>
      <c r="J107" s="49">
        <f t="shared" si="33"/>
        <v>14000</v>
      </c>
      <c r="K107" s="100">
        <f t="shared" si="33"/>
        <v>3000</v>
      </c>
    </row>
    <row r="108" spans="1:11" x14ac:dyDescent="0.15">
      <c r="A108" s="50" t="s">
        <v>117</v>
      </c>
      <c r="B108" s="51"/>
      <c r="C108" s="52" t="s">
        <v>118</v>
      </c>
      <c r="D108" s="33">
        <f t="shared" ref="D108:K108" si="34">SUM(D109:D111)</f>
        <v>0</v>
      </c>
      <c r="E108" s="33">
        <f t="shared" si="34"/>
        <v>0</v>
      </c>
      <c r="F108" s="33">
        <f t="shared" si="34"/>
        <v>0</v>
      </c>
      <c r="G108" s="85">
        <f t="shared" si="34"/>
        <v>0</v>
      </c>
      <c r="H108" s="33">
        <f t="shared" si="34"/>
        <v>0</v>
      </c>
      <c r="I108" s="33">
        <f t="shared" si="34"/>
        <v>0</v>
      </c>
      <c r="J108" s="33">
        <f t="shared" si="34"/>
        <v>0</v>
      </c>
      <c r="K108" s="95">
        <f t="shared" si="34"/>
        <v>0</v>
      </c>
    </row>
    <row r="109" spans="1:11" outlineLevel="1" x14ac:dyDescent="0.15">
      <c r="A109" s="55" t="s">
        <v>119</v>
      </c>
      <c r="B109" s="26"/>
      <c r="C109" s="44" t="s">
        <v>118</v>
      </c>
      <c r="D109" s="38">
        <f>IF(VLOOKUP($A109,'hk2017'!$A:$G,1)=$A109,VLOOKUP($A109,'hk2017'!$A:$G,6),0)</f>
        <v>0</v>
      </c>
      <c r="E109" s="38">
        <f>IF(VLOOKUP($A109,'hk2017'!$A:$G,1)=$A109,VLOOKUP($A109,'hk2017'!$A:$G,7),0)</f>
        <v>0</v>
      </c>
      <c r="F109" s="38">
        <f>IF(VLOOKUP($A109,'hk2017'!$A:$H,1)=$A109,VLOOKUP($A109,'hk2017'!$A:$H,8),0)</f>
        <v>0</v>
      </c>
      <c r="G109" s="87">
        <f>SUM(D109+E109-F109)</f>
        <v>0</v>
      </c>
      <c r="H109" s="38">
        <f>IF(VLOOKUP($A109,'hk2016'!$A:$G,1)=$A109,VLOOKUP($A109,'hk2016'!$A:$G,6),0)</f>
        <v>0</v>
      </c>
      <c r="I109" s="38">
        <f>IF(VLOOKUP($A109,'hk2016'!$A:$G,1)=$A109,VLOOKUP($A109,'hk2016'!$A:$G,7),0)</f>
        <v>0</v>
      </c>
      <c r="J109" s="38">
        <f>IF(VLOOKUP($A109,'hk2016'!$A:$H,1)=$A109,VLOOKUP($A109,'hk2016'!$A:$H,8),0)</f>
        <v>0</v>
      </c>
      <c r="K109" s="97">
        <f>SUM(H109+I109-J109)</f>
        <v>0</v>
      </c>
    </row>
    <row r="110" spans="1:11" outlineLevel="1" x14ac:dyDescent="0.15">
      <c r="A110" s="34" t="str">
        <f>LEFT(B110,3)</f>
        <v>211</v>
      </c>
      <c r="B110" s="35" t="s">
        <v>120</v>
      </c>
      <c r="C110" s="35" t="s">
        <v>121</v>
      </c>
      <c r="D110" s="38">
        <f>IF(VLOOKUP($A110,'hk2017'!$A:$G,1)=$A110,VLOOKUP($A110,'hk2017'!$A:$G,6),0)</f>
        <v>0</v>
      </c>
      <c r="E110" s="38">
        <f>IF(VLOOKUP($A110,'hk2017'!$A:$G,1)=$A110,VLOOKUP($A110,'hk2017'!$A:$G,7),0)</f>
        <v>0</v>
      </c>
      <c r="F110" s="38">
        <f>IF(VLOOKUP($A110,'hk2017'!$A:$H,1)=$A110,VLOOKUP($A110,'hk2017'!$A:$H,8),0)</f>
        <v>0</v>
      </c>
      <c r="G110" s="87">
        <f>SUM(D110+E110-F110)</f>
        <v>0</v>
      </c>
      <c r="H110" s="38">
        <f>IF(VLOOKUP($A110,'hk2016'!$A:$G,1)=$A110,VLOOKUP($A110,'hk2016'!$A:$G,6),0)</f>
        <v>0</v>
      </c>
      <c r="I110" s="38">
        <f>IF(VLOOKUP($A110,'hk2016'!$A:$G,1)=$A110,VLOOKUP($A110,'hk2016'!$A:$G,7),0)</f>
        <v>0</v>
      </c>
      <c r="J110" s="38">
        <f>IF(VLOOKUP($A110,'hk2016'!$A:$H,1)=$A110,VLOOKUP($A110,'hk2016'!$A:$H,8),0)</f>
        <v>0</v>
      </c>
      <c r="K110" s="97">
        <f>SUM(H110+I110-J110)</f>
        <v>0</v>
      </c>
    </row>
    <row r="111" spans="1:11" outlineLevel="1" x14ac:dyDescent="0.15">
      <c r="A111" s="34" t="str">
        <f>LEFT(B111,3)</f>
        <v>213</v>
      </c>
      <c r="B111" s="35" t="s">
        <v>122</v>
      </c>
      <c r="C111" s="35" t="s">
        <v>123</v>
      </c>
      <c r="D111" s="38">
        <f>IF(VLOOKUP($A111,'hk2017'!$A:$G,1)=$A111,VLOOKUP($A111,'hk2017'!$A:$G,6),0)</f>
        <v>0</v>
      </c>
      <c r="E111" s="38">
        <f>IF(VLOOKUP($A111,'hk2017'!$A:$G,1)=$A111,VLOOKUP($A111,'hk2017'!$A:$G,7),0)</f>
        <v>0</v>
      </c>
      <c r="F111" s="38">
        <f>IF(VLOOKUP($A111,'hk2017'!$A:$H,1)=$A111,VLOOKUP($A111,'hk2017'!$A:$H,8),0)</f>
        <v>0</v>
      </c>
      <c r="G111" s="87">
        <f>SUM(D111+E111-F111)</f>
        <v>0</v>
      </c>
      <c r="H111" s="38">
        <f>IF(VLOOKUP($A111,'hk2016'!$A:$G,1)=$A111,VLOOKUP($A111,'hk2016'!$A:$G,6),0)</f>
        <v>0</v>
      </c>
      <c r="I111" s="38">
        <f>IF(VLOOKUP($A111,'hk2016'!$A:$G,1)=$A111,VLOOKUP($A111,'hk2016'!$A:$G,7),0)</f>
        <v>0</v>
      </c>
      <c r="J111" s="38">
        <f>IF(VLOOKUP($A111,'hk2016'!$A:$H,1)=$A111,VLOOKUP($A111,'hk2016'!$A:$H,8),0)</f>
        <v>0</v>
      </c>
      <c r="K111" s="97">
        <f>SUM(H111+I111-J111)</f>
        <v>0</v>
      </c>
    </row>
    <row r="112" spans="1:11" ht="11.25" outlineLevel="1" thickBot="1" x14ac:dyDescent="0.2">
      <c r="A112" s="41"/>
      <c r="B112" s="42"/>
      <c r="C112" s="42"/>
      <c r="D112" s="40"/>
      <c r="E112" s="40"/>
      <c r="F112" s="40"/>
      <c r="G112" s="88"/>
      <c r="H112" s="40"/>
      <c r="I112" s="40"/>
      <c r="J112" s="40"/>
      <c r="K112" s="98"/>
    </row>
    <row r="113" spans="1:12" ht="12.75" x14ac:dyDescent="0.2">
      <c r="A113" s="50" t="s">
        <v>914</v>
      </c>
      <c r="B113" s="51"/>
      <c r="C113" s="52" t="s">
        <v>124</v>
      </c>
      <c r="D113" s="33">
        <f t="shared" ref="D113:K113" si="35">SUM(D114:D115)</f>
        <v>15000</v>
      </c>
      <c r="E113" s="33">
        <f t="shared" si="35"/>
        <v>12000</v>
      </c>
      <c r="F113" s="33">
        <f t="shared" si="35"/>
        <v>14000</v>
      </c>
      <c r="G113" s="85">
        <f t="shared" si="35"/>
        <v>13000</v>
      </c>
      <c r="H113" s="33">
        <f t="shared" si="35"/>
        <v>13000</v>
      </c>
      <c r="I113" s="33">
        <f t="shared" si="35"/>
        <v>12000</v>
      </c>
      <c r="J113" s="33">
        <f t="shared" si="35"/>
        <v>14000</v>
      </c>
      <c r="K113" s="95">
        <f t="shared" si="35"/>
        <v>11000</v>
      </c>
      <c r="L113" s="110"/>
    </row>
    <row r="114" spans="1:12" ht="12.75" outlineLevel="1" x14ac:dyDescent="0.2">
      <c r="A114" s="34" t="str">
        <f>LEFT(B114,3)</f>
        <v>221</v>
      </c>
      <c r="B114" s="35" t="s">
        <v>125</v>
      </c>
      <c r="C114" s="35" t="s">
        <v>126</v>
      </c>
      <c r="D114" s="38">
        <f>IF(VLOOKUP($A114,'hk2017'!$A:$G,1)=$A114,VLOOKUP($A114,'hk2017'!$A:$G,6),0)</f>
        <v>15000</v>
      </c>
      <c r="E114" s="38">
        <f>IF(VLOOKUP($A114,'hk2017'!$A:$G,1)=$A114,VLOOKUP($A114,'hk2017'!$A:$G,7),0)</f>
        <v>12000</v>
      </c>
      <c r="F114" s="38">
        <f>IF(VLOOKUP($A114,'hk2017'!$A:$H,1)=$A114,VLOOKUP($A114,'hk2017'!$A:$H,8),0)</f>
        <v>14000</v>
      </c>
      <c r="G114" s="87">
        <f>SUM(D114+E114-F114)</f>
        <v>13000</v>
      </c>
      <c r="H114" s="38">
        <f>IF(VLOOKUP($A114,'hk2016'!$A:$G,1)=$A114,VLOOKUP($A114,'hk2016'!$A:$G,6),0)</f>
        <v>13000</v>
      </c>
      <c r="I114" s="38">
        <f>IF(VLOOKUP($A114,'hk2016'!$A:$G,1)=$A114,VLOOKUP($A114,'hk2016'!$A:$G,7),0)</f>
        <v>12000</v>
      </c>
      <c r="J114" s="38">
        <f>IF(VLOOKUP($A114,'hk2016'!$A:$H,1)=$A114,VLOOKUP($A114,'hk2016'!$A:$H,8),0)</f>
        <v>14000</v>
      </c>
      <c r="K114" s="97">
        <f>SUM(H114+I114-J114)</f>
        <v>11000</v>
      </c>
      <c r="L114" s="110"/>
    </row>
    <row r="115" spans="1:12" s="57" customFormat="1" ht="13.5" outlineLevel="1" thickBot="1" x14ac:dyDescent="0.25">
      <c r="A115" s="47" t="s">
        <v>127</v>
      </c>
      <c r="B115" s="56"/>
      <c r="C115" s="36" t="s">
        <v>128</v>
      </c>
      <c r="D115" s="38">
        <f>IF(VLOOKUP($A115,'hk2017'!$A:$G,1)=$A115,VLOOKUP($A115,'hk2017'!$A:$G,6),0)</f>
        <v>0</v>
      </c>
      <c r="E115" s="38">
        <f>IF(VLOOKUP($A115,'hk2017'!$A:$G,1)=$A115,VLOOKUP($A115,'hk2017'!$A:$G,7),0)</f>
        <v>0</v>
      </c>
      <c r="F115" s="38">
        <f>IF(VLOOKUP($A115,'hk2017'!$A:$H,1)=$A115,VLOOKUP($A115,'hk2017'!$A:$H,8),0)</f>
        <v>0</v>
      </c>
      <c r="G115" s="87">
        <f>SUM(D115+E115-F115)</f>
        <v>0</v>
      </c>
      <c r="H115" s="38">
        <f>IF(VLOOKUP($A115,'hk2016'!$A:$G,1)=$A115,VLOOKUP($A115,'hk2016'!$A:$G,6),0)</f>
        <v>0</v>
      </c>
      <c r="I115" s="38">
        <f>IF(VLOOKUP($A115,'hk2016'!$A:$G,1)=$A115,VLOOKUP($A115,'hk2016'!$A:$G,7),0)</f>
        <v>0</v>
      </c>
      <c r="J115" s="38">
        <f>IF(VLOOKUP($A115,'hk2016'!$A:$H,1)=$A115,VLOOKUP($A115,'hk2016'!$A:$H,8),0)</f>
        <v>0</v>
      </c>
      <c r="K115" s="97">
        <f>SUM(H115+I115-J115)</f>
        <v>0</v>
      </c>
      <c r="L115" s="110"/>
    </row>
    <row r="116" spans="1:12" s="57" customFormat="1" ht="12.75" x14ac:dyDescent="0.2">
      <c r="A116" s="50">
        <v>23</v>
      </c>
      <c r="B116" s="51"/>
      <c r="C116" s="52" t="s">
        <v>129</v>
      </c>
      <c r="D116" s="33">
        <f t="shared" ref="D116:K116" si="36">SUM(D117:D118)</f>
        <v>0</v>
      </c>
      <c r="E116" s="33">
        <f t="shared" si="36"/>
        <v>0</v>
      </c>
      <c r="F116" s="33">
        <f t="shared" si="36"/>
        <v>0</v>
      </c>
      <c r="G116" s="89">
        <f t="shared" si="36"/>
        <v>0</v>
      </c>
      <c r="H116" s="33">
        <f t="shared" si="36"/>
        <v>0</v>
      </c>
      <c r="I116" s="33">
        <f t="shared" si="36"/>
        <v>0</v>
      </c>
      <c r="J116" s="33">
        <f t="shared" si="36"/>
        <v>0</v>
      </c>
      <c r="K116" s="99">
        <f t="shared" si="36"/>
        <v>0</v>
      </c>
      <c r="L116" s="110"/>
    </row>
    <row r="117" spans="1:12" ht="12.75" outlineLevel="1" x14ac:dyDescent="0.2">
      <c r="A117" s="34" t="str">
        <f>LEFT(B117,3)</f>
        <v>231</v>
      </c>
      <c r="B117" s="35" t="s">
        <v>130</v>
      </c>
      <c r="C117" s="35" t="s">
        <v>131</v>
      </c>
      <c r="D117" s="38">
        <f>IF(VLOOKUP($A117,'hk2017'!$A:$G,1)=$A117,VLOOKUP($A117,'hk2017'!$A:$G,6),0)</f>
        <v>0</v>
      </c>
      <c r="E117" s="38">
        <f>IF(VLOOKUP($A117,'hk2017'!$A:$G,1)=$A117,VLOOKUP($A117,'hk2017'!$A:$G,7),0)</f>
        <v>0</v>
      </c>
      <c r="F117" s="38">
        <f>IF(VLOOKUP($A117,'hk2017'!$A:$H,1)=$A117,VLOOKUP($A117,'hk2017'!$A:$H,8),0)</f>
        <v>0</v>
      </c>
      <c r="G117" s="87">
        <f>SUM(D117+E117-F117)</f>
        <v>0</v>
      </c>
      <c r="H117" s="38">
        <f>IF(VLOOKUP($A117,'hk2016'!$A:$G,1)=$A117,VLOOKUP($A117,'hk2016'!$A:$G,6),0)</f>
        <v>0</v>
      </c>
      <c r="I117" s="38">
        <f>IF(VLOOKUP($A117,'hk2016'!$A:$G,1)=$A117,VLOOKUP($A117,'hk2016'!$A:$G,7),0)</f>
        <v>0</v>
      </c>
      <c r="J117" s="38">
        <f>IF(VLOOKUP($A117,'hk2016'!$A:$H,1)=$A117,VLOOKUP($A117,'hk2016'!$A:$H,8),0)</f>
        <v>0</v>
      </c>
      <c r="K117" s="97">
        <f>SUM(H117+I117-J117)</f>
        <v>0</v>
      </c>
      <c r="L117" s="110"/>
    </row>
    <row r="118" spans="1:12" ht="12.75" outlineLevel="1" x14ac:dyDescent="0.2">
      <c r="A118" s="34" t="str">
        <f>LEFT(B118,3)</f>
        <v>232</v>
      </c>
      <c r="B118" s="35" t="s">
        <v>132</v>
      </c>
      <c r="C118" s="35" t="s">
        <v>133</v>
      </c>
      <c r="D118" s="38">
        <f>IF(VLOOKUP($A118,'hk2017'!$A:$G,1)=$A118,VLOOKUP($A118,'hk2017'!$A:$G,6),0)</f>
        <v>0</v>
      </c>
      <c r="E118" s="38">
        <f>IF(VLOOKUP($A118,'hk2017'!$A:$G,1)=$A118,VLOOKUP($A118,'hk2017'!$A:$G,7),0)</f>
        <v>0</v>
      </c>
      <c r="F118" s="38">
        <f>IF(VLOOKUP($A118,'hk2017'!$A:$H,1)=$A118,VLOOKUP($A118,'hk2017'!$A:$H,8),0)</f>
        <v>0</v>
      </c>
      <c r="G118" s="87">
        <f>SUM(D118+E118-F118)</f>
        <v>0</v>
      </c>
      <c r="H118" s="38">
        <f>IF(VLOOKUP($A118,'hk2016'!$A:$G,1)=$A118,VLOOKUP($A118,'hk2016'!$A:$G,6),0)</f>
        <v>0</v>
      </c>
      <c r="I118" s="38">
        <f>IF(VLOOKUP($A118,'hk2016'!$A:$G,1)=$A118,VLOOKUP($A118,'hk2016'!$A:$G,7),0)</f>
        <v>0</v>
      </c>
      <c r="J118" s="38">
        <f>IF(VLOOKUP($A118,'hk2016'!$A:$H,1)=$A118,VLOOKUP($A118,'hk2016'!$A:$H,8),0)</f>
        <v>0</v>
      </c>
      <c r="K118" s="97">
        <f>SUM(H118+I118-J118)</f>
        <v>0</v>
      </c>
      <c r="L118" s="110"/>
    </row>
    <row r="119" spans="1:12" ht="13.5" outlineLevel="1" thickBot="1" x14ac:dyDescent="0.25">
      <c r="A119" s="41"/>
      <c r="B119" s="42"/>
      <c r="C119" s="42"/>
      <c r="D119" s="40"/>
      <c r="E119" s="40"/>
      <c r="F119" s="40"/>
      <c r="G119" s="88"/>
      <c r="H119" s="40"/>
      <c r="I119" s="40"/>
      <c r="J119" s="40"/>
      <c r="K119" s="98"/>
      <c r="L119" s="110"/>
    </row>
    <row r="120" spans="1:12" ht="12.75" x14ac:dyDescent="0.2">
      <c r="A120" s="50" t="s">
        <v>134</v>
      </c>
      <c r="B120" s="51"/>
      <c r="C120" s="52" t="s">
        <v>135</v>
      </c>
      <c r="D120" s="33">
        <f t="shared" ref="D120:K120" si="37">SUM(D121:D122)</f>
        <v>-10000</v>
      </c>
      <c r="E120" s="33">
        <f t="shared" si="37"/>
        <v>0</v>
      </c>
      <c r="F120" s="33">
        <f t="shared" si="37"/>
        <v>0</v>
      </c>
      <c r="G120" s="89">
        <f t="shared" si="37"/>
        <v>-10000</v>
      </c>
      <c r="H120" s="33">
        <f t="shared" si="37"/>
        <v>-8000</v>
      </c>
      <c r="I120" s="33">
        <f t="shared" si="37"/>
        <v>0</v>
      </c>
      <c r="J120" s="33">
        <f t="shared" si="37"/>
        <v>0</v>
      </c>
      <c r="K120" s="99">
        <f t="shared" si="37"/>
        <v>-8000</v>
      </c>
      <c r="L120" s="110"/>
    </row>
    <row r="121" spans="1:12" ht="12.75" outlineLevel="1" x14ac:dyDescent="0.2">
      <c r="A121" s="34" t="str">
        <f>LEFT(B121,3)</f>
        <v>241</v>
      </c>
      <c r="B121" s="35" t="s">
        <v>136</v>
      </c>
      <c r="C121" s="35" t="s">
        <v>137</v>
      </c>
      <c r="D121" s="38">
        <f>IF(VLOOKUP($A121,'hk2017'!$A:$G,1)=$A121,VLOOKUP($A121,'hk2017'!$A:$G,6),0)</f>
        <v>0</v>
      </c>
      <c r="E121" s="38">
        <f>IF(VLOOKUP($A121,'hk2017'!$A:$G,1)=$A121,VLOOKUP($A121,'hk2017'!$A:$G,7),0)</f>
        <v>0</v>
      </c>
      <c r="F121" s="38">
        <f>IF(VLOOKUP($A121,'hk2017'!$A:$H,1)=$A121,VLOOKUP($A121,'hk2017'!$A:$H,8),0)</f>
        <v>0</v>
      </c>
      <c r="G121" s="87">
        <f>SUM(D121+E121-F121)</f>
        <v>0</v>
      </c>
      <c r="H121" s="38">
        <f>IF(VLOOKUP($A121,'hk2016'!$A:$G,1)=$A121,VLOOKUP($A121,'hk2016'!$A:$G,6),0)</f>
        <v>0</v>
      </c>
      <c r="I121" s="38">
        <f>IF(VLOOKUP($A121,'hk2016'!$A:$G,1)=$A121,VLOOKUP($A121,'hk2016'!$A:$G,7),0)</f>
        <v>0</v>
      </c>
      <c r="J121" s="38">
        <f>IF(VLOOKUP($A121,'hk2016'!$A:$H,1)=$A121,VLOOKUP($A121,'hk2016'!$A:$H,8),0)</f>
        <v>0</v>
      </c>
      <c r="K121" s="97">
        <f>SUM(H121+I121-J121)</f>
        <v>0</v>
      </c>
      <c r="L121" s="110"/>
    </row>
    <row r="122" spans="1:12" ht="12.75" outlineLevel="1" x14ac:dyDescent="0.2">
      <c r="A122" s="34" t="str">
        <f>LEFT(B122,3)</f>
        <v>249</v>
      </c>
      <c r="B122" s="35" t="s">
        <v>138</v>
      </c>
      <c r="C122" s="35" t="s">
        <v>139</v>
      </c>
      <c r="D122" s="38">
        <f>IF(VLOOKUP($A122,'hk2017'!$A:$G,1)=$A122,VLOOKUP($A122,'hk2017'!$A:$G,6),0)</f>
        <v>-10000</v>
      </c>
      <c r="E122" s="38">
        <f>IF(VLOOKUP($A122,'hk2017'!$A:$G,1)=$A122,VLOOKUP($A122,'hk2017'!$A:$G,7),0)</f>
        <v>0</v>
      </c>
      <c r="F122" s="38">
        <f>IF(VLOOKUP($A122,'hk2017'!$A:$H,1)=$A122,VLOOKUP($A122,'hk2017'!$A:$H,8),0)</f>
        <v>0</v>
      </c>
      <c r="G122" s="87">
        <f>SUM(D122+E122-F122)</f>
        <v>-10000</v>
      </c>
      <c r="H122" s="38">
        <f>IF(VLOOKUP($A122,'hk2016'!$A:$G,1)=$A122,VLOOKUP($A122,'hk2016'!$A:$G,6),0)</f>
        <v>-8000</v>
      </c>
      <c r="I122" s="38">
        <f>IF(VLOOKUP($A122,'hk2016'!$A:$G,1)=$A122,VLOOKUP($A122,'hk2016'!$A:$G,7),0)</f>
        <v>0</v>
      </c>
      <c r="J122" s="38">
        <f>IF(VLOOKUP($A122,'hk2016'!$A:$H,1)=$A122,VLOOKUP($A122,'hk2016'!$A:$H,8),0)</f>
        <v>0</v>
      </c>
      <c r="K122" s="97">
        <f>SUM(H122+I122-J122)</f>
        <v>-8000</v>
      </c>
      <c r="L122" s="110"/>
    </row>
    <row r="123" spans="1:12" ht="13.5" outlineLevel="1" thickBot="1" x14ac:dyDescent="0.25">
      <c r="A123" s="41"/>
      <c r="B123" s="42"/>
      <c r="C123" s="42"/>
      <c r="D123" s="40"/>
      <c r="E123" s="40"/>
      <c r="F123" s="40"/>
      <c r="G123" s="88"/>
      <c r="H123" s="40"/>
      <c r="I123" s="40"/>
      <c r="J123" s="40"/>
      <c r="K123" s="98"/>
      <c r="L123" s="110"/>
    </row>
    <row r="124" spans="1:12" ht="12.75" x14ac:dyDescent="0.2">
      <c r="A124" s="50" t="s">
        <v>140</v>
      </c>
      <c r="B124" s="51"/>
      <c r="C124" s="52" t="s">
        <v>141</v>
      </c>
      <c r="D124" s="33">
        <f t="shared" ref="D124:K124" si="38">SUM(D125:D131)</f>
        <v>0</v>
      </c>
      <c r="E124" s="33">
        <f t="shared" si="38"/>
        <v>0</v>
      </c>
      <c r="F124" s="33">
        <f t="shared" si="38"/>
        <v>0</v>
      </c>
      <c r="G124" s="89">
        <f t="shared" si="38"/>
        <v>0</v>
      </c>
      <c r="H124" s="33">
        <f t="shared" si="38"/>
        <v>0</v>
      </c>
      <c r="I124" s="33">
        <f t="shared" si="38"/>
        <v>0</v>
      </c>
      <c r="J124" s="33">
        <f t="shared" si="38"/>
        <v>0</v>
      </c>
      <c r="K124" s="99">
        <f t="shared" si="38"/>
        <v>0</v>
      </c>
      <c r="L124" s="110"/>
    </row>
    <row r="125" spans="1:12" ht="12.75" outlineLevel="1" x14ac:dyDescent="0.2">
      <c r="A125" s="34" t="str">
        <f t="shared" ref="A125:A131" si="39">LEFT(B125,3)</f>
        <v>251</v>
      </c>
      <c r="B125" s="35" t="s">
        <v>142</v>
      </c>
      <c r="C125" s="35" t="s">
        <v>143</v>
      </c>
      <c r="D125" s="38">
        <f>IF(VLOOKUP($A125,'hk2017'!$A:$G,1)=$A125,VLOOKUP($A125,'hk2017'!$A:$G,6),0)</f>
        <v>0</v>
      </c>
      <c r="E125" s="38">
        <f>IF(VLOOKUP($A125,'hk2017'!$A:$G,1)=$A125,VLOOKUP($A125,'hk2017'!$A:$G,7),0)</f>
        <v>0</v>
      </c>
      <c r="F125" s="38">
        <f>IF(VLOOKUP($A125,'hk2017'!$A:$H,1)=$A125,VLOOKUP($A125,'hk2017'!$A:$H,8),0)</f>
        <v>0</v>
      </c>
      <c r="G125" s="87">
        <f t="shared" ref="G125:G131" si="40">SUM(D125+E125-F125)</f>
        <v>0</v>
      </c>
      <c r="H125" s="38">
        <f>IF(VLOOKUP($A125,'hk2016'!$A:$G,1)=$A125,VLOOKUP($A125,'hk2016'!$A:$G,6),0)</f>
        <v>0</v>
      </c>
      <c r="I125" s="38">
        <f>IF(VLOOKUP($A125,'hk2016'!$A:$G,1)=$A125,VLOOKUP($A125,'hk2016'!$A:$G,7),0)</f>
        <v>0</v>
      </c>
      <c r="J125" s="38">
        <f>IF(VLOOKUP($A125,'hk2016'!$A:$H,1)=$A125,VLOOKUP($A125,'hk2016'!$A:$H,8),0)</f>
        <v>0</v>
      </c>
      <c r="K125" s="97">
        <f t="shared" ref="K125:K131" si="41">SUM(H125+I125-J125)</f>
        <v>0</v>
      </c>
      <c r="L125" s="110"/>
    </row>
    <row r="126" spans="1:12" ht="12.75" outlineLevel="1" x14ac:dyDescent="0.2">
      <c r="A126" s="34" t="str">
        <f t="shared" si="39"/>
        <v>252</v>
      </c>
      <c r="B126" s="35" t="s">
        <v>144</v>
      </c>
      <c r="C126" s="35" t="s">
        <v>145</v>
      </c>
      <c r="D126" s="38">
        <f>IF(VLOOKUP($A126,'hk2017'!$A:$G,1)=$A126,VLOOKUP($A126,'hk2017'!$A:$G,6),0)</f>
        <v>0</v>
      </c>
      <c r="E126" s="38">
        <f>IF(VLOOKUP($A126,'hk2017'!$A:$G,1)=$A126,VLOOKUP($A126,'hk2017'!$A:$G,7),0)</f>
        <v>0</v>
      </c>
      <c r="F126" s="38">
        <f>IF(VLOOKUP($A126,'hk2017'!$A:$H,1)=$A126,VLOOKUP($A126,'hk2017'!$A:$H,8),0)</f>
        <v>0</v>
      </c>
      <c r="G126" s="87">
        <f t="shared" si="40"/>
        <v>0</v>
      </c>
      <c r="H126" s="38">
        <f>IF(VLOOKUP($A126,'hk2016'!$A:$G,1)=$A126,VLOOKUP($A126,'hk2016'!$A:$G,6),0)</f>
        <v>0</v>
      </c>
      <c r="I126" s="38">
        <f>IF(VLOOKUP($A126,'hk2016'!$A:$G,1)=$A126,VLOOKUP($A126,'hk2016'!$A:$G,7),0)</f>
        <v>0</v>
      </c>
      <c r="J126" s="38">
        <f>IF(VLOOKUP($A126,'hk2016'!$A:$H,1)=$A126,VLOOKUP($A126,'hk2016'!$A:$H,8),0)</f>
        <v>0</v>
      </c>
      <c r="K126" s="97">
        <f t="shared" si="41"/>
        <v>0</v>
      </c>
      <c r="L126" s="110"/>
    </row>
    <row r="127" spans="1:12" ht="12.75" outlineLevel="1" x14ac:dyDescent="0.2">
      <c r="A127" s="34" t="str">
        <f t="shared" si="39"/>
        <v>253</v>
      </c>
      <c r="B127" s="35" t="s">
        <v>146</v>
      </c>
      <c r="C127" s="35" t="s">
        <v>147</v>
      </c>
      <c r="D127" s="38">
        <f>IF(VLOOKUP($A127,'hk2017'!$A:$G,1)=$A127,VLOOKUP($A127,'hk2017'!$A:$G,6),0)</f>
        <v>0</v>
      </c>
      <c r="E127" s="38">
        <f>IF(VLOOKUP($A127,'hk2017'!$A:$G,1)=$A127,VLOOKUP($A127,'hk2017'!$A:$G,7),0)</f>
        <v>0</v>
      </c>
      <c r="F127" s="38">
        <f>IF(VLOOKUP($A127,'hk2017'!$A:$H,1)=$A127,VLOOKUP($A127,'hk2017'!$A:$H,8),0)</f>
        <v>0</v>
      </c>
      <c r="G127" s="87">
        <f t="shared" si="40"/>
        <v>0</v>
      </c>
      <c r="H127" s="38">
        <f>IF(VLOOKUP($A127,'hk2016'!$A:$G,1)=$A127,VLOOKUP($A127,'hk2016'!$A:$G,6),0)</f>
        <v>0</v>
      </c>
      <c r="I127" s="38">
        <f>IF(VLOOKUP($A127,'hk2016'!$A:$G,1)=$A127,VLOOKUP($A127,'hk2016'!$A:$G,7),0)</f>
        <v>0</v>
      </c>
      <c r="J127" s="38">
        <f>IF(VLOOKUP($A127,'hk2016'!$A:$H,1)=$A127,VLOOKUP($A127,'hk2016'!$A:$H,8),0)</f>
        <v>0</v>
      </c>
      <c r="K127" s="97">
        <f t="shared" si="41"/>
        <v>0</v>
      </c>
      <c r="L127" s="110"/>
    </row>
    <row r="128" spans="1:12" ht="12.75" outlineLevel="1" x14ac:dyDescent="0.2">
      <c r="A128" s="34" t="str">
        <f t="shared" si="39"/>
        <v>255</v>
      </c>
      <c r="B128" s="35" t="s">
        <v>148</v>
      </c>
      <c r="C128" s="35" t="s">
        <v>149</v>
      </c>
      <c r="D128" s="38">
        <f>IF(VLOOKUP($A128,'hk2017'!$A:$G,1)=$A128,VLOOKUP($A128,'hk2017'!$A:$G,6),0)</f>
        <v>0</v>
      </c>
      <c r="E128" s="38">
        <f>IF(VLOOKUP($A128,'hk2017'!$A:$G,1)=$A128,VLOOKUP($A128,'hk2017'!$A:$G,7),0)</f>
        <v>0</v>
      </c>
      <c r="F128" s="38">
        <f>IF(VLOOKUP($A128,'hk2017'!$A:$H,1)=$A128,VLOOKUP($A128,'hk2017'!$A:$H,8),0)</f>
        <v>0</v>
      </c>
      <c r="G128" s="87">
        <f t="shared" si="40"/>
        <v>0</v>
      </c>
      <c r="H128" s="38">
        <f>IF(VLOOKUP($A128,'hk2016'!$A:$G,1)=$A128,VLOOKUP($A128,'hk2016'!$A:$G,6),0)</f>
        <v>0</v>
      </c>
      <c r="I128" s="38">
        <f>IF(VLOOKUP($A128,'hk2016'!$A:$G,1)=$A128,VLOOKUP($A128,'hk2016'!$A:$G,7),0)</f>
        <v>0</v>
      </c>
      <c r="J128" s="38">
        <f>IF(VLOOKUP($A128,'hk2016'!$A:$H,1)=$A128,VLOOKUP($A128,'hk2016'!$A:$H,8),0)</f>
        <v>0</v>
      </c>
      <c r="K128" s="97">
        <f t="shared" si="41"/>
        <v>0</v>
      </c>
      <c r="L128" s="110"/>
    </row>
    <row r="129" spans="1:12" ht="12.75" outlineLevel="1" x14ac:dyDescent="0.2">
      <c r="A129" s="34" t="str">
        <f t="shared" si="39"/>
        <v>256</v>
      </c>
      <c r="B129" s="35" t="s">
        <v>150</v>
      </c>
      <c r="C129" s="35" t="s">
        <v>151</v>
      </c>
      <c r="D129" s="38">
        <f>IF(VLOOKUP($A129,'hk2017'!$A:$G,1)=$A129,VLOOKUP($A129,'hk2017'!$A:$G,6),0)</f>
        <v>0</v>
      </c>
      <c r="E129" s="38">
        <f>IF(VLOOKUP($A129,'hk2017'!$A:$G,1)=$A129,VLOOKUP($A129,'hk2017'!$A:$G,7),0)</f>
        <v>0</v>
      </c>
      <c r="F129" s="38">
        <f>IF(VLOOKUP($A129,'hk2017'!$A:$H,1)=$A129,VLOOKUP($A129,'hk2017'!$A:$H,8),0)</f>
        <v>0</v>
      </c>
      <c r="G129" s="87">
        <f t="shared" si="40"/>
        <v>0</v>
      </c>
      <c r="H129" s="38">
        <f>IF(VLOOKUP($A129,'hk2016'!$A:$G,1)=$A129,VLOOKUP($A129,'hk2016'!$A:$G,6),0)</f>
        <v>0</v>
      </c>
      <c r="I129" s="38">
        <f>IF(VLOOKUP($A129,'hk2016'!$A:$G,1)=$A129,VLOOKUP($A129,'hk2016'!$A:$G,7),0)</f>
        <v>0</v>
      </c>
      <c r="J129" s="38">
        <f>IF(VLOOKUP($A129,'hk2016'!$A:$H,1)=$A129,VLOOKUP($A129,'hk2016'!$A:$H,8),0)</f>
        <v>0</v>
      </c>
      <c r="K129" s="97">
        <f t="shared" si="41"/>
        <v>0</v>
      </c>
      <c r="L129" s="110"/>
    </row>
    <row r="130" spans="1:12" ht="12.75" outlineLevel="1" x14ac:dyDescent="0.2">
      <c r="A130" s="34" t="str">
        <f t="shared" si="39"/>
        <v>257</v>
      </c>
      <c r="B130" s="35" t="s">
        <v>152</v>
      </c>
      <c r="C130" s="35" t="s">
        <v>153</v>
      </c>
      <c r="D130" s="38">
        <f>IF(VLOOKUP($A130,'hk2017'!$A:$G,1)=$A130,VLOOKUP($A130,'hk2017'!$A:$G,6),0)</f>
        <v>0</v>
      </c>
      <c r="E130" s="38">
        <f>IF(VLOOKUP($A130,'hk2017'!$A:$G,1)=$A130,VLOOKUP($A130,'hk2017'!$A:$G,7),0)</f>
        <v>0</v>
      </c>
      <c r="F130" s="38">
        <f>IF(VLOOKUP($A130,'hk2017'!$A:$H,1)=$A130,VLOOKUP($A130,'hk2017'!$A:$H,8),0)</f>
        <v>0</v>
      </c>
      <c r="G130" s="87">
        <f t="shared" si="40"/>
        <v>0</v>
      </c>
      <c r="H130" s="38">
        <f>IF(VLOOKUP($A130,'hk2016'!$A:$G,1)=$A130,VLOOKUP($A130,'hk2016'!$A:$G,6),0)</f>
        <v>0</v>
      </c>
      <c r="I130" s="38">
        <f>IF(VLOOKUP($A130,'hk2016'!$A:$G,1)=$A130,VLOOKUP($A130,'hk2016'!$A:$G,7),0)</f>
        <v>0</v>
      </c>
      <c r="J130" s="38">
        <f>IF(VLOOKUP($A130,'hk2016'!$A:$H,1)=$A130,VLOOKUP($A130,'hk2016'!$A:$H,8),0)</f>
        <v>0</v>
      </c>
      <c r="K130" s="97">
        <f t="shared" si="41"/>
        <v>0</v>
      </c>
      <c r="L130" s="110"/>
    </row>
    <row r="131" spans="1:12" ht="12.75" outlineLevel="1" x14ac:dyDescent="0.2">
      <c r="A131" s="34" t="str">
        <f t="shared" si="39"/>
        <v>259</v>
      </c>
      <c r="B131" s="35" t="s">
        <v>154</v>
      </c>
      <c r="C131" s="35" t="s">
        <v>155</v>
      </c>
      <c r="D131" s="38">
        <f>IF(VLOOKUP($A131,'hk2017'!$A:$G,1)=$A131,VLOOKUP($A131,'hk2017'!$A:$G,6),0)</f>
        <v>0</v>
      </c>
      <c r="E131" s="38">
        <f>IF(VLOOKUP($A131,'hk2017'!$A:$G,1)=$A131,VLOOKUP($A131,'hk2017'!$A:$G,7),0)</f>
        <v>0</v>
      </c>
      <c r="F131" s="38">
        <f>IF(VLOOKUP($A131,'hk2017'!$A:$H,1)=$A131,VLOOKUP($A131,'hk2017'!$A:$H,8),0)</f>
        <v>0</v>
      </c>
      <c r="G131" s="87">
        <f t="shared" si="40"/>
        <v>0</v>
      </c>
      <c r="H131" s="38">
        <f>IF(VLOOKUP($A131,'hk2016'!$A:$G,1)=$A131,VLOOKUP($A131,'hk2016'!$A:$G,6),0)</f>
        <v>0</v>
      </c>
      <c r="I131" s="38">
        <f>IF(VLOOKUP($A131,'hk2016'!$A:$G,1)=$A131,VLOOKUP($A131,'hk2016'!$A:$G,7),0)</f>
        <v>0</v>
      </c>
      <c r="J131" s="38">
        <f>IF(VLOOKUP($A131,'hk2016'!$A:$H,1)=$A131,VLOOKUP($A131,'hk2016'!$A:$H,8),0)</f>
        <v>0</v>
      </c>
      <c r="K131" s="97">
        <f t="shared" si="41"/>
        <v>0</v>
      </c>
      <c r="L131" s="110"/>
    </row>
    <row r="132" spans="1:12" ht="13.5" outlineLevel="1" thickBot="1" x14ac:dyDescent="0.25">
      <c r="A132" s="41"/>
      <c r="B132" s="42"/>
      <c r="C132" s="42"/>
      <c r="D132" s="40"/>
      <c r="E132" s="40"/>
      <c r="F132" s="40"/>
      <c r="G132" s="88"/>
      <c r="H132" s="40"/>
      <c r="I132" s="40"/>
      <c r="J132" s="40"/>
      <c r="K132" s="98"/>
      <c r="L132" s="110"/>
    </row>
    <row r="133" spans="1:12" ht="12.75" x14ac:dyDescent="0.2">
      <c r="A133" s="50" t="s">
        <v>920</v>
      </c>
      <c r="B133" s="51"/>
      <c r="C133" s="52" t="s">
        <v>156</v>
      </c>
      <c r="D133" s="33">
        <f t="shared" ref="D133:K133" si="42">SUM(D134)</f>
        <v>0</v>
      </c>
      <c r="E133" s="33">
        <f t="shared" si="42"/>
        <v>0</v>
      </c>
      <c r="F133" s="33">
        <f t="shared" si="42"/>
        <v>0</v>
      </c>
      <c r="G133" s="89">
        <f t="shared" si="42"/>
        <v>0</v>
      </c>
      <c r="H133" s="33">
        <f t="shared" si="42"/>
        <v>0</v>
      </c>
      <c r="I133" s="33">
        <f t="shared" si="42"/>
        <v>0</v>
      </c>
      <c r="J133" s="33">
        <f t="shared" si="42"/>
        <v>0</v>
      </c>
      <c r="K133" s="99">
        <f t="shared" si="42"/>
        <v>0</v>
      </c>
      <c r="L133" s="110"/>
    </row>
    <row r="134" spans="1:12" ht="12.75" outlineLevel="1" x14ac:dyDescent="0.2">
      <c r="A134" s="34" t="str">
        <f>LEFT(B134,3)</f>
        <v>261</v>
      </c>
      <c r="B134" s="35" t="s">
        <v>157</v>
      </c>
      <c r="C134" s="35" t="s">
        <v>158</v>
      </c>
      <c r="D134" s="38">
        <f>IF(VLOOKUP($A134,'hk2017'!$A:$G,1)=$A134,VLOOKUP($A134,'hk2017'!$A:$G,6),0)</f>
        <v>0</v>
      </c>
      <c r="E134" s="38">
        <f>IF(VLOOKUP($A134,'hk2017'!$A:$G,1)=$A134,VLOOKUP($A134,'hk2017'!$A:$G,7),0)</f>
        <v>0</v>
      </c>
      <c r="F134" s="38">
        <f>IF(VLOOKUP($A134,'hk2017'!$A:$H,1)=$A134,VLOOKUP($A134,'hk2017'!$A:$H,8),0)</f>
        <v>0</v>
      </c>
      <c r="G134" s="87">
        <f>SUM(D134+E134-F134)</f>
        <v>0</v>
      </c>
      <c r="H134" s="38">
        <f>IF(VLOOKUP($A134,'hk2016'!$A:$G,1)=$A134,VLOOKUP($A134,'hk2016'!$A:$G,6),0)</f>
        <v>0</v>
      </c>
      <c r="I134" s="38">
        <f>IF(VLOOKUP($A134,'hk2016'!$A:$G,1)=$A134,VLOOKUP($A134,'hk2016'!$A:$G,7),0)</f>
        <v>0</v>
      </c>
      <c r="J134" s="38">
        <f>IF(VLOOKUP($A134,'hk2016'!$A:$H,1)=$A134,VLOOKUP($A134,'hk2016'!$A:$H,8),0)</f>
        <v>0</v>
      </c>
      <c r="K134" s="97">
        <f>SUM(H134+I134-J134)</f>
        <v>0</v>
      </c>
      <c r="L134" s="110"/>
    </row>
    <row r="135" spans="1:12" ht="13.5" outlineLevel="1" thickBot="1" x14ac:dyDescent="0.25">
      <c r="A135" s="41"/>
      <c r="B135" s="42"/>
      <c r="C135" s="42"/>
      <c r="D135" s="40"/>
      <c r="E135" s="40"/>
      <c r="F135" s="40"/>
      <c r="G135" s="88"/>
      <c r="H135" s="40"/>
      <c r="I135" s="40"/>
      <c r="J135" s="40"/>
      <c r="K135" s="98"/>
      <c r="L135" s="110"/>
    </row>
    <row r="136" spans="1:12" x14ac:dyDescent="0.15">
      <c r="A136" s="50" t="s">
        <v>159</v>
      </c>
      <c r="B136" s="51"/>
      <c r="C136" s="52" t="s">
        <v>160</v>
      </c>
      <c r="D136" s="33">
        <f t="shared" ref="D136:K136" si="43">SUM(D137:D138)</f>
        <v>0</v>
      </c>
      <c r="E136" s="33">
        <f t="shared" si="43"/>
        <v>0</v>
      </c>
      <c r="F136" s="33">
        <f t="shared" si="43"/>
        <v>0</v>
      </c>
      <c r="G136" s="85">
        <f t="shared" si="43"/>
        <v>0</v>
      </c>
      <c r="H136" s="33">
        <f t="shared" si="43"/>
        <v>0</v>
      </c>
      <c r="I136" s="33">
        <f t="shared" si="43"/>
        <v>0</v>
      </c>
      <c r="J136" s="33">
        <f t="shared" si="43"/>
        <v>0</v>
      </c>
      <c r="K136" s="95">
        <f t="shared" si="43"/>
        <v>0</v>
      </c>
    </row>
    <row r="137" spans="1:12" outlineLevel="1" x14ac:dyDescent="0.15">
      <c r="A137" s="34" t="str">
        <f>LEFT(B137,3)</f>
        <v>291</v>
      </c>
      <c r="B137" s="35" t="s">
        <v>161</v>
      </c>
      <c r="C137" s="35" t="s">
        <v>162</v>
      </c>
      <c r="D137" s="38">
        <f>IF(VLOOKUP($A137,'hk2017'!$A:$G,1)=$A137,VLOOKUP($A137,'hk2017'!$A:$G,6),0)</f>
        <v>0</v>
      </c>
      <c r="E137" s="38">
        <f>IF(VLOOKUP($A137,'hk2017'!$A:$G,1)=$A137,VLOOKUP($A137,'hk2017'!$A:$G,7),0)</f>
        <v>0</v>
      </c>
      <c r="F137" s="38">
        <f>IF(VLOOKUP($A137,'hk2017'!$A:$H,1)=$A137,VLOOKUP($A137,'hk2017'!$A:$H,8),0)</f>
        <v>0</v>
      </c>
      <c r="G137" s="87">
        <f>SUM(D137+E137-F137)</f>
        <v>0</v>
      </c>
      <c r="H137" s="38">
        <f>IF(VLOOKUP($A137,'hk2016'!$A:$G,1)=$A137,VLOOKUP($A137,'hk2016'!$A:$G,6),0)</f>
        <v>0</v>
      </c>
      <c r="I137" s="38">
        <f>IF(VLOOKUP($A137,'hk2016'!$A:$G,1)=$A137,VLOOKUP($A137,'hk2016'!$A:$G,7),0)</f>
        <v>0</v>
      </c>
      <c r="J137" s="38">
        <f>IF(VLOOKUP($A137,'hk2016'!$A:$H,1)=$A137,VLOOKUP($A137,'hk2016'!$A:$H,8),0)</f>
        <v>0</v>
      </c>
      <c r="K137" s="97">
        <f>SUM(H137+I137-J137)</f>
        <v>0</v>
      </c>
    </row>
    <row r="138" spans="1:12" outlineLevel="1" x14ac:dyDescent="0.15">
      <c r="A138" s="47" t="s">
        <v>163</v>
      </c>
      <c r="B138" s="35"/>
      <c r="C138" s="36" t="s">
        <v>164</v>
      </c>
      <c r="D138" s="38">
        <f>IF(VLOOKUP($A138,'hk2017'!$A:$G,1)=$A138,VLOOKUP($A138,'hk2017'!$A:$G,6),0)</f>
        <v>0</v>
      </c>
      <c r="E138" s="38">
        <f>IF(VLOOKUP($A138,'hk2017'!$A:$G,1)=$A138,VLOOKUP($A138,'hk2017'!$A:$G,7),0)</f>
        <v>0</v>
      </c>
      <c r="F138" s="38">
        <f>IF(VLOOKUP($A138,'hk2017'!$A:$H,1)=$A138,VLOOKUP($A138,'hk2017'!$A:$H,8),0)</f>
        <v>0</v>
      </c>
      <c r="G138" s="87">
        <f>SUM(D138+E138-F138)</f>
        <v>0</v>
      </c>
      <c r="H138" s="38">
        <f>IF(VLOOKUP($A138,'hk2016'!$A:$G,1)=$A138,VLOOKUP($A138,'hk2016'!$A:$G,6),0)</f>
        <v>0</v>
      </c>
      <c r="I138" s="38">
        <f>IF(VLOOKUP($A138,'hk2016'!$A:$G,1)=$A138,VLOOKUP($A138,'hk2016'!$A:$G,7),0)</f>
        <v>0</v>
      </c>
      <c r="J138" s="38">
        <f>IF(VLOOKUP($A138,'hk2016'!$A:$H,1)=$A138,VLOOKUP($A138,'hk2016'!$A:$H,8),0)</f>
        <v>0</v>
      </c>
      <c r="K138" s="97">
        <f>SUM(H138+I138-J138)</f>
        <v>0</v>
      </c>
    </row>
    <row r="139" spans="1:12" ht="11.25" outlineLevel="1" thickBot="1" x14ac:dyDescent="0.2">
      <c r="A139" s="23"/>
      <c r="B139" s="35"/>
      <c r="C139" s="24"/>
      <c r="H139" s="54"/>
      <c r="I139" s="54"/>
      <c r="J139" s="54"/>
      <c r="K139" s="101"/>
    </row>
    <row r="140" spans="1:12" ht="12" thickBot="1" x14ac:dyDescent="0.25">
      <c r="A140" s="27" t="s">
        <v>900</v>
      </c>
      <c r="B140" s="28"/>
      <c r="C140" s="28" t="s">
        <v>165</v>
      </c>
      <c r="D140" s="49">
        <f t="shared" ref="D140:K140" si="44">SUM(D141+D148+D156+D162+D170+D177+D185+D196+D207)</f>
        <v>-4000</v>
      </c>
      <c r="E140" s="49">
        <f t="shared" si="44"/>
        <v>1967001</v>
      </c>
      <c r="F140" s="49">
        <f t="shared" si="44"/>
        <v>0</v>
      </c>
      <c r="G140" s="90">
        <f t="shared" si="44"/>
        <v>1963001</v>
      </c>
      <c r="H140" s="49">
        <f t="shared" si="44"/>
        <v>-2000</v>
      </c>
      <c r="I140" s="49">
        <f t="shared" si="44"/>
        <v>10000</v>
      </c>
      <c r="J140" s="49">
        <f t="shared" si="44"/>
        <v>22000</v>
      </c>
      <c r="K140" s="100">
        <f t="shared" si="44"/>
        <v>-14000</v>
      </c>
    </row>
    <row r="141" spans="1:12" x14ac:dyDescent="0.15">
      <c r="A141" s="50" t="s">
        <v>928</v>
      </c>
      <c r="B141" s="51"/>
      <c r="C141" s="52" t="s">
        <v>166</v>
      </c>
      <c r="D141" s="33">
        <f t="shared" ref="D141:K141" si="45">SUM(D142:D147)</f>
        <v>4000</v>
      </c>
      <c r="E141" s="33">
        <f t="shared" si="45"/>
        <v>1967001</v>
      </c>
      <c r="F141" s="33">
        <f t="shared" si="45"/>
        <v>0</v>
      </c>
      <c r="G141" s="89">
        <f t="shared" si="45"/>
        <v>1971001</v>
      </c>
      <c r="H141" s="33">
        <f t="shared" si="45"/>
        <v>6000</v>
      </c>
      <c r="I141" s="33">
        <f t="shared" si="45"/>
        <v>10000</v>
      </c>
      <c r="J141" s="33">
        <f t="shared" si="45"/>
        <v>16000</v>
      </c>
      <c r="K141" s="99">
        <f t="shared" si="45"/>
        <v>0</v>
      </c>
    </row>
    <row r="142" spans="1:12" outlineLevel="1" x14ac:dyDescent="0.15">
      <c r="A142" s="34" t="str">
        <f>LEFT(B142,3)</f>
        <v>311</v>
      </c>
      <c r="B142" s="35" t="s">
        <v>167</v>
      </c>
      <c r="C142" s="35" t="s">
        <v>168</v>
      </c>
      <c r="D142" s="38">
        <f>IF(VLOOKUP($A142,'hk2017'!$A:$G,1)=$A142,VLOOKUP($A142,'hk2017'!$A:$G,6),0)</f>
        <v>4000</v>
      </c>
      <c r="E142" s="38">
        <f>IF(VLOOKUP($A142,'hk2017'!$A:$G,1)=$A142,VLOOKUP($A142,'hk2017'!$A:$G,7),0)</f>
        <v>1967001</v>
      </c>
      <c r="F142" s="38">
        <f>IF(VLOOKUP($A142,'hk2017'!$A:$H,1)=$A142,VLOOKUP($A142,'hk2017'!$A:$H,8),0)</f>
        <v>0</v>
      </c>
      <c r="G142" s="87">
        <f t="shared" ref="G142:G147" si="46">SUM(D142+E142-F142)</f>
        <v>1971001</v>
      </c>
      <c r="H142" s="38">
        <f>IF(VLOOKUP($A142,'hk2016'!$A:$G,1)=$A142,VLOOKUP($A142,'hk2016'!$A:$G,6),0)</f>
        <v>6000</v>
      </c>
      <c r="I142" s="38">
        <f>IF(VLOOKUP($A142,'hk2016'!$A:$G,1)=$A142,VLOOKUP($A142,'hk2016'!$A:$G,7),0)</f>
        <v>10000</v>
      </c>
      <c r="J142" s="38">
        <f>IF(VLOOKUP($A142,'hk2016'!$A:$H,1)=$A142,VLOOKUP($A142,'hk2016'!$A:$H,8),0)</f>
        <v>16000</v>
      </c>
      <c r="K142" s="97">
        <f t="shared" ref="K142:K147" si="47">SUM(H142+I142-J142)</f>
        <v>0</v>
      </c>
    </row>
    <row r="143" spans="1:12" outlineLevel="1" x14ac:dyDescent="0.15">
      <c r="A143" s="34" t="str">
        <f>LEFT(B143,3)</f>
        <v>312</v>
      </c>
      <c r="B143" s="35" t="s">
        <v>169</v>
      </c>
      <c r="C143" s="35" t="s">
        <v>170</v>
      </c>
      <c r="D143" s="38">
        <f>IF(VLOOKUP($A143,'hk2017'!$A:$G,1)=$A143,VLOOKUP($A143,'hk2017'!$A:$G,6),0)</f>
        <v>0</v>
      </c>
      <c r="E143" s="38">
        <f>IF(VLOOKUP($A143,'hk2017'!$A:$G,1)=$A143,VLOOKUP($A143,'hk2017'!$A:$G,7),0)</f>
        <v>0</v>
      </c>
      <c r="F143" s="38">
        <f>IF(VLOOKUP($A143,'hk2017'!$A:$H,1)=$A143,VLOOKUP($A143,'hk2017'!$A:$H,8),0)</f>
        <v>0</v>
      </c>
      <c r="G143" s="87">
        <f t="shared" si="46"/>
        <v>0</v>
      </c>
      <c r="H143" s="38">
        <f>IF(VLOOKUP($A143,'hk2016'!$A:$G,1)=$A143,VLOOKUP($A143,'hk2016'!$A:$G,6),0)</f>
        <v>0</v>
      </c>
      <c r="I143" s="38">
        <f>IF(VLOOKUP($A143,'hk2016'!$A:$G,1)=$A143,VLOOKUP($A143,'hk2016'!$A:$G,7),0)</f>
        <v>0</v>
      </c>
      <c r="J143" s="38">
        <f>IF(VLOOKUP($A143,'hk2016'!$A:$H,1)=$A143,VLOOKUP($A143,'hk2016'!$A:$H,8),0)</f>
        <v>0</v>
      </c>
      <c r="K143" s="97">
        <f t="shared" si="47"/>
        <v>0</v>
      </c>
    </row>
    <row r="144" spans="1:12" outlineLevel="1" x14ac:dyDescent="0.15">
      <c r="A144" s="34" t="str">
        <f>LEFT(B144,3)</f>
        <v>313</v>
      </c>
      <c r="B144" s="35" t="s">
        <v>171</v>
      </c>
      <c r="C144" s="35" t="s">
        <v>172</v>
      </c>
      <c r="D144" s="38">
        <f>IF(VLOOKUP($A144,'hk2017'!$A:$G,1)=$A144,VLOOKUP($A144,'hk2017'!$A:$G,6),0)</f>
        <v>0</v>
      </c>
      <c r="E144" s="38">
        <f>IF(VLOOKUP($A144,'hk2017'!$A:$G,1)=$A144,VLOOKUP($A144,'hk2017'!$A:$G,7),0)</f>
        <v>0</v>
      </c>
      <c r="F144" s="38">
        <f>IF(VLOOKUP($A144,'hk2017'!$A:$H,1)=$A144,VLOOKUP($A144,'hk2017'!$A:$H,8),0)</f>
        <v>0</v>
      </c>
      <c r="G144" s="87">
        <f t="shared" si="46"/>
        <v>0</v>
      </c>
      <c r="H144" s="38">
        <f>IF(VLOOKUP($A144,'hk2016'!$A:$G,1)=$A144,VLOOKUP($A144,'hk2016'!$A:$G,6),0)</f>
        <v>0</v>
      </c>
      <c r="I144" s="38">
        <f>IF(VLOOKUP($A144,'hk2016'!$A:$G,1)=$A144,VLOOKUP($A144,'hk2016'!$A:$G,7),0)</f>
        <v>0</v>
      </c>
      <c r="J144" s="38">
        <f>IF(VLOOKUP($A144,'hk2016'!$A:$H,1)=$A144,VLOOKUP($A144,'hk2016'!$A:$H,8),0)</f>
        <v>0</v>
      </c>
      <c r="K144" s="97">
        <f t="shared" si="47"/>
        <v>0</v>
      </c>
    </row>
    <row r="145" spans="1:12" outlineLevel="1" x14ac:dyDescent="0.15">
      <c r="A145" s="34" t="str">
        <f>LEFT(B145,3)</f>
        <v>314</v>
      </c>
      <c r="B145" s="35" t="s">
        <v>173</v>
      </c>
      <c r="C145" s="35" t="s">
        <v>174</v>
      </c>
      <c r="D145" s="38">
        <f>IF(VLOOKUP($A145,'hk2017'!$A:$G,1)=$A145,VLOOKUP($A145,'hk2017'!$A:$G,6),0)</f>
        <v>0</v>
      </c>
      <c r="E145" s="38">
        <f>IF(VLOOKUP($A145,'hk2017'!$A:$G,1)=$A145,VLOOKUP($A145,'hk2017'!$A:$G,7),0)</f>
        <v>0</v>
      </c>
      <c r="F145" s="38">
        <f>IF(VLOOKUP($A145,'hk2017'!$A:$H,1)=$A145,VLOOKUP($A145,'hk2017'!$A:$H,8),0)</f>
        <v>0</v>
      </c>
      <c r="G145" s="87">
        <f t="shared" si="46"/>
        <v>0</v>
      </c>
      <c r="H145" s="38">
        <f>IF(VLOOKUP($A145,'hk2016'!$A:$G,1)=$A145,VLOOKUP($A145,'hk2016'!$A:$G,6),0)</f>
        <v>0</v>
      </c>
      <c r="I145" s="38">
        <f>IF(VLOOKUP($A145,'hk2016'!$A:$G,1)=$A145,VLOOKUP($A145,'hk2016'!$A:$G,7),0)</f>
        <v>0</v>
      </c>
      <c r="J145" s="38">
        <f>IF(VLOOKUP($A145,'hk2016'!$A:$H,1)=$A145,VLOOKUP($A145,'hk2016'!$A:$H,8),0)</f>
        <v>0</v>
      </c>
      <c r="K145" s="97">
        <f t="shared" si="47"/>
        <v>0</v>
      </c>
    </row>
    <row r="146" spans="1:12" outlineLevel="1" x14ac:dyDescent="0.15">
      <c r="A146" s="34" t="str">
        <f>LEFT(B146,3)</f>
        <v>315</v>
      </c>
      <c r="B146" s="35" t="s">
        <v>175</v>
      </c>
      <c r="C146" s="35" t="s">
        <v>176</v>
      </c>
      <c r="D146" s="38">
        <f>IF(VLOOKUP($A146,'hk2017'!$A:$G,1)=$A146,VLOOKUP($A146,'hk2017'!$A:$G,6),0)</f>
        <v>0</v>
      </c>
      <c r="E146" s="38">
        <f>IF(VLOOKUP($A146,'hk2017'!$A:$G,1)=$A146,VLOOKUP($A146,'hk2017'!$A:$G,7),0)</f>
        <v>0</v>
      </c>
      <c r="F146" s="38">
        <f>IF(VLOOKUP($A146,'hk2017'!$A:$H,1)=$A146,VLOOKUP($A146,'hk2017'!$A:$H,8),0)</f>
        <v>0</v>
      </c>
      <c r="G146" s="87">
        <f t="shared" si="46"/>
        <v>0</v>
      </c>
      <c r="H146" s="38">
        <f>IF(VLOOKUP($A146,'hk2016'!$A:$G,1)=$A146,VLOOKUP($A146,'hk2016'!$A:$G,6),0)</f>
        <v>0</v>
      </c>
      <c r="I146" s="38">
        <f>IF(VLOOKUP($A146,'hk2016'!$A:$G,1)=$A146,VLOOKUP($A146,'hk2016'!$A:$G,7),0)</f>
        <v>0</v>
      </c>
      <c r="J146" s="38">
        <f>IF(VLOOKUP($A146,'hk2016'!$A:$H,1)=$A146,VLOOKUP($A146,'hk2016'!$A:$H,8),0)</f>
        <v>0</v>
      </c>
      <c r="K146" s="97">
        <f t="shared" si="47"/>
        <v>0</v>
      </c>
    </row>
    <row r="147" spans="1:12" ht="11.25" outlineLevel="1" thickBot="1" x14ac:dyDescent="0.2">
      <c r="A147" s="70" t="s">
        <v>420</v>
      </c>
      <c r="B147" s="42"/>
      <c r="C147" s="35" t="s">
        <v>176</v>
      </c>
      <c r="D147" s="38">
        <f>IF(VLOOKUP($A147,'hk2017'!$A:$G,1)=$A147,VLOOKUP($A147,'hk2017'!$A:$G,6),0)</f>
        <v>0</v>
      </c>
      <c r="E147" s="38">
        <f>IF(VLOOKUP($A147,'hk2017'!$A:$G,1)=$A147,VLOOKUP($A147,'hk2017'!$A:$G,7),0)</f>
        <v>0</v>
      </c>
      <c r="F147" s="38">
        <f>IF(VLOOKUP($A147,'hk2017'!$A:$H,1)=$A147,VLOOKUP($A147,'hk2017'!$A:$H,8),0)</f>
        <v>0</v>
      </c>
      <c r="G147" s="87">
        <f t="shared" si="46"/>
        <v>0</v>
      </c>
      <c r="H147" s="38">
        <f>IF(VLOOKUP($A147,'hk2016'!$A:$G,1)=$A147,VLOOKUP($A147,'hk2016'!$A:$G,6),0)</f>
        <v>0</v>
      </c>
      <c r="I147" s="38">
        <f>IF(VLOOKUP($A147,'hk2016'!$A:$G,1)=$A147,VLOOKUP($A147,'hk2016'!$A:$G,7),0)</f>
        <v>0</v>
      </c>
      <c r="J147" s="38">
        <f>IF(VLOOKUP($A147,'hk2016'!$A:$H,1)=$A147,VLOOKUP($A147,'hk2016'!$A:$H,8),0)</f>
        <v>0</v>
      </c>
      <c r="K147" s="97">
        <f t="shared" si="47"/>
        <v>0</v>
      </c>
    </row>
    <row r="148" spans="1:12" ht="12.75" x14ac:dyDescent="0.2">
      <c r="A148" s="50" t="s">
        <v>917</v>
      </c>
      <c r="B148" s="51"/>
      <c r="C148" s="52" t="s">
        <v>177</v>
      </c>
      <c r="D148" s="33">
        <f t="shared" ref="D148:K148" si="48">SUM(D149:D155)</f>
        <v>-8000</v>
      </c>
      <c r="E148" s="33">
        <f t="shared" si="48"/>
        <v>0</v>
      </c>
      <c r="F148" s="33">
        <f t="shared" si="48"/>
        <v>0</v>
      </c>
      <c r="G148" s="89">
        <f t="shared" si="48"/>
        <v>-8000</v>
      </c>
      <c r="H148" s="33">
        <f t="shared" si="48"/>
        <v>-8000</v>
      </c>
      <c r="I148" s="33">
        <f t="shared" si="48"/>
        <v>0</v>
      </c>
      <c r="J148" s="33">
        <f t="shared" si="48"/>
        <v>6000</v>
      </c>
      <c r="K148" s="99">
        <f t="shared" si="48"/>
        <v>-14000</v>
      </c>
      <c r="L148" s="110"/>
    </row>
    <row r="149" spans="1:12" ht="12.75" outlineLevel="1" x14ac:dyDescent="0.2">
      <c r="A149" s="34" t="str">
        <f t="shared" ref="A149:A154" si="49">LEFT(B149,3)</f>
        <v>321</v>
      </c>
      <c r="B149" s="35" t="s">
        <v>178</v>
      </c>
      <c r="C149" s="35" t="s">
        <v>179</v>
      </c>
      <c r="D149" s="38">
        <f>IF(VLOOKUP($A149,'hk2017'!$A:$G,1)=$A149,VLOOKUP($A149,'hk2017'!$A:$G,6),0)</f>
        <v>-8000</v>
      </c>
      <c r="E149" s="38">
        <f>IF(VLOOKUP($A149,'hk2017'!$A:$G,1)=$A149,VLOOKUP($A149,'hk2017'!$A:$G,7),0)</f>
        <v>0</v>
      </c>
      <c r="F149" s="38">
        <f>IF(VLOOKUP($A149,'hk2017'!$A:$H,1)=$A149,VLOOKUP($A149,'hk2017'!$A:$H,8),0)</f>
        <v>0</v>
      </c>
      <c r="G149" s="87">
        <f t="shared" ref="G149:G155" si="50">SUM(D149+E149-F149)</f>
        <v>-8000</v>
      </c>
      <c r="H149" s="38">
        <f>IF(VLOOKUP($A149,'hk2016'!$A:$G,1)=$A149,VLOOKUP($A149,'hk2016'!$A:$G,6),0)</f>
        <v>-8000</v>
      </c>
      <c r="I149" s="38">
        <f>IF(VLOOKUP($A149,'hk2016'!$A:$G,1)=$A149,VLOOKUP($A149,'hk2016'!$A:$G,7),0)</f>
        <v>0</v>
      </c>
      <c r="J149" s="38">
        <f>IF(VLOOKUP($A149,'hk2016'!$A:$H,1)=$A149,VLOOKUP($A149,'hk2016'!$A:$H,8),0)</f>
        <v>6000</v>
      </c>
      <c r="K149" s="97">
        <f t="shared" ref="K149:K155" si="51">SUM(H149+I149-J149)</f>
        <v>-14000</v>
      </c>
      <c r="L149" s="110"/>
    </row>
    <row r="150" spans="1:12" ht="12.75" outlineLevel="1" x14ac:dyDescent="0.2">
      <c r="A150" s="34" t="str">
        <f t="shared" si="49"/>
        <v>322</v>
      </c>
      <c r="B150" s="35" t="s">
        <v>180</v>
      </c>
      <c r="C150" s="35" t="s">
        <v>181</v>
      </c>
      <c r="D150" s="38">
        <f>IF(VLOOKUP($A150,'hk2017'!$A:$G,1)=$A150,VLOOKUP($A150,'hk2017'!$A:$G,6),0)</f>
        <v>0</v>
      </c>
      <c r="E150" s="38">
        <f>IF(VLOOKUP($A150,'hk2017'!$A:$G,1)=$A150,VLOOKUP($A150,'hk2017'!$A:$G,7),0)</f>
        <v>0</v>
      </c>
      <c r="F150" s="38">
        <f>IF(VLOOKUP($A150,'hk2017'!$A:$H,1)=$A150,VLOOKUP($A150,'hk2017'!$A:$H,8),0)</f>
        <v>0</v>
      </c>
      <c r="G150" s="87">
        <f t="shared" si="50"/>
        <v>0</v>
      </c>
      <c r="H150" s="38">
        <f>IF(VLOOKUP($A150,'hk2016'!$A:$G,1)=$A150,VLOOKUP($A150,'hk2016'!$A:$G,6),0)</f>
        <v>0</v>
      </c>
      <c r="I150" s="38">
        <f>IF(VLOOKUP($A150,'hk2016'!$A:$G,1)=$A150,VLOOKUP($A150,'hk2016'!$A:$G,7),0)</f>
        <v>0</v>
      </c>
      <c r="J150" s="38">
        <f>IF(VLOOKUP($A150,'hk2016'!$A:$H,1)=$A150,VLOOKUP($A150,'hk2016'!$A:$H,8),0)</f>
        <v>0</v>
      </c>
      <c r="K150" s="97">
        <f t="shared" si="51"/>
        <v>0</v>
      </c>
      <c r="L150" s="110"/>
    </row>
    <row r="151" spans="1:12" ht="12.75" outlineLevel="1" x14ac:dyDescent="0.2">
      <c r="A151" s="34" t="str">
        <f t="shared" si="49"/>
        <v>323</v>
      </c>
      <c r="B151" s="35" t="s">
        <v>182</v>
      </c>
      <c r="C151" s="35" t="s">
        <v>183</v>
      </c>
      <c r="D151" s="38">
        <f>IF(VLOOKUP($A151,'hk2017'!$A:$G,1)=$A151,VLOOKUP($A151,'hk2017'!$A:$G,6),0)</f>
        <v>0</v>
      </c>
      <c r="E151" s="38">
        <f>IF(VLOOKUP($A151,'hk2017'!$A:$G,1)=$A151,VLOOKUP($A151,'hk2017'!$A:$G,7),0)</f>
        <v>0</v>
      </c>
      <c r="F151" s="38">
        <f>IF(VLOOKUP($A151,'hk2017'!$A:$H,1)=$A151,VLOOKUP($A151,'hk2017'!$A:$H,8),0)</f>
        <v>0</v>
      </c>
      <c r="G151" s="87">
        <f t="shared" si="50"/>
        <v>0</v>
      </c>
      <c r="H151" s="38">
        <f>IF(VLOOKUP($A151,'hk2016'!$A:$G,1)=$A151,VLOOKUP($A151,'hk2016'!$A:$G,6),0)</f>
        <v>0</v>
      </c>
      <c r="I151" s="38">
        <f>IF(VLOOKUP($A151,'hk2016'!$A:$G,1)=$A151,VLOOKUP($A151,'hk2016'!$A:$G,7),0)</f>
        <v>0</v>
      </c>
      <c r="J151" s="38">
        <f>IF(VLOOKUP($A151,'hk2016'!$A:$H,1)=$A151,VLOOKUP($A151,'hk2016'!$A:$H,8),0)</f>
        <v>0</v>
      </c>
      <c r="K151" s="97">
        <f t="shared" si="51"/>
        <v>0</v>
      </c>
      <c r="L151" s="110"/>
    </row>
    <row r="152" spans="1:12" ht="12.75" outlineLevel="1" x14ac:dyDescent="0.2">
      <c r="A152" s="34" t="str">
        <f t="shared" si="49"/>
        <v>324</v>
      </c>
      <c r="B152" s="35" t="s">
        <v>184</v>
      </c>
      <c r="C152" s="35" t="s">
        <v>185</v>
      </c>
      <c r="D152" s="38">
        <f>IF(VLOOKUP($A152,'hk2017'!$A:$G,1)=$A152,VLOOKUP($A152,'hk2017'!$A:$G,6),0)</f>
        <v>0</v>
      </c>
      <c r="E152" s="38">
        <f>IF(VLOOKUP($A152,'hk2017'!$A:$G,1)=$A152,VLOOKUP($A152,'hk2017'!$A:$G,7),0)</f>
        <v>0</v>
      </c>
      <c r="F152" s="38">
        <f>IF(VLOOKUP($A152,'hk2017'!$A:$H,1)=$A152,VLOOKUP($A152,'hk2017'!$A:$H,8),0)</f>
        <v>0</v>
      </c>
      <c r="G152" s="87">
        <f t="shared" si="50"/>
        <v>0</v>
      </c>
      <c r="H152" s="38">
        <f>IF(VLOOKUP($A152,'hk2016'!$A:$G,1)=$A152,VLOOKUP($A152,'hk2016'!$A:$G,6),0)</f>
        <v>0</v>
      </c>
      <c r="I152" s="38">
        <f>IF(VLOOKUP($A152,'hk2016'!$A:$G,1)=$A152,VLOOKUP($A152,'hk2016'!$A:$G,7),0)</f>
        <v>0</v>
      </c>
      <c r="J152" s="38">
        <f>IF(VLOOKUP($A152,'hk2016'!$A:$H,1)=$A152,VLOOKUP($A152,'hk2016'!$A:$H,8),0)</f>
        <v>0</v>
      </c>
      <c r="K152" s="97">
        <f t="shared" si="51"/>
        <v>0</v>
      </c>
      <c r="L152" s="110"/>
    </row>
    <row r="153" spans="1:12" ht="12.75" outlineLevel="1" x14ac:dyDescent="0.2">
      <c r="A153" s="34" t="str">
        <f t="shared" si="49"/>
        <v>325</v>
      </c>
      <c r="B153" s="35" t="s">
        <v>186</v>
      </c>
      <c r="C153" s="35" t="s">
        <v>187</v>
      </c>
      <c r="D153" s="38">
        <f>IF(VLOOKUP($A153,'hk2017'!$A:$G,1)=$A153,VLOOKUP($A153,'hk2017'!$A:$G,6),0)</f>
        <v>0</v>
      </c>
      <c r="E153" s="38">
        <f>IF(VLOOKUP($A153,'hk2017'!$A:$G,1)=$A153,VLOOKUP($A153,'hk2017'!$A:$G,7),0)</f>
        <v>0</v>
      </c>
      <c r="F153" s="38">
        <f>IF(VLOOKUP($A153,'hk2017'!$A:$H,1)=$A153,VLOOKUP($A153,'hk2017'!$A:$H,8),0)</f>
        <v>0</v>
      </c>
      <c r="G153" s="87">
        <f t="shared" si="50"/>
        <v>0</v>
      </c>
      <c r="H153" s="38">
        <f>IF(VLOOKUP($A153,'hk2016'!$A:$G,1)=$A153,VLOOKUP($A153,'hk2016'!$A:$G,6),0)</f>
        <v>0</v>
      </c>
      <c r="I153" s="38">
        <f>IF(VLOOKUP($A153,'hk2016'!$A:$G,1)=$A153,VLOOKUP($A153,'hk2016'!$A:$G,7),0)</f>
        <v>0</v>
      </c>
      <c r="J153" s="38">
        <f>IF(VLOOKUP($A153,'hk2016'!$A:$H,1)=$A153,VLOOKUP($A153,'hk2016'!$A:$H,8),0)</f>
        <v>0</v>
      </c>
      <c r="K153" s="97">
        <f t="shared" si="51"/>
        <v>0</v>
      </c>
      <c r="L153" s="110"/>
    </row>
    <row r="154" spans="1:12" ht="12.75" outlineLevel="1" x14ac:dyDescent="0.2">
      <c r="A154" s="34" t="str">
        <f t="shared" si="49"/>
        <v>326</v>
      </c>
      <c r="B154" s="35" t="s">
        <v>188</v>
      </c>
      <c r="C154" s="35" t="s">
        <v>189</v>
      </c>
      <c r="D154" s="38">
        <f>IF(VLOOKUP($A154,'hk2017'!$A:$G,1)=$A154,VLOOKUP($A154,'hk2017'!$A:$G,6),0)</f>
        <v>0</v>
      </c>
      <c r="E154" s="38">
        <f>IF(VLOOKUP($A154,'hk2017'!$A:$G,1)=$A154,VLOOKUP($A154,'hk2017'!$A:$G,7),0)</f>
        <v>0</v>
      </c>
      <c r="F154" s="38">
        <f>IF(VLOOKUP($A154,'hk2017'!$A:$H,1)=$A154,VLOOKUP($A154,'hk2017'!$A:$H,8),0)</f>
        <v>0</v>
      </c>
      <c r="G154" s="87">
        <f t="shared" si="50"/>
        <v>0</v>
      </c>
      <c r="H154" s="38">
        <f>IF(VLOOKUP($A154,'hk2016'!$A:$G,1)=$A154,VLOOKUP($A154,'hk2016'!$A:$G,6),0)</f>
        <v>0</v>
      </c>
      <c r="I154" s="38">
        <f>IF(VLOOKUP($A154,'hk2016'!$A:$G,1)=$A154,VLOOKUP($A154,'hk2016'!$A:$G,7),0)</f>
        <v>0</v>
      </c>
      <c r="J154" s="38">
        <f>IF(VLOOKUP($A154,'hk2016'!$A:$H,1)=$A154,VLOOKUP($A154,'hk2016'!$A:$H,8),0)</f>
        <v>0</v>
      </c>
      <c r="K154" s="97">
        <f t="shared" si="51"/>
        <v>0</v>
      </c>
      <c r="L154" s="110"/>
    </row>
    <row r="155" spans="1:12" ht="13.5" outlineLevel="1" thickBot="1" x14ac:dyDescent="0.25">
      <c r="A155" s="47" t="s">
        <v>190</v>
      </c>
      <c r="B155" s="42"/>
      <c r="C155" s="36" t="s">
        <v>191</v>
      </c>
      <c r="D155" s="38">
        <f>IF(VLOOKUP($A155,'hk2017'!$A:$G,1)=$A155,VLOOKUP($A155,'hk2017'!$A:$G,6),0)</f>
        <v>0</v>
      </c>
      <c r="E155" s="38">
        <f>IF(VLOOKUP($A155,'hk2017'!$A:$G,1)=$A155,VLOOKUP($A155,'hk2017'!$A:$G,7),0)</f>
        <v>0</v>
      </c>
      <c r="F155" s="38">
        <f>IF(VLOOKUP($A155,'hk2017'!$A:$H,1)=$A155,VLOOKUP($A155,'hk2017'!$A:$H,8),0)</f>
        <v>0</v>
      </c>
      <c r="G155" s="87">
        <f t="shared" si="50"/>
        <v>0</v>
      </c>
      <c r="H155" s="38">
        <f>IF(VLOOKUP($A155,'hk2016'!$A:$G,1)=$A155,VLOOKUP($A155,'hk2016'!$A:$G,6),0)</f>
        <v>0</v>
      </c>
      <c r="I155" s="38">
        <f>IF(VLOOKUP($A155,'hk2016'!$A:$G,1)=$A155,VLOOKUP($A155,'hk2016'!$A:$G,7),0)</f>
        <v>0</v>
      </c>
      <c r="J155" s="38">
        <f>IF(VLOOKUP($A155,'hk2016'!$A:$H,1)=$A155,VLOOKUP($A155,'hk2016'!$A:$H,8),0)</f>
        <v>0</v>
      </c>
      <c r="K155" s="97">
        <f t="shared" si="51"/>
        <v>0</v>
      </c>
      <c r="L155" s="110"/>
    </row>
    <row r="156" spans="1:12" ht="12.75" x14ac:dyDescent="0.2">
      <c r="A156" s="50" t="s">
        <v>918</v>
      </c>
      <c r="B156" s="51"/>
      <c r="C156" s="52" t="s">
        <v>192</v>
      </c>
      <c r="D156" s="33">
        <f t="shared" ref="D156:K156" si="52">SUM(D157:D161)</f>
        <v>0</v>
      </c>
      <c r="E156" s="33">
        <f t="shared" si="52"/>
        <v>0</v>
      </c>
      <c r="F156" s="33">
        <f t="shared" si="52"/>
        <v>0</v>
      </c>
      <c r="G156" s="89">
        <f t="shared" si="52"/>
        <v>0</v>
      </c>
      <c r="H156" s="33">
        <f t="shared" si="52"/>
        <v>0</v>
      </c>
      <c r="I156" s="33">
        <f t="shared" si="52"/>
        <v>0</v>
      </c>
      <c r="J156" s="33">
        <f t="shared" si="52"/>
        <v>0</v>
      </c>
      <c r="K156" s="99">
        <f t="shared" si="52"/>
        <v>0</v>
      </c>
      <c r="L156" s="110"/>
    </row>
    <row r="157" spans="1:12" ht="12.75" outlineLevel="1" x14ac:dyDescent="0.2">
      <c r="A157" s="34" t="str">
        <f>LEFT(B157,3)</f>
        <v>331</v>
      </c>
      <c r="B157" s="35" t="s">
        <v>193</v>
      </c>
      <c r="C157" s="35" t="s">
        <v>194</v>
      </c>
      <c r="D157" s="38">
        <f>IF(VLOOKUP($A157,'hk2017'!$A:$G,1)=$A157,VLOOKUP($A157,'hk2017'!$A:$G,6),0)</f>
        <v>0</v>
      </c>
      <c r="E157" s="38">
        <f>IF(VLOOKUP($A157,'hk2017'!$A:$G,1)=$A157,VLOOKUP($A157,'hk2017'!$A:$G,7),0)</f>
        <v>0</v>
      </c>
      <c r="F157" s="38">
        <f>IF(VLOOKUP($A157,'hk2017'!$A:$H,1)=$A157,VLOOKUP($A157,'hk2017'!$A:$H,8),0)</f>
        <v>0</v>
      </c>
      <c r="G157" s="87">
        <f>SUM(D157+E157-F157)</f>
        <v>0</v>
      </c>
      <c r="H157" s="38">
        <f>IF(VLOOKUP($A157,'hk2016'!$A:$G,1)=$A157,VLOOKUP($A157,'hk2016'!$A:$G,6),0)</f>
        <v>0</v>
      </c>
      <c r="I157" s="38">
        <f>IF(VLOOKUP($A157,'hk2016'!$A:$G,1)=$A157,VLOOKUP($A157,'hk2016'!$A:$G,7),0)</f>
        <v>0</v>
      </c>
      <c r="J157" s="38">
        <f>IF(VLOOKUP($A157,'hk2016'!$A:$H,1)=$A157,VLOOKUP($A157,'hk2016'!$A:$H,8),0)</f>
        <v>0</v>
      </c>
      <c r="K157" s="97">
        <f>SUM(H157+I157-J157)</f>
        <v>0</v>
      </c>
      <c r="L157" s="110"/>
    </row>
    <row r="158" spans="1:12" ht="12.75" outlineLevel="1" x14ac:dyDescent="0.2">
      <c r="A158" s="34" t="str">
        <f>LEFT(B158,3)</f>
        <v>333</v>
      </c>
      <c r="B158" s="35" t="s">
        <v>195</v>
      </c>
      <c r="C158" s="35" t="s">
        <v>196</v>
      </c>
      <c r="D158" s="38">
        <f>IF(VLOOKUP($A158,'hk2017'!$A:$G,1)=$A158,VLOOKUP($A158,'hk2017'!$A:$G,6),0)</f>
        <v>0</v>
      </c>
      <c r="E158" s="38">
        <f>IF(VLOOKUP($A158,'hk2017'!$A:$G,1)=$A158,VLOOKUP($A158,'hk2017'!$A:$G,7),0)</f>
        <v>0</v>
      </c>
      <c r="F158" s="38">
        <f>IF(VLOOKUP($A158,'hk2017'!$A:$H,1)=$A158,VLOOKUP($A158,'hk2017'!$A:$H,8),0)</f>
        <v>0</v>
      </c>
      <c r="G158" s="87">
        <f>SUM(D158+E158-F158)</f>
        <v>0</v>
      </c>
      <c r="H158" s="38">
        <f>IF(VLOOKUP($A158,'hk2016'!$A:$G,1)=$A158,VLOOKUP($A158,'hk2016'!$A:$G,6),0)</f>
        <v>0</v>
      </c>
      <c r="I158" s="38">
        <f>IF(VLOOKUP($A158,'hk2016'!$A:$G,1)=$A158,VLOOKUP($A158,'hk2016'!$A:$G,7),0)</f>
        <v>0</v>
      </c>
      <c r="J158" s="38">
        <f>IF(VLOOKUP($A158,'hk2016'!$A:$H,1)=$A158,VLOOKUP($A158,'hk2016'!$A:$H,8),0)</f>
        <v>0</v>
      </c>
      <c r="K158" s="97">
        <f>SUM(H158+I158-J158)</f>
        <v>0</v>
      </c>
      <c r="L158" s="110"/>
    </row>
    <row r="159" spans="1:12" ht="12.75" outlineLevel="1" x14ac:dyDescent="0.2">
      <c r="A159" s="34" t="str">
        <f>LEFT(B159,3)</f>
        <v>335</v>
      </c>
      <c r="B159" s="35" t="s">
        <v>197</v>
      </c>
      <c r="C159" s="35" t="s">
        <v>198</v>
      </c>
      <c r="D159" s="38">
        <f>IF(VLOOKUP($A159,'hk2017'!$A:$G,1)=$A159,VLOOKUP($A159,'hk2017'!$A:$G,6),0)</f>
        <v>0</v>
      </c>
      <c r="E159" s="38">
        <f>IF(VLOOKUP($A159,'hk2017'!$A:$G,1)=$A159,VLOOKUP($A159,'hk2017'!$A:$G,7),0)</f>
        <v>0</v>
      </c>
      <c r="F159" s="38">
        <f>IF(VLOOKUP($A159,'hk2017'!$A:$H,1)=$A159,VLOOKUP($A159,'hk2017'!$A:$H,8),0)</f>
        <v>0</v>
      </c>
      <c r="G159" s="87">
        <f>SUM(D159+E159-F159)</f>
        <v>0</v>
      </c>
      <c r="H159" s="38">
        <f>IF(VLOOKUP($A159,'hk2016'!$A:$G,1)=$A159,VLOOKUP($A159,'hk2016'!$A:$G,6),0)</f>
        <v>0</v>
      </c>
      <c r="I159" s="38">
        <f>IF(VLOOKUP($A159,'hk2016'!$A:$G,1)=$A159,VLOOKUP($A159,'hk2016'!$A:$G,7),0)</f>
        <v>0</v>
      </c>
      <c r="J159" s="38">
        <f>IF(VLOOKUP($A159,'hk2016'!$A:$H,1)=$A159,VLOOKUP($A159,'hk2016'!$A:$H,8),0)</f>
        <v>0</v>
      </c>
      <c r="K159" s="97">
        <f>SUM(H159+I159-J159)</f>
        <v>0</v>
      </c>
      <c r="L159" s="110"/>
    </row>
    <row r="160" spans="1:12" ht="12.75" outlineLevel="1" x14ac:dyDescent="0.2">
      <c r="A160" s="34" t="str">
        <f>LEFT(B160,3)</f>
        <v>336</v>
      </c>
      <c r="B160" s="35" t="s">
        <v>199</v>
      </c>
      <c r="C160" s="35" t="s">
        <v>200</v>
      </c>
      <c r="D160" s="38">
        <f>IF(VLOOKUP($A160,'hk2017'!$A:$G,1)=$A160,VLOOKUP($A160,'hk2017'!$A:$G,6),0)</f>
        <v>0</v>
      </c>
      <c r="E160" s="38">
        <f>IF(VLOOKUP($A160,'hk2017'!$A:$G,1)=$A160,VLOOKUP($A160,'hk2017'!$A:$G,7),0)</f>
        <v>0</v>
      </c>
      <c r="F160" s="38">
        <f>IF(VLOOKUP($A160,'hk2017'!$A:$H,1)=$A160,VLOOKUP($A160,'hk2017'!$A:$H,8),0)</f>
        <v>0</v>
      </c>
      <c r="G160" s="87">
        <f>SUM(D160+E160-F160)</f>
        <v>0</v>
      </c>
      <c r="H160" s="38">
        <f>IF(VLOOKUP($A160,'hk2016'!$A:$G,1)=$A160,VLOOKUP($A160,'hk2016'!$A:$G,6),0)</f>
        <v>0</v>
      </c>
      <c r="I160" s="38">
        <f>IF(VLOOKUP($A160,'hk2016'!$A:$G,1)=$A160,VLOOKUP($A160,'hk2016'!$A:$G,7),0)</f>
        <v>0</v>
      </c>
      <c r="J160" s="38">
        <f>IF(VLOOKUP($A160,'hk2016'!$A:$H,1)=$A160,VLOOKUP($A160,'hk2016'!$A:$H,8),0)</f>
        <v>0</v>
      </c>
      <c r="K160" s="97">
        <f>SUM(H160+I160-J160)</f>
        <v>0</v>
      </c>
      <c r="L160" s="110"/>
    </row>
    <row r="161" spans="1:12" ht="13.5" outlineLevel="1" thickBot="1" x14ac:dyDescent="0.25">
      <c r="A161" s="41"/>
      <c r="B161" s="42"/>
      <c r="C161" s="42"/>
      <c r="D161" s="40"/>
      <c r="E161" s="40"/>
      <c r="F161" s="40"/>
      <c r="G161" s="88"/>
      <c r="H161" s="40"/>
      <c r="I161" s="40"/>
      <c r="J161" s="40"/>
      <c r="K161" s="98"/>
      <c r="L161" s="110"/>
    </row>
    <row r="162" spans="1:12" ht="12.75" x14ac:dyDescent="0.2">
      <c r="A162" s="50" t="s">
        <v>927</v>
      </c>
      <c r="B162" s="51"/>
      <c r="C162" s="52" t="s">
        <v>201</v>
      </c>
      <c r="D162" s="33">
        <f t="shared" ref="D162:K162" si="53">SUM(D163:D169)</f>
        <v>0</v>
      </c>
      <c r="E162" s="33">
        <f t="shared" si="53"/>
        <v>0</v>
      </c>
      <c r="F162" s="33">
        <f t="shared" si="53"/>
        <v>0</v>
      </c>
      <c r="G162" s="89">
        <f t="shared" si="53"/>
        <v>0</v>
      </c>
      <c r="H162" s="33">
        <f t="shared" si="53"/>
        <v>0</v>
      </c>
      <c r="I162" s="33">
        <f t="shared" si="53"/>
        <v>0</v>
      </c>
      <c r="J162" s="33">
        <f t="shared" si="53"/>
        <v>0</v>
      </c>
      <c r="K162" s="99">
        <f t="shared" si="53"/>
        <v>0</v>
      </c>
      <c r="L162" s="110"/>
    </row>
    <row r="163" spans="1:12" ht="12.75" outlineLevel="1" x14ac:dyDescent="0.2">
      <c r="A163" s="34" t="str">
        <f t="shared" ref="A163:A168" si="54">LEFT(B163,3)</f>
        <v>341</v>
      </c>
      <c r="B163" s="35" t="s">
        <v>202</v>
      </c>
      <c r="C163" s="35" t="s">
        <v>203</v>
      </c>
      <c r="D163" s="38">
        <f>IF(VLOOKUP($A163,'hk2017'!$A:$G,1)=$A163,VLOOKUP($A163,'hk2017'!$A:$G,6),0)</f>
        <v>0</v>
      </c>
      <c r="E163" s="38">
        <f>IF(VLOOKUP($A163,'hk2017'!$A:$G,1)=$A163,VLOOKUP($A163,'hk2017'!$A:$G,7),0)</f>
        <v>0</v>
      </c>
      <c r="F163" s="38">
        <f>IF(VLOOKUP($A163,'hk2017'!$A:$H,1)=$A163,VLOOKUP($A163,'hk2017'!$A:$H,8),0)</f>
        <v>0</v>
      </c>
      <c r="G163" s="87">
        <f t="shared" ref="G163:G168" si="55">SUM(D163+E163-F163)</f>
        <v>0</v>
      </c>
      <c r="H163" s="38">
        <f>IF(VLOOKUP($A163,'hk2016'!$A:$G,1)=$A163,VLOOKUP($A163,'hk2016'!$A:$G,6),0)</f>
        <v>0</v>
      </c>
      <c r="I163" s="38">
        <f>IF(VLOOKUP($A163,'hk2016'!$A:$G,1)=$A163,VLOOKUP($A163,'hk2016'!$A:$G,7),0)</f>
        <v>0</v>
      </c>
      <c r="J163" s="38">
        <f>IF(VLOOKUP($A163,'hk2016'!$A:$H,1)=$A163,VLOOKUP($A163,'hk2016'!$A:$H,8),0)</f>
        <v>0</v>
      </c>
      <c r="K163" s="97">
        <f t="shared" ref="K163:K168" si="56">SUM(H163+I163-J163)</f>
        <v>0</v>
      </c>
      <c r="L163" s="110"/>
    </row>
    <row r="164" spans="1:12" ht="12.75" outlineLevel="1" x14ac:dyDescent="0.2">
      <c r="A164" s="34" t="str">
        <f t="shared" si="54"/>
        <v>342</v>
      </c>
      <c r="B164" s="35" t="s">
        <v>204</v>
      </c>
      <c r="C164" s="35" t="s">
        <v>205</v>
      </c>
      <c r="D164" s="38">
        <f>IF(VLOOKUP($A164,'hk2017'!$A:$G,1)=$A164,VLOOKUP($A164,'hk2017'!$A:$G,6),0)</f>
        <v>0</v>
      </c>
      <c r="E164" s="38">
        <f>IF(VLOOKUP($A164,'hk2017'!$A:$G,1)=$A164,VLOOKUP($A164,'hk2017'!$A:$G,7),0)</f>
        <v>0</v>
      </c>
      <c r="F164" s="38">
        <f>IF(VLOOKUP($A164,'hk2017'!$A:$H,1)=$A164,VLOOKUP($A164,'hk2017'!$A:$H,8),0)</f>
        <v>0</v>
      </c>
      <c r="G164" s="87">
        <f t="shared" si="55"/>
        <v>0</v>
      </c>
      <c r="H164" s="38">
        <f>IF(VLOOKUP($A164,'hk2016'!$A:$G,1)=$A164,VLOOKUP($A164,'hk2016'!$A:$G,6),0)</f>
        <v>0</v>
      </c>
      <c r="I164" s="38">
        <f>IF(VLOOKUP($A164,'hk2016'!$A:$G,1)=$A164,VLOOKUP($A164,'hk2016'!$A:$G,7),0)</f>
        <v>0</v>
      </c>
      <c r="J164" s="38">
        <f>IF(VLOOKUP($A164,'hk2016'!$A:$H,1)=$A164,VLOOKUP($A164,'hk2016'!$A:$H,8),0)</f>
        <v>0</v>
      </c>
      <c r="K164" s="97">
        <f t="shared" si="56"/>
        <v>0</v>
      </c>
      <c r="L164" s="110"/>
    </row>
    <row r="165" spans="1:12" ht="12.75" outlineLevel="1" x14ac:dyDescent="0.2">
      <c r="A165" s="34" t="str">
        <f t="shared" si="54"/>
        <v>343</v>
      </c>
      <c r="B165" s="35" t="s">
        <v>206</v>
      </c>
      <c r="C165" s="35" t="s">
        <v>207</v>
      </c>
      <c r="D165" s="38">
        <f>IF(VLOOKUP($A165,'hk2017'!$A:$G,1)=$A165,VLOOKUP($A165,'hk2017'!$A:$G,6),0)</f>
        <v>0</v>
      </c>
      <c r="E165" s="38">
        <f>IF(VLOOKUP($A165,'hk2017'!$A:$G,1)=$A165,VLOOKUP($A165,'hk2017'!$A:$G,7),0)</f>
        <v>0</v>
      </c>
      <c r="F165" s="38">
        <f>IF(VLOOKUP($A165,'hk2017'!$A:$H,1)=$A165,VLOOKUP($A165,'hk2017'!$A:$H,8),0)</f>
        <v>0</v>
      </c>
      <c r="G165" s="87">
        <f t="shared" si="55"/>
        <v>0</v>
      </c>
      <c r="H165" s="38">
        <f>IF(VLOOKUP($A165,'hk2016'!$A:$G,1)=$A165,VLOOKUP($A165,'hk2016'!$A:$G,6),0)</f>
        <v>0</v>
      </c>
      <c r="I165" s="38">
        <f>IF(VLOOKUP($A165,'hk2016'!$A:$G,1)=$A165,VLOOKUP($A165,'hk2016'!$A:$G,7),0)</f>
        <v>0</v>
      </c>
      <c r="J165" s="38">
        <f>IF(VLOOKUP($A165,'hk2016'!$A:$H,1)=$A165,VLOOKUP($A165,'hk2016'!$A:$H,8),0)</f>
        <v>0</v>
      </c>
      <c r="K165" s="97">
        <f t="shared" si="56"/>
        <v>0</v>
      </c>
      <c r="L165" s="110"/>
    </row>
    <row r="166" spans="1:12" ht="12.75" outlineLevel="1" x14ac:dyDescent="0.2">
      <c r="A166" s="34" t="str">
        <f t="shared" si="54"/>
        <v>345</v>
      </c>
      <c r="B166" s="35" t="s">
        <v>208</v>
      </c>
      <c r="C166" s="35" t="s">
        <v>209</v>
      </c>
      <c r="D166" s="38">
        <f>IF(VLOOKUP($A166,'hk2017'!$A:$G,1)=$A166,VLOOKUP($A166,'hk2017'!$A:$G,6),0)</f>
        <v>0</v>
      </c>
      <c r="E166" s="38">
        <f>IF(VLOOKUP($A166,'hk2017'!$A:$G,1)=$A166,VLOOKUP($A166,'hk2017'!$A:$G,7),0)</f>
        <v>0</v>
      </c>
      <c r="F166" s="38">
        <f>IF(VLOOKUP($A166,'hk2017'!$A:$H,1)=$A166,VLOOKUP($A166,'hk2017'!$A:$H,8),0)</f>
        <v>0</v>
      </c>
      <c r="G166" s="87">
        <f t="shared" si="55"/>
        <v>0</v>
      </c>
      <c r="H166" s="38">
        <f>IF(VLOOKUP($A166,'hk2016'!$A:$G,1)=$A166,VLOOKUP($A166,'hk2016'!$A:$G,6),0)</f>
        <v>0</v>
      </c>
      <c r="I166" s="38">
        <f>IF(VLOOKUP($A166,'hk2016'!$A:$G,1)=$A166,VLOOKUP($A166,'hk2016'!$A:$G,7),0)</f>
        <v>0</v>
      </c>
      <c r="J166" s="38">
        <f>IF(VLOOKUP($A166,'hk2016'!$A:$H,1)=$A166,VLOOKUP($A166,'hk2016'!$A:$H,8),0)</f>
        <v>0</v>
      </c>
      <c r="K166" s="97">
        <f t="shared" si="56"/>
        <v>0</v>
      </c>
      <c r="L166" s="110"/>
    </row>
    <row r="167" spans="1:12" ht="12.75" outlineLevel="1" x14ac:dyDescent="0.2">
      <c r="A167" s="34" t="str">
        <f t="shared" si="54"/>
        <v>346</v>
      </c>
      <c r="B167" s="35" t="s">
        <v>210</v>
      </c>
      <c r="C167" s="35" t="s">
        <v>211</v>
      </c>
      <c r="D167" s="38">
        <f>IF(VLOOKUP($A167,'hk2017'!$A:$G,1)=$A167,VLOOKUP($A167,'hk2017'!$A:$G,6),0)</f>
        <v>0</v>
      </c>
      <c r="E167" s="38">
        <f>IF(VLOOKUP($A167,'hk2017'!$A:$G,1)=$A167,VLOOKUP($A167,'hk2017'!$A:$G,7),0)</f>
        <v>0</v>
      </c>
      <c r="F167" s="38">
        <f>IF(VLOOKUP($A167,'hk2017'!$A:$H,1)=$A167,VLOOKUP($A167,'hk2017'!$A:$H,8),0)</f>
        <v>0</v>
      </c>
      <c r="G167" s="87">
        <f t="shared" si="55"/>
        <v>0</v>
      </c>
      <c r="H167" s="38">
        <f>IF(VLOOKUP($A167,'hk2016'!$A:$G,1)=$A167,VLOOKUP($A167,'hk2016'!$A:$G,6),0)</f>
        <v>0</v>
      </c>
      <c r="I167" s="38">
        <f>IF(VLOOKUP($A167,'hk2016'!$A:$G,1)=$A167,VLOOKUP($A167,'hk2016'!$A:$G,7),0)</f>
        <v>0</v>
      </c>
      <c r="J167" s="38">
        <f>IF(VLOOKUP($A167,'hk2016'!$A:$H,1)=$A167,VLOOKUP($A167,'hk2016'!$A:$H,8),0)</f>
        <v>0</v>
      </c>
      <c r="K167" s="97">
        <f t="shared" si="56"/>
        <v>0</v>
      </c>
      <c r="L167" s="110"/>
    </row>
    <row r="168" spans="1:12" ht="12.75" outlineLevel="1" x14ac:dyDescent="0.2">
      <c r="A168" s="34" t="str">
        <f t="shared" si="54"/>
        <v>347</v>
      </c>
      <c r="B168" s="35" t="s">
        <v>212</v>
      </c>
      <c r="C168" s="35" t="s">
        <v>213</v>
      </c>
      <c r="D168" s="38">
        <f>IF(VLOOKUP($A168,'hk2017'!$A:$G,1)=$A168,VLOOKUP($A168,'hk2017'!$A:$G,6),0)</f>
        <v>0</v>
      </c>
      <c r="E168" s="38">
        <f>IF(VLOOKUP($A168,'hk2017'!$A:$G,1)=$A168,VLOOKUP($A168,'hk2017'!$A:$G,7),0)</f>
        <v>0</v>
      </c>
      <c r="F168" s="38">
        <f>IF(VLOOKUP($A168,'hk2017'!$A:$H,1)=$A168,VLOOKUP($A168,'hk2017'!$A:$H,8),0)</f>
        <v>0</v>
      </c>
      <c r="G168" s="87">
        <f t="shared" si="55"/>
        <v>0</v>
      </c>
      <c r="H168" s="38">
        <f>IF(VLOOKUP($A168,'hk2016'!$A:$G,1)=$A168,VLOOKUP($A168,'hk2016'!$A:$G,6),0)</f>
        <v>0</v>
      </c>
      <c r="I168" s="38">
        <f>IF(VLOOKUP($A168,'hk2016'!$A:$G,1)=$A168,VLOOKUP($A168,'hk2016'!$A:$G,7),0)</f>
        <v>0</v>
      </c>
      <c r="J168" s="38">
        <f>IF(VLOOKUP($A168,'hk2016'!$A:$H,1)=$A168,VLOOKUP($A168,'hk2016'!$A:$H,8),0)</f>
        <v>0</v>
      </c>
      <c r="K168" s="97">
        <f t="shared" si="56"/>
        <v>0</v>
      </c>
      <c r="L168" s="110"/>
    </row>
    <row r="169" spans="1:12" ht="13.5" outlineLevel="1" thickBot="1" x14ac:dyDescent="0.25">
      <c r="A169" s="41"/>
      <c r="B169" s="42"/>
      <c r="C169" s="42"/>
      <c r="D169" s="40"/>
      <c r="E169" s="40"/>
      <c r="F169" s="40"/>
      <c r="G169" s="88"/>
      <c r="H169" s="40"/>
      <c r="I169" s="40"/>
      <c r="J169" s="40"/>
      <c r="K169" s="98"/>
      <c r="L169" s="110"/>
    </row>
    <row r="170" spans="1:12" ht="12.75" x14ac:dyDescent="0.2">
      <c r="A170" s="50" t="s">
        <v>926</v>
      </c>
      <c r="B170" s="51"/>
      <c r="C170" s="52" t="s">
        <v>214</v>
      </c>
      <c r="D170" s="33">
        <f t="shared" ref="D170:K170" si="57">SUM(D171:D176)</f>
        <v>0</v>
      </c>
      <c r="E170" s="33">
        <f t="shared" si="57"/>
        <v>0</v>
      </c>
      <c r="F170" s="33">
        <f t="shared" si="57"/>
        <v>0</v>
      </c>
      <c r="G170" s="89">
        <f t="shared" si="57"/>
        <v>0</v>
      </c>
      <c r="H170" s="33">
        <f t="shared" si="57"/>
        <v>0</v>
      </c>
      <c r="I170" s="33">
        <f t="shared" si="57"/>
        <v>0</v>
      </c>
      <c r="J170" s="33">
        <f t="shared" si="57"/>
        <v>0</v>
      </c>
      <c r="K170" s="99">
        <f t="shared" si="57"/>
        <v>0</v>
      </c>
      <c r="L170" s="110"/>
    </row>
    <row r="171" spans="1:12" ht="12.75" outlineLevel="1" x14ac:dyDescent="0.2">
      <c r="A171" s="34" t="str">
        <f>LEFT(B171,3)</f>
        <v>351</v>
      </c>
      <c r="B171" s="35" t="s">
        <v>215</v>
      </c>
      <c r="C171" s="35" t="s">
        <v>216</v>
      </c>
      <c r="D171" s="38">
        <f>IF(VLOOKUP($A171,'hk2017'!$A:$G,1)=$A171,VLOOKUP($A171,'hk2017'!$A:$G,6),0)</f>
        <v>0</v>
      </c>
      <c r="E171" s="38">
        <f>IF(VLOOKUP($A171,'hk2017'!$A:$G,1)=$A171,VLOOKUP($A171,'hk2017'!$A:$G,7),0)</f>
        <v>0</v>
      </c>
      <c r="F171" s="38">
        <f>IF(VLOOKUP($A171,'hk2017'!$A:$H,1)=$A171,VLOOKUP($A171,'hk2017'!$A:$H,8),0)</f>
        <v>0</v>
      </c>
      <c r="G171" s="87">
        <f>SUM(D171+E171-F171)</f>
        <v>0</v>
      </c>
      <c r="H171" s="38">
        <f>IF(VLOOKUP($A171,'hk2016'!$A:$G,1)=$A171,VLOOKUP($A171,'hk2016'!$A:$G,6),0)</f>
        <v>0</v>
      </c>
      <c r="I171" s="38">
        <f>IF(VLOOKUP($A171,'hk2016'!$A:$G,1)=$A171,VLOOKUP($A171,'hk2016'!$A:$G,7),0)</f>
        <v>0</v>
      </c>
      <c r="J171" s="38">
        <f>IF(VLOOKUP($A171,'hk2016'!$A:$H,1)=$A171,VLOOKUP($A171,'hk2016'!$A:$H,8),0)</f>
        <v>0</v>
      </c>
      <c r="K171" s="97">
        <f>SUM(H171+I171-J171)</f>
        <v>0</v>
      </c>
      <c r="L171" s="110"/>
    </row>
    <row r="172" spans="1:12" ht="12.75" outlineLevel="1" x14ac:dyDescent="0.2">
      <c r="A172" s="34" t="str">
        <f>LEFT(B172,3)</f>
        <v>353</v>
      </c>
      <c r="B172" s="35" t="s">
        <v>217</v>
      </c>
      <c r="C172" s="35" t="s">
        <v>218</v>
      </c>
      <c r="D172" s="38">
        <f>IF(VLOOKUP($A172,'hk2017'!$A:$G,1)=$A172,VLOOKUP($A172,'hk2017'!$A:$G,6),0)</f>
        <v>0</v>
      </c>
      <c r="E172" s="38">
        <f>IF(VLOOKUP($A172,'hk2017'!$A:$G,1)=$A172,VLOOKUP($A172,'hk2017'!$A:$G,7),0)</f>
        <v>0</v>
      </c>
      <c r="F172" s="38">
        <f>IF(VLOOKUP($A172,'hk2017'!$A:$H,1)=$A172,VLOOKUP($A172,'hk2017'!$A:$H,8),0)</f>
        <v>0</v>
      </c>
      <c r="G172" s="87">
        <f>SUM(D172+E172-F172)</f>
        <v>0</v>
      </c>
      <c r="H172" s="38">
        <f>IF(VLOOKUP($A172,'hk2016'!$A:$G,1)=$A172,VLOOKUP($A172,'hk2016'!$A:$G,6),0)</f>
        <v>0</v>
      </c>
      <c r="I172" s="38">
        <f>IF(VLOOKUP($A172,'hk2016'!$A:$G,1)=$A172,VLOOKUP($A172,'hk2016'!$A:$G,7),0)</f>
        <v>0</v>
      </c>
      <c r="J172" s="38">
        <f>IF(VLOOKUP($A172,'hk2016'!$A:$H,1)=$A172,VLOOKUP($A172,'hk2016'!$A:$H,8),0)</f>
        <v>0</v>
      </c>
      <c r="K172" s="97">
        <f>SUM(H172+I172-J172)</f>
        <v>0</v>
      </c>
      <c r="L172" s="110"/>
    </row>
    <row r="173" spans="1:12" ht="12.75" outlineLevel="1" x14ac:dyDescent="0.2">
      <c r="A173" s="34" t="str">
        <f>LEFT(B173,3)</f>
        <v>354</v>
      </c>
      <c r="B173" s="35" t="s">
        <v>219</v>
      </c>
      <c r="C173" s="35" t="s">
        <v>220</v>
      </c>
      <c r="D173" s="38">
        <f>IF(VLOOKUP($A173,'hk2017'!$A:$G,1)=$A173,VLOOKUP($A173,'hk2017'!$A:$G,6),0)</f>
        <v>0</v>
      </c>
      <c r="E173" s="38">
        <f>IF(VLOOKUP($A173,'hk2017'!$A:$G,1)=$A173,VLOOKUP($A173,'hk2017'!$A:$G,7),0)</f>
        <v>0</v>
      </c>
      <c r="F173" s="38">
        <f>IF(VLOOKUP($A173,'hk2017'!$A:$H,1)=$A173,VLOOKUP($A173,'hk2017'!$A:$H,8),0)</f>
        <v>0</v>
      </c>
      <c r="G173" s="87">
        <f>SUM(D173+E173-F173)</f>
        <v>0</v>
      </c>
      <c r="H173" s="38">
        <f>IF(VLOOKUP($A173,'hk2016'!$A:$G,1)=$A173,VLOOKUP($A173,'hk2016'!$A:$G,6),0)</f>
        <v>0</v>
      </c>
      <c r="I173" s="38">
        <f>IF(VLOOKUP($A173,'hk2016'!$A:$G,1)=$A173,VLOOKUP($A173,'hk2016'!$A:$G,7),0)</f>
        <v>0</v>
      </c>
      <c r="J173" s="38">
        <f>IF(VLOOKUP($A173,'hk2016'!$A:$H,1)=$A173,VLOOKUP($A173,'hk2016'!$A:$H,8),0)</f>
        <v>0</v>
      </c>
      <c r="K173" s="97">
        <f>SUM(H173+I173-J173)</f>
        <v>0</v>
      </c>
      <c r="L173" s="110"/>
    </row>
    <row r="174" spans="1:12" ht="12.75" outlineLevel="1" x14ac:dyDescent="0.2">
      <c r="A174" s="34" t="str">
        <f>LEFT(B174,3)</f>
        <v>355</v>
      </c>
      <c r="B174" s="35" t="s">
        <v>221</v>
      </c>
      <c r="C174" s="35" t="s">
        <v>222</v>
      </c>
      <c r="D174" s="38">
        <f>IF(VLOOKUP($A174,'hk2017'!$A:$G,1)=$A174,VLOOKUP($A174,'hk2017'!$A:$G,6),0)</f>
        <v>0</v>
      </c>
      <c r="E174" s="38">
        <f>IF(VLOOKUP($A174,'hk2017'!$A:$G,1)=$A174,VLOOKUP($A174,'hk2017'!$A:$G,7),0)</f>
        <v>0</v>
      </c>
      <c r="F174" s="38">
        <f>IF(VLOOKUP($A174,'hk2017'!$A:$H,1)=$A174,VLOOKUP($A174,'hk2017'!$A:$H,8),0)</f>
        <v>0</v>
      </c>
      <c r="G174" s="87">
        <f>SUM(D174+E174-F174)</f>
        <v>0</v>
      </c>
      <c r="H174" s="38">
        <f>IF(VLOOKUP($A174,'hk2016'!$A:$G,1)=$A174,VLOOKUP($A174,'hk2016'!$A:$G,6),0)</f>
        <v>0</v>
      </c>
      <c r="I174" s="38">
        <f>IF(VLOOKUP($A174,'hk2016'!$A:$G,1)=$A174,VLOOKUP($A174,'hk2016'!$A:$G,7),0)</f>
        <v>0</v>
      </c>
      <c r="J174" s="38">
        <f>IF(VLOOKUP($A174,'hk2016'!$A:$H,1)=$A174,VLOOKUP($A174,'hk2016'!$A:$H,8),0)</f>
        <v>0</v>
      </c>
      <c r="K174" s="97">
        <f>SUM(H174+I174-J174)</f>
        <v>0</v>
      </c>
      <c r="L174" s="110"/>
    </row>
    <row r="175" spans="1:12" ht="12.75" outlineLevel="1" x14ac:dyDescent="0.2">
      <c r="A175" s="34" t="str">
        <f>LEFT(B175,3)</f>
        <v>358</v>
      </c>
      <c r="B175" s="35" t="s">
        <v>223</v>
      </c>
      <c r="C175" s="35" t="s">
        <v>224</v>
      </c>
      <c r="D175" s="38">
        <f>IF(VLOOKUP($A175,'hk2017'!$A:$G,1)=$A175,VLOOKUP($A175,'hk2017'!$A:$G,6),0)</f>
        <v>0</v>
      </c>
      <c r="E175" s="38">
        <f>IF(VLOOKUP($A175,'hk2017'!$A:$G,1)=$A175,VLOOKUP($A175,'hk2017'!$A:$G,7),0)</f>
        <v>0</v>
      </c>
      <c r="F175" s="38">
        <f>IF(VLOOKUP($A175,'hk2017'!$A:$H,1)=$A175,VLOOKUP($A175,'hk2017'!$A:$H,8),0)</f>
        <v>0</v>
      </c>
      <c r="G175" s="87">
        <f>SUM(D175+E175-F175)</f>
        <v>0</v>
      </c>
      <c r="H175" s="38">
        <f>IF(VLOOKUP($A175,'hk2016'!$A:$G,1)=$A175,VLOOKUP($A175,'hk2016'!$A:$G,6),0)</f>
        <v>0</v>
      </c>
      <c r="I175" s="38">
        <f>IF(VLOOKUP($A175,'hk2016'!$A:$G,1)=$A175,VLOOKUP($A175,'hk2016'!$A:$G,7),0)</f>
        <v>0</v>
      </c>
      <c r="J175" s="38">
        <f>IF(VLOOKUP($A175,'hk2016'!$A:$H,1)=$A175,VLOOKUP($A175,'hk2016'!$A:$H,8),0)</f>
        <v>0</v>
      </c>
      <c r="K175" s="97">
        <f>SUM(H175+I175-J175)</f>
        <v>0</v>
      </c>
      <c r="L175" s="110"/>
    </row>
    <row r="176" spans="1:12" ht="13.5" outlineLevel="1" thickBot="1" x14ac:dyDescent="0.25">
      <c r="A176" s="41"/>
      <c r="B176" s="42"/>
      <c r="C176" s="42"/>
      <c r="D176" s="40"/>
      <c r="E176" s="40"/>
      <c r="F176" s="40"/>
      <c r="G176" s="88"/>
      <c r="H176" s="40"/>
      <c r="I176" s="40"/>
      <c r="J176" s="40"/>
      <c r="K176" s="98"/>
      <c r="L176" s="110"/>
    </row>
    <row r="177" spans="1:12" ht="12.75" x14ac:dyDescent="0.2">
      <c r="A177" s="50" t="s">
        <v>924</v>
      </c>
      <c r="B177" s="51"/>
      <c r="C177" s="52" t="s">
        <v>225</v>
      </c>
      <c r="D177" s="33">
        <f t="shared" ref="D177:K177" si="58">SUM(D178:D184)</f>
        <v>0</v>
      </c>
      <c r="E177" s="33">
        <f t="shared" si="58"/>
        <v>0</v>
      </c>
      <c r="F177" s="33">
        <f t="shared" si="58"/>
        <v>0</v>
      </c>
      <c r="G177" s="89">
        <f t="shared" si="58"/>
        <v>0</v>
      </c>
      <c r="H177" s="33">
        <f t="shared" si="58"/>
        <v>0</v>
      </c>
      <c r="I177" s="33">
        <f t="shared" si="58"/>
        <v>0</v>
      </c>
      <c r="J177" s="33">
        <f t="shared" si="58"/>
        <v>0</v>
      </c>
      <c r="K177" s="99">
        <f t="shared" si="58"/>
        <v>0</v>
      </c>
      <c r="L177" s="110"/>
    </row>
    <row r="178" spans="1:12" ht="12.75" outlineLevel="1" x14ac:dyDescent="0.2">
      <c r="A178" s="34" t="str">
        <f t="shared" ref="A178:A183" si="59">LEFT(B178,3)</f>
        <v>361</v>
      </c>
      <c r="B178" s="35" t="s">
        <v>226</v>
      </c>
      <c r="C178" s="35" t="s">
        <v>227</v>
      </c>
      <c r="D178" s="38">
        <f>IF(VLOOKUP($A178,'hk2017'!$A:$G,1)=$A178,VLOOKUP($A178,'hk2017'!$A:$G,6),0)</f>
        <v>0</v>
      </c>
      <c r="E178" s="38">
        <f>IF(VLOOKUP($A178,'hk2017'!$A:$G,1)=$A178,VLOOKUP($A178,'hk2017'!$A:$G,7),0)</f>
        <v>0</v>
      </c>
      <c r="F178" s="38">
        <f>IF(VLOOKUP($A178,'hk2017'!$A:$H,1)=$A178,VLOOKUP($A178,'hk2017'!$A:$H,8),0)</f>
        <v>0</v>
      </c>
      <c r="G178" s="87">
        <f t="shared" ref="G178:G183" si="60">SUM(D178+E178-F178)</f>
        <v>0</v>
      </c>
      <c r="H178" s="38">
        <f>IF(VLOOKUP($A178,'hk2016'!$A:$G,1)=$A178,VLOOKUP($A178,'hk2016'!$A:$G,6),0)</f>
        <v>0</v>
      </c>
      <c r="I178" s="38">
        <f>IF(VLOOKUP($A178,'hk2016'!$A:$G,1)=$A178,VLOOKUP($A178,'hk2016'!$A:$G,7),0)</f>
        <v>0</v>
      </c>
      <c r="J178" s="38">
        <f>IF(VLOOKUP($A178,'hk2016'!$A:$H,1)=$A178,VLOOKUP($A178,'hk2016'!$A:$H,8),0)</f>
        <v>0</v>
      </c>
      <c r="K178" s="97">
        <f t="shared" ref="K178:K183" si="61">SUM(H178+I178-J178)</f>
        <v>0</v>
      </c>
      <c r="L178" s="110"/>
    </row>
    <row r="179" spans="1:12" ht="12.75" outlineLevel="1" x14ac:dyDescent="0.2">
      <c r="A179" s="34" t="str">
        <f t="shared" si="59"/>
        <v>364</v>
      </c>
      <c r="B179" s="35" t="s">
        <v>228</v>
      </c>
      <c r="C179" s="35" t="s">
        <v>229</v>
      </c>
      <c r="D179" s="38">
        <f>IF(VLOOKUP($A179,'hk2017'!$A:$G,1)=$A179,VLOOKUP($A179,'hk2017'!$A:$G,6),0)</f>
        <v>0</v>
      </c>
      <c r="E179" s="38">
        <f>IF(VLOOKUP($A179,'hk2017'!$A:$G,1)=$A179,VLOOKUP($A179,'hk2017'!$A:$G,7),0)</f>
        <v>0</v>
      </c>
      <c r="F179" s="38">
        <f>IF(VLOOKUP($A179,'hk2017'!$A:$H,1)=$A179,VLOOKUP($A179,'hk2017'!$A:$H,8),0)</f>
        <v>0</v>
      </c>
      <c r="G179" s="87">
        <f t="shared" si="60"/>
        <v>0</v>
      </c>
      <c r="H179" s="38">
        <f>IF(VLOOKUP($A179,'hk2016'!$A:$G,1)=$A179,VLOOKUP($A179,'hk2016'!$A:$G,6),0)</f>
        <v>0</v>
      </c>
      <c r="I179" s="38">
        <f>IF(VLOOKUP($A179,'hk2016'!$A:$G,1)=$A179,VLOOKUP($A179,'hk2016'!$A:$G,7),0)</f>
        <v>0</v>
      </c>
      <c r="J179" s="38">
        <f>IF(VLOOKUP($A179,'hk2016'!$A:$H,1)=$A179,VLOOKUP($A179,'hk2016'!$A:$H,8),0)</f>
        <v>0</v>
      </c>
      <c r="K179" s="97">
        <f t="shared" si="61"/>
        <v>0</v>
      </c>
      <c r="L179" s="110"/>
    </row>
    <row r="180" spans="1:12" ht="12.75" outlineLevel="1" x14ac:dyDescent="0.2">
      <c r="A180" s="34" t="str">
        <f t="shared" si="59"/>
        <v>365</v>
      </c>
      <c r="B180" s="35" t="s">
        <v>230</v>
      </c>
      <c r="C180" s="35" t="s">
        <v>231</v>
      </c>
      <c r="D180" s="38">
        <f>IF(VLOOKUP($A180,'hk2017'!$A:$G,1)=$A180,VLOOKUP($A180,'hk2017'!$A:$G,6),0)</f>
        <v>0</v>
      </c>
      <c r="E180" s="38">
        <f>IF(VLOOKUP($A180,'hk2017'!$A:$G,1)=$A180,VLOOKUP($A180,'hk2017'!$A:$G,7),0)</f>
        <v>0</v>
      </c>
      <c r="F180" s="38">
        <f>IF(VLOOKUP($A180,'hk2017'!$A:$H,1)=$A180,VLOOKUP($A180,'hk2017'!$A:$H,8),0)</f>
        <v>0</v>
      </c>
      <c r="G180" s="87">
        <f t="shared" si="60"/>
        <v>0</v>
      </c>
      <c r="H180" s="38">
        <f>IF(VLOOKUP($A180,'hk2016'!$A:$G,1)=$A180,VLOOKUP($A180,'hk2016'!$A:$G,6),0)</f>
        <v>0</v>
      </c>
      <c r="I180" s="38">
        <f>IF(VLOOKUP($A180,'hk2016'!$A:$G,1)=$A180,VLOOKUP($A180,'hk2016'!$A:$G,7),0)</f>
        <v>0</v>
      </c>
      <c r="J180" s="38">
        <f>IF(VLOOKUP($A180,'hk2016'!$A:$H,1)=$A180,VLOOKUP($A180,'hk2016'!$A:$H,8),0)</f>
        <v>0</v>
      </c>
      <c r="K180" s="97">
        <f t="shared" si="61"/>
        <v>0</v>
      </c>
      <c r="L180" s="110"/>
    </row>
    <row r="181" spans="1:12" ht="12.75" outlineLevel="1" x14ac:dyDescent="0.2">
      <c r="A181" s="34" t="str">
        <f t="shared" si="59"/>
        <v>366</v>
      </c>
      <c r="B181" s="35" t="s">
        <v>232</v>
      </c>
      <c r="C181" s="35" t="s">
        <v>233</v>
      </c>
      <c r="D181" s="38">
        <f>IF(VLOOKUP($A181,'hk2017'!$A:$G,1)=$A181,VLOOKUP($A181,'hk2017'!$A:$G,6),0)</f>
        <v>0</v>
      </c>
      <c r="E181" s="38">
        <f>IF(VLOOKUP($A181,'hk2017'!$A:$G,1)=$A181,VLOOKUP($A181,'hk2017'!$A:$G,7),0)</f>
        <v>0</v>
      </c>
      <c r="F181" s="38">
        <f>IF(VLOOKUP($A181,'hk2017'!$A:$H,1)=$A181,VLOOKUP($A181,'hk2017'!$A:$H,8),0)</f>
        <v>0</v>
      </c>
      <c r="G181" s="87">
        <f t="shared" si="60"/>
        <v>0</v>
      </c>
      <c r="H181" s="38">
        <f>IF(VLOOKUP($A181,'hk2016'!$A:$G,1)=$A181,VLOOKUP($A181,'hk2016'!$A:$G,6),0)</f>
        <v>0</v>
      </c>
      <c r="I181" s="38">
        <f>IF(VLOOKUP($A181,'hk2016'!$A:$G,1)=$A181,VLOOKUP($A181,'hk2016'!$A:$G,7),0)</f>
        <v>0</v>
      </c>
      <c r="J181" s="38">
        <f>IF(VLOOKUP($A181,'hk2016'!$A:$H,1)=$A181,VLOOKUP($A181,'hk2016'!$A:$H,8),0)</f>
        <v>0</v>
      </c>
      <c r="K181" s="97">
        <f t="shared" si="61"/>
        <v>0</v>
      </c>
      <c r="L181" s="110"/>
    </row>
    <row r="182" spans="1:12" ht="12.75" outlineLevel="1" x14ac:dyDescent="0.2">
      <c r="A182" s="34" t="str">
        <f t="shared" si="59"/>
        <v>367</v>
      </c>
      <c r="B182" s="35" t="s">
        <v>234</v>
      </c>
      <c r="C182" s="35" t="s">
        <v>235</v>
      </c>
      <c r="D182" s="38">
        <f>IF(VLOOKUP($A182,'hk2017'!$A:$G,1)=$A182,VLOOKUP($A182,'hk2017'!$A:$G,6),0)</f>
        <v>0</v>
      </c>
      <c r="E182" s="38">
        <f>IF(VLOOKUP($A182,'hk2017'!$A:$G,1)=$A182,VLOOKUP($A182,'hk2017'!$A:$G,7),0)</f>
        <v>0</v>
      </c>
      <c r="F182" s="38">
        <f>IF(VLOOKUP($A182,'hk2017'!$A:$H,1)=$A182,VLOOKUP($A182,'hk2017'!$A:$H,8),0)</f>
        <v>0</v>
      </c>
      <c r="G182" s="87">
        <f t="shared" si="60"/>
        <v>0</v>
      </c>
      <c r="H182" s="38">
        <f>IF(VLOOKUP($A182,'hk2016'!$A:$G,1)=$A182,VLOOKUP($A182,'hk2016'!$A:$G,6),0)</f>
        <v>0</v>
      </c>
      <c r="I182" s="38">
        <f>IF(VLOOKUP($A182,'hk2016'!$A:$G,1)=$A182,VLOOKUP($A182,'hk2016'!$A:$G,7),0)</f>
        <v>0</v>
      </c>
      <c r="J182" s="38">
        <f>IF(VLOOKUP($A182,'hk2016'!$A:$H,1)=$A182,VLOOKUP($A182,'hk2016'!$A:$H,8),0)</f>
        <v>0</v>
      </c>
      <c r="K182" s="97">
        <f t="shared" si="61"/>
        <v>0</v>
      </c>
      <c r="L182" s="110"/>
    </row>
    <row r="183" spans="1:12" ht="12.75" outlineLevel="1" x14ac:dyDescent="0.2">
      <c r="A183" s="34" t="str">
        <f t="shared" si="59"/>
        <v>368</v>
      </c>
      <c r="B183" s="35" t="s">
        <v>236</v>
      </c>
      <c r="C183" s="35" t="s">
        <v>237</v>
      </c>
      <c r="D183" s="38">
        <f>IF(VLOOKUP($A183,'hk2017'!$A:$G,1)=$A183,VLOOKUP($A183,'hk2017'!$A:$G,6),0)</f>
        <v>0</v>
      </c>
      <c r="E183" s="38">
        <f>IF(VLOOKUP($A183,'hk2017'!$A:$G,1)=$A183,VLOOKUP($A183,'hk2017'!$A:$G,7),0)</f>
        <v>0</v>
      </c>
      <c r="F183" s="38">
        <f>IF(VLOOKUP($A183,'hk2017'!$A:$H,1)=$A183,VLOOKUP($A183,'hk2017'!$A:$H,8),0)</f>
        <v>0</v>
      </c>
      <c r="G183" s="87">
        <f t="shared" si="60"/>
        <v>0</v>
      </c>
      <c r="H183" s="38">
        <f>IF(VLOOKUP($A183,'hk2016'!$A:$G,1)=$A183,VLOOKUP($A183,'hk2016'!$A:$G,6),0)</f>
        <v>0</v>
      </c>
      <c r="I183" s="38">
        <f>IF(VLOOKUP($A183,'hk2016'!$A:$G,1)=$A183,VLOOKUP($A183,'hk2016'!$A:$G,7),0)</f>
        <v>0</v>
      </c>
      <c r="J183" s="38">
        <f>IF(VLOOKUP($A183,'hk2016'!$A:$H,1)=$A183,VLOOKUP($A183,'hk2016'!$A:$H,8),0)</f>
        <v>0</v>
      </c>
      <c r="K183" s="97">
        <f t="shared" si="61"/>
        <v>0</v>
      </c>
      <c r="L183" s="110"/>
    </row>
    <row r="184" spans="1:12" ht="13.5" outlineLevel="1" thickBot="1" x14ac:dyDescent="0.25">
      <c r="A184" s="41"/>
      <c r="B184" s="42"/>
      <c r="C184" s="42"/>
      <c r="D184" s="40"/>
      <c r="E184" s="40"/>
      <c r="F184" s="40"/>
      <c r="G184" s="88"/>
      <c r="H184" s="40"/>
      <c r="I184" s="40"/>
      <c r="J184" s="40"/>
      <c r="K184" s="98"/>
      <c r="L184" s="110"/>
    </row>
    <row r="185" spans="1:12" ht="12.75" x14ac:dyDescent="0.2">
      <c r="A185" s="50" t="s">
        <v>912</v>
      </c>
      <c r="B185" s="51"/>
      <c r="C185" s="52" t="s">
        <v>238</v>
      </c>
      <c r="D185" s="33">
        <f t="shared" ref="D185:K185" si="62">SUM(D186:D195)</f>
        <v>0</v>
      </c>
      <c r="E185" s="33">
        <f t="shared" si="62"/>
        <v>0</v>
      </c>
      <c r="F185" s="33">
        <f t="shared" si="62"/>
        <v>0</v>
      </c>
      <c r="G185" s="89">
        <f t="shared" si="62"/>
        <v>0</v>
      </c>
      <c r="H185" s="33">
        <f t="shared" si="62"/>
        <v>0</v>
      </c>
      <c r="I185" s="33">
        <f t="shared" si="62"/>
        <v>0</v>
      </c>
      <c r="J185" s="33">
        <f t="shared" si="62"/>
        <v>0</v>
      </c>
      <c r="K185" s="99">
        <f t="shared" si="62"/>
        <v>0</v>
      </c>
      <c r="L185" s="110"/>
    </row>
    <row r="186" spans="1:12" ht="12.75" outlineLevel="1" x14ac:dyDescent="0.2">
      <c r="A186" s="34" t="str">
        <f t="shared" ref="A186:A194" si="63">LEFT(B186,3)</f>
        <v>371</v>
      </c>
      <c r="B186" s="35" t="s">
        <v>239</v>
      </c>
      <c r="C186" s="35" t="s">
        <v>240</v>
      </c>
      <c r="D186" s="38">
        <f>IF(VLOOKUP($A186,'hk2017'!$A:$G,1)=$A186,VLOOKUP($A186,'hk2017'!$A:$G,6),0)</f>
        <v>0</v>
      </c>
      <c r="E186" s="38">
        <f>IF(VLOOKUP($A186,'hk2017'!$A:$G,1)=$A186,VLOOKUP($A186,'hk2017'!$A:$G,7),0)</f>
        <v>0</v>
      </c>
      <c r="F186" s="38">
        <f>IF(VLOOKUP($A186,'hk2017'!$A:$H,1)=$A186,VLOOKUP($A186,'hk2017'!$A:$H,8),0)</f>
        <v>0</v>
      </c>
      <c r="G186" s="87">
        <f t="shared" ref="G186:G194" si="64">SUM(D186+E186-F186)</f>
        <v>0</v>
      </c>
      <c r="H186" s="38">
        <f>IF(VLOOKUP($A186,'hk2016'!$A:$G,1)=$A186,VLOOKUP($A186,'hk2016'!$A:$G,6),0)</f>
        <v>0</v>
      </c>
      <c r="I186" s="38">
        <f>IF(VLOOKUP($A186,'hk2016'!$A:$G,1)=$A186,VLOOKUP($A186,'hk2016'!$A:$G,7),0)</f>
        <v>0</v>
      </c>
      <c r="J186" s="38">
        <f>IF(VLOOKUP($A186,'hk2016'!$A:$H,1)=$A186,VLOOKUP($A186,'hk2016'!$A:$H,8),0)</f>
        <v>0</v>
      </c>
      <c r="K186" s="97">
        <f t="shared" ref="K186:K194" si="65">SUM(H186+I186-J186)</f>
        <v>0</v>
      </c>
      <c r="L186" s="110"/>
    </row>
    <row r="187" spans="1:12" ht="12.75" outlineLevel="1" x14ac:dyDescent="0.2">
      <c r="A187" s="34" t="str">
        <f t="shared" si="63"/>
        <v>372</v>
      </c>
      <c r="B187" s="35" t="s">
        <v>241</v>
      </c>
      <c r="C187" s="35" t="s">
        <v>242</v>
      </c>
      <c r="D187" s="38">
        <f>IF(VLOOKUP($A187,'hk2017'!$A:$G,1)=$A187,VLOOKUP($A187,'hk2017'!$A:$G,6),0)</f>
        <v>0</v>
      </c>
      <c r="E187" s="38">
        <f>IF(VLOOKUP($A187,'hk2017'!$A:$G,1)=$A187,VLOOKUP($A187,'hk2017'!$A:$G,7),0)</f>
        <v>0</v>
      </c>
      <c r="F187" s="38">
        <f>IF(VLOOKUP($A187,'hk2017'!$A:$H,1)=$A187,VLOOKUP($A187,'hk2017'!$A:$H,8),0)</f>
        <v>0</v>
      </c>
      <c r="G187" s="87">
        <f t="shared" si="64"/>
        <v>0</v>
      </c>
      <c r="H187" s="38">
        <f>IF(VLOOKUP($A187,'hk2016'!$A:$G,1)=$A187,VLOOKUP($A187,'hk2016'!$A:$G,6),0)</f>
        <v>0</v>
      </c>
      <c r="I187" s="38">
        <f>IF(VLOOKUP($A187,'hk2016'!$A:$G,1)=$A187,VLOOKUP($A187,'hk2016'!$A:$G,7),0)</f>
        <v>0</v>
      </c>
      <c r="J187" s="38">
        <f>IF(VLOOKUP($A187,'hk2016'!$A:$H,1)=$A187,VLOOKUP($A187,'hk2016'!$A:$H,8),0)</f>
        <v>0</v>
      </c>
      <c r="K187" s="97">
        <f t="shared" si="65"/>
        <v>0</v>
      </c>
      <c r="L187" s="110"/>
    </row>
    <row r="188" spans="1:12" ht="12.75" outlineLevel="1" x14ac:dyDescent="0.2">
      <c r="A188" s="34" t="str">
        <f t="shared" si="63"/>
        <v>373</v>
      </c>
      <c r="B188" s="35" t="s">
        <v>243</v>
      </c>
      <c r="C188" s="35" t="s">
        <v>244</v>
      </c>
      <c r="D188" s="38">
        <f>IF(VLOOKUP($A188,'hk2017'!$A:$G,1)=$A188,VLOOKUP($A188,'hk2017'!$A:$G,6),0)</f>
        <v>0</v>
      </c>
      <c r="E188" s="38">
        <f>IF(VLOOKUP($A188,'hk2017'!$A:$G,1)=$A188,VLOOKUP($A188,'hk2017'!$A:$G,7),0)</f>
        <v>0</v>
      </c>
      <c r="F188" s="38">
        <f>IF(VLOOKUP($A188,'hk2017'!$A:$H,1)=$A188,VLOOKUP($A188,'hk2017'!$A:$H,8),0)</f>
        <v>0</v>
      </c>
      <c r="G188" s="87">
        <f t="shared" si="64"/>
        <v>0</v>
      </c>
      <c r="H188" s="38">
        <f>IF(VLOOKUP($A188,'hk2016'!$A:$G,1)=$A188,VLOOKUP($A188,'hk2016'!$A:$G,6),0)</f>
        <v>0</v>
      </c>
      <c r="I188" s="38">
        <f>IF(VLOOKUP($A188,'hk2016'!$A:$G,1)=$A188,VLOOKUP($A188,'hk2016'!$A:$G,7),0)</f>
        <v>0</v>
      </c>
      <c r="J188" s="38">
        <f>IF(VLOOKUP($A188,'hk2016'!$A:$H,1)=$A188,VLOOKUP($A188,'hk2016'!$A:$H,8),0)</f>
        <v>0</v>
      </c>
      <c r="K188" s="97">
        <f t="shared" si="65"/>
        <v>0</v>
      </c>
      <c r="L188" s="110"/>
    </row>
    <row r="189" spans="1:12" ht="12.75" outlineLevel="1" x14ac:dyDescent="0.2">
      <c r="A189" s="34" t="str">
        <f t="shared" si="63"/>
        <v>374</v>
      </c>
      <c r="B189" s="35" t="s">
        <v>245</v>
      </c>
      <c r="C189" s="35" t="s">
        <v>246</v>
      </c>
      <c r="D189" s="38">
        <f>IF(VLOOKUP($A189,'hk2017'!$A:$G,1)=$A189,VLOOKUP($A189,'hk2017'!$A:$G,6),0)</f>
        <v>0</v>
      </c>
      <c r="E189" s="38">
        <f>IF(VLOOKUP($A189,'hk2017'!$A:$G,1)=$A189,VLOOKUP($A189,'hk2017'!$A:$G,7),0)</f>
        <v>0</v>
      </c>
      <c r="F189" s="38">
        <f>IF(VLOOKUP($A189,'hk2017'!$A:$H,1)=$A189,VLOOKUP($A189,'hk2017'!$A:$H,8),0)</f>
        <v>0</v>
      </c>
      <c r="G189" s="87">
        <f t="shared" si="64"/>
        <v>0</v>
      </c>
      <c r="H189" s="38">
        <f>IF(VLOOKUP($A189,'hk2016'!$A:$G,1)=$A189,VLOOKUP($A189,'hk2016'!$A:$G,6),0)</f>
        <v>0</v>
      </c>
      <c r="I189" s="38">
        <f>IF(VLOOKUP($A189,'hk2016'!$A:$G,1)=$A189,VLOOKUP($A189,'hk2016'!$A:$G,7),0)</f>
        <v>0</v>
      </c>
      <c r="J189" s="38">
        <f>IF(VLOOKUP($A189,'hk2016'!$A:$H,1)=$A189,VLOOKUP($A189,'hk2016'!$A:$H,8),0)</f>
        <v>0</v>
      </c>
      <c r="K189" s="97">
        <f t="shared" si="65"/>
        <v>0</v>
      </c>
      <c r="L189" s="110"/>
    </row>
    <row r="190" spans="1:12" ht="12.75" outlineLevel="1" x14ac:dyDescent="0.2">
      <c r="A190" s="34" t="str">
        <f t="shared" si="63"/>
        <v>375</v>
      </c>
      <c r="B190" s="35" t="s">
        <v>247</v>
      </c>
      <c r="C190" s="35" t="s">
        <v>248</v>
      </c>
      <c r="D190" s="38">
        <f>IF(VLOOKUP($A190,'hk2017'!$A:$G,1)=$A190,VLOOKUP($A190,'hk2017'!$A:$G,6),0)</f>
        <v>0</v>
      </c>
      <c r="E190" s="38">
        <f>IF(VLOOKUP($A190,'hk2017'!$A:$G,1)=$A190,VLOOKUP($A190,'hk2017'!$A:$G,7),0)</f>
        <v>0</v>
      </c>
      <c r="F190" s="38">
        <f>IF(VLOOKUP($A190,'hk2017'!$A:$H,1)=$A190,VLOOKUP($A190,'hk2017'!$A:$H,8),0)</f>
        <v>0</v>
      </c>
      <c r="G190" s="87">
        <f t="shared" si="64"/>
        <v>0</v>
      </c>
      <c r="H190" s="38">
        <f>IF(VLOOKUP($A190,'hk2016'!$A:$G,1)=$A190,VLOOKUP($A190,'hk2016'!$A:$G,6),0)</f>
        <v>0</v>
      </c>
      <c r="I190" s="38">
        <f>IF(VLOOKUP($A190,'hk2016'!$A:$G,1)=$A190,VLOOKUP($A190,'hk2016'!$A:$G,7),0)</f>
        <v>0</v>
      </c>
      <c r="J190" s="38">
        <f>IF(VLOOKUP($A190,'hk2016'!$A:$H,1)=$A190,VLOOKUP($A190,'hk2016'!$A:$H,8),0)</f>
        <v>0</v>
      </c>
      <c r="K190" s="97">
        <f t="shared" si="65"/>
        <v>0</v>
      </c>
      <c r="L190" s="110"/>
    </row>
    <row r="191" spans="1:12" ht="12.75" outlineLevel="1" x14ac:dyDescent="0.2">
      <c r="A191" s="34" t="str">
        <f t="shared" si="63"/>
        <v>376</v>
      </c>
      <c r="B191" s="35" t="s">
        <v>249</v>
      </c>
      <c r="C191" s="35" t="s">
        <v>250</v>
      </c>
      <c r="D191" s="38">
        <f>IF(VLOOKUP($A191,'hk2017'!$A:$G,1)=$A191,VLOOKUP($A191,'hk2017'!$A:$G,6),0)</f>
        <v>0</v>
      </c>
      <c r="E191" s="38">
        <f>IF(VLOOKUP($A191,'hk2017'!$A:$G,1)=$A191,VLOOKUP($A191,'hk2017'!$A:$G,7),0)</f>
        <v>0</v>
      </c>
      <c r="F191" s="38">
        <f>IF(VLOOKUP($A191,'hk2017'!$A:$H,1)=$A191,VLOOKUP($A191,'hk2017'!$A:$H,8),0)</f>
        <v>0</v>
      </c>
      <c r="G191" s="87">
        <f t="shared" si="64"/>
        <v>0</v>
      </c>
      <c r="H191" s="38">
        <f>IF(VLOOKUP($A191,'hk2016'!$A:$G,1)=$A191,VLOOKUP($A191,'hk2016'!$A:$G,6),0)</f>
        <v>0</v>
      </c>
      <c r="I191" s="38">
        <f>IF(VLOOKUP($A191,'hk2016'!$A:$G,1)=$A191,VLOOKUP($A191,'hk2016'!$A:$G,7),0)</f>
        <v>0</v>
      </c>
      <c r="J191" s="38">
        <f>IF(VLOOKUP($A191,'hk2016'!$A:$H,1)=$A191,VLOOKUP($A191,'hk2016'!$A:$H,8),0)</f>
        <v>0</v>
      </c>
      <c r="K191" s="97">
        <f t="shared" si="65"/>
        <v>0</v>
      </c>
      <c r="L191" s="110"/>
    </row>
    <row r="192" spans="1:12" ht="12.75" outlineLevel="1" x14ac:dyDescent="0.2">
      <c r="A192" s="34" t="str">
        <f t="shared" si="63"/>
        <v>377</v>
      </c>
      <c r="B192" s="35" t="s">
        <v>251</v>
      </c>
      <c r="C192" s="35" t="s">
        <v>252</v>
      </c>
      <c r="D192" s="38">
        <f>IF(VLOOKUP($A192,'hk2017'!$A:$G,1)=$A192,VLOOKUP($A192,'hk2017'!$A:$G,6),0)</f>
        <v>0</v>
      </c>
      <c r="E192" s="38">
        <f>IF(VLOOKUP($A192,'hk2017'!$A:$G,1)=$A192,VLOOKUP($A192,'hk2017'!$A:$G,7),0)</f>
        <v>0</v>
      </c>
      <c r="F192" s="38">
        <f>IF(VLOOKUP($A192,'hk2017'!$A:$H,1)=$A192,VLOOKUP($A192,'hk2017'!$A:$H,8),0)</f>
        <v>0</v>
      </c>
      <c r="G192" s="87">
        <f t="shared" si="64"/>
        <v>0</v>
      </c>
      <c r="H192" s="38">
        <f>IF(VLOOKUP($A192,'hk2016'!$A:$G,1)=$A192,VLOOKUP($A192,'hk2016'!$A:$G,6),0)</f>
        <v>0</v>
      </c>
      <c r="I192" s="38">
        <f>IF(VLOOKUP($A192,'hk2016'!$A:$G,1)=$A192,VLOOKUP($A192,'hk2016'!$A:$G,7),0)</f>
        <v>0</v>
      </c>
      <c r="J192" s="38">
        <f>IF(VLOOKUP($A192,'hk2016'!$A:$H,1)=$A192,VLOOKUP($A192,'hk2016'!$A:$H,8),0)</f>
        <v>0</v>
      </c>
      <c r="K192" s="97">
        <f t="shared" si="65"/>
        <v>0</v>
      </c>
      <c r="L192" s="110"/>
    </row>
    <row r="193" spans="1:12" ht="12.75" outlineLevel="1" x14ac:dyDescent="0.2">
      <c r="A193" s="34" t="str">
        <f t="shared" si="63"/>
        <v>378</v>
      </c>
      <c r="B193" s="35" t="s">
        <v>253</v>
      </c>
      <c r="C193" s="35" t="s">
        <v>254</v>
      </c>
      <c r="D193" s="38">
        <f>IF(VLOOKUP($A193,'hk2017'!$A:$G,1)=$A193,VLOOKUP($A193,'hk2017'!$A:$G,6),0)</f>
        <v>0</v>
      </c>
      <c r="E193" s="38">
        <f>IF(VLOOKUP($A193,'hk2017'!$A:$G,1)=$A193,VLOOKUP($A193,'hk2017'!$A:$G,7),0)</f>
        <v>0</v>
      </c>
      <c r="F193" s="38">
        <f>IF(VLOOKUP($A193,'hk2017'!$A:$H,1)=$A193,VLOOKUP($A193,'hk2017'!$A:$H,8),0)</f>
        <v>0</v>
      </c>
      <c r="G193" s="87">
        <f t="shared" si="64"/>
        <v>0</v>
      </c>
      <c r="H193" s="38">
        <f>IF(VLOOKUP($A193,'hk2016'!$A:$G,1)=$A193,VLOOKUP($A193,'hk2016'!$A:$G,6),0)</f>
        <v>0</v>
      </c>
      <c r="I193" s="38">
        <f>IF(VLOOKUP($A193,'hk2016'!$A:$G,1)=$A193,VLOOKUP($A193,'hk2016'!$A:$G,7),0)</f>
        <v>0</v>
      </c>
      <c r="J193" s="38">
        <f>IF(VLOOKUP($A193,'hk2016'!$A:$H,1)=$A193,VLOOKUP($A193,'hk2016'!$A:$H,8),0)</f>
        <v>0</v>
      </c>
      <c r="K193" s="97">
        <f t="shared" si="65"/>
        <v>0</v>
      </c>
      <c r="L193" s="110"/>
    </row>
    <row r="194" spans="1:12" ht="12.75" outlineLevel="1" x14ac:dyDescent="0.2">
      <c r="A194" s="34" t="str">
        <f t="shared" si="63"/>
        <v>379</v>
      </c>
      <c r="B194" s="35" t="s">
        <v>255</v>
      </c>
      <c r="C194" s="35" t="s">
        <v>256</v>
      </c>
      <c r="D194" s="38">
        <f>IF(VLOOKUP($A194,'hk2017'!$A:$G,1)=$A194,VLOOKUP($A194,'hk2017'!$A:$G,6),0)</f>
        <v>0</v>
      </c>
      <c r="E194" s="38">
        <f>IF(VLOOKUP($A194,'hk2017'!$A:$G,1)=$A194,VLOOKUP($A194,'hk2017'!$A:$G,7),0)</f>
        <v>0</v>
      </c>
      <c r="F194" s="38">
        <f>IF(VLOOKUP($A194,'hk2017'!$A:$H,1)=$A194,VLOOKUP($A194,'hk2017'!$A:$H,8),0)</f>
        <v>0</v>
      </c>
      <c r="G194" s="87">
        <f t="shared" si="64"/>
        <v>0</v>
      </c>
      <c r="H194" s="38">
        <f>IF(VLOOKUP($A194,'hk2016'!$A:$G,1)=$A194,VLOOKUP($A194,'hk2016'!$A:$G,6),0)</f>
        <v>0</v>
      </c>
      <c r="I194" s="38">
        <f>IF(VLOOKUP($A194,'hk2016'!$A:$G,1)=$A194,VLOOKUP($A194,'hk2016'!$A:$G,7),0)</f>
        <v>0</v>
      </c>
      <c r="J194" s="38">
        <f>IF(VLOOKUP($A194,'hk2016'!$A:$H,1)=$A194,VLOOKUP($A194,'hk2016'!$A:$H,8),0)</f>
        <v>0</v>
      </c>
      <c r="K194" s="97">
        <f t="shared" si="65"/>
        <v>0</v>
      </c>
      <c r="L194" s="110"/>
    </row>
    <row r="195" spans="1:12" ht="13.5" outlineLevel="1" thickBot="1" x14ac:dyDescent="0.25">
      <c r="A195" s="41"/>
      <c r="B195" s="42"/>
      <c r="C195" s="42"/>
      <c r="D195" s="40"/>
      <c r="E195" s="40"/>
      <c r="F195" s="40"/>
      <c r="G195" s="88"/>
      <c r="H195" s="40"/>
      <c r="I195" s="40"/>
      <c r="J195" s="40"/>
      <c r="K195" s="98"/>
      <c r="L195" s="110"/>
    </row>
    <row r="196" spans="1:12" ht="12.75" x14ac:dyDescent="0.2">
      <c r="A196" s="50" t="s">
        <v>913</v>
      </c>
      <c r="B196" s="51"/>
      <c r="C196" s="52" t="s">
        <v>257</v>
      </c>
      <c r="D196" s="33">
        <f t="shared" ref="D196:K196" si="66">SUM(D197:D206)</f>
        <v>0</v>
      </c>
      <c r="E196" s="33">
        <f t="shared" si="66"/>
        <v>0</v>
      </c>
      <c r="F196" s="33">
        <f t="shared" si="66"/>
        <v>0</v>
      </c>
      <c r="G196" s="89">
        <f t="shared" si="66"/>
        <v>0</v>
      </c>
      <c r="H196" s="33">
        <f t="shared" si="66"/>
        <v>0</v>
      </c>
      <c r="I196" s="33">
        <f t="shared" si="66"/>
        <v>0</v>
      </c>
      <c r="J196" s="33">
        <f t="shared" si="66"/>
        <v>0</v>
      </c>
      <c r="K196" s="99">
        <f t="shared" si="66"/>
        <v>0</v>
      </c>
      <c r="L196" s="110"/>
    </row>
    <row r="197" spans="1:12" ht="12.75" outlineLevel="1" x14ac:dyDescent="0.2">
      <c r="A197" s="34" t="str">
        <f>LEFT(B197,3)</f>
        <v>381</v>
      </c>
      <c r="B197" s="35" t="s">
        <v>258</v>
      </c>
      <c r="C197" s="35" t="s">
        <v>259</v>
      </c>
      <c r="D197" s="38">
        <f>IF(VLOOKUP($A197,'hk2017'!$A:$G,1)=$A197,VLOOKUP($A197,'hk2017'!$A:$G,6),0)</f>
        <v>0</v>
      </c>
      <c r="E197" s="38">
        <f>IF(VLOOKUP($A197,'hk2017'!$A:$G,1)=$A197,VLOOKUP($A197,'hk2017'!$A:$G,7),0)</f>
        <v>0</v>
      </c>
      <c r="F197" s="38">
        <f>IF(VLOOKUP($A197,'hk2017'!$A:$H,1)=$A197,VLOOKUP($A197,'hk2017'!$A:$H,8),0)</f>
        <v>0</v>
      </c>
      <c r="G197" s="87">
        <f t="shared" ref="G197:G205" si="67">SUM(D197+E197-F197)</f>
        <v>0</v>
      </c>
      <c r="H197" s="38">
        <f>IF(VLOOKUP($A197,'hk2016'!$A:$G,1)=$A197,VLOOKUP($A197,'hk2016'!$A:$G,6),0)</f>
        <v>0</v>
      </c>
      <c r="I197" s="38">
        <f>IF(VLOOKUP($A197,'hk2016'!$A:$G,1)=$A197,VLOOKUP($A197,'hk2016'!$A:$G,7),0)</f>
        <v>0</v>
      </c>
      <c r="J197" s="38">
        <f>IF(VLOOKUP($A197,'hk2016'!$A:$H,1)=$A197,VLOOKUP($A197,'hk2016'!$A:$H,8),0)</f>
        <v>0</v>
      </c>
      <c r="K197" s="97">
        <f t="shared" ref="K197:K205" si="68">SUM(H197+I197-J197)</f>
        <v>0</v>
      </c>
      <c r="L197" s="110"/>
    </row>
    <row r="198" spans="1:12" ht="12.75" outlineLevel="1" x14ac:dyDescent="0.2">
      <c r="A198" s="34" t="str">
        <f>LEFT(B198,3)</f>
        <v>382</v>
      </c>
      <c r="B198" s="35" t="s">
        <v>260</v>
      </c>
      <c r="C198" s="35" t="s">
        <v>261</v>
      </c>
      <c r="D198" s="38">
        <f>IF(VLOOKUP($A198,'hk2017'!$A:$G,1)=$A198,VLOOKUP($A198,'hk2017'!$A:$G,6),0)</f>
        <v>0</v>
      </c>
      <c r="E198" s="38">
        <f>IF(VLOOKUP($A198,'hk2017'!$A:$G,1)=$A198,VLOOKUP($A198,'hk2017'!$A:$G,7),0)</f>
        <v>0</v>
      </c>
      <c r="F198" s="38">
        <f>IF(VLOOKUP($A198,'hk2017'!$A:$H,1)=$A198,VLOOKUP($A198,'hk2017'!$A:$H,8),0)</f>
        <v>0</v>
      </c>
      <c r="G198" s="87">
        <f t="shared" si="67"/>
        <v>0</v>
      </c>
      <c r="H198" s="38">
        <f>IF(VLOOKUP($A198,'hk2016'!$A:$G,1)=$A198,VLOOKUP($A198,'hk2016'!$A:$G,6),0)</f>
        <v>0</v>
      </c>
      <c r="I198" s="38">
        <f>IF(VLOOKUP($A198,'hk2016'!$A:$G,1)=$A198,VLOOKUP($A198,'hk2016'!$A:$G,7),0)</f>
        <v>0</v>
      </c>
      <c r="J198" s="38">
        <f>IF(VLOOKUP($A198,'hk2016'!$A:$H,1)=$A198,VLOOKUP($A198,'hk2016'!$A:$H,8),0)</f>
        <v>0</v>
      </c>
      <c r="K198" s="97">
        <f t="shared" si="68"/>
        <v>0</v>
      </c>
      <c r="L198" s="110"/>
    </row>
    <row r="199" spans="1:12" ht="12.75" outlineLevel="1" x14ac:dyDescent="0.2">
      <c r="A199" s="34" t="str">
        <f>LEFT(B199,3)</f>
        <v>383</v>
      </c>
      <c r="B199" s="35" t="s">
        <v>262</v>
      </c>
      <c r="C199" s="35" t="s">
        <v>263</v>
      </c>
      <c r="D199" s="38">
        <f>IF(VLOOKUP($A199,'hk2017'!$A:$G,1)=$A199,VLOOKUP($A199,'hk2017'!$A:$G,6),0)</f>
        <v>0</v>
      </c>
      <c r="E199" s="38">
        <f>IF(VLOOKUP($A199,'hk2017'!$A:$G,1)=$A199,VLOOKUP($A199,'hk2017'!$A:$G,7),0)</f>
        <v>0</v>
      </c>
      <c r="F199" s="38">
        <f>IF(VLOOKUP($A199,'hk2017'!$A:$H,1)=$A199,VLOOKUP($A199,'hk2017'!$A:$H,8),0)</f>
        <v>0</v>
      </c>
      <c r="G199" s="87">
        <f t="shared" si="67"/>
        <v>0</v>
      </c>
      <c r="H199" s="38">
        <f>IF(VLOOKUP($A199,'hk2016'!$A:$G,1)=$A199,VLOOKUP($A199,'hk2016'!$A:$G,6),0)</f>
        <v>0</v>
      </c>
      <c r="I199" s="38">
        <f>IF(VLOOKUP($A199,'hk2016'!$A:$G,1)=$A199,VLOOKUP($A199,'hk2016'!$A:$G,7),0)</f>
        <v>0</v>
      </c>
      <c r="J199" s="38">
        <f>IF(VLOOKUP($A199,'hk2016'!$A:$H,1)=$A199,VLOOKUP($A199,'hk2016'!$A:$H,8),0)</f>
        <v>0</v>
      </c>
      <c r="K199" s="97">
        <f t="shared" si="68"/>
        <v>0</v>
      </c>
      <c r="L199" s="110"/>
    </row>
    <row r="200" spans="1:12" ht="12.75" outlineLevel="1" x14ac:dyDescent="0.2">
      <c r="A200" s="34" t="str">
        <f>LEFT(B200,3)</f>
        <v>384</v>
      </c>
      <c r="B200" s="35" t="s">
        <v>264</v>
      </c>
      <c r="C200" s="35" t="s">
        <v>265</v>
      </c>
      <c r="D200" s="38">
        <f>IF(VLOOKUP($A200,'hk2017'!$A:$G,1)=$A200,VLOOKUP($A200,'hk2017'!$A:$G,6),0)</f>
        <v>0</v>
      </c>
      <c r="E200" s="38">
        <f>IF(VLOOKUP($A200,'hk2017'!$A:$G,1)=$A200,VLOOKUP($A200,'hk2017'!$A:$G,7),0)</f>
        <v>0</v>
      </c>
      <c r="F200" s="38">
        <f>IF(VLOOKUP($A200,'hk2017'!$A:$H,1)=$A200,VLOOKUP($A200,'hk2017'!$A:$H,8),0)</f>
        <v>0</v>
      </c>
      <c r="G200" s="87">
        <f t="shared" si="67"/>
        <v>0</v>
      </c>
      <c r="H200" s="38">
        <f>IF(VLOOKUP($A200,'hk2016'!$A:$G,1)=$A200,VLOOKUP($A200,'hk2016'!$A:$G,6),0)</f>
        <v>0</v>
      </c>
      <c r="I200" s="38">
        <f>IF(VLOOKUP($A200,'hk2016'!$A:$G,1)=$A200,VLOOKUP($A200,'hk2016'!$A:$G,7),0)</f>
        <v>0</v>
      </c>
      <c r="J200" s="38">
        <f>IF(VLOOKUP($A200,'hk2016'!$A:$H,1)=$A200,VLOOKUP($A200,'hk2016'!$A:$H,8),0)</f>
        <v>0</v>
      </c>
      <c r="K200" s="97">
        <f t="shared" si="68"/>
        <v>0</v>
      </c>
      <c r="L200" s="110"/>
    </row>
    <row r="201" spans="1:12" ht="12.75" outlineLevel="1" x14ac:dyDescent="0.2">
      <c r="A201" s="34" t="str">
        <f>LEFT(B201,3)</f>
        <v>385</v>
      </c>
      <c r="B201" s="35" t="s">
        <v>266</v>
      </c>
      <c r="C201" s="35" t="s">
        <v>267</v>
      </c>
      <c r="D201" s="38">
        <f>IF(VLOOKUP($A201,'hk2017'!$A:$G,1)=$A201,VLOOKUP($A201,'hk2017'!$A:$G,6),0)</f>
        <v>0</v>
      </c>
      <c r="E201" s="38">
        <f>IF(VLOOKUP($A201,'hk2017'!$A:$G,1)=$A201,VLOOKUP($A201,'hk2017'!$A:$G,7),0)</f>
        <v>0</v>
      </c>
      <c r="F201" s="38">
        <f>IF(VLOOKUP($A201,'hk2017'!$A:$H,1)=$A201,VLOOKUP($A201,'hk2017'!$A:$H,8),0)</f>
        <v>0</v>
      </c>
      <c r="G201" s="87">
        <f t="shared" si="67"/>
        <v>0</v>
      </c>
      <c r="H201" s="38">
        <f>IF(VLOOKUP($A201,'hk2016'!$A:$G,1)=$A201,VLOOKUP($A201,'hk2016'!$A:$G,6),0)</f>
        <v>0</v>
      </c>
      <c r="I201" s="38">
        <f>IF(VLOOKUP($A201,'hk2016'!$A:$G,1)=$A201,VLOOKUP($A201,'hk2016'!$A:$G,7),0)</f>
        <v>0</v>
      </c>
      <c r="J201" s="38">
        <f>IF(VLOOKUP($A201,'hk2016'!$A:$H,1)=$A201,VLOOKUP($A201,'hk2016'!$A:$H,8),0)</f>
        <v>0</v>
      </c>
      <c r="K201" s="97">
        <f t="shared" si="68"/>
        <v>0</v>
      </c>
      <c r="L201" s="110"/>
    </row>
    <row r="202" spans="1:12" ht="12.75" outlineLevel="1" x14ac:dyDescent="0.2">
      <c r="A202" s="47" t="s">
        <v>268</v>
      </c>
      <c r="B202" s="35"/>
      <c r="C202" s="36" t="s">
        <v>269</v>
      </c>
      <c r="D202" s="38">
        <f>IF(VLOOKUP($A202,'hk2017'!$A:$G,1)=$A202,VLOOKUP($A202,'hk2017'!$A:$G,6),0)</f>
        <v>0</v>
      </c>
      <c r="E202" s="38">
        <f>IF(VLOOKUP($A202,'hk2017'!$A:$G,1)=$A202,VLOOKUP($A202,'hk2017'!$A:$G,7),0)</f>
        <v>0</v>
      </c>
      <c r="F202" s="38">
        <f>IF(VLOOKUP($A202,'hk2017'!$A:$H,1)=$A202,VLOOKUP($A202,'hk2017'!$A:$H,8),0)</f>
        <v>0</v>
      </c>
      <c r="G202" s="87">
        <f t="shared" si="67"/>
        <v>0</v>
      </c>
      <c r="H202" s="38">
        <f>IF(VLOOKUP($A202,'hk2016'!$A:$G,1)=$A202,VLOOKUP($A202,'hk2016'!$A:$G,6),0)</f>
        <v>0</v>
      </c>
      <c r="I202" s="38">
        <f>IF(VLOOKUP($A202,'hk2016'!$A:$G,1)=$A202,VLOOKUP($A202,'hk2016'!$A:$G,7),0)</f>
        <v>0</v>
      </c>
      <c r="J202" s="38">
        <f>IF(VLOOKUP($A202,'hk2016'!$A:$H,1)=$A202,VLOOKUP($A202,'hk2016'!$A:$H,8),0)</f>
        <v>0</v>
      </c>
      <c r="K202" s="97">
        <f t="shared" si="68"/>
        <v>0</v>
      </c>
      <c r="L202" s="110"/>
    </row>
    <row r="203" spans="1:12" ht="12.75" outlineLevel="1" x14ac:dyDescent="0.2">
      <c r="A203" s="47" t="s">
        <v>270</v>
      </c>
      <c r="B203" s="35"/>
      <c r="C203" s="36" t="s">
        <v>271</v>
      </c>
      <c r="D203" s="38">
        <f>IF(VLOOKUP($A203,'hk2017'!$A:$G,1)=$A203,VLOOKUP($A203,'hk2017'!$A:$G,6),0)</f>
        <v>0</v>
      </c>
      <c r="E203" s="38">
        <f>IF(VLOOKUP($A203,'hk2017'!$A:$G,1)=$A203,VLOOKUP($A203,'hk2017'!$A:$G,7),0)</f>
        <v>0</v>
      </c>
      <c r="F203" s="38">
        <f>IF(VLOOKUP($A203,'hk2017'!$A:$H,1)=$A203,VLOOKUP($A203,'hk2017'!$A:$H,8),0)</f>
        <v>0</v>
      </c>
      <c r="G203" s="87">
        <f t="shared" si="67"/>
        <v>0</v>
      </c>
      <c r="H203" s="38">
        <f>IF(VLOOKUP($A203,'hk2016'!$A:$G,1)=$A203,VLOOKUP($A203,'hk2016'!$A:$G,6),0)</f>
        <v>0</v>
      </c>
      <c r="I203" s="38">
        <f>IF(VLOOKUP($A203,'hk2016'!$A:$G,1)=$A203,VLOOKUP($A203,'hk2016'!$A:$G,7),0)</f>
        <v>0</v>
      </c>
      <c r="J203" s="38">
        <f>IF(VLOOKUP($A203,'hk2016'!$A:$H,1)=$A203,VLOOKUP($A203,'hk2016'!$A:$H,8),0)</f>
        <v>0</v>
      </c>
      <c r="K203" s="97">
        <f t="shared" si="68"/>
        <v>0</v>
      </c>
      <c r="L203" s="110"/>
    </row>
    <row r="204" spans="1:12" ht="12.75" outlineLevel="1" x14ac:dyDescent="0.2">
      <c r="A204" s="47" t="s">
        <v>272</v>
      </c>
      <c r="B204" s="35"/>
      <c r="C204" s="36" t="s">
        <v>273</v>
      </c>
      <c r="D204" s="38">
        <f>IF(VLOOKUP($A204,'hk2017'!$A:$G,1)=$A204,VLOOKUP($A204,'hk2017'!$A:$G,6),0)</f>
        <v>0</v>
      </c>
      <c r="E204" s="38">
        <f>IF(VLOOKUP($A204,'hk2017'!$A:$G,1)=$A204,VLOOKUP($A204,'hk2017'!$A:$G,7),0)</f>
        <v>0</v>
      </c>
      <c r="F204" s="38">
        <f>IF(VLOOKUP($A204,'hk2017'!$A:$H,1)=$A204,VLOOKUP($A204,'hk2017'!$A:$H,8),0)</f>
        <v>0</v>
      </c>
      <c r="G204" s="87">
        <f t="shared" si="67"/>
        <v>0</v>
      </c>
      <c r="H204" s="38">
        <f>IF(VLOOKUP($A204,'hk2016'!$A:$G,1)=$A204,VLOOKUP($A204,'hk2016'!$A:$G,6),0)</f>
        <v>0</v>
      </c>
      <c r="I204" s="38">
        <f>IF(VLOOKUP($A204,'hk2016'!$A:$G,1)=$A204,VLOOKUP($A204,'hk2016'!$A:$G,7),0)</f>
        <v>0</v>
      </c>
      <c r="J204" s="38">
        <f>IF(VLOOKUP($A204,'hk2016'!$A:$H,1)=$A204,VLOOKUP($A204,'hk2016'!$A:$H,8),0)</f>
        <v>0</v>
      </c>
      <c r="K204" s="97">
        <f t="shared" si="68"/>
        <v>0</v>
      </c>
      <c r="L204" s="110"/>
    </row>
    <row r="205" spans="1:12" ht="12.75" outlineLevel="1" x14ac:dyDescent="0.2">
      <c r="A205" s="47" t="s">
        <v>274</v>
      </c>
      <c r="B205" s="35"/>
      <c r="C205" s="36" t="s">
        <v>275</v>
      </c>
      <c r="D205" s="38">
        <f>IF(VLOOKUP($A205,'hk2017'!$A:$G,1)=$A205,VLOOKUP($A205,'hk2017'!$A:$G,6),0)</f>
        <v>0</v>
      </c>
      <c r="E205" s="38">
        <f>IF(VLOOKUP($A205,'hk2017'!$A:$G,1)=$A205,VLOOKUP($A205,'hk2017'!$A:$G,7),0)</f>
        <v>0</v>
      </c>
      <c r="F205" s="38">
        <f>IF(VLOOKUP($A205,'hk2017'!$A:$H,1)=$A205,VLOOKUP($A205,'hk2017'!$A:$H,8),0)</f>
        <v>0</v>
      </c>
      <c r="G205" s="87">
        <f t="shared" si="67"/>
        <v>0</v>
      </c>
      <c r="H205" s="38">
        <f>IF(VLOOKUP($A205,'hk2016'!$A:$G,1)=$A205,VLOOKUP($A205,'hk2016'!$A:$G,6),0)</f>
        <v>0</v>
      </c>
      <c r="I205" s="38">
        <f>IF(VLOOKUP($A205,'hk2016'!$A:$G,1)=$A205,VLOOKUP($A205,'hk2016'!$A:$G,7),0)</f>
        <v>0</v>
      </c>
      <c r="J205" s="38">
        <f>IF(VLOOKUP($A205,'hk2016'!$A:$H,1)=$A205,VLOOKUP($A205,'hk2016'!$A:$H,8),0)</f>
        <v>0</v>
      </c>
      <c r="K205" s="97">
        <f t="shared" si="68"/>
        <v>0</v>
      </c>
      <c r="L205" s="110"/>
    </row>
    <row r="206" spans="1:12" ht="13.5" outlineLevel="1" thickBot="1" x14ac:dyDescent="0.25">
      <c r="A206" s="41"/>
      <c r="B206" s="42"/>
      <c r="C206" s="42"/>
      <c r="D206" s="40"/>
      <c r="E206" s="40"/>
      <c r="F206" s="40"/>
      <c r="G206" s="88"/>
      <c r="H206" s="40"/>
      <c r="I206" s="40"/>
      <c r="J206" s="40"/>
      <c r="K206" s="98"/>
      <c r="L206" s="110"/>
    </row>
    <row r="207" spans="1:12" x14ac:dyDescent="0.15">
      <c r="A207" s="50" t="s">
        <v>276</v>
      </c>
      <c r="B207" s="51"/>
      <c r="C207" s="52" t="s">
        <v>277</v>
      </c>
      <c r="D207" s="33">
        <f t="shared" ref="D207:K207" si="69">SUM(D208:D211)</f>
        <v>0</v>
      </c>
      <c r="E207" s="33">
        <f t="shared" si="69"/>
        <v>0</v>
      </c>
      <c r="F207" s="33">
        <f t="shared" si="69"/>
        <v>0</v>
      </c>
      <c r="G207" s="89">
        <f t="shared" si="69"/>
        <v>0</v>
      </c>
      <c r="H207" s="33">
        <f t="shared" si="69"/>
        <v>0</v>
      </c>
      <c r="I207" s="33">
        <f t="shared" si="69"/>
        <v>0</v>
      </c>
      <c r="J207" s="33">
        <f t="shared" si="69"/>
        <v>0</v>
      </c>
      <c r="K207" s="99">
        <f t="shared" si="69"/>
        <v>0</v>
      </c>
    </row>
    <row r="208" spans="1:12" outlineLevel="1" x14ac:dyDescent="0.15">
      <c r="A208" s="104" t="str">
        <f>LEFT(B208,3)</f>
        <v>391</v>
      </c>
      <c r="B208" s="105" t="s">
        <v>278</v>
      </c>
      <c r="C208" s="105" t="s">
        <v>279</v>
      </c>
      <c r="D208" s="106">
        <f>IF(VLOOKUP($A208,'hk2017'!$A:$G,1)=$A208,VLOOKUP($A208,'hk2017'!$A:$G,6),0)</f>
        <v>0</v>
      </c>
      <c r="E208" s="106">
        <f>IF(VLOOKUP($A208,'hk2017'!$A:$G,1)=$A208,VLOOKUP($A208,'hk2017'!$A:$G,7),0)</f>
        <v>0</v>
      </c>
      <c r="F208" s="106">
        <f>IF(VLOOKUP($A208,'hk2017'!$A:$H,1)=$A208,VLOOKUP($A208,'hk2017'!$A:$H,8),0)</f>
        <v>0</v>
      </c>
      <c r="G208" s="107">
        <f>SUM(D208+E208-F208)</f>
        <v>0</v>
      </c>
      <c r="H208" s="106">
        <f>IF(VLOOKUP($A208,'hk2016'!$A:$G,1)=$A208,VLOOKUP($A208,'hk2016'!$A:$G,6),0)</f>
        <v>0</v>
      </c>
      <c r="I208" s="106">
        <f>IF(VLOOKUP($A208,'hk2016'!$A:$G,1)=$A208,VLOOKUP($A208,'hk2016'!$A:$G,7),0)</f>
        <v>0</v>
      </c>
      <c r="J208" s="106">
        <f>IF(VLOOKUP($A208,'hk2016'!$A:$H,1)=$A208,VLOOKUP($A208,'hk2016'!$A:$H,8),0)</f>
        <v>0</v>
      </c>
      <c r="K208" s="108">
        <f>SUM(H208+I208-J208)</f>
        <v>0</v>
      </c>
    </row>
    <row r="209" spans="1:11" outlineLevel="1" x14ac:dyDescent="0.15">
      <c r="A209" s="34" t="str">
        <f>LEFT(B209,3)</f>
        <v>395</v>
      </c>
      <c r="B209" s="35" t="s">
        <v>280</v>
      </c>
      <c r="C209" s="35" t="s">
        <v>281</v>
      </c>
      <c r="D209" s="38">
        <f>IF(VLOOKUP($A209,'hk2017'!$A:$G,1)=$A209,VLOOKUP($A209,'hk2017'!$A:$G,6),0)</f>
        <v>0</v>
      </c>
      <c r="E209" s="38">
        <f>IF(VLOOKUP($A209,'hk2017'!$A:$G,1)=$A209,VLOOKUP($A209,'hk2017'!$A:$G,7),0)</f>
        <v>0</v>
      </c>
      <c r="F209" s="38">
        <f>IF(VLOOKUP($A209,'hk2017'!$A:$H,1)=$A209,VLOOKUP($A209,'hk2017'!$A:$H,8),0)</f>
        <v>0</v>
      </c>
      <c r="G209" s="87">
        <f>SUM(D209+E209-F209)</f>
        <v>0</v>
      </c>
      <c r="H209" s="38">
        <f>IF(VLOOKUP($A209,'hk2016'!$A:$G,1)=$A209,VLOOKUP($A209,'hk2016'!$A:$G,6),0)</f>
        <v>0</v>
      </c>
      <c r="I209" s="38">
        <f>IF(VLOOKUP($A209,'hk2016'!$A:$G,1)=$A209,VLOOKUP($A209,'hk2016'!$A:$G,7),0)</f>
        <v>0</v>
      </c>
      <c r="J209" s="38">
        <f>IF(VLOOKUP($A209,'hk2016'!$A:$H,1)=$A209,VLOOKUP($A209,'hk2016'!$A:$H,8),0)</f>
        <v>0</v>
      </c>
      <c r="K209" s="97">
        <f>SUM(H209+I209-J209)</f>
        <v>0</v>
      </c>
    </row>
    <row r="210" spans="1:11" outlineLevel="1" x14ac:dyDescent="0.15">
      <c r="A210" s="34" t="str">
        <f>LEFT(B210,3)</f>
        <v>398</v>
      </c>
      <c r="B210" s="35" t="s">
        <v>282</v>
      </c>
      <c r="C210" s="35" t="s">
        <v>283</v>
      </c>
      <c r="D210" s="38">
        <f>IF(VLOOKUP($A210,'hk2017'!$A:$G,1)=$A210,VLOOKUP($A210,'hk2017'!$A:$G,6),0)</f>
        <v>0</v>
      </c>
      <c r="E210" s="38">
        <f>IF(VLOOKUP($A210,'hk2017'!$A:$G,1)=$A210,VLOOKUP($A210,'hk2017'!$A:$G,7),0)</f>
        <v>0</v>
      </c>
      <c r="F210" s="38">
        <f>IF(VLOOKUP($A210,'hk2017'!$A:$H,1)=$A210,VLOOKUP($A210,'hk2017'!$A:$H,8),0)</f>
        <v>0</v>
      </c>
      <c r="G210" s="87">
        <f>SUM(D210+E210-F210)</f>
        <v>0</v>
      </c>
      <c r="H210" s="38">
        <f>IF(VLOOKUP($A210,'hk2016'!$A:$G,1)=$A210,VLOOKUP($A210,'hk2016'!$A:$G,6),0)</f>
        <v>0</v>
      </c>
      <c r="I210" s="38">
        <f>IF(VLOOKUP($A210,'hk2016'!$A:$G,1)=$A210,VLOOKUP($A210,'hk2016'!$A:$G,7),0)</f>
        <v>0</v>
      </c>
      <c r="J210" s="38">
        <f>IF(VLOOKUP($A210,'hk2016'!$A:$H,1)=$A210,VLOOKUP($A210,'hk2016'!$A:$H,8),0)</f>
        <v>0</v>
      </c>
      <c r="K210" s="97">
        <f>SUM(H210+I210-J210)</f>
        <v>0</v>
      </c>
    </row>
    <row r="211" spans="1:11" outlineLevel="1" x14ac:dyDescent="0.15">
      <c r="A211" s="34"/>
      <c r="B211" s="35"/>
      <c r="C211" s="35"/>
      <c r="D211" s="38"/>
      <c r="E211" s="38"/>
      <c r="F211" s="38"/>
      <c r="G211" s="87"/>
      <c r="H211" s="38"/>
      <c r="I211" s="38"/>
      <c r="J211" s="38"/>
      <c r="K211" s="97"/>
    </row>
    <row r="212" spans="1:11" ht="11.25" outlineLevel="1" thickBot="1" x14ac:dyDescent="0.2">
      <c r="A212" s="109"/>
      <c r="B212" s="35"/>
      <c r="C212" s="35"/>
      <c r="D212" s="38"/>
      <c r="E212" s="38"/>
      <c r="F212" s="38"/>
      <c r="G212" s="87"/>
      <c r="H212" s="38"/>
      <c r="I212" s="38"/>
      <c r="J212" s="38"/>
      <c r="K212" s="97"/>
    </row>
    <row r="213" spans="1:11" ht="12" thickBot="1" x14ac:dyDescent="0.25">
      <c r="A213" s="27" t="s">
        <v>901</v>
      </c>
      <c r="B213" s="24"/>
      <c r="C213" s="28" t="s">
        <v>284</v>
      </c>
      <c r="D213" s="49">
        <f t="shared" ref="D213:K213" si="70">SUM(D214+D225+D233+D236+D238+D243+D246+D256+D259)</f>
        <v>-6000</v>
      </c>
      <c r="E213" s="49">
        <f t="shared" si="70"/>
        <v>0</v>
      </c>
      <c r="F213" s="49">
        <f t="shared" si="70"/>
        <v>0</v>
      </c>
      <c r="G213" s="92">
        <f t="shared" si="70"/>
        <v>-6000</v>
      </c>
      <c r="H213" s="49">
        <f t="shared" si="70"/>
        <v>-6000</v>
      </c>
      <c r="I213" s="49">
        <f t="shared" si="70"/>
        <v>0</v>
      </c>
      <c r="J213" s="49">
        <f t="shared" si="70"/>
        <v>0</v>
      </c>
      <c r="K213" s="102">
        <f t="shared" si="70"/>
        <v>-6000</v>
      </c>
    </row>
    <row r="214" spans="1:11" outlineLevel="1" x14ac:dyDescent="0.15">
      <c r="A214" s="50" t="s">
        <v>285</v>
      </c>
      <c r="B214" s="51"/>
      <c r="C214" s="52" t="s">
        <v>286</v>
      </c>
      <c r="D214" s="33">
        <f t="shared" ref="D214:K214" si="71">SUM(D215:D223)</f>
        <v>-6000</v>
      </c>
      <c r="E214" s="33">
        <f t="shared" si="71"/>
        <v>0</v>
      </c>
      <c r="F214" s="33">
        <f t="shared" si="71"/>
        <v>0</v>
      </c>
      <c r="G214" s="89">
        <f t="shared" si="71"/>
        <v>-6000</v>
      </c>
      <c r="H214" s="33">
        <f t="shared" si="71"/>
        <v>-6000</v>
      </c>
      <c r="I214" s="33">
        <f t="shared" si="71"/>
        <v>0</v>
      </c>
      <c r="J214" s="33">
        <f t="shared" si="71"/>
        <v>0</v>
      </c>
      <c r="K214" s="99">
        <f t="shared" si="71"/>
        <v>-6000</v>
      </c>
    </row>
    <row r="215" spans="1:11" outlineLevel="1" x14ac:dyDescent="0.15">
      <c r="A215" s="23" t="str">
        <f t="shared" ref="A215:A223" si="72">LEFT(B215,3)</f>
        <v>411</v>
      </c>
      <c r="B215" s="24" t="s">
        <v>287</v>
      </c>
      <c r="C215" s="24" t="s">
        <v>288</v>
      </c>
      <c r="D215" s="38">
        <f>IF(VLOOKUP($A215,'hk2017'!$A:$G,1)=$A215,VLOOKUP($A215,'hk2017'!$A:$G,6),0)</f>
        <v>-6000</v>
      </c>
      <c r="E215" s="38">
        <f>IF(VLOOKUP($A215,'hk2017'!$A:$G,1)=$A215,VLOOKUP($A215,'hk2017'!$A:$G,7),0)</f>
        <v>0</v>
      </c>
      <c r="F215" s="38">
        <f>IF(VLOOKUP($A215,'hk2017'!$A:$H,1)=$A215,VLOOKUP($A215,'hk2017'!$A:$H,8),0)</f>
        <v>0</v>
      </c>
      <c r="G215" s="87">
        <f t="shared" ref="G215:G223" si="73">SUM(D215+E215-F215)</f>
        <v>-6000</v>
      </c>
      <c r="H215" s="38">
        <f>IF(VLOOKUP($A215,'hk2016'!$A:$G,1)=$A215,VLOOKUP($A215,'hk2016'!$A:$G,6),0)</f>
        <v>-6000</v>
      </c>
      <c r="I215" s="38">
        <f>IF(VLOOKUP($A215,'hk2016'!$A:$G,1)=$A215,VLOOKUP($A215,'hk2016'!$A:$G,7),0)</f>
        <v>0</v>
      </c>
      <c r="J215" s="38">
        <f>IF(VLOOKUP($A215,'hk2016'!$A:$H,1)=$A215,VLOOKUP($A215,'hk2016'!$A:$H,8),0)</f>
        <v>0</v>
      </c>
      <c r="K215" s="97">
        <f t="shared" ref="K215:K223" si="74">SUM(H215+I215-J215)</f>
        <v>-6000</v>
      </c>
    </row>
    <row r="216" spans="1:11" outlineLevel="1" x14ac:dyDescent="0.15">
      <c r="A216" s="23" t="str">
        <f t="shared" si="72"/>
        <v>412</v>
      </c>
      <c r="B216" s="24" t="s">
        <v>289</v>
      </c>
      <c r="C216" s="24" t="s">
        <v>290</v>
      </c>
      <c r="D216" s="38">
        <f>IF(VLOOKUP($A216,'hk2017'!$A:$G,1)=$A216,VLOOKUP($A216,'hk2017'!$A:$G,6),0)</f>
        <v>0</v>
      </c>
      <c r="E216" s="38">
        <f>IF(VLOOKUP($A216,'hk2017'!$A:$G,1)=$A216,VLOOKUP($A216,'hk2017'!$A:$G,7),0)</f>
        <v>0</v>
      </c>
      <c r="F216" s="38">
        <f>IF(VLOOKUP($A216,'hk2017'!$A:$H,1)=$A216,VLOOKUP($A216,'hk2017'!$A:$H,8),0)</f>
        <v>0</v>
      </c>
      <c r="G216" s="87">
        <f t="shared" si="73"/>
        <v>0</v>
      </c>
      <c r="H216" s="38">
        <f>IF(VLOOKUP($A216,'hk2016'!$A:$G,1)=$A216,VLOOKUP($A216,'hk2016'!$A:$G,6),0)</f>
        <v>0</v>
      </c>
      <c r="I216" s="38">
        <f>IF(VLOOKUP($A216,'hk2016'!$A:$G,1)=$A216,VLOOKUP($A216,'hk2016'!$A:$G,7),0)</f>
        <v>0</v>
      </c>
      <c r="J216" s="38">
        <f>IF(VLOOKUP($A216,'hk2016'!$A:$H,1)=$A216,VLOOKUP($A216,'hk2016'!$A:$H,8),0)</f>
        <v>0</v>
      </c>
      <c r="K216" s="97">
        <f t="shared" si="74"/>
        <v>0</v>
      </c>
    </row>
    <row r="217" spans="1:11" outlineLevel="1" x14ac:dyDescent="0.15">
      <c r="A217" s="23" t="str">
        <f t="shared" si="72"/>
        <v>413</v>
      </c>
      <c r="B217" s="24" t="s">
        <v>291</v>
      </c>
      <c r="C217" s="24" t="s">
        <v>292</v>
      </c>
      <c r="D217" s="38">
        <f>IF(VLOOKUP($A217,'hk2017'!$A:$G,1)=$A217,VLOOKUP($A217,'hk2017'!$A:$G,6),0)</f>
        <v>0</v>
      </c>
      <c r="E217" s="38">
        <f>IF(VLOOKUP($A217,'hk2017'!$A:$G,1)=$A217,VLOOKUP($A217,'hk2017'!$A:$G,7),0)</f>
        <v>0</v>
      </c>
      <c r="F217" s="38">
        <f>IF(VLOOKUP($A217,'hk2017'!$A:$H,1)=$A217,VLOOKUP($A217,'hk2017'!$A:$H,8),0)</f>
        <v>0</v>
      </c>
      <c r="G217" s="87">
        <f t="shared" si="73"/>
        <v>0</v>
      </c>
      <c r="H217" s="38">
        <f>IF(VLOOKUP($A217,'hk2016'!$A:$G,1)=$A217,VLOOKUP($A217,'hk2016'!$A:$G,6),0)</f>
        <v>0</v>
      </c>
      <c r="I217" s="38">
        <f>IF(VLOOKUP($A217,'hk2016'!$A:$G,1)=$A217,VLOOKUP($A217,'hk2016'!$A:$G,7),0)</f>
        <v>0</v>
      </c>
      <c r="J217" s="38">
        <f>IF(VLOOKUP($A217,'hk2016'!$A:$H,1)=$A217,VLOOKUP($A217,'hk2016'!$A:$H,8),0)</f>
        <v>0</v>
      </c>
      <c r="K217" s="97">
        <f t="shared" si="74"/>
        <v>0</v>
      </c>
    </row>
    <row r="218" spans="1:11" outlineLevel="1" x14ac:dyDescent="0.15">
      <c r="A218" s="23" t="str">
        <f t="shared" si="72"/>
        <v>414</v>
      </c>
      <c r="B218" s="24" t="s">
        <v>293</v>
      </c>
      <c r="C218" s="24" t="s">
        <v>294</v>
      </c>
      <c r="D218" s="38">
        <f>IF(VLOOKUP($A218,'hk2017'!$A:$G,1)=$A218,VLOOKUP($A218,'hk2017'!$A:$G,6),0)</f>
        <v>0</v>
      </c>
      <c r="E218" s="38">
        <f>IF(VLOOKUP($A218,'hk2017'!$A:$G,1)=$A218,VLOOKUP($A218,'hk2017'!$A:$G,7),0)</f>
        <v>0</v>
      </c>
      <c r="F218" s="38">
        <f>IF(VLOOKUP($A218,'hk2017'!$A:$H,1)=$A218,VLOOKUP($A218,'hk2017'!$A:$H,8),0)</f>
        <v>0</v>
      </c>
      <c r="G218" s="87">
        <f t="shared" si="73"/>
        <v>0</v>
      </c>
      <c r="H218" s="38">
        <f>IF(VLOOKUP($A218,'hk2016'!$A:$G,1)=$A218,VLOOKUP($A218,'hk2016'!$A:$G,6),0)</f>
        <v>0</v>
      </c>
      <c r="I218" s="38">
        <f>IF(VLOOKUP($A218,'hk2016'!$A:$G,1)=$A218,VLOOKUP($A218,'hk2016'!$A:$G,7),0)</f>
        <v>0</v>
      </c>
      <c r="J218" s="38">
        <f>IF(VLOOKUP($A218,'hk2016'!$A:$H,1)=$A218,VLOOKUP($A218,'hk2016'!$A:$H,8),0)</f>
        <v>0</v>
      </c>
      <c r="K218" s="97">
        <f t="shared" si="74"/>
        <v>0</v>
      </c>
    </row>
    <row r="219" spans="1:11" outlineLevel="1" x14ac:dyDescent="0.15">
      <c r="A219" s="23" t="str">
        <f t="shared" si="72"/>
        <v>415</v>
      </c>
      <c r="B219" s="24" t="s">
        <v>295</v>
      </c>
      <c r="C219" s="24" t="s">
        <v>296</v>
      </c>
      <c r="D219" s="38">
        <f>IF(VLOOKUP($A219,'hk2017'!$A:$G,1)=$A219,VLOOKUP($A219,'hk2017'!$A:$G,6),0)</f>
        <v>0</v>
      </c>
      <c r="E219" s="38">
        <f>IF(VLOOKUP($A219,'hk2017'!$A:$G,1)=$A219,VLOOKUP($A219,'hk2017'!$A:$G,7),0)</f>
        <v>0</v>
      </c>
      <c r="F219" s="38">
        <f>IF(VLOOKUP($A219,'hk2017'!$A:$H,1)=$A219,VLOOKUP($A219,'hk2017'!$A:$H,8),0)</f>
        <v>0</v>
      </c>
      <c r="G219" s="87">
        <f t="shared" si="73"/>
        <v>0</v>
      </c>
      <c r="H219" s="38">
        <f>IF(VLOOKUP($A219,'hk2016'!$A:$G,1)=$A219,VLOOKUP($A219,'hk2016'!$A:$G,6),0)</f>
        <v>0</v>
      </c>
      <c r="I219" s="38">
        <f>IF(VLOOKUP($A219,'hk2016'!$A:$G,1)=$A219,VLOOKUP($A219,'hk2016'!$A:$G,7),0)</f>
        <v>0</v>
      </c>
      <c r="J219" s="38">
        <f>IF(VLOOKUP($A219,'hk2016'!$A:$H,1)=$A219,VLOOKUP($A219,'hk2016'!$A:$H,8),0)</f>
        <v>0</v>
      </c>
      <c r="K219" s="97">
        <f t="shared" si="74"/>
        <v>0</v>
      </c>
    </row>
    <row r="220" spans="1:11" outlineLevel="1" x14ac:dyDescent="0.15">
      <c r="A220" s="23" t="str">
        <f t="shared" si="72"/>
        <v>416</v>
      </c>
      <c r="B220" s="24" t="s">
        <v>297</v>
      </c>
      <c r="C220" s="24" t="s">
        <v>298</v>
      </c>
      <c r="D220" s="38">
        <f>IF(VLOOKUP($A220,'hk2017'!$A:$G,1)=$A220,VLOOKUP($A220,'hk2017'!$A:$G,6),0)</f>
        <v>0</v>
      </c>
      <c r="E220" s="38">
        <f>IF(VLOOKUP($A220,'hk2017'!$A:$G,1)=$A220,VLOOKUP($A220,'hk2017'!$A:$G,7),0)</f>
        <v>0</v>
      </c>
      <c r="F220" s="38">
        <f>IF(VLOOKUP($A220,'hk2017'!$A:$H,1)=$A220,VLOOKUP($A220,'hk2017'!$A:$H,8),0)</f>
        <v>0</v>
      </c>
      <c r="G220" s="87">
        <f t="shared" si="73"/>
        <v>0</v>
      </c>
      <c r="H220" s="38">
        <f>IF(VLOOKUP($A220,'hk2016'!$A:$G,1)=$A220,VLOOKUP($A220,'hk2016'!$A:$G,6),0)</f>
        <v>0</v>
      </c>
      <c r="I220" s="38">
        <f>IF(VLOOKUP($A220,'hk2016'!$A:$G,1)=$A220,VLOOKUP($A220,'hk2016'!$A:$G,7),0)</f>
        <v>0</v>
      </c>
      <c r="J220" s="38">
        <f>IF(VLOOKUP($A220,'hk2016'!$A:$H,1)=$A220,VLOOKUP($A220,'hk2016'!$A:$H,8),0)</f>
        <v>0</v>
      </c>
      <c r="K220" s="97">
        <f t="shared" si="74"/>
        <v>0</v>
      </c>
    </row>
    <row r="221" spans="1:11" outlineLevel="1" x14ac:dyDescent="0.15">
      <c r="A221" s="23" t="str">
        <f t="shared" si="72"/>
        <v>417</v>
      </c>
      <c r="B221" s="24" t="s">
        <v>299</v>
      </c>
      <c r="C221" s="24" t="s">
        <v>300</v>
      </c>
      <c r="D221" s="38">
        <f>IF(VLOOKUP($A221,'hk2017'!$A:$G,1)=$A221,VLOOKUP($A221,'hk2017'!$A:$G,6),0)</f>
        <v>0</v>
      </c>
      <c r="E221" s="38">
        <f>IF(VLOOKUP($A221,'hk2017'!$A:$G,1)=$A221,VLOOKUP($A221,'hk2017'!$A:$G,7),0)</f>
        <v>0</v>
      </c>
      <c r="F221" s="38">
        <f>IF(VLOOKUP($A221,'hk2017'!$A:$H,1)=$A221,VLOOKUP($A221,'hk2017'!$A:$H,8),0)</f>
        <v>0</v>
      </c>
      <c r="G221" s="87">
        <f t="shared" si="73"/>
        <v>0</v>
      </c>
      <c r="H221" s="38">
        <f>IF(VLOOKUP($A221,'hk2016'!$A:$G,1)=$A221,VLOOKUP($A221,'hk2016'!$A:$G,6),0)</f>
        <v>0</v>
      </c>
      <c r="I221" s="38">
        <f>IF(VLOOKUP($A221,'hk2016'!$A:$G,1)=$A221,VLOOKUP($A221,'hk2016'!$A:$G,7),0)</f>
        <v>0</v>
      </c>
      <c r="J221" s="38">
        <f>IF(VLOOKUP($A221,'hk2016'!$A:$H,1)=$A221,VLOOKUP($A221,'hk2016'!$A:$H,8),0)</f>
        <v>0</v>
      </c>
      <c r="K221" s="97">
        <f t="shared" si="74"/>
        <v>0</v>
      </c>
    </row>
    <row r="222" spans="1:11" outlineLevel="1" x14ac:dyDescent="0.15">
      <c r="A222" s="23" t="str">
        <f t="shared" si="72"/>
        <v>418</v>
      </c>
      <c r="B222" s="24" t="s">
        <v>301</v>
      </c>
      <c r="C222" s="24" t="s">
        <v>302</v>
      </c>
      <c r="D222" s="38">
        <f>IF(VLOOKUP($A222,'hk2017'!$A:$G,1)=$A222,VLOOKUP($A222,'hk2017'!$A:$G,6),0)</f>
        <v>0</v>
      </c>
      <c r="E222" s="38">
        <f>IF(VLOOKUP($A222,'hk2017'!$A:$G,1)=$A222,VLOOKUP($A222,'hk2017'!$A:$G,7),0)</f>
        <v>0</v>
      </c>
      <c r="F222" s="38">
        <f>IF(VLOOKUP($A222,'hk2017'!$A:$H,1)=$A222,VLOOKUP($A222,'hk2017'!$A:$H,8),0)</f>
        <v>0</v>
      </c>
      <c r="G222" s="87">
        <f t="shared" si="73"/>
        <v>0</v>
      </c>
      <c r="H222" s="38">
        <f>IF(VLOOKUP($A222,'hk2016'!$A:$G,1)=$A222,VLOOKUP($A222,'hk2016'!$A:$G,6),0)</f>
        <v>0</v>
      </c>
      <c r="I222" s="38">
        <f>IF(VLOOKUP($A222,'hk2016'!$A:$G,1)=$A222,VLOOKUP($A222,'hk2016'!$A:$G,7),0)</f>
        <v>0</v>
      </c>
      <c r="J222" s="38">
        <f>IF(VLOOKUP($A222,'hk2016'!$A:$H,1)=$A222,VLOOKUP($A222,'hk2016'!$A:$H,8),0)</f>
        <v>0</v>
      </c>
      <c r="K222" s="97">
        <f t="shared" si="74"/>
        <v>0</v>
      </c>
    </row>
    <row r="223" spans="1:11" outlineLevel="1" x14ac:dyDescent="0.15">
      <c r="A223" s="23" t="str">
        <f t="shared" si="72"/>
        <v>419</v>
      </c>
      <c r="B223" s="24" t="s">
        <v>303</v>
      </c>
      <c r="C223" s="24" t="s">
        <v>304</v>
      </c>
      <c r="D223" s="38">
        <f>IF(VLOOKUP($A223,'hk2017'!$A:$G,1)=$A223,VLOOKUP($A223,'hk2017'!$A:$G,6),0)</f>
        <v>0</v>
      </c>
      <c r="E223" s="38">
        <f>IF(VLOOKUP($A223,'hk2017'!$A:$G,1)=$A223,VLOOKUP($A223,'hk2017'!$A:$G,7),0)</f>
        <v>0</v>
      </c>
      <c r="F223" s="38">
        <f>IF(VLOOKUP($A223,'hk2017'!$A:$H,1)=$A223,VLOOKUP($A223,'hk2017'!$A:$H,8),0)</f>
        <v>0</v>
      </c>
      <c r="G223" s="87">
        <f t="shared" si="73"/>
        <v>0</v>
      </c>
      <c r="H223" s="38">
        <f>IF(VLOOKUP($A223,'hk2016'!$A:$G,1)=$A223,VLOOKUP($A223,'hk2016'!$A:$G,6),0)</f>
        <v>0</v>
      </c>
      <c r="I223" s="38">
        <f>IF(VLOOKUP($A223,'hk2016'!$A:$G,1)=$A223,VLOOKUP($A223,'hk2016'!$A:$G,7),0)</f>
        <v>0</v>
      </c>
      <c r="J223" s="38">
        <f>IF(VLOOKUP($A223,'hk2016'!$A:$H,1)=$A223,VLOOKUP($A223,'hk2016'!$A:$H,8),0)</f>
        <v>0</v>
      </c>
      <c r="K223" s="97">
        <f t="shared" si="74"/>
        <v>0</v>
      </c>
    </row>
    <row r="224" spans="1:11" ht="11.25" outlineLevel="1" thickBot="1" x14ac:dyDescent="0.2">
      <c r="A224" s="23"/>
      <c r="B224" s="24"/>
      <c r="C224" s="24"/>
      <c r="H224" s="54"/>
      <c r="I224" s="54"/>
      <c r="J224" s="54"/>
      <c r="K224" s="101"/>
    </row>
    <row r="225" spans="1:12" ht="12.75" x14ac:dyDescent="0.2">
      <c r="A225" s="50" t="s">
        <v>919</v>
      </c>
      <c r="B225" s="51"/>
      <c r="C225" s="52" t="s">
        <v>305</v>
      </c>
      <c r="D225" s="33">
        <f t="shared" ref="D225:K225" si="75">SUM(D226:D231)</f>
        <v>0</v>
      </c>
      <c r="E225" s="33">
        <f t="shared" si="75"/>
        <v>0</v>
      </c>
      <c r="F225" s="33">
        <f t="shared" si="75"/>
        <v>0</v>
      </c>
      <c r="G225" s="89">
        <f t="shared" si="75"/>
        <v>0</v>
      </c>
      <c r="H225" s="33">
        <f t="shared" si="75"/>
        <v>0</v>
      </c>
      <c r="I225" s="33">
        <f t="shared" si="75"/>
        <v>0</v>
      </c>
      <c r="J225" s="33">
        <f t="shared" si="75"/>
        <v>0</v>
      </c>
      <c r="K225" s="99">
        <f t="shared" si="75"/>
        <v>0</v>
      </c>
      <c r="L225" s="110"/>
    </row>
    <row r="226" spans="1:12" ht="12.75" outlineLevel="1" x14ac:dyDescent="0.2">
      <c r="A226" s="23" t="str">
        <f t="shared" ref="A226:A231" si="76">LEFT(B226,3)</f>
        <v>421</v>
      </c>
      <c r="B226" s="24" t="s">
        <v>306</v>
      </c>
      <c r="C226" s="24" t="s">
        <v>307</v>
      </c>
      <c r="D226" s="38">
        <f>IF(VLOOKUP($A226,'hk2017'!$A:$G,1)=$A226,VLOOKUP($A226,'hk2017'!$A:$G,6),0)</f>
        <v>0</v>
      </c>
      <c r="E226" s="38">
        <f>IF(VLOOKUP($A226,'hk2017'!$A:$G,1)=$A226,VLOOKUP($A226,'hk2017'!$A:$G,7),0)</f>
        <v>0</v>
      </c>
      <c r="F226" s="38">
        <f>IF(VLOOKUP($A226,'hk2017'!$A:$H,1)=$A226,VLOOKUP($A226,'hk2017'!$A:$H,8),0)</f>
        <v>0</v>
      </c>
      <c r="G226" s="87">
        <f t="shared" ref="G226:G231" si="77">SUM(D226+E226-F226)</f>
        <v>0</v>
      </c>
      <c r="H226" s="38">
        <f>IF(VLOOKUP($A226,'hk2016'!$A:$G,1)=$A226,VLOOKUP($A226,'hk2016'!$A:$G,6),0)</f>
        <v>0</v>
      </c>
      <c r="I226" s="38">
        <f>IF(VLOOKUP($A226,'hk2016'!$A:$G,1)=$A226,VLOOKUP($A226,'hk2016'!$A:$G,7),0)</f>
        <v>0</v>
      </c>
      <c r="J226" s="38">
        <f>IF(VLOOKUP($A226,'hk2016'!$A:$H,1)=$A226,VLOOKUP($A226,'hk2016'!$A:$H,8),0)</f>
        <v>0</v>
      </c>
      <c r="K226" s="97">
        <f t="shared" ref="K226:K231" si="78">SUM(H226+I226-J226)</f>
        <v>0</v>
      </c>
      <c r="L226" s="110"/>
    </row>
    <row r="227" spans="1:12" ht="12.75" outlineLevel="1" x14ac:dyDescent="0.2">
      <c r="A227" s="23" t="str">
        <f t="shared" si="76"/>
        <v>422</v>
      </c>
      <c r="B227" s="24" t="s">
        <v>308</v>
      </c>
      <c r="C227" s="24" t="s">
        <v>309</v>
      </c>
      <c r="D227" s="38">
        <f>IF(VLOOKUP($A227,'hk2017'!$A:$G,1)=$A227,VLOOKUP($A227,'hk2017'!$A:$G,6),0)</f>
        <v>0</v>
      </c>
      <c r="E227" s="38">
        <f>IF(VLOOKUP($A227,'hk2017'!$A:$G,1)=$A227,VLOOKUP($A227,'hk2017'!$A:$G,7),0)</f>
        <v>0</v>
      </c>
      <c r="F227" s="38">
        <f>IF(VLOOKUP($A227,'hk2017'!$A:$H,1)=$A227,VLOOKUP($A227,'hk2017'!$A:$H,8),0)</f>
        <v>0</v>
      </c>
      <c r="G227" s="87">
        <f t="shared" si="77"/>
        <v>0</v>
      </c>
      <c r="H227" s="38">
        <f>IF(VLOOKUP($A227,'hk2016'!$A:$G,1)=$A227,VLOOKUP($A227,'hk2016'!$A:$G,6),0)</f>
        <v>0</v>
      </c>
      <c r="I227" s="38">
        <f>IF(VLOOKUP($A227,'hk2016'!$A:$G,1)=$A227,VLOOKUP($A227,'hk2016'!$A:$G,7),0)</f>
        <v>0</v>
      </c>
      <c r="J227" s="38">
        <f>IF(VLOOKUP($A227,'hk2016'!$A:$H,1)=$A227,VLOOKUP($A227,'hk2016'!$A:$H,8),0)</f>
        <v>0</v>
      </c>
      <c r="K227" s="97">
        <f t="shared" si="78"/>
        <v>0</v>
      </c>
      <c r="L227" s="110"/>
    </row>
    <row r="228" spans="1:12" ht="12.75" outlineLevel="1" x14ac:dyDescent="0.2">
      <c r="A228" s="23" t="str">
        <f t="shared" si="76"/>
        <v>423</v>
      </c>
      <c r="B228" s="24" t="s">
        <v>310</v>
      </c>
      <c r="C228" s="24" t="s">
        <v>311</v>
      </c>
      <c r="D228" s="38">
        <f>IF(VLOOKUP($A228,'hk2017'!$A:$G,1)=$A228,VLOOKUP($A228,'hk2017'!$A:$G,6),0)</f>
        <v>0</v>
      </c>
      <c r="E228" s="38">
        <f>IF(VLOOKUP($A228,'hk2017'!$A:$G,1)=$A228,VLOOKUP($A228,'hk2017'!$A:$G,7),0)</f>
        <v>0</v>
      </c>
      <c r="F228" s="38">
        <f>IF(VLOOKUP($A228,'hk2017'!$A:$H,1)=$A228,VLOOKUP($A228,'hk2017'!$A:$H,8),0)</f>
        <v>0</v>
      </c>
      <c r="G228" s="87">
        <f t="shared" si="77"/>
        <v>0</v>
      </c>
      <c r="H228" s="38">
        <f>IF(VLOOKUP($A228,'hk2016'!$A:$G,1)=$A228,VLOOKUP($A228,'hk2016'!$A:$G,6),0)</f>
        <v>0</v>
      </c>
      <c r="I228" s="38">
        <f>IF(VLOOKUP($A228,'hk2016'!$A:$G,1)=$A228,VLOOKUP($A228,'hk2016'!$A:$G,7),0)</f>
        <v>0</v>
      </c>
      <c r="J228" s="38">
        <f>IF(VLOOKUP($A228,'hk2016'!$A:$H,1)=$A228,VLOOKUP($A228,'hk2016'!$A:$H,8),0)</f>
        <v>0</v>
      </c>
      <c r="K228" s="97">
        <f t="shared" si="78"/>
        <v>0</v>
      </c>
      <c r="L228" s="110"/>
    </row>
    <row r="229" spans="1:12" ht="12.75" outlineLevel="1" x14ac:dyDescent="0.2">
      <c r="A229" s="23" t="str">
        <f t="shared" si="76"/>
        <v>427</v>
      </c>
      <c r="B229" s="24" t="s">
        <v>312</v>
      </c>
      <c r="C229" s="24" t="s">
        <v>313</v>
      </c>
      <c r="D229" s="38">
        <f>IF(VLOOKUP($A229,'hk2017'!$A:$G,1)=$A229,VLOOKUP($A229,'hk2017'!$A:$G,6),0)</f>
        <v>0</v>
      </c>
      <c r="E229" s="38">
        <f>IF(VLOOKUP($A229,'hk2017'!$A:$G,1)=$A229,VLOOKUP($A229,'hk2017'!$A:$G,7),0)</f>
        <v>0</v>
      </c>
      <c r="F229" s="38">
        <f>IF(VLOOKUP($A229,'hk2017'!$A:$H,1)=$A229,VLOOKUP($A229,'hk2017'!$A:$H,8),0)</f>
        <v>0</v>
      </c>
      <c r="G229" s="87">
        <f t="shared" si="77"/>
        <v>0</v>
      </c>
      <c r="H229" s="38">
        <f>IF(VLOOKUP($A229,'hk2016'!$A:$G,1)=$A229,VLOOKUP($A229,'hk2016'!$A:$G,6),0)</f>
        <v>0</v>
      </c>
      <c r="I229" s="38">
        <f>IF(VLOOKUP($A229,'hk2016'!$A:$G,1)=$A229,VLOOKUP($A229,'hk2016'!$A:$G,7),0)</f>
        <v>0</v>
      </c>
      <c r="J229" s="38">
        <f>IF(VLOOKUP($A229,'hk2016'!$A:$H,1)=$A229,VLOOKUP($A229,'hk2016'!$A:$H,8),0)</f>
        <v>0</v>
      </c>
      <c r="K229" s="97">
        <f t="shared" si="78"/>
        <v>0</v>
      </c>
      <c r="L229" s="110"/>
    </row>
    <row r="230" spans="1:12" ht="12.75" outlineLevel="1" x14ac:dyDescent="0.2">
      <c r="A230" s="23" t="str">
        <f t="shared" si="76"/>
        <v>428</v>
      </c>
      <c r="B230" s="24" t="s">
        <v>314</v>
      </c>
      <c r="C230" s="24" t="s">
        <v>315</v>
      </c>
      <c r="D230" s="38">
        <f>IF(VLOOKUP($A230,'hk2017'!$A:$G,1)=$A230,VLOOKUP($A230,'hk2017'!$A:$G,6),0)</f>
        <v>0</v>
      </c>
      <c r="E230" s="38">
        <f>IF(VLOOKUP($A230,'hk2017'!$A:$G,1)=$A230,VLOOKUP($A230,'hk2017'!$A:$G,7),0)</f>
        <v>0</v>
      </c>
      <c r="F230" s="38">
        <f>IF(VLOOKUP($A230,'hk2017'!$A:$H,1)=$A230,VLOOKUP($A230,'hk2017'!$A:$H,8),0)</f>
        <v>0</v>
      </c>
      <c r="G230" s="87">
        <f t="shared" si="77"/>
        <v>0</v>
      </c>
      <c r="H230" s="38">
        <f>IF(VLOOKUP($A230,'hk2016'!$A:$G,1)=$A230,VLOOKUP($A230,'hk2016'!$A:$G,6),0)</f>
        <v>0</v>
      </c>
      <c r="I230" s="38">
        <f>IF(VLOOKUP($A230,'hk2016'!$A:$G,1)=$A230,VLOOKUP($A230,'hk2016'!$A:$G,7),0)</f>
        <v>0</v>
      </c>
      <c r="J230" s="38">
        <f>IF(VLOOKUP($A230,'hk2016'!$A:$H,1)=$A230,VLOOKUP($A230,'hk2016'!$A:$H,8),0)</f>
        <v>0</v>
      </c>
      <c r="K230" s="97">
        <f t="shared" si="78"/>
        <v>0</v>
      </c>
      <c r="L230" s="110"/>
    </row>
    <row r="231" spans="1:12" ht="12.75" outlineLevel="1" x14ac:dyDescent="0.2">
      <c r="A231" s="23" t="str">
        <f t="shared" si="76"/>
        <v>429</v>
      </c>
      <c r="B231" s="24" t="s">
        <v>316</v>
      </c>
      <c r="C231" s="24" t="s">
        <v>317</v>
      </c>
      <c r="D231" s="38">
        <f>IF(VLOOKUP($A231,'hk2017'!$A:$G,1)=$A231,VLOOKUP($A231,'hk2017'!$A:$G,6),0)</f>
        <v>0</v>
      </c>
      <c r="E231" s="38">
        <f>IF(VLOOKUP($A231,'hk2017'!$A:$G,1)=$A231,VLOOKUP($A231,'hk2017'!$A:$G,7),0)</f>
        <v>0</v>
      </c>
      <c r="F231" s="38">
        <f>IF(VLOOKUP($A231,'hk2017'!$A:$H,1)=$A231,VLOOKUP($A231,'hk2017'!$A:$H,8),0)</f>
        <v>0</v>
      </c>
      <c r="G231" s="87">
        <f t="shared" si="77"/>
        <v>0</v>
      </c>
      <c r="H231" s="38">
        <f>IF(VLOOKUP($A231,'hk2016'!$A:$G,1)=$A231,VLOOKUP($A231,'hk2016'!$A:$G,6),0)</f>
        <v>0</v>
      </c>
      <c r="I231" s="38">
        <f>IF(VLOOKUP($A231,'hk2016'!$A:$G,1)=$A231,VLOOKUP($A231,'hk2016'!$A:$G,7),0)</f>
        <v>0</v>
      </c>
      <c r="J231" s="38">
        <f>IF(VLOOKUP($A231,'hk2016'!$A:$H,1)=$A231,VLOOKUP($A231,'hk2016'!$A:$H,8),0)</f>
        <v>0</v>
      </c>
      <c r="K231" s="97">
        <f t="shared" si="78"/>
        <v>0</v>
      </c>
      <c r="L231" s="110"/>
    </row>
    <row r="232" spans="1:12" ht="13.5" outlineLevel="1" thickBot="1" x14ac:dyDescent="0.25">
      <c r="A232" s="23"/>
      <c r="B232" s="24"/>
      <c r="C232" s="24"/>
      <c r="H232" s="54"/>
      <c r="I232" s="54"/>
      <c r="J232" s="54"/>
      <c r="K232" s="101"/>
      <c r="L232" s="110"/>
    </row>
    <row r="233" spans="1:12" ht="12.75" x14ac:dyDescent="0.2">
      <c r="A233" s="50" t="s">
        <v>921</v>
      </c>
      <c r="B233" s="51"/>
      <c r="C233" s="52" t="s">
        <v>318</v>
      </c>
      <c r="D233" s="33">
        <f t="shared" ref="D233:K233" si="79">SUM(D234)</f>
        <v>0</v>
      </c>
      <c r="E233" s="33">
        <f t="shared" si="79"/>
        <v>0</v>
      </c>
      <c r="F233" s="33">
        <f t="shared" si="79"/>
        <v>0</v>
      </c>
      <c r="G233" s="89">
        <f t="shared" si="79"/>
        <v>0</v>
      </c>
      <c r="H233" s="33">
        <f t="shared" si="79"/>
        <v>0</v>
      </c>
      <c r="I233" s="33">
        <f t="shared" si="79"/>
        <v>0</v>
      </c>
      <c r="J233" s="33">
        <f t="shared" si="79"/>
        <v>0</v>
      </c>
      <c r="K233" s="99">
        <f t="shared" si="79"/>
        <v>0</v>
      </c>
      <c r="L233" s="110"/>
    </row>
    <row r="234" spans="1:12" ht="12.75" outlineLevel="1" x14ac:dyDescent="0.2">
      <c r="A234" s="23" t="str">
        <f>LEFT(B234,3)</f>
        <v>431</v>
      </c>
      <c r="B234" s="24" t="s">
        <v>319</v>
      </c>
      <c r="C234" s="24" t="s">
        <v>320</v>
      </c>
      <c r="D234" s="38">
        <f>IF(VLOOKUP($A234,'hk2017'!$A:$G,1)=$A234,VLOOKUP($A234,'hk2017'!$A:$G,6),0)</f>
        <v>0</v>
      </c>
      <c r="E234" s="38">
        <f>IF(VLOOKUP($A234,'hk2017'!$A:$G,1)=$A234,VLOOKUP($A234,'hk2017'!$A:$G,7),0)</f>
        <v>0</v>
      </c>
      <c r="F234" s="38">
        <f>IF(VLOOKUP($A234,'hk2017'!$A:$H,1)=$A234,VLOOKUP($A234,'hk2017'!$A:$H,8),0)</f>
        <v>0</v>
      </c>
      <c r="G234" s="87">
        <f>SUM(D234+E234-F234)</f>
        <v>0</v>
      </c>
      <c r="H234" s="38">
        <f>IF(VLOOKUP($A234,'hk2016'!$A:$G,1)=$A234,VLOOKUP($A234,'hk2016'!$A:$G,6),0)</f>
        <v>0</v>
      </c>
      <c r="I234" s="38">
        <f>IF(VLOOKUP($A234,'hk2016'!$A:$G,1)=$A234,VLOOKUP($A234,'hk2016'!$A:$G,7),0)</f>
        <v>0</v>
      </c>
      <c r="J234" s="38">
        <f>IF(VLOOKUP($A234,'hk2016'!$A:$H,1)=$A234,VLOOKUP($A234,'hk2016'!$A:$H,8),0)</f>
        <v>0</v>
      </c>
      <c r="K234" s="97">
        <f>SUM(H234+I234-J234)</f>
        <v>0</v>
      </c>
      <c r="L234" s="110"/>
    </row>
    <row r="235" spans="1:12" ht="13.5" outlineLevel="1" thickBot="1" x14ac:dyDescent="0.25">
      <c r="A235" s="23"/>
      <c r="B235" s="24"/>
      <c r="C235" s="24"/>
      <c r="H235" s="54"/>
      <c r="I235" s="54"/>
      <c r="J235" s="54"/>
      <c r="K235" s="101"/>
      <c r="L235" s="110"/>
    </row>
    <row r="236" spans="1:12" ht="12.75" x14ac:dyDescent="0.2">
      <c r="A236" s="58" t="s">
        <v>321</v>
      </c>
      <c r="B236" s="51"/>
      <c r="C236" s="51" t="s">
        <v>322</v>
      </c>
      <c r="D236" s="33">
        <f t="shared" ref="D236:K236" si="80">SUM(D237)</f>
        <v>0</v>
      </c>
      <c r="E236" s="33">
        <f t="shared" si="80"/>
        <v>0</v>
      </c>
      <c r="F236" s="33">
        <f t="shared" si="80"/>
        <v>0</v>
      </c>
      <c r="G236" s="85">
        <f t="shared" si="80"/>
        <v>0</v>
      </c>
      <c r="H236" s="33">
        <f t="shared" si="80"/>
        <v>0</v>
      </c>
      <c r="I236" s="33">
        <f t="shared" si="80"/>
        <v>0</v>
      </c>
      <c r="J236" s="33">
        <f t="shared" si="80"/>
        <v>0</v>
      </c>
      <c r="K236" s="95">
        <f t="shared" si="80"/>
        <v>0</v>
      </c>
      <c r="L236" s="110"/>
    </row>
    <row r="237" spans="1:12" ht="13.5" outlineLevel="1" thickBot="1" x14ac:dyDescent="0.25">
      <c r="A237" s="71" t="s">
        <v>321</v>
      </c>
      <c r="B237" s="24"/>
      <c r="C237" s="36" t="s">
        <v>322</v>
      </c>
      <c r="D237" s="38">
        <f>IF(VLOOKUP($A237,'hk2017'!$A:$G,1)=$A237,VLOOKUP($A237,'hk2017'!$A:$G,6),0)</f>
        <v>0</v>
      </c>
      <c r="E237" s="38">
        <f>IF(VLOOKUP($A237,'hk2017'!$A:$G,1)=$A237,VLOOKUP($A237,'hk2017'!$A:$G,7),0)</f>
        <v>0</v>
      </c>
      <c r="F237" s="38">
        <f>IF(VLOOKUP($A237,'hk2017'!$A:$H,1)=$A237,VLOOKUP($A237,'hk2017'!$A:$H,8),0)</f>
        <v>0</v>
      </c>
      <c r="G237" s="87">
        <f>SUM(D237+E237-F237)</f>
        <v>0</v>
      </c>
      <c r="H237" s="38">
        <f>IF(VLOOKUP($A237,'hk2016'!$A:$G,1)=$A237,VLOOKUP($A237,'hk2016'!$A:$G,6),0)</f>
        <v>0</v>
      </c>
      <c r="I237" s="38">
        <f>IF(VLOOKUP($A237,'hk2016'!$A:$G,1)=$A237,VLOOKUP($A237,'hk2016'!$A:$G,7),0)</f>
        <v>0</v>
      </c>
      <c r="J237" s="38">
        <f>IF(VLOOKUP($A237,'hk2016'!$A:$H,1)=$A237,VLOOKUP($A237,'hk2016'!$A:$H,8),0)</f>
        <v>0</v>
      </c>
      <c r="K237" s="97">
        <f>SUM(H237+I237-J237)</f>
        <v>0</v>
      </c>
      <c r="L237" s="110"/>
    </row>
    <row r="238" spans="1:12" ht="12.75" x14ac:dyDescent="0.2">
      <c r="A238" s="50" t="s">
        <v>916</v>
      </c>
      <c r="B238" s="51"/>
      <c r="C238" s="52" t="s">
        <v>323</v>
      </c>
      <c r="D238" s="33">
        <f t="shared" ref="D238:K238" si="81">SUM(D239:D241)</f>
        <v>0</v>
      </c>
      <c r="E238" s="33">
        <f t="shared" si="81"/>
        <v>0</v>
      </c>
      <c r="F238" s="33">
        <f t="shared" si="81"/>
        <v>0</v>
      </c>
      <c r="G238" s="89">
        <f t="shared" si="81"/>
        <v>0</v>
      </c>
      <c r="H238" s="33">
        <f t="shared" si="81"/>
        <v>0</v>
      </c>
      <c r="I238" s="33">
        <f t="shared" si="81"/>
        <v>0</v>
      </c>
      <c r="J238" s="33">
        <f t="shared" si="81"/>
        <v>0</v>
      </c>
      <c r="K238" s="99">
        <f t="shared" si="81"/>
        <v>0</v>
      </c>
      <c r="L238" s="110"/>
    </row>
    <row r="239" spans="1:12" ht="12.75" outlineLevel="1" x14ac:dyDescent="0.2">
      <c r="A239" s="23" t="str">
        <f>LEFT(B239,3)</f>
        <v>451</v>
      </c>
      <c r="B239" s="24" t="s">
        <v>324</v>
      </c>
      <c r="C239" s="24" t="s">
        <v>325</v>
      </c>
      <c r="D239" s="38">
        <f>IF(VLOOKUP($A239,'hk2017'!$A:$G,1)=$A239,VLOOKUP($A239,'hk2017'!$A:$G,6),0)</f>
        <v>0</v>
      </c>
      <c r="E239" s="38">
        <f>IF(VLOOKUP($A239,'hk2017'!$A:$G,1)=$A239,VLOOKUP($A239,'hk2017'!$A:$G,7),0)</f>
        <v>0</v>
      </c>
      <c r="F239" s="38">
        <f>IF(VLOOKUP($A239,'hk2017'!$A:$H,1)=$A239,VLOOKUP($A239,'hk2017'!$A:$H,8),0)</f>
        <v>0</v>
      </c>
      <c r="G239" s="87">
        <f>SUM(D239+E239-F239)</f>
        <v>0</v>
      </c>
      <c r="H239" s="38">
        <f>IF(VLOOKUP($A239,'hk2016'!$A:$G,1)=$A239,VLOOKUP($A239,'hk2016'!$A:$G,6),0)</f>
        <v>0</v>
      </c>
      <c r="I239" s="38">
        <f>IF(VLOOKUP($A239,'hk2016'!$A:$G,1)=$A239,VLOOKUP($A239,'hk2016'!$A:$G,7),0)</f>
        <v>0</v>
      </c>
      <c r="J239" s="38">
        <f>IF(VLOOKUP($A239,'hk2016'!$A:$H,1)=$A239,VLOOKUP($A239,'hk2016'!$A:$H,8),0)</f>
        <v>0</v>
      </c>
      <c r="K239" s="97">
        <f>SUM(H239+I239-J239)</f>
        <v>0</v>
      </c>
      <c r="L239" s="110"/>
    </row>
    <row r="240" spans="1:12" ht="12.75" outlineLevel="1" x14ac:dyDescent="0.2">
      <c r="A240" s="71" t="s">
        <v>326</v>
      </c>
      <c r="B240" s="24"/>
      <c r="C240" s="36" t="s">
        <v>327</v>
      </c>
      <c r="D240" s="38">
        <f>IF(VLOOKUP($A240,'hk2017'!$A:$G,1)=$A240,VLOOKUP($A240,'hk2017'!$A:$G,6),0)</f>
        <v>0</v>
      </c>
      <c r="E240" s="38">
        <f>IF(VLOOKUP($A240,'hk2017'!$A:$G,1)=$A240,VLOOKUP($A240,'hk2017'!$A:$G,7),0)</f>
        <v>0</v>
      </c>
      <c r="F240" s="38">
        <f>IF(VLOOKUP($A240,'hk2017'!$A:$H,1)=$A240,VLOOKUP($A240,'hk2017'!$A:$H,8),0)</f>
        <v>0</v>
      </c>
      <c r="G240" s="87">
        <f>SUM(D240+E240-F240)</f>
        <v>0</v>
      </c>
      <c r="H240" s="38">
        <f>IF(VLOOKUP($A240,'hk2016'!$A:$G,1)=$A240,VLOOKUP($A240,'hk2016'!$A:$G,6),0)</f>
        <v>0</v>
      </c>
      <c r="I240" s="38">
        <f>IF(VLOOKUP($A240,'hk2016'!$A:$G,1)=$A240,VLOOKUP($A240,'hk2016'!$A:$G,7),0)</f>
        <v>0</v>
      </c>
      <c r="J240" s="38">
        <f>IF(VLOOKUP($A240,'hk2016'!$A:$H,1)=$A240,VLOOKUP($A240,'hk2016'!$A:$H,8),0)</f>
        <v>0</v>
      </c>
      <c r="K240" s="97">
        <f>SUM(H240+I240-J240)</f>
        <v>0</v>
      </c>
      <c r="L240" s="110"/>
    </row>
    <row r="241" spans="1:12" ht="12.75" outlineLevel="1" x14ac:dyDescent="0.2">
      <c r="A241" s="23" t="str">
        <f>LEFT(B241,3)</f>
        <v>459</v>
      </c>
      <c r="B241" s="24" t="s">
        <v>328</v>
      </c>
      <c r="C241" s="24" t="s">
        <v>329</v>
      </c>
      <c r="D241" s="38">
        <f>IF(VLOOKUP($A241,'hk2017'!$A:$G,1)=$A241,VLOOKUP($A241,'hk2017'!$A:$G,6),0)</f>
        <v>0</v>
      </c>
      <c r="E241" s="38">
        <f>IF(VLOOKUP($A241,'hk2017'!$A:$G,1)=$A241,VLOOKUP($A241,'hk2017'!$A:$G,7),0)</f>
        <v>0</v>
      </c>
      <c r="F241" s="38">
        <f>IF(VLOOKUP($A241,'hk2017'!$A:$H,1)=$A241,VLOOKUP($A241,'hk2017'!$A:$H,8),0)</f>
        <v>0</v>
      </c>
      <c r="G241" s="87">
        <f>SUM(D241+E241-F241)</f>
        <v>0</v>
      </c>
      <c r="H241" s="38">
        <f>IF(VLOOKUP($A241,'hk2016'!$A:$G,1)=$A241,VLOOKUP($A241,'hk2016'!$A:$G,6),0)</f>
        <v>0</v>
      </c>
      <c r="I241" s="38">
        <f>IF(VLOOKUP($A241,'hk2016'!$A:$G,1)=$A241,VLOOKUP($A241,'hk2016'!$A:$G,7),0)</f>
        <v>0</v>
      </c>
      <c r="J241" s="38">
        <f>IF(VLOOKUP($A241,'hk2016'!$A:$H,1)=$A241,VLOOKUP($A241,'hk2016'!$A:$H,8),0)</f>
        <v>0</v>
      </c>
      <c r="K241" s="97">
        <f>SUM(H241+I241-J241)</f>
        <v>0</v>
      </c>
      <c r="L241" s="110"/>
    </row>
    <row r="242" spans="1:12" ht="13.5" outlineLevel="1" thickBot="1" x14ac:dyDescent="0.25">
      <c r="A242" s="23"/>
      <c r="B242" s="24"/>
      <c r="C242" s="24"/>
      <c r="H242" s="54"/>
      <c r="I242" s="54"/>
      <c r="J242" s="54"/>
      <c r="K242" s="101"/>
      <c r="L242" s="110"/>
    </row>
    <row r="243" spans="1:12" ht="12.75" x14ac:dyDescent="0.2">
      <c r="A243" s="50" t="s">
        <v>330</v>
      </c>
      <c r="B243" s="51"/>
      <c r="C243" s="52" t="s">
        <v>331</v>
      </c>
      <c r="D243" s="33">
        <f t="shared" ref="D243:K243" si="82">SUM(D244)</f>
        <v>0</v>
      </c>
      <c r="E243" s="33">
        <f t="shared" si="82"/>
        <v>0</v>
      </c>
      <c r="F243" s="33">
        <f t="shared" si="82"/>
        <v>0</v>
      </c>
      <c r="G243" s="89">
        <f t="shared" si="82"/>
        <v>0</v>
      </c>
      <c r="H243" s="33">
        <f t="shared" si="82"/>
        <v>0</v>
      </c>
      <c r="I243" s="33">
        <f t="shared" si="82"/>
        <v>0</v>
      </c>
      <c r="J243" s="33">
        <f t="shared" si="82"/>
        <v>0</v>
      </c>
      <c r="K243" s="99">
        <f t="shared" si="82"/>
        <v>0</v>
      </c>
      <c r="L243" s="110"/>
    </row>
    <row r="244" spans="1:12" ht="12.75" outlineLevel="1" x14ac:dyDescent="0.2">
      <c r="A244" s="23" t="str">
        <f>LEFT(B244,3)</f>
        <v>461</v>
      </c>
      <c r="B244" s="24" t="s">
        <v>332</v>
      </c>
      <c r="C244" s="24" t="s">
        <v>331</v>
      </c>
      <c r="D244" s="38">
        <f>IF(VLOOKUP($A244,'hk2017'!$A:$G,1)=$A244,VLOOKUP($A244,'hk2017'!$A:$G,6),0)</f>
        <v>0</v>
      </c>
      <c r="E244" s="38">
        <f>IF(VLOOKUP($A244,'hk2017'!$A:$G,1)=$A244,VLOOKUP($A244,'hk2017'!$A:$G,7),0)</f>
        <v>0</v>
      </c>
      <c r="F244" s="38">
        <f>IF(VLOOKUP($A244,'hk2017'!$A:$H,1)=$A244,VLOOKUP($A244,'hk2017'!$A:$H,8),0)</f>
        <v>0</v>
      </c>
      <c r="G244" s="87">
        <f>SUM(D244+E244-F244)</f>
        <v>0</v>
      </c>
      <c r="H244" s="38">
        <f>IF(VLOOKUP($A244,'hk2016'!$A:$G,1)=$A244,VLOOKUP($A244,'hk2016'!$A:$G,6),0)</f>
        <v>0</v>
      </c>
      <c r="I244" s="38">
        <f>IF(VLOOKUP($A244,'hk2016'!$A:$G,1)=$A244,VLOOKUP($A244,'hk2016'!$A:$G,7),0)</f>
        <v>0</v>
      </c>
      <c r="J244" s="38">
        <f>IF(VLOOKUP($A244,'hk2016'!$A:$H,1)=$A244,VLOOKUP($A244,'hk2016'!$A:$H,8),0)</f>
        <v>0</v>
      </c>
      <c r="K244" s="97">
        <f>SUM(H244+I244-J244)</f>
        <v>0</v>
      </c>
      <c r="L244" s="110"/>
    </row>
    <row r="245" spans="1:12" ht="13.5" outlineLevel="1" thickBot="1" x14ac:dyDescent="0.25">
      <c r="A245" s="23"/>
      <c r="B245" s="24"/>
      <c r="C245" s="24"/>
      <c r="H245" s="54"/>
      <c r="I245" s="54"/>
      <c r="J245" s="54"/>
      <c r="K245" s="101"/>
      <c r="L245" s="110"/>
    </row>
    <row r="246" spans="1:12" ht="12.75" x14ac:dyDescent="0.2">
      <c r="A246" s="50" t="s">
        <v>333</v>
      </c>
      <c r="B246" s="51"/>
      <c r="C246" s="52" t="s">
        <v>334</v>
      </c>
      <c r="D246" s="33">
        <f t="shared" ref="D246:K246" si="83">SUM(D247:D254)</f>
        <v>0</v>
      </c>
      <c r="E246" s="33">
        <f t="shared" si="83"/>
        <v>0</v>
      </c>
      <c r="F246" s="33">
        <f t="shared" si="83"/>
        <v>0</v>
      </c>
      <c r="G246" s="89">
        <f t="shared" si="83"/>
        <v>0</v>
      </c>
      <c r="H246" s="33">
        <f t="shared" si="83"/>
        <v>0</v>
      </c>
      <c r="I246" s="33">
        <f t="shared" si="83"/>
        <v>0</v>
      </c>
      <c r="J246" s="33">
        <f t="shared" si="83"/>
        <v>0</v>
      </c>
      <c r="K246" s="99">
        <f t="shared" si="83"/>
        <v>0</v>
      </c>
      <c r="L246" s="110"/>
    </row>
    <row r="247" spans="1:12" ht="12.75" outlineLevel="1" x14ac:dyDescent="0.2">
      <c r="A247" s="23" t="str">
        <f t="shared" ref="A247:A254" si="84">LEFT(B247,3)</f>
        <v>471</v>
      </c>
      <c r="B247" s="24" t="s">
        <v>335</v>
      </c>
      <c r="C247" s="24" t="s">
        <v>336</v>
      </c>
      <c r="D247" s="38">
        <f>IF(VLOOKUP($A247,'hk2017'!$A:$G,1)=$A247,VLOOKUP($A247,'hk2017'!$A:$G,6),0)</f>
        <v>0</v>
      </c>
      <c r="E247" s="38">
        <f>IF(VLOOKUP($A247,'hk2017'!$A:$G,1)=$A247,VLOOKUP($A247,'hk2017'!$A:$G,7),0)</f>
        <v>0</v>
      </c>
      <c r="F247" s="38">
        <f>IF(VLOOKUP($A247,'hk2017'!$A:$H,1)=$A247,VLOOKUP($A247,'hk2017'!$A:$H,8),0)</f>
        <v>0</v>
      </c>
      <c r="G247" s="87">
        <f t="shared" ref="G247:G254" si="85">SUM(D247+E247-F247)</f>
        <v>0</v>
      </c>
      <c r="H247" s="38">
        <f>IF(VLOOKUP($A247,'hk2016'!$A:$G,1)=$A247,VLOOKUP($A247,'hk2016'!$A:$G,6),0)</f>
        <v>0</v>
      </c>
      <c r="I247" s="38">
        <f>IF(VLOOKUP($A247,'hk2016'!$A:$G,1)=$A247,VLOOKUP($A247,'hk2016'!$A:$G,7),0)</f>
        <v>0</v>
      </c>
      <c r="J247" s="38">
        <f>IF(VLOOKUP($A247,'hk2016'!$A:$H,1)=$A247,VLOOKUP($A247,'hk2016'!$A:$H,8),0)</f>
        <v>0</v>
      </c>
      <c r="K247" s="97">
        <f t="shared" ref="K247:K254" si="86">SUM(H247+I247-J247)</f>
        <v>0</v>
      </c>
      <c r="L247" s="110"/>
    </row>
    <row r="248" spans="1:12" ht="12.75" outlineLevel="1" x14ac:dyDescent="0.2">
      <c r="A248" s="23" t="str">
        <f t="shared" si="84"/>
        <v>472</v>
      </c>
      <c r="B248" s="24" t="s">
        <v>337</v>
      </c>
      <c r="C248" s="24" t="s">
        <v>338</v>
      </c>
      <c r="D248" s="38">
        <f>IF(VLOOKUP($A248,'hk2017'!$A:$G,1)=$A248,VLOOKUP($A248,'hk2017'!$A:$G,6),0)</f>
        <v>0</v>
      </c>
      <c r="E248" s="38">
        <f>IF(VLOOKUP($A248,'hk2017'!$A:$G,1)=$A248,VLOOKUP($A248,'hk2017'!$A:$G,7),0)</f>
        <v>0</v>
      </c>
      <c r="F248" s="38">
        <f>IF(VLOOKUP($A248,'hk2017'!$A:$H,1)=$A248,VLOOKUP($A248,'hk2017'!$A:$H,8),0)</f>
        <v>0</v>
      </c>
      <c r="G248" s="87">
        <f t="shared" si="85"/>
        <v>0</v>
      </c>
      <c r="H248" s="38">
        <f>IF(VLOOKUP($A248,'hk2016'!$A:$G,1)=$A248,VLOOKUP($A248,'hk2016'!$A:$G,6),0)</f>
        <v>0</v>
      </c>
      <c r="I248" s="38">
        <f>IF(VLOOKUP($A248,'hk2016'!$A:$G,1)=$A248,VLOOKUP($A248,'hk2016'!$A:$G,7),0)</f>
        <v>0</v>
      </c>
      <c r="J248" s="38">
        <f>IF(VLOOKUP($A248,'hk2016'!$A:$H,1)=$A248,VLOOKUP($A248,'hk2016'!$A:$H,8),0)</f>
        <v>0</v>
      </c>
      <c r="K248" s="97">
        <f t="shared" si="86"/>
        <v>0</v>
      </c>
      <c r="L248" s="110"/>
    </row>
    <row r="249" spans="1:12" ht="12.75" outlineLevel="1" x14ac:dyDescent="0.2">
      <c r="A249" s="23" t="str">
        <f t="shared" si="84"/>
        <v>473</v>
      </c>
      <c r="B249" s="24" t="s">
        <v>339</v>
      </c>
      <c r="C249" s="24" t="s">
        <v>340</v>
      </c>
      <c r="D249" s="38">
        <f>IF(VLOOKUP($A249,'hk2017'!$A:$G,1)=$A249,VLOOKUP($A249,'hk2017'!$A:$G,6),0)</f>
        <v>0</v>
      </c>
      <c r="E249" s="38">
        <f>IF(VLOOKUP($A249,'hk2017'!$A:$G,1)=$A249,VLOOKUP($A249,'hk2017'!$A:$G,7),0)</f>
        <v>0</v>
      </c>
      <c r="F249" s="38">
        <f>IF(VLOOKUP($A249,'hk2017'!$A:$H,1)=$A249,VLOOKUP($A249,'hk2017'!$A:$H,8),0)</f>
        <v>0</v>
      </c>
      <c r="G249" s="87">
        <f t="shared" si="85"/>
        <v>0</v>
      </c>
      <c r="H249" s="38">
        <f>IF(VLOOKUP($A249,'hk2016'!$A:$G,1)=$A249,VLOOKUP($A249,'hk2016'!$A:$G,6),0)</f>
        <v>0</v>
      </c>
      <c r="I249" s="38">
        <f>IF(VLOOKUP($A249,'hk2016'!$A:$G,1)=$A249,VLOOKUP($A249,'hk2016'!$A:$G,7),0)</f>
        <v>0</v>
      </c>
      <c r="J249" s="38">
        <f>IF(VLOOKUP($A249,'hk2016'!$A:$H,1)=$A249,VLOOKUP($A249,'hk2016'!$A:$H,8),0)</f>
        <v>0</v>
      </c>
      <c r="K249" s="97">
        <f t="shared" si="86"/>
        <v>0</v>
      </c>
      <c r="L249" s="110"/>
    </row>
    <row r="250" spans="1:12" ht="12.75" outlineLevel="1" x14ac:dyDescent="0.2">
      <c r="A250" s="23" t="str">
        <f t="shared" si="84"/>
        <v>474</v>
      </c>
      <c r="B250" s="24" t="s">
        <v>341</v>
      </c>
      <c r="C250" s="24" t="s">
        <v>342</v>
      </c>
      <c r="D250" s="38">
        <f>IF(VLOOKUP($A250,'hk2017'!$A:$G,1)=$A250,VLOOKUP($A250,'hk2017'!$A:$G,6),0)</f>
        <v>0</v>
      </c>
      <c r="E250" s="38">
        <f>IF(VLOOKUP($A250,'hk2017'!$A:$G,1)=$A250,VLOOKUP($A250,'hk2017'!$A:$G,7),0)</f>
        <v>0</v>
      </c>
      <c r="F250" s="38">
        <f>IF(VLOOKUP($A250,'hk2017'!$A:$H,1)=$A250,VLOOKUP($A250,'hk2017'!$A:$H,8),0)</f>
        <v>0</v>
      </c>
      <c r="G250" s="87">
        <f t="shared" si="85"/>
        <v>0</v>
      </c>
      <c r="H250" s="38">
        <f>IF(VLOOKUP($A250,'hk2016'!$A:$G,1)=$A250,VLOOKUP($A250,'hk2016'!$A:$G,6),0)</f>
        <v>0</v>
      </c>
      <c r="I250" s="38">
        <f>IF(VLOOKUP($A250,'hk2016'!$A:$G,1)=$A250,VLOOKUP($A250,'hk2016'!$A:$G,7),0)</f>
        <v>0</v>
      </c>
      <c r="J250" s="38">
        <f>IF(VLOOKUP($A250,'hk2016'!$A:$H,1)=$A250,VLOOKUP($A250,'hk2016'!$A:$H,8),0)</f>
        <v>0</v>
      </c>
      <c r="K250" s="97">
        <f t="shared" si="86"/>
        <v>0</v>
      </c>
      <c r="L250" s="110"/>
    </row>
    <row r="251" spans="1:12" ht="12.75" outlineLevel="1" x14ac:dyDescent="0.2">
      <c r="A251" s="23" t="str">
        <f t="shared" si="84"/>
        <v>475</v>
      </c>
      <c r="B251" s="24" t="s">
        <v>343</v>
      </c>
      <c r="C251" s="24" t="s">
        <v>344</v>
      </c>
      <c r="D251" s="38">
        <f>IF(VLOOKUP($A251,'hk2017'!$A:$G,1)=$A251,VLOOKUP($A251,'hk2017'!$A:$G,6),0)</f>
        <v>0</v>
      </c>
      <c r="E251" s="38">
        <f>IF(VLOOKUP($A251,'hk2017'!$A:$G,1)=$A251,VLOOKUP($A251,'hk2017'!$A:$G,7),0)</f>
        <v>0</v>
      </c>
      <c r="F251" s="38">
        <f>IF(VLOOKUP($A251,'hk2017'!$A:$H,1)=$A251,VLOOKUP($A251,'hk2017'!$A:$H,8),0)</f>
        <v>0</v>
      </c>
      <c r="G251" s="87">
        <f t="shared" si="85"/>
        <v>0</v>
      </c>
      <c r="H251" s="38">
        <f>IF(VLOOKUP($A251,'hk2016'!$A:$G,1)=$A251,VLOOKUP($A251,'hk2016'!$A:$G,6),0)</f>
        <v>0</v>
      </c>
      <c r="I251" s="38">
        <f>IF(VLOOKUP($A251,'hk2016'!$A:$G,1)=$A251,VLOOKUP($A251,'hk2016'!$A:$G,7),0)</f>
        <v>0</v>
      </c>
      <c r="J251" s="38">
        <f>IF(VLOOKUP($A251,'hk2016'!$A:$H,1)=$A251,VLOOKUP($A251,'hk2016'!$A:$H,8),0)</f>
        <v>0</v>
      </c>
      <c r="K251" s="97">
        <f t="shared" si="86"/>
        <v>0</v>
      </c>
      <c r="L251" s="110"/>
    </row>
    <row r="252" spans="1:12" ht="12.75" outlineLevel="1" x14ac:dyDescent="0.2">
      <c r="A252" s="23" t="str">
        <f t="shared" si="84"/>
        <v>476</v>
      </c>
      <c r="B252" s="24" t="s">
        <v>345</v>
      </c>
      <c r="C252" s="24" t="s">
        <v>346</v>
      </c>
      <c r="D252" s="38">
        <f>IF(VLOOKUP($A252,'hk2017'!$A:$G,1)=$A252,VLOOKUP($A252,'hk2017'!$A:$G,6),0)</f>
        <v>0</v>
      </c>
      <c r="E252" s="38">
        <f>IF(VLOOKUP($A252,'hk2017'!$A:$G,1)=$A252,VLOOKUP($A252,'hk2017'!$A:$G,7),0)</f>
        <v>0</v>
      </c>
      <c r="F252" s="38">
        <f>IF(VLOOKUP($A252,'hk2017'!$A:$H,1)=$A252,VLOOKUP($A252,'hk2017'!$A:$H,8),0)</f>
        <v>0</v>
      </c>
      <c r="G252" s="87">
        <f t="shared" si="85"/>
        <v>0</v>
      </c>
      <c r="H252" s="38">
        <f>IF(VLOOKUP($A252,'hk2016'!$A:$G,1)=$A252,VLOOKUP($A252,'hk2016'!$A:$G,6),0)</f>
        <v>0</v>
      </c>
      <c r="I252" s="38">
        <f>IF(VLOOKUP($A252,'hk2016'!$A:$G,1)=$A252,VLOOKUP($A252,'hk2016'!$A:$G,7),0)</f>
        <v>0</v>
      </c>
      <c r="J252" s="38">
        <f>IF(VLOOKUP($A252,'hk2016'!$A:$H,1)=$A252,VLOOKUP($A252,'hk2016'!$A:$H,8),0)</f>
        <v>0</v>
      </c>
      <c r="K252" s="97">
        <f t="shared" si="86"/>
        <v>0</v>
      </c>
      <c r="L252" s="110"/>
    </row>
    <row r="253" spans="1:12" ht="12.75" outlineLevel="1" x14ac:dyDescent="0.2">
      <c r="A253" s="23" t="str">
        <f t="shared" si="84"/>
        <v>478</v>
      </c>
      <c r="B253" s="24" t="s">
        <v>347</v>
      </c>
      <c r="C253" s="24" t="s">
        <v>348</v>
      </c>
      <c r="D253" s="38">
        <f>IF(VLOOKUP($A253,'hk2017'!$A:$G,1)=$A253,VLOOKUP($A253,'hk2017'!$A:$G,6),0)</f>
        <v>0</v>
      </c>
      <c r="E253" s="38">
        <f>IF(VLOOKUP($A253,'hk2017'!$A:$G,1)=$A253,VLOOKUP($A253,'hk2017'!$A:$G,7),0)</f>
        <v>0</v>
      </c>
      <c r="F253" s="38">
        <f>IF(VLOOKUP($A253,'hk2017'!$A:$H,1)=$A253,VLOOKUP($A253,'hk2017'!$A:$H,8),0)</f>
        <v>0</v>
      </c>
      <c r="G253" s="87">
        <f t="shared" si="85"/>
        <v>0</v>
      </c>
      <c r="H253" s="38">
        <f>IF(VLOOKUP($A253,'hk2016'!$A:$G,1)=$A253,VLOOKUP($A253,'hk2016'!$A:$G,6),0)</f>
        <v>0</v>
      </c>
      <c r="I253" s="38">
        <f>IF(VLOOKUP($A253,'hk2016'!$A:$G,1)=$A253,VLOOKUP($A253,'hk2016'!$A:$G,7),0)</f>
        <v>0</v>
      </c>
      <c r="J253" s="38">
        <f>IF(VLOOKUP($A253,'hk2016'!$A:$H,1)=$A253,VLOOKUP($A253,'hk2016'!$A:$H,8),0)</f>
        <v>0</v>
      </c>
      <c r="K253" s="97">
        <f t="shared" si="86"/>
        <v>0</v>
      </c>
      <c r="L253" s="110"/>
    </row>
    <row r="254" spans="1:12" ht="12.75" outlineLevel="1" x14ac:dyDescent="0.2">
      <c r="A254" s="23" t="str">
        <f t="shared" si="84"/>
        <v>479</v>
      </c>
      <c r="B254" s="24" t="s">
        <v>349</v>
      </c>
      <c r="C254" s="24" t="s">
        <v>350</v>
      </c>
      <c r="D254" s="38">
        <f>IF(VLOOKUP($A254,'hk2017'!$A:$G,1)=$A254,VLOOKUP($A254,'hk2017'!$A:$G,6),0)</f>
        <v>0</v>
      </c>
      <c r="E254" s="38">
        <f>IF(VLOOKUP($A254,'hk2017'!$A:$G,1)=$A254,VLOOKUP($A254,'hk2017'!$A:$G,7),0)</f>
        <v>0</v>
      </c>
      <c r="F254" s="38">
        <f>IF(VLOOKUP($A254,'hk2017'!$A:$H,1)=$A254,VLOOKUP($A254,'hk2017'!$A:$H,8),0)</f>
        <v>0</v>
      </c>
      <c r="G254" s="87">
        <f t="shared" si="85"/>
        <v>0</v>
      </c>
      <c r="H254" s="38">
        <f>IF(VLOOKUP($A254,'hk2016'!$A:$G,1)=$A254,VLOOKUP($A254,'hk2016'!$A:$G,6),0)</f>
        <v>0</v>
      </c>
      <c r="I254" s="38">
        <f>IF(VLOOKUP($A254,'hk2016'!$A:$G,1)=$A254,VLOOKUP($A254,'hk2016'!$A:$G,7),0)</f>
        <v>0</v>
      </c>
      <c r="J254" s="38">
        <f>IF(VLOOKUP($A254,'hk2016'!$A:$H,1)=$A254,VLOOKUP($A254,'hk2016'!$A:$H,8),0)</f>
        <v>0</v>
      </c>
      <c r="K254" s="97">
        <f t="shared" si="86"/>
        <v>0</v>
      </c>
      <c r="L254" s="110"/>
    </row>
    <row r="255" spans="1:12" ht="13.5" outlineLevel="1" thickBot="1" x14ac:dyDescent="0.25">
      <c r="A255" s="23"/>
      <c r="B255" s="24"/>
      <c r="C255" s="24"/>
      <c r="H255" s="54"/>
      <c r="I255" s="54"/>
      <c r="J255" s="54"/>
      <c r="K255" s="101"/>
      <c r="L255" s="110"/>
    </row>
    <row r="256" spans="1:12" ht="12.75" x14ac:dyDescent="0.2">
      <c r="A256" s="50" t="s">
        <v>351</v>
      </c>
      <c r="B256" s="51"/>
      <c r="C256" s="52" t="s">
        <v>352</v>
      </c>
      <c r="D256" s="33">
        <f t="shared" ref="D256:K256" si="87">SUM(D257)</f>
        <v>0</v>
      </c>
      <c r="E256" s="33">
        <f t="shared" si="87"/>
        <v>0</v>
      </c>
      <c r="F256" s="33">
        <f t="shared" si="87"/>
        <v>0</v>
      </c>
      <c r="G256" s="89">
        <f t="shared" si="87"/>
        <v>0</v>
      </c>
      <c r="H256" s="33">
        <f t="shared" si="87"/>
        <v>0</v>
      </c>
      <c r="I256" s="33">
        <f t="shared" si="87"/>
        <v>0</v>
      </c>
      <c r="J256" s="33">
        <f t="shared" si="87"/>
        <v>0</v>
      </c>
      <c r="K256" s="99">
        <f t="shared" si="87"/>
        <v>0</v>
      </c>
      <c r="L256" s="110"/>
    </row>
    <row r="257" spans="1:12" ht="12.75" outlineLevel="1" x14ac:dyDescent="0.2">
      <c r="A257" s="23" t="str">
        <f>LEFT(B257,3)</f>
        <v>481</v>
      </c>
      <c r="B257" s="24" t="s">
        <v>353</v>
      </c>
      <c r="C257" s="24" t="s">
        <v>354</v>
      </c>
      <c r="D257" s="38">
        <f>IF(VLOOKUP($A257,'hk2017'!$A:$G,1)=$A257,VLOOKUP($A257,'hk2017'!$A:$G,6),0)</f>
        <v>0</v>
      </c>
      <c r="E257" s="38">
        <f>IF(VLOOKUP($A257,'hk2017'!$A:$G,1)=$A257,VLOOKUP($A257,'hk2017'!$A:$G,7),0)</f>
        <v>0</v>
      </c>
      <c r="F257" s="38">
        <f>IF(VLOOKUP($A257,'hk2017'!$A:$H,1)=$A257,VLOOKUP($A257,'hk2017'!$A:$H,8),0)</f>
        <v>0</v>
      </c>
      <c r="G257" s="87">
        <f>SUM(D257+E257-F257)</f>
        <v>0</v>
      </c>
      <c r="H257" s="38">
        <f>IF(VLOOKUP($A257,'hk2016'!$A:$G,1)=$A257,VLOOKUP($A257,'hk2016'!$A:$G,6),0)</f>
        <v>0</v>
      </c>
      <c r="I257" s="38">
        <f>IF(VLOOKUP($A257,'hk2016'!$A:$G,1)=$A257,VLOOKUP($A257,'hk2016'!$A:$G,7),0)</f>
        <v>0</v>
      </c>
      <c r="J257" s="38">
        <f>IF(VLOOKUP($A257,'hk2016'!$A:$H,1)=$A257,VLOOKUP($A257,'hk2016'!$A:$H,8),0)</f>
        <v>0</v>
      </c>
      <c r="K257" s="97">
        <f>SUM(H257+I257-J257)</f>
        <v>0</v>
      </c>
      <c r="L257" s="110"/>
    </row>
    <row r="258" spans="1:12" ht="13.5" outlineLevel="1" thickBot="1" x14ac:dyDescent="0.25">
      <c r="A258" s="23"/>
      <c r="B258" s="24"/>
      <c r="C258" s="24"/>
      <c r="H258" s="54"/>
      <c r="I258" s="54"/>
      <c r="J258" s="54"/>
      <c r="K258" s="101"/>
      <c r="L258" s="110"/>
    </row>
    <row r="259" spans="1:12" ht="12.75" x14ac:dyDescent="0.2">
      <c r="A259" s="50" t="s">
        <v>355</v>
      </c>
      <c r="B259" s="51"/>
      <c r="C259" s="52" t="s">
        <v>356</v>
      </c>
      <c r="D259" s="33">
        <f t="shared" ref="D259:K259" si="88">SUM(D260)</f>
        <v>0</v>
      </c>
      <c r="E259" s="33">
        <f t="shared" si="88"/>
        <v>0</v>
      </c>
      <c r="F259" s="33">
        <f t="shared" si="88"/>
        <v>0</v>
      </c>
      <c r="G259" s="89">
        <f t="shared" si="88"/>
        <v>0</v>
      </c>
      <c r="H259" s="33">
        <f t="shared" si="88"/>
        <v>0</v>
      </c>
      <c r="I259" s="33">
        <f t="shared" si="88"/>
        <v>0</v>
      </c>
      <c r="J259" s="33">
        <f t="shared" si="88"/>
        <v>0</v>
      </c>
      <c r="K259" s="99">
        <f t="shared" si="88"/>
        <v>0</v>
      </c>
      <c r="L259" s="110"/>
    </row>
    <row r="260" spans="1:12" ht="12.75" outlineLevel="1" x14ac:dyDescent="0.2">
      <c r="A260" s="23" t="str">
        <f>LEFT(B260,3)</f>
        <v>491</v>
      </c>
      <c r="B260" s="24" t="s">
        <v>357</v>
      </c>
      <c r="C260" s="24" t="s">
        <v>358</v>
      </c>
      <c r="D260" s="38">
        <f>IF(VLOOKUP($A260,'hk2017'!$A:$G,1)=$A260,VLOOKUP($A260,'hk2017'!$A:$G,6),0)</f>
        <v>0</v>
      </c>
      <c r="E260" s="38">
        <f>IF(VLOOKUP($A260,'hk2017'!$A:$G,1)=$A260,VLOOKUP($A260,'hk2017'!$A:$G,7),0)</f>
        <v>0</v>
      </c>
      <c r="F260" s="38">
        <f>IF(VLOOKUP($A260,'hk2017'!$A:$H,1)=$A260,VLOOKUP($A260,'hk2017'!$A:$H,8),0)</f>
        <v>0</v>
      </c>
      <c r="G260" s="87">
        <f>SUM(D260+E260-F260)</f>
        <v>0</v>
      </c>
      <c r="H260" s="38">
        <f>IF(VLOOKUP($A260,'hk2016'!$A:$G,1)=$A260,VLOOKUP($A260,'hk2016'!$A:$G,6),0)</f>
        <v>0</v>
      </c>
      <c r="I260" s="38">
        <f>IF(VLOOKUP($A260,'hk2016'!$A:$G,1)=$A260,VLOOKUP($A260,'hk2016'!$A:$G,7),0)</f>
        <v>0</v>
      </c>
      <c r="J260" s="38">
        <f>IF(VLOOKUP($A260,'hk2016'!$A:$H,1)=$A260,VLOOKUP($A260,'hk2016'!$A:$H,8),0)</f>
        <v>0</v>
      </c>
      <c r="K260" s="97">
        <f>SUM(H260+I260-J260)</f>
        <v>0</v>
      </c>
      <c r="L260" s="110"/>
    </row>
    <row r="261" spans="1:12" ht="13.5" outlineLevel="1" thickBot="1" x14ac:dyDescent="0.25">
      <c r="A261" s="23"/>
      <c r="B261" s="24"/>
      <c r="C261" s="24"/>
      <c r="H261" s="54"/>
      <c r="I261" s="54"/>
      <c r="J261" s="54"/>
      <c r="K261" s="101"/>
      <c r="L261" s="110"/>
    </row>
    <row r="262" spans="1:12" ht="12" thickBot="1" x14ac:dyDescent="0.25">
      <c r="A262" s="27" t="s">
        <v>902</v>
      </c>
      <c r="B262" s="24"/>
      <c r="C262" s="28" t="s">
        <v>359</v>
      </c>
      <c r="D262" s="49">
        <f t="shared" ref="D262:K262" si="89">SUM(D263+D271+D278+D289+D295+D306+D315+D327+D331+D339)</f>
        <v>0</v>
      </c>
      <c r="E262" s="49">
        <f t="shared" si="89"/>
        <v>35000</v>
      </c>
      <c r="F262" s="49">
        <f t="shared" si="89"/>
        <v>0</v>
      </c>
      <c r="G262" s="92">
        <f t="shared" si="89"/>
        <v>35000</v>
      </c>
      <c r="H262" s="49">
        <f t="shared" si="89"/>
        <v>0</v>
      </c>
      <c r="I262" s="49">
        <f t="shared" si="89"/>
        <v>60000</v>
      </c>
      <c r="J262" s="49">
        <f t="shared" si="89"/>
        <v>0</v>
      </c>
      <c r="K262" s="102">
        <f t="shared" si="89"/>
        <v>60000</v>
      </c>
    </row>
    <row r="263" spans="1:12" x14ac:dyDescent="0.15">
      <c r="A263" s="50" t="s">
        <v>360</v>
      </c>
      <c r="B263" s="51"/>
      <c r="C263" s="52" t="s">
        <v>361</v>
      </c>
      <c r="D263" s="33">
        <f>SUM(D264:D270)</f>
        <v>0</v>
      </c>
      <c r="E263" s="33">
        <f t="shared" ref="E263:K263" si="90">SUM(E264:E270)</f>
        <v>0</v>
      </c>
      <c r="F263" s="33">
        <f t="shared" si="90"/>
        <v>0</v>
      </c>
      <c r="G263" s="85">
        <f>SUM(G264:G270)</f>
        <v>0</v>
      </c>
      <c r="H263" s="33">
        <f t="shared" si="90"/>
        <v>0</v>
      </c>
      <c r="I263" s="33">
        <f t="shared" si="90"/>
        <v>0</v>
      </c>
      <c r="J263" s="33">
        <f t="shared" si="90"/>
        <v>0</v>
      </c>
      <c r="K263" s="95">
        <f t="shared" si="90"/>
        <v>0</v>
      </c>
    </row>
    <row r="264" spans="1:12" outlineLevel="1" x14ac:dyDescent="0.15">
      <c r="A264" s="23" t="s">
        <v>362</v>
      </c>
      <c r="B264" s="26"/>
      <c r="C264" s="36" t="s">
        <v>361</v>
      </c>
      <c r="D264" s="38">
        <f>IF(VLOOKUP($A264,'hk2017'!$A:$G,1)=$A264,VLOOKUP($A264,'hk2017'!$A:$G,6),0)</f>
        <v>0</v>
      </c>
      <c r="E264" s="38">
        <f>IF(VLOOKUP($A264,'hk2017'!$A:$G,1)=$A264,VLOOKUP($A264,'hk2017'!$A:$G,7),0)</f>
        <v>0</v>
      </c>
      <c r="F264" s="38">
        <f>IF(VLOOKUP($A264,'hk2017'!$A:$H,1)=$A264,VLOOKUP($A264,'hk2017'!$A:$H,8),0)</f>
        <v>0</v>
      </c>
      <c r="G264" s="87">
        <f t="shared" ref="G264:G270" si="91">SUM(D264+E264-F264)</f>
        <v>0</v>
      </c>
      <c r="H264" s="38">
        <f>IF(VLOOKUP($A264,'hk2016'!$A:$G,1)=$A264,VLOOKUP($A264,'hk2016'!$A:$G,6),0)</f>
        <v>0</v>
      </c>
      <c r="I264" s="38">
        <f>IF(VLOOKUP($A264,'hk2016'!$A:$G,1)=$A264,VLOOKUP($A264,'hk2016'!$A:$G,7),0)</f>
        <v>0</v>
      </c>
      <c r="J264" s="38">
        <f>IF(VLOOKUP($A264,'hk2016'!$A:$H,1)=$A264,VLOOKUP($A264,'hk2016'!$A:$H,8),0)</f>
        <v>0</v>
      </c>
      <c r="K264" s="97">
        <f t="shared" ref="K264:K270" si="92">SUM(H264+I264-J264)</f>
        <v>0</v>
      </c>
    </row>
    <row r="265" spans="1:12" outlineLevel="1" x14ac:dyDescent="0.15">
      <c r="A265" s="23" t="str">
        <f>LEFT(B265,3)</f>
        <v>501</v>
      </c>
      <c r="B265" s="24" t="s">
        <v>363</v>
      </c>
      <c r="C265" s="24" t="s">
        <v>364</v>
      </c>
      <c r="D265" s="38">
        <f>IF(VLOOKUP($A265,'hk2017'!$A:$G,1)=$A265,VLOOKUP($A265,'hk2017'!$A:$G,6),0)</f>
        <v>0</v>
      </c>
      <c r="E265" s="38">
        <f>IF(VLOOKUP($A265,'hk2017'!$A:$G,1)=$A265,VLOOKUP($A265,'hk2017'!$A:$G,7),0)</f>
        <v>0</v>
      </c>
      <c r="F265" s="38">
        <f>IF(VLOOKUP($A265,'hk2017'!$A:$H,1)=$A265,VLOOKUP($A265,'hk2017'!$A:$H,8),0)</f>
        <v>0</v>
      </c>
      <c r="G265" s="87">
        <f t="shared" si="91"/>
        <v>0</v>
      </c>
      <c r="H265" s="38">
        <f>IF(VLOOKUP($A265,'hk2016'!$A:$G,1)=$A265,VLOOKUP($A265,'hk2016'!$A:$G,6),0)</f>
        <v>0</v>
      </c>
      <c r="I265" s="38">
        <f>IF(VLOOKUP($A265,'hk2016'!$A:$G,1)=$A265,VLOOKUP($A265,'hk2016'!$A:$G,7),0)</f>
        <v>0</v>
      </c>
      <c r="J265" s="38">
        <f>IF(VLOOKUP($A265,'hk2016'!$A:$H,1)=$A265,VLOOKUP($A265,'hk2016'!$A:$H,8),0)</f>
        <v>0</v>
      </c>
      <c r="K265" s="97">
        <f t="shared" si="92"/>
        <v>0</v>
      </c>
    </row>
    <row r="266" spans="1:12" outlineLevel="1" x14ac:dyDescent="0.15">
      <c r="A266" s="23" t="str">
        <f>LEFT(B266,3)</f>
        <v>502</v>
      </c>
      <c r="B266" s="24" t="s">
        <v>365</v>
      </c>
      <c r="C266" s="24" t="s">
        <v>366</v>
      </c>
      <c r="D266" s="38">
        <f>IF(VLOOKUP($A266,'hk2017'!$A:$G,1)=$A266,VLOOKUP($A266,'hk2017'!$A:$G,6),0)</f>
        <v>0</v>
      </c>
      <c r="E266" s="38">
        <f>IF(VLOOKUP($A266,'hk2017'!$A:$G,1)=$A266,VLOOKUP($A266,'hk2017'!$A:$G,7),0)</f>
        <v>0</v>
      </c>
      <c r="F266" s="38">
        <f>IF(VLOOKUP($A266,'hk2017'!$A:$H,1)=$A266,VLOOKUP($A266,'hk2017'!$A:$H,8),0)</f>
        <v>0</v>
      </c>
      <c r="G266" s="87">
        <f t="shared" si="91"/>
        <v>0</v>
      </c>
      <c r="H266" s="38">
        <f>IF(VLOOKUP($A266,'hk2016'!$A:$G,1)=$A266,VLOOKUP($A266,'hk2016'!$A:$G,6),0)</f>
        <v>0</v>
      </c>
      <c r="I266" s="38">
        <f>IF(VLOOKUP($A266,'hk2016'!$A:$G,1)=$A266,VLOOKUP($A266,'hk2016'!$A:$G,7),0)</f>
        <v>0</v>
      </c>
      <c r="J266" s="38">
        <f>IF(VLOOKUP($A266,'hk2016'!$A:$H,1)=$A266,VLOOKUP($A266,'hk2016'!$A:$H,8),0)</f>
        <v>0</v>
      </c>
      <c r="K266" s="97">
        <f t="shared" si="92"/>
        <v>0</v>
      </c>
    </row>
    <row r="267" spans="1:12" outlineLevel="1" x14ac:dyDescent="0.15">
      <c r="A267" s="23" t="str">
        <f>LEFT(B267,3)</f>
        <v>503</v>
      </c>
      <c r="B267" s="24" t="s">
        <v>367</v>
      </c>
      <c r="C267" s="24" t="s">
        <v>368</v>
      </c>
      <c r="D267" s="38">
        <f>IF(VLOOKUP($A267,'hk2017'!$A:$G,1)=$A267,VLOOKUP($A267,'hk2017'!$A:$G,6),0)</f>
        <v>0</v>
      </c>
      <c r="E267" s="38">
        <f>IF(VLOOKUP($A267,'hk2017'!$A:$G,1)=$A267,VLOOKUP($A267,'hk2017'!$A:$G,7),0)</f>
        <v>0</v>
      </c>
      <c r="F267" s="38">
        <f>IF(VLOOKUP($A267,'hk2017'!$A:$H,1)=$A267,VLOOKUP($A267,'hk2017'!$A:$H,8),0)</f>
        <v>0</v>
      </c>
      <c r="G267" s="87">
        <f t="shared" si="91"/>
        <v>0</v>
      </c>
      <c r="H267" s="38">
        <f>IF(VLOOKUP($A267,'hk2016'!$A:$G,1)=$A267,VLOOKUP($A267,'hk2016'!$A:$G,6),0)</f>
        <v>0</v>
      </c>
      <c r="I267" s="38">
        <f>IF(VLOOKUP($A267,'hk2016'!$A:$G,1)=$A267,VLOOKUP($A267,'hk2016'!$A:$G,7),0)</f>
        <v>0</v>
      </c>
      <c r="J267" s="38">
        <f>IF(VLOOKUP($A267,'hk2016'!$A:$H,1)=$A267,VLOOKUP($A267,'hk2016'!$A:$H,8),0)</f>
        <v>0</v>
      </c>
      <c r="K267" s="97">
        <f t="shared" si="92"/>
        <v>0</v>
      </c>
    </row>
    <row r="268" spans="1:12" outlineLevel="1" x14ac:dyDescent="0.15">
      <c r="A268" s="23" t="str">
        <f>LEFT(B268,3)</f>
        <v>504</v>
      </c>
      <c r="B268" s="24" t="s">
        <v>369</v>
      </c>
      <c r="C268" s="24" t="s">
        <v>370</v>
      </c>
      <c r="D268" s="38">
        <f>IF(VLOOKUP($A268,'hk2017'!$A:$G,1)=$A268,VLOOKUP($A268,'hk2017'!$A:$G,6),0)</f>
        <v>0</v>
      </c>
      <c r="E268" s="38">
        <f>IF(VLOOKUP($A268,'hk2017'!$A:$G,1)=$A268,VLOOKUP($A268,'hk2017'!$A:$G,7),0)</f>
        <v>0</v>
      </c>
      <c r="F268" s="38">
        <f>IF(VLOOKUP($A268,'hk2017'!$A:$H,1)=$A268,VLOOKUP($A268,'hk2017'!$A:$H,8),0)</f>
        <v>0</v>
      </c>
      <c r="G268" s="87">
        <f t="shared" si="91"/>
        <v>0</v>
      </c>
      <c r="H268" s="38">
        <f>IF(VLOOKUP($A268,'hk2016'!$A:$G,1)=$A268,VLOOKUP($A268,'hk2016'!$A:$G,6),0)</f>
        <v>0</v>
      </c>
      <c r="I268" s="38">
        <f>IF(VLOOKUP($A268,'hk2016'!$A:$G,1)=$A268,VLOOKUP($A268,'hk2016'!$A:$G,7),0)</f>
        <v>0</v>
      </c>
      <c r="J268" s="38">
        <f>IF(VLOOKUP($A268,'hk2016'!$A:$H,1)=$A268,VLOOKUP($A268,'hk2016'!$A:$H,8),0)</f>
        <v>0</v>
      </c>
      <c r="K268" s="97">
        <f t="shared" si="92"/>
        <v>0</v>
      </c>
    </row>
    <row r="269" spans="1:12" outlineLevel="1" x14ac:dyDescent="0.15">
      <c r="A269" s="72" t="s">
        <v>462</v>
      </c>
      <c r="B269" s="24"/>
      <c r="C269" s="24"/>
      <c r="D269" s="38">
        <f>IF(VLOOKUP($A269,'hk2017'!$A:$G,1)=$A269,VLOOKUP($A269,'hk2017'!$A:$G,6),0)</f>
        <v>0</v>
      </c>
      <c r="E269" s="38">
        <f>IF(VLOOKUP($A269,'hk2017'!$A:$G,1)=$A269,VLOOKUP($A269,'hk2017'!$A:$G,7),0)</f>
        <v>0</v>
      </c>
      <c r="F269" s="38">
        <f>IF(VLOOKUP($A269,'hk2017'!$A:$H,1)=$A269,VLOOKUP($A269,'hk2017'!$A:$H,8),0)</f>
        <v>0</v>
      </c>
      <c r="G269" s="87">
        <f t="shared" si="91"/>
        <v>0</v>
      </c>
      <c r="H269" s="38">
        <f>IF(VLOOKUP($A269,'hk2016'!$A:$G,1)=$A269,VLOOKUP($A269,'hk2016'!$A:$G,6),0)</f>
        <v>0</v>
      </c>
      <c r="I269" s="38">
        <f>IF(VLOOKUP($A269,'hk2016'!$A:$G,1)=$A269,VLOOKUP($A269,'hk2016'!$A:$G,7),0)</f>
        <v>0</v>
      </c>
      <c r="J269" s="38">
        <f>IF(VLOOKUP($A269,'hk2016'!$A:$H,1)=$A269,VLOOKUP($A269,'hk2016'!$A:$H,8),0)</f>
        <v>0</v>
      </c>
      <c r="K269" s="97">
        <f t="shared" si="92"/>
        <v>0</v>
      </c>
    </row>
    <row r="270" spans="1:12" ht="11.25" outlineLevel="1" thickBot="1" x14ac:dyDescent="0.2">
      <c r="A270" s="72" t="s">
        <v>463</v>
      </c>
      <c r="B270" s="24"/>
      <c r="C270" s="24"/>
      <c r="D270" s="38">
        <f>IF(VLOOKUP($A270,'hk2017'!$A:$G,1)=$A270,VLOOKUP($A270,'hk2017'!$A:$G,6),0)</f>
        <v>0</v>
      </c>
      <c r="E270" s="38">
        <f>IF(VLOOKUP($A270,'hk2017'!$A:$G,1)=$A270,VLOOKUP($A270,'hk2017'!$A:$G,7),0)</f>
        <v>0</v>
      </c>
      <c r="F270" s="38">
        <f>IF(VLOOKUP($A270,'hk2017'!$A:$H,1)=$A270,VLOOKUP($A270,'hk2017'!$A:$H,8),0)</f>
        <v>0</v>
      </c>
      <c r="G270" s="87">
        <f t="shared" si="91"/>
        <v>0</v>
      </c>
      <c r="H270" s="38">
        <f>IF(VLOOKUP($A270,'hk2016'!$A:$G,1)=$A270,VLOOKUP($A270,'hk2016'!$A:$G,6),0)</f>
        <v>0</v>
      </c>
      <c r="I270" s="38">
        <f>IF(VLOOKUP($A270,'hk2016'!$A:$G,1)=$A270,VLOOKUP($A270,'hk2016'!$A:$G,7),0)</f>
        <v>0</v>
      </c>
      <c r="J270" s="38">
        <f>IF(VLOOKUP($A270,'hk2016'!$A:$H,1)=$A270,VLOOKUP($A270,'hk2016'!$A:$H,8),0)</f>
        <v>0</v>
      </c>
      <c r="K270" s="97">
        <f t="shared" si="92"/>
        <v>0</v>
      </c>
    </row>
    <row r="271" spans="1:12" ht="12.75" x14ac:dyDescent="0.2">
      <c r="A271" s="50" t="s">
        <v>371</v>
      </c>
      <c r="B271" s="51"/>
      <c r="C271" s="52" t="s">
        <v>372</v>
      </c>
      <c r="D271" s="33">
        <f t="shared" ref="D271:K271" si="93">SUM(D273:D276)</f>
        <v>0</v>
      </c>
      <c r="E271" s="33">
        <f t="shared" si="93"/>
        <v>35000</v>
      </c>
      <c r="F271" s="33">
        <f t="shared" si="93"/>
        <v>0</v>
      </c>
      <c r="G271" s="89">
        <f t="shared" si="93"/>
        <v>35000</v>
      </c>
      <c r="H271" s="33">
        <f t="shared" si="93"/>
        <v>0</v>
      </c>
      <c r="I271" s="33">
        <f t="shared" si="93"/>
        <v>60000</v>
      </c>
      <c r="J271" s="33">
        <f t="shared" si="93"/>
        <v>0</v>
      </c>
      <c r="K271" s="99">
        <f t="shared" si="93"/>
        <v>60000</v>
      </c>
      <c r="L271" s="110"/>
    </row>
    <row r="272" spans="1:12" ht="12.75" outlineLevel="1" x14ac:dyDescent="0.2">
      <c r="A272" s="23" t="s">
        <v>373</v>
      </c>
      <c r="B272" s="26"/>
      <c r="C272" s="36" t="s">
        <v>372</v>
      </c>
      <c r="D272" s="38">
        <f>IF(VLOOKUP($A272,'hk2017'!$A:$G,1)=$A272,VLOOKUP($A272,'hk2017'!$A:$G,6),0)</f>
        <v>0</v>
      </c>
      <c r="E272" s="38">
        <f>IF(VLOOKUP($A272,'hk2017'!$A:$G,1)=$A272,VLOOKUP($A272,'hk2017'!$A:$G,7),0)</f>
        <v>0</v>
      </c>
      <c r="F272" s="38">
        <f>IF(VLOOKUP($A272,'hk2017'!$A:$H,1)=$A272,VLOOKUP($A272,'hk2017'!$A:$H,8),0)</f>
        <v>0</v>
      </c>
      <c r="G272" s="87">
        <f>SUM(D272+E272-F272)</f>
        <v>0</v>
      </c>
      <c r="H272" s="38">
        <f>IF(VLOOKUP($A272,'hk2016'!$A:$G,1)=$A272,VLOOKUP($A272,'hk2016'!$A:$G,6),0)</f>
        <v>0</v>
      </c>
      <c r="I272" s="38">
        <f>IF(VLOOKUP($A272,'hk2016'!$A:$G,1)=$A272,VLOOKUP($A272,'hk2016'!$A:$G,7),0)</f>
        <v>0</v>
      </c>
      <c r="J272" s="38">
        <f>IF(VLOOKUP($A272,'hk2016'!$A:$H,1)=$A272,VLOOKUP($A272,'hk2016'!$A:$H,8),0)</f>
        <v>0</v>
      </c>
      <c r="K272" s="97">
        <f>SUM(H272+I272-J272)</f>
        <v>0</v>
      </c>
      <c r="L272" s="110"/>
    </row>
    <row r="273" spans="1:255" ht="12.75" outlineLevel="1" x14ac:dyDescent="0.2">
      <c r="A273" s="23" t="str">
        <f>LEFT(B273,3)</f>
        <v>511</v>
      </c>
      <c r="B273" s="24" t="s">
        <v>374</v>
      </c>
      <c r="C273" s="24" t="s">
        <v>375</v>
      </c>
      <c r="D273" s="38">
        <f>IF(VLOOKUP($A273,'hk2017'!$A:$G,1)=$A273,VLOOKUP($A273,'hk2017'!$A:$G,6),0)</f>
        <v>0</v>
      </c>
      <c r="E273" s="38">
        <f>IF(VLOOKUP($A273,'hk2017'!$A:$G,1)=$A273,VLOOKUP($A273,'hk2017'!$A:$G,7),0)</f>
        <v>0</v>
      </c>
      <c r="F273" s="38">
        <f>IF(VLOOKUP($A273,'hk2017'!$A:$H,1)=$A273,VLOOKUP($A273,'hk2017'!$A:$H,8),0)</f>
        <v>0</v>
      </c>
      <c r="G273" s="87">
        <f>SUM(D273+E273-F273)</f>
        <v>0</v>
      </c>
      <c r="H273" s="38">
        <f>IF(VLOOKUP($A273,'hk2016'!$A:$G,1)=$A273,VLOOKUP($A273,'hk2016'!$A:$G,6),0)</f>
        <v>0</v>
      </c>
      <c r="I273" s="38">
        <f>IF(VLOOKUP($A273,'hk2016'!$A:$G,1)=$A273,VLOOKUP($A273,'hk2016'!$A:$G,7),0)</f>
        <v>0</v>
      </c>
      <c r="J273" s="38">
        <f>IF(VLOOKUP($A273,'hk2016'!$A:$H,1)=$A273,VLOOKUP($A273,'hk2016'!$A:$H,8),0)</f>
        <v>0</v>
      </c>
      <c r="K273" s="97">
        <f>SUM(H273+I273-J273)</f>
        <v>0</v>
      </c>
      <c r="L273" s="110"/>
    </row>
    <row r="274" spans="1:255" ht="12.75" outlineLevel="1" x14ac:dyDescent="0.2">
      <c r="A274" s="23" t="str">
        <f>LEFT(B274,3)</f>
        <v>512</v>
      </c>
      <c r="B274" s="24" t="s">
        <v>376</v>
      </c>
      <c r="C274" s="24" t="s">
        <v>377</v>
      </c>
      <c r="D274" s="38">
        <f>IF(VLOOKUP($A274,'hk2017'!$A:$G,1)=$A274,VLOOKUP($A274,'hk2017'!$A:$G,6),0)</f>
        <v>0</v>
      </c>
      <c r="E274" s="38">
        <f>IF(VLOOKUP($A274,'hk2017'!$A:$G,1)=$A274,VLOOKUP($A274,'hk2017'!$A:$G,7),0)</f>
        <v>0</v>
      </c>
      <c r="F274" s="38">
        <f>IF(VLOOKUP($A274,'hk2017'!$A:$H,1)=$A274,VLOOKUP($A274,'hk2017'!$A:$H,8),0)</f>
        <v>0</v>
      </c>
      <c r="G274" s="87">
        <f>SUM(D274+E274-F274)</f>
        <v>0</v>
      </c>
      <c r="H274" s="38">
        <f>IF(VLOOKUP($A274,'hk2016'!$A:$G,1)=$A274,VLOOKUP($A274,'hk2016'!$A:$G,6),0)</f>
        <v>0</v>
      </c>
      <c r="I274" s="38">
        <f>IF(VLOOKUP($A274,'hk2016'!$A:$G,1)=$A274,VLOOKUP($A274,'hk2016'!$A:$G,7),0)</f>
        <v>0</v>
      </c>
      <c r="J274" s="38">
        <f>IF(VLOOKUP($A274,'hk2016'!$A:$H,1)=$A274,VLOOKUP($A274,'hk2016'!$A:$H,8),0)</f>
        <v>0</v>
      </c>
      <c r="K274" s="97">
        <f>SUM(H274+I274-J274)</f>
        <v>0</v>
      </c>
      <c r="L274" s="110"/>
    </row>
    <row r="275" spans="1:255" ht="12.75" outlineLevel="1" x14ac:dyDescent="0.2">
      <c r="A275" s="23" t="str">
        <f>LEFT(B275,3)</f>
        <v>513</v>
      </c>
      <c r="B275" s="24" t="s">
        <v>378</v>
      </c>
      <c r="C275" s="24" t="s">
        <v>379</v>
      </c>
      <c r="D275" s="38">
        <f>IF(VLOOKUP($A275,'hk2017'!$A:$G,1)=$A275,VLOOKUP($A275,'hk2017'!$A:$G,6),0)</f>
        <v>0</v>
      </c>
      <c r="E275" s="38">
        <f>IF(VLOOKUP($A275,'hk2017'!$A:$G,1)=$A275,VLOOKUP($A275,'hk2017'!$A:$G,7),0)</f>
        <v>0</v>
      </c>
      <c r="F275" s="38">
        <f>IF(VLOOKUP($A275,'hk2017'!$A:$H,1)=$A275,VLOOKUP($A275,'hk2017'!$A:$H,8),0)</f>
        <v>0</v>
      </c>
      <c r="G275" s="87">
        <f>SUM(D275+E275-F275)</f>
        <v>0</v>
      </c>
      <c r="H275" s="38">
        <f>IF(VLOOKUP($A275,'hk2016'!$A:$G,1)=$A275,VLOOKUP($A275,'hk2016'!$A:$G,6),0)</f>
        <v>0</v>
      </c>
      <c r="I275" s="38">
        <f>IF(VLOOKUP($A275,'hk2016'!$A:$G,1)=$A275,VLOOKUP($A275,'hk2016'!$A:$G,7),0)</f>
        <v>0</v>
      </c>
      <c r="J275" s="38">
        <f>IF(VLOOKUP($A275,'hk2016'!$A:$H,1)=$A275,VLOOKUP($A275,'hk2016'!$A:$H,8),0)</f>
        <v>0</v>
      </c>
      <c r="K275" s="97">
        <f>SUM(H275+I275-J275)</f>
        <v>0</v>
      </c>
      <c r="L275" s="110"/>
    </row>
    <row r="276" spans="1:255" ht="12.75" outlineLevel="1" x14ac:dyDescent="0.2">
      <c r="A276" s="23" t="str">
        <f>LEFT(B276,3)</f>
        <v>518</v>
      </c>
      <c r="B276" s="24" t="s">
        <v>380</v>
      </c>
      <c r="C276" s="24" t="s">
        <v>381</v>
      </c>
      <c r="D276" s="38">
        <f>IF(VLOOKUP($A276,'hk2017'!$A:$G,1)=$A276,VLOOKUP($A276,'hk2017'!$A:$G,6),0)</f>
        <v>0</v>
      </c>
      <c r="E276" s="38">
        <f>IF(VLOOKUP($A276,'hk2017'!$A:$G,1)=$A276,VLOOKUP($A276,'hk2017'!$A:$G,7),0)</f>
        <v>35000</v>
      </c>
      <c r="F276" s="38">
        <f>IF(VLOOKUP($A276,'hk2017'!$A:$H,1)=$A276,VLOOKUP($A276,'hk2017'!$A:$H,8),0)</f>
        <v>0</v>
      </c>
      <c r="G276" s="87">
        <f>SUM(D276+E276-F276)</f>
        <v>35000</v>
      </c>
      <c r="H276" s="38">
        <f>IF(VLOOKUP($A276,'hk2016'!$A:$G,1)=$A276,VLOOKUP($A276,'hk2016'!$A:$G,6),0)</f>
        <v>0</v>
      </c>
      <c r="I276" s="38">
        <f>IF(VLOOKUP($A276,'hk2016'!$A:$G,1)=$A276,VLOOKUP($A276,'hk2016'!$A:$G,7),0)</f>
        <v>60000</v>
      </c>
      <c r="J276" s="38">
        <f>IF(VLOOKUP($A276,'hk2016'!$A:$H,1)=$A276,VLOOKUP($A276,'hk2016'!$A:$H,8),0)</f>
        <v>0</v>
      </c>
      <c r="K276" s="97">
        <f>SUM(H276+I276-J276)</f>
        <v>60000</v>
      </c>
      <c r="L276" s="110"/>
    </row>
    <row r="277" spans="1:255" ht="13.5" outlineLevel="1" thickBot="1" x14ac:dyDescent="0.25">
      <c r="A277" s="23"/>
      <c r="B277" s="24"/>
      <c r="C277" s="24"/>
      <c r="H277" s="54"/>
      <c r="I277" s="54"/>
      <c r="J277" s="54"/>
      <c r="K277" s="101"/>
      <c r="L277" s="110"/>
    </row>
    <row r="278" spans="1:255" ht="12.75" x14ac:dyDescent="0.2">
      <c r="A278" s="58" t="s">
        <v>382</v>
      </c>
      <c r="B278" s="51"/>
      <c r="C278" s="52" t="s">
        <v>383</v>
      </c>
      <c r="D278" s="33">
        <f t="shared" ref="D278:K278" si="94">SUM(D279:D287)</f>
        <v>0</v>
      </c>
      <c r="E278" s="33">
        <f t="shared" si="94"/>
        <v>0</v>
      </c>
      <c r="F278" s="33">
        <f t="shared" si="94"/>
        <v>0</v>
      </c>
      <c r="G278" s="85">
        <f t="shared" si="94"/>
        <v>0</v>
      </c>
      <c r="H278" s="33">
        <f t="shared" si="94"/>
        <v>0</v>
      </c>
      <c r="I278" s="33">
        <f t="shared" si="94"/>
        <v>0</v>
      </c>
      <c r="J278" s="33">
        <f t="shared" si="94"/>
        <v>0</v>
      </c>
      <c r="K278" s="95">
        <f t="shared" si="94"/>
        <v>0</v>
      </c>
      <c r="L278" s="110"/>
      <c r="M278" s="60"/>
      <c r="N278" s="61"/>
      <c r="P278" s="62"/>
      <c r="Q278" s="60"/>
      <c r="R278" s="60"/>
      <c r="S278" s="60"/>
      <c r="T278" s="60"/>
      <c r="U278" s="61"/>
      <c r="W278" s="62"/>
      <c r="X278" s="60"/>
      <c r="Y278" s="60"/>
      <c r="Z278" s="60"/>
      <c r="AA278" s="60"/>
      <c r="AB278" s="61"/>
      <c r="AD278" s="62"/>
      <c r="AE278" s="60"/>
      <c r="AF278" s="60"/>
      <c r="AG278" s="60"/>
      <c r="AH278" s="60"/>
      <c r="AI278" s="61"/>
      <c r="AK278" s="62"/>
      <c r="AL278" s="60"/>
      <c r="AM278" s="60"/>
      <c r="AN278" s="60"/>
      <c r="AO278" s="60"/>
      <c r="AP278" s="61"/>
      <c r="AR278" s="62"/>
      <c r="AS278" s="60"/>
      <c r="AT278" s="60"/>
      <c r="AU278" s="60"/>
      <c r="AV278" s="60"/>
      <c r="AW278" s="61"/>
      <c r="AY278" s="62"/>
      <c r="AZ278" s="60"/>
      <c r="BA278" s="60"/>
      <c r="BB278" s="60"/>
      <c r="BC278" s="60"/>
      <c r="BD278" s="61"/>
      <c r="BF278" s="62"/>
      <c r="BG278" s="60"/>
      <c r="BH278" s="60"/>
      <c r="BI278" s="60"/>
      <c r="BJ278" s="60"/>
      <c r="BK278" s="61"/>
      <c r="BM278" s="62"/>
      <c r="BN278" s="60"/>
      <c r="BO278" s="60"/>
      <c r="BP278" s="60"/>
      <c r="BQ278" s="60"/>
      <c r="BR278" s="61"/>
      <c r="BT278" s="62"/>
      <c r="BU278" s="60"/>
      <c r="BV278" s="60"/>
      <c r="BW278" s="60"/>
      <c r="BX278" s="60"/>
      <c r="BY278" s="61"/>
      <c r="CA278" s="62"/>
      <c r="CB278" s="60"/>
      <c r="CC278" s="60"/>
      <c r="CD278" s="60"/>
      <c r="CE278" s="60"/>
      <c r="CF278" s="61"/>
      <c r="CH278" s="62"/>
      <c r="CI278" s="60"/>
      <c r="CJ278" s="60"/>
      <c r="CK278" s="60"/>
      <c r="CL278" s="60"/>
      <c r="CM278" s="61"/>
      <c r="CO278" s="62"/>
      <c r="CP278" s="60"/>
      <c r="CQ278" s="60"/>
      <c r="CR278" s="60"/>
      <c r="CS278" s="60"/>
      <c r="CT278" s="61"/>
      <c r="CV278" s="62"/>
      <c r="CW278" s="60"/>
      <c r="CX278" s="60"/>
      <c r="CY278" s="60"/>
      <c r="CZ278" s="60"/>
      <c r="DA278" s="61"/>
      <c r="DC278" s="62"/>
      <c r="DD278" s="60"/>
      <c r="DE278" s="60"/>
      <c r="DF278" s="60"/>
      <c r="DG278" s="60"/>
      <c r="DH278" s="61"/>
      <c r="DJ278" s="62"/>
      <c r="DK278" s="60"/>
      <c r="DL278" s="60"/>
      <c r="DM278" s="60"/>
      <c r="DN278" s="60"/>
      <c r="DO278" s="61"/>
      <c r="DQ278" s="62"/>
      <c r="DR278" s="60"/>
      <c r="DS278" s="60"/>
      <c r="DT278" s="60"/>
      <c r="DU278" s="60"/>
      <c r="DV278" s="61"/>
      <c r="DX278" s="62"/>
      <c r="DY278" s="60"/>
      <c r="DZ278" s="60"/>
      <c r="EA278" s="60"/>
      <c r="EB278" s="60"/>
      <c r="EC278" s="61"/>
      <c r="EE278" s="62"/>
      <c r="EF278" s="60"/>
      <c r="EG278" s="60"/>
      <c r="EH278" s="60"/>
      <c r="EI278" s="60"/>
      <c r="EJ278" s="61"/>
      <c r="EL278" s="62"/>
      <c r="EM278" s="60"/>
      <c r="EN278" s="60"/>
      <c r="EO278" s="60"/>
      <c r="EP278" s="60"/>
      <c r="EQ278" s="61"/>
      <c r="ES278" s="62"/>
      <c r="ET278" s="60"/>
      <c r="EU278" s="60"/>
      <c r="EV278" s="60"/>
      <c r="EW278" s="60"/>
      <c r="EX278" s="61"/>
      <c r="EZ278" s="62"/>
      <c r="FA278" s="60"/>
      <c r="FB278" s="60"/>
      <c r="FC278" s="60"/>
      <c r="FD278" s="60"/>
      <c r="FE278" s="61"/>
      <c r="FG278" s="62"/>
      <c r="FH278" s="60"/>
      <c r="FI278" s="60"/>
      <c r="FJ278" s="60"/>
      <c r="FK278" s="60"/>
      <c r="FL278" s="61"/>
      <c r="FN278" s="62"/>
      <c r="FO278" s="60"/>
      <c r="FP278" s="60"/>
      <c r="FQ278" s="60"/>
      <c r="FR278" s="60"/>
      <c r="FS278" s="61"/>
      <c r="FU278" s="62"/>
      <c r="FV278" s="60"/>
      <c r="FW278" s="60"/>
      <c r="FX278" s="60"/>
      <c r="FY278" s="60"/>
      <c r="FZ278" s="61"/>
      <c r="GB278" s="62"/>
      <c r="GC278" s="60"/>
      <c r="GD278" s="60"/>
      <c r="GE278" s="60"/>
      <c r="GF278" s="60"/>
      <c r="GG278" s="61"/>
      <c r="GI278" s="62"/>
      <c r="GJ278" s="60"/>
      <c r="GK278" s="60"/>
      <c r="GL278" s="60"/>
      <c r="GM278" s="60"/>
      <c r="GN278" s="61"/>
      <c r="GP278" s="62"/>
      <c r="GQ278" s="60"/>
      <c r="GR278" s="60"/>
      <c r="GS278" s="60"/>
      <c r="GT278" s="60"/>
      <c r="GU278" s="61"/>
      <c r="GW278" s="62"/>
      <c r="GX278" s="60"/>
      <c r="GY278" s="60"/>
      <c r="GZ278" s="60"/>
      <c r="HA278" s="60"/>
      <c r="HB278" s="61"/>
      <c r="HD278" s="62"/>
      <c r="HE278" s="60"/>
      <c r="HF278" s="60"/>
      <c r="HG278" s="60"/>
      <c r="HH278" s="60"/>
      <c r="HI278" s="61"/>
      <c r="HK278" s="62"/>
      <c r="HL278" s="60"/>
      <c r="HM278" s="60"/>
      <c r="HN278" s="60"/>
      <c r="HO278" s="60"/>
      <c r="HP278" s="61"/>
      <c r="HR278" s="62"/>
      <c r="HS278" s="60"/>
      <c r="HT278" s="60"/>
      <c r="HU278" s="60"/>
      <c r="HV278" s="60"/>
      <c r="HW278" s="61"/>
      <c r="HY278" s="62"/>
      <c r="HZ278" s="60"/>
      <c r="IA278" s="60"/>
      <c r="IB278" s="60"/>
      <c r="IC278" s="60"/>
      <c r="ID278" s="61"/>
      <c r="IF278" s="62"/>
      <c r="IG278" s="60"/>
      <c r="IH278" s="60"/>
      <c r="II278" s="60"/>
      <c r="IJ278" s="60"/>
      <c r="IK278" s="61"/>
      <c r="IM278" s="62"/>
      <c r="IN278" s="60"/>
      <c r="IO278" s="60"/>
      <c r="IP278" s="60"/>
      <c r="IQ278" s="60"/>
      <c r="IR278" s="61"/>
      <c r="IT278" s="62"/>
      <c r="IU278" s="60"/>
    </row>
    <row r="279" spans="1:255" ht="12.75" outlineLevel="1" x14ac:dyDescent="0.2">
      <c r="A279" s="23" t="s">
        <v>384</v>
      </c>
      <c r="B279" s="26"/>
      <c r="C279" s="36" t="s">
        <v>383</v>
      </c>
      <c r="D279" s="38">
        <f>IF(VLOOKUP($A279,'hk2017'!$A:$G,1)=$A279,VLOOKUP($A279,'hk2017'!$A:$G,6),0)</f>
        <v>0</v>
      </c>
      <c r="E279" s="38">
        <f>IF(VLOOKUP($A279,'hk2017'!$A:$G,1)=$A279,VLOOKUP($A279,'hk2017'!$A:$G,7),0)</f>
        <v>0</v>
      </c>
      <c r="F279" s="38">
        <f>IF(VLOOKUP($A279,'hk2017'!$A:$H,1)=$A279,VLOOKUP($A279,'hk2017'!$A:$H,8),0)</f>
        <v>0</v>
      </c>
      <c r="G279" s="87">
        <f t="shared" ref="G279:G287" si="95">SUM(D279+E279-F279)</f>
        <v>0</v>
      </c>
      <c r="H279" s="38">
        <f>IF(VLOOKUP($A279,'hk2016'!$A:$G,1)=$A279,VLOOKUP($A279,'hk2016'!$A:$G,6),0)</f>
        <v>0</v>
      </c>
      <c r="I279" s="38">
        <f>IF(VLOOKUP($A279,'hk2016'!$A:$G,1)=$A279,VLOOKUP($A279,'hk2016'!$A:$G,7),0)</f>
        <v>0</v>
      </c>
      <c r="J279" s="38">
        <f>IF(VLOOKUP($A279,'hk2016'!$A:$H,1)=$A279,VLOOKUP($A279,'hk2016'!$A:$H,8),0)</f>
        <v>0</v>
      </c>
      <c r="K279" s="97">
        <f t="shared" ref="K279:K287" si="96">SUM(H279+I279-J279)</f>
        <v>0</v>
      </c>
      <c r="L279" s="110"/>
      <c r="M279" s="60"/>
      <c r="N279" s="61"/>
      <c r="P279" s="62"/>
      <c r="Q279" s="60"/>
      <c r="R279" s="60"/>
      <c r="S279" s="60"/>
      <c r="T279" s="60"/>
      <c r="U279" s="61"/>
      <c r="W279" s="62"/>
      <c r="X279" s="60"/>
      <c r="Y279" s="60"/>
      <c r="Z279" s="60"/>
      <c r="AA279" s="60"/>
      <c r="AB279" s="61"/>
      <c r="AD279" s="62"/>
      <c r="AE279" s="60"/>
      <c r="AF279" s="60"/>
      <c r="AG279" s="60"/>
      <c r="AH279" s="60"/>
      <c r="AI279" s="61"/>
      <c r="AK279" s="62"/>
      <c r="AL279" s="60"/>
      <c r="AM279" s="60"/>
      <c r="AN279" s="60"/>
      <c r="AO279" s="60"/>
      <c r="AP279" s="61"/>
      <c r="AR279" s="62"/>
      <c r="AS279" s="60"/>
      <c r="AT279" s="60"/>
      <c r="AU279" s="60"/>
      <c r="AV279" s="60"/>
      <c r="AW279" s="61"/>
      <c r="AY279" s="62"/>
      <c r="AZ279" s="60"/>
      <c r="BA279" s="60"/>
      <c r="BB279" s="60"/>
      <c r="BC279" s="60"/>
      <c r="BD279" s="61"/>
      <c r="BF279" s="62"/>
      <c r="BG279" s="60"/>
      <c r="BH279" s="60"/>
      <c r="BI279" s="60"/>
      <c r="BJ279" s="60"/>
      <c r="BK279" s="61"/>
      <c r="BM279" s="62"/>
      <c r="BN279" s="60"/>
      <c r="BO279" s="60"/>
      <c r="BP279" s="60"/>
      <c r="BQ279" s="60"/>
      <c r="BR279" s="61"/>
      <c r="BT279" s="62"/>
      <c r="BU279" s="60"/>
      <c r="BV279" s="60"/>
      <c r="BW279" s="60"/>
      <c r="BX279" s="60"/>
      <c r="BY279" s="61"/>
      <c r="CA279" s="62"/>
      <c r="CB279" s="60"/>
      <c r="CC279" s="60"/>
      <c r="CD279" s="60"/>
      <c r="CE279" s="60"/>
      <c r="CF279" s="61"/>
      <c r="CH279" s="62"/>
      <c r="CI279" s="60"/>
      <c r="CJ279" s="60"/>
      <c r="CK279" s="60"/>
      <c r="CL279" s="60"/>
      <c r="CM279" s="61"/>
      <c r="CO279" s="62"/>
      <c r="CP279" s="60"/>
      <c r="CQ279" s="60"/>
      <c r="CR279" s="60"/>
      <c r="CS279" s="60"/>
      <c r="CT279" s="61"/>
      <c r="CV279" s="62"/>
      <c r="CW279" s="60"/>
      <c r="CX279" s="60"/>
      <c r="CY279" s="60"/>
      <c r="CZ279" s="60"/>
      <c r="DA279" s="61"/>
      <c r="DC279" s="62"/>
      <c r="DD279" s="60"/>
      <c r="DE279" s="60"/>
      <c r="DF279" s="60"/>
      <c r="DG279" s="60"/>
      <c r="DH279" s="61"/>
      <c r="DJ279" s="62"/>
      <c r="DK279" s="60"/>
      <c r="DL279" s="60"/>
      <c r="DM279" s="60"/>
      <c r="DN279" s="60"/>
      <c r="DO279" s="61"/>
      <c r="DQ279" s="62"/>
      <c r="DR279" s="60"/>
      <c r="DS279" s="60"/>
      <c r="DT279" s="60"/>
      <c r="DU279" s="60"/>
      <c r="DV279" s="61"/>
      <c r="DX279" s="62"/>
      <c r="DY279" s="60"/>
      <c r="DZ279" s="60"/>
      <c r="EA279" s="60"/>
      <c r="EB279" s="60"/>
      <c r="EC279" s="61"/>
      <c r="EE279" s="62"/>
      <c r="EF279" s="60"/>
      <c r="EG279" s="60"/>
      <c r="EH279" s="60"/>
      <c r="EI279" s="60"/>
      <c r="EJ279" s="61"/>
      <c r="EL279" s="62"/>
      <c r="EM279" s="60"/>
      <c r="EN279" s="60"/>
      <c r="EO279" s="60"/>
      <c r="EP279" s="60"/>
      <c r="EQ279" s="61"/>
      <c r="ES279" s="62"/>
      <c r="ET279" s="60"/>
      <c r="EU279" s="60"/>
      <c r="EV279" s="60"/>
      <c r="EW279" s="60"/>
      <c r="EX279" s="61"/>
      <c r="EZ279" s="62"/>
      <c r="FA279" s="60"/>
      <c r="FB279" s="60"/>
      <c r="FC279" s="60"/>
      <c r="FD279" s="60"/>
      <c r="FE279" s="61"/>
      <c r="FG279" s="62"/>
      <c r="FH279" s="60"/>
      <c r="FI279" s="60"/>
      <c r="FJ279" s="60"/>
      <c r="FK279" s="60"/>
      <c r="FL279" s="61"/>
      <c r="FN279" s="62"/>
      <c r="FO279" s="60"/>
      <c r="FP279" s="60"/>
      <c r="FQ279" s="60"/>
      <c r="FR279" s="60"/>
      <c r="FS279" s="61"/>
      <c r="FU279" s="62"/>
      <c r="FV279" s="60"/>
      <c r="FW279" s="60"/>
      <c r="FX279" s="60"/>
      <c r="FY279" s="60"/>
      <c r="FZ279" s="61"/>
      <c r="GB279" s="62"/>
      <c r="GC279" s="60"/>
      <c r="GD279" s="60"/>
      <c r="GE279" s="60"/>
      <c r="GF279" s="60"/>
      <c r="GG279" s="61"/>
      <c r="GI279" s="62"/>
      <c r="GJ279" s="60"/>
      <c r="GK279" s="60"/>
      <c r="GL279" s="60"/>
      <c r="GM279" s="60"/>
      <c r="GN279" s="61"/>
      <c r="GP279" s="62"/>
      <c r="GQ279" s="60"/>
      <c r="GR279" s="60"/>
      <c r="GS279" s="60"/>
      <c r="GT279" s="60"/>
      <c r="GU279" s="61"/>
      <c r="GW279" s="62"/>
      <c r="GX279" s="60"/>
      <c r="GY279" s="60"/>
      <c r="GZ279" s="60"/>
      <c r="HA279" s="60"/>
      <c r="HB279" s="61"/>
      <c r="HD279" s="62"/>
      <c r="HE279" s="60"/>
      <c r="HF279" s="60"/>
      <c r="HG279" s="60"/>
      <c r="HH279" s="60"/>
      <c r="HI279" s="61"/>
      <c r="HK279" s="62"/>
      <c r="HL279" s="60"/>
      <c r="HM279" s="60"/>
      <c r="HN279" s="60"/>
      <c r="HO279" s="60"/>
      <c r="HP279" s="61"/>
      <c r="HR279" s="62"/>
      <c r="HS279" s="60"/>
      <c r="HT279" s="60"/>
      <c r="HU279" s="60"/>
      <c r="HV279" s="60"/>
      <c r="HW279" s="61"/>
      <c r="HY279" s="62"/>
      <c r="HZ279" s="60"/>
      <c r="IA279" s="60"/>
      <c r="IB279" s="60"/>
      <c r="IC279" s="60"/>
      <c r="ID279" s="61"/>
      <c r="IF279" s="62"/>
      <c r="IG279" s="60"/>
      <c r="IH279" s="60"/>
      <c r="II279" s="60"/>
      <c r="IJ279" s="60"/>
      <c r="IK279" s="61"/>
      <c r="IM279" s="62"/>
      <c r="IN279" s="60"/>
      <c r="IO279" s="60"/>
      <c r="IP279" s="60"/>
      <c r="IQ279" s="60"/>
      <c r="IR279" s="61"/>
      <c r="IT279" s="62"/>
      <c r="IU279" s="60"/>
    </row>
    <row r="280" spans="1:255" ht="12.75" outlineLevel="1" x14ac:dyDescent="0.2">
      <c r="A280" s="23" t="str">
        <f t="shared" ref="A280:A287" si="97">LEFT(B280,3)</f>
        <v>521</v>
      </c>
      <c r="B280" s="24" t="s">
        <v>385</v>
      </c>
      <c r="C280" s="24" t="s">
        <v>386</v>
      </c>
      <c r="D280" s="38">
        <f>IF(VLOOKUP($A280,'hk2017'!$A:$G,1)=$A280,VLOOKUP($A280,'hk2017'!$A:$G,6),0)</f>
        <v>0</v>
      </c>
      <c r="E280" s="38">
        <f>IF(VLOOKUP($A280,'hk2017'!$A:$G,1)=$A280,VLOOKUP($A280,'hk2017'!$A:$G,7),0)</f>
        <v>0</v>
      </c>
      <c r="F280" s="38">
        <f>IF(VLOOKUP($A280,'hk2017'!$A:$H,1)=$A280,VLOOKUP($A280,'hk2017'!$A:$H,8),0)</f>
        <v>0</v>
      </c>
      <c r="G280" s="87">
        <f t="shared" si="95"/>
        <v>0</v>
      </c>
      <c r="H280" s="38">
        <f>IF(VLOOKUP($A280,'hk2016'!$A:$G,1)=$A280,VLOOKUP($A280,'hk2016'!$A:$G,6),0)</f>
        <v>0</v>
      </c>
      <c r="I280" s="38">
        <f>IF(VLOOKUP($A280,'hk2016'!$A:$G,1)=$A280,VLOOKUP($A280,'hk2016'!$A:$G,7),0)</f>
        <v>0</v>
      </c>
      <c r="J280" s="38">
        <f>IF(VLOOKUP($A280,'hk2016'!$A:$H,1)=$A280,VLOOKUP($A280,'hk2016'!$A:$H,8),0)</f>
        <v>0</v>
      </c>
      <c r="K280" s="97">
        <f t="shared" si="96"/>
        <v>0</v>
      </c>
      <c r="L280" s="110"/>
    </row>
    <row r="281" spans="1:255" ht="12.75" outlineLevel="1" x14ac:dyDescent="0.2">
      <c r="A281" s="23" t="str">
        <f t="shared" si="97"/>
        <v>522</v>
      </c>
      <c r="B281" s="24" t="s">
        <v>387</v>
      </c>
      <c r="C281" s="24" t="s">
        <v>388</v>
      </c>
      <c r="D281" s="38">
        <f>IF(VLOOKUP($A281,'hk2017'!$A:$G,1)=$A281,VLOOKUP($A281,'hk2017'!$A:$G,6),0)</f>
        <v>0</v>
      </c>
      <c r="E281" s="38">
        <f>IF(VLOOKUP($A281,'hk2017'!$A:$G,1)=$A281,VLOOKUP($A281,'hk2017'!$A:$G,7),0)</f>
        <v>0</v>
      </c>
      <c r="F281" s="38">
        <f>IF(VLOOKUP($A281,'hk2017'!$A:$H,1)=$A281,VLOOKUP($A281,'hk2017'!$A:$H,8),0)</f>
        <v>0</v>
      </c>
      <c r="G281" s="87">
        <f t="shared" si="95"/>
        <v>0</v>
      </c>
      <c r="H281" s="38">
        <f>IF(VLOOKUP($A281,'hk2016'!$A:$G,1)=$A281,VLOOKUP($A281,'hk2016'!$A:$G,6),0)</f>
        <v>0</v>
      </c>
      <c r="I281" s="38">
        <f>IF(VLOOKUP($A281,'hk2016'!$A:$G,1)=$A281,VLOOKUP($A281,'hk2016'!$A:$G,7),0)</f>
        <v>0</v>
      </c>
      <c r="J281" s="38">
        <f>IF(VLOOKUP($A281,'hk2016'!$A:$H,1)=$A281,VLOOKUP($A281,'hk2016'!$A:$H,8),0)</f>
        <v>0</v>
      </c>
      <c r="K281" s="97">
        <f t="shared" si="96"/>
        <v>0</v>
      </c>
      <c r="L281" s="110"/>
    </row>
    <row r="282" spans="1:255" ht="12.75" outlineLevel="1" x14ac:dyDescent="0.2">
      <c r="A282" s="23" t="str">
        <f t="shared" si="97"/>
        <v>523</v>
      </c>
      <c r="B282" s="24" t="s">
        <v>389</v>
      </c>
      <c r="C282" s="24" t="s">
        <v>390</v>
      </c>
      <c r="D282" s="38">
        <f>IF(VLOOKUP($A282,'hk2017'!$A:$G,1)=$A282,VLOOKUP($A282,'hk2017'!$A:$G,6),0)</f>
        <v>0</v>
      </c>
      <c r="E282" s="38">
        <f>IF(VLOOKUP($A282,'hk2017'!$A:$G,1)=$A282,VLOOKUP($A282,'hk2017'!$A:$G,7),0)</f>
        <v>0</v>
      </c>
      <c r="F282" s="38">
        <f>IF(VLOOKUP($A282,'hk2017'!$A:$H,1)=$A282,VLOOKUP($A282,'hk2017'!$A:$H,8),0)</f>
        <v>0</v>
      </c>
      <c r="G282" s="87">
        <f t="shared" si="95"/>
        <v>0</v>
      </c>
      <c r="H282" s="38">
        <f>IF(VLOOKUP($A282,'hk2016'!$A:$G,1)=$A282,VLOOKUP($A282,'hk2016'!$A:$G,6),0)</f>
        <v>0</v>
      </c>
      <c r="I282" s="38">
        <f>IF(VLOOKUP($A282,'hk2016'!$A:$G,1)=$A282,VLOOKUP($A282,'hk2016'!$A:$G,7),0)</f>
        <v>0</v>
      </c>
      <c r="J282" s="38">
        <f>IF(VLOOKUP($A282,'hk2016'!$A:$H,1)=$A282,VLOOKUP($A282,'hk2016'!$A:$H,8),0)</f>
        <v>0</v>
      </c>
      <c r="K282" s="97">
        <f t="shared" si="96"/>
        <v>0</v>
      </c>
      <c r="L282" s="110"/>
    </row>
    <row r="283" spans="1:255" ht="12.75" outlineLevel="1" x14ac:dyDescent="0.2">
      <c r="A283" s="23" t="str">
        <f t="shared" si="97"/>
        <v>524</v>
      </c>
      <c r="B283" s="24" t="s">
        <v>391</v>
      </c>
      <c r="C283" s="24" t="s">
        <v>392</v>
      </c>
      <c r="D283" s="38">
        <f>IF(VLOOKUP($A283,'hk2017'!$A:$G,1)=$A283,VLOOKUP($A283,'hk2017'!$A:$G,6),0)</f>
        <v>0</v>
      </c>
      <c r="E283" s="38">
        <f>IF(VLOOKUP($A283,'hk2017'!$A:$G,1)=$A283,VLOOKUP($A283,'hk2017'!$A:$G,7),0)</f>
        <v>0</v>
      </c>
      <c r="F283" s="38">
        <f>IF(VLOOKUP($A283,'hk2017'!$A:$H,1)=$A283,VLOOKUP($A283,'hk2017'!$A:$H,8),0)</f>
        <v>0</v>
      </c>
      <c r="G283" s="87">
        <f t="shared" si="95"/>
        <v>0</v>
      </c>
      <c r="H283" s="38">
        <f>IF(VLOOKUP($A283,'hk2016'!$A:$G,1)=$A283,VLOOKUP($A283,'hk2016'!$A:$G,6),0)</f>
        <v>0</v>
      </c>
      <c r="I283" s="38">
        <f>IF(VLOOKUP($A283,'hk2016'!$A:$G,1)=$A283,VLOOKUP($A283,'hk2016'!$A:$G,7),0)</f>
        <v>0</v>
      </c>
      <c r="J283" s="38">
        <f>IF(VLOOKUP($A283,'hk2016'!$A:$H,1)=$A283,VLOOKUP($A283,'hk2016'!$A:$H,8),0)</f>
        <v>0</v>
      </c>
      <c r="K283" s="97">
        <f t="shared" si="96"/>
        <v>0</v>
      </c>
      <c r="L283" s="110"/>
    </row>
    <row r="284" spans="1:255" ht="12.75" outlineLevel="1" x14ac:dyDescent="0.2">
      <c r="A284" s="23" t="str">
        <f t="shared" si="97"/>
        <v>525</v>
      </c>
      <c r="B284" s="24" t="s">
        <v>393</v>
      </c>
      <c r="C284" s="24" t="s">
        <v>394</v>
      </c>
      <c r="D284" s="38">
        <f>IF(VLOOKUP($A284,'hk2017'!$A:$G,1)=$A284,VLOOKUP($A284,'hk2017'!$A:$G,6),0)</f>
        <v>0</v>
      </c>
      <c r="E284" s="38">
        <f>IF(VLOOKUP($A284,'hk2017'!$A:$G,1)=$A284,VLOOKUP($A284,'hk2017'!$A:$G,7),0)</f>
        <v>0</v>
      </c>
      <c r="F284" s="38">
        <f>IF(VLOOKUP($A284,'hk2017'!$A:$H,1)=$A284,VLOOKUP($A284,'hk2017'!$A:$H,8),0)</f>
        <v>0</v>
      </c>
      <c r="G284" s="87">
        <f t="shared" si="95"/>
        <v>0</v>
      </c>
      <c r="H284" s="38">
        <f>IF(VLOOKUP($A284,'hk2016'!$A:$G,1)=$A284,VLOOKUP($A284,'hk2016'!$A:$G,6),0)</f>
        <v>0</v>
      </c>
      <c r="I284" s="38">
        <f>IF(VLOOKUP($A284,'hk2016'!$A:$G,1)=$A284,VLOOKUP($A284,'hk2016'!$A:$G,7),0)</f>
        <v>0</v>
      </c>
      <c r="J284" s="38">
        <f>IF(VLOOKUP($A284,'hk2016'!$A:$H,1)=$A284,VLOOKUP($A284,'hk2016'!$A:$H,8),0)</f>
        <v>0</v>
      </c>
      <c r="K284" s="97">
        <f t="shared" si="96"/>
        <v>0</v>
      </c>
      <c r="L284" s="110"/>
    </row>
    <row r="285" spans="1:255" ht="12.75" outlineLevel="1" x14ac:dyDescent="0.2">
      <c r="A285" s="23" t="str">
        <f t="shared" si="97"/>
        <v>526</v>
      </c>
      <c r="B285" s="24" t="s">
        <v>395</v>
      </c>
      <c r="C285" s="24" t="s">
        <v>396</v>
      </c>
      <c r="D285" s="38">
        <f>IF(VLOOKUP($A285,'hk2017'!$A:$G,1)=$A285,VLOOKUP($A285,'hk2017'!$A:$G,6),0)</f>
        <v>0</v>
      </c>
      <c r="E285" s="38">
        <f>IF(VLOOKUP($A285,'hk2017'!$A:$G,1)=$A285,VLOOKUP($A285,'hk2017'!$A:$G,7),0)</f>
        <v>0</v>
      </c>
      <c r="F285" s="38">
        <f>IF(VLOOKUP($A285,'hk2017'!$A:$H,1)=$A285,VLOOKUP($A285,'hk2017'!$A:$H,8),0)</f>
        <v>0</v>
      </c>
      <c r="G285" s="87">
        <f t="shared" si="95"/>
        <v>0</v>
      </c>
      <c r="H285" s="38">
        <f>IF(VLOOKUP($A285,'hk2016'!$A:$G,1)=$A285,VLOOKUP($A285,'hk2016'!$A:$G,6),0)</f>
        <v>0</v>
      </c>
      <c r="I285" s="38">
        <f>IF(VLOOKUP($A285,'hk2016'!$A:$G,1)=$A285,VLOOKUP($A285,'hk2016'!$A:$G,7),0)</f>
        <v>0</v>
      </c>
      <c r="J285" s="38">
        <f>IF(VLOOKUP($A285,'hk2016'!$A:$H,1)=$A285,VLOOKUP($A285,'hk2016'!$A:$H,8),0)</f>
        <v>0</v>
      </c>
      <c r="K285" s="97">
        <f t="shared" si="96"/>
        <v>0</v>
      </c>
      <c r="L285" s="110"/>
    </row>
    <row r="286" spans="1:255" ht="12.75" outlineLevel="1" x14ac:dyDescent="0.2">
      <c r="A286" s="23" t="str">
        <f t="shared" si="97"/>
        <v>527</v>
      </c>
      <c r="B286" s="24" t="s">
        <v>397</v>
      </c>
      <c r="C286" s="24" t="s">
        <v>398</v>
      </c>
      <c r="D286" s="38">
        <f>IF(VLOOKUP($A286,'hk2017'!$A:$G,1)=$A286,VLOOKUP($A286,'hk2017'!$A:$G,6),0)</f>
        <v>0</v>
      </c>
      <c r="E286" s="38">
        <f>IF(VLOOKUP($A286,'hk2017'!$A:$G,1)=$A286,VLOOKUP($A286,'hk2017'!$A:$G,7),0)</f>
        <v>0</v>
      </c>
      <c r="F286" s="38">
        <f>IF(VLOOKUP($A286,'hk2017'!$A:$H,1)=$A286,VLOOKUP($A286,'hk2017'!$A:$H,8),0)</f>
        <v>0</v>
      </c>
      <c r="G286" s="87">
        <f t="shared" si="95"/>
        <v>0</v>
      </c>
      <c r="H286" s="38">
        <f>IF(VLOOKUP($A286,'hk2016'!$A:$G,1)=$A286,VLOOKUP($A286,'hk2016'!$A:$G,6),0)</f>
        <v>0</v>
      </c>
      <c r="I286" s="38">
        <f>IF(VLOOKUP($A286,'hk2016'!$A:$G,1)=$A286,VLOOKUP($A286,'hk2016'!$A:$G,7),0)</f>
        <v>0</v>
      </c>
      <c r="J286" s="38">
        <f>IF(VLOOKUP($A286,'hk2016'!$A:$H,1)=$A286,VLOOKUP($A286,'hk2016'!$A:$H,8),0)</f>
        <v>0</v>
      </c>
      <c r="K286" s="97">
        <f t="shared" si="96"/>
        <v>0</v>
      </c>
      <c r="L286" s="110"/>
    </row>
    <row r="287" spans="1:255" ht="12.75" outlineLevel="1" x14ac:dyDescent="0.2">
      <c r="A287" s="23" t="str">
        <f t="shared" si="97"/>
        <v>528</v>
      </c>
      <c r="B287" s="24" t="s">
        <v>399</v>
      </c>
      <c r="C287" s="24" t="s">
        <v>400</v>
      </c>
      <c r="D287" s="38">
        <f>IF(VLOOKUP($A287,'hk2017'!$A:$G,1)=$A287,VLOOKUP($A287,'hk2017'!$A:$G,6),0)</f>
        <v>0</v>
      </c>
      <c r="E287" s="38">
        <f>IF(VLOOKUP($A287,'hk2017'!$A:$G,1)=$A287,VLOOKUP($A287,'hk2017'!$A:$G,7),0)</f>
        <v>0</v>
      </c>
      <c r="F287" s="38">
        <f>IF(VLOOKUP($A287,'hk2017'!$A:$H,1)=$A287,VLOOKUP($A287,'hk2017'!$A:$H,8),0)</f>
        <v>0</v>
      </c>
      <c r="G287" s="87">
        <f t="shared" si="95"/>
        <v>0</v>
      </c>
      <c r="H287" s="38">
        <f>IF(VLOOKUP($A287,'hk2016'!$A:$G,1)=$A287,VLOOKUP($A287,'hk2016'!$A:$G,6),0)</f>
        <v>0</v>
      </c>
      <c r="I287" s="38">
        <f>IF(VLOOKUP($A287,'hk2016'!$A:$G,1)=$A287,VLOOKUP($A287,'hk2016'!$A:$G,7),0)</f>
        <v>0</v>
      </c>
      <c r="J287" s="38">
        <f>IF(VLOOKUP($A287,'hk2016'!$A:$H,1)=$A287,VLOOKUP($A287,'hk2016'!$A:$H,8),0)</f>
        <v>0</v>
      </c>
      <c r="K287" s="97">
        <f t="shared" si="96"/>
        <v>0</v>
      </c>
      <c r="L287" s="110"/>
    </row>
    <row r="288" spans="1:255" ht="13.5" outlineLevel="1" thickBot="1" x14ac:dyDescent="0.25">
      <c r="A288" s="23"/>
      <c r="B288" s="24"/>
      <c r="C288" s="24"/>
      <c r="H288" s="54"/>
      <c r="I288" s="54"/>
      <c r="J288" s="54"/>
      <c r="K288" s="101"/>
      <c r="L288" s="110"/>
    </row>
    <row r="289" spans="1:255" ht="12.75" x14ac:dyDescent="0.2">
      <c r="A289" s="58" t="s">
        <v>401</v>
      </c>
      <c r="B289" s="51"/>
      <c r="C289" s="52" t="s">
        <v>597</v>
      </c>
      <c r="D289" s="33">
        <f t="shared" ref="D289:K289" si="98">SUM(D290:D293)</f>
        <v>0</v>
      </c>
      <c r="E289" s="33">
        <f t="shared" si="98"/>
        <v>0</v>
      </c>
      <c r="F289" s="33">
        <f t="shared" si="98"/>
        <v>0</v>
      </c>
      <c r="G289" s="85">
        <f t="shared" si="98"/>
        <v>0</v>
      </c>
      <c r="H289" s="33">
        <f t="shared" si="98"/>
        <v>0</v>
      </c>
      <c r="I289" s="33">
        <f t="shared" si="98"/>
        <v>0</v>
      </c>
      <c r="J289" s="33">
        <f t="shared" si="98"/>
        <v>0</v>
      </c>
      <c r="K289" s="95">
        <f t="shared" si="98"/>
        <v>0</v>
      </c>
      <c r="L289" s="110"/>
      <c r="M289" s="60"/>
      <c r="N289" s="61"/>
      <c r="P289" s="62"/>
      <c r="Q289" s="60"/>
      <c r="R289" s="60"/>
      <c r="S289" s="60"/>
      <c r="T289" s="60"/>
      <c r="U289" s="61"/>
      <c r="W289" s="62"/>
      <c r="X289" s="60"/>
      <c r="Y289" s="60"/>
      <c r="Z289" s="60"/>
      <c r="AA289" s="60"/>
      <c r="AB289" s="61"/>
      <c r="AD289" s="62"/>
      <c r="AE289" s="60"/>
      <c r="AF289" s="60"/>
      <c r="AG289" s="60"/>
      <c r="AH289" s="60"/>
      <c r="AI289" s="61"/>
      <c r="AK289" s="62"/>
      <c r="AL289" s="60"/>
      <c r="AM289" s="60"/>
      <c r="AN289" s="60"/>
      <c r="AO289" s="60"/>
      <c r="AP289" s="61"/>
      <c r="AR289" s="62"/>
      <c r="AS289" s="60"/>
      <c r="AT289" s="60"/>
      <c r="AU289" s="60"/>
      <c r="AV289" s="60"/>
      <c r="AW289" s="61"/>
      <c r="AY289" s="62"/>
      <c r="AZ289" s="60"/>
      <c r="BA289" s="60"/>
      <c r="BB289" s="60"/>
      <c r="BC289" s="60"/>
      <c r="BD289" s="61"/>
      <c r="BF289" s="62"/>
      <c r="BG289" s="60"/>
      <c r="BH289" s="60"/>
      <c r="BI289" s="60"/>
      <c r="BJ289" s="60"/>
      <c r="BK289" s="61"/>
      <c r="BM289" s="62"/>
      <c r="BN289" s="60"/>
      <c r="BO289" s="60"/>
      <c r="BP289" s="60"/>
      <c r="BQ289" s="60"/>
      <c r="BR289" s="61"/>
      <c r="BT289" s="62"/>
      <c r="BU289" s="60"/>
      <c r="BV289" s="60"/>
      <c r="BW289" s="60"/>
      <c r="BX289" s="60"/>
      <c r="BY289" s="61"/>
      <c r="CA289" s="62"/>
      <c r="CB289" s="60"/>
      <c r="CC289" s="60"/>
      <c r="CD289" s="60"/>
      <c r="CE289" s="60"/>
      <c r="CF289" s="61"/>
      <c r="CH289" s="62"/>
      <c r="CI289" s="60"/>
      <c r="CJ289" s="60"/>
      <c r="CK289" s="60"/>
      <c r="CL289" s="60"/>
      <c r="CM289" s="61"/>
      <c r="CO289" s="62"/>
      <c r="CP289" s="60"/>
      <c r="CQ289" s="60"/>
      <c r="CR289" s="60"/>
      <c r="CS289" s="60"/>
      <c r="CT289" s="61"/>
      <c r="CV289" s="62"/>
      <c r="CW289" s="60"/>
      <c r="CX289" s="60"/>
      <c r="CY289" s="60"/>
      <c r="CZ289" s="60"/>
      <c r="DA289" s="61"/>
      <c r="DC289" s="62"/>
      <c r="DD289" s="60"/>
      <c r="DE289" s="60"/>
      <c r="DF289" s="60"/>
      <c r="DG289" s="60"/>
      <c r="DH289" s="61"/>
      <c r="DJ289" s="62"/>
      <c r="DK289" s="60"/>
      <c r="DL289" s="60"/>
      <c r="DM289" s="60"/>
      <c r="DN289" s="60"/>
      <c r="DO289" s="61"/>
      <c r="DQ289" s="62"/>
      <c r="DR289" s="60"/>
      <c r="DS289" s="60"/>
      <c r="DT289" s="60"/>
      <c r="DU289" s="60"/>
      <c r="DV289" s="61"/>
      <c r="DX289" s="62"/>
      <c r="DY289" s="60"/>
      <c r="DZ289" s="60"/>
      <c r="EA289" s="60"/>
      <c r="EB289" s="60"/>
      <c r="EC289" s="61"/>
      <c r="EE289" s="62"/>
      <c r="EF289" s="60"/>
      <c r="EG289" s="60"/>
      <c r="EH289" s="60"/>
      <c r="EI289" s="60"/>
      <c r="EJ289" s="61"/>
      <c r="EL289" s="62"/>
      <c r="EM289" s="60"/>
      <c r="EN289" s="60"/>
      <c r="EO289" s="60"/>
      <c r="EP289" s="60"/>
      <c r="EQ289" s="61"/>
      <c r="ES289" s="62"/>
      <c r="ET289" s="60"/>
      <c r="EU289" s="60"/>
      <c r="EV289" s="60"/>
      <c r="EW289" s="60"/>
      <c r="EX289" s="61"/>
      <c r="EZ289" s="62"/>
      <c r="FA289" s="60"/>
      <c r="FB289" s="60"/>
      <c r="FC289" s="60"/>
      <c r="FD289" s="60"/>
      <c r="FE289" s="61"/>
      <c r="FG289" s="62"/>
      <c r="FH289" s="60"/>
      <c r="FI289" s="60"/>
      <c r="FJ289" s="60"/>
      <c r="FK289" s="60"/>
      <c r="FL289" s="61"/>
      <c r="FN289" s="62"/>
      <c r="FO289" s="60"/>
      <c r="FP289" s="60"/>
      <c r="FQ289" s="60"/>
      <c r="FR289" s="60"/>
      <c r="FS289" s="61"/>
      <c r="FU289" s="62"/>
      <c r="FV289" s="60"/>
      <c r="FW289" s="60"/>
      <c r="FX289" s="60"/>
      <c r="FY289" s="60"/>
      <c r="FZ289" s="61"/>
      <c r="GB289" s="62"/>
      <c r="GC289" s="60"/>
      <c r="GD289" s="60"/>
      <c r="GE289" s="60"/>
      <c r="GF289" s="60"/>
      <c r="GG289" s="61"/>
      <c r="GI289" s="62"/>
      <c r="GJ289" s="60"/>
      <c r="GK289" s="60"/>
      <c r="GL289" s="60"/>
      <c r="GM289" s="60"/>
      <c r="GN289" s="61"/>
      <c r="GP289" s="62"/>
      <c r="GQ289" s="60"/>
      <c r="GR289" s="60"/>
      <c r="GS289" s="60"/>
      <c r="GT289" s="60"/>
      <c r="GU289" s="61"/>
      <c r="GW289" s="62"/>
      <c r="GX289" s="60"/>
      <c r="GY289" s="60"/>
      <c r="GZ289" s="60"/>
      <c r="HA289" s="60"/>
      <c r="HB289" s="61"/>
      <c r="HD289" s="62"/>
      <c r="HE289" s="60"/>
      <c r="HF289" s="60"/>
      <c r="HG289" s="60"/>
      <c r="HH289" s="60"/>
      <c r="HI289" s="61"/>
      <c r="HK289" s="62"/>
      <c r="HL289" s="60"/>
      <c r="HM289" s="60"/>
      <c r="HN289" s="60"/>
      <c r="HO289" s="60"/>
      <c r="HP289" s="61"/>
      <c r="HR289" s="62"/>
      <c r="HS289" s="60"/>
      <c r="HT289" s="60"/>
      <c r="HU289" s="60"/>
      <c r="HV289" s="60"/>
      <c r="HW289" s="61"/>
      <c r="HY289" s="62"/>
      <c r="HZ289" s="60"/>
      <c r="IA289" s="60"/>
      <c r="IB289" s="60"/>
      <c r="IC289" s="60"/>
      <c r="ID289" s="61"/>
      <c r="IF289" s="62"/>
      <c r="IG289" s="60"/>
      <c r="IH289" s="60"/>
      <c r="II289" s="60"/>
      <c r="IJ289" s="60"/>
      <c r="IK289" s="61"/>
      <c r="IM289" s="62"/>
      <c r="IN289" s="60"/>
      <c r="IO289" s="60"/>
      <c r="IP289" s="60"/>
      <c r="IQ289" s="60"/>
      <c r="IR289" s="61"/>
      <c r="IT289" s="62"/>
      <c r="IU289" s="60"/>
    </row>
    <row r="290" spans="1:255" ht="12.75" outlineLevel="1" x14ac:dyDescent="0.2">
      <c r="A290" s="43" t="s">
        <v>598</v>
      </c>
      <c r="B290" s="26"/>
      <c r="C290" s="44" t="s">
        <v>597</v>
      </c>
      <c r="D290" s="38">
        <f>IF(VLOOKUP($A290,'hk2017'!$A:$G,1)=$A290,VLOOKUP($A290,'hk2017'!$A:$G,6),0)</f>
        <v>0</v>
      </c>
      <c r="E290" s="38">
        <f>IF(VLOOKUP($A290,'hk2017'!$A:$G,1)=$A290,VLOOKUP($A290,'hk2017'!$A:$G,7),0)</f>
        <v>0</v>
      </c>
      <c r="F290" s="38">
        <f>IF(VLOOKUP($A290,'hk2017'!$A:$H,1)=$A290,VLOOKUP($A290,'hk2017'!$A:$H,8),0)</f>
        <v>0</v>
      </c>
      <c r="G290" s="87">
        <f>SUM(D290+E290-F290)</f>
        <v>0</v>
      </c>
      <c r="H290" s="38">
        <f>IF(VLOOKUP($A290,'hk2016'!$A:$G,1)=$A290,VLOOKUP($A290,'hk2016'!$A:$G,6),0)</f>
        <v>0</v>
      </c>
      <c r="I290" s="38">
        <f>IF(VLOOKUP($A290,'hk2016'!$A:$G,1)=$A290,VLOOKUP($A290,'hk2016'!$A:$G,7),0)</f>
        <v>0</v>
      </c>
      <c r="J290" s="38">
        <f>IF(VLOOKUP($A290,'hk2016'!$A:$H,1)=$A290,VLOOKUP($A290,'hk2016'!$A:$H,8),0)</f>
        <v>0</v>
      </c>
      <c r="K290" s="97">
        <f>SUM(H290+I290-J290)</f>
        <v>0</v>
      </c>
      <c r="L290" s="110"/>
      <c r="M290" s="60"/>
      <c r="N290" s="61"/>
      <c r="P290" s="62"/>
      <c r="Q290" s="60"/>
      <c r="R290" s="60"/>
      <c r="S290" s="60"/>
      <c r="T290" s="60"/>
      <c r="U290" s="61"/>
      <c r="W290" s="62"/>
      <c r="X290" s="60"/>
      <c r="Y290" s="60"/>
      <c r="Z290" s="60"/>
      <c r="AA290" s="60"/>
      <c r="AB290" s="61"/>
      <c r="AD290" s="62"/>
      <c r="AE290" s="60"/>
      <c r="AF290" s="60"/>
      <c r="AG290" s="60"/>
      <c r="AH290" s="60"/>
      <c r="AI290" s="61"/>
      <c r="AK290" s="62"/>
      <c r="AL290" s="60"/>
      <c r="AM290" s="60"/>
      <c r="AN290" s="60"/>
      <c r="AO290" s="60"/>
      <c r="AP290" s="61"/>
      <c r="AR290" s="62"/>
      <c r="AS290" s="60"/>
      <c r="AT290" s="60"/>
      <c r="AU290" s="60"/>
      <c r="AV290" s="60"/>
      <c r="AW290" s="61"/>
      <c r="AY290" s="62"/>
      <c r="AZ290" s="60"/>
      <c r="BA290" s="60"/>
      <c r="BB290" s="60"/>
      <c r="BC290" s="60"/>
      <c r="BD290" s="61"/>
      <c r="BF290" s="62"/>
      <c r="BG290" s="60"/>
      <c r="BH290" s="60"/>
      <c r="BI290" s="60"/>
      <c r="BJ290" s="60"/>
      <c r="BK290" s="61"/>
      <c r="BM290" s="62"/>
      <c r="BN290" s="60"/>
      <c r="BO290" s="60"/>
      <c r="BP290" s="60"/>
      <c r="BQ290" s="60"/>
      <c r="BR290" s="61"/>
      <c r="BT290" s="62"/>
      <c r="BU290" s="60"/>
      <c r="BV290" s="60"/>
      <c r="BW290" s="60"/>
      <c r="BX290" s="60"/>
      <c r="BY290" s="61"/>
      <c r="CA290" s="62"/>
      <c r="CB290" s="60"/>
      <c r="CC290" s="60"/>
      <c r="CD290" s="60"/>
      <c r="CE290" s="60"/>
      <c r="CF290" s="61"/>
      <c r="CH290" s="62"/>
      <c r="CI290" s="60"/>
      <c r="CJ290" s="60"/>
      <c r="CK290" s="60"/>
      <c r="CL290" s="60"/>
      <c r="CM290" s="61"/>
      <c r="CO290" s="62"/>
      <c r="CP290" s="60"/>
      <c r="CQ290" s="60"/>
      <c r="CR290" s="60"/>
      <c r="CS290" s="60"/>
      <c r="CT290" s="61"/>
      <c r="CV290" s="62"/>
      <c r="CW290" s="60"/>
      <c r="CX290" s="60"/>
      <c r="CY290" s="60"/>
      <c r="CZ290" s="60"/>
      <c r="DA290" s="61"/>
      <c r="DC290" s="62"/>
      <c r="DD290" s="60"/>
      <c r="DE290" s="60"/>
      <c r="DF290" s="60"/>
      <c r="DG290" s="60"/>
      <c r="DH290" s="61"/>
      <c r="DJ290" s="62"/>
      <c r="DK290" s="60"/>
      <c r="DL290" s="60"/>
      <c r="DM290" s="60"/>
      <c r="DN290" s="60"/>
      <c r="DO290" s="61"/>
      <c r="DQ290" s="62"/>
      <c r="DR290" s="60"/>
      <c r="DS290" s="60"/>
      <c r="DT290" s="60"/>
      <c r="DU290" s="60"/>
      <c r="DV290" s="61"/>
      <c r="DX290" s="62"/>
      <c r="DY290" s="60"/>
      <c r="DZ290" s="60"/>
      <c r="EA290" s="60"/>
      <c r="EB290" s="60"/>
      <c r="EC290" s="61"/>
      <c r="EE290" s="62"/>
      <c r="EF290" s="60"/>
      <c r="EG290" s="60"/>
      <c r="EH290" s="60"/>
      <c r="EI290" s="60"/>
      <c r="EJ290" s="61"/>
      <c r="EL290" s="62"/>
      <c r="EM290" s="60"/>
      <c r="EN290" s="60"/>
      <c r="EO290" s="60"/>
      <c r="EP290" s="60"/>
      <c r="EQ290" s="61"/>
      <c r="ES290" s="62"/>
      <c r="ET290" s="60"/>
      <c r="EU290" s="60"/>
      <c r="EV290" s="60"/>
      <c r="EW290" s="60"/>
      <c r="EX290" s="61"/>
      <c r="EZ290" s="62"/>
      <c r="FA290" s="60"/>
      <c r="FB290" s="60"/>
      <c r="FC290" s="60"/>
      <c r="FD290" s="60"/>
      <c r="FE290" s="61"/>
      <c r="FG290" s="62"/>
      <c r="FH290" s="60"/>
      <c r="FI290" s="60"/>
      <c r="FJ290" s="60"/>
      <c r="FK290" s="60"/>
      <c r="FL290" s="61"/>
      <c r="FN290" s="62"/>
      <c r="FO290" s="60"/>
      <c r="FP290" s="60"/>
      <c r="FQ290" s="60"/>
      <c r="FR290" s="60"/>
      <c r="FS290" s="61"/>
      <c r="FU290" s="62"/>
      <c r="FV290" s="60"/>
      <c r="FW290" s="60"/>
      <c r="FX290" s="60"/>
      <c r="FY290" s="60"/>
      <c r="FZ290" s="61"/>
      <c r="GB290" s="62"/>
      <c r="GC290" s="60"/>
      <c r="GD290" s="60"/>
      <c r="GE290" s="60"/>
      <c r="GF290" s="60"/>
      <c r="GG290" s="61"/>
      <c r="GI290" s="62"/>
      <c r="GJ290" s="60"/>
      <c r="GK290" s="60"/>
      <c r="GL290" s="60"/>
      <c r="GM290" s="60"/>
      <c r="GN290" s="61"/>
      <c r="GP290" s="62"/>
      <c r="GQ290" s="60"/>
      <c r="GR290" s="60"/>
      <c r="GS290" s="60"/>
      <c r="GT290" s="60"/>
      <c r="GU290" s="61"/>
      <c r="GW290" s="62"/>
      <c r="GX290" s="60"/>
      <c r="GY290" s="60"/>
      <c r="GZ290" s="60"/>
      <c r="HA290" s="60"/>
      <c r="HB290" s="61"/>
      <c r="HD290" s="62"/>
      <c r="HE290" s="60"/>
      <c r="HF290" s="60"/>
      <c r="HG290" s="60"/>
      <c r="HH290" s="60"/>
      <c r="HI290" s="61"/>
      <c r="HK290" s="62"/>
      <c r="HL290" s="60"/>
      <c r="HM290" s="60"/>
      <c r="HN290" s="60"/>
      <c r="HO290" s="60"/>
      <c r="HP290" s="61"/>
      <c r="HR290" s="62"/>
      <c r="HS290" s="60"/>
      <c r="HT290" s="60"/>
      <c r="HU290" s="60"/>
      <c r="HV290" s="60"/>
      <c r="HW290" s="61"/>
      <c r="HY290" s="62"/>
      <c r="HZ290" s="60"/>
      <c r="IA290" s="60"/>
      <c r="IB290" s="60"/>
      <c r="IC290" s="60"/>
      <c r="ID290" s="61"/>
      <c r="IF290" s="62"/>
      <c r="IG290" s="60"/>
      <c r="IH290" s="60"/>
      <c r="II290" s="60"/>
      <c r="IJ290" s="60"/>
      <c r="IK290" s="61"/>
      <c r="IM290" s="62"/>
      <c r="IN290" s="60"/>
      <c r="IO290" s="60"/>
      <c r="IP290" s="60"/>
      <c r="IQ290" s="60"/>
      <c r="IR290" s="61"/>
      <c r="IT290" s="62"/>
      <c r="IU290" s="60"/>
    </row>
    <row r="291" spans="1:255" ht="12.75" outlineLevel="1" x14ac:dyDescent="0.2">
      <c r="A291" s="23" t="str">
        <f>LEFT(B291,3)</f>
        <v>531</v>
      </c>
      <c r="B291" s="24" t="s">
        <v>599</v>
      </c>
      <c r="C291" s="24" t="s">
        <v>600</v>
      </c>
      <c r="D291" s="38">
        <f>IF(VLOOKUP($A291,'hk2017'!$A:$G,1)=$A291,VLOOKUP($A291,'hk2017'!$A:$G,6),0)</f>
        <v>0</v>
      </c>
      <c r="E291" s="38">
        <f>IF(VLOOKUP($A291,'hk2017'!$A:$G,1)=$A291,VLOOKUP($A291,'hk2017'!$A:$G,7),0)</f>
        <v>0</v>
      </c>
      <c r="F291" s="38">
        <f>IF(VLOOKUP($A291,'hk2017'!$A:$H,1)=$A291,VLOOKUP($A291,'hk2017'!$A:$H,8),0)</f>
        <v>0</v>
      </c>
      <c r="G291" s="87">
        <f>SUM(D291+E291-F291)</f>
        <v>0</v>
      </c>
      <c r="H291" s="38">
        <f>IF(VLOOKUP($A291,'hk2016'!$A:$G,1)=$A291,VLOOKUP($A291,'hk2016'!$A:$G,6),0)</f>
        <v>0</v>
      </c>
      <c r="I291" s="38">
        <f>IF(VLOOKUP($A291,'hk2016'!$A:$G,1)=$A291,VLOOKUP($A291,'hk2016'!$A:$G,7),0)</f>
        <v>0</v>
      </c>
      <c r="J291" s="38">
        <f>IF(VLOOKUP($A291,'hk2016'!$A:$H,1)=$A291,VLOOKUP($A291,'hk2016'!$A:$H,8),0)</f>
        <v>0</v>
      </c>
      <c r="K291" s="97">
        <f>SUM(H291+I291-J291)</f>
        <v>0</v>
      </c>
      <c r="L291" s="110"/>
    </row>
    <row r="292" spans="1:255" ht="12.75" outlineLevel="1" x14ac:dyDescent="0.2">
      <c r="A292" s="23" t="str">
        <f>LEFT(B292,3)</f>
        <v>532</v>
      </c>
      <c r="B292" s="24" t="s">
        <v>601</v>
      </c>
      <c r="C292" s="24" t="s">
        <v>602</v>
      </c>
      <c r="D292" s="38">
        <f>IF(VLOOKUP($A292,'hk2017'!$A:$G,1)=$A292,VLOOKUP($A292,'hk2017'!$A:$G,6),0)</f>
        <v>0</v>
      </c>
      <c r="E292" s="38">
        <f>IF(VLOOKUP($A292,'hk2017'!$A:$G,1)=$A292,VLOOKUP($A292,'hk2017'!$A:$G,7),0)</f>
        <v>0</v>
      </c>
      <c r="F292" s="38">
        <f>IF(VLOOKUP($A292,'hk2017'!$A:$H,1)=$A292,VLOOKUP($A292,'hk2017'!$A:$H,8),0)</f>
        <v>0</v>
      </c>
      <c r="G292" s="87">
        <f>SUM(D292+E292-F292)</f>
        <v>0</v>
      </c>
      <c r="H292" s="38">
        <f>IF(VLOOKUP($A292,'hk2016'!$A:$G,1)=$A292,VLOOKUP($A292,'hk2016'!$A:$G,6),0)</f>
        <v>0</v>
      </c>
      <c r="I292" s="38">
        <f>IF(VLOOKUP($A292,'hk2016'!$A:$G,1)=$A292,VLOOKUP($A292,'hk2016'!$A:$G,7),0)</f>
        <v>0</v>
      </c>
      <c r="J292" s="38">
        <f>IF(VLOOKUP($A292,'hk2016'!$A:$H,1)=$A292,VLOOKUP($A292,'hk2016'!$A:$H,8),0)</f>
        <v>0</v>
      </c>
      <c r="K292" s="97">
        <f>SUM(H292+I292-J292)</f>
        <v>0</v>
      </c>
      <c r="L292" s="110"/>
    </row>
    <row r="293" spans="1:255" ht="12.75" outlineLevel="1" x14ac:dyDescent="0.2">
      <c r="A293" s="23" t="str">
        <f>LEFT(B293,3)</f>
        <v>538</v>
      </c>
      <c r="B293" s="24" t="s">
        <v>603</v>
      </c>
      <c r="C293" s="24" t="s">
        <v>209</v>
      </c>
      <c r="D293" s="38">
        <f>IF(VLOOKUP($A293,'hk2017'!$A:$G,1)=$A293,VLOOKUP($A293,'hk2017'!$A:$G,6),0)</f>
        <v>0</v>
      </c>
      <c r="E293" s="38">
        <f>IF(VLOOKUP($A293,'hk2017'!$A:$G,1)=$A293,VLOOKUP($A293,'hk2017'!$A:$G,7),0)</f>
        <v>0</v>
      </c>
      <c r="F293" s="38">
        <f>IF(VLOOKUP($A293,'hk2017'!$A:$H,1)=$A293,VLOOKUP($A293,'hk2017'!$A:$H,8),0)</f>
        <v>0</v>
      </c>
      <c r="G293" s="87">
        <f>SUM(D293+E293-F293)</f>
        <v>0</v>
      </c>
      <c r="H293" s="38">
        <f>IF(VLOOKUP($A293,'hk2016'!$A:$G,1)=$A293,VLOOKUP($A293,'hk2016'!$A:$G,6),0)</f>
        <v>0</v>
      </c>
      <c r="I293" s="38">
        <f>IF(VLOOKUP($A293,'hk2016'!$A:$G,1)=$A293,VLOOKUP($A293,'hk2016'!$A:$G,7),0)</f>
        <v>0</v>
      </c>
      <c r="J293" s="38">
        <f>IF(VLOOKUP($A293,'hk2016'!$A:$H,1)=$A293,VLOOKUP($A293,'hk2016'!$A:$H,8),0)</f>
        <v>0</v>
      </c>
      <c r="K293" s="97">
        <f>SUM(H293+I293-J293)</f>
        <v>0</v>
      </c>
      <c r="L293" s="110"/>
    </row>
    <row r="294" spans="1:255" ht="13.5" outlineLevel="1" thickBot="1" x14ac:dyDescent="0.25">
      <c r="A294" s="23"/>
      <c r="B294" s="24"/>
      <c r="C294" s="24"/>
      <c r="H294" s="54"/>
      <c r="I294" s="54"/>
      <c r="J294" s="54"/>
      <c r="K294" s="101"/>
      <c r="L294" s="111"/>
    </row>
    <row r="295" spans="1:255" ht="12.75" x14ac:dyDescent="0.2">
      <c r="A295" s="58" t="s">
        <v>604</v>
      </c>
      <c r="B295" s="51"/>
      <c r="C295" s="52" t="s">
        <v>605</v>
      </c>
      <c r="D295" s="33">
        <f t="shared" ref="D295:K295" si="99">SUM(D296:D305)</f>
        <v>0</v>
      </c>
      <c r="E295" s="33">
        <f t="shared" si="99"/>
        <v>0</v>
      </c>
      <c r="F295" s="33">
        <f t="shared" si="99"/>
        <v>0</v>
      </c>
      <c r="G295" s="85">
        <f t="shared" si="99"/>
        <v>0</v>
      </c>
      <c r="H295" s="33">
        <f t="shared" si="99"/>
        <v>0</v>
      </c>
      <c r="I295" s="33">
        <f t="shared" si="99"/>
        <v>0</v>
      </c>
      <c r="J295" s="33">
        <f t="shared" si="99"/>
        <v>0</v>
      </c>
      <c r="K295" s="95">
        <f t="shared" si="99"/>
        <v>0</v>
      </c>
      <c r="L295" s="110"/>
      <c r="M295" s="60"/>
      <c r="N295" s="61"/>
      <c r="P295" s="62"/>
      <c r="Q295" s="60"/>
      <c r="R295" s="60"/>
      <c r="S295" s="60"/>
      <c r="T295" s="60"/>
      <c r="U295" s="61"/>
      <c r="W295" s="62"/>
      <c r="X295" s="60"/>
      <c r="Y295" s="60"/>
      <c r="Z295" s="60"/>
      <c r="AA295" s="60"/>
      <c r="AB295" s="61"/>
      <c r="AD295" s="62"/>
      <c r="AE295" s="60"/>
      <c r="AF295" s="60"/>
      <c r="AG295" s="60"/>
      <c r="AH295" s="60"/>
      <c r="AI295" s="61"/>
      <c r="AK295" s="62"/>
      <c r="AL295" s="60"/>
      <c r="AM295" s="60"/>
      <c r="AN295" s="60"/>
      <c r="AO295" s="60"/>
      <c r="AP295" s="61"/>
      <c r="AR295" s="62"/>
      <c r="AS295" s="60"/>
      <c r="AT295" s="60"/>
      <c r="AU295" s="60"/>
      <c r="AV295" s="60"/>
      <c r="AW295" s="61"/>
      <c r="AY295" s="62"/>
      <c r="AZ295" s="60"/>
      <c r="BA295" s="60"/>
      <c r="BB295" s="60"/>
      <c r="BC295" s="60"/>
      <c r="BD295" s="61"/>
      <c r="BF295" s="62"/>
      <c r="BG295" s="60"/>
      <c r="BH295" s="60"/>
      <c r="BI295" s="60"/>
      <c r="BJ295" s="60"/>
      <c r="BK295" s="61"/>
      <c r="BM295" s="62"/>
      <c r="BN295" s="60"/>
      <c r="BO295" s="60"/>
      <c r="BP295" s="60"/>
      <c r="BQ295" s="60"/>
      <c r="BR295" s="61"/>
      <c r="BT295" s="62"/>
      <c r="BU295" s="60"/>
      <c r="BV295" s="60"/>
      <c r="BW295" s="60"/>
      <c r="BX295" s="60"/>
      <c r="BY295" s="61"/>
      <c r="CA295" s="62"/>
      <c r="CB295" s="60"/>
      <c r="CC295" s="60"/>
      <c r="CD295" s="60"/>
      <c r="CE295" s="60"/>
      <c r="CF295" s="61"/>
      <c r="CH295" s="62"/>
      <c r="CI295" s="60"/>
      <c r="CJ295" s="60"/>
      <c r="CK295" s="60"/>
      <c r="CL295" s="60"/>
      <c r="CM295" s="61"/>
      <c r="CO295" s="62"/>
      <c r="CP295" s="60"/>
      <c r="CQ295" s="60"/>
      <c r="CR295" s="60"/>
      <c r="CS295" s="60"/>
      <c r="CT295" s="61"/>
      <c r="CV295" s="62"/>
      <c r="CW295" s="60"/>
      <c r="CX295" s="60"/>
      <c r="CY295" s="60"/>
      <c r="CZ295" s="60"/>
      <c r="DA295" s="61"/>
      <c r="DC295" s="62"/>
      <c r="DD295" s="60"/>
      <c r="DE295" s="60"/>
      <c r="DF295" s="60"/>
      <c r="DG295" s="60"/>
      <c r="DH295" s="61"/>
      <c r="DJ295" s="62"/>
      <c r="DK295" s="60"/>
      <c r="DL295" s="60"/>
      <c r="DM295" s="60"/>
      <c r="DN295" s="60"/>
      <c r="DO295" s="61"/>
      <c r="DQ295" s="62"/>
      <c r="DR295" s="60"/>
      <c r="DS295" s="60"/>
      <c r="DT295" s="60"/>
      <c r="DU295" s="60"/>
      <c r="DV295" s="61"/>
      <c r="DX295" s="62"/>
      <c r="DY295" s="60"/>
      <c r="DZ295" s="60"/>
      <c r="EA295" s="60"/>
      <c r="EB295" s="60"/>
      <c r="EC295" s="61"/>
      <c r="EE295" s="62"/>
      <c r="EF295" s="60"/>
      <c r="EG295" s="60"/>
      <c r="EH295" s="60"/>
      <c r="EI295" s="60"/>
      <c r="EJ295" s="61"/>
      <c r="EL295" s="62"/>
      <c r="EM295" s="60"/>
      <c r="EN295" s="60"/>
      <c r="EO295" s="60"/>
      <c r="EP295" s="60"/>
      <c r="EQ295" s="61"/>
      <c r="ES295" s="62"/>
      <c r="ET295" s="60"/>
      <c r="EU295" s="60"/>
      <c r="EV295" s="60"/>
      <c r="EW295" s="60"/>
      <c r="EX295" s="61"/>
      <c r="EZ295" s="62"/>
      <c r="FA295" s="60"/>
      <c r="FB295" s="60"/>
      <c r="FC295" s="60"/>
      <c r="FD295" s="60"/>
      <c r="FE295" s="61"/>
      <c r="FG295" s="62"/>
      <c r="FH295" s="60"/>
      <c r="FI295" s="60"/>
      <c r="FJ295" s="60"/>
      <c r="FK295" s="60"/>
      <c r="FL295" s="61"/>
      <c r="FN295" s="62"/>
      <c r="FO295" s="60"/>
      <c r="FP295" s="60"/>
      <c r="FQ295" s="60"/>
      <c r="FR295" s="60"/>
      <c r="FS295" s="61"/>
      <c r="FU295" s="62"/>
      <c r="FV295" s="60"/>
      <c r="FW295" s="60"/>
      <c r="FX295" s="60"/>
      <c r="FY295" s="60"/>
      <c r="FZ295" s="61"/>
      <c r="GB295" s="62"/>
      <c r="GC295" s="60"/>
      <c r="GD295" s="60"/>
      <c r="GE295" s="60"/>
      <c r="GF295" s="60"/>
      <c r="GG295" s="61"/>
      <c r="GI295" s="62"/>
      <c r="GJ295" s="60"/>
      <c r="GK295" s="60"/>
      <c r="GL295" s="60"/>
      <c r="GM295" s="60"/>
      <c r="GN295" s="61"/>
      <c r="GP295" s="62"/>
      <c r="GQ295" s="60"/>
      <c r="GR295" s="60"/>
      <c r="GS295" s="60"/>
      <c r="GT295" s="60"/>
      <c r="GU295" s="61"/>
      <c r="GW295" s="62"/>
      <c r="GX295" s="60"/>
      <c r="GY295" s="60"/>
      <c r="GZ295" s="60"/>
      <c r="HA295" s="60"/>
      <c r="HB295" s="61"/>
      <c r="HD295" s="62"/>
      <c r="HE295" s="60"/>
      <c r="HF295" s="60"/>
      <c r="HG295" s="60"/>
      <c r="HH295" s="60"/>
      <c r="HI295" s="61"/>
      <c r="HK295" s="62"/>
      <c r="HL295" s="60"/>
      <c r="HM295" s="60"/>
      <c r="HN295" s="60"/>
      <c r="HO295" s="60"/>
      <c r="HP295" s="61"/>
      <c r="HR295" s="62"/>
      <c r="HS295" s="60"/>
      <c r="HT295" s="60"/>
      <c r="HU295" s="60"/>
      <c r="HV295" s="60"/>
      <c r="HW295" s="61"/>
      <c r="HY295" s="62"/>
      <c r="HZ295" s="60"/>
      <c r="IA295" s="60"/>
      <c r="IB295" s="60"/>
      <c r="IC295" s="60"/>
      <c r="ID295" s="61"/>
      <c r="IF295" s="62"/>
      <c r="IG295" s="60"/>
      <c r="IH295" s="60"/>
      <c r="II295" s="60"/>
      <c r="IJ295" s="60"/>
      <c r="IK295" s="61"/>
      <c r="IM295" s="62"/>
      <c r="IN295" s="60"/>
      <c r="IO295" s="60"/>
      <c r="IP295" s="60"/>
      <c r="IQ295" s="60"/>
      <c r="IR295" s="61"/>
      <c r="IT295" s="62"/>
      <c r="IU295" s="60"/>
    </row>
    <row r="296" spans="1:255" ht="12.75" outlineLevel="1" x14ac:dyDescent="0.2">
      <c r="A296" s="63" t="s">
        <v>606</v>
      </c>
      <c r="B296" s="26"/>
      <c r="C296" s="36" t="s">
        <v>607</v>
      </c>
      <c r="D296" s="38">
        <f>IF(VLOOKUP($A296,'hk2017'!$A:$G,1)=$A296,VLOOKUP($A296,'hk2017'!$A:$G,6),0)</f>
        <v>0</v>
      </c>
      <c r="E296" s="38">
        <f>IF(VLOOKUP($A296,'hk2017'!$A:$G,1)=$A296,VLOOKUP($A296,'hk2017'!$A:$G,7),0)</f>
        <v>0</v>
      </c>
      <c r="F296" s="38">
        <f>IF(VLOOKUP($A296,'hk2017'!$A:$H,1)=$A296,VLOOKUP($A296,'hk2017'!$A:$H,8),0)</f>
        <v>0</v>
      </c>
      <c r="G296" s="87">
        <f t="shared" ref="G296:G304" si="100">SUM(D296+E296-F296)</f>
        <v>0</v>
      </c>
      <c r="H296" s="38">
        <f>IF(VLOOKUP($A296,'hk2016'!$A:$G,1)=$A296,VLOOKUP($A296,'hk2016'!$A:$G,6),0)</f>
        <v>0</v>
      </c>
      <c r="I296" s="38">
        <f>IF(VLOOKUP($A296,'hk2016'!$A:$G,1)=$A296,VLOOKUP($A296,'hk2016'!$A:$G,7),0)</f>
        <v>0</v>
      </c>
      <c r="J296" s="38">
        <f>IF(VLOOKUP($A296,'hk2016'!$A:$H,1)=$A296,VLOOKUP($A296,'hk2016'!$A:$H,8),0)</f>
        <v>0</v>
      </c>
      <c r="K296" s="97">
        <f t="shared" ref="K296:K304" si="101">SUM(H296+I296-J296)</f>
        <v>0</v>
      </c>
      <c r="L296" s="110"/>
      <c r="M296" s="60"/>
      <c r="N296" s="61"/>
      <c r="P296" s="62"/>
      <c r="Q296" s="60"/>
      <c r="R296" s="60"/>
      <c r="S296" s="60"/>
      <c r="T296" s="60"/>
      <c r="U296" s="61"/>
      <c r="W296" s="62"/>
      <c r="X296" s="60"/>
      <c r="Y296" s="60"/>
      <c r="Z296" s="60"/>
      <c r="AA296" s="60"/>
      <c r="AB296" s="61"/>
      <c r="AD296" s="62"/>
      <c r="AE296" s="60"/>
      <c r="AF296" s="60"/>
      <c r="AG296" s="60"/>
      <c r="AH296" s="60"/>
      <c r="AI296" s="61"/>
      <c r="AK296" s="62"/>
      <c r="AL296" s="60"/>
      <c r="AM296" s="60"/>
      <c r="AN296" s="60"/>
      <c r="AO296" s="60"/>
      <c r="AP296" s="61"/>
      <c r="AR296" s="62"/>
      <c r="AS296" s="60"/>
      <c r="AT296" s="60"/>
      <c r="AU296" s="60"/>
      <c r="AV296" s="60"/>
      <c r="AW296" s="61"/>
      <c r="AY296" s="62"/>
      <c r="AZ296" s="60"/>
      <c r="BA296" s="60"/>
      <c r="BB296" s="60"/>
      <c r="BC296" s="60"/>
      <c r="BD296" s="61"/>
      <c r="BF296" s="62"/>
      <c r="BG296" s="60"/>
      <c r="BH296" s="60"/>
      <c r="BI296" s="60"/>
      <c r="BJ296" s="60"/>
      <c r="BK296" s="61"/>
      <c r="BM296" s="62"/>
      <c r="BN296" s="60"/>
      <c r="BO296" s="60"/>
      <c r="BP296" s="60"/>
      <c r="BQ296" s="60"/>
      <c r="BR296" s="61"/>
      <c r="BT296" s="62"/>
      <c r="BU296" s="60"/>
      <c r="BV296" s="60"/>
      <c r="BW296" s="60"/>
      <c r="BX296" s="60"/>
      <c r="BY296" s="61"/>
      <c r="CA296" s="62"/>
      <c r="CB296" s="60"/>
      <c r="CC296" s="60"/>
      <c r="CD296" s="60"/>
      <c r="CE296" s="60"/>
      <c r="CF296" s="61"/>
      <c r="CH296" s="62"/>
      <c r="CI296" s="60"/>
      <c r="CJ296" s="60"/>
      <c r="CK296" s="60"/>
      <c r="CL296" s="60"/>
      <c r="CM296" s="61"/>
      <c r="CO296" s="62"/>
      <c r="CP296" s="60"/>
      <c r="CQ296" s="60"/>
      <c r="CR296" s="60"/>
      <c r="CS296" s="60"/>
      <c r="CT296" s="61"/>
      <c r="CV296" s="62"/>
      <c r="CW296" s="60"/>
      <c r="CX296" s="60"/>
      <c r="CY296" s="60"/>
      <c r="CZ296" s="60"/>
      <c r="DA296" s="61"/>
      <c r="DC296" s="62"/>
      <c r="DD296" s="60"/>
      <c r="DE296" s="60"/>
      <c r="DF296" s="60"/>
      <c r="DG296" s="60"/>
      <c r="DH296" s="61"/>
      <c r="DJ296" s="62"/>
      <c r="DK296" s="60"/>
      <c r="DL296" s="60"/>
      <c r="DM296" s="60"/>
      <c r="DN296" s="60"/>
      <c r="DO296" s="61"/>
      <c r="DQ296" s="62"/>
      <c r="DR296" s="60"/>
      <c r="DS296" s="60"/>
      <c r="DT296" s="60"/>
      <c r="DU296" s="60"/>
      <c r="DV296" s="61"/>
      <c r="DX296" s="62"/>
      <c r="DY296" s="60"/>
      <c r="DZ296" s="60"/>
      <c r="EA296" s="60"/>
      <c r="EB296" s="60"/>
      <c r="EC296" s="61"/>
      <c r="EE296" s="62"/>
      <c r="EF296" s="60"/>
      <c r="EG296" s="60"/>
      <c r="EH296" s="60"/>
      <c r="EI296" s="60"/>
      <c r="EJ296" s="61"/>
      <c r="EL296" s="62"/>
      <c r="EM296" s="60"/>
      <c r="EN296" s="60"/>
      <c r="EO296" s="60"/>
      <c r="EP296" s="60"/>
      <c r="EQ296" s="61"/>
      <c r="ES296" s="62"/>
      <c r="ET296" s="60"/>
      <c r="EU296" s="60"/>
      <c r="EV296" s="60"/>
      <c r="EW296" s="60"/>
      <c r="EX296" s="61"/>
      <c r="EZ296" s="62"/>
      <c r="FA296" s="60"/>
      <c r="FB296" s="60"/>
      <c r="FC296" s="60"/>
      <c r="FD296" s="60"/>
      <c r="FE296" s="61"/>
      <c r="FG296" s="62"/>
      <c r="FH296" s="60"/>
      <c r="FI296" s="60"/>
      <c r="FJ296" s="60"/>
      <c r="FK296" s="60"/>
      <c r="FL296" s="61"/>
      <c r="FN296" s="62"/>
      <c r="FO296" s="60"/>
      <c r="FP296" s="60"/>
      <c r="FQ296" s="60"/>
      <c r="FR296" s="60"/>
      <c r="FS296" s="61"/>
      <c r="FU296" s="62"/>
      <c r="FV296" s="60"/>
      <c r="FW296" s="60"/>
      <c r="FX296" s="60"/>
      <c r="FY296" s="60"/>
      <c r="FZ296" s="61"/>
      <c r="GB296" s="62"/>
      <c r="GC296" s="60"/>
      <c r="GD296" s="60"/>
      <c r="GE296" s="60"/>
      <c r="GF296" s="60"/>
      <c r="GG296" s="61"/>
      <c r="GI296" s="62"/>
      <c r="GJ296" s="60"/>
      <c r="GK296" s="60"/>
      <c r="GL296" s="60"/>
      <c r="GM296" s="60"/>
      <c r="GN296" s="61"/>
      <c r="GP296" s="62"/>
      <c r="GQ296" s="60"/>
      <c r="GR296" s="60"/>
      <c r="GS296" s="60"/>
      <c r="GT296" s="60"/>
      <c r="GU296" s="61"/>
      <c r="GW296" s="62"/>
      <c r="GX296" s="60"/>
      <c r="GY296" s="60"/>
      <c r="GZ296" s="60"/>
      <c r="HA296" s="60"/>
      <c r="HB296" s="61"/>
      <c r="HD296" s="62"/>
      <c r="HE296" s="60"/>
      <c r="HF296" s="60"/>
      <c r="HG296" s="60"/>
      <c r="HH296" s="60"/>
      <c r="HI296" s="61"/>
      <c r="HK296" s="62"/>
      <c r="HL296" s="60"/>
      <c r="HM296" s="60"/>
      <c r="HN296" s="60"/>
      <c r="HO296" s="60"/>
      <c r="HP296" s="61"/>
      <c r="HR296" s="62"/>
      <c r="HS296" s="60"/>
      <c r="HT296" s="60"/>
      <c r="HU296" s="60"/>
      <c r="HV296" s="60"/>
      <c r="HW296" s="61"/>
      <c r="HY296" s="62"/>
      <c r="HZ296" s="60"/>
      <c r="IA296" s="60"/>
      <c r="IB296" s="60"/>
      <c r="IC296" s="60"/>
      <c r="ID296" s="61"/>
      <c r="IF296" s="62"/>
      <c r="IG296" s="60"/>
      <c r="IH296" s="60"/>
      <c r="II296" s="60"/>
      <c r="IJ296" s="60"/>
      <c r="IK296" s="61"/>
      <c r="IM296" s="62"/>
      <c r="IN296" s="60"/>
      <c r="IO296" s="60"/>
      <c r="IP296" s="60"/>
      <c r="IQ296" s="60"/>
      <c r="IR296" s="61"/>
      <c r="IT296" s="62"/>
      <c r="IU296" s="60"/>
    </row>
    <row r="297" spans="1:255" ht="12.75" outlineLevel="1" x14ac:dyDescent="0.2">
      <c r="A297" s="23" t="str">
        <f t="shared" ref="A297:A302" si="102">LEFT(B297,3)</f>
        <v>541</v>
      </c>
      <c r="B297" s="24" t="s">
        <v>608</v>
      </c>
      <c r="C297" s="24" t="s">
        <v>609</v>
      </c>
      <c r="D297" s="38">
        <f>IF(VLOOKUP($A297,'hk2017'!$A:$G,1)=$A297,VLOOKUP($A297,'hk2017'!$A:$G,6),0)</f>
        <v>0</v>
      </c>
      <c r="E297" s="38">
        <f>IF(VLOOKUP($A297,'hk2017'!$A:$G,1)=$A297,VLOOKUP($A297,'hk2017'!$A:$G,7),0)</f>
        <v>0</v>
      </c>
      <c r="F297" s="38">
        <f>IF(VLOOKUP($A297,'hk2017'!$A:$H,1)=$A297,VLOOKUP($A297,'hk2017'!$A:$H,8),0)</f>
        <v>0</v>
      </c>
      <c r="G297" s="87">
        <f t="shared" si="100"/>
        <v>0</v>
      </c>
      <c r="H297" s="38">
        <f>IF(VLOOKUP($A297,'hk2016'!$A:$G,1)=$A297,VLOOKUP($A297,'hk2016'!$A:$G,6),0)</f>
        <v>0</v>
      </c>
      <c r="I297" s="38">
        <f>IF(VLOOKUP($A297,'hk2016'!$A:$G,1)=$A297,VLOOKUP($A297,'hk2016'!$A:$G,7),0)</f>
        <v>0</v>
      </c>
      <c r="J297" s="38">
        <f>IF(VLOOKUP($A297,'hk2016'!$A:$H,1)=$A297,VLOOKUP($A297,'hk2016'!$A:$H,8),0)</f>
        <v>0</v>
      </c>
      <c r="K297" s="97">
        <f t="shared" si="101"/>
        <v>0</v>
      </c>
      <c r="L297" s="110"/>
    </row>
    <row r="298" spans="1:255" ht="12.75" outlineLevel="1" x14ac:dyDescent="0.2">
      <c r="A298" s="23" t="str">
        <f t="shared" si="102"/>
        <v>542</v>
      </c>
      <c r="B298" s="24" t="s">
        <v>610</v>
      </c>
      <c r="C298" s="24" t="s">
        <v>611</v>
      </c>
      <c r="D298" s="38">
        <f>IF(VLOOKUP($A298,'hk2017'!$A:$G,1)=$A298,VLOOKUP($A298,'hk2017'!$A:$G,6),0)</f>
        <v>0</v>
      </c>
      <c r="E298" s="38">
        <f>IF(VLOOKUP($A298,'hk2017'!$A:$G,1)=$A298,VLOOKUP($A298,'hk2017'!$A:$G,7),0)</f>
        <v>0</v>
      </c>
      <c r="F298" s="38">
        <f>IF(VLOOKUP($A298,'hk2017'!$A:$H,1)=$A298,VLOOKUP($A298,'hk2017'!$A:$H,8),0)</f>
        <v>0</v>
      </c>
      <c r="G298" s="87">
        <f t="shared" si="100"/>
        <v>0</v>
      </c>
      <c r="H298" s="38">
        <f>IF(VLOOKUP($A298,'hk2016'!$A:$G,1)=$A298,VLOOKUP($A298,'hk2016'!$A:$G,6),0)</f>
        <v>0</v>
      </c>
      <c r="I298" s="38">
        <f>IF(VLOOKUP($A298,'hk2016'!$A:$G,1)=$A298,VLOOKUP($A298,'hk2016'!$A:$G,7),0)</f>
        <v>0</v>
      </c>
      <c r="J298" s="38">
        <f>IF(VLOOKUP($A298,'hk2016'!$A:$H,1)=$A298,VLOOKUP($A298,'hk2016'!$A:$H,8),0)</f>
        <v>0</v>
      </c>
      <c r="K298" s="97">
        <f t="shared" si="101"/>
        <v>0</v>
      </c>
      <c r="L298" s="110"/>
    </row>
    <row r="299" spans="1:255" ht="12.75" outlineLevel="1" x14ac:dyDescent="0.2">
      <c r="A299" s="23" t="str">
        <f t="shared" si="102"/>
        <v>543</v>
      </c>
      <c r="B299" s="24" t="s">
        <v>612</v>
      </c>
      <c r="C299" s="24" t="s">
        <v>613</v>
      </c>
      <c r="D299" s="38">
        <f>IF(VLOOKUP($A299,'hk2017'!$A:$G,1)=$A299,VLOOKUP($A299,'hk2017'!$A:$G,6),0)</f>
        <v>0</v>
      </c>
      <c r="E299" s="38">
        <f>IF(VLOOKUP($A299,'hk2017'!$A:$G,1)=$A299,VLOOKUP($A299,'hk2017'!$A:$G,7),0)</f>
        <v>0</v>
      </c>
      <c r="F299" s="38">
        <f>IF(VLOOKUP($A299,'hk2017'!$A:$H,1)=$A299,VLOOKUP($A299,'hk2017'!$A:$H,8),0)</f>
        <v>0</v>
      </c>
      <c r="G299" s="87">
        <f t="shared" si="100"/>
        <v>0</v>
      </c>
      <c r="H299" s="38">
        <f>IF(VLOOKUP($A299,'hk2016'!$A:$G,1)=$A299,VLOOKUP($A299,'hk2016'!$A:$G,6),0)</f>
        <v>0</v>
      </c>
      <c r="I299" s="38">
        <f>IF(VLOOKUP($A299,'hk2016'!$A:$G,1)=$A299,VLOOKUP($A299,'hk2016'!$A:$G,7),0)</f>
        <v>0</v>
      </c>
      <c r="J299" s="38">
        <f>IF(VLOOKUP($A299,'hk2016'!$A:$H,1)=$A299,VLOOKUP($A299,'hk2016'!$A:$H,8),0)</f>
        <v>0</v>
      </c>
      <c r="K299" s="97">
        <f t="shared" si="101"/>
        <v>0</v>
      </c>
      <c r="L299" s="110"/>
    </row>
    <row r="300" spans="1:255" ht="12.75" outlineLevel="1" x14ac:dyDescent="0.2">
      <c r="A300" s="23" t="str">
        <f t="shared" si="102"/>
        <v>544</v>
      </c>
      <c r="B300" s="24" t="s">
        <v>614</v>
      </c>
      <c r="C300" s="24" t="s">
        <v>615</v>
      </c>
      <c r="D300" s="38">
        <f>IF(VLOOKUP($A300,'hk2017'!$A:$G,1)=$A300,VLOOKUP($A300,'hk2017'!$A:$G,6),0)</f>
        <v>0</v>
      </c>
      <c r="E300" s="38">
        <f>IF(VLOOKUP($A300,'hk2017'!$A:$G,1)=$A300,VLOOKUP($A300,'hk2017'!$A:$G,7),0)</f>
        <v>0</v>
      </c>
      <c r="F300" s="38">
        <f>IF(VLOOKUP($A300,'hk2017'!$A:$H,1)=$A300,VLOOKUP($A300,'hk2017'!$A:$H,8),0)</f>
        <v>0</v>
      </c>
      <c r="G300" s="87">
        <f t="shared" si="100"/>
        <v>0</v>
      </c>
      <c r="H300" s="38">
        <f>IF(VLOOKUP($A300,'hk2016'!$A:$G,1)=$A300,VLOOKUP($A300,'hk2016'!$A:$G,6),0)</f>
        <v>0</v>
      </c>
      <c r="I300" s="38">
        <f>IF(VLOOKUP($A300,'hk2016'!$A:$G,1)=$A300,VLOOKUP($A300,'hk2016'!$A:$G,7),0)</f>
        <v>0</v>
      </c>
      <c r="J300" s="38">
        <f>IF(VLOOKUP($A300,'hk2016'!$A:$H,1)=$A300,VLOOKUP($A300,'hk2016'!$A:$H,8),0)</f>
        <v>0</v>
      </c>
      <c r="K300" s="97">
        <f t="shared" si="101"/>
        <v>0</v>
      </c>
      <c r="L300" s="110"/>
    </row>
    <row r="301" spans="1:255" ht="12.75" outlineLevel="1" x14ac:dyDescent="0.2">
      <c r="A301" s="23" t="str">
        <f t="shared" si="102"/>
        <v>545</v>
      </c>
      <c r="B301" s="24" t="s">
        <v>616</v>
      </c>
      <c r="C301" s="24" t="s">
        <v>617</v>
      </c>
      <c r="D301" s="38">
        <f>IF(VLOOKUP($A301,'hk2017'!$A:$G,1)=$A301,VLOOKUP($A301,'hk2017'!$A:$G,6),0)</f>
        <v>0</v>
      </c>
      <c r="E301" s="38">
        <f>IF(VLOOKUP($A301,'hk2017'!$A:$G,1)=$A301,VLOOKUP($A301,'hk2017'!$A:$G,7),0)</f>
        <v>0</v>
      </c>
      <c r="F301" s="38">
        <f>IF(VLOOKUP($A301,'hk2017'!$A:$H,1)=$A301,VLOOKUP($A301,'hk2017'!$A:$H,8),0)</f>
        <v>0</v>
      </c>
      <c r="G301" s="87">
        <f t="shared" si="100"/>
        <v>0</v>
      </c>
      <c r="H301" s="38">
        <f>IF(VLOOKUP($A301,'hk2016'!$A:$G,1)=$A301,VLOOKUP($A301,'hk2016'!$A:$G,6),0)</f>
        <v>0</v>
      </c>
      <c r="I301" s="38">
        <f>IF(VLOOKUP($A301,'hk2016'!$A:$G,1)=$A301,VLOOKUP($A301,'hk2016'!$A:$G,7),0)</f>
        <v>0</v>
      </c>
      <c r="J301" s="38">
        <f>IF(VLOOKUP($A301,'hk2016'!$A:$H,1)=$A301,VLOOKUP($A301,'hk2016'!$A:$H,8),0)</f>
        <v>0</v>
      </c>
      <c r="K301" s="97">
        <f t="shared" si="101"/>
        <v>0</v>
      </c>
      <c r="L301" s="110"/>
    </row>
    <row r="302" spans="1:255" ht="12.75" outlineLevel="1" x14ac:dyDescent="0.2">
      <c r="A302" s="23" t="str">
        <f t="shared" si="102"/>
        <v>546</v>
      </c>
      <c r="B302" s="24" t="s">
        <v>618</v>
      </c>
      <c r="C302" s="24" t="s">
        <v>619</v>
      </c>
      <c r="D302" s="38">
        <f>IF(VLOOKUP($A302,'hk2017'!$A:$G,1)=$A302,VLOOKUP($A302,'hk2017'!$A:$G,6),0)</f>
        <v>0</v>
      </c>
      <c r="E302" s="38">
        <f>IF(VLOOKUP($A302,'hk2017'!$A:$G,1)=$A302,VLOOKUP($A302,'hk2017'!$A:$G,7),0)</f>
        <v>0</v>
      </c>
      <c r="F302" s="38">
        <f>IF(VLOOKUP($A302,'hk2017'!$A:$H,1)=$A302,VLOOKUP($A302,'hk2017'!$A:$H,8),0)</f>
        <v>0</v>
      </c>
      <c r="G302" s="87">
        <f t="shared" si="100"/>
        <v>0</v>
      </c>
      <c r="H302" s="38">
        <f>IF(VLOOKUP($A302,'hk2016'!$A:$G,1)=$A302,VLOOKUP($A302,'hk2016'!$A:$G,6),0)</f>
        <v>0</v>
      </c>
      <c r="I302" s="38">
        <f>IF(VLOOKUP($A302,'hk2016'!$A:$G,1)=$A302,VLOOKUP($A302,'hk2016'!$A:$G,7),0)</f>
        <v>0</v>
      </c>
      <c r="J302" s="38">
        <f>IF(VLOOKUP($A302,'hk2016'!$A:$H,1)=$A302,VLOOKUP($A302,'hk2016'!$A:$H,8),0)</f>
        <v>0</v>
      </c>
      <c r="K302" s="97">
        <f t="shared" si="101"/>
        <v>0</v>
      </c>
      <c r="L302" s="110"/>
    </row>
    <row r="303" spans="1:255" ht="12.75" outlineLevel="1" x14ac:dyDescent="0.2">
      <c r="A303" s="72" t="s">
        <v>464</v>
      </c>
      <c r="B303" s="24" t="s">
        <v>620</v>
      </c>
      <c r="C303" s="77" t="s">
        <v>1020</v>
      </c>
      <c r="D303" s="38">
        <f>IF(VLOOKUP($A303,'hk2017'!$A:$G,1)=$A303,VLOOKUP($A303,'hk2017'!$A:$G,6),0)</f>
        <v>0</v>
      </c>
      <c r="E303" s="38">
        <f>IF(VLOOKUP($A303,'hk2017'!$A:$G,1)=$A303,VLOOKUP($A303,'hk2017'!$A:$G,7),0)</f>
        <v>0</v>
      </c>
      <c r="F303" s="38">
        <f>IF(VLOOKUP($A303,'hk2017'!$A:$H,1)=$A303,VLOOKUP($A303,'hk2017'!$A:$H,8),0)</f>
        <v>0</v>
      </c>
      <c r="G303" s="87">
        <f t="shared" si="100"/>
        <v>0</v>
      </c>
      <c r="H303" s="38">
        <f>IF(VLOOKUP($A303,'hk2016'!$A:$G,1)=$A303,VLOOKUP($A303,'hk2016'!$A:$G,6),0)</f>
        <v>0</v>
      </c>
      <c r="I303" s="38">
        <f>IF(VLOOKUP($A303,'hk2016'!$A:$G,1)=$A303,VLOOKUP($A303,'hk2016'!$A:$G,7),0)</f>
        <v>0</v>
      </c>
      <c r="J303" s="38">
        <f>IF(VLOOKUP($A303,'hk2016'!$A:$H,1)=$A303,VLOOKUP($A303,'hk2016'!$A:$H,8),0)</f>
        <v>0</v>
      </c>
      <c r="K303" s="97">
        <f t="shared" si="101"/>
        <v>0</v>
      </c>
      <c r="L303" s="110"/>
    </row>
    <row r="304" spans="1:255" ht="12.75" outlineLevel="1" x14ac:dyDescent="0.2">
      <c r="A304" s="72" t="s">
        <v>465</v>
      </c>
      <c r="B304" s="24" t="s">
        <v>621</v>
      </c>
      <c r="C304" s="77" t="s">
        <v>1021</v>
      </c>
      <c r="D304" s="38">
        <f>IF(VLOOKUP($A304,'hk2017'!$A:$G,1)=$A304,VLOOKUP($A304,'hk2017'!$A:$G,6),0)</f>
        <v>0</v>
      </c>
      <c r="E304" s="38">
        <f>IF(VLOOKUP($A304,'hk2017'!$A:$G,1)=$A304,VLOOKUP($A304,'hk2017'!$A:$G,7),0)</f>
        <v>0</v>
      </c>
      <c r="F304" s="38">
        <f>IF(VLOOKUP($A304,'hk2017'!$A:$H,1)=$A304,VLOOKUP($A304,'hk2017'!$A:$H,8),0)</f>
        <v>0</v>
      </c>
      <c r="G304" s="87">
        <f t="shared" si="100"/>
        <v>0</v>
      </c>
      <c r="H304" s="38">
        <f>IF(VLOOKUP($A304,'hk2016'!$A:$G,1)=$A304,VLOOKUP($A304,'hk2016'!$A:$G,6),0)</f>
        <v>0</v>
      </c>
      <c r="I304" s="38">
        <f>IF(VLOOKUP($A304,'hk2016'!$A:$G,1)=$A304,VLOOKUP($A304,'hk2016'!$A:$G,7),0)</f>
        <v>0</v>
      </c>
      <c r="J304" s="38">
        <f>IF(VLOOKUP($A304,'hk2016'!$A:$H,1)=$A304,VLOOKUP($A304,'hk2016'!$A:$H,8),0)</f>
        <v>0</v>
      </c>
      <c r="K304" s="97">
        <f t="shared" si="101"/>
        <v>0</v>
      </c>
      <c r="L304" s="110"/>
    </row>
    <row r="305" spans="1:255" ht="13.5" outlineLevel="1" thickBot="1" x14ac:dyDescent="0.25">
      <c r="A305" s="72" t="s">
        <v>466</v>
      </c>
      <c r="B305" s="24"/>
      <c r="C305" s="77" t="s">
        <v>1022</v>
      </c>
      <c r="D305" s="38">
        <f>IF(VLOOKUP($A305,'hk2017'!$A:$G,1)=$A305,VLOOKUP($A305,'hk2017'!$A:$G,6),0)</f>
        <v>0</v>
      </c>
      <c r="E305" s="38">
        <f>IF(VLOOKUP($A305,'hk2017'!$A:$G,1)=$A305,VLOOKUP($A305,'hk2017'!$A:$G,7),0)</f>
        <v>0</v>
      </c>
      <c r="F305" s="38">
        <f>IF(VLOOKUP($A305,'hk2017'!$A:$H,1)=$A305,VLOOKUP($A305,'hk2017'!$A:$H,8),0)</f>
        <v>0</v>
      </c>
      <c r="G305" s="87">
        <f>SUM(D305+E305-F305)</f>
        <v>0</v>
      </c>
      <c r="H305" s="38">
        <f>IF(VLOOKUP($A305,'hk2016'!$A:$G,1)=$A305,VLOOKUP($A305,'hk2016'!$A:$G,6),0)</f>
        <v>0</v>
      </c>
      <c r="I305" s="38">
        <f>IF(VLOOKUP($A305,'hk2016'!$A:$G,1)=$A305,VLOOKUP($A305,'hk2016'!$A:$G,7),0)</f>
        <v>0</v>
      </c>
      <c r="J305" s="38">
        <f>IF(VLOOKUP($A305,'hk2016'!$A:$H,1)=$A305,VLOOKUP($A305,'hk2016'!$A:$H,8),0)</f>
        <v>0</v>
      </c>
      <c r="K305" s="97">
        <f>SUM(H305+I305-J305)</f>
        <v>0</v>
      </c>
      <c r="L305" s="110"/>
    </row>
    <row r="306" spans="1:255" ht="12.75" x14ac:dyDescent="0.2">
      <c r="A306" s="58" t="s">
        <v>623</v>
      </c>
      <c r="B306" s="51"/>
      <c r="C306" s="52" t="s">
        <v>624</v>
      </c>
      <c r="D306" s="33">
        <f t="shared" ref="D306:K306" si="103">SUM(D307:D313)</f>
        <v>0</v>
      </c>
      <c r="E306" s="33">
        <f t="shared" si="103"/>
        <v>0</v>
      </c>
      <c r="F306" s="33">
        <f t="shared" si="103"/>
        <v>0</v>
      </c>
      <c r="G306" s="85">
        <f t="shared" si="103"/>
        <v>0</v>
      </c>
      <c r="H306" s="33">
        <f t="shared" si="103"/>
        <v>0</v>
      </c>
      <c r="I306" s="33">
        <f t="shared" si="103"/>
        <v>0</v>
      </c>
      <c r="J306" s="33">
        <f t="shared" si="103"/>
        <v>0</v>
      </c>
      <c r="K306" s="95">
        <f t="shared" si="103"/>
        <v>0</v>
      </c>
      <c r="L306" s="110"/>
      <c r="M306" s="60"/>
      <c r="N306" s="61"/>
      <c r="P306" s="62"/>
      <c r="Q306" s="60"/>
      <c r="R306" s="60"/>
      <c r="S306" s="60"/>
      <c r="T306" s="60"/>
      <c r="U306" s="61"/>
      <c r="W306" s="62"/>
      <c r="X306" s="60"/>
      <c r="Y306" s="60"/>
      <c r="Z306" s="60"/>
      <c r="AA306" s="60"/>
      <c r="AB306" s="61"/>
      <c r="AD306" s="62"/>
      <c r="AE306" s="60"/>
      <c r="AF306" s="60"/>
      <c r="AG306" s="60"/>
      <c r="AH306" s="60"/>
      <c r="AI306" s="61"/>
      <c r="AK306" s="62"/>
      <c r="AL306" s="60"/>
      <c r="AM306" s="60"/>
      <c r="AN306" s="60"/>
      <c r="AO306" s="60"/>
      <c r="AP306" s="61"/>
      <c r="AR306" s="62"/>
      <c r="AS306" s="60"/>
      <c r="AT306" s="60"/>
      <c r="AU306" s="60"/>
      <c r="AV306" s="60"/>
      <c r="AW306" s="61"/>
      <c r="AY306" s="62"/>
      <c r="AZ306" s="60"/>
      <c r="BA306" s="60"/>
      <c r="BB306" s="60"/>
      <c r="BC306" s="60"/>
      <c r="BD306" s="61"/>
      <c r="BF306" s="62"/>
      <c r="BG306" s="60"/>
      <c r="BH306" s="60"/>
      <c r="BI306" s="60"/>
      <c r="BJ306" s="60"/>
      <c r="BK306" s="61"/>
      <c r="BM306" s="62"/>
      <c r="BN306" s="60"/>
      <c r="BO306" s="60"/>
      <c r="BP306" s="60"/>
      <c r="BQ306" s="60"/>
      <c r="BR306" s="61"/>
      <c r="BT306" s="62"/>
      <c r="BU306" s="60"/>
      <c r="BV306" s="60"/>
      <c r="BW306" s="60"/>
      <c r="BX306" s="60"/>
      <c r="BY306" s="61"/>
      <c r="CA306" s="62"/>
      <c r="CB306" s="60"/>
      <c r="CC306" s="60"/>
      <c r="CD306" s="60"/>
      <c r="CE306" s="60"/>
      <c r="CF306" s="61"/>
      <c r="CH306" s="62"/>
      <c r="CI306" s="60"/>
      <c r="CJ306" s="60"/>
      <c r="CK306" s="60"/>
      <c r="CL306" s="60"/>
      <c r="CM306" s="61"/>
      <c r="CO306" s="62"/>
      <c r="CP306" s="60"/>
      <c r="CQ306" s="60"/>
      <c r="CR306" s="60"/>
      <c r="CS306" s="60"/>
      <c r="CT306" s="61"/>
      <c r="CV306" s="62"/>
      <c r="CW306" s="60"/>
      <c r="CX306" s="60"/>
      <c r="CY306" s="60"/>
      <c r="CZ306" s="60"/>
      <c r="DA306" s="61"/>
      <c r="DC306" s="62"/>
      <c r="DD306" s="60"/>
      <c r="DE306" s="60"/>
      <c r="DF306" s="60"/>
      <c r="DG306" s="60"/>
      <c r="DH306" s="61"/>
      <c r="DJ306" s="62"/>
      <c r="DK306" s="60"/>
      <c r="DL306" s="60"/>
      <c r="DM306" s="60"/>
      <c r="DN306" s="60"/>
      <c r="DO306" s="61"/>
      <c r="DQ306" s="62"/>
      <c r="DR306" s="60"/>
      <c r="DS306" s="60"/>
      <c r="DT306" s="60"/>
      <c r="DU306" s="60"/>
      <c r="DV306" s="61"/>
      <c r="DX306" s="62"/>
      <c r="DY306" s="60"/>
      <c r="DZ306" s="60"/>
      <c r="EA306" s="60"/>
      <c r="EB306" s="60"/>
      <c r="EC306" s="61"/>
      <c r="EE306" s="62"/>
      <c r="EF306" s="60"/>
      <c r="EG306" s="60"/>
      <c r="EH306" s="60"/>
      <c r="EI306" s="60"/>
      <c r="EJ306" s="61"/>
      <c r="EL306" s="62"/>
      <c r="EM306" s="60"/>
      <c r="EN306" s="60"/>
      <c r="EO306" s="60"/>
      <c r="EP306" s="60"/>
      <c r="EQ306" s="61"/>
      <c r="ES306" s="62"/>
      <c r="ET306" s="60"/>
      <c r="EU306" s="60"/>
      <c r="EV306" s="60"/>
      <c r="EW306" s="60"/>
      <c r="EX306" s="61"/>
      <c r="EZ306" s="62"/>
      <c r="FA306" s="60"/>
      <c r="FB306" s="60"/>
      <c r="FC306" s="60"/>
      <c r="FD306" s="60"/>
      <c r="FE306" s="61"/>
      <c r="FG306" s="62"/>
      <c r="FH306" s="60"/>
      <c r="FI306" s="60"/>
      <c r="FJ306" s="60"/>
      <c r="FK306" s="60"/>
      <c r="FL306" s="61"/>
      <c r="FN306" s="62"/>
      <c r="FO306" s="60"/>
      <c r="FP306" s="60"/>
      <c r="FQ306" s="60"/>
      <c r="FR306" s="60"/>
      <c r="FS306" s="61"/>
      <c r="FU306" s="62"/>
      <c r="FV306" s="60"/>
      <c r="FW306" s="60"/>
      <c r="FX306" s="60"/>
      <c r="FY306" s="60"/>
      <c r="FZ306" s="61"/>
      <c r="GB306" s="62"/>
      <c r="GC306" s="60"/>
      <c r="GD306" s="60"/>
      <c r="GE306" s="60"/>
      <c r="GF306" s="60"/>
      <c r="GG306" s="61"/>
      <c r="GI306" s="62"/>
      <c r="GJ306" s="60"/>
      <c r="GK306" s="60"/>
      <c r="GL306" s="60"/>
      <c r="GM306" s="60"/>
      <c r="GN306" s="61"/>
      <c r="GP306" s="62"/>
      <c r="GQ306" s="60"/>
      <c r="GR306" s="60"/>
      <c r="GS306" s="60"/>
      <c r="GT306" s="60"/>
      <c r="GU306" s="61"/>
      <c r="GW306" s="62"/>
      <c r="GX306" s="60"/>
      <c r="GY306" s="60"/>
      <c r="GZ306" s="60"/>
      <c r="HA306" s="60"/>
      <c r="HB306" s="61"/>
      <c r="HD306" s="62"/>
      <c r="HE306" s="60"/>
      <c r="HF306" s="60"/>
      <c r="HG306" s="60"/>
      <c r="HH306" s="60"/>
      <c r="HI306" s="61"/>
      <c r="HK306" s="62"/>
      <c r="HL306" s="60"/>
      <c r="HM306" s="60"/>
      <c r="HN306" s="60"/>
      <c r="HO306" s="60"/>
      <c r="HP306" s="61"/>
      <c r="HR306" s="62"/>
      <c r="HS306" s="60"/>
      <c r="HT306" s="60"/>
      <c r="HU306" s="60"/>
      <c r="HV306" s="60"/>
      <c r="HW306" s="61"/>
      <c r="HY306" s="62"/>
      <c r="HZ306" s="60"/>
      <c r="IA306" s="60"/>
      <c r="IB306" s="60"/>
      <c r="IC306" s="60"/>
      <c r="ID306" s="61"/>
      <c r="IF306" s="62"/>
      <c r="IG306" s="60"/>
      <c r="IH306" s="60"/>
      <c r="II306" s="60"/>
      <c r="IJ306" s="60"/>
      <c r="IK306" s="61"/>
      <c r="IM306" s="62"/>
      <c r="IN306" s="60"/>
      <c r="IO306" s="60"/>
      <c r="IP306" s="60"/>
      <c r="IQ306" s="60"/>
      <c r="IR306" s="61"/>
      <c r="IT306" s="62"/>
      <c r="IU306" s="60"/>
    </row>
    <row r="307" spans="1:255" ht="12.75" outlineLevel="1" x14ac:dyDescent="0.2">
      <c r="A307" s="23" t="str">
        <f t="shared" ref="A307:A313" si="104">LEFT(B307,3)</f>
        <v>551</v>
      </c>
      <c r="B307" s="24" t="s">
        <v>625</v>
      </c>
      <c r="C307" s="24" t="s">
        <v>626</v>
      </c>
      <c r="D307" s="38">
        <f>IF(VLOOKUP($A307,'hk2017'!$A:$G,1)=$A307,VLOOKUP($A307,'hk2017'!$A:$G,6),0)</f>
        <v>0</v>
      </c>
      <c r="E307" s="38">
        <f>IF(VLOOKUP($A307,'hk2017'!$A:$G,1)=$A307,VLOOKUP($A307,'hk2017'!$A:$G,7),0)</f>
        <v>0</v>
      </c>
      <c r="F307" s="38">
        <f>IF(VLOOKUP($A307,'hk2017'!$A:$H,1)=$A307,VLOOKUP($A307,'hk2017'!$A:$H,8),0)</f>
        <v>0</v>
      </c>
      <c r="G307" s="87">
        <f t="shared" ref="G307:G313" si="105">SUM(D307+E307-F307)</f>
        <v>0</v>
      </c>
      <c r="H307" s="38">
        <f>IF(VLOOKUP($A307,'hk2016'!$A:$G,1)=$A307,VLOOKUP($A307,'hk2016'!$A:$G,6),0)</f>
        <v>0</v>
      </c>
      <c r="I307" s="38">
        <f>IF(VLOOKUP($A307,'hk2016'!$A:$G,1)=$A307,VLOOKUP($A307,'hk2016'!$A:$G,7),0)</f>
        <v>0</v>
      </c>
      <c r="J307" s="38">
        <f>IF(VLOOKUP($A307,'hk2016'!$A:$H,1)=$A307,VLOOKUP($A307,'hk2016'!$A:$H,8),0)</f>
        <v>0</v>
      </c>
      <c r="K307" s="97">
        <f t="shared" ref="K307:K313" si="106">SUM(H307+I307-J307)</f>
        <v>0</v>
      </c>
      <c r="L307" s="110"/>
    </row>
    <row r="308" spans="1:255" ht="12.75" outlineLevel="1" x14ac:dyDescent="0.2">
      <c r="A308" s="23" t="str">
        <f t="shared" si="104"/>
        <v>552</v>
      </c>
      <c r="B308" s="24" t="s">
        <v>627</v>
      </c>
      <c r="C308" s="24" t="s">
        <v>628</v>
      </c>
      <c r="D308" s="38">
        <f>IF(VLOOKUP($A308,'hk2017'!$A:$G,1)=$A308,VLOOKUP($A308,'hk2017'!$A:$G,6),0)</f>
        <v>0</v>
      </c>
      <c r="E308" s="38">
        <f>IF(VLOOKUP($A308,'hk2017'!$A:$G,1)=$A308,VLOOKUP($A308,'hk2017'!$A:$G,7),0)</f>
        <v>0</v>
      </c>
      <c r="F308" s="38">
        <f>IF(VLOOKUP($A308,'hk2017'!$A:$H,1)=$A308,VLOOKUP($A308,'hk2017'!$A:$H,8),0)</f>
        <v>0</v>
      </c>
      <c r="G308" s="87">
        <f t="shared" si="105"/>
        <v>0</v>
      </c>
      <c r="H308" s="38">
        <f>IF(VLOOKUP($A308,'hk2016'!$A:$G,1)=$A308,VLOOKUP($A308,'hk2016'!$A:$G,6),0)</f>
        <v>0</v>
      </c>
      <c r="I308" s="38">
        <f>IF(VLOOKUP($A308,'hk2016'!$A:$G,1)=$A308,VLOOKUP($A308,'hk2016'!$A:$G,7),0)</f>
        <v>0</v>
      </c>
      <c r="J308" s="38">
        <f>IF(VLOOKUP($A308,'hk2016'!$A:$H,1)=$A308,VLOOKUP($A308,'hk2016'!$A:$H,8),0)</f>
        <v>0</v>
      </c>
      <c r="K308" s="97">
        <f t="shared" si="106"/>
        <v>0</v>
      </c>
      <c r="L308" s="110"/>
    </row>
    <row r="309" spans="1:255" ht="12.75" outlineLevel="1" x14ac:dyDescent="0.2">
      <c r="A309" s="71" t="s">
        <v>467</v>
      </c>
      <c r="B309" s="24" t="s">
        <v>629</v>
      </c>
      <c r="C309" s="24" t="s">
        <v>630</v>
      </c>
      <c r="D309" s="38">
        <f>IF(VLOOKUP($A309,'hk2017'!$A:$G,1)=$A309,VLOOKUP($A309,'hk2017'!$A:$G,6),0)</f>
        <v>0</v>
      </c>
      <c r="E309" s="38">
        <f>IF(VLOOKUP($A309,'hk2017'!$A:$G,1)=$A309,VLOOKUP($A309,'hk2017'!$A:$G,7),0)</f>
        <v>0</v>
      </c>
      <c r="F309" s="38">
        <f>IF(VLOOKUP($A309,'hk2017'!$A:$H,1)=$A309,VLOOKUP($A309,'hk2017'!$A:$H,8),0)</f>
        <v>0</v>
      </c>
      <c r="G309" s="87">
        <f t="shared" si="105"/>
        <v>0</v>
      </c>
      <c r="H309" s="38">
        <f>IF(VLOOKUP($A309,'hk2016'!$A:$G,1)=$A309,VLOOKUP($A309,'hk2016'!$A:$G,6),0)</f>
        <v>0</v>
      </c>
      <c r="I309" s="38">
        <f>IF(VLOOKUP($A309,'hk2016'!$A:$G,1)=$A309,VLOOKUP($A309,'hk2016'!$A:$G,7),0)</f>
        <v>0</v>
      </c>
      <c r="J309" s="38">
        <f>IF(VLOOKUP($A309,'hk2016'!$A:$H,1)=$A309,VLOOKUP($A309,'hk2016'!$A:$H,8),0)</f>
        <v>0</v>
      </c>
      <c r="K309" s="97">
        <f t="shared" si="106"/>
        <v>0</v>
      </c>
      <c r="L309" s="110"/>
    </row>
    <row r="310" spans="1:255" ht="12.75" outlineLevel="1" x14ac:dyDescent="0.2">
      <c r="A310" s="23" t="str">
        <f t="shared" si="104"/>
        <v>555</v>
      </c>
      <c r="B310" s="24" t="s">
        <v>631</v>
      </c>
      <c r="C310" s="24" t="s">
        <v>632</v>
      </c>
      <c r="D310" s="38">
        <f>IF(VLOOKUP($A310,'hk2017'!$A:$G,1)=$A310,VLOOKUP($A310,'hk2017'!$A:$G,6),0)</f>
        <v>0</v>
      </c>
      <c r="E310" s="38">
        <f>IF(VLOOKUP($A310,'hk2017'!$A:$G,1)=$A310,VLOOKUP($A310,'hk2017'!$A:$G,7),0)</f>
        <v>0</v>
      </c>
      <c r="F310" s="38">
        <f>IF(VLOOKUP($A310,'hk2017'!$A:$H,1)=$A310,VLOOKUP($A310,'hk2017'!$A:$H,8),0)</f>
        <v>0</v>
      </c>
      <c r="G310" s="87">
        <f t="shared" si="105"/>
        <v>0</v>
      </c>
      <c r="H310" s="38">
        <f>IF(VLOOKUP($A310,'hk2016'!$A:$G,1)=$A310,VLOOKUP($A310,'hk2016'!$A:$G,6),0)</f>
        <v>0</v>
      </c>
      <c r="I310" s="38">
        <f>IF(VLOOKUP($A310,'hk2016'!$A:$G,1)=$A310,VLOOKUP($A310,'hk2016'!$A:$G,7),0)</f>
        <v>0</v>
      </c>
      <c r="J310" s="38">
        <f>IF(VLOOKUP($A310,'hk2016'!$A:$H,1)=$A310,VLOOKUP($A310,'hk2016'!$A:$H,8),0)</f>
        <v>0</v>
      </c>
      <c r="K310" s="97">
        <f t="shared" si="106"/>
        <v>0</v>
      </c>
      <c r="L310" s="110"/>
    </row>
    <row r="311" spans="1:255" ht="12.75" outlineLevel="1" x14ac:dyDescent="0.2">
      <c r="A311" s="23" t="str">
        <f t="shared" si="104"/>
        <v>557</v>
      </c>
      <c r="B311" s="24" t="s">
        <v>633</v>
      </c>
      <c r="C311" s="24" t="s">
        <v>634</v>
      </c>
      <c r="D311" s="38">
        <f>IF(VLOOKUP($A311,'hk2017'!$A:$G,1)=$A311,VLOOKUP($A311,'hk2017'!$A:$G,6),0)</f>
        <v>0</v>
      </c>
      <c r="E311" s="38">
        <f>IF(VLOOKUP($A311,'hk2017'!$A:$G,1)=$A311,VLOOKUP($A311,'hk2017'!$A:$G,7),0)</f>
        <v>0</v>
      </c>
      <c r="F311" s="38">
        <f>IF(VLOOKUP($A311,'hk2017'!$A:$H,1)=$A311,VLOOKUP($A311,'hk2017'!$A:$H,8),0)</f>
        <v>0</v>
      </c>
      <c r="G311" s="87">
        <f t="shared" si="105"/>
        <v>0</v>
      </c>
      <c r="H311" s="38">
        <f>IF(VLOOKUP($A311,'hk2016'!$A:$G,1)=$A311,VLOOKUP($A311,'hk2016'!$A:$G,6),0)</f>
        <v>0</v>
      </c>
      <c r="I311" s="38">
        <f>IF(VLOOKUP($A311,'hk2016'!$A:$G,1)=$A311,VLOOKUP($A311,'hk2016'!$A:$G,7),0)</f>
        <v>0</v>
      </c>
      <c r="J311" s="38">
        <f>IF(VLOOKUP($A311,'hk2016'!$A:$H,1)=$A311,VLOOKUP($A311,'hk2016'!$A:$H,8),0)</f>
        <v>0</v>
      </c>
      <c r="K311" s="97">
        <f t="shared" si="106"/>
        <v>0</v>
      </c>
      <c r="L311" s="110"/>
    </row>
    <row r="312" spans="1:255" ht="12.75" outlineLevel="1" x14ac:dyDescent="0.2">
      <c r="A312" s="73" t="str">
        <f t="shared" si="104"/>
        <v>558</v>
      </c>
      <c r="B312" s="24" t="s">
        <v>635</v>
      </c>
      <c r="C312" s="24" t="s">
        <v>636</v>
      </c>
      <c r="D312" s="38">
        <f>IF(VLOOKUP($A312,'hk2017'!$A:$G,1)=$A312,VLOOKUP($A312,'hk2017'!$A:$G,6),0)</f>
        <v>0</v>
      </c>
      <c r="E312" s="38">
        <f>IF(VLOOKUP($A312,'hk2017'!$A:$G,1)=$A312,VLOOKUP($A312,'hk2017'!$A:$G,7),0)</f>
        <v>0</v>
      </c>
      <c r="F312" s="38">
        <f>IF(VLOOKUP($A312,'hk2017'!$A:$H,1)=$A312,VLOOKUP($A312,'hk2017'!$A:$H,8),0)</f>
        <v>0</v>
      </c>
      <c r="G312" s="87">
        <f t="shared" si="105"/>
        <v>0</v>
      </c>
      <c r="H312" s="38">
        <f>IF(VLOOKUP($A312,'hk2016'!$A:$G,1)=$A312,VLOOKUP($A312,'hk2016'!$A:$G,6),0)</f>
        <v>0</v>
      </c>
      <c r="I312" s="38">
        <f>IF(VLOOKUP($A312,'hk2016'!$A:$G,1)=$A312,VLOOKUP($A312,'hk2016'!$A:$G,7),0)</f>
        <v>0</v>
      </c>
      <c r="J312" s="38">
        <f>IF(VLOOKUP($A312,'hk2016'!$A:$H,1)=$A312,VLOOKUP($A312,'hk2016'!$A:$H,8),0)</f>
        <v>0</v>
      </c>
      <c r="K312" s="97">
        <f t="shared" si="106"/>
        <v>0</v>
      </c>
      <c r="L312" s="110"/>
    </row>
    <row r="313" spans="1:255" ht="12.75" outlineLevel="1" x14ac:dyDescent="0.2">
      <c r="A313" s="73" t="str">
        <f t="shared" si="104"/>
        <v>559</v>
      </c>
      <c r="B313" s="24" t="s">
        <v>637</v>
      </c>
      <c r="C313" s="24" t="s">
        <v>638</v>
      </c>
      <c r="D313" s="38">
        <f>IF(VLOOKUP($A313,'hk2017'!$A:$G,1)=$A313,VLOOKUP($A313,'hk2017'!$A:$G,6),0)</f>
        <v>0</v>
      </c>
      <c r="E313" s="38">
        <f>IF(VLOOKUP($A313,'hk2017'!$A:$G,1)=$A313,VLOOKUP($A313,'hk2017'!$A:$G,7),0)</f>
        <v>0</v>
      </c>
      <c r="F313" s="38">
        <f>IF(VLOOKUP($A313,'hk2017'!$A:$H,1)=$A313,VLOOKUP($A313,'hk2017'!$A:$H,8),0)</f>
        <v>0</v>
      </c>
      <c r="G313" s="87">
        <f t="shared" si="105"/>
        <v>0</v>
      </c>
      <c r="H313" s="38">
        <f>IF(VLOOKUP($A313,'hk2016'!$A:$G,1)=$A313,VLOOKUP($A313,'hk2016'!$A:$G,6),0)</f>
        <v>0</v>
      </c>
      <c r="I313" s="38">
        <f>IF(VLOOKUP($A313,'hk2016'!$A:$G,1)=$A313,VLOOKUP($A313,'hk2016'!$A:$G,7),0)</f>
        <v>0</v>
      </c>
      <c r="J313" s="38">
        <f>IF(VLOOKUP($A313,'hk2016'!$A:$H,1)=$A313,VLOOKUP($A313,'hk2016'!$A:$H,8),0)</f>
        <v>0</v>
      </c>
      <c r="K313" s="97">
        <f t="shared" si="106"/>
        <v>0</v>
      </c>
      <c r="L313" s="110"/>
    </row>
    <row r="314" spans="1:255" ht="13.5" outlineLevel="1" thickBot="1" x14ac:dyDescent="0.25">
      <c r="A314" s="23"/>
      <c r="B314" s="24"/>
      <c r="C314" s="24"/>
      <c r="H314" s="54"/>
      <c r="I314" s="54"/>
      <c r="J314" s="54"/>
      <c r="K314" s="101"/>
      <c r="L314" s="110"/>
    </row>
    <row r="315" spans="1:255" ht="12.75" x14ac:dyDescent="0.2">
      <c r="A315" s="58" t="s">
        <v>639</v>
      </c>
      <c r="B315" s="51"/>
      <c r="C315" s="52" t="s">
        <v>640</v>
      </c>
      <c r="D315" s="33">
        <f t="shared" ref="D315:K315" si="107">SUM(D316:D325)</f>
        <v>0</v>
      </c>
      <c r="E315" s="33">
        <f t="shared" si="107"/>
        <v>0</v>
      </c>
      <c r="F315" s="33">
        <f t="shared" si="107"/>
        <v>0</v>
      </c>
      <c r="G315" s="85">
        <f t="shared" si="107"/>
        <v>0</v>
      </c>
      <c r="H315" s="33">
        <f t="shared" si="107"/>
        <v>0</v>
      </c>
      <c r="I315" s="33">
        <f t="shared" si="107"/>
        <v>0</v>
      </c>
      <c r="J315" s="33">
        <f t="shared" si="107"/>
        <v>0</v>
      </c>
      <c r="K315" s="95">
        <f t="shared" si="107"/>
        <v>0</v>
      </c>
      <c r="L315" s="110"/>
      <c r="M315" s="60"/>
      <c r="N315" s="61"/>
      <c r="P315" s="62"/>
      <c r="Q315" s="60"/>
      <c r="R315" s="60"/>
      <c r="S315" s="60"/>
      <c r="T315" s="60"/>
      <c r="U315" s="61"/>
      <c r="W315" s="62"/>
      <c r="X315" s="60"/>
      <c r="Y315" s="60"/>
      <c r="Z315" s="60"/>
      <c r="AA315" s="60"/>
      <c r="AB315" s="61"/>
      <c r="AD315" s="62"/>
      <c r="AE315" s="60"/>
      <c r="AF315" s="60"/>
      <c r="AG315" s="60"/>
      <c r="AH315" s="60"/>
      <c r="AI315" s="61"/>
      <c r="AK315" s="62"/>
      <c r="AL315" s="60"/>
      <c r="AM315" s="60"/>
      <c r="AN315" s="60"/>
      <c r="AO315" s="60"/>
      <c r="AP315" s="61"/>
      <c r="AR315" s="62"/>
      <c r="AS315" s="60"/>
      <c r="AT315" s="60"/>
      <c r="AU315" s="60"/>
      <c r="AV315" s="60"/>
      <c r="AW315" s="61"/>
      <c r="AY315" s="62"/>
      <c r="AZ315" s="60"/>
      <c r="BA315" s="60"/>
      <c r="BB315" s="60"/>
      <c r="BC315" s="60"/>
      <c r="BD315" s="61"/>
      <c r="BF315" s="62"/>
      <c r="BG315" s="60"/>
      <c r="BH315" s="60"/>
      <c r="BI315" s="60"/>
      <c r="BJ315" s="60"/>
      <c r="BK315" s="61"/>
      <c r="BM315" s="62"/>
      <c r="BN315" s="60"/>
      <c r="BO315" s="60"/>
      <c r="BP315" s="60"/>
      <c r="BQ315" s="60"/>
      <c r="BR315" s="61"/>
      <c r="BT315" s="62"/>
      <c r="BU315" s="60"/>
      <c r="BV315" s="60"/>
      <c r="BW315" s="60"/>
      <c r="BX315" s="60"/>
      <c r="BY315" s="61"/>
      <c r="CA315" s="62"/>
      <c r="CB315" s="60"/>
      <c r="CC315" s="60"/>
      <c r="CD315" s="60"/>
      <c r="CE315" s="60"/>
      <c r="CF315" s="61"/>
      <c r="CH315" s="62"/>
      <c r="CI315" s="60"/>
      <c r="CJ315" s="60"/>
      <c r="CK315" s="60"/>
      <c r="CL315" s="60"/>
      <c r="CM315" s="61"/>
      <c r="CO315" s="62"/>
      <c r="CP315" s="60"/>
      <c r="CQ315" s="60"/>
      <c r="CR315" s="60"/>
      <c r="CS315" s="60"/>
      <c r="CT315" s="61"/>
      <c r="CV315" s="62"/>
      <c r="CW315" s="60"/>
      <c r="CX315" s="60"/>
      <c r="CY315" s="60"/>
      <c r="CZ315" s="60"/>
      <c r="DA315" s="61"/>
      <c r="DC315" s="62"/>
      <c r="DD315" s="60"/>
      <c r="DE315" s="60"/>
      <c r="DF315" s="60"/>
      <c r="DG315" s="60"/>
      <c r="DH315" s="61"/>
      <c r="DJ315" s="62"/>
      <c r="DK315" s="60"/>
      <c r="DL315" s="60"/>
      <c r="DM315" s="60"/>
      <c r="DN315" s="60"/>
      <c r="DO315" s="61"/>
      <c r="DQ315" s="62"/>
      <c r="DR315" s="60"/>
      <c r="DS315" s="60"/>
      <c r="DT315" s="60"/>
      <c r="DU315" s="60"/>
      <c r="DV315" s="61"/>
      <c r="DX315" s="62"/>
      <c r="DY315" s="60"/>
      <c r="DZ315" s="60"/>
      <c r="EA315" s="60"/>
      <c r="EB315" s="60"/>
      <c r="EC315" s="61"/>
      <c r="EE315" s="62"/>
      <c r="EF315" s="60"/>
      <c r="EG315" s="60"/>
      <c r="EH315" s="60"/>
      <c r="EI315" s="60"/>
      <c r="EJ315" s="61"/>
      <c r="EL315" s="62"/>
      <c r="EM315" s="60"/>
      <c r="EN315" s="60"/>
      <c r="EO315" s="60"/>
      <c r="EP315" s="60"/>
      <c r="EQ315" s="61"/>
      <c r="ES315" s="62"/>
      <c r="ET315" s="60"/>
      <c r="EU315" s="60"/>
      <c r="EV315" s="60"/>
      <c r="EW315" s="60"/>
      <c r="EX315" s="61"/>
      <c r="EZ315" s="62"/>
      <c r="FA315" s="60"/>
      <c r="FB315" s="60"/>
      <c r="FC315" s="60"/>
      <c r="FD315" s="60"/>
      <c r="FE315" s="61"/>
      <c r="FG315" s="62"/>
      <c r="FH315" s="60"/>
      <c r="FI315" s="60"/>
      <c r="FJ315" s="60"/>
      <c r="FK315" s="60"/>
      <c r="FL315" s="61"/>
      <c r="FN315" s="62"/>
      <c r="FO315" s="60"/>
      <c r="FP315" s="60"/>
      <c r="FQ315" s="60"/>
      <c r="FR315" s="60"/>
      <c r="FS315" s="61"/>
      <c r="FU315" s="62"/>
      <c r="FV315" s="60"/>
      <c r="FW315" s="60"/>
      <c r="FX315" s="60"/>
      <c r="FY315" s="60"/>
      <c r="FZ315" s="61"/>
      <c r="GB315" s="62"/>
      <c r="GC315" s="60"/>
      <c r="GD315" s="60"/>
      <c r="GE315" s="60"/>
      <c r="GF315" s="60"/>
      <c r="GG315" s="61"/>
      <c r="GI315" s="62"/>
      <c r="GJ315" s="60"/>
      <c r="GK315" s="60"/>
      <c r="GL315" s="60"/>
      <c r="GM315" s="60"/>
      <c r="GN315" s="61"/>
      <c r="GP315" s="62"/>
      <c r="GQ315" s="60"/>
      <c r="GR315" s="60"/>
      <c r="GS315" s="60"/>
      <c r="GT315" s="60"/>
      <c r="GU315" s="61"/>
      <c r="GW315" s="62"/>
      <c r="GX315" s="60"/>
      <c r="GY315" s="60"/>
      <c r="GZ315" s="60"/>
      <c r="HA315" s="60"/>
      <c r="HB315" s="61"/>
      <c r="HD315" s="62"/>
      <c r="HE315" s="60"/>
      <c r="HF315" s="60"/>
      <c r="HG315" s="60"/>
      <c r="HH315" s="60"/>
      <c r="HI315" s="61"/>
      <c r="HK315" s="62"/>
      <c r="HL315" s="60"/>
      <c r="HM315" s="60"/>
      <c r="HN315" s="60"/>
      <c r="HO315" s="60"/>
      <c r="HP315" s="61"/>
      <c r="HR315" s="62"/>
      <c r="HS315" s="60"/>
      <c r="HT315" s="60"/>
      <c r="HU315" s="60"/>
      <c r="HV315" s="60"/>
      <c r="HW315" s="61"/>
      <c r="HY315" s="62"/>
      <c r="HZ315" s="60"/>
      <c r="IA315" s="60"/>
      <c r="IB315" s="60"/>
      <c r="IC315" s="60"/>
      <c r="ID315" s="61"/>
      <c r="IF315" s="62"/>
      <c r="IG315" s="60"/>
      <c r="IH315" s="60"/>
      <c r="II315" s="60"/>
      <c r="IJ315" s="60"/>
      <c r="IK315" s="61"/>
      <c r="IM315" s="62"/>
      <c r="IN315" s="60"/>
      <c r="IO315" s="60"/>
      <c r="IP315" s="60"/>
      <c r="IQ315" s="60"/>
      <c r="IR315" s="61"/>
      <c r="IT315" s="62"/>
      <c r="IU315" s="60"/>
    </row>
    <row r="316" spans="1:255" ht="12.75" outlineLevel="1" x14ac:dyDescent="0.2">
      <c r="A316" s="23" t="s">
        <v>641</v>
      </c>
      <c r="B316" s="26"/>
      <c r="C316" s="36" t="s">
        <v>640</v>
      </c>
      <c r="D316" s="38">
        <f>IF(VLOOKUP($A316,'hk2017'!$A:$G,1)=$A316,VLOOKUP($A316,'hk2017'!$A:$G,6),0)</f>
        <v>0</v>
      </c>
      <c r="E316" s="38">
        <f>IF(VLOOKUP($A316,'hk2017'!$A:$G,1)=$A316,VLOOKUP($A316,'hk2017'!$A:$G,7),0)</f>
        <v>0</v>
      </c>
      <c r="F316" s="38">
        <f>IF(VLOOKUP($A316,'hk2017'!$A:$H,1)=$A316,VLOOKUP($A316,'hk2017'!$A:$H,8),0)</f>
        <v>0</v>
      </c>
      <c r="G316" s="87">
        <f t="shared" ref="G316:G325" si="108">SUM(D316+E316-F316)</f>
        <v>0</v>
      </c>
      <c r="H316" s="38">
        <f>IF(VLOOKUP($A316,'hk2016'!$A:$G,1)=$A316,VLOOKUP($A316,'hk2016'!$A:$G,6),0)</f>
        <v>0</v>
      </c>
      <c r="I316" s="38">
        <f>IF(VLOOKUP($A316,'hk2016'!$A:$G,1)=$A316,VLOOKUP($A316,'hk2016'!$A:$G,7),0)</f>
        <v>0</v>
      </c>
      <c r="J316" s="38">
        <f>IF(VLOOKUP($A316,'hk2016'!$A:$H,1)=$A316,VLOOKUP($A316,'hk2016'!$A:$H,8),0)</f>
        <v>0</v>
      </c>
      <c r="K316" s="97">
        <f t="shared" ref="K316:K325" si="109">SUM(H316+I316-J316)</f>
        <v>0</v>
      </c>
      <c r="L316" s="110"/>
      <c r="M316" s="60"/>
      <c r="N316" s="61"/>
      <c r="P316" s="62"/>
      <c r="Q316" s="60"/>
      <c r="R316" s="60"/>
      <c r="S316" s="60"/>
      <c r="T316" s="60"/>
      <c r="U316" s="61"/>
      <c r="W316" s="62"/>
      <c r="X316" s="60"/>
      <c r="Y316" s="60"/>
      <c r="Z316" s="60"/>
      <c r="AA316" s="60"/>
      <c r="AB316" s="61"/>
      <c r="AD316" s="62"/>
      <c r="AE316" s="60"/>
      <c r="AF316" s="60"/>
      <c r="AG316" s="60"/>
      <c r="AH316" s="60"/>
      <c r="AI316" s="61"/>
      <c r="AK316" s="62"/>
      <c r="AL316" s="60"/>
      <c r="AM316" s="60"/>
      <c r="AN316" s="60"/>
      <c r="AO316" s="60"/>
      <c r="AP316" s="61"/>
      <c r="AR316" s="62"/>
      <c r="AS316" s="60"/>
      <c r="AT316" s="60"/>
      <c r="AU316" s="60"/>
      <c r="AV316" s="60"/>
      <c r="AW316" s="61"/>
      <c r="AY316" s="62"/>
      <c r="AZ316" s="60"/>
      <c r="BA316" s="60"/>
      <c r="BB316" s="60"/>
      <c r="BC316" s="60"/>
      <c r="BD316" s="61"/>
      <c r="BF316" s="62"/>
      <c r="BG316" s="60"/>
      <c r="BH316" s="60"/>
      <c r="BI316" s="60"/>
      <c r="BJ316" s="60"/>
      <c r="BK316" s="61"/>
      <c r="BM316" s="62"/>
      <c r="BN316" s="60"/>
      <c r="BO316" s="60"/>
      <c r="BP316" s="60"/>
      <c r="BQ316" s="60"/>
      <c r="BR316" s="61"/>
      <c r="BT316" s="62"/>
      <c r="BU316" s="60"/>
      <c r="BV316" s="60"/>
      <c r="BW316" s="60"/>
      <c r="BX316" s="60"/>
      <c r="BY316" s="61"/>
      <c r="CA316" s="62"/>
      <c r="CB316" s="60"/>
      <c r="CC316" s="60"/>
      <c r="CD316" s="60"/>
      <c r="CE316" s="60"/>
      <c r="CF316" s="61"/>
      <c r="CH316" s="62"/>
      <c r="CI316" s="60"/>
      <c r="CJ316" s="60"/>
      <c r="CK316" s="60"/>
      <c r="CL316" s="60"/>
      <c r="CM316" s="61"/>
      <c r="CO316" s="62"/>
      <c r="CP316" s="60"/>
      <c r="CQ316" s="60"/>
      <c r="CR316" s="60"/>
      <c r="CS316" s="60"/>
      <c r="CT316" s="61"/>
      <c r="CV316" s="62"/>
      <c r="CW316" s="60"/>
      <c r="CX316" s="60"/>
      <c r="CY316" s="60"/>
      <c r="CZ316" s="60"/>
      <c r="DA316" s="61"/>
      <c r="DC316" s="62"/>
      <c r="DD316" s="60"/>
      <c r="DE316" s="60"/>
      <c r="DF316" s="60"/>
      <c r="DG316" s="60"/>
      <c r="DH316" s="61"/>
      <c r="DJ316" s="62"/>
      <c r="DK316" s="60"/>
      <c r="DL316" s="60"/>
      <c r="DM316" s="60"/>
      <c r="DN316" s="60"/>
      <c r="DO316" s="61"/>
      <c r="DQ316" s="62"/>
      <c r="DR316" s="60"/>
      <c r="DS316" s="60"/>
      <c r="DT316" s="60"/>
      <c r="DU316" s="60"/>
      <c r="DV316" s="61"/>
      <c r="DX316" s="62"/>
      <c r="DY316" s="60"/>
      <c r="DZ316" s="60"/>
      <c r="EA316" s="60"/>
      <c r="EB316" s="60"/>
      <c r="EC316" s="61"/>
      <c r="EE316" s="62"/>
      <c r="EF316" s="60"/>
      <c r="EG316" s="60"/>
      <c r="EH316" s="60"/>
      <c r="EI316" s="60"/>
      <c r="EJ316" s="61"/>
      <c r="EL316" s="62"/>
      <c r="EM316" s="60"/>
      <c r="EN316" s="60"/>
      <c r="EO316" s="60"/>
      <c r="EP316" s="60"/>
      <c r="EQ316" s="61"/>
      <c r="ES316" s="62"/>
      <c r="ET316" s="60"/>
      <c r="EU316" s="60"/>
      <c r="EV316" s="60"/>
      <c r="EW316" s="60"/>
      <c r="EX316" s="61"/>
      <c r="EZ316" s="62"/>
      <c r="FA316" s="60"/>
      <c r="FB316" s="60"/>
      <c r="FC316" s="60"/>
      <c r="FD316" s="60"/>
      <c r="FE316" s="61"/>
      <c r="FG316" s="62"/>
      <c r="FH316" s="60"/>
      <c r="FI316" s="60"/>
      <c r="FJ316" s="60"/>
      <c r="FK316" s="60"/>
      <c r="FL316" s="61"/>
      <c r="FN316" s="62"/>
      <c r="FO316" s="60"/>
      <c r="FP316" s="60"/>
      <c r="FQ316" s="60"/>
      <c r="FR316" s="60"/>
      <c r="FS316" s="61"/>
      <c r="FU316" s="62"/>
      <c r="FV316" s="60"/>
      <c r="FW316" s="60"/>
      <c r="FX316" s="60"/>
      <c r="FY316" s="60"/>
      <c r="FZ316" s="61"/>
      <c r="GB316" s="62"/>
      <c r="GC316" s="60"/>
      <c r="GD316" s="60"/>
      <c r="GE316" s="60"/>
      <c r="GF316" s="60"/>
      <c r="GG316" s="61"/>
      <c r="GI316" s="62"/>
      <c r="GJ316" s="60"/>
      <c r="GK316" s="60"/>
      <c r="GL316" s="60"/>
      <c r="GM316" s="60"/>
      <c r="GN316" s="61"/>
      <c r="GP316" s="62"/>
      <c r="GQ316" s="60"/>
      <c r="GR316" s="60"/>
      <c r="GS316" s="60"/>
      <c r="GT316" s="60"/>
      <c r="GU316" s="61"/>
      <c r="GW316" s="62"/>
      <c r="GX316" s="60"/>
      <c r="GY316" s="60"/>
      <c r="GZ316" s="60"/>
      <c r="HA316" s="60"/>
      <c r="HB316" s="61"/>
      <c r="HD316" s="62"/>
      <c r="HE316" s="60"/>
      <c r="HF316" s="60"/>
      <c r="HG316" s="60"/>
      <c r="HH316" s="60"/>
      <c r="HI316" s="61"/>
      <c r="HK316" s="62"/>
      <c r="HL316" s="60"/>
      <c r="HM316" s="60"/>
      <c r="HN316" s="60"/>
      <c r="HO316" s="60"/>
      <c r="HP316" s="61"/>
      <c r="HR316" s="62"/>
      <c r="HS316" s="60"/>
      <c r="HT316" s="60"/>
      <c r="HU316" s="60"/>
      <c r="HV316" s="60"/>
      <c r="HW316" s="61"/>
      <c r="HY316" s="62"/>
      <c r="HZ316" s="60"/>
      <c r="IA316" s="60"/>
      <c r="IB316" s="60"/>
      <c r="IC316" s="60"/>
      <c r="ID316" s="61"/>
      <c r="IF316" s="62"/>
      <c r="IG316" s="60"/>
      <c r="IH316" s="60"/>
      <c r="II316" s="60"/>
      <c r="IJ316" s="60"/>
      <c r="IK316" s="61"/>
      <c r="IM316" s="62"/>
      <c r="IN316" s="60"/>
      <c r="IO316" s="60"/>
      <c r="IP316" s="60"/>
      <c r="IQ316" s="60"/>
      <c r="IR316" s="61"/>
      <c r="IT316" s="62"/>
      <c r="IU316" s="60"/>
    </row>
    <row r="317" spans="1:255" ht="12.75" outlineLevel="1" x14ac:dyDescent="0.2">
      <c r="A317" s="23" t="str">
        <f t="shared" ref="A317:A325" si="110">LEFT(B317,3)</f>
        <v>561</v>
      </c>
      <c r="B317" s="24" t="s">
        <v>642</v>
      </c>
      <c r="C317" s="24" t="s">
        <v>643</v>
      </c>
      <c r="D317" s="38">
        <f>IF(VLOOKUP($A317,'hk2017'!$A:$G,1)=$A317,VLOOKUP($A317,'hk2017'!$A:$G,6),0)</f>
        <v>0</v>
      </c>
      <c r="E317" s="38">
        <f>IF(VLOOKUP($A317,'hk2017'!$A:$G,1)=$A317,VLOOKUP($A317,'hk2017'!$A:$G,7),0)</f>
        <v>0</v>
      </c>
      <c r="F317" s="38">
        <f>IF(VLOOKUP($A317,'hk2017'!$A:$H,1)=$A317,VLOOKUP($A317,'hk2017'!$A:$H,8),0)</f>
        <v>0</v>
      </c>
      <c r="G317" s="87">
        <f t="shared" si="108"/>
        <v>0</v>
      </c>
      <c r="H317" s="38">
        <f>IF(VLOOKUP($A317,'hk2016'!$A:$G,1)=$A317,VLOOKUP($A317,'hk2016'!$A:$G,6),0)</f>
        <v>0</v>
      </c>
      <c r="I317" s="38">
        <f>IF(VLOOKUP($A317,'hk2016'!$A:$G,1)=$A317,VLOOKUP($A317,'hk2016'!$A:$G,7),0)</f>
        <v>0</v>
      </c>
      <c r="J317" s="38">
        <f>IF(VLOOKUP($A317,'hk2016'!$A:$H,1)=$A317,VLOOKUP($A317,'hk2016'!$A:$H,8),0)</f>
        <v>0</v>
      </c>
      <c r="K317" s="97">
        <f t="shared" si="109"/>
        <v>0</v>
      </c>
      <c r="L317" s="110"/>
    </row>
    <row r="318" spans="1:255" ht="12.75" outlineLevel="1" x14ac:dyDescent="0.2">
      <c r="A318" s="23" t="str">
        <f t="shared" si="110"/>
        <v>562</v>
      </c>
      <c r="B318" s="24" t="s">
        <v>644</v>
      </c>
      <c r="C318" s="24" t="s">
        <v>645</v>
      </c>
      <c r="D318" s="38">
        <f>IF(VLOOKUP($A318,'hk2017'!$A:$G,1)=$A318,VLOOKUP($A318,'hk2017'!$A:$G,6),0)</f>
        <v>0</v>
      </c>
      <c r="E318" s="38">
        <f>IF(VLOOKUP($A318,'hk2017'!$A:$G,1)=$A318,VLOOKUP($A318,'hk2017'!$A:$G,7),0)</f>
        <v>0</v>
      </c>
      <c r="F318" s="38">
        <f>IF(VLOOKUP($A318,'hk2017'!$A:$H,1)=$A318,VLOOKUP($A318,'hk2017'!$A:$H,8),0)</f>
        <v>0</v>
      </c>
      <c r="G318" s="87">
        <f t="shared" si="108"/>
        <v>0</v>
      </c>
      <c r="H318" s="38">
        <f>IF(VLOOKUP($A318,'hk2016'!$A:$G,1)=$A318,VLOOKUP($A318,'hk2016'!$A:$G,6),0)</f>
        <v>0</v>
      </c>
      <c r="I318" s="38">
        <f>IF(VLOOKUP($A318,'hk2016'!$A:$G,1)=$A318,VLOOKUP($A318,'hk2016'!$A:$G,7),0)</f>
        <v>0</v>
      </c>
      <c r="J318" s="38">
        <f>IF(VLOOKUP($A318,'hk2016'!$A:$H,1)=$A318,VLOOKUP($A318,'hk2016'!$A:$H,8),0)</f>
        <v>0</v>
      </c>
      <c r="K318" s="97">
        <f t="shared" si="109"/>
        <v>0</v>
      </c>
      <c r="L318" s="110"/>
    </row>
    <row r="319" spans="1:255" ht="12.75" outlineLevel="1" x14ac:dyDescent="0.2">
      <c r="A319" s="23" t="str">
        <f t="shared" si="110"/>
        <v>563</v>
      </c>
      <c r="B319" s="24" t="s">
        <v>646</v>
      </c>
      <c r="C319" s="24" t="s">
        <v>647</v>
      </c>
      <c r="D319" s="38">
        <f>IF(VLOOKUP($A319,'hk2017'!$A:$G,1)=$A319,VLOOKUP($A319,'hk2017'!$A:$G,6),0)</f>
        <v>0</v>
      </c>
      <c r="E319" s="38">
        <f>IF(VLOOKUP($A319,'hk2017'!$A:$G,1)=$A319,VLOOKUP($A319,'hk2017'!$A:$G,7),0)</f>
        <v>0</v>
      </c>
      <c r="F319" s="38">
        <f>IF(VLOOKUP($A319,'hk2017'!$A:$H,1)=$A319,VLOOKUP($A319,'hk2017'!$A:$H,8),0)</f>
        <v>0</v>
      </c>
      <c r="G319" s="87">
        <f t="shared" si="108"/>
        <v>0</v>
      </c>
      <c r="H319" s="38">
        <f>IF(VLOOKUP($A319,'hk2016'!$A:$G,1)=$A319,VLOOKUP($A319,'hk2016'!$A:$G,6),0)</f>
        <v>0</v>
      </c>
      <c r="I319" s="38">
        <f>IF(VLOOKUP($A319,'hk2016'!$A:$G,1)=$A319,VLOOKUP($A319,'hk2016'!$A:$G,7),0)</f>
        <v>0</v>
      </c>
      <c r="J319" s="38">
        <f>IF(VLOOKUP($A319,'hk2016'!$A:$H,1)=$A319,VLOOKUP($A319,'hk2016'!$A:$H,8),0)</f>
        <v>0</v>
      </c>
      <c r="K319" s="97">
        <f t="shared" si="109"/>
        <v>0</v>
      </c>
      <c r="L319" s="110"/>
    </row>
    <row r="320" spans="1:255" ht="12.75" outlineLevel="1" x14ac:dyDescent="0.2">
      <c r="A320" s="23" t="str">
        <f t="shared" si="110"/>
        <v>564</v>
      </c>
      <c r="B320" s="24" t="s">
        <v>648</v>
      </c>
      <c r="C320" s="24" t="s">
        <v>649</v>
      </c>
      <c r="D320" s="38">
        <f>IF(VLOOKUP($A320,'hk2017'!$A:$G,1)=$A320,VLOOKUP($A320,'hk2017'!$A:$G,6),0)</f>
        <v>0</v>
      </c>
      <c r="E320" s="38">
        <f>IF(VLOOKUP($A320,'hk2017'!$A:$G,1)=$A320,VLOOKUP($A320,'hk2017'!$A:$G,7),0)</f>
        <v>0</v>
      </c>
      <c r="F320" s="38">
        <f>IF(VLOOKUP($A320,'hk2017'!$A:$H,1)=$A320,VLOOKUP($A320,'hk2017'!$A:$H,8),0)</f>
        <v>0</v>
      </c>
      <c r="G320" s="87">
        <f t="shared" si="108"/>
        <v>0</v>
      </c>
      <c r="H320" s="38">
        <f>IF(VLOOKUP($A320,'hk2016'!$A:$G,1)=$A320,VLOOKUP($A320,'hk2016'!$A:$G,6),0)</f>
        <v>0</v>
      </c>
      <c r="I320" s="38">
        <f>IF(VLOOKUP($A320,'hk2016'!$A:$G,1)=$A320,VLOOKUP($A320,'hk2016'!$A:$G,7),0)</f>
        <v>0</v>
      </c>
      <c r="J320" s="38">
        <f>IF(VLOOKUP($A320,'hk2016'!$A:$H,1)=$A320,VLOOKUP($A320,'hk2016'!$A:$H,8),0)</f>
        <v>0</v>
      </c>
      <c r="K320" s="97">
        <f t="shared" si="109"/>
        <v>0</v>
      </c>
      <c r="L320" s="110"/>
    </row>
    <row r="321" spans="1:255" ht="12.75" outlineLevel="1" x14ac:dyDescent="0.2">
      <c r="A321" s="59" t="s">
        <v>58</v>
      </c>
      <c r="B321" s="24"/>
      <c r="C321" s="24"/>
      <c r="D321" s="38">
        <f>IF(VLOOKUP($A321,'hk2017'!$A:$G,1)=$A321,VLOOKUP($A321,'hk2017'!$A:$G,6),0)</f>
        <v>0</v>
      </c>
      <c r="E321" s="38">
        <f>IF(VLOOKUP($A321,'hk2017'!$A:$G,1)=$A321,VLOOKUP($A321,'hk2017'!$A:$G,7),0)</f>
        <v>0</v>
      </c>
      <c r="F321" s="38">
        <f>IF(VLOOKUP($A321,'hk2017'!$A:$H,1)=$A321,VLOOKUP($A321,'hk2017'!$A:$H,8),0)</f>
        <v>0</v>
      </c>
      <c r="G321" s="87">
        <f t="shared" si="108"/>
        <v>0</v>
      </c>
      <c r="H321" s="38">
        <f>IF(VLOOKUP($A321,'hk2016'!$A:$G,1)=$A321,VLOOKUP($A321,'hk2016'!$A:$G,6),0)</f>
        <v>0</v>
      </c>
      <c r="I321" s="38">
        <f>IF(VLOOKUP($A321,'hk2016'!$A:$G,1)=$A321,VLOOKUP($A321,'hk2016'!$A:$G,7),0)</f>
        <v>0</v>
      </c>
      <c r="J321" s="38">
        <f>IF(VLOOKUP($A321,'hk2016'!$A:$H,1)=$A321,VLOOKUP($A321,'hk2016'!$A:$H,8),0)</f>
        <v>0</v>
      </c>
      <c r="K321" s="97">
        <f t="shared" si="109"/>
        <v>0</v>
      </c>
      <c r="L321" s="110"/>
    </row>
    <row r="322" spans="1:255" ht="12.75" outlineLevel="1" x14ac:dyDescent="0.2">
      <c r="A322" s="23" t="str">
        <f t="shared" si="110"/>
        <v>566</v>
      </c>
      <c r="B322" s="24" t="s">
        <v>650</v>
      </c>
      <c r="C322" s="24" t="s">
        <v>651</v>
      </c>
      <c r="D322" s="38">
        <f>IF(VLOOKUP($A322,'hk2017'!$A:$G,1)=$A322,VLOOKUP($A322,'hk2017'!$A:$G,6),0)</f>
        <v>0</v>
      </c>
      <c r="E322" s="38">
        <f>IF(VLOOKUP($A322,'hk2017'!$A:$G,1)=$A322,VLOOKUP($A322,'hk2017'!$A:$G,7),0)</f>
        <v>0</v>
      </c>
      <c r="F322" s="38">
        <f>IF(VLOOKUP($A322,'hk2017'!$A:$H,1)=$A322,VLOOKUP($A322,'hk2017'!$A:$H,8),0)</f>
        <v>0</v>
      </c>
      <c r="G322" s="87">
        <f t="shared" si="108"/>
        <v>0</v>
      </c>
      <c r="H322" s="38">
        <f>IF(VLOOKUP($A322,'hk2016'!$A:$G,1)=$A322,VLOOKUP($A322,'hk2016'!$A:$G,6),0)</f>
        <v>0</v>
      </c>
      <c r="I322" s="38">
        <f>IF(VLOOKUP($A322,'hk2016'!$A:$G,1)=$A322,VLOOKUP($A322,'hk2016'!$A:$G,7),0)</f>
        <v>0</v>
      </c>
      <c r="J322" s="38">
        <f>IF(VLOOKUP($A322,'hk2016'!$A:$H,1)=$A322,VLOOKUP($A322,'hk2016'!$A:$H,8),0)</f>
        <v>0</v>
      </c>
      <c r="K322" s="97">
        <f t="shared" si="109"/>
        <v>0</v>
      </c>
      <c r="L322" s="110"/>
    </row>
    <row r="323" spans="1:255" ht="12.75" outlineLevel="1" x14ac:dyDescent="0.2">
      <c r="A323" s="23" t="str">
        <f t="shared" si="110"/>
        <v>567</v>
      </c>
      <c r="B323" s="24" t="s">
        <v>652</v>
      </c>
      <c r="C323" s="24" t="s">
        <v>653</v>
      </c>
      <c r="D323" s="38">
        <f>IF(VLOOKUP($A323,'hk2017'!$A:$G,1)=$A323,VLOOKUP($A323,'hk2017'!$A:$G,6),0)</f>
        <v>0</v>
      </c>
      <c r="E323" s="38">
        <f>IF(VLOOKUP($A323,'hk2017'!$A:$G,1)=$A323,VLOOKUP($A323,'hk2017'!$A:$G,7),0)</f>
        <v>0</v>
      </c>
      <c r="F323" s="38">
        <f>IF(VLOOKUP($A323,'hk2017'!$A:$H,1)=$A323,VLOOKUP($A323,'hk2017'!$A:$H,8),0)</f>
        <v>0</v>
      </c>
      <c r="G323" s="87">
        <f t="shared" si="108"/>
        <v>0</v>
      </c>
      <c r="H323" s="38">
        <f>IF(VLOOKUP($A323,'hk2016'!$A:$G,1)=$A323,VLOOKUP($A323,'hk2016'!$A:$G,6),0)</f>
        <v>0</v>
      </c>
      <c r="I323" s="38">
        <f>IF(VLOOKUP($A323,'hk2016'!$A:$G,1)=$A323,VLOOKUP($A323,'hk2016'!$A:$G,7),0)</f>
        <v>0</v>
      </c>
      <c r="J323" s="38">
        <f>IF(VLOOKUP($A323,'hk2016'!$A:$H,1)=$A323,VLOOKUP($A323,'hk2016'!$A:$H,8),0)</f>
        <v>0</v>
      </c>
      <c r="K323" s="97">
        <f t="shared" si="109"/>
        <v>0</v>
      </c>
      <c r="L323" s="110"/>
    </row>
    <row r="324" spans="1:255" ht="12.75" outlineLevel="1" x14ac:dyDescent="0.2">
      <c r="A324" s="23" t="str">
        <f t="shared" si="110"/>
        <v>568</v>
      </c>
      <c r="B324" s="24" t="s">
        <v>654</v>
      </c>
      <c r="C324" s="24" t="s">
        <v>655</v>
      </c>
      <c r="D324" s="38">
        <f>IF(VLOOKUP($A324,'hk2017'!$A:$G,1)=$A324,VLOOKUP($A324,'hk2017'!$A:$G,6),0)</f>
        <v>0</v>
      </c>
      <c r="E324" s="38">
        <f>IF(VLOOKUP($A324,'hk2017'!$A:$G,1)=$A324,VLOOKUP($A324,'hk2017'!$A:$G,7),0)</f>
        <v>0</v>
      </c>
      <c r="F324" s="38">
        <f>IF(VLOOKUP($A324,'hk2017'!$A:$H,1)=$A324,VLOOKUP($A324,'hk2017'!$A:$H,8),0)</f>
        <v>0</v>
      </c>
      <c r="G324" s="87">
        <f t="shared" si="108"/>
        <v>0</v>
      </c>
      <c r="H324" s="38">
        <f>IF(VLOOKUP($A324,'hk2016'!$A:$G,1)=$A324,VLOOKUP($A324,'hk2016'!$A:$G,6),0)</f>
        <v>0</v>
      </c>
      <c r="I324" s="38">
        <f>IF(VLOOKUP($A324,'hk2016'!$A:$G,1)=$A324,VLOOKUP($A324,'hk2016'!$A:$G,7),0)</f>
        <v>0</v>
      </c>
      <c r="J324" s="38">
        <f>IF(VLOOKUP($A324,'hk2016'!$A:$H,1)=$A324,VLOOKUP($A324,'hk2016'!$A:$H,8),0)</f>
        <v>0</v>
      </c>
      <c r="K324" s="97">
        <f t="shared" si="109"/>
        <v>0</v>
      </c>
      <c r="L324" s="110"/>
    </row>
    <row r="325" spans="1:255" ht="12.75" outlineLevel="1" x14ac:dyDescent="0.2">
      <c r="A325" s="23" t="str">
        <f t="shared" si="110"/>
        <v>569</v>
      </c>
      <c r="B325" s="24" t="s">
        <v>656</v>
      </c>
      <c r="C325" s="24" t="s">
        <v>657</v>
      </c>
      <c r="D325" s="38">
        <f>IF(VLOOKUP($A325,'hk2017'!$A:$G,1)=$A325,VLOOKUP($A325,'hk2017'!$A:$G,6),0)</f>
        <v>0</v>
      </c>
      <c r="E325" s="38">
        <f>IF(VLOOKUP($A325,'hk2017'!$A:$G,1)=$A325,VLOOKUP($A325,'hk2017'!$A:$G,7),0)</f>
        <v>0</v>
      </c>
      <c r="F325" s="38">
        <f>IF(VLOOKUP($A325,'hk2017'!$A:$H,1)=$A325,VLOOKUP($A325,'hk2017'!$A:$H,8),0)</f>
        <v>0</v>
      </c>
      <c r="G325" s="87">
        <f t="shared" si="108"/>
        <v>0</v>
      </c>
      <c r="H325" s="38">
        <f>IF(VLOOKUP($A325,'hk2016'!$A:$G,1)=$A325,VLOOKUP($A325,'hk2016'!$A:$G,6),0)</f>
        <v>0</v>
      </c>
      <c r="I325" s="38">
        <f>IF(VLOOKUP($A325,'hk2016'!$A:$G,1)=$A325,VLOOKUP($A325,'hk2016'!$A:$G,7),0)</f>
        <v>0</v>
      </c>
      <c r="J325" s="38">
        <f>IF(VLOOKUP($A325,'hk2016'!$A:$H,1)=$A325,VLOOKUP($A325,'hk2016'!$A:$H,8),0)</f>
        <v>0</v>
      </c>
      <c r="K325" s="97">
        <f t="shared" si="109"/>
        <v>0</v>
      </c>
      <c r="L325" s="110"/>
    </row>
    <row r="326" spans="1:255" ht="13.5" outlineLevel="1" thickBot="1" x14ac:dyDescent="0.25">
      <c r="A326" s="23"/>
      <c r="B326" s="24"/>
      <c r="C326" s="24"/>
      <c r="H326" s="54"/>
      <c r="I326" s="54"/>
      <c r="J326" s="54"/>
      <c r="K326" s="101"/>
      <c r="L326" s="110"/>
    </row>
    <row r="327" spans="1:255" ht="12.75" x14ac:dyDescent="0.2">
      <c r="A327" s="58" t="s">
        <v>658</v>
      </c>
      <c r="B327" s="51"/>
      <c r="C327" s="52" t="s">
        <v>659</v>
      </c>
      <c r="D327" s="33">
        <f t="shared" ref="D327:K327" si="111">SUM(D328:D329)</f>
        <v>0</v>
      </c>
      <c r="E327" s="33">
        <f t="shared" si="111"/>
        <v>0</v>
      </c>
      <c r="F327" s="33">
        <f t="shared" si="111"/>
        <v>0</v>
      </c>
      <c r="G327" s="85">
        <f t="shared" si="111"/>
        <v>0</v>
      </c>
      <c r="H327" s="33">
        <f t="shared" si="111"/>
        <v>0</v>
      </c>
      <c r="I327" s="33">
        <f t="shared" si="111"/>
        <v>0</v>
      </c>
      <c r="J327" s="33">
        <f t="shared" si="111"/>
        <v>0</v>
      </c>
      <c r="K327" s="95">
        <f t="shared" si="111"/>
        <v>0</v>
      </c>
      <c r="L327" s="110"/>
      <c r="M327" s="60"/>
      <c r="N327" s="61"/>
      <c r="P327" s="62"/>
      <c r="Q327" s="60"/>
      <c r="R327" s="60"/>
      <c r="S327" s="60"/>
      <c r="T327" s="60"/>
      <c r="U327" s="61"/>
      <c r="W327" s="62"/>
      <c r="X327" s="60"/>
      <c r="Y327" s="60"/>
      <c r="Z327" s="60"/>
      <c r="AA327" s="60"/>
      <c r="AB327" s="61"/>
      <c r="AD327" s="62"/>
      <c r="AE327" s="60"/>
      <c r="AF327" s="60"/>
      <c r="AG327" s="60"/>
      <c r="AH327" s="60"/>
      <c r="AI327" s="61"/>
      <c r="AK327" s="62"/>
      <c r="AL327" s="60"/>
      <c r="AM327" s="60"/>
      <c r="AN327" s="60"/>
      <c r="AO327" s="60"/>
      <c r="AP327" s="61"/>
      <c r="AR327" s="62"/>
      <c r="AS327" s="60"/>
      <c r="AT327" s="60"/>
      <c r="AU327" s="60"/>
      <c r="AV327" s="60"/>
      <c r="AW327" s="61"/>
      <c r="AY327" s="62"/>
      <c r="AZ327" s="60"/>
      <c r="BA327" s="60"/>
      <c r="BB327" s="60"/>
      <c r="BC327" s="60"/>
      <c r="BD327" s="61"/>
      <c r="BF327" s="62"/>
      <c r="BG327" s="60"/>
      <c r="BH327" s="60"/>
      <c r="BI327" s="60"/>
      <c r="BJ327" s="60"/>
      <c r="BK327" s="61"/>
      <c r="BM327" s="62"/>
      <c r="BN327" s="60"/>
      <c r="BO327" s="60"/>
      <c r="BP327" s="60"/>
      <c r="BQ327" s="60"/>
      <c r="BR327" s="61"/>
      <c r="BT327" s="62"/>
      <c r="BU327" s="60"/>
      <c r="BV327" s="60"/>
      <c r="BW327" s="60"/>
      <c r="BX327" s="60"/>
      <c r="BY327" s="61"/>
      <c r="CA327" s="62"/>
      <c r="CB327" s="60"/>
      <c r="CC327" s="60"/>
      <c r="CD327" s="60"/>
      <c r="CE327" s="60"/>
      <c r="CF327" s="61"/>
      <c r="CH327" s="62"/>
      <c r="CI327" s="60"/>
      <c r="CJ327" s="60"/>
      <c r="CK327" s="60"/>
      <c r="CL327" s="60"/>
      <c r="CM327" s="61"/>
      <c r="CO327" s="62"/>
      <c r="CP327" s="60"/>
      <c r="CQ327" s="60"/>
      <c r="CR327" s="60"/>
      <c r="CS327" s="60"/>
      <c r="CT327" s="61"/>
      <c r="CV327" s="62"/>
      <c r="CW327" s="60"/>
      <c r="CX327" s="60"/>
      <c r="CY327" s="60"/>
      <c r="CZ327" s="60"/>
      <c r="DA327" s="61"/>
      <c r="DC327" s="62"/>
      <c r="DD327" s="60"/>
      <c r="DE327" s="60"/>
      <c r="DF327" s="60"/>
      <c r="DG327" s="60"/>
      <c r="DH327" s="61"/>
      <c r="DJ327" s="62"/>
      <c r="DK327" s="60"/>
      <c r="DL327" s="60"/>
      <c r="DM327" s="60"/>
      <c r="DN327" s="60"/>
      <c r="DO327" s="61"/>
      <c r="DQ327" s="62"/>
      <c r="DR327" s="60"/>
      <c r="DS327" s="60"/>
      <c r="DT327" s="60"/>
      <c r="DU327" s="60"/>
      <c r="DV327" s="61"/>
      <c r="DX327" s="62"/>
      <c r="DY327" s="60"/>
      <c r="DZ327" s="60"/>
      <c r="EA327" s="60"/>
      <c r="EB327" s="60"/>
      <c r="EC327" s="61"/>
      <c r="EE327" s="62"/>
      <c r="EF327" s="60"/>
      <c r="EG327" s="60"/>
      <c r="EH327" s="60"/>
      <c r="EI327" s="60"/>
      <c r="EJ327" s="61"/>
      <c r="EL327" s="62"/>
      <c r="EM327" s="60"/>
      <c r="EN327" s="60"/>
      <c r="EO327" s="60"/>
      <c r="EP327" s="60"/>
      <c r="EQ327" s="61"/>
      <c r="ES327" s="62"/>
      <c r="ET327" s="60"/>
      <c r="EU327" s="60"/>
      <c r="EV327" s="60"/>
      <c r="EW327" s="60"/>
      <c r="EX327" s="61"/>
      <c r="EZ327" s="62"/>
      <c r="FA327" s="60"/>
      <c r="FB327" s="60"/>
      <c r="FC327" s="60"/>
      <c r="FD327" s="60"/>
      <c r="FE327" s="61"/>
      <c r="FG327" s="62"/>
      <c r="FH327" s="60"/>
      <c r="FI327" s="60"/>
      <c r="FJ327" s="60"/>
      <c r="FK327" s="60"/>
      <c r="FL327" s="61"/>
      <c r="FN327" s="62"/>
      <c r="FO327" s="60"/>
      <c r="FP327" s="60"/>
      <c r="FQ327" s="60"/>
      <c r="FR327" s="60"/>
      <c r="FS327" s="61"/>
      <c r="FU327" s="62"/>
      <c r="FV327" s="60"/>
      <c r="FW327" s="60"/>
      <c r="FX327" s="60"/>
      <c r="FY327" s="60"/>
      <c r="FZ327" s="61"/>
      <c r="GB327" s="62"/>
      <c r="GC327" s="60"/>
      <c r="GD327" s="60"/>
      <c r="GE327" s="60"/>
      <c r="GF327" s="60"/>
      <c r="GG327" s="61"/>
      <c r="GI327" s="62"/>
      <c r="GJ327" s="60"/>
      <c r="GK327" s="60"/>
      <c r="GL327" s="60"/>
      <c r="GM327" s="60"/>
      <c r="GN327" s="61"/>
      <c r="GP327" s="62"/>
      <c r="GQ327" s="60"/>
      <c r="GR327" s="60"/>
      <c r="GS327" s="60"/>
      <c r="GT327" s="60"/>
      <c r="GU327" s="61"/>
      <c r="GW327" s="62"/>
      <c r="GX327" s="60"/>
      <c r="GY327" s="60"/>
      <c r="GZ327" s="60"/>
      <c r="HA327" s="60"/>
      <c r="HB327" s="61"/>
      <c r="HD327" s="62"/>
      <c r="HE327" s="60"/>
      <c r="HF327" s="60"/>
      <c r="HG327" s="60"/>
      <c r="HH327" s="60"/>
      <c r="HI327" s="61"/>
      <c r="HK327" s="62"/>
      <c r="HL327" s="60"/>
      <c r="HM327" s="60"/>
      <c r="HN327" s="60"/>
      <c r="HO327" s="60"/>
      <c r="HP327" s="61"/>
      <c r="HR327" s="62"/>
      <c r="HS327" s="60"/>
      <c r="HT327" s="60"/>
      <c r="HU327" s="60"/>
      <c r="HV327" s="60"/>
      <c r="HW327" s="61"/>
      <c r="HY327" s="62"/>
      <c r="HZ327" s="60"/>
      <c r="IA327" s="60"/>
      <c r="IB327" s="60"/>
      <c r="IC327" s="60"/>
      <c r="ID327" s="61"/>
      <c r="IF327" s="62"/>
      <c r="IG327" s="60"/>
      <c r="IH327" s="60"/>
      <c r="II327" s="60"/>
      <c r="IJ327" s="60"/>
      <c r="IK327" s="61"/>
      <c r="IM327" s="62"/>
      <c r="IN327" s="60"/>
      <c r="IO327" s="60"/>
      <c r="IP327" s="60"/>
      <c r="IQ327" s="60"/>
      <c r="IR327" s="61"/>
      <c r="IT327" s="62"/>
      <c r="IU327" s="60"/>
    </row>
    <row r="328" spans="1:255" ht="12.75" outlineLevel="1" x14ac:dyDescent="0.2">
      <c r="A328" s="23" t="str">
        <f>LEFT(B328,3)</f>
        <v>574</v>
      </c>
      <c r="B328" s="24" t="s">
        <v>660</v>
      </c>
      <c r="C328" s="24" t="s">
        <v>661</v>
      </c>
      <c r="D328" s="38">
        <f>IF(VLOOKUP($A328,'hk2017'!$A:$G,1)=$A328,VLOOKUP($A328,'hk2017'!$A:$G,6),0)</f>
        <v>0</v>
      </c>
      <c r="E328" s="38">
        <f>IF(VLOOKUP($A328,'hk2017'!$A:$G,1)=$A328,VLOOKUP($A328,'hk2017'!$A:$G,7),0)</f>
        <v>0</v>
      </c>
      <c r="F328" s="38">
        <f>IF(VLOOKUP($A328,'hk2017'!$A:$H,1)=$A328,VLOOKUP($A328,'hk2017'!$A:$H,8),0)</f>
        <v>0</v>
      </c>
      <c r="G328" s="87">
        <f>SUM(D328+E328-F328)</f>
        <v>0</v>
      </c>
      <c r="H328" s="38">
        <f>IF(VLOOKUP($A328,'hk2016'!$A:$G,1)=$A328,VLOOKUP($A328,'hk2016'!$A:$G,6),0)</f>
        <v>0</v>
      </c>
      <c r="I328" s="38">
        <f>IF(VLOOKUP($A328,'hk2016'!$A:$G,1)=$A328,VLOOKUP($A328,'hk2016'!$A:$G,7),0)</f>
        <v>0</v>
      </c>
      <c r="J328" s="38">
        <f>IF(VLOOKUP($A328,'hk2016'!$A:$H,1)=$A328,VLOOKUP($A328,'hk2016'!$A:$H,8),0)</f>
        <v>0</v>
      </c>
      <c r="K328" s="97">
        <f>SUM(H328+I328-J328)</f>
        <v>0</v>
      </c>
      <c r="L328" s="110"/>
    </row>
    <row r="329" spans="1:255" ht="12.75" outlineLevel="1" x14ac:dyDescent="0.2">
      <c r="A329" s="23" t="str">
        <f>LEFT(B329,3)</f>
        <v>579</v>
      </c>
      <c r="B329" s="24" t="s">
        <v>662</v>
      </c>
      <c r="C329" s="24" t="s">
        <v>663</v>
      </c>
      <c r="D329" s="38">
        <f>IF(VLOOKUP($A329,'hk2017'!$A:$G,1)=$A329,VLOOKUP($A329,'hk2017'!$A:$G,6),0)</f>
        <v>0</v>
      </c>
      <c r="E329" s="38">
        <f>IF(VLOOKUP($A329,'hk2017'!$A:$G,1)=$A329,VLOOKUP($A329,'hk2017'!$A:$G,7),0)</f>
        <v>0</v>
      </c>
      <c r="F329" s="38">
        <f>IF(VLOOKUP($A329,'hk2017'!$A:$H,1)=$A329,VLOOKUP($A329,'hk2017'!$A:$H,8),0)</f>
        <v>0</v>
      </c>
      <c r="G329" s="87">
        <f>SUM(D329+E329-F329)</f>
        <v>0</v>
      </c>
      <c r="H329" s="38">
        <f>IF(VLOOKUP($A329,'hk2016'!$A:$G,1)=$A329,VLOOKUP($A329,'hk2016'!$A:$G,6),0)</f>
        <v>0</v>
      </c>
      <c r="I329" s="38">
        <f>IF(VLOOKUP($A329,'hk2016'!$A:$G,1)=$A329,VLOOKUP($A329,'hk2016'!$A:$G,7),0)</f>
        <v>0</v>
      </c>
      <c r="J329" s="38">
        <f>IF(VLOOKUP($A329,'hk2016'!$A:$H,1)=$A329,VLOOKUP($A329,'hk2016'!$A:$H,8),0)</f>
        <v>0</v>
      </c>
      <c r="K329" s="97">
        <f>SUM(H329+I329-J329)</f>
        <v>0</v>
      </c>
      <c r="L329" s="110"/>
    </row>
    <row r="330" spans="1:255" ht="13.5" outlineLevel="1" thickBot="1" x14ac:dyDescent="0.25">
      <c r="A330" s="23"/>
      <c r="B330" s="24"/>
      <c r="C330" s="24"/>
      <c r="D330" s="38"/>
      <c r="H330" s="38"/>
      <c r="I330" s="54"/>
      <c r="J330" s="54"/>
      <c r="K330" s="101"/>
      <c r="L330" s="110"/>
    </row>
    <row r="331" spans="1:255" ht="12.75" x14ac:dyDescent="0.2">
      <c r="A331" s="58" t="s">
        <v>664</v>
      </c>
      <c r="B331" s="51"/>
      <c r="C331" s="52" t="s">
        <v>665</v>
      </c>
      <c r="D331" s="33">
        <f t="shared" ref="D331:K331" si="112">SUM(D332:D337)</f>
        <v>0</v>
      </c>
      <c r="E331" s="33">
        <f t="shared" si="112"/>
        <v>0</v>
      </c>
      <c r="F331" s="33">
        <f t="shared" si="112"/>
        <v>0</v>
      </c>
      <c r="G331" s="85">
        <f t="shared" si="112"/>
        <v>0</v>
      </c>
      <c r="H331" s="33">
        <f t="shared" si="112"/>
        <v>0</v>
      </c>
      <c r="I331" s="33">
        <f t="shared" si="112"/>
        <v>0</v>
      </c>
      <c r="J331" s="33">
        <f t="shared" si="112"/>
        <v>0</v>
      </c>
      <c r="K331" s="95">
        <f t="shared" si="112"/>
        <v>0</v>
      </c>
      <c r="L331" s="110"/>
      <c r="M331" s="60"/>
      <c r="N331" s="61"/>
      <c r="P331" s="62"/>
      <c r="Q331" s="60"/>
      <c r="R331" s="60"/>
      <c r="S331" s="60"/>
      <c r="T331" s="60"/>
      <c r="U331" s="61"/>
      <c r="W331" s="62"/>
      <c r="X331" s="60"/>
      <c r="Y331" s="60"/>
      <c r="Z331" s="60"/>
      <c r="AA331" s="60"/>
      <c r="AB331" s="61"/>
      <c r="AD331" s="62"/>
      <c r="AE331" s="60"/>
      <c r="AF331" s="60"/>
      <c r="AG331" s="60"/>
      <c r="AH331" s="60"/>
      <c r="AI331" s="61"/>
      <c r="AK331" s="62"/>
      <c r="AL331" s="60"/>
      <c r="AM331" s="60"/>
      <c r="AN331" s="60"/>
      <c r="AO331" s="60"/>
      <c r="AP331" s="61"/>
      <c r="AR331" s="62"/>
      <c r="AS331" s="60"/>
      <c r="AT331" s="60"/>
      <c r="AU331" s="60"/>
      <c r="AV331" s="60"/>
      <c r="AW331" s="61"/>
      <c r="AY331" s="62"/>
      <c r="AZ331" s="60"/>
      <c r="BA331" s="60"/>
      <c r="BB331" s="60"/>
      <c r="BC331" s="60"/>
      <c r="BD331" s="61"/>
      <c r="BF331" s="62"/>
      <c r="BG331" s="60"/>
      <c r="BH331" s="60"/>
      <c r="BI331" s="60"/>
      <c r="BJ331" s="60"/>
      <c r="BK331" s="61"/>
      <c r="BM331" s="62"/>
      <c r="BN331" s="60"/>
      <c r="BO331" s="60"/>
      <c r="BP331" s="60"/>
      <c r="BQ331" s="60"/>
      <c r="BR331" s="61"/>
      <c r="BT331" s="62"/>
      <c r="BU331" s="60"/>
      <c r="BV331" s="60"/>
      <c r="BW331" s="60"/>
      <c r="BX331" s="60"/>
      <c r="BY331" s="61"/>
      <c r="CA331" s="62"/>
      <c r="CB331" s="60"/>
      <c r="CC331" s="60"/>
      <c r="CD331" s="60"/>
      <c r="CE331" s="60"/>
      <c r="CF331" s="61"/>
      <c r="CH331" s="62"/>
      <c r="CI331" s="60"/>
      <c r="CJ331" s="60"/>
      <c r="CK331" s="60"/>
      <c r="CL331" s="60"/>
      <c r="CM331" s="61"/>
      <c r="CO331" s="62"/>
      <c r="CP331" s="60"/>
      <c r="CQ331" s="60"/>
      <c r="CR331" s="60"/>
      <c r="CS331" s="60"/>
      <c r="CT331" s="61"/>
      <c r="CV331" s="62"/>
      <c r="CW331" s="60"/>
      <c r="CX331" s="60"/>
      <c r="CY331" s="60"/>
      <c r="CZ331" s="60"/>
      <c r="DA331" s="61"/>
      <c r="DC331" s="62"/>
      <c r="DD331" s="60"/>
      <c r="DE331" s="60"/>
      <c r="DF331" s="60"/>
      <c r="DG331" s="60"/>
      <c r="DH331" s="61"/>
      <c r="DJ331" s="62"/>
      <c r="DK331" s="60"/>
      <c r="DL331" s="60"/>
      <c r="DM331" s="60"/>
      <c r="DN331" s="60"/>
      <c r="DO331" s="61"/>
      <c r="DQ331" s="62"/>
      <c r="DR331" s="60"/>
      <c r="DS331" s="60"/>
      <c r="DT331" s="60"/>
      <c r="DU331" s="60"/>
      <c r="DV331" s="61"/>
      <c r="DX331" s="62"/>
      <c r="DY331" s="60"/>
      <c r="DZ331" s="60"/>
      <c r="EA331" s="60"/>
      <c r="EB331" s="60"/>
      <c r="EC331" s="61"/>
      <c r="EE331" s="62"/>
      <c r="EF331" s="60"/>
      <c r="EG331" s="60"/>
      <c r="EH331" s="60"/>
      <c r="EI331" s="60"/>
      <c r="EJ331" s="61"/>
      <c r="EL331" s="62"/>
      <c r="EM331" s="60"/>
      <c r="EN331" s="60"/>
      <c r="EO331" s="60"/>
      <c r="EP331" s="60"/>
      <c r="EQ331" s="61"/>
      <c r="ES331" s="62"/>
      <c r="ET331" s="60"/>
      <c r="EU331" s="60"/>
      <c r="EV331" s="60"/>
      <c r="EW331" s="60"/>
      <c r="EX331" s="61"/>
      <c r="EZ331" s="62"/>
      <c r="FA331" s="60"/>
      <c r="FB331" s="60"/>
      <c r="FC331" s="60"/>
      <c r="FD331" s="60"/>
      <c r="FE331" s="61"/>
      <c r="FG331" s="62"/>
      <c r="FH331" s="60"/>
      <c r="FI331" s="60"/>
      <c r="FJ331" s="60"/>
      <c r="FK331" s="60"/>
      <c r="FL331" s="61"/>
      <c r="FN331" s="62"/>
      <c r="FO331" s="60"/>
      <c r="FP331" s="60"/>
      <c r="FQ331" s="60"/>
      <c r="FR331" s="60"/>
      <c r="FS331" s="61"/>
      <c r="FU331" s="62"/>
      <c r="FV331" s="60"/>
      <c r="FW331" s="60"/>
      <c r="FX331" s="60"/>
      <c r="FY331" s="60"/>
      <c r="FZ331" s="61"/>
      <c r="GB331" s="62"/>
      <c r="GC331" s="60"/>
      <c r="GD331" s="60"/>
      <c r="GE331" s="60"/>
      <c r="GF331" s="60"/>
      <c r="GG331" s="61"/>
      <c r="GI331" s="62"/>
      <c r="GJ331" s="60"/>
      <c r="GK331" s="60"/>
      <c r="GL331" s="60"/>
      <c r="GM331" s="60"/>
      <c r="GN331" s="61"/>
      <c r="GP331" s="62"/>
      <c r="GQ331" s="60"/>
      <c r="GR331" s="60"/>
      <c r="GS331" s="60"/>
      <c r="GT331" s="60"/>
      <c r="GU331" s="61"/>
      <c r="GW331" s="62"/>
      <c r="GX331" s="60"/>
      <c r="GY331" s="60"/>
      <c r="GZ331" s="60"/>
      <c r="HA331" s="60"/>
      <c r="HB331" s="61"/>
      <c r="HD331" s="62"/>
      <c r="HE331" s="60"/>
      <c r="HF331" s="60"/>
      <c r="HG331" s="60"/>
      <c r="HH331" s="60"/>
      <c r="HI331" s="61"/>
      <c r="HK331" s="62"/>
      <c r="HL331" s="60"/>
      <c r="HM331" s="60"/>
      <c r="HN331" s="60"/>
      <c r="HO331" s="60"/>
      <c r="HP331" s="61"/>
      <c r="HR331" s="62"/>
      <c r="HS331" s="60"/>
      <c r="HT331" s="60"/>
      <c r="HU331" s="60"/>
      <c r="HV331" s="60"/>
      <c r="HW331" s="61"/>
      <c r="HY331" s="62"/>
      <c r="HZ331" s="60"/>
      <c r="IA331" s="60"/>
      <c r="IB331" s="60"/>
      <c r="IC331" s="60"/>
      <c r="ID331" s="61"/>
      <c r="IF331" s="62"/>
      <c r="IG331" s="60"/>
      <c r="IH331" s="60"/>
      <c r="II331" s="60"/>
      <c r="IJ331" s="60"/>
      <c r="IK331" s="61"/>
      <c r="IM331" s="62"/>
      <c r="IN331" s="60"/>
      <c r="IO331" s="60"/>
      <c r="IP331" s="60"/>
      <c r="IQ331" s="60"/>
      <c r="IR331" s="61"/>
      <c r="IT331" s="62"/>
      <c r="IU331" s="60"/>
    </row>
    <row r="332" spans="1:255" ht="12.75" outlineLevel="1" x14ac:dyDescent="0.2">
      <c r="A332" s="64" t="s">
        <v>666</v>
      </c>
      <c r="B332" s="26"/>
      <c r="C332" s="36" t="s">
        <v>665</v>
      </c>
      <c r="D332" s="38">
        <f>IF(VLOOKUP($A332,'hk2017'!$A:$G,1)=$A332,VLOOKUP($A332,'hk2017'!$A:$G,6),0)</f>
        <v>0</v>
      </c>
      <c r="E332" s="38">
        <f>IF(VLOOKUP($A332,'hk2017'!$A:$G,1)=$A332,VLOOKUP($A332,'hk2017'!$A:$G,7),0)</f>
        <v>0</v>
      </c>
      <c r="F332" s="38">
        <f>IF(VLOOKUP($A332,'hk2017'!$A:$H,1)=$A332,VLOOKUP($A332,'hk2017'!$A:$H,8),0)</f>
        <v>0</v>
      </c>
      <c r="G332" s="87">
        <f t="shared" ref="G332:G337" si="113">SUM(D332+E332-F332)</f>
        <v>0</v>
      </c>
      <c r="H332" s="38">
        <f>IF(VLOOKUP($A332,'hk2016'!$A:$G,1)=$A332,VLOOKUP($A332,'hk2016'!$A:$G,6),0)</f>
        <v>0</v>
      </c>
      <c r="I332" s="38">
        <f>IF(VLOOKUP($A332,'hk2016'!$A:$G,1)=$A332,VLOOKUP($A332,'hk2016'!$A:$G,7),0)</f>
        <v>0</v>
      </c>
      <c r="J332" s="38">
        <f>IF(VLOOKUP($A332,'hk2016'!$A:$H,1)=$A332,VLOOKUP($A332,'hk2016'!$A:$H,8),0)</f>
        <v>0</v>
      </c>
      <c r="K332" s="97">
        <f t="shared" ref="K332:K337" si="114">SUM(H332+I332-J332)</f>
        <v>0</v>
      </c>
      <c r="L332" s="110"/>
      <c r="M332" s="60"/>
      <c r="N332" s="61"/>
      <c r="P332" s="62"/>
      <c r="Q332" s="60"/>
      <c r="R332" s="60"/>
      <c r="S332" s="60"/>
      <c r="T332" s="60"/>
      <c r="U332" s="61"/>
      <c r="W332" s="62"/>
      <c r="X332" s="60"/>
      <c r="Y332" s="60"/>
      <c r="Z332" s="60"/>
      <c r="AA332" s="60"/>
      <c r="AB332" s="61"/>
      <c r="AD332" s="62"/>
      <c r="AE332" s="60"/>
      <c r="AF332" s="60"/>
      <c r="AG332" s="60"/>
      <c r="AH332" s="60"/>
      <c r="AI332" s="61"/>
      <c r="AK332" s="62"/>
      <c r="AL332" s="60"/>
      <c r="AM332" s="60"/>
      <c r="AN332" s="60"/>
      <c r="AO332" s="60"/>
      <c r="AP332" s="61"/>
      <c r="AR332" s="62"/>
      <c r="AS332" s="60"/>
      <c r="AT332" s="60"/>
      <c r="AU332" s="60"/>
      <c r="AV332" s="60"/>
      <c r="AW332" s="61"/>
      <c r="AY332" s="62"/>
      <c r="AZ332" s="60"/>
      <c r="BA332" s="60"/>
      <c r="BB332" s="60"/>
      <c r="BC332" s="60"/>
      <c r="BD332" s="61"/>
      <c r="BF332" s="62"/>
      <c r="BG332" s="60"/>
      <c r="BH332" s="60"/>
      <c r="BI332" s="60"/>
      <c r="BJ332" s="60"/>
      <c r="BK332" s="61"/>
      <c r="BM332" s="62"/>
      <c r="BN332" s="60"/>
      <c r="BO332" s="60"/>
      <c r="BP332" s="60"/>
      <c r="BQ332" s="60"/>
      <c r="BR332" s="61"/>
      <c r="BT332" s="62"/>
      <c r="BU332" s="60"/>
      <c r="BV332" s="60"/>
      <c r="BW332" s="60"/>
      <c r="BX332" s="60"/>
      <c r="BY332" s="61"/>
      <c r="CA332" s="62"/>
      <c r="CB332" s="60"/>
      <c r="CC332" s="60"/>
      <c r="CD332" s="60"/>
      <c r="CE332" s="60"/>
      <c r="CF332" s="61"/>
      <c r="CH332" s="62"/>
      <c r="CI332" s="60"/>
      <c r="CJ332" s="60"/>
      <c r="CK332" s="60"/>
      <c r="CL332" s="60"/>
      <c r="CM332" s="61"/>
      <c r="CO332" s="62"/>
      <c r="CP332" s="60"/>
      <c r="CQ332" s="60"/>
      <c r="CR332" s="60"/>
      <c r="CS332" s="60"/>
      <c r="CT332" s="61"/>
      <c r="CV332" s="62"/>
      <c r="CW332" s="60"/>
      <c r="CX332" s="60"/>
      <c r="CY332" s="60"/>
      <c r="CZ332" s="60"/>
      <c r="DA332" s="61"/>
      <c r="DC332" s="62"/>
      <c r="DD332" s="60"/>
      <c r="DE332" s="60"/>
      <c r="DF332" s="60"/>
      <c r="DG332" s="60"/>
      <c r="DH332" s="61"/>
      <c r="DJ332" s="62"/>
      <c r="DK332" s="60"/>
      <c r="DL332" s="60"/>
      <c r="DM332" s="60"/>
      <c r="DN332" s="60"/>
      <c r="DO332" s="61"/>
      <c r="DQ332" s="62"/>
      <c r="DR332" s="60"/>
      <c r="DS332" s="60"/>
      <c r="DT332" s="60"/>
      <c r="DU332" s="60"/>
      <c r="DV332" s="61"/>
      <c r="DX332" s="62"/>
      <c r="DY332" s="60"/>
      <c r="DZ332" s="60"/>
      <c r="EA332" s="60"/>
      <c r="EB332" s="60"/>
      <c r="EC332" s="61"/>
      <c r="EE332" s="62"/>
      <c r="EF332" s="60"/>
      <c r="EG332" s="60"/>
      <c r="EH332" s="60"/>
      <c r="EI332" s="60"/>
      <c r="EJ332" s="61"/>
      <c r="EL332" s="62"/>
      <c r="EM332" s="60"/>
      <c r="EN332" s="60"/>
      <c r="EO332" s="60"/>
      <c r="EP332" s="60"/>
      <c r="EQ332" s="61"/>
      <c r="ES332" s="62"/>
      <c r="ET332" s="60"/>
      <c r="EU332" s="60"/>
      <c r="EV332" s="60"/>
      <c r="EW332" s="60"/>
      <c r="EX332" s="61"/>
      <c r="EZ332" s="62"/>
      <c r="FA332" s="60"/>
      <c r="FB332" s="60"/>
      <c r="FC332" s="60"/>
      <c r="FD332" s="60"/>
      <c r="FE332" s="61"/>
      <c r="FG332" s="62"/>
      <c r="FH332" s="60"/>
      <c r="FI332" s="60"/>
      <c r="FJ332" s="60"/>
      <c r="FK332" s="60"/>
      <c r="FL332" s="61"/>
      <c r="FN332" s="62"/>
      <c r="FO332" s="60"/>
      <c r="FP332" s="60"/>
      <c r="FQ332" s="60"/>
      <c r="FR332" s="60"/>
      <c r="FS332" s="61"/>
      <c r="FU332" s="62"/>
      <c r="FV332" s="60"/>
      <c r="FW332" s="60"/>
      <c r="FX332" s="60"/>
      <c r="FY332" s="60"/>
      <c r="FZ332" s="61"/>
      <c r="GB332" s="62"/>
      <c r="GC332" s="60"/>
      <c r="GD332" s="60"/>
      <c r="GE332" s="60"/>
      <c r="GF332" s="60"/>
      <c r="GG332" s="61"/>
      <c r="GI332" s="62"/>
      <c r="GJ332" s="60"/>
      <c r="GK332" s="60"/>
      <c r="GL332" s="60"/>
      <c r="GM332" s="60"/>
      <c r="GN332" s="61"/>
      <c r="GP332" s="62"/>
      <c r="GQ332" s="60"/>
      <c r="GR332" s="60"/>
      <c r="GS332" s="60"/>
      <c r="GT332" s="60"/>
      <c r="GU332" s="61"/>
      <c r="GW332" s="62"/>
      <c r="GX332" s="60"/>
      <c r="GY332" s="60"/>
      <c r="GZ332" s="60"/>
      <c r="HA332" s="60"/>
      <c r="HB332" s="61"/>
      <c r="HD332" s="62"/>
      <c r="HE332" s="60"/>
      <c r="HF332" s="60"/>
      <c r="HG332" s="60"/>
      <c r="HH332" s="60"/>
      <c r="HI332" s="61"/>
      <c r="HK332" s="62"/>
      <c r="HL332" s="60"/>
      <c r="HM332" s="60"/>
      <c r="HN332" s="60"/>
      <c r="HO332" s="60"/>
      <c r="HP332" s="61"/>
      <c r="HR332" s="62"/>
      <c r="HS332" s="60"/>
      <c r="HT332" s="60"/>
      <c r="HU332" s="60"/>
      <c r="HV332" s="60"/>
      <c r="HW332" s="61"/>
      <c r="HY332" s="62"/>
      <c r="HZ332" s="60"/>
      <c r="IA332" s="60"/>
      <c r="IB332" s="60"/>
      <c r="IC332" s="60"/>
      <c r="ID332" s="61"/>
      <c r="IF332" s="62"/>
      <c r="IG332" s="60"/>
      <c r="IH332" s="60"/>
      <c r="II332" s="60"/>
      <c r="IJ332" s="60"/>
      <c r="IK332" s="61"/>
      <c r="IM332" s="62"/>
      <c r="IN332" s="60"/>
      <c r="IO332" s="60"/>
      <c r="IP332" s="60"/>
      <c r="IQ332" s="60"/>
      <c r="IR332" s="61"/>
      <c r="IT332" s="62"/>
      <c r="IU332" s="60"/>
    </row>
    <row r="333" spans="1:255" ht="12.75" outlineLevel="1" x14ac:dyDescent="0.2">
      <c r="A333" s="73" t="str">
        <f>LEFT(B333,3)</f>
        <v>581</v>
      </c>
      <c r="B333" s="24" t="s">
        <v>667</v>
      </c>
      <c r="C333" s="24" t="s">
        <v>668</v>
      </c>
      <c r="D333" s="38">
        <f>IF(VLOOKUP($A333,'hk2017'!$A:$G,1)=$A333,VLOOKUP($A333,'hk2017'!$A:$G,6),0)</f>
        <v>0</v>
      </c>
      <c r="E333" s="38">
        <f>IF(VLOOKUP($A333,'hk2017'!$A:$G,1)=$A333,VLOOKUP($A333,'hk2017'!$A:$G,7),0)</f>
        <v>0</v>
      </c>
      <c r="F333" s="38">
        <f>IF(VLOOKUP($A333,'hk2017'!$A:$H,1)=$A333,VLOOKUP($A333,'hk2017'!$A:$H,8),0)</f>
        <v>0</v>
      </c>
      <c r="G333" s="87">
        <f t="shared" si="113"/>
        <v>0</v>
      </c>
      <c r="H333" s="38">
        <f>IF(VLOOKUP($A333,'hk2016'!$A:$G,1)=$A333,VLOOKUP($A333,'hk2016'!$A:$G,6),0)</f>
        <v>0</v>
      </c>
      <c r="I333" s="38">
        <f>IF(VLOOKUP($A333,'hk2016'!$A:$G,1)=$A333,VLOOKUP($A333,'hk2016'!$A:$G,7),0)</f>
        <v>0</v>
      </c>
      <c r="J333" s="38">
        <f>IF(VLOOKUP($A333,'hk2016'!$A:$H,1)=$A333,VLOOKUP($A333,'hk2016'!$A:$H,8),0)</f>
        <v>0</v>
      </c>
      <c r="K333" s="97">
        <f t="shared" si="114"/>
        <v>0</v>
      </c>
      <c r="L333" s="110"/>
    </row>
    <row r="334" spans="1:255" ht="12.75" outlineLevel="1" x14ac:dyDescent="0.2">
      <c r="A334" s="23" t="str">
        <f>LEFT(B334,3)</f>
        <v>582</v>
      </c>
      <c r="B334" s="24" t="s">
        <v>669</v>
      </c>
      <c r="C334" s="24" t="s">
        <v>670</v>
      </c>
      <c r="D334" s="38">
        <f>IF(VLOOKUP($A334,'hk2017'!$A:$G,1)=$A334,VLOOKUP($A334,'hk2017'!$A:$G,6),0)</f>
        <v>0</v>
      </c>
      <c r="E334" s="38">
        <f>IF(VLOOKUP($A334,'hk2017'!$A:$G,1)=$A334,VLOOKUP($A334,'hk2017'!$A:$G,7),0)</f>
        <v>0</v>
      </c>
      <c r="F334" s="38">
        <f>IF(VLOOKUP($A334,'hk2017'!$A:$H,1)=$A334,VLOOKUP($A334,'hk2017'!$A:$H,8),0)</f>
        <v>0</v>
      </c>
      <c r="G334" s="87">
        <f t="shared" si="113"/>
        <v>0</v>
      </c>
      <c r="H334" s="38">
        <f>IF(VLOOKUP($A334,'hk2016'!$A:$G,1)=$A334,VLOOKUP($A334,'hk2016'!$A:$G,6),0)</f>
        <v>0</v>
      </c>
      <c r="I334" s="38">
        <f>IF(VLOOKUP($A334,'hk2016'!$A:$G,1)=$A334,VLOOKUP($A334,'hk2016'!$A:$G,7),0)</f>
        <v>0</v>
      </c>
      <c r="J334" s="38">
        <f>IF(VLOOKUP($A334,'hk2016'!$A:$H,1)=$A334,VLOOKUP($A334,'hk2016'!$A:$H,8),0)</f>
        <v>0</v>
      </c>
      <c r="K334" s="97">
        <f t="shared" si="114"/>
        <v>0</v>
      </c>
      <c r="L334" s="110"/>
    </row>
    <row r="335" spans="1:255" outlineLevel="1" x14ac:dyDescent="0.15">
      <c r="A335" s="73" t="str">
        <f>LEFT(B335,3)</f>
        <v>584</v>
      </c>
      <c r="B335" s="24" t="s">
        <v>671</v>
      </c>
      <c r="C335" s="24" t="s">
        <v>661</v>
      </c>
      <c r="D335" s="38">
        <f>IF(VLOOKUP($A335,'hk2017'!$A:$G,1)=$A335,VLOOKUP($A335,'hk2017'!$A:$G,6),0)</f>
        <v>0</v>
      </c>
      <c r="E335" s="38">
        <f>IF(VLOOKUP($A335,'hk2017'!$A:$G,1)=$A335,VLOOKUP($A335,'hk2017'!$A:$G,7),0)</f>
        <v>0</v>
      </c>
      <c r="F335" s="38">
        <f>IF(VLOOKUP($A335,'hk2017'!$A:$H,1)=$A335,VLOOKUP($A335,'hk2017'!$A:$H,8),0)</f>
        <v>0</v>
      </c>
      <c r="G335" s="87">
        <f t="shared" si="113"/>
        <v>0</v>
      </c>
      <c r="H335" s="38">
        <f>IF(VLOOKUP($A335,'hk2016'!$A:$G,1)=$A335,VLOOKUP($A335,'hk2016'!$A:$G,6),0)</f>
        <v>0</v>
      </c>
      <c r="I335" s="38">
        <f>IF(VLOOKUP($A335,'hk2016'!$A:$G,1)=$A335,VLOOKUP($A335,'hk2016'!$A:$G,7),0)</f>
        <v>0</v>
      </c>
      <c r="J335" s="38">
        <f>IF(VLOOKUP($A335,'hk2016'!$A:$H,1)=$A335,VLOOKUP($A335,'hk2016'!$A:$H,8),0)</f>
        <v>0</v>
      </c>
      <c r="K335" s="97">
        <f t="shared" si="114"/>
        <v>0</v>
      </c>
    </row>
    <row r="336" spans="1:255" outlineLevel="1" x14ac:dyDescent="0.15">
      <c r="A336" s="23" t="str">
        <f>LEFT(B336,3)</f>
        <v>588</v>
      </c>
      <c r="B336" s="24" t="s">
        <v>672</v>
      </c>
      <c r="C336" s="24" t="s">
        <v>673</v>
      </c>
      <c r="D336" s="38">
        <f>IF(VLOOKUP($A336,'hk2017'!$A:$G,1)=$A336,VLOOKUP($A336,'hk2017'!$A:$G,6),0)</f>
        <v>0</v>
      </c>
      <c r="E336" s="38">
        <f>IF(VLOOKUP($A336,'hk2017'!$A:$G,1)=$A336,VLOOKUP($A336,'hk2017'!$A:$G,7),0)</f>
        <v>0</v>
      </c>
      <c r="F336" s="38">
        <f>IF(VLOOKUP($A336,'hk2017'!$A:$H,1)=$A336,VLOOKUP($A336,'hk2017'!$A:$H,8),0)</f>
        <v>0</v>
      </c>
      <c r="G336" s="87">
        <f t="shared" si="113"/>
        <v>0</v>
      </c>
      <c r="H336" s="38">
        <f>IF(VLOOKUP($A336,'hk2016'!$A:$G,1)=$A336,VLOOKUP($A336,'hk2016'!$A:$G,6),0)</f>
        <v>0</v>
      </c>
      <c r="I336" s="38">
        <f>IF(VLOOKUP($A336,'hk2016'!$A:$G,1)=$A336,VLOOKUP($A336,'hk2016'!$A:$G,7),0)</f>
        <v>0</v>
      </c>
      <c r="J336" s="38">
        <f>IF(VLOOKUP($A336,'hk2016'!$A:$H,1)=$A336,VLOOKUP($A336,'hk2016'!$A:$H,8),0)</f>
        <v>0</v>
      </c>
      <c r="K336" s="97">
        <f t="shared" si="114"/>
        <v>0</v>
      </c>
    </row>
    <row r="337" spans="1:255" outlineLevel="1" x14ac:dyDescent="0.15">
      <c r="A337" s="73" t="str">
        <f>LEFT(B337,3)</f>
        <v>589</v>
      </c>
      <c r="B337" s="24" t="s">
        <v>674</v>
      </c>
      <c r="C337" s="24" t="s">
        <v>663</v>
      </c>
      <c r="D337" s="38">
        <f>IF(VLOOKUP($A337,'hk2017'!$A:$G,1)=$A337,VLOOKUP($A337,'hk2017'!$A:$G,6),0)</f>
        <v>0</v>
      </c>
      <c r="E337" s="38">
        <f>IF(VLOOKUP($A337,'hk2017'!$A:$G,1)=$A337,VLOOKUP($A337,'hk2017'!$A:$G,7),0)</f>
        <v>0</v>
      </c>
      <c r="F337" s="38">
        <f>IF(VLOOKUP($A337,'hk2017'!$A:$H,1)=$A337,VLOOKUP($A337,'hk2017'!$A:$H,8),0)</f>
        <v>0</v>
      </c>
      <c r="G337" s="87">
        <f t="shared" si="113"/>
        <v>0</v>
      </c>
      <c r="H337" s="38">
        <f>IF(VLOOKUP($A337,'hk2016'!$A:$G,1)=$A337,VLOOKUP($A337,'hk2016'!$A:$G,6),0)</f>
        <v>0</v>
      </c>
      <c r="I337" s="38">
        <f>IF(VLOOKUP($A337,'hk2016'!$A:$G,1)=$A337,VLOOKUP($A337,'hk2016'!$A:$G,7),0)</f>
        <v>0</v>
      </c>
      <c r="J337" s="38">
        <f>IF(VLOOKUP($A337,'hk2016'!$A:$H,1)=$A337,VLOOKUP($A337,'hk2016'!$A:$H,8),0)</f>
        <v>0</v>
      </c>
      <c r="K337" s="97">
        <f t="shared" si="114"/>
        <v>0</v>
      </c>
    </row>
    <row r="338" spans="1:255" ht="11.25" outlineLevel="1" thickBot="1" x14ac:dyDescent="0.2">
      <c r="A338" s="23"/>
      <c r="B338" s="24"/>
      <c r="C338" s="24"/>
      <c r="H338" s="54"/>
      <c r="I338" s="54"/>
      <c r="J338" s="54"/>
      <c r="K338" s="101"/>
    </row>
    <row r="339" spans="1:255" x14ac:dyDescent="0.15">
      <c r="A339" s="58" t="s">
        <v>675</v>
      </c>
      <c r="B339" s="51"/>
      <c r="C339" s="52" t="s">
        <v>676</v>
      </c>
      <c r="D339" s="33">
        <f t="shared" ref="D339:K339" si="115">SUM(D340:D347)</f>
        <v>0</v>
      </c>
      <c r="E339" s="33">
        <f t="shared" si="115"/>
        <v>0</v>
      </c>
      <c r="F339" s="33">
        <f t="shared" si="115"/>
        <v>0</v>
      </c>
      <c r="G339" s="85">
        <f t="shared" si="115"/>
        <v>0</v>
      </c>
      <c r="H339" s="33">
        <f t="shared" si="115"/>
        <v>0</v>
      </c>
      <c r="I339" s="33">
        <f t="shared" si="115"/>
        <v>0</v>
      </c>
      <c r="J339" s="33">
        <f t="shared" si="115"/>
        <v>0</v>
      </c>
      <c r="K339" s="95">
        <f t="shared" si="115"/>
        <v>0</v>
      </c>
      <c r="L339" s="60"/>
      <c r="M339" s="60"/>
      <c r="N339" s="61"/>
      <c r="P339" s="62"/>
      <c r="Q339" s="60"/>
      <c r="R339" s="60"/>
      <c r="S339" s="60"/>
      <c r="T339" s="60"/>
      <c r="U339" s="61"/>
      <c r="W339" s="62"/>
      <c r="X339" s="60"/>
      <c r="Y339" s="60"/>
      <c r="Z339" s="60"/>
      <c r="AA339" s="60"/>
      <c r="AB339" s="61"/>
      <c r="AD339" s="62"/>
      <c r="AE339" s="60"/>
      <c r="AF339" s="60"/>
      <c r="AG339" s="60"/>
      <c r="AH339" s="60"/>
      <c r="AI339" s="61"/>
      <c r="AK339" s="62"/>
      <c r="AL339" s="60"/>
      <c r="AM339" s="60"/>
      <c r="AN339" s="60"/>
      <c r="AO339" s="60"/>
      <c r="AP339" s="61"/>
      <c r="AR339" s="62"/>
      <c r="AS339" s="60"/>
      <c r="AT339" s="60"/>
      <c r="AU339" s="60"/>
      <c r="AV339" s="60"/>
      <c r="AW339" s="61"/>
      <c r="AY339" s="62"/>
      <c r="AZ339" s="60"/>
      <c r="BA339" s="60"/>
      <c r="BB339" s="60"/>
      <c r="BC339" s="60"/>
      <c r="BD339" s="61"/>
      <c r="BF339" s="62"/>
      <c r="BG339" s="60"/>
      <c r="BH339" s="60"/>
      <c r="BI339" s="60"/>
      <c r="BJ339" s="60"/>
      <c r="BK339" s="61"/>
      <c r="BM339" s="62"/>
      <c r="BN339" s="60"/>
      <c r="BO339" s="60"/>
      <c r="BP339" s="60"/>
      <c r="BQ339" s="60"/>
      <c r="BR339" s="61"/>
      <c r="BT339" s="62"/>
      <c r="BU339" s="60"/>
      <c r="BV339" s="60"/>
      <c r="BW339" s="60"/>
      <c r="BX339" s="60"/>
      <c r="BY339" s="61"/>
      <c r="CA339" s="62"/>
      <c r="CB339" s="60"/>
      <c r="CC339" s="60"/>
      <c r="CD339" s="60"/>
      <c r="CE339" s="60"/>
      <c r="CF339" s="61"/>
      <c r="CH339" s="62"/>
      <c r="CI339" s="60"/>
      <c r="CJ339" s="60"/>
      <c r="CK339" s="60"/>
      <c r="CL339" s="60"/>
      <c r="CM339" s="61"/>
      <c r="CO339" s="62"/>
      <c r="CP339" s="60"/>
      <c r="CQ339" s="60"/>
      <c r="CR339" s="60"/>
      <c r="CS339" s="60"/>
      <c r="CT339" s="61"/>
      <c r="CV339" s="62"/>
      <c r="CW339" s="60"/>
      <c r="CX339" s="60"/>
      <c r="CY339" s="60"/>
      <c r="CZ339" s="60"/>
      <c r="DA339" s="61"/>
      <c r="DC339" s="62"/>
      <c r="DD339" s="60"/>
      <c r="DE339" s="60"/>
      <c r="DF339" s="60"/>
      <c r="DG339" s="60"/>
      <c r="DH339" s="61"/>
      <c r="DJ339" s="62"/>
      <c r="DK339" s="60"/>
      <c r="DL339" s="60"/>
      <c r="DM339" s="60"/>
      <c r="DN339" s="60"/>
      <c r="DO339" s="61"/>
      <c r="DQ339" s="62"/>
      <c r="DR339" s="60"/>
      <c r="DS339" s="60"/>
      <c r="DT339" s="60"/>
      <c r="DU339" s="60"/>
      <c r="DV339" s="61"/>
      <c r="DX339" s="62"/>
      <c r="DY339" s="60"/>
      <c r="DZ339" s="60"/>
      <c r="EA339" s="60"/>
      <c r="EB339" s="60"/>
      <c r="EC339" s="61"/>
      <c r="EE339" s="62"/>
      <c r="EF339" s="60"/>
      <c r="EG339" s="60"/>
      <c r="EH339" s="60"/>
      <c r="EI339" s="60"/>
      <c r="EJ339" s="61"/>
      <c r="EL339" s="62"/>
      <c r="EM339" s="60"/>
      <c r="EN339" s="60"/>
      <c r="EO339" s="60"/>
      <c r="EP339" s="60"/>
      <c r="EQ339" s="61"/>
      <c r="ES339" s="62"/>
      <c r="ET339" s="60"/>
      <c r="EU339" s="60"/>
      <c r="EV339" s="60"/>
      <c r="EW339" s="60"/>
      <c r="EX339" s="61"/>
      <c r="EZ339" s="62"/>
      <c r="FA339" s="60"/>
      <c r="FB339" s="60"/>
      <c r="FC339" s="60"/>
      <c r="FD339" s="60"/>
      <c r="FE339" s="61"/>
      <c r="FG339" s="62"/>
      <c r="FH339" s="60"/>
      <c r="FI339" s="60"/>
      <c r="FJ339" s="60"/>
      <c r="FK339" s="60"/>
      <c r="FL339" s="61"/>
      <c r="FN339" s="62"/>
      <c r="FO339" s="60"/>
      <c r="FP339" s="60"/>
      <c r="FQ339" s="60"/>
      <c r="FR339" s="60"/>
      <c r="FS339" s="61"/>
      <c r="FU339" s="62"/>
      <c r="FV339" s="60"/>
      <c r="FW339" s="60"/>
      <c r="FX339" s="60"/>
      <c r="FY339" s="60"/>
      <c r="FZ339" s="61"/>
      <c r="GB339" s="62"/>
      <c r="GC339" s="60"/>
      <c r="GD339" s="60"/>
      <c r="GE339" s="60"/>
      <c r="GF339" s="60"/>
      <c r="GG339" s="61"/>
      <c r="GI339" s="62"/>
      <c r="GJ339" s="60"/>
      <c r="GK339" s="60"/>
      <c r="GL339" s="60"/>
      <c r="GM339" s="60"/>
      <c r="GN339" s="61"/>
      <c r="GP339" s="62"/>
      <c r="GQ339" s="60"/>
      <c r="GR339" s="60"/>
      <c r="GS339" s="60"/>
      <c r="GT339" s="60"/>
      <c r="GU339" s="61"/>
      <c r="GW339" s="62"/>
      <c r="GX339" s="60"/>
      <c r="GY339" s="60"/>
      <c r="GZ339" s="60"/>
      <c r="HA339" s="60"/>
      <c r="HB339" s="61"/>
      <c r="HD339" s="62"/>
      <c r="HE339" s="60"/>
      <c r="HF339" s="60"/>
      <c r="HG339" s="60"/>
      <c r="HH339" s="60"/>
      <c r="HI339" s="61"/>
      <c r="HK339" s="62"/>
      <c r="HL339" s="60"/>
      <c r="HM339" s="60"/>
      <c r="HN339" s="60"/>
      <c r="HO339" s="60"/>
      <c r="HP339" s="61"/>
      <c r="HR339" s="62"/>
      <c r="HS339" s="60"/>
      <c r="HT339" s="60"/>
      <c r="HU339" s="60"/>
      <c r="HV339" s="60"/>
      <c r="HW339" s="61"/>
      <c r="HY339" s="62"/>
      <c r="HZ339" s="60"/>
      <c r="IA339" s="60"/>
      <c r="IB339" s="60"/>
      <c r="IC339" s="60"/>
      <c r="ID339" s="61"/>
      <c r="IF339" s="62"/>
      <c r="IG339" s="60"/>
      <c r="IH339" s="60"/>
      <c r="II339" s="60"/>
      <c r="IJ339" s="60"/>
      <c r="IK339" s="61"/>
      <c r="IM339" s="62"/>
      <c r="IN339" s="60"/>
      <c r="IO339" s="60"/>
      <c r="IP339" s="60"/>
      <c r="IQ339" s="60"/>
      <c r="IR339" s="61"/>
      <c r="IT339" s="62"/>
      <c r="IU339" s="60"/>
    </row>
    <row r="340" spans="1:255" outlineLevel="1" x14ac:dyDescent="0.15">
      <c r="A340" s="23" t="str">
        <f t="shared" ref="A340:A347" si="116">LEFT(B340,3)</f>
        <v>591</v>
      </c>
      <c r="B340" s="24" t="s">
        <v>677</v>
      </c>
      <c r="C340" s="24" t="s">
        <v>678</v>
      </c>
      <c r="D340" s="38">
        <f>IF(VLOOKUP($A340,'hk2017'!$A:$G,1)=$A340,VLOOKUP($A340,'hk2017'!$A:$G,6),0)</f>
        <v>0</v>
      </c>
      <c r="E340" s="38">
        <f>IF(VLOOKUP($A340,'hk2017'!$A:$G,1)=$A340,VLOOKUP($A340,'hk2017'!$A:$G,7),0)</f>
        <v>0</v>
      </c>
      <c r="F340" s="38">
        <f>IF(VLOOKUP($A340,'hk2017'!$A:$H,1)=$A340,VLOOKUP($A340,'hk2017'!$A:$H,8),0)</f>
        <v>0</v>
      </c>
      <c r="G340" s="87">
        <f t="shared" ref="G340:G347" si="117">SUM(D340+E340-F340)</f>
        <v>0</v>
      </c>
      <c r="H340" s="38">
        <f>IF(VLOOKUP($A340,'hk2016'!$A:$G,1)=$A340,VLOOKUP($A340,'hk2016'!$A:$G,6),0)</f>
        <v>0</v>
      </c>
      <c r="I340" s="38">
        <f>IF(VLOOKUP($A340,'hk2016'!$A:$G,1)=$A340,VLOOKUP($A340,'hk2016'!$A:$G,7),0)</f>
        <v>0</v>
      </c>
      <c r="J340" s="38">
        <f>IF(VLOOKUP($A340,'hk2016'!$A:$H,1)=$A340,VLOOKUP($A340,'hk2016'!$A:$H,8),0)</f>
        <v>0</v>
      </c>
      <c r="K340" s="97">
        <f t="shared" ref="K340:K347" si="118">SUM(H340+I340-J340)</f>
        <v>0</v>
      </c>
    </row>
    <row r="341" spans="1:255" outlineLevel="1" x14ac:dyDescent="0.15">
      <c r="A341" s="23" t="str">
        <f t="shared" si="116"/>
        <v>592</v>
      </c>
      <c r="B341" s="24" t="s">
        <v>679</v>
      </c>
      <c r="C341" s="24" t="s">
        <v>680</v>
      </c>
      <c r="D341" s="38">
        <f>IF(VLOOKUP($A341,'hk2017'!$A:$G,1)=$A341,VLOOKUP($A341,'hk2017'!$A:$G,6),0)</f>
        <v>0</v>
      </c>
      <c r="E341" s="38">
        <f>IF(VLOOKUP($A341,'hk2017'!$A:$G,1)=$A341,VLOOKUP($A341,'hk2017'!$A:$G,7),0)</f>
        <v>0</v>
      </c>
      <c r="F341" s="38">
        <f>IF(VLOOKUP($A341,'hk2017'!$A:$H,1)=$A341,VLOOKUP($A341,'hk2017'!$A:$H,8),0)</f>
        <v>0</v>
      </c>
      <c r="G341" s="87">
        <f t="shared" si="117"/>
        <v>0</v>
      </c>
      <c r="H341" s="38">
        <f>IF(VLOOKUP($A341,'hk2016'!$A:$G,1)=$A341,VLOOKUP($A341,'hk2016'!$A:$G,6),0)</f>
        <v>0</v>
      </c>
      <c r="I341" s="38">
        <f>IF(VLOOKUP($A341,'hk2016'!$A:$G,1)=$A341,VLOOKUP($A341,'hk2016'!$A:$G,7),0)</f>
        <v>0</v>
      </c>
      <c r="J341" s="38">
        <f>IF(VLOOKUP($A341,'hk2016'!$A:$H,1)=$A341,VLOOKUP($A341,'hk2016'!$A:$H,8),0)</f>
        <v>0</v>
      </c>
      <c r="K341" s="97">
        <f t="shared" si="118"/>
        <v>0</v>
      </c>
    </row>
    <row r="342" spans="1:255" outlineLevel="1" x14ac:dyDescent="0.15">
      <c r="A342" s="23" t="str">
        <f t="shared" si="116"/>
        <v>593</v>
      </c>
      <c r="B342" s="24" t="s">
        <v>681</v>
      </c>
      <c r="C342" s="24" t="s">
        <v>682</v>
      </c>
      <c r="D342" s="38">
        <f>IF(VLOOKUP($A342,'hk2017'!$A:$G,1)=$A342,VLOOKUP($A342,'hk2017'!$A:$G,6),0)</f>
        <v>0</v>
      </c>
      <c r="E342" s="38">
        <f>IF(VLOOKUP($A342,'hk2017'!$A:$G,1)=$A342,VLOOKUP($A342,'hk2017'!$A:$G,7),0)</f>
        <v>0</v>
      </c>
      <c r="F342" s="38">
        <f>IF(VLOOKUP($A342,'hk2017'!$A:$H,1)=$A342,VLOOKUP($A342,'hk2017'!$A:$H,8),0)</f>
        <v>0</v>
      </c>
      <c r="G342" s="87">
        <f t="shared" si="117"/>
        <v>0</v>
      </c>
      <c r="H342" s="38">
        <f>IF(VLOOKUP($A342,'hk2016'!$A:$G,1)=$A342,VLOOKUP($A342,'hk2016'!$A:$G,6),0)</f>
        <v>0</v>
      </c>
      <c r="I342" s="38">
        <f>IF(VLOOKUP($A342,'hk2016'!$A:$G,1)=$A342,VLOOKUP($A342,'hk2016'!$A:$G,7),0)</f>
        <v>0</v>
      </c>
      <c r="J342" s="38">
        <f>IF(VLOOKUP($A342,'hk2016'!$A:$H,1)=$A342,VLOOKUP($A342,'hk2016'!$A:$H,8),0)</f>
        <v>0</v>
      </c>
      <c r="K342" s="97">
        <f t="shared" si="118"/>
        <v>0</v>
      </c>
    </row>
    <row r="343" spans="1:255" outlineLevel="1" x14ac:dyDescent="0.15">
      <c r="A343" s="23" t="str">
        <f t="shared" si="116"/>
        <v>594</v>
      </c>
      <c r="B343" s="24" t="s">
        <v>683</v>
      </c>
      <c r="C343" s="24" t="s">
        <v>680</v>
      </c>
      <c r="D343" s="38">
        <f>IF(VLOOKUP($A343,'hk2017'!$A:$G,1)=$A343,VLOOKUP($A343,'hk2017'!$A:$G,6),0)</f>
        <v>0</v>
      </c>
      <c r="E343" s="38">
        <f>IF(VLOOKUP($A343,'hk2017'!$A:$G,1)=$A343,VLOOKUP($A343,'hk2017'!$A:$G,7),0)</f>
        <v>0</v>
      </c>
      <c r="F343" s="38">
        <f>IF(VLOOKUP($A343,'hk2017'!$A:$H,1)=$A343,VLOOKUP($A343,'hk2017'!$A:$H,8),0)</f>
        <v>0</v>
      </c>
      <c r="G343" s="87">
        <f t="shared" si="117"/>
        <v>0</v>
      </c>
      <c r="H343" s="38">
        <f>IF(VLOOKUP($A343,'hk2016'!$A:$G,1)=$A343,VLOOKUP($A343,'hk2016'!$A:$G,6),0)</f>
        <v>0</v>
      </c>
      <c r="I343" s="38">
        <f>IF(VLOOKUP($A343,'hk2016'!$A:$G,1)=$A343,VLOOKUP($A343,'hk2016'!$A:$G,7),0)</f>
        <v>0</v>
      </c>
      <c r="J343" s="38">
        <f>IF(VLOOKUP($A343,'hk2016'!$A:$H,1)=$A343,VLOOKUP($A343,'hk2016'!$A:$H,8),0)</f>
        <v>0</v>
      </c>
      <c r="K343" s="97">
        <f t="shared" si="118"/>
        <v>0</v>
      </c>
    </row>
    <row r="344" spans="1:255" outlineLevel="1" x14ac:dyDescent="0.15">
      <c r="A344" s="23" t="str">
        <f t="shared" si="116"/>
        <v>595</v>
      </c>
      <c r="B344" s="24" t="s">
        <v>684</v>
      </c>
      <c r="C344" s="24" t="s">
        <v>685</v>
      </c>
      <c r="D344" s="38">
        <f>IF(VLOOKUP($A344,'hk2017'!$A:$G,1)=$A344,VLOOKUP($A344,'hk2017'!$A:$G,6),0)</f>
        <v>0</v>
      </c>
      <c r="E344" s="38">
        <f>IF(VLOOKUP($A344,'hk2017'!$A:$G,1)=$A344,VLOOKUP($A344,'hk2017'!$A:$G,7),0)</f>
        <v>0</v>
      </c>
      <c r="F344" s="38">
        <f>IF(VLOOKUP($A344,'hk2017'!$A:$H,1)=$A344,VLOOKUP($A344,'hk2017'!$A:$H,8),0)</f>
        <v>0</v>
      </c>
      <c r="G344" s="87">
        <f t="shared" si="117"/>
        <v>0</v>
      </c>
      <c r="H344" s="38">
        <f>IF(VLOOKUP($A344,'hk2016'!$A:$G,1)=$A344,VLOOKUP($A344,'hk2016'!$A:$G,6),0)</f>
        <v>0</v>
      </c>
      <c r="I344" s="38">
        <f>IF(VLOOKUP($A344,'hk2016'!$A:$G,1)=$A344,VLOOKUP($A344,'hk2016'!$A:$G,7),0)</f>
        <v>0</v>
      </c>
      <c r="J344" s="38">
        <f>IF(VLOOKUP($A344,'hk2016'!$A:$H,1)=$A344,VLOOKUP($A344,'hk2016'!$A:$H,8),0)</f>
        <v>0</v>
      </c>
      <c r="K344" s="97">
        <f t="shared" si="118"/>
        <v>0</v>
      </c>
    </row>
    <row r="345" spans="1:255" outlineLevel="1" x14ac:dyDescent="0.15">
      <c r="A345" s="23" t="str">
        <f t="shared" si="116"/>
        <v>596</v>
      </c>
      <c r="B345" s="24" t="s">
        <v>686</v>
      </c>
      <c r="C345" s="24" t="s">
        <v>687</v>
      </c>
      <c r="D345" s="38">
        <f>IF(VLOOKUP($A345,'hk2017'!$A:$G,1)=$A345,VLOOKUP($A345,'hk2017'!$A:$G,6),0)</f>
        <v>0</v>
      </c>
      <c r="E345" s="38">
        <f>IF(VLOOKUP($A345,'hk2017'!$A:$G,1)=$A345,VLOOKUP($A345,'hk2017'!$A:$G,7),0)</f>
        <v>0</v>
      </c>
      <c r="F345" s="38">
        <f>IF(VLOOKUP($A345,'hk2017'!$A:$H,1)=$A345,VLOOKUP($A345,'hk2017'!$A:$H,8),0)</f>
        <v>0</v>
      </c>
      <c r="G345" s="87">
        <f t="shared" si="117"/>
        <v>0</v>
      </c>
      <c r="H345" s="38">
        <f>IF(VLOOKUP($A345,'hk2016'!$A:$G,1)=$A345,VLOOKUP($A345,'hk2016'!$A:$G,6),0)</f>
        <v>0</v>
      </c>
      <c r="I345" s="38">
        <f>IF(VLOOKUP($A345,'hk2016'!$A:$G,1)=$A345,VLOOKUP($A345,'hk2016'!$A:$G,7),0)</f>
        <v>0</v>
      </c>
      <c r="J345" s="38">
        <f>IF(VLOOKUP($A345,'hk2016'!$A:$H,1)=$A345,VLOOKUP($A345,'hk2016'!$A:$H,8),0)</f>
        <v>0</v>
      </c>
      <c r="K345" s="97">
        <f t="shared" si="118"/>
        <v>0</v>
      </c>
    </row>
    <row r="346" spans="1:255" outlineLevel="1" x14ac:dyDescent="0.15">
      <c r="A346" s="23" t="str">
        <f t="shared" si="116"/>
        <v>597</v>
      </c>
      <c r="B346" s="24" t="s">
        <v>688</v>
      </c>
      <c r="C346" s="24" t="s">
        <v>689</v>
      </c>
      <c r="D346" s="38">
        <f>IF(VLOOKUP($A346,'hk2017'!$A:$G,1)=$A346,VLOOKUP($A346,'hk2017'!$A:$G,6),0)</f>
        <v>0</v>
      </c>
      <c r="E346" s="38">
        <f>IF(VLOOKUP($A346,'hk2017'!$A:$G,1)=$A346,VLOOKUP($A346,'hk2017'!$A:$G,7),0)</f>
        <v>0</v>
      </c>
      <c r="F346" s="38">
        <f>IF(VLOOKUP($A346,'hk2017'!$A:$H,1)=$A346,VLOOKUP($A346,'hk2017'!$A:$H,8),0)</f>
        <v>0</v>
      </c>
      <c r="G346" s="87">
        <f t="shared" si="117"/>
        <v>0</v>
      </c>
      <c r="H346" s="38">
        <f>IF(VLOOKUP($A346,'hk2016'!$A:$G,1)=$A346,VLOOKUP($A346,'hk2016'!$A:$G,6),0)</f>
        <v>0</v>
      </c>
      <c r="I346" s="38">
        <f>IF(VLOOKUP($A346,'hk2016'!$A:$G,1)=$A346,VLOOKUP($A346,'hk2016'!$A:$G,7),0)</f>
        <v>0</v>
      </c>
      <c r="J346" s="38">
        <f>IF(VLOOKUP($A346,'hk2016'!$A:$H,1)=$A346,VLOOKUP($A346,'hk2016'!$A:$H,8),0)</f>
        <v>0</v>
      </c>
      <c r="K346" s="97">
        <f t="shared" si="118"/>
        <v>0</v>
      </c>
    </row>
    <row r="347" spans="1:255" outlineLevel="1" x14ac:dyDescent="0.15">
      <c r="A347" s="23" t="str">
        <f t="shared" si="116"/>
        <v>598</v>
      </c>
      <c r="B347" s="24" t="s">
        <v>690</v>
      </c>
      <c r="C347" s="24" t="s">
        <v>691</v>
      </c>
      <c r="D347" s="38">
        <f>IF(VLOOKUP($A347,'hk2017'!$A:$G,1)=$A347,VLOOKUP($A347,'hk2017'!$A:$G,6),0)</f>
        <v>0</v>
      </c>
      <c r="E347" s="38">
        <f>IF(VLOOKUP($A347,'hk2017'!$A:$G,1)=$A347,VLOOKUP($A347,'hk2017'!$A:$G,7),0)</f>
        <v>0</v>
      </c>
      <c r="F347" s="38">
        <f>IF(VLOOKUP($A347,'hk2017'!$A:$H,1)=$A347,VLOOKUP($A347,'hk2017'!$A:$H,8),0)</f>
        <v>0</v>
      </c>
      <c r="G347" s="87">
        <f t="shared" si="117"/>
        <v>0</v>
      </c>
      <c r="H347" s="38">
        <f>IF(VLOOKUP($A347,'hk2016'!$A:$G,1)=$A347,VLOOKUP($A347,'hk2016'!$A:$G,6),0)</f>
        <v>0</v>
      </c>
      <c r="I347" s="38">
        <f>IF(VLOOKUP($A347,'hk2016'!$A:$G,1)=$A347,VLOOKUP($A347,'hk2016'!$A:$G,7),0)</f>
        <v>0</v>
      </c>
      <c r="J347" s="38">
        <f>IF(VLOOKUP($A347,'hk2016'!$A:$H,1)=$A347,VLOOKUP($A347,'hk2016'!$A:$H,8),0)</f>
        <v>0</v>
      </c>
      <c r="K347" s="97">
        <f t="shared" si="118"/>
        <v>0</v>
      </c>
    </row>
    <row r="348" spans="1:255" ht="11.25" outlineLevel="1" thickBot="1" x14ac:dyDescent="0.2">
      <c r="A348" s="23"/>
      <c r="B348" s="24"/>
      <c r="C348" s="24"/>
      <c r="H348" s="54"/>
      <c r="I348" s="54"/>
      <c r="J348" s="54"/>
      <c r="K348" s="101"/>
    </row>
    <row r="349" spans="1:255" ht="12" thickBot="1" x14ac:dyDescent="0.25">
      <c r="A349" s="27" t="s">
        <v>903</v>
      </c>
      <c r="B349" s="27"/>
      <c r="C349" s="28" t="s">
        <v>692</v>
      </c>
      <c r="D349" s="49">
        <f t="shared" ref="D349:K349" si="119">SUM(D350+D357+D364+D371+D380+D388+D399+D403+D411)</f>
        <v>0</v>
      </c>
      <c r="E349" s="49">
        <f t="shared" si="119"/>
        <v>0</v>
      </c>
      <c r="F349" s="49">
        <f t="shared" si="119"/>
        <v>2000001</v>
      </c>
      <c r="G349" s="92">
        <f t="shared" si="119"/>
        <v>-2000001</v>
      </c>
      <c r="H349" s="49">
        <f t="shared" si="119"/>
        <v>0</v>
      </c>
      <c r="I349" s="49">
        <f t="shared" si="119"/>
        <v>0</v>
      </c>
      <c r="J349" s="49">
        <f t="shared" si="119"/>
        <v>46000</v>
      </c>
      <c r="K349" s="102">
        <f t="shared" si="119"/>
        <v>-46000</v>
      </c>
    </row>
    <row r="350" spans="1:255" x14ac:dyDescent="0.15">
      <c r="A350" s="58" t="s">
        <v>693</v>
      </c>
      <c r="B350" s="51"/>
      <c r="C350" s="52" t="s">
        <v>694</v>
      </c>
      <c r="D350" s="33">
        <f>SUM(D351:D356)</f>
        <v>0</v>
      </c>
      <c r="E350" s="33">
        <f t="shared" ref="E350:K350" si="120">SUM(E351:E356)</f>
        <v>0</v>
      </c>
      <c r="F350" s="33">
        <f t="shared" si="120"/>
        <v>2000001</v>
      </c>
      <c r="G350" s="85">
        <f t="shared" si="120"/>
        <v>-2000001</v>
      </c>
      <c r="H350" s="33">
        <f t="shared" si="120"/>
        <v>0</v>
      </c>
      <c r="I350" s="33">
        <f t="shared" si="120"/>
        <v>0</v>
      </c>
      <c r="J350" s="33">
        <f t="shared" si="120"/>
        <v>46000</v>
      </c>
      <c r="K350" s="95">
        <f t="shared" si="120"/>
        <v>-46000</v>
      </c>
    </row>
    <row r="351" spans="1:255" ht="12.75" outlineLevel="1" x14ac:dyDescent="0.2">
      <c r="A351" s="23" t="s">
        <v>695</v>
      </c>
      <c r="B351" s="26"/>
      <c r="C351" s="36" t="s">
        <v>696</v>
      </c>
      <c r="D351" s="38">
        <f>IF(VLOOKUP($A351,'hk2017'!$A:$G,1)=$A351,VLOOKUP($A351,'hk2017'!$A:$G,6),0)</f>
        <v>0</v>
      </c>
      <c r="E351" s="38">
        <f>IF(VLOOKUP($A351,'hk2017'!$A:$G,1)=$A351,VLOOKUP($A351,'hk2017'!$A:$G,7),0)</f>
        <v>0</v>
      </c>
      <c r="F351" s="38">
        <f>IF(VLOOKUP($A351,'hk2017'!$A:$H,1)=$A351,VLOOKUP($A351,'hk2017'!$A:$H,8),0)</f>
        <v>0</v>
      </c>
      <c r="G351" s="87">
        <f t="shared" ref="G351:G356" si="121">SUM(D351+E351-F351)</f>
        <v>0</v>
      </c>
      <c r="H351" s="38">
        <f>IF(VLOOKUP($A351,'hk2016'!$A:$G,1)=$A351,VLOOKUP($A351,'hk2016'!$A:$G,6),0)</f>
        <v>0</v>
      </c>
      <c r="I351" s="38">
        <f>IF(VLOOKUP($A351,'hk2016'!$A:$G,1)=$A351,VLOOKUP($A351,'hk2016'!$A:$G,7),0)</f>
        <v>0</v>
      </c>
      <c r="J351" s="38">
        <f>IF(VLOOKUP($A351,'hk2016'!$A:$H,1)=$A351,VLOOKUP($A351,'hk2016'!$A:$H,8),0)</f>
        <v>0</v>
      </c>
      <c r="K351" s="97">
        <f t="shared" ref="K351:K356" si="122">SUM(H351+I351-J351)</f>
        <v>0</v>
      </c>
      <c r="L351" s="110"/>
    </row>
    <row r="352" spans="1:255" ht="12.75" outlineLevel="1" x14ac:dyDescent="0.2">
      <c r="A352" s="23" t="str">
        <f>LEFT(B352,3)</f>
        <v>601</v>
      </c>
      <c r="B352" s="24" t="s">
        <v>697</v>
      </c>
      <c r="C352" s="24" t="s">
        <v>698</v>
      </c>
      <c r="D352" s="38">
        <f>IF(VLOOKUP($A352,'hk2017'!$A:$G,1)=$A352,VLOOKUP($A352,'hk2017'!$A:$G,6),0)</f>
        <v>0</v>
      </c>
      <c r="E352" s="38">
        <f>IF(VLOOKUP($A352,'hk2017'!$A:$G,1)=$A352,VLOOKUP($A352,'hk2017'!$A:$G,7),0)</f>
        <v>0</v>
      </c>
      <c r="F352" s="38">
        <f>IF(VLOOKUP($A352,'hk2017'!$A:$H,1)=$A352,VLOOKUP($A352,'hk2017'!$A:$H,8),0)</f>
        <v>0</v>
      </c>
      <c r="G352" s="87">
        <f t="shared" si="121"/>
        <v>0</v>
      </c>
      <c r="H352" s="38">
        <f>IF(VLOOKUP($A352,'hk2016'!$A:$G,1)=$A352,VLOOKUP($A352,'hk2016'!$A:$G,6),0)</f>
        <v>0</v>
      </c>
      <c r="I352" s="38">
        <f>IF(VLOOKUP($A352,'hk2016'!$A:$G,1)=$A352,VLOOKUP($A352,'hk2016'!$A:$G,7),0)</f>
        <v>0</v>
      </c>
      <c r="J352" s="38">
        <f>IF(VLOOKUP($A352,'hk2016'!$A:$H,1)=$A352,VLOOKUP($A352,'hk2016'!$A:$H,8),0)</f>
        <v>0</v>
      </c>
      <c r="K352" s="97">
        <f t="shared" si="122"/>
        <v>0</v>
      </c>
      <c r="L352" s="110"/>
    </row>
    <row r="353" spans="1:12" ht="12.75" outlineLevel="1" x14ac:dyDescent="0.2">
      <c r="A353" s="23" t="str">
        <f>LEFT(B353,3)</f>
        <v>602</v>
      </c>
      <c r="B353" s="24" t="s">
        <v>699</v>
      </c>
      <c r="C353" s="24" t="s">
        <v>700</v>
      </c>
      <c r="D353" s="38">
        <f>IF(VLOOKUP($A353,'hk2017'!$A:$G,1)=$A353,VLOOKUP($A353,'hk2017'!$A:$G,6),0)</f>
        <v>0</v>
      </c>
      <c r="E353" s="38">
        <f>IF(VLOOKUP($A353,'hk2017'!$A:$G,1)=$A353,VLOOKUP($A353,'hk2017'!$A:$G,7),0)</f>
        <v>0</v>
      </c>
      <c r="F353" s="38">
        <f>IF(VLOOKUP($A353,'hk2017'!$A:$H,1)=$A353,VLOOKUP($A353,'hk2017'!$A:$H,8),0)</f>
        <v>2000001</v>
      </c>
      <c r="G353" s="87">
        <f t="shared" si="121"/>
        <v>-2000001</v>
      </c>
      <c r="H353" s="38">
        <f>IF(VLOOKUP($A353,'hk2016'!$A:$G,1)=$A353,VLOOKUP($A353,'hk2016'!$A:$G,6),0)</f>
        <v>0</v>
      </c>
      <c r="I353" s="38">
        <f>IF(VLOOKUP($A353,'hk2016'!$A:$G,1)=$A353,VLOOKUP($A353,'hk2016'!$A:$G,7),0)</f>
        <v>0</v>
      </c>
      <c r="J353" s="38">
        <f>IF(VLOOKUP($A353,'hk2016'!$A:$H,1)=$A353,VLOOKUP($A353,'hk2016'!$A:$H,8),0)</f>
        <v>46000</v>
      </c>
      <c r="K353" s="97">
        <f t="shared" si="122"/>
        <v>-46000</v>
      </c>
      <c r="L353" s="110"/>
    </row>
    <row r="354" spans="1:12" ht="12.75" outlineLevel="1" x14ac:dyDescent="0.2">
      <c r="A354" s="23" t="str">
        <f>LEFT(B354,3)</f>
        <v>604</v>
      </c>
      <c r="B354" s="24" t="s">
        <v>701</v>
      </c>
      <c r="C354" s="24" t="s">
        <v>702</v>
      </c>
      <c r="D354" s="38">
        <f>IF(VLOOKUP($A354,'hk2017'!$A:$G,1)=$A354,VLOOKUP($A354,'hk2017'!$A:$G,6),0)</f>
        <v>0</v>
      </c>
      <c r="E354" s="38">
        <f>IF(VLOOKUP($A354,'hk2017'!$A:$G,1)=$A354,VLOOKUP($A354,'hk2017'!$A:$G,7),0)</f>
        <v>0</v>
      </c>
      <c r="F354" s="38">
        <f>IF(VLOOKUP($A354,'hk2017'!$A:$H,1)=$A354,VLOOKUP($A354,'hk2017'!$A:$H,8),0)</f>
        <v>0</v>
      </c>
      <c r="G354" s="87">
        <f t="shared" si="121"/>
        <v>0</v>
      </c>
      <c r="H354" s="38">
        <f>IF(VLOOKUP($A354,'hk2016'!$A:$G,1)=$A354,VLOOKUP($A354,'hk2016'!$A:$G,6),0)</f>
        <v>0</v>
      </c>
      <c r="I354" s="38">
        <f>IF(VLOOKUP($A354,'hk2016'!$A:$G,1)=$A354,VLOOKUP($A354,'hk2016'!$A:$G,7),0)</f>
        <v>0</v>
      </c>
      <c r="J354" s="38">
        <f>IF(VLOOKUP($A354,'hk2016'!$A:$H,1)=$A354,VLOOKUP($A354,'hk2016'!$A:$H,8),0)</f>
        <v>0</v>
      </c>
      <c r="K354" s="97">
        <f t="shared" si="122"/>
        <v>0</v>
      </c>
      <c r="L354" s="110"/>
    </row>
    <row r="355" spans="1:12" ht="12.75" outlineLevel="1" x14ac:dyDescent="0.2">
      <c r="A355" s="59" t="s">
        <v>402</v>
      </c>
      <c r="B355" s="24"/>
      <c r="C355" s="24"/>
      <c r="D355" s="38">
        <f>IF(VLOOKUP($A355,'hk2017'!$A:$G,1)=$A355,VLOOKUP($A355,'hk2017'!$A:$G,6),0)</f>
        <v>0</v>
      </c>
      <c r="E355" s="38">
        <f>IF(VLOOKUP($A355,'hk2017'!$A:$G,1)=$A355,VLOOKUP($A355,'hk2017'!$A:$G,7),0)</f>
        <v>0</v>
      </c>
      <c r="F355" s="38">
        <f>IF(VLOOKUP($A355,'hk2017'!$A:$H,1)=$A355,VLOOKUP($A355,'hk2017'!$A:$H,8),0)</f>
        <v>0</v>
      </c>
      <c r="G355" s="87">
        <f t="shared" si="121"/>
        <v>0</v>
      </c>
      <c r="H355" s="38">
        <f>IF(VLOOKUP($A355,'hk2016'!$A:$G,1)=$A355,VLOOKUP($A355,'hk2016'!$A:$G,6),0)</f>
        <v>0</v>
      </c>
      <c r="I355" s="38">
        <f>IF(VLOOKUP($A355,'hk2016'!$A:$G,1)=$A355,VLOOKUP($A355,'hk2016'!$A:$G,7),0)</f>
        <v>0</v>
      </c>
      <c r="J355" s="38">
        <f>IF(VLOOKUP($A355,'hk2016'!$A:$H,1)=$A355,VLOOKUP($A355,'hk2016'!$A:$H,8),0)</f>
        <v>0</v>
      </c>
      <c r="K355" s="97">
        <f t="shared" si="122"/>
        <v>0</v>
      </c>
      <c r="L355" s="110"/>
    </row>
    <row r="356" spans="1:12" ht="13.5" outlineLevel="1" thickBot="1" x14ac:dyDescent="0.25">
      <c r="A356" s="59" t="s">
        <v>403</v>
      </c>
      <c r="B356" s="24"/>
      <c r="C356" s="24"/>
      <c r="D356" s="38">
        <f>IF(VLOOKUP($A356,'hk2017'!$A:$G,1)=$A356,VLOOKUP($A356,'hk2017'!$A:$G,6),0)</f>
        <v>0</v>
      </c>
      <c r="E356" s="38">
        <f>IF(VLOOKUP($A356,'hk2017'!$A:$G,1)=$A356,VLOOKUP($A356,'hk2017'!$A:$G,7),0)</f>
        <v>0</v>
      </c>
      <c r="F356" s="38">
        <f>IF(VLOOKUP($A356,'hk2017'!$A:$H,1)=$A356,VLOOKUP($A356,'hk2017'!$A:$H,8),0)</f>
        <v>0</v>
      </c>
      <c r="G356" s="87">
        <f t="shared" si="121"/>
        <v>0</v>
      </c>
      <c r="H356" s="38">
        <f>IF(VLOOKUP($A356,'hk2016'!$A:$G,1)=$A356,VLOOKUP($A356,'hk2016'!$A:$G,6),0)</f>
        <v>0</v>
      </c>
      <c r="I356" s="38">
        <f>IF(VLOOKUP($A356,'hk2016'!$A:$G,1)=$A356,VLOOKUP($A356,'hk2016'!$A:$G,7),0)</f>
        <v>0</v>
      </c>
      <c r="J356" s="38">
        <f>IF(VLOOKUP($A356,'hk2016'!$A:$H,1)=$A356,VLOOKUP($A356,'hk2016'!$A:$H,8),0)</f>
        <v>0</v>
      </c>
      <c r="K356" s="97">
        <f t="shared" si="122"/>
        <v>0</v>
      </c>
      <c r="L356" s="110"/>
    </row>
    <row r="357" spans="1:12" ht="12.75" x14ac:dyDescent="0.2">
      <c r="A357" s="58" t="s">
        <v>703</v>
      </c>
      <c r="B357" s="51"/>
      <c r="C357" s="52" t="s">
        <v>704</v>
      </c>
      <c r="D357" s="33">
        <f t="shared" ref="D357:K357" si="123">SUM(D358:D362)</f>
        <v>0</v>
      </c>
      <c r="E357" s="33">
        <f t="shared" si="123"/>
        <v>0</v>
      </c>
      <c r="F357" s="33">
        <f t="shared" si="123"/>
        <v>0</v>
      </c>
      <c r="G357" s="85">
        <f t="shared" si="123"/>
        <v>0</v>
      </c>
      <c r="H357" s="33">
        <f t="shared" si="123"/>
        <v>0</v>
      </c>
      <c r="I357" s="33">
        <f t="shared" si="123"/>
        <v>0</v>
      </c>
      <c r="J357" s="33">
        <f t="shared" si="123"/>
        <v>0</v>
      </c>
      <c r="K357" s="95">
        <f t="shared" si="123"/>
        <v>0</v>
      </c>
      <c r="L357" s="110"/>
    </row>
    <row r="358" spans="1:12" ht="12.75" outlineLevel="1" x14ac:dyDescent="0.2">
      <c r="A358" s="23" t="s">
        <v>705</v>
      </c>
      <c r="B358" s="26"/>
      <c r="C358" s="36" t="s">
        <v>706</v>
      </c>
      <c r="D358" s="38">
        <f>IF(VLOOKUP($A358,'hk2017'!$A:$G,1)=$A358,VLOOKUP($A358,'hk2017'!$A:$G,6),0)</f>
        <v>0</v>
      </c>
      <c r="E358" s="38">
        <f>IF(VLOOKUP($A358,'hk2017'!$A:$G,1)=$A358,VLOOKUP($A358,'hk2017'!$A:$G,7),0)</f>
        <v>0</v>
      </c>
      <c r="F358" s="38">
        <f>IF(VLOOKUP($A358,'hk2017'!$A:$H,1)=$A358,VLOOKUP($A358,'hk2017'!$A:$H,8),0)</f>
        <v>0</v>
      </c>
      <c r="G358" s="87">
        <f>SUM(D358+E358-F358)</f>
        <v>0</v>
      </c>
      <c r="H358" s="38">
        <f>IF(VLOOKUP($A358,'hk2016'!$A:$G,1)=$A358,VLOOKUP($A358,'hk2016'!$A:$G,6),0)</f>
        <v>0</v>
      </c>
      <c r="I358" s="38">
        <f>IF(VLOOKUP($A358,'hk2016'!$A:$G,1)=$A358,VLOOKUP($A358,'hk2016'!$A:$G,7),0)</f>
        <v>0</v>
      </c>
      <c r="J358" s="38">
        <f>IF(VLOOKUP($A358,'hk2016'!$A:$H,1)=$A358,VLOOKUP($A358,'hk2016'!$A:$H,8),0)</f>
        <v>0</v>
      </c>
      <c r="K358" s="97">
        <f>SUM(H358+I358-J358)</f>
        <v>0</v>
      </c>
      <c r="L358" s="110"/>
    </row>
    <row r="359" spans="1:12" ht="12.75" outlineLevel="1" x14ac:dyDescent="0.2">
      <c r="A359" s="23" t="str">
        <f>LEFT(B359,3)</f>
        <v>611</v>
      </c>
      <c r="B359" s="24" t="s">
        <v>707</v>
      </c>
      <c r="C359" s="24" t="s">
        <v>708</v>
      </c>
      <c r="D359" s="38">
        <f>IF(VLOOKUP($A359,'hk2017'!$A:$G,1)=$A359,VLOOKUP($A359,'hk2017'!$A:$G,6),0)</f>
        <v>0</v>
      </c>
      <c r="E359" s="38">
        <f>IF(VLOOKUP($A359,'hk2017'!$A:$G,1)=$A359,VLOOKUP($A359,'hk2017'!$A:$G,7),0)</f>
        <v>0</v>
      </c>
      <c r="F359" s="38">
        <f>IF(VLOOKUP($A359,'hk2017'!$A:$H,1)=$A359,VLOOKUP($A359,'hk2017'!$A:$H,8),0)</f>
        <v>0</v>
      </c>
      <c r="G359" s="87">
        <f>SUM(D359+E359-F359)</f>
        <v>0</v>
      </c>
      <c r="H359" s="38">
        <f>IF(VLOOKUP($A359,'hk2016'!$A:$G,1)=$A359,VLOOKUP($A359,'hk2016'!$A:$G,6),0)</f>
        <v>0</v>
      </c>
      <c r="I359" s="38">
        <f>IF(VLOOKUP($A359,'hk2016'!$A:$G,1)=$A359,VLOOKUP($A359,'hk2016'!$A:$G,7),0)</f>
        <v>0</v>
      </c>
      <c r="J359" s="38">
        <f>IF(VLOOKUP($A359,'hk2016'!$A:$H,1)=$A359,VLOOKUP($A359,'hk2016'!$A:$H,8),0)</f>
        <v>0</v>
      </c>
      <c r="K359" s="97">
        <f>SUM(H359+I359-J359)</f>
        <v>0</v>
      </c>
      <c r="L359" s="110"/>
    </row>
    <row r="360" spans="1:12" ht="12.75" outlineLevel="1" x14ac:dyDescent="0.2">
      <c r="A360" s="23" t="str">
        <f>LEFT(B360,3)</f>
        <v>612</v>
      </c>
      <c r="B360" s="24" t="s">
        <v>709</v>
      </c>
      <c r="C360" s="24" t="s">
        <v>710</v>
      </c>
      <c r="D360" s="38">
        <f>IF(VLOOKUP($A360,'hk2017'!$A:$G,1)=$A360,VLOOKUP($A360,'hk2017'!$A:$G,6),0)</f>
        <v>0</v>
      </c>
      <c r="E360" s="38">
        <f>IF(VLOOKUP($A360,'hk2017'!$A:$G,1)=$A360,VLOOKUP($A360,'hk2017'!$A:$G,7),0)</f>
        <v>0</v>
      </c>
      <c r="F360" s="38">
        <f>IF(VLOOKUP($A360,'hk2017'!$A:$H,1)=$A360,VLOOKUP($A360,'hk2017'!$A:$H,8),0)</f>
        <v>0</v>
      </c>
      <c r="G360" s="87">
        <f>SUM(D360+E360-F360)</f>
        <v>0</v>
      </c>
      <c r="H360" s="38">
        <f>IF(VLOOKUP($A360,'hk2016'!$A:$G,1)=$A360,VLOOKUP($A360,'hk2016'!$A:$G,6),0)</f>
        <v>0</v>
      </c>
      <c r="I360" s="38">
        <f>IF(VLOOKUP($A360,'hk2016'!$A:$G,1)=$A360,VLOOKUP($A360,'hk2016'!$A:$G,7),0)</f>
        <v>0</v>
      </c>
      <c r="J360" s="38">
        <f>IF(VLOOKUP($A360,'hk2016'!$A:$H,1)=$A360,VLOOKUP($A360,'hk2016'!$A:$H,8),0)</f>
        <v>0</v>
      </c>
      <c r="K360" s="97">
        <f>SUM(H360+I360-J360)</f>
        <v>0</v>
      </c>
      <c r="L360" s="110"/>
    </row>
    <row r="361" spans="1:12" ht="12.75" outlineLevel="1" x14ac:dyDescent="0.2">
      <c r="A361" s="23" t="str">
        <f>LEFT(B361,3)</f>
        <v>613</v>
      </c>
      <c r="B361" s="24" t="s">
        <v>711</v>
      </c>
      <c r="C361" s="24" t="s">
        <v>712</v>
      </c>
      <c r="D361" s="38">
        <f>IF(VLOOKUP($A361,'hk2017'!$A:$G,1)=$A361,VLOOKUP($A361,'hk2017'!$A:$G,6),0)</f>
        <v>0</v>
      </c>
      <c r="E361" s="38">
        <f>IF(VLOOKUP($A361,'hk2017'!$A:$G,1)=$A361,VLOOKUP($A361,'hk2017'!$A:$G,7),0)</f>
        <v>0</v>
      </c>
      <c r="F361" s="38">
        <f>IF(VLOOKUP($A361,'hk2017'!$A:$H,1)=$A361,VLOOKUP($A361,'hk2017'!$A:$H,8),0)</f>
        <v>0</v>
      </c>
      <c r="G361" s="87">
        <f>SUM(D361+E361-F361)</f>
        <v>0</v>
      </c>
      <c r="H361" s="38">
        <f>IF(VLOOKUP($A361,'hk2016'!$A:$G,1)=$A361,VLOOKUP($A361,'hk2016'!$A:$G,6),0)</f>
        <v>0</v>
      </c>
      <c r="I361" s="38">
        <f>IF(VLOOKUP($A361,'hk2016'!$A:$G,1)=$A361,VLOOKUP($A361,'hk2016'!$A:$G,7),0)</f>
        <v>0</v>
      </c>
      <c r="J361" s="38">
        <f>IF(VLOOKUP($A361,'hk2016'!$A:$H,1)=$A361,VLOOKUP($A361,'hk2016'!$A:$H,8),0)</f>
        <v>0</v>
      </c>
      <c r="K361" s="97">
        <f>SUM(H361+I361-J361)</f>
        <v>0</v>
      </c>
      <c r="L361" s="110"/>
    </row>
    <row r="362" spans="1:12" ht="12.75" outlineLevel="1" x14ac:dyDescent="0.2">
      <c r="A362" s="23" t="str">
        <f>LEFT(B362,3)</f>
        <v>614</v>
      </c>
      <c r="B362" s="24" t="s">
        <v>713</v>
      </c>
      <c r="C362" s="24" t="s">
        <v>714</v>
      </c>
      <c r="D362" s="38">
        <f>IF(VLOOKUP($A362,'hk2017'!$A:$G,1)=$A362,VLOOKUP($A362,'hk2017'!$A:$G,6),0)</f>
        <v>0</v>
      </c>
      <c r="E362" s="38">
        <f>IF(VLOOKUP($A362,'hk2017'!$A:$G,1)=$A362,VLOOKUP($A362,'hk2017'!$A:$G,7),0)</f>
        <v>0</v>
      </c>
      <c r="F362" s="38">
        <f>IF(VLOOKUP($A362,'hk2017'!$A:$H,1)=$A362,VLOOKUP($A362,'hk2017'!$A:$H,8),0)</f>
        <v>0</v>
      </c>
      <c r="G362" s="87">
        <f>SUM(D362+E362-F362)</f>
        <v>0</v>
      </c>
      <c r="H362" s="38">
        <f>IF(VLOOKUP($A362,'hk2016'!$A:$G,1)=$A362,VLOOKUP($A362,'hk2016'!$A:$G,6),0)</f>
        <v>0</v>
      </c>
      <c r="I362" s="38">
        <f>IF(VLOOKUP($A362,'hk2016'!$A:$G,1)=$A362,VLOOKUP($A362,'hk2016'!$A:$G,7),0)</f>
        <v>0</v>
      </c>
      <c r="J362" s="38">
        <f>IF(VLOOKUP($A362,'hk2016'!$A:$H,1)=$A362,VLOOKUP($A362,'hk2016'!$A:$H,8),0)</f>
        <v>0</v>
      </c>
      <c r="K362" s="97">
        <f>SUM(H362+I362-J362)</f>
        <v>0</v>
      </c>
      <c r="L362" s="110"/>
    </row>
    <row r="363" spans="1:12" ht="13.5" outlineLevel="1" thickBot="1" x14ac:dyDescent="0.25">
      <c r="A363" s="23"/>
      <c r="B363" s="24"/>
      <c r="C363" s="24"/>
      <c r="H363" s="54"/>
      <c r="I363" s="54"/>
      <c r="J363" s="54"/>
      <c r="K363" s="101"/>
      <c r="L363" s="110"/>
    </row>
    <row r="364" spans="1:12" ht="12.75" x14ac:dyDescent="0.2">
      <c r="A364" s="58" t="s">
        <v>715</v>
      </c>
      <c r="B364" s="51"/>
      <c r="C364" s="52" t="s">
        <v>716</v>
      </c>
      <c r="D364" s="33">
        <f t="shared" ref="D364:K364" si="124">SUM(D365:D369)</f>
        <v>0</v>
      </c>
      <c r="E364" s="33">
        <f t="shared" si="124"/>
        <v>0</v>
      </c>
      <c r="F364" s="33">
        <f t="shared" si="124"/>
        <v>0</v>
      </c>
      <c r="G364" s="85">
        <f t="shared" si="124"/>
        <v>0</v>
      </c>
      <c r="H364" s="33">
        <f t="shared" si="124"/>
        <v>0</v>
      </c>
      <c r="I364" s="33">
        <f t="shared" si="124"/>
        <v>0</v>
      </c>
      <c r="J364" s="33">
        <f t="shared" si="124"/>
        <v>0</v>
      </c>
      <c r="K364" s="95">
        <f t="shared" si="124"/>
        <v>0</v>
      </c>
      <c r="L364" s="110"/>
    </row>
    <row r="365" spans="1:12" ht="12.75" outlineLevel="1" x14ac:dyDescent="0.2">
      <c r="A365" s="23" t="s">
        <v>717</v>
      </c>
      <c r="B365" s="26"/>
      <c r="C365" s="36" t="s">
        <v>716</v>
      </c>
      <c r="D365" s="38">
        <f>IF(VLOOKUP($A365,'hk2017'!$A:$G,1)=$A365,VLOOKUP($A365,'hk2017'!$A:$G,6),0)</f>
        <v>0</v>
      </c>
      <c r="E365" s="38">
        <f>IF(VLOOKUP($A365,'hk2017'!$A:$G,1)=$A365,VLOOKUP($A365,'hk2017'!$A:$G,7),0)</f>
        <v>0</v>
      </c>
      <c r="F365" s="38">
        <f>IF(VLOOKUP($A365,'hk2017'!$A:$H,1)=$A365,VLOOKUP($A365,'hk2017'!$A:$H,8),0)</f>
        <v>0</v>
      </c>
      <c r="G365" s="87">
        <f>SUM(D365+E365-F365)</f>
        <v>0</v>
      </c>
      <c r="H365" s="38">
        <f>IF(VLOOKUP($A365,'hk2016'!$A:$G,1)=$A365,VLOOKUP($A365,'hk2016'!$A:$G,6),0)</f>
        <v>0</v>
      </c>
      <c r="I365" s="38">
        <f>IF(VLOOKUP($A365,'hk2016'!$A:$G,1)=$A365,VLOOKUP($A365,'hk2016'!$A:$G,7),0)</f>
        <v>0</v>
      </c>
      <c r="J365" s="38">
        <f>IF(VLOOKUP($A365,'hk2016'!$A:$H,1)=$A365,VLOOKUP($A365,'hk2016'!$A:$H,8),0)</f>
        <v>0</v>
      </c>
      <c r="K365" s="97">
        <f>SUM(H365+I365-J365)</f>
        <v>0</v>
      </c>
      <c r="L365" s="110"/>
    </row>
    <row r="366" spans="1:12" ht="12.75" outlineLevel="1" x14ac:dyDescent="0.2">
      <c r="A366" s="23" t="str">
        <f>LEFT(B366,3)</f>
        <v>621</v>
      </c>
      <c r="B366" s="24" t="s">
        <v>718</v>
      </c>
      <c r="C366" s="24" t="s">
        <v>719</v>
      </c>
      <c r="D366" s="38">
        <f>IF(VLOOKUP($A366,'hk2017'!$A:$G,1)=$A366,VLOOKUP($A366,'hk2017'!$A:$G,6),0)</f>
        <v>0</v>
      </c>
      <c r="E366" s="38">
        <f>IF(VLOOKUP($A366,'hk2017'!$A:$G,1)=$A366,VLOOKUP($A366,'hk2017'!$A:$G,7),0)</f>
        <v>0</v>
      </c>
      <c r="F366" s="38">
        <f>IF(VLOOKUP($A366,'hk2017'!$A:$H,1)=$A366,VLOOKUP($A366,'hk2017'!$A:$H,8),0)</f>
        <v>0</v>
      </c>
      <c r="G366" s="87">
        <f>SUM(D366+E366-F366)</f>
        <v>0</v>
      </c>
      <c r="H366" s="38">
        <f>IF(VLOOKUP($A366,'hk2016'!$A:$G,1)=$A366,VLOOKUP($A366,'hk2016'!$A:$G,6),0)</f>
        <v>0</v>
      </c>
      <c r="I366" s="38">
        <f>IF(VLOOKUP($A366,'hk2016'!$A:$G,1)=$A366,VLOOKUP($A366,'hk2016'!$A:$G,7),0)</f>
        <v>0</v>
      </c>
      <c r="J366" s="38">
        <f>IF(VLOOKUP($A366,'hk2016'!$A:$H,1)=$A366,VLOOKUP($A366,'hk2016'!$A:$H,8),0)</f>
        <v>0</v>
      </c>
      <c r="K366" s="97">
        <f>SUM(H366+I366-J366)</f>
        <v>0</v>
      </c>
      <c r="L366" s="110"/>
    </row>
    <row r="367" spans="1:12" ht="12.75" outlineLevel="1" x14ac:dyDescent="0.2">
      <c r="A367" s="23" t="str">
        <f>LEFT(B367,3)</f>
        <v>622</v>
      </c>
      <c r="B367" s="24" t="s">
        <v>720</v>
      </c>
      <c r="C367" s="24" t="s">
        <v>721</v>
      </c>
      <c r="D367" s="38">
        <f>IF(VLOOKUP($A367,'hk2017'!$A:$G,1)=$A367,VLOOKUP($A367,'hk2017'!$A:$G,6),0)</f>
        <v>0</v>
      </c>
      <c r="E367" s="38">
        <f>IF(VLOOKUP($A367,'hk2017'!$A:$G,1)=$A367,VLOOKUP($A367,'hk2017'!$A:$G,7),0)</f>
        <v>0</v>
      </c>
      <c r="F367" s="38">
        <f>IF(VLOOKUP($A367,'hk2017'!$A:$H,1)=$A367,VLOOKUP($A367,'hk2017'!$A:$H,8),0)</f>
        <v>0</v>
      </c>
      <c r="G367" s="87">
        <f>SUM(D367+E367-F367)</f>
        <v>0</v>
      </c>
      <c r="H367" s="38">
        <f>IF(VLOOKUP($A367,'hk2016'!$A:$G,1)=$A367,VLOOKUP($A367,'hk2016'!$A:$G,6),0)</f>
        <v>0</v>
      </c>
      <c r="I367" s="38">
        <f>IF(VLOOKUP($A367,'hk2016'!$A:$G,1)=$A367,VLOOKUP($A367,'hk2016'!$A:$G,7),0)</f>
        <v>0</v>
      </c>
      <c r="J367" s="38">
        <f>IF(VLOOKUP($A367,'hk2016'!$A:$H,1)=$A367,VLOOKUP($A367,'hk2016'!$A:$H,8),0)</f>
        <v>0</v>
      </c>
      <c r="K367" s="97">
        <f>SUM(H367+I367-J367)</f>
        <v>0</v>
      </c>
      <c r="L367" s="110"/>
    </row>
    <row r="368" spans="1:12" ht="12.75" outlineLevel="1" x14ac:dyDescent="0.2">
      <c r="A368" s="23" t="str">
        <f>LEFT(B368,3)</f>
        <v>623</v>
      </c>
      <c r="B368" s="24" t="s">
        <v>722</v>
      </c>
      <c r="C368" s="24" t="s">
        <v>723</v>
      </c>
      <c r="D368" s="38">
        <f>IF(VLOOKUP($A368,'hk2017'!$A:$G,1)=$A368,VLOOKUP($A368,'hk2017'!$A:$G,6),0)</f>
        <v>0</v>
      </c>
      <c r="E368" s="38">
        <f>IF(VLOOKUP($A368,'hk2017'!$A:$G,1)=$A368,VLOOKUP($A368,'hk2017'!$A:$G,7),0)</f>
        <v>0</v>
      </c>
      <c r="F368" s="38">
        <f>IF(VLOOKUP($A368,'hk2017'!$A:$H,1)=$A368,VLOOKUP($A368,'hk2017'!$A:$H,8),0)</f>
        <v>0</v>
      </c>
      <c r="G368" s="87">
        <f>SUM(D368+E368-F368)</f>
        <v>0</v>
      </c>
      <c r="H368" s="38">
        <f>IF(VLOOKUP($A368,'hk2016'!$A:$G,1)=$A368,VLOOKUP($A368,'hk2016'!$A:$G,6),0)</f>
        <v>0</v>
      </c>
      <c r="I368" s="38">
        <f>IF(VLOOKUP($A368,'hk2016'!$A:$G,1)=$A368,VLOOKUP($A368,'hk2016'!$A:$G,7),0)</f>
        <v>0</v>
      </c>
      <c r="J368" s="38">
        <f>IF(VLOOKUP($A368,'hk2016'!$A:$H,1)=$A368,VLOOKUP($A368,'hk2016'!$A:$H,8),0)</f>
        <v>0</v>
      </c>
      <c r="K368" s="97">
        <f>SUM(H368+I368-J368)</f>
        <v>0</v>
      </c>
      <c r="L368" s="110"/>
    </row>
    <row r="369" spans="1:13" ht="12.75" outlineLevel="1" x14ac:dyDescent="0.2">
      <c r="A369" s="23" t="str">
        <f>LEFT(B369,3)</f>
        <v>624</v>
      </c>
      <c r="B369" s="24" t="s">
        <v>724</v>
      </c>
      <c r="C369" s="24" t="s">
        <v>725</v>
      </c>
      <c r="D369" s="38">
        <f>IF(VLOOKUP($A369,'hk2017'!$A:$G,1)=$A369,VLOOKUP($A369,'hk2017'!$A:$G,6),0)</f>
        <v>0</v>
      </c>
      <c r="E369" s="38">
        <f>IF(VLOOKUP($A369,'hk2017'!$A:$G,1)=$A369,VLOOKUP($A369,'hk2017'!$A:$G,7),0)</f>
        <v>0</v>
      </c>
      <c r="F369" s="38">
        <f>IF(VLOOKUP($A369,'hk2017'!$A:$H,1)=$A369,VLOOKUP($A369,'hk2017'!$A:$H,8),0)</f>
        <v>0</v>
      </c>
      <c r="G369" s="87">
        <f>SUM(D369+E369-F369)</f>
        <v>0</v>
      </c>
      <c r="H369" s="38">
        <f>IF(VLOOKUP($A369,'hk2016'!$A:$G,1)=$A369,VLOOKUP($A369,'hk2016'!$A:$G,6),0)</f>
        <v>0</v>
      </c>
      <c r="I369" s="38">
        <f>IF(VLOOKUP($A369,'hk2016'!$A:$G,1)=$A369,VLOOKUP($A369,'hk2016'!$A:$G,7),0)</f>
        <v>0</v>
      </c>
      <c r="J369" s="38">
        <f>IF(VLOOKUP($A369,'hk2016'!$A:$H,1)=$A369,VLOOKUP($A369,'hk2016'!$A:$H,8),0)</f>
        <v>0</v>
      </c>
      <c r="K369" s="97">
        <f>SUM(H369+I369-J369)</f>
        <v>0</v>
      </c>
      <c r="L369" s="110"/>
    </row>
    <row r="370" spans="1:13" ht="13.5" outlineLevel="1" thickBot="1" x14ac:dyDescent="0.25">
      <c r="A370" s="23"/>
      <c r="B370" s="24"/>
      <c r="C370" s="24"/>
      <c r="H370" s="54"/>
      <c r="I370" s="54"/>
      <c r="J370" s="54"/>
      <c r="K370" s="101"/>
      <c r="L370" s="110"/>
    </row>
    <row r="371" spans="1:13" ht="12.75" x14ac:dyDescent="0.2">
      <c r="A371" s="58" t="s">
        <v>726</v>
      </c>
      <c r="B371" s="51"/>
      <c r="C371" s="52" t="s">
        <v>727</v>
      </c>
      <c r="D371" s="33">
        <f t="shared" ref="D371:K371" si="125">SUM(D372:D378)</f>
        <v>0</v>
      </c>
      <c r="E371" s="33">
        <f t="shared" si="125"/>
        <v>0</v>
      </c>
      <c r="F371" s="33">
        <f t="shared" si="125"/>
        <v>0</v>
      </c>
      <c r="G371" s="85">
        <f t="shared" si="125"/>
        <v>0</v>
      </c>
      <c r="H371" s="33">
        <f t="shared" si="125"/>
        <v>0</v>
      </c>
      <c r="I371" s="33">
        <f t="shared" si="125"/>
        <v>0</v>
      </c>
      <c r="J371" s="33">
        <f t="shared" si="125"/>
        <v>0</v>
      </c>
      <c r="K371" s="95">
        <f t="shared" si="125"/>
        <v>0</v>
      </c>
      <c r="L371" s="110"/>
    </row>
    <row r="372" spans="1:13" ht="12.75" outlineLevel="1" x14ac:dyDescent="0.2">
      <c r="A372" s="23" t="s">
        <v>728</v>
      </c>
      <c r="B372" s="26"/>
      <c r="C372" s="36" t="s">
        <v>729</v>
      </c>
      <c r="D372" s="38">
        <f>IF(VLOOKUP($A372,'hk2017'!$A:$G,1)=$A372,VLOOKUP($A372,'hk2017'!$A:$G,6),0)</f>
        <v>0</v>
      </c>
      <c r="E372" s="38">
        <f>IF(VLOOKUP($A372,'hk2017'!$A:$G,1)=$A372,VLOOKUP($A372,'hk2017'!$A:$G,7),0)</f>
        <v>0</v>
      </c>
      <c r="F372" s="38">
        <f>IF(VLOOKUP($A372,'hk2017'!$A:$H,1)=$A372,VLOOKUP($A372,'hk2017'!$A:$H,8),0)</f>
        <v>0</v>
      </c>
      <c r="G372" s="87">
        <f t="shared" ref="G372:G378" si="126">SUM(D372+E372-F372)</f>
        <v>0</v>
      </c>
      <c r="H372" s="38">
        <f>IF(VLOOKUP($A372,'hk2016'!$A:$G,1)=$A372,VLOOKUP($A372,'hk2016'!$A:$G,6),0)</f>
        <v>0</v>
      </c>
      <c r="I372" s="38">
        <f>IF(VLOOKUP($A372,'hk2016'!$A:$G,1)=$A372,VLOOKUP($A372,'hk2016'!$A:$G,7),0)</f>
        <v>0</v>
      </c>
      <c r="J372" s="38">
        <f>IF(VLOOKUP($A372,'hk2016'!$A:$H,1)=$A372,VLOOKUP($A372,'hk2016'!$A:$H,8),0)</f>
        <v>0</v>
      </c>
      <c r="K372" s="97">
        <f t="shared" ref="K372:K378" si="127">SUM(H372+I372-J372)</f>
        <v>0</v>
      </c>
      <c r="L372" s="110"/>
    </row>
    <row r="373" spans="1:13" ht="12.75" outlineLevel="1" x14ac:dyDescent="0.2">
      <c r="A373" s="23" t="str">
        <f t="shared" ref="A373:A378" si="128">LEFT(B373,3)</f>
        <v>641</v>
      </c>
      <c r="B373" s="24" t="s">
        <v>730</v>
      </c>
      <c r="C373" s="24" t="s">
        <v>731</v>
      </c>
      <c r="D373" s="38">
        <f>IF(VLOOKUP($A373,'hk2017'!$A:$G,1)=$A373,VLOOKUP($A373,'hk2017'!$A:$G,6),0)</f>
        <v>0</v>
      </c>
      <c r="E373" s="38">
        <f>IF(VLOOKUP($A373,'hk2017'!$A:$G,1)=$A373,VLOOKUP($A373,'hk2017'!$A:$G,7),0)</f>
        <v>0</v>
      </c>
      <c r="F373" s="38">
        <f>IF(VLOOKUP($A373,'hk2017'!$A:$H,1)=$A373,VLOOKUP($A373,'hk2017'!$A:$H,8),0)</f>
        <v>0</v>
      </c>
      <c r="G373" s="87">
        <f t="shared" si="126"/>
        <v>0</v>
      </c>
      <c r="H373" s="38">
        <f>IF(VLOOKUP($A373,'hk2016'!$A:$G,1)=$A373,VLOOKUP($A373,'hk2016'!$A:$G,6),0)</f>
        <v>0</v>
      </c>
      <c r="I373" s="38">
        <f>IF(VLOOKUP($A373,'hk2016'!$A:$G,1)=$A373,VLOOKUP($A373,'hk2016'!$A:$G,7),0)</f>
        <v>0</v>
      </c>
      <c r="J373" s="38">
        <f>IF(VLOOKUP($A373,'hk2016'!$A:$H,1)=$A373,VLOOKUP($A373,'hk2016'!$A:$H,8),0)</f>
        <v>0</v>
      </c>
      <c r="K373" s="97">
        <f t="shared" si="127"/>
        <v>0</v>
      </c>
      <c r="L373" s="110"/>
    </row>
    <row r="374" spans="1:13" ht="12.75" outlineLevel="1" x14ac:dyDescent="0.2">
      <c r="A374" s="23" t="str">
        <f t="shared" si="128"/>
        <v>642</v>
      </c>
      <c r="B374" s="24" t="s">
        <v>732</v>
      </c>
      <c r="C374" s="24" t="s">
        <v>733</v>
      </c>
      <c r="D374" s="38">
        <f>IF(VLOOKUP($A374,'hk2017'!$A:$G,1)=$A374,VLOOKUP($A374,'hk2017'!$A:$G,6),0)</f>
        <v>0</v>
      </c>
      <c r="E374" s="38">
        <f>IF(VLOOKUP($A374,'hk2017'!$A:$G,1)=$A374,VLOOKUP($A374,'hk2017'!$A:$G,7),0)</f>
        <v>0</v>
      </c>
      <c r="F374" s="38">
        <f>IF(VLOOKUP($A374,'hk2017'!$A:$H,1)=$A374,VLOOKUP($A374,'hk2017'!$A:$H,8),0)</f>
        <v>0</v>
      </c>
      <c r="G374" s="87">
        <f t="shared" si="126"/>
        <v>0</v>
      </c>
      <c r="H374" s="38">
        <f>IF(VLOOKUP($A374,'hk2016'!$A:$G,1)=$A374,VLOOKUP($A374,'hk2016'!$A:$G,6),0)</f>
        <v>0</v>
      </c>
      <c r="I374" s="38">
        <f>IF(VLOOKUP($A374,'hk2016'!$A:$G,1)=$A374,VLOOKUP($A374,'hk2016'!$A:$G,7),0)</f>
        <v>0</v>
      </c>
      <c r="J374" s="38">
        <f>IF(VLOOKUP($A374,'hk2016'!$A:$H,1)=$A374,VLOOKUP($A374,'hk2016'!$A:$H,8),0)</f>
        <v>0</v>
      </c>
      <c r="K374" s="97">
        <f t="shared" si="127"/>
        <v>0</v>
      </c>
      <c r="L374" s="110"/>
    </row>
    <row r="375" spans="1:13" ht="12.75" outlineLevel="1" x14ac:dyDescent="0.2">
      <c r="A375" s="23" t="str">
        <f t="shared" si="128"/>
        <v>644</v>
      </c>
      <c r="B375" s="24" t="s">
        <v>734</v>
      </c>
      <c r="C375" s="24" t="s">
        <v>615</v>
      </c>
      <c r="D375" s="38">
        <f>IF(VLOOKUP($A375,'hk2017'!$A:$G,1)=$A375,VLOOKUP($A375,'hk2017'!$A:$G,6),0)</f>
        <v>0</v>
      </c>
      <c r="E375" s="38">
        <f>IF(VLOOKUP($A375,'hk2017'!$A:$G,1)=$A375,VLOOKUP($A375,'hk2017'!$A:$G,7),0)</f>
        <v>0</v>
      </c>
      <c r="F375" s="38">
        <f>IF(VLOOKUP($A375,'hk2017'!$A:$H,1)=$A375,VLOOKUP($A375,'hk2017'!$A:$H,8),0)</f>
        <v>0</v>
      </c>
      <c r="G375" s="87">
        <f t="shared" si="126"/>
        <v>0</v>
      </c>
      <c r="H375" s="38">
        <f>IF(VLOOKUP($A375,'hk2016'!$A:$G,1)=$A375,VLOOKUP($A375,'hk2016'!$A:$G,6),0)</f>
        <v>0</v>
      </c>
      <c r="I375" s="38">
        <f>IF(VLOOKUP($A375,'hk2016'!$A:$G,1)=$A375,VLOOKUP($A375,'hk2016'!$A:$G,7),0)</f>
        <v>0</v>
      </c>
      <c r="J375" s="38">
        <f>IF(VLOOKUP($A375,'hk2016'!$A:$H,1)=$A375,VLOOKUP($A375,'hk2016'!$A:$H,8),0)</f>
        <v>0</v>
      </c>
      <c r="K375" s="97">
        <f t="shared" si="127"/>
        <v>0</v>
      </c>
      <c r="L375" s="110"/>
    </row>
    <row r="376" spans="1:13" ht="12.75" outlineLevel="1" x14ac:dyDescent="0.2">
      <c r="A376" s="23" t="str">
        <f t="shared" si="128"/>
        <v>645</v>
      </c>
      <c r="B376" s="24" t="s">
        <v>735</v>
      </c>
      <c r="C376" s="24" t="s">
        <v>617</v>
      </c>
      <c r="D376" s="38">
        <f>IF(VLOOKUP($A376,'hk2017'!$A:$G,1)=$A376,VLOOKUP($A376,'hk2017'!$A:$G,6),0)</f>
        <v>0</v>
      </c>
      <c r="E376" s="38">
        <f>IF(VLOOKUP($A376,'hk2017'!$A:$G,1)=$A376,VLOOKUP($A376,'hk2017'!$A:$G,7),0)</f>
        <v>0</v>
      </c>
      <c r="F376" s="38">
        <f>IF(VLOOKUP($A376,'hk2017'!$A:$H,1)=$A376,VLOOKUP($A376,'hk2017'!$A:$H,8),0)</f>
        <v>0</v>
      </c>
      <c r="G376" s="87">
        <f t="shared" si="126"/>
        <v>0</v>
      </c>
      <c r="H376" s="38">
        <f>IF(VLOOKUP($A376,'hk2016'!$A:$G,1)=$A376,VLOOKUP($A376,'hk2016'!$A:$G,6),0)</f>
        <v>0</v>
      </c>
      <c r="I376" s="38">
        <f>IF(VLOOKUP($A376,'hk2016'!$A:$G,1)=$A376,VLOOKUP($A376,'hk2016'!$A:$G,7),0)</f>
        <v>0</v>
      </c>
      <c r="J376" s="38">
        <f>IF(VLOOKUP($A376,'hk2016'!$A:$H,1)=$A376,VLOOKUP($A376,'hk2016'!$A:$H,8),0)</f>
        <v>0</v>
      </c>
      <c r="K376" s="97">
        <f t="shared" si="127"/>
        <v>0</v>
      </c>
      <c r="L376" s="110"/>
    </row>
    <row r="377" spans="1:13" ht="12.75" outlineLevel="1" x14ac:dyDescent="0.2">
      <c r="A377" s="23" t="str">
        <f t="shared" si="128"/>
        <v>646</v>
      </c>
      <c r="B377" s="24" t="s">
        <v>736</v>
      </c>
      <c r="C377" s="24" t="s">
        <v>737</v>
      </c>
      <c r="D377" s="38">
        <f>IF(VLOOKUP($A377,'hk2017'!$A:$G,1)=$A377,VLOOKUP($A377,'hk2017'!$A:$G,6),0)</f>
        <v>0</v>
      </c>
      <c r="E377" s="38">
        <f>IF(VLOOKUP($A377,'hk2017'!$A:$G,1)=$A377,VLOOKUP($A377,'hk2017'!$A:$G,7),0)</f>
        <v>0</v>
      </c>
      <c r="F377" s="38">
        <f>IF(VLOOKUP($A377,'hk2017'!$A:$H,1)=$A377,VLOOKUP($A377,'hk2017'!$A:$H,8),0)</f>
        <v>0</v>
      </c>
      <c r="G377" s="87">
        <f t="shared" si="126"/>
        <v>0</v>
      </c>
      <c r="H377" s="38">
        <f>IF(VLOOKUP($A377,'hk2016'!$A:$G,1)=$A377,VLOOKUP($A377,'hk2016'!$A:$G,6),0)</f>
        <v>0</v>
      </c>
      <c r="I377" s="38">
        <f>IF(VLOOKUP($A377,'hk2016'!$A:$G,1)=$A377,VLOOKUP($A377,'hk2016'!$A:$G,7),0)</f>
        <v>0</v>
      </c>
      <c r="J377" s="38">
        <f>IF(VLOOKUP($A377,'hk2016'!$A:$H,1)=$A377,VLOOKUP($A377,'hk2016'!$A:$H,8),0)</f>
        <v>0</v>
      </c>
      <c r="K377" s="97">
        <f t="shared" si="127"/>
        <v>0</v>
      </c>
      <c r="L377" s="110"/>
    </row>
    <row r="378" spans="1:13" ht="12.75" outlineLevel="1" x14ac:dyDescent="0.2">
      <c r="A378" s="23" t="str">
        <f t="shared" si="128"/>
        <v>648</v>
      </c>
      <c r="B378" s="24" t="s">
        <v>738</v>
      </c>
      <c r="C378" s="24" t="s">
        <v>739</v>
      </c>
      <c r="D378" s="38">
        <f>IF(VLOOKUP($A378,'hk2017'!$A:$G,1)=$A378,VLOOKUP($A378,'hk2017'!$A:$G,6),0)</f>
        <v>0</v>
      </c>
      <c r="E378" s="38">
        <f>IF(VLOOKUP($A378,'hk2017'!$A:$G,1)=$A378,VLOOKUP($A378,'hk2017'!$A:$G,7),0)</f>
        <v>0</v>
      </c>
      <c r="F378" s="38">
        <f>IF(VLOOKUP($A378,'hk2017'!$A:$H,1)=$A378,VLOOKUP($A378,'hk2017'!$A:$H,8),0)</f>
        <v>0</v>
      </c>
      <c r="G378" s="87">
        <f t="shared" si="126"/>
        <v>0</v>
      </c>
      <c r="H378" s="38">
        <f>IF(VLOOKUP($A378,'hk2016'!$A:$G,1)=$A378,VLOOKUP($A378,'hk2016'!$A:$G,6),0)</f>
        <v>0</v>
      </c>
      <c r="I378" s="38">
        <f>IF(VLOOKUP($A378,'hk2016'!$A:$G,1)=$A378,VLOOKUP($A378,'hk2016'!$A:$G,7),0)</f>
        <v>0</v>
      </c>
      <c r="J378" s="38">
        <f>IF(VLOOKUP($A378,'hk2016'!$A:$H,1)=$A378,VLOOKUP($A378,'hk2016'!$A:$H,8),0)</f>
        <v>0</v>
      </c>
      <c r="K378" s="97">
        <f t="shared" si="127"/>
        <v>0</v>
      </c>
      <c r="L378" s="110"/>
      <c r="M378" s="48"/>
    </row>
    <row r="379" spans="1:13" ht="13.5" outlineLevel="1" thickBot="1" x14ac:dyDescent="0.25">
      <c r="A379" s="23"/>
      <c r="B379" s="24"/>
      <c r="C379" s="24"/>
      <c r="H379" s="54"/>
      <c r="I379" s="54"/>
      <c r="J379" s="54"/>
      <c r="K379" s="101"/>
      <c r="L379" s="110"/>
    </row>
    <row r="380" spans="1:13" ht="12.75" x14ac:dyDescent="0.2">
      <c r="A380" s="58" t="s">
        <v>740</v>
      </c>
      <c r="B380" s="51"/>
      <c r="C380" s="52" t="s">
        <v>741</v>
      </c>
      <c r="D380" s="33">
        <f t="shared" ref="D380:K380" si="129">SUM(D381:D386)</f>
        <v>0</v>
      </c>
      <c r="E380" s="33">
        <f t="shared" si="129"/>
        <v>0</v>
      </c>
      <c r="F380" s="33">
        <f t="shared" si="129"/>
        <v>0</v>
      </c>
      <c r="G380" s="85">
        <f t="shared" si="129"/>
        <v>0</v>
      </c>
      <c r="H380" s="33">
        <f t="shared" si="129"/>
        <v>0</v>
      </c>
      <c r="I380" s="33">
        <f t="shared" si="129"/>
        <v>0</v>
      </c>
      <c r="J380" s="33">
        <f t="shared" si="129"/>
        <v>0</v>
      </c>
      <c r="K380" s="95">
        <f t="shared" si="129"/>
        <v>0</v>
      </c>
      <c r="L380" s="110"/>
    </row>
    <row r="381" spans="1:13" ht="12.75" outlineLevel="1" x14ac:dyDescent="0.2">
      <c r="A381" s="73" t="str">
        <f t="shared" ref="A381:A386" si="130">LEFT(B381,3)</f>
        <v>652</v>
      </c>
      <c r="B381" s="24" t="s">
        <v>742</v>
      </c>
      <c r="C381" s="24" t="s">
        <v>743</v>
      </c>
      <c r="D381" s="38">
        <f>IF(VLOOKUP($A381,'hk2017'!$A:$G,1)=$A381,VLOOKUP($A381,'hk2017'!$A:$G,6),0)</f>
        <v>0</v>
      </c>
      <c r="E381" s="38">
        <f>IF(VLOOKUP($A381,'hk2017'!$A:$G,1)=$A381,VLOOKUP($A381,'hk2017'!$A:$G,7),0)</f>
        <v>0</v>
      </c>
      <c r="F381" s="38">
        <f>IF(VLOOKUP($A381,'hk2017'!$A:$H,1)=$A381,VLOOKUP($A381,'hk2017'!$A:$H,8),0)</f>
        <v>0</v>
      </c>
      <c r="G381" s="87">
        <f t="shared" ref="G381:G386" si="131">SUM(D381+E381-F381)</f>
        <v>0</v>
      </c>
      <c r="H381" s="38">
        <f>IF(VLOOKUP($A381,'hk2016'!$A:$G,1)=$A381,VLOOKUP($A381,'hk2016'!$A:$G,6),0)</f>
        <v>0</v>
      </c>
      <c r="I381" s="38">
        <f>IF(VLOOKUP($A381,'hk2016'!$A:$G,1)=$A381,VLOOKUP($A381,'hk2016'!$A:$G,7),0)</f>
        <v>0</v>
      </c>
      <c r="J381" s="38">
        <f>IF(VLOOKUP($A381,'hk2016'!$A:$H,1)=$A381,VLOOKUP($A381,'hk2016'!$A:$H,8),0)</f>
        <v>0</v>
      </c>
      <c r="K381" s="97">
        <f t="shared" ref="K381:K386" si="132">SUM(H381+I381-J381)</f>
        <v>0</v>
      </c>
      <c r="L381" s="110"/>
    </row>
    <row r="382" spans="1:13" ht="12.75" outlineLevel="1" x14ac:dyDescent="0.2">
      <c r="A382" s="73" t="str">
        <f t="shared" si="130"/>
        <v>654</v>
      </c>
      <c r="B382" s="24" t="s">
        <v>744</v>
      </c>
      <c r="C382" s="24" t="s">
        <v>745</v>
      </c>
      <c r="D382" s="38">
        <f>IF(VLOOKUP($A382,'hk2017'!$A:$G,1)=$A382,VLOOKUP($A382,'hk2017'!$A:$G,6),0)</f>
        <v>0</v>
      </c>
      <c r="E382" s="38">
        <f>IF(VLOOKUP($A382,'hk2017'!$A:$G,1)=$A382,VLOOKUP($A382,'hk2017'!$A:$G,7),0)</f>
        <v>0</v>
      </c>
      <c r="F382" s="38">
        <f>IF(VLOOKUP($A382,'hk2017'!$A:$H,1)=$A382,VLOOKUP($A382,'hk2017'!$A:$H,8),0)</f>
        <v>0</v>
      </c>
      <c r="G382" s="87">
        <f t="shared" si="131"/>
        <v>0</v>
      </c>
      <c r="H382" s="38">
        <f>IF(VLOOKUP($A382,'hk2016'!$A:$G,1)=$A382,VLOOKUP($A382,'hk2016'!$A:$G,6),0)</f>
        <v>0</v>
      </c>
      <c r="I382" s="38">
        <f>IF(VLOOKUP($A382,'hk2016'!$A:$G,1)=$A382,VLOOKUP($A382,'hk2016'!$A:$G,7),0)</f>
        <v>0</v>
      </c>
      <c r="J382" s="38">
        <f>IF(VLOOKUP($A382,'hk2016'!$A:$H,1)=$A382,VLOOKUP($A382,'hk2016'!$A:$H,8),0)</f>
        <v>0</v>
      </c>
      <c r="K382" s="97">
        <f t="shared" si="132"/>
        <v>0</v>
      </c>
      <c r="L382" s="110"/>
    </row>
    <row r="383" spans="1:13" ht="12.75" outlineLevel="1" x14ac:dyDescent="0.2">
      <c r="A383" s="23" t="str">
        <f t="shared" si="130"/>
        <v>655</v>
      </c>
      <c r="B383" s="24" t="s">
        <v>746</v>
      </c>
      <c r="C383" s="24" t="s">
        <v>632</v>
      </c>
      <c r="D383" s="38">
        <f>IF(VLOOKUP($A383,'hk2017'!$A:$G,1)=$A383,VLOOKUP($A383,'hk2017'!$A:$G,6),0)</f>
        <v>0</v>
      </c>
      <c r="E383" s="38">
        <f>IF(VLOOKUP($A383,'hk2017'!$A:$G,1)=$A383,VLOOKUP($A383,'hk2017'!$A:$G,7),0)</f>
        <v>0</v>
      </c>
      <c r="F383" s="38">
        <f>IF(VLOOKUP($A383,'hk2017'!$A:$H,1)=$A383,VLOOKUP($A383,'hk2017'!$A:$H,8),0)</f>
        <v>0</v>
      </c>
      <c r="G383" s="87">
        <f t="shared" si="131"/>
        <v>0</v>
      </c>
      <c r="H383" s="38">
        <f>IF(VLOOKUP($A383,'hk2016'!$A:$G,1)=$A383,VLOOKUP($A383,'hk2016'!$A:$G,6),0)</f>
        <v>0</v>
      </c>
      <c r="I383" s="38">
        <f>IF(VLOOKUP($A383,'hk2016'!$A:$G,1)=$A383,VLOOKUP($A383,'hk2016'!$A:$G,7),0)</f>
        <v>0</v>
      </c>
      <c r="J383" s="38">
        <f>IF(VLOOKUP($A383,'hk2016'!$A:$H,1)=$A383,VLOOKUP($A383,'hk2016'!$A:$H,8),0)</f>
        <v>0</v>
      </c>
      <c r="K383" s="97">
        <f t="shared" si="132"/>
        <v>0</v>
      </c>
      <c r="L383" s="110"/>
    </row>
    <row r="384" spans="1:13" ht="12.75" outlineLevel="1" x14ac:dyDescent="0.2">
      <c r="A384" s="23" t="str">
        <f t="shared" si="130"/>
        <v>657</v>
      </c>
      <c r="B384" s="24" t="s">
        <v>747</v>
      </c>
      <c r="C384" s="24" t="s">
        <v>748</v>
      </c>
      <c r="D384" s="38">
        <f>IF(VLOOKUP($A384,'hk2017'!$A:$G,1)=$A384,VLOOKUP($A384,'hk2017'!$A:$G,6),0)</f>
        <v>0</v>
      </c>
      <c r="E384" s="38">
        <f>IF(VLOOKUP($A384,'hk2017'!$A:$G,1)=$A384,VLOOKUP($A384,'hk2017'!$A:$G,7),0)</f>
        <v>0</v>
      </c>
      <c r="F384" s="38">
        <f>IF(VLOOKUP($A384,'hk2017'!$A:$H,1)=$A384,VLOOKUP($A384,'hk2017'!$A:$H,8),0)</f>
        <v>0</v>
      </c>
      <c r="G384" s="87">
        <f t="shared" si="131"/>
        <v>0</v>
      </c>
      <c r="H384" s="38">
        <f>IF(VLOOKUP($A384,'hk2016'!$A:$G,1)=$A384,VLOOKUP($A384,'hk2016'!$A:$G,6),0)</f>
        <v>0</v>
      </c>
      <c r="I384" s="38">
        <f>IF(VLOOKUP($A384,'hk2016'!$A:$G,1)=$A384,VLOOKUP($A384,'hk2016'!$A:$G,7),0)</f>
        <v>0</v>
      </c>
      <c r="J384" s="38">
        <f>IF(VLOOKUP($A384,'hk2016'!$A:$H,1)=$A384,VLOOKUP($A384,'hk2016'!$A:$H,8),0)</f>
        <v>0</v>
      </c>
      <c r="K384" s="97">
        <f t="shared" si="132"/>
        <v>0</v>
      </c>
      <c r="L384" s="110"/>
    </row>
    <row r="385" spans="1:12" ht="12.75" outlineLevel="1" x14ac:dyDescent="0.2">
      <c r="A385" s="73" t="str">
        <f t="shared" si="130"/>
        <v>658</v>
      </c>
      <c r="B385" s="24" t="s">
        <v>749</v>
      </c>
      <c r="C385" s="24" t="s">
        <v>750</v>
      </c>
      <c r="D385" s="38">
        <f>IF(VLOOKUP($A385,'hk2017'!$A:$G,1)=$A385,VLOOKUP($A385,'hk2017'!$A:$G,6),0)</f>
        <v>0</v>
      </c>
      <c r="E385" s="38">
        <f>IF(VLOOKUP($A385,'hk2017'!$A:$G,1)=$A385,VLOOKUP($A385,'hk2017'!$A:$G,7),0)</f>
        <v>0</v>
      </c>
      <c r="F385" s="38">
        <f>IF(VLOOKUP($A385,'hk2017'!$A:$H,1)=$A385,VLOOKUP($A385,'hk2017'!$A:$H,8),0)</f>
        <v>0</v>
      </c>
      <c r="G385" s="87">
        <f t="shared" si="131"/>
        <v>0</v>
      </c>
      <c r="H385" s="38">
        <f>IF(VLOOKUP($A385,'hk2016'!$A:$G,1)=$A385,VLOOKUP($A385,'hk2016'!$A:$G,6),0)</f>
        <v>0</v>
      </c>
      <c r="I385" s="38">
        <f>IF(VLOOKUP($A385,'hk2016'!$A:$G,1)=$A385,VLOOKUP($A385,'hk2016'!$A:$G,7),0)</f>
        <v>0</v>
      </c>
      <c r="J385" s="38">
        <f>IF(VLOOKUP($A385,'hk2016'!$A:$H,1)=$A385,VLOOKUP($A385,'hk2016'!$A:$H,8),0)</f>
        <v>0</v>
      </c>
      <c r="K385" s="97">
        <f t="shared" si="132"/>
        <v>0</v>
      </c>
      <c r="L385" s="110"/>
    </row>
    <row r="386" spans="1:12" ht="12.75" outlineLevel="1" x14ac:dyDescent="0.2">
      <c r="A386" s="73" t="str">
        <f t="shared" si="130"/>
        <v>659</v>
      </c>
      <c r="B386" s="24" t="s">
        <v>751</v>
      </c>
      <c r="C386" s="24" t="s">
        <v>752</v>
      </c>
      <c r="D386" s="38">
        <f>IF(VLOOKUP($A386,'hk2017'!$A:$G,1)=$A386,VLOOKUP($A386,'hk2017'!$A:$G,6),0)</f>
        <v>0</v>
      </c>
      <c r="E386" s="38">
        <f>IF(VLOOKUP($A386,'hk2017'!$A:$G,1)=$A386,VLOOKUP($A386,'hk2017'!$A:$G,7),0)</f>
        <v>0</v>
      </c>
      <c r="F386" s="38">
        <f>IF(VLOOKUP($A386,'hk2017'!$A:$H,1)=$A386,VLOOKUP($A386,'hk2017'!$A:$H,8),0)</f>
        <v>0</v>
      </c>
      <c r="G386" s="87">
        <f t="shared" si="131"/>
        <v>0</v>
      </c>
      <c r="H386" s="38">
        <f>IF(VLOOKUP($A386,'hk2016'!$A:$G,1)=$A386,VLOOKUP($A386,'hk2016'!$A:$G,6),0)</f>
        <v>0</v>
      </c>
      <c r="I386" s="38">
        <f>IF(VLOOKUP($A386,'hk2016'!$A:$G,1)=$A386,VLOOKUP($A386,'hk2016'!$A:$G,7),0)</f>
        <v>0</v>
      </c>
      <c r="J386" s="38">
        <f>IF(VLOOKUP($A386,'hk2016'!$A:$H,1)=$A386,VLOOKUP($A386,'hk2016'!$A:$H,8),0)</f>
        <v>0</v>
      </c>
      <c r="K386" s="97">
        <f t="shared" si="132"/>
        <v>0</v>
      </c>
      <c r="L386" s="110"/>
    </row>
    <row r="387" spans="1:12" ht="13.5" outlineLevel="1" thickBot="1" x14ac:dyDescent="0.25">
      <c r="A387" s="23"/>
      <c r="B387" s="24"/>
      <c r="C387" s="24"/>
      <c r="H387" s="54"/>
      <c r="I387" s="54"/>
      <c r="J387" s="54"/>
      <c r="K387" s="101"/>
      <c r="L387" s="110"/>
    </row>
    <row r="388" spans="1:12" ht="12.75" x14ac:dyDescent="0.2">
      <c r="A388" s="58" t="s">
        <v>753</v>
      </c>
      <c r="B388" s="51"/>
      <c r="C388" s="52" t="s">
        <v>754</v>
      </c>
      <c r="D388" s="33">
        <f t="shared" ref="D388:K388" si="133">SUM(D389:D397)</f>
        <v>0</v>
      </c>
      <c r="E388" s="33">
        <f t="shared" si="133"/>
        <v>0</v>
      </c>
      <c r="F388" s="33">
        <f t="shared" si="133"/>
        <v>0</v>
      </c>
      <c r="G388" s="85">
        <f t="shared" si="133"/>
        <v>0</v>
      </c>
      <c r="H388" s="33">
        <f t="shared" si="133"/>
        <v>0</v>
      </c>
      <c r="I388" s="33">
        <f t="shared" si="133"/>
        <v>0</v>
      </c>
      <c r="J388" s="33">
        <f t="shared" si="133"/>
        <v>0</v>
      </c>
      <c r="K388" s="95">
        <f t="shared" si="133"/>
        <v>0</v>
      </c>
      <c r="L388" s="110"/>
    </row>
    <row r="389" spans="1:12" ht="12.75" outlineLevel="1" x14ac:dyDescent="0.2">
      <c r="A389" s="23" t="s">
        <v>755</v>
      </c>
      <c r="B389" s="26"/>
      <c r="C389" s="36" t="s">
        <v>754</v>
      </c>
      <c r="D389" s="38">
        <f>IF(VLOOKUP($A389,'hk2017'!$A:$G,1)=$A389,VLOOKUP($A389,'hk2017'!$A:$G,6),0)</f>
        <v>0</v>
      </c>
      <c r="E389" s="38">
        <f>IF(VLOOKUP($A389,'hk2017'!$A:$G,1)=$A389,VLOOKUP($A389,'hk2017'!$A:$G,7),0)</f>
        <v>0</v>
      </c>
      <c r="F389" s="38">
        <f>IF(VLOOKUP($A389,'hk2017'!$A:$H,1)=$A389,VLOOKUP($A389,'hk2017'!$A:$H,8),0)</f>
        <v>0</v>
      </c>
      <c r="G389" s="87">
        <f t="shared" ref="G389:G397" si="134">SUM(D389+E389-F389)</f>
        <v>0</v>
      </c>
      <c r="H389" s="38">
        <f>IF(VLOOKUP($A389,'hk2016'!$A:$G,1)=$A389,VLOOKUP($A389,'hk2016'!$A:$G,6),0)</f>
        <v>0</v>
      </c>
      <c r="I389" s="38">
        <f>IF(VLOOKUP($A389,'hk2016'!$A:$G,1)=$A389,VLOOKUP($A389,'hk2016'!$A:$G,7),0)</f>
        <v>0</v>
      </c>
      <c r="J389" s="38">
        <f>IF(VLOOKUP($A389,'hk2016'!$A:$H,1)=$A389,VLOOKUP($A389,'hk2016'!$A:$H,8),0)</f>
        <v>0</v>
      </c>
      <c r="K389" s="97">
        <f t="shared" ref="K389:K397" si="135">SUM(H389+I389-J389)</f>
        <v>0</v>
      </c>
      <c r="L389" s="110"/>
    </row>
    <row r="390" spans="1:12" ht="12.75" outlineLevel="1" x14ac:dyDescent="0.2">
      <c r="A390" s="23" t="str">
        <f t="shared" ref="A390:A397" si="136">LEFT(B390,3)</f>
        <v>661</v>
      </c>
      <c r="B390" s="24" t="s">
        <v>756</v>
      </c>
      <c r="C390" s="24" t="s">
        <v>757</v>
      </c>
      <c r="D390" s="38">
        <f>IF(VLOOKUP($A390,'hk2017'!$A:$G,1)=$A390,VLOOKUP($A390,'hk2017'!$A:$G,6),0)</f>
        <v>0</v>
      </c>
      <c r="E390" s="38">
        <f>IF(VLOOKUP($A390,'hk2017'!$A:$G,1)=$A390,VLOOKUP($A390,'hk2017'!$A:$G,7),0)</f>
        <v>0</v>
      </c>
      <c r="F390" s="38">
        <f>IF(VLOOKUP($A390,'hk2017'!$A:$H,1)=$A390,VLOOKUP($A390,'hk2017'!$A:$H,8),0)</f>
        <v>0</v>
      </c>
      <c r="G390" s="87">
        <f t="shared" si="134"/>
        <v>0</v>
      </c>
      <c r="H390" s="38">
        <f>IF(VLOOKUP($A390,'hk2016'!$A:$G,1)=$A390,VLOOKUP($A390,'hk2016'!$A:$G,6),0)</f>
        <v>0</v>
      </c>
      <c r="I390" s="38">
        <f>IF(VLOOKUP($A390,'hk2016'!$A:$G,1)=$A390,VLOOKUP($A390,'hk2016'!$A:$G,7),0)</f>
        <v>0</v>
      </c>
      <c r="J390" s="38">
        <f>IF(VLOOKUP($A390,'hk2016'!$A:$H,1)=$A390,VLOOKUP($A390,'hk2016'!$A:$H,8),0)</f>
        <v>0</v>
      </c>
      <c r="K390" s="97">
        <f t="shared" si="135"/>
        <v>0</v>
      </c>
      <c r="L390" s="110"/>
    </row>
    <row r="391" spans="1:12" ht="12.75" outlineLevel="1" x14ac:dyDescent="0.2">
      <c r="A391" s="23" t="str">
        <f t="shared" si="136"/>
        <v>662</v>
      </c>
      <c r="B391" s="24" t="s">
        <v>758</v>
      </c>
      <c r="C391" s="24" t="s">
        <v>645</v>
      </c>
      <c r="D391" s="38">
        <f>IF(VLOOKUP($A391,'hk2017'!$A:$G,1)=$A391,VLOOKUP($A391,'hk2017'!$A:$G,6),0)</f>
        <v>0</v>
      </c>
      <c r="E391" s="38">
        <f>IF(VLOOKUP($A391,'hk2017'!$A:$G,1)=$A391,VLOOKUP($A391,'hk2017'!$A:$G,7),0)</f>
        <v>0</v>
      </c>
      <c r="F391" s="38">
        <f>IF(VLOOKUP($A391,'hk2017'!$A:$H,1)=$A391,VLOOKUP($A391,'hk2017'!$A:$H,8),0)</f>
        <v>0</v>
      </c>
      <c r="G391" s="87">
        <f t="shared" si="134"/>
        <v>0</v>
      </c>
      <c r="H391" s="38">
        <f>IF(VLOOKUP($A391,'hk2016'!$A:$G,1)=$A391,VLOOKUP($A391,'hk2016'!$A:$G,6),0)</f>
        <v>0</v>
      </c>
      <c r="I391" s="38">
        <f>IF(VLOOKUP($A391,'hk2016'!$A:$G,1)=$A391,VLOOKUP($A391,'hk2016'!$A:$G,7),0)</f>
        <v>0</v>
      </c>
      <c r="J391" s="38">
        <f>IF(VLOOKUP($A391,'hk2016'!$A:$H,1)=$A391,VLOOKUP($A391,'hk2016'!$A:$H,8),0)</f>
        <v>0</v>
      </c>
      <c r="K391" s="97">
        <f t="shared" si="135"/>
        <v>0</v>
      </c>
      <c r="L391" s="110"/>
    </row>
    <row r="392" spans="1:12" outlineLevel="1" x14ac:dyDescent="0.15">
      <c r="A392" s="23" t="str">
        <f t="shared" si="136"/>
        <v>663</v>
      </c>
      <c r="B392" s="24" t="s">
        <v>759</v>
      </c>
      <c r="C392" s="24" t="s">
        <v>760</v>
      </c>
      <c r="D392" s="38">
        <f>IF(VLOOKUP($A392,'hk2017'!$A:$G,1)=$A392,VLOOKUP($A392,'hk2017'!$A:$G,6),0)</f>
        <v>0</v>
      </c>
      <c r="E392" s="38">
        <f>IF(VLOOKUP($A392,'hk2017'!$A:$G,1)=$A392,VLOOKUP($A392,'hk2017'!$A:$G,7),0)</f>
        <v>0</v>
      </c>
      <c r="F392" s="38">
        <f>IF(VLOOKUP($A392,'hk2017'!$A:$H,1)=$A392,VLOOKUP($A392,'hk2017'!$A:$H,8),0)</f>
        <v>0</v>
      </c>
      <c r="G392" s="87">
        <f t="shared" si="134"/>
        <v>0</v>
      </c>
      <c r="H392" s="38">
        <f>IF(VLOOKUP($A392,'hk2016'!$A:$G,1)=$A392,VLOOKUP($A392,'hk2016'!$A:$G,6),0)</f>
        <v>0</v>
      </c>
      <c r="I392" s="38">
        <f>IF(VLOOKUP($A392,'hk2016'!$A:$G,1)=$A392,VLOOKUP($A392,'hk2016'!$A:$G,7),0)</f>
        <v>0</v>
      </c>
      <c r="J392" s="38">
        <f>IF(VLOOKUP($A392,'hk2016'!$A:$H,1)=$A392,VLOOKUP($A392,'hk2016'!$A:$H,8),0)</f>
        <v>0</v>
      </c>
      <c r="K392" s="97">
        <f t="shared" si="135"/>
        <v>0</v>
      </c>
    </row>
    <row r="393" spans="1:12" outlineLevel="1" x14ac:dyDescent="0.15">
      <c r="A393" s="23" t="str">
        <f t="shared" si="136"/>
        <v>664</v>
      </c>
      <c r="B393" s="24" t="s">
        <v>761</v>
      </c>
      <c r="C393" s="24" t="s">
        <v>762</v>
      </c>
      <c r="D393" s="38">
        <f>IF(VLOOKUP($A393,'hk2017'!$A:$G,1)=$A393,VLOOKUP($A393,'hk2017'!$A:$G,6),0)</f>
        <v>0</v>
      </c>
      <c r="E393" s="38">
        <f>IF(VLOOKUP($A393,'hk2017'!$A:$G,1)=$A393,VLOOKUP($A393,'hk2017'!$A:$G,7),0)</f>
        <v>0</v>
      </c>
      <c r="F393" s="38">
        <f>IF(VLOOKUP($A393,'hk2017'!$A:$H,1)=$A393,VLOOKUP($A393,'hk2017'!$A:$H,8),0)</f>
        <v>0</v>
      </c>
      <c r="G393" s="87">
        <f t="shared" si="134"/>
        <v>0</v>
      </c>
      <c r="H393" s="38">
        <f>IF(VLOOKUP($A393,'hk2016'!$A:$G,1)=$A393,VLOOKUP($A393,'hk2016'!$A:$G,6),0)</f>
        <v>0</v>
      </c>
      <c r="I393" s="38">
        <f>IF(VLOOKUP($A393,'hk2016'!$A:$G,1)=$A393,VLOOKUP($A393,'hk2016'!$A:$G,7),0)</f>
        <v>0</v>
      </c>
      <c r="J393" s="38">
        <f>IF(VLOOKUP($A393,'hk2016'!$A:$H,1)=$A393,VLOOKUP($A393,'hk2016'!$A:$H,8),0)</f>
        <v>0</v>
      </c>
      <c r="K393" s="97">
        <f t="shared" si="135"/>
        <v>0</v>
      </c>
    </row>
    <row r="394" spans="1:12" outlineLevel="1" x14ac:dyDescent="0.15">
      <c r="A394" s="23" t="str">
        <f t="shared" si="136"/>
        <v>665</v>
      </c>
      <c r="B394" s="24" t="s">
        <v>763</v>
      </c>
      <c r="C394" s="24" t="s">
        <v>764</v>
      </c>
      <c r="D394" s="38">
        <f>IF(VLOOKUP($A394,'hk2017'!$A:$G,1)=$A394,VLOOKUP($A394,'hk2017'!$A:$G,6),0)</f>
        <v>0</v>
      </c>
      <c r="E394" s="38">
        <f>IF(VLOOKUP($A394,'hk2017'!$A:$G,1)=$A394,VLOOKUP($A394,'hk2017'!$A:$G,7),0)</f>
        <v>0</v>
      </c>
      <c r="F394" s="38">
        <f>IF(VLOOKUP($A394,'hk2017'!$A:$H,1)=$A394,VLOOKUP($A394,'hk2017'!$A:$H,8),0)</f>
        <v>0</v>
      </c>
      <c r="G394" s="87">
        <f t="shared" si="134"/>
        <v>0</v>
      </c>
      <c r="H394" s="38">
        <f>IF(VLOOKUP($A394,'hk2016'!$A:$G,1)=$A394,VLOOKUP($A394,'hk2016'!$A:$G,6),0)</f>
        <v>0</v>
      </c>
      <c r="I394" s="38">
        <f>IF(VLOOKUP($A394,'hk2016'!$A:$G,1)=$A394,VLOOKUP($A394,'hk2016'!$A:$G,7),0)</f>
        <v>0</v>
      </c>
      <c r="J394" s="38">
        <f>IF(VLOOKUP($A394,'hk2016'!$A:$H,1)=$A394,VLOOKUP($A394,'hk2016'!$A:$H,8),0)</f>
        <v>0</v>
      </c>
      <c r="K394" s="97">
        <f t="shared" si="135"/>
        <v>0</v>
      </c>
    </row>
    <row r="395" spans="1:12" outlineLevel="1" x14ac:dyDescent="0.15">
      <c r="A395" s="23" t="str">
        <f t="shared" si="136"/>
        <v>666</v>
      </c>
      <c r="B395" s="24" t="s">
        <v>765</v>
      </c>
      <c r="C395" s="24" t="s">
        <v>766</v>
      </c>
      <c r="D395" s="38">
        <f>IF(VLOOKUP($A395,'hk2017'!$A:$G,1)=$A395,VLOOKUP($A395,'hk2017'!$A:$G,6),0)</f>
        <v>0</v>
      </c>
      <c r="E395" s="38">
        <f>IF(VLOOKUP($A395,'hk2017'!$A:$G,1)=$A395,VLOOKUP($A395,'hk2017'!$A:$G,7),0)</f>
        <v>0</v>
      </c>
      <c r="F395" s="38">
        <f>IF(VLOOKUP($A395,'hk2017'!$A:$H,1)=$A395,VLOOKUP($A395,'hk2017'!$A:$H,8),0)</f>
        <v>0</v>
      </c>
      <c r="G395" s="87">
        <f t="shared" si="134"/>
        <v>0</v>
      </c>
      <c r="H395" s="38">
        <f>IF(VLOOKUP($A395,'hk2016'!$A:$G,1)=$A395,VLOOKUP($A395,'hk2016'!$A:$G,6),0)</f>
        <v>0</v>
      </c>
      <c r="I395" s="38">
        <f>IF(VLOOKUP($A395,'hk2016'!$A:$G,1)=$A395,VLOOKUP($A395,'hk2016'!$A:$G,7),0)</f>
        <v>0</v>
      </c>
      <c r="J395" s="38">
        <f>IF(VLOOKUP($A395,'hk2016'!$A:$H,1)=$A395,VLOOKUP($A395,'hk2016'!$A:$H,8),0)</f>
        <v>0</v>
      </c>
      <c r="K395" s="97">
        <f t="shared" si="135"/>
        <v>0</v>
      </c>
    </row>
    <row r="396" spans="1:12" outlineLevel="1" x14ac:dyDescent="0.15">
      <c r="A396" s="23" t="str">
        <f t="shared" si="136"/>
        <v>667</v>
      </c>
      <c r="B396" s="24" t="s">
        <v>767</v>
      </c>
      <c r="C396" s="24" t="s">
        <v>768</v>
      </c>
      <c r="D396" s="38">
        <f>IF(VLOOKUP($A396,'hk2017'!$A:$G,1)=$A396,VLOOKUP($A396,'hk2017'!$A:$G,6),0)</f>
        <v>0</v>
      </c>
      <c r="E396" s="38">
        <f>IF(VLOOKUP($A396,'hk2017'!$A:$G,1)=$A396,VLOOKUP($A396,'hk2017'!$A:$G,7),0)</f>
        <v>0</v>
      </c>
      <c r="F396" s="38">
        <f>IF(VLOOKUP($A396,'hk2017'!$A:$H,1)=$A396,VLOOKUP($A396,'hk2017'!$A:$H,8),0)</f>
        <v>0</v>
      </c>
      <c r="G396" s="87">
        <f t="shared" si="134"/>
        <v>0</v>
      </c>
      <c r="H396" s="38">
        <f>IF(VLOOKUP($A396,'hk2016'!$A:$G,1)=$A396,VLOOKUP($A396,'hk2016'!$A:$G,6),0)</f>
        <v>0</v>
      </c>
      <c r="I396" s="38">
        <f>IF(VLOOKUP($A396,'hk2016'!$A:$G,1)=$A396,VLOOKUP($A396,'hk2016'!$A:$G,7),0)</f>
        <v>0</v>
      </c>
      <c r="J396" s="38">
        <f>IF(VLOOKUP($A396,'hk2016'!$A:$H,1)=$A396,VLOOKUP($A396,'hk2016'!$A:$H,8),0)</f>
        <v>0</v>
      </c>
      <c r="K396" s="97">
        <f t="shared" si="135"/>
        <v>0</v>
      </c>
    </row>
    <row r="397" spans="1:12" outlineLevel="1" x14ac:dyDescent="0.15">
      <c r="A397" s="23" t="str">
        <f t="shared" si="136"/>
        <v>668</v>
      </c>
      <c r="B397" s="24" t="s">
        <v>769</v>
      </c>
      <c r="C397" s="24" t="s">
        <v>770</v>
      </c>
      <c r="D397" s="38">
        <f>IF(VLOOKUP($A397,'hk2017'!$A:$G,1)=$A397,VLOOKUP($A397,'hk2017'!$A:$G,6),0)</f>
        <v>0</v>
      </c>
      <c r="E397" s="38">
        <f>IF(VLOOKUP($A397,'hk2017'!$A:$G,1)=$A397,VLOOKUP($A397,'hk2017'!$A:$G,7),0)</f>
        <v>0</v>
      </c>
      <c r="F397" s="38">
        <f>IF(VLOOKUP($A397,'hk2017'!$A:$H,1)=$A397,VLOOKUP($A397,'hk2017'!$A:$H,8),0)</f>
        <v>0</v>
      </c>
      <c r="G397" s="87">
        <f t="shared" si="134"/>
        <v>0</v>
      </c>
      <c r="H397" s="38">
        <f>IF(VLOOKUP($A397,'hk2016'!$A:$G,1)=$A397,VLOOKUP($A397,'hk2016'!$A:$G,6),0)</f>
        <v>0</v>
      </c>
      <c r="I397" s="38">
        <f>IF(VLOOKUP($A397,'hk2016'!$A:$G,1)=$A397,VLOOKUP($A397,'hk2016'!$A:$G,7),0)</f>
        <v>0</v>
      </c>
      <c r="J397" s="38">
        <f>IF(VLOOKUP($A397,'hk2016'!$A:$H,1)=$A397,VLOOKUP($A397,'hk2016'!$A:$H,8),0)</f>
        <v>0</v>
      </c>
      <c r="K397" s="97">
        <f t="shared" si="135"/>
        <v>0</v>
      </c>
    </row>
    <row r="398" spans="1:12" ht="11.25" outlineLevel="1" thickBot="1" x14ac:dyDescent="0.2">
      <c r="A398" s="23"/>
      <c r="B398" s="24"/>
      <c r="C398" s="24"/>
      <c r="H398" s="54"/>
      <c r="I398" s="54"/>
      <c r="J398" s="54"/>
      <c r="K398" s="101"/>
    </row>
    <row r="399" spans="1:12" x14ac:dyDescent="0.15">
      <c r="A399" s="58" t="s">
        <v>771</v>
      </c>
      <c r="B399" s="51"/>
      <c r="C399" s="52" t="s">
        <v>772</v>
      </c>
      <c r="D399" s="33">
        <f t="shared" ref="D399:K399" si="137">SUM(D400:D401)</f>
        <v>0</v>
      </c>
      <c r="E399" s="33">
        <f t="shared" si="137"/>
        <v>0</v>
      </c>
      <c r="F399" s="33">
        <f t="shared" si="137"/>
        <v>0</v>
      </c>
      <c r="G399" s="85">
        <f t="shared" si="137"/>
        <v>0</v>
      </c>
      <c r="H399" s="33">
        <f t="shared" si="137"/>
        <v>0</v>
      </c>
      <c r="I399" s="33">
        <f t="shared" si="137"/>
        <v>0</v>
      </c>
      <c r="J399" s="33">
        <f t="shared" si="137"/>
        <v>0</v>
      </c>
      <c r="K399" s="95">
        <f t="shared" si="137"/>
        <v>0</v>
      </c>
    </row>
    <row r="400" spans="1:12" outlineLevel="1" x14ac:dyDescent="0.15">
      <c r="A400" s="23" t="str">
        <f>LEFT(B400,3)</f>
        <v>674</v>
      </c>
      <c r="B400" s="24" t="s">
        <v>773</v>
      </c>
      <c r="C400" s="24" t="s">
        <v>774</v>
      </c>
      <c r="D400" s="38">
        <f>IF(VLOOKUP($A400,'hk2017'!$A:$G,1)=$A400,VLOOKUP($A400,'hk2017'!$A:$G,6),0)</f>
        <v>0</v>
      </c>
      <c r="E400" s="38">
        <f>IF(VLOOKUP($A400,'hk2017'!$A:$G,1)=$A400,VLOOKUP($A400,'hk2017'!$A:$G,7),0)</f>
        <v>0</v>
      </c>
      <c r="F400" s="38">
        <f>IF(VLOOKUP($A400,'hk2017'!$A:$H,1)=$A400,VLOOKUP($A400,'hk2017'!$A:$H,8),0)</f>
        <v>0</v>
      </c>
      <c r="G400" s="87">
        <f>SUM(D400+E400-F400)</f>
        <v>0</v>
      </c>
      <c r="H400" s="38">
        <f>IF(VLOOKUP($A400,'hk2016'!$A:$G,1)=$A400,VLOOKUP($A400,'hk2016'!$A:$G,6),0)</f>
        <v>0</v>
      </c>
      <c r="I400" s="38">
        <f>IF(VLOOKUP($A400,'hk2016'!$A:$G,1)=$A400,VLOOKUP($A400,'hk2016'!$A:$G,7),0)</f>
        <v>0</v>
      </c>
      <c r="J400" s="38">
        <f>IF(VLOOKUP($A400,'hk2016'!$A:$H,1)=$A400,VLOOKUP($A400,'hk2016'!$A:$H,8),0)</f>
        <v>0</v>
      </c>
      <c r="K400" s="97">
        <f>SUM(H400+I400-J400)</f>
        <v>0</v>
      </c>
    </row>
    <row r="401" spans="1:11" outlineLevel="1" x14ac:dyDescent="0.15">
      <c r="A401" s="23" t="str">
        <f>LEFT(B401,3)</f>
        <v>679</v>
      </c>
      <c r="B401" s="24" t="s">
        <v>775</v>
      </c>
      <c r="C401" s="24" t="s">
        <v>776</v>
      </c>
      <c r="D401" s="38">
        <f>IF(VLOOKUP($A401,'hk2017'!$A:$G,1)=$A401,VLOOKUP($A401,'hk2017'!$A:$G,6),0)</f>
        <v>0</v>
      </c>
      <c r="E401" s="38">
        <f>IF(VLOOKUP($A401,'hk2017'!$A:$G,1)=$A401,VLOOKUP($A401,'hk2017'!$A:$G,7),0)</f>
        <v>0</v>
      </c>
      <c r="F401" s="38">
        <f>IF(VLOOKUP($A401,'hk2017'!$A:$H,1)=$A401,VLOOKUP($A401,'hk2017'!$A:$H,8),0)</f>
        <v>0</v>
      </c>
      <c r="G401" s="87">
        <f>SUM(D401+E401-F401)</f>
        <v>0</v>
      </c>
      <c r="H401" s="38">
        <f>IF(VLOOKUP($A401,'hk2016'!$A:$G,1)=$A401,VLOOKUP($A401,'hk2016'!$A:$G,6),0)</f>
        <v>0</v>
      </c>
      <c r="I401" s="38">
        <f>IF(VLOOKUP($A401,'hk2016'!$A:$G,1)=$A401,VLOOKUP($A401,'hk2016'!$A:$G,7),0)</f>
        <v>0</v>
      </c>
      <c r="J401" s="38">
        <f>IF(VLOOKUP($A401,'hk2016'!$A:$H,1)=$A401,VLOOKUP($A401,'hk2016'!$A:$H,8),0)</f>
        <v>0</v>
      </c>
      <c r="K401" s="97">
        <f>SUM(H401+I401-J401)</f>
        <v>0</v>
      </c>
    </row>
    <row r="402" spans="1:11" ht="11.25" outlineLevel="1" thickBot="1" x14ac:dyDescent="0.2">
      <c r="A402" s="23"/>
      <c r="B402" s="24"/>
      <c r="C402" s="24"/>
      <c r="H402" s="54"/>
      <c r="I402" s="54"/>
      <c r="J402" s="54"/>
      <c r="K402" s="101"/>
    </row>
    <row r="403" spans="1:11" x14ac:dyDescent="0.15">
      <c r="A403" s="58" t="s">
        <v>777</v>
      </c>
      <c r="B403" s="51"/>
      <c r="C403" s="52" t="s">
        <v>778</v>
      </c>
      <c r="D403" s="33">
        <f t="shared" ref="D403:K403" si="138">SUM(D404:D409)</f>
        <v>0</v>
      </c>
      <c r="E403" s="33">
        <f t="shared" si="138"/>
        <v>0</v>
      </c>
      <c r="F403" s="33">
        <f t="shared" si="138"/>
        <v>0</v>
      </c>
      <c r="G403" s="85">
        <f t="shared" si="138"/>
        <v>0</v>
      </c>
      <c r="H403" s="33">
        <f t="shared" si="138"/>
        <v>0</v>
      </c>
      <c r="I403" s="33">
        <f t="shared" si="138"/>
        <v>0</v>
      </c>
      <c r="J403" s="33">
        <f t="shared" si="138"/>
        <v>0</v>
      </c>
      <c r="K403" s="95">
        <f t="shared" si="138"/>
        <v>0</v>
      </c>
    </row>
    <row r="404" spans="1:11" outlineLevel="1" x14ac:dyDescent="0.15">
      <c r="A404" s="23" t="s">
        <v>779</v>
      </c>
      <c r="B404" s="26"/>
      <c r="C404" s="36" t="s">
        <v>778</v>
      </c>
      <c r="D404" s="38">
        <f>IF(VLOOKUP($A404,'hk2017'!$A:$G,1)=$A404,VLOOKUP($A404,'hk2017'!$A:$G,6),0)</f>
        <v>0</v>
      </c>
      <c r="E404" s="38">
        <f>IF(VLOOKUP($A404,'hk2017'!$A:$G,1)=$A404,VLOOKUP($A404,'hk2017'!$A:$G,7),0)</f>
        <v>0</v>
      </c>
      <c r="F404" s="38">
        <f>IF(VLOOKUP($A404,'hk2017'!$A:$H,1)=$A404,VLOOKUP($A404,'hk2017'!$A:$H,8),0)</f>
        <v>0</v>
      </c>
      <c r="G404" s="87">
        <f t="shared" ref="G404:G409" si="139">SUM(D404+E404-F404)</f>
        <v>0</v>
      </c>
      <c r="H404" s="38">
        <f>IF(VLOOKUP($A404,'hk2016'!$A:$G,1)=$A404,VLOOKUP($A404,'hk2016'!$A:$G,6),0)</f>
        <v>0</v>
      </c>
      <c r="I404" s="38">
        <f>IF(VLOOKUP($A404,'hk2016'!$A:$G,1)=$A404,VLOOKUP($A404,'hk2016'!$A:$G,7),0)</f>
        <v>0</v>
      </c>
      <c r="J404" s="38">
        <f>IF(VLOOKUP($A404,'hk2016'!$A:$H,1)=$A404,VLOOKUP($A404,'hk2016'!$A:$H,8),0)</f>
        <v>0</v>
      </c>
      <c r="K404" s="97">
        <f t="shared" ref="K404:K409" si="140">SUM(H404+I404-J404)</f>
        <v>0</v>
      </c>
    </row>
    <row r="405" spans="1:11" outlineLevel="1" x14ac:dyDescent="0.15">
      <c r="A405" s="73" t="str">
        <f>LEFT(B405,3)</f>
        <v>681</v>
      </c>
      <c r="B405" s="24" t="s">
        <v>780</v>
      </c>
      <c r="C405" s="24" t="s">
        <v>781</v>
      </c>
      <c r="D405" s="38">
        <f>IF(VLOOKUP($A405,'hk2017'!$A:$G,1)=$A405,VLOOKUP($A405,'hk2017'!$A:$G,6),0)</f>
        <v>0</v>
      </c>
      <c r="E405" s="38">
        <f>IF(VLOOKUP($A405,'hk2017'!$A:$G,1)=$A405,VLOOKUP($A405,'hk2017'!$A:$G,7),0)</f>
        <v>0</v>
      </c>
      <c r="F405" s="38">
        <f>IF(VLOOKUP($A405,'hk2017'!$A:$H,1)=$A405,VLOOKUP($A405,'hk2017'!$A:$H,8),0)</f>
        <v>0</v>
      </c>
      <c r="G405" s="87">
        <f t="shared" si="139"/>
        <v>0</v>
      </c>
      <c r="H405" s="38">
        <f>IF(VLOOKUP($A405,'hk2016'!$A:$G,1)=$A405,VLOOKUP($A405,'hk2016'!$A:$G,6),0)</f>
        <v>0</v>
      </c>
      <c r="I405" s="38">
        <f>IF(VLOOKUP($A405,'hk2016'!$A:$G,1)=$A405,VLOOKUP($A405,'hk2016'!$A:$G,7),0)</f>
        <v>0</v>
      </c>
      <c r="J405" s="38">
        <f>IF(VLOOKUP($A405,'hk2016'!$A:$H,1)=$A405,VLOOKUP($A405,'hk2016'!$A:$H,8),0)</f>
        <v>0</v>
      </c>
      <c r="K405" s="97">
        <f t="shared" si="140"/>
        <v>0</v>
      </c>
    </row>
    <row r="406" spans="1:11" outlineLevel="1" x14ac:dyDescent="0.15">
      <c r="A406" s="73" t="str">
        <f>LEFT(B406,3)</f>
        <v>682</v>
      </c>
      <c r="B406" s="24" t="s">
        <v>782</v>
      </c>
      <c r="C406" s="24" t="s">
        <v>783</v>
      </c>
      <c r="D406" s="38">
        <f>IF(VLOOKUP($A406,'hk2017'!$A:$G,1)=$A406,VLOOKUP($A406,'hk2017'!$A:$G,6),0)</f>
        <v>0</v>
      </c>
      <c r="E406" s="38">
        <f>IF(VLOOKUP($A406,'hk2017'!$A:$G,1)=$A406,VLOOKUP($A406,'hk2017'!$A:$G,7),0)</f>
        <v>0</v>
      </c>
      <c r="F406" s="38">
        <f>IF(VLOOKUP($A406,'hk2017'!$A:$H,1)=$A406,VLOOKUP($A406,'hk2017'!$A:$H,8),0)</f>
        <v>0</v>
      </c>
      <c r="G406" s="87">
        <f t="shared" si="139"/>
        <v>0</v>
      </c>
      <c r="H406" s="38">
        <f>IF(VLOOKUP($A406,'hk2016'!$A:$G,1)=$A406,VLOOKUP($A406,'hk2016'!$A:$G,6),0)</f>
        <v>0</v>
      </c>
      <c r="I406" s="38">
        <f>IF(VLOOKUP($A406,'hk2016'!$A:$G,1)=$A406,VLOOKUP($A406,'hk2016'!$A:$G,7),0)</f>
        <v>0</v>
      </c>
      <c r="J406" s="38">
        <f>IF(VLOOKUP($A406,'hk2016'!$A:$H,1)=$A406,VLOOKUP($A406,'hk2016'!$A:$H,8),0)</f>
        <v>0</v>
      </c>
      <c r="K406" s="97">
        <f t="shared" si="140"/>
        <v>0</v>
      </c>
    </row>
    <row r="407" spans="1:11" outlineLevel="1" x14ac:dyDescent="0.15">
      <c r="A407" s="73" t="str">
        <f>LEFT(B407,3)</f>
        <v>684</v>
      </c>
      <c r="B407" s="24" t="s">
        <v>784</v>
      </c>
      <c r="C407" s="24" t="s">
        <v>774</v>
      </c>
      <c r="D407" s="38">
        <f>IF(VLOOKUP($A407,'hk2017'!$A:$G,1)=$A407,VLOOKUP($A407,'hk2017'!$A:$G,6),0)</f>
        <v>0</v>
      </c>
      <c r="E407" s="38">
        <f>IF(VLOOKUP($A407,'hk2017'!$A:$G,1)=$A407,VLOOKUP($A407,'hk2017'!$A:$G,7),0)</f>
        <v>0</v>
      </c>
      <c r="F407" s="38">
        <f>IF(VLOOKUP($A407,'hk2017'!$A:$H,1)=$A407,VLOOKUP($A407,'hk2017'!$A:$H,8),0)</f>
        <v>0</v>
      </c>
      <c r="G407" s="87">
        <f t="shared" si="139"/>
        <v>0</v>
      </c>
      <c r="H407" s="38">
        <f>IF(VLOOKUP($A407,'hk2016'!$A:$G,1)=$A407,VLOOKUP($A407,'hk2016'!$A:$G,6),0)</f>
        <v>0</v>
      </c>
      <c r="I407" s="38">
        <f>IF(VLOOKUP($A407,'hk2016'!$A:$G,1)=$A407,VLOOKUP($A407,'hk2016'!$A:$G,7),0)</f>
        <v>0</v>
      </c>
      <c r="J407" s="38">
        <f>IF(VLOOKUP($A407,'hk2016'!$A:$H,1)=$A407,VLOOKUP($A407,'hk2016'!$A:$H,8),0)</f>
        <v>0</v>
      </c>
      <c r="K407" s="97">
        <f t="shared" si="140"/>
        <v>0</v>
      </c>
    </row>
    <row r="408" spans="1:11" outlineLevel="1" x14ac:dyDescent="0.15">
      <c r="A408" s="23" t="str">
        <f>LEFT(B408,3)</f>
        <v>688</v>
      </c>
      <c r="B408" s="24" t="s">
        <v>785</v>
      </c>
      <c r="C408" s="24" t="s">
        <v>786</v>
      </c>
      <c r="D408" s="38">
        <f>IF(VLOOKUP($A408,'hk2017'!$A:$G,1)=$A408,VLOOKUP($A408,'hk2017'!$A:$G,6),0)</f>
        <v>0</v>
      </c>
      <c r="E408" s="38">
        <f>IF(VLOOKUP($A408,'hk2017'!$A:$G,1)=$A408,VLOOKUP($A408,'hk2017'!$A:$G,7),0)</f>
        <v>0</v>
      </c>
      <c r="F408" s="38">
        <f>IF(VLOOKUP($A408,'hk2017'!$A:$H,1)=$A408,VLOOKUP($A408,'hk2017'!$A:$H,8),0)</f>
        <v>0</v>
      </c>
      <c r="G408" s="87">
        <f t="shared" si="139"/>
        <v>0</v>
      </c>
      <c r="H408" s="38">
        <f>IF(VLOOKUP($A408,'hk2016'!$A:$G,1)=$A408,VLOOKUP($A408,'hk2016'!$A:$G,6),0)</f>
        <v>0</v>
      </c>
      <c r="I408" s="38">
        <f>IF(VLOOKUP($A408,'hk2016'!$A:$G,1)=$A408,VLOOKUP($A408,'hk2016'!$A:$G,7),0)</f>
        <v>0</v>
      </c>
      <c r="J408" s="38">
        <f>IF(VLOOKUP($A408,'hk2016'!$A:$H,1)=$A408,VLOOKUP($A408,'hk2016'!$A:$H,8),0)</f>
        <v>0</v>
      </c>
      <c r="K408" s="97">
        <f t="shared" si="140"/>
        <v>0</v>
      </c>
    </row>
    <row r="409" spans="1:11" outlineLevel="1" x14ac:dyDescent="0.15">
      <c r="A409" s="23" t="str">
        <f>LEFT(B409,3)</f>
        <v>689</v>
      </c>
      <c r="B409" s="24" t="s">
        <v>787</v>
      </c>
      <c r="C409" s="24" t="s">
        <v>776</v>
      </c>
      <c r="D409" s="38">
        <f>IF(VLOOKUP($A409,'hk2017'!$A:$G,1)=$A409,VLOOKUP($A409,'hk2017'!$A:$G,6),0)</f>
        <v>0</v>
      </c>
      <c r="E409" s="38">
        <f>IF(VLOOKUP($A409,'hk2017'!$A:$G,1)=$A409,VLOOKUP($A409,'hk2017'!$A:$G,7),0)</f>
        <v>0</v>
      </c>
      <c r="F409" s="38">
        <f>IF(VLOOKUP($A409,'hk2017'!$A:$H,1)=$A409,VLOOKUP($A409,'hk2017'!$A:$H,8),0)</f>
        <v>0</v>
      </c>
      <c r="G409" s="87">
        <f t="shared" si="139"/>
        <v>0</v>
      </c>
      <c r="H409" s="38">
        <f>IF(VLOOKUP($A409,'hk2016'!$A:$G,1)=$A409,VLOOKUP($A409,'hk2016'!$A:$G,6),0)</f>
        <v>0</v>
      </c>
      <c r="I409" s="38">
        <f>IF(VLOOKUP($A409,'hk2016'!$A:$G,1)=$A409,VLOOKUP($A409,'hk2016'!$A:$G,7),0)</f>
        <v>0</v>
      </c>
      <c r="J409" s="38">
        <f>IF(VLOOKUP($A409,'hk2016'!$A:$H,1)=$A409,VLOOKUP($A409,'hk2016'!$A:$H,8),0)</f>
        <v>0</v>
      </c>
      <c r="K409" s="97">
        <f t="shared" si="140"/>
        <v>0</v>
      </c>
    </row>
    <row r="410" spans="1:11" ht="11.25" outlineLevel="1" thickBot="1" x14ac:dyDescent="0.2">
      <c r="A410" s="23"/>
      <c r="B410" s="24"/>
      <c r="C410" s="24" t="s">
        <v>59</v>
      </c>
      <c r="H410" s="54"/>
      <c r="I410" s="54"/>
      <c r="J410" s="54"/>
      <c r="K410" s="101"/>
    </row>
    <row r="411" spans="1:11" x14ac:dyDescent="0.15">
      <c r="A411" s="58" t="s">
        <v>788</v>
      </c>
      <c r="B411" s="51"/>
      <c r="C411" s="52" t="s">
        <v>789</v>
      </c>
      <c r="D411" s="33">
        <f t="shared" ref="D411:K411" si="141">SUM(D412:D413)</f>
        <v>0</v>
      </c>
      <c r="E411" s="33">
        <f t="shared" si="141"/>
        <v>0</v>
      </c>
      <c r="F411" s="33">
        <f t="shared" si="141"/>
        <v>0</v>
      </c>
      <c r="G411" s="85">
        <f t="shared" si="141"/>
        <v>0</v>
      </c>
      <c r="H411" s="33">
        <f t="shared" si="141"/>
        <v>0</v>
      </c>
      <c r="I411" s="33">
        <f t="shared" si="141"/>
        <v>0</v>
      </c>
      <c r="J411" s="33">
        <f t="shared" si="141"/>
        <v>0</v>
      </c>
      <c r="K411" s="95">
        <f t="shared" si="141"/>
        <v>0</v>
      </c>
    </row>
    <row r="412" spans="1:11" outlineLevel="1" x14ac:dyDescent="0.15">
      <c r="A412" s="23" t="str">
        <f>LEFT(B412,3)</f>
        <v>697</v>
      </c>
      <c r="B412" s="24" t="s">
        <v>790</v>
      </c>
      <c r="C412" s="24" t="s">
        <v>791</v>
      </c>
      <c r="D412" s="38">
        <f>IF(VLOOKUP($A412,'hk2017'!$A:$G,1)=$A412,VLOOKUP($A412,'hk2017'!$A:$G,6),0)</f>
        <v>0</v>
      </c>
      <c r="E412" s="38">
        <f>IF(VLOOKUP($A412,'hk2017'!$A:$G,1)=$A412,VLOOKUP($A412,'hk2017'!$A:$G,7),0)</f>
        <v>0</v>
      </c>
      <c r="F412" s="38">
        <f>IF(VLOOKUP($A412,'hk2017'!$A:$H,1)=$A412,VLOOKUP($A412,'hk2017'!$A:$H,8),0)</f>
        <v>0</v>
      </c>
      <c r="G412" s="87">
        <f>SUM(D412+E412-F412)</f>
        <v>0</v>
      </c>
      <c r="H412" s="38">
        <f>IF(VLOOKUP($A412,'hk2016'!$A:$G,1)=$A412,VLOOKUP($A412,'hk2016'!$A:$G,6),0)</f>
        <v>0</v>
      </c>
      <c r="I412" s="38">
        <f>IF(VLOOKUP($A412,'hk2016'!$A:$G,1)=$A412,VLOOKUP($A412,'hk2016'!$A:$G,7),0)</f>
        <v>0</v>
      </c>
      <c r="J412" s="38">
        <f>IF(VLOOKUP($A412,'hk2016'!$A:$H,1)=$A412,VLOOKUP($A412,'hk2016'!$A:$H,8),0)</f>
        <v>0</v>
      </c>
      <c r="K412" s="97">
        <f>SUM(H412+I412-J412)</f>
        <v>0</v>
      </c>
    </row>
    <row r="413" spans="1:11" outlineLevel="1" x14ac:dyDescent="0.15">
      <c r="A413" s="23" t="str">
        <f>LEFT(B413,3)</f>
        <v>698</v>
      </c>
      <c r="B413" s="24" t="s">
        <v>792</v>
      </c>
      <c r="C413" s="24" t="s">
        <v>793</v>
      </c>
      <c r="D413" s="38">
        <f>IF(VLOOKUP($A413,'hk2017'!$A:$G,1)=$A413,VLOOKUP($A413,'hk2017'!$A:$G,6),0)</f>
        <v>0</v>
      </c>
      <c r="E413" s="38">
        <f>IF(VLOOKUP($A413,'hk2017'!$A:$G,1)=$A413,VLOOKUP($A413,'hk2017'!$A:$G,7),0)</f>
        <v>0</v>
      </c>
      <c r="F413" s="38">
        <f>IF(VLOOKUP($A413,'hk2017'!$A:$H,1)=$A413,VLOOKUP($A413,'hk2017'!$A:$H,8),0)</f>
        <v>0</v>
      </c>
      <c r="G413" s="87">
        <f>SUM(D413+E413-F413)</f>
        <v>0</v>
      </c>
      <c r="H413" s="38">
        <f>IF(VLOOKUP($A413,'hk2016'!$A:$G,1)=$A413,VLOOKUP($A413,'hk2016'!$A:$G,6),0)</f>
        <v>0</v>
      </c>
      <c r="I413" s="38">
        <f>IF(VLOOKUP($A413,'hk2016'!$A:$G,1)=$A413,VLOOKUP($A413,'hk2016'!$A:$G,7),0)</f>
        <v>0</v>
      </c>
      <c r="J413" s="38">
        <f>IF(VLOOKUP($A413,'hk2016'!$A:$H,1)=$A413,VLOOKUP($A413,'hk2016'!$A:$H,8),0)</f>
        <v>0</v>
      </c>
      <c r="K413" s="97">
        <f>SUM(H413+I413-J413)</f>
        <v>0</v>
      </c>
    </row>
    <row r="414" spans="1:11" ht="11.25" outlineLevel="1" thickBot="1" x14ac:dyDescent="0.2">
      <c r="A414" s="23"/>
      <c r="B414" s="24"/>
      <c r="C414" s="24"/>
      <c r="H414" s="54"/>
      <c r="I414" s="54"/>
      <c r="J414" s="54"/>
      <c r="K414" s="101"/>
    </row>
    <row r="415" spans="1:11" ht="12" thickBot="1" x14ac:dyDescent="0.25">
      <c r="A415" s="27" t="s">
        <v>794</v>
      </c>
      <c r="B415" s="24"/>
      <c r="C415" s="28" t="s">
        <v>802</v>
      </c>
      <c r="D415" s="49"/>
      <c r="E415" s="49"/>
      <c r="F415" s="49"/>
      <c r="G415" s="90"/>
      <c r="H415" s="49"/>
      <c r="I415" s="49"/>
      <c r="J415" s="49"/>
      <c r="K415" s="100"/>
    </row>
    <row r="416" spans="1:11" x14ac:dyDescent="0.15">
      <c r="A416" s="58" t="s">
        <v>803</v>
      </c>
      <c r="B416" s="51"/>
      <c r="C416" s="52" t="s">
        <v>804</v>
      </c>
      <c r="D416" s="33">
        <f t="shared" ref="D416:K416" si="142">SUM(D417:D418)</f>
        <v>0</v>
      </c>
      <c r="E416" s="33">
        <f t="shared" si="142"/>
        <v>0</v>
      </c>
      <c r="F416" s="33">
        <f t="shared" si="142"/>
        <v>0</v>
      </c>
      <c r="G416" s="85">
        <f t="shared" si="142"/>
        <v>0</v>
      </c>
      <c r="H416" s="33">
        <f t="shared" si="142"/>
        <v>0</v>
      </c>
      <c r="I416" s="33">
        <f t="shared" si="142"/>
        <v>0</v>
      </c>
      <c r="J416" s="33">
        <f t="shared" si="142"/>
        <v>0</v>
      </c>
      <c r="K416" s="95">
        <f t="shared" si="142"/>
        <v>0</v>
      </c>
    </row>
    <row r="417" spans="1:18" outlineLevel="1" x14ac:dyDescent="0.15">
      <c r="A417" s="23" t="str">
        <f>LEFT(B417,3)</f>
        <v>701</v>
      </c>
      <c r="B417" s="24" t="s">
        <v>805</v>
      </c>
      <c r="C417" s="24" t="s">
        <v>806</v>
      </c>
      <c r="D417" s="38">
        <f>IF(VLOOKUP($A417,'hk2017'!$A:$G,1)=$A417,VLOOKUP($A417,'hk2017'!$A:$G,5),0)</f>
        <v>0</v>
      </c>
      <c r="E417" s="38">
        <f>IF(VLOOKUP($A417,'hk2017'!$A:$G,1)=$A417,VLOOKUP($A417,'hk2017'!$A:$G,6),0)</f>
        <v>0</v>
      </c>
      <c r="F417" s="38">
        <f>IF(VLOOKUP($A417,'hk2017'!$A:$H,1)=$A417,VLOOKUP($A417,'hk2017'!$A:$H,7),0)</f>
        <v>0</v>
      </c>
      <c r="G417" s="87">
        <f>SUM(D417+E417-F417)</f>
        <v>0</v>
      </c>
      <c r="H417" s="38">
        <f>IF(VLOOKUP($A417,'hk2016'!$A:$G,1)=$A417,VLOOKUP($A417,'hk2016'!$A:$G,5),0)</f>
        <v>0</v>
      </c>
      <c r="I417" s="38">
        <f>IF(VLOOKUP($A417,'hk2016'!$A:$G,1)=$A417,VLOOKUP($A417,'hk2016'!$A:$G,6),0)</f>
        <v>0</v>
      </c>
      <c r="J417" s="38">
        <f>IF(VLOOKUP($A417,'hk2016'!$A:$H,1)=$A417,VLOOKUP($A417,'hk2016'!$A:$H,7),0)</f>
        <v>0</v>
      </c>
      <c r="K417" s="97">
        <f>SUM(H417+I417-J417)</f>
        <v>0</v>
      </c>
    </row>
    <row r="418" spans="1:18" outlineLevel="1" x14ac:dyDescent="0.15">
      <c r="A418" s="23" t="str">
        <f>LEFT(B418,3)</f>
        <v>702</v>
      </c>
      <c r="B418" s="24" t="s">
        <v>807</v>
      </c>
      <c r="C418" s="24" t="s">
        <v>808</v>
      </c>
      <c r="D418" s="38">
        <f>IF(VLOOKUP($A418,'hk2017'!$A:$G,1)=$A418,VLOOKUP($A418,'hk2017'!$A:$G,5),0)</f>
        <v>0</v>
      </c>
      <c r="E418" s="38">
        <f>IF(VLOOKUP($A418,'hk2017'!$A:$G,1)=$A418,VLOOKUP($A418,'hk2017'!$A:$G,6),0)</f>
        <v>0</v>
      </c>
      <c r="F418" s="38">
        <f>IF(VLOOKUP($A418,'hk2017'!$A:$H,1)=$A418,VLOOKUP($A418,'hk2017'!$A:$H,7),0)</f>
        <v>0</v>
      </c>
      <c r="G418" s="87">
        <f>SUM(D418+E418-F418)</f>
        <v>0</v>
      </c>
      <c r="H418" s="38">
        <f>IF(VLOOKUP($A418,'hk2016'!$A:$G,1)=$A418,VLOOKUP($A418,'hk2016'!$A:$G,5),0)</f>
        <v>0</v>
      </c>
      <c r="I418" s="38">
        <f>IF(VLOOKUP($A418,'hk2016'!$A:$G,1)=$A418,VLOOKUP($A418,'hk2016'!$A:$G,6),0)</f>
        <v>0</v>
      </c>
      <c r="J418" s="38">
        <f>IF(VLOOKUP($A418,'hk2016'!$A:$H,1)=$A418,VLOOKUP($A418,'hk2016'!$A:$H,7),0)</f>
        <v>0</v>
      </c>
      <c r="K418" s="97">
        <f>SUM(H418+I418-J418)</f>
        <v>0</v>
      </c>
    </row>
    <row r="419" spans="1:18" ht="11.25" outlineLevel="1" thickBot="1" x14ac:dyDescent="0.2">
      <c r="A419" s="61"/>
      <c r="B419" s="62"/>
      <c r="C419" s="62"/>
      <c r="D419" s="48"/>
      <c r="E419" s="48"/>
      <c r="F419" s="48"/>
      <c r="G419" s="87"/>
      <c r="H419" s="48"/>
      <c r="I419" s="48"/>
      <c r="J419" s="48"/>
      <c r="K419" s="97"/>
      <c r="L419" s="60"/>
      <c r="M419" s="65"/>
      <c r="O419" s="62"/>
      <c r="P419" s="60"/>
      <c r="Q419" s="60"/>
      <c r="R419" s="60"/>
    </row>
    <row r="420" spans="1:18" ht="13.5" customHeight="1" x14ac:dyDescent="0.15">
      <c r="A420" s="58" t="s">
        <v>809</v>
      </c>
      <c r="B420" s="51"/>
      <c r="C420" s="52" t="s">
        <v>810</v>
      </c>
      <c r="D420" s="33">
        <f t="shared" ref="D420:K420" si="143">SUM(D421)</f>
        <v>0</v>
      </c>
      <c r="E420" s="33">
        <f t="shared" si="143"/>
        <v>0</v>
      </c>
      <c r="F420" s="33">
        <f t="shared" si="143"/>
        <v>0</v>
      </c>
      <c r="G420" s="85">
        <f t="shared" si="143"/>
        <v>0</v>
      </c>
      <c r="H420" s="33">
        <f t="shared" si="143"/>
        <v>0</v>
      </c>
      <c r="I420" s="33">
        <f t="shared" si="143"/>
        <v>0</v>
      </c>
      <c r="J420" s="33">
        <f t="shared" si="143"/>
        <v>0</v>
      </c>
      <c r="K420" s="95">
        <f t="shared" si="143"/>
        <v>0</v>
      </c>
    </row>
    <row r="421" spans="1:18" outlineLevel="1" x14ac:dyDescent="0.15">
      <c r="A421" s="23" t="str">
        <f>LEFT(B421,3)</f>
        <v>710</v>
      </c>
      <c r="B421" s="24" t="s">
        <v>811</v>
      </c>
      <c r="C421" s="24" t="s">
        <v>812</v>
      </c>
      <c r="D421" s="38">
        <f>IF(VLOOKUP($A421,'hk2017'!$A:$G,1)=$A421,VLOOKUP($A421,'hk2017'!$A:$G,5),0)</f>
        <v>0</v>
      </c>
      <c r="E421" s="38">
        <f>IF(VLOOKUP($A421,'hk2017'!$A:$G,1)=$A421,VLOOKUP($A421,'hk2017'!$A:$G,6),0)</f>
        <v>0</v>
      </c>
      <c r="F421" s="38">
        <f>IF(VLOOKUP($A421,'hk2017'!$A:$H,1)=$A421,VLOOKUP($A421,'hk2017'!$A:$H,7),0)</f>
        <v>0</v>
      </c>
      <c r="G421" s="87">
        <f>SUM(D421+E421-F421)</f>
        <v>0</v>
      </c>
      <c r="H421" s="38">
        <f>IF(VLOOKUP($A421,'hk2016'!$A:$G,1)=$A421,VLOOKUP($A421,'hk2016'!$A:$G,5),0)</f>
        <v>0</v>
      </c>
      <c r="I421" s="38">
        <f>IF(VLOOKUP($A421,'hk2016'!$A:$G,1)=$A421,VLOOKUP($A421,'hk2016'!$A:$G,6),0)</f>
        <v>0</v>
      </c>
      <c r="J421" s="38">
        <f>IF(VLOOKUP($A421,'hk2016'!$A:$H,1)=$A421,VLOOKUP($A421,'hk2016'!$A:$H,7),0)</f>
        <v>0</v>
      </c>
      <c r="K421" s="97">
        <f>SUM(H421+I421-J421)</f>
        <v>0</v>
      </c>
    </row>
    <row r="422" spans="1:18" ht="11.25" outlineLevel="1" thickBot="1" x14ac:dyDescent="0.2">
      <c r="H422" s="54"/>
      <c r="I422" s="54"/>
      <c r="J422" s="54"/>
      <c r="K422" s="101"/>
    </row>
    <row r="423" spans="1:18" ht="11.25" x14ac:dyDescent="0.2">
      <c r="A423" s="27"/>
      <c r="B423" s="24"/>
      <c r="C423" s="28" t="s">
        <v>813</v>
      </c>
      <c r="D423" s="49"/>
      <c r="E423" s="49"/>
      <c r="F423" s="49"/>
      <c r="G423" s="90"/>
      <c r="H423" s="49"/>
      <c r="I423" s="49"/>
      <c r="J423" s="49"/>
      <c r="K423" s="100"/>
    </row>
    <row r="424" spans="1:18" ht="11.25" thickBot="1" x14ac:dyDescent="0.2">
      <c r="H424" s="54"/>
      <c r="I424" s="54"/>
      <c r="J424" s="54"/>
      <c r="K424" s="101"/>
    </row>
    <row r="425" spans="1:18" ht="11.25" x14ac:dyDescent="0.2">
      <c r="A425" s="27"/>
      <c r="B425" s="24"/>
      <c r="C425" s="28" t="s">
        <v>814</v>
      </c>
      <c r="D425" s="49"/>
      <c r="E425" s="49"/>
      <c r="F425" s="49"/>
      <c r="G425" s="90"/>
      <c r="H425" s="49"/>
      <c r="I425" s="49"/>
      <c r="J425" s="49"/>
      <c r="K425" s="100"/>
    </row>
  </sheetData>
  <sheetProtection algorithmName="SHA-512" hashValue="lW5O/fiMr1PGD5uM2ZbxOJpKK0FNtw7kNaCvPBkg4mVR4/cwHF+IWhTWAnPDGjMtEfpTbM32s1f6IzsCCECFwA==" saltValue="Ytjs+HqyJ4d1OrMP1Ld92w==" spinCount="100000" sheet="1" objects="1" scenarios="1" formatColumns="0" formatRows="0" insertColumns="0" insertRows="0" insertHyperlinks="0" deleteColumns="0" deleteRows="0" sort="0" autoFilter="0"/>
  <dataConsolidate/>
  <mergeCells count="3">
    <mergeCell ref="D3:G3"/>
    <mergeCell ref="H3:K3"/>
    <mergeCell ref="C1:K1"/>
  </mergeCells>
  <phoneticPr fontId="18"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T228"/>
  <sheetViews>
    <sheetView topLeftCell="C1" zoomScaleNormal="100" workbookViewId="0">
      <selection activeCell="N3" sqref="N3"/>
    </sheetView>
  </sheetViews>
  <sheetFormatPr defaultColWidth="15.7109375" defaultRowHeight="12.75" outlineLevelRow="1" x14ac:dyDescent="0.25"/>
  <cols>
    <col min="1" max="1" width="2.7109375" style="203" hidden="1" customWidth="1"/>
    <col min="2" max="2" width="3.5703125" style="203" hidden="1" customWidth="1"/>
    <col min="3" max="3" width="4.85546875" style="203" customWidth="1"/>
    <col min="4" max="4" width="73.140625" style="203" customWidth="1"/>
    <col min="5" max="5" width="4.7109375" style="230" customWidth="1"/>
    <col min="6" max="6" width="7.5703125" style="242" hidden="1" customWidth="1"/>
    <col min="7" max="7" width="7.140625" style="211" hidden="1" customWidth="1"/>
    <col min="8" max="8" width="5.42578125" style="211" hidden="1" customWidth="1"/>
    <col min="9" max="9" width="9.7109375" style="206" hidden="1" customWidth="1"/>
    <col min="10" max="10" width="6.42578125" style="206" hidden="1" customWidth="1"/>
    <col min="11" max="11" width="6.85546875" style="206" hidden="1" customWidth="1"/>
    <col min="12" max="12" width="7.5703125" style="206" hidden="1" customWidth="1"/>
    <col min="13" max="13" width="12.28515625" style="206" hidden="1" customWidth="1"/>
    <col min="14" max="14" width="16.5703125" style="235" bestFit="1" customWidth="1"/>
    <col min="15" max="15" width="5.5703125" style="235" hidden="1" customWidth="1"/>
    <col min="16" max="16" width="0.28515625" style="405" customWidth="1"/>
    <col min="17" max="17" width="7.5703125" style="235" hidden="1" customWidth="1"/>
    <col min="18" max="18" width="10.7109375" style="235" hidden="1" customWidth="1"/>
    <col min="19" max="19" width="9.7109375" style="235" hidden="1" customWidth="1"/>
    <col min="20" max="21" width="6.85546875" style="235" hidden="1" customWidth="1"/>
    <col min="22" max="22" width="8" style="235" hidden="1" customWidth="1"/>
    <col min="23" max="23" width="12.28515625" style="235" hidden="1" customWidth="1"/>
    <col min="24" max="24" width="16.42578125" style="235" customWidth="1"/>
    <col min="25" max="25" width="0.140625" style="206" hidden="1" customWidth="1"/>
    <col min="26" max="26" width="5.28515625" style="206" hidden="1" customWidth="1"/>
    <col min="27" max="27" width="4.5703125" style="203" hidden="1" customWidth="1"/>
    <col min="28" max="28" width="6.140625" style="211" hidden="1" customWidth="1"/>
    <col min="29" max="29" width="5.28515625" style="211" hidden="1" customWidth="1"/>
    <col min="30" max="31" width="10.5703125" style="328" hidden="1" customWidth="1"/>
    <col min="32" max="33" width="7.42578125" style="328" hidden="1" customWidth="1"/>
    <col min="34" max="35" width="15.7109375" style="203" hidden="1" customWidth="1"/>
    <col min="36" max="36" width="0.140625" style="203" customWidth="1"/>
    <col min="37" max="37" width="7.5703125" style="243" hidden="1" customWidth="1"/>
    <col min="38" max="39" width="6.140625" style="219" hidden="1" customWidth="1"/>
    <col min="40" max="40" width="9.7109375" style="206" hidden="1" customWidth="1"/>
    <col min="41" max="41" width="6.42578125" style="206" hidden="1" customWidth="1"/>
    <col min="42" max="42" width="6.5703125" style="206" hidden="1" customWidth="1"/>
    <col min="43" max="43" width="3.5703125" style="206" hidden="1" customWidth="1"/>
    <col min="44" max="44" width="12.28515625" style="206" hidden="1" customWidth="1"/>
    <col min="45" max="45" width="12.85546875" style="206" hidden="1" customWidth="1"/>
    <col min="46" max="46" width="15.7109375" style="203" hidden="1" customWidth="1"/>
    <col min="47" max="16384" width="15.7109375" style="203"/>
  </cols>
  <sheetData>
    <row r="1" spans="2:45" ht="27.75" customHeight="1" x14ac:dyDescent="0.25">
      <c r="B1" s="203">
        <f>IF(D225=D1,C225,IF(D226=D1,C226,IF(D227=D1,C227,)))</f>
        <v>3</v>
      </c>
      <c r="C1" s="309"/>
      <c r="D1" s="383" t="s">
        <v>2730</v>
      </c>
      <c r="E1" s="203"/>
      <c r="F1" s="204"/>
      <c r="G1" s="204"/>
      <c r="H1" s="204"/>
      <c r="I1" s="845" t="str">
        <f>$D$216</f>
        <v>Bežné účtovné obdobie</v>
      </c>
      <c r="J1" s="845"/>
      <c r="K1" s="845"/>
      <c r="L1" s="845"/>
      <c r="M1" s="845"/>
      <c r="N1" s="845"/>
      <c r="P1" s="392"/>
      <c r="Q1" s="392"/>
      <c r="R1" s="392"/>
      <c r="S1" s="844" t="str">
        <f>$D$217</f>
        <v>Bezprostredne predchádzajúce účtovné obdobie</v>
      </c>
      <c r="T1" s="844"/>
      <c r="U1" s="844"/>
      <c r="V1" s="844"/>
      <c r="W1" s="844"/>
      <c r="X1" s="844"/>
      <c r="AD1" s="328" t="str">
        <f>$D$213</f>
        <v>STRANA AKTÍV</v>
      </c>
      <c r="AE1" s="328" t="str">
        <f>$D$214</f>
        <v>STRANA PASÍV</v>
      </c>
      <c r="AK1" s="207"/>
      <c r="AL1" s="207"/>
      <c r="AM1" s="207"/>
      <c r="AN1" s="846" t="str">
        <f>$D$217</f>
        <v>Bezprostredne predchádzajúce účtovné obdobie</v>
      </c>
      <c r="AO1" s="846"/>
      <c r="AP1" s="846"/>
      <c r="AQ1" s="846"/>
      <c r="AR1" s="846"/>
      <c r="AS1" s="846"/>
    </row>
    <row r="2" spans="2:45" ht="24.75" customHeight="1" x14ac:dyDescent="0.25">
      <c r="C2" s="310" t="str">
        <f>$D$212</f>
        <v>Označenie</v>
      </c>
      <c r="D2" s="310" t="str">
        <f>$D$223</f>
        <v>Text</v>
      </c>
      <c r="E2" s="305" t="str">
        <f>$D$215</f>
        <v>Číslo riadku</v>
      </c>
      <c r="F2" s="306"/>
      <c r="G2" s="306"/>
      <c r="H2" s="306"/>
      <c r="I2" s="307" t="str">
        <f>$D$218</f>
        <v>Brutto-časť 1</v>
      </c>
      <c r="J2" s="308"/>
      <c r="K2" s="307" t="str">
        <f>$D$219</f>
        <v>Oprávky</v>
      </c>
      <c r="L2" s="308"/>
      <c r="M2" s="307" t="str">
        <f>$D$220</f>
        <v>Opravné položky</v>
      </c>
      <c r="N2" s="393" t="str">
        <f>$D$221</f>
        <v>Netto</v>
      </c>
      <c r="P2" s="392"/>
      <c r="Q2" s="392"/>
      <c r="R2" s="392"/>
      <c r="S2" s="393" t="str">
        <f>$D$218</f>
        <v>Brutto-časť 1</v>
      </c>
      <c r="T2" s="394"/>
      <c r="U2" s="393" t="str">
        <f>$D$219</f>
        <v>Oprávky</v>
      </c>
      <c r="V2" s="394"/>
      <c r="W2" s="393" t="str">
        <f>$D$220</f>
        <v>Opravné položky</v>
      </c>
      <c r="X2" s="393" t="str">
        <f>$D$221</f>
        <v>Netto</v>
      </c>
      <c r="AK2" s="207"/>
      <c r="AL2" s="207"/>
      <c r="AM2" s="207"/>
      <c r="AN2" s="307" t="str">
        <f>$D$218</f>
        <v>Brutto-časť 1</v>
      </c>
      <c r="AO2" s="308"/>
      <c r="AP2" s="307" t="str">
        <f>$D$219</f>
        <v>Oprávky</v>
      </c>
      <c r="AQ2" s="308"/>
      <c r="AR2" s="307" t="str">
        <f>$D$220</f>
        <v>Opravné položky</v>
      </c>
      <c r="AS2" s="307" t="str">
        <f>$D$221</f>
        <v>Netto</v>
      </c>
    </row>
    <row r="3" spans="2:45" x14ac:dyDescent="0.25">
      <c r="B3" s="323" t="s">
        <v>934</v>
      </c>
      <c r="D3" s="276" t="str">
        <f>IF(VLOOKUP($B3,suvaha_p!$A:$G,1)=$B3,VLOOKUP($B3,suvaha_p!$A:$G,$B$1),0)</f>
        <v>Spolu majetok r. 02 + r. 33 + r. 74</v>
      </c>
      <c r="E3" s="209" t="s">
        <v>934</v>
      </c>
      <c r="F3" s="210"/>
      <c r="I3" s="562">
        <f>SUM(I4+I35+I76)</f>
        <v>2034001</v>
      </c>
      <c r="J3" s="563"/>
      <c r="K3" s="564">
        <f>SUM(K4+K35+K76)</f>
        <v>45000</v>
      </c>
      <c r="L3" s="565"/>
      <c r="M3" s="566">
        <f>SUM(M4+M35+M76)</f>
        <v>0</v>
      </c>
      <c r="N3" s="567">
        <f>SUM(N4+N35+N76)</f>
        <v>1989001</v>
      </c>
      <c r="O3" s="558"/>
      <c r="P3" s="559"/>
      <c r="Q3" s="558"/>
      <c r="R3" s="558"/>
      <c r="S3" s="568">
        <f>SUM(S4+S35+S76)</f>
        <v>46000</v>
      </c>
      <c r="T3" s="569"/>
      <c r="U3" s="570">
        <f>SUM(U4+U35+U76)</f>
        <v>32000</v>
      </c>
      <c r="V3" s="569"/>
      <c r="W3" s="560">
        <f>SUM(W4+W35+W76)</f>
        <v>0</v>
      </c>
      <c r="X3" s="561">
        <f>SUM(X4+X35+X76)</f>
        <v>14000</v>
      </c>
      <c r="Z3" s="327">
        <f>ROUND(I3,0)</f>
        <v>2034001</v>
      </c>
      <c r="AA3" s="327">
        <f>ROUND(K3+M3,0)</f>
        <v>45000</v>
      </c>
      <c r="AB3" s="330">
        <f>ROUND(N3,0)</f>
        <v>1989001</v>
      </c>
      <c r="AC3" s="327">
        <f>ROUND(X3,0)</f>
        <v>14000</v>
      </c>
      <c r="AD3" s="328" t="str">
        <f>REPT(" ",11-LEN(Z3))&amp;Z3</f>
        <v xml:space="preserve">    2034001</v>
      </c>
      <c r="AE3" s="328" t="str">
        <f>REPT(" ",11-LEN(AA3))&amp;AA3</f>
        <v xml:space="preserve">      45000</v>
      </c>
      <c r="AF3" s="328" t="str">
        <f>REPT(" ",11-LEN(AB3))&amp;AB3</f>
        <v xml:space="preserve">    1989001</v>
      </c>
      <c r="AG3" s="328" t="str">
        <f>REPT(" ",11-LEN(AC3))&amp;AC3</f>
        <v xml:space="preserve">      14000</v>
      </c>
      <c r="AK3" s="218"/>
      <c r="AN3" s="212">
        <f>SUM(AN4+AN35+AN76)</f>
        <v>54000</v>
      </c>
      <c r="AO3" s="213"/>
      <c r="AP3" s="214">
        <f>SUM(AP4+AP35+AP76)</f>
        <v>32000</v>
      </c>
      <c r="AQ3" s="215"/>
      <c r="AR3" s="216">
        <f>SUM(AR4+AR35+AR76)</f>
        <v>0</v>
      </c>
      <c r="AS3" s="217">
        <f>SUM(AS4+AS35+AS76)</f>
        <v>22000</v>
      </c>
    </row>
    <row r="4" spans="2:45" x14ac:dyDescent="0.25">
      <c r="B4" s="323" t="s">
        <v>952</v>
      </c>
      <c r="C4" s="203" t="s">
        <v>1876</v>
      </c>
      <c r="D4" s="276" t="str">
        <f>IF(VLOOKUP($B4,suvaha_p!$A:$G,1)=$B4,VLOOKUP($B4,suvaha_p!$A:$G,$B$1),0)</f>
        <v>Neobežný majetok r. 03 + r. 11 + r. 21</v>
      </c>
      <c r="E4" s="209" t="s">
        <v>952</v>
      </c>
      <c r="F4" s="210"/>
      <c r="I4" s="212">
        <f>SUM(I5+I13+I23)</f>
        <v>50000</v>
      </c>
      <c r="J4" s="213"/>
      <c r="K4" s="545">
        <f>SUM(K5+K13+K23)</f>
        <v>45000</v>
      </c>
      <c r="L4" s="215"/>
      <c r="M4" s="546">
        <f>SUM(M5+M13+M23)</f>
        <v>0</v>
      </c>
      <c r="N4" s="397">
        <f>SUM(N5+N13+N23)</f>
        <v>5000</v>
      </c>
      <c r="P4" s="396"/>
      <c r="S4" s="397">
        <f>SUM(S5+S13+S23)</f>
        <v>35000</v>
      </c>
      <c r="T4" s="225"/>
      <c r="U4" s="398">
        <f>SUM(U5+U13+U23)</f>
        <v>32000</v>
      </c>
      <c r="V4" s="225"/>
      <c r="W4" s="399">
        <f>SUM(W5+W13+W23)</f>
        <v>0</v>
      </c>
      <c r="X4" s="551">
        <f>SUM(X5+X13+X23)</f>
        <v>3000</v>
      </c>
      <c r="Z4" s="327">
        <f t="shared" ref="Z4:Z67" si="0">ROUND(I4,0)</f>
        <v>50000</v>
      </c>
      <c r="AA4" s="327">
        <f t="shared" ref="AA4:AA67" si="1">ROUND(K4+M4,0)</f>
        <v>45000</v>
      </c>
      <c r="AB4" s="327">
        <f t="shared" ref="AB4:AB67" si="2">ROUND(N4,0)</f>
        <v>5000</v>
      </c>
      <c r="AC4" s="327">
        <f t="shared" ref="AC4:AC67" si="3">ROUND(X4,0)</f>
        <v>3000</v>
      </c>
      <c r="AD4" s="328" t="str">
        <f t="shared" ref="AD4:AD67" si="4">REPT(" ",11-LEN(Z4))&amp;Z4</f>
        <v xml:space="preserve">      50000</v>
      </c>
      <c r="AE4" s="328" t="str">
        <f t="shared" ref="AE4:AE67" si="5">REPT(" ",11-LEN(AA4))&amp;AA4</f>
        <v xml:space="preserve">      45000</v>
      </c>
      <c r="AF4" s="328" t="str">
        <f t="shared" ref="AF4:AF67" si="6">REPT(" ",11-LEN(AB4))&amp;AB4</f>
        <v xml:space="preserve">       5000</v>
      </c>
      <c r="AG4" s="328" t="str">
        <f t="shared" ref="AG4:AG67" si="7">REPT(" ",11-LEN(AC4))&amp;AC4</f>
        <v xml:space="preserve">       3000</v>
      </c>
      <c r="AK4" s="218"/>
      <c r="AN4" s="212">
        <f>SUM(AN5+AN13+AN23)</f>
        <v>35000</v>
      </c>
      <c r="AO4" s="213"/>
      <c r="AP4" s="214">
        <f>SUM(AP5+AP13+AP23)</f>
        <v>32000</v>
      </c>
      <c r="AQ4" s="215"/>
      <c r="AR4" s="216">
        <f>SUM(AR5+AR13+AR23)</f>
        <v>0</v>
      </c>
      <c r="AS4" s="220">
        <f>SUM(AS5+AS13+AS23)</f>
        <v>3000</v>
      </c>
    </row>
    <row r="5" spans="2:45" outlineLevel="1" x14ac:dyDescent="0.25">
      <c r="B5" s="323" t="s">
        <v>970</v>
      </c>
      <c r="C5" s="203" t="s">
        <v>2074</v>
      </c>
      <c r="D5" s="276" t="str">
        <f>IF(VLOOKUP($B5,suvaha_p!$A:$G,1)=$B5,VLOOKUP($B5,suvaha_p!$A:$G,$B$1),0)</f>
        <v>Dlhodobý nehmotný majetok súčet  (r. 04 až r. 10)</v>
      </c>
      <c r="E5" s="209" t="s">
        <v>970</v>
      </c>
      <c r="F5" s="210"/>
      <c r="G5" s="221"/>
      <c r="I5" s="222">
        <f>SUM(I6:I12)</f>
        <v>0</v>
      </c>
      <c r="J5" s="223"/>
      <c r="K5" s="543">
        <f>SUM(K6:K12)</f>
        <v>0</v>
      </c>
      <c r="L5" s="225"/>
      <c r="M5" s="547">
        <f>SUM(M6:M12)</f>
        <v>0</v>
      </c>
      <c r="N5" s="401">
        <f>SUM(N6:N12)</f>
        <v>0</v>
      </c>
      <c r="P5" s="396"/>
      <c r="Q5" s="400"/>
      <c r="S5" s="401">
        <f>SUM(S6:S12)</f>
        <v>0</v>
      </c>
      <c r="T5" s="400"/>
      <c r="U5" s="402">
        <f>SUM(U6:U12)</f>
        <v>0</v>
      </c>
      <c r="V5" s="225"/>
      <c r="W5" s="403">
        <f>SUM(W6:W12)</f>
        <v>0</v>
      </c>
      <c r="X5" s="552">
        <f>SUM(X6:X12)</f>
        <v>0</v>
      </c>
      <c r="Z5" s="327">
        <f t="shared" si="0"/>
        <v>0</v>
      </c>
      <c r="AA5" s="327">
        <f t="shared" si="1"/>
        <v>0</v>
      </c>
      <c r="AB5" s="327">
        <f t="shared" si="2"/>
        <v>0</v>
      </c>
      <c r="AC5" s="327">
        <f t="shared" si="3"/>
        <v>0</v>
      </c>
      <c r="AD5" s="328" t="str">
        <f t="shared" si="4"/>
        <v xml:space="preserve">          0</v>
      </c>
      <c r="AE5" s="328" t="str">
        <f t="shared" si="5"/>
        <v xml:space="preserve">          0</v>
      </c>
      <c r="AF5" s="328" t="str">
        <f t="shared" si="6"/>
        <v xml:space="preserve">          0</v>
      </c>
      <c r="AG5" s="328" t="str">
        <f t="shared" si="7"/>
        <v xml:space="preserve">          0</v>
      </c>
      <c r="AK5" s="218"/>
      <c r="AL5" s="228"/>
      <c r="AN5" s="222">
        <f>SUM(AN6:AN12)</f>
        <v>0</v>
      </c>
      <c r="AO5" s="223"/>
      <c r="AP5" s="224">
        <f>SUM(AP6:AP12)</f>
        <v>0</v>
      </c>
      <c r="AQ5" s="225"/>
      <c r="AR5" s="226">
        <f>SUM(AR6:AR12)</f>
        <v>0</v>
      </c>
      <c r="AS5" s="227">
        <f>SUM(AS6:AS12)</f>
        <v>0</v>
      </c>
    </row>
    <row r="6" spans="2:45" outlineLevel="1" x14ac:dyDescent="0.25">
      <c r="B6" s="323" t="s">
        <v>976</v>
      </c>
      <c r="C6" s="203" t="s">
        <v>2077</v>
      </c>
      <c r="D6" s="133" t="str">
        <f>IF(VLOOKUP($B6,suvaha_p!$A:$G,1)=$B6,VLOOKUP($B6,suvaha_p!$A:$G,$B$1),0)</f>
        <v>Aktivované náklady na vývoj (012) - /072, 091A/</v>
      </c>
      <c r="E6" s="230" t="s">
        <v>976</v>
      </c>
      <c r="F6" s="231">
        <f>SUM('HL KNIHA VYPOC'!G8)</f>
        <v>0</v>
      </c>
      <c r="I6" s="232">
        <f>ROUND(SUM(F6:H6),0)</f>
        <v>0</v>
      </c>
      <c r="J6" s="233">
        <f>SUM('HL KNIHA VYPOC'!G53)*-1</f>
        <v>0</v>
      </c>
      <c r="K6" s="542">
        <f>ROUND(SUM(J6),0)</f>
        <v>0</v>
      </c>
      <c r="L6" s="235">
        <f>SUM(ANALYTIKAVUJ!C26)*-1</f>
        <v>0</v>
      </c>
      <c r="M6" s="548">
        <f>ROUND(SUM(L6),0)</f>
        <v>0</v>
      </c>
      <c r="N6" s="406">
        <f>SUM(I6-K6-M6)</f>
        <v>0</v>
      </c>
      <c r="P6" s="405">
        <f>SUM('HL KNIHA VYPOC'!K8)</f>
        <v>0</v>
      </c>
      <c r="S6" s="406">
        <f>SUM(P6:R6)</f>
        <v>0</v>
      </c>
      <c r="T6" s="235">
        <f>SUM('HL KNIHA VYPOC'!K53)*-1</f>
        <v>0</v>
      </c>
      <c r="U6" s="234">
        <f>SUM(T6)</f>
        <v>0</v>
      </c>
      <c r="V6" s="235">
        <f>SUM(ANALYTIKAVUJ!D26)*-1</f>
        <v>0</v>
      </c>
      <c r="W6" s="236">
        <f>SUM(V6)</f>
        <v>0</v>
      </c>
      <c r="X6" s="553">
        <f>ROUND((S6-U6-W6),0)</f>
        <v>0</v>
      </c>
      <c r="Z6" s="327">
        <f t="shared" si="0"/>
        <v>0</v>
      </c>
      <c r="AA6" s="327">
        <f t="shared" si="1"/>
        <v>0</v>
      </c>
      <c r="AB6" s="327">
        <f t="shared" si="2"/>
        <v>0</v>
      </c>
      <c r="AC6" s="327">
        <f t="shared" si="3"/>
        <v>0</v>
      </c>
      <c r="AD6" s="328" t="str">
        <f t="shared" si="4"/>
        <v xml:space="preserve">          0</v>
      </c>
      <c r="AE6" s="328" t="str">
        <f t="shared" si="5"/>
        <v xml:space="preserve">          0</v>
      </c>
      <c r="AF6" s="328" t="str">
        <f t="shared" si="6"/>
        <v xml:space="preserve">          0</v>
      </c>
      <c r="AG6" s="328" t="str">
        <f t="shared" si="7"/>
        <v xml:space="preserve">          0</v>
      </c>
      <c r="AK6" s="238">
        <f>SUM('HL KNIHA VYPOC'!H8)</f>
        <v>0</v>
      </c>
      <c r="AN6" s="232">
        <f>SUM(AK6:AM6)</f>
        <v>0</v>
      </c>
      <c r="AO6" s="233">
        <f>SUM('HL KNIHA VYPOC'!H53)*-1</f>
        <v>0</v>
      </c>
      <c r="AP6" s="234">
        <f>SUM(AO6)</f>
        <v>0</v>
      </c>
      <c r="AQ6" s="235">
        <f>SUM(ANALYTIKAVUJ!E26)*-1</f>
        <v>0</v>
      </c>
      <c r="AR6" s="236">
        <f>SUM(AQ6)</f>
        <v>0</v>
      </c>
      <c r="AS6" s="237">
        <f>ROUND((AN6-AP6-AR6),0)</f>
        <v>0</v>
      </c>
    </row>
    <row r="7" spans="2:45" outlineLevel="1" x14ac:dyDescent="0.25">
      <c r="B7" s="323" t="s">
        <v>986</v>
      </c>
      <c r="C7" s="203" t="s">
        <v>2080</v>
      </c>
      <c r="D7" s="133" t="str">
        <f>IF(VLOOKUP($B7,suvaha_p!$A:$G,1)=$B7,VLOOKUP($B7,suvaha_p!$A:$G,$B$1),0)</f>
        <v>Softvér (013)-/073, 091A/</v>
      </c>
      <c r="E7" s="230" t="s">
        <v>986</v>
      </c>
      <c r="F7" s="231">
        <f>SUM('HL KNIHA VYPOC'!G9)</f>
        <v>0</v>
      </c>
      <c r="I7" s="232">
        <f>ROUND(SUM(F7:H7),0)</f>
        <v>0</v>
      </c>
      <c r="J7" s="233">
        <f>SUM('HL KNIHA VYPOC'!G54)*-1</f>
        <v>0</v>
      </c>
      <c r="K7" s="542">
        <f t="shared" ref="K7:K34" si="8">ROUND(SUM(J7),0)</f>
        <v>0</v>
      </c>
      <c r="L7" s="235">
        <f>SUM(ANALYTIKAVUJ!C27)*-1</f>
        <v>0</v>
      </c>
      <c r="M7" s="548">
        <f t="shared" ref="M7:M34" si="9">ROUND(SUM(L7),0)</f>
        <v>0</v>
      </c>
      <c r="N7" s="406">
        <f t="shared" ref="N7:N70" si="10">SUM(I7-K7-M7)</f>
        <v>0</v>
      </c>
      <c r="P7" s="405">
        <f>SUM('HL KNIHA VYPOC'!K9)</f>
        <v>0</v>
      </c>
      <c r="S7" s="406">
        <f t="shared" ref="S7:S12" si="11">SUM(P7:R7)</f>
        <v>0</v>
      </c>
      <c r="T7" s="235">
        <f>SUM('HL KNIHA VYPOC'!K54)*-1</f>
        <v>0</v>
      </c>
      <c r="U7" s="234">
        <f t="shared" ref="U7:U12" si="12">SUM(T7)</f>
        <v>0</v>
      </c>
      <c r="V7" s="235">
        <f>SUM(ANALYTIKAVUJ!D27)*-1</f>
        <v>0</v>
      </c>
      <c r="W7" s="236">
        <f t="shared" ref="W7:W12" si="13">SUM(V7)</f>
        <v>0</v>
      </c>
      <c r="X7" s="553">
        <f t="shared" ref="X7:X22" si="14">ROUND((S7-U7-W7),0)</f>
        <v>0</v>
      </c>
      <c r="Z7" s="327">
        <f t="shared" si="0"/>
        <v>0</v>
      </c>
      <c r="AA7" s="327">
        <f t="shared" si="1"/>
        <v>0</v>
      </c>
      <c r="AB7" s="327">
        <f t="shared" si="2"/>
        <v>0</v>
      </c>
      <c r="AC7" s="327">
        <f t="shared" si="3"/>
        <v>0</v>
      </c>
      <c r="AD7" s="328" t="str">
        <f t="shared" si="4"/>
        <v xml:space="preserve">          0</v>
      </c>
      <c r="AE7" s="328" t="str">
        <f t="shared" si="5"/>
        <v xml:space="preserve">          0</v>
      </c>
      <c r="AF7" s="328" t="str">
        <f t="shared" si="6"/>
        <v xml:space="preserve">          0</v>
      </c>
      <c r="AG7" s="328" t="str">
        <f t="shared" si="7"/>
        <v xml:space="preserve">          0</v>
      </c>
      <c r="AK7" s="238">
        <f>SUM('HL KNIHA VYPOC'!H9)</f>
        <v>0</v>
      </c>
      <c r="AN7" s="232">
        <f t="shared" ref="AN7:AN12" si="15">SUM(AK7:AM7)</f>
        <v>0</v>
      </c>
      <c r="AO7" s="233">
        <f>SUM('HL KNIHA VYPOC'!H54)*-1</f>
        <v>0</v>
      </c>
      <c r="AP7" s="234">
        <f t="shared" ref="AP7:AP12" si="16">SUM(AO7)</f>
        <v>0</v>
      </c>
      <c r="AQ7" s="235">
        <f>SUM(ANALYTIKAVUJ!E27)*-1</f>
        <v>0</v>
      </c>
      <c r="AR7" s="236">
        <f t="shared" ref="AR7:AR12" si="17">SUM(AQ7)</f>
        <v>0</v>
      </c>
      <c r="AS7" s="237">
        <f t="shared" ref="AS7:AS12" si="18">ROUND((AN7-AP7-AR7),0)</f>
        <v>0</v>
      </c>
    </row>
    <row r="8" spans="2:45" outlineLevel="1" x14ac:dyDescent="0.25">
      <c r="B8" s="323" t="s">
        <v>5</v>
      </c>
      <c r="C8" s="203" t="s">
        <v>2083</v>
      </c>
      <c r="D8" s="133" t="str">
        <f>IF(VLOOKUP($B8,suvaha_p!$A:$G,1)=$B8,VLOOKUP($B8,suvaha_p!$A:$G,$B$1),0)</f>
        <v>Oceniteľné práva (014)-/074, 091A/</v>
      </c>
      <c r="E8" s="230" t="s">
        <v>5</v>
      </c>
      <c r="F8" s="231">
        <f>SUM('HL KNIHA VYPOC'!G10)</f>
        <v>0</v>
      </c>
      <c r="I8" s="232">
        <f t="shared" ref="I8:I34" si="19">ROUND(SUM(F8:H8),0)</f>
        <v>0</v>
      </c>
      <c r="J8" s="233">
        <f>SUM('HL KNIHA VYPOC'!G55)*-1</f>
        <v>0</v>
      </c>
      <c r="K8" s="542">
        <f t="shared" si="8"/>
        <v>0</v>
      </c>
      <c r="L8" s="235">
        <f>SUM(ANALYTIKAVUJ!C28)*-1</f>
        <v>0</v>
      </c>
      <c r="M8" s="548">
        <f t="shared" si="9"/>
        <v>0</v>
      </c>
      <c r="N8" s="406">
        <f t="shared" si="10"/>
        <v>0</v>
      </c>
      <c r="P8" s="405">
        <f>SUM('HL KNIHA VYPOC'!K10)</f>
        <v>0</v>
      </c>
      <c r="S8" s="406">
        <f t="shared" si="11"/>
        <v>0</v>
      </c>
      <c r="T8" s="235">
        <f>SUM('HL KNIHA VYPOC'!K55)*-1</f>
        <v>0</v>
      </c>
      <c r="U8" s="234">
        <f t="shared" si="12"/>
        <v>0</v>
      </c>
      <c r="V8" s="235">
        <f>SUM(ANALYTIKAVUJ!D28)*-1</f>
        <v>0</v>
      </c>
      <c r="W8" s="236">
        <f t="shared" si="13"/>
        <v>0</v>
      </c>
      <c r="X8" s="553">
        <f t="shared" si="14"/>
        <v>0</v>
      </c>
      <c r="Z8" s="327">
        <f t="shared" si="0"/>
        <v>0</v>
      </c>
      <c r="AA8" s="327">
        <f t="shared" si="1"/>
        <v>0</v>
      </c>
      <c r="AB8" s="327">
        <f t="shared" si="2"/>
        <v>0</v>
      </c>
      <c r="AC8" s="327">
        <f t="shared" si="3"/>
        <v>0</v>
      </c>
      <c r="AD8" s="328" t="str">
        <f t="shared" si="4"/>
        <v xml:space="preserve">          0</v>
      </c>
      <c r="AE8" s="328" t="str">
        <f t="shared" si="5"/>
        <v xml:space="preserve">          0</v>
      </c>
      <c r="AF8" s="328" t="str">
        <f t="shared" si="6"/>
        <v xml:space="preserve">          0</v>
      </c>
      <c r="AG8" s="328" t="str">
        <f t="shared" si="7"/>
        <v xml:space="preserve">          0</v>
      </c>
      <c r="AK8" s="238">
        <f>SUM('HL KNIHA VYPOC'!H10)</f>
        <v>0</v>
      </c>
      <c r="AN8" s="232">
        <f t="shared" si="15"/>
        <v>0</v>
      </c>
      <c r="AO8" s="233">
        <f>SUM('HL KNIHA VYPOC'!H55)*-1</f>
        <v>0</v>
      </c>
      <c r="AP8" s="234">
        <f t="shared" si="16"/>
        <v>0</v>
      </c>
      <c r="AQ8" s="235">
        <f>SUM(ANALYTIKAVUJ!E28)*-1</f>
        <v>0</v>
      </c>
      <c r="AR8" s="236">
        <f t="shared" si="17"/>
        <v>0</v>
      </c>
      <c r="AS8" s="237">
        <f t="shared" si="18"/>
        <v>0</v>
      </c>
    </row>
    <row r="9" spans="2:45" outlineLevel="1" x14ac:dyDescent="0.25">
      <c r="B9" s="323" t="s">
        <v>21</v>
      </c>
      <c r="C9" s="203" t="s">
        <v>2086</v>
      </c>
      <c r="D9" s="133" t="str">
        <f>IF(VLOOKUP($B9,suvaha_p!$A:$G,1)=$B9,VLOOKUP($B9,suvaha_p!$A:$G,$B$1),0)</f>
        <v>Goodwill (015) - /075, 091A/</v>
      </c>
      <c r="E9" s="230" t="s">
        <v>21</v>
      </c>
      <c r="F9" s="231">
        <f>SUM('HL KNIHA VYPOC'!G11)</f>
        <v>0</v>
      </c>
      <c r="I9" s="232">
        <f t="shared" si="19"/>
        <v>0</v>
      </c>
      <c r="J9" s="233">
        <f>SUM('HL KNIHA VYPOC'!G56)*-1</f>
        <v>0</v>
      </c>
      <c r="K9" s="542">
        <f t="shared" si="8"/>
        <v>0</v>
      </c>
      <c r="L9" s="235">
        <f>SUM(ANALYTIKAVUJ!C29)*-1</f>
        <v>0</v>
      </c>
      <c r="M9" s="548">
        <f t="shared" si="9"/>
        <v>0</v>
      </c>
      <c r="N9" s="406">
        <f t="shared" si="10"/>
        <v>0</v>
      </c>
      <c r="P9" s="405">
        <f>SUM('HL KNIHA VYPOC'!K11)</f>
        <v>0</v>
      </c>
      <c r="S9" s="406">
        <f t="shared" si="11"/>
        <v>0</v>
      </c>
      <c r="T9" s="235">
        <f>SUM('HL KNIHA VYPOC'!K56)*-1</f>
        <v>0</v>
      </c>
      <c r="U9" s="234">
        <f t="shared" si="12"/>
        <v>0</v>
      </c>
      <c r="V9" s="235">
        <f>SUM(ANALYTIKAVUJ!D29)*-1</f>
        <v>0</v>
      </c>
      <c r="W9" s="236">
        <f t="shared" si="13"/>
        <v>0</v>
      </c>
      <c r="X9" s="553">
        <f t="shared" si="14"/>
        <v>0</v>
      </c>
      <c r="Z9" s="327">
        <f t="shared" si="0"/>
        <v>0</v>
      </c>
      <c r="AA9" s="327">
        <f t="shared" si="1"/>
        <v>0</v>
      </c>
      <c r="AB9" s="327">
        <f t="shared" si="2"/>
        <v>0</v>
      </c>
      <c r="AC9" s="327">
        <f t="shared" si="3"/>
        <v>0</v>
      </c>
      <c r="AD9" s="328" t="str">
        <f t="shared" si="4"/>
        <v xml:space="preserve">          0</v>
      </c>
      <c r="AE9" s="328" t="str">
        <f t="shared" si="5"/>
        <v xml:space="preserve">          0</v>
      </c>
      <c r="AF9" s="328" t="str">
        <f t="shared" si="6"/>
        <v xml:space="preserve">          0</v>
      </c>
      <c r="AG9" s="328" t="str">
        <f t="shared" si="7"/>
        <v xml:space="preserve">          0</v>
      </c>
      <c r="AK9" s="238">
        <f>SUM('HL KNIHA VYPOC'!H11)</f>
        <v>0</v>
      </c>
      <c r="AN9" s="232">
        <f t="shared" si="15"/>
        <v>0</v>
      </c>
      <c r="AO9" s="233">
        <f>SUM('HL KNIHA VYPOC'!H56)*-1</f>
        <v>0</v>
      </c>
      <c r="AP9" s="234">
        <f t="shared" si="16"/>
        <v>0</v>
      </c>
      <c r="AQ9" s="235">
        <f>SUM(ANALYTIKAVUJ!E29)*-1</f>
        <v>0</v>
      </c>
      <c r="AR9" s="236">
        <f t="shared" si="17"/>
        <v>0</v>
      </c>
      <c r="AS9" s="237">
        <f t="shared" si="18"/>
        <v>0</v>
      </c>
    </row>
    <row r="10" spans="2:45" outlineLevel="1" x14ac:dyDescent="0.25">
      <c r="B10" s="323" t="s">
        <v>39</v>
      </c>
      <c r="C10" s="203" t="s">
        <v>2088</v>
      </c>
      <c r="D10" s="133" t="str">
        <f>IF(VLOOKUP($B10,suvaha_p!$A:$G,1)=$B10,VLOOKUP($B10,suvaha_p!$A:$G,$B$1),0)</f>
        <v>Ostatný dlhodobý nehmotný majetok (019, 01X)
- /079, 07X, 091A/</v>
      </c>
      <c r="E10" s="230" t="s">
        <v>39</v>
      </c>
      <c r="F10" s="231">
        <f>SUM('HL KNIHA VYPOC'!G13)</f>
        <v>0</v>
      </c>
      <c r="I10" s="232">
        <f t="shared" si="19"/>
        <v>0</v>
      </c>
      <c r="J10" s="233">
        <f>SUM('HL KNIHA VYPOC'!G58)*-1</f>
        <v>0</v>
      </c>
      <c r="K10" s="542">
        <f t="shared" si="8"/>
        <v>0</v>
      </c>
      <c r="L10" s="235">
        <f>SUM(ANALYTIKAVUJ!C30)*-1</f>
        <v>0</v>
      </c>
      <c r="M10" s="548">
        <f t="shared" si="9"/>
        <v>0</v>
      </c>
      <c r="N10" s="406">
        <f t="shared" si="10"/>
        <v>0</v>
      </c>
      <c r="P10" s="405">
        <f>SUM('HL KNIHA VYPOC'!K13)</f>
        <v>0</v>
      </c>
      <c r="S10" s="406">
        <f t="shared" si="11"/>
        <v>0</v>
      </c>
      <c r="T10" s="235">
        <f>SUM('HL KNIHA VYPOC'!K58)*-1</f>
        <v>0</v>
      </c>
      <c r="U10" s="234">
        <f t="shared" si="12"/>
        <v>0</v>
      </c>
      <c r="V10" s="235">
        <f>SUM(ANALYTIKAVUJ!D30)*-1</f>
        <v>0</v>
      </c>
      <c r="W10" s="236">
        <f t="shared" si="13"/>
        <v>0</v>
      </c>
      <c r="X10" s="553">
        <f t="shared" si="14"/>
        <v>0</v>
      </c>
      <c r="Z10" s="327">
        <f t="shared" si="0"/>
        <v>0</v>
      </c>
      <c r="AA10" s="327">
        <f t="shared" si="1"/>
        <v>0</v>
      </c>
      <c r="AB10" s="327">
        <f t="shared" si="2"/>
        <v>0</v>
      </c>
      <c r="AC10" s="327">
        <f t="shared" si="3"/>
        <v>0</v>
      </c>
      <c r="AD10" s="328" t="str">
        <f t="shared" si="4"/>
        <v xml:space="preserve">          0</v>
      </c>
      <c r="AE10" s="328" t="str">
        <f t="shared" si="5"/>
        <v xml:space="preserve">          0</v>
      </c>
      <c r="AF10" s="328" t="str">
        <f t="shared" si="6"/>
        <v xml:space="preserve">          0</v>
      </c>
      <c r="AG10" s="328" t="str">
        <f t="shared" si="7"/>
        <v xml:space="preserve">          0</v>
      </c>
      <c r="AK10" s="238">
        <f>SUM('HL KNIHA VYPOC'!H13)</f>
        <v>0</v>
      </c>
      <c r="AN10" s="232">
        <f t="shared" si="15"/>
        <v>0</v>
      </c>
      <c r="AO10" s="233">
        <f>SUM('HL KNIHA VYPOC'!H58)*-1</f>
        <v>0</v>
      </c>
      <c r="AP10" s="234">
        <f t="shared" si="16"/>
        <v>0</v>
      </c>
      <c r="AQ10" s="235">
        <f>SUM(ANALYTIKAVUJ!E30)*-1</f>
        <v>0</v>
      </c>
      <c r="AR10" s="236">
        <f t="shared" si="17"/>
        <v>0</v>
      </c>
      <c r="AS10" s="237">
        <f t="shared" si="18"/>
        <v>0</v>
      </c>
    </row>
    <row r="11" spans="2:45" outlineLevel="1" x14ac:dyDescent="0.25">
      <c r="B11" s="323" t="s">
        <v>922</v>
      </c>
      <c r="C11" s="203" t="s">
        <v>2092</v>
      </c>
      <c r="D11" s="133" t="str">
        <f>IF(VLOOKUP($B11,suvaha_p!$A:$G,1)=$B11,VLOOKUP($B11,suvaha_p!$A:$G,$B$1),0)</f>
        <v>Obstarávaný dlhodobý nehmotný majetok (041)
- /093/</v>
      </c>
      <c r="E11" s="230" t="s">
        <v>922</v>
      </c>
      <c r="F11" s="231">
        <f>SUM('HL KNIHA VYPOC'!G31)</f>
        <v>0</v>
      </c>
      <c r="I11" s="232">
        <f t="shared" si="19"/>
        <v>0</v>
      </c>
      <c r="J11" s="233"/>
      <c r="K11" s="542">
        <f t="shared" si="8"/>
        <v>0</v>
      </c>
      <c r="L11" s="235">
        <f>SUM('HL KNIHA VYPOC'!G73)*-1</f>
        <v>0</v>
      </c>
      <c r="M11" s="548">
        <f t="shared" si="9"/>
        <v>0</v>
      </c>
      <c r="N11" s="406">
        <f t="shared" si="10"/>
        <v>0</v>
      </c>
      <c r="P11" s="405">
        <f>SUM('HL KNIHA VYPOC'!K31)</f>
        <v>0</v>
      </c>
      <c r="S11" s="406">
        <f t="shared" si="11"/>
        <v>0</v>
      </c>
      <c r="U11" s="234">
        <f t="shared" si="12"/>
        <v>0</v>
      </c>
      <c r="V11" s="235">
        <f>SUM('HL KNIHA VYPOC'!K73)*-1</f>
        <v>0</v>
      </c>
      <c r="W11" s="236">
        <f t="shared" si="13"/>
        <v>0</v>
      </c>
      <c r="X11" s="553">
        <f t="shared" si="14"/>
        <v>0</v>
      </c>
      <c r="Z11" s="327">
        <f t="shared" si="0"/>
        <v>0</v>
      </c>
      <c r="AA11" s="327">
        <f t="shared" si="1"/>
        <v>0</v>
      </c>
      <c r="AB11" s="327">
        <f t="shared" si="2"/>
        <v>0</v>
      </c>
      <c r="AC11" s="327">
        <f t="shared" si="3"/>
        <v>0</v>
      </c>
      <c r="AD11" s="328" t="str">
        <f t="shared" si="4"/>
        <v xml:space="preserve">          0</v>
      </c>
      <c r="AE11" s="328" t="str">
        <f t="shared" si="5"/>
        <v xml:space="preserve">          0</v>
      </c>
      <c r="AF11" s="328" t="str">
        <f t="shared" si="6"/>
        <v xml:space="preserve">          0</v>
      </c>
      <c r="AG11" s="328" t="str">
        <f t="shared" si="7"/>
        <v xml:space="preserve">          0</v>
      </c>
      <c r="AK11" s="238">
        <f>SUM('HL KNIHA VYPOC'!H31)</f>
        <v>0</v>
      </c>
      <c r="AN11" s="232">
        <f t="shared" si="15"/>
        <v>0</v>
      </c>
      <c r="AO11" s="233"/>
      <c r="AP11" s="234">
        <f t="shared" si="16"/>
        <v>0</v>
      </c>
      <c r="AQ11" s="235">
        <f>SUM('HL KNIHA VYPOC'!H73)*-1</f>
        <v>0</v>
      </c>
      <c r="AR11" s="236">
        <f t="shared" si="17"/>
        <v>0</v>
      </c>
      <c r="AS11" s="237">
        <f t="shared" si="18"/>
        <v>0</v>
      </c>
    </row>
    <row r="12" spans="2:45" outlineLevel="1" x14ac:dyDescent="0.25">
      <c r="B12" s="323">
        <v>10</v>
      </c>
      <c r="C12" s="203" t="s">
        <v>2096</v>
      </c>
      <c r="D12" s="133" t="str">
        <f>IF(VLOOKUP($B12,suvaha_p!$A:$G,1)=$B12,VLOOKUP($B12,suvaha_p!$A:$G,$B$1),0)</f>
        <v>Poskytnuté preddavky na dlhodobý nehmotný majetok (051) - /095A/</v>
      </c>
      <c r="E12" s="230" t="s">
        <v>795</v>
      </c>
      <c r="F12" s="231">
        <f>SUM('HL KNIHA VYPOC'!G37)</f>
        <v>0</v>
      </c>
      <c r="I12" s="232">
        <f t="shared" si="19"/>
        <v>0</v>
      </c>
      <c r="J12" s="235"/>
      <c r="K12" s="542">
        <f t="shared" si="8"/>
        <v>0</v>
      </c>
      <c r="L12" s="235">
        <f>SUM(ANALYTIKAVUJ!C41)*-1</f>
        <v>0</v>
      </c>
      <c r="M12" s="548">
        <f t="shared" si="9"/>
        <v>0</v>
      </c>
      <c r="N12" s="406">
        <f t="shared" si="10"/>
        <v>0</v>
      </c>
      <c r="P12" s="405">
        <f>SUM('HL KNIHA VYPOC'!K37)</f>
        <v>0</v>
      </c>
      <c r="S12" s="406">
        <f t="shared" si="11"/>
        <v>0</v>
      </c>
      <c r="U12" s="234">
        <f t="shared" si="12"/>
        <v>0</v>
      </c>
      <c r="V12" s="235">
        <f>SUM(ANALYTIKAVUJ!D41)*-1</f>
        <v>0</v>
      </c>
      <c r="W12" s="236">
        <f t="shared" si="13"/>
        <v>0</v>
      </c>
      <c r="X12" s="553">
        <f t="shared" si="14"/>
        <v>0</v>
      </c>
      <c r="Z12" s="327">
        <f t="shared" si="0"/>
        <v>0</v>
      </c>
      <c r="AA12" s="327">
        <f t="shared" si="1"/>
        <v>0</v>
      </c>
      <c r="AB12" s="327">
        <f t="shared" si="2"/>
        <v>0</v>
      </c>
      <c r="AC12" s="327">
        <f t="shared" si="3"/>
        <v>0</v>
      </c>
      <c r="AD12" s="328" t="str">
        <f t="shared" si="4"/>
        <v xml:space="preserve">          0</v>
      </c>
      <c r="AE12" s="328" t="str">
        <f t="shared" si="5"/>
        <v xml:space="preserve">          0</v>
      </c>
      <c r="AF12" s="328" t="str">
        <f t="shared" si="6"/>
        <v xml:space="preserve">          0</v>
      </c>
      <c r="AG12" s="328" t="str">
        <f t="shared" si="7"/>
        <v xml:space="preserve">          0</v>
      </c>
      <c r="AK12" s="238">
        <f>SUM('HL KNIHA VYPOC'!H37)</f>
        <v>0</v>
      </c>
      <c r="AN12" s="232">
        <f t="shared" si="15"/>
        <v>0</v>
      </c>
      <c r="AO12" s="235"/>
      <c r="AP12" s="234">
        <f t="shared" si="16"/>
        <v>0</v>
      </c>
      <c r="AQ12" s="235">
        <f>SUM(ANALYTIKAVUJ!E41)*-1</f>
        <v>0</v>
      </c>
      <c r="AR12" s="236">
        <f t="shared" si="17"/>
        <v>0</v>
      </c>
      <c r="AS12" s="237">
        <f t="shared" si="18"/>
        <v>0</v>
      </c>
    </row>
    <row r="13" spans="2:45" outlineLevel="1" x14ac:dyDescent="0.25">
      <c r="B13" s="323">
        <v>11</v>
      </c>
      <c r="C13" s="203" t="s">
        <v>2100</v>
      </c>
      <c r="D13" s="276" t="str">
        <f>IF(VLOOKUP($B13,suvaha_p!$A:$G,1)=$B13,VLOOKUP($B13,suvaha_p!$A:$G,$B$1),0)</f>
        <v>Dlhodobý hmotný majetok súčet (r. 12 až r. 20)</v>
      </c>
      <c r="E13" s="209" t="s">
        <v>1023</v>
      </c>
      <c r="F13" s="210"/>
      <c r="G13" s="239"/>
      <c r="H13" s="239"/>
      <c r="I13" s="222">
        <f>SUM(I14:I22)</f>
        <v>50000</v>
      </c>
      <c r="J13" s="215"/>
      <c r="K13" s="543">
        <f>SUM(K14:K22)</f>
        <v>45000</v>
      </c>
      <c r="L13" s="225"/>
      <c r="M13" s="547">
        <f>SUM(M14:M22)</f>
        <v>0</v>
      </c>
      <c r="N13" s="401">
        <f>SUM(N14:N22)</f>
        <v>5000</v>
      </c>
      <c r="P13" s="396"/>
      <c r="Q13" s="225"/>
      <c r="R13" s="225"/>
      <c r="S13" s="401">
        <f>SUM(S14:S22)</f>
        <v>35000</v>
      </c>
      <c r="T13" s="225"/>
      <c r="U13" s="402">
        <f>SUM(U14:U22)</f>
        <v>32000</v>
      </c>
      <c r="V13" s="225"/>
      <c r="W13" s="403">
        <f>SUM(W14:W22)</f>
        <v>0</v>
      </c>
      <c r="X13" s="552">
        <f>SUM(X14:X22)</f>
        <v>3000</v>
      </c>
      <c r="Z13" s="327">
        <f t="shared" si="0"/>
        <v>50000</v>
      </c>
      <c r="AA13" s="327">
        <f t="shared" si="1"/>
        <v>45000</v>
      </c>
      <c r="AB13" s="327">
        <f t="shared" si="2"/>
        <v>5000</v>
      </c>
      <c r="AC13" s="327">
        <f t="shared" si="3"/>
        <v>3000</v>
      </c>
      <c r="AD13" s="328" t="str">
        <f t="shared" si="4"/>
        <v xml:space="preserve">      50000</v>
      </c>
      <c r="AE13" s="328" t="str">
        <f t="shared" si="5"/>
        <v xml:space="preserve">      45000</v>
      </c>
      <c r="AF13" s="328" t="str">
        <f t="shared" si="6"/>
        <v xml:space="preserve">       5000</v>
      </c>
      <c r="AG13" s="328" t="str">
        <f t="shared" si="7"/>
        <v xml:space="preserve">       3000</v>
      </c>
      <c r="AK13" s="218"/>
      <c r="AL13" s="240"/>
      <c r="AM13" s="240"/>
      <c r="AN13" s="222">
        <f>SUM(AN14:AN22)</f>
        <v>35000</v>
      </c>
      <c r="AO13" s="215"/>
      <c r="AP13" s="224">
        <f>SUM(AP14:AP22)</f>
        <v>32000</v>
      </c>
      <c r="AQ13" s="225"/>
      <c r="AR13" s="226">
        <f>SUM(AR14:AR22)</f>
        <v>0</v>
      </c>
      <c r="AS13" s="227">
        <f>SUM(AS14:AS22)</f>
        <v>3000</v>
      </c>
    </row>
    <row r="14" spans="2:45" outlineLevel="1" x14ac:dyDescent="0.25">
      <c r="B14" s="323">
        <v>12</v>
      </c>
      <c r="C14" s="203" t="s">
        <v>2103</v>
      </c>
      <c r="D14" s="133" t="str">
        <f>IF(VLOOKUP($B14,suvaha_p!$A:$G,1)=$B14,VLOOKUP($B14,suvaha_p!$A:$G,$B$1),0)</f>
        <v>Pozemky (031) - /092A/</v>
      </c>
      <c r="E14" s="230" t="s">
        <v>84</v>
      </c>
      <c r="F14" s="231">
        <f>SUM('HL KNIHA VYPOC'!G26)</f>
        <v>0</v>
      </c>
      <c r="I14" s="232">
        <f t="shared" si="19"/>
        <v>0</v>
      </c>
      <c r="J14" s="235"/>
      <c r="K14" s="542">
        <f t="shared" si="8"/>
        <v>0</v>
      </c>
      <c r="L14" s="235">
        <f>SUM(ANALYTIKAVUJ!C33)*-1</f>
        <v>0</v>
      </c>
      <c r="M14" s="548">
        <f t="shared" si="9"/>
        <v>0</v>
      </c>
      <c r="N14" s="406">
        <f t="shared" si="10"/>
        <v>0</v>
      </c>
      <c r="P14" s="405">
        <f>SUM('HL KNIHA VYPOC'!K26)</f>
        <v>0</v>
      </c>
      <c r="S14" s="406">
        <f t="shared" ref="S14:S22" si="20">SUM(P14:R14)</f>
        <v>0</v>
      </c>
      <c r="U14" s="234">
        <f t="shared" ref="U14:U22" si="21">SUM(T14)</f>
        <v>0</v>
      </c>
      <c r="V14" s="235">
        <f>SUM(ANALYTIKAVUJ!D33)*-1</f>
        <v>0</v>
      </c>
      <c r="W14" s="236">
        <f t="shared" ref="W14:W22" si="22">SUM(V14)</f>
        <v>0</v>
      </c>
      <c r="X14" s="553">
        <f t="shared" si="14"/>
        <v>0</v>
      </c>
      <c r="Z14" s="327">
        <f t="shared" si="0"/>
        <v>0</v>
      </c>
      <c r="AA14" s="327">
        <f t="shared" si="1"/>
        <v>0</v>
      </c>
      <c r="AB14" s="327">
        <f t="shared" si="2"/>
        <v>0</v>
      </c>
      <c r="AC14" s="327">
        <f t="shared" si="3"/>
        <v>0</v>
      </c>
      <c r="AD14" s="328" t="str">
        <f t="shared" si="4"/>
        <v xml:space="preserve">          0</v>
      </c>
      <c r="AE14" s="328" t="str">
        <f t="shared" si="5"/>
        <v xml:space="preserve">          0</v>
      </c>
      <c r="AF14" s="328" t="str">
        <f t="shared" si="6"/>
        <v xml:space="preserve">          0</v>
      </c>
      <c r="AG14" s="328" t="str">
        <f t="shared" si="7"/>
        <v xml:space="preserve">          0</v>
      </c>
      <c r="AK14" s="238">
        <f>SUM('HL KNIHA VYPOC'!H26)</f>
        <v>0</v>
      </c>
      <c r="AN14" s="232">
        <f t="shared" ref="AN14:AN22" si="23">SUM(AK14:AM14)</f>
        <v>0</v>
      </c>
      <c r="AO14" s="235"/>
      <c r="AP14" s="234">
        <f t="shared" ref="AP14:AP22" si="24">SUM(AO14)</f>
        <v>0</v>
      </c>
      <c r="AQ14" s="235">
        <f>SUM(ANALYTIKAVUJ!E33)*-1</f>
        <v>0</v>
      </c>
      <c r="AR14" s="236">
        <f t="shared" ref="AR14:AR22" si="25">SUM(AQ14)</f>
        <v>0</v>
      </c>
      <c r="AS14" s="237">
        <f t="shared" ref="AS14:AS22" si="26">ROUND((AN14-AP14-AR14),0)</f>
        <v>0</v>
      </c>
    </row>
    <row r="15" spans="2:45" outlineLevel="1" x14ac:dyDescent="0.25">
      <c r="B15" s="323">
        <v>13</v>
      </c>
      <c r="C15" s="203" t="s">
        <v>2080</v>
      </c>
      <c r="D15" s="133" t="str">
        <f>IF(VLOOKUP($B15,suvaha_p!$A:$G,1)=$B15,VLOOKUP($B15,suvaha_p!$A:$G,$B$1),0)</f>
        <v>Stavby (021) - /081, 092A/</v>
      </c>
      <c r="E15" s="230" t="s">
        <v>94</v>
      </c>
      <c r="F15" s="231">
        <f>SUM('HL KNIHA VYPOC'!G16)</f>
        <v>50000</v>
      </c>
      <c r="I15" s="232">
        <f t="shared" si="19"/>
        <v>50000</v>
      </c>
      <c r="J15" s="233">
        <f>SUM('HL KNIHA VYPOC'!G61)*-1</f>
        <v>45000</v>
      </c>
      <c r="K15" s="542">
        <f t="shared" si="8"/>
        <v>45000</v>
      </c>
      <c r="L15" s="235">
        <f>SUM(ANALYTIKAVUJ!C34)*-1</f>
        <v>0</v>
      </c>
      <c r="M15" s="548">
        <f t="shared" si="9"/>
        <v>0</v>
      </c>
      <c r="N15" s="406">
        <f t="shared" si="10"/>
        <v>5000</v>
      </c>
      <c r="P15" s="405">
        <f>SUM('HL KNIHA VYPOC'!K16)</f>
        <v>35000</v>
      </c>
      <c r="S15" s="406">
        <f t="shared" si="20"/>
        <v>35000</v>
      </c>
      <c r="T15" s="235">
        <f>SUM('HL KNIHA VYPOC'!K61)*-1</f>
        <v>32000</v>
      </c>
      <c r="U15" s="234">
        <f t="shared" si="21"/>
        <v>32000</v>
      </c>
      <c r="V15" s="235">
        <f>SUM(ANALYTIKAVUJ!D34)*-1</f>
        <v>0</v>
      </c>
      <c r="W15" s="236">
        <f t="shared" si="22"/>
        <v>0</v>
      </c>
      <c r="X15" s="553">
        <f t="shared" si="14"/>
        <v>3000</v>
      </c>
      <c r="Z15" s="327">
        <f t="shared" si="0"/>
        <v>50000</v>
      </c>
      <c r="AA15" s="327">
        <f t="shared" si="1"/>
        <v>45000</v>
      </c>
      <c r="AB15" s="327">
        <f t="shared" si="2"/>
        <v>5000</v>
      </c>
      <c r="AC15" s="327">
        <f t="shared" si="3"/>
        <v>3000</v>
      </c>
      <c r="AD15" s="328" t="str">
        <f t="shared" si="4"/>
        <v xml:space="preserve">      50000</v>
      </c>
      <c r="AE15" s="328" t="str">
        <f t="shared" si="5"/>
        <v xml:space="preserve">      45000</v>
      </c>
      <c r="AF15" s="328" t="str">
        <f t="shared" si="6"/>
        <v xml:space="preserve">       5000</v>
      </c>
      <c r="AG15" s="328" t="str">
        <f t="shared" si="7"/>
        <v xml:space="preserve">       3000</v>
      </c>
      <c r="AK15" s="238">
        <f>SUM('HL KNIHA VYPOC'!H16)</f>
        <v>35000</v>
      </c>
      <c r="AN15" s="232">
        <f t="shared" si="23"/>
        <v>35000</v>
      </c>
      <c r="AO15" s="233">
        <f>SUM('HL KNIHA VYPOC'!H61)*-1</f>
        <v>32000</v>
      </c>
      <c r="AP15" s="234">
        <f t="shared" si="24"/>
        <v>32000</v>
      </c>
      <c r="AQ15" s="235">
        <f>SUM(ANALYTIKAVUJ!E34)*-1</f>
        <v>0</v>
      </c>
      <c r="AR15" s="236">
        <f t="shared" si="25"/>
        <v>0</v>
      </c>
      <c r="AS15" s="237">
        <f t="shared" si="26"/>
        <v>3000</v>
      </c>
    </row>
    <row r="16" spans="2:45" ht="13.5" customHeight="1" outlineLevel="1" x14ac:dyDescent="0.25">
      <c r="B16" s="323">
        <v>14</v>
      </c>
      <c r="C16" s="203" t="s">
        <v>2083</v>
      </c>
      <c r="D16" s="133" t="str">
        <f>IF(VLOOKUP($B16,suvaha_p!$A:$G,1)=$B16,VLOOKUP($B16,suvaha_p!$A:$G,$B$1),0)</f>
        <v>Samostatné hnuteľné veci a súbory hnuteľných vecí (022) - /082, 092A/</v>
      </c>
      <c r="E16" s="230" t="s">
        <v>796</v>
      </c>
      <c r="F16" s="231">
        <f>SUM('HL KNIHA VYPOC'!G17)</f>
        <v>0</v>
      </c>
      <c r="I16" s="232">
        <f t="shared" si="19"/>
        <v>0</v>
      </c>
      <c r="J16" s="233">
        <f>SUM('HL KNIHA VYPOC'!G62)*-1</f>
        <v>0</v>
      </c>
      <c r="K16" s="542">
        <f t="shared" si="8"/>
        <v>0</v>
      </c>
      <c r="L16" s="235">
        <f>SUM(ANALYTIKAVUJ!C35)*-1</f>
        <v>0</v>
      </c>
      <c r="M16" s="548">
        <f t="shared" si="9"/>
        <v>0</v>
      </c>
      <c r="N16" s="406">
        <f t="shared" si="10"/>
        <v>0</v>
      </c>
      <c r="P16" s="405">
        <f>SUM('HL KNIHA VYPOC'!K17)</f>
        <v>0</v>
      </c>
      <c r="S16" s="406">
        <f t="shared" si="20"/>
        <v>0</v>
      </c>
      <c r="T16" s="235">
        <f>SUM('HL KNIHA VYPOC'!K62)*-1</f>
        <v>0</v>
      </c>
      <c r="U16" s="234">
        <f t="shared" si="21"/>
        <v>0</v>
      </c>
      <c r="V16" s="235">
        <f>SUM(ANALYTIKAVUJ!D35)*-1</f>
        <v>0</v>
      </c>
      <c r="W16" s="236">
        <f t="shared" si="22"/>
        <v>0</v>
      </c>
      <c r="X16" s="553">
        <f t="shared" si="14"/>
        <v>0</v>
      </c>
      <c r="Z16" s="327">
        <f t="shared" si="0"/>
        <v>0</v>
      </c>
      <c r="AA16" s="327">
        <f t="shared" si="1"/>
        <v>0</v>
      </c>
      <c r="AB16" s="327">
        <f t="shared" si="2"/>
        <v>0</v>
      </c>
      <c r="AC16" s="327">
        <f t="shared" si="3"/>
        <v>0</v>
      </c>
      <c r="AD16" s="328" t="str">
        <f t="shared" si="4"/>
        <v xml:space="preserve">          0</v>
      </c>
      <c r="AE16" s="328" t="str">
        <f t="shared" si="5"/>
        <v xml:space="preserve">          0</v>
      </c>
      <c r="AF16" s="328" t="str">
        <f t="shared" si="6"/>
        <v xml:space="preserve">          0</v>
      </c>
      <c r="AG16" s="328" t="str">
        <f t="shared" si="7"/>
        <v xml:space="preserve">          0</v>
      </c>
      <c r="AK16" s="238">
        <f>SUM('HL KNIHA VYPOC'!H17)</f>
        <v>0</v>
      </c>
      <c r="AN16" s="232">
        <f t="shared" si="23"/>
        <v>0</v>
      </c>
      <c r="AO16" s="233">
        <f>SUM('HL KNIHA VYPOC'!H62)*-1</f>
        <v>0</v>
      </c>
      <c r="AP16" s="234">
        <f t="shared" si="24"/>
        <v>0</v>
      </c>
      <c r="AQ16" s="235">
        <f>SUM(ANALYTIKAVUJ!E35)*-1</f>
        <v>0</v>
      </c>
      <c r="AR16" s="236">
        <f t="shared" si="25"/>
        <v>0</v>
      </c>
      <c r="AS16" s="237">
        <f t="shared" si="26"/>
        <v>0</v>
      </c>
    </row>
    <row r="17" spans="2:45" outlineLevel="1" x14ac:dyDescent="0.25">
      <c r="B17" s="323">
        <v>15</v>
      </c>
      <c r="C17" s="203" t="s">
        <v>2086</v>
      </c>
      <c r="D17" s="133" t="str">
        <f>IF(VLOOKUP($B17,suvaha_p!$A:$G,1)=$B17,VLOOKUP($B17,suvaha_p!$A:$G,$B$1),0)</f>
        <v>Pestovateľské celky trvalých porastov (025)
- /085, 092A/</v>
      </c>
      <c r="E17" s="230" t="s">
        <v>923</v>
      </c>
      <c r="F17" s="231">
        <f>SUM('HL KNIHA VYPOC'!G20)</f>
        <v>0</v>
      </c>
      <c r="I17" s="232">
        <f t="shared" si="19"/>
        <v>0</v>
      </c>
      <c r="J17" s="233">
        <f>SUM('HL KNIHA VYPOC'!G65)*-1</f>
        <v>0</v>
      </c>
      <c r="K17" s="542">
        <f t="shared" si="8"/>
        <v>0</v>
      </c>
      <c r="L17" s="235">
        <f>SUM(ANALYTIKAVUJ!C36)*-1</f>
        <v>0</v>
      </c>
      <c r="M17" s="548">
        <f t="shared" si="9"/>
        <v>0</v>
      </c>
      <c r="N17" s="406">
        <f t="shared" si="10"/>
        <v>0</v>
      </c>
      <c r="P17" s="405">
        <f>SUM('HL KNIHA VYPOC'!K20)</f>
        <v>0</v>
      </c>
      <c r="S17" s="406">
        <f t="shared" si="20"/>
        <v>0</v>
      </c>
      <c r="T17" s="235">
        <f>SUM('HL KNIHA VYPOC'!K65)*-1</f>
        <v>0</v>
      </c>
      <c r="U17" s="234">
        <f t="shared" si="21"/>
        <v>0</v>
      </c>
      <c r="V17" s="235">
        <f>SUM(ANALYTIKAVUJ!D36)*-1</f>
        <v>0</v>
      </c>
      <c r="W17" s="236">
        <f t="shared" si="22"/>
        <v>0</v>
      </c>
      <c r="X17" s="553">
        <f t="shared" si="14"/>
        <v>0</v>
      </c>
      <c r="Z17" s="327">
        <f t="shared" si="0"/>
        <v>0</v>
      </c>
      <c r="AA17" s="327">
        <f t="shared" si="1"/>
        <v>0</v>
      </c>
      <c r="AB17" s="327">
        <f t="shared" si="2"/>
        <v>0</v>
      </c>
      <c r="AC17" s="327">
        <f t="shared" si="3"/>
        <v>0</v>
      </c>
      <c r="AD17" s="328" t="str">
        <f t="shared" si="4"/>
        <v xml:space="preserve">          0</v>
      </c>
      <c r="AE17" s="328" t="str">
        <f t="shared" si="5"/>
        <v xml:space="preserve">          0</v>
      </c>
      <c r="AF17" s="328" t="str">
        <f t="shared" si="6"/>
        <v xml:space="preserve">          0</v>
      </c>
      <c r="AG17" s="328" t="str">
        <f t="shared" si="7"/>
        <v xml:space="preserve">          0</v>
      </c>
      <c r="AK17" s="238">
        <f>SUM('HL KNIHA VYPOC'!H20)</f>
        <v>0</v>
      </c>
      <c r="AN17" s="232">
        <f t="shared" si="23"/>
        <v>0</v>
      </c>
      <c r="AO17" s="233">
        <f>SUM('HL KNIHA VYPOC'!H65)*-1</f>
        <v>0</v>
      </c>
      <c r="AP17" s="234">
        <f t="shared" si="24"/>
        <v>0</v>
      </c>
      <c r="AQ17" s="235">
        <f>SUM(ANALYTIKAVUJ!E36)*-1</f>
        <v>0</v>
      </c>
      <c r="AR17" s="236">
        <f t="shared" si="25"/>
        <v>0</v>
      </c>
      <c r="AS17" s="237">
        <f t="shared" si="26"/>
        <v>0</v>
      </c>
    </row>
    <row r="18" spans="2:45" outlineLevel="1" x14ac:dyDescent="0.25">
      <c r="B18" s="323">
        <v>16</v>
      </c>
      <c r="C18" s="203" t="s">
        <v>2088</v>
      </c>
      <c r="D18" s="133" t="str">
        <f>IF(VLOOKUP($B18,suvaha_p!$A:$G,1)=$B18,VLOOKUP($B18,suvaha_p!$A:$G,$B$1),0)</f>
        <v>Základné stádo a ťažné zvieratá (026) - /086, 092A/</v>
      </c>
      <c r="E18" s="230" t="s">
        <v>797</v>
      </c>
      <c r="F18" s="231">
        <f>SUM('HL KNIHA VYPOC'!G21)</f>
        <v>0</v>
      </c>
      <c r="I18" s="232">
        <f t="shared" si="19"/>
        <v>0</v>
      </c>
      <c r="J18" s="233">
        <f>SUM('HL KNIHA VYPOC'!G66)*-1</f>
        <v>0</v>
      </c>
      <c r="K18" s="542">
        <f t="shared" si="8"/>
        <v>0</v>
      </c>
      <c r="L18" s="235">
        <f>SUM(ANALYTIKAVUJ!C37)*-1</f>
        <v>0</v>
      </c>
      <c r="M18" s="548">
        <f t="shared" si="9"/>
        <v>0</v>
      </c>
      <c r="N18" s="406">
        <f t="shared" si="10"/>
        <v>0</v>
      </c>
      <c r="P18" s="405">
        <f>SUM('HL KNIHA VYPOC'!K21)</f>
        <v>0</v>
      </c>
      <c r="S18" s="406">
        <f t="shared" si="20"/>
        <v>0</v>
      </c>
      <c r="T18" s="235">
        <f>SUM('HL KNIHA VYPOC'!K66)*-1</f>
        <v>0</v>
      </c>
      <c r="U18" s="234">
        <f t="shared" si="21"/>
        <v>0</v>
      </c>
      <c r="V18" s="235">
        <f>SUM(ANALYTIKAVUJ!D37)*-1</f>
        <v>0</v>
      </c>
      <c r="W18" s="236">
        <f t="shared" si="22"/>
        <v>0</v>
      </c>
      <c r="X18" s="553">
        <f t="shared" si="14"/>
        <v>0</v>
      </c>
      <c r="Z18" s="327">
        <f t="shared" si="0"/>
        <v>0</v>
      </c>
      <c r="AA18" s="327">
        <f t="shared" si="1"/>
        <v>0</v>
      </c>
      <c r="AB18" s="327">
        <f t="shared" si="2"/>
        <v>0</v>
      </c>
      <c r="AC18" s="327">
        <f t="shared" si="3"/>
        <v>0</v>
      </c>
      <c r="AD18" s="328" t="str">
        <f t="shared" si="4"/>
        <v xml:space="preserve">          0</v>
      </c>
      <c r="AE18" s="328" t="str">
        <f t="shared" si="5"/>
        <v xml:space="preserve">          0</v>
      </c>
      <c r="AF18" s="328" t="str">
        <f t="shared" si="6"/>
        <v xml:space="preserve">          0</v>
      </c>
      <c r="AG18" s="328" t="str">
        <f t="shared" si="7"/>
        <v xml:space="preserve">          0</v>
      </c>
      <c r="AK18" s="238">
        <f>SUM('HL KNIHA VYPOC'!H21)</f>
        <v>0</v>
      </c>
      <c r="AN18" s="232">
        <f t="shared" si="23"/>
        <v>0</v>
      </c>
      <c r="AO18" s="233">
        <f>SUM('HL KNIHA VYPOC'!H66)*-1</f>
        <v>0</v>
      </c>
      <c r="AP18" s="234">
        <f t="shared" si="24"/>
        <v>0</v>
      </c>
      <c r="AQ18" s="235">
        <f>SUM(ANALYTIKAVUJ!E37)*-1</f>
        <v>0</v>
      </c>
      <c r="AR18" s="236">
        <f t="shared" si="25"/>
        <v>0</v>
      </c>
      <c r="AS18" s="237">
        <f t="shared" si="26"/>
        <v>0</v>
      </c>
    </row>
    <row r="19" spans="2:45" outlineLevel="1" x14ac:dyDescent="0.25">
      <c r="B19" s="323">
        <v>17</v>
      </c>
      <c r="C19" s="203" t="s">
        <v>2092</v>
      </c>
      <c r="D19" s="133" t="str">
        <f>IF(VLOOKUP($B19,suvaha_p!$A:$G,1)=$B19,VLOOKUP($B19,suvaha_p!$A:$G,$B$1),0)</f>
        <v>Ostatný dlhodobý hmotný majetok
(029, 02X, 032) - /089, 08X, 092A/</v>
      </c>
      <c r="E19" s="230" t="s">
        <v>798</v>
      </c>
      <c r="F19" s="231">
        <f>SUM('HL KNIHA VYPOC'!G23+'HL KNIHA VYPOC'!G27)</f>
        <v>0</v>
      </c>
      <c r="I19" s="232">
        <f t="shared" si="19"/>
        <v>0</v>
      </c>
      <c r="J19" s="233">
        <f>SUM('HL KNIHA VYPOC'!G68)*-1</f>
        <v>0</v>
      </c>
      <c r="K19" s="542">
        <f t="shared" si="8"/>
        <v>0</v>
      </c>
      <c r="L19" s="235">
        <f>SUM(ANALYTIKAVUJ!C38)*-1</f>
        <v>0</v>
      </c>
      <c r="M19" s="548">
        <f t="shared" si="9"/>
        <v>0</v>
      </c>
      <c r="N19" s="406">
        <f t="shared" si="10"/>
        <v>0</v>
      </c>
      <c r="P19" s="405">
        <f>SUM('HL KNIHA VYPOC'!K23)</f>
        <v>0</v>
      </c>
      <c r="S19" s="406">
        <f t="shared" si="20"/>
        <v>0</v>
      </c>
      <c r="T19" s="235">
        <f>SUM('HL KNIHA VYPOC'!K68)*-1</f>
        <v>0</v>
      </c>
      <c r="U19" s="234">
        <f t="shared" si="21"/>
        <v>0</v>
      </c>
      <c r="V19" s="235">
        <f>SUM(ANALYTIKAVUJ!D38)*-1</f>
        <v>0</v>
      </c>
      <c r="W19" s="236">
        <f t="shared" si="22"/>
        <v>0</v>
      </c>
      <c r="X19" s="553">
        <f t="shared" si="14"/>
        <v>0</v>
      </c>
      <c r="Z19" s="327">
        <f t="shared" si="0"/>
        <v>0</v>
      </c>
      <c r="AA19" s="327">
        <f t="shared" si="1"/>
        <v>0</v>
      </c>
      <c r="AB19" s="327">
        <f t="shared" si="2"/>
        <v>0</v>
      </c>
      <c r="AC19" s="327">
        <f t="shared" si="3"/>
        <v>0</v>
      </c>
      <c r="AD19" s="328" t="str">
        <f t="shared" si="4"/>
        <v xml:space="preserve">          0</v>
      </c>
      <c r="AE19" s="328" t="str">
        <f t="shared" si="5"/>
        <v xml:space="preserve">          0</v>
      </c>
      <c r="AF19" s="328" t="str">
        <f t="shared" si="6"/>
        <v xml:space="preserve">          0</v>
      </c>
      <c r="AG19" s="328" t="str">
        <f t="shared" si="7"/>
        <v xml:space="preserve">          0</v>
      </c>
      <c r="AK19" s="238">
        <f>SUM('HL KNIHA VYPOC'!H23+'HL KNIHA VYPOC'!H27)</f>
        <v>0</v>
      </c>
      <c r="AN19" s="232">
        <f t="shared" si="23"/>
        <v>0</v>
      </c>
      <c r="AO19" s="233">
        <f>SUM('HL KNIHA VYPOC'!H68)*-1</f>
        <v>0</v>
      </c>
      <c r="AP19" s="234">
        <f t="shared" si="24"/>
        <v>0</v>
      </c>
      <c r="AQ19" s="235">
        <f>SUM(ANALYTIKAVUJ!E38)*-1</f>
        <v>0</v>
      </c>
      <c r="AR19" s="236">
        <f t="shared" si="25"/>
        <v>0</v>
      </c>
      <c r="AS19" s="237">
        <f t="shared" si="26"/>
        <v>0</v>
      </c>
    </row>
    <row r="20" spans="2:45" outlineLevel="1" x14ac:dyDescent="0.25">
      <c r="B20" s="323">
        <v>18</v>
      </c>
      <c r="C20" s="203" t="s">
        <v>2096</v>
      </c>
      <c r="D20" s="133" t="str">
        <f>IF(VLOOKUP($B20,suvaha_p!$A:$G,1)=$B20,VLOOKUP($B20,suvaha_p!$A:$G,$B$1),0)</f>
        <v>Obstarávaný dlhodobý hmotný majetok
(042) - /094/</v>
      </c>
      <c r="E20" s="230" t="s">
        <v>799</v>
      </c>
      <c r="F20" s="231">
        <f>SUM('HL KNIHA VYPOC'!G32)</f>
        <v>0</v>
      </c>
      <c r="I20" s="232">
        <f t="shared" si="19"/>
        <v>0</v>
      </c>
      <c r="J20" s="233"/>
      <c r="K20" s="542">
        <f t="shared" si="8"/>
        <v>0</v>
      </c>
      <c r="L20" s="235">
        <f>SUM('HL KNIHA VYPOC'!G74)*-1</f>
        <v>0</v>
      </c>
      <c r="M20" s="548">
        <f t="shared" si="9"/>
        <v>0</v>
      </c>
      <c r="N20" s="406">
        <f t="shared" si="10"/>
        <v>0</v>
      </c>
      <c r="P20" s="405">
        <f>SUM('HL KNIHA VYPOC'!K32)</f>
        <v>0</v>
      </c>
      <c r="S20" s="406">
        <f t="shared" si="20"/>
        <v>0</v>
      </c>
      <c r="U20" s="234">
        <f t="shared" si="21"/>
        <v>0</v>
      </c>
      <c r="V20" s="235">
        <f>SUM('HL KNIHA VYPOC'!K74)*-1</f>
        <v>0</v>
      </c>
      <c r="W20" s="236">
        <f t="shared" si="22"/>
        <v>0</v>
      </c>
      <c r="X20" s="553">
        <f t="shared" si="14"/>
        <v>0</v>
      </c>
      <c r="Z20" s="327">
        <f t="shared" si="0"/>
        <v>0</v>
      </c>
      <c r="AA20" s="327">
        <f t="shared" si="1"/>
        <v>0</v>
      </c>
      <c r="AB20" s="327">
        <f t="shared" si="2"/>
        <v>0</v>
      </c>
      <c r="AC20" s="327">
        <f t="shared" si="3"/>
        <v>0</v>
      </c>
      <c r="AD20" s="328" t="str">
        <f t="shared" si="4"/>
        <v xml:space="preserve">          0</v>
      </c>
      <c r="AE20" s="328" t="str">
        <f t="shared" si="5"/>
        <v xml:space="preserve">          0</v>
      </c>
      <c r="AF20" s="328" t="str">
        <f t="shared" si="6"/>
        <v xml:space="preserve">          0</v>
      </c>
      <c r="AG20" s="328" t="str">
        <f t="shared" si="7"/>
        <v xml:space="preserve">          0</v>
      </c>
      <c r="AK20" s="238">
        <f>SUM('HL KNIHA VYPOC'!H32)</f>
        <v>0</v>
      </c>
      <c r="AN20" s="232">
        <f t="shared" si="23"/>
        <v>0</v>
      </c>
      <c r="AO20" s="233"/>
      <c r="AP20" s="234">
        <f t="shared" si="24"/>
        <v>0</v>
      </c>
      <c r="AQ20" s="235">
        <f>SUM('HL KNIHA VYPOC'!H74)*-1</f>
        <v>0</v>
      </c>
      <c r="AR20" s="236">
        <f t="shared" si="25"/>
        <v>0</v>
      </c>
      <c r="AS20" s="237">
        <f t="shared" si="26"/>
        <v>0</v>
      </c>
    </row>
    <row r="21" spans="2:45" outlineLevel="1" x14ac:dyDescent="0.25">
      <c r="B21" s="323">
        <v>19</v>
      </c>
      <c r="C21" s="203" t="s">
        <v>2125</v>
      </c>
      <c r="D21" s="133" t="str">
        <f>IF(VLOOKUP($B21,suvaha_p!$A:$G,1)=$B21,VLOOKUP($B21,suvaha_p!$A:$G,$B$1),0)</f>
        <v>Poskytnuté preddavky na dlhodobý hmotný majetok (052) - /095A/</v>
      </c>
      <c r="E21" s="230" t="s">
        <v>102</v>
      </c>
      <c r="F21" s="231">
        <f>SUM('HL KNIHA VYPOC'!G38)</f>
        <v>0</v>
      </c>
      <c r="I21" s="232">
        <f t="shared" si="19"/>
        <v>0</v>
      </c>
      <c r="J21" s="235"/>
      <c r="K21" s="542">
        <f t="shared" si="8"/>
        <v>0</v>
      </c>
      <c r="L21" s="235">
        <f>SUM(ANALYTIKAVUJ!C42)*-1</f>
        <v>0</v>
      </c>
      <c r="M21" s="548">
        <f t="shared" si="9"/>
        <v>0</v>
      </c>
      <c r="N21" s="406">
        <f t="shared" si="10"/>
        <v>0</v>
      </c>
      <c r="P21" s="405">
        <f>SUM('HL KNIHA VYPOC'!K38)</f>
        <v>0</v>
      </c>
      <c r="S21" s="406">
        <f t="shared" si="20"/>
        <v>0</v>
      </c>
      <c r="U21" s="234">
        <f t="shared" si="21"/>
        <v>0</v>
      </c>
      <c r="V21" s="235">
        <f>SUM(ANALYTIKAVUJ!D42)*-1</f>
        <v>0</v>
      </c>
      <c r="W21" s="236">
        <f t="shared" si="22"/>
        <v>0</v>
      </c>
      <c r="X21" s="553">
        <f t="shared" si="14"/>
        <v>0</v>
      </c>
      <c r="Z21" s="327">
        <f t="shared" si="0"/>
        <v>0</v>
      </c>
      <c r="AA21" s="327">
        <f t="shared" si="1"/>
        <v>0</v>
      </c>
      <c r="AB21" s="327">
        <f t="shared" si="2"/>
        <v>0</v>
      </c>
      <c r="AC21" s="327">
        <f t="shared" si="3"/>
        <v>0</v>
      </c>
      <c r="AD21" s="328" t="str">
        <f t="shared" si="4"/>
        <v xml:space="preserve">          0</v>
      </c>
      <c r="AE21" s="328" t="str">
        <f t="shared" si="5"/>
        <v xml:space="preserve">          0</v>
      </c>
      <c r="AF21" s="328" t="str">
        <f t="shared" si="6"/>
        <v xml:space="preserve">          0</v>
      </c>
      <c r="AG21" s="328" t="str">
        <f t="shared" si="7"/>
        <v xml:space="preserve">          0</v>
      </c>
      <c r="AK21" s="238">
        <f>SUM('HL KNIHA VYPOC'!H38)</f>
        <v>0</v>
      </c>
      <c r="AN21" s="232">
        <f t="shared" si="23"/>
        <v>0</v>
      </c>
      <c r="AO21" s="235"/>
      <c r="AP21" s="234">
        <f t="shared" si="24"/>
        <v>0</v>
      </c>
      <c r="AQ21" s="235">
        <f>SUM(ANALYTIKAVUJ!E42)*-1</f>
        <v>0</v>
      </c>
      <c r="AR21" s="236">
        <f t="shared" si="25"/>
        <v>0</v>
      </c>
      <c r="AS21" s="237">
        <f t="shared" si="26"/>
        <v>0</v>
      </c>
    </row>
    <row r="22" spans="2:45" outlineLevel="1" x14ac:dyDescent="0.25">
      <c r="B22" s="323">
        <v>20</v>
      </c>
      <c r="C22" s="203" t="s">
        <v>2129</v>
      </c>
      <c r="D22" s="133" t="str">
        <f>IF(VLOOKUP($B22,suvaha_p!$A:$G,1)=$B22,VLOOKUP($B22,suvaha_p!$A:$G,$B$1),0)</f>
        <v>Opravná položka k nadobudnutému majetku 
(+/- 097) +/- 098</v>
      </c>
      <c r="E22" s="230" t="s">
        <v>800</v>
      </c>
      <c r="F22" s="231">
        <f>SUM('HL KNIHA VYPOC'!G77+'HL KNIHA VYPOC'!G78)</f>
        <v>0</v>
      </c>
      <c r="I22" s="232">
        <f t="shared" si="19"/>
        <v>0</v>
      </c>
      <c r="J22" s="233"/>
      <c r="K22" s="542">
        <f t="shared" si="8"/>
        <v>0</v>
      </c>
      <c r="L22" s="235"/>
      <c r="M22" s="548">
        <f t="shared" si="9"/>
        <v>0</v>
      </c>
      <c r="N22" s="406">
        <f t="shared" si="10"/>
        <v>0</v>
      </c>
      <c r="P22" s="405">
        <f>SUM('HL KNIHA VYPOC'!K77+'HL KNIHA VYPOC'!K78)</f>
        <v>0</v>
      </c>
      <c r="S22" s="406">
        <f t="shared" si="20"/>
        <v>0</v>
      </c>
      <c r="U22" s="234">
        <f t="shared" si="21"/>
        <v>0</v>
      </c>
      <c r="W22" s="236">
        <f t="shared" si="22"/>
        <v>0</v>
      </c>
      <c r="X22" s="553">
        <f t="shared" si="14"/>
        <v>0</v>
      </c>
      <c r="Z22" s="327">
        <f t="shared" si="0"/>
        <v>0</v>
      </c>
      <c r="AA22" s="327">
        <f t="shared" si="1"/>
        <v>0</v>
      </c>
      <c r="AB22" s="327">
        <f t="shared" si="2"/>
        <v>0</v>
      </c>
      <c r="AC22" s="327">
        <f t="shared" si="3"/>
        <v>0</v>
      </c>
      <c r="AD22" s="328" t="str">
        <f t="shared" si="4"/>
        <v xml:space="preserve">          0</v>
      </c>
      <c r="AE22" s="328" t="str">
        <f t="shared" si="5"/>
        <v xml:space="preserve">          0</v>
      </c>
      <c r="AF22" s="328" t="str">
        <f t="shared" si="6"/>
        <v xml:space="preserve">          0</v>
      </c>
      <c r="AG22" s="328" t="str">
        <f t="shared" si="7"/>
        <v xml:space="preserve">          0</v>
      </c>
      <c r="AK22" s="238">
        <f>SUM('HL KNIHA VYPOC'!H77+'HL KNIHA VYPOC'!H78)</f>
        <v>0</v>
      </c>
      <c r="AN22" s="232">
        <f t="shared" si="23"/>
        <v>0</v>
      </c>
      <c r="AO22" s="233"/>
      <c r="AP22" s="234">
        <f t="shared" si="24"/>
        <v>0</v>
      </c>
      <c r="AQ22" s="235"/>
      <c r="AR22" s="236">
        <f t="shared" si="25"/>
        <v>0</v>
      </c>
      <c r="AS22" s="237">
        <f t="shared" si="26"/>
        <v>0</v>
      </c>
    </row>
    <row r="23" spans="2:45" outlineLevel="1" x14ac:dyDescent="0.25">
      <c r="B23" s="323">
        <v>21</v>
      </c>
      <c r="C23" s="203" t="s">
        <v>2133</v>
      </c>
      <c r="D23" s="276" t="str">
        <f>IF(VLOOKUP($B23,suvaha_p!$A:$G,1)=$B23,VLOOKUP($B23,suvaha_p!$A:$G,$B$1),0)</f>
        <v>Dlhodobý finančný majetok súčet (r. 22 až r. 32)</v>
      </c>
      <c r="E23" s="209" t="s">
        <v>117</v>
      </c>
      <c r="F23" s="210"/>
      <c r="G23" s="239"/>
      <c r="H23" s="239"/>
      <c r="I23" s="222">
        <f>SUM(I24:I34)</f>
        <v>0</v>
      </c>
      <c r="J23" s="213"/>
      <c r="K23" s="543">
        <f>SUM(K24:K34)</f>
        <v>0</v>
      </c>
      <c r="L23" s="225"/>
      <c r="M23" s="547">
        <f>SUM(M24:M34)</f>
        <v>0</v>
      </c>
      <c r="N23" s="401">
        <f>SUM(N24:N34)</f>
        <v>0</v>
      </c>
      <c r="P23" s="396"/>
      <c r="Q23" s="225"/>
      <c r="R23" s="225"/>
      <c r="S23" s="401">
        <f>SUM(S24:S34)</f>
        <v>0</v>
      </c>
      <c r="T23" s="225"/>
      <c r="U23" s="402">
        <f>SUM(U24:U34)</f>
        <v>0</v>
      </c>
      <c r="V23" s="225"/>
      <c r="W23" s="403">
        <f>SUM(W24:W34)</f>
        <v>0</v>
      </c>
      <c r="X23" s="552">
        <f>SUM(X24:X34)</f>
        <v>0</v>
      </c>
      <c r="Z23" s="327">
        <f t="shared" si="0"/>
        <v>0</v>
      </c>
      <c r="AA23" s="327">
        <f t="shared" si="1"/>
        <v>0</v>
      </c>
      <c r="AB23" s="327">
        <f t="shared" si="2"/>
        <v>0</v>
      </c>
      <c r="AC23" s="327">
        <f t="shared" si="3"/>
        <v>0</v>
      </c>
      <c r="AD23" s="328" t="str">
        <f t="shared" si="4"/>
        <v xml:space="preserve">          0</v>
      </c>
      <c r="AE23" s="328" t="str">
        <f t="shared" si="5"/>
        <v xml:space="preserve">          0</v>
      </c>
      <c r="AF23" s="328" t="str">
        <f t="shared" si="6"/>
        <v xml:space="preserve">          0</v>
      </c>
      <c r="AG23" s="328" t="str">
        <f t="shared" si="7"/>
        <v xml:space="preserve">          0</v>
      </c>
      <c r="AK23" s="218"/>
      <c r="AL23" s="240"/>
      <c r="AM23" s="240"/>
      <c r="AN23" s="222">
        <f>SUM(AN24:AN34)</f>
        <v>0</v>
      </c>
      <c r="AO23" s="213"/>
      <c r="AP23" s="224">
        <f>SUM(AP24:AP34)</f>
        <v>0</v>
      </c>
      <c r="AQ23" s="225"/>
      <c r="AR23" s="226">
        <f>SUM(AR24:AR34)</f>
        <v>0</v>
      </c>
      <c r="AS23" s="227">
        <f>SUM(AS24:AS34)</f>
        <v>0</v>
      </c>
    </row>
    <row r="24" spans="2:45" outlineLevel="1" x14ac:dyDescent="0.25">
      <c r="B24" s="323">
        <v>22</v>
      </c>
      <c r="C24" s="203" t="s">
        <v>2137</v>
      </c>
      <c r="D24" s="133" t="str">
        <f>IF(VLOOKUP($B24,suvaha_p!$A:$G,1)=$B24,VLOOKUP($B24,suvaha_p!$A:$G,$B$1),0)</f>
        <v>Podielové cenné papiere a podiely v prepojených účtovných jednotkách (061A, 062A, 063A) - /096A/</v>
      </c>
      <c r="E24" s="230" t="s">
        <v>914</v>
      </c>
      <c r="F24" s="231">
        <f>SUM('HL KNIHA VYPOC'!G42)</f>
        <v>0</v>
      </c>
      <c r="G24" s="241">
        <f>SUM(ANALYTIKAVUJ!C5+ANALYTIKAVUJ!C9)</f>
        <v>0</v>
      </c>
      <c r="I24" s="232">
        <f t="shared" si="19"/>
        <v>0</v>
      </c>
      <c r="J24" s="235"/>
      <c r="K24" s="542">
        <f t="shared" si="8"/>
        <v>0</v>
      </c>
      <c r="L24" s="235">
        <f>SUM(ANALYTIKAVUJ!C46)*-1</f>
        <v>0</v>
      </c>
      <c r="M24" s="548">
        <f t="shared" si="9"/>
        <v>0</v>
      </c>
      <c r="N24" s="406">
        <f t="shared" si="10"/>
        <v>0</v>
      </c>
      <c r="P24" s="405">
        <f>SUM('HL KNIHA VYPOC'!K42)</f>
        <v>0</v>
      </c>
      <c r="Q24" s="235">
        <f>SUM(ANALYTIKAVUJ!D5+ANALYTIKAVUJ!D9)</f>
        <v>0</v>
      </c>
      <c r="S24" s="406">
        <f t="shared" ref="S24:S34" si="27">SUM(P24:R24)</f>
        <v>0</v>
      </c>
      <c r="U24" s="234">
        <f t="shared" ref="U24:U35" si="28">SUM(T24)</f>
        <v>0</v>
      </c>
      <c r="V24" s="235">
        <f>SUM(ANALYTIKAVUJ!D46)*-1</f>
        <v>0</v>
      </c>
      <c r="W24" s="236">
        <f t="shared" ref="W24:W35" si="29">SUM(V24)</f>
        <v>0</v>
      </c>
      <c r="X24" s="553">
        <f t="shared" ref="X24:X34" si="30">ROUND((S24-U24-W24),0)</f>
        <v>0</v>
      </c>
      <c r="Z24" s="327">
        <f t="shared" si="0"/>
        <v>0</v>
      </c>
      <c r="AA24" s="327">
        <f t="shared" si="1"/>
        <v>0</v>
      </c>
      <c r="AB24" s="327">
        <f t="shared" si="2"/>
        <v>0</v>
      </c>
      <c r="AC24" s="327">
        <f t="shared" si="3"/>
        <v>0</v>
      </c>
      <c r="AD24" s="328" t="str">
        <f t="shared" si="4"/>
        <v xml:space="preserve">          0</v>
      </c>
      <c r="AE24" s="328" t="str">
        <f t="shared" si="5"/>
        <v xml:space="preserve">          0</v>
      </c>
      <c r="AF24" s="328" t="str">
        <f t="shared" si="6"/>
        <v xml:space="preserve">          0</v>
      </c>
      <c r="AG24" s="328" t="str">
        <f t="shared" si="7"/>
        <v xml:space="preserve">          0</v>
      </c>
      <c r="AK24" s="238">
        <f>SUM('HL KNIHA VYPOC'!H42)</f>
        <v>0</v>
      </c>
      <c r="AL24" s="233">
        <f>SUM(ANALYTIKAVUJ!E5+ANALYTIKAVUJ!E9)</f>
        <v>0</v>
      </c>
      <c r="AN24" s="232">
        <f t="shared" ref="AN24:AN34" si="31">SUM(AK24:AM24)</f>
        <v>0</v>
      </c>
      <c r="AO24" s="235"/>
      <c r="AP24" s="234">
        <f t="shared" ref="AP24:AP35" si="32">SUM(AO24)</f>
        <v>0</v>
      </c>
      <c r="AQ24" s="235">
        <f>SUM(ANALYTIKAVUJ!E46)*-1</f>
        <v>0</v>
      </c>
      <c r="AR24" s="236">
        <f t="shared" ref="AR24:AR35" si="33">SUM(AQ24)</f>
        <v>0</v>
      </c>
      <c r="AS24" s="237">
        <f t="shared" ref="AS24:AS34" si="34">ROUND((AN24-AP24-AR24),0)</f>
        <v>0</v>
      </c>
    </row>
    <row r="25" spans="2:45" outlineLevel="1" x14ac:dyDescent="0.25">
      <c r="B25" s="323">
        <v>23</v>
      </c>
      <c r="C25" s="203" t="s">
        <v>2080</v>
      </c>
      <c r="D25" s="133" t="str">
        <f>IF(VLOOKUP($B25,suvaha_p!$A:$G,1)=$B25,VLOOKUP($B25,suvaha_p!$A:$G,$B$1),0)</f>
        <v>Podielové cenné papiere a podiely s podielovou účasťou okrem v prepojených účtovných jednotkách 
(062A) - /096A/</v>
      </c>
      <c r="E25" s="230" t="s">
        <v>915</v>
      </c>
      <c r="G25" s="241">
        <f>SUM(ANALYTIKAVUJ!C6)</f>
        <v>0</v>
      </c>
      <c r="I25" s="232">
        <f t="shared" si="19"/>
        <v>0</v>
      </c>
      <c r="J25" s="235"/>
      <c r="K25" s="542">
        <f t="shared" si="8"/>
        <v>0</v>
      </c>
      <c r="L25" s="235">
        <f>SUM(ANALYTIKAVUJ!C47)*-1</f>
        <v>0</v>
      </c>
      <c r="M25" s="548">
        <f t="shared" si="9"/>
        <v>0</v>
      </c>
      <c r="N25" s="406">
        <f t="shared" si="10"/>
        <v>0</v>
      </c>
      <c r="Q25" s="235">
        <f>SUM(ANALYTIKAVUJ!D6)</f>
        <v>0</v>
      </c>
      <c r="S25" s="406">
        <f t="shared" si="27"/>
        <v>0</v>
      </c>
      <c r="U25" s="234">
        <f t="shared" si="28"/>
        <v>0</v>
      </c>
      <c r="V25" s="235">
        <f>SUM(ANALYTIKAVUJ!D47)*-1</f>
        <v>0</v>
      </c>
      <c r="W25" s="236">
        <f t="shared" si="29"/>
        <v>0</v>
      </c>
      <c r="X25" s="553">
        <f t="shared" si="30"/>
        <v>0</v>
      </c>
      <c r="Z25" s="327">
        <f t="shared" si="0"/>
        <v>0</v>
      </c>
      <c r="AA25" s="327">
        <f t="shared" si="1"/>
        <v>0</v>
      </c>
      <c r="AB25" s="327">
        <f t="shared" si="2"/>
        <v>0</v>
      </c>
      <c r="AC25" s="327">
        <f t="shared" si="3"/>
        <v>0</v>
      </c>
      <c r="AD25" s="328" t="str">
        <f t="shared" si="4"/>
        <v xml:space="preserve">          0</v>
      </c>
      <c r="AE25" s="328" t="str">
        <f t="shared" si="5"/>
        <v xml:space="preserve">          0</v>
      </c>
      <c r="AF25" s="328" t="str">
        <f t="shared" si="6"/>
        <v xml:space="preserve">          0</v>
      </c>
      <c r="AG25" s="328" t="str">
        <f t="shared" si="7"/>
        <v xml:space="preserve">          0</v>
      </c>
      <c r="AL25" s="233">
        <f>SUM(ANALYTIKAVUJ!E6)</f>
        <v>0</v>
      </c>
      <c r="AN25" s="232">
        <f t="shared" si="31"/>
        <v>0</v>
      </c>
      <c r="AO25" s="235"/>
      <c r="AP25" s="234">
        <f t="shared" si="32"/>
        <v>0</v>
      </c>
      <c r="AQ25" s="235">
        <f>SUM(ANALYTIKAVUJ!E47)*-1</f>
        <v>0</v>
      </c>
      <c r="AR25" s="236">
        <f t="shared" si="33"/>
        <v>0</v>
      </c>
      <c r="AS25" s="237">
        <f t="shared" si="34"/>
        <v>0</v>
      </c>
    </row>
    <row r="26" spans="2:45" outlineLevel="1" x14ac:dyDescent="0.25">
      <c r="B26" s="323">
        <v>24</v>
      </c>
      <c r="C26" s="203" t="s">
        <v>2083</v>
      </c>
      <c r="D26" s="133" t="str">
        <f>IF(VLOOKUP($B26,suvaha_p!$A:$G,1)=$B26,VLOOKUP($B26,suvaha_p!$A:$G,$B$1),0)</f>
        <v>Ostatné realizovateľné cenné papiere a podiely
(063A) - /096A/</v>
      </c>
      <c r="E26" s="230" t="s">
        <v>134</v>
      </c>
      <c r="G26" s="241">
        <f>SUM(ANALYTIKAVUJ!C10)</f>
        <v>0</v>
      </c>
      <c r="I26" s="232">
        <f t="shared" si="19"/>
        <v>0</v>
      </c>
      <c r="J26" s="235"/>
      <c r="K26" s="542">
        <f t="shared" si="8"/>
        <v>0</v>
      </c>
      <c r="L26" s="235">
        <f>SUM(ANALYTIKAVUJ!C48)*-1</f>
        <v>0</v>
      </c>
      <c r="M26" s="548">
        <f t="shared" si="9"/>
        <v>0</v>
      </c>
      <c r="N26" s="406">
        <f t="shared" si="10"/>
        <v>0</v>
      </c>
      <c r="Q26" s="235">
        <f>SUM(ANALYTIKAVUJ!D10)</f>
        <v>0</v>
      </c>
      <c r="S26" s="406">
        <f t="shared" si="27"/>
        <v>0</v>
      </c>
      <c r="U26" s="234">
        <f t="shared" si="28"/>
        <v>0</v>
      </c>
      <c r="V26" s="235">
        <f>SUM(ANALYTIKAVUJ!D48)*-1</f>
        <v>0</v>
      </c>
      <c r="W26" s="236">
        <f t="shared" si="29"/>
        <v>0</v>
      </c>
      <c r="X26" s="553">
        <f t="shared" si="30"/>
        <v>0</v>
      </c>
      <c r="Z26" s="327">
        <f t="shared" si="0"/>
        <v>0</v>
      </c>
      <c r="AA26" s="327">
        <f t="shared" si="1"/>
        <v>0</v>
      </c>
      <c r="AB26" s="327">
        <f t="shared" si="2"/>
        <v>0</v>
      </c>
      <c r="AC26" s="327">
        <f t="shared" si="3"/>
        <v>0</v>
      </c>
      <c r="AD26" s="328" t="str">
        <f t="shared" si="4"/>
        <v xml:space="preserve">          0</v>
      </c>
      <c r="AE26" s="328" t="str">
        <f t="shared" si="5"/>
        <v xml:space="preserve">          0</v>
      </c>
      <c r="AF26" s="328" t="str">
        <f t="shared" si="6"/>
        <v xml:space="preserve">          0</v>
      </c>
      <c r="AG26" s="328" t="str">
        <f t="shared" si="7"/>
        <v xml:space="preserve">          0</v>
      </c>
      <c r="AL26" s="233">
        <f>SUM(ANALYTIKAVUJ!E10)</f>
        <v>0</v>
      </c>
      <c r="AN26" s="232">
        <f t="shared" si="31"/>
        <v>0</v>
      </c>
      <c r="AO26" s="235"/>
      <c r="AP26" s="234">
        <f t="shared" si="32"/>
        <v>0</v>
      </c>
      <c r="AQ26" s="235">
        <f>SUM(ANALYTIKAVUJ!E48)*-1</f>
        <v>0</v>
      </c>
      <c r="AR26" s="236">
        <f t="shared" si="33"/>
        <v>0</v>
      </c>
      <c r="AS26" s="237">
        <f t="shared" si="34"/>
        <v>0</v>
      </c>
    </row>
    <row r="27" spans="2:45" outlineLevel="1" x14ac:dyDescent="0.25">
      <c r="B27" s="323">
        <v>25</v>
      </c>
      <c r="C27" s="203" t="s">
        <v>2086</v>
      </c>
      <c r="D27" s="133" t="str">
        <f>IF(VLOOKUP($B27,suvaha_p!$A:$G,1)=$B27,VLOOKUP($B27,suvaha_p!$A:$G,$B$1),0)</f>
        <v>Pôžičky prepojeným účtovným jednotkám (066A)
- /096A/</v>
      </c>
      <c r="E27" s="230" t="s">
        <v>140</v>
      </c>
      <c r="G27" s="241">
        <f>SUM(ANALYTIKAVUJ!C13)</f>
        <v>0</v>
      </c>
      <c r="I27" s="232">
        <f t="shared" si="19"/>
        <v>0</v>
      </c>
      <c r="J27" s="235"/>
      <c r="K27" s="542">
        <f t="shared" si="8"/>
        <v>0</v>
      </c>
      <c r="L27" s="235">
        <f>SUM(ANALYTIKAVUJ!C49)*-1</f>
        <v>0</v>
      </c>
      <c r="M27" s="548">
        <f t="shared" si="9"/>
        <v>0</v>
      </c>
      <c r="N27" s="406">
        <f t="shared" si="10"/>
        <v>0</v>
      </c>
      <c r="Q27" s="235">
        <f>SUM(ANALYTIKAVUJ!D13)</f>
        <v>0</v>
      </c>
      <c r="S27" s="406">
        <f t="shared" si="27"/>
        <v>0</v>
      </c>
      <c r="U27" s="234">
        <f t="shared" si="28"/>
        <v>0</v>
      </c>
      <c r="V27" s="235">
        <f>SUM(ANALYTIKAVUJ!D49)*-1</f>
        <v>0</v>
      </c>
      <c r="W27" s="236">
        <f t="shared" si="29"/>
        <v>0</v>
      </c>
      <c r="X27" s="553">
        <f t="shared" si="30"/>
        <v>0</v>
      </c>
      <c r="Z27" s="327">
        <f t="shared" si="0"/>
        <v>0</v>
      </c>
      <c r="AA27" s="327">
        <f t="shared" si="1"/>
        <v>0</v>
      </c>
      <c r="AB27" s="327">
        <f t="shared" si="2"/>
        <v>0</v>
      </c>
      <c r="AC27" s="327">
        <f t="shared" si="3"/>
        <v>0</v>
      </c>
      <c r="AD27" s="328" t="str">
        <f t="shared" si="4"/>
        <v xml:space="preserve">          0</v>
      </c>
      <c r="AE27" s="328" t="str">
        <f t="shared" si="5"/>
        <v xml:space="preserve">          0</v>
      </c>
      <c r="AF27" s="328" t="str">
        <f t="shared" si="6"/>
        <v xml:space="preserve">          0</v>
      </c>
      <c r="AG27" s="328" t="str">
        <f t="shared" si="7"/>
        <v xml:space="preserve">          0</v>
      </c>
      <c r="AL27" s="233">
        <f>SUM(ANALYTIKAVUJ!E13)</f>
        <v>0</v>
      </c>
      <c r="AN27" s="232">
        <f t="shared" si="31"/>
        <v>0</v>
      </c>
      <c r="AO27" s="235"/>
      <c r="AP27" s="234">
        <f t="shared" si="32"/>
        <v>0</v>
      </c>
      <c r="AQ27" s="235">
        <f>SUM(ANALYTIKAVUJ!E49)*-1</f>
        <v>0</v>
      </c>
      <c r="AR27" s="236">
        <f t="shared" si="33"/>
        <v>0</v>
      </c>
      <c r="AS27" s="237">
        <f t="shared" si="34"/>
        <v>0</v>
      </c>
    </row>
    <row r="28" spans="2:45" outlineLevel="1" x14ac:dyDescent="0.25">
      <c r="B28" s="323">
        <v>26</v>
      </c>
      <c r="C28" s="203" t="s">
        <v>2088</v>
      </c>
      <c r="D28" s="133" t="str">
        <f>IF(VLOOKUP($B28,suvaha_p!$A:$G,1)=$B28,VLOOKUP($B28,suvaha_p!$A:$G,$B$1),0)</f>
        <v>Pôžičky v rámci podielovej účasti okrem prepojeným účtovným jednotkám (066A) - /096A/</v>
      </c>
      <c r="E28" s="230" t="s">
        <v>920</v>
      </c>
      <c r="G28" s="241">
        <f>SUM(ANALYTIKAVUJ!C14)</f>
        <v>0</v>
      </c>
      <c r="I28" s="232">
        <f t="shared" si="19"/>
        <v>0</v>
      </c>
      <c r="J28" s="235"/>
      <c r="K28" s="542">
        <f t="shared" si="8"/>
        <v>0</v>
      </c>
      <c r="L28" s="235">
        <f>SUM(ANALYTIKAVUJ!C50)*-1</f>
        <v>0</v>
      </c>
      <c r="M28" s="548">
        <f t="shared" si="9"/>
        <v>0</v>
      </c>
      <c r="N28" s="406">
        <f t="shared" si="10"/>
        <v>0</v>
      </c>
      <c r="Q28" s="235">
        <f>SUM(ANALYTIKAVUJ!D14)</f>
        <v>0</v>
      </c>
      <c r="S28" s="406">
        <f t="shared" si="27"/>
        <v>0</v>
      </c>
      <c r="U28" s="234">
        <f t="shared" si="28"/>
        <v>0</v>
      </c>
      <c r="V28" s="235">
        <f>SUM(ANALYTIKAVUJ!D50)*-1</f>
        <v>0</v>
      </c>
      <c r="W28" s="236">
        <f t="shared" si="29"/>
        <v>0</v>
      </c>
      <c r="X28" s="553">
        <f t="shared" si="30"/>
        <v>0</v>
      </c>
      <c r="Z28" s="327">
        <f t="shared" si="0"/>
        <v>0</v>
      </c>
      <c r="AA28" s="327">
        <f t="shared" si="1"/>
        <v>0</v>
      </c>
      <c r="AB28" s="327">
        <f t="shared" si="2"/>
        <v>0</v>
      </c>
      <c r="AC28" s="327">
        <f t="shared" si="3"/>
        <v>0</v>
      </c>
      <c r="AD28" s="328" t="str">
        <f t="shared" si="4"/>
        <v xml:space="preserve">          0</v>
      </c>
      <c r="AE28" s="328" t="str">
        <f t="shared" si="5"/>
        <v xml:space="preserve">          0</v>
      </c>
      <c r="AF28" s="328" t="str">
        <f t="shared" si="6"/>
        <v xml:space="preserve">          0</v>
      </c>
      <c r="AG28" s="328" t="str">
        <f t="shared" si="7"/>
        <v xml:space="preserve">          0</v>
      </c>
      <c r="AL28" s="233">
        <f>SUM(ANALYTIKAVUJ!E14)</f>
        <v>0</v>
      </c>
      <c r="AN28" s="232">
        <f t="shared" si="31"/>
        <v>0</v>
      </c>
      <c r="AO28" s="235"/>
      <c r="AP28" s="234">
        <f t="shared" si="32"/>
        <v>0</v>
      </c>
      <c r="AQ28" s="235">
        <f>SUM(ANALYTIKAVUJ!E50)*-1</f>
        <v>0</v>
      </c>
      <c r="AR28" s="236">
        <f t="shared" si="33"/>
        <v>0</v>
      </c>
      <c r="AS28" s="237">
        <f t="shared" si="34"/>
        <v>0</v>
      </c>
    </row>
    <row r="29" spans="2:45" ht="12.75" customHeight="1" outlineLevel="1" x14ac:dyDescent="0.25">
      <c r="B29" s="323">
        <v>27</v>
      </c>
      <c r="C29" s="203" t="s">
        <v>2092</v>
      </c>
      <c r="D29" s="133" t="str">
        <f>IF(VLOOKUP($B29,suvaha_p!$A:$G,1)=$B29,VLOOKUP($B29,suvaha_p!$A:$G,$B$1),0)</f>
        <v>Ostatné pôžičky (067A) - /096A/</v>
      </c>
      <c r="E29" s="230" t="s">
        <v>925</v>
      </c>
      <c r="G29" s="241">
        <f>SUM(ANALYTIKAVUJ!C18)</f>
        <v>0</v>
      </c>
      <c r="I29" s="232">
        <f t="shared" si="19"/>
        <v>0</v>
      </c>
      <c r="J29" s="235"/>
      <c r="K29" s="542">
        <f t="shared" si="8"/>
        <v>0</v>
      </c>
      <c r="L29" s="235">
        <f>SUM(ANALYTIKAVUJ!C51)*-1</f>
        <v>0</v>
      </c>
      <c r="M29" s="548">
        <f t="shared" si="9"/>
        <v>0</v>
      </c>
      <c r="N29" s="406">
        <f t="shared" si="10"/>
        <v>0</v>
      </c>
      <c r="Q29" s="235">
        <f>SUM(ANALYTIKAVUJ!D18)</f>
        <v>0</v>
      </c>
      <c r="S29" s="406">
        <f t="shared" si="27"/>
        <v>0</v>
      </c>
      <c r="U29" s="234">
        <f t="shared" si="28"/>
        <v>0</v>
      </c>
      <c r="V29" s="235">
        <f>SUM(ANALYTIKAVUJ!D51)*-1</f>
        <v>0</v>
      </c>
      <c r="W29" s="236">
        <f t="shared" si="29"/>
        <v>0</v>
      </c>
      <c r="X29" s="553">
        <f t="shared" si="30"/>
        <v>0</v>
      </c>
      <c r="Z29" s="327">
        <f t="shared" si="0"/>
        <v>0</v>
      </c>
      <c r="AA29" s="327">
        <f t="shared" si="1"/>
        <v>0</v>
      </c>
      <c r="AB29" s="327">
        <f t="shared" si="2"/>
        <v>0</v>
      </c>
      <c r="AC29" s="327">
        <f t="shared" si="3"/>
        <v>0</v>
      </c>
      <c r="AD29" s="328" t="str">
        <f t="shared" si="4"/>
        <v xml:space="preserve">          0</v>
      </c>
      <c r="AE29" s="328" t="str">
        <f t="shared" si="5"/>
        <v xml:space="preserve">          0</v>
      </c>
      <c r="AF29" s="328" t="str">
        <f t="shared" si="6"/>
        <v xml:space="preserve">          0</v>
      </c>
      <c r="AG29" s="328" t="str">
        <f t="shared" si="7"/>
        <v xml:space="preserve">          0</v>
      </c>
      <c r="AL29" s="233">
        <f>SUM(ANALYTIKAVUJ!E18)</f>
        <v>0</v>
      </c>
      <c r="AN29" s="232">
        <f t="shared" si="31"/>
        <v>0</v>
      </c>
      <c r="AO29" s="235"/>
      <c r="AP29" s="234">
        <f t="shared" si="32"/>
        <v>0</v>
      </c>
      <c r="AQ29" s="235">
        <f>SUM(ANALYTIKAVUJ!E51)*-1</f>
        <v>0</v>
      </c>
      <c r="AR29" s="236">
        <f t="shared" si="33"/>
        <v>0</v>
      </c>
      <c r="AS29" s="237">
        <f t="shared" si="34"/>
        <v>0</v>
      </c>
    </row>
    <row r="30" spans="2:45" outlineLevel="1" x14ac:dyDescent="0.25">
      <c r="B30" s="323">
        <v>28</v>
      </c>
      <c r="C30" s="203" t="s">
        <v>2096</v>
      </c>
      <c r="D30" s="133" t="str">
        <f>IF(VLOOKUP($B30,suvaha_p!$A:$G,1)=$B30,VLOOKUP($B30,suvaha_p!$A:$G,$B$1),0)</f>
        <v>Dlhové cenné papiere a ostatný dlhodobý finančný majetok (065A, 069A, 06XA) - /096A/</v>
      </c>
      <c r="E30" s="230" t="s">
        <v>801</v>
      </c>
      <c r="F30" s="231">
        <f>SUM('HL KNIHA VYPOC'!G45)</f>
        <v>0</v>
      </c>
      <c r="G30" s="241">
        <f>SUM(ANALYTIKAVUJ!C22)</f>
        <v>0</v>
      </c>
      <c r="I30" s="232">
        <f t="shared" si="19"/>
        <v>0</v>
      </c>
      <c r="J30" s="235"/>
      <c r="K30" s="542">
        <f t="shared" si="8"/>
        <v>0</v>
      </c>
      <c r="L30" s="235">
        <f>SUM(ANALYTIKAVUJ!C52)*-1</f>
        <v>0</v>
      </c>
      <c r="M30" s="548">
        <f t="shared" si="9"/>
        <v>0</v>
      </c>
      <c r="N30" s="406">
        <f t="shared" si="10"/>
        <v>0</v>
      </c>
      <c r="P30" s="405">
        <f>SUM('HL KNIHA VYPOC'!K45)</f>
        <v>0</v>
      </c>
      <c r="Q30" s="235">
        <f>SUM(ANALYTIKAVUJ!D22)</f>
        <v>0</v>
      </c>
      <c r="S30" s="406">
        <f t="shared" si="27"/>
        <v>0</v>
      </c>
      <c r="U30" s="234">
        <f t="shared" si="28"/>
        <v>0</v>
      </c>
      <c r="V30" s="235">
        <f>SUM(ANALYTIKAVUJ!D52)*-1</f>
        <v>0</v>
      </c>
      <c r="W30" s="236">
        <f t="shared" si="29"/>
        <v>0</v>
      </c>
      <c r="X30" s="553">
        <f t="shared" si="30"/>
        <v>0</v>
      </c>
      <c r="Z30" s="327">
        <f t="shared" si="0"/>
        <v>0</v>
      </c>
      <c r="AA30" s="327">
        <f t="shared" si="1"/>
        <v>0</v>
      </c>
      <c r="AB30" s="327">
        <f t="shared" si="2"/>
        <v>0</v>
      </c>
      <c r="AC30" s="327">
        <f t="shared" si="3"/>
        <v>0</v>
      </c>
      <c r="AD30" s="328" t="str">
        <f t="shared" si="4"/>
        <v xml:space="preserve">          0</v>
      </c>
      <c r="AE30" s="328" t="str">
        <f t="shared" si="5"/>
        <v xml:space="preserve">          0</v>
      </c>
      <c r="AF30" s="328" t="str">
        <f t="shared" si="6"/>
        <v xml:space="preserve">          0</v>
      </c>
      <c r="AG30" s="328" t="str">
        <f t="shared" si="7"/>
        <v xml:space="preserve">          0</v>
      </c>
      <c r="AK30" s="238">
        <f>SUM('HL KNIHA VYPOC'!H45)</f>
        <v>0</v>
      </c>
      <c r="AL30" s="233">
        <f>SUM(ANALYTIKAVUJ!E22)</f>
        <v>0</v>
      </c>
      <c r="AN30" s="232">
        <f t="shared" si="31"/>
        <v>0</v>
      </c>
      <c r="AO30" s="235"/>
      <c r="AP30" s="234">
        <f t="shared" si="32"/>
        <v>0</v>
      </c>
      <c r="AQ30" s="235">
        <f>SUM(ANALYTIKAVUJ!E52)*-1</f>
        <v>0</v>
      </c>
      <c r="AR30" s="236">
        <f t="shared" si="33"/>
        <v>0</v>
      </c>
      <c r="AS30" s="237">
        <f t="shared" si="34"/>
        <v>0</v>
      </c>
    </row>
    <row r="31" spans="2:45" outlineLevel="1" x14ac:dyDescent="0.25">
      <c r="B31" s="323">
        <v>29</v>
      </c>
      <c r="C31" s="203" t="s">
        <v>2125</v>
      </c>
      <c r="D31" s="133" t="str">
        <f>IF(VLOOKUP($B31,suvaha_p!$A:$G,1)=$B31,VLOOKUP($B31,suvaha_p!$A:$G,$B$1),0)</f>
        <v>Pôžičky a ostatný dlhodobý finančný majetok so zostatkovou dobou splatnosti najviac jeden rok (066A, 067A, 069A, 06XA) - /096A/</v>
      </c>
      <c r="E31" s="230" t="s">
        <v>159</v>
      </c>
      <c r="G31" s="241">
        <f>SUM(ANALYTIKAVUJ!C15+ANALYTIKAVUJ!C19+ANALYTIKAVUJ!C23)</f>
        <v>0</v>
      </c>
      <c r="I31" s="232">
        <f t="shared" si="19"/>
        <v>0</v>
      </c>
      <c r="J31" s="235"/>
      <c r="K31" s="542">
        <f t="shared" si="8"/>
        <v>0</v>
      </c>
      <c r="L31" s="235">
        <f>SUM(ANALYTIKAVUJ!C53)*-1</f>
        <v>0</v>
      </c>
      <c r="M31" s="548">
        <f t="shared" si="9"/>
        <v>0</v>
      </c>
      <c r="N31" s="406">
        <f t="shared" si="10"/>
        <v>0</v>
      </c>
      <c r="Q31" s="235">
        <f>SUM(ANALYTIKAVUJ!D15+ANALYTIKAVUJ!D19+ANALYTIKAVUJ!D23)</f>
        <v>0</v>
      </c>
      <c r="S31" s="406">
        <f t="shared" si="27"/>
        <v>0</v>
      </c>
      <c r="U31" s="234">
        <f t="shared" si="28"/>
        <v>0</v>
      </c>
      <c r="V31" s="235">
        <f>SUM(ANALYTIKAVUJ!D53)*-1</f>
        <v>0</v>
      </c>
      <c r="W31" s="236">
        <f t="shared" si="29"/>
        <v>0</v>
      </c>
      <c r="X31" s="553">
        <f t="shared" si="30"/>
        <v>0</v>
      </c>
      <c r="Z31" s="327">
        <f t="shared" si="0"/>
        <v>0</v>
      </c>
      <c r="AA31" s="327">
        <f t="shared" si="1"/>
        <v>0</v>
      </c>
      <c r="AB31" s="327">
        <f t="shared" si="2"/>
        <v>0</v>
      </c>
      <c r="AC31" s="327">
        <f t="shared" si="3"/>
        <v>0</v>
      </c>
      <c r="AD31" s="328" t="str">
        <f t="shared" si="4"/>
        <v xml:space="preserve">          0</v>
      </c>
      <c r="AE31" s="328" t="str">
        <f t="shared" si="5"/>
        <v xml:space="preserve">          0</v>
      </c>
      <c r="AF31" s="328" t="str">
        <f t="shared" si="6"/>
        <v xml:space="preserve">          0</v>
      </c>
      <c r="AG31" s="328" t="str">
        <f t="shared" si="7"/>
        <v xml:space="preserve">          0</v>
      </c>
      <c r="AL31" s="233">
        <f>SUM(ANALYTIKAVUJ!E15+ANALYTIKAVUJ!E19+ANALYTIKAVUJ!E23)</f>
        <v>0</v>
      </c>
      <c r="AN31" s="232">
        <f t="shared" si="31"/>
        <v>0</v>
      </c>
      <c r="AO31" s="235"/>
      <c r="AP31" s="234">
        <f t="shared" si="32"/>
        <v>0</v>
      </c>
      <c r="AQ31" s="235">
        <f>SUM(ANALYTIKAVUJ!E53)*-1</f>
        <v>0</v>
      </c>
      <c r="AR31" s="236">
        <f t="shared" si="33"/>
        <v>0</v>
      </c>
      <c r="AS31" s="237">
        <f t="shared" si="34"/>
        <v>0</v>
      </c>
    </row>
    <row r="32" spans="2:45" outlineLevel="1" x14ac:dyDescent="0.25">
      <c r="B32" s="323" t="s">
        <v>1964</v>
      </c>
      <c r="C32" s="203" t="s">
        <v>2129</v>
      </c>
      <c r="D32" s="133" t="str">
        <f>IF(VLOOKUP($B32,suvaha_p!$A:$G,1)=$B32,VLOOKUP($B32,suvaha_p!$A:$G,$B$1),0)</f>
        <v>Účty v bankách s dobou viazanosti dlhšou ako jeden rok (22XA)</v>
      </c>
      <c r="E32" s="230" t="s">
        <v>1964</v>
      </c>
      <c r="G32" s="241">
        <f>SUM(ANALYTIKAVUJ!C108)</f>
        <v>0</v>
      </c>
      <c r="I32" s="232">
        <f t="shared" si="19"/>
        <v>0</v>
      </c>
      <c r="K32" s="542">
        <f t="shared" si="8"/>
        <v>0</v>
      </c>
      <c r="L32" s="235"/>
      <c r="M32" s="548">
        <f t="shared" si="9"/>
        <v>0</v>
      </c>
      <c r="N32" s="406">
        <f t="shared" si="10"/>
        <v>0</v>
      </c>
      <c r="Q32" s="235">
        <f>SUM(ANALYTIKAVUJ!D108)</f>
        <v>0</v>
      </c>
      <c r="S32" s="406">
        <f t="shared" si="27"/>
        <v>0</v>
      </c>
      <c r="U32" s="234">
        <f t="shared" si="28"/>
        <v>0</v>
      </c>
      <c r="W32" s="236">
        <f t="shared" si="29"/>
        <v>0</v>
      </c>
      <c r="X32" s="553">
        <f t="shared" si="30"/>
        <v>0</v>
      </c>
      <c r="Z32" s="327">
        <f t="shared" si="0"/>
        <v>0</v>
      </c>
      <c r="AA32" s="327">
        <f t="shared" si="1"/>
        <v>0</v>
      </c>
      <c r="AB32" s="327">
        <f t="shared" si="2"/>
        <v>0</v>
      </c>
      <c r="AC32" s="327">
        <f t="shared" si="3"/>
        <v>0</v>
      </c>
      <c r="AD32" s="328" t="str">
        <f t="shared" si="4"/>
        <v xml:space="preserve">          0</v>
      </c>
      <c r="AE32" s="328" t="str">
        <f t="shared" si="5"/>
        <v xml:space="preserve">          0</v>
      </c>
      <c r="AF32" s="328" t="str">
        <f t="shared" si="6"/>
        <v xml:space="preserve">          0</v>
      </c>
      <c r="AG32" s="328" t="str">
        <f t="shared" si="7"/>
        <v xml:space="preserve">          0</v>
      </c>
      <c r="AL32" s="233">
        <f>SUM(ANALYTIKAVUJ!E108)</f>
        <v>0</v>
      </c>
      <c r="AN32" s="232">
        <f t="shared" si="31"/>
        <v>0</v>
      </c>
      <c r="AP32" s="234">
        <f t="shared" si="32"/>
        <v>0</v>
      </c>
      <c r="AQ32" s="235"/>
      <c r="AR32" s="236">
        <f t="shared" si="33"/>
        <v>0</v>
      </c>
      <c r="AS32" s="237">
        <f t="shared" si="34"/>
        <v>0</v>
      </c>
    </row>
    <row r="33" spans="2:45" outlineLevel="1" x14ac:dyDescent="0.25">
      <c r="B33" s="323" t="s">
        <v>928</v>
      </c>
      <c r="C33" s="203" t="s">
        <v>2164</v>
      </c>
      <c r="D33" s="133" t="str">
        <f>IF(VLOOKUP($B33,suvaha_p!$A:$G,1)=$B33,VLOOKUP($B33,suvaha_p!$A:$G,$B$1),0)</f>
        <v>Obstarávaný dlhodobý finančný majetok (043) - /096A/</v>
      </c>
      <c r="E33" s="230" t="s">
        <v>928</v>
      </c>
      <c r="F33" s="231">
        <f>SUM('HL KNIHA VYPOC'!G33)</f>
        <v>0</v>
      </c>
      <c r="I33" s="232">
        <f t="shared" si="19"/>
        <v>0</v>
      </c>
      <c r="J33" s="235"/>
      <c r="K33" s="542">
        <f t="shared" si="8"/>
        <v>0</v>
      </c>
      <c r="L33" s="235">
        <f>SUM(ANALYTIKAVUJ!C54)*-1</f>
        <v>0</v>
      </c>
      <c r="M33" s="548">
        <f t="shared" si="9"/>
        <v>0</v>
      </c>
      <c r="N33" s="406">
        <f t="shared" si="10"/>
        <v>0</v>
      </c>
      <c r="P33" s="405">
        <f>SUM('HL KNIHA VYPOC'!K33)</f>
        <v>0</v>
      </c>
      <c r="S33" s="406">
        <f t="shared" si="27"/>
        <v>0</v>
      </c>
      <c r="U33" s="234">
        <f t="shared" si="28"/>
        <v>0</v>
      </c>
      <c r="V33" s="235">
        <f>SUM(ANALYTIKAVUJ!D54)*-1</f>
        <v>0</v>
      </c>
      <c r="W33" s="236">
        <f t="shared" si="29"/>
        <v>0</v>
      </c>
      <c r="X33" s="553">
        <f t="shared" si="30"/>
        <v>0</v>
      </c>
      <c r="Z33" s="327">
        <f t="shared" si="0"/>
        <v>0</v>
      </c>
      <c r="AA33" s="327">
        <f t="shared" si="1"/>
        <v>0</v>
      </c>
      <c r="AB33" s="327">
        <f t="shared" si="2"/>
        <v>0</v>
      </c>
      <c r="AC33" s="327">
        <f t="shared" si="3"/>
        <v>0</v>
      </c>
      <c r="AD33" s="328" t="str">
        <f t="shared" si="4"/>
        <v xml:space="preserve">          0</v>
      </c>
      <c r="AE33" s="328" t="str">
        <f t="shared" si="5"/>
        <v xml:space="preserve">          0</v>
      </c>
      <c r="AF33" s="328" t="str">
        <f t="shared" si="6"/>
        <v xml:space="preserve">          0</v>
      </c>
      <c r="AG33" s="328" t="str">
        <f t="shared" si="7"/>
        <v xml:space="preserve">          0</v>
      </c>
      <c r="AK33" s="238">
        <f>SUM('HL KNIHA VYPOC'!H33)</f>
        <v>0</v>
      </c>
      <c r="AN33" s="232">
        <f t="shared" si="31"/>
        <v>0</v>
      </c>
      <c r="AO33" s="235"/>
      <c r="AP33" s="234">
        <f t="shared" si="32"/>
        <v>0</v>
      </c>
      <c r="AQ33" s="235">
        <f>SUM(ANALYTIKAVUJ!E54)*-1</f>
        <v>0</v>
      </c>
      <c r="AR33" s="236">
        <f t="shared" si="33"/>
        <v>0</v>
      </c>
      <c r="AS33" s="237">
        <f t="shared" si="34"/>
        <v>0</v>
      </c>
    </row>
    <row r="34" spans="2:45" outlineLevel="1" x14ac:dyDescent="0.25">
      <c r="B34" s="323" t="s">
        <v>917</v>
      </c>
      <c r="C34" s="203" t="s">
        <v>2168</v>
      </c>
      <c r="D34" s="133" t="str">
        <f>IF(VLOOKUP($B34,suvaha_p!$A:$G,1)=$B34,VLOOKUP($B34,suvaha_p!$A:$G,$B$1),0)</f>
        <v>Poskytnuté preddavky na dlhodobý finančný majetok (053) - /095A/</v>
      </c>
      <c r="E34" s="230" t="s">
        <v>917</v>
      </c>
      <c r="F34" s="231">
        <f>SUM('HL KNIHA VYPOC'!G39)</f>
        <v>0</v>
      </c>
      <c r="I34" s="232">
        <f t="shared" si="19"/>
        <v>0</v>
      </c>
      <c r="J34" s="235"/>
      <c r="K34" s="542">
        <f t="shared" si="8"/>
        <v>0</v>
      </c>
      <c r="L34" s="235">
        <f>SUM(ANALYTIKAVUJ!C43)*-1</f>
        <v>0</v>
      </c>
      <c r="M34" s="548">
        <f t="shared" si="9"/>
        <v>0</v>
      </c>
      <c r="N34" s="406">
        <f t="shared" si="10"/>
        <v>0</v>
      </c>
      <c r="P34" s="405">
        <f>SUM('HL KNIHA VYPOC'!K39)</f>
        <v>0</v>
      </c>
      <c r="S34" s="406">
        <f t="shared" si="27"/>
        <v>0</v>
      </c>
      <c r="U34" s="234">
        <f t="shared" si="28"/>
        <v>0</v>
      </c>
      <c r="V34" s="235">
        <f>SUM(ANALYTIKAVUJ!D43)*-1</f>
        <v>0</v>
      </c>
      <c r="W34" s="236">
        <f t="shared" si="29"/>
        <v>0</v>
      </c>
      <c r="X34" s="553">
        <f t="shared" si="30"/>
        <v>0</v>
      </c>
      <c r="Z34" s="327">
        <f t="shared" si="0"/>
        <v>0</v>
      </c>
      <c r="AA34" s="327">
        <f t="shared" si="1"/>
        <v>0</v>
      </c>
      <c r="AB34" s="327">
        <f t="shared" si="2"/>
        <v>0</v>
      </c>
      <c r="AC34" s="327">
        <f t="shared" si="3"/>
        <v>0</v>
      </c>
      <c r="AD34" s="328" t="str">
        <f t="shared" si="4"/>
        <v xml:space="preserve">          0</v>
      </c>
      <c r="AE34" s="328" t="str">
        <f t="shared" si="5"/>
        <v xml:space="preserve">          0</v>
      </c>
      <c r="AF34" s="328" t="str">
        <f t="shared" si="6"/>
        <v xml:space="preserve">          0</v>
      </c>
      <c r="AG34" s="328" t="str">
        <f t="shared" si="7"/>
        <v xml:space="preserve">          0</v>
      </c>
      <c r="AK34" s="238">
        <f>SUM('HL KNIHA VYPOC'!H39)</f>
        <v>0</v>
      </c>
      <c r="AN34" s="232">
        <f t="shared" si="31"/>
        <v>0</v>
      </c>
      <c r="AO34" s="235"/>
      <c r="AP34" s="234">
        <f t="shared" si="32"/>
        <v>0</v>
      </c>
      <c r="AQ34" s="235">
        <f>SUM(ANALYTIKAVUJ!E43)*-1</f>
        <v>0</v>
      </c>
      <c r="AR34" s="236">
        <f t="shared" si="33"/>
        <v>0</v>
      </c>
      <c r="AS34" s="237">
        <f t="shared" si="34"/>
        <v>0</v>
      </c>
    </row>
    <row r="35" spans="2:45" x14ac:dyDescent="0.25">
      <c r="B35" s="323" t="s">
        <v>918</v>
      </c>
      <c r="C35" s="203" t="s">
        <v>1875</v>
      </c>
      <c r="D35" s="276" t="str">
        <f>IF(VLOOKUP($B35,suvaha_p!$A:$G,1)=$B35,VLOOKUP($B35,suvaha_p!$A:$G,$B$1),0)</f>
        <v>Obežný majetok r. 34 + r. 41 + r. 53 + r. 66 + r. 71</v>
      </c>
      <c r="E35" s="209" t="s">
        <v>918</v>
      </c>
      <c r="F35" s="210"/>
      <c r="G35" s="239"/>
      <c r="H35" s="239"/>
      <c r="I35" s="222">
        <f>SUM(I36+I43+I55+I68+I73)</f>
        <v>1984001</v>
      </c>
      <c r="J35" s="213"/>
      <c r="K35" s="543">
        <f>SUM(K36+K43+K55+K68+K73)</f>
        <v>0</v>
      </c>
      <c r="L35" s="215"/>
      <c r="M35" s="547">
        <f>SUM(M36+M43+M55+M68+M73)</f>
        <v>0</v>
      </c>
      <c r="N35" s="406">
        <f>SUM(N36+N43+N55+N68+N73)</f>
        <v>1984001</v>
      </c>
      <c r="P35" s="396"/>
      <c r="Q35" s="225"/>
      <c r="R35" s="225"/>
      <c r="S35" s="401">
        <f>SUM(S36+S43+S55+S68+S73+S76)</f>
        <v>11000</v>
      </c>
      <c r="T35" s="225"/>
      <c r="U35" s="234">
        <f t="shared" si="28"/>
        <v>0</v>
      </c>
      <c r="V35" s="225"/>
      <c r="W35" s="236">
        <f t="shared" si="29"/>
        <v>0</v>
      </c>
      <c r="X35" s="553">
        <f>SUM(X36+X43+X55+X68+X73)</f>
        <v>11000</v>
      </c>
      <c r="Y35" s="233"/>
      <c r="Z35" s="327">
        <f t="shared" si="0"/>
        <v>1984001</v>
      </c>
      <c r="AA35" s="327">
        <f t="shared" si="1"/>
        <v>0</v>
      </c>
      <c r="AB35" s="327">
        <f t="shared" si="2"/>
        <v>1984001</v>
      </c>
      <c r="AC35" s="327">
        <f t="shared" si="3"/>
        <v>11000</v>
      </c>
      <c r="AD35" s="328" t="str">
        <f t="shared" si="4"/>
        <v xml:space="preserve">    1984001</v>
      </c>
      <c r="AE35" s="328" t="str">
        <f t="shared" si="5"/>
        <v xml:space="preserve">          0</v>
      </c>
      <c r="AF35" s="328" t="str">
        <f t="shared" si="6"/>
        <v xml:space="preserve">    1984001</v>
      </c>
      <c r="AG35" s="328" t="str">
        <f t="shared" si="7"/>
        <v xml:space="preserve">      11000</v>
      </c>
      <c r="AK35" s="218"/>
      <c r="AL35" s="240"/>
      <c r="AM35" s="240"/>
      <c r="AN35" s="222">
        <f>SUM(AN36+AN43+AN55+AN68+AN73+AN76)</f>
        <v>19000</v>
      </c>
      <c r="AO35" s="213"/>
      <c r="AP35" s="234">
        <f t="shared" si="32"/>
        <v>0</v>
      </c>
      <c r="AQ35" s="215"/>
      <c r="AR35" s="236">
        <f t="shared" si="33"/>
        <v>0</v>
      </c>
      <c r="AS35" s="237">
        <f>SUM(AS36+AS43+AS55+AS68+AS73)</f>
        <v>19000</v>
      </c>
    </row>
    <row r="36" spans="2:45" outlineLevel="1" x14ac:dyDescent="0.25">
      <c r="B36" s="323" t="s">
        <v>927</v>
      </c>
      <c r="C36" s="203" t="s">
        <v>2174</v>
      </c>
      <c r="D36" s="276" t="str">
        <f>IF(VLOOKUP($B36,suvaha_p!$A:$G,1)=$B36,VLOOKUP($B36,suvaha_p!$A:$G,$B$1),0)</f>
        <v>Zásoby súčet (r. 35 až r. 40)</v>
      </c>
      <c r="E36" s="209" t="s">
        <v>927</v>
      </c>
      <c r="F36" s="210"/>
      <c r="I36" s="222">
        <f>SUM(I37:I42)</f>
        <v>0</v>
      </c>
      <c r="J36" s="213"/>
      <c r="K36" s="543">
        <f>SUM(K37:K42)</f>
        <v>0</v>
      </c>
      <c r="L36" s="225"/>
      <c r="M36" s="547">
        <f>SUM(M37:M42)</f>
        <v>0</v>
      </c>
      <c r="N36" s="401">
        <f>SUM(N37:N42)</f>
        <v>0</v>
      </c>
      <c r="P36" s="396"/>
      <c r="S36" s="401">
        <f>SUM(S37:S42)</f>
        <v>0</v>
      </c>
      <c r="T36" s="225"/>
      <c r="U36" s="402">
        <f>SUM(U37:U42)</f>
        <v>0</v>
      </c>
      <c r="V36" s="225"/>
      <c r="W36" s="403">
        <f>SUM(W37:W42)</f>
        <v>0</v>
      </c>
      <c r="X36" s="552">
        <f>SUM(X37:X42)</f>
        <v>0</v>
      </c>
      <c r="Z36" s="327">
        <f t="shared" si="0"/>
        <v>0</v>
      </c>
      <c r="AA36" s="327">
        <f t="shared" si="1"/>
        <v>0</v>
      </c>
      <c r="AB36" s="327">
        <f t="shared" si="2"/>
        <v>0</v>
      </c>
      <c r="AC36" s="327">
        <f t="shared" si="3"/>
        <v>0</v>
      </c>
      <c r="AD36" s="328" t="str">
        <f t="shared" si="4"/>
        <v xml:space="preserve">          0</v>
      </c>
      <c r="AE36" s="328" t="str">
        <f t="shared" si="5"/>
        <v xml:space="preserve">          0</v>
      </c>
      <c r="AF36" s="328" t="str">
        <f t="shared" si="6"/>
        <v xml:space="preserve">          0</v>
      </c>
      <c r="AG36" s="328" t="str">
        <f t="shared" si="7"/>
        <v xml:space="preserve">          0</v>
      </c>
      <c r="AK36" s="218"/>
      <c r="AN36" s="222">
        <f>SUM(AN37:AN42)</f>
        <v>0</v>
      </c>
      <c r="AO36" s="213"/>
      <c r="AP36" s="224">
        <f>SUM(AP37:AP42)</f>
        <v>0</v>
      </c>
      <c r="AQ36" s="225"/>
      <c r="AR36" s="226">
        <f>SUM(AR37:AR42)</f>
        <v>0</v>
      </c>
      <c r="AS36" s="227">
        <f>SUM(AS37:AS42)</f>
        <v>0</v>
      </c>
    </row>
    <row r="37" spans="2:45" outlineLevel="1" x14ac:dyDescent="0.25">
      <c r="B37" s="323" t="s">
        <v>926</v>
      </c>
      <c r="C37" s="203" t="s">
        <v>2177</v>
      </c>
      <c r="D37" s="133" t="str">
        <f>IF(VLOOKUP($B37,suvaha_p!$A:$G,1)=$B37,VLOOKUP($B37,suvaha_p!$A:$G,$B$1),0)</f>
        <v>Materiál (112, 119, 11X) - /191, 19X/</v>
      </c>
      <c r="E37" s="230" t="s">
        <v>926</v>
      </c>
      <c r="F37" s="231">
        <f>SUM('HL KNIHA VYPOC'!G83+'HL KNIHA VYPOC'!G84)</f>
        <v>0</v>
      </c>
      <c r="I37" s="232">
        <f t="shared" ref="I37:I42" si="35">ROUND(SUM(F37:H37),0)</f>
        <v>0</v>
      </c>
      <c r="J37" s="233"/>
      <c r="K37" s="542">
        <f t="shared" ref="K37:K42" si="36">ROUND(SUM(J37),0)</f>
        <v>0</v>
      </c>
      <c r="L37" s="235">
        <f>SUM('HL KNIHA VYPOC'!G99)*-1</f>
        <v>0</v>
      </c>
      <c r="M37" s="548">
        <f t="shared" ref="M37:M42" si="37">ROUND(SUM(L37),0)</f>
        <v>0</v>
      </c>
      <c r="N37" s="406">
        <f t="shared" si="10"/>
        <v>0</v>
      </c>
      <c r="P37" s="405">
        <f>SUM('HL KNIHA VYPOC'!K83+'HL KNIHA VYPOC'!K84)</f>
        <v>0</v>
      </c>
      <c r="S37" s="406">
        <f t="shared" ref="S37:S42" si="38">SUM(P37:R37)</f>
        <v>0</v>
      </c>
      <c r="U37" s="234">
        <f t="shared" ref="U37:U42" si="39">SUM(T37)</f>
        <v>0</v>
      </c>
      <c r="V37" s="235">
        <f>SUM('HL KNIHA VYPOC'!K99)*-1</f>
        <v>0</v>
      </c>
      <c r="W37" s="236">
        <f t="shared" ref="W37:W42" si="40">SUM(V37)</f>
        <v>0</v>
      </c>
      <c r="X37" s="553">
        <f t="shared" ref="X37:X42" si="41">ROUND((S37-U37-W37),0)</f>
        <v>0</v>
      </c>
      <c r="Z37" s="327">
        <f t="shared" si="0"/>
        <v>0</v>
      </c>
      <c r="AA37" s="327">
        <f t="shared" si="1"/>
        <v>0</v>
      </c>
      <c r="AB37" s="327">
        <f t="shared" si="2"/>
        <v>0</v>
      </c>
      <c r="AC37" s="327">
        <f t="shared" si="3"/>
        <v>0</v>
      </c>
      <c r="AD37" s="328" t="str">
        <f t="shared" si="4"/>
        <v xml:space="preserve">          0</v>
      </c>
      <c r="AE37" s="328" t="str">
        <f t="shared" si="5"/>
        <v xml:space="preserve">          0</v>
      </c>
      <c r="AF37" s="328" t="str">
        <f t="shared" si="6"/>
        <v xml:space="preserve">          0</v>
      </c>
      <c r="AG37" s="328" t="str">
        <f t="shared" si="7"/>
        <v xml:space="preserve">          0</v>
      </c>
      <c r="AK37" s="238">
        <f>SUM('HL KNIHA VYPOC'!H83+'HL KNIHA VYPOC'!H84)</f>
        <v>0</v>
      </c>
      <c r="AN37" s="232">
        <f t="shared" ref="AN37:AN42" si="42">SUM(AK37:AM37)</f>
        <v>0</v>
      </c>
      <c r="AO37" s="233"/>
      <c r="AP37" s="234">
        <f t="shared" ref="AP37:AP42" si="43">SUM(AO37)</f>
        <v>0</v>
      </c>
      <c r="AQ37" s="235">
        <f>SUM('HL KNIHA VYPOC'!H99)*-1</f>
        <v>0</v>
      </c>
      <c r="AR37" s="236">
        <f t="shared" ref="AR37:AR42" si="44">SUM(AQ37)</f>
        <v>0</v>
      </c>
      <c r="AS37" s="237">
        <f t="shared" ref="AS37:AS42" si="45">ROUND((AN37-AP37-AR37),0)</f>
        <v>0</v>
      </c>
    </row>
    <row r="38" spans="2:45" outlineLevel="1" x14ac:dyDescent="0.25">
      <c r="B38" s="323" t="s">
        <v>924</v>
      </c>
      <c r="C38" s="203" t="s">
        <v>2080</v>
      </c>
      <c r="D38" s="133" t="str">
        <f>IF(VLOOKUP($B38,suvaha_p!$A:$G,1)=$B38,VLOOKUP($B38,suvaha_p!$A:$G,$B$1),0)</f>
        <v>Nedokončená výroba a polotovary vlastnej výroby  (121, 122, 12X) - /192, 193, 19X/</v>
      </c>
      <c r="E38" s="230" t="s">
        <v>924</v>
      </c>
      <c r="F38" s="231">
        <f>SUM('HL KNIHA VYPOC'!G87+'HL KNIHA VYPOC'!G88)</f>
        <v>0</v>
      </c>
      <c r="I38" s="232">
        <f t="shared" si="35"/>
        <v>0</v>
      </c>
      <c r="J38" s="233"/>
      <c r="K38" s="542">
        <f t="shared" si="36"/>
        <v>0</v>
      </c>
      <c r="L38" s="235">
        <f>SUM('HL KNIHA VYPOC'!G100+'HL KNIHA VYPOC'!G101)*-1</f>
        <v>0</v>
      </c>
      <c r="M38" s="548">
        <f t="shared" si="37"/>
        <v>0</v>
      </c>
      <c r="N38" s="406">
        <f t="shared" si="10"/>
        <v>0</v>
      </c>
      <c r="P38" s="405">
        <f>SUM('HL KNIHA VYPOC'!K87+'HL KNIHA VYPOC'!K88)</f>
        <v>0</v>
      </c>
      <c r="S38" s="406">
        <f t="shared" si="38"/>
        <v>0</v>
      </c>
      <c r="U38" s="234">
        <f t="shared" si="39"/>
        <v>0</v>
      </c>
      <c r="V38" s="235">
        <f>SUM('HL KNIHA VYPOC'!K100+'HL KNIHA VYPOC'!K101)*-1</f>
        <v>0</v>
      </c>
      <c r="W38" s="236">
        <f t="shared" si="40"/>
        <v>0</v>
      </c>
      <c r="X38" s="553">
        <f t="shared" si="41"/>
        <v>0</v>
      </c>
      <c r="Z38" s="327">
        <f t="shared" si="0"/>
        <v>0</v>
      </c>
      <c r="AA38" s="327">
        <f t="shared" si="1"/>
        <v>0</v>
      </c>
      <c r="AB38" s="327">
        <f t="shared" si="2"/>
        <v>0</v>
      </c>
      <c r="AC38" s="327">
        <f t="shared" si="3"/>
        <v>0</v>
      </c>
      <c r="AD38" s="328" t="str">
        <f t="shared" si="4"/>
        <v xml:space="preserve">          0</v>
      </c>
      <c r="AE38" s="328" t="str">
        <f t="shared" si="5"/>
        <v xml:space="preserve">          0</v>
      </c>
      <c r="AF38" s="328" t="str">
        <f t="shared" si="6"/>
        <v xml:space="preserve">          0</v>
      </c>
      <c r="AG38" s="328" t="str">
        <f t="shared" si="7"/>
        <v xml:space="preserve">          0</v>
      </c>
      <c r="AK38" s="238">
        <f>SUM('HL KNIHA VYPOC'!H87+'HL KNIHA VYPOC'!H88)</f>
        <v>0</v>
      </c>
      <c r="AN38" s="232">
        <f t="shared" si="42"/>
        <v>0</v>
      </c>
      <c r="AO38" s="233"/>
      <c r="AP38" s="234">
        <f t="shared" si="43"/>
        <v>0</v>
      </c>
      <c r="AQ38" s="235">
        <f>SUM('HL KNIHA VYPOC'!H100+'HL KNIHA VYPOC'!H101)*-1</f>
        <v>0</v>
      </c>
      <c r="AR38" s="236">
        <f t="shared" si="44"/>
        <v>0</v>
      </c>
      <c r="AS38" s="237">
        <f t="shared" si="45"/>
        <v>0</v>
      </c>
    </row>
    <row r="39" spans="2:45" outlineLevel="1" x14ac:dyDescent="0.25">
      <c r="B39" s="323" t="s">
        <v>912</v>
      </c>
      <c r="C39" s="203" t="s">
        <v>2083</v>
      </c>
      <c r="D39" s="133" t="str">
        <f>IF(VLOOKUP($B39,suvaha_p!$A:$G,1)=$B39,VLOOKUP($B39,suvaha_p!$A:$G,$B$1),0)</f>
        <v>Výrobky (123) - /194/</v>
      </c>
      <c r="E39" s="230" t="s">
        <v>912</v>
      </c>
      <c r="F39" s="231">
        <f>SUM('HL KNIHA VYPOC'!G89)</f>
        <v>0</v>
      </c>
      <c r="I39" s="232">
        <f t="shared" si="35"/>
        <v>0</v>
      </c>
      <c r="J39" s="233"/>
      <c r="K39" s="542">
        <f t="shared" si="36"/>
        <v>0</v>
      </c>
      <c r="L39" s="235">
        <f>SUM('HL KNIHA VYPOC'!G102)*-1</f>
        <v>0</v>
      </c>
      <c r="M39" s="548">
        <f t="shared" si="37"/>
        <v>0</v>
      </c>
      <c r="N39" s="406">
        <f t="shared" si="10"/>
        <v>0</v>
      </c>
      <c r="P39" s="405">
        <f>SUM('HL KNIHA VYPOC'!K89)</f>
        <v>0</v>
      </c>
      <c r="S39" s="406">
        <f t="shared" si="38"/>
        <v>0</v>
      </c>
      <c r="U39" s="234">
        <f t="shared" si="39"/>
        <v>0</v>
      </c>
      <c r="V39" s="235">
        <f>SUM('HL KNIHA VYPOC'!K102)*-1</f>
        <v>0</v>
      </c>
      <c r="W39" s="236">
        <f t="shared" si="40"/>
        <v>0</v>
      </c>
      <c r="X39" s="553">
        <f t="shared" si="41"/>
        <v>0</v>
      </c>
      <c r="Z39" s="327">
        <f t="shared" si="0"/>
        <v>0</v>
      </c>
      <c r="AA39" s="327">
        <f t="shared" si="1"/>
        <v>0</v>
      </c>
      <c r="AB39" s="327">
        <f t="shared" si="2"/>
        <v>0</v>
      </c>
      <c r="AC39" s="327">
        <f t="shared" si="3"/>
        <v>0</v>
      </c>
      <c r="AD39" s="328" t="str">
        <f t="shared" si="4"/>
        <v xml:space="preserve">          0</v>
      </c>
      <c r="AE39" s="328" t="str">
        <f t="shared" si="5"/>
        <v xml:space="preserve">          0</v>
      </c>
      <c r="AF39" s="328" t="str">
        <f t="shared" si="6"/>
        <v xml:space="preserve">          0</v>
      </c>
      <c r="AG39" s="328" t="str">
        <f t="shared" si="7"/>
        <v xml:space="preserve">          0</v>
      </c>
      <c r="AK39" s="238">
        <f>SUM('HL KNIHA VYPOC'!H89)</f>
        <v>0</v>
      </c>
      <c r="AN39" s="232">
        <f t="shared" si="42"/>
        <v>0</v>
      </c>
      <c r="AO39" s="233"/>
      <c r="AP39" s="234">
        <f t="shared" si="43"/>
        <v>0</v>
      </c>
      <c r="AQ39" s="235">
        <f>SUM('HL KNIHA VYPOC'!H102)*-1</f>
        <v>0</v>
      </c>
      <c r="AR39" s="236">
        <f t="shared" si="44"/>
        <v>0</v>
      </c>
      <c r="AS39" s="237">
        <f t="shared" si="45"/>
        <v>0</v>
      </c>
    </row>
    <row r="40" spans="2:45" outlineLevel="1" x14ac:dyDescent="0.25">
      <c r="B40" s="323" t="s">
        <v>913</v>
      </c>
      <c r="C40" s="203" t="s">
        <v>2086</v>
      </c>
      <c r="D40" s="133" t="str">
        <f>IF(VLOOKUP($B40,suvaha_p!$A:$G,1)=$B40,VLOOKUP($B40,suvaha_p!$A:$G,$B$1),0)</f>
        <v>Zvieratá (124) - /195/</v>
      </c>
      <c r="E40" s="230" t="s">
        <v>913</v>
      </c>
      <c r="F40" s="231">
        <f>SUM('HL KNIHA VYPOC'!G90)</f>
        <v>0</v>
      </c>
      <c r="I40" s="232">
        <f t="shared" si="35"/>
        <v>0</v>
      </c>
      <c r="J40" s="233"/>
      <c r="K40" s="542">
        <f t="shared" si="36"/>
        <v>0</v>
      </c>
      <c r="L40" s="235">
        <f>SUM('HL KNIHA VYPOC'!G103)*-1</f>
        <v>0</v>
      </c>
      <c r="M40" s="548">
        <f t="shared" si="37"/>
        <v>0</v>
      </c>
      <c r="N40" s="406">
        <f t="shared" si="10"/>
        <v>0</v>
      </c>
      <c r="P40" s="405">
        <f>SUM('HL KNIHA VYPOC'!K90)</f>
        <v>0</v>
      </c>
      <c r="S40" s="406">
        <f t="shared" si="38"/>
        <v>0</v>
      </c>
      <c r="U40" s="234">
        <f t="shared" si="39"/>
        <v>0</v>
      </c>
      <c r="V40" s="235">
        <f>SUM('HL KNIHA VYPOC'!K103)*-1</f>
        <v>0</v>
      </c>
      <c r="W40" s="236">
        <f t="shared" si="40"/>
        <v>0</v>
      </c>
      <c r="X40" s="553">
        <f t="shared" si="41"/>
        <v>0</v>
      </c>
      <c r="Z40" s="327">
        <f t="shared" si="0"/>
        <v>0</v>
      </c>
      <c r="AA40" s="327">
        <f t="shared" si="1"/>
        <v>0</v>
      </c>
      <c r="AB40" s="327">
        <f t="shared" si="2"/>
        <v>0</v>
      </c>
      <c r="AC40" s="327">
        <f t="shared" si="3"/>
        <v>0</v>
      </c>
      <c r="AD40" s="328" t="str">
        <f t="shared" si="4"/>
        <v xml:space="preserve">          0</v>
      </c>
      <c r="AE40" s="328" t="str">
        <f t="shared" si="5"/>
        <v xml:space="preserve">          0</v>
      </c>
      <c r="AF40" s="328" t="str">
        <f t="shared" si="6"/>
        <v xml:space="preserve">          0</v>
      </c>
      <c r="AG40" s="328" t="str">
        <f t="shared" si="7"/>
        <v xml:space="preserve">          0</v>
      </c>
      <c r="AK40" s="238">
        <f>SUM('HL KNIHA VYPOC'!H90)</f>
        <v>0</v>
      </c>
      <c r="AN40" s="232">
        <f t="shared" si="42"/>
        <v>0</v>
      </c>
      <c r="AO40" s="233"/>
      <c r="AP40" s="234">
        <f t="shared" si="43"/>
        <v>0</v>
      </c>
      <c r="AQ40" s="235">
        <f>SUM('HL KNIHA VYPOC'!H103)*-1</f>
        <v>0</v>
      </c>
      <c r="AR40" s="236">
        <f t="shared" si="44"/>
        <v>0</v>
      </c>
      <c r="AS40" s="237">
        <f t="shared" si="45"/>
        <v>0</v>
      </c>
    </row>
    <row r="41" spans="2:45" outlineLevel="1" x14ac:dyDescent="0.25">
      <c r="B41" s="323" t="s">
        <v>276</v>
      </c>
      <c r="C41" s="203" t="s">
        <v>2088</v>
      </c>
      <c r="D41" s="133" t="str">
        <f>IF(VLOOKUP($B41,suvaha_p!$A:$G,1)=$B41,VLOOKUP($B41,suvaha_p!$A:$G,$B$1),0)</f>
        <v>Tovar (132, 133, 13X, 139) - /196, 19X/</v>
      </c>
      <c r="E41" s="230" t="s">
        <v>276</v>
      </c>
      <c r="F41" s="231">
        <f>SUM('HL KNIHA VYPOC'!G92)</f>
        <v>0</v>
      </c>
      <c r="I41" s="232">
        <f t="shared" si="35"/>
        <v>0</v>
      </c>
      <c r="J41" s="233"/>
      <c r="K41" s="542">
        <f t="shared" si="36"/>
        <v>0</v>
      </c>
      <c r="L41" s="235">
        <f>SUM('HL KNIHA VYPOC'!G104)*-1</f>
        <v>0</v>
      </c>
      <c r="M41" s="548">
        <f t="shared" si="37"/>
        <v>0</v>
      </c>
      <c r="N41" s="406">
        <f t="shared" si="10"/>
        <v>0</v>
      </c>
      <c r="P41" s="405">
        <f>SUM('HL KNIHA VYPOC'!K92)</f>
        <v>0</v>
      </c>
      <c r="S41" s="406">
        <f t="shared" si="38"/>
        <v>0</v>
      </c>
      <c r="U41" s="234">
        <f t="shared" si="39"/>
        <v>0</v>
      </c>
      <c r="V41" s="235">
        <f>SUM('HL KNIHA VYPOC'!K104)*-1</f>
        <v>0</v>
      </c>
      <c r="W41" s="236">
        <f t="shared" si="40"/>
        <v>0</v>
      </c>
      <c r="X41" s="553">
        <f t="shared" si="41"/>
        <v>0</v>
      </c>
      <c r="Z41" s="327">
        <f t="shared" si="0"/>
        <v>0</v>
      </c>
      <c r="AA41" s="327">
        <f t="shared" si="1"/>
        <v>0</v>
      </c>
      <c r="AB41" s="327">
        <f t="shared" si="2"/>
        <v>0</v>
      </c>
      <c r="AC41" s="327">
        <f t="shared" si="3"/>
        <v>0</v>
      </c>
      <c r="AD41" s="328" t="str">
        <f t="shared" si="4"/>
        <v xml:space="preserve">          0</v>
      </c>
      <c r="AE41" s="328" t="str">
        <f t="shared" si="5"/>
        <v xml:space="preserve">          0</v>
      </c>
      <c r="AF41" s="328" t="str">
        <f t="shared" si="6"/>
        <v xml:space="preserve">          0</v>
      </c>
      <c r="AG41" s="328" t="str">
        <f t="shared" si="7"/>
        <v xml:space="preserve">          0</v>
      </c>
      <c r="AK41" s="238">
        <f>SUM('HL KNIHA VYPOC'!H92)</f>
        <v>0</v>
      </c>
      <c r="AN41" s="232">
        <f t="shared" si="42"/>
        <v>0</v>
      </c>
      <c r="AO41" s="233"/>
      <c r="AP41" s="234">
        <f t="shared" si="43"/>
        <v>0</v>
      </c>
      <c r="AQ41" s="336">
        <f>SUM('HL KNIHA VYPOC'!H104)*-1</f>
        <v>0</v>
      </c>
      <c r="AR41" s="236">
        <f t="shared" si="44"/>
        <v>0</v>
      </c>
      <c r="AS41" s="237">
        <f t="shared" si="45"/>
        <v>0</v>
      </c>
    </row>
    <row r="42" spans="2:45" outlineLevel="1" x14ac:dyDescent="0.25">
      <c r="B42" s="323" t="s">
        <v>1962</v>
      </c>
      <c r="C42" s="203" t="s">
        <v>2092</v>
      </c>
      <c r="D42" s="133" t="str">
        <f>IF(VLOOKUP($B42,suvaha_p!$A:$G,1)=$B42,VLOOKUP($B42,suvaha_p!$A:$G,$B$1),0)</f>
        <v>Poskytnuté preddavky na zásoby (314A) - /391A/</v>
      </c>
      <c r="E42" s="230" t="s">
        <v>1962</v>
      </c>
      <c r="G42" s="241">
        <f>SUM(ANALYTIKAVUJ!K87)</f>
        <v>0</v>
      </c>
      <c r="I42" s="232">
        <f t="shared" si="35"/>
        <v>0</v>
      </c>
      <c r="K42" s="542">
        <f t="shared" si="36"/>
        <v>0</v>
      </c>
      <c r="L42" s="233">
        <f>SUM(ANALYTIKAVUJ!K60)*-1</f>
        <v>0</v>
      </c>
      <c r="M42" s="548">
        <f t="shared" si="37"/>
        <v>0</v>
      </c>
      <c r="N42" s="406">
        <f t="shared" si="10"/>
        <v>0</v>
      </c>
      <c r="Q42" s="235">
        <f>SUM(ANALYTIKAVUJ!L87)</f>
        <v>0</v>
      </c>
      <c r="S42" s="406">
        <f t="shared" si="38"/>
        <v>0</v>
      </c>
      <c r="U42" s="234">
        <f t="shared" si="39"/>
        <v>0</v>
      </c>
      <c r="V42" s="235">
        <f>SUM(ANALYTIKAVUJ!L60)*-1</f>
        <v>0</v>
      </c>
      <c r="W42" s="236">
        <f t="shared" si="40"/>
        <v>0</v>
      </c>
      <c r="X42" s="553">
        <f t="shared" si="41"/>
        <v>0</v>
      </c>
      <c r="Z42" s="327">
        <f t="shared" si="0"/>
        <v>0</v>
      </c>
      <c r="AA42" s="327">
        <f t="shared" si="1"/>
        <v>0</v>
      </c>
      <c r="AB42" s="327">
        <f t="shared" si="2"/>
        <v>0</v>
      </c>
      <c r="AC42" s="327">
        <f t="shared" si="3"/>
        <v>0</v>
      </c>
      <c r="AD42" s="328" t="str">
        <f t="shared" si="4"/>
        <v xml:space="preserve">          0</v>
      </c>
      <c r="AE42" s="328" t="str">
        <f t="shared" si="5"/>
        <v xml:space="preserve">          0</v>
      </c>
      <c r="AF42" s="328" t="str">
        <f t="shared" si="6"/>
        <v xml:space="preserve">          0</v>
      </c>
      <c r="AG42" s="328" t="str">
        <f t="shared" si="7"/>
        <v xml:space="preserve">          0</v>
      </c>
      <c r="AL42" s="233">
        <f>SUM(ANALYTIKAVUJ!M87)</f>
        <v>0</v>
      </c>
      <c r="AN42" s="232">
        <f t="shared" si="42"/>
        <v>0</v>
      </c>
      <c r="AP42" s="234">
        <f t="shared" si="43"/>
        <v>0</v>
      </c>
      <c r="AQ42" s="233">
        <f>SUM(ANALYTIKAVUJ!AP60)*-1</f>
        <v>0</v>
      </c>
      <c r="AR42" s="236">
        <f t="shared" si="44"/>
        <v>0</v>
      </c>
      <c r="AS42" s="237">
        <f t="shared" si="45"/>
        <v>0</v>
      </c>
    </row>
    <row r="43" spans="2:45" outlineLevel="1" x14ac:dyDescent="0.25">
      <c r="B43" s="323" t="s">
        <v>285</v>
      </c>
      <c r="C43" s="203" t="s">
        <v>2196</v>
      </c>
      <c r="D43" s="276" t="str">
        <f>IF(VLOOKUP($B43,suvaha_p!$A:$G,1)=$B43,VLOOKUP($B43,suvaha_p!$A:$G,$B$1),0)</f>
        <v>Dlhodobé pohľadávky súčet (r. 42 + r. 46 až r. 52)</v>
      </c>
      <c r="E43" s="209" t="s">
        <v>285</v>
      </c>
      <c r="F43" s="210"/>
      <c r="I43" s="222">
        <f>SUM(I44+I48+I49+I50+I51+I52+I53+I54)</f>
        <v>0</v>
      </c>
      <c r="K43" s="543">
        <f>SUM(K44+K48+K49+K50+K51+K52+K53+K54)</f>
        <v>0</v>
      </c>
      <c r="M43" s="549">
        <f>SUM(M44+M48+M49+M50+M51+M52+M53+M54)</f>
        <v>0</v>
      </c>
      <c r="N43" s="406">
        <f>SUM(N44+N48+N49+N50+N51+N52+N53+N54)</f>
        <v>0</v>
      </c>
      <c r="P43" s="396"/>
      <c r="S43" s="407">
        <f>SUM(S44+S48+S49+S50+S51+S52+S53+S54)</f>
        <v>0</v>
      </c>
      <c r="U43" s="234">
        <f>SUM(U44+U48+U49+U50+U51+U52+U53+U54)</f>
        <v>0</v>
      </c>
      <c r="W43" s="236">
        <f>SUM(W44+W48+W49+W50+W51+W52+W53+W54)</f>
        <v>0</v>
      </c>
      <c r="X43" s="553">
        <f>SUM(X44+X48+X49+X50+X51+X52+X53+X54)</f>
        <v>0</v>
      </c>
      <c r="Z43" s="327">
        <f t="shared" si="0"/>
        <v>0</v>
      </c>
      <c r="AA43" s="327">
        <f t="shared" si="1"/>
        <v>0</v>
      </c>
      <c r="AB43" s="327">
        <f t="shared" si="2"/>
        <v>0</v>
      </c>
      <c r="AC43" s="327">
        <f t="shared" si="3"/>
        <v>0</v>
      </c>
      <c r="AD43" s="328" t="str">
        <f t="shared" si="4"/>
        <v xml:space="preserve">          0</v>
      </c>
      <c r="AE43" s="328" t="str">
        <f t="shared" si="5"/>
        <v xml:space="preserve">          0</v>
      </c>
      <c r="AF43" s="328" t="str">
        <f t="shared" si="6"/>
        <v xml:space="preserve">          0</v>
      </c>
      <c r="AG43" s="328" t="str">
        <f t="shared" si="7"/>
        <v xml:space="preserve">          0</v>
      </c>
      <c r="AK43" s="218"/>
      <c r="AN43" s="232">
        <f>SUM(AN44+AN48+AN49+AN50+AN51+AN52+AN53+AN54)</f>
        <v>0</v>
      </c>
      <c r="AP43" s="244">
        <f>SUM(AP44+AP48+AP49+AP50+AP51+AP52+AP53+AP54)</f>
        <v>0</v>
      </c>
      <c r="AR43" s="245">
        <f>SUM(AR44+AR48+AR49+AR50+AR51+AR52+AR53+AR54)</f>
        <v>0</v>
      </c>
      <c r="AS43" s="237">
        <f>SUM(AS44+AS48+AS49+AS50+AS51+AS52+AS53+AS54)</f>
        <v>0</v>
      </c>
    </row>
    <row r="44" spans="2:45" outlineLevel="1" x14ac:dyDescent="0.25">
      <c r="B44" s="323" t="s">
        <v>919</v>
      </c>
      <c r="C44" s="203" t="s">
        <v>2199</v>
      </c>
      <c r="D44" s="276" t="str">
        <f>IF(VLOOKUP($B44,suvaha_p!$A:$G,1)=$B44,VLOOKUP($B44,suvaha_p!$A:$G,$B$1),0)</f>
        <v>Pohľadávky z obchodného styku súčet (r. 43 až r. 45)</v>
      </c>
      <c r="E44" s="209" t="s">
        <v>919</v>
      </c>
      <c r="F44" s="210"/>
      <c r="I44" s="222">
        <f>SUM(I45:I47)</f>
        <v>0</v>
      </c>
      <c r="K44" s="543">
        <f>SUM(K45:K47)</f>
        <v>0</v>
      </c>
      <c r="L44" s="213"/>
      <c r="M44" s="550">
        <f>SUM(M45:M47)</f>
        <v>0</v>
      </c>
      <c r="N44" s="410">
        <f>SUM(N45:N47)</f>
        <v>0</v>
      </c>
      <c r="P44" s="396"/>
      <c r="S44" s="407">
        <f>SUM(S45:S47)</f>
        <v>0</v>
      </c>
      <c r="U44" s="408">
        <f>SUM(U45:U47)</f>
        <v>0</v>
      </c>
      <c r="V44" s="225"/>
      <c r="W44" s="409">
        <f>SUM(W45:W47)</f>
        <v>0</v>
      </c>
      <c r="X44" s="554">
        <f>SUM(X45:X47)</f>
        <v>0</v>
      </c>
      <c r="Z44" s="327">
        <f t="shared" si="0"/>
        <v>0</v>
      </c>
      <c r="AA44" s="327">
        <f t="shared" si="1"/>
        <v>0</v>
      </c>
      <c r="AB44" s="327">
        <f t="shared" si="2"/>
        <v>0</v>
      </c>
      <c r="AC44" s="327">
        <f t="shared" si="3"/>
        <v>0</v>
      </c>
      <c r="AD44" s="328" t="str">
        <f t="shared" si="4"/>
        <v xml:space="preserve">          0</v>
      </c>
      <c r="AE44" s="328" t="str">
        <f t="shared" si="5"/>
        <v xml:space="preserve">          0</v>
      </c>
      <c r="AF44" s="328" t="str">
        <f t="shared" si="6"/>
        <v xml:space="preserve">          0</v>
      </c>
      <c r="AG44" s="328" t="str">
        <f t="shared" si="7"/>
        <v xml:space="preserve">          0</v>
      </c>
      <c r="AK44" s="218"/>
      <c r="AN44" s="246">
        <f>SUM(AN45:AN47)</f>
        <v>0</v>
      </c>
      <c r="AP44" s="247">
        <f>SUM(AP45:AP47)</f>
        <v>0</v>
      </c>
      <c r="AQ44" s="213"/>
      <c r="AR44" s="248">
        <f>SUM(AR45:AR47)</f>
        <v>0</v>
      </c>
      <c r="AS44" s="249">
        <f>SUM(AS45:AS47)</f>
        <v>0</v>
      </c>
    </row>
    <row r="45" spans="2:45" outlineLevel="1" x14ac:dyDescent="0.25">
      <c r="B45" s="323" t="s">
        <v>921</v>
      </c>
      <c r="C45" s="203" t="s">
        <v>2202</v>
      </c>
      <c r="D45" s="133" t="str">
        <f>IF(VLOOKUP($B45,suvaha_p!$A:$G,1)=$B45,VLOOKUP($B45,suvaha_p!$A:$G,$B$1),0)</f>
        <v>Pohľadávky z obchodného styku voči prepojeným účtovným jednotkám (311A, 312A, 313A, 314A, 315A, 31XA) - /391A/</v>
      </c>
      <c r="E45" s="230" t="s">
        <v>921</v>
      </c>
      <c r="G45" s="241">
        <f>SUM(ANALYTIKAVUJ!C79+ANALYTIKAVUJ!C87+ANALYTIKAVUJ!K79+ANALYTIKAVUJ!K88+ANALYTIKAVUJ!K97)</f>
        <v>0</v>
      </c>
      <c r="I45" s="232">
        <f t="shared" ref="I45:I54" si="46">ROUND(SUM(F45:H45),0)</f>
        <v>0</v>
      </c>
      <c r="K45" s="542">
        <f t="shared" ref="K45:K54" si="47">ROUND(SUM(J45),0)</f>
        <v>0</v>
      </c>
      <c r="L45" s="233">
        <f>SUM(ANALYTIKAVUJ!K61)*-1</f>
        <v>0</v>
      </c>
      <c r="M45" s="548">
        <f t="shared" ref="M45:M54" si="48">ROUND(SUM(L45),0)</f>
        <v>0</v>
      </c>
      <c r="N45" s="406">
        <f t="shared" si="10"/>
        <v>0</v>
      </c>
      <c r="Q45" s="235">
        <f>SUM(ANALYTIKAVUJ!D79+ANALYTIKAVUJ!D87+ANALYTIKAVUJ!L79+ANALYTIKAVUJ!L88+ANALYTIKAVUJ!L97)</f>
        <v>0</v>
      </c>
      <c r="S45" s="406">
        <f t="shared" ref="S45:S54" si="49">SUM(P45:R45)</f>
        <v>0</v>
      </c>
      <c r="U45" s="234">
        <f t="shared" ref="U45:U54" si="50">SUM(T45)</f>
        <v>0</v>
      </c>
      <c r="V45" s="235">
        <f>SUM(ANALYTIKAVUJ!L61)*-1</f>
        <v>0</v>
      </c>
      <c r="W45" s="236">
        <f t="shared" ref="W45:W54" si="51">SUM(V45)</f>
        <v>0</v>
      </c>
      <c r="X45" s="553">
        <f t="shared" ref="X45:X54" si="52">ROUND((S45-U45-W45),0)</f>
        <v>0</v>
      </c>
      <c r="Z45" s="327">
        <f t="shared" si="0"/>
        <v>0</v>
      </c>
      <c r="AA45" s="327">
        <f t="shared" si="1"/>
        <v>0</v>
      </c>
      <c r="AB45" s="327">
        <f t="shared" si="2"/>
        <v>0</v>
      </c>
      <c r="AC45" s="327">
        <f t="shared" si="3"/>
        <v>0</v>
      </c>
      <c r="AD45" s="328" t="str">
        <f t="shared" si="4"/>
        <v xml:space="preserve">          0</v>
      </c>
      <c r="AE45" s="328" t="str">
        <f t="shared" si="5"/>
        <v xml:space="preserve">          0</v>
      </c>
      <c r="AF45" s="328" t="str">
        <f t="shared" si="6"/>
        <v xml:space="preserve">          0</v>
      </c>
      <c r="AG45" s="328" t="str">
        <f t="shared" si="7"/>
        <v xml:space="preserve">          0</v>
      </c>
      <c r="AL45" s="233">
        <f>SUM(ANALYTIKAVUJ!E79+ANALYTIKAVUJ!E87+ANALYTIKAVUJ!M79+ANALYTIKAVUJ!M88+ANALYTIKAVUJ!M97)</f>
        <v>0</v>
      </c>
      <c r="AN45" s="232">
        <f t="shared" ref="AN45:AN54" si="53">SUM(AK45:AM45)</f>
        <v>0</v>
      </c>
      <c r="AP45" s="234">
        <f t="shared" ref="AP45:AP54" si="54">SUM(AO45)</f>
        <v>0</v>
      </c>
      <c r="AQ45" s="335">
        <f>SUM(ANALYTIKAVUJ!AP61)*-1</f>
        <v>0</v>
      </c>
      <c r="AR45" s="236">
        <f t="shared" ref="AR45:AR54" si="55">SUM(AQ45)</f>
        <v>0</v>
      </c>
      <c r="AS45" s="237">
        <f t="shared" ref="AS45:AS54" si="56">ROUND((AN45-AP45-AR45),0)</f>
        <v>0</v>
      </c>
    </row>
    <row r="46" spans="2:45" outlineLevel="1" x14ac:dyDescent="0.25">
      <c r="B46" s="323" t="s">
        <v>1961</v>
      </c>
      <c r="C46" s="203" t="s">
        <v>2206</v>
      </c>
      <c r="D46" s="133" t="str">
        <f>IF(VLOOKUP($B46,suvaha_p!$A:$G,1)=$B46,VLOOKUP($B46,suvaha_p!$A:$G,$B$1),0)</f>
        <v>Pohľadávky z obchodného styku v rámci podielovej účasti okrem pohľadávok voči prepojeným účtovným jednotkám (311A, 312A, 313A, 314A, 315A, 31XA)
- /391A/</v>
      </c>
      <c r="E46" s="230" t="s">
        <v>1961</v>
      </c>
      <c r="G46" s="241">
        <f>SUM(ANALYTIKAVUJ!C80+ANALYTIKAVUJ!C88+ANALYTIKAVUJ!K80+ANALYTIKAVUJ!K89+ANALYTIKAVUJ!K98)</f>
        <v>0</v>
      </c>
      <c r="I46" s="232">
        <f t="shared" si="46"/>
        <v>0</v>
      </c>
      <c r="K46" s="542">
        <f t="shared" si="47"/>
        <v>0</v>
      </c>
      <c r="L46" s="233">
        <f>SUM(ANALYTIKAVUJ!K62)*-1</f>
        <v>0</v>
      </c>
      <c r="M46" s="548">
        <f t="shared" si="48"/>
        <v>0</v>
      </c>
      <c r="N46" s="406">
        <f t="shared" si="10"/>
        <v>0</v>
      </c>
      <c r="Q46" s="235">
        <f>SUM(ANALYTIKAVUJ!D80+ANALYTIKAVUJ!D88+ANALYTIKAVUJ!L80+ANALYTIKAVUJ!L89+ANALYTIKAVUJ!L98)</f>
        <v>0</v>
      </c>
      <c r="S46" s="406">
        <f t="shared" si="49"/>
        <v>0</v>
      </c>
      <c r="U46" s="234">
        <f t="shared" si="50"/>
        <v>0</v>
      </c>
      <c r="V46" s="235">
        <f>SUM(ANALYTIKAVUJ!L62)*-1</f>
        <v>0</v>
      </c>
      <c r="W46" s="236">
        <f t="shared" si="51"/>
        <v>0</v>
      </c>
      <c r="X46" s="553">
        <f t="shared" si="52"/>
        <v>0</v>
      </c>
      <c r="Z46" s="327">
        <f t="shared" si="0"/>
        <v>0</v>
      </c>
      <c r="AA46" s="327">
        <f t="shared" si="1"/>
        <v>0</v>
      </c>
      <c r="AB46" s="327">
        <f t="shared" si="2"/>
        <v>0</v>
      </c>
      <c r="AC46" s="327">
        <f t="shared" si="3"/>
        <v>0</v>
      </c>
      <c r="AD46" s="328" t="str">
        <f t="shared" si="4"/>
        <v xml:space="preserve">          0</v>
      </c>
      <c r="AE46" s="328" t="str">
        <f t="shared" si="5"/>
        <v xml:space="preserve">          0</v>
      </c>
      <c r="AF46" s="328" t="str">
        <f t="shared" si="6"/>
        <v xml:space="preserve">          0</v>
      </c>
      <c r="AG46" s="328" t="str">
        <f t="shared" si="7"/>
        <v xml:space="preserve">          0</v>
      </c>
      <c r="AL46" s="233">
        <f>SUM(ANALYTIKAVUJ!E80+ANALYTIKAVUJ!E88+ANALYTIKAVUJ!M80+ANALYTIKAVUJ!M89+ANALYTIKAVUJ!M98)</f>
        <v>0</v>
      </c>
      <c r="AN46" s="232">
        <f t="shared" si="53"/>
        <v>0</v>
      </c>
      <c r="AP46" s="234">
        <f t="shared" si="54"/>
        <v>0</v>
      </c>
      <c r="AQ46" s="233">
        <f>SUM(ANALYTIKAVUJ!AP62)*-1</f>
        <v>0</v>
      </c>
      <c r="AR46" s="236">
        <f t="shared" si="55"/>
        <v>0</v>
      </c>
      <c r="AS46" s="237">
        <f t="shared" si="56"/>
        <v>0</v>
      </c>
    </row>
    <row r="47" spans="2:45" outlineLevel="1" x14ac:dyDescent="0.25">
      <c r="B47" s="323" t="s">
        <v>916</v>
      </c>
      <c r="C47" s="203" t="s">
        <v>2210</v>
      </c>
      <c r="D47" s="133" t="str">
        <f>IF(VLOOKUP($B47,suvaha_p!$A:$G,1)=$B47,VLOOKUP($B47,suvaha_p!$A:$G,$B$1),0)</f>
        <v>Ostatné pohľadávky z obchodného styku (311A, 312A, 313A, 314A, 315A, 31XA) - /391A/</v>
      </c>
      <c r="E47" s="230" t="s">
        <v>916</v>
      </c>
      <c r="G47" s="241">
        <f>SUM(ANALYTIKAVUJ!C81+ANALYTIKAVUJ!C89+ANALYTIKAVUJ!K81+ANALYTIKAVUJ!K90+ANALYTIKAVUJ!K99)</f>
        <v>0</v>
      </c>
      <c r="I47" s="232">
        <f t="shared" si="46"/>
        <v>0</v>
      </c>
      <c r="K47" s="542">
        <f t="shared" si="47"/>
        <v>0</v>
      </c>
      <c r="L47" s="233">
        <f>SUM(ANALYTIKAVUJ!K63)*-1</f>
        <v>0</v>
      </c>
      <c r="M47" s="548">
        <f t="shared" si="48"/>
        <v>0</v>
      </c>
      <c r="N47" s="406">
        <f t="shared" si="10"/>
        <v>0</v>
      </c>
      <c r="Q47" s="235">
        <f>SUM(ANALYTIKAVUJ!D81+ANALYTIKAVUJ!D89+ANALYTIKAVUJ!L81+ANALYTIKAVUJ!L90+ANALYTIKAVUJ!L99)</f>
        <v>0</v>
      </c>
      <c r="S47" s="406">
        <f t="shared" si="49"/>
        <v>0</v>
      </c>
      <c r="U47" s="234">
        <f t="shared" si="50"/>
        <v>0</v>
      </c>
      <c r="V47" s="235">
        <f>SUM(ANALYTIKAVUJ!L63)*-1</f>
        <v>0</v>
      </c>
      <c r="W47" s="236">
        <f t="shared" si="51"/>
        <v>0</v>
      </c>
      <c r="X47" s="553">
        <f t="shared" si="52"/>
        <v>0</v>
      </c>
      <c r="Z47" s="327">
        <f t="shared" si="0"/>
        <v>0</v>
      </c>
      <c r="AA47" s="327">
        <f t="shared" si="1"/>
        <v>0</v>
      </c>
      <c r="AB47" s="327">
        <f t="shared" si="2"/>
        <v>0</v>
      </c>
      <c r="AC47" s="327">
        <f t="shared" si="3"/>
        <v>0</v>
      </c>
      <c r="AD47" s="328" t="str">
        <f t="shared" si="4"/>
        <v xml:space="preserve">          0</v>
      </c>
      <c r="AE47" s="328" t="str">
        <f t="shared" si="5"/>
        <v xml:space="preserve">          0</v>
      </c>
      <c r="AF47" s="328" t="str">
        <f t="shared" si="6"/>
        <v xml:space="preserve">          0</v>
      </c>
      <c r="AG47" s="328" t="str">
        <f t="shared" si="7"/>
        <v xml:space="preserve">          0</v>
      </c>
      <c r="AL47" s="233">
        <f>SUM(ANALYTIKAVUJ!E81+ANALYTIKAVUJ!E89+ANALYTIKAVUJ!M81+ANALYTIKAVUJ!M90+ANALYTIKAVUJ!M99)</f>
        <v>0</v>
      </c>
      <c r="AN47" s="232">
        <f t="shared" si="53"/>
        <v>0</v>
      </c>
      <c r="AP47" s="234">
        <f t="shared" si="54"/>
        <v>0</v>
      </c>
      <c r="AQ47" s="233">
        <f>SUM(ANALYTIKAVUJ!AP63)*-1</f>
        <v>0</v>
      </c>
      <c r="AR47" s="236">
        <f t="shared" si="55"/>
        <v>0</v>
      </c>
      <c r="AS47" s="237">
        <f t="shared" si="56"/>
        <v>0</v>
      </c>
    </row>
    <row r="48" spans="2:45" outlineLevel="1" x14ac:dyDescent="0.25">
      <c r="B48" s="323" t="s">
        <v>330</v>
      </c>
      <c r="C48" s="203" t="s">
        <v>2080</v>
      </c>
      <c r="D48" s="133" t="str">
        <f>IF(VLOOKUP($B48,suvaha_p!$A:$G,1)=$B48,VLOOKUP($B48,suvaha_p!$A:$G,$B$1),0)</f>
        <v>Čistá hodnota zákazky (316A)</v>
      </c>
      <c r="E48" s="230" t="s">
        <v>330</v>
      </c>
      <c r="G48" s="241">
        <f>SUM(ANALYTIKAVUJ!C114)</f>
        <v>0</v>
      </c>
      <c r="I48" s="232">
        <f t="shared" si="46"/>
        <v>0</v>
      </c>
      <c r="K48" s="542">
        <f t="shared" si="47"/>
        <v>0</v>
      </c>
      <c r="L48" s="233"/>
      <c r="M48" s="548">
        <f t="shared" si="48"/>
        <v>0</v>
      </c>
      <c r="N48" s="406">
        <f t="shared" si="10"/>
        <v>0</v>
      </c>
      <c r="Q48" s="235">
        <f>SUM(ANALYTIKAVUJ!D114)</f>
        <v>0</v>
      </c>
      <c r="S48" s="406">
        <f t="shared" si="49"/>
        <v>0</v>
      </c>
      <c r="U48" s="234">
        <f t="shared" si="50"/>
        <v>0</v>
      </c>
      <c r="W48" s="236">
        <f t="shared" si="51"/>
        <v>0</v>
      </c>
      <c r="X48" s="553">
        <f t="shared" si="52"/>
        <v>0</v>
      </c>
      <c r="Z48" s="327">
        <f t="shared" si="0"/>
        <v>0</v>
      </c>
      <c r="AA48" s="327">
        <f t="shared" si="1"/>
        <v>0</v>
      </c>
      <c r="AB48" s="327">
        <f t="shared" si="2"/>
        <v>0</v>
      </c>
      <c r="AC48" s="327">
        <f t="shared" si="3"/>
        <v>0</v>
      </c>
      <c r="AD48" s="328" t="str">
        <f t="shared" si="4"/>
        <v xml:space="preserve">          0</v>
      </c>
      <c r="AE48" s="328" t="str">
        <f t="shared" si="5"/>
        <v xml:space="preserve">          0</v>
      </c>
      <c r="AF48" s="328" t="str">
        <f t="shared" si="6"/>
        <v xml:space="preserve">          0</v>
      </c>
      <c r="AG48" s="328" t="str">
        <f t="shared" si="7"/>
        <v xml:space="preserve">          0</v>
      </c>
      <c r="AL48" s="233">
        <f>SUM(ANALYTIKAVUJ!E114)</f>
        <v>0</v>
      </c>
      <c r="AN48" s="232">
        <f t="shared" si="53"/>
        <v>0</v>
      </c>
      <c r="AP48" s="234">
        <f t="shared" si="54"/>
        <v>0</v>
      </c>
      <c r="AQ48" s="233"/>
      <c r="AR48" s="236">
        <f t="shared" si="55"/>
        <v>0</v>
      </c>
      <c r="AS48" s="237">
        <f t="shared" si="56"/>
        <v>0</v>
      </c>
    </row>
    <row r="49" spans="2:45" ht="14.25" customHeight="1" outlineLevel="1" x14ac:dyDescent="0.25">
      <c r="B49" s="323" t="s">
        <v>333</v>
      </c>
      <c r="C49" s="203" t="s">
        <v>2083</v>
      </c>
      <c r="D49" s="133" t="str">
        <f>IF(VLOOKUP($B49,suvaha_p!$A:$G,1)=$B49,VLOOKUP($B49,suvaha_p!$A:$G,$B$1),0)</f>
        <v>Ostatné pohľadávky voči prepojeným účtovným jednotkám (351A) - /391A/</v>
      </c>
      <c r="E49" s="230" t="s">
        <v>333</v>
      </c>
      <c r="G49" s="241">
        <f>SUM(ANALYTIKAVUJ!K8)</f>
        <v>0</v>
      </c>
      <c r="I49" s="232">
        <f t="shared" si="46"/>
        <v>0</v>
      </c>
      <c r="K49" s="542">
        <f t="shared" si="47"/>
        <v>0</v>
      </c>
      <c r="L49" s="233">
        <f>SUM(ANALYTIKAVUJ!K64)*-1</f>
        <v>0</v>
      </c>
      <c r="M49" s="548">
        <f t="shared" si="48"/>
        <v>0</v>
      </c>
      <c r="N49" s="406">
        <f t="shared" si="10"/>
        <v>0</v>
      </c>
      <c r="Q49" s="235">
        <f>SUM(ANALYTIKAVUJ!L8)</f>
        <v>0</v>
      </c>
      <c r="S49" s="406">
        <f t="shared" si="49"/>
        <v>0</v>
      </c>
      <c r="U49" s="234">
        <f t="shared" si="50"/>
        <v>0</v>
      </c>
      <c r="V49" s="235">
        <f>SUM(ANALYTIKAVUJ!L64)*-1</f>
        <v>0</v>
      </c>
      <c r="W49" s="236">
        <f t="shared" si="51"/>
        <v>0</v>
      </c>
      <c r="X49" s="553">
        <f t="shared" si="52"/>
        <v>0</v>
      </c>
      <c r="Z49" s="327">
        <f t="shared" si="0"/>
        <v>0</v>
      </c>
      <c r="AA49" s="327">
        <f t="shared" si="1"/>
        <v>0</v>
      </c>
      <c r="AB49" s="327">
        <f t="shared" si="2"/>
        <v>0</v>
      </c>
      <c r="AC49" s="327">
        <f t="shared" si="3"/>
        <v>0</v>
      </c>
      <c r="AD49" s="328" t="str">
        <f t="shared" si="4"/>
        <v xml:space="preserve">          0</v>
      </c>
      <c r="AE49" s="328" t="str">
        <f t="shared" si="5"/>
        <v xml:space="preserve">          0</v>
      </c>
      <c r="AF49" s="328" t="str">
        <f t="shared" si="6"/>
        <v xml:space="preserve">          0</v>
      </c>
      <c r="AG49" s="328" t="str">
        <f t="shared" si="7"/>
        <v xml:space="preserve">          0</v>
      </c>
      <c r="AL49" s="233">
        <f>SUM(ANALYTIKAVUJ!M8)</f>
        <v>0</v>
      </c>
      <c r="AN49" s="232">
        <f t="shared" si="53"/>
        <v>0</v>
      </c>
      <c r="AP49" s="234">
        <f t="shared" si="54"/>
        <v>0</v>
      </c>
      <c r="AQ49" s="233">
        <f>SUM(ANALYTIKAVUJ!AP64)*-1</f>
        <v>0</v>
      </c>
      <c r="AR49" s="236">
        <f t="shared" si="55"/>
        <v>0</v>
      </c>
      <c r="AS49" s="237">
        <f t="shared" si="56"/>
        <v>0</v>
      </c>
    </row>
    <row r="50" spans="2:45" outlineLevel="1" x14ac:dyDescent="0.25">
      <c r="B50" s="323" t="s">
        <v>351</v>
      </c>
      <c r="C50" s="203" t="s">
        <v>2086</v>
      </c>
      <c r="D50" s="133" t="str">
        <f>IF(VLOOKUP($B50,suvaha_p!$A:$G,1)=$B50,VLOOKUP($B50,suvaha_p!$A:$G,$B$1),0)</f>
        <v>Ostatné pohľadávky v rámci podielovej účasti okrem pohľadávok voči prepojeným účtovným jednotkám (351A) - /391A/</v>
      </c>
      <c r="E50" s="230" t="s">
        <v>351</v>
      </c>
      <c r="G50" s="241">
        <f>SUM(ANALYTIKAVUJ!K9)</f>
        <v>0</v>
      </c>
      <c r="I50" s="232">
        <f t="shared" si="46"/>
        <v>0</v>
      </c>
      <c r="K50" s="542">
        <f t="shared" si="47"/>
        <v>0</v>
      </c>
      <c r="L50" s="233">
        <f>SUM(ANALYTIKAVUJ!K65)*-1</f>
        <v>0</v>
      </c>
      <c r="M50" s="548">
        <f t="shared" si="48"/>
        <v>0</v>
      </c>
      <c r="N50" s="406">
        <f t="shared" si="10"/>
        <v>0</v>
      </c>
      <c r="Q50" s="235">
        <f>SUM(ANALYTIKAVUJ!L9)</f>
        <v>0</v>
      </c>
      <c r="S50" s="406">
        <f t="shared" si="49"/>
        <v>0</v>
      </c>
      <c r="U50" s="234">
        <f t="shared" si="50"/>
        <v>0</v>
      </c>
      <c r="V50" s="235">
        <f>SUM(ANALYTIKAVUJ!L65)*-1</f>
        <v>0</v>
      </c>
      <c r="W50" s="236">
        <f t="shared" si="51"/>
        <v>0</v>
      </c>
      <c r="X50" s="553">
        <f t="shared" si="52"/>
        <v>0</v>
      </c>
      <c r="Z50" s="327">
        <f t="shared" si="0"/>
        <v>0</v>
      </c>
      <c r="AA50" s="327">
        <f t="shared" si="1"/>
        <v>0</v>
      </c>
      <c r="AB50" s="327">
        <f t="shared" si="2"/>
        <v>0</v>
      </c>
      <c r="AC50" s="327">
        <f t="shared" si="3"/>
        <v>0</v>
      </c>
      <c r="AD50" s="328" t="str">
        <f t="shared" si="4"/>
        <v xml:space="preserve">          0</v>
      </c>
      <c r="AE50" s="328" t="str">
        <f t="shared" si="5"/>
        <v xml:space="preserve">          0</v>
      </c>
      <c r="AF50" s="328" t="str">
        <f t="shared" si="6"/>
        <v xml:space="preserve">          0</v>
      </c>
      <c r="AG50" s="328" t="str">
        <f t="shared" si="7"/>
        <v xml:space="preserve">          0</v>
      </c>
      <c r="AL50" s="233">
        <f>SUM(ANALYTIKAVUJ!M9)</f>
        <v>0</v>
      </c>
      <c r="AN50" s="232">
        <f t="shared" si="53"/>
        <v>0</v>
      </c>
      <c r="AP50" s="234">
        <f t="shared" si="54"/>
        <v>0</v>
      </c>
      <c r="AQ50" s="233">
        <f>SUM(ANALYTIKAVUJ!AP65)*-1</f>
        <v>0</v>
      </c>
      <c r="AR50" s="236">
        <f t="shared" si="55"/>
        <v>0</v>
      </c>
      <c r="AS50" s="237">
        <f t="shared" si="56"/>
        <v>0</v>
      </c>
    </row>
    <row r="51" spans="2:45" outlineLevel="1" x14ac:dyDescent="0.25">
      <c r="B51" s="323" t="s">
        <v>355</v>
      </c>
      <c r="C51" s="203" t="s">
        <v>2088</v>
      </c>
      <c r="D51" s="133" t="str">
        <f>IF(VLOOKUP($B51,suvaha_p!$A:$G,1)=$B51,VLOOKUP($B51,suvaha_p!$A:$G,$B$1),0)</f>
        <v>Pohľadávky voči spoločníkom, členom a združeniu (354A, 355A, 358A, 35XA) - /391A/</v>
      </c>
      <c r="E51" s="230" t="s">
        <v>355</v>
      </c>
      <c r="G51" s="241">
        <f>SUM(ANALYTIKAVUJ!K15+ANALYTIKAVUJ!K19+ANALYTIKAVUJ!K23)</f>
        <v>0</v>
      </c>
      <c r="I51" s="232">
        <f t="shared" si="46"/>
        <v>0</v>
      </c>
      <c r="K51" s="542">
        <f t="shared" si="47"/>
        <v>0</v>
      </c>
      <c r="L51" s="233">
        <f>SUM(ANALYTIKAVUJ!K66)*-1</f>
        <v>0</v>
      </c>
      <c r="M51" s="548">
        <f t="shared" si="48"/>
        <v>0</v>
      </c>
      <c r="N51" s="406">
        <f t="shared" si="10"/>
        <v>0</v>
      </c>
      <c r="Q51" s="235">
        <f>SUM(ANALYTIKAVUJ!L15+ANALYTIKAVUJ!L19+ANALYTIKAVUJ!L23)</f>
        <v>0</v>
      </c>
      <c r="S51" s="406">
        <f t="shared" si="49"/>
        <v>0</v>
      </c>
      <c r="U51" s="234">
        <f t="shared" si="50"/>
        <v>0</v>
      </c>
      <c r="V51" s="235">
        <f>SUM(ANALYTIKAVUJ!L66)*-1</f>
        <v>0</v>
      </c>
      <c r="W51" s="236">
        <f t="shared" si="51"/>
        <v>0</v>
      </c>
      <c r="X51" s="553">
        <f t="shared" si="52"/>
        <v>0</v>
      </c>
      <c r="Z51" s="327">
        <f t="shared" si="0"/>
        <v>0</v>
      </c>
      <c r="AA51" s="327">
        <f t="shared" si="1"/>
        <v>0</v>
      </c>
      <c r="AB51" s="327">
        <f t="shared" si="2"/>
        <v>0</v>
      </c>
      <c r="AC51" s="327">
        <f t="shared" si="3"/>
        <v>0</v>
      </c>
      <c r="AD51" s="328" t="str">
        <f t="shared" si="4"/>
        <v xml:space="preserve">          0</v>
      </c>
      <c r="AE51" s="328" t="str">
        <f t="shared" si="5"/>
        <v xml:space="preserve">          0</v>
      </c>
      <c r="AF51" s="328" t="str">
        <f t="shared" si="6"/>
        <v xml:space="preserve">          0</v>
      </c>
      <c r="AG51" s="328" t="str">
        <f t="shared" si="7"/>
        <v xml:space="preserve">          0</v>
      </c>
      <c r="AL51" s="233">
        <f>SUM(ANALYTIKAVUJ!M15+ANALYTIKAVUJ!M19+ANALYTIKAVUJ!M23)</f>
        <v>0</v>
      </c>
      <c r="AN51" s="232">
        <f t="shared" si="53"/>
        <v>0</v>
      </c>
      <c r="AP51" s="234">
        <f t="shared" si="54"/>
        <v>0</v>
      </c>
      <c r="AQ51" s="233">
        <f>SUM(ANALYTIKAVUJ!AP66)*-1</f>
        <v>0</v>
      </c>
      <c r="AR51" s="236">
        <f t="shared" si="55"/>
        <v>0</v>
      </c>
      <c r="AS51" s="237">
        <f t="shared" si="56"/>
        <v>0</v>
      </c>
    </row>
    <row r="52" spans="2:45" outlineLevel="1" x14ac:dyDescent="0.25">
      <c r="B52" s="323" t="s">
        <v>360</v>
      </c>
      <c r="C52" s="203" t="s">
        <v>2092</v>
      </c>
      <c r="D52" s="133" t="str">
        <f>IF(VLOOKUP($B52,suvaha_p!$A:$G,1)=$B52,VLOOKUP($B52,suvaha_p!$A:$G,$B$1),0)</f>
        <v>Pohľadávky z derivátových operácií (373A, 376A)</v>
      </c>
      <c r="E52" s="230" t="s">
        <v>360</v>
      </c>
      <c r="G52" s="241">
        <f>SUM(ANALYTIKAVUJ!K132+ANALYTIKAVUJ!K39)</f>
        <v>0</v>
      </c>
      <c r="I52" s="232">
        <f t="shared" si="46"/>
        <v>0</v>
      </c>
      <c r="K52" s="542">
        <f t="shared" si="47"/>
        <v>0</v>
      </c>
      <c r="M52" s="548">
        <f t="shared" si="48"/>
        <v>0</v>
      </c>
      <c r="N52" s="406">
        <f t="shared" si="10"/>
        <v>0</v>
      </c>
      <c r="Q52" s="235">
        <f>SUM(ANALYTIKAVUJ!L132+ANALYTIKAVUJ!L39)</f>
        <v>0</v>
      </c>
      <c r="S52" s="406">
        <f t="shared" si="49"/>
        <v>0</v>
      </c>
      <c r="U52" s="234">
        <f t="shared" si="50"/>
        <v>0</v>
      </c>
      <c r="W52" s="236">
        <f t="shared" si="51"/>
        <v>0</v>
      </c>
      <c r="X52" s="553">
        <f t="shared" si="52"/>
        <v>0</v>
      </c>
      <c r="Z52" s="327">
        <f t="shared" si="0"/>
        <v>0</v>
      </c>
      <c r="AA52" s="327">
        <f t="shared" si="1"/>
        <v>0</v>
      </c>
      <c r="AB52" s="327">
        <f t="shared" si="2"/>
        <v>0</v>
      </c>
      <c r="AC52" s="327">
        <f t="shared" si="3"/>
        <v>0</v>
      </c>
      <c r="AD52" s="328" t="str">
        <f t="shared" si="4"/>
        <v xml:space="preserve">          0</v>
      </c>
      <c r="AE52" s="328" t="str">
        <f t="shared" si="5"/>
        <v xml:space="preserve">          0</v>
      </c>
      <c r="AF52" s="328" t="str">
        <f t="shared" si="6"/>
        <v xml:space="preserve">          0</v>
      </c>
      <c r="AG52" s="328" t="str">
        <f t="shared" si="7"/>
        <v xml:space="preserve">          0</v>
      </c>
      <c r="AL52" s="233">
        <f>SUM(ANALYTIKAVUJ!M132+ANALYTIKAVUJ!M39)</f>
        <v>0</v>
      </c>
      <c r="AN52" s="232">
        <f t="shared" si="53"/>
        <v>0</v>
      </c>
      <c r="AP52" s="234">
        <f t="shared" si="54"/>
        <v>0</v>
      </c>
      <c r="AR52" s="236">
        <f t="shared" si="55"/>
        <v>0</v>
      </c>
      <c r="AS52" s="237">
        <f t="shared" si="56"/>
        <v>0</v>
      </c>
    </row>
    <row r="53" spans="2:45" outlineLevel="1" x14ac:dyDescent="0.25">
      <c r="B53" s="323" t="s">
        <v>371</v>
      </c>
      <c r="C53" s="203" t="s">
        <v>2096</v>
      </c>
      <c r="D53" s="133" t="str">
        <f>IF(VLOOKUP($B53,suvaha_p!$A:$G,1)=$B53,VLOOKUP($B53,suvaha_p!$A:$G,$B$1),0)</f>
        <v>Iné pohľadávky (335A, 336A, 33XA, 371A, 374A, 375A, 378A) - /391A/</v>
      </c>
      <c r="E53" s="230" t="s">
        <v>371</v>
      </c>
      <c r="G53" s="241">
        <f>SUM(ANALYTIKAVUJ!K4+ANALYTIKAVUJ!C122+ANALYTIKAVUJ!K27+ANALYTIKAVUJ!K31+ANALYTIKAVUJ!K35+ANALYTIKAVUJ!K44)</f>
        <v>0</v>
      </c>
      <c r="I53" s="232">
        <f t="shared" si="46"/>
        <v>0</v>
      </c>
      <c r="K53" s="542">
        <f t="shared" si="47"/>
        <v>0</v>
      </c>
      <c r="L53" s="233">
        <f>SUM(ANALYTIKAVUJ!K67)*-1</f>
        <v>0</v>
      </c>
      <c r="M53" s="548">
        <f t="shared" si="48"/>
        <v>0</v>
      </c>
      <c r="N53" s="406">
        <f t="shared" si="10"/>
        <v>0</v>
      </c>
      <c r="Q53" s="235">
        <f>SUM(ANALYTIKAVUJ!L4+ANALYTIKAVUJ!D122+ANALYTIKAVUJ!L27+ANALYTIKAVUJ!L31+ANALYTIKAVUJ!L35+ANALYTIKAVUJ!L44)</f>
        <v>0</v>
      </c>
      <c r="S53" s="406">
        <f t="shared" si="49"/>
        <v>0</v>
      </c>
      <c r="U53" s="234">
        <f t="shared" si="50"/>
        <v>0</v>
      </c>
      <c r="V53" s="235">
        <f>SUM(ANALYTIKAVUJ!L67)*-1</f>
        <v>0</v>
      </c>
      <c r="W53" s="236">
        <f t="shared" si="51"/>
        <v>0</v>
      </c>
      <c r="X53" s="553">
        <f t="shared" si="52"/>
        <v>0</v>
      </c>
      <c r="Z53" s="327">
        <f t="shared" si="0"/>
        <v>0</v>
      </c>
      <c r="AA53" s="327">
        <f t="shared" si="1"/>
        <v>0</v>
      </c>
      <c r="AB53" s="327">
        <f t="shared" si="2"/>
        <v>0</v>
      </c>
      <c r="AC53" s="327">
        <f t="shared" si="3"/>
        <v>0</v>
      </c>
      <c r="AD53" s="328" t="str">
        <f t="shared" si="4"/>
        <v xml:space="preserve">          0</v>
      </c>
      <c r="AE53" s="328" t="str">
        <f t="shared" si="5"/>
        <v xml:space="preserve">          0</v>
      </c>
      <c r="AF53" s="328" t="str">
        <f t="shared" si="6"/>
        <v xml:space="preserve">          0</v>
      </c>
      <c r="AG53" s="328" t="str">
        <f t="shared" si="7"/>
        <v xml:space="preserve">          0</v>
      </c>
      <c r="AL53" s="233">
        <f>SUM(ANALYTIKAVUJ!M4+ANALYTIKAVUJ!E122+ANALYTIKAVUJ!M27+ANALYTIKAVUJ!M31+ANALYTIKAVUJ!M35+ANALYTIKAVUJ!M44)</f>
        <v>0</v>
      </c>
      <c r="AN53" s="232">
        <f t="shared" si="53"/>
        <v>0</v>
      </c>
      <c r="AP53" s="234">
        <f t="shared" si="54"/>
        <v>0</v>
      </c>
      <c r="AQ53" s="233">
        <f>SUM(ANALYTIKAVUJ!AP67)*-1</f>
        <v>0</v>
      </c>
      <c r="AR53" s="236">
        <f t="shared" si="55"/>
        <v>0</v>
      </c>
      <c r="AS53" s="237">
        <f t="shared" si="56"/>
        <v>0</v>
      </c>
    </row>
    <row r="54" spans="2:45" outlineLevel="1" x14ac:dyDescent="0.25">
      <c r="B54" s="323" t="s">
        <v>382</v>
      </c>
      <c r="C54" s="203" t="s">
        <v>2125</v>
      </c>
      <c r="D54" s="133" t="str">
        <f>IF(VLOOKUP($B54,suvaha_p!$A:$G,1)=$B54,VLOOKUP($B54,suvaha_p!$A:$G,$B$1),0)</f>
        <v>Odložená daňová pohľadávka (481A)</v>
      </c>
      <c r="E54" s="230" t="s">
        <v>382</v>
      </c>
      <c r="G54" s="241">
        <f>SUM(ANALYTIKAVUJ!K140)</f>
        <v>0</v>
      </c>
      <c r="I54" s="232">
        <f t="shared" si="46"/>
        <v>0</v>
      </c>
      <c r="K54" s="542">
        <f t="shared" si="47"/>
        <v>0</v>
      </c>
      <c r="M54" s="548">
        <f t="shared" si="48"/>
        <v>0</v>
      </c>
      <c r="N54" s="406">
        <f t="shared" si="10"/>
        <v>0</v>
      </c>
      <c r="Q54" s="235">
        <f>SUM(ANALYTIKAVUJ!L140)</f>
        <v>0</v>
      </c>
      <c r="S54" s="406">
        <f t="shared" si="49"/>
        <v>0</v>
      </c>
      <c r="U54" s="234">
        <f t="shared" si="50"/>
        <v>0</v>
      </c>
      <c r="W54" s="236">
        <f t="shared" si="51"/>
        <v>0</v>
      </c>
      <c r="X54" s="553">
        <f t="shared" si="52"/>
        <v>0</v>
      </c>
      <c r="Z54" s="327">
        <f t="shared" si="0"/>
        <v>0</v>
      </c>
      <c r="AA54" s="327">
        <f t="shared" si="1"/>
        <v>0</v>
      </c>
      <c r="AB54" s="327">
        <f t="shared" si="2"/>
        <v>0</v>
      </c>
      <c r="AC54" s="327">
        <f t="shared" si="3"/>
        <v>0</v>
      </c>
      <c r="AD54" s="328" t="str">
        <f t="shared" si="4"/>
        <v xml:space="preserve">          0</v>
      </c>
      <c r="AE54" s="328" t="str">
        <f t="shared" si="5"/>
        <v xml:space="preserve">          0</v>
      </c>
      <c r="AF54" s="328" t="str">
        <f t="shared" si="6"/>
        <v xml:space="preserve">          0</v>
      </c>
      <c r="AG54" s="328" t="str">
        <f t="shared" si="7"/>
        <v xml:space="preserve">          0</v>
      </c>
      <c r="AL54" s="233">
        <f>SUM(ANALYTIKAVUJ!M140)</f>
        <v>0</v>
      </c>
      <c r="AN54" s="232">
        <f t="shared" si="53"/>
        <v>0</v>
      </c>
      <c r="AP54" s="234">
        <f t="shared" si="54"/>
        <v>0</v>
      </c>
      <c r="AR54" s="236">
        <f t="shared" si="55"/>
        <v>0</v>
      </c>
      <c r="AS54" s="237">
        <f t="shared" si="56"/>
        <v>0</v>
      </c>
    </row>
    <row r="55" spans="2:45" outlineLevel="1" x14ac:dyDescent="0.25">
      <c r="B55" s="323" t="s">
        <v>401</v>
      </c>
      <c r="C55" s="203" t="s">
        <v>2235</v>
      </c>
      <c r="D55" s="276" t="str">
        <f>IF(VLOOKUP($B55,suvaha_p!$A:$G,1)=$B55,VLOOKUP($B55,suvaha_p!$A:$G,$B$1),0)</f>
        <v>Krátkodobé pohľadávky súčet (r. 54 + r. 58 až r. 65)</v>
      </c>
      <c r="E55" s="209" t="s">
        <v>401</v>
      </c>
      <c r="F55" s="210"/>
      <c r="I55" s="222">
        <f>SUM(I56+I60+I61+I62+I63+I64+I65+I66+I67)</f>
        <v>1971001</v>
      </c>
      <c r="K55" s="543">
        <f>SUM(K56+K60+K61+K62+K63+K64+K65+K66+K67)</f>
        <v>0</v>
      </c>
      <c r="L55" s="213"/>
      <c r="M55" s="547">
        <f>SUM(M56+M60+M61+M62+M63+M64+M65+M66+M67)</f>
        <v>0</v>
      </c>
      <c r="N55" s="401">
        <f>SUM(N56+N60+N61+N62+N63+N64+N65+N66+N67)</f>
        <v>1971001</v>
      </c>
      <c r="P55" s="396"/>
      <c r="S55" s="401">
        <f>SUM(S56+S60+S61+S62+S63+S64+S65+S66+S67)</f>
        <v>0</v>
      </c>
      <c r="U55" s="402">
        <f>SUM(U56+U60+U61+U62+U63+U64+U65+U66+U67)</f>
        <v>0</v>
      </c>
      <c r="V55" s="225"/>
      <c r="W55" s="403">
        <f>SUM(W56+W60+W61+W62+W63+W64+W65+W66+W67)</f>
        <v>0</v>
      </c>
      <c r="X55" s="552">
        <f>SUM(X56+X60+X61+X62+X63+X64+X65+X66+X67)</f>
        <v>0</v>
      </c>
      <c r="Z55" s="327">
        <f t="shared" si="0"/>
        <v>1971001</v>
      </c>
      <c r="AA55" s="327">
        <f t="shared" si="1"/>
        <v>0</v>
      </c>
      <c r="AB55" s="327">
        <f t="shared" si="2"/>
        <v>1971001</v>
      </c>
      <c r="AC55" s="327">
        <f t="shared" si="3"/>
        <v>0</v>
      </c>
      <c r="AD55" s="328" t="str">
        <f t="shared" si="4"/>
        <v xml:space="preserve">    1971001</v>
      </c>
      <c r="AE55" s="328" t="str">
        <f t="shared" si="5"/>
        <v xml:space="preserve">          0</v>
      </c>
      <c r="AF55" s="328" t="str">
        <f t="shared" si="6"/>
        <v xml:space="preserve">    1971001</v>
      </c>
      <c r="AG55" s="328" t="str">
        <f t="shared" si="7"/>
        <v xml:space="preserve">          0</v>
      </c>
      <c r="AK55" s="218"/>
      <c r="AN55" s="222">
        <f>SUM(AN56+AN60+AN61+AN62+AN63+AN64+AN65+AN66+AN67)</f>
        <v>6000</v>
      </c>
      <c r="AP55" s="224">
        <f>SUM(AP56+AP60+AP61+AP62+AP63+AP64+AP65+AP66+AP67)</f>
        <v>0</v>
      </c>
      <c r="AQ55" s="213"/>
      <c r="AR55" s="226">
        <f>SUM(AR56+AR60+AR61+AR62+AR63+AR64+AR65+AR66+AR67)</f>
        <v>0</v>
      </c>
      <c r="AS55" s="227">
        <f>SUM(AS56+AS60+AS61+AS62+AS63+AS64+AS65+AS66+AS67)</f>
        <v>6000</v>
      </c>
    </row>
    <row r="56" spans="2:45" outlineLevel="1" x14ac:dyDescent="0.25">
      <c r="B56" s="323" t="s">
        <v>604</v>
      </c>
      <c r="C56" s="203" t="s">
        <v>2238</v>
      </c>
      <c r="D56" s="276" t="str">
        <f>IF(VLOOKUP($B56,suvaha_p!$A:$G,1)=$B56,VLOOKUP($B56,suvaha_p!$A:$G,$B$1),0)</f>
        <v>Pohľadávky z obchodného styku súčet (r. 55 až r. 57)</v>
      </c>
      <c r="E56" s="209" t="s">
        <v>604</v>
      </c>
      <c r="F56" s="210"/>
      <c r="I56" s="246">
        <f>SUM(I57:I59)</f>
        <v>1971001</v>
      </c>
      <c r="K56" s="544">
        <f>SUM(K57:K59)</f>
        <v>0</v>
      </c>
      <c r="L56" s="213"/>
      <c r="M56" s="550">
        <f>SUM(M57:M59)</f>
        <v>0</v>
      </c>
      <c r="N56" s="410">
        <f>SUM(N57:N59)</f>
        <v>1971001</v>
      </c>
      <c r="P56" s="396"/>
      <c r="S56" s="410">
        <f>SUM(S57:S59)</f>
        <v>0</v>
      </c>
      <c r="U56" s="408">
        <f>SUM(U57:U59)</f>
        <v>0</v>
      </c>
      <c r="V56" s="225"/>
      <c r="W56" s="409">
        <f>SUM(W57:W59)</f>
        <v>0</v>
      </c>
      <c r="X56" s="554">
        <f>SUM(X57:X59)</f>
        <v>0</v>
      </c>
      <c r="Z56" s="327">
        <f t="shared" si="0"/>
        <v>1971001</v>
      </c>
      <c r="AA56" s="327">
        <f t="shared" si="1"/>
        <v>0</v>
      </c>
      <c r="AB56" s="327">
        <f t="shared" si="2"/>
        <v>1971001</v>
      </c>
      <c r="AC56" s="327">
        <f t="shared" si="3"/>
        <v>0</v>
      </c>
      <c r="AD56" s="328" t="str">
        <f t="shared" si="4"/>
        <v xml:space="preserve">    1971001</v>
      </c>
      <c r="AE56" s="328" t="str">
        <f t="shared" si="5"/>
        <v xml:space="preserve">          0</v>
      </c>
      <c r="AF56" s="328" t="str">
        <f t="shared" si="6"/>
        <v xml:space="preserve">    1971001</v>
      </c>
      <c r="AG56" s="328" t="str">
        <f t="shared" si="7"/>
        <v xml:space="preserve">          0</v>
      </c>
      <c r="AK56" s="218"/>
      <c r="AN56" s="246">
        <f>SUM(AN57:AN59)</f>
        <v>6000</v>
      </c>
      <c r="AP56" s="247">
        <f>SUM(AP57:AP59)</f>
        <v>0</v>
      </c>
      <c r="AQ56" s="213"/>
      <c r="AR56" s="248">
        <f>SUM(AR57:AR59)</f>
        <v>0</v>
      </c>
      <c r="AS56" s="249">
        <f>SUM(AS57:AS59)</f>
        <v>6000</v>
      </c>
    </row>
    <row r="57" spans="2:45" outlineLevel="1" x14ac:dyDescent="0.25">
      <c r="B57" s="323" t="s">
        <v>623</v>
      </c>
      <c r="C57" s="203" t="s">
        <v>2202</v>
      </c>
      <c r="D57" s="133" t="str">
        <f>IF(VLOOKUP($B57,suvaha_p!$A:$G,1)=$B57,VLOOKUP($B57,suvaha_p!$A:$G,$B$1),0)</f>
        <v>Pohľadávky z obchodného styku voči prepojeným účtovným jednotkám (311A, 312A, 313A, 314A, 315A, 31XA) - /391A/</v>
      </c>
      <c r="E57" s="230" t="s">
        <v>623</v>
      </c>
      <c r="G57" s="241">
        <f>SUM(ANALYTIKAVUJ!C82+ANALYTIKAVUJ!C90+ANALYTIKAVUJ!K82+ANALYTIKAVUJ!K91+ANALYTIKAVUJ!K100)</f>
        <v>1971001</v>
      </c>
      <c r="I57" s="232">
        <f t="shared" ref="I57:I80" si="57">ROUND(SUM(F57:H57),0)</f>
        <v>1971001</v>
      </c>
      <c r="K57" s="542">
        <f t="shared" ref="K57:K80" si="58">ROUND(SUM(J57),0)</f>
        <v>0</v>
      </c>
      <c r="L57" s="233">
        <f>SUM(ANALYTIKAVUJ!K68)*-1</f>
        <v>0</v>
      </c>
      <c r="M57" s="548">
        <f t="shared" ref="M57:M80" si="59">ROUND(SUM(L57),0)</f>
        <v>0</v>
      </c>
      <c r="N57" s="406">
        <f t="shared" si="10"/>
        <v>1971001</v>
      </c>
      <c r="Q57" s="235">
        <f>SUM(ANALYTIKAVUJ!D82+ANALYTIKAVUJ!D90+ANALYTIKAVUJ!L82+ANALYTIKAVUJ!L91+ANALYTIKAVUJ!L100)</f>
        <v>0</v>
      </c>
      <c r="S57" s="406">
        <f t="shared" ref="S57:S67" si="60">SUM(P57:R57)</f>
        <v>0</v>
      </c>
      <c r="U57" s="234">
        <f t="shared" ref="U57:U67" si="61">SUM(T57)</f>
        <v>0</v>
      </c>
      <c r="V57" s="235">
        <f>SUM(ANALYTIKAVUJ!L68)*-1</f>
        <v>0</v>
      </c>
      <c r="W57" s="236">
        <f t="shared" ref="W57:W67" si="62">SUM(V57)</f>
        <v>0</v>
      </c>
      <c r="X57" s="553">
        <f t="shared" ref="X57:X67" si="63">ROUND((S57-U57-W57),0)</f>
        <v>0</v>
      </c>
      <c r="Z57" s="327">
        <f t="shared" si="0"/>
        <v>1971001</v>
      </c>
      <c r="AA57" s="327">
        <f t="shared" si="1"/>
        <v>0</v>
      </c>
      <c r="AB57" s="327">
        <f t="shared" si="2"/>
        <v>1971001</v>
      </c>
      <c r="AC57" s="327">
        <f t="shared" si="3"/>
        <v>0</v>
      </c>
      <c r="AD57" s="328" t="str">
        <f t="shared" si="4"/>
        <v xml:space="preserve">    1971001</v>
      </c>
      <c r="AE57" s="328" t="str">
        <f t="shared" si="5"/>
        <v xml:space="preserve">          0</v>
      </c>
      <c r="AF57" s="328" t="str">
        <f t="shared" si="6"/>
        <v xml:space="preserve">    1971001</v>
      </c>
      <c r="AG57" s="328" t="str">
        <f t="shared" si="7"/>
        <v xml:space="preserve">          0</v>
      </c>
      <c r="AL57" s="233">
        <f>SUM(ANALYTIKAVUJ!E82+ANALYTIKAVUJ!E90+ANALYTIKAVUJ!M82+ANALYTIKAVUJ!M91+ANALYTIKAVUJ!M100)</f>
        <v>6000</v>
      </c>
      <c r="AN57" s="232">
        <f t="shared" ref="AN57:AN67" si="64">SUM(AK57:AM57)</f>
        <v>6000</v>
      </c>
      <c r="AP57" s="234">
        <f t="shared" ref="AP57:AP67" si="65">SUM(AO57)</f>
        <v>0</v>
      </c>
      <c r="AQ57" s="233">
        <f>SUM(ANALYTIKAVUJ!AP68)*-1</f>
        <v>0</v>
      </c>
      <c r="AR57" s="236">
        <f t="shared" ref="AR57:AR67" si="66">SUM(AQ57)</f>
        <v>0</v>
      </c>
      <c r="AS57" s="237">
        <f t="shared" ref="AS57:AS67" si="67">ROUND((AN57-AP57-AR57),0)</f>
        <v>6000</v>
      </c>
    </row>
    <row r="58" spans="2:45" outlineLevel="1" x14ac:dyDescent="0.25">
      <c r="B58" s="323" t="s">
        <v>639</v>
      </c>
      <c r="C58" s="203" t="s">
        <v>2206</v>
      </c>
      <c r="D58" s="133" t="str">
        <f>IF(VLOOKUP($B58,suvaha_p!$A:$G,1)=$B58,VLOOKUP($B58,suvaha_p!$A:$G,$B$1),0)</f>
        <v>Pohľadávky z obchodného styku v rámci podielovej účasti okrem pohľadávok voči prepojeným účtovným jednotkám (311A, 312A, 313A, 314A, 315A, 31XA)
- /391A/</v>
      </c>
      <c r="E58" s="230" t="s">
        <v>639</v>
      </c>
      <c r="G58" s="241">
        <f>SUM(ANALYTIKAVUJ!C83+ANALYTIKAVUJ!C91+ANALYTIKAVUJ!K83+ANALYTIKAVUJ!K92+ANALYTIKAVUJ!K101)</f>
        <v>0</v>
      </c>
      <c r="I58" s="232">
        <f t="shared" si="57"/>
        <v>0</v>
      </c>
      <c r="K58" s="542">
        <f t="shared" si="58"/>
        <v>0</v>
      </c>
      <c r="L58" s="233">
        <f>SUM(ANALYTIKAVUJ!K69)*-1</f>
        <v>0</v>
      </c>
      <c r="M58" s="548">
        <f t="shared" si="59"/>
        <v>0</v>
      </c>
      <c r="N58" s="406">
        <f t="shared" si="10"/>
        <v>0</v>
      </c>
      <c r="Q58" s="235">
        <f>SUM(ANALYTIKAVUJ!D83+ANALYTIKAVUJ!D91+ANALYTIKAVUJ!L83+ANALYTIKAVUJ!L92+ANALYTIKAVUJ!L101)</f>
        <v>0</v>
      </c>
      <c r="S58" s="406">
        <f t="shared" si="60"/>
        <v>0</v>
      </c>
      <c r="U58" s="234">
        <f t="shared" si="61"/>
        <v>0</v>
      </c>
      <c r="V58" s="235">
        <f>SUM(ANALYTIKAVUJ!L69)*-1</f>
        <v>0</v>
      </c>
      <c r="W58" s="236">
        <f t="shared" si="62"/>
        <v>0</v>
      </c>
      <c r="X58" s="553">
        <f t="shared" si="63"/>
        <v>0</v>
      </c>
      <c r="Z58" s="327">
        <f t="shared" si="0"/>
        <v>0</v>
      </c>
      <c r="AA58" s="327">
        <f t="shared" si="1"/>
        <v>0</v>
      </c>
      <c r="AB58" s="327">
        <f t="shared" si="2"/>
        <v>0</v>
      </c>
      <c r="AC58" s="327">
        <f t="shared" si="3"/>
        <v>0</v>
      </c>
      <c r="AD58" s="328" t="str">
        <f t="shared" si="4"/>
        <v xml:space="preserve">          0</v>
      </c>
      <c r="AE58" s="328" t="str">
        <f t="shared" si="5"/>
        <v xml:space="preserve">          0</v>
      </c>
      <c r="AF58" s="328" t="str">
        <f t="shared" si="6"/>
        <v xml:space="preserve">          0</v>
      </c>
      <c r="AG58" s="328" t="str">
        <f t="shared" si="7"/>
        <v xml:space="preserve">          0</v>
      </c>
      <c r="AL58" s="233">
        <f>SUM(ANALYTIKAVUJ!E83+ANALYTIKAVUJ!E91+ANALYTIKAVUJ!M83+ANALYTIKAVUJ!M92+ANALYTIKAVUJ!M101)</f>
        <v>0</v>
      </c>
      <c r="AN58" s="232">
        <f t="shared" si="64"/>
        <v>0</v>
      </c>
      <c r="AP58" s="234">
        <f t="shared" si="65"/>
        <v>0</v>
      </c>
      <c r="AQ58" s="233">
        <f>SUM(ANALYTIKAVUJ!AP69)*-1</f>
        <v>0</v>
      </c>
      <c r="AR58" s="236">
        <f t="shared" si="66"/>
        <v>0</v>
      </c>
      <c r="AS58" s="237">
        <f t="shared" si="67"/>
        <v>0</v>
      </c>
    </row>
    <row r="59" spans="2:45" outlineLevel="1" x14ac:dyDescent="0.25">
      <c r="B59" s="323" t="s">
        <v>658</v>
      </c>
      <c r="C59" s="203" t="s">
        <v>2210</v>
      </c>
      <c r="D59" s="133" t="str">
        <f>IF(VLOOKUP($B59,suvaha_p!$A:$G,1)=$B59,VLOOKUP($B59,suvaha_p!$A:$G,$B$1),0)</f>
        <v>Ostatné pohľadávky z obchodného styku (311A, 312A, 313A, 314A, 315A, 31XA) - /391A/</v>
      </c>
      <c r="E59" s="230" t="s">
        <v>658</v>
      </c>
      <c r="G59" s="241">
        <f>SUM(ANALYTIKAVUJ!C84+ANALYTIKAVUJ!C92+ANALYTIKAVUJ!K84+ANALYTIKAVUJ!K93+ANALYTIKAVUJ!K102)</f>
        <v>0</v>
      </c>
      <c r="I59" s="232">
        <f t="shared" si="57"/>
        <v>0</v>
      </c>
      <c r="K59" s="542">
        <f t="shared" si="58"/>
        <v>0</v>
      </c>
      <c r="L59" s="233">
        <f>SUM(ANALYTIKAVUJ!K70)*-1</f>
        <v>0</v>
      </c>
      <c r="M59" s="548">
        <f t="shared" si="59"/>
        <v>0</v>
      </c>
      <c r="N59" s="406">
        <f t="shared" si="10"/>
        <v>0</v>
      </c>
      <c r="Q59" s="235">
        <f>SUM(ANALYTIKAVUJ!D84+ANALYTIKAVUJ!D92+ANALYTIKAVUJ!L84+ANALYTIKAVUJ!L93+ANALYTIKAVUJ!L102)</f>
        <v>0</v>
      </c>
      <c r="S59" s="406">
        <f t="shared" si="60"/>
        <v>0</v>
      </c>
      <c r="U59" s="234">
        <f t="shared" si="61"/>
        <v>0</v>
      </c>
      <c r="V59" s="235">
        <f>SUM(ANALYTIKAVUJ!L70)*-1</f>
        <v>0</v>
      </c>
      <c r="W59" s="236">
        <f t="shared" si="62"/>
        <v>0</v>
      </c>
      <c r="X59" s="553">
        <f t="shared" si="63"/>
        <v>0</v>
      </c>
      <c r="Z59" s="327">
        <f t="shared" si="0"/>
        <v>0</v>
      </c>
      <c r="AA59" s="327">
        <f t="shared" si="1"/>
        <v>0</v>
      </c>
      <c r="AB59" s="327">
        <f t="shared" si="2"/>
        <v>0</v>
      </c>
      <c r="AC59" s="327">
        <f t="shared" si="3"/>
        <v>0</v>
      </c>
      <c r="AD59" s="328" t="str">
        <f t="shared" si="4"/>
        <v xml:space="preserve">          0</v>
      </c>
      <c r="AE59" s="328" t="str">
        <f t="shared" si="5"/>
        <v xml:space="preserve">          0</v>
      </c>
      <c r="AF59" s="328" t="str">
        <f t="shared" si="6"/>
        <v xml:space="preserve">          0</v>
      </c>
      <c r="AG59" s="328" t="str">
        <f t="shared" si="7"/>
        <v xml:space="preserve">          0</v>
      </c>
      <c r="AL59" s="233">
        <f>SUM(ANALYTIKAVUJ!E84+ANALYTIKAVUJ!E92+ANALYTIKAVUJ!M84+ANALYTIKAVUJ!M93+ANALYTIKAVUJ!M102)</f>
        <v>0</v>
      </c>
      <c r="AN59" s="232">
        <f t="shared" si="64"/>
        <v>0</v>
      </c>
      <c r="AP59" s="234">
        <f t="shared" si="65"/>
        <v>0</v>
      </c>
      <c r="AQ59" s="233">
        <f>SUM(ANALYTIKAVUJ!AP70)*-1</f>
        <v>0</v>
      </c>
      <c r="AR59" s="236">
        <f t="shared" si="66"/>
        <v>0</v>
      </c>
      <c r="AS59" s="237">
        <f t="shared" si="67"/>
        <v>0</v>
      </c>
    </row>
    <row r="60" spans="2:45" outlineLevel="1" x14ac:dyDescent="0.25">
      <c r="B60" s="323" t="s">
        <v>664</v>
      </c>
      <c r="C60" s="203" t="s">
        <v>2080</v>
      </c>
      <c r="D60" s="133" t="str">
        <f>IF(VLOOKUP($B60,suvaha_p!$A:$G,1)=$B60,VLOOKUP($B60,suvaha_p!$A:$G,$B$1),0)</f>
        <v>Čistá hodnota zákazky (316A)</v>
      </c>
      <c r="E60" s="230" t="s">
        <v>664</v>
      </c>
      <c r="G60" s="241">
        <f>SUM(ANALYTIKAVUJ!C115)</f>
        <v>0</v>
      </c>
      <c r="I60" s="232">
        <f t="shared" si="57"/>
        <v>0</v>
      </c>
      <c r="K60" s="542">
        <f t="shared" si="58"/>
        <v>0</v>
      </c>
      <c r="M60" s="548">
        <f t="shared" si="59"/>
        <v>0</v>
      </c>
      <c r="N60" s="406">
        <f t="shared" si="10"/>
        <v>0</v>
      </c>
      <c r="Q60" s="235">
        <f>SUM(ANALYTIKAVUJ!D115)</f>
        <v>0</v>
      </c>
      <c r="S60" s="406">
        <f t="shared" si="60"/>
        <v>0</v>
      </c>
      <c r="U60" s="234">
        <f t="shared" si="61"/>
        <v>0</v>
      </c>
      <c r="W60" s="236">
        <f t="shared" si="62"/>
        <v>0</v>
      </c>
      <c r="X60" s="553">
        <f t="shared" si="63"/>
        <v>0</v>
      </c>
      <c r="Z60" s="327">
        <f t="shared" si="0"/>
        <v>0</v>
      </c>
      <c r="AA60" s="327">
        <f t="shared" si="1"/>
        <v>0</v>
      </c>
      <c r="AB60" s="327">
        <f t="shared" si="2"/>
        <v>0</v>
      </c>
      <c r="AC60" s="327">
        <f t="shared" si="3"/>
        <v>0</v>
      </c>
      <c r="AD60" s="328" t="str">
        <f t="shared" si="4"/>
        <v xml:space="preserve">          0</v>
      </c>
      <c r="AE60" s="328" t="str">
        <f t="shared" si="5"/>
        <v xml:space="preserve">          0</v>
      </c>
      <c r="AF60" s="328" t="str">
        <f t="shared" si="6"/>
        <v xml:space="preserve">          0</v>
      </c>
      <c r="AG60" s="328" t="str">
        <f t="shared" si="7"/>
        <v xml:space="preserve">          0</v>
      </c>
      <c r="AL60" s="233">
        <f>SUM(ANALYTIKAVUJ!E115)</f>
        <v>0</v>
      </c>
      <c r="AN60" s="232">
        <f t="shared" si="64"/>
        <v>0</v>
      </c>
      <c r="AP60" s="234">
        <f t="shared" si="65"/>
        <v>0</v>
      </c>
      <c r="AR60" s="236">
        <f t="shared" si="66"/>
        <v>0</v>
      </c>
      <c r="AS60" s="237">
        <f t="shared" si="67"/>
        <v>0</v>
      </c>
    </row>
    <row r="61" spans="2:45" ht="13.5" customHeight="1" outlineLevel="1" x14ac:dyDescent="0.25">
      <c r="B61" s="323" t="s">
        <v>675</v>
      </c>
      <c r="C61" s="203" t="s">
        <v>2083</v>
      </c>
      <c r="D61" s="133" t="str">
        <f>IF(VLOOKUP($B61,suvaha_p!$A:$G,1)=$B61,VLOOKUP($B61,suvaha_p!$A:$G,$B$1),0)</f>
        <v>Ostatné pohľadávky voči prepojeným účtovným jednotkám  (351A) - /391A/</v>
      </c>
      <c r="E61" s="230" t="s">
        <v>675</v>
      </c>
      <c r="G61" s="241">
        <f>SUM(ANALYTIKAVUJ!K10)</f>
        <v>0</v>
      </c>
      <c r="I61" s="232">
        <f t="shared" si="57"/>
        <v>0</v>
      </c>
      <c r="K61" s="542">
        <f t="shared" si="58"/>
        <v>0</v>
      </c>
      <c r="L61" s="233">
        <f>SUM(ANALYTIKAVUJ!K71)*-1</f>
        <v>0</v>
      </c>
      <c r="M61" s="548">
        <f t="shared" si="59"/>
        <v>0</v>
      </c>
      <c r="N61" s="406">
        <f t="shared" si="10"/>
        <v>0</v>
      </c>
      <c r="Q61" s="235">
        <f>SUM(ANALYTIKAVUJ!L10)</f>
        <v>0</v>
      </c>
      <c r="S61" s="406">
        <f t="shared" si="60"/>
        <v>0</v>
      </c>
      <c r="U61" s="234">
        <f t="shared" si="61"/>
        <v>0</v>
      </c>
      <c r="V61" s="235">
        <f>SUM(ANALYTIKAVUJ!L71)*-1</f>
        <v>0</v>
      </c>
      <c r="W61" s="236">
        <f t="shared" si="62"/>
        <v>0</v>
      </c>
      <c r="X61" s="553">
        <f t="shared" si="63"/>
        <v>0</v>
      </c>
      <c r="Z61" s="327">
        <f t="shared" si="0"/>
        <v>0</v>
      </c>
      <c r="AA61" s="327">
        <f t="shared" si="1"/>
        <v>0</v>
      </c>
      <c r="AB61" s="327">
        <f t="shared" si="2"/>
        <v>0</v>
      </c>
      <c r="AC61" s="327">
        <f t="shared" si="3"/>
        <v>0</v>
      </c>
      <c r="AD61" s="328" t="str">
        <f t="shared" si="4"/>
        <v xml:space="preserve">          0</v>
      </c>
      <c r="AE61" s="328" t="str">
        <f t="shared" si="5"/>
        <v xml:space="preserve">          0</v>
      </c>
      <c r="AF61" s="328" t="str">
        <f t="shared" si="6"/>
        <v xml:space="preserve">          0</v>
      </c>
      <c r="AG61" s="328" t="str">
        <f t="shared" si="7"/>
        <v xml:space="preserve">          0</v>
      </c>
      <c r="AL61" s="233">
        <f>SUM(ANALYTIKAVUJ!M10)</f>
        <v>0</v>
      </c>
      <c r="AN61" s="232">
        <f t="shared" si="64"/>
        <v>0</v>
      </c>
      <c r="AP61" s="234">
        <f t="shared" si="65"/>
        <v>0</v>
      </c>
      <c r="AQ61" s="233">
        <f>SUM(ANALYTIKAVUJ!AP71)*-1</f>
        <v>0</v>
      </c>
      <c r="AR61" s="236">
        <f t="shared" si="66"/>
        <v>0</v>
      </c>
      <c r="AS61" s="237">
        <f t="shared" si="67"/>
        <v>0</v>
      </c>
    </row>
    <row r="62" spans="2:45" outlineLevel="1" x14ac:dyDescent="0.25">
      <c r="B62" s="323" t="s">
        <v>693</v>
      </c>
      <c r="C62" s="203" t="s">
        <v>2086</v>
      </c>
      <c r="D62" s="133" t="str">
        <f>IF(VLOOKUP($B62,suvaha_p!$A:$G,1)=$B62,VLOOKUP($B62,suvaha_p!$A:$G,$B$1),0)</f>
        <v>Ostatné pohľadávky v rámci podielovej účasti okrem pohľadávok voči prepojeným účtovným jednotkám  (351A) - /391A/</v>
      </c>
      <c r="E62" s="230" t="s">
        <v>693</v>
      </c>
      <c r="G62" s="241">
        <f>SUM(ANALYTIKAVUJ!K11)</f>
        <v>0</v>
      </c>
      <c r="I62" s="232">
        <f t="shared" si="57"/>
        <v>0</v>
      </c>
      <c r="K62" s="542">
        <f t="shared" si="58"/>
        <v>0</v>
      </c>
      <c r="L62" s="233">
        <f>SUM(ANALYTIKAVUJ!K72)*-1</f>
        <v>0</v>
      </c>
      <c r="M62" s="548">
        <f t="shared" si="59"/>
        <v>0</v>
      </c>
      <c r="N62" s="406">
        <f t="shared" si="10"/>
        <v>0</v>
      </c>
      <c r="Q62" s="235">
        <f>SUM(ANALYTIKAVUJ!L11)</f>
        <v>0</v>
      </c>
      <c r="S62" s="406">
        <f t="shared" si="60"/>
        <v>0</v>
      </c>
      <c r="U62" s="234">
        <f t="shared" si="61"/>
        <v>0</v>
      </c>
      <c r="V62" s="235">
        <f>SUM(ANALYTIKAVUJ!L72)*-1</f>
        <v>0</v>
      </c>
      <c r="W62" s="236">
        <f t="shared" si="62"/>
        <v>0</v>
      </c>
      <c r="X62" s="553">
        <f t="shared" si="63"/>
        <v>0</v>
      </c>
      <c r="Z62" s="327">
        <f t="shared" si="0"/>
        <v>0</v>
      </c>
      <c r="AA62" s="327">
        <f t="shared" si="1"/>
        <v>0</v>
      </c>
      <c r="AB62" s="327">
        <f t="shared" si="2"/>
        <v>0</v>
      </c>
      <c r="AC62" s="327">
        <f t="shared" si="3"/>
        <v>0</v>
      </c>
      <c r="AD62" s="328" t="str">
        <f t="shared" si="4"/>
        <v xml:space="preserve">          0</v>
      </c>
      <c r="AE62" s="328" t="str">
        <f t="shared" si="5"/>
        <v xml:space="preserve">          0</v>
      </c>
      <c r="AF62" s="328" t="str">
        <f t="shared" si="6"/>
        <v xml:space="preserve">          0</v>
      </c>
      <c r="AG62" s="328" t="str">
        <f t="shared" si="7"/>
        <v xml:space="preserve">          0</v>
      </c>
      <c r="AL62" s="233">
        <f>SUM(ANALYTIKAVUJ!M11)</f>
        <v>0</v>
      </c>
      <c r="AN62" s="232">
        <f t="shared" si="64"/>
        <v>0</v>
      </c>
      <c r="AP62" s="234">
        <f t="shared" si="65"/>
        <v>0</v>
      </c>
      <c r="AQ62" s="233">
        <f>SUM(ANALYTIKAVUJ!AP72)*-1</f>
        <v>0</v>
      </c>
      <c r="AR62" s="236">
        <f t="shared" si="66"/>
        <v>0</v>
      </c>
      <c r="AS62" s="237">
        <f t="shared" si="67"/>
        <v>0</v>
      </c>
    </row>
    <row r="63" spans="2:45" outlineLevel="1" x14ac:dyDescent="0.25">
      <c r="B63" s="323" t="s">
        <v>703</v>
      </c>
      <c r="C63" s="203" t="s">
        <v>2088</v>
      </c>
      <c r="D63" s="133" t="str">
        <f>IF(VLOOKUP($B63,suvaha_p!$A:$G,1)=$B63,VLOOKUP($B63,suvaha_p!$A:$G,$B$1),0)</f>
        <v>Pohľadávky voči spoločníkom, členom a združeniu (354A, 355A, 358A, 35XA, 398A) - /391A/</v>
      </c>
      <c r="E63" s="230" t="s">
        <v>703</v>
      </c>
      <c r="G63" s="241">
        <f>SUM(ANALYTIKAVUJ!K16+ANALYTIKAVUJ!K20+ANALYTIKAVUJ!K24)</f>
        <v>0</v>
      </c>
      <c r="I63" s="232">
        <f t="shared" si="57"/>
        <v>0</v>
      </c>
      <c r="K63" s="542">
        <f t="shared" si="58"/>
        <v>0</v>
      </c>
      <c r="L63" s="233">
        <f>SUM(ANALYTIKAVUJ!K73)*-1</f>
        <v>0</v>
      </c>
      <c r="M63" s="548">
        <f t="shared" si="59"/>
        <v>0</v>
      </c>
      <c r="N63" s="406">
        <f t="shared" si="10"/>
        <v>0</v>
      </c>
      <c r="Q63" s="235">
        <f>SUM(ANALYTIKAVUJ!L16+ANALYTIKAVUJ!L20+ANALYTIKAVUJ!L24)</f>
        <v>0</v>
      </c>
      <c r="S63" s="406">
        <f t="shared" si="60"/>
        <v>0</v>
      </c>
      <c r="U63" s="234">
        <f t="shared" si="61"/>
        <v>0</v>
      </c>
      <c r="V63" s="235">
        <f>SUM(ANALYTIKAVUJ!L73)*-1</f>
        <v>0</v>
      </c>
      <c r="W63" s="236">
        <f t="shared" si="62"/>
        <v>0</v>
      </c>
      <c r="X63" s="553">
        <f t="shared" si="63"/>
        <v>0</v>
      </c>
      <c r="Z63" s="327">
        <f t="shared" si="0"/>
        <v>0</v>
      </c>
      <c r="AA63" s="327">
        <f t="shared" si="1"/>
        <v>0</v>
      </c>
      <c r="AB63" s="327">
        <f t="shared" si="2"/>
        <v>0</v>
      </c>
      <c r="AC63" s="327">
        <f t="shared" si="3"/>
        <v>0</v>
      </c>
      <c r="AD63" s="328" t="str">
        <f t="shared" si="4"/>
        <v xml:space="preserve">          0</v>
      </c>
      <c r="AE63" s="328" t="str">
        <f t="shared" si="5"/>
        <v xml:space="preserve">          0</v>
      </c>
      <c r="AF63" s="328" t="str">
        <f t="shared" si="6"/>
        <v xml:space="preserve">          0</v>
      </c>
      <c r="AG63" s="328" t="str">
        <f t="shared" si="7"/>
        <v xml:space="preserve">          0</v>
      </c>
      <c r="AL63" s="233">
        <f>SUM(ANALYTIKAVUJ!M16+ANALYTIKAVUJ!M20+ANALYTIKAVUJ!M24)</f>
        <v>0</v>
      </c>
      <c r="AN63" s="232">
        <f t="shared" si="64"/>
        <v>0</v>
      </c>
      <c r="AP63" s="234">
        <f t="shared" si="65"/>
        <v>0</v>
      </c>
      <c r="AQ63" s="233">
        <f>SUM(ANALYTIKAVUJ!AP73)*-1</f>
        <v>0</v>
      </c>
      <c r="AR63" s="236">
        <f t="shared" si="66"/>
        <v>0</v>
      </c>
      <c r="AS63" s="237">
        <f t="shared" si="67"/>
        <v>0</v>
      </c>
    </row>
    <row r="64" spans="2:45" outlineLevel="1" x14ac:dyDescent="0.25">
      <c r="B64" s="323" t="s">
        <v>715</v>
      </c>
      <c r="C64" s="203" t="s">
        <v>2092</v>
      </c>
      <c r="D64" s="133" t="str">
        <f>IF(VLOOKUP($B64,suvaha_p!$A:$G,1)=$B64,VLOOKUP($B64,suvaha_p!$A:$G,$B$1),0)</f>
        <v>Sociálne poistenie (336A) - /391A/</v>
      </c>
      <c r="E64" s="230" t="s">
        <v>715</v>
      </c>
      <c r="G64" s="241">
        <f>SUM(ANALYTIKAVUJ!C123)</f>
        <v>0</v>
      </c>
      <c r="I64" s="232">
        <f t="shared" si="57"/>
        <v>0</v>
      </c>
      <c r="K64" s="542">
        <f t="shared" si="58"/>
        <v>0</v>
      </c>
      <c r="L64" s="233">
        <f>SUM(ANALYTIKAVUJ!K74)*-1</f>
        <v>0</v>
      </c>
      <c r="M64" s="548">
        <f t="shared" si="59"/>
        <v>0</v>
      </c>
      <c r="N64" s="406">
        <f t="shared" si="10"/>
        <v>0</v>
      </c>
      <c r="Q64" s="235">
        <f>SUM(ANALYTIKAVUJ!D123)</f>
        <v>0</v>
      </c>
      <c r="S64" s="406">
        <f t="shared" si="60"/>
        <v>0</v>
      </c>
      <c r="U64" s="234">
        <f t="shared" si="61"/>
        <v>0</v>
      </c>
      <c r="V64" s="235">
        <f>SUM(ANALYTIKAVUJ!L74)*-1</f>
        <v>0</v>
      </c>
      <c r="W64" s="236">
        <f t="shared" si="62"/>
        <v>0</v>
      </c>
      <c r="X64" s="553">
        <f t="shared" si="63"/>
        <v>0</v>
      </c>
      <c r="Z64" s="327">
        <f t="shared" si="0"/>
        <v>0</v>
      </c>
      <c r="AA64" s="327">
        <f t="shared" si="1"/>
        <v>0</v>
      </c>
      <c r="AB64" s="327">
        <f t="shared" si="2"/>
        <v>0</v>
      </c>
      <c r="AC64" s="327">
        <f t="shared" si="3"/>
        <v>0</v>
      </c>
      <c r="AD64" s="328" t="str">
        <f t="shared" si="4"/>
        <v xml:space="preserve">          0</v>
      </c>
      <c r="AE64" s="328" t="str">
        <f t="shared" si="5"/>
        <v xml:space="preserve">          0</v>
      </c>
      <c r="AF64" s="328" t="str">
        <f t="shared" si="6"/>
        <v xml:space="preserve">          0</v>
      </c>
      <c r="AG64" s="328" t="str">
        <f t="shared" si="7"/>
        <v xml:space="preserve">          0</v>
      </c>
      <c r="AL64" s="233">
        <f>SUM(ANALYTIKAVUJ!E123)</f>
        <v>0</v>
      </c>
      <c r="AN64" s="232">
        <f t="shared" si="64"/>
        <v>0</v>
      </c>
      <c r="AP64" s="234">
        <f t="shared" si="65"/>
        <v>0</v>
      </c>
      <c r="AQ64" s="233">
        <f>SUM(ANALYTIKAVUJ!AP74)*-1</f>
        <v>0</v>
      </c>
      <c r="AR64" s="236">
        <f t="shared" si="66"/>
        <v>0</v>
      </c>
      <c r="AS64" s="237">
        <f t="shared" si="67"/>
        <v>0</v>
      </c>
    </row>
    <row r="65" spans="2:45" outlineLevel="1" x14ac:dyDescent="0.25">
      <c r="B65" s="323" t="s">
        <v>1963</v>
      </c>
      <c r="C65" s="203" t="s">
        <v>2096</v>
      </c>
      <c r="D65" s="133" t="str">
        <f>IF(VLOOKUP($B65,suvaha_p!$A:$G,1)=$B65,VLOOKUP($B65,suvaha_p!$A:$G,$B$1),0)</f>
        <v>Daňové pohľadávky a dotácie (341, 342, 343, 345, 346, 347) - /391A/</v>
      </c>
      <c r="E65" s="230" t="s">
        <v>1963</v>
      </c>
      <c r="G65" s="241">
        <f>SUM(ANALYTIKAVUJ!K107+ANALYTIKAVUJ!K111+ANALYTIKAVUJ!K115+ANALYTIKAVUJ!K119+ANALYTIKAVUJ!K123+ANALYTIKAVUJ!K127)</f>
        <v>0</v>
      </c>
      <c r="I65" s="232">
        <f t="shared" si="57"/>
        <v>0</v>
      </c>
      <c r="K65" s="542">
        <f t="shared" si="58"/>
        <v>0</v>
      </c>
      <c r="L65" s="233">
        <f>SUM(ANALYTIKAVUJ!K75)*-1</f>
        <v>0</v>
      </c>
      <c r="M65" s="548">
        <f t="shared" si="59"/>
        <v>0</v>
      </c>
      <c r="N65" s="406">
        <f t="shared" si="10"/>
        <v>0</v>
      </c>
      <c r="Q65" s="235">
        <f>SUM(ANALYTIKAVUJ!L107+ANALYTIKAVUJ!L111+ANALYTIKAVUJ!L115+ANALYTIKAVUJ!L119+ANALYTIKAVUJ!L123+ANALYTIKAVUJ!L127)</f>
        <v>0</v>
      </c>
      <c r="S65" s="406">
        <f t="shared" si="60"/>
        <v>0</v>
      </c>
      <c r="U65" s="234">
        <f t="shared" si="61"/>
        <v>0</v>
      </c>
      <c r="V65" s="235">
        <f>SUM(ANALYTIKAVUJ!L75)*-1</f>
        <v>0</v>
      </c>
      <c r="W65" s="236">
        <f t="shared" si="62"/>
        <v>0</v>
      </c>
      <c r="X65" s="553">
        <f t="shared" si="63"/>
        <v>0</v>
      </c>
      <c r="Z65" s="327">
        <f t="shared" si="0"/>
        <v>0</v>
      </c>
      <c r="AA65" s="327">
        <f t="shared" si="1"/>
        <v>0</v>
      </c>
      <c r="AB65" s="327">
        <f t="shared" si="2"/>
        <v>0</v>
      </c>
      <c r="AC65" s="327">
        <f t="shared" si="3"/>
        <v>0</v>
      </c>
      <c r="AD65" s="328" t="str">
        <f t="shared" si="4"/>
        <v xml:space="preserve">          0</v>
      </c>
      <c r="AE65" s="328" t="str">
        <f t="shared" si="5"/>
        <v xml:space="preserve">          0</v>
      </c>
      <c r="AF65" s="328" t="str">
        <f t="shared" si="6"/>
        <v xml:space="preserve">          0</v>
      </c>
      <c r="AG65" s="328" t="str">
        <f t="shared" si="7"/>
        <v xml:space="preserve">          0</v>
      </c>
      <c r="AL65" s="233">
        <f>SUM(ANALYTIKAVUJ!M107+ANALYTIKAVUJ!M111+ANALYTIKAVUJ!M115+ANALYTIKAVUJ!M119+ANALYTIKAVUJ!M123+ANALYTIKAVUJ!M127)</f>
        <v>0</v>
      </c>
      <c r="AN65" s="232">
        <f t="shared" si="64"/>
        <v>0</v>
      </c>
      <c r="AP65" s="234">
        <f t="shared" si="65"/>
        <v>0</v>
      </c>
      <c r="AQ65" s="233">
        <f>SUM(ANALYTIKAVUJ!AP75)*-1</f>
        <v>0</v>
      </c>
      <c r="AR65" s="236">
        <f t="shared" si="66"/>
        <v>0</v>
      </c>
      <c r="AS65" s="237">
        <f t="shared" si="67"/>
        <v>0</v>
      </c>
    </row>
    <row r="66" spans="2:45" outlineLevel="1" x14ac:dyDescent="0.25">
      <c r="B66" s="323" t="s">
        <v>726</v>
      </c>
      <c r="C66" s="203" t="s">
        <v>2125</v>
      </c>
      <c r="D66" s="133" t="str">
        <f>IF(VLOOKUP($B66,suvaha_p!$A:$G,1)=$B66,VLOOKUP($B66,suvaha_p!$A:$G,$B$1),0)</f>
        <v>Pohľadávky z derivátových operácií (373A, 376A)</v>
      </c>
      <c r="E66" s="230" t="s">
        <v>726</v>
      </c>
      <c r="G66" s="241">
        <f>SUM(ANALYTIKAVUJ!K133+ANALYTIKAVUJ!K40)</f>
        <v>0</v>
      </c>
      <c r="I66" s="232">
        <f t="shared" si="57"/>
        <v>0</v>
      </c>
      <c r="K66" s="542">
        <f t="shared" si="58"/>
        <v>0</v>
      </c>
      <c r="M66" s="548">
        <f t="shared" si="59"/>
        <v>0</v>
      </c>
      <c r="N66" s="406">
        <f t="shared" si="10"/>
        <v>0</v>
      </c>
      <c r="Q66" s="235">
        <f>SUM(ANALYTIKAVUJ!L133+ANALYTIKAVUJ!L40)</f>
        <v>0</v>
      </c>
      <c r="S66" s="406">
        <f t="shared" si="60"/>
        <v>0</v>
      </c>
      <c r="U66" s="234">
        <f t="shared" si="61"/>
        <v>0</v>
      </c>
      <c r="W66" s="236">
        <f t="shared" si="62"/>
        <v>0</v>
      </c>
      <c r="X66" s="553">
        <f t="shared" si="63"/>
        <v>0</v>
      </c>
      <c r="Z66" s="327">
        <f t="shared" si="0"/>
        <v>0</v>
      </c>
      <c r="AA66" s="327">
        <f t="shared" si="1"/>
        <v>0</v>
      </c>
      <c r="AB66" s="327">
        <f t="shared" si="2"/>
        <v>0</v>
      </c>
      <c r="AC66" s="327">
        <f t="shared" si="3"/>
        <v>0</v>
      </c>
      <c r="AD66" s="328" t="str">
        <f t="shared" si="4"/>
        <v xml:space="preserve">          0</v>
      </c>
      <c r="AE66" s="328" t="str">
        <f t="shared" si="5"/>
        <v xml:space="preserve">          0</v>
      </c>
      <c r="AF66" s="328" t="str">
        <f t="shared" si="6"/>
        <v xml:space="preserve">          0</v>
      </c>
      <c r="AG66" s="328" t="str">
        <f t="shared" si="7"/>
        <v xml:space="preserve">          0</v>
      </c>
      <c r="AL66" s="233">
        <f>SUM(ANALYTIKAVUJ!M133+ANALYTIKAVUJ!M40)</f>
        <v>0</v>
      </c>
      <c r="AN66" s="232">
        <f t="shared" si="64"/>
        <v>0</v>
      </c>
      <c r="AP66" s="234">
        <f t="shared" si="65"/>
        <v>0</v>
      </c>
      <c r="AR66" s="236">
        <f t="shared" si="66"/>
        <v>0</v>
      </c>
      <c r="AS66" s="237">
        <f t="shared" si="67"/>
        <v>0</v>
      </c>
    </row>
    <row r="67" spans="2:45" outlineLevel="1" x14ac:dyDescent="0.25">
      <c r="B67" s="323" t="s">
        <v>740</v>
      </c>
      <c r="C67" s="203" t="s">
        <v>2129</v>
      </c>
      <c r="D67" s="133" t="str">
        <f>IF(VLOOKUP($B67,suvaha_p!$A:$G,1)=$B67,VLOOKUP($B67,suvaha_p!$A:$G,$B$1),0)</f>
        <v>Iné pohľadávky (335A, 33XA, 371A, 374A, 375A,  378A)
- /391A/</v>
      </c>
      <c r="E67" s="230" t="s">
        <v>740</v>
      </c>
      <c r="G67" s="241">
        <f>SUM(ANALYTIKAVUJ!K5+ANALYTIKAVUJ!K28+ANALYTIKAVUJ!K32+ANALYTIKAVUJ!K36+ANALYTIKAVUJ!K41+ANALYTIKAVUJ!K45+ANALYTIKAVUJ!K134)</f>
        <v>0</v>
      </c>
      <c r="I67" s="232">
        <f t="shared" si="57"/>
        <v>0</v>
      </c>
      <c r="K67" s="542">
        <f t="shared" si="58"/>
        <v>0</v>
      </c>
      <c r="L67" s="233">
        <f>SUM(ANALYTIKAVUJ!K76)*-1</f>
        <v>0</v>
      </c>
      <c r="M67" s="548">
        <f t="shared" si="59"/>
        <v>0</v>
      </c>
      <c r="N67" s="406">
        <f t="shared" si="10"/>
        <v>0</v>
      </c>
      <c r="Q67" s="235">
        <f>SUM(ANALYTIKAVUJ!L5+ANALYTIKAVUJ!L28+ANALYTIKAVUJ!L32+ANALYTIKAVUJ!L36+ANALYTIKAVUJ!L41+ANALYTIKAVUJ!L45+ANALYTIKAVUJ!L134)</f>
        <v>0</v>
      </c>
      <c r="S67" s="406">
        <f t="shared" si="60"/>
        <v>0</v>
      </c>
      <c r="U67" s="234">
        <f t="shared" si="61"/>
        <v>0</v>
      </c>
      <c r="V67" s="235">
        <f>SUM(ANALYTIKAVUJ!L76)*-1</f>
        <v>0</v>
      </c>
      <c r="W67" s="236">
        <f t="shared" si="62"/>
        <v>0</v>
      </c>
      <c r="X67" s="553">
        <f t="shared" si="63"/>
        <v>0</v>
      </c>
      <c r="Z67" s="327">
        <f t="shared" si="0"/>
        <v>0</v>
      </c>
      <c r="AA67" s="327">
        <f t="shared" si="1"/>
        <v>0</v>
      </c>
      <c r="AB67" s="327">
        <f t="shared" si="2"/>
        <v>0</v>
      </c>
      <c r="AC67" s="327">
        <f t="shared" si="3"/>
        <v>0</v>
      </c>
      <c r="AD67" s="328" t="str">
        <f t="shared" si="4"/>
        <v xml:space="preserve">          0</v>
      </c>
      <c r="AE67" s="328" t="str">
        <f t="shared" si="5"/>
        <v xml:space="preserve">          0</v>
      </c>
      <c r="AF67" s="328" t="str">
        <f t="shared" si="6"/>
        <v xml:space="preserve">          0</v>
      </c>
      <c r="AG67" s="328" t="str">
        <f t="shared" si="7"/>
        <v xml:space="preserve">          0</v>
      </c>
      <c r="AL67" s="233">
        <f>SUM(ANALYTIKAVUJ!M5+ANALYTIKAVUJ!M28+ANALYTIKAVUJ!M32+ANALYTIKAVUJ!M36+ANALYTIKAVUJ!M41+ANALYTIKAVUJ!M45+ANALYTIKAVUJ!M134)</f>
        <v>0</v>
      </c>
      <c r="AN67" s="232">
        <f t="shared" si="64"/>
        <v>0</v>
      </c>
      <c r="AP67" s="234">
        <f t="shared" si="65"/>
        <v>0</v>
      </c>
      <c r="AQ67" s="233">
        <f>SUM(ANALYTIKAVUJ!AP76)*-1</f>
        <v>0</v>
      </c>
      <c r="AR67" s="236">
        <f t="shared" si="66"/>
        <v>0</v>
      </c>
      <c r="AS67" s="237">
        <f t="shared" si="67"/>
        <v>0</v>
      </c>
    </row>
    <row r="68" spans="2:45" outlineLevel="1" x14ac:dyDescent="0.25">
      <c r="B68" s="323" t="s">
        <v>753</v>
      </c>
      <c r="C68" s="203" t="s">
        <v>2260</v>
      </c>
      <c r="D68" s="276" t="str">
        <f>IF(VLOOKUP($B68,suvaha_p!$A:$G,1)=$B68,VLOOKUP($B68,suvaha_p!$A:$G,$B$1),0)</f>
        <v>Krátkodobý finančný majetok súčet (r . 67 až r. 70)</v>
      </c>
      <c r="E68" s="209" t="s">
        <v>753</v>
      </c>
      <c r="F68" s="210"/>
      <c r="I68" s="222">
        <f>SUM(I69:I72)</f>
        <v>0</v>
      </c>
      <c r="J68" s="213"/>
      <c r="K68" s="543">
        <f>SUM(K69:K72)</f>
        <v>0</v>
      </c>
      <c r="L68" s="215"/>
      <c r="M68" s="547">
        <f>SUM(M69:M72)</f>
        <v>0</v>
      </c>
      <c r="N68" s="401">
        <f>SUM(N69:N72)</f>
        <v>0</v>
      </c>
      <c r="P68" s="396"/>
      <c r="S68" s="401">
        <f>SUM(S69:S72)</f>
        <v>0</v>
      </c>
      <c r="T68" s="225"/>
      <c r="U68" s="402">
        <f>SUM(U69:U72)</f>
        <v>0</v>
      </c>
      <c r="V68" s="225"/>
      <c r="W68" s="403">
        <f>SUM(W69:W72)</f>
        <v>0</v>
      </c>
      <c r="X68" s="552">
        <f>SUM(X69:X72)</f>
        <v>0</v>
      </c>
      <c r="Z68" s="327">
        <f t="shared" ref="Z68:Z81" si="68">ROUND(I68,0)</f>
        <v>0</v>
      </c>
      <c r="AA68" s="327">
        <f t="shared" ref="AA68:AA81" si="69">ROUND(K68+M68,0)</f>
        <v>0</v>
      </c>
      <c r="AB68" s="327">
        <f t="shared" ref="AB68:AB131" si="70">ROUND(N68,0)</f>
        <v>0</v>
      </c>
      <c r="AC68" s="327">
        <f t="shared" ref="AC68:AC131" si="71">ROUND(X68,0)</f>
        <v>0</v>
      </c>
      <c r="AD68" s="328" t="str">
        <f t="shared" ref="AD68:AD131" si="72">REPT(" ",11-LEN(Z68))&amp;Z68</f>
        <v xml:space="preserve">          0</v>
      </c>
      <c r="AE68" s="328" t="str">
        <f t="shared" ref="AE68:AE131" si="73">REPT(" ",11-LEN(AA68))&amp;AA68</f>
        <v xml:space="preserve">          0</v>
      </c>
      <c r="AF68" s="328" t="str">
        <f t="shared" ref="AF68:AF131" si="74">REPT(" ",11-LEN(AB68))&amp;AB68</f>
        <v xml:space="preserve">          0</v>
      </c>
      <c r="AG68" s="328" t="str">
        <f t="shared" ref="AG68:AG131" si="75">REPT(" ",11-LEN(AC68))&amp;AC68</f>
        <v xml:space="preserve">          0</v>
      </c>
      <c r="AK68" s="218"/>
      <c r="AN68" s="222">
        <f>SUM(AN69:AN72)</f>
        <v>0</v>
      </c>
      <c r="AO68" s="213"/>
      <c r="AP68" s="224">
        <f>SUM(AP69:AP72)</f>
        <v>0</v>
      </c>
      <c r="AQ68" s="215"/>
      <c r="AR68" s="226">
        <f>SUM(AR69:AR72)</f>
        <v>0</v>
      </c>
      <c r="AS68" s="227">
        <f>SUM(AS69:AS72)</f>
        <v>0</v>
      </c>
    </row>
    <row r="69" spans="2:45" outlineLevel="1" x14ac:dyDescent="0.25">
      <c r="B69" s="323" t="s">
        <v>771</v>
      </c>
      <c r="C69" s="203" t="s">
        <v>2264</v>
      </c>
      <c r="D69" s="133" t="str">
        <f>IF(VLOOKUP($B69,suvaha_p!$A:$G,1)=$B69,VLOOKUP($B69,suvaha_p!$A:$G,$B$1),0)</f>
        <v>Krátkodobý finančný majetok v prepojených účtovných jednotkách (251A, 253A, 256A, 257A, 25XA)
- /291A, 29XA/</v>
      </c>
      <c r="E69" s="230" t="s">
        <v>771</v>
      </c>
      <c r="G69" s="241">
        <f>SUM(ANALYTIKAVUJ!C57+ANALYTIKAVUJ!C61+ANALYTIKAVUJ!C65+ANALYTIKAVUJ!C69)</f>
        <v>0</v>
      </c>
      <c r="I69" s="232">
        <f t="shared" si="57"/>
        <v>0</v>
      </c>
      <c r="K69" s="542">
        <f t="shared" si="58"/>
        <v>0</v>
      </c>
      <c r="L69" s="235">
        <f>SUM(ANALYTIKAVUJ!C73)*-1</f>
        <v>0</v>
      </c>
      <c r="M69" s="548">
        <f t="shared" si="59"/>
        <v>0</v>
      </c>
      <c r="N69" s="406">
        <f t="shared" si="10"/>
        <v>0</v>
      </c>
      <c r="Q69" s="235">
        <f>SUM(ANALYTIKAVUJ!D57+ANALYTIKAVUJ!D61+ANALYTIKAVUJ!D65+ANALYTIKAVUJ!D69)</f>
        <v>0</v>
      </c>
      <c r="S69" s="406">
        <f>SUM(P69:R69)</f>
        <v>0</v>
      </c>
      <c r="U69" s="234">
        <f>SUM(T69)</f>
        <v>0</v>
      </c>
      <c r="V69" s="235">
        <f>SUM(ANALYTIKAVUJ!D73)*-1</f>
        <v>0</v>
      </c>
      <c r="W69" s="236">
        <f>SUM(V69)</f>
        <v>0</v>
      </c>
      <c r="X69" s="553">
        <f t="shared" ref="X69:X72" si="76">ROUND((S69-U69-W69),0)</f>
        <v>0</v>
      </c>
      <c r="Z69" s="327">
        <f t="shared" si="68"/>
        <v>0</v>
      </c>
      <c r="AA69" s="327">
        <f t="shared" si="69"/>
        <v>0</v>
      </c>
      <c r="AB69" s="327">
        <f t="shared" si="70"/>
        <v>0</v>
      </c>
      <c r="AC69" s="327">
        <f t="shared" si="71"/>
        <v>0</v>
      </c>
      <c r="AD69" s="328" t="str">
        <f t="shared" si="72"/>
        <v xml:space="preserve">          0</v>
      </c>
      <c r="AE69" s="328" t="str">
        <f t="shared" si="73"/>
        <v xml:space="preserve">          0</v>
      </c>
      <c r="AF69" s="328" t="str">
        <f t="shared" si="74"/>
        <v xml:space="preserve">          0</v>
      </c>
      <c r="AG69" s="328" t="str">
        <f t="shared" si="75"/>
        <v xml:space="preserve">          0</v>
      </c>
      <c r="AL69" s="233">
        <f>SUM(ANALYTIKAVUJ!E57+ANALYTIKAVUJ!E61+ANALYTIKAVUJ!E65+ANALYTIKAVUJ!E69)</f>
        <v>0</v>
      </c>
      <c r="AN69" s="232">
        <f>SUM(AK69:AM69)</f>
        <v>0</v>
      </c>
      <c r="AP69" s="234">
        <f>SUM(AO69)</f>
        <v>0</v>
      </c>
      <c r="AQ69" s="235">
        <f>SUM(ANALYTIKAVUJ!E73)*-1</f>
        <v>0</v>
      </c>
      <c r="AR69" s="236">
        <f>SUM(AQ69)</f>
        <v>0</v>
      </c>
      <c r="AS69" s="237">
        <f t="shared" ref="AS69:AS72" si="77">ROUND((AN69-AP69-AR69),0)</f>
        <v>0</v>
      </c>
    </row>
    <row r="70" spans="2:45" outlineLevel="1" x14ac:dyDescent="0.25">
      <c r="B70" s="323" t="s">
        <v>777</v>
      </c>
      <c r="C70" s="203" t="s">
        <v>2080</v>
      </c>
      <c r="D70" s="133" t="str">
        <f>IF(VLOOKUP($B70,suvaha_p!$A:$G,1)=$B70,VLOOKUP($B70,suvaha_p!$A:$G,$B$1),0)</f>
        <v>Krátkodobý finančný majetok bez krátkodobého finančného majetku v prepojených účtovných jednotkách (251A, 253A, 256A, 257A, 25XA)
- /291A, 29XA/</v>
      </c>
      <c r="E70" s="230" t="s">
        <v>777</v>
      </c>
      <c r="G70" s="241">
        <f>SUM(ANALYTIKAVUJ!C58+ANALYTIKAVUJ!C62+ANALYTIKAVUJ!C66+ANALYTIKAVUJ!C70)</f>
        <v>0</v>
      </c>
      <c r="I70" s="232">
        <f t="shared" si="57"/>
        <v>0</v>
      </c>
      <c r="K70" s="542">
        <f t="shared" si="58"/>
        <v>0</v>
      </c>
      <c r="L70" s="235">
        <f>SUM(ANALYTIKAVUJ!C74)*-1</f>
        <v>0</v>
      </c>
      <c r="M70" s="548">
        <f t="shared" si="59"/>
        <v>0</v>
      </c>
      <c r="N70" s="406">
        <f t="shared" si="10"/>
        <v>0</v>
      </c>
      <c r="Q70" s="235">
        <f>SUM(ANALYTIKAVUJ!D58+ANALYTIKAVUJ!D62+ANALYTIKAVUJ!D66+ANALYTIKAVUJ!D70)</f>
        <v>0</v>
      </c>
      <c r="S70" s="406">
        <f>SUM(P70:R70)</f>
        <v>0</v>
      </c>
      <c r="U70" s="234">
        <f>SUM(T70)</f>
        <v>0</v>
      </c>
      <c r="V70" s="235">
        <f>SUM(ANALYTIKAVUJ!D74)*-1</f>
        <v>0</v>
      </c>
      <c r="W70" s="236">
        <f>SUM(V70)</f>
        <v>0</v>
      </c>
      <c r="X70" s="553">
        <f t="shared" si="76"/>
        <v>0</v>
      </c>
      <c r="Z70" s="327">
        <f t="shared" si="68"/>
        <v>0</v>
      </c>
      <c r="AA70" s="327">
        <f t="shared" si="69"/>
        <v>0</v>
      </c>
      <c r="AB70" s="327">
        <f t="shared" si="70"/>
        <v>0</v>
      </c>
      <c r="AC70" s="327">
        <f t="shared" si="71"/>
        <v>0</v>
      </c>
      <c r="AD70" s="328" t="str">
        <f t="shared" si="72"/>
        <v xml:space="preserve">          0</v>
      </c>
      <c r="AE70" s="328" t="str">
        <f t="shared" si="73"/>
        <v xml:space="preserve">          0</v>
      </c>
      <c r="AF70" s="328" t="str">
        <f t="shared" si="74"/>
        <v xml:space="preserve">          0</v>
      </c>
      <c r="AG70" s="328" t="str">
        <f t="shared" si="75"/>
        <v xml:space="preserve">          0</v>
      </c>
      <c r="AL70" s="233">
        <f>SUM(ANALYTIKAVUJ!E58+ANALYTIKAVUJ!E62+ANALYTIKAVUJ!E66+ANALYTIKAVUJ!E70)</f>
        <v>0</v>
      </c>
      <c r="AN70" s="232">
        <f>SUM(AK70:AM70)</f>
        <v>0</v>
      </c>
      <c r="AP70" s="234">
        <f>SUM(AO70)</f>
        <v>0</v>
      </c>
      <c r="AQ70" s="235">
        <f>SUM(ANALYTIKAVUJ!E74)*-1</f>
        <v>0</v>
      </c>
      <c r="AR70" s="236">
        <f>SUM(AQ70)</f>
        <v>0</v>
      </c>
      <c r="AS70" s="237">
        <f t="shared" si="77"/>
        <v>0</v>
      </c>
    </row>
    <row r="71" spans="2:45" outlineLevel="1" x14ac:dyDescent="0.25">
      <c r="B71" s="323" t="s">
        <v>788</v>
      </c>
      <c r="C71" s="203" t="s">
        <v>2083</v>
      </c>
      <c r="D71" s="133" t="str">
        <f>IF(VLOOKUP($B71,suvaha_p!$A:$G,1)=$B71,VLOOKUP($B71,suvaha_p!$A:$G,$B$1),0)</f>
        <v>Vlastné akcie a vlastné obchodné podiely (252)</v>
      </c>
      <c r="E71" s="230" t="s">
        <v>788</v>
      </c>
      <c r="F71" s="241">
        <f>SUM('HL KNIHA VYPOC'!G126)</f>
        <v>0</v>
      </c>
      <c r="I71" s="232">
        <f t="shared" si="57"/>
        <v>0</v>
      </c>
      <c r="K71" s="542">
        <f t="shared" si="58"/>
        <v>0</v>
      </c>
      <c r="L71" s="235"/>
      <c r="M71" s="548">
        <f t="shared" si="59"/>
        <v>0</v>
      </c>
      <c r="N71" s="406">
        <f t="shared" ref="N71:N80" si="78">SUM(I71-K71-M71)</f>
        <v>0</v>
      </c>
      <c r="P71" s="235">
        <f>SUM('HL KNIHA VYPOC'!K126)</f>
        <v>0</v>
      </c>
      <c r="S71" s="406">
        <f>SUM(P71:R71)</f>
        <v>0</v>
      </c>
      <c r="U71" s="234">
        <f>SUM(T71)</f>
        <v>0</v>
      </c>
      <c r="W71" s="236">
        <f>SUM(V71)</f>
        <v>0</v>
      </c>
      <c r="X71" s="553">
        <f t="shared" si="76"/>
        <v>0</v>
      </c>
      <c r="Z71" s="327">
        <f t="shared" si="68"/>
        <v>0</v>
      </c>
      <c r="AA71" s="327">
        <f t="shared" si="69"/>
        <v>0</v>
      </c>
      <c r="AB71" s="327">
        <f t="shared" si="70"/>
        <v>0</v>
      </c>
      <c r="AC71" s="327">
        <f t="shared" si="71"/>
        <v>0</v>
      </c>
      <c r="AD71" s="328" t="str">
        <f t="shared" si="72"/>
        <v xml:space="preserve">          0</v>
      </c>
      <c r="AE71" s="328" t="str">
        <f t="shared" si="73"/>
        <v xml:space="preserve">          0</v>
      </c>
      <c r="AF71" s="328" t="str">
        <f t="shared" si="74"/>
        <v xml:space="preserve">          0</v>
      </c>
      <c r="AG71" s="328" t="str">
        <f t="shared" si="75"/>
        <v xml:space="preserve">          0</v>
      </c>
      <c r="AK71" s="233">
        <f>SUM('HL KNIHA VYPOC'!H126)</f>
        <v>0</v>
      </c>
      <c r="AN71" s="232">
        <f>SUM(AK71:AM71)</f>
        <v>0</v>
      </c>
      <c r="AP71" s="234">
        <f>SUM(AO71)</f>
        <v>0</v>
      </c>
      <c r="AQ71" s="235"/>
      <c r="AR71" s="236">
        <f>SUM(AQ71)</f>
        <v>0</v>
      </c>
      <c r="AS71" s="237">
        <f t="shared" si="77"/>
        <v>0</v>
      </c>
    </row>
    <row r="72" spans="2:45" outlineLevel="1" x14ac:dyDescent="0.25">
      <c r="B72" s="323" t="s">
        <v>803</v>
      </c>
      <c r="C72" s="203" t="s">
        <v>2086</v>
      </c>
      <c r="D72" s="133" t="str">
        <f>IF(VLOOKUP($B72,suvaha_p!$A:$G,1)=$B72,VLOOKUP($B72,suvaha_p!$A:$G,$B$1),0)</f>
        <v>Obstarávaný krátkodobý finančný majetok 
(259, 314A) - /291A/</v>
      </c>
      <c r="E72" s="230" t="s">
        <v>803</v>
      </c>
      <c r="F72" s="231">
        <f>SUM('HL KNIHA VYPOC'!G131)</f>
        <v>0</v>
      </c>
      <c r="G72" s="241">
        <f>SUM(ANALYTIKAVUJ!K94)</f>
        <v>0</v>
      </c>
      <c r="I72" s="232">
        <f t="shared" si="57"/>
        <v>0</v>
      </c>
      <c r="K72" s="542">
        <f t="shared" si="58"/>
        <v>0</v>
      </c>
      <c r="L72" s="235">
        <f>SUM(ANALYTIKAVUJ!C75)*-1</f>
        <v>0</v>
      </c>
      <c r="M72" s="548">
        <f t="shared" si="59"/>
        <v>0</v>
      </c>
      <c r="N72" s="406">
        <f t="shared" si="78"/>
        <v>0</v>
      </c>
      <c r="P72" s="405">
        <f>SUM('HL KNIHA VYPOC'!K131)</f>
        <v>0</v>
      </c>
      <c r="Q72" s="235">
        <f>SUM(ANALYTIKAVUJ!L94)</f>
        <v>0</v>
      </c>
      <c r="S72" s="406">
        <f>SUM(P72:R72)</f>
        <v>0</v>
      </c>
      <c r="U72" s="234">
        <f>SUM(T72)</f>
        <v>0</v>
      </c>
      <c r="V72" s="235">
        <f>SUM(ANALYTIKAVUJ!D75)*-1</f>
        <v>0</v>
      </c>
      <c r="W72" s="236">
        <f>SUM(V72)</f>
        <v>0</v>
      </c>
      <c r="X72" s="553">
        <f t="shared" si="76"/>
        <v>0</v>
      </c>
      <c r="Z72" s="327">
        <f t="shared" si="68"/>
        <v>0</v>
      </c>
      <c r="AA72" s="327">
        <f t="shared" si="69"/>
        <v>0</v>
      </c>
      <c r="AB72" s="327">
        <f t="shared" si="70"/>
        <v>0</v>
      </c>
      <c r="AC72" s="327">
        <f t="shared" si="71"/>
        <v>0</v>
      </c>
      <c r="AD72" s="328" t="str">
        <f t="shared" si="72"/>
        <v xml:space="preserve">          0</v>
      </c>
      <c r="AE72" s="328" t="str">
        <f t="shared" si="73"/>
        <v xml:space="preserve">          0</v>
      </c>
      <c r="AF72" s="328" t="str">
        <f t="shared" si="74"/>
        <v xml:space="preserve">          0</v>
      </c>
      <c r="AG72" s="328" t="str">
        <f t="shared" si="75"/>
        <v xml:space="preserve">          0</v>
      </c>
      <c r="AK72" s="238">
        <f>SUM('HL KNIHA VYPOC'!H131)</f>
        <v>0</v>
      </c>
      <c r="AL72" s="233">
        <f>SUM(ANALYTIKAVUJ!M94)</f>
        <v>0</v>
      </c>
      <c r="AN72" s="232">
        <f>SUM(AK72:AM72)</f>
        <v>0</v>
      </c>
      <c r="AP72" s="234">
        <f>SUM(AO72)</f>
        <v>0</v>
      </c>
      <c r="AQ72" s="235">
        <f>SUM(ANALYTIKAVUJ!E75)*-1</f>
        <v>0</v>
      </c>
      <c r="AR72" s="236">
        <f>SUM(AQ72)</f>
        <v>0</v>
      </c>
      <c r="AS72" s="237">
        <f t="shared" si="77"/>
        <v>0</v>
      </c>
    </row>
    <row r="73" spans="2:45" outlineLevel="1" x14ac:dyDescent="0.25">
      <c r="B73" s="323" t="s">
        <v>809</v>
      </c>
      <c r="C73" s="203" t="s">
        <v>2277</v>
      </c>
      <c r="D73" s="276" t="str">
        <f>IF(VLOOKUP($B73,suvaha_p!$A:$G,1)=$B73,VLOOKUP($B73,suvaha_p!$A:$G,$B$1),0)</f>
        <v>Finančné účty r. 72 + r. 73</v>
      </c>
      <c r="E73" s="209" t="s">
        <v>809</v>
      </c>
      <c r="F73" s="210"/>
      <c r="I73" s="222">
        <f>SUM(I74:I75)</f>
        <v>13000</v>
      </c>
      <c r="K73" s="543">
        <f>SUM(K74:K75)</f>
        <v>0</v>
      </c>
      <c r="L73" s="235"/>
      <c r="M73" s="547">
        <f>SUM(M74:M75)</f>
        <v>0</v>
      </c>
      <c r="N73" s="401">
        <f>SUM(N74:N75)</f>
        <v>13000</v>
      </c>
      <c r="P73" s="396"/>
      <c r="S73" s="401">
        <f>SUM(S74:S75)</f>
        <v>11000</v>
      </c>
      <c r="U73" s="402">
        <f>SUM(U74:U75)</f>
        <v>0</v>
      </c>
      <c r="W73" s="403">
        <f>SUM(W74:W75)</f>
        <v>0</v>
      </c>
      <c r="X73" s="552">
        <f>SUM(X74:X75)</f>
        <v>11000</v>
      </c>
      <c r="Z73" s="327">
        <f t="shared" si="68"/>
        <v>13000</v>
      </c>
      <c r="AA73" s="327">
        <f t="shared" si="69"/>
        <v>0</v>
      </c>
      <c r="AB73" s="327">
        <f t="shared" si="70"/>
        <v>13000</v>
      </c>
      <c r="AC73" s="327">
        <f t="shared" si="71"/>
        <v>11000</v>
      </c>
      <c r="AD73" s="328" t="str">
        <f t="shared" si="72"/>
        <v xml:space="preserve">      13000</v>
      </c>
      <c r="AE73" s="328" t="str">
        <f t="shared" si="73"/>
        <v xml:space="preserve">          0</v>
      </c>
      <c r="AF73" s="328" t="str">
        <f t="shared" si="74"/>
        <v xml:space="preserve">      13000</v>
      </c>
      <c r="AG73" s="328" t="str">
        <f t="shared" si="75"/>
        <v xml:space="preserve">      11000</v>
      </c>
      <c r="AK73" s="218"/>
      <c r="AN73" s="222">
        <f>SUM(AN74:AN75)</f>
        <v>13000</v>
      </c>
      <c r="AP73" s="224">
        <f>SUM(AP74:AP75)</f>
        <v>0</v>
      </c>
      <c r="AQ73" s="235"/>
      <c r="AR73" s="226">
        <f>SUM(AR74:AR75)</f>
        <v>0</v>
      </c>
      <c r="AS73" s="227">
        <f>SUM(AS74:AS75)</f>
        <v>13000</v>
      </c>
    </row>
    <row r="74" spans="2:45" outlineLevel="1" x14ac:dyDescent="0.25">
      <c r="B74" s="323" t="s">
        <v>1974</v>
      </c>
      <c r="C74" s="203" t="s">
        <v>2280</v>
      </c>
      <c r="D74" s="133" t="str">
        <f>IF(VLOOKUP($B74,suvaha_p!$A:$G,1)=$B74,VLOOKUP($B74,suvaha_p!$A:$G,$B$1),0)</f>
        <v>Peniaze (211, 213, 21X)</v>
      </c>
      <c r="E74" s="230" t="s">
        <v>1974</v>
      </c>
      <c r="F74" s="231">
        <f>SUM('HL KNIHA VYPOC'!G110+'HL KNIHA VYPOC'!G111)</f>
        <v>0</v>
      </c>
      <c r="I74" s="232">
        <f t="shared" si="57"/>
        <v>0</v>
      </c>
      <c r="K74" s="542">
        <f t="shared" si="58"/>
        <v>0</v>
      </c>
      <c r="L74" s="235"/>
      <c r="M74" s="548">
        <f t="shared" si="59"/>
        <v>0</v>
      </c>
      <c r="N74" s="406">
        <f t="shared" si="78"/>
        <v>0</v>
      </c>
      <c r="P74" s="405">
        <f>SUM('HL KNIHA VYPOC'!K110+'HL KNIHA VYPOC'!K111)</f>
        <v>0</v>
      </c>
      <c r="S74" s="406">
        <f>SUM(P74:R74)</f>
        <v>0</v>
      </c>
      <c r="U74" s="234">
        <f>SUM(T74)</f>
        <v>0</v>
      </c>
      <c r="W74" s="236">
        <f>SUM(V74)</f>
        <v>0</v>
      </c>
      <c r="X74" s="553">
        <f t="shared" ref="X74:X75" si="79">ROUND((S74-U74-W74),0)</f>
        <v>0</v>
      </c>
      <c r="Z74" s="327">
        <f t="shared" si="68"/>
        <v>0</v>
      </c>
      <c r="AA74" s="327">
        <f t="shared" si="69"/>
        <v>0</v>
      </c>
      <c r="AB74" s="327">
        <f t="shared" si="70"/>
        <v>0</v>
      </c>
      <c r="AC74" s="327">
        <f t="shared" si="71"/>
        <v>0</v>
      </c>
      <c r="AD74" s="328" t="str">
        <f t="shared" si="72"/>
        <v xml:space="preserve">          0</v>
      </c>
      <c r="AE74" s="328" t="str">
        <f t="shared" si="73"/>
        <v xml:space="preserve">          0</v>
      </c>
      <c r="AF74" s="328" t="str">
        <f t="shared" si="74"/>
        <v xml:space="preserve">          0</v>
      </c>
      <c r="AG74" s="328" t="str">
        <f t="shared" si="75"/>
        <v xml:space="preserve">          0</v>
      </c>
      <c r="AK74" s="238">
        <f>SUM('HL KNIHA VYPOC'!H110+'HL KNIHA VYPOC'!H111)</f>
        <v>0</v>
      </c>
      <c r="AN74" s="232">
        <f>SUM(AK74:AM74)</f>
        <v>0</v>
      </c>
      <c r="AP74" s="234">
        <f>SUM(AO74)</f>
        <v>0</v>
      </c>
      <c r="AQ74" s="235"/>
      <c r="AR74" s="236">
        <f>SUM(AQ74)</f>
        <v>0</v>
      </c>
      <c r="AS74" s="237">
        <f t="shared" ref="AS74:AS75" si="80">ROUND((AN74-AP74-AR74),0)</f>
        <v>0</v>
      </c>
    </row>
    <row r="75" spans="2:45" outlineLevel="1" x14ac:dyDescent="0.25">
      <c r="B75" s="323" t="s">
        <v>1975</v>
      </c>
      <c r="C75" s="203" t="s">
        <v>2080</v>
      </c>
      <c r="D75" s="133" t="str">
        <f>IF(VLOOKUP($B75,suvaha_p!$A:$G,1)=$B75,VLOOKUP($B75,suvaha_p!$A:$G,$B$1),0)</f>
        <v>Účty v bankách (221A, 22X, +/- 261)</v>
      </c>
      <c r="E75" s="230" t="s">
        <v>1975</v>
      </c>
      <c r="F75" s="231">
        <f>SUM('HL KNIHA VYPOC'!G134)</f>
        <v>0</v>
      </c>
      <c r="G75" s="241">
        <f>SUM(ANALYTIKAVUJ!C109)</f>
        <v>13000</v>
      </c>
      <c r="I75" s="232">
        <f t="shared" si="57"/>
        <v>13000</v>
      </c>
      <c r="K75" s="542">
        <f t="shared" si="58"/>
        <v>0</v>
      </c>
      <c r="L75" s="235"/>
      <c r="M75" s="548">
        <f t="shared" si="59"/>
        <v>0</v>
      </c>
      <c r="N75" s="406">
        <f t="shared" si="78"/>
        <v>13000</v>
      </c>
      <c r="P75" s="405">
        <f>SUM('HL KNIHA VYPOC'!K134)</f>
        <v>0</v>
      </c>
      <c r="Q75" s="235">
        <f>SUM(ANALYTIKAVUJ!D109)</f>
        <v>11000</v>
      </c>
      <c r="S75" s="406">
        <f>SUM(P75:R75)</f>
        <v>11000</v>
      </c>
      <c r="U75" s="234">
        <f>SUM(T75)</f>
        <v>0</v>
      </c>
      <c r="W75" s="236">
        <f>SUM(V75)</f>
        <v>0</v>
      </c>
      <c r="X75" s="553">
        <f t="shared" si="79"/>
        <v>11000</v>
      </c>
      <c r="Z75" s="327">
        <f t="shared" si="68"/>
        <v>13000</v>
      </c>
      <c r="AA75" s="327">
        <f t="shared" si="69"/>
        <v>0</v>
      </c>
      <c r="AB75" s="327">
        <f t="shared" si="70"/>
        <v>13000</v>
      </c>
      <c r="AC75" s="327">
        <f t="shared" si="71"/>
        <v>11000</v>
      </c>
      <c r="AD75" s="328" t="str">
        <f t="shared" si="72"/>
        <v xml:space="preserve">      13000</v>
      </c>
      <c r="AE75" s="328" t="str">
        <f t="shared" si="73"/>
        <v xml:space="preserve">          0</v>
      </c>
      <c r="AF75" s="328" t="str">
        <f t="shared" si="74"/>
        <v xml:space="preserve">      13000</v>
      </c>
      <c r="AG75" s="328" t="str">
        <f t="shared" si="75"/>
        <v xml:space="preserve">      11000</v>
      </c>
      <c r="AK75" s="238">
        <f>SUM('HL KNIHA VYPOC'!H134)</f>
        <v>0</v>
      </c>
      <c r="AL75" s="233">
        <f>SUM(ANALYTIKAVUJ!E109)</f>
        <v>13000</v>
      </c>
      <c r="AN75" s="232">
        <f>SUM(AK75:AM75)</f>
        <v>13000</v>
      </c>
      <c r="AP75" s="234">
        <f>SUM(AO75)</f>
        <v>0</v>
      </c>
      <c r="AQ75" s="235"/>
      <c r="AR75" s="236">
        <f>SUM(AQ75)</f>
        <v>0</v>
      </c>
      <c r="AS75" s="237">
        <f t="shared" si="80"/>
        <v>13000</v>
      </c>
    </row>
    <row r="76" spans="2:45" x14ac:dyDescent="0.25">
      <c r="B76" s="323" t="s">
        <v>1977</v>
      </c>
      <c r="C76" s="203" t="s">
        <v>1874</v>
      </c>
      <c r="D76" s="276" t="str">
        <f>IF(VLOOKUP($B76,suvaha_p!$A:$G,1)=$B76,VLOOKUP($B76,suvaha_p!$A:$G,$B$1),0)</f>
        <v>Časové rozlíšenie súčet (r. 75 až r. 78)</v>
      </c>
      <c r="E76" s="209" t="s">
        <v>1977</v>
      </c>
      <c r="F76" s="210"/>
      <c r="I76" s="222">
        <f>SUM(I77:I80)</f>
        <v>0</v>
      </c>
      <c r="J76" s="213"/>
      <c r="K76" s="543">
        <f>SUM(K77:K80)</f>
        <v>0</v>
      </c>
      <c r="L76" s="215"/>
      <c r="M76" s="547">
        <f>SUM(M77:M81)</f>
        <v>0</v>
      </c>
      <c r="N76" s="401">
        <f>SUM(N77:N80)</f>
        <v>0</v>
      </c>
      <c r="P76" s="396"/>
      <c r="S76" s="401">
        <f>SUM(S77:S81)</f>
        <v>0</v>
      </c>
      <c r="T76" s="225"/>
      <c r="U76" s="402">
        <f>SUM(U77:U81)</f>
        <v>0</v>
      </c>
      <c r="V76" s="225"/>
      <c r="W76" s="403">
        <f>SUM(W77:W81)</f>
        <v>0</v>
      </c>
      <c r="X76" s="552">
        <f>SUM(X77:X80)</f>
        <v>0</v>
      </c>
      <c r="Z76" s="327">
        <f t="shared" si="68"/>
        <v>0</v>
      </c>
      <c r="AA76" s="327">
        <f t="shared" si="69"/>
        <v>0</v>
      </c>
      <c r="AB76" s="327">
        <f t="shared" si="70"/>
        <v>0</v>
      </c>
      <c r="AC76" s="327">
        <f t="shared" si="71"/>
        <v>0</v>
      </c>
      <c r="AD76" s="328" t="str">
        <f t="shared" si="72"/>
        <v xml:space="preserve">          0</v>
      </c>
      <c r="AE76" s="328" t="str">
        <f t="shared" si="73"/>
        <v xml:space="preserve">          0</v>
      </c>
      <c r="AF76" s="328" t="str">
        <f t="shared" si="74"/>
        <v xml:space="preserve">          0</v>
      </c>
      <c r="AG76" s="328" t="str">
        <f t="shared" si="75"/>
        <v xml:space="preserve">          0</v>
      </c>
      <c r="AK76" s="218"/>
      <c r="AN76" s="222">
        <f>SUM(AN77:AN81)</f>
        <v>0</v>
      </c>
      <c r="AO76" s="213"/>
      <c r="AP76" s="224">
        <f>SUM(AP77:AP81)</f>
        <v>0</v>
      </c>
      <c r="AQ76" s="215"/>
      <c r="AR76" s="226">
        <f>SUM(AR77:AR81)</f>
        <v>0</v>
      </c>
      <c r="AS76" s="227">
        <f>SUM(AS77:AS80)</f>
        <v>0</v>
      </c>
    </row>
    <row r="77" spans="2:45" outlineLevel="1" x14ac:dyDescent="0.25">
      <c r="B77" s="323" t="s">
        <v>1978</v>
      </c>
      <c r="C77" s="203" t="s">
        <v>2289</v>
      </c>
      <c r="D77" s="133" t="str">
        <f>IF(VLOOKUP($B77,suvaha_p!$A:$G,1)=$B77,VLOOKUP($B77,suvaha_p!$A:$G,$B$1),0)</f>
        <v>Náklady budúcich období dlhodobé (381A, 382A)</v>
      </c>
      <c r="E77" s="230" t="s">
        <v>1978</v>
      </c>
      <c r="G77" s="231">
        <f>SUM(ANALYTIKAVUJ!K48+ANALYTIKAVUJ!K52)</f>
        <v>0</v>
      </c>
      <c r="I77" s="232">
        <f t="shared" si="57"/>
        <v>0</v>
      </c>
      <c r="K77" s="542">
        <f t="shared" si="58"/>
        <v>0</v>
      </c>
      <c r="L77" s="235"/>
      <c r="M77" s="548">
        <f t="shared" si="59"/>
        <v>0</v>
      </c>
      <c r="N77" s="406">
        <f t="shared" si="78"/>
        <v>0</v>
      </c>
      <c r="Q77" s="405">
        <f>SUM(ANALYTIKAVUJ!L48+ANALYTIKAVUJ!L52)</f>
        <v>0</v>
      </c>
      <c r="S77" s="406">
        <f>SUM(P77:R77)</f>
        <v>0</v>
      </c>
      <c r="U77" s="234">
        <f>SUM(T77)</f>
        <v>0</v>
      </c>
      <c r="W77" s="236">
        <f>SUM(V77)</f>
        <v>0</v>
      </c>
      <c r="X77" s="553">
        <f t="shared" ref="X77:X80" si="81">ROUND((S77-U77-W77),0)</f>
        <v>0</v>
      </c>
      <c r="Z77" s="327">
        <f t="shared" si="68"/>
        <v>0</v>
      </c>
      <c r="AA77" s="327">
        <f t="shared" si="69"/>
        <v>0</v>
      </c>
      <c r="AB77" s="327">
        <f t="shared" si="70"/>
        <v>0</v>
      </c>
      <c r="AC77" s="327">
        <f t="shared" si="71"/>
        <v>0</v>
      </c>
      <c r="AD77" s="328" t="str">
        <f t="shared" si="72"/>
        <v xml:space="preserve">          0</v>
      </c>
      <c r="AE77" s="328" t="str">
        <f t="shared" si="73"/>
        <v xml:space="preserve">          0</v>
      </c>
      <c r="AF77" s="328" t="str">
        <f t="shared" si="74"/>
        <v xml:space="preserve">          0</v>
      </c>
      <c r="AG77" s="328" t="str">
        <f t="shared" si="75"/>
        <v xml:space="preserve">          0</v>
      </c>
      <c r="AL77" s="238">
        <f>SUM(ANALYTIKAVUJ!M48+ANALYTIKAVUJ!M52)</f>
        <v>0</v>
      </c>
      <c r="AN77" s="232">
        <f>SUM(AK77:AM77)</f>
        <v>0</v>
      </c>
      <c r="AP77" s="234">
        <f>SUM(AO77)</f>
        <v>0</v>
      </c>
      <c r="AQ77" s="235"/>
      <c r="AR77" s="236">
        <f>SUM(AQ77)</f>
        <v>0</v>
      </c>
      <c r="AS77" s="237">
        <f t="shared" ref="AS77:AS80" si="82">ROUND((AN77-AP77-AR77),0)</f>
        <v>0</v>
      </c>
    </row>
    <row r="78" spans="2:45" outlineLevel="1" x14ac:dyDescent="0.25">
      <c r="B78" s="323" t="s">
        <v>1979</v>
      </c>
      <c r="C78" s="203" t="s">
        <v>2080</v>
      </c>
      <c r="D78" s="133" t="str">
        <f>IF(VLOOKUP($B78,suvaha_p!$A:$G,1)=$B78,VLOOKUP($B78,suvaha_p!$A:$G,$B$1),0)</f>
        <v>Náklady budúcich období krátkodobé (381A, 382A)</v>
      </c>
      <c r="E78" s="230" t="s">
        <v>1979</v>
      </c>
      <c r="G78" s="241">
        <f>SUM(ANALYTIKAVUJ!K49+ANALYTIKAVUJ!K53)</f>
        <v>0</v>
      </c>
      <c r="I78" s="232">
        <f t="shared" si="57"/>
        <v>0</v>
      </c>
      <c r="K78" s="542">
        <f t="shared" si="58"/>
        <v>0</v>
      </c>
      <c r="L78" s="235"/>
      <c r="M78" s="548">
        <f t="shared" si="59"/>
        <v>0</v>
      </c>
      <c r="N78" s="406">
        <f t="shared" si="78"/>
        <v>0</v>
      </c>
      <c r="Q78" s="235">
        <f>SUM(ANALYTIKAVUJ!L49+ANALYTIKAVUJ!L53)</f>
        <v>0</v>
      </c>
      <c r="S78" s="406">
        <f>SUM(P78:R78)</f>
        <v>0</v>
      </c>
      <c r="U78" s="234">
        <f>SUM(T78)</f>
        <v>0</v>
      </c>
      <c r="W78" s="236">
        <f>SUM(V78)</f>
        <v>0</v>
      </c>
      <c r="X78" s="553">
        <f t="shared" si="81"/>
        <v>0</v>
      </c>
      <c r="Z78" s="327">
        <f t="shared" si="68"/>
        <v>0</v>
      </c>
      <c r="AA78" s="327">
        <f t="shared" si="69"/>
        <v>0</v>
      </c>
      <c r="AB78" s="327">
        <f t="shared" si="70"/>
        <v>0</v>
      </c>
      <c r="AC78" s="327">
        <f t="shared" si="71"/>
        <v>0</v>
      </c>
      <c r="AD78" s="328" t="str">
        <f t="shared" si="72"/>
        <v xml:space="preserve">          0</v>
      </c>
      <c r="AE78" s="328" t="str">
        <f t="shared" si="73"/>
        <v xml:space="preserve">          0</v>
      </c>
      <c r="AF78" s="328" t="str">
        <f t="shared" si="74"/>
        <v xml:space="preserve">          0</v>
      </c>
      <c r="AG78" s="328" t="str">
        <f t="shared" si="75"/>
        <v xml:space="preserve">          0</v>
      </c>
      <c r="AL78" s="233">
        <f>SUM(ANALYTIKAVUJ!M49+ANALYTIKAVUJ!M53)</f>
        <v>0</v>
      </c>
      <c r="AN78" s="232">
        <f>SUM(AK78:AM78)</f>
        <v>0</v>
      </c>
      <c r="AP78" s="234">
        <f>SUM(AO78)</f>
        <v>0</v>
      </c>
      <c r="AQ78" s="235"/>
      <c r="AR78" s="236">
        <f>SUM(AQ78)</f>
        <v>0</v>
      </c>
      <c r="AS78" s="237">
        <f t="shared" si="82"/>
        <v>0</v>
      </c>
    </row>
    <row r="79" spans="2:45" outlineLevel="1" x14ac:dyDescent="0.25">
      <c r="B79" s="323" t="s">
        <v>1980</v>
      </c>
      <c r="C79" s="203" t="s">
        <v>2083</v>
      </c>
      <c r="D79" s="133" t="str">
        <f>IF(VLOOKUP($B79,suvaha_p!$A:$G,1)=$B79,VLOOKUP($B79,suvaha_p!$A:$G,$B$1),0)</f>
        <v>Príjmy budúcich období dlhodobé (385A)</v>
      </c>
      <c r="E79" s="230" t="s">
        <v>1980</v>
      </c>
      <c r="G79" s="241">
        <f>SUM(ANALYTIKAVUJ!K56)</f>
        <v>0</v>
      </c>
      <c r="I79" s="232">
        <f t="shared" si="57"/>
        <v>0</v>
      </c>
      <c r="K79" s="542">
        <f t="shared" si="58"/>
        <v>0</v>
      </c>
      <c r="L79" s="235"/>
      <c r="M79" s="548">
        <f t="shared" si="59"/>
        <v>0</v>
      </c>
      <c r="N79" s="406">
        <f t="shared" si="78"/>
        <v>0</v>
      </c>
      <c r="Q79" s="235">
        <f>SUM(ANALYTIKAVUJ!L56)</f>
        <v>0</v>
      </c>
      <c r="S79" s="406">
        <f>SUM(P79:R79)</f>
        <v>0</v>
      </c>
      <c r="U79" s="234">
        <f>SUM(T79)</f>
        <v>0</v>
      </c>
      <c r="W79" s="236">
        <f>SUM(V79)</f>
        <v>0</v>
      </c>
      <c r="X79" s="553">
        <f t="shared" si="81"/>
        <v>0</v>
      </c>
      <c r="Z79" s="327">
        <f t="shared" si="68"/>
        <v>0</v>
      </c>
      <c r="AA79" s="327">
        <f t="shared" si="69"/>
        <v>0</v>
      </c>
      <c r="AB79" s="327">
        <f t="shared" si="70"/>
        <v>0</v>
      </c>
      <c r="AC79" s="327">
        <f t="shared" si="71"/>
        <v>0</v>
      </c>
      <c r="AD79" s="328" t="str">
        <f t="shared" si="72"/>
        <v xml:space="preserve">          0</v>
      </c>
      <c r="AE79" s="328" t="str">
        <f t="shared" si="73"/>
        <v xml:space="preserve">          0</v>
      </c>
      <c r="AF79" s="328" t="str">
        <f t="shared" si="74"/>
        <v xml:space="preserve">          0</v>
      </c>
      <c r="AG79" s="328" t="str">
        <f t="shared" si="75"/>
        <v xml:space="preserve">          0</v>
      </c>
      <c r="AL79" s="233">
        <f>SUM(ANALYTIKAVUJ!M56)</f>
        <v>0</v>
      </c>
      <c r="AN79" s="232">
        <f>SUM(AK79:AM79)</f>
        <v>0</v>
      </c>
      <c r="AP79" s="234">
        <f>SUM(AO79)</f>
        <v>0</v>
      </c>
      <c r="AQ79" s="235"/>
      <c r="AR79" s="236">
        <f>SUM(AQ79)</f>
        <v>0</v>
      </c>
      <c r="AS79" s="237">
        <f t="shared" si="82"/>
        <v>0</v>
      </c>
    </row>
    <row r="80" spans="2:45" outlineLevel="1" x14ac:dyDescent="0.25">
      <c r="B80" s="323" t="s">
        <v>1981</v>
      </c>
      <c r="C80" s="203" t="s">
        <v>2086</v>
      </c>
      <c r="D80" s="133" t="str">
        <f>IF(VLOOKUP($B80,suvaha_p!$A:$G,1)=$B80,VLOOKUP($B80,suvaha_p!$A:$G,$B$1),0)</f>
        <v>Príjmy budúcich období krátkodobé (385A)</v>
      </c>
      <c r="E80" s="230" t="s">
        <v>1981</v>
      </c>
      <c r="G80" s="241">
        <f>SUM(ANALYTIKAVUJ!K57)</f>
        <v>0</v>
      </c>
      <c r="I80" s="232">
        <f t="shared" si="57"/>
        <v>0</v>
      </c>
      <c r="K80" s="542">
        <f t="shared" si="58"/>
        <v>0</v>
      </c>
      <c r="L80" s="235"/>
      <c r="M80" s="548">
        <f t="shared" si="59"/>
        <v>0</v>
      </c>
      <c r="N80" s="406">
        <f t="shared" si="78"/>
        <v>0</v>
      </c>
      <c r="Q80" s="235">
        <f>SUM(ANALYTIKAVUJ!L57)</f>
        <v>0</v>
      </c>
      <c r="S80" s="406">
        <f>SUM(P80:R80)</f>
        <v>0</v>
      </c>
      <c r="U80" s="234">
        <f>SUM(T80)</f>
        <v>0</v>
      </c>
      <c r="W80" s="236">
        <f>SUM(V80)</f>
        <v>0</v>
      </c>
      <c r="X80" s="553">
        <f t="shared" si="81"/>
        <v>0</v>
      </c>
      <c r="Z80" s="327">
        <f t="shared" si="68"/>
        <v>0</v>
      </c>
      <c r="AA80" s="327">
        <f t="shared" si="69"/>
        <v>0</v>
      </c>
      <c r="AB80" s="327">
        <f t="shared" si="70"/>
        <v>0</v>
      </c>
      <c r="AC80" s="327">
        <f t="shared" si="71"/>
        <v>0</v>
      </c>
      <c r="AD80" s="328" t="str">
        <f t="shared" si="72"/>
        <v xml:space="preserve">          0</v>
      </c>
      <c r="AE80" s="328" t="str">
        <f t="shared" si="73"/>
        <v xml:space="preserve">          0</v>
      </c>
      <c r="AF80" s="328" t="str">
        <f t="shared" si="74"/>
        <v xml:space="preserve">          0</v>
      </c>
      <c r="AG80" s="328" t="str">
        <f t="shared" si="75"/>
        <v xml:space="preserve">          0</v>
      </c>
      <c r="AL80" s="233">
        <f>SUM(ANALYTIKAVUJ!M57)</f>
        <v>0</v>
      </c>
      <c r="AN80" s="232">
        <f>SUM(AK80:AM80)</f>
        <v>0</v>
      </c>
      <c r="AP80" s="234">
        <f>SUM(AO80)</f>
        <v>0</v>
      </c>
      <c r="AQ80" s="235"/>
      <c r="AR80" s="236">
        <f>SUM(AQ80)</f>
        <v>0</v>
      </c>
      <c r="AS80" s="237">
        <f t="shared" si="82"/>
        <v>0</v>
      </c>
    </row>
    <row r="81" spans="2:45" x14ac:dyDescent="0.25">
      <c r="B81" s="324">
        <v>79</v>
      </c>
      <c r="D81" s="276" t="str">
        <f>IF(VLOOKUP($B81,suvaha_p!$A:$G,1)=$B81,VLOOKUP($B81,suvaha_p!$A:$G,$B$1),0)</f>
        <v>Spolu vlastné imanie a záväzky r. 80 + r. 101 + r. 141</v>
      </c>
      <c r="E81" s="250" t="s">
        <v>1982</v>
      </c>
      <c r="F81" s="210"/>
      <c r="G81" s="251"/>
      <c r="H81" s="251"/>
      <c r="I81" s="598">
        <f t="shared" ref="I81" si="83">SUM(F81:H81)</f>
        <v>0</v>
      </c>
      <c r="J81" s="599"/>
      <c r="K81" s="600">
        <f t="shared" ref="K81" si="84">SUM(J81)</f>
        <v>0</v>
      </c>
      <c r="L81" s="600"/>
      <c r="M81" s="600">
        <f t="shared" ref="M81" si="85">SUM(L81)</f>
        <v>0</v>
      </c>
      <c r="N81" s="557">
        <f>SUM(N82+N103+N143)</f>
        <v>1989001</v>
      </c>
      <c r="O81" s="601"/>
      <c r="P81" s="602"/>
      <c r="Q81" s="601"/>
      <c r="R81" s="601"/>
      <c r="S81" s="603">
        <f>SUM(P81:R81)</f>
        <v>0</v>
      </c>
      <c r="T81" s="601"/>
      <c r="U81" s="604">
        <f>SUM(T81)</f>
        <v>0</v>
      </c>
      <c r="V81" s="601"/>
      <c r="W81" s="605">
        <f>SUM(V81)</f>
        <v>0</v>
      </c>
      <c r="X81" s="606">
        <f>SUM(X82+X103+X143)</f>
        <v>14000</v>
      </c>
      <c r="Z81" s="327">
        <f t="shared" si="68"/>
        <v>0</v>
      </c>
      <c r="AA81" s="327">
        <f t="shared" si="69"/>
        <v>0</v>
      </c>
      <c r="AB81" s="330">
        <f t="shared" si="70"/>
        <v>1989001</v>
      </c>
      <c r="AC81" s="327">
        <f t="shared" si="71"/>
        <v>14000</v>
      </c>
      <c r="AD81" s="328" t="str">
        <f t="shared" si="72"/>
        <v xml:space="preserve">          0</v>
      </c>
      <c r="AE81" s="328" t="str">
        <f t="shared" si="73"/>
        <v xml:space="preserve">          0</v>
      </c>
      <c r="AF81" s="328" t="str">
        <f t="shared" si="74"/>
        <v xml:space="preserve">    1989001</v>
      </c>
      <c r="AG81" s="328" t="str">
        <f t="shared" si="75"/>
        <v xml:space="preserve">      14000</v>
      </c>
      <c r="AK81" s="218"/>
      <c r="AL81" s="253"/>
      <c r="AM81" s="253"/>
      <c r="AN81" s="232">
        <f>SUM(AK81:AM81)</f>
        <v>0</v>
      </c>
      <c r="AO81" s="252"/>
      <c r="AP81" s="234">
        <f>SUM(AO81)</f>
        <v>0</v>
      </c>
      <c r="AQ81" s="252"/>
      <c r="AR81" s="236">
        <f>SUM(AQ81)</f>
        <v>0</v>
      </c>
      <c r="AS81" s="628">
        <f>SUM(AS82+AS103+AS143)</f>
        <v>22000</v>
      </c>
    </row>
    <row r="82" spans="2:45" ht="18.75" customHeight="1" x14ac:dyDescent="0.25">
      <c r="B82" s="324">
        <v>80</v>
      </c>
      <c r="C82" s="203" t="s">
        <v>1876</v>
      </c>
      <c r="D82" s="276" t="str">
        <f>IF(VLOOKUP($B82,suvaha_p!$A:$G,1)=$B82,VLOOKUP($B82,suvaha_p!$A:$G,$B$1),0)</f>
        <v>Vlastné imanie r. 81 + r. 85 + r. 86 + r. 87 + r. 90 + r. 93
+ r. 97 + r. 100</v>
      </c>
      <c r="E82" s="209" t="s">
        <v>1983</v>
      </c>
      <c r="F82" s="210"/>
      <c r="I82" s="540"/>
      <c r="J82" s="532"/>
      <c r="K82" s="532"/>
      <c r="L82" s="532"/>
      <c r="M82" s="556"/>
      <c r="N82" s="407">
        <f>SUM(N83+N87+N88+N89+N92+N95+N99+N102)</f>
        <v>1971001</v>
      </c>
      <c r="P82" s="396"/>
      <c r="S82" s="406"/>
      <c r="U82" s="234"/>
      <c r="W82" s="399"/>
      <c r="X82" s="555">
        <f>SUM(X83+X87+X88+X89+X92+X95+X99+X102)</f>
        <v>-8000</v>
      </c>
      <c r="Z82" s="208"/>
      <c r="AB82" s="327">
        <f t="shared" si="70"/>
        <v>1971001</v>
      </c>
      <c r="AC82" s="327">
        <f t="shared" si="71"/>
        <v>-8000</v>
      </c>
      <c r="AD82" s="328" t="str">
        <f t="shared" si="72"/>
        <v xml:space="preserve">           </v>
      </c>
      <c r="AE82" s="328" t="str">
        <f t="shared" si="73"/>
        <v xml:space="preserve">           </v>
      </c>
      <c r="AF82" s="328" t="str">
        <f t="shared" si="74"/>
        <v xml:space="preserve">    1971001</v>
      </c>
      <c r="AG82" s="328" t="str">
        <f t="shared" si="75"/>
        <v xml:space="preserve">      -8000</v>
      </c>
      <c r="AK82" s="218"/>
      <c r="AN82" s="254"/>
      <c r="AP82" s="255"/>
      <c r="AR82" s="216"/>
      <c r="AS82" s="217">
        <f>SUM(AS83+AS87+AS88+AS89+AS92+AS95+AS99+AS102)</f>
        <v>6000</v>
      </c>
    </row>
    <row r="83" spans="2:45" outlineLevel="1" x14ac:dyDescent="0.25">
      <c r="B83" s="324">
        <v>81</v>
      </c>
      <c r="C83" s="203" t="s">
        <v>2074</v>
      </c>
      <c r="D83" s="276" t="str">
        <f>IF(VLOOKUP($B83,suvaha_p!$A:$G,1)=$B83,VLOOKUP($B83,suvaha_p!$A:$G,$B$1),0)</f>
        <v>Základné imanie súčet (r. 82 až r. 84)</v>
      </c>
      <c r="E83" s="209" t="s">
        <v>1985</v>
      </c>
      <c r="F83" s="210"/>
      <c r="I83" s="540"/>
      <c r="J83" s="532"/>
      <c r="K83" s="532"/>
      <c r="L83" s="532"/>
      <c r="M83" s="532"/>
      <c r="N83" s="407">
        <f>SUM(N84:N86)</f>
        <v>6000</v>
      </c>
      <c r="P83" s="396"/>
      <c r="S83" s="406"/>
      <c r="U83" s="234"/>
      <c r="W83" s="399"/>
      <c r="X83" s="555">
        <f>SUM(X84:X86)</f>
        <v>6000</v>
      </c>
      <c r="Z83" s="208"/>
      <c r="AB83" s="327">
        <f t="shared" si="70"/>
        <v>6000</v>
      </c>
      <c r="AC83" s="327">
        <f t="shared" si="71"/>
        <v>6000</v>
      </c>
      <c r="AD83" s="328" t="str">
        <f t="shared" si="72"/>
        <v xml:space="preserve">           </v>
      </c>
      <c r="AE83" s="328" t="str">
        <f t="shared" si="73"/>
        <v xml:space="preserve">           </v>
      </c>
      <c r="AF83" s="328" t="str">
        <f t="shared" si="74"/>
        <v xml:space="preserve">       6000</v>
      </c>
      <c r="AG83" s="328" t="str">
        <f t="shared" si="75"/>
        <v xml:space="preserve">       6000</v>
      </c>
      <c r="AK83" s="218"/>
      <c r="AN83" s="254"/>
      <c r="AP83" s="255"/>
      <c r="AR83" s="216"/>
      <c r="AS83" s="256">
        <f>SUM(AS84:AS86)</f>
        <v>6000</v>
      </c>
    </row>
    <row r="84" spans="2:45" outlineLevel="1" x14ac:dyDescent="0.25">
      <c r="B84" s="324">
        <v>82</v>
      </c>
      <c r="C84" s="203" t="s">
        <v>2077</v>
      </c>
      <c r="D84" s="133" t="str">
        <f>IF(VLOOKUP($B84,suvaha_p!$A:$G,1)=$B84,VLOOKUP($B84,suvaha_p!$A:$G,$B$1),0)</f>
        <v>Základné imanie (411 alebo +/- 491)</v>
      </c>
      <c r="E84" s="230" t="s">
        <v>1986</v>
      </c>
      <c r="F84" s="231">
        <f>SUM('HL KNIHA VYPOC'!G215+'HL KNIHA VYPOC'!G260)</f>
        <v>-6000</v>
      </c>
      <c r="I84" s="540">
        <f t="shared" ref="I84:I88" si="86">SUM(F84:H84)</f>
        <v>-6000</v>
      </c>
      <c r="J84" s="532"/>
      <c r="K84" s="532"/>
      <c r="L84" s="532"/>
      <c r="M84" s="532"/>
      <c r="N84" s="406">
        <f>ROUND((I84*-1),0)</f>
        <v>6000</v>
      </c>
      <c r="P84" s="405">
        <f>SUM('HL KNIHA VYPOC'!K215+'HL KNIHA VYPOC'!K260)</f>
        <v>-6000</v>
      </c>
      <c r="S84" s="406">
        <f>SUM(P84:R84)</f>
        <v>-6000</v>
      </c>
      <c r="U84" s="234"/>
      <c r="W84" s="236"/>
      <c r="X84" s="553">
        <f>ROUND((S84*-1),0)</f>
        <v>6000</v>
      </c>
      <c r="Z84" s="229"/>
      <c r="AB84" s="327">
        <f t="shared" si="70"/>
        <v>6000</v>
      </c>
      <c r="AC84" s="327">
        <f t="shared" si="71"/>
        <v>6000</v>
      </c>
      <c r="AD84" s="328" t="str">
        <f t="shared" si="72"/>
        <v xml:space="preserve">           </v>
      </c>
      <c r="AE84" s="328" t="str">
        <f t="shared" si="73"/>
        <v xml:space="preserve">           </v>
      </c>
      <c r="AF84" s="328" t="str">
        <f t="shared" si="74"/>
        <v xml:space="preserve">       6000</v>
      </c>
      <c r="AG84" s="328" t="str">
        <f t="shared" si="75"/>
        <v xml:space="preserve">       6000</v>
      </c>
      <c r="AK84" s="238">
        <f>SUM('HL KNIHA VYPOC'!H215+'HL KNIHA VYPOC'!H260)</f>
        <v>-6000</v>
      </c>
      <c r="AN84" s="232">
        <f>SUM(AK84:AM84)</f>
        <v>-6000</v>
      </c>
      <c r="AP84" s="255"/>
      <c r="AR84" s="245"/>
      <c r="AS84" s="237">
        <f>ROUND((AN84*-1),0)</f>
        <v>6000</v>
      </c>
    </row>
    <row r="85" spans="2:45" outlineLevel="1" x14ac:dyDescent="0.25">
      <c r="B85" s="324">
        <v>83</v>
      </c>
      <c r="C85" s="203" t="s">
        <v>2080</v>
      </c>
      <c r="D85" s="133" t="str">
        <f>IF(VLOOKUP($B85,suvaha_p!$A:$G,1)=$B85,VLOOKUP($B85,suvaha_p!$A:$G,$B$1),0)</f>
        <v>Zmena základného imania +/- 419</v>
      </c>
      <c r="E85" s="230" t="s">
        <v>1987</v>
      </c>
      <c r="F85" s="231">
        <f>SUM('HL KNIHA VYPOC'!G223)</f>
        <v>0</v>
      </c>
      <c r="I85" s="540">
        <f t="shared" si="86"/>
        <v>0</v>
      </c>
      <c r="J85" s="532"/>
      <c r="K85" s="532"/>
      <c r="L85" s="532"/>
      <c r="M85" s="532"/>
      <c r="N85" s="406">
        <f t="shared" ref="N85:N88" si="87">ROUND((I85*-1),0)</f>
        <v>0</v>
      </c>
      <c r="P85" s="405">
        <f>SUM('HL KNIHA VYPOC'!K223)</f>
        <v>0</v>
      </c>
      <c r="S85" s="406">
        <f t="shared" ref="S85:S147" si="88">SUM(P85:R85)</f>
        <v>0</v>
      </c>
      <c r="U85" s="234"/>
      <c r="W85" s="236"/>
      <c r="X85" s="553">
        <f t="shared" ref="X85:X88" si="89">ROUND((S85*-1),0)</f>
        <v>0</v>
      </c>
      <c r="Z85" s="229"/>
      <c r="AB85" s="327">
        <f t="shared" si="70"/>
        <v>0</v>
      </c>
      <c r="AC85" s="327">
        <f t="shared" si="71"/>
        <v>0</v>
      </c>
      <c r="AD85" s="328" t="str">
        <f t="shared" si="72"/>
        <v xml:space="preserve">           </v>
      </c>
      <c r="AE85" s="328" t="str">
        <f t="shared" si="73"/>
        <v xml:space="preserve">           </v>
      </c>
      <c r="AF85" s="328" t="str">
        <f t="shared" si="74"/>
        <v xml:space="preserve">          0</v>
      </c>
      <c r="AG85" s="328" t="str">
        <f t="shared" si="75"/>
        <v xml:space="preserve">          0</v>
      </c>
      <c r="AK85" s="238">
        <f>SUM('HL KNIHA VYPOC'!H223)</f>
        <v>0</v>
      </c>
      <c r="AN85" s="232">
        <f t="shared" ref="AN85:AN147" si="90">SUM(AK85:AM85)</f>
        <v>0</v>
      </c>
      <c r="AP85" s="255"/>
      <c r="AR85" s="245"/>
      <c r="AS85" s="237">
        <f t="shared" ref="AS85:AS88" si="91">ROUND((AN85*-1),0)</f>
        <v>0</v>
      </c>
    </row>
    <row r="86" spans="2:45" outlineLevel="1" x14ac:dyDescent="0.25">
      <c r="B86" s="324">
        <v>84</v>
      </c>
      <c r="C86" s="203" t="s">
        <v>2083</v>
      </c>
      <c r="D86" s="133" t="str">
        <f>IF(VLOOKUP($B86,suvaha_p!$A:$G,1)=$B86,VLOOKUP($B86,suvaha_p!$A:$G,$B$1),0)</f>
        <v>Pohľadávky za upísané vlastné imanie (/-/353)</v>
      </c>
      <c r="E86" s="230" t="s">
        <v>1988</v>
      </c>
      <c r="F86" s="231">
        <f>SUM('HL KNIHA VYPOC'!G172)</f>
        <v>0</v>
      </c>
      <c r="I86" s="540">
        <f t="shared" si="86"/>
        <v>0</v>
      </c>
      <c r="J86" s="532"/>
      <c r="K86" s="532"/>
      <c r="L86" s="532"/>
      <c r="M86" s="532"/>
      <c r="N86" s="406">
        <f t="shared" si="87"/>
        <v>0</v>
      </c>
      <c r="P86" s="405">
        <f>SUM('HL KNIHA VYPOC'!K172)</f>
        <v>0</v>
      </c>
      <c r="S86" s="406">
        <f t="shared" si="88"/>
        <v>0</v>
      </c>
      <c r="U86" s="234"/>
      <c r="W86" s="236"/>
      <c r="X86" s="553">
        <f t="shared" si="89"/>
        <v>0</v>
      </c>
      <c r="Z86" s="229"/>
      <c r="AB86" s="327">
        <f t="shared" si="70"/>
        <v>0</v>
      </c>
      <c r="AC86" s="327">
        <f t="shared" si="71"/>
        <v>0</v>
      </c>
      <c r="AD86" s="328" t="str">
        <f t="shared" si="72"/>
        <v xml:space="preserve">           </v>
      </c>
      <c r="AE86" s="328" t="str">
        <f t="shared" si="73"/>
        <v xml:space="preserve">           </v>
      </c>
      <c r="AF86" s="328" t="str">
        <f t="shared" si="74"/>
        <v xml:space="preserve">          0</v>
      </c>
      <c r="AG86" s="328" t="str">
        <f t="shared" si="75"/>
        <v xml:space="preserve">          0</v>
      </c>
      <c r="AK86" s="238">
        <f>SUM('HL KNIHA VYPOC'!H172)</f>
        <v>0</v>
      </c>
      <c r="AN86" s="232">
        <f t="shared" si="90"/>
        <v>0</v>
      </c>
      <c r="AP86" s="255"/>
      <c r="AR86" s="245"/>
      <c r="AS86" s="237">
        <f t="shared" si="91"/>
        <v>0</v>
      </c>
    </row>
    <row r="87" spans="2:45" outlineLevel="1" x14ac:dyDescent="0.25">
      <c r="B87" s="324">
        <v>85</v>
      </c>
      <c r="C87" s="203" t="s">
        <v>2100</v>
      </c>
      <c r="D87" s="276" t="str">
        <f>IF(VLOOKUP($B87,suvaha_p!$A:$G,1)=$B87,VLOOKUP($B87,suvaha_p!$A:$G,$B$1),0)</f>
        <v>Emisné ážio (412)</v>
      </c>
      <c r="E87" s="209" t="s">
        <v>1989</v>
      </c>
      <c r="F87" s="257">
        <f>SUM('HL KNIHA VYPOC'!G216)</f>
        <v>0</v>
      </c>
      <c r="I87" s="540">
        <f t="shared" si="86"/>
        <v>0</v>
      </c>
      <c r="J87" s="532"/>
      <c r="K87" s="532"/>
      <c r="L87" s="532"/>
      <c r="M87" s="532"/>
      <c r="N87" s="406">
        <f t="shared" si="87"/>
        <v>0</v>
      </c>
      <c r="P87" s="396">
        <f>SUM('HL KNIHA VYPOC'!K216)</f>
        <v>0</v>
      </c>
      <c r="S87" s="406">
        <f t="shared" si="88"/>
        <v>0</v>
      </c>
      <c r="U87" s="234"/>
      <c r="W87" s="236"/>
      <c r="X87" s="553">
        <f t="shared" si="89"/>
        <v>0</v>
      </c>
      <c r="Z87" s="208"/>
      <c r="AB87" s="327">
        <f t="shared" si="70"/>
        <v>0</v>
      </c>
      <c r="AC87" s="327">
        <f t="shared" si="71"/>
        <v>0</v>
      </c>
      <c r="AD87" s="328" t="str">
        <f t="shared" si="72"/>
        <v xml:space="preserve">           </v>
      </c>
      <c r="AE87" s="328" t="str">
        <f t="shared" si="73"/>
        <v xml:space="preserve">           </v>
      </c>
      <c r="AF87" s="328" t="str">
        <f t="shared" si="74"/>
        <v xml:space="preserve">          0</v>
      </c>
      <c r="AG87" s="328" t="str">
        <f t="shared" si="75"/>
        <v xml:space="preserve">          0</v>
      </c>
      <c r="AK87" s="258">
        <f>SUM('HL KNIHA VYPOC'!H216)</f>
        <v>0</v>
      </c>
      <c r="AN87" s="232">
        <f t="shared" si="90"/>
        <v>0</v>
      </c>
      <c r="AP87" s="255"/>
      <c r="AR87" s="245"/>
      <c r="AS87" s="237">
        <f t="shared" si="91"/>
        <v>0</v>
      </c>
    </row>
    <row r="88" spans="2:45" outlineLevel="1" x14ac:dyDescent="0.25">
      <c r="B88" s="324">
        <v>86</v>
      </c>
      <c r="C88" s="203" t="s">
        <v>2320</v>
      </c>
      <c r="D88" s="276" t="str">
        <f>IF(VLOOKUP($B88,suvaha_p!$A:$G,1)=$B88,VLOOKUP($B88,suvaha_p!$A:$G,$B$1),0)</f>
        <v>Ostatné kapitálové fondy (413)</v>
      </c>
      <c r="E88" s="209" t="s">
        <v>1990</v>
      </c>
      <c r="F88" s="257">
        <f>SUM('HL KNIHA VYPOC'!G217)</f>
        <v>0</v>
      </c>
      <c r="I88" s="540">
        <f t="shared" si="86"/>
        <v>0</v>
      </c>
      <c r="J88" s="532"/>
      <c r="K88" s="532"/>
      <c r="L88" s="532"/>
      <c r="M88" s="532"/>
      <c r="N88" s="406">
        <f t="shared" si="87"/>
        <v>0</v>
      </c>
      <c r="P88" s="396">
        <f>SUM('HL KNIHA VYPOC'!K217)</f>
        <v>0</v>
      </c>
      <c r="S88" s="406">
        <f t="shared" si="88"/>
        <v>0</v>
      </c>
      <c r="U88" s="234"/>
      <c r="W88" s="236"/>
      <c r="X88" s="553">
        <f t="shared" si="89"/>
        <v>0</v>
      </c>
      <c r="Z88" s="208"/>
      <c r="AB88" s="327">
        <f t="shared" si="70"/>
        <v>0</v>
      </c>
      <c r="AC88" s="327">
        <f t="shared" si="71"/>
        <v>0</v>
      </c>
      <c r="AD88" s="328" t="str">
        <f t="shared" si="72"/>
        <v xml:space="preserve">           </v>
      </c>
      <c r="AE88" s="328" t="str">
        <f t="shared" si="73"/>
        <v xml:space="preserve">           </v>
      </c>
      <c r="AF88" s="328" t="str">
        <f t="shared" si="74"/>
        <v xml:space="preserve">          0</v>
      </c>
      <c r="AG88" s="328" t="str">
        <f t="shared" si="75"/>
        <v xml:space="preserve">          0</v>
      </c>
      <c r="AK88" s="258">
        <f>SUM('HL KNIHA VYPOC'!H217)</f>
        <v>0</v>
      </c>
      <c r="AN88" s="232">
        <f t="shared" si="90"/>
        <v>0</v>
      </c>
      <c r="AP88" s="255"/>
      <c r="AR88" s="245"/>
      <c r="AS88" s="237">
        <f t="shared" si="91"/>
        <v>0</v>
      </c>
    </row>
    <row r="89" spans="2:45" outlineLevel="1" x14ac:dyDescent="0.25">
      <c r="B89" s="324">
        <v>87</v>
      </c>
      <c r="C89" s="203" t="s">
        <v>2323</v>
      </c>
      <c r="D89" s="276" t="str">
        <f>IF(VLOOKUP($B89,suvaha_p!$A:$G,1)=$B89,VLOOKUP($B89,suvaha_p!$A:$G,$B$1),0)</f>
        <v>Zákonné rezervné fondy r. 88 + r. 89</v>
      </c>
      <c r="E89" s="209" t="s">
        <v>1992</v>
      </c>
      <c r="F89" s="210"/>
      <c r="I89" s="540">
        <f t="shared" ref="I89:I147" si="92">SUM(F89:H89)</f>
        <v>0</v>
      </c>
      <c r="J89" s="532"/>
      <c r="K89" s="532"/>
      <c r="L89" s="532"/>
      <c r="M89" s="532"/>
      <c r="N89" s="407">
        <f>SUM(N90:N91)</f>
        <v>0</v>
      </c>
      <c r="P89" s="396"/>
      <c r="S89" s="406">
        <f t="shared" si="88"/>
        <v>0</v>
      </c>
      <c r="U89" s="234"/>
      <c r="W89" s="399"/>
      <c r="X89" s="555">
        <f>SUM(X90:X91)</f>
        <v>0</v>
      </c>
      <c r="Z89" s="208"/>
      <c r="AB89" s="327">
        <f t="shared" si="70"/>
        <v>0</v>
      </c>
      <c r="AC89" s="327">
        <f t="shared" si="71"/>
        <v>0</v>
      </c>
      <c r="AD89" s="328" t="str">
        <f t="shared" si="72"/>
        <v xml:space="preserve">           </v>
      </c>
      <c r="AE89" s="328" t="str">
        <f t="shared" si="73"/>
        <v xml:space="preserve">           </v>
      </c>
      <c r="AF89" s="328" t="str">
        <f t="shared" si="74"/>
        <v xml:space="preserve">          0</v>
      </c>
      <c r="AG89" s="328" t="str">
        <f t="shared" si="75"/>
        <v xml:space="preserve">          0</v>
      </c>
      <c r="AK89" s="218"/>
      <c r="AN89" s="232">
        <f t="shared" si="90"/>
        <v>0</v>
      </c>
      <c r="AP89" s="255"/>
      <c r="AR89" s="216"/>
      <c r="AS89" s="256">
        <f>SUM(AS90:AS91)</f>
        <v>0</v>
      </c>
    </row>
    <row r="90" spans="2:45" outlineLevel="1" x14ac:dyDescent="0.25">
      <c r="B90" s="324">
        <v>88</v>
      </c>
      <c r="C90" s="203" t="s">
        <v>2326</v>
      </c>
      <c r="D90" s="133" t="str">
        <f>IF(VLOOKUP($B90,suvaha_p!$A:$G,1)=$B90,VLOOKUP($B90,suvaha_p!$A:$G,$B$1),0)</f>
        <v>Zákonný rezervný fond a nedeliteľný fond (417A, 418, 421A, 422)</v>
      </c>
      <c r="E90" s="230" t="s">
        <v>1993</v>
      </c>
      <c r="F90" s="231">
        <f>SUM('HL KNIHA VYPOC'!G222+'HL KNIHA VYPOC'!G227)</f>
        <v>0</v>
      </c>
      <c r="G90" s="241">
        <f>SUM(ANALYTIKAVUJ!K146+ANALYTIKAVUJ!K150)</f>
        <v>0</v>
      </c>
      <c r="I90" s="540">
        <f t="shared" si="92"/>
        <v>0</v>
      </c>
      <c r="J90" s="532"/>
      <c r="K90" s="532"/>
      <c r="L90" s="532"/>
      <c r="M90" s="532"/>
      <c r="N90" s="406">
        <f t="shared" ref="N90:N91" si="93">ROUND((I90*-1),0)</f>
        <v>0</v>
      </c>
      <c r="P90" s="405">
        <f>SUM('HL KNIHA VYPOC'!K222+'HL KNIHA VYPOC'!K227)</f>
        <v>0</v>
      </c>
      <c r="Q90" s="235">
        <f>SUM(ANALYTIKAVUJ!L146+ANALYTIKAVUJ!L150)</f>
        <v>0</v>
      </c>
      <c r="S90" s="406">
        <f t="shared" si="88"/>
        <v>0</v>
      </c>
      <c r="U90" s="234"/>
      <c r="W90" s="236"/>
      <c r="X90" s="553">
        <f t="shared" ref="X90:X91" si="94">ROUND((S90*-1),0)</f>
        <v>0</v>
      </c>
      <c r="Z90" s="229"/>
      <c r="AB90" s="327">
        <f t="shared" si="70"/>
        <v>0</v>
      </c>
      <c r="AC90" s="327">
        <f t="shared" si="71"/>
        <v>0</v>
      </c>
      <c r="AD90" s="328" t="str">
        <f t="shared" si="72"/>
        <v xml:space="preserve">           </v>
      </c>
      <c r="AE90" s="328" t="str">
        <f t="shared" si="73"/>
        <v xml:space="preserve">           </v>
      </c>
      <c r="AF90" s="328" t="str">
        <f t="shared" si="74"/>
        <v xml:space="preserve">          0</v>
      </c>
      <c r="AG90" s="328" t="str">
        <f t="shared" si="75"/>
        <v xml:space="preserve">          0</v>
      </c>
      <c r="AK90" s="238">
        <f>SUM('HL KNIHA VYPOC'!H222+'HL KNIHA VYPOC'!H227)</f>
        <v>0</v>
      </c>
      <c r="AL90" s="233">
        <f>SUM(ANALYTIKAVUJ!M146+ANALYTIKAVUJ!M150)</f>
        <v>0</v>
      </c>
      <c r="AN90" s="232">
        <f t="shared" si="90"/>
        <v>0</v>
      </c>
      <c r="AP90" s="255"/>
      <c r="AR90" s="245"/>
      <c r="AS90" s="237">
        <f t="shared" ref="AS90:AS91" si="95">ROUND((AN90*-1),0)</f>
        <v>0</v>
      </c>
    </row>
    <row r="91" spans="2:45" outlineLevel="1" x14ac:dyDescent="0.25">
      <c r="B91" s="324">
        <v>89</v>
      </c>
      <c r="C91" s="203" t="s">
        <v>2080</v>
      </c>
      <c r="D91" s="133" t="str">
        <f>IF(VLOOKUP($B91,suvaha_p!$A:$G,1)=$B91,VLOOKUP($B91,suvaha_p!$A:$G,$B$1),0)</f>
        <v>Rezervný fond na vlastné akcie a vlastné podiely (417A, 421A)</v>
      </c>
      <c r="E91" s="230" t="s">
        <v>1994</v>
      </c>
      <c r="G91" s="241">
        <f>SUM(ANALYTIKAVUJ!K147+ANALYTIKAVUJ!K151)</f>
        <v>0</v>
      </c>
      <c r="I91" s="540">
        <f t="shared" si="92"/>
        <v>0</v>
      </c>
      <c r="J91" s="532"/>
      <c r="K91" s="532"/>
      <c r="L91" s="532"/>
      <c r="M91" s="532"/>
      <c r="N91" s="406">
        <f t="shared" si="93"/>
        <v>0</v>
      </c>
      <c r="Q91" s="235">
        <f>SUM(ANALYTIKAVUJ!L147+ANALYTIKAVUJ!L151)</f>
        <v>0</v>
      </c>
      <c r="S91" s="406">
        <f t="shared" si="88"/>
        <v>0</v>
      </c>
      <c r="U91" s="234"/>
      <c r="W91" s="236"/>
      <c r="X91" s="553">
        <f t="shared" si="94"/>
        <v>0</v>
      </c>
      <c r="Z91" s="229"/>
      <c r="AB91" s="327">
        <f t="shared" si="70"/>
        <v>0</v>
      </c>
      <c r="AC91" s="327">
        <f t="shared" si="71"/>
        <v>0</v>
      </c>
      <c r="AD91" s="328" t="str">
        <f t="shared" si="72"/>
        <v xml:space="preserve">           </v>
      </c>
      <c r="AE91" s="328" t="str">
        <f t="shared" si="73"/>
        <v xml:space="preserve">           </v>
      </c>
      <c r="AF91" s="328" t="str">
        <f t="shared" si="74"/>
        <v xml:space="preserve">          0</v>
      </c>
      <c r="AG91" s="328" t="str">
        <f t="shared" si="75"/>
        <v xml:space="preserve">          0</v>
      </c>
      <c r="AL91" s="233">
        <f>SUM(ANALYTIKAVUJ!M147+ANALYTIKAVUJ!M151)</f>
        <v>0</v>
      </c>
      <c r="AN91" s="232">
        <f t="shared" si="90"/>
        <v>0</v>
      </c>
      <c r="AP91" s="255"/>
      <c r="AR91" s="245"/>
      <c r="AS91" s="237">
        <f t="shared" si="95"/>
        <v>0</v>
      </c>
    </row>
    <row r="92" spans="2:45" outlineLevel="1" x14ac:dyDescent="0.25">
      <c r="B92" s="324">
        <v>90</v>
      </c>
      <c r="C92" s="203" t="s">
        <v>2333</v>
      </c>
      <c r="D92" s="276" t="str">
        <f>IF(VLOOKUP($B92,suvaha_p!$A:$G,1)=$B92,VLOOKUP($B92,suvaha_p!$A:$G,$B$1),0)</f>
        <v>Ostatné fondy zo zisku r. 91 + r. 92</v>
      </c>
      <c r="E92" s="209" t="s">
        <v>1996</v>
      </c>
      <c r="F92" s="210"/>
      <c r="I92" s="540">
        <f t="shared" si="92"/>
        <v>0</v>
      </c>
      <c r="J92" s="532"/>
      <c r="K92" s="532"/>
      <c r="L92" s="532"/>
      <c r="M92" s="532"/>
      <c r="N92" s="407">
        <f>SUM(N93:N94)</f>
        <v>0</v>
      </c>
      <c r="P92" s="396"/>
      <c r="S92" s="406">
        <f t="shared" si="88"/>
        <v>0</v>
      </c>
      <c r="U92" s="234"/>
      <c r="W92" s="236"/>
      <c r="X92" s="555">
        <f>SUM(X93:X94)</f>
        <v>0</v>
      </c>
      <c r="Z92" s="208"/>
      <c r="AB92" s="327">
        <f t="shared" si="70"/>
        <v>0</v>
      </c>
      <c r="AC92" s="327">
        <f t="shared" si="71"/>
        <v>0</v>
      </c>
      <c r="AD92" s="328" t="str">
        <f t="shared" si="72"/>
        <v xml:space="preserve">           </v>
      </c>
      <c r="AE92" s="328" t="str">
        <f t="shared" si="73"/>
        <v xml:space="preserve">           </v>
      </c>
      <c r="AF92" s="328" t="str">
        <f t="shared" si="74"/>
        <v xml:space="preserve">          0</v>
      </c>
      <c r="AG92" s="328" t="str">
        <f t="shared" si="75"/>
        <v xml:space="preserve">          0</v>
      </c>
      <c r="AK92" s="218"/>
      <c r="AN92" s="232">
        <f t="shared" si="90"/>
        <v>0</v>
      </c>
      <c r="AP92" s="255"/>
      <c r="AR92" s="245"/>
      <c r="AS92" s="256">
        <f>SUM(AS93:AS94)</f>
        <v>0</v>
      </c>
    </row>
    <row r="93" spans="2:45" outlineLevel="1" x14ac:dyDescent="0.25">
      <c r="B93" s="324">
        <v>91</v>
      </c>
      <c r="C93" s="203" t="s">
        <v>2336</v>
      </c>
      <c r="D93" s="133" t="str">
        <f>IF(VLOOKUP($B93,suvaha_p!$A:$G,1)=$B93,VLOOKUP($B93,suvaha_p!$A:$G,$B$1),0)</f>
        <v>Štatutárne fondy (423, 42X)</v>
      </c>
      <c r="E93" s="230" t="s">
        <v>1997</v>
      </c>
      <c r="F93" s="231">
        <f>SUM('HL KNIHA VYPOC'!G228)</f>
        <v>0</v>
      </c>
      <c r="I93" s="540">
        <f t="shared" si="92"/>
        <v>0</v>
      </c>
      <c r="J93" s="532"/>
      <c r="K93" s="532"/>
      <c r="L93" s="532"/>
      <c r="M93" s="532"/>
      <c r="N93" s="406">
        <f t="shared" ref="N93:N94" si="96">ROUND((I93*-1),0)</f>
        <v>0</v>
      </c>
      <c r="P93" s="405">
        <f>SUM('HL KNIHA VYPOC'!K228)</f>
        <v>0</v>
      </c>
      <c r="S93" s="406">
        <f t="shared" si="88"/>
        <v>0</v>
      </c>
      <c r="U93" s="234"/>
      <c r="W93" s="236"/>
      <c r="X93" s="553">
        <f t="shared" ref="X93:X94" si="97">ROUND((S93*-1),0)</f>
        <v>0</v>
      </c>
      <c r="Z93" s="229"/>
      <c r="AB93" s="327">
        <f t="shared" si="70"/>
        <v>0</v>
      </c>
      <c r="AC93" s="327">
        <f t="shared" si="71"/>
        <v>0</v>
      </c>
      <c r="AD93" s="328" t="str">
        <f t="shared" si="72"/>
        <v xml:space="preserve">           </v>
      </c>
      <c r="AE93" s="328" t="str">
        <f t="shared" si="73"/>
        <v xml:space="preserve">           </v>
      </c>
      <c r="AF93" s="328" t="str">
        <f t="shared" si="74"/>
        <v xml:space="preserve">          0</v>
      </c>
      <c r="AG93" s="328" t="str">
        <f t="shared" si="75"/>
        <v xml:space="preserve">          0</v>
      </c>
      <c r="AK93" s="238">
        <f>SUM('HL KNIHA VYPOC'!H228)</f>
        <v>0</v>
      </c>
      <c r="AN93" s="232">
        <f t="shared" si="90"/>
        <v>0</v>
      </c>
      <c r="AP93" s="255"/>
      <c r="AR93" s="245"/>
      <c r="AS93" s="237">
        <f t="shared" ref="AS93:AS94" si="98">ROUND((AN93*-1),0)</f>
        <v>0</v>
      </c>
    </row>
    <row r="94" spans="2:45" outlineLevel="1" x14ac:dyDescent="0.25">
      <c r="B94" s="324">
        <v>92</v>
      </c>
      <c r="C94" s="203" t="s">
        <v>2080</v>
      </c>
      <c r="D94" s="133" t="str">
        <f>IF(VLOOKUP($B94,suvaha_p!$A:$G,1)=$B94,VLOOKUP($B94,suvaha_p!$A:$G,$B$1),0)</f>
        <v>Ostatné fondy (427, 42X)</v>
      </c>
      <c r="E94" s="230" t="s">
        <v>1998</v>
      </c>
      <c r="F94" s="231">
        <f>SUM('HL KNIHA VYPOC'!G229)</f>
        <v>0</v>
      </c>
      <c r="I94" s="540">
        <f t="shared" si="92"/>
        <v>0</v>
      </c>
      <c r="J94" s="532"/>
      <c r="K94" s="532"/>
      <c r="L94" s="532"/>
      <c r="M94" s="532"/>
      <c r="N94" s="406">
        <f t="shared" si="96"/>
        <v>0</v>
      </c>
      <c r="P94" s="405">
        <f>SUM('HL KNIHA VYPOC'!K229)</f>
        <v>0</v>
      </c>
      <c r="S94" s="406">
        <f t="shared" si="88"/>
        <v>0</v>
      </c>
      <c r="U94" s="234"/>
      <c r="W94" s="236"/>
      <c r="X94" s="553">
        <f t="shared" si="97"/>
        <v>0</v>
      </c>
      <c r="Z94" s="229"/>
      <c r="AB94" s="327">
        <f t="shared" si="70"/>
        <v>0</v>
      </c>
      <c r="AC94" s="327">
        <f t="shared" si="71"/>
        <v>0</v>
      </c>
      <c r="AD94" s="328" t="str">
        <f t="shared" si="72"/>
        <v xml:space="preserve">           </v>
      </c>
      <c r="AE94" s="328" t="str">
        <f t="shared" si="73"/>
        <v xml:space="preserve">           </v>
      </c>
      <c r="AF94" s="328" t="str">
        <f t="shared" si="74"/>
        <v xml:space="preserve">          0</v>
      </c>
      <c r="AG94" s="328" t="str">
        <f t="shared" si="75"/>
        <v xml:space="preserve">          0</v>
      </c>
      <c r="AK94" s="238">
        <f>SUM('HL KNIHA VYPOC'!H229)</f>
        <v>0</v>
      </c>
      <c r="AN94" s="232">
        <f t="shared" si="90"/>
        <v>0</v>
      </c>
      <c r="AP94" s="255"/>
      <c r="AR94" s="245"/>
      <c r="AS94" s="237">
        <f t="shared" si="98"/>
        <v>0</v>
      </c>
    </row>
    <row r="95" spans="2:45" outlineLevel="1" x14ac:dyDescent="0.25">
      <c r="B95" s="324">
        <v>93</v>
      </c>
      <c r="C95" s="203" t="s">
        <v>2343</v>
      </c>
      <c r="D95" s="276" t="str">
        <f>IF(VLOOKUP($B95,suvaha_p!$A:$G,1)=$B95,VLOOKUP($B95,suvaha_p!$A:$G,$B$1),0)</f>
        <v>Oceňovacie rozdiely z precenenia súčet (r. 94 až r. 96)</v>
      </c>
      <c r="E95" s="209" t="s">
        <v>2000</v>
      </c>
      <c r="F95" s="210"/>
      <c r="I95" s="540">
        <f t="shared" si="92"/>
        <v>0</v>
      </c>
      <c r="J95" s="532"/>
      <c r="K95" s="532"/>
      <c r="L95" s="532"/>
      <c r="M95" s="532"/>
      <c r="N95" s="407">
        <f>SUM(N96:N98)</f>
        <v>0</v>
      </c>
      <c r="P95" s="396"/>
      <c r="S95" s="406">
        <f t="shared" si="88"/>
        <v>0</v>
      </c>
      <c r="U95" s="234"/>
      <c r="W95" s="236"/>
      <c r="X95" s="555">
        <f>SUM(X96:X98)</f>
        <v>0</v>
      </c>
      <c r="Z95" s="208"/>
      <c r="AB95" s="327">
        <f t="shared" si="70"/>
        <v>0</v>
      </c>
      <c r="AC95" s="327">
        <f t="shared" si="71"/>
        <v>0</v>
      </c>
      <c r="AD95" s="328" t="str">
        <f t="shared" si="72"/>
        <v xml:space="preserve">           </v>
      </c>
      <c r="AE95" s="328" t="str">
        <f t="shared" si="73"/>
        <v xml:space="preserve">           </v>
      </c>
      <c r="AF95" s="328" t="str">
        <f t="shared" si="74"/>
        <v xml:space="preserve">          0</v>
      </c>
      <c r="AG95" s="328" t="str">
        <f t="shared" si="75"/>
        <v xml:space="preserve">          0</v>
      </c>
      <c r="AK95" s="218"/>
      <c r="AN95" s="232">
        <f t="shared" si="90"/>
        <v>0</v>
      </c>
      <c r="AP95" s="255"/>
      <c r="AR95" s="245"/>
      <c r="AS95" s="256">
        <f>SUM(AS96:AS98)</f>
        <v>0</v>
      </c>
    </row>
    <row r="96" spans="2:45" outlineLevel="1" x14ac:dyDescent="0.25">
      <c r="B96" s="324">
        <v>94</v>
      </c>
      <c r="C96" s="203" t="s">
        <v>2346</v>
      </c>
      <c r="D96" s="133" t="str">
        <f>IF(VLOOKUP($B96,suvaha_p!$A:$G,1)=$B96,VLOOKUP($B96,suvaha_p!$A:$G,$B$1),0)</f>
        <v>Oceňovacie rozdiely z precenenia majetku a záväzkov (+/- 414)</v>
      </c>
      <c r="E96" s="230" t="s">
        <v>2001</v>
      </c>
      <c r="F96" s="231">
        <f>SUM('HL KNIHA VYPOC'!G218)</f>
        <v>0</v>
      </c>
      <c r="I96" s="540">
        <f t="shared" si="92"/>
        <v>0</v>
      </c>
      <c r="J96" s="532"/>
      <c r="K96" s="532"/>
      <c r="L96" s="532"/>
      <c r="M96" s="532"/>
      <c r="N96" s="406">
        <f t="shared" ref="N96:N98" si="99">ROUND((I96*-1),0)</f>
        <v>0</v>
      </c>
      <c r="P96" s="405">
        <f>SUM('HL KNIHA VYPOC'!K218)</f>
        <v>0</v>
      </c>
      <c r="S96" s="406">
        <f t="shared" si="88"/>
        <v>0</v>
      </c>
      <c r="U96" s="234"/>
      <c r="W96" s="236"/>
      <c r="X96" s="553">
        <f t="shared" ref="X96:X98" si="100">ROUND((S96*-1),0)</f>
        <v>0</v>
      </c>
      <c r="Z96" s="229"/>
      <c r="AB96" s="327">
        <f t="shared" si="70"/>
        <v>0</v>
      </c>
      <c r="AC96" s="327">
        <f t="shared" si="71"/>
        <v>0</v>
      </c>
      <c r="AD96" s="328" t="str">
        <f t="shared" si="72"/>
        <v xml:space="preserve">           </v>
      </c>
      <c r="AE96" s="328" t="str">
        <f t="shared" si="73"/>
        <v xml:space="preserve">           </v>
      </c>
      <c r="AF96" s="328" t="str">
        <f t="shared" si="74"/>
        <v xml:space="preserve">          0</v>
      </c>
      <c r="AG96" s="328" t="str">
        <f t="shared" si="75"/>
        <v xml:space="preserve">          0</v>
      </c>
      <c r="AK96" s="238">
        <f>SUM('HL KNIHA VYPOC'!H218)</f>
        <v>0</v>
      </c>
      <c r="AN96" s="232">
        <f t="shared" si="90"/>
        <v>0</v>
      </c>
      <c r="AP96" s="255"/>
      <c r="AR96" s="245"/>
      <c r="AS96" s="237">
        <f t="shared" ref="AS96:AS98" si="101">ROUND((AN96*-1),0)</f>
        <v>0</v>
      </c>
    </row>
    <row r="97" spans="2:45" outlineLevel="1" x14ac:dyDescent="0.25">
      <c r="B97" s="324">
        <v>95</v>
      </c>
      <c r="C97" s="203" t="s">
        <v>2080</v>
      </c>
      <c r="D97" s="133" t="str">
        <f>IF(VLOOKUP($B97,suvaha_p!$A:$G,1)=$B97,VLOOKUP($B97,suvaha_p!$A:$G,$B$1),0)</f>
        <v>Oceňovacie rozdiely z kapitálových účastín
(+/- 415)</v>
      </c>
      <c r="E97" s="230" t="s">
        <v>2002</v>
      </c>
      <c r="F97" s="231">
        <f>SUM('HL KNIHA VYPOC'!G219)</f>
        <v>0</v>
      </c>
      <c r="I97" s="540">
        <f t="shared" si="92"/>
        <v>0</v>
      </c>
      <c r="J97" s="532"/>
      <c r="K97" s="532"/>
      <c r="L97" s="532"/>
      <c r="M97" s="532"/>
      <c r="N97" s="406">
        <f t="shared" si="99"/>
        <v>0</v>
      </c>
      <c r="P97" s="405">
        <f>SUM('HL KNIHA VYPOC'!K219)</f>
        <v>0</v>
      </c>
      <c r="S97" s="406">
        <f t="shared" si="88"/>
        <v>0</v>
      </c>
      <c r="U97" s="234"/>
      <c r="W97" s="236"/>
      <c r="X97" s="553">
        <f t="shared" si="100"/>
        <v>0</v>
      </c>
      <c r="Z97" s="229"/>
      <c r="AB97" s="327">
        <f t="shared" si="70"/>
        <v>0</v>
      </c>
      <c r="AC97" s="327">
        <f t="shared" si="71"/>
        <v>0</v>
      </c>
      <c r="AD97" s="328" t="str">
        <f t="shared" si="72"/>
        <v xml:space="preserve">           </v>
      </c>
      <c r="AE97" s="328" t="str">
        <f t="shared" si="73"/>
        <v xml:space="preserve">           </v>
      </c>
      <c r="AF97" s="328" t="str">
        <f t="shared" si="74"/>
        <v xml:space="preserve">          0</v>
      </c>
      <c r="AG97" s="328" t="str">
        <f t="shared" si="75"/>
        <v xml:space="preserve">          0</v>
      </c>
      <c r="AK97" s="238">
        <f>SUM('HL KNIHA VYPOC'!H219)</f>
        <v>0</v>
      </c>
      <c r="AN97" s="232">
        <f t="shared" si="90"/>
        <v>0</v>
      </c>
      <c r="AP97" s="255"/>
      <c r="AR97" s="245"/>
      <c r="AS97" s="237">
        <f t="shared" si="101"/>
        <v>0</v>
      </c>
    </row>
    <row r="98" spans="2:45" ht="12" customHeight="1" outlineLevel="1" x14ac:dyDescent="0.25">
      <c r="B98" s="324">
        <v>96</v>
      </c>
      <c r="C98" s="203" t="s">
        <v>2083</v>
      </c>
      <c r="D98" s="133" t="str">
        <f>IF(VLOOKUP($B98,suvaha_p!$A:$G,1)=$B98,VLOOKUP($B98,suvaha_p!$A:$G,$B$1),0)</f>
        <v>Oceňovacie rozdiely z precenenia pri zlúčení, splynutí a rozdelení (+/- 416)</v>
      </c>
      <c r="E98" s="230" t="s">
        <v>2003</v>
      </c>
      <c r="F98" s="231">
        <f>SUM('HL KNIHA VYPOC'!G220)</f>
        <v>0</v>
      </c>
      <c r="I98" s="540">
        <f t="shared" si="92"/>
        <v>0</v>
      </c>
      <c r="J98" s="532"/>
      <c r="K98" s="532"/>
      <c r="L98" s="532"/>
      <c r="M98" s="532"/>
      <c r="N98" s="406">
        <f t="shared" si="99"/>
        <v>0</v>
      </c>
      <c r="P98" s="405">
        <f>SUM('HL KNIHA VYPOC'!K220)</f>
        <v>0</v>
      </c>
      <c r="S98" s="406">
        <f t="shared" si="88"/>
        <v>0</v>
      </c>
      <c r="U98" s="234"/>
      <c r="W98" s="236"/>
      <c r="X98" s="553">
        <f t="shared" si="100"/>
        <v>0</v>
      </c>
      <c r="Z98" s="229"/>
      <c r="AB98" s="327">
        <f t="shared" si="70"/>
        <v>0</v>
      </c>
      <c r="AC98" s="327">
        <f t="shared" si="71"/>
        <v>0</v>
      </c>
      <c r="AD98" s="328" t="str">
        <f t="shared" si="72"/>
        <v xml:space="preserve">           </v>
      </c>
      <c r="AE98" s="328" t="str">
        <f t="shared" si="73"/>
        <v xml:space="preserve">           </v>
      </c>
      <c r="AF98" s="328" t="str">
        <f t="shared" si="74"/>
        <v xml:space="preserve">          0</v>
      </c>
      <c r="AG98" s="328" t="str">
        <f t="shared" si="75"/>
        <v xml:space="preserve">          0</v>
      </c>
      <c r="AK98" s="238">
        <f>SUM('HL KNIHA VYPOC'!H220)</f>
        <v>0</v>
      </c>
      <c r="AN98" s="232">
        <f t="shared" si="90"/>
        <v>0</v>
      </c>
      <c r="AP98" s="255"/>
      <c r="AR98" s="245"/>
      <c r="AS98" s="237">
        <f t="shared" si="101"/>
        <v>0</v>
      </c>
    </row>
    <row r="99" spans="2:45" outlineLevel="1" x14ac:dyDescent="0.25">
      <c r="B99" s="324">
        <v>97</v>
      </c>
      <c r="C99" s="203" t="s">
        <v>2356</v>
      </c>
      <c r="D99" s="276" t="str">
        <f>IF(VLOOKUP($B99,suvaha_p!$A:$G,1)=$B99,VLOOKUP($B99,suvaha_p!$A:$G,$B$1),0)</f>
        <v>Výsledok hospodárenia minulých rokov r. 98 + r. 99</v>
      </c>
      <c r="E99" s="209" t="s">
        <v>2005</v>
      </c>
      <c r="F99" s="210"/>
      <c r="I99" s="540">
        <f t="shared" si="92"/>
        <v>0</v>
      </c>
      <c r="J99" s="532"/>
      <c r="K99" s="532"/>
      <c r="L99" s="532"/>
      <c r="M99" s="532"/>
      <c r="N99" s="407">
        <f>SUM(N100:N101)</f>
        <v>0</v>
      </c>
      <c r="P99" s="396"/>
      <c r="S99" s="406">
        <f t="shared" si="88"/>
        <v>0</v>
      </c>
      <c r="U99" s="234"/>
      <c r="W99" s="399"/>
      <c r="X99" s="555">
        <f>SUM(X100:X101)</f>
        <v>0</v>
      </c>
      <c r="Z99" s="208"/>
      <c r="AB99" s="327">
        <f t="shared" si="70"/>
        <v>0</v>
      </c>
      <c r="AC99" s="327">
        <f t="shared" si="71"/>
        <v>0</v>
      </c>
      <c r="AD99" s="328" t="str">
        <f t="shared" si="72"/>
        <v xml:space="preserve">           </v>
      </c>
      <c r="AE99" s="328" t="str">
        <f t="shared" si="73"/>
        <v xml:space="preserve">           </v>
      </c>
      <c r="AF99" s="328" t="str">
        <f t="shared" si="74"/>
        <v xml:space="preserve">          0</v>
      </c>
      <c r="AG99" s="328" t="str">
        <f t="shared" si="75"/>
        <v xml:space="preserve">          0</v>
      </c>
      <c r="AK99" s="218"/>
      <c r="AN99" s="232">
        <f t="shared" si="90"/>
        <v>0</v>
      </c>
      <c r="AP99" s="255"/>
      <c r="AR99" s="216"/>
      <c r="AS99" s="256">
        <f>SUM(AS100:AS101)</f>
        <v>0</v>
      </c>
    </row>
    <row r="100" spans="2:45" outlineLevel="1" x14ac:dyDescent="0.25">
      <c r="B100" s="324">
        <v>98</v>
      </c>
      <c r="C100" s="203" t="s">
        <v>2359</v>
      </c>
      <c r="D100" s="133" t="str">
        <f>IF(VLOOKUP($B100,suvaha_p!$A:$G,1)=$B100,VLOOKUP($B100,suvaha_p!$A:$G,$B$1),0)</f>
        <v>Nerozdelený zisk minulých rokov (428)</v>
      </c>
      <c r="E100" s="230" t="s">
        <v>2006</v>
      </c>
      <c r="F100" s="231">
        <f>SUM('HL KNIHA VYPOC'!G230)</f>
        <v>0</v>
      </c>
      <c r="I100" s="540">
        <f t="shared" si="92"/>
        <v>0</v>
      </c>
      <c r="J100" s="532"/>
      <c r="K100" s="532"/>
      <c r="L100" s="532"/>
      <c r="M100" s="532"/>
      <c r="N100" s="406">
        <f t="shared" ref="N100:N101" si="102">ROUND((I100*-1),0)</f>
        <v>0</v>
      </c>
      <c r="P100" s="405">
        <f>SUM('HL KNIHA VYPOC'!K230)</f>
        <v>0</v>
      </c>
      <c r="S100" s="406">
        <f t="shared" si="88"/>
        <v>0</v>
      </c>
      <c r="U100" s="234"/>
      <c r="W100" s="236"/>
      <c r="X100" s="553">
        <f t="shared" ref="X100:X101" si="103">ROUND((S100*-1),0)</f>
        <v>0</v>
      </c>
      <c r="Z100" s="229"/>
      <c r="AB100" s="327">
        <f t="shared" si="70"/>
        <v>0</v>
      </c>
      <c r="AC100" s="327">
        <f t="shared" si="71"/>
        <v>0</v>
      </c>
      <c r="AD100" s="328" t="str">
        <f t="shared" si="72"/>
        <v xml:space="preserve">           </v>
      </c>
      <c r="AE100" s="328" t="str">
        <f t="shared" si="73"/>
        <v xml:space="preserve">           </v>
      </c>
      <c r="AF100" s="328" t="str">
        <f t="shared" si="74"/>
        <v xml:space="preserve">          0</v>
      </c>
      <c r="AG100" s="328" t="str">
        <f t="shared" si="75"/>
        <v xml:space="preserve">          0</v>
      </c>
      <c r="AK100" s="238">
        <f>SUM('HL KNIHA VYPOC'!H230)</f>
        <v>0</v>
      </c>
      <c r="AN100" s="232">
        <f t="shared" si="90"/>
        <v>0</v>
      </c>
      <c r="AP100" s="255"/>
      <c r="AR100" s="245"/>
      <c r="AS100" s="237">
        <f t="shared" ref="AS100:AS101" si="104">ROUND((AN100*-1),0)</f>
        <v>0</v>
      </c>
    </row>
    <row r="101" spans="2:45" outlineLevel="1" x14ac:dyDescent="0.25">
      <c r="B101" s="324">
        <v>99</v>
      </c>
      <c r="C101" s="203" t="s">
        <v>2080</v>
      </c>
      <c r="D101" s="133" t="str">
        <f>IF(VLOOKUP($B101,suvaha_p!$A:$G,1)=$B101,VLOOKUP($B101,suvaha_p!$A:$G,$B$1),0)</f>
        <v>Neuhradená strata minulých rokov (/-/429)</v>
      </c>
      <c r="E101" s="230" t="s">
        <v>2007</v>
      </c>
      <c r="F101" s="231">
        <f>SUM('HL KNIHA VYPOC'!G231)</f>
        <v>0</v>
      </c>
      <c r="I101" s="540">
        <f t="shared" si="92"/>
        <v>0</v>
      </c>
      <c r="J101" s="532"/>
      <c r="K101" s="532"/>
      <c r="L101" s="532"/>
      <c r="M101" s="532"/>
      <c r="N101" s="406">
        <f t="shared" si="102"/>
        <v>0</v>
      </c>
      <c r="P101" s="405">
        <f>SUM('HL KNIHA VYPOC'!K231)</f>
        <v>0</v>
      </c>
      <c r="S101" s="406">
        <f t="shared" si="88"/>
        <v>0</v>
      </c>
      <c r="U101" s="234"/>
      <c r="W101" s="236"/>
      <c r="X101" s="553">
        <f t="shared" si="103"/>
        <v>0</v>
      </c>
      <c r="Z101" s="229"/>
      <c r="AB101" s="327">
        <f t="shared" si="70"/>
        <v>0</v>
      </c>
      <c r="AC101" s="327">
        <f t="shared" si="71"/>
        <v>0</v>
      </c>
      <c r="AD101" s="328" t="str">
        <f t="shared" si="72"/>
        <v xml:space="preserve">           </v>
      </c>
      <c r="AE101" s="328" t="str">
        <f t="shared" si="73"/>
        <v xml:space="preserve">           </v>
      </c>
      <c r="AF101" s="328" t="str">
        <f t="shared" si="74"/>
        <v xml:space="preserve">          0</v>
      </c>
      <c r="AG101" s="328" t="str">
        <f t="shared" si="75"/>
        <v xml:space="preserve">          0</v>
      </c>
      <c r="AK101" s="238">
        <f>SUM('HL KNIHA VYPOC'!H231)</f>
        <v>0</v>
      </c>
      <c r="AN101" s="232">
        <f t="shared" si="90"/>
        <v>0</v>
      </c>
      <c r="AP101" s="255"/>
      <c r="AR101" s="245"/>
      <c r="AS101" s="237">
        <f t="shared" si="104"/>
        <v>0</v>
      </c>
    </row>
    <row r="102" spans="2:45" x14ac:dyDescent="0.25">
      <c r="B102" s="324">
        <v>100</v>
      </c>
      <c r="C102" s="203" t="s">
        <v>2366</v>
      </c>
      <c r="D102" s="276" t="str">
        <f>IF(VLOOKUP($B102,suvaha_p!$A:$G,1)=$B102,VLOOKUP($B102,suvaha_p!$A:$G,$B$1),0)</f>
        <v>Výsledok hospodárenia za účtovné obdobie po zdanení /+-/  r. 01 - (r. 81 + r. 85 + r. 86 + r. 87 + r. 90 + r. 93 + r. 97
+ r. 101 + r. 141)</v>
      </c>
      <c r="E102" s="209" t="s">
        <v>871</v>
      </c>
      <c r="F102" s="210"/>
      <c r="I102" s="540">
        <f t="shared" si="92"/>
        <v>0</v>
      </c>
      <c r="J102" s="532"/>
      <c r="K102" s="532"/>
      <c r="L102" s="532"/>
      <c r="M102" s="532"/>
      <c r="N102" s="571">
        <f>SUM(N3-N83-N87-N88-N89-N92-N95-N99-N103-N143)</f>
        <v>1965001</v>
      </c>
      <c r="O102" s="572"/>
      <c r="P102" s="573"/>
      <c r="Q102" s="572"/>
      <c r="R102" s="572"/>
      <c r="S102" s="572">
        <f t="shared" si="88"/>
        <v>0</v>
      </c>
      <c r="T102" s="572"/>
      <c r="U102" s="572"/>
      <c r="V102" s="572"/>
      <c r="W102" s="571"/>
      <c r="X102" s="571">
        <f>SUM(X3-X83-X87-X88-X89-X92-X95-X99-X103-X143)</f>
        <v>-14000</v>
      </c>
      <c r="Z102" s="208"/>
      <c r="AB102" s="327">
        <f t="shared" si="70"/>
        <v>1965001</v>
      </c>
      <c r="AC102" s="327">
        <f t="shared" si="71"/>
        <v>-14000</v>
      </c>
      <c r="AD102" s="328" t="str">
        <f t="shared" si="72"/>
        <v xml:space="preserve">           </v>
      </c>
      <c r="AE102" s="328" t="str">
        <f t="shared" si="73"/>
        <v xml:space="preserve">           </v>
      </c>
      <c r="AF102" s="331" t="str">
        <f t="shared" si="74"/>
        <v xml:space="preserve">    1965001</v>
      </c>
      <c r="AG102" s="331" t="str">
        <f t="shared" si="75"/>
        <v xml:space="preserve">     -14000</v>
      </c>
      <c r="AK102" s="218"/>
      <c r="AN102" s="232">
        <f t="shared" si="90"/>
        <v>0</v>
      </c>
      <c r="AP102" s="255"/>
      <c r="AR102" s="259"/>
      <c r="AS102" s="260">
        <f>SUM(AS3-AS83-AS87-AS88-AS89-AS92-AS95-AS99-AS103-AS143)</f>
        <v>0</v>
      </c>
    </row>
    <row r="103" spans="2:45" x14ac:dyDescent="0.25">
      <c r="B103" s="324">
        <v>101</v>
      </c>
      <c r="C103" s="203" t="s">
        <v>1875</v>
      </c>
      <c r="D103" s="276" t="str">
        <f>IF(VLOOKUP($B103,suvaha_p!$A:$G,1)=$B103,VLOOKUP($B103,suvaha_p!$A:$G,$B$1),0)</f>
        <v>Záväzky r. 102 + r. 118 + r. 121 + r. 122 + r. 136 + r. 139
 + r. 140</v>
      </c>
      <c r="E103" s="209" t="s">
        <v>872</v>
      </c>
      <c r="F103" s="210"/>
      <c r="I103" s="540">
        <f t="shared" si="92"/>
        <v>0</v>
      </c>
      <c r="J103" s="532"/>
      <c r="K103" s="532"/>
      <c r="L103" s="532"/>
      <c r="M103" s="532"/>
      <c r="N103" s="407">
        <f>SUM(N104+N120+N123+N124+N138+N141+N142)</f>
        <v>18000</v>
      </c>
      <c r="P103" s="396"/>
      <c r="S103" s="406">
        <f t="shared" si="88"/>
        <v>0</v>
      </c>
      <c r="U103" s="234"/>
      <c r="W103" s="399"/>
      <c r="X103" s="555">
        <f>SUM(X104+X120+X123+X124+X138+X141+X142)</f>
        <v>22000</v>
      </c>
      <c r="Z103" s="208"/>
      <c r="AB103" s="327">
        <f t="shared" si="70"/>
        <v>18000</v>
      </c>
      <c r="AC103" s="327">
        <f t="shared" si="71"/>
        <v>22000</v>
      </c>
      <c r="AD103" s="328" t="str">
        <f t="shared" si="72"/>
        <v xml:space="preserve">           </v>
      </c>
      <c r="AE103" s="328" t="str">
        <f t="shared" si="73"/>
        <v xml:space="preserve">           </v>
      </c>
      <c r="AF103" s="328" t="str">
        <f t="shared" si="74"/>
        <v xml:space="preserve">      18000</v>
      </c>
      <c r="AG103" s="328" t="str">
        <f t="shared" si="75"/>
        <v xml:space="preserve">      22000</v>
      </c>
      <c r="AK103" s="218"/>
      <c r="AN103" s="232">
        <f t="shared" si="90"/>
        <v>0</v>
      </c>
      <c r="AP103" s="255"/>
      <c r="AR103" s="216"/>
      <c r="AS103" s="256">
        <f>SUM(AS104+AS120+AS123+AS124+AS138+AS141+AS142)</f>
        <v>16000</v>
      </c>
    </row>
    <row r="104" spans="2:45" outlineLevel="1" x14ac:dyDescent="0.25">
      <c r="B104" s="324">
        <v>102</v>
      </c>
      <c r="C104" s="203" t="s">
        <v>2174</v>
      </c>
      <c r="D104" s="276" t="str">
        <f>IF(VLOOKUP($B104,suvaha_p!$A:$G,1)=$B104,VLOOKUP($B104,suvaha_p!$A:$G,$B$1),0)</f>
        <v>Dlhodobé záväzky súčet (r. 103 + r. 107 až r. 117)</v>
      </c>
      <c r="E104" s="209" t="s">
        <v>873</v>
      </c>
      <c r="F104" s="210"/>
      <c r="I104" s="540">
        <f t="shared" si="92"/>
        <v>0</v>
      </c>
      <c r="J104" s="532"/>
      <c r="K104" s="532"/>
      <c r="L104" s="532"/>
      <c r="M104" s="532"/>
      <c r="N104" s="407">
        <f>SUM(N105+N109+N110+N111+N112+N113+N114+N115+N116+N117+N118+N119)</f>
        <v>0</v>
      </c>
      <c r="P104" s="396"/>
      <c r="S104" s="406">
        <f t="shared" si="88"/>
        <v>0</v>
      </c>
      <c r="U104" s="234"/>
      <c r="W104" s="399"/>
      <c r="X104" s="555">
        <f>SUM(X105+X109+X110+X111+X112+X113+X114+X115+X116+X117+X118+X119)</f>
        <v>0</v>
      </c>
      <c r="Z104" s="208"/>
      <c r="AB104" s="327">
        <f t="shared" si="70"/>
        <v>0</v>
      </c>
      <c r="AC104" s="327">
        <f t="shared" si="71"/>
        <v>0</v>
      </c>
      <c r="AD104" s="328" t="str">
        <f t="shared" si="72"/>
        <v xml:space="preserve">           </v>
      </c>
      <c r="AE104" s="328" t="str">
        <f t="shared" si="73"/>
        <v xml:space="preserve">           </v>
      </c>
      <c r="AF104" s="328" t="str">
        <f t="shared" si="74"/>
        <v xml:space="preserve">          0</v>
      </c>
      <c r="AG104" s="328" t="str">
        <f t="shared" si="75"/>
        <v xml:space="preserve">          0</v>
      </c>
      <c r="AK104" s="218"/>
      <c r="AN104" s="232">
        <f t="shared" si="90"/>
        <v>0</v>
      </c>
      <c r="AP104" s="244"/>
      <c r="AR104" s="216"/>
      <c r="AS104" s="256">
        <f>SUM(AS105+AS109+AS110+AS111+AS112+AS113+AS114+AS115+AS116+AS117+AS118+AS119)</f>
        <v>0</v>
      </c>
    </row>
    <row r="105" spans="2:45" outlineLevel="1" x14ac:dyDescent="0.25">
      <c r="B105" s="324">
        <v>103</v>
      </c>
      <c r="C105" s="203" t="s">
        <v>2177</v>
      </c>
      <c r="D105" s="276" t="str">
        <f>IF(VLOOKUP($B105,suvaha_p!$A:$G,1)=$B105,VLOOKUP($B105,suvaha_p!$A:$G,$B$1),0)</f>
        <v>Dlhodobé záväzky z obchodného styku súčet
(r. 104 až r. 106)</v>
      </c>
      <c r="E105" s="209" t="s">
        <v>874</v>
      </c>
      <c r="F105" s="210"/>
      <c r="I105" s="540">
        <f t="shared" si="92"/>
        <v>0</v>
      </c>
      <c r="J105" s="532"/>
      <c r="K105" s="532"/>
      <c r="L105" s="532"/>
      <c r="M105" s="532"/>
      <c r="N105" s="407">
        <f>SUM(N106:N108)</f>
        <v>0</v>
      </c>
      <c r="P105" s="396"/>
      <c r="S105" s="406">
        <f t="shared" si="88"/>
        <v>0</v>
      </c>
      <c r="U105" s="234"/>
      <c r="W105" s="399"/>
      <c r="X105" s="555">
        <f>SUM(X106:X108)</f>
        <v>0</v>
      </c>
      <c r="Z105" s="208"/>
      <c r="AB105" s="327">
        <f t="shared" si="70"/>
        <v>0</v>
      </c>
      <c r="AC105" s="327">
        <f t="shared" si="71"/>
        <v>0</v>
      </c>
      <c r="AD105" s="328" t="str">
        <f t="shared" si="72"/>
        <v xml:space="preserve">           </v>
      </c>
      <c r="AE105" s="328" t="str">
        <f t="shared" si="73"/>
        <v xml:space="preserve">           </v>
      </c>
      <c r="AF105" s="328" t="str">
        <f t="shared" si="74"/>
        <v xml:space="preserve">          0</v>
      </c>
      <c r="AG105" s="328" t="str">
        <f t="shared" si="75"/>
        <v xml:space="preserve">          0</v>
      </c>
      <c r="AK105" s="218"/>
      <c r="AN105" s="232">
        <f t="shared" si="90"/>
        <v>0</v>
      </c>
      <c r="AP105" s="255"/>
      <c r="AR105" s="216"/>
      <c r="AS105" s="256">
        <f>SUM(AS106:AS108)</f>
        <v>0</v>
      </c>
    </row>
    <row r="106" spans="2:45" outlineLevel="1" x14ac:dyDescent="0.25">
      <c r="B106" s="324">
        <v>104</v>
      </c>
      <c r="C106" s="203" t="s">
        <v>2202</v>
      </c>
      <c r="D106" s="133" t="str">
        <f>IF(VLOOKUP($B106,suvaha_p!$A:$G,1)=$B106,VLOOKUP($B106,suvaha_p!$A:$G,$B$1),0)</f>
        <v>Záväzky z obchodného styku voči prepojeným účtovným jednotkám (321A, 475A, 476A)</v>
      </c>
      <c r="E106" s="230" t="s">
        <v>875</v>
      </c>
      <c r="G106" s="241">
        <f>SUM(ANALYTIKAVUJ!C150+ANALYTIKAVUJ!K180+ANALYTIKAVUJ!K190)</f>
        <v>0</v>
      </c>
      <c r="I106" s="540">
        <f t="shared" si="92"/>
        <v>0</v>
      </c>
      <c r="J106" s="532"/>
      <c r="K106" s="532"/>
      <c r="L106" s="532"/>
      <c r="M106" s="532"/>
      <c r="N106" s="406">
        <f t="shared" ref="N106:N119" si="105">ROUND((I106*-1),0)</f>
        <v>0</v>
      </c>
      <c r="Q106" s="235">
        <f>SUM(ANALYTIKAVUJ!D150+ANALYTIKAVUJ!L180+ANALYTIKAVUJ!L190)</f>
        <v>0</v>
      </c>
      <c r="S106" s="406">
        <f t="shared" si="88"/>
        <v>0</v>
      </c>
      <c r="U106" s="234"/>
      <c r="W106" s="236"/>
      <c r="X106" s="553">
        <f t="shared" ref="X106:X119" si="106">ROUND((S106*-1),0)</f>
        <v>0</v>
      </c>
      <c r="Z106" s="229"/>
      <c r="AB106" s="327">
        <f t="shared" si="70"/>
        <v>0</v>
      </c>
      <c r="AC106" s="327">
        <f t="shared" si="71"/>
        <v>0</v>
      </c>
      <c r="AD106" s="328" t="str">
        <f t="shared" si="72"/>
        <v xml:space="preserve">           </v>
      </c>
      <c r="AE106" s="328" t="str">
        <f t="shared" si="73"/>
        <v xml:space="preserve">           </v>
      </c>
      <c r="AF106" s="328" t="str">
        <f t="shared" si="74"/>
        <v xml:space="preserve">          0</v>
      </c>
      <c r="AG106" s="328" t="str">
        <f t="shared" si="75"/>
        <v xml:space="preserve">          0</v>
      </c>
      <c r="AL106" s="233">
        <f>SUM(ANALYTIKAVUJ!E150+ANALYTIKAVUJ!M180+ANALYTIKAVUJ!M190)</f>
        <v>0</v>
      </c>
      <c r="AN106" s="232">
        <f t="shared" si="90"/>
        <v>0</v>
      </c>
      <c r="AP106" s="255"/>
      <c r="AR106" s="245"/>
      <c r="AS106" s="237">
        <f t="shared" ref="AS106:AS119" si="107">ROUND((AN106*-1),0)</f>
        <v>0</v>
      </c>
    </row>
    <row r="107" spans="2:45" outlineLevel="1" x14ac:dyDescent="0.25">
      <c r="B107" s="324">
        <v>105</v>
      </c>
      <c r="C107" s="203" t="s">
        <v>2206</v>
      </c>
      <c r="D107" s="133" t="str">
        <f>IF(VLOOKUP($B107,suvaha_p!$A:$G,1)=$B107,VLOOKUP($B107,suvaha_p!$A:$G,$B$1),0)</f>
        <v>Záväzky z obchodného styku v rámci podielovej účasti okrem záväzkov voči prepojeným účtovným jednotkám (321A, 475A, 476A)</v>
      </c>
      <c r="E107" s="230" t="s">
        <v>876</v>
      </c>
      <c r="G107" s="241">
        <f>SUM(ANALYTIKAVUJ!K191+ANALYTIKAVUJ!K181+ANALYTIKAVUJ!C151)</f>
        <v>0</v>
      </c>
      <c r="I107" s="540">
        <f t="shared" si="92"/>
        <v>0</v>
      </c>
      <c r="J107" s="532"/>
      <c r="K107" s="532"/>
      <c r="L107" s="532"/>
      <c r="M107" s="532"/>
      <c r="N107" s="406">
        <f t="shared" si="105"/>
        <v>0</v>
      </c>
      <c r="Q107" s="235">
        <f>SUM(ANALYTIKAVUJ!L191+ANALYTIKAVUJ!L181+ANALYTIKAVUJ!D151)</f>
        <v>0</v>
      </c>
      <c r="S107" s="406">
        <f t="shared" si="88"/>
        <v>0</v>
      </c>
      <c r="U107" s="234"/>
      <c r="W107" s="236"/>
      <c r="X107" s="553">
        <f t="shared" si="106"/>
        <v>0</v>
      </c>
      <c r="Z107" s="229"/>
      <c r="AB107" s="327">
        <f t="shared" si="70"/>
        <v>0</v>
      </c>
      <c r="AC107" s="327">
        <f t="shared" si="71"/>
        <v>0</v>
      </c>
      <c r="AD107" s="328" t="str">
        <f t="shared" si="72"/>
        <v xml:space="preserve">           </v>
      </c>
      <c r="AE107" s="328" t="str">
        <f t="shared" si="73"/>
        <v xml:space="preserve">           </v>
      </c>
      <c r="AF107" s="328" t="str">
        <f t="shared" si="74"/>
        <v xml:space="preserve">          0</v>
      </c>
      <c r="AG107" s="328" t="str">
        <f t="shared" si="75"/>
        <v xml:space="preserve">          0</v>
      </c>
      <c r="AL107" s="233">
        <f>SUM(ANALYTIKAVUJ!M191+ANALYTIKAVUJ!M181+ANALYTIKAVUJ!E151)</f>
        <v>0</v>
      </c>
      <c r="AN107" s="232">
        <f t="shared" si="90"/>
        <v>0</v>
      </c>
      <c r="AP107" s="255"/>
      <c r="AR107" s="245"/>
      <c r="AS107" s="237">
        <f t="shared" si="107"/>
        <v>0</v>
      </c>
    </row>
    <row r="108" spans="2:45" outlineLevel="1" x14ac:dyDescent="0.25">
      <c r="B108" s="324">
        <v>106</v>
      </c>
      <c r="C108" s="203" t="s">
        <v>2210</v>
      </c>
      <c r="D108" s="133" t="str">
        <f>IF(VLOOKUP($B108,suvaha_p!$A:$G,1)=$B108,VLOOKUP($B108,suvaha_p!$A:$G,$B$1),0)</f>
        <v>Ostatné záväzky z obchodného styku (321A, 475A, 476A)</v>
      </c>
      <c r="E108" s="230" t="s">
        <v>877</v>
      </c>
      <c r="G108" s="241">
        <f>SUM(ANALYTIKAVUJ!C152+ANALYTIKAVUJ!K182+ANALYTIKAVUJ!K192)</f>
        <v>0</v>
      </c>
      <c r="I108" s="540">
        <f t="shared" si="92"/>
        <v>0</v>
      </c>
      <c r="J108" s="532"/>
      <c r="K108" s="532"/>
      <c r="L108" s="532"/>
      <c r="M108" s="532"/>
      <c r="N108" s="406">
        <f t="shared" si="105"/>
        <v>0</v>
      </c>
      <c r="Q108" s="235">
        <f>SUM(ANALYTIKAVUJ!D152+ANALYTIKAVUJ!L182+ANALYTIKAVUJ!L192)</f>
        <v>0</v>
      </c>
      <c r="S108" s="406">
        <f t="shared" si="88"/>
        <v>0</v>
      </c>
      <c r="U108" s="234"/>
      <c r="W108" s="236"/>
      <c r="X108" s="553">
        <f t="shared" si="106"/>
        <v>0</v>
      </c>
      <c r="Z108" s="229"/>
      <c r="AB108" s="327">
        <f t="shared" si="70"/>
        <v>0</v>
      </c>
      <c r="AC108" s="327">
        <f t="shared" si="71"/>
        <v>0</v>
      </c>
      <c r="AD108" s="328" t="str">
        <f t="shared" si="72"/>
        <v xml:space="preserve">           </v>
      </c>
      <c r="AE108" s="328" t="str">
        <f t="shared" si="73"/>
        <v xml:space="preserve">           </v>
      </c>
      <c r="AF108" s="328" t="str">
        <f t="shared" si="74"/>
        <v xml:space="preserve">          0</v>
      </c>
      <c r="AG108" s="328" t="str">
        <f t="shared" si="75"/>
        <v xml:space="preserve">          0</v>
      </c>
      <c r="AL108" s="233">
        <f>SUM(ANALYTIKAVUJ!E152+ANALYTIKAVUJ!M182+ANALYTIKAVUJ!M192)</f>
        <v>0</v>
      </c>
      <c r="AN108" s="232">
        <f t="shared" si="90"/>
        <v>0</v>
      </c>
      <c r="AP108" s="255"/>
      <c r="AR108" s="245"/>
      <c r="AS108" s="237">
        <f t="shared" si="107"/>
        <v>0</v>
      </c>
    </row>
    <row r="109" spans="2:45" outlineLevel="1" x14ac:dyDescent="0.25">
      <c r="B109" s="324">
        <v>107</v>
      </c>
      <c r="C109" s="203" t="s">
        <v>2080</v>
      </c>
      <c r="D109" s="133" t="str">
        <f>IF(VLOOKUP($B109,suvaha_p!$A:$G,1)=$B109,VLOOKUP($B109,suvaha_p!$A:$G,$B$1),0)</f>
        <v>Čistá hodnota zákazky (316A)</v>
      </c>
      <c r="E109" s="230" t="s">
        <v>878</v>
      </c>
      <c r="G109" s="241">
        <f>SUM(ANALYTIKAVUJ!C117)</f>
        <v>0</v>
      </c>
      <c r="I109" s="540">
        <f t="shared" si="92"/>
        <v>0</v>
      </c>
      <c r="J109" s="532"/>
      <c r="K109" s="532"/>
      <c r="L109" s="532"/>
      <c r="M109" s="532"/>
      <c r="N109" s="406">
        <f t="shared" si="105"/>
        <v>0</v>
      </c>
      <c r="Q109" s="235">
        <f>SUM(ANALYTIKAVUJ!D117)</f>
        <v>0</v>
      </c>
      <c r="S109" s="406">
        <f t="shared" si="88"/>
        <v>0</v>
      </c>
      <c r="U109" s="234"/>
      <c r="W109" s="236"/>
      <c r="X109" s="553">
        <f t="shared" si="106"/>
        <v>0</v>
      </c>
      <c r="Z109" s="229"/>
      <c r="AB109" s="327">
        <f t="shared" si="70"/>
        <v>0</v>
      </c>
      <c r="AC109" s="327">
        <f t="shared" si="71"/>
        <v>0</v>
      </c>
      <c r="AD109" s="328" t="str">
        <f t="shared" si="72"/>
        <v xml:space="preserve">           </v>
      </c>
      <c r="AE109" s="328" t="str">
        <f t="shared" si="73"/>
        <v xml:space="preserve">           </v>
      </c>
      <c r="AF109" s="328" t="str">
        <f t="shared" si="74"/>
        <v xml:space="preserve">          0</v>
      </c>
      <c r="AG109" s="328" t="str">
        <f t="shared" si="75"/>
        <v xml:space="preserve">          0</v>
      </c>
      <c r="AL109" s="233">
        <f>SUM(ANALYTIKAVUJ!E117)</f>
        <v>0</v>
      </c>
      <c r="AN109" s="232">
        <f t="shared" si="90"/>
        <v>0</v>
      </c>
      <c r="AP109" s="255"/>
      <c r="AR109" s="245"/>
      <c r="AS109" s="237">
        <f t="shared" si="107"/>
        <v>0</v>
      </c>
    </row>
    <row r="110" spans="2:45" outlineLevel="1" x14ac:dyDescent="0.25">
      <c r="B110" s="324">
        <v>108</v>
      </c>
      <c r="C110" s="203" t="s">
        <v>2083</v>
      </c>
      <c r="D110" s="133" t="str">
        <f>IF(VLOOKUP($B110,suvaha_p!$A:$G,1)=$B110,VLOOKUP($B110,suvaha_p!$A:$G,$B$1),0)</f>
        <v>Ostatné záväzky voči prepojeným účtovným jednotkám (471A, 47XA)</v>
      </c>
      <c r="E110" s="230" t="s">
        <v>879</v>
      </c>
      <c r="G110" s="241">
        <f>SUM(ANALYTIKAVUJ!K166)</f>
        <v>0</v>
      </c>
      <c r="I110" s="540">
        <f t="shared" si="92"/>
        <v>0</v>
      </c>
      <c r="J110" s="532"/>
      <c r="K110" s="532"/>
      <c r="L110" s="532"/>
      <c r="M110" s="532"/>
      <c r="N110" s="406">
        <f t="shared" si="105"/>
        <v>0</v>
      </c>
      <c r="Q110" s="235">
        <f>SUM(ANALYTIKAVUJ!L166)</f>
        <v>0</v>
      </c>
      <c r="S110" s="406">
        <f t="shared" si="88"/>
        <v>0</v>
      </c>
      <c r="U110" s="234"/>
      <c r="W110" s="236"/>
      <c r="X110" s="553">
        <f t="shared" si="106"/>
        <v>0</v>
      </c>
      <c r="Z110" s="229"/>
      <c r="AB110" s="327">
        <f t="shared" si="70"/>
        <v>0</v>
      </c>
      <c r="AC110" s="327">
        <f t="shared" si="71"/>
        <v>0</v>
      </c>
      <c r="AD110" s="328" t="str">
        <f t="shared" si="72"/>
        <v xml:space="preserve">           </v>
      </c>
      <c r="AE110" s="328" t="str">
        <f t="shared" si="73"/>
        <v xml:space="preserve">           </v>
      </c>
      <c r="AF110" s="328" t="str">
        <f t="shared" si="74"/>
        <v xml:space="preserve">          0</v>
      </c>
      <c r="AG110" s="328" t="str">
        <f t="shared" si="75"/>
        <v xml:space="preserve">          0</v>
      </c>
      <c r="AL110" s="233">
        <f>SUM(ANALYTIKAVUJ!M166)</f>
        <v>0</v>
      </c>
      <c r="AN110" s="232">
        <f t="shared" si="90"/>
        <v>0</v>
      </c>
      <c r="AP110" s="255"/>
      <c r="AR110" s="245"/>
      <c r="AS110" s="237">
        <f t="shared" si="107"/>
        <v>0</v>
      </c>
    </row>
    <row r="111" spans="2:45" outlineLevel="1" x14ac:dyDescent="0.25">
      <c r="B111" s="324">
        <v>109</v>
      </c>
      <c r="C111" s="203" t="s">
        <v>2086</v>
      </c>
      <c r="D111" s="133" t="str">
        <f>IF(VLOOKUP($B111,suvaha_p!$A:$G,1)=$B111,VLOOKUP($B111,suvaha_p!$A:$G,$B$1),0)</f>
        <v>Ostatné záväzky v rámci podielovej účasti okrem záväzkov voči prepojeným účtovným jednotkám (471A, 47XA)</v>
      </c>
      <c r="E111" s="230" t="s">
        <v>880</v>
      </c>
      <c r="G111" s="241">
        <f>SUM(ANALYTIKAVUJ!K167)</f>
        <v>0</v>
      </c>
      <c r="I111" s="540">
        <f t="shared" si="92"/>
        <v>0</v>
      </c>
      <c r="J111" s="532"/>
      <c r="K111" s="532"/>
      <c r="L111" s="532"/>
      <c r="M111" s="532"/>
      <c r="N111" s="406">
        <f t="shared" si="105"/>
        <v>0</v>
      </c>
      <c r="Q111" s="235">
        <f>SUM(ANALYTIKAVUJ!L167)</f>
        <v>0</v>
      </c>
      <c r="S111" s="406">
        <f t="shared" si="88"/>
        <v>0</v>
      </c>
      <c r="U111" s="234"/>
      <c r="W111" s="236"/>
      <c r="X111" s="553">
        <f t="shared" si="106"/>
        <v>0</v>
      </c>
      <c r="Z111" s="229"/>
      <c r="AB111" s="327">
        <f t="shared" si="70"/>
        <v>0</v>
      </c>
      <c r="AC111" s="327">
        <f t="shared" si="71"/>
        <v>0</v>
      </c>
      <c r="AD111" s="328" t="str">
        <f t="shared" si="72"/>
        <v xml:space="preserve">           </v>
      </c>
      <c r="AE111" s="328" t="str">
        <f t="shared" si="73"/>
        <v xml:space="preserve">           </v>
      </c>
      <c r="AF111" s="328" t="str">
        <f t="shared" si="74"/>
        <v xml:space="preserve">          0</v>
      </c>
      <c r="AG111" s="328" t="str">
        <f t="shared" si="75"/>
        <v xml:space="preserve">          0</v>
      </c>
      <c r="AL111" s="233">
        <f>SUM(ANALYTIKAVUJ!M167)</f>
        <v>0</v>
      </c>
      <c r="AN111" s="232">
        <f t="shared" si="90"/>
        <v>0</v>
      </c>
      <c r="AP111" s="255"/>
      <c r="AR111" s="245"/>
      <c r="AS111" s="237">
        <f t="shared" si="107"/>
        <v>0</v>
      </c>
    </row>
    <row r="112" spans="2:45" outlineLevel="1" x14ac:dyDescent="0.25">
      <c r="B112" s="324">
        <v>110</v>
      </c>
      <c r="C112" s="203" t="s">
        <v>2088</v>
      </c>
      <c r="D112" s="133" t="str">
        <f>IF(VLOOKUP($B112,suvaha_p!$A:$G,1)=$B112,VLOOKUP($B112,suvaha_p!$A:$G,$B$1),0)</f>
        <v>Ostatné dlhodobé záväzky (479A, 47XA)</v>
      </c>
      <c r="E112" s="230" t="s">
        <v>881</v>
      </c>
      <c r="G112" s="241">
        <f>SUM(ANALYTIKAVUJ!K205)</f>
        <v>0</v>
      </c>
      <c r="I112" s="540">
        <f t="shared" si="92"/>
        <v>0</v>
      </c>
      <c r="J112" s="532"/>
      <c r="K112" s="532"/>
      <c r="L112" s="532"/>
      <c r="M112" s="532"/>
      <c r="N112" s="406">
        <f t="shared" si="105"/>
        <v>0</v>
      </c>
      <c r="Q112" s="235">
        <f>SUM(ANALYTIKAVUJ!L205)</f>
        <v>0</v>
      </c>
      <c r="S112" s="406">
        <f t="shared" si="88"/>
        <v>0</v>
      </c>
      <c r="U112" s="234"/>
      <c r="W112" s="236"/>
      <c r="X112" s="553">
        <f t="shared" si="106"/>
        <v>0</v>
      </c>
      <c r="Z112" s="229"/>
      <c r="AB112" s="327">
        <f t="shared" si="70"/>
        <v>0</v>
      </c>
      <c r="AC112" s="327">
        <f t="shared" si="71"/>
        <v>0</v>
      </c>
      <c r="AD112" s="328" t="str">
        <f t="shared" si="72"/>
        <v xml:space="preserve">           </v>
      </c>
      <c r="AE112" s="328" t="str">
        <f t="shared" si="73"/>
        <v xml:space="preserve">           </v>
      </c>
      <c r="AF112" s="328" t="str">
        <f t="shared" si="74"/>
        <v xml:space="preserve">          0</v>
      </c>
      <c r="AG112" s="328" t="str">
        <f t="shared" si="75"/>
        <v xml:space="preserve">          0</v>
      </c>
      <c r="AL112" s="233">
        <f>SUM(ANALYTIKAVUJ!M205)</f>
        <v>0</v>
      </c>
      <c r="AN112" s="232">
        <f t="shared" si="90"/>
        <v>0</v>
      </c>
      <c r="AP112" s="255"/>
      <c r="AR112" s="245"/>
      <c r="AS112" s="237">
        <f t="shared" si="107"/>
        <v>0</v>
      </c>
    </row>
    <row r="113" spans="2:45" outlineLevel="1" x14ac:dyDescent="0.25">
      <c r="B113" s="324">
        <v>111</v>
      </c>
      <c r="C113" s="203" t="s">
        <v>2092</v>
      </c>
      <c r="D113" s="133" t="str">
        <f>IF(VLOOKUP($B113,suvaha_p!$A:$G,1)=$B113,VLOOKUP($B113,suvaha_p!$A:$G,$B$1),0)</f>
        <v>Dlhodobé prijaté preddavky (475A)</v>
      </c>
      <c r="E113" s="230" t="s">
        <v>882</v>
      </c>
      <c r="G113" s="241">
        <f>SUM(ANALYTIKAVUJ!K183)</f>
        <v>0</v>
      </c>
      <c r="I113" s="540">
        <f t="shared" si="92"/>
        <v>0</v>
      </c>
      <c r="J113" s="532"/>
      <c r="K113" s="532"/>
      <c r="L113" s="532"/>
      <c r="M113" s="532"/>
      <c r="N113" s="406">
        <f t="shared" si="105"/>
        <v>0</v>
      </c>
      <c r="Q113" s="235">
        <f>SUM(ANALYTIKAVUJ!L183)</f>
        <v>0</v>
      </c>
      <c r="S113" s="406">
        <f t="shared" si="88"/>
        <v>0</v>
      </c>
      <c r="U113" s="234"/>
      <c r="W113" s="236"/>
      <c r="X113" s="553">
        <f t="shared" si="106"/>
        <v>0</v>
      </c>
      <c r="Z113" s="229"/>
      <c r="AB113" s="327">
        <f t="shared" si="70"/>
        <v>0</v>
      </c>
      <c r="AC113" s="327">
        <f t="shared" si="71"/>
        <v>0</v>
      </c>
      <c r="AD113" s="328" t="str">
        <f t="shared" si="72"/>
        <v xml:space="preserve">           </v>
      </c>
      <c r="AE113" s="328" t="str">
        <f t="shared" si="73"/>
        <v xml:space="preserve">           </v>
      </c>
      <c r="AF113" s="328" t="str">
        <f t="shared" si="74"/>
        <v xml:space="preserve">          0</v>
      </c>
      <c r="AG113" s="328" t="str">
        <f t="shared" si="75"/>
        <v xml:space="preserve">          0</v>
      </c>
      <c r="AL113" s="233">
        <f>SUM(ANALYTIKAVUJ!M183)</f>
        <v>0</v>
      </c>
      <c r="AN113" s="232">
        <f t="shared" si="90"/>
        <v>0</v>
      </c>
      <c r="AP113" s="255"/>
      <c r="AR113" s="245"/>
      <c r="AS113" s="237">
        <f t="shared" si="107"/>
        <v>0</v>
      </c>
    </row>
    <row r="114" spans="2:45" outlineLevel="1" x14ac:dyDescent="0.25">
      <c r="B114" s="324">
        <v>112</v>
      </c>
      <c r="C114" s="203" t="s">
        <v>2096</v>
      </c>
      <c r="D114" s="133" t="str">
        <f>IF(VLOOKUP($B114,suvaha_p!$A:$G,1)=$B114,VLOOKUP($B114,suvaha_p!$A:$G,$B$1),0)</f>
        <v>Dlhodobé zmenky na úhradu (478A)</v>
      </c>
      <c r="E114" s="230" t="s">
        <v>883</v>
      </c>
      <c r="G114" s="241">
        <f>SUM(ANALYTIKAVUJ!K198)</f>
        <v>0</v>
      </c>
      <c r="I114" s="540">
        <f t="shared" si="92"/>
        <v>0</v>
      </c>
      <c r="J114" s="532"/>
      <c r="K114" s="532"/>
      <c r="L114" s="532"/>
      <c r="M114" s="532"/>
      <c r="N114" s="406">
        <f t="shared" si="105"/>
        <v>0</v>
      </c>
      <c r="Q114" s="235">
        <f>SUM(ANALYTIKAVUJ!L198)</f>
        <v>0</v>
      </c>
      <c r="S114" s="406">
        <f t="shared" si="88"/>
        <v>0</v>
      </c>
      <c r="U114" s="234"/>
      <c r="W114" s="236"/>
      <c r="X114" s="553">
        <f t="shared" si="106"/>
        <v>0</v>
      </c>
      <c r="Z114" s="229"/>
      <c r="AB114" s="327">
        <f t="shared" si="70"/>
        <v>0</v>
      </c>
      <c r="AC114" s="327">
        <f t="shared" si="71"/>
        <v>0</v>
      </c>
      <c r="AD114" s="328" t="str">
        <f t="shared" si="72"/>
        <v xml:space="preserve">           </v>
      </c>
      <c r="AE114" s="328" t="str">
        <f t="shared" si="73"/>
        <v xml:space="preserve">           </v>
      </c>
      <c r="AF114" s="328" t="str">
        <f t="shared" si="74"/>
        <v xml:space="preserve">          0</v>
      </c>
      <c r="AG114" s="328" t="str">
        <f t="shared" si="75"/>
        <v xml:space="preserve">          0</v>
      </c>
      <c r="AL114" s="233">
        <f>SUM(ANALYTIKAVUJ!M198)</f>
        <v>0</v>
      </c>
      <c r="AN114" s="232">
        <f t="shared" si="90"/>
        <v>0</v>
      </c>
      <c r="AP114" s="255"/>
      <c r="AR114" s="245"/>
      <c r="AS114" s="237">
        <f t="shared" si="107"/>
        <v>0</v>
      </c>
    </row>
    <row r="115" spans="2:45" outlineLevel="1" x14ac:dyDescent="0.25">
      <c r="B115" s="324">
        <v>113</v>
      </c>
      <c r="C115" s="203" t="s">
        <v>2125</v>
      </c>
      <c r="D115" s="133" t="str">
        <f>IF(VLOOKUP($B115,suvaha_p!$A:$G,1)=$B115,VLOOKUP($B115,suvaha_p!$A:$G,$B$1),0)</f>
        <v>Vydané dlhopisy (473A/-/255A)</v>
      </c>
      <c r="E115" s="230" t="s">
        <v>884</v>
      </c>
      <c r="G115" s="241">
        <f>SUM(ANALYTIKAVUJ!K172+ANALYTIKAVUJ!C146)</f>
        <v>0</v>
      </c>
      <c r="I115" s="540">
        <f t="shared" si="92"/>
        <v>0</v>
      </c>
      <c r="J115" s="532"/>
      <c r="K115" s="532"/>
      <c r="L115" s="532"/>
      <c r="M115" s="532"/>
      <c r="N115" s="406">
        <f t="shared" si="105"/>
        <v>0</v>
      </c>
      <c r="Q115" s="235">
        <f>SUM(ANALYTIKAVUJ!L172+ANALYTIKAVUJ!D146)</f>
        <v>0</v>
      </c>
      <c r="S115" s="406">
        <f t="shared" si="88"/>
        <v>0</v>
      </c>
      <c r="U115" s="234"/>
      <c r="W115" s="236"/>
      <c r="X115" s="553">
        <f t="shared" si="106"/>
        <v>0</v>
      </c>
      <c r="Z115" s="229"/>
      <c r="AB115" s="327">
        <f t="shared" si="70"/>
        <v>0</v>
      </c>
      <c r="AC115" s="327">
        <f t="shared" si="71"/>
        <v>0</v>
      </c>
      <c r="AD115" s="328" t="str">
        <f t="shared" si="72"/>
        <v xml:space="preserve">           </v>
      </c>
      <c r="AE115" s="328" t="str">
        <f t="shared" si="73"/>
        <v xml:space="preserve">           </v>
      </c>
      <c r="AF115" s="328" t="str">
        <f t="shared" si="74"/>
        <v xml:space="preserve">          0</v>
      </c>
      <c r="AG115" s="328" t="str">
        <f t="shared" si="75"/>
        <v xml:space="preserve">          0</v>
      </c>
      <c r="AL115" s="233">
        <f>SUM(ANALYTIKAVUJ!M172+ANALYTIKAVUJ!E146)</f>
        <v>0</v>
      </c>
      <c r="AN115" s="232">
        <f t="shared" si="90"/>
        <v>0</v>
      </c>
      <c r="AP115" s="255"/>
      <c r="AR115" s="245"/>
      <c r="AS115" s="237">
        <f t="shared" si="107"/>
        <v>0</v>
      </c>
    </row>
    <row r="116" spans="2:45" outlineLevel="1" x14ac:dyDescent="0.25">
      <c r="B116" s="324">
        <v>114</v>
      </c>
      <c r="C116" s="203" t="s">
        <v>2129</v>
      </c>
      <c r="D116" s="133" t="str">
        <f>IF(VLOOKUP($B116,suvaha_p!$A:$G,1)=$B116,VLOOKUP($B116,suvaha_p!$A:$G,$B$1),0)</f>
        <v>Záväzky zo sociálneho fondu (472)</v>
      </c>
      <c r="E116" s="230" t="s">
        <v>885</v>
      </c>
      <c r="F116" s="241">
        <f>SUM('HL KNIHA VYPOC'!G248)</f>
        <v>0</v>
      </c>
      <c r="I116" s="540">
        <f t="shared" si="92"/>
        <v>0</v>
      </c>
      <c r="J116" s="532"/>
      <c r="K116" s="532"/>
      <c r="L116" s="532"/>
      <c r="M116" s="532"/>
      <c r="N116" s="406">
        <f t="shared" si="105"/>
        <v>0</v>
      </c>
      <c r="P116" s="235">
        <f>SUM('HL KNIHA VYPOC'!K248)</f>
        <v>0</v>
      </c>
      <c r="S116" s="406">
        <f t="shared" si="88"/>
        <v>0</v>
      </c>
      <c r="U116" s="234"/>
      <c r="W116" s="236"/>
      <c r="X116" s="553">
        <f t="shared" si="106"/>
        <v>0</v>
      </c>
      <c r="Z116" s="229"/>
      <c r="AB116" s="327">
        <f t="shared" si="70"/>
        <v>0</v>
      </c>
      <c r="AC116" s="327">
        <f t="shared" si="71"/>
        <v>0</v>
      </c>
      <c r="AD116" s="328" t="str">
        <f t="shared" si="72"/>
        <v xml:space="preserve">           </v>
      </c>
      <c r="AE116" s="328" t="str">
        <f t="shared" si="73"/>
        <v xml:space="preserve">           </v>
      </c>
      <c r="AF116" s="328" t="str">
        <f t="shared" si="74"/>
        <v xml:space="preserve">          0</v>
      </c>
      <c r="AG116" s="328" t="str">
        <f t="shared" si="75"/>
        <v xml:space="preserve">          0</v>
      </c>
      <c r="AK116" s="233">
        <f>SUM('HL KNIHA VYPOC'!H248)</f>
        <v>0</v>
      </c>
      <c r="AN116" s="232">
        <f t="shared" si="90"/>
        <v>0</v>
      </c>
      <c r="AP116" s="255"/>
      <c r="AR116" s="245"/>
      <c r="AS116" s="237">
        <f t="shared" si="107"/>
        <v>0</v>
      </c>
    </row>
    <row r="117" spans="2:45" outlineLevel="1" x14ac:dyDescent="0.25">
      <c r="B117" s="324">
        <v>115</v>
      </c>
      <c r="C117" s="203" t="s">
        <v>2164</v>
      </c>
      <c r="D117" s="133" t="str">
        <f>IF(VLOOKUP($B117,suvaha_p!$A:$G,1)=$B117,VLOOKUP($B117,suvaha_p!$A:$G,$B$1),0)</f>
        <v>Iné dlhodobé záväzky (336A, 372A, 474A, 47XA)</v>
      </c>
      <c r="E117" s="230" t="s">
        <v>886</v>
      </c>
      <c r="G117" s="241">
        <f>SUM(ANALYTIKAVUJ!C125+ANALYTIKAVUJ!C182+ANALYTIKAVUJ!K176)</f>
        <v>0</v>
      </c>
      <c r="I117" s="540">
        <f t="shared" si="92"/>
        <v>0</v>
      </c>
      <c r="J117" s="532"/>
      <c r="K117" s="532"/>
      <c r="L117" s="532"/>
      <c r="M117" s="532"/>
      <c r="N117" s="406">
        <f t="shared" si="105"/>
        <v>0</v>
      </c>
      <c r="Q117" s="235">
        <f>SUM(ANALYTIKAVUJ!D125+ANALYTIKAVUJ!D182+ANALYTIKAVUJ!L176)</f>
        <v>0</v>
      </c>
      <c r="S117" s="406">
        <f t="shared" si="88"/>
        <v>0</v>
      </c>
      <c r="U117" s="234"/>
      <c r="W117" s="236"/>
      <c r="X117" s="553">
        <f t="shared" si="106"/>
        <v>0</v>
      </c>
      <c r="Z117" s="229"/>
      <c r="AB117" s="327">
        <f t="shared" si="70"/>
        <v>0</v>
      </c>
      <c r="AC117" s="327">
        <f t="shared" si="71"/>
        <v>0</v>
      </c>
      <c r="AD117" s="328" t="str">
        <f t="shared" si="72"/>
        <v xml:space="preserve">           </v>
      </c>
      <c r="AE117" s="328" t="str">
        <f t="shared" si="73"/>
        <v xml:space="preserve">           </v>
      </c>
      <c r="AF117" s="328" t="str">
        <f t="shared" si="74"/>
        <v xml:space="preserve">          0</v>
      </c>
      <c r="AG117" s="328" t="str">
        <f t="shared" si="75"/>
        <v xml:space="preserve">          0</v>
      </c>
      <c r="AL117" s="233">
        <f>SUM(ANALYTIKAVUJ!E125+ANALYTIKAVUJ!E182+ANALYTIKAVUJ!M176)</f>
        <v>0</v>
      </c>
      <c r="AN117" s="232">
        <f t="shared" si="90"/>
        <v>0</v>
      </c>
      <c r="AP117" s="255"/>
      <c r="AR117" s="245"/>
      <c r="AS117" s="237">
        <f t="shared" si="107"/>
        <v>0</v>
      </c>
    </row>
    <row r="118" spans="2:45" outlineLevel="1" x14ac:dyDescent="0.25">
      <c r="B118" s="324">
        <v>116</v>
      </c>
      <c r="C118" s="203" t="s">
        <v>2168</v>
      </c>
      <c r="D118" s="133" t="str">
        <f>IF(VLOOKUP($B118,suvaha_p!$A:$G,1)=$B118,VLOOKUP($B118,suvaha_p!$A:$G,$B$1),0)</f>
        <v>Dlhodobé záväzky z derivátových operácií (373A, 377A)</v>
      </c>
      <c r="E118" s="230" t="s">
        <v>887</v>
      </c>
      <c r="G118" s="241">
        <f>SUM(ANALYTIKAVUJ!K136+ANALYTIKAVUJ!C186)</f>
        <v>0</v>
      </c>
      <c r="I118" s="540">
        <f t="shared" si="92"/>
        <v>0</v>
      </c>
      <c r="J118" s="532"/>
      <c r="K118" s="532"/>
      <c r="L118" s="532"/>
      <c r="M118" s="532"/>
      <c r="N118" s="406">
        <f t="shared" si="105"/>
        <v>0</v>
      </c>
      <c r="Q118" s="235">
        <f>SUM(ANALYTIKAVUJ!L136+ANALYTIKAVUJ!D186)</f>
        <v>0</v>
      </c>
      <c r="S118" s="406">
        <f t="shared" si="88"/>
        <v>0</v>
      </c>
      <c r="U118" s="234"/>
      <c r="W118" s="236"/>
      <c r="X118" s="553">
        <f t="shared" si="106"/>
        <v>0</v>
      </c>
      <c r="Z118" s="229"/>
      <c r="AB118" s="327">
        <f t="shared" si="70"/>
        <v>0</v>
      </c>
      <c r="AC118" s="327">
        <f t="shared" si="71"/>
        <v>0</v>
      </c>
      <c r="AD118" s="328" t="str">
        <f t="shared" si="72"/>
        <v xml:space="preserve">           </v>
      </c>
      <c r="AE118" s="328" t="str">
        <f t="shared" si="73"/>
        <v xml:space="preserve">           </v>
      </c>
      <c r="AF118" s="328" t="str">
        <f t="shared" si="74"/>
        <v xml:space="preserve">          0</v>
      </c>
      <c r="AG118" s="328" t="str">
        <f t="shared" si="75"/>
        <v xml:space="preserve">          0</v>
      </c>
      <c r="AL118" s="233">
        <f>SUM(ANALYTIKAVUJ!M136+ANALYTIKAVUJ!E186)</f>
        <v>0</v>
      </c>
      <c r="AN118" s="232">
        <f t="shared" si="90"/>
        <v>0</v>
      </c>
      <c r="AP118" s="255"/>
      <c r="AR118" s="245"/>
      <c r="AS118" s="237">
        <f t="shared" si="107"/>
        <v>0</v>
      </c>
    </row>
    <row r="119" spans="2:45" outlineLevel="1" x14ac:dyDescent="0.25">
      <c r="B119" s="324">
        <v>117</v>
      </c>
      <c r="C119" s="203" t="s">
        <v>2414</v>
      </c>
      <c r="D119" s="133" t="str">
        <f>IF(VLOOKUP($B119,suvaha_p!$A:$G,1)=$B119,VLOOKUP($B119,suvaha_p!$A:$G,$B$1),0)</f>
        <v>Odložený daňový záväzok (481A)</v>
      </c>
      <c r="E119" s="230" t="s">
        <v>888</v>
      </c>
      <c r="G119" s="241">
        <f>SUM(ANALYTIKAVUJ!K141)</f>
        <v>0</v>
      </c>
      <c r="I119" s="540">
        <f t="shared" si="92"/>
        <v>0</v>
      </c>
      <c r="J119" s="532"/>
      <c r="K119" s="532"/>
      <c r="L119" s="532"/>
      <c r="M119" s="532"/>
      <c r="N119" s="406">
        <f t="shared" si="105"/>
        <v>0</v>
      </c>
      <c r="Q119" s="235">
        <f>SUM(ANALYTIKAVUJ!L141)</f>
        <v>0</v>
      </c>
      <c r="S119" s="406">
        <f t="shared" si="88"/>
        <v>0</v>
      </c>
      <c r="U119" s="234"/>
      <c r="W119" s="236"/>
      <c r="X119" s="553">
        <f t="shared" si="106"/>
        <v>0</v>
      </c>
      <c r="Z119" s="229"/>
      <c r="AB119" s="327">
        <f t="shared" si="70"/>
        <v>0</v>
      </c>
      <c r="AC119" s="327">
        <f t="shared" si="71"/>
        <v>0</v>
      </c>
      <c r="AD119" s="328" t="str">
        <f t="shared" si="72"/>
        <v xml:space="preserve">           </v>
      </c>
      <c r="AE119" s="328" t="str">
        <f t="shared" si="73"/>
        <v xml:space="preserve">           </v>
      </c>
      <c r="AF119" s="328" t="str">
        <f t="shared" si="74"/>
        <v xml:space="preserve">          0</v>
      </c>
      <c r="AG119" s="328" t="str">
        <f t="shared" si="75"/>
        <v xml:space="preserve">          0</v>
      </c>
      <c r="AL119" s="233">
        <f>SUM(ANALYTIKAVUJ!M141)</f>
        <v>0</v>
      </c>
      <c r="AN119" s="232">
        <f t="shared" si="90"/>
        <v>0</v>
      </c>
      <c r="AP119" s="255"/>
      <c r="AR119" s="245"/>
      <c r="AS119" s="237">
        <f t="shared" si="107"/>
        <v>0</v>
      </c>
    </row>
    <row r="120" spans="2:45" outlineLevel="1" x14ac:dyDescent="0.25">
      <c r="B120" s="324">
        <v>118</v>
      </c>
      <c r="C120" s="203" t="s">
        <v>2196</v>
      </c>
      <c r="D120" s="276" t="str">
        <f>IF(VLOOKUP($B120,suvaha_p!$A:$G,1)=$B120,VLOOKUP($B120,suvaha_p!$A:$G,$B$1),0)</f>
        <v>Dlhodobé rezervy r. 119 + r. 120</v>
      </c>
      <c r="E120" s="209" t="s">
        <v>889</v>
      </c>
      <c r="F120" s="210"/>
      <c r="I120" s="540">
        <f t="shared" si="92"/>
        <v>0</v>
      </c>
      <c r="J120" s="532"/>
      <c r="K120" s="532"/>
      <c r="L120" s="532"/>
      <c r="M120" s="532"/>
      <c r="N120" s="407">
        <f>SUM(N121:N122)</f>
        <v>0</v>
      </c>
      <c r="P120" s="396"/>
      <c r="S120" s="406">
        <f t="shared" si="88"/>
        <v>0</v>
      </c>
      <c r="U120" s="234"/>
      <c r="W120" s="236"/>
      <c r="X120" s="555">
        <f>SUM(X121:X122)</f>
        <v>0</v>
      </c>
      <c r="Z120" s="208"/>
      <c r="AB120" s="327">
        <f t="shared" si="70"/>
        <v>0</v>
      </c>
      <c r="AC120" s="327">
        <f t="shared" si="71"/>
        <v>0</v>
      </c>
      <c r="AD120" s="328" t="str">
        <f t="shared" si="72"/>
        <v xml:space="preserve">           </v>
      </c>
      <c r="AE120" s="328" t="str">
        <f t="shared" si="73"/>
        <v xml:space="preserve">           </v>
      </c>
      <c r="AF120" s="328" t="str">
        <f t="shared" si="74"/>
        <v xml:space="preserve">          0</v>
      </c>
      <c r="AG120" s="328" t="str">
        <f t="shared" si="75"/>
        <v xml:space="preserve">          0</v>
      </c>
      <c r="AK120" s="218"/>
      <c r="AN120" s="232">
        <f t="shared" si="90"/>
        <v>0</v>
      </c>
      <c r="AP120" s="255"/>
      <c r="AR120" s="245"/>
      <c r="AS120" s="256">
        <f>SUM(AS121:AS122)</f>
        <v>0</v>
      </c>
    </row>
    <row r="121" spans="2:45" outlineLevel="1" x14ac:dyDescent="0.25">
      <c r="B121" s="324">
        <v>119</v>
      </c>
      <c r="C121" s="203" t="s">
        <v>2199</v>
      </c>
      <c r="D121" s="133" t="str">
        <f>IF(VLOOKUP($B121,suvaha_p!$A:$G,1)=$B121,VLOOKUP($B121,suvaha_p!$A:$G,$B$1),0)</f>
        <v>Zákonné rezervy  (451A)</v>
      </c>
      <c r="E121" s="230" t="s">
        <v>404</v>
      </c>
      <c r="G121" s="241">
        <f>SUM(ANALYTIKAVUJ!K154)</f>
        <v>0</v>
      </c>
      <c r="I121" s="540">
        <f t="shared" si="92"/>
        <v>0</v>
      </c>
      <c r="J121" s="532"/>
      <c r="K121" s="532"/>
      <c r="L121" s="532"/>
      <c r="M121" s="532"/>
      <c r="N121" s="406">
        <f t="shared" ref="N121:N122" si="108">ROUND((I121*-1),0)</f>
        <v>0</v>
      </c>
      <c r="Q121" s="235">
        <f>SUM(ANALYTIKAVUJ!L154)</f>
        <v>0</v>
      </c>
      <c r="S121" s="406">
        <f t="shared" si="88"/>
        <v>0</v>
      </c>
      <c r="U121" s="234"/>
      <c r="W121" s="236"/>
      <c r="X121" s="553">
        <f t="shared" ref="X121:X123" si="109">ROUND((S121*-1),0)</f>
        <v>0</v>
      </c>
      <c r="Z121" s="229"/>
      <c r="AB121" s="327">
        <f t="shared" si="70"/>
        <v>0</v>
      </c>
      <c r="AC121" s="327">
        <f t="shared" si="71"/>
        <v>0</v>
      </c>
      <c r="AD121" s="328" t="str">
        <f t="shared" si="72"/>
        <v xml:space="preserve">           </v>
      </c>
      <c r="AE121" s="328" t="str">
        <f t="shared" si="73"/>
        <v xml:space="preserve">           </v>
      </c>
      <c r="AF121" s="328" t="str">
        <f t="shared" si="74"/>
        <v xml:space="preserve">          0</v>
      </c>
      <c r="AG121" s="328" t="str">
        <f t="shared" si="75"/>
        <v xml:space="preserve">          0</v>
      </c>
      <c r="AL121" s="233">
        <f>SUM(ANALYTIKAVUJ!M154)</f>
        <v>0</v>
      </c>
      <c r="AN121" s="232">
        <f t="shared" si="90"/>
        <v>0</v>
      </c>
      <c r="AP121" s="255"/>
      <c r="AR121" s="245"/>
      <c r="AS121" s="237">
        <f t="shared" ref="AS121:AS123" si="110">ROUND((AN121*-1),0)</f>
        <v>0</v>
      </c>
    </row>
    <row r="122" spans="2:45" outlineLevel="1" x14ac:dyDescent="0.25">
      <c r="B122" s="324">
        <v>120</v>
      </c>
      <c r="C122" s="203" t="s">
        <v>2080</v>
      </c>
      <c r="D122" s="133" t="str">
        <f>IF(VLOOKUP($B122,suvaha_p!$A:$G,1)=$B122,VLOOKUP($B122,suvaha_p!$A:$G,$B$1),0)</f>
        <v>Ostatné rezervy (459A, 45XA)</v>
      </c>
      <c r="E122" s="230" t="s">
        <v>405</v>
      </c>
      <c r="G122" s="241">
        <f>SUM(ANALYTIKAVUJ!K158)</f>
        <v>0</v>
      </c>
      <c r="I122" s="540">
        <f t="shared" si="92"/>
        <v>0</v>
      </c>
      <c r="J122" s="532"/>
      <c r="K122" s="532"/>
      <c r="L122" s="532"/>
      <c r="M122" s="532"/>
      <c r="N122" s="406">
        <f t="shared" si="108"/>
        <v>0</v>
      </c>
      <c r="Q122" s="235">
        <f>SUM(ANALYTIKAVUJ!L158)</f>
        <v>0</v>
      </c>
      <c r="S122" s="406">
        <f t="shared" si="88"/>
        <v>0</v>
      </c>
      <c r="U122" s="234"/>
      <c r="W122" s="236"/>
      <c r="X122" s="553">
        <f t="shared" si="109"/>
        <v>0</v>
      </c>
      <c r="Z122" s="229"/>
      <c r="AB122" s="327">
        <f t="shared" si="70"/>
        <v>0</v>
      </c>
      <c r="AC122" s="327">
        <f t="shared" si="71"/>
        <v>0</v>
      </c>
      <c r="AD122" s="328" t="str">
        <f t="shared" si="72"/>
        <v xml:space="preserve">           </v>
      </c>
      <c r="AE122" s="328" t="str">
        <f t="shared" si="73"/>
        <v xml:space="preserve">           </v>
      </c>
      <c r="AF122" s="328" t="str">
        <f t="shared" si="74"/>
        <v xml:space="preserve">          0</v>
      </c>
      <c r="AG122" s="328" t="str">
        <f t="shared" si="75"/>
        <v xml:space="preserve">          0</v>
      </c>
      <c r="AL122" s="233">
        <f>SUM(ANALYTIKAVUJ!M158)</f>
        <v>0</v>
      </c>
      <c r="AN122" s="232">
        <f t="shared" si="90"/>
        <v>0</v>
      </c>
      <c r="AP122" s="255"/>
      <c r="AR122" s="245"/>
      <c r="AS122" s="237">
        <f t="shared" si="110"/>
        <v>0</v>
      </c>
    </row>
    <row r="123" spans="2:45" outlineLevel="1" x14ac:dyDescent="0.25">
      <c r="B123" s="324">
        <v>121</v>
      </c>
      <c r="C123" s="203" t="s">
        <v>2235</v>
      </c>
      <c r="D123" s="276" t="str">
        <f>IF(VLOOKUP($B123,suvaha_p!$A:$G,1)=$B123,VLOOKUP($B123,suvaha_p!$A:$G,$B$1),0)</f>
        <v>Dlhodobé bankové úvery (461A, 46XA)</v>
      </c>
      <c r="E123" s="261" t="s">
        <v>406</v>
      </c>
      <c r="F123" s="210"/>
      <c r="G123" s="241">
        <f>SUM(ANALYTIKAVUJ!K162)</f>
        <v>0</v>
      </c>
      <c r="I123" s="540">
        <f t="shared" si="92"/>
        <v>0</v>
      </c>
      <c r="J123" s="532"/>
      <c r="K123" s="532"/>
      <c r="L123" s="532"/>
      <c r="M123" s="532"/>
      <c r="N123" s="406">
        <f>ROUND((I123*-1),0)</f>
        <v>0</v>
      </c>
      <c r="P123" s="396"/>
      <c r="Q123" s="235">
        <f>SUM(ANALYTIKAVUJ!L162)</f>
        <v>0</v>
      </c>
      <c r="S123" s="406">
        <f t="shared" si="88"/>
        <v>0</v>
      </c>
      <c r="U123" s="234"/>
      <c r="W123" s="236"/>
      <c r="X123" s="553">
        <f t="shared" si="109"/>
        <v>0</v>
      </c>
      <c r="Z123" s="208"/>
      <c r="AB123" s="327">
        <f t="shared" si="70"/>
        <v>0</v>
      </c>
      <c r="AC123" s="327">
        <f t="shared" si="71"/>
        <v>0</v>
      </c>
      <c r="AD123" s="328" t="str">
        <f t="shared" si="72"/>
        <v xml:space="preserve">           </v>
      </c>
      <c r="AE123" s="328" t="str">
        <f t="shared" si="73"/>
        <v xml:space="preserve">           </v>
      </c>
      <c r="AF123" s="328" t="str">
        <f t="shared" si="74"/>
        <v xml:space="preserve">          0</v>
      </c>
      <c r="AG123" s="328" t="str">
        <f t="shared" si="75"/>
        <v xml:space="preserve">          0</v>
      </c>
      <c r="AK123" s="218"/>
      <c r="AL123" s="233">
        <f>SUM(ANALYTIKAVUJ!M162)</f>
        <v>0</v>
      </c>
      <c r="AN123" s="232">
        <f t="shared" si="90"/>
        <v>0</v>
      </c>
      <c r="AP123" s="255"/>
      <c r="AR123" s="245"/>
      <c r="AS123" s="237">
        <f t="shared" si="110"/>
        <v>0</v>
      </c>
    </row>
    <row r="124" spans="2:45" outlineLevel="1" x14ac:dyDescent="0.25">
      <c r="B124" s="324">
        <v>122</v>
      </c>
      <c r="C124" s="203" t="s">
        <v>2260</v>
      </c>
      <c r="D124" s="276" t="str">
        <f>IF(VLOOKUP($B124,suvaha_p!$A:$G,1)=$B124,VLOOKUP($B124,suvaha_p!$A:$G,$B$1),0)</f>
        <v>Krátkodobé záväzky súčet (r. 123 + r. 127 až r. 135)</v>
      </c>
      <c r="E124" s="209" t="s">
        <v>407</v>
      </c>
      <c r="F124" s="210"/>
      <c r="I124" s="540">
        <f t="shared" si="92"/>
        <v>0</v>
      </c>
      <c r="J124" s="532"/>
      <c r="K124" s="532"/>
      <c r="L124" s="532"/>
      <c r="M124" s="532"/>
      <c r="N124" s="407">
        <f>SUM(N129:N137)+N125</f>
        <v>8000</v>
      </c>
      <c r="P124" s="396"/>
      <c r="S124" s="406">
        <f t="shared" si="88"/>
        <v>0</v>
      </c>
      <c r="U124" s="234"/>
      <c r="W124" s="399"/>
      <c r="X124" s="555">
        <f>SUM(X129:X137)+X125</f>
        <v>14000</v>
      </c>
      <c r="Z124" s="208"/>
      <c r="AB124" s="327">
        <f t="shared" si="70"/>
        <v>8000</v>
      </c>
      <c r="AC124" s="327">
        <f t="shared" si="71"/>
        <v>14000</v>
      </c>
      <c r="AD124" s="328" t="str">
        <f t="shared" si="72"/>
        <v xml:space="preserve">           </v>
      </c>
      <c r="AE124" s="328" t="str">
        <f t="shared" si="73"/>
        <v xml:space="preserve">           </v>
      </c>
      <c r="AF124" s="328" t="str">
        <f t="shared" si="74"/>
        <v xml:space="preserve">       8000</v>
      </c>
      <c r="AG124" s="328" t="str">
        <f t="shared" si="75"/>
        <v xml:space="preserve">      14000</v>
      </c>
      <c r="AK124" s="218"/>
      <c r="AN124" s="232">
        <f t="shared" si="90"/>
        <v>0</v>
      </c>
      <c r="AP124" s="255"/>
      <c r="AR124" s="216"/>
      <c r="AS124" s="256">
        <f>SUM(AS129:AS137)+AS125</f>
        <v>8000</v>
      </c>
    </row>
    <row r="125" spans="2:45" outlineLevel="1" x14ac:dyDescent="0.25">
      <c r="B125" s="324">
        <v>123</v>
      </c>
      <c r="C125" s="203" t="s">
        <v>2264</v>
      </c>
      <c r="D125" s="276" t="str">
        <f>IF(VLOOKUP($B125,suvaha_p!$A:$G,1)=$B125,VLOOKUP($B125,suvaha_p!$A:$G,$B$1),0)</f>
        <v>Záväzky z obchodného styku súčet (r.124 až r. 126)</v>
      </c>
      <c r="E125" s="209" t="s">
        <v>408</v>
      </c>
      <c r="F125" s="210"/>
      <c r="I125" s="540">
        <f t="shared" si="92"/>
        <v>0</v>
      </c>
      <c r="J125" s="532"/>
      <c r="K125" s="532"/>
      <c r="L125" s="532"/>
      <c r="M125" s="532"/>
      <c r="N125" s="407">
        <f>SUM(N126:N128)</f>
        <v>8000</v>
      </c>
      <c r="P125" s="396"/>
      <c r="S125" s="406">
        <f t="shared" si="88"/>
        <v>0</v>
      </c>
      <c r="U125" s="234"/>
      <c r="W125" s="399"/>
      <c r="X125" s="555">
        <f>SUM(X126:X128)</f>
        <v>14000</v>
      </c>
      <c r="Z125" s="208"/>
      <c r="AB125" s="327">
        <f t="shared" si="70"/>
        <v>8000</v>
      </c>
      <c r="AC125" s="327">
        <f t="shared" si="71"/>
        <v>14000</v>
      </c>
      <c r="AD125" s="328" t="str">
        <f t="shared" si="72"/>
        <v xml:space="preserve">           </v>
      </c>
      <c r="AE125" s="328" t="str">
        <f t="shared" si="73"/>
        <v xml:space="preserve">           </v>
      </c>
      <c r="AF125" s="328" t="str">
        <f t="shared" si="74"/>
        <v xml:space="preserve">       8000</v>
      </c>
      <c r="AG125" s="328" t="str">
        <f t="shared" si="75"/>
        <v xml:space="preserve">      14000</v>
      </c>
      <c r="AK125" s="218"/>
      <c r="AN125" s="232">
        <f t="shared" si="90"/>
        <v>0</v>
      </c>
      <c r="AP125" s="255"/>
      <c r="AR125" s="216"/>
      <c r="AS125" s="256">
        <f>SUM(AS126:AS128)</f>
        <v>8000</v>
      </c>
    </row>
    <row r="126" spans="2:45" outlineLevel="1" x14ac:dyDescent="0.25">
      <c r="B126" s="324">
        <v>124</v>
      </c>
      <c r="C126" s="203" t="s">
        <v>2202</v>
      </c>
      <c r="D126" s="133" t="str">
        <f>IF(VLOOKUP($B126,suvaha_p!$A:$G,1)=$B126,VLOOKUP($B126,suvaha_p!$A:$G,$B$1),0)</f>
        <v>Záväzky z obchodného styku voči prepojeným účtovným jednotkám (321A, 322A, 324A, 325A, 326A, 32XA, 475A, 476A, 478A, 47XA)</v>
      </c>
      <c r="E126" s="230" t="s">
        <v>409</v>
      </c>
      <c r="G126" s="241">
        <f>SUM(ANALYTIKAVUJ!C153+ANALYTIKAVUJ!K184+ANALYTIKAVUJ!K193+ANALYTIKAVUJ!C158+ANALYTIKAVUJ!C167+ANALYTIKAVUJ!C172+ANALYTIKAVUJ!C177+ANALYTIKAVUJ!K199)</f>
        <v>-8000</v>
      </c>
      <c r="I126" s="540">
        <f t="shared" si="92"/>
        <v>-8000</v>
      </c>
      <c r="J126" s="532"/>
      <c r="K126" s="532"/>
      <c r="L126" s="532"/>
      <c r="M126" s="532"/>
      <c r="N126" s="406">
        <f t="shared" ref="N126:N137" si="111">ROUND((I126*-1),0)</f>
        <v>8000</v>
      </c>
      <c r="Q126" s="235">
        <f>SUM(ANALYTIKAVUJ!D153+ANALYTIKAVUJ!L184+ANALYTIKAVUJ!L193+ANALYTIKAVUJ!D158+ANALYTIKAVUJ!D167+ANALYTIKAVUJ!D172+ANALYTIKAVUJ!D177+ANALYTIKAVUJ!L199)</f>
        <v>-14000</v>
      </c>
      <c r="S126" s="406">
        <f t="shared" si="88"/>
        <v>-14000</v>
      </c>
      <c r="U126" s="234"/>
      <c r="W126" s="236"/>
      <c r="X126" s="553">
        <f t="shared" ref="X126:X137" si="112">ROUND((S126*-1),0)</f>
        <v>14000</v>
      </c>
      <c r="Z126" s="229"/>
      <c r="AB126" s="327">
        <f t="shared" si="70"/>
        <v>8000</v>
      </c>
      <c r="AC126" s="327">
        <f t="shared" si="71"/>
        <v>14000</v>
      </c>
      <c r="AD126" s="328" t="str">
        <f t="shared" si="72"/>
        <v xml:space="preserve">           </v>
      </c>
      <c r="AE126" s="328" t="str">
        <f t="shared" si="73"/>
        <v xml:space="preserve">           </v>
      </c>
      <c r="AF126" s="328" t="str">
        <f t="shared" si="74"/>
        <v xml:space="preserve">       8000</v>
      </c>
      <c r="AG126" s="328" t="str">
        <f t="shared" si="75"/>
        <v xml:space="preserve">      14000</v>
      </c>
      <c r="AL126" s="233">
        <f>SUM(ANALYTIKAVUJ!E153+ANALYTIKAVUJ!M184+ANALYTIKAVUJ!M193+ANALYTIKAVUJ!E158+ANALYTIKAVUJ!E167+ANALYTIKAVUJ!E172+ANALYTIKAVUJ!E177+ANALYTIKAVUJ!M199)</f>
        <v>-8000</v>
      </c>
      <c r="AN126" s="232">
        <f t="shared" si="90"/>
        <v>-8000</v>
      </c>
      <c r="AP126" s="255"/>
      <c r="AR126" s="245"/>
      <c r="AS126" s="237">
        <f t="shared" ref="AS126:AS137" si="113">ROUND((AN126*-1),0)</f>
        <v>8000</v>
      </c>
    </row>
    <row r="127" spans="2:45" outlineLevel="1" x14ac:dyDescent="0.25">
      <c r="B127" s="324">
        <v>125</v>
      </c>
      <c r="C127" s="203" t="s">
        <v>2206</v>
      </c>
      <c r="D127" s="133" t="str">
        <f>IF(VLOOKUP($B127,suvaha_p!$A:$G,1)=$B127,VLOOKUP($B127,suvaha_p!$A:$G,$B$1),0)</f>
        <v>Záväzky z obchodného styku v rámci podielovej účasti okrem záväzkov voči prepojeným účtovným jednotkám (321A, 322A, 324A, 325A, 326A, 32XA, 475A, 476A, 478A, 47XA)</v>
      </c>
      <c r="E127" s="230" t="s">
        <v>489</v>
      </c>
      <c r="G127" s="241">
        <f>SUM(ANALYTIKAVUJ!K194+ANALYTIKAVUJ!K185+ANALYTIKAVUJ!C154+ANALYTIKAVUJ!K200+ANALYTIKAVUJ!C159+ANALYTIKAVUJ!C168+ANALYTIKAVUJ!C173+ANALYTIKAVUJ!C178)</f>
        <v>0</v>
      </c>
      <c r="I127" s="540">
        <f t="shared" si="92"/>
        <v>0</v>
      </c>
      <c r="J127" s="532"/>
      <c r="K127" s="532"/>
      <c r="L127" s="532"/>
      <c r="M127" s="532"/>
      <c r="N127" s="406">
        <f t="shared" si="111"/>
        <v>0</v>
      </c>
      <c r="Q127" s="235">
        <f>SUM(ANALYTIKAVUJ!L194+ANALYTIKAVUJ!L185+ANALYTIKAVUJ!D154+ANALYTIKAVUJ!L200+ANALYTIKAVUJ!D159+ANALYTIKAVUJ!D168+ANALYTIKAVUJ!D173+ANALYTIKAVUJ!D178)</f>
        <v>0</v>
      </c>
      <c r="S127" s="406">
        <f t="shared" si="88"/>
        <v>0</v>
      </c>
      <c r="U127" s="234"/>
      <c r="W127" s="236"/>
      <c r="X127" s="553">
        <f t="shared" si="112"/>
        <v>0</v>
      </c>
      <c r="Z127" s="229"/>
      <c r="AB127" s="327">
        <f t="shared" si="70"/>
        <v>0</v>
      </c>
      <c r="AC127" s="327">
        <f t="shared" si="71"/>
        <v>0</v>
      </c>
      <c r="AD127" s="328" t="str">
        <f t="shared" si="72"/>
        <v xml:space="preserve">           </v>
      </c>
      <c r="AE127" s="328" t="str">
        <f t="shared" si="73"/>
        <v xml:space="preserve">           </v>
      </c>
      <c r="AF127" s="328" t="str">
        <f t="shared" si="74"/>
        <v xml:space="preserve">          0</v>
      </c>
      <c r="AG127" s="328" t="str">
        <f t="shared" si="75"/>
        <v xml:space="preserve">          0</v>
      </c>
      <c r="AL127" s="233">
        <f>SUM(ANALYTIKAVUJ!M194+ANALYTIKAVUJ!M185+ANALYTIKAVUJ!E154+ANALYTIKAVUJ!M200+ANALYTIKAVUJ!E159+ANALYTIKAVUJ!E168+ANALYTIKAVUJ!E173+ANALYTIKAVUJ!E178)</f>
        <v>0</v>
      </c>
      <c r="AN127" s="232">
        <f t="shared" si="90"/>
        <v>0</v>
      </c>
      <c r="AP127" s="255"/>
      <c r="AR127" s="245"/>
      <c r="AS127" s="237">
        <f t="shared" si="113"/>
        <v>0</v>
      </c>
    </row>
    <row r="128" spans="2:45" outlineLevel="1" x14ac:dyDescent="0.25">
      <c r="B128" s="324">
        <v>126</v>
      </c>
      <c r="C128" s="203" t="s">
        <v>2210</v>
      </c>
      <c r="D128" s="133" t="str">
        <f>IF(VLOOKUP($B128,suvaha_p!$A:$G,1)=$B128,VLOOKUP($B128,suvaha_p!$A:$G,$B$1),0)</f>
        <v>Ostatné záväzky z obchodného styku (321A, 322A, 324A, 325A, 326A, 32XA, 475A, 476A, 478A, 47XA)</v>
      </c>
      <c r="E128" s="230" t="s">
        <v>2012</v>
      </c>
      <c r="G128" s="241">
        <f>SUM(ANALYTIKAVUJ!C155+ANALYTIKAVUJ!K186+ANALYTIKAVUJ!K195+ANALYTIKAVUJ!C160+ANALYTIKAVUJ!C169+ANALYTIKAVUJ!C174+ANALYTIKAVUJ!C179+ANALYTIKAVUJ!K201)</f>
        <v>0</v>
      </c>
      <c r="I128" s="540">
        <f t="shared" si="92"/>
        <v>0</v>
      </c>
      <c r="J128" s="532"/>
      <c r="K128" s="532"/>
      <c r="L128" s="532"/>
      <c r="M128" s="532"/>
      <c r="N128" s="406">
        <f t="shared" si="111"/>
        <v>0</v>
      </c>
      <c r="Q128" s="235">
        <f>SUM(ANALYTIKAVUJ!D155+ANALYTIKAVUJ!L186+ANALYTIKAVUJ!L195+ANALYTIKAVUJ!D160+ANALYTIKAVUJ!D169+ANALYTIKAVUJ!D174+ANALYTIKAVUJ!D179+ANALYTIKAVUJ!L201)</f>
        <v>0</v>
      </c>
      <c r="S128" s="406">
        <f t="shared" si="88"/>
        <v>0</v>
      </c>
      <c r="U128" s="234"/>
      <c r="W128" s="236"/>
      <c r="X128" s="553">
        <f t="shared" si="112"/>
        <v>0</v>
      </c>
      <c r="Z128" s="229"/>
      <c r="AB128" s="327">
        <f t="shared" si="70"/>
        <v>0</v>
      </c>
      <c r="AC128" s="327">
        <f t="shared" si="71"/>
        <v>0</v>
      </c>
      <c r="AD128" s="328" t="str">
        <f t="shared" si="72"/>
        <v xml:space="preserve">           </v>
      </c>
      <c r="AE128" s="328" t="str">
        <f t="shared" si="73"/>
        <v xml:space="preserve">           </v>
      </c>
      <c r="AF128" s="328" t="str">
        <f t="shared" si="74"/>
        <v xml:space="preserve">          0</v>
      </c>
      <c r="AG128" s="328" t="str">
        <f t="shared" si="75"/>
        <v xml:space="preserve">          0</v>
      </c>
      <c r="AL128" s="233">
        <f>SUM(ANALYTIKAVUJ!E155+ANALYTIKAVUJ!M186+ANALYTIKAVUJ!M195+ANALYTIKAVUJ!E160+ANALYTIKAVUJ!E169+ANALYTIKAVUJ!E174+ANALYTIKAVUJ!E179+ANALYTIKAVUJ!M201)</f>
        <v>0</v>
      </c>
      <c r="AN128" s="232">
        <f t="shared" si="90"/>
        <v>0</v>
      </c>
      <c r="AP128" s="255"/>
      <c r="AR128" s="245"/>
      <c r="AS128" s="237">
        <f t="shared" si="113"/>
        <v>0</v>
      </c>
    </row>
    <row r="129" spans="2:45" outlineLevel="1" x14ac:dyDescent="0.25">
      <c r="B129" s="324">
        <v>127</v>
      </c>
      <c r="C129" s="203" t="s">
        <v>2080</v>
      </c>
      <c r="D129" s="133" t="str">
        <f>IF(VLOOKUP($B129,suvaha_p!$A:$G,1)=$B129,VLOOKUP($B129,suvaha_p!$A:$G,$B$1),0)</f>
        <v>Čistá hodnota zákazky (316A)</v>
      </c>
      <c r="E129" s="230" t="s">
        <v>2013</v>
      </c>
      <c r="G129" s="241">
        <f>SUM(ANALYTIKAVUJ!C118)</f>
        <v>0</v>
      </c>
      <c r="I129" s="540">
        <f t="shared" si="92"/>
        <v>0</v>
      </c>
      <c r="J129" s="532"/>
      <c r="K129" s="532"/>
      <c r="L129" s="532"/>
      <c r="M129" s="532"/>
      <c r="N129" s="406">
        <f t="shared" si="111"/>
        <v>0</v>
      </c>
      <c r="Q129" s="235">
        <f>SUM(ANALYTIKAVUJ!D118)</f>
        <v>0</v>
      </c>
      <c r="S129" s="406">
        <f t="shared" si="88"/>
        <v>0</v>
      </c>
      <c r="U129" s="234"/>
      <c r="W129" s="236"/>
      <c r="X129" s="553">
        <f t="shared" si="112"/>
        <v>0</v>
      </c>
      <c r="Z129" s="229"/>
      <c r="AB129" s="327">
        <f t="shared" si="70"/>
        <v>0</v>
      </c>
      <c r="AC129" s="327">
        <f t="shared" si="71"/>
        <v>0</v>
      </c>
      <c r="AD129" s="328" t="str">
        <f t="shared" si="72"/>
        <v xml:space="preserve">           </v>
      </c>
      <c r="AE129" s="328" t="str">
        <f t="shared" si="73"/>
        <v xml:space="preserve">           </v>
      </c>
      <c r="AF129" s="328" t="str">
        <f t="shared" si="74"/>
        <v xml:space="preserve">          0</v>
      </c>
      <c r="AG129" s="328" t="str">
        <f t="shared" si="75"/>
        <v xml:space="preserve">          0</v>
      </c>
      <c r="AL129" s="233">
        <f>SUM(ANALYTIKAVUJ!E118)</f>
        <v>0</v>
      </c>
      <c r="AN129" s="232">
        <f t="shared" si="90"/>
        <v>0</v>
      </c>
      <c r="AP129" s="255"/>
      <c r="AR129" s="245"/>
      <c r="AS129" s="237">
        <f t="shared" si="113"/>
        <v>0</v>
      </c>
    </row>
    <row r="130" spans="2:45" outlineLevel="1" x14ac:dyDescent="0.25">
      <c r="B130" s="324">
        <v>128</v>
      </c>
      <c r="C130" s="203" t="s">
        <v>2083</v>
      </c>
      <c r="D130" s="133" t="str">
        <f>IF(VLOOKUP($B130,suvaha_p!$A:$G,1)=$B130,VLOOKUP($B130,suvaha_p!$A:$G,$B$1),0)</f>
        <v>Ostatné záväzky voči prepojeným účtovným jednotkám (361A, 36XA, 471A, 47XA)</v>
      </c>
      <c r="E130" s="230" t="s">
        <v>2014</v>
      </c>
      <c r="F130" s="231">
        <f>ANALYTIKAVUJ!$C$95</f>
        <v>0</v>
      </c>
      <c r="G130" s="241">
        <f>SUM(ANALYTIKAVUJ!K168)</f>
        <v>0</v>
      </c>
      <c r="I130" s="540">
        <f t="shared" si="92"/>
        <v>0</v>
      </c>
      <c r="J130" s="532"/>
      <c r="K130" s="532"/>
      <c r="L130" s="532"/>
      <c r="M130" s="532"/>
      <c r="N130" s="406">
        <f t="shared" si="111"/>
        <v>0</v>
      </c>
      <c r="P130" s="405">
        <f>ANALYTIKAVUJ!$D$95</f>
        <v>0</v>
      </c>
      <c r="Q130" s="235">
        <f>SUM(ANALYTIKAVUJ!L168)</f>
        <v>0</v>
      </c>
      <c r="S130" s="406">
        <f t="shared" si="88"/>
        <v>0</v>
      </c>
      <c r="U130" s="234"/>
      <c r="W130" s="236"/>
      <c r="X130" s="553">
        <f t="shared" si="112"/>
        <v>0</v>
      </c>
      <c r="Z130" s="229"/>
      <c r="AB130" s="327">
        <f t="shared" si="70"/>
        <v>0</v>
      </c>
      <c r="AC130" s="327">
        <f t="shared" si="71"/>
        <v>0</v>
      </c>
      <c r="AD130" s="328" t="str">
        <f t="shared" si="72"/>
        <v xml:space="preserve">           </v>
      </c>
      <c r="AE130" s="328" t="str">
        <f t="shared" si="73"/>
        <v xml:space="preserve">           </v>
      </c>
      <c r="AF130" s="328" t="str">
        <f t="shared" si="74"/>
        <v xml:space="preserve">          0</v>
      </c>
      <c r="AG130" s="328" t="str">
        <f t="shared" si="75"/>
        <v xml:space="preserve">          0</v>
      </c>
      <c r="AK130" s="243">
        <f>ANALYTIKAVUJ!$C$95</f>
        <v>0</v>
      </c>
      <c r="AL130" s="233">
        <f>SUM(ANALYTIKAVUJ!M168)</f>
        <v>0</v>
      </c>
      <c r="AN130" s="232">
        <f t="shared" si="90"/>
        <v>0</v>
      </c>
      <c r="AP130" s="255"/>
      <c r="AR130" s="245"/>
      <c r="AS130" s="237">
        <f t="shared" si="113"/>
        <v>0</v>
      </c>
    </row>
    <row r="131" spans="2:45" outlineLevel="1" x14ac:dyDescent="0.25">
      <c r="B131" s="324">
        <v>129</v>
      </c>
      <c r="C131" s="203" t="s">
        <v>2086</v>
      </c>
      <c r="D131" s="133" t="str">
        <f>IF(VLOOKUP($B131,suvaha_p!$A:$G,1)=$B131,VLOOKUP($B131,suvaha_p!$A:$G,$B$1),0)</f>
        <v>Ostatné záväzky v rámci podielovej účasti okrem záväzkov voči prepojeným účtovným jednotkám (361A, 36XA, 471A, 47XA)</v>
      </c>
      <c r="E131" s="230" t="s">
        <v>2015</v>
      </c>
      <c r="F131" s="231">
        <f>ANALYTIKAVUJ!$C$96</f>
        <v>0</v>
      </c>
      <c r="G131" s="241">
        <f>SUM(ANALYTIKAVUJ!K169)</f>
        <v>0</v>
      </c>
      <c r="I131" s="540">
        <f t="shared" si="92"/>
        <v>0</v>
      </c>
      <c r="J131" s="532"/>
      <c r="K131" s="532"/>
      <c r="L131" s="532"/>
      <c r="M131" s="532"/>
      <c r="N131" s="406">
        <f t="shared" si="111"/>
        <v>0</v>
      </c>
      <c r="P131" s="405">
        <f>ANALYTIKAVUJ!$D$96</f>
        <v>0</v>
      </c>
      <c r="Q131" s="235">
        <f>SUM(ANALYTIKAVUJ!L169)</f>
        <v>0</v>
      </c>
      <c r="S131" s="406">
        <f t="shared" si="88"/>
        <v>0</v>
      </c>
      <c r="U131" s="234"/>
      <c r="W131" s="236"/>
      <c r="X131" s="553">
        <f t="shared" si="112"/>
        <v>0</v>
      </c>
      <c r="Z131" s="229"/>
      <c r="AB131" s="327">
        <f t="shared" si="70"/>
        <v>0</v>
      </c>
      <c r="AC131" s="327">
        <f t="shared" si="71"/>
        <v>0</v>
      </c>
      <c r="AD131" s="328" t="str">
        <f t="shared" si="72"/>
        <v xml:space="preserve">           </v>
      </c>
      <c r="AE131" s="328" t="str">
        <f t="shared" si="73"/>
        <v xml:space="preserve">           </v>
      </c>
      <c r="AF131" s="328" t="str">
        <f t="shared" si="74"/>
        <v xml:space="preserve">          0</v>
      </c>
      <c r="AG131" s="328" t="str">
        <f t="shared" si="75"/>
        <v xml:space="preserve">          0</v>
      </c>
      <c r="AK131" s="243">
        <f>ANALYTIKAVUJ!$C$96</f>
        <v>0</v>
      </c>
      <c r="AL131" s="233">
        <f>SUM(ANALYTIKAVUJ!M169)</f>
        <v>0</v>
      </c>
      <c r="AN131" s="232">
        <f t="shared" si="90"/>
        <v>0</v>
      </c>
      <c r="AP131" s="255"/>
      <c r="AR131" s="245"/>
      <c r="AS131" s="237">
        <f t="shared" si="113"/>
        <v>0</v>
      </c>
    </row>
    <row r="132" spans="2:45" outlineLevel="1" x14ac:dyDescent="0.25">
      <c r="B132" s="324">
        <v>130</v>
      </c>
      <c r="C132" s="203" t="s">
        <v>2088</v>
      </c>
      <c r="D132" s="133" t="str">
        <f>IF(VLOOKUP($B132,suvaha_p!$A:$G,1)=$B132,VLOOKUP($B132,suvaha_p!$A:$G,$B$1),0)</f>
        <v>Záväzky voči spoločníkom a združeniu (364, 365, 366, 367, 368, 398A, 478A, 479A)</v>
      </c>
      <c r="E132" s="230" t="s">
        <v>1083</v>
      </c>
      <c r="F132" s="241">
        <f>SUM('HL KNIHA VYPOC'!G179:G183)+'HL KNIHA VYPOC'!G210</f>
        <v>0</v>
      </c>
      <c r="G132" s="241">
        <f>SUM(ANALYTIKAVUJ!K202+ANALYTIKAVUJ!K206)</f>
        <v>0</v>
      </c>
      <c r="I132" s="540">
        <f t="shared" si="92"/>
        <v>0</v>
      </c>
      <c r="J132" s="532"/>
      <c r="K132" s="532"/>
      <c r="L132" s="532"/>
      <c r="M132" s="532"/>
      <c r="N132" s="406">
        <f t="shared" si="111"/>
        <v>0</v>
      </c>
      <c r="P132" s="235">
        <f>SUM('HL KNIHA VYPOC'!K179:Q183)+'HL KNIHA VYPOC'!K210</f>
        <v>0</v>
      </c>
      <c r="Q132" s="235">
        <f>SUM(ANALYTIKAVUJ!L202+ANALYTIKAVUJ!L206)</f>
        <v>0</v>
      </c>
      <c r="S132" s="406">
        <f t="shared" si="88"/>
        <v>0</v>
      </c>
      <c r="U132" s="234"/>
      <c r="W132" s="236"/>
      <c r="X132" s="553">
        <f t="shared" si="112"/>
        <v>0</v>
      </c>
      <c r="Z132" s="229"/>
      <c r="AB132" s="327">
        <f t="shared" ref="AB132:AB147" si="114">ROUND(N132,0)</f>
        <v>0</v>
      </c>
      <c r="AC132" s="327">
        <f t="shared" ref="AC132:AC147" si="115">ROUND(X132,0)</f>
        <v>0</v>
      </c>
      <c r="AD132" s="328" t="str">
        <f t="shared" ref="AD132:AD147" si="116">REPT(" ",11-LEN(Z132))&amp;Z132</f>
        <v xml:space="preserve">           </v>
      </c>
      <c r="AE132" s="328" t="str">
        <f t="shared" ref="AE132:AE147" si="117">REPT(" ",11-LEN(AA132))&amp;AA132</f>
        <v xml:space="preserve">           </v>
      </c>
      <c r="AF132" s="328" t="str">
        <f t="shared" ref="AF132:AF147" si="118">REPT(" ",11-LEN(AB132))&amp;AB132</f>
        <v xml:space="preserve">          0</v>
      </c>
      <c r="AG132" s="328" t="str">
        <f t="shared" ref="AG132:AG147" si="119">REPT(" ",11-LEN(AC132))&amp;AC132</f>
        <v xml:space="preserve">          0</v>
      </c>
      <c r="AK132" s="233">
        <f>SUM('HL KNIHA VYPOC'!H179:AL183)+'HL KNIHA VYPOC'!H210</f>
        <v>0</v>
      </c>
      <c r="AL132" s="233">
        <f>SUM(ANALYTIKAVUJ!M202+ANALYTIKAVUJ!M206)</f>
        <v>0</v>
      </c>
      <c r="AN132" s="232">
        <f t="shared" si="90"/>
        <v>0</v>
      </c>
      <c r="AP132" s="255"/>
      <c r="AR132" s="245"/>
      <c r="AS132" s="237">
        <f t="shared" si="113"/>
        <v>0</v>
      </c>
    </row>
    <row r="133" spans="2:45" outlineLevel="1" x14ac:dyDescent="0.25">
      <c r="B133" s="324">
        <v>131</v>
      </c>
      <c r="C133" s="203" t="s">
        <v>2092</v>
      </c>
      <c r="D133" s="133" t="str">
        <f>IF(VLOOKUP($B133,suvaha_p!$A:$G,1)=$B133,VLOOKUP($B133,suvaha_p!$A:$G,$B$1),0)</f>
        <v>Záväzky voči zamestnancom (331, 333, 33X, 479A)</v>
      </c>
      <c r="E133" s="230" t="s">
        <v>1085</v>
      </c>
      <c r="F133" s="231">
        <f>SUM('HL KNIHA VYPOC'!G157+'HL KNIHA VYPOC'!G158)</f>
        <v>0</v>
      </c>
      <c r="G133" s="241">
        <f>SUM(ANALYTIKAVUJ!K207)</f>
        <v>0</v>
      </c>
      <c r="I133" s="540">
        <f t="shared" si="92"/>
        <v>0</v>
      </c>
      <c r="J133" s="532"/>
      <c r="K133" s="532"/>
      <c r="L133" s="532"/>
      <c r="M133" s="532"/>
      <c r="N133" s="406">
        <f t="shared" si="111"/>
        <v>0</v>
      </c>
      <c r="P133" s="405">
        <f>SUM('HL KNIHA VYPOC'!K157+'HL KNIHA VYPOC'!K158)</f>
        <v>0</v>
      </c>
      <c r="Q133" s="235">
        <f>SUM(ANALYTIKAVUJ!L207)</f>
        <v>0</v>
      </c>
      <c r="S133" s="406">
        <f t="shared" si="88"/>
        <v>0</v>
      </c>
      <c r="U133" s="234"/>
      <c r="W133" s="236"/>
      <c r="X133" s="553">
        <f t="shared" si="112"/>
        <v>0</v>
      </c>
      <c r="Z133" s="229"/>
      <c r="AB133" s="327">
        <f t="shared" si="114"/>
        <v>0</v>
      </c>
      <c r="AC133" s="327">
        <f t="shared" si="115"/>
        <v>0</v>
      </c>
      <c r="AD133" s="328" t="str">
        <f t="shared" si="116"/>
        <v xml:space="preserve">           </v>
      </c>
      <c r="AE133" s="328" t="str">
        <f t="shared" si="117"/>
        <v xml:space="preserve">           </v>
      </c>
      <c r="AF133" s="328" t="str">
        <f t="shared" si="118"/>
        <v xml:space="preserve">          0</v>
      </c>
      <c r="AG133" s="328" t="str">
        <f t="shared" si="119"/>
        <v xml:space="preserve">          0</v>
      </c>
      <c r="AK133" s="238">
        <f>SUM('HL KNIHA VYPOC'!H157+'HL KNIHA VYPOC'!H158)</f>
        <v>0</v>
      </c>
      <c r="AL133" s="233">
        <f>SUM(ANALYTIKAVUJ!M207)</f>
        <v>0</v>
      </c>
      <c r="AN133" s="232">
        <f t="shared" si="90"/>
        <v>0</v>
      </c>
      <c r="AP133" s="255"/>
      <c r="AR133" s="245"/>
      <c r="AS133" s="237">
        <f t="shared" si="113"/>
        <v>0</v>
      </c>
    </row>
    <row r="134" spans="2:45" outlineLevel="1" x14ac:dyDescent="0.25">
      <c r="B134" s="324">
        <v>132</v>
      </c>
      <c r="C134" s="203" t="s">
        <v>2096</v>
      </c>
      <c r="D134" s="133" t="str">
        <f>IF(VLOOKUP($B134,suvaha_p!$A:$G,1)=$B134,VLOOKUP($B134,suvaha_p!$A:$G,$B$1),0)</f>
        <v>Záväzky zo sociálneho poistenia (336A)</v>
      </c>
      <c r="E134" s="230" t="s">
        <v>1087</v>
      </c>
      <c r="G134" s="241">
        <f>SUM(ANALYTIKAVUJ!C126)</f>
        <v>0</v>
      </c>
      <c r="I134" s="540">
        <f t="shared" si="92"/>
        <v>0</v>
      </c>
      <c r="J134" s="532"/>
      <c r="K134" s="532"/>
      <c r="L134" s="532"/>
      <c r="M134" s="532"/>
      <c r="N134" s="406">
        <f t="shared" si="111"/>
        <v>0</v>
      </c>
      <c r="Q134" s="235">
        <f>SUM(ANALYTIKAVUJ!D126)</f>
        <v>0</v>
      </c>
      <c r="S134" s="406">
        <f t="shared" si="88"/>
        <v>0</v>
      </c>
      <c r="U134" s="234"/>
      <c r="W134" s="236"/>
      <c r="X134" s="553">
        <f t="shared" si="112"/>
        <v>0</v>
      </c>
      <c r="Z134" s="229"/>
      <c r="AB134" s="327">
        <f t="shared" si="114"/>
        <v>0</v>
      </c>
      <c r="AC134" s="327">
        <f t="shared" si="115"/>
        <v>0</v>
      </c>
      <c r="AD134" s="328" t="str">
        <f t="shared" si="116"/>
        <v xml:space="preserve">           </v>
      </c>
      <c r="AE134" s="328" t="str">
        <f t="shared" si="117"/>
        <v xml:space="preserve">           </v>
      </c>
      <c r="AF134" s="328" t="str">
        <f t="shared" si="118"/>
        <v xml:space="preserve">          0</v>
      </c>
      <c r="AG134" s="328" t="str">
        <f t="shared" si="119"/>
        <v xml:space="preserve">          0</v>
      </c>
      <c r="AL134" s="233">
        <f>SUM(ANALYTIKAVUJ!E126)</f>
        <v>0</v>
      </c>
      <c r="AN134" s="232">
        <f t="shared" si="90"/>
        <v>0</v>
      </c>
      <c r="AP134" s="255"/>
      <c r="AR134" s="245"/>
      <c r="AS134" s="237">
        <f t="shared" si="113"/>
        <v>0</v>
      </c>
    </row>
    <row r="135" spans="2:45" outlineLevel="1" x14ac:dyDescent="0.25">
      <c r="B135" s="324">
        <v>133</v>
      </c>
      <c r="C135" s="203" t="s">
        <v>2125</v>
      </c>
      <c r="D135" s="133" t="str">
        <f>IF(VLOOKUP($B135,suvaha_p!$A:$G,1)=$B135,VLOOKUP($B135,suvaha_p!$A:$G,$B$1),0)</f>
        <v>Daňové záväzky a dotácie (341, 342, 343, 345, 346, 347, 34X)</v>
      </c>
      <c r="E135" s="230" t="s">
        <v>410</v>
      </c>
      <c r="G135" s="241">
        <f>SUM(ANALYTIKAVUJ!K108+ANALYTIKAVUJ!K112+ANALYTIKAVUJ!K116+ANALYTIKAVUJ!K120+ANALYTIKAVUJ!K124+ANALYTIKAVUJ!K128)</f>
        <v>0</v>
      </c>
      <c r="I135" s="540">
        <f t="shared" si="92"/>
        <v>0</v>
      </c>
      <c r="J135" s="532"/>
      <c r="K135" s="532"/>
      <c r="L135" s="532"/>
      <c r="M135" s="532"/>
      <c r="N135" s="406">
        <f t="shared" si="111"/>
        <v>0</v>
      </c>
      <c r="Q135" s="235">
        <f>SUM(ANALYTIKAVUJ!L108+ANALYTIKAVUJ!L112+ANALYTIKAVUJ!L116+ANALYTIKAVUJ!L120+ANALYTIKAVUJ!L124+ANALYTIKAVUJ!L128)</f>
        <v>0</v>
      </c>
      <c r="S135" s="406">
        <f t="shared" si="88"/>
        <v>0</v>
      </c>
      <c r="U135" s="234"/>
      <c r="W135" s="236"/>
      <c r="X135" s="553">
        <f t="shared" si="112"/>
        <v>0</v>
      </c>
      <c r="Z135" s="203"/>
      <c r="AB135" s="327">
        <f t="shared" si="114"/>
        <v>0</v>
      </c>
      <c r="AC135" s="327">
        <f t="shared" si="115"/>
        <v>0</v>
      </c>
      <c r="AD135" s="328" t="str">
        <f t="shared" si="116"/>
        <v xml:space="preserve">           </v>
      </c>
      <c r="AE135" s="328" t="str">
        <f t="shared" si="117"/>
        <v xml:space="preserve">           </v>
      </c>
      <c r="AF135" s="328" t="str">
        <f t="shared" si="118"/>
        <v xml:space="preserve">          0</v>
      </c>
      <c r="AG135" s="328" t="str">
        <f t="shared" si="119"/>
        <v xml:space="preserve">          0</v>
      </c>
      <c r="AL135" s="233">
        <f>SUM(ANALYTIKAVUJ!M108+ANALYTIKAVUJ!M112+ANALYTIKAVUJ!M116+ANALYTIKAVUJ!M120+ANALYTIKAVUJ!M124+ANALYTIKAVUJ!M128)</f>
        <v>0</v>
      </c>
      <c r="AN135" s="232">
        <f t="shared" si="90"/>
        <v>0</v>
      </c>
      <c r="AP135" s="255"/>
      <c r="AR135" s="245"/>
      <c r="AS135" s="237">
        <f t="shared" si="113"/>
        <v>0</v>
      </c>
    </row>
    <row r="136" spans="2:45" outlineLevel="1" x14ac:dyDescent="0.25">
      <c r="B136" s="324">
        <v>134</v>
      </c>
      <c r="C136" s="203" t="s">
        <v>2129</v>
      </c>
      <c r="D136" s="133" t="str">
        <f>IF(VLOOKUP($B136,suvaha_p!$A:$G,1)=$B136,VLOOKUP($B136,suvaha_p!$A:$G,$B$1),0)</f>
        <v>Záväzky z derivátových operácií (373A, 377A)</v>
      </c>
      <c r="E136" s="230" t="s">
        <v>2016</v>
      </c>
      <c r="G136" s="241">
        <f>SUM(ANALYTIKAVUJ!K137+ANALYTIKAVUJ!C187)</f>
        <v>0</v>
      </c>
      <c r="I136" s="540">
        <f t="shared" si="92"/>
        <v>0</v>
      </c>
      <c r="J136" s="532"/>
      <c r="K136" s="532"/>
      <c r="L136" s="532"/>
      <c r="M136" s="532"/>
      <c r="N136" s="406">
        <f t="shared" si="111"/>
        <v>0</v>
      </c>
      <c r="Q136" s="235">
        <f>SUM(ANALYTIKAVUJ!L137+ANALYTIKAVUJ!D187)</f>
        <v>0</v>
      </c>
      <c r="S136" s="406">
        <f t="shared" si="88"/>
        <v>0</v>
      </c>
      <c r="U136" s="234"/>
      <c r="W136" s="236"/>
      <c r="X136" s="553">
        <f t="shared" si="112"/>
        <v>0</v>
      </c>
      <c r="Z136" s="229"/>
      <c r="AB136" s="327">
        <f t="shared" si="114"/>
        <v>0</v>
      </c>
      <c r="AC136" s="327">
        <f t="shared" si="115"/>
        <v>0</v>
      </c>
      <c r="AD136" s="328" t="str">
        <f t="shared" si="116"/>
        <v xml:space="preserve">           </v>
      </c>
      <c r="AE136" s="328" t="str">
        <f t="shared" si="117"/>
        <v xml:space="preserve">           </v>
      </c>
      <c r="AF136" s="328" t="str">
        <f t="shared" si="118"/>
        <v xml:space="preserve">          0</v>
      </c>
      <c r="AG136" s="328" t="str">
        <f t="shared" si="119"/>
        <v xml:space="preserve">          0</v>
      </c>
      <c r="AL136" s="233">
        <f>SUM(ANALYTIKAVUJ!M137+ANALYTIKAVUJ!E187)</f>
        <v>0</v>
      </c>
      <c r="AN136" s="232">
        <f t="shared" si="90"/>
        <v>0</v>
      </c>
      <c r="AP136" s="255"/>
      <c r="AR136" s="245"/>
      <c r="AS136" s="237">
        <f t="shared" si="113"/>
        <v>0</v>
      </c>
    </row>
    <row r="137" spans="2:45" outlineLevel="1" x14ac:dyDescent="0.25">
      <c r="B137" s="324">
        <v>135</v>
      </c>
      <c r="C137" s="203" t="s">
        <v>2164</v>
      </c>
      <c r="D137" s="133" t="str">
        <f>IF(VLOOKUP($B137,suvaha_p!$A:$G,1)=$B137,VLOOKUP($B137,suvaha_p!$A:$G,$B$1),0)</f>
        <v>Iné záväzky (372A, 379A, 474A, 475A, 479A, 47XA)</v>
      </c>
      <c r="E137" s="230" t="s">
        <v>2017</v>
      </c>
      <c r="F137" s="231">
        <f>SUM('HL KNIHA VYPOC'!G194)</f>
        <v>0</v>
      </c>
      <c r="G137" s="241">
        <f>SUM(ANALYTIKAVUJ!C183+ANALYTIKAVUJ!K177+ANALYTIKAVUJ!K187+ANALYTIKAVUJ!K208)</f>
        <v>0</v>
      </c>
      <c r="I137" s="540">
        <f t="shared" si="92"/>
        <v>0</v>
      </c>
      <c r="J137" s="532"/>
      <c r="K137" s="532"/>
      <c r="L137" s="532"/>
      <c r="M137" s="532"/>
      <c r="N137" s="406">
        <f t="shared" si="111"/>
        <v>0</v>
      </c>
      <c r="P137" s="405">
        <f>SUM('HL KNIHA VYPOC'!K194)</f>
        <v>0</v>
      </c>
      <c r="Q137" s="235">
        <f>SUM(ANALYTIKAVUJ!D183+ANALYTIKAVUJ!L177+ANALYTIKAVUJ!L187+ANALYTIKAVUJ!L208)</f>
        <v>0</v>
      </c>
      <c r="S137" s="406">
        <f t="shared" si="88"/>
        <v>0</v>
      </c>
      <c r="U137" s="234"/>
      <c r="W137" s="236"/>
      <c r="X137" s="553">
        <f t="shared" si="112"/>
        <v>0</v>
      </c>
      <c r="Z137" s="203"/>
      <c r="AB137" s="327">
        <f t="shared" si="114"/>
        <v>0</v>
      </c>
      <c r="AC137" s="327">
        <f t="shared" si="115"/>
        <v>0</v>
      </c>
      <c r="AD137" s="328" t="str">
        <f t="shared" si="116"/>
        <v xml:space="preserve">           </v>
      </c>
      <c r="AE137" s="328" t="str">
        <f t="shared" si="117"/>
        <v xml:space="preserve">           </v>
      </c>
      <c r="AF137" s="328" t="str">
        <f t="shared" si="118"/>
        <v xml:space="preserve">          0</v>
      </c>
      <c r="AG137" s="328" t="str">
        <f t="shared" si="119"/>
        <v xml:space="preserve">          0</v>
      </c>
      <c r="AK137" s="238">
        <f>SUM('HL KNIHA VYPOC'!H194)</f>
        <v>0</v>
      </c>
      <c r="AL137" s="233">
        <f>SUM(ANALYTIKAVUJ!E183+ANALYTIKAVUJ!M177+ANALYTIKAVUJ!M187+ANALYTIKAVUJ!M208)</f>
        <v>0</v>
      </c>
      <c r="AN137" s="232">
        <f t="shared" si="90"/>
        <v>0</v>
      </c>
      <c r="AP137" s="255"/>
      <c r="AR137" s="245"/>
      <c r="AS137" s="237">
        <f t="shared" si="113"/>
        <v>0</v>
      </c>
    </row>
    <row r="138" spans="2:45" outlineLevel="1" x14ac:dyDescent="0.25">
      <c r="B138" s="324">
        <v>136</v>
      </c>
      <c r="C138" s="203" t="s">
        <v>2277</v>
      </c>
      <c r="D138" s="276" t="str">
        <f>IF(VLOOKUP($B138,suvaha_p!$A:$G,1)=$B138,VLOOKUP($B138,suvaha_p!$A:$G,$B$1),0)</f>
        <v>Krátkodobé rezervy r. 137 + r. 138</v>
      </c>
      <c r="E138" s="230" t="s">
        <v>2019</v>
      </c>
      <c r="I138" s="540">
        <f t="shared" si="92"/>
        <v>0</v>
      </c>
      <c r="J138" s="532"/>
      <c r="K138" s="532"/>
      <c r="L138" s="532"/>
      <c r="M138" s="532"/>
      <c r="N138" s="407">
        <f>SUM(N139:N140)</f>
        <v>0</v>
      </c>
      <c r="S138" s="406">
        <f t="shared" si="88"/>
        <v>0</v>
      </c>
      <c r="U138" s="234"/>
      <c r="W138" s="399"/>
      <c r="X138" s="555">
        <f>SUM(X139:X140)</f>
        <v>0</v>
      </c>
      <c r="Z138" s="208"/>
      <c r="AB138" s="327">
        <f t="shared" si="114"/>
        <v>0</v>
      </c>
      <c r="AC138" s="327">
        <f t="shared" si="115"/>
        <v>0</v>
      </c>
      <c r="AD138" s="328" t="str">
        <f t="shared" si="116"/>
        <v xml:space="preserve">           </v>
      </c>
      <c r="AE138" s="328" t="str">
        <f t="shared" si="117"/>
        <v xml:space="preserve">           </v>
      </c>
      <c r="AF138" s="328" t="str">
        <f t="shared" si="118"/>
        <v xml:space="preserve">          0</v>
      </c>
      <c r="AG138" s="328" t="str">
        <f t="shared" si="119"/>
        <v xml:space="preserve">          0</v>
      </c>
      <c r="AN138" s="232">
        <f t="shared" si="90"/>
        <v>0</v>
      </c>
      <c r="AP138" s="255"/>
      <c r="AR138" s="216"/>
      <c r="AS138" s="256">
        <f>SUM(AS139:AS140)</f>
        <v>0</v>
      </c>
    </row>
    <row r="139" spans="2:45" outlineLevel="1" x14ac:dyDescent="0.25">
      <c r="B139" s="324">
        <v>137</v>
      </c>
      <c r="C139" s="203" t="s">
        <v>2280</v>
      </c>
      <c r="D139" s="133" t="str">
        <f>IF(VLOOKUP($B139,suvaha_p!$A:$G,1)=$B139,VLOOKUP($B139,suvaha_p!$A:$G,$B$1),0)</f>
        <v>Zákonné rezervy (323A, 451A)</v>
      </c>
      <c r="E139" s="230" t="s">
        <v>2020</v>
      </c>
      <c r="G139" s="241">
        <f>SUM(ANALYTIKAVUJ!K155+ANALYTIKAVUJ!C163)</f>
        <v>0</v>
      </c>
      <c r="I139" s="540">
        <f t="shared" si="92"/>
        <v>0</v>
      </c>
      <c r="J139" s="532"/>
      <c r="K139" s="532"/>
      <c r="L139" s="532"/>
      <c r="M139" s="532"/>
      <c r="N139" s="406">
        <f t="shared" ref="N139:N140" si="120">ROUND((I139*-1),0)</f>
        <v>0</v>
      </c>
      <c r="Q139" s="235">
        <f>SUM(ANALYTIKAVUJ!L155+ANALYTIKAVUJ!D163)</f>
        <v>0</v>
      </c>
      <c r="S139" s="406">
        <f t="shared" si="88"/>
        <v>0</v>
      </c>
      <c r="U139" s="234"/>
      <c r="W139" s="399"/>
      <c r="X139" s="553">
        <f t="shared" ref="X139:X140" si="121">ROUND((S139*-1),0)</f>
        <v>0</v>
      </c>
      <c r="Z139" s="203"/>
      <c r="AB139" s="327">
        <f t="shared" si="114"/>
        <v>0</v>
      </c>
      <c r="AC139" s="327">
        <f t="shared" si="115"/>
        <v>0</v>
      </c>
      <c r="AD139" s="328" t="str">
        <f t="shared" si="116"/>
        <v xml:space="preserve">           </v>
      </c>
      <c r="AE139" s="328" t="str">
        <f t="shared" si="117"/>
        <v xml:space="preserve">           </v>
      </c>
      <c r="AF139" s="328" t="str">
        <f t="shared" si="118"/>
        <v xml:space="preserve">          0</v>
      </c>
      <c r="AG139" s="328" t="str">
        <f t="shared" si="119"/>
        <v xml:space="preserve">          0</v>
      </c>
      <c r="AL139" s="233">
        <f>SUM(ANALYTIKAVUJ!M155+ANALYTIKAVUJ!E163)</f>
        <v>0</v>
      </c>
      <c r="AN139" s="232">
        <f t="shared" si="90"/>
        <v>0</v>
      </c>
      <c r="AP139" s="255"/>
      <c r="AR139" s="216"/>
      <c r="AS139" s="237">
        <f t="shared" ref="AS139:AS140" si="122">ROUND((AN139*-1),0)</f>
        <v>0</v>
      </c>
    </row>
    <row r="140" spans="2:45" outlineLevel="1" x14ac:dyDescent="0.25">
      <c r="B140" s="324">
        <v>138</v>
      </c>
      <c r="C140" s="203" t="s">
        <v>2080</v>
      </c>
      <c r="D140" s="133" t="str">
        <f>IF(VLOOKUP($B140,suvaha_p!$A:$G,1)=$B140,VLOOKUP($B140,suvaha_p!$A:$G,$B$1),0)</f>
        <v>Ostatné rezervy (323A, 32X, 459A, 45XA)</v>
      </c>
      <c r="E140" s="230" t="s">
        <v>2021</v>
      </c>
      <c r="G140" s="241">
        <f>SUM(ANALYTIKAVUJ!C164+ANALYTIKAVUJ!K159)</f>
        <v>0</v>
      </c>
      <c r="I140" s="540">
        <f t="shared" si="92"/>
        <v>0</v>
      </c>
      <c r="J140" s="532"/>
      <c r="K140" s="532"/>
      <c r="L140" s="532"/>
      <c r="M140" s="532"/>
      <c r="N140" s="406">
        <f t="shared" si="120"/>
        <v>0</v>
      </c>
      <c r="Q140" s="235">
        <f>SUM(ANALYTIKAVUJ!D164+ANALYTIKAVUJ!L159)</f>
        <v>0</v>
      </c>
      <c r="S140" s="406">
        <f t="shared" si="88"/>
        <v>0</v>
      </c>
      <c r="U140" s="234"/>
      <c r="W140" s="236"/>
      <c r="X140" s="553">
        <f t="shared" si="121"/>
        <v>0</v>
      </c>
      <c r="Z140" s="203"/>
      <c r="AB140" s="327">
        <f t="shared" si="114"/>
        <v>0</v>
      </c>
      <c r="AC140" s="327">
        <f t="shared" si="115"/>
        <v>0</v>
      </c>
      <c r="AD140" s="328" t="str">
        <f t="shared" si="116"/>
        <v xml:space="preserve">           </v>
      </c>
      <c r="AE140" s="328" t="str">
        <f t="shared" si="117"/>
        <v xml:space="preserve">           </v>
      </c>
      <c r="AF140" s="328" t="str">
        <f t="shared" si="118"/>
        <v xml:space="preserve">          0</v>
      </c>
      <c r="AG140" s="328" t="str">
        <f t="shared" si="119"/>
        <v xml:space="preserve">          0</v>
      </c>
      <c r="AL140" s="233">
        <f>SUM(ANALYTIKAVUJ!E164+ANALYTIKAVUJ!M159)</f>
        <v>0</v>
      </c>
      <c r="AN140" s="232">
        <f t="shared" si="90"/>
        <v>0</v>
      </c>
      <c r="AP140" s="255"/>
      <c r="AR140" s="245"/>
      <c r="AS140" s="237">
        <f t="shared" si="122"/>
        <v>0</v>
      </c>
    </row>
    <row r="141" spans="2:45" outlineLevel="1" x14ac:dyDescent="0.25">
      <c r="B141" s="324">
        <v>139</v>
      </c>
      <c r="C141" s="203" t="s">
        <v>2474</v>
      </c>
      <c r="D141" s="276" t="str">
        <f>IF(VLOOKUP($B141,suvaha_p!$A:$G,1)=$B141,VLOOKUP($B141,suvaha_p!$A:$G,$B$1),0)</f>
        <v>Bežné bankové úvery (221A, 231, 232, 23X, 461A, 46XA)</v>
      </c>
      <c r="E141" s="261" t="s">
        <v>1089</v>
      </c>
      <c r="F141" s="241">
        <f>SUM('HL KNIHA VYPOC'!G117+'HL KNIHA VYPOC'!G118)</f>
        <v>0</v>
      </c>
      <c r="G141" s="262">
        <f>SUM(ANALYTIKAVUJ!C110+ANALYTIKAVUJ!K163)</f>
        <v>0</v>
      </c>
      <c r="I141" s="540">
        <f t="shared" si="92"/>
        <v>0</v>
      </c>
      <c r="J141" s="532"/>
      <c r="K141" s="532"/>
      <c r="L141" s="532"/>
      <c r="M141" s="532"/>
      <c r="N141" s="406">
        <f>ROUND((I141*-1),0)</f>
        <v>0</v>
      </c>
      <c r="P141" s="235">
        <f>SUM('HL KNIHA VYPOC'!K117+'HL KNIHA VYPOC'!K118)</f>
        <v>0</v>
      </c>
      <c r="Q141" s="416">
        <f>SUM(ANALYTIKAVUJ!D110+ANALYTIKAVUJ!L163)</f>
        <v>0</v>
      </c>
      <c r="S141" s="406">
        <f t="shared" si="88"/>
        <v>0</v>
      </c>
      <c r="U141" s="234"/>
      <c r="W141" s="236"/>
      <c r="X141" s="553">
        <f>ROUND((S141*-1),0)</f>
        <v>0</v>
      </c>
      <c r="Z141" s="208"/>
      <c r="AB141" s="327">
        <f t="shared" si="114"/>
        <v>0</v>
      </c>
      <c r="AC141" s="327">
        <f t="shared" si="115"/>
        <v>0</v>
      </c>
      <c r="AD141" s="328" t="str">
        <f t="shared" si="116"/>
        <v xml:space="preserve">           </v>
      </c>
      <c r="AE141" s="328" t="str">
        <f t="shared" si="117"/>
        <v xml:space="preserve">           </v>
      </c>
      <c r="AF141" s="328" t="str">
        <f t="shared" si="118"/>
        <v xml:space="preserve">          0</v>
      </c>
      <c r="AG141" s="328" t="str">
        <f t="shared" si="119"/>
        <v xml:space="preserve">          0</v>
      </c>
      <c r="AK141" s="233">
        <f>SUM('HL KNIHA VYPOC'!H117+'HL KNIHA VYPOC'!H118)</f>
        <v>0</v>
      </c>
      <c r="AL141" s="263">
        <f>SUM(ANALYTIKAVUJ!E110+ANALYTIKAVUJ!M163)</f>
        <v>0</v>
      </c>
      <c r="AN141" s="232">
        <f t="shared" si="90"/>
        <v>0</v>
      </c>
      <c r="AP141" s="255"/>
      <c r="AR141" s="245"/>
      <c r="AS141" s="237">
        <f>ROUND((AN141*-1),0)</f>
        <v>0</v>
      </c>
    </row>
    <row r="142" spans="2:45" x14ac:dyDescent="0.25">
      <c r="B142" s="324">
        <v>140</v>
      </c>
      <c r="C142" s="203" t="s">
        <v>2477</v>
      </c>
      <c r="D142" s="276" t="str">
        <f>IF(VLOOKUP($B142,suvaha_p!$A:$G,1)=$B142,VLOOKUP($B142,suvaha_p!$A:$G,$B$1),0)</f>
        <v>Krátkodobé finančné výpomoci (241, 249, 24X, 473A,
 /-/255A)</v>
      </c>
      <c r="E142" s="261" t="s">
        <v>2023</v>
      </c>
      <c r="F142" s="262">
        <f>SUM(ANALYTIKAVUJ!K173+ANALYTIKAVUJ!C147)</f>
        <v>0</v>
      </c>
      <c r="G142" s="241">
        <f>SUM('HL KNIHA VYPOC'!G121+'HL KNIHA VYPOC'!G122)</f>
        <v>-10000</v>
      </c>
      <c r="I142" s="540">
        <f t="shared" si="92"/>
        <v>-10000</v>
      </c>
      <c r="J142" s="532"/>
      <c r="K142" s="532"/>
      <c r="L142" s="532"/>
      <c r="M142" s="532"/>
      <c r="N142" s="406">
        <f>ROUND((I142*-1),0)</f>
        <v>10000</v>
      </c>
      <c r="P142" s="416">
        <f>SUM(ANALYTIKAVUJ!L173+ANALYTIKAVUJ!D147)</f>
        <v>0</v>
      </c>
      <c r="Q142" s="235">
        <f>SUM('HL KNIHA VYPOC'!K121+'HL KNIHA VYPOC'!K122)</f>
        <v>-8000</v>
      </c>
      <c r="S142" s="406">
        <f t="shared" si="88"/>
        <v>-8000</v>
      </c>
      <c r="U142" s="234"/>
      <c r="W142" s="236"/>
      <c r="X142" s="553">
        <f>ROUND((S142*-1),0)</f>
        <v>8000</v>
      </c>
      <c r="Z142" s="208"/>
      <c r="AB142" s="327">
        <f t="shared" si="114"/>
        <v>10000</v>
      </c>
      <c r="AC142" s="327">
        <f t="shared" si="115"/>
        <v>8000</v>
      </c>
      <c r="AD142" s="328" t="str">
        <f t="shared" si="116"/>
        <v xml:space="preserve">           </v>
      </c>
      <c r="AE142" s="328" t="str">
        <f t="shared" si="117"/>
        <v xml:space="preserve">           </v>
      </c>
      <c r="AF142" s="328" t="str">
        <f t="shared" si="118"/>
        <v xml:space="preserve">      10000</v>
      </c>
      <c r="AG142" s="328" t="str">
        <f t="shared" si="119"/>
        <v xml:space="preserve">       8000</v>
      </c>
      <c r="AK142" s="263">
        <f>SUM(ANALYTIKAVUJ!M173+ANALYTIKAVUJ!E147)</f>
        <v>0</v>
      </c>
      <c r="AL142" s="233">
        <f>SUM('HL KNIHA VYPOC'!H121+'HL KNIHA VYPOC'!H122)</f>
        <v>-8000</v>
      </c>
      <c r="AN142" s="232">
        <f t="shared" si="90"/>
        <v>-8000</v>
      </c>
      <c r="AP142" s="255"/>
      <c r="AR142" s="245"/>
      <c r="AS142" s="237">
        <f>ROUND((AN142*-1),0)</f>
        <v>8000</v>
      </c>
    </row>
    <row r="143" spans="2:45" x14ac:dyDescent="0.25">
      <c r="B143" s="324">
        <v>141</v>
      </c>
      <c r="C143" s="203" t="s">
        <v>1874</v>
      </c>
      <c r="D143" s="276" t="str">
        <f>IF(VLOOKUP($B143,suvaha_p!$A:$G,1)=$B143,VLOOKUP($B143,suvaha_p!$A:$G,$B$1),0)</f>
        <v>Časové rozlíšenie súčet (r. 142 až r. 145)</v>
      </c>
      <c r="E143" s="264" t="s">
        <v>2025</v>
      </c>
      <c r="F143" s="265"/>
      <c r="I143" s="540">
        <f t="shared" si="92"/>
        <v>0</v>
      </c>
      <c r="J143" s="532"/>
      <c r="K143" s="532"/>
      <c r="L143" s="532"/>
      <c r="M143" s="532"/>
      <c r="N143" s="407">
        <f>SUM(N144:N147)</f>
        <v>0</v>
      </c>
      <c r="P143" s="416"/>
      <c r="S143" s="406">
        <f t="shared" si="88"/>
        <v>0</v>
      </c>
      <c r="U143" s="234"/>
      <c r="W143" s="399"/>
      <c r="X143" s="555">
        <f>SUM(X144:X147)</f>
        <v>0</v>
      </c>
      <c r="Z143" s="208"/>
      <c r="AB143" s="327">
        <f t="shared" si="114"/>
        <v>0</v>
      </c>
      <c r="AC143" s="327">
        <f t="shared" si="115"/>
        <v>0</v>
      </c>
      <c r="AD143" s="328" t="str">
        <f t="shared" si="116"/>
        <v xml:space="preserve">           </v>
      </c>
      <c r="AE143" s="328" t="str">
        <f t="shared" si="117"/>
        <v xml:space="preserve">           </v>
      </c>
      <c r="AF143" s="328" t="str">
        <f t="shared" si="118"/>
        <v xml:space="preserve">          0</v>
      </c>
      <c r="AG143" s="328" t="str">
        <f t="shared" si="119"/>
        <v xml:space="preserve">          0</v>
      </c>
      <c r="AK143" s="266"/>
      <c r="AN143" s="232">
        <f t="shared" si="90"/>
        <v>0</v>
      </c>
      <c r="AP143" s="255"/>
      <c r="AR143" s="216"/>
      <c r="AS143" s="256">
        <f>SUM(AS144:AS147)</f>
        <v>0</v>
      </c>
    </row>
    <row r="144" spans="2:45" outlineLevel="1" x14ac:dyDescent="0.25">
      <c r="B144" s="324">
        <v>142</v>
      </c>
      <c r="C144" s="203" t="s">
        <v>2289</v>
      </c>
      <c r="D144" s="133" t="str">
        <f>IF(VLOOKUP($B144,suvaha_p!$A:$G,1)=$B144,VLOOKUP($B144,suvaha_p!$A:$G,$B$1),0)</f>
        <v>Výdavky budúcich období dlhodobé (383A)</v>
      </c>
      <c r="E144" s="230" t="s">
        <v>2026</v>
      </c>
      <c r="G144" s="241">
        <f>SUM(ANALYTIKAVUJ!C190)</f>
        <v>0</v>
      </c>
      <c r="I144" s="540">
        <f t="shared" si="92"/>
        <v>0</v>
      </c>
      <c r="J144" s="532"/>
      <c r="K144" s="532"/>
      <c r="L144" s="532"/>
      <c r="M144" s="532"/>
      <c r="N144" s="406">
        <f t="shared" ref="N144:N147" si="123">ROUND((I144*-1),0)</f>
        <v>0</v>
      </c>
      <c r="Q144" s="235">
        <f>SUM(ANALYTIKAVUJ!D190)</f>
        <v>0</v>
      </c>
      <c r="S144" s="406">
        <f t="shared" si="88"/>
        <v>0</v>
      </c>
      <c r="U144" s="234"/>
      <c r="W144" s="236"/>
      <c r="X144" s="553">
        <f t="shared" ref="X144:X147" si="124">ROUND((S144*-1),0)</f>
        <v>0</v>
      </c>
      <c r="Z144" s="203"/>
      <c r="AB144" s="327">
        <f t="shared" si="114"/>
        <v>0</v>
      </c>
      <c r="AC144" s="327">
        <f t="shared" si="115"/>
        <v>0</v>
      </c>
      <c r="AD144" s="328" t="str">
        <f t="shared" si="116"/>
        <v xml:space="preserve">           </v>
      </c>
      <c r="AE144" s="328" t="str">
        <f t="shared" si="117"/>
        <v xml:space="preserve">           </v>
      </c>
      <c r="AF144" s="328" t="str">
        <f t="shared" si="118"/>
        <v xml:space="preserve">          0</v>
      </c>
      <c r="AG144" s="328" t="str">
        <f t="shared" si="119"/>
        <v xml:space="preserve">          0</v>
      </c>
      <c r="AL144" s="233">
        <f>SUM(ANALYTIKAVUJ!E190)</f>
        <v>0</v>
      </c>
      <c r="AN144" s="232">
        <f t="shared" si="90"/>
        <v>0</v>
      </c>
      <c r="AP144" s="255"/>
      <c r="AR144" s="245"/>
      <c r="AS144" s="237">
        <f t="shared" ref="AS144:AS147" si="125">ROUND((AN144*-1),0)</f>
        <v>0</v>
      </c>
    </row>
    <row r="145" spans="1:45" outlineLevel="1" x14ac:dyDescent="0.25">
      <c r="B145" s="324">
        <v>143</v>
      </c>
      <c r="C145" s="203" t="s">
        <v>2080</v>
      </c>
      <c r="D145" s="133" t="str">
        <f>IF(VLOOKUP($B145,suvaha_p!$A:$G,1)=$B145,VLOOKUP($B145,suvaha_p!$A:$G,$B$1),0)</f>
        <v>Výdavky budúcich období krátkodobé (383A)</v>
      </c>
      <c r="E145" s="230" t="s">
        <v>2027</v>
      </c>
      <c r="G145" s="241">
        <f>SUM(ANALYTIKAVUJ!C191)</f>
        <v>0</v>
      </c>
      <c r="I145" s="540">
        <f t="shared" si="92"/>
        <v>0</v>
      </c>
      <c r="J145" s="532"/>
      <c r="K145" s="532"/>
      <c r="L145" s="532"/>
      <c r="M145" s="532"/>
      <c r="N145" s="406">
        <f t="shared" si="123"/>
        <v>0</v>
      </c>
      <c r="Q145" s="235">
        <f>SUM(ANALYTIKAVUJ!D191)</f>
        <v>0</v>
      </c>
      <c r="S145" s="406">
        <f t="shared" si="88"/>
        <v>0</v>
      </c>
      <c r="U145" s="234"/>
      <c r="W145" s="236"/>
      <c r="X145" s="553">
        <f t="shared" si="124"/>
        <v>0</v>
      </c>
      <c r="Z145" s="203"/>
      <c r="AB145" s="327">
        <f t="shared" si="114"/>
        <v>0</v>
      </c>
      <c r="AC145" s="327">
        <f t="shared" si="115"/>
        <v>0</v>
      </c>
      <c r="AD145" s="328" t="str">
        <f t="shared" si="116"/>
        <v xml:space="preserve">           </v>
      </c>
      <c r="AE145" s="328" t="str">
        <f t="shared" si="117"/>
        <v xml:space="preserve">           </v>
      </c>
      <c r="AF145" s="328" t="str">
        <f t="shared" si="118"/>
        <v xml:space="preserve">          0</v>
      </c>
      <c r="AG145" s="328" t="str">
        <f t="shared" si="119"/>
        <v xml:space="preserve">          0</v>
      </c>
      <c r="AL145" s="233">
        <f>SUM(ANALYTIKAVUJ!E191)</f>
        <v>0</v>
      </c>
      <c r="AN145" s="232">
        <f t="shared" si="90"/>
        <v>0</v>
      </c>
      <c r="AP145" s="255"/>
      <c r="AR145" s="245"/>
      <c r="AS145" s="237">
        <f t="shared" si="125"/>
        <v>0</v>
      </c>
    </row>
    <row r="146" spans="1:45" outlineLevel="1" x14ac:dyDescent="0.25">
      <c r="B146" s="324">
        <v>144</v>
      </c>
      <c r="C146" s="203" t="s">
        <v>2083</v>
      </c>
      <c r="D146" s="133" t="str">
        <f>IF(VLOOKUP($B146,suvaha_p!$A:$G,1)=$B146,VLOOKUP($B146,suvaha_p!$A:$G,$B$1),0)</f>
        <v>Výnosy budúcich období dlhodobé (384A)</v>
      </c>
      <c r="E146" s="230" t="s">
        <v>2028</v>
      </c>
      <c r="G146" s="241">
        <f>SUM(ANALYTIKAVUJ!C194)</f>
        <v>0</v>
      </c>
      <c r="I146" s="540">
        <f t="shared" si="92"/>
        <v>0</v>
      </c>
      <c r="J146" s="532"/>
      <c r="K146" s="532"/>
      <c r="L146" s="532"/>
      <c r="M146" s="532"/>
      <c r="N146" s="406">
        <f t="shared" si="123"/>
        <v>0</v>
      </c>
      <c r="Q146" s="235">
        <f>SUM(ANALYTIKAVUJ!D194)</f>
        <v>0</v>
      </c>
      <c r="S146" s="406">
        <f t="shared" si="88"/>
        <v>0</v>
      </c>
      <c r="U146" s="234"/>
      <c r="W146" s="236"/>
      <c r="X146" s="553">
        <f t="shared" si="124"/>
        <v>0</v>
      </c>
      <c r="Z146" s="203"/>
      <c r="AB146" s="327">
        <f t="shared" si="114"/>
        <v>0</v>
      </c>
      <c r="AC146" s="327">
        <f t="shared" si="115"/>
        <v>0</v>
      </c>
      <c r="AD146" s="328" t="str">
        <f t="shared" si="116"/>
        <v xml:space="preserve">           </v>
      </c>
      <c r="AE146" s="328" t="str">
        <f t="shared" si="117"/>
        <v xml:space="preserve">           </v>
      </c>
      <c r="AF146" s="328" t="str">
        <f t="shared" si="118"/>
        <v xml:space="preserve">          0</v>
      </c>
      <c r="AG146" s="328" t="str">
        <f t="shared" si="119"/>
        <v xml:space="preserve">          0</v>
      </c>
      <c r="AL146" s="233">
        <f>SUM(ANALYTIKAVUJ!E194)</f>
        <v>0</v>
      </c>
      <c r="AN146" s="232">
        <f t="shared" si="90"/>
        <v>0</v>
      </c>
      <c r="AP146" s="255"/>
      <c r="AR146" s="245"/>
      <c r="AS146" s="237">
        <f t="shared" si="125"/>
        <v>0</v>
      </c>
    </row>
    <row r="147" spans="1:45" outlineLevel="1" x14ac:dyDescent="0.25">
      <c r="B147" s="324">
        <v>145</v>
      </c>
      <c r="C147" s="203" t="s">
        <v>2086</v>
      </c>
      <c r="D147" s="133" t="str">
        <f>IF(VLOOKUP($B147,suvaha_p!$A:$G,1)=$B147,VLOOKUP($B147,suvaha_p!$A:$G,$B$1),0)</f>
        <v>Výnosy budúcich období krátkodobé (384A)</v>
      </c>
      <c r="E147" s="230" t="s">
        <v>2029</v>
      </c>
      <c r="G147" s="241">
        <f>SUM(ANALYTIKAVUJ!C195)</f>
        <v>0</v>
      </c>
      <c r="I147" s="540">
        <f t="shared" si="92"/>
        <v>0</v>
      </c>
      <c r="J147" s="532"/>
      <c r="K147" s="532"/>
      <c r="L147" s="532"/>
      <c r="M147" s="532"/>
      <c r="N147" s="406">
        <f t="shared" si="123"/>
        <v>0</v>
      </c>
      <c r="Q147" s="235">
        <f>SUM(ANALYTIKAVUJ!D195)</f>
        <v>0</v>
      </c>
      <c r="S147" s="406">
        <f t="shared" si="88"/>
        <v>0</v>
      </c>
      <c r="U147" s="234"/>
      <c r="W147" s="236"/>
      <c r="X147" s="553">
        <f t="shared" si="124"/>
        <v>0</v>
      </c>
      <c r="Z147" s="203"/>
      <c r="AB147" s="327">
        <f t="shared" si="114"/>
        <v>0</v>
      </c>
      <c r="AC147" s="327">
        <f t="shared" si="115"/>
        <v>0</v>
      </c>
      <c r="AD147" s="328" t="str">
        <f t="shared" si="116"/>
        <v xml:space="preserve">           </v>
      </c>
      <c r="AE147" s="328" t="str">
        <f t="shared" si="117"/>
        <v xml:space="preserve">           </v>
      </c>
      <c r="AF147" s="328" t="str">
        <f t="shared" si="118"/>
        <v xml:space="preserve">          0</v>
      </c>
      <c r="AG147" s="328" t="str">
        <f t="shared" si="119"/>
        <v xml:space="preserve">          0</v>
      </c>
      <c r="AL147" s="233">
        <f>SUM(ANALYTIKAVUJ!E195)</f>
        <v>0</v>
      </c>
      <c r="AN147" s="232">
        <f t="shared" si="90"/>
        <v>0</v>
      </c>
      <c r="AP147" s="255"/>
      <c r="AR147" s="245"/>
      <c r="AS147" s="237">
        <f t="shared" si="125"/>
        <v>0</v>
      </c>
    </row>
    <row r="148" spans="1:45" s="206" customFormat="1" ht="12.75" customHeight="1" x14ac:dyDescent="0.25">
      <c r="D148" s="205"/>
      <c r="E148" s="267"/>
      <c r="F148" s="243"/>
      <c r="G148" s="219"/>
      <c r="H148" s="219"/>
      <c r="I148" s="540"/>
      <c r="J148" s="532"/>
      <c r="K148" s="532"/>
      <c r="L148" s="532"/>
      <c r="M148" s="532"/>
      <c r="N148" s="541" t="str">
        <f>$D$216</f>
        <v>Bežné účtovné obdobie</v>
      </c>
      <c r="O148" s="417"/>
      <c r="P148" s="418"/>
      <c r="Q148" s="417"/>
      <c r="R148" s="417"/>
      <c r="S148" s="844" t="str">
        <f>$D$217</f>
        <v>Bezprostredne predchádzajúce účtovné obdobie</v>
      </c>
      <c r="T148" s="844"/>
      <c r="U148" s="844"/>
      <c r="V148" s="844"/>
      <c r="W148" s="844"/>
      <c r="X148" s="844"/>
      <c r="AB148" s="219"/>
      <c r="AC148" s="219"/>
      <c r="AD148" s="329"/>
      <c r="AE148" s="329"/>
      <c r="AF148" s="328" t="str">
        <f t="shared" ref="AF148" si="126">REPT(" ",11-LEN(AB148))&amp;AB148</f>
        <v xml:space="preserve">           </v>
      </c>
      <c r="AG148" s="328" t="str">
        <f t="shared" ref="AG148" si="127">REPT(" ",11-LEN(AC148))&amp;AC148</f>
        <v xml:space="preserve">           </v>
      </c>
      <c r="AK148" s="243"/>
      <c r="AL148" s="219"/>
      <c r="AM148" s="219"/>
      <c r="AN148" s="846" t="str">
        <f>$D$217</f>
        <v>Bezprostredne predchádzajúce účtovné obdobie</v>
      </c>
      <c r="AO148" s="846"/>
      <c r="AP148" s="846"/>
      <c r="AQ148" s="846"/>
      <c r="AR148" s="846"/>
      <c r="AS148" s="846"/>
    </row>
    <row r="149" spans="1:45" x14ac:dyDescent="0.25">
      <c r="A149" s="325">
        <v>1</v>
      </c>
      <c r="C149" s="132" t="s">
        <v>1877</v>
      </c>
      <c r="D149" s="276" t="str">
        <f>IF(VLOOKUP($A149,vykaz_p!$A:$G,1)=$A149,VLOOKUP($A149,vykaz_p!$A:$G,$B$1),0)</f>
        <v>Čistý obrat (časť účt. tr. 6 podľa zákona)</v>
      </c>
      <c r="E149" s="261" t="s">
        <v>934</v>
      </c>
      <c r="F149" s="265"/>
      <c r="I149" s="532"/>
      <c r="J149" s="533"/>
      <c r="K149" s="533"/>
      <c r="L149" s="533"/>
      <c r="M149" s="534"/>
      <c r="N149" s="419">
        <f>SUM(N151+N152+N153+N156+N178)</f>
        <v>2000001</v>
      </c>
      <c r="P149" s="416"/>
      <c r="X149" s="575">
        <f>SUM(X151+X152+X153+X156+X178)</f>
        <v>46000</v>
      </c>
      <c r="Z149" s="208"/>
      <c r="AF149" s="328" t="str">
        <f>REPT(" ",11-LEN(N149))&amp;N149</f>
        <v xml:space="preserve">    2000001</v>
      </c>
      <c r="AG149" s="328" t="str">
        <f>REPT(" ",11-LEN(X149))&amp;X149</f>
        <v xml:space="preserve">      46000</v>
      </c>
      <c r="AK149" s="266"/>
      <c r="AS149" s="268"/>
    </row>
    <row r="150" spans="1:45" x14ac:dyDescent="0.25">
      <c r="A150" s="325">
        <v>2</v>
      </c>
      <c r="C150" s="132" t="s">
        <v>2497</v>
      </c>
      <c r="D150" s="276" t="str">
        <f>IF(VLOOKUP($A150,vykaz_p!$A:$G,1)=$A150,VLOOKUP($A150,vykaz_p!$A:$G,$B$1),0)</f>
        <v xml:space="preserve">Výnosy z hospodárskej činnosti spolu súčet
(r. 03 až r. 09) </v>
      </c>
      <c r="E150" s="261" t="s">
        <v>952</v>
      </c>
      <c r="F150" s="265"/>
      <c r="I150" s="535"/>
      <c r="J150" s="536"/>
      <c r="K150" s="536"/>
      <c r="L150" s="537">
        <f>SUM(L151:L157)</f>
        <v>-2000001</v>
      </c>
      <c r="M150" s="538"/>
      <c r="N150" s="420">
        <f>SUM(N151:N157)</f>
        <v>2000001</v>
      </c>
      <c r="P150" s="416"/>
      <c r="V150" s="421">
        <f>SUM(V151:V157)</f>
        <v>-46000</v>
      </c>
      <c r="W150" s="422"/>
      <c r="X150" s="576">
        <f>SUM(X151:X157)</f>
        <v>46000</v>
      </c>
      <c r="Z150" s="208"/>
      <c r="AF150" s="328" t="str">
        <f t="shared" ref="AF150:AF210" si="128">REPT(" ",11-LEN(N150))&amp;N150</f>
        <v xml:space="preserve">    2000001</v>
      </c>
      <c r="AG150" s="328" t="str">
        <f t="shared" ref="AG150:AG210" si="129">REPT(" ",11-LEN(X150))&amp;X150</f>
        <v xml:space="preserve">      46000</v>
      </c>
      <c r="AK150" s="266"/>
      <c r="AQ150" s="269">
        <f>SUM(AQ151:AQ157)</f>
        <v>0</v>
      </c>
      <c r="AR150" s="203"/>
      <c r="AS150" s="270">
        <f>SUM(AS151:AS157)</f>
        <v>0</v>
      </c>
    </row>
    <row r="151" spans="1:45" outlineLevel="1" x14ac:dyDescent="0.25">
      <c r="A151" s="325">
        <v>3</v>
      </c>
      <c r="C151" s="132" t="s">
        <v>2501</v>
      </c>
      <c r="D151" s="133" t="str">
        <f>IF(VLOOKUP($A151,vykaz_p!$A:$G,1)=$A151,VLOOKUP($A151,vykaz_p!$A:$G,$B$1),0)</f>
        <v>Tržby z predaja tovaru (604, 607)</v>
      </c>
      <c r="E151" s="230" t="s">
        <v>970</v>
      </c>
      <c r="G151" s="231"/>
      <c r="I151" s="535"/>
      <c r="J151" s="536"/>
      <c r="K151" s="536"/>
      <c r="L151" s="539">
        <f>SUM('HL KNIHA VYPOC'!G354+'HL KNIHA VYPOC'!G356)</f>
        <v>0</v>
      </c>
      <c r="M151" s="538"/>
      <c r="N151" s="419">
        <f>ROUND((L151*-1),0)</f>
        <v>0</v>
      </c>
      <c r="Q151" s="405"/>
      <c r="V151" s="235">
        <f>SUM('HL KNIHA VYPOC'!K354+'HL KNIHA VYPOC'!K356)</f>
        <v>0</v>
      </c>
      <c r="W151" s="422"/>
      <c r="X151" s="575">
        <f>ROUND((V151*-1),0)</f>
        <v>0</v>
      </c>
      <c r="Z151" s="203"/>
      <c r="AF151" s="328" t="str">
        <f t="shared" si="128"/>
        <v xml:space="preserve">          0</v>
      </c>
      <c r="AG151" s="328" t="str">
        <f t="shared" si="129"/>
        <v xml:space="preserve">          0</v>
      </c>
      <c r="AL151" s="238"/>
      <c r="AQ151" s="233">
        <f>SUM('HL KNIHA VYPOC'!M354+'HL KNIHA VYPOC'!M356)</f>
        <v>0</v>
      </c>
      <c r="AR151" s="203"/>
      <c r="AS151" s="268">
        <f>ROUND((AQ151*-1),0)</f>
        <v>0</v>
      </c>
    </row>
    <row r="152" spans="1:45" outlineLevel="1" x14ac:dyDescent="0.25">
      <c r="A152" s="325">
        <v>4</v>
      </c>
      <c r="C152" s="132" t="s">
        <v>2504</v>
      </c>
      <c r="D152" s="133" t="str">
        <f>IF(VLOOKUP($A152,vykaz_p!$A:$G,1)=$A152,VLOOKUP($A152,vykaz_p!$A:$G,$B$1),0)</f>
        <v>Tržby z predaja vlastných výrobkov (601)</v>
      </c>
      <c r="E152" s="230" t="s">
        <v>976</v>
      </c>
      <c r="I152" s="535"/>
      <c r="J152" s="536"/>
      <c r="K152" s="536"/>
      <c r="L152" s="539">
        <f>SUM('HL KNIHA VYPOC'!G352)</f>
        <v>0</v>
      </c>
      <c r="M152" s="538"/>
      <c r="N152" s="419">
        <f t="shared" ref="N152:N157" si="130">ROUND((L152*-1),0)</f>
        <v>0</v>
      </c>
      <c r="V152" s="235">
        <f>SUM('HL KNIHA VYPOC'!K352)</f>
        <v>0</v>
      </c>
      <c r="W152" s="422"/>
      <c r="X152" s="575">
        <f t="shared" ref="X152:X157" si="131">ROUND((V152*-1),0)</f>
        <v>0</v>
      </c>
      <c r="Z152" s="203"/>
      <c r="AF152" s="328" t="str">
        <f t="shared" si="128"/>
        <v xml:space="preserve">          0</v>
      </c>
      <c r="AG152" s="328" t="str">
        <f t="shared" si="129"/>
        <v xml:space="preserve">          0</v>
      </c>
      <c r="AQ152" s="233">
        <f>SUM('HL KNIHA VYPOC'!M352)</f>
        <v>0</v>
      </c>
      <c r="AR152" s="203"/>
      <c r="AS152" s="268">
        <f t="shared" ref="AS152:AS157" si="132">ROUND((AQ152*-1),0)</f>
        <v>0</v>
      </c>
    </row>
    <row r="153" spans="1:45" outlineLevel="1" x14ac:dyDescent="0.25">
      <c r="A153" s="325">
        <v>5</v>
      </c>
      <c r="C153" s="132" t="s">
        <v>2508</v>
      </c>
      <c r="D153" s="133" t="str">
        <f>IF(VLOOKUP($A153,vykaz_p!$A:$G,1)=$A153,VLOOKUP($A153,vykaz_p!$A:$G,$B$1),0)</f>
        <v>Tržby z predaja služieb (602, 606)</v>
      </c>
      <c r="E153" s="230" t="s">
        <v>986</v>
      </c>
      <c r="I153" s="535"/>
      <c r="J153" s="536"/>
      <c r="K153" s="536"/>
      <c r="L153" s="539">
        <f>SUM('HL KNIHA VYPOC'!G353+'HL KNIHA VYPOC'!G355)</f>
        <v>-2000001</v>
      </c>
      <c r="M153" s="538"/>
      <c r="N153" s="419">
        <f t="shared" si="130"/>
        <v>2000001</v>
      </c>
      <c r="V153" s="235">
        <f>SUM('HL KNIHA VYPOC'!K353+'HL KNIHA VYPOC'!K355)</f>
        <v>-46000</v>
      </c>
      <c r="W153" s="422"/>
      <c r="X153" s="575">
        <f t="shared" si="131"/>
        <v>46000</v>
      </c>
      <c r="Z153" s="203"/>
      <c r="AF153" s="328" t="str">
        <f t="shared" si="128"/>
        <v xml:space="preserve">    2000001</v>
      </c>
      <c r="AG153" s="328" t="str">
        <f t="shared" si="129"/>
        <v xml:space="preserve">      46000</v>
      </c>
      <c r="AQ153" s="233">
        <f>SUM('HL KNIHA VYPOC'!M353+'HL KNIHA VYPOC'!M355)</f>
        <v>0</v>
      </c>
      <c r="AR153" s="203"/>
      <c r="AS153" s="268">
        <f t="shared" si="132"/>
        <v>0</v>
      </c>
    </row>
    <row r="154" spans="1:45" outlineLevel="1" x14ac:dyDescent="0.25">
      <c r="A154" s="325">
        <v>6</v>
      </c>
      <c r="C154" s="132" t="s">
        <v>2512</v>
      </c>
      <c r="D154" s="133" t="str">
        <f>IF(VLOOKUP($A154,vykaz_p!$A:$G,1)=$A154,VLOOKUP($A154,vykaz_p!$A:$G,$B$1),0)</f>
        <v>Zmeny stavu vnútroorganizačných zásob (+/-)
(účtová skupina 61)</v>
      </c>
      <c r="E154" s="230" t="s">
        <v>5</v>
      </c>
      <c r="I154" s="535"/>
      <c r="J154" s="536"/>
      <c r="K154" s="536"/>
      <c r="L154" s="539">
        <f>SUM('HL KNIHA VYPOC'!G357)</f>
        <v>0</v>
      </c>
      <c r="M154" s="538"/>
      <c r="N154" s="419">
        <f t="shared" si="130"/>
        <v>0</v>
      </c>
      <c r="V154" s="235">
        <f>SUM('HL KNIHA VYPOC'!K357)</f>
        <v>0</v>
      </c>
      <c r="W154" s="422"/>
      <c r="X154" s="575">
        <f t="shared" si="131"/>
        <v>0</v>
      </c>
      <c r="Z154" s="203"/>
      <c r="AF154" s="328" t="str">
        <f t="shared" si="128"/>
        <v xml:space="preserve">          0</v>
      </c>
      <c r="AG154" s="328" t="str">
        <f t="shared" si="129"/>
        <v xml:space="preserve">          0</v>
      </c>
      <c r="AQ154" s="233">
        <f>SUM('HL KNIHA VYPOC'!M357)</f>
        <v>0</v>
      </c>
      <c r="AR154" s="203"/>
      <c r="AS154" s="268">
        <f t="shared" si="132"/>
        <v>0</v>
      </c>
    </row>
    <row r="155" spans="1:45" outlineLevel="1" x14ac:dyDescent="0.25">
      <c r="A155" s="325">
        <v>7</v>
      </c>
      <c r="C155" s="132" t="s">
        <v>2516</v>
      </c>
      <c r="D155" s="133" t="str">
        <f>IF(VLOOKUP($A155,vykaz_p!$A:$G,1)=$A155,VLOOKUP($A155,vykaz_p!$A:$G,$B$1),0)</f>
        <v>Aktivácia (účtová skupina 62)</v>
      </c>
      <c r="E155" s="230" t="s">
        <v>21</v>
      </c>
      <c r="I155" s="535"/>
      <c r="J155" s="536"/>
      <c r="K155" s="536"/>
      <c r="L155" s="539">
        <f>SUM('HL KNIHA VYPOC'!G364)</f>
        <v>0</v>
      </c>
      <c r="M155" s="538"/>
      <c r="N155" s="419">
        <f t="shared" si="130"/>
        <v>0</v>
      </c>
      <c r="V155" s="235">
        <f>SUM('HL KNIHA VYPOC'!K364)</f>
        <v>0</v>
      </c>
      <c r="W155" s="422"/>
      <c r="X155" s="575">
        <f t="shared" si="131"/>
        <v>0</v>
      </c>
      <c r="Z155" s="203"/>
      <c r="AF155" s="328" t="str">
        <f t="shared" si="128"/>
        <v xml:space="preserve">          0</v>
      </c>
      <c r="AG155" s="328" t="str">
        <f t="shared" si="129"/>
        <v xml:space="preserve">          0</v>
      </c>
      <c r="AQ155" s="233">
        <f>SUM('HL KNIHA VYPOC'!M364)</f>
        <v>0</v>
      </c>
      <c r="AR155" s="203"/>
      <c r="AS155" s="268">
        <f t="shared" si="132"/>
        <v>0</v>
      </c>
    </row>
    <row r="156" spans="1:45" ht="21" customHeight="1" outlineLevel="1" x14ac:dyDescent="0.25">
      <c r="A156" s="325">
        <v>8</v>
      </c>
      <c r="C156" s="132" t="s">
        <v>2519</v>
      </c>
      <c r="D156" s="133" t="str">
        <f>IF(VLOOKUP($A156,vykaz_p!$A:$G,1)=$A156,VLOOKUP($A156,vykaz_p!$A:$G,$B$1),0)</f>
        <v>Tržby z predaja dlhodobého nehmotného majetku, dlhodobého hmotného majetku a materiálu (641, 642)</v>
      </c>
      <c r="E156" s="230" t="s">
        <v>39</v>
      </c>
      <c r="I156" s="535"/>
      <c r="J156" s="536"/>
      <c r="K156" s="536"/>
      <c r="L156" s="539">
        <f>SUM('HL KNIHA VYPOC'!G373+'HL KNIHA VYPOC'!G374)</f>
        <v>0</v>
      </c>
      <c r="M156" s="538"/>
      <c r="N156" s="419">
        <f t="shared" si="130"/>
        <v>0</v>
      </c>
      <c r="V156" s="235">
        <f>SUM('HL KNIHA VYPOC'!K373+'HL KNIHA VYPOC'!K374)</f>
        <v>0</v>
      </c>
      <c r="W156" s="422"/>
      <c r="X156" s="575">
        <f t="shared" si="131"/>
        <v>0</v>
      </c>
      <c r="Z156" s="229"/>
      <c r="AF156" s="328" t="str">
        <f t="shared" si="128"/>
        <v xml:space="preserve">          0</v>
      </c>
      <c r="AG156" s="328" t="str">
        <f t="shared" si="129"/>
        <v xml:space="preserve">          0</v>
      </c>
      <c r="AQ156" s="233">
        <f>SUM('HL KNIHA VYPOC'!M373+'HL KNIHA VYPOC'!M374)</f>
        <v>0</v>
      </c>
      <c r="AR156" s="203"/>
      <c r="AS156" s="268">
        <f t="shared" si="132"/>
        <v>0</v>
      </c>
    </row>
    <row r="157" spans="1:45" outlineLevel="1" x14ac:dyDescent="0.25">
      <c r="A157" s="325">
        <v>9</v>
      </c>
      <c r="C157" s="132" t="s">
        <v>2522</v>
      </c>
      <c r="D157" s="133" t="str">
        <f>IF(VLOOKUP($A157,vykaz_p!$A:$G,1)=$A157,VLOOKUP($A157,vykaz_p!$A:$G,$B$1),0)</f>
        <v>Ostatné výnosy z hospodárskej činnosti (644, 645, 646, 648, 655, 657)</v>
      </c>
      <c r="E157" s="230" t="s">
        <v>922</v>
      </c>
      <c r="I157" s="535"/>
      <c r="J157" s="536"/>
      <c r="K157" s="536"/>
      <c r="L157" s="539">
        <f>SUM('HL KNIHA VYPOC'!G375:G378)+'HL KNIHA VYPOC'!G383+'HL KNIHA VYPOC'!G384</f>
        <v>0</v>
      </c>
      <c r="M157" s="538"/>
      <c r="N157" s="419">
        <f t="shared" si="130"/>
        <v>0</v>
      </c>
      <c r="V157" s="235">
        <f>SUM('HL KNIHA VYPOC'!K375:Q378)+'HL KNIHA VYPOC'!K383+'HL KNIHA VYPOC'!K384</f>
        <v>0</v>
      </c>
      <c r="W157" s="422"/>
      <c r="X157" s="575">
        <f t="shared" si="131"/>
        <v>0</v>
      </c>
      <c r="Z157" s="203"/>
      <c r="AF157" s="328" t="str">
        <f t="shared" si="128"/>
        <v xml:space="preserve">          0</v>
      </c>
      <c r="AG157" s="328" t="str">
        <f t="shared" si="129"/>
        <v xml:space="preserve">          0</v>
      </c>
      <c r="AQ157" s="233">
        <f>SUM('HL KNIHA VYPOC'!M375:AL378)+'HL KNIHA VYPOC'!M383+'HL KNIHA VYPOC'!M384</f>
        <v>0</v>
      </c>
      <c r="AR157" s="203"/>
      <c r="AS157" s="268">
        <f t="shared" si="132"/>
        <v>0</v>
      </c>
    </row>
    <row r="158" spans="1:45" x14ac:dyDescent="0.25">
      <c r="A158" s="325">
        <v>10</v>
      </c>
      <c r="C158" s="132" t="s">
        <v>2497</v>
      </c>
      <c r="D158" s="276" t="str">
        <f>IF(VLOOKUP($A158,vykaz_p!$A:$G,1)=$A158,VLOOKUP($A158,vykaz_p!$A:$G,$B$1),0)</f>
        <v>Náklady na hospodársku činnosť spolu r. 11 + r. 12
+ r. 13 + r. 14 + r. 15 + r. 20 +r. 21 + r. 24 + r. 25 + r. 26</v>
      </c>
      <c r="E158" s="261" t="s">
        <v>795</v>
      </c>
      <c r="F158" s="265"/>
      <c r="I158" s="535"/>
      <c r="J158" s="536"/>
      <c r="K158" s="536"/>
      <c r="L158" s="537">
        <f>SUM(L159+L160+L161+L162+L163+L168+L169+L172+L173+L174)</f>
        <v>35000</v>
      </c>
      <c r="M158" s="538"/>
      <c r="N158" s="420">
        <f>SUM(N159+N160+N161+N162+N163+N168+N169+N172+N173+N174)</f>
        <v>35000</v>
      </c>
      <c r="P158" s="416"/>
      <c r="V158" s="421">
        <f>SUM(V159+V160+V161+V162+V163+V168+V169+V172+V173+V174)</f>
        <v>60000</v>
      </c>
      <c r="W158" s="422"/>
      <c r="X158" s="576">
        <f>SUM(X159+X160+X161+X162+X163+X168+X169+X172+X173+X174)</f>
        <v>60000</v>
      </c>
      <c r="Z158" s="208"/>
      <c r="AF158" s="332" t="str">
        <f>REPT(" ",11-LEN(N158))&amp;N158</f>
        <v xml:space="preserve">      35000</v>
      </c>
      <c r="AG158" s="332" t="str">
        <f>REPT(" ",11-LEN(X158))&amp;X158</f>
        <v xml:space="preserve">      60000</v>
      </c>
      <c r="AK158" s="266"/>
      <c r="AQ158" s="269">
        <f>SUM(AQ159+AQ160+AQ161+AQ162+AQ163+AQ168+AQ169+AQ172+AQ173+AQ174)</f>
        <v>0</v>
      </c>
      <c r="AR158" s="203"/>
      <c r="AS158" s="270">
        <f>SUM(AS159+AS160+AS161+AS162+AS163+AS168+AS169+AS172+AS173+AS174)</f>
        <v>0</v>
      </c>
    </row>
    <row r="159" spans="1:45" outlineLevel="1" x14ac:dyDescent="0.25">
      <c r="A159" s="325">
        <v>11</v>
      </c>
      <c r="C159" s="132" t="s">
        <v>1876</v>
      </c>
      <c r="D159" s="133" t="str">
        <f>IF(VLOOKUP($A159,vykaz_p!$A:$G,1)=$A159,VLOOKUP($A159,vykaz_p!$A:$G,$B$1),0)</f>
        <v>Náklady vynaložené na obstaranie predaného tovaru (504, 507)</v>
      </c>
      <c r="E159" s="230" t="s">
        <v>1023</v>
      </c>
      <c r="I159" s="535"/>
      <c r="J159" s="536"/>
      <c r="K159" s="536"/>
      <c r="L159" s="539">
        <f>SUM('HL KNIHA VYPOC'!G268+'HL KNIHA VYPOC'!G270)</f>
        <v>0</v>
      </c>
      <c r="M159" s="538"/>
      <c r="N159" s="419">
        <f>ROUND((L159),0)</f>
        <v>0</v>
      </c>
      <c r="V159" s="235">
        <f>SUM('HL KNIHA VYPOC'!K268+'HL KNIHA VYPOC'!K270)</f>
        <v>0</v>
      </c>
      <c r="W159" s="422"/>
      <c r="X159" s="575">
        <f>ROUND((V159),0)</f>
        <v>0</v>
      </c>
      <c r="Z159" s="203"/>
      <c r="AF159" s="328" t="str">
        <f t="shared" si="128"/>
        <v xml:space="preserve">          0</v>
      </c>
      <c r="AG159" s="328" t="str">
        <f t="shared" si="129"/>
        <v xml:space="preserve">          0</v>
      </c>
      <c r="AQ159" s="233">
        <f>SUM('HL KNIHA VYPOC'!M268+'HL KNIHA VYPOC'!M270)</f>
        <v>0</v>
      </c>
      <c r="AR159" s="203"/>
      <c r="AS159" s="271">
        <f>ROUND((AQ159),0)</f>
        <v>0</v>
      </c>
    </row>
    <row r="160" spans="1:45" outlineLevel="1" x14ac:dyDescent="0.25">
      <c r="A160" s="325">
        <v>12</v>
      </c>
      <c r="C160" s="132" t="s">
        <v>1875</v>
      </c>
      <c r="D160" s="133" t="str">
        <f>IF(VLOOKUP($A160,vykaz_p!$A:$G,1)=$A160,VLOOKUP($A160,vykaz_p!$A:$G,$B$1),0)</f>
        <v>Spotreba materiálu, energie a ostatných neskladovateľných dodávok (501, 502, 503)</v>
      </c>
      <c r="E160" s="230" t="s">
        <v>84</v>
      </c>
      <c r="I160" s="535"/>
      <c r="J160" s="536"/>
      <c r="K160" s="536"/>
      <c r="L160" s="539">
        <f>SUM('HL KNIHA VYPOC'!G265:G267)</f>
        <v>0</v>
      </c>
      <c r="M160" s="538"/>
      <c r="N160" s="419">
        <f t="shared" ref="N160:N162" si="133">ROUND((L160),0)</f>
        <v>0</v>
      </c>
      <c r="V160" s="235">
        <f>SUM('HL KNIHA VYPOC'!K265:Q267)</f>
        <v>0</v>
      </c>
      <c r="W160" s="422"/>
      <c r="X160" s="575">
        <f t="shared" ref="X160:X162" si="134">ROUND((V160),0)</f>
        <v>0</v>
      </c>
      <c r="Z160" s="229"/>
      <c r="AF160" s="328" t="str">
        <f t="shared" si="128"/>
        <v xml:space="preserve">          0</v>
      </c>
      <c r="AG160" s="328" t="str">
        <f t="shared" si="129"/>
        <v xml:space="preserve">          0</v>
      </c>
      <c r="AQ160" s="233">
        <f>SUM('HL KNIHA VYPOC'!M265:AL267)</f>
        <v>0</v>
      </c>
      <c r="AR160" s="203"/>
      <c r="AS160" s="271">
        <f t="shared" ref="AS160:AS162" si="135">ROUND((AQ160),0)</f>
        <v>0</v>
      </c>
    </row>
    <row r="161" spans="1:45" outlineLevel="1" x14ac:dyDescent="0.25">
      <c r="A161" s="325">
        <v>13</v>
      </c>
      <c r="C161" s="132" t="s">
        <v>1874</v>
      </c>
      <c r="D161" s="133" t="str">
        <f>IF(VLOOKUP($A161,vykaz_p!$A:$G,1)=$A161,VLOOKUP($A161,vykaz_p!$A:$G,$B$1),0)</f>
        <v>Opravné položky k zásobám (+/-) (505)</v>
      </c>
      <c r="E161" s="230" t="s">
        <v>94</v>
      </c>
      <c r="I161" s="535"/>
      <c r="J161" s="536"/>
      <c r="K161" s="536"/>
      <c r="L161" s="539">
        <f>SUM('HL KNIHA VYPOC'!G269)</f>
        <v>0</v>
      </c>
      <c r="M161" s="538"/>
      <c r="N161" s="419">
        <f t="shared" si="133"/>
        <v>0</v>
      </c>
      <c r="V161" s="235">
        <f>SUM('HL KNIHA VYPOC'!K269)</f>
        <v>0</v>
      </c>
      <c r="W161" s="422"/>
      <c r="X161" s="575">
        <f t="shared" si="134"/>
        <v>0</v>
      </c>
      <c r="Z161" s="203"/>
      <c r="AF161" s="328" t="str">
        <f t="shared" si="128"/>
        <v xml:space="preserve">          0</v>
      </c>
      <c r="AG161" s="328" t="str">
        <f t="shared" si="129"/>
        <v xml:space="preserve">          0</v>
      </c>
      <c r="AQ161" s="233">
        <f>SUM('HL KNIHA VYPOC'!M269)</f>
        <v>0</v>
      </c>
      <c r="AR161" s="203"/>
      <c r="AS161" s="271">
        <f t="shared" si="135"/>
        <v>0</v>
      </c>
    </row>
    <row r="162" spans="1:45" outlineLevel="1" x14ac:dyDescent="0.25">
      <c r="A162" s="325">
        <v>14</v>
      </c>
      <c r="C162" s="132" t="s">
        <v>1873</v>
      </c>
      <c r="D162" s="133" t="str">
        <f>IF(VLOOKUP($A162,vykaz_p!$A:$G,1)=$A162,VLOOKUP($A162,vykaz_p!$A:$G,$B$1),0)</f>
        <v>Služby (účtová skupina 51)</v>
      </c>
      <c r="E162" s="230" t="s">
        <v>796</v>
      </c>
      <c r="I162" s="535"/>
      <c r="J162" s="536"/>
      <c r="K162" s="536"/>
      <c r="L162" s="539">
        <f>SUM('HL KNIHA VYPOC'!G271)</f>
        <v>35000</v>
      </c>
      <c r="M162" s="538"/>
      <c r="N162" s="419">
        <f t="shared" si="133"/>
        <v>35000</v>
      </c>
      <c r="V162" s="235">
        <f>SUM('HL KNIHA VYPOC'!K271)</f>
        <v>60000</v>
      </c>
      <c r="W162" s="422"/>
      <c r="X162" s="575">
        <f t="shared" si="134"/>
        <v>60000</v>
      </c>
      <c r="Z162" s="203"/>
      <c r="AF162" s="332" t="str">
        <f>REPT(" ",11-LEN(N162))&amp;N162</f>
        <v xml:space="preserve">      35000</v>
      </c>
      <c r="AG162" s="332" t="str">
        <f>REPT(" ",11-LEN(X162))&amp;X162</f>
        <v xml:space="preserve">      60000</v>
      </c>
      <c r="AQ162" s="233">
        <f>SUM('HL KNIHA VYPOC'!M271)</f>
        <v>0</v>
      </c>
      <c r="AR162" s="203"/>
      <c r="AS162" s="271">
        <f t="shared" si="135"/>
        <v>0</v>
      </c>
    </row>
    <row r="163" spans="1:45" outlineLevel="1" x14ac:dyDescent="0.25">
      <c r="A163" s="325">
        <v>15</v>
      </c>
      <c r="C163" s="132" t="s">
        <v>1872</v>
      </c>
      <c r="D163" s="277" t="str">
        <f>IF(VLOOKUP($A163,vykaz_p!$A:$G,1)=$A163,VLOOKUP($A163,vykaz_p!$A:$G,$B$1),0)</f>
        <v>Osobné náklady súčet (r. 16 až r. 19)</v>
      </c>
      <c r="E163" s="230" t="s">
        <v>923</v>
      </c>
      <c r="F163" s="265"/>
      <c r="I163" s="535"/>
      <c r="J163" s="536"/>
      <c r="K163" s="536"/>
      <c r="L163" s="537">
        <f>SUM(L164:L167)</f>
        <v>0</v>
      </c>
      <c r="M163" s="538"/>
      <c r="N163" s="420">
        <f>SUM(N164:N167)</f>
        <v>0</v>
      </c>
      <c r="P163" s="416"/>
      <c r="V163" s="421">
        <f>SUM(V164:V167)</f>
        <v>0</v>
      </c>
      <c r="W163" s="422"/>
      <c r="X163" s="576">
        <f>SUM(X164:X167)</f>
        <v>0</v>
      </c>
      <c r="Z163" s="272"/>
      <c r="AF163" s="328" t="str">
        <f t="shared" si="128"/>
        <v xml:space="preserve">          0</v>
      </c>
      <c r="AG163" s="328" t="str">
        <f t="shared" si="129"/>
        <v xml:space="preserve">          0</v>
      </c>
      <c r="AK163" s="266"/>
      <c r="AQ163" s="269">
        <f>SUM(AQ164:AQ167)</f>
        <v>0</v>
      </c>
      <c r="AR163" s="203"/>
      <c r="AS163" s="270">
        <f>SUM(AS164:AS167)</f>
        <v>0</v>
      </c>
    </row>
    <row r="164" spans="1:45" outlineLevel="1" x14ac:dyDescent="0.25">
      <c r="A164" s="325">
        <v>16</v>
      </c>
      <c r="C164" s="132" t="s">
        <v>2543</v>
      </c>
      <c r="D164" s="133" t="str">
        <f>IF(VLOOKUP($A164,vykaz_p!$A:$G,1)=$A164,VLOOKUP($A164,vykaz_p!$A:$G,$B$1),0)</f>
        <v>Mzdové náklady (521, 522)</v>
      </c>
      <c r="E164" s="230" t="s">
        <v>797</v>
      </c>
      <c r="I164" s="535"/>
      <c r="J164" s="536"/>
      <c r="K164" s="536"/>
      <c r="L164" s="539">
        <f>SUM('HL KNIHA VYPOC'!G280:G281)</f>
        <v>0</v>
      </c>
      <c r="M164" s="538"/>
      <c r="N164" s="419">
        <f>ROUND((L164),0)</f>
        <v>0</v>
      </c>
      <c r="V164" s="235">
        <f>SUM('HL KNIHA VYPOC'!K280:Q281)</f>
        <v>0</v>
      </c>
      <c r="W164" s="422"/>
      <c r="X164" s="575">
        <f t="shared" ref="X164:X168" si="136">ROUND((V164),0)</f>
        <v>0</v>
      </c>
      <c r="Z164" s="203"/>
      <c r="AF164" s="328" t="str">
        <f t="shared" si="128"/>
        <v xml:space="preserve">          0</v>
      </c>
      <c r="AG164" s="328" t="str">
        <f t="shared" si="129"/>
        <v xml:space="preserve">          0</v>
      </c>
      <c r="AQ164" s="233">
        <f>SUM('HL KNIHA VYPOC'!M280:AL281)</f>
        <v>0</v>
      </c>
      <c r="AR164" s="203"/>
      <c r="AS164" s="271">
        <f t="shared" ref="AS164:AS168" si="137">ROUND((AQ164),0)</f>
        <v>0</v>
      </c>
    </row>
    <row r="165" spans="1:45" outlineLevel="1" x14ac:dyDescent="0.25">
      <c r="A165" s="325">
        <v>17</v>
      </c>
      <c r="C165" s="132" t="s">
        <v>2080</v>
      </c>
      <c r="D165" s="133" t="str">
        <f>IF(VLOOKUP($A165,vykaz_p!$A:$G,1)=$A165,VLOOKUP($A165,vykaz_p!$A:$G,$B$1),0)</f>
        <v>Odmeny členom orgánov spoločnosti a družstva (523)</v>
      </c>
      <c r="E165" s="230" t="s">
        <v>798</v>
      </c>
      <c r="I165" s="535"/>
      <c r="J165" s="536"/>
      <c r="K165" s="536"/>
      <c r="L165" s="539">
        <f>SUM('HL KNIHA VYPOC'!G282)</f>
        <v>0</v>
      </c>
      <c r="M165" s="538"/>
      <c r="N165" s="419">
        <f>ROUND((L165),0)</f>
        <v>0</v>
      </c>
      <c r="V165" s="235">
        <f>SUM('HL KNIHA VYPOC'!K282)</f>
        <v>0</v>
      </c>
      <c r="W165" s="422"/>
      <c r="X165" s="575">
        <f t="shared" si="136"/>
        <v>0</v>
      </c>
      <c r="Z165" s="203"/>
      <c r="AF165" s="328" t="str">
        <f t="shared" si="128"/>
        <v xml:space="preserve">          0</v>
      </c>
      <c r="AG165" s="328" t="str">
        <f t="shared" si="129"/>
        <v xml:space="preserve">          0</v>
      </c>
      <c r="AQ165" s="233">
        <f>SUM('HL KNIHA VYPOC'!M282)</f>
        <v>0</v>
      </c>
      <c r="AR165" s="203"/>
      <c r="AS165" s="271">
        <f t="shared" si="137"/>
        <v>0</v>
      </c>
    </row>
    <row r="166" spans="1:45" outlineLevel="1" x14ac:dyDescent="0.25">
      <c r="A166" s="325">
        <v>18</v>
      </c>
      <c r="C166" s="132" t="s">
        <v>2083</v>
      </c>
      <c r="D166" s="133" t="str">
        <f>IF(VLOOKUP($A166,vykaz_p!$A:$G,1)=$A166,VLOOKUP($A166,vykaz_p!$A:$G,$B$1),0)</f>
        <v>Náklady na sociálne poistenie (524, 525, 526)</v>
      </c>
      <c r="E166" s="230" t="s">
        <v>799</v>
      </c>
      <c r="I166" s="535"/>
      <c r="J166" s="536"/>
      <c r="K166" s="536"/>
      <c r="L166" s="539">
        <f>SUM('HL KNIHA VYPOC'!G283:G285)</f>
        <v>0</v>
      </c>
      <c r="M166" s="538"/>
      <c r="N166" s="419">
        <f>ROUND((L166),0)</f>
        <v>0</v>
      </c>
      <c r="V166" s="235">
        <f>SUM('HL KNIHA VYPOC'!K283:Q285)</f>
        <v>0</v>
      </c>
      <c r="W166" s="422"/>
      <c r="X166" s="575">
        <f t="shared" si="136"/>
        <v>0</v>
      </c>
      <c r="Z166" s="203"/>
      <c r="AF166" s="328" t="str">
        <f t="shared" si="128"/>
        <v xml:space="preserve">          0</v>
      </c>
      <c r="AG166" s="328" t="str">
        <f t="shared" si="129"/>
        <v xml:space="preserve">          0</v>
      </c>
      <c r="AQ166" s="233">
        <f>SUM('HL KNIHA VYPOC'!M283:AL285)</f>
        <v>0</v>
      </c>
      <c r="AR166" s="203"/>
      <c r="AS166" s="271">
        <f t="shared" si="137"/>
        <v>0</v>
      </c>
    </row>
    <row r="167" spans="1:45" outlineLevel="1" x14ac:dyDescent="0.25">
      <c r="A167" s="325">
        <v>19</v>
      </c>
      <c r="C167" s="132" t="s">
        <v>2086</v>
      </c>
      <c r="D167" s="133" t="str">
        <f>IF(VLOOKUP($A167,vykaz_p!$A:$G,1)=$A167,VLOOKUP($A167,vykaz_p!$A:$G,$B$1),0)</f>
        <v>Sociálne náklady (527, 528)</v>
      </c>
      <c r="E167" s="230" t="s">
        <v>102</v>
      </c>
      <c r="I167" s="535"/>
      <c r="J167" s="536"/>
      <c r="K167" s="536"/>
      <c r="L167" s="539">
        <f>SUM('HL KNIHA VYPOC'!G286:G287)</f>
        <v>0</v>
      </c>
      <c r="M167" s="538"/>
      <c r="N167" s="419">
        <f>ROUND((L167),0)</f>
        <v>0</v>
      </c>
      <c r="V167" s="235">
        <f>SUM('HL KNIHA VYPOC'!K286:Q287)</f>
        <v>0</v>
      </c>
      <c r="W167" s="422"/>
      <c r="X167" s="575">
        <f t="shared" si="136"/>
        <v>0</v>
      </c>
      <c r="Z167" s="203"/>
      <c r="AF167" s="328" t="str">
        <f t="shared" si="128"/>
        <v xml:space="preserve">          0</v>
      </c>
      <c r="AG167" s="328" t="str">
        <f t="shared" si="129"/>
        <v xml:space="preserve">          0</v>
      </c>
      <c r="AQ167" s="233">
        <f>SUM('HL KNIHA VYPOC'!M286:AL287)</f>
        <v>0</v>
      </c>
      <c r="AR167" s="203"/>
      <c r="AS167" s="271">
        <f t="shared" si="137"/>
        <v>0</v>
      </c>
    </row>
    <row r="168" spans="1:45" outlineLevel="1" x14ac:dyDescent="0.25">
      <c r="A168" s="325">
        <v>20</v>
      </c>
      <c r="C168" s="132" t="s">
        <v>1871</v>
      </c>
      <c r="D168" s="133" t="str">
        <f>IF(VLOOKUP($A168,vykaz_p!$A:$G,1)=$A168,VLOOKUP($A168,vykaz_p!$A:$G,$B$1),0)</f>
        <v>Dane a poplatky (účtová skupina 53)</v>
      </c>
      <c r="E168" s="230" t="s">
        <v>800</v>
      </c>
      <c r="I168" s="535"/>
      <c r="J168" s="536"/>
      <c r="K168" s="536"/>
      <c r="L168" s="539">
        <f>SUM('HL KNIHA VYPOC'!G289)</f>
        <v>0</v>
      </c>
      <c r="M168" s="538"/>
      <c r="N168" s="419">
        <f>ROUND((L168),0)</f>
        <v>0</v>
      </c>
      <c r="V168" s="235">
        <f>SUM('HL KNIHA VYPOC'!K289)</f>
        <v>0</v>
      </c>
      <c r="W168" s="422"/>
      <c r="X168" s="575">
        <f t="shared" si="136"/>
        <v>0</v>
      </c>
      <c r="Z168" s="203"/>
      <c r="AF168" s="328" t="str">
        <f t="shared" si="128"/>
        <v xml:space="preserve">          0</v>
      </c>
      <c r="AG168" s="328" t="str">
        <f t="shared" si="129"/>
        <v xml:space="preserve">          0</v>
      </c>
      <c r="AQ168" s="233">
        <f>SUM('HL KNIHA VYPOC'!M289)</f>
        <v>0</v>
      </c>
      <c r="AR168" s="203"/>
      <c r="AS168" s="271">
        <f t="shared" si="137"/>
        <v>0</v>
      </c>
    </row>
    <row r="169" spans="1:45" outlineLevel="1" x14ac:dyDescent="0.25">
      <c r="A169" s="325">
        <v>21</v>
      </c>
      <c r="C169" s="132" t="s">
        <v>1870</v>
      </c>
      <c r="D169" s="133" t="str">
        <f>IF(VLOOKUP($A169,vykaz_p!$A:$G,1)=$A169,VLOOKUP($A169,vykaz_p!$A:$G,$B$1),0)</f>
        <v>Odpisy a opravné položky k dlhodobému nehmotnému majetku a dlhodobému hmotnému majetku (r. 22 + r. 23)</v>
      </c>
      <c r="E169" s="230" t="s">
        <v>117</v>
      </c>
      <c r="I169" s="535"/>
      <c r="J169" s="536"/>
      <c r="K169" s="536"/>
      <c r="L169" s="536"/>
      <c r="M169" s="538"/>
      <c r="N169" s="420">
        <f>SUM(N170:N171)</f>
        <v>0</v>
      </c>
      <c r="W169" s="422"/>
      <c r="X169" s="576">
        <f>SUM(X170:X171)</f>
        <v>0</v>
      </c>
      <c r="Z169" s="229"/>
      <c r="AF169" s="328" t="str">
        <f t="shared" si="128"/>
        <v xml:space="preserve">          0</v>
      </c>
      <c r="AG169" s="328" t="str">
        <f t="shared" si="129"/>
        <v xml:space="preserve">          0</v>
      </c>
      <c r="AR169" s="203"/>
      <c r="AS169" s="270">
        <f>SUM(AS170:AS171)</f>
        <v>0</v>
      </c>
    </row>
    <row r="170" spans="1:45" outlineLevel="1" x14ac:dyDescent="0.25">
      <c r="A170" s="325">
        <v>22</v>
      </c>
      <c r="C170" s="132" t="s">
        <v>2561</v>
      </c>
      <c r="D170" s="133" t="str">
        <f>IF(VLOOKUP($A170,vykaz_p!$A:$G,1)=$A170,VLOOKUP($A170,vykaz_p!$A:$G,$B$1),0)</f>
        <v>Odpisy dlhodobého nehmotného majetku a dlhodobého hmotného majetku (551)</v>
      </c>
      <c r="E170" s="230" t="s">
        <v>914</v>
      </c>
      <c r="I170" s="535"/>
      <c r="J170" s="536"/>
      <c r="K170" s="536"/>
      <c r="L170" s="539">
        <f>SUM('HL KNIHA VYPOC'!G307)</f>
        <v>0</v>
      </c>
      <c r="M170" s="538"/>
      <c r="N170" s="419">
        <f>ROUND((L170),0)</f>
        <v>0</v>
      </c>
      <c r="V170" s="235">
        <f>SUM('HL KNIHA VYPOC'!K307)</f>
        <v>0</v>
      </c>
      <c r="W170" s="422"/>
      <c r="X170" s="575">
        <f t="shared" ref="X170:X174" si="138">ROUND((V170),0)</f>
        <v>0</v>
      </c>
      <c r="Z170" s="229"/>
      <c r="AF170" s="328" t="str">
        <f t="shared" si="128"/>
        <v xml:space="preserve">          0</v>
      </c>
      <c r="AG170" s="328" t="str">
        <f t="shared" si="129"/>
        <v xml:space="preserve">          0</v>
      </c>
      <c r="AQ170" s="233">
        <f>SUM('HL KNIHA VYPOC'!M307)</f>
        <v>0</v>
      </c>
      <c r="AR170" s="203"/>
      <c r="AS170" s="271">
        <f t="shared" ref="AS170:AS174" si="139">ROUND((AQ170),0)</f>
        <v>0</v>
      </c>
    </row>
    <row r="171" spans="1:45" outlineLevel="1" x14ac:dyDescent="0.25">
      <c r="A171" s="325">
        <v>23</v>
      </c>
      <c r="C171" s="132" t="s">
        <v>2080</v>
      </c>
      <c r="D171" s="133" t="str">
        <f>IF(VLOOKUP($A171,vykaz_p!$A:$G,1)=$A171,VLOOKUP($A171,vykaz_p!$A:$G,$B$1),0)</f>
        <v>Opravné položky  k dlhodobému nehmotnému majetku a dlhodobému hmotnému majetku (+/-) (553)</v>
      </c>
      <c r="E171" s="230" t="s">
        <v>915</v>
      </c>
      <c r="I171" s="535"/>
      <c r="J171" s="536"/>
      <c r="K171" s="536"/>
      <c r="L171" s="539">
        <f>SUM('HL KNIHA VYPOC'!G309)</f>
        <v>0</v>
      </c>
      <c r="M171" s="538"/>
      <c r="N171" s="419">
        <f>ROUND((L171),0)</f>
        <v>0</v>
      </c>
      <c r="V171" s="235">
        <f>SUM('HL KNIHA VYPOC'!K309)</f>
        <v>0</v>
      </c>
      <c r="W171" s="422"/>
      <c r="X171" s="575">
        <f t="shared" si="138"/>
        <v>0</v>
      </c>
      <c r="Z171" s="229"/>
      <c r="AF171" s="328" t="str">
        <f t="shared" si="128"/>
        <v xml:space="preserve">          0</v>
      </c>
      <c r="AG171" s="328" t="str">
        <f t="shared" si="129"/>
        <v xml:space="preserve">          0</v>
      </c>
      <c r="AQ171" s="233">
        <f>SUM('HL KNIHA VYPOC'!M309)</f>
        <v>0</v>
      </c>
      <c r="AR171" s="203"/>
      <c r="AS171" s="271">
        <f t="shared" si="139"/>
        <v>0</v>
      </c>
    </row>
    <row r="172" spans="1:45" outlineLevel="1" x14ac:dyDescent="0.25">
      <c r="A172" s="325">
        <v>24</v>
      </c>
      <c r="C172" s="132" t="s">
        <v>1869</v>
      </c>
      <c r="D172" s="133" t="str">
        <f>IF(VLOOKUP($A172,vykaz_p!$A:$G,1)=$A172,VLOOKUP($A172,vykaz_p!$A:$G,$B$1),0)</f>
        <v>Zostatková cena predaného dlhodobého majetku a predaného materiálu (541, 542)</v>
      </c>
      <c r="E172" s="230" t="s">
        <v>134</v>
      </c>
      <c r="I172" s="535"/>
      <c r="J172" s="536"/>
      <c r="K172" s="536"/>
      <c r="L172" s="539">
        <f>SUM('HL KNIHA VYPOC'!G297:G298)</f>
        <v>0</v>
      </c>
      <c r="M172" s="538"/>
      <c r="N172" s="419">
        <f>ROUND((L172),0)</f>
        <v>0</v>
      </c>
      <c r="V172" s="235">
        <f>SUM('HL KNIHA VYPOC'!K297:Q298)</f>
        <v>0</v>
      </c>
      <c r="W172" s="422"/>
      <c r="X172" s="575">
        <f t="shared" si="138"/>
        <v>0</v>
      </c>
      <c r="Z172" s="229"/>
      <c r="AF172" s="328" t="str">
        <f t="shared" si="128"/>
        <v xml:space="preserve">          0</v>
      </c>
      <c r="AG172" s="328" t="str">
        <f t="shared" si="129"/>
        <v xml:space="preserve">          0</v>
      </c>
      <c r="AQ172" s="233">
        <f>SUM('HL KNIHA VYPOC'!M297:AL298)</f>
        <v>0</v>
      </c>
      <c r="AR172" s="203"/>
      <c r="AS172" s="271">
        <f t="shared" si="139"/>
        <v>0</v>
      </c>
    </row>
    <row r="173" spans="1:45" outlineLevel="1" x14ac:dyDescent="0.25">
      <c r="A173" s="325">
        <v>25</v>
      </c>
      <c r="C173" s="132" t="s">
        <v>2501</v>
      </c>
      <c r="D173" s="133" t="str">
        <f>IF(VLOOKUP($A173,vykaz_p!$A:$G,1)=$A173,VLOOKUP($A173,vykaz_p!$A:$G,$B$1),0)</f>
        <v>Opravné položky k pohľadávkam (+/-) (547)</v>
      </c>
      <c r="E173" s="230" t="s">
        <v>140</v>
      </c>
      <c r="I173" s="535"/>
      <c r="J173" s="536"/>
      <c r="K173" s="536"/>
      <c r="L173" s="539">
        <f>SUM('HL KNIHA VYPOC'!G303)</f>
        <v>0</v>
      </c>
      <c r="M173" s="538"/>
      <c r="N173" s="419">
        <f>ROUND((L173),0)</f>
        <v>0</v>
      </c>
      <c r="V173" s="235">
        <f>SUM('HL KNIHA VYPOC'!K303)</f>
        <v>0</v>
      </c>
      <c r="W173" s="422"/>
      <c r="X173" s="575">
        <f t="shared" si="138"/>
        <v>0</v>
      </c>
      <c r="Z173" s="229"/>
      <c r="AF173" s="328" t="str">
        <f t="shared" si="128"/>
        <v xml:space="preserve">          0</v>
      </c>
      <c r="AG173" s="328" t="str">
        <f t="shared" si="129"/>
        <v xml:space="preserve">          0</v>
      </c>
      <c r="AQ173" s="233">
        <f>SUM('HL KNIHA VYPOC'!M303)</f>
        <v>0</v>
      </c>
      <c r="AR173" s="203"/>
      <c r="AS173" s="271">
        <f t="shared" si="139"/>
        <v>0</v>
      </c>
    </row>
    <row r="174" spans="1:45" outlineLevel="1" x14ac:dyDescent="0.25">
      <c r="A174" s="325">
        <v>26</v>
      </c>
      <c r="C174" s="132" t="s">
        <v>2573</v>
      </c>
      <c r="D174" s="133" t="str">
        <f>IF(VLOOKUP($A174,vykaz_p!$A:$G,1)=$A174,VLOOKUP($A174,vykaz_p!$A:$G,$B$1),0)</f>
        <v>Ostatné náklady na hospodársku činnosť 
(543, 544, 545, 546, 548, 549, 555, 557)</v>
      </c>
      <c r="E174" s="230" t="s">
        <v>920</v>
      </c>
      <c r="I174" s="535"/>
      <c r="J174" s="536"/>
      <c r="K174" s="536"/>
      <c r="L174" s="539">
        <f>SUM('HL KNIHA VYPOC'!G299+'HL KNIHA VYPOC'!G300+'HL KNIHA VYPOC'!G301+'HL KNIHA VYPOC'!G302+'HL KNIHA VYPOC'!G304+'HL KNIHA VYPOC'!G305+'HL KNIHA VYPOC'!G310+'HL KNIHA VYPOC'!G311)</f>
        <v>0</v>
      </c>
      <c r="M174" s="538"/>
      <c r="N174" s="419">
        <f>ROUND((L174),0)</f>
        <v>0</v>
      </c>
      <c r="V174" s="235">
        <f>SUM('HL KNIHA VYPOC'!K299+'HL KNIHA VYPOC'!K300+'HL KNIHA VYPOC'!K301+'HL KNIHA VYPOC'!K302+'HL KNIHA VYPOC'!K304+'HL KNIHA VYPOC'!K305+'HL KNIHA VYPOC'!K310+'HL KNIHA VYPOC'!K311)</f>
        <v>0</v>
      </c>
      <c r="W174" s="422"/>
      <c r="X174" s="575">
        <f t="shared" si="138"/>
        <v>0</v>
      </c>
      <c r="Z174" s="229"/>
      <c r="AF174" s="328" t="str">
        <f t="shared" si="128"/>
        <v xml:space="preserve">          0</v>
      </c>
      <c r="AG174" s="328" t="str">
        <f t="shared" si="129"/>
        <v xml:space="preserve">          0</v>
      </c>
      <c r="AQ174" s="233">
        <f>SUM('HL KNIHA VYPOC'!M299+'HL KNIHA VYPOC'!M300+'HL KNIHA VYPOC'!M301+'HL KNIHA VYPOC'!M302+'HL KNIHA VYPOC'!M304+'HL KNIHA VYPOC'!M305+'HL KNIHA VYPOC'!M310+'HL KNIHA VYPOC'!M311)</f>
        <v>0</v>
      </c>
      <c r="AR174" s="203"/>
      <c r="AS174" s="271">
        <f t="shared" si="139"/>
        <v>0</v>
      </c>
    </row>
    <row r="175" spans="1:45" ht="15.75" customHeight="1" x14ac:dyDescent="0.25">
      <c r="A175" s="325">
        <v>27</v>
      </c>
      <c r="C175" s="132" t="s">
        <v>2577</v>
      </c>
      <c r="D175" s="276" t="str">
        <f>IF(VLOOKUP($A175,vykaz_p!$A:$G,1)=$A175,VLOOKUP($A175,vykaz_p!$A:$G,$B$1),0)</f>
        <v>Výsledok hospodárenia z hospodárskej činnosti (+/-) (r. 02 - r. 10)</v>
      </c>
      <c r="E175" s="261" t="s">
        <v>925</v>
      </c>
      <c r="F175" s="265"/>
      <c r="I175" s="535"/>
      <c r="J175" s="536"/>
      <c r="K175" s="536"/>
      <c r="L175" s="536"/>
      <c r="M175" s="538"/>
      <c r="N175" s="423">
        <f>SUM(N150-N158)</f>
        <v>1965001</v>
      </c>
      <c r="P175" s="416"/>
      <c r="W175" s="422"/>
      <c r="X175" s="577">
        <f>SUM(X150-X158)</f>
        <v>-14000</v>
      </c>
      <c r="Z175" s="208"/>
      <c r="AF175" s="333" t="str">
        <f>REPT(" ",11-LEN(N175))&amp;N175</f>
        <v xml:space="preserve">    1965001</v>
      </c>
      <c r="AG175" s="333" t="str">
        <f>REPT(" ",11-LEN(X175))&amp;X175</f>
        <v xml:space="preserve">     -14000</v>
      </c>
      <c r="AK175" s="266"/>
      <c r="AR175" s="203"/>
      <c r="AS175" s="273">
        <f>SUM(AS150-AS158)</f>
        <v>0</v>
      </c>
    </row>
    <row r="176" spans="1:45" x14ac:dyDescent="0.25">
      <c r="A176" s="325">
        <v>28</v>
      </c>
      <c r="C176" s="132" t="s">
        <v>1877</v>
      </c>
      <c r="D176" s="276" t="str">
        <f>IF(VLOOKUP($A176,vykaz_p!$A:$G,1)=$A176,VLOOKUP($A176,vykaz_p!$A:$G,$B$1),0)</f>
        <v>Pridaná hodnota (r. 03 + r. 04 + r. 05 + r. 06 + r. 07)
- (r. 11 + r. 12 + r. 13 + r. 14)</v>
      </c>
      <c r="E176" s="261" t="s">
        <v>801</v>
      </c>
      <c r="F176" s="265"/>
      <c r="I176" s="535"/>
      <c r="J176" s="536"/>
      <c r="K176" s="536"/>
      <c r="L176" s="536"/>
      <c r="M176" s="538"/>
      <c r="N176" s="419">
        <f>SUM(N151+N152+N153+N154+N155)-(N159+N160+N161+N162)</f>
        <v>1965001</v>
      </c>
      <c r="P176" s="416"/>
      <c r="W176" s="422"/>
      <c r="X176" s="575">
        <f>SUM(X151+X152+X153+X154+X155)-(X159+X160+X161+X162)</f>
        <v>-14000</v>
      </c>
      <c r="Z176" s="208"/>
      <c r="AF176" s="332" t="str">
        <f>REPT(" ",11-LEN(N176))&amp;N176</f>
        <v xml:space="preserve">    1965001</v>
      </c>
      <c r="AG176" s="332" t="str">
        <f>REPT(" ",11-LEN(X176))&amp;X176</f>
        <v xml:space="preserve">     -14000</v>
      </c>
      <c r="AK176" s="266"/>
      <c r="AR176" s="203"/>
      <c r="AS176" s="271">
        <f>SUM(AS151+AS152+AS153+AS154+AS155)-(AS159+AS160+AS161+AS162)</f>
        <v>0</v>
      </c>
    </row>
    <row r="177" spans="1:45" x14ac:dyDescent="0.25">
      <c r="A177" s="325">
        <v>29</v>
      </c>
      <c r="C177" s="132" t="s">
        <v>2497</v>
      </c>
      <c r="D177" s="276" t="str">
        <f>IF(VLOOKUP($A177,vykaz_p!$A:$G,1)=$A177,VLOOKUP($A177,vykaz_p!$A:$G,$B$1),0)</f>
        <v>Výnosy z finančnej činnosti spolu r. 30 + r. 31 + r. 35
+ r. 39 + r. 42 + r. 43 + r. 44</v>
      </c>
      <c r="E177" s="261" t="s">
        <v>159</v>
      </c>
      <c r="F177" s="265"/>
      <c r="I177" s="535"/>
      <c r="J177" s="536"/>
      <c r="K177" s="536"/>
      <c r="L177" s="536"/>
      <c r="M177" s="538"/>
      <c r="N177" s="419">
        <f>SUM(N178+N179+N183+N187+N190+N191+N192)</f>
        <v>0</v>
      </c>
      <c r="P177" s="416"/>
      <c r="W177" s="422"/>
      <c r="X177" s="575">
        <f>SUM(X178+X179+X183+X187+X190+X191+X192)</f>
        <v>0</v>
      </c>
      <c r="Z177" s="208"/>
      <c r="AF177" s="328" t="str">
        <f t="shared" si="128"/>
        <v xml:space="preserve">          0</v>
      </c>
      <c r="AG177" s="328" t="str">
        <f t="shared" si="129"/>
        <v xml:space="preserve">          0</v>
      </c>
      <c r="AK177" s="266"/>
      <c r="AR177" s="203"/>
      <c r="AS177" s="271">
        <f>SUM(AS178+AS179+AS183+AS187+AS190+AS191+AS192)</f>
        <v>0</v>
      </c>
    </row>
    <row r="178" spans="1:45" outlineLevel="1" x14ac:dyDescent="0.25">
      <c r="A178" s="325">
        <v>30</v>
      </c>
      <c r="C178" s="132" t="s">
        <v>2586</v>
      </c>
      <c r="D178" s="133" t="str">
        <f>IF(VLOOKUP($A178,vykaz_p!$A:$G,1)=$A178,VLOOKUP($A178,vykaz_p!$A:$G,$B$1),0)</f>
        <v>Tržby z predaja cenných papierov a podielov (661)</v>
      </c>
      <c r="E178" s="230" t="s">
        <v>1964</v>
      </c>
      <c r="I178" s="535"/>
      <c r="J178" s="536"/>
      <c r="K178" s="536"/>
      <c r="L178" s="539">
        <f>SUM('HL KNIHA VYPOC'!G390)</f>
        <v>0</v>
      </c>
      <c r="M178" s="538"/>
      <c r="N178" s="419">
        <f t="shared" ref="N178" si="140">ROUND((L178*-1),0)</f>
        <v>0</v>
      </c>
      <c r="V178" s="235">
        <f>SUM('HL KNIHA VYPOC'!K390)</f>
        <v>0</v>
      </c>
      <c r="W178" s="422"/>
      <c r="X178" s="575">
        <f t="shared" ref="X178" si="141">ROUND((V178*-1),0)</f>
        <v>0</v>
      </c>
      <c r="Z178" s="229"/>
      <c r="AF178" s="328" t="str">
        <f t="shared" si="128"/>
        <v xml:space="preserve">          0</v>
      </c>
      <c r="AG178" s="328" t="str">
        <f t="shared" si="129"/>
        <v xml:space="preserve">          0</v>
      </c>
      <c r="AQ178" s="233">
        <f>SUM('HL KNIHA VYPOC'!M390)</f>
        <v>0</v>
      </c>
      <c r="AR178" s="203"/>
      <c r="AS178" s="268">
        <f t="shared" ref="AS178" si="142">ROUND((AQ178*-1),0)</f>
        <v>0</v>
      </c>
    </row>
    <row r="179" spans="1:45" outlineLevel="1" x14ac:dyDescent="0.25">
      <c r="A179" s="325">
        <v>31</v>
      </c>
      <c r="C179" s="132" t="s">
        <v>2589</v>
      </c>
      <c r="D179" s="133" t="str">
        <f>IF(VLOOKUP($A179,vykaz_p!$A:$G,1)=$A179,VLOOKUP($A179,vykaz_p!$A:$G,$B$1),0)</f>
        <v>Výnosy z dlhodobého finančného majetku súčet
(r. 32 až r. 34)</v>
      </c>
      <c r="E179" s="261" t="s">
        <v>928</v>
      </c>
      <c r="I179" s="535"/>
      <c r="J179" s="536"/>
      <c r="K179" s="536"/>
      <c r="L179" s="536"/>
      <c r="M179" s="538"/>
      <c r="N179" s="420">
        <f>SUM(N180:N182)</f>
        <v>0</v>
      </c>
      <c r="W179" s="422"/>
      <c r="X179" s="576">
        <f>SUM(X180:X182)</f>
        <v>0</v>
      </c>
      <c r="Z179" s="229"/>
      <c r="AF179" s="328" t="str">
        <f t="shared" si="128"/>
        <v xml:space="preserve">          0</v>
      </c>
      <c r="AG179" s="328" t="str">
        <f t="shared" si="129"/>
        <v xml:space="preserve">          0</v>
      </c>
      <c r="AR179" s="203"/>
      <c r="AS179" s="270">
        <f>SUM(AS180:AS182)</f>
        <v>0</v>
      </c>
    </row>
    <row r="180" spans="1:45" outlineLevel="1" x14ac:dyDescent="0.25">
      <c r="A180" s="325">
        <v>32</v>
      </c>
      <c r="C180" s="132" t="s">
        <v>2593</v>
      </c>
      <c r="D180" s="133" t="str">
        <f>IF(VLOOKUP($A180,vykaz_p!$A:$G,1)=$A180,VLOOKUP($A180,vykaz_p!$A:$G,$B$1),0)</f>
        <v>Výnosy z cenných papierov a podielov od prepojených účtovných jednotiek (665A)</v>
      </c>
      <c r="E180" s="230" t="s">
        <v>917</v>
      </c>
      <c r="I180" s="535"/>
      <c r="J180" s="536"/>
      <c r="K180" s="536"/>
      <c r="L180" s="539">
        <f>SUM(ANALYTIKAVUJ!C217)</f>
        <v>0</v>
      </c>
      <c r="M180" s="538"/>
      <c r="N180" s="419">
        <f t="shared" ref="N180:N182" si="143">ROUND((L180*-1),0)</f>
        <v>0</v>
      </c>
      <c r="V180" s="235">
        <f>SUM(ANALYTIKAVUJ!D217)</f>
        <v>0</v>
      </c>
      <c r="W180" s="422"/>
      <c r="X180" s="575">
        <f t="shared" ref="X180:X182" si="144">ROUND((V180*-1),0)</f>
        <v>0</v>
      </c>
      <c r="Z180" s="229"/>
      <c r="AF180" s="328" t="str">
        <f t="shared" si="128"/>
        <v xml:space="preserve">          0</v>
      </c>
      <c r="AG180" s="328" t="str">
        <f t="shared" si="129"/>
        <v xml:space="preserve">          0</v>
      </c>
      <c r="AQ180" s="233">
        <f>SUM(ANALYTIKAVUJ!E217)</f>
        <v>0</v>
      </c>
      <c r="AR180" s="203"/>
      <c r="AS180" s="268">
        <f t="shared" ref="AS180:AS182" si="145">ROUND((AQ180*-1),0)</f>
        <v>0</v>
      </c>
    </row>
    <row r="181" spans="1:45" outlineLevel="1" x14ac:dyDescent="0.25">
      <c r="A181" s="325">
        <v>33</v>
      </c>
      <c r="C181" s="132" t="s">
        <v>2080</v>
      </c>
      <c r="D181" s="133" t="str">
        <f>IF(VLOOKUP($A181,vykaz_p!$A:$G,1)=$A181,VLOOKUP($A181,vykaz_p!$A:$G,$B$1),0)</f>
        <v>Výnosy z cenných papierov a podielov v podielovej účasti okrem výnosov prepojených účtovných jednotiek (665A)</v>
      </c>
      <c r="E181" s="230" t="s">
        <v>918</v>
      </c>
      <c r="I181" s="535"/>
      <c r="J181" s="536"/>
      <c r="K181" s="536"/>
      <c r="L181" s="539">
        <f>SUM(ANALYTIKAVUJ!C218)</f>
        <v>0</v>
      </c>
      <c r="M181" s="538"/>
      <c r="N181" s="419">
        <f t="shared" si="143"/>
        <v>0</v>
      </c>
      <c r="V181" s="235">
        <f>SUM(ANALYTIKAVUJ!D218)</f>
        <v>0</v>
      </c>
      <c r="W181" s="422"/>
      <c r="X181" s="575">
        <f t="shared" si="144"/>
        <v>0</v>
      </c>
      <c r="Z181" s="229"/>
      <c r="AF181" s="328" t="str">
        <f t="shared" si="128"/>
        <v xml:space="preserve">          0</v>
      </c>
      <c r="AG181" s="328" t="str">
        <f t="shared" si="129"/>
        <v xml:space="preserve">          0</v>
      </c>
      <c r="AQ181" s="233">
        <f>SUM(ANALYTIKAVUJ!E218)</f>
        <v>0</v>
      </c>
      <c r="AR181" s="203"/>
      <c r="AS181" s="268">
        <f t="shared" si="145"/>
        <v>0</v>
      </c>
    </row>
    <row r="182" spans="1:45" outlineLevel="1" x14ac:dyDescent="0.25">
      <c r="A182" s="325">
        <v>34</v>
      </c>
      <c r="C182" s="132" t="s">
        <v>2083</v>
      </c>
      <c r="D182" s="133" t="str">
        <f>IF(VLOOKUP($A182,vykaz_p!$A:$G,1)=$A182,VLOOKUP($A182,vykaz_p!$A:$G,$B$1),0)</f>
        <v>Ostatné výnosy z cenných papierov a podielov (665A)</v>
      </c>
      <c r="E182" s="230" t="s">
        <v>927</v>
      </c>
      <c r="I182" s="535"/>
      <c r="J182" s="536"/>
      <c r="K182" s="536"/>
      <c r="L182" s="539">
        <f>SUM(ANALYTIKAVUJ!C219)</f>
        <v>0</v>
      </c>
      <c r="M182" s="538"/>
      <c r="N182" s="419">
        <f t="shared" si="143"/>
        <v>0</v>
      </c>
      <c r="V182" s="235">
        <f>SUM(ANALYTIKAVUJ!D219)</f>
        <v>0</v>
      </c>
      <c r="W182" s="422"/>
      <c r="X182" s="575">
        <f t="shared" si="144"/>
        <v>0</v>
      </c>
      <c r="Z182" s="229"/>
      <c r="AF182" s="328" t="str">
        <f t="shared" si="128"/>
        <v xml:space="preserve">          0</v>
      </c>
      <c r="AG182" s="328" t="str">
        <f t="shared" si="129"/>
        <v xml:space="preserve">          0</v>
      </c>
      <c r="AQ182" s="233">
        <f>SUM(ANALYTIKAVUJ!E219)</f>
        <v>0</v>
      </c>
      <c r="AR182" s="203"/>
      <c r="AS182" s="268">
        <f t="shared" si="145"/>
        <v>0</v>
      </c>
    </row>
    <row r="183" spans="1:45" outlineLevel="1" x14ac:dyDescent="0.25">
      <c r="A183" s="325">
        <v>35</v>
      </c>
      <c r="C183" s="132" t="s">
        <v>2603</v>
      </c>
      <c r="D183" s="133" t="str">
        <f>IF(VLOOKUP($A183,vykaz_p!$A:$G,1)=$A183,VLOOKUP($A183,vykaz_p!$A:$G,$B$1),0)</f>
        <v>Výnosy z krátkodobého finančného majetku súčet
(r. 36 až r. 38)</v>
      </c>
      <c r="E183" s="261" t="s">
        <v>926</v>
      </c>
      <c r="I183" s="535"/>
      <c r="J183" s="536"/>
      <c r="K183" s="536"/>
      <c r="L183" s="536"/>
      <c r="M183" s="538"/>
      <c r="N183" s="420">
        <f>SUM(N184:N186)</f>
        <v>0</v>
      </c>
      <c r="W183" s="422"/>
      <c r="X183" s="576">
        <f>SUM(X184:X186)</f>
        <v>0</v>
      </c>
      <c r="Z183" s="229"/>
      <c r="AF183" s="328" t="str">
        <f t="shared" si="128"/>
        <v xml:space="preserve">          0</v>
      </c>
      <c r="AG183" s="328" t="str">
        <f t="shared" si="129"/>
        <v xml:space="preserve">          0</v>
      </c>
      <c r="AR183" s="203"/>
      <c r="AS183" s="270">
        <f>SUM(AS184:AS186)</f>
        <v>0</v>
      </c>
    </row>
    <row r="184" spans="1:45" outlineLevel="1" x14ac:dyDescent="0.25">
      <c r="A184" s="325">
        <v>36</v>
      </c>
      <c r="C184" s="132" t="s">
        <v>2607</v>
      </c>
      <c r="D184" s="133" t="str">
        <f>IF(VLOOKUP($A184,vykaz_p!$A:$G,1)=$A184,VLOOKUP($A184,vykaz_p!$A:$G,$B$1),0)</f>
        <v>Výnosy z krátkodobého finančného majetku od prepojených účtovných jednotiek (666A)</v>
      </c>
      <c r="E184" s="230" t="s">
        <v>924</v>
      </c>
      <c r="I184" s="535"/>
      <c r="J184" s="536"/>
      <c r="K184" s="536"/>
      <c r="L184" s="539">
        <f>SUM(ANALYTIKAVUJ!K217)</f>
        <v>0</v>
      </c>
      <c r="M184" s="538"/>
      <c r="N184" s="419">
        <f t="shared" ref="N184:N186" si="146">ROUND((L184*-1),0)</f>
        <v>0</v>
      </c>
      <c r="V184" s="235">
        <f>SUM(ANALYTIKAVUJ!L217)</f>
        <v>0</v>
      </c>
      <c r="W184" s="422"/>
      <c r="X184" s="575">
        <f t="shared" ref="X184:X186" si="147">ROUND((V184*-1),0)</f>
        <v>0</v>
      </c>
      <c r="Z184" s="229"/>
      <c r="AF184" s="328" t="str">
        <f t="shared" si="128"/>
        <v xml:space="preserve">          0</v>
      </c>
      <c r="AG184" s="328" t="str">
        <f t="shared" si="129"/>
        <v xml:space="preserve">          0</v>
      </c>
      <c r="AQ184" s="233">
        <f>SUM(ANALYTIKAVUJ!M217)</f>
        <v>0</v>
      </c>
      <c r="AR184" s="203"/>
      <c r="AS184" s="268">
        <f t="shared" ref="AS184:AS186" si="148">ROUND((AQ184*-1),0)</f>
        <v>0</v>
      </c>
    </row>
    <row r="185" spans="1:45" outlineLevel="1" x14ac:dyDescent="0.25">
      <c r="A185" s="325">
        <v>37</v>
      </c>
      <c r="C185" s="132" t="s">
        <v>2080</v>
      </c>
      <c r="D185" s="133" t="str">
        <f>IF(VLOOKUP($A185,vykaz_p!$A:$G,1)=$A185,VLOOKUP($A185,vykaz_p!$A:$G,$B$1),0)</f>
        <v>Výnosy z krátkodobého finančného majetku v podielovej účasti okrem výnosov prepojených účtovných jednotiek (666A)</v>
      </c>
      <c r="E185" s="230" t="s">
        <v>912</v>
      </c>
      <c r="I185" s="535"/>
      <c r="J185" s="536"/>
      <c r="K185" s="536"/>
      <c r="L185" s="539">
        <f>SUM(ANALYTIKAVUJ!K218)</f>
        <v>0</v>
      </c>
      <c r="M185" s="538"/>
      <c r="N185" s="419">
        <f t="shared" si="146"/>
        <v>0</v>
      </c>
      <c r="V185" s="235">
        <f>SUM(ANALYTIKAVUJ!L218)</f>
        <v>0</v>
      </c>
      <c r="W185" s="422"/>
      <c r="X185" s="575">
        <f t="shared" si="147"/>
        <v>0</v>
      </c>
      <c r="Z185" s="229"/>
      <c r="AF185" s="328" t="str">
        <f t="shared" si="128"/>
        <v xml:space="preserve">          0</v>
      </c>
      <c r="AG185" s="328" t="str">
        <f t="shared" si="129"/>
        <v xml:space="preserve">          0</v>
      </c>
      <c r="AQ185" s="233">
        <f>SUM(ANALYTIKAVUJ!M218)</f>
        <v>0</v>
      </c>
      <c r="AR185" s="203"/>
      <c r="AS185" s="268">
        <f t="shared" si="148"/>
        <v>0</v>
      </c>
    </row>
    <row r="186" spans="1:45" outlineLevel="1" x14ac:dyDescent="0.25">
      <c r="A186" s="325">
        <v>38</v>
      </c>
      <c r="C186" s="132" t="s">
        <v>2083</v>
      </c>
      <c r="D186" s="133" t="str">
        <f>IF(VLOOKUP($A186,vykaz_p!$A:$G,1)=$A186,VLOOKUP($A186,vykaz_p!$A:$G,$B$1),0)</f>
        <v>Ostatné výnosy z krátkodobého finančného majetku (666A)</v>
      </c>
      <c r="E186" s="230" t="s">
        <v>913</v>
      </c>
      <c r="I186" s="535"/>
      <c r="J186" s="536"/>
      <c r="K186" s="536"/>
      <c r="L186" s="539">
        <f>SUM(ANALYTIKAVUJ!K219)</f>
        <v>0</v>
      </c>
      <c r="M186" s="538"/>
      <c r="N186" s="419">
        <f t="shared" si="146"/>
        <v>0</v>
      </c>
      <c r="V186" s="235">
        <f>SUM(ANALYTIKAVUJ!L219)</f>
        <v>0</v>
      </c>
      <c r="W186" s="422"/>
      <c r="X186" s="575">
        <f t="shared" si="147"/>
        <v>0</v>
      </c>
      <c r="Z186" s="229"/>
      <c r="AF186" s="328" t="str">
        <f t="shared" si="128"/>
        <v xml:space="preserve">          0</v>
      </c>
      <c r="AG186" s="328" t="str">
        <f t="shared" si="129"/>
        <v xml:space="preserve">          0</v>
      </c>
      <c r="AQ186" s="233">
        <f>SUM(ANALYTIKAVUJ!M219)</f>
        <v>0</v>
      </c>
      <c r="AR186" s="203"/>
      <c r="AS186" s="268">
        <f t="shared" si="148"/>
        <v>0</v>
      </c>
    </row>
    <row r="187" spans="1:45" outlineLevel="1" x14ac:dyDescent="0.25">
      <c r="A187" s="325">
        <v>39</v>
      </c>
      <c r="C187" s="132" t="s">
        <v>2617</v>
      </c>
      <c r="D187" s="133" t="str">
        <f>IF(VLOOKUP($A187,vykaz_p!$A:$G,1)=$A187,VLOOKUP($A187,vykaz_p!$A:$G,$B$1),0)</f>
        <v>Výnosové úroky (r. 40 + r. 41)</v>
      </c>
      <c r="E187" s="230" t="s">
        <v>276</v>
      </c>
      <c r="I187" s="535"/>
      <c r="J187" s="536"/>
      <c r="K187" s="536"/>
      <c r="L187" s="536"/>
      <c r="M187" s="538"/>
      <c r="N187" s="420">
        <f>SUM(N188:N189)</f>
        <v>0</v>
      </c>
      <c r="W187" s="422"/>
      <c r="X187" s="576">
        <f>SUM(X188:X189)</f>
        <v>0</v>
      </c>
      <c r="Z187" s="229"/>
      <c r="AF187" s="328" t="str">
        <f t="shared" si="128"/>
        <v xml:space="preserve">          0</v>
      </c>
      <c r="AG187" s="328" t="str">
        <f t="shared" si="129"/>
        <v xml:space="preserve">          0</v>
      </c>
      <c r="AR187" s="203"/>
      <c r="AS187" s="270">
        <f>SUM(AS188:AS189)</f>
        <v>0</v>
      </c>
    </row>
    <row r="188" spans="1:45" outlineLevel="1" x14ac:dyDescent="0.25">
      <c r="A188" s="325">
        <v>40</v>
      </c>
      <c r="C188" s="132" t="s">
        <v>2620</v>
      </c>
      <c r="D188" s="133" t="str">
        <f>IF(VLOOKUP($A188,vykaz_p!$A:$G,1)=$A188,VLOOKUP($A188,vykaz_p!$A:$G,$B$1),0)</f>
        <v>Výnosové úroky od prepojených účtovných jednotiek (662A)</v>
      </c>
      <c r="E188" s="230" t="s">
        <v>1962</v>
      </c>
      <c r="I188" s="535"/>
      <c r="J188" s="536"/>
      <c r="K188" s="536"/>
      <c r="L188" s="539">
        <f>SUM(ANALYTIKAVUJ!K212)</f>
        <v>0</v>
      </c>
      <c r="M188" s="538"/>
      <c r="N188" s="419">
        <f t="shared" ref="N188:N192" si="149">ROUND((L188*-1),0)</f>
        <v>0</v>
      </c>
      <c r="V188" s="235">
        <f>SUM(ANALYTIKAVUJ!L212)</f>
        <v>0</v>
      </c>
      <c r="W188" s="422"/>
      <c r="X188" s="575">
        <f t="shared" ref="X188:X192" si="150">ROUND((V188*-1),0)</f>
        <v>0</v>
      </c>
      <c r="Z188" s="229"/>
      <c r="AF188" s="328" t="str">
        <f t="shared" si="128"/>
        <v xml:space="preserve">          0</v>
      </c>
      <c r="AG188" s="328" t="str">
        <f t="shared" si="129"/>
        <v xml:space="preserve">          0</v>
      </c>
      <c r="AQ188" s="233">
        <f>SUM(ANALYTIKAVUJ!M212)</f>
        <v>0</v>
      </c>
      <c r="AR188" s="203"/>
      <c r="AS188" s="268">
        <f t="shared" ref="AS188:AS192" si="151">ROUND((AQ188*-1),0)</f>
        <v>0</v>
      </c>
    </row>
    <row r="189" spans="1:45" outlineLevel="1" x14ac:dyDescent="0.25">
      <c r="A189" s="325">
        <v>41</v>
      </c>
      <c r="C189" s="132" t="s">
        <v>2080</v>
      </c>
      <c r="D189" s="133" t="str">
        <f>IF(VLOOKUP($A189,vykaz_p!$A:$G,1)=$A189,VLOOKUP($A189,vykaz_p!$A:$G,$B$1),0)</f>
        <v>Ostatné výnosové úroky (662A)</v>
      </c>
      <c r="E189" s="230" t="s">
        <v>285</v>
      </c>
      <c r="I189" s="535"/>
      <c r="J189" s="536"/>
      <c r="K189" s="536"/>
      <c r="L189" s="539">
        <f>SUM(ANALYTIKAVUJ!K213)</f>
        <v>0</v>
      </c>
      <c r="M189" s="538"/>
      <c r="N189" s="419">
        <f t="shared" si="149"/>
        <v>0</v>
      </c>
      <c r="V189" s="235">
        <f>SUM(ANALYTIKAVUJ!L213)</f>
        <v>0</v>
      </c>
      <c r="W189" s="422"/>
      <c r="X189" s="575">
        <f t="shared" si="150"/>
        <v>0</v>
      </c>
      <c r="Z189" s="229"/>
      <c r="AF189" s="328" t="str">
        <f t="shared" si="128"/>
        <v xml:space="preserve">          0</v>
      </c>
      <c r="AG189" s="328" t="str">
        <f t="shared" si="129"/>
        <v xml:space="preserve">          0</v>
      </c>
      <c r="AQ189" s="233">
        <f>SUM(ANALYTIKAVUJ!M213)</f>
        <v>0</v>
      </c>
      <c r="AR189" s="203"/>
      <c r="AS189" s="268">
        <f t="shared" si="151"/>
        <v>0</v>
      </c>
    </row>
    <row r="190" spans="1:45" outlineLevel="1" x14ac:dyDescent="0.25">
      <c r="A190" s="325">
        <v>42</v>
      </c>
      <c r="C190" s="132" t="s">
        <v>2627</v>
      </c>
      <c r="D190" s="133" t="str">
        <f>IF(VLOOKUP($A190,vykaz_p!$A:$G,1)=$A190,VLOOKUP($A190,vykaz_p!$A:$G,$B$1),0)</f>
        <v>Kurzové zisky (663)</v>
      </c>
      <c r="E190" s="230" t="s">
        <v>919</v>
      </c>
      <c r="I190" s="535"/>
      <c r="J190" s="536"/>
      <c r="K190" s="536"/>
      <c r="L190" s="539">
        <f>SUM('HL KNIHA VYPOC'!G392)</f>
        <v>0</v>
      </c>
      <c r="M190" s="538"/>
      <c r="N190" s="419">
        <f t="shared" si="149"/>
        <v>0</v>
      </c>
      <c r="V190" s="235">
        <f>SUM('HL KNIHA VYPOC'!K392)</f>
        <v>0</v>
      </c>
      <c r="W190" s="422"/>
      <c r="X190" s="575">
        <f t="shared" si="150"/>
        <v>0</v>
      </c>
      <c r="Z190" s="229"/>
      <c r="AF190" s="328" t="str">
        <f t="shared" si="128"/>
        <v xml:space="preserve">          0</v>
      </c>
      <c r="AG190" s="328" t="str">
        <f t="shared" si="129"/>
        <v xml:space="preserve">          0</v>
      </c>
      <c r="AQ190" s="233">
        <f>SUM('HL KNIHA VYPOC'!M392)</f>
        <v>0</v>
      </c>
      <c r="AR190" s="203"/>
      <c r="AS190" s="268">
        <f t="shared" si="151"/>
        <v>0</v>
      </c>
    </row>
    <row r="191" spans="1:45" outlineLevel="1" x14ac:dyDescent="0.25">
      <c r="A191" s="325">
        <v>43</v>
      </c>
      <c r="C191" s="132" t="s">
        <v>2630</v>
      </c>
      <c r="D191" s="133" t="str">
        <f>IF(VLOOKUP($A191,vykaz_p!$A:$G,1)=$A191,VLOOKUP($A191,vykaz_p!$A:$G,$B$1),0)</f>
        <v>Výnosy z precenenia cenných papierov a výnosy z derivátových operácií (664, 667)</v>
      </c>
      <c r="E191" s="230" t="s">
        <v>921</v>
      </c>
      <c r="I191" s="535"/>
      <c r="J191" s="536"/>
      <c r="K191" s="536"/>
      <c r="L191" s="539">
        <f>SUM('HL KNIHA VYPOC'!G393+'HL KNIHA VYPOC'!G396)</f>
        <v>0</v>
      </c>
      <c r="M191" s="538"/>
      <c r="N191" s="419">
        <f t="shared" si="149"/>
        <v>0</v>
      </c>
      <c r="V191" s="235">
        <f>SUM('HL KNIHA VYPOC'!K393+'HL KNIHA VYPOC'!K396)</f>
        <v>0</v>
      </c>
      <c r="W191" s="422"/>
      <c r="X191" s="575">
        <f t="shared" si="150"/>
        <v>0</v>
      </c>
      <c r="Z191" s="229"/>
      <c r="AF191" s="328" t="str">
        <f t="shared" si="128"/>
        <v xml:space="preserve">          0</v>
      </c>
      <c r="AG191" s="328" t="str">
        <f t="shared" si="129"/>
        <v xml:space="preserve">          0</v>
      </c>
      <c r="AQ191" s="233">
        <f>SUM('HL KNIHA VYPOC'!M393+'HL KNIHA VYPOC'!M396)</f>
        <v>0</v>
      </c>
      <c r="AR191" s="203"/>
      <c r="AS191" s="268">
        <f t="shared" si="151"/>
        <v>0</v>
      </c>
    </row>
    <row r="192" spans="1:45" outlineLevel="1" x14ac:dyDescent="0.25">
      <c r="A192" s="325">
        <v>44</v>
      </c>
      <c r="C192" s="132" t="s">
        <v>2634</v>
      </c>
      <c r="D192" s="133" t="str">
        <f>IF(VLOOKUP($A192,vykaz_p!$A:$G,1)=$A192,VLOOKUP($A192,vykaz_p!$A:$G,$B$1),0)</f>
        <v>Ostatné výnosy z finančnej činnosti (668)</v>
      </c>
      <c r="E192" s="230" t="s">
        <v>1961</v>
      </c>
      <c r="I192" s="535"/>
      <c r="J192" s="536"/>
      <c r="K192" s="536"/>
      <c r="L192" s="539">
        <f>SUM('HL KNIHA VYPOC'!G397)</f>
        <v>0</v>
      </c>
      <c r="M192" s="538"/>
      <c r="N192" s="419">
        <f t="shared" si="149"/>
        <v>0</v>
      </c>
      <c r="V192" s="235">
        <f>SUM('HL KNIHA VYPOC'!K397)</f>
        <v>0</v>
      </c>
      <c r="W192" s="422"/>
      <c r="X192" s="575">
        <f t="shared" si="150"/>
        <v>0</v>
      </c>
      <c r="Z192" s="229"/>
      <c r="AF192" s="328" t="str">
        <f t="shared" si="128"/>
        <v xml:space="preserve">          0</v>
      </c>
      <c r="AG192" s="328" t="str">
        <f t="shared" si="129"/>
        <v xml:space="preserve">          0</v>
      </c>
      <c r="AQ192" s="233">
        <f>SUM('HL KNIHA VYPOC'!M397)</f>
        <v>0</v>
      </c>
      <c r="AR192" s="203"/>
      <c r="AS192" s="268">
        <f t="shared" si="151"/>
        <v>0</v>
      </c>
    </row>
    <row r="193" spans="1:45" x14ac:dyDescent="0.25">
      <c r="A193" s="325">
        <v>45</v>
      </c>
      <c r="C193" s="132" t="s">
        <v>2497</v>
      </c>
      <c r="D193" s="276" t="str">
        <f>IF(VLOOKUP($A193,vykaz_p!$A:$G,1)=$A193,VLOOKUP($A193,vykaz_p!$A:$G,$B$1),0)</f>
        <v>Náklady na finančnú činnosť spolu r. 46 + r. 47 + r. 48
+ r. 49 + r. 52 + r. 53 + r. 54</v>
      </c>
      <c r="E193" s="261" t="s">
        <v>916</v>
      </c>
      <c r="F193" s="265"/>
      <c r="I193" s="535"/>
      <c r="J193" s="536"/>
      <c r="K193" s="536"/>
      <c r="L193" s="536"/>
      <c r="M193" s="538"/>
      <c r="N193" s="420">
        <f>SUM(N194+N195+N196+N197+N200+N201+N202)</f>
        <v>0</v>
      </c>
      <c r="P193" s="416"/>
      <c r="W193" s="422"/>
      <c r="X193" s="576">
        <f>SUM(X194+X195+X196+X197+X200+X201+X202)</f>
        <v>0</v>
      </c>
      <c r="Z193" s="208"/>
      <c r="AF193" s="328" t="str">
        <f t="shared" si="128"/>
        <v xml:space="preserve">          0</v>
      </c>
      <c r="AG193" s="328" t="str">
        <f t="shared" si="129"/>
        <v xml:space="preserve">          0</v>
      </c>
      <c r="AK193" s="266"/>
      <c r="AR193" s="203"/>
      <c r="AS193" s="270">
        <f>SUM(AS194+AS195+AS196+AS197+AS200+AS201+AS202)</f>
        <v>0</v>
      </c>
    </row>
    <row r="194" spans="1:45" outlineLevel="1" x14ac:dyDescent="0.25">
      <c r="A194" s="325">
        <v>46</v>
      </c>
      <c r="C194" s="132" t="s">
        <v>2641</v>
      </c>
      <c r="D194" s="133" t="str">
        <f>IF(VLOOKUP($A194,vykaz_p!$A:$G,1)=$A194,VLOOKUP($A194,vykaz_p!$A:$G,$B$1),0)</f>
        <v>Predané cenné papiere a podiely (561)</v>
      </c>
      <c r="E194" s="230" t="s">
        <v>330</v>
      </c>
      <c r="I194" s="535"/>
      <c r="J194" s="536"/>
      <c r="K194" s="536"/>
      <c r="L194" s="539">
        <f>SUM('HL KNIHA VYPOC'!G317)</f>
        <v>0</v>
      </c>
      <c r="M194" s="538"/>
      <c r="N194" s="419">
        <f>ROUND((L194),0)</f>
        <v>0</v>
      </c>
      <c r="V194" s="235">
        <f>SUM('HL KNIHA VYPOC'!K317)</f>
        <v>0</v>
      </c>
      <c r="W194" s="422"/>
      <c r="X194" s="575">
        <f t="shared" ref="X194:X196" si="152">ROUND((V194),0)</f>
        <v>0</v>
      </c>
      <c r="Z194" s="229"/>
      <c r="AF194" s="328" t="str">
        <f t="shared" si="128"/>
        <v xml:space="preserve">          0</v>
      </c>
      <c r="AG194" s="328" t="str">
        <f t="shared" si="129"/>
        <v xml:space="preserve">          0</v>
      </c>
      <c r="AQ194" s="233">
        <f>SUM('HL KNIHA VYPOC'!M317)</f>
        <v>0</v>
      </c>
      <c r="AR194" s="203"/>
      <c r="AS194" s="271">
        <f t="shared" ref="AS194:AS196" si="153">ROUND((AQ194),0)</f>
        <v>0</v>
      </c>
    </row>
    <row r="195" spans="1:45" outlineLevel="1" x14ac:dyDescent="0.25">
      <c r="A195" s="325">
        <v>47</v>
      </c>
      <c r="C195" s="132" t="s">
        <v>2644</v>
      </c>
      <c r="D195" s="133" t="str">
        <f>IF(VLOOKUP($A195,vykaz_p!$A:$G,1)=$A195,VLOOKUP($A195,vykaz_p!$A:$G,$B$1),0)</f>
        <v>Náklady na krátkodobý finančný majetok (566)</v>
      </c>
      <c r="E195" s="230" t="s">
        <v>333</v>
      </c>
      <c r="I195" s="535"/>
      <c r="J195" s="536"/>
      <c r="K195" s="536"/>
      <c r="L195" s="539">
        <f>SUM('HL KNIHA VYPOC'!G322)</f>
        <v>0</v>
      </c>
      <c r="M195" s="538"/>
      <c r="N195" s="419">
        <f>ROUND((L195),0)</f>
        <v>0</v>
      </c>
      <c r="V195" s="235">
        <f>SUM('HL KNIHA VYPOC'!K322)</f>
        <v>0</v>
      </c>
      <c r="W195" s="422"/>
      <c r="X195" s="575">
        <f t="shared" si="152"/>
        <v>0</v>
      </c>
      <c r="Z195" s="229"/>
      <c r="AF195" s="328" t="str">
        <f t="shared" si="128"/>
        <v xml:space="preserve">          0</v>
      </c>
      <c r="AG195" s="328" t="str">
        <f t="shared" si="129"/>
        <v xml:space="preserve">          0</v>
      </c>
      <c r="AQ195" s="233">
        <f>SUM('HL KNIHA VYPOC'!M322)</f>
        <v>0</v>
      </c>
      <c r="AR195" s="203"/>
      <c r="AS195" s="271">
        <f t="shared" si="153"/>
        <v>0</v>
      </c>
    </row>
    <row r="196" spans="1:45" outlineLevel="1" x14ac:dyDescent="0.25">
      <c r="A196" s="325">
        <v>48</v>
      </c>
      <c r="C196" s="132" t="s">
        <v>2647</v>
      </c>
      <c r="D196" s="133" t="str">
        <f>IF(VLOOKUP($A196,vykaz_p!$A:$G,1)=$A196,VLOOKUP($A196,vykaz_p!$A:$G,$B$1),0)</f>
        <v>Opravné položky k finančnému majetku (+/-) (565)</v>
      </c>
      <c r="E196" s="230" t="s">
        <v>351</v>
      </c>
      <c r="I196" s="535"/>
      <c r="J196" s="536"/>
      <c r="K196" s="536"/>
      <c r="L196" s="539">
        <f>SUM('HL KNIHA VYPOC'!G321)</f>
        <v>0</v>
      </c>
      <c r="M196" s="538"/>
      <c r="N196" s="419">
        <f>ROUND((L196),0)</f>
        <v>0</v>
      </c>
      <c r="V196" s="235">
        <f>SUM('HL KNIHA VYPOC'!K321)</f>
        <v>0</v>
      </c>
      <c r="W196" s="422"/>
      <c r="X196" s="575">
        <f t="shared" si="152"/>
        <v>0</v>
      </c>
      <c r="Z196" s="229"/>
      <c r="AF196" s="328" t="str">
        <f t="shared" si="128"/>
        <v xml:space="preserve">          0</v>
      </c>
      <c r="AG196" s="328" t="str">
        <f t="shared" si="129"/>
        <v xml:space="preserve">          0</v>
      </c>
      <c r="AQ196" s="233">
        <f>SUM('HL KNIHA VYPOC'!M321)</f>
        <v>0</v>
      </c>
      <c r="AR196" s="203"/>
      <c r="AS196" s="271">
        <f t="shared" si="153"/>
        <v>0</v>
      </c>
    </row>
    <row r="197" spans="1:45" outlineLevel="1" x14ac:dyDescent="0.25">
      <c r="A197" s="325">
        <v>49</v>
      </c>
      <c r="C197" s="132" t="s">
        <v>2651</v>
      </c>
      <c r="D197" s="133" t="str">
        <f>IF(VLOOKUP($A197,vykaz_p!$A:$G,1)=$A197,VLOOKUP($A197,vykaz_p!$A:$G,$B$1),0)</f>
        <v>Nákladové úroky (r. 50 + r. 51)</v>
      </c>
      <c r="E197" s="261" t="s">
        <v>355</v>
      </c>
      <c r="I197" s="535"/>
      <c r="J197" s="536"/>
      <c r="K197" s="536"/>
      <c r="L197" s="536"/>
      <c r="M197" s="538"/>
      <c r="N197" s="420">
        <f>SUM(N198:N199)</f>
        <v>0</v>
      </c>
      <c r="W197" s="422"/>
      <c r="X197" s="576">
        <f>SUM(X198:X199)</f>
        <v>0</v>
      </c>
      <c r="Z197" s="229"/>
      <c r="AF197" s="328" t="str">
        <f t="shared" si="128"/>
        <v xml:space="preserve">          0</v>
      </c>
      <c r="AG197" s="328" t="str">
        <f t="shared" si="129"/>
        <v xml:space="preserve">          0</v>
      </c>
      <c r="AR197" s="203"/>
      <c r="AS197" s="270">
        <f>SUM(AS198:AS199)</f>
        <v>0</v>
      </c>
    </row>
    <row r="198" spans="1:45" outlineLevel="1" x14ac:dyDescent="0.25">
      <c r="A198" s="325">
        <v>50</v>
      </c>
      <c r="C198" s="132" t="s">
        <v>2655</v>
      </c>
      <c r="D198" s="133" t="str">
        <f>IF(VLOOKUP($A198,vykaz_p!$A:$G,1)=$A198,VLOOKUP($A198,vykaz_p!$A:$G,$B$1),0)</f>
        <v>Nákladové úroky pre prepojené účtovné jednotky (562A)</v>
      </c>
      <c r="E198" s="230" t="s">
        <v>360</v>
      </c>
      <c r="I198" s="535"/>
      <c r="J198" s="536"/>
      <c r="K198" s="536"/>
      <c r="L198" s="539">
        <f>SUM(ANALYTIKAVUJ!C212)</f>
        <v>0</v>
      </c>
      <c r="M198" s="538"/>
      <c r="N198" s="419">
        <f>ROUND((L198),0)</f>
        <v>0</v>
      </c>
      <c r="V198" s="235">
        <f>SUM(ANALYTIKAVUJ!D212)</f>
        <v>0</v>
      </c>
      <c r="W198" s="422"/>
      <c r="X198" s="575">
        <f t="shared" ref="X198:X202" si="154">ROUND((V198),0)</f>
        <v>0</v>
      </c>
      <c r="Z198" s="229"/>
      <c r="AF198" s="328" t="str">
        <f t="shared" si="128"/>
        <v xml:space="preserve">          0</v>
      </c>
      <c r="AG198" s="328" t="str">
        <f t="shared" si="129"/>
        <v xml:space="preserve">          0</v>
      </c>
      <c r="AQ198" s="233">
        <f>SUM(ANALYTIKAVUJ!E212)</f>
        <v>0</v>
      </c>
      <c r="AR198" s="203"/>
      <c r="AS198" s="271">
        <f t="shared" ref="AS198:AS202" si="155">ROUND((AQ198),0)</f>
        <v>0</v>
      </c>
    </row>
    <row r="199" spans="1:45" outlineLevel="1" x14ac:dyDescent="0.25">
      <c r="A199" s="325">
        <v>51</v>
      </c>
      <c r="C199" s="132" t="s">
        <v>2080</v>
      </c>
      <c r="D199" s="133" t="str">
        <f>IF(VLOOKUP($A199,vykaz_p!$A:$G,1)=$A199,VLOOKUP($A199,vykaz_p!$A:$G,$B$1),0)</f>
        <v>Ostatné nákladové úroky (562A)</v>
      </c>
      <c r="E199" s="230" t="s">
        <v>371</v>
      </c>
      <c r="I199" s="535"/>
      <c r="J199" s="536"/>
      <c r="K199" s="536"/>
      <c r="L199" s="539">
        <f>SUM(ANALYTIKAVUJ!C213)</f>
        <v>0</v>
      </c>
      <c r="M199" s="538"/>
      <c r="N199" s="419">
        <f>ROUND((L199),0)</f>
        <v>0</v>
      </c>
      <c r="V199" s="235">
        <f>SUM(ANALYTIKAVUJ!D213)</f>
        <v>0</v>
      </c>
      <c r="W199" s="422"/>
      <c r="X199" s="575">
        <f t="shared" si="154"/>
        <v>0</v>
      </c>
      <c r="Z199" s="229"/>
      <c r="AF199" s="328" t="str">
        <f t="shared" si="128"/>
        <v xml:space="preserve">          0</v>
      </c>
      <c r="AG199" s="328" t="str">
        <f t="shared" si="129"/>
        <v xml:space="preserve">          0</v>
      </c>
      <c r="AQ199" s="233">
        <f>SUM(ANALYTIKAVUJ!E213)</f>
        <v>0</v>
      </c>
      <c r="AR199" s="203"/>
      <c r="AS199" s="271">
        <f t="shared" si="155"/>
        <v>0</v>
      </c>
    </row>
    <row r="200" spans="1:45" outlineLevel="1" x14ac:dyDescent="0.25">
      <c r="A200" s="325">
        <v>52</v>
      </c>
      <c r="C200" s="132" t="s">
        <v>2662</v>
      </c>
      <c r="D200" s="133" t="str">
        <f>IF(VLOOKUP($A200,vykaz_p!$A:$G,1)=$A200,VLOOKUP($A200,vykaz_p!$A:$G,$B$1),0)</f>
        <v>Kurzové straty (563)</v>
      </c>
      <c r="E200" s="230" t="s">
        <v>382</v>
      </c>
      <c r="I200" s="535"/>
      <c r="J200" s="536"/>
      <c r="K200" s="536"/>
      <c r="L200" s="539">
        <f>SUM('HL KNIHA VYPOC'!G319)</f>
        <v>0</v>
      </c>
      <c r="M200" s="538"/>
      <c r="N200" s="419">
        <f>ROUND((L200),0)</f>
        <v>0</v>
      </c>
      <c r="V200" s="235">
        <f>SUM('HL KNIHA VYPOC'!K319)</f>
        <v>0</v>
      </c>
      <c r="W200" s="422"/>
      <c r="X200" s="575">
        <f t="shared" si="154"/>
        <v>0</v>
      </c>
      <c r="Z200" s="229"/>
      <c r="AF200" s="328" t="str">
        <f t="shared" si="128"/>
        <v xml:space="preserve">          0</v>
      </c>
      <c r="AG200" s="328" t="str">
        <f t="shared" si="129"/>
        <v xml:space="preserve">          0</v>
      </c>
      <c r="AQ200" s="233">
        <f>SUM('HL KNIHA VYPOC'!M319)</f>
        <v>0</v>
      </c>
      <c r="AR200" s="203"/>
      <c r="AS200" s="271">
        <f t="shared" si="155"/>
        <v>0</v>
      </c>
    </row>
    <row r="201" spans="1:45" outlineLevel="1" x14ac:dyDescent="0.25">
      <c r="A201" s="325">
        <v>53</v>
      </c>
      <c r="C201" s="132" t="s">
        <v>2665</v>
      </c>
      <c r="D201" s="133" t="str">
        <f>IF(VLOOKUP($A201,vykaz_p!$A:$G,1)=$A201,VLOOKUP($A201,vykaz_p!$A:$G,$B$1),0)</f>
        <v>Náklady na precenenie cenných papierov a náklady na derivátové operácie (564, 567)</v>
      </c>
      <c r="E201" s="230" t="s">
        <v>401</v>
      </c>
      <c r="I201" s="535"/>
      <c r="J201" s="536"/>
      <c r="K201" s="536"/>
      <c r="L201" s="539">
        <f>SUM('HL KNIHA VYPOC'!G320+'HL KNIHA VYPOC'!G323)</f>
        <v>0</v>
      </c>
      <c r="M201" s="538"/>
      <c r="N201" s="419">
        <f>ROUND((L201),0)</f>
        <v>0</v>
      </c>
      <c r="V201" s="235">
        <f>SUM('HL KNIHA VYPOC'!K320+'HL KNIHA VYPOC'!K323)</f>
        <v>0</v>
      </c>
      <c r="W201" s="422"/>
      <c r="X201" s="575">
        <f t="shared" si="154"/>
        <v>0</v>
      </c>
      <c r="Z201" s="229"/>
      <c r="AF201" s="328" t="str">
        <f t="shared" si="128"/>
        <v xml:space="preserve">          0</v>
      </c>
      <c r="AG201" s="328" t="str">
        <f t="shared" si="129"/>
        <v xml:space="preserve">          0</v>
      </c>
      <c r="AQ201" s="233">
        <f>SUM('HL KNIHA VYPOC'!M320+'HL KNIHA VYPOC'!M323)</f>
        <v>0</v>
      </c>
      <c r="AR201" s="203"/>
      <c r="AS201" s="271">
        <f t="shared" si="155"/>
        <v>0</v>
      </c>
    </row>
    <row r="202" spans="1:45" outlineLevel="1" x14ac:dyDescent="0.25">
      <c r="A202" s="325">
        <v>54</v>
      </c>
      <c r="C202" s="132" t="s">
        <v>2669</v>
      </c>
      <c r="D202" s="133" t="str">
        <f>IF(VLOOKUP($A202,vykaz_p!$A:$G,1)=$A202,VLOOKUP($A202,vykaz_p!$A:$G,$B$1),0)</f>
        <v>Ostatné náklady na finančnú činnosť (568, 569)</v>
      </c>
      <c r="E202" s="230" t="s">
        <v>604</v>
      </c>
      <c r="I202" s="535"/>
      <c r="J202" s="536"/>
      <c r="K202" s="536"/>
      <c r="L202" s="539">
        <f>SUM('HL KNIHA VYPOC'!G324+'HL KNIHA VYPOC'!G325)</f>
        <v>0</v>
      </c>
      <c r="M202" s="538"/>
      <c r="N202" s="419">
        <f>ROUND((L202),0)</f>
        <v>0</v>
      </c>
      <c r="V202" s="235">
        <f>SUM('HL KNIHA VYPOC'!K324+'HL KNIHA VYPOC'!K325)</f>
        <v>0</v>
      </c>
      <c r="W202" s="422"/>
      <c r="X202" s="575">
        <f t="shared" si="154"/>
        <v>0</v>
      </c>
      <c r="Z202" s="229"/>
      <c r="AF202" s="328" t="str">
        <f t="shared" si="128"/>
        <v xml:space="preserve">          0</v>
      </c>
      <c r="AG202" s="328" t="str">
        <f t="shared" si="129"/>
        <v xml:space="preserve">          0</v>
      </c>
      <c r="AQ202" s="233">
        <f>SUM('HL KNIHA VYPOC'!M324+'HL KNIHA VYPOC'!M325)</f>
        <v>0</v>
      </c>
      <c r="AR202" s="203"/>
      <c r="AS202" s="271">
        <f t="shared" si="155"/>
        <v>0</v>
      </c>
    </row>
    <row r="203" spans="1:45" x14ac:dyDescent="0.25">
      <c r="A203" s="325">
        <v>55</v>
      </c>
      <c r="C203" s="132" t="s">
        <v>2577</v>
      </c>
      <c r="D203" s="276" t="str">
        <f>IF(VLOOKUP($A203,vykaz_p!$A:$G,1)=$A203,VLOOKUP($A203,vykaz_p!$A:$G,$B$1),0)</f>
        <v>Výsledok hospodárenia z finančnej činnosti (+/-)
(r. 29 - r. 45)</v>
      </c>
      <c r="E203" s="261" t="s">
        <v>623</v>
      </c>
      <c r="F203" s="265"/>
      <c r="I203" s="535"/>
      <c r="J203" s="536"/>
      <c r="K203" s="536"/>
      <c r="L203" s="536"/>
      <c r="M203" s="538"/>
      <c r="N203" s="423">
        <f>SUM(N177-N193)</f>
        <v>0</v>
      </c>
      <c r="P203" s="416"/>
      <c r="W203" s="422"/>
      <c r="X203" s="577">
        <f>SUM(X177-X193)</f>
        <v>0</v>
      </c>
      <c r="Z203" s="208"/>
      <c r="AF203" s="328" t="str">
        <f t="shared" si="128"/>
        <v xml:space="preserve">          0</v>
      </c>
      <c r="AG203" s="328" t="str">
        <f t="shared" si="129"/>
        <v xml:space="preserve">          0</v>
      </c>
      <c r="AK203" s="266"/>
      <c r="AR203" s="203"/>
      <c r="AS203" s="273">
        <f>SUM(AS177-AS193)</f>
        <v>0</v>
      </c>
    </row>
    <row r="204" spans="1:45" x14ac:dyDescent="0.25">
      <c r="A204" s="325">
        <v>56</v>
      </c>
      <c r="C204" s="132" t="s">
        <v>2676</v>
      </c>
      <c r="D204" s="276" t="str">
        <f>IF(VLOOKUP($A204,vykaz_p!$A:$G,1)=$A204,VLOOKUP($A204,vykaz_p!$A:$G,$B$1),0)</f>
        <v>Výsledok hospodárenia za účtovné obdobie pred zdanením (+/-) (r. 27 + r. 55)</v>
      </c>
      <c r="E204" s="261" t="s">
        <v>639</v>
      </c>
      <c r="F204" s="265"/>
      <c r="I204" s="535"/>
      <c r="J204" s="536"/>
      <c r="K204" s="536"/>
      <c r="L204" s="536"/>
      <c r="M204" s="538"/>
      <c r="N204" s="424">
        <f>SUM(N175+N203)</f>
        <v>1965001</v>
      </c>
      <c r="P204" s="416"/>
      <c r="W204" s="422"/>
      <c r="X204" s="578">
        <f>SUM(X175+X203)</f>
        <v>-14000</v>
      </c>
      <c r="Z204" s="208"/>
      <c r="AF204" s="332" t="str">
        <f>REPT(" ",11-LEN(N204))&amp;N204</f>
        <v xml:space="preserve">    1965001</v>
      </c>
      <c r="AG204" s="332" t="str">
        <f>REPT(" ",11-LEN(X204))&amp;X204</f>
        <v xml:space="preserve">     -14000</v>
      </c>
      <c r="AK204" s="266"/>
      <c r="AR204" s="203"/>
      <c r="AS204" s="274">
        <f>SUM(AS175+AS203)</f>
        <v>0</v>
      </c>
    </row>
    <row r="205" spans="1:45" outlineLevel="1" x14ac:dyDescent="0.25">
      <c r="A205" s="325">
        <v>57</v>
      </c>
      <c r="C205" s="132" t="s">
        <v>2679</v>
      </c>
      <c r="D205" s="133" t="str">
        <f>IF(VLOOKUP($A205,vykaz_p!$A:$G,1)=$A205,VLOOKUP($A205,vykaz_p!$A:$G,$B$1),0)</f>
        <v>Daň z príjmov (r. 58 + r. 59)</v>
      </c>
      <c r="E205" s="261" t="s">
        <v>658</v>
      </c>
      <c r="I205" s="535"/>
      <c r="J205" s="536"/>
      <c r="K205" s="536"/>
      <c r="L205" s="536"/>
      <c r="M205" s="538"/>
      <c r="N205" s="420">
        <f>SUM(N206:N207)</f>
        <v>0</v>
      </c>
      <c r="W205" s="422"/>
      <c r="X205" s="576">
        <f>SUM(X206:X207)</f>
        <v>0</v>
      </c>
      <c r="Z205" s="203"/>
      <c r="AF205" s="328" t="str">
        <f t="shared" si="128"/>
        <v xml:space="preserve">          0</v>
      </c>
      <c r="AG205" s="328" t="str">
        <f t="shared" si="129"/>
        <v xml:space="preserve">          0</v>
      </c>
      <c r="AR205" s="203"/>
      <c r="AS205" s="270">
        <f>SUM(AS206:AS207)</f>
        <v>0</v>
      </c>
    </row>
    <row r="206" spans="1:45" outlineLevel="1" x14ac:dyDescent="0.25">
      <c r="A206" s="325">
        <v>58</v>
      </c>
      <c r="C206" s="132" t="s">
        <v>2683</v>
      </c>
      <c r="D206" s="133" t="str">
        <f>IF(VLOOKUP($A206,vykaz_p!$A:$G,1)=$A206,VLOOKUP($A206,vykaz_p!$A:$G,$B$1),0)</f>
        <v>Daň z príjmov  splatná (591, 595)</v>
      </c>
      <c r="E206" s="230" t="s">
        <v>664</v>
      </c>
      <c r="I206" s="535"/>
      <c r="J206" s="536"/>
      <c r="K206" s="536"/>
      <c r="L206" s="539">
        <f>SUM('HL KNIHA VYPOC'!G340+'HL KNIHA VYPOC'!G344)</f>
        <v>0</v>
      </c>
      <c r="M206" s="538"/>
      <c r="N206" s="419">
        <f>ROUND((L206),0)</f>
        <v>0</v>
      </c>
      <c r="V206" s="235">
        <f>SUM('HL KNIHA VYPOC'!K340+'HL KNIHA VYPOC'!K344)</f>
        <v>0</v>
      </c>
      <c r="W206" s="422"/>
      <c r="X206" s="575">
        <f t="shared" ref="X206" si="156">ROUND((V206),0)</f>
        <v>0</v>
      </c>
      <c r="Z206" s="203"/>
      <c r="AF206" s="328" t="str">
        <f t="shared" si="128"/>
        <v xml:space="preserve">          0</v>
      </c>
      <c r="AG206" s="328" t="str">
        <f t="shared" si="129"/>
        <v xml:space="preserve">          0</v>
      </c>
      <c r="AQ206" s="233">
        <f>SUM('HL KNIHA VYPOC'!M340+'HL KNIHA VYPOC'!M344)</f>
        <v>0</v>
      </c>
      <c r="AR206" s="203"/>
      <c r="AS206" s="271">
        <f t="shared" ref="AS206:AS208" si="157">ROUND((AQ206),0)</f>
        <v>0</v>
      </c>
    </row>
    <row r="207" spans="1:45" outlineLevel="1" x14ac:dyDescent="0.25">
      <c r="A207" s="325">
        <v>59</v>
      </c>
      <c r="C207" s="132" t="s">
        <v>2080</v>
      </c>
      <c r="D207" s="133" t="str">
        <f>IF(VLOOKUP($A207,vykaz_p!$A:$G,1)=$A207,VLOOKUP($A207,vykaz_p!$A:$G,$B$1),0)</f>
        <v>Daň z príjmov odložená (+/-) (592)</v>
      </c>
      <c r="E207" s="230" t="s">
        <v>675</v>
      </c>
      <c r="I207" s="535"/>
      <c r="J207" s="536"/>
      <c r="K207" s="536"/>
      <c r="L207" s="539">
        <f>SUM('HL KNIHA VYPOC'!G341)</f>
        <v>0</v>
      </c>
      <c r="M207" s="538"/>
      <c r="N207" s="419">
        <f>ROUND((L207),0)</f>
        <v>0</v>
      </c>
      <c r="V207" s="235">
        <f>SUM('HL KNIHA VYPOC'!K341)</f>
        <v>0</v>
      </c>
      <c r="W207" s="422"/>
      <c r="X207" s="575">
        <f t="shared" ref="X207:X208" si="158">ROUND((V207),0)</f>
        <v>0</v>
      </c>
      <c r="Z207" s="203"/>
      <c r="AF207" s="328" t="str">
        <f t="shared" si="128"/>
        <v xml:space="preserve">          0</v>
      </c>
      <c r="AG207" s="328" t="str">
        <f t="shared" si="129"/>
        <v xml:space="preserve">          0</v>
      </c>
      <c r="AQ207" s="233">
        <f>SUM('HL KNIHA VYPOC'!M341)</f>
        <v>0</v>
      </c>
      <c r="AR207" s="203"/>
      <c r="AS207" s="271">
        <f t="shared" si="157"/>
        <v>0</v>
      </c>
    </row>
    <row r="208" spans="1:45" outlineLevel="1" x14ac:dyDescent="0.25">
      <c r="A208" s="325">
        <v>60</v>
      </c>
      <c r="C208" s="132" t="s">
        <v>2690</v>
      </c>
      <c r="D208" s="133" t="str">
        <f>IF(VLOOKUP($A208,vykaz_p!$A:$G,1)=$A208,VLOOKUP($A208,vykaz_p!$A:$G,$B$1),0)</f>
        <v>Prevod podielov na výsledku hospodárenia spoločníkom (+/- 596)</v>
      </c>
      <c r="E208" s="230" t="s">
        <v>693</v>
      </c>
      <c r="I208" s="535"/>
      <c r="J208" s="536"/>
      <c r="K208" s="536"/>
      <c r="L208" s="539">
        <f>SUM('HL KNIHA VYPOC'!G345)</f>
        <v>0</v>
      </c>
      <c r="M208" s="538"/>
      <c r="N208" s="419">
        <f>ROUND((L208),0)</f>
        <v>0</v>
      </c>
      <c r="V208" s="235">
        <f>SUM('HL KNIHA VYPOC'!K345)</f>
        <v>0</v>
      </c>
      <c r="W208" s="422"/>
      <c r="X208" s="575">
        <f t="shared" si="158"/>
        <v>0</v>
      </c>
      <c r="Z208" s="203"/>
      <c r="AF208" s="328" t="str">
        <f t="shared" si="128"/>
        <v xml:space="preserve">          0</v>
      </c>
      <c r="AG208" s="328" t="str">
        <f t="shared" si="129"/>
        <v xml:space="preserve">          0</v>
      </c>
      <c r="AQ208" s="233">
        <f>SUM('HL KNIHA VYPOC'!M345)</f>
        <v>0</v>
      </c>
      <c r="AR208" s="203"/>
      <c r="AS208" s="271">
        <f t="shared" si="157"/>
        <v>0</v>
      </c>
    </row>
    <row r="209" spans="1:45" x14ac:dyDescent="0.25">
      <c r="A209" s="325">
        <v>61</v>
      </c>
      <c r="C209" s="132" t="s">
        <v>2676</v>
      </c>
      <c r="D209" s="276" t="str">
        <f>IF(VLOOKUP($A209,vykaz_p!$A:$G,1)=$A209,VLOOKUP($A209,vykaz_p!$A:$G,$B$1),0)</f>
        <v>Výsledok hospodárenia za účtovné obdobie po  zdanení (+/-) (r. 56 - r. 57 - r. 60)</v>
      </c>
      <c r="E209" s="261" t="s">
        <v>703</v>
      </c>
      <c r="F209" s="265"/>
      <c r="I209" s="535"/>
      <c r="J209" s="536"/>
      <c r="K209" s="536"/>
      <c r="L209" s="536"/>
      <c r="M209" s="538"/>
      <c r="N209" s="572">
        <f>SUM(N204-N205-N208)</f>
        <v>1965001</v>
      </c>
      <c r="O209" s="572"/>
      <c r="P209" s="574"/>
      <c r="Q209" s="572"/>
      <c r="R209" s="572"/>
      <c r="S209" s="572">
        <f>SUM(N209-N102)</f>
        <v>0</v>
      </c>
      <c r="T209" s="572"/>
      <c r="U209" s="572"/>
      <c r="V209" s="572"/>
      <c r="W209" s="572"/>
      <c r="X209" s="572">
        <f>SUM(X204-X205-X208)</f>
        <v>-14000</v>
      </c>
      <c r="Z209" s="334">
        <f>SUM(X209-X102)</f>
        <v>0</v>
      </c>
      <c r="AF209" s="332" t="str">
        <f>REPT(" ",11-LEN(N209))&amp;N209</f>
        <v xml:space="preserve">    1965001</v>
      </c>
      <c r="AG209" s="332" t="str">
        <f>REPT(" ",11-LEN(X209))&amp;X209</f>
        <v xml:space="preserve">     -14000</v>
      </c>
      <c r="AJ209" s="328"/>
      <c r="AK209" s="266"/>
      <c r="AN209" s="233">
        <f>SUM(AI209-AI102)</f>
        <v>0</v>
      </c>
      <c r="AR209" s="203"/>
      <c r="AS209" s="275">
        <f>SUM(AS204-AS205-AS208)</f>
        <v>0</v>
      </c>
    </row>
    <row r="210" spans="1:45" hidden="1" x14ac:dyDescent="0.25">
      <c r="AF210" s="328" t="str">
        <f t="shared" si="128"/>
        <v xml:space="preserve">           </v>
      </c>
      <c r="AG210" s="328" t="str">
        <f t="shared" si="129"/>
        <v xml:space="preserve">           </v>
      </c>
    </row>
    <row r="211" spans="1:45" hidden="1" x14ac:dyDescent="0.25">
      <c r="AS211" s="233"/>
    </row>
    <row r="212" spans="1:45" hidden="1" x14ac:dyDescent="0.25">
      <c r="B212" s="326">
        <v>146</v>
      </c>
      <c r="D212" s="276" t="str">
        <f>IF(VLOOKUP($B212,suvaha_p!$A:$G,1)=$B212,VLOOKUP($B212,suvaha_p!$A:$G,$B$1),0)</f>
        <v>Označenie</v>
      </c>
    </row>
    <row r="213" spans="1:45" hidden="1" x14ac:dyDescent="0.25">
      <c r="B213" s="326">
        <v>147</v>
      </c>
      <c r="D213" s="276" t="str">
        <f>IF(VLOOKUP($B213,suvaha_p!$A:$G,1)=$B213,VLOOKUP($B213,suvaha_p!$A:$G,$B$1),0)</f>
        <v>STRANA AKTÍV</v>
      </c>
    </row>
    <row r="214" spans="1:45" hidden="1" x14ac:dyDescent="0.25">
      <c r="B214" s="326">
        <v>148</v>
      </c>
      <c r="D214" s="276" t="str">
        <f>IF(VLOOKUP($B214,suvaha_p!$A:$G,1)=$B214,VLOOKUP($B214,suvaha_p!$A:$G,$B$1),0)</f>
        <v>STRANA PASÍV</v>
      </c>
    </row>
    <row r="215" spans="1:45" hidden="1" x14ac:dyDescent="0.25">
      <c r="B215" s="326">
        <v>149</v>
      </c>
      <c r="D215" s="276" t="str">
        <f>IF(VLOOKUP($B215,suvaha_p!$A:$G,1)=$B215,VLOOKUP($B215,suvaha_p!$A:$G,$B$1),0)</f>
        <v>Číslo riadku</v>
      </c>
    </row>
    <row r="216" spans="1:45" hidden="1" x14ac:dyDescent="0.25">
      <c r="B216" s="326">
        <v>150</v>
      </c>
      <c r="D216" s="276" t="str">
        <f>IF(VLOOKUP($B216,suvaha_p!$A:$G,1)=$B216,VLOOKUP($B216,suvaha_p!$A:$G,$B$1),0)</f>
        <v>Bežné účtovné obdobie</v>
      </c>
    </row>
    <row r="217" spans="1:45" hidden="1" x14ac:dyDescent="0.25">
      <c r="B217" s="326">
        <v>151</v>
      </c>
      <c r="D217" s="276" t="str">
        <f>IF(VLOOKUP($B217,suvaha_p!$A:$G,1)=$B217,VLOOKUP($B217,suvaha_p!$A:$G,$B$1),0)</f>
        <v>Bezprostredne predchádzajúce účtovné obdobie</v>
      </c>
    </row>
    <row r="218" spans="1:45" hidden="1" x14ac:dyDescent="0.25">
      <c r="B218" s="326">
        <v>152</v>
      </c>
      <c r="D218" s="276" t="str">
        <f>IF(VLOOKUP($B218,suvaha_p!$A:$G,1)=$B218,VLOOKUP($B218,suvaha_p!$A:$G,$B$1),0)</f>
        <v>Brutto-časť 1</v>
      </c>
    </row>
    <row r="219" spans="1:45" hidden="1" x14ac:dyDescent="0.25">
      <c r="B219" s="326">
        <v>153</v>
      </c>
      <c r="D219" s="276" t="str">
        <f>IF(VLOOKUP($B219,suvaha_p!$A:$G,1)=$B219,VLOOKUP($B219,suvaha_p!$A:$G,$B$1),0)</f>
        <v>Oprávky</v>
      </c>
    </row>
    <row r="220" spans="1:45" hidden="1" x14ac:dyDescent="0.25">
      <c r="B220" s="326">
        <v>154</v>
      </c>
      <c r="D220" s="276" t="str">
        <f>IF(VLOOKUP($B220,suvaha_p!$A:$G,1)=$B220,VLOOKUP($B220,suvaha_p!$A:$G,$B$1),0)</f>
        <v>Opravné položky</v>
      </c>
    </row>
    <row r="221" spans="1:45" hidden="1" x14ac:dyDescent="0.25">
      <c r="B221" s="326">
        <v>155</v>
      </c>
      <c r="D221" s="276" t="str">
        <f>IF(VLOOKUP($B221,suvaha_p!$A:$G,1)=$B221,VLOOKUP($B221,suvaha_p!$A:$G,$B$1),0)</f>
        <v>Netto</v>
      </c>
    </row>
    <row r="222" spans="1:45" hidden="1" x14ac:dyDescent="0.25">
      <c r="B222" s="326">
        <v>156</v>
      </c>
      <c r="D222" s="276" t="str">
        <f>IF(VLOOKUP($B222,suvaha_p!$A:$G,1)=$B222,VLOOKUP($B222,suvaha_p!$A:$G,$B$1),0)</f>
        <v>Netto</v>
      </c>
    </row>
    <row r="223" spans="1:45" hidden="1" x14ac:dyDescent="0.25">
      <c r="B223" s="326">
        <v>157</v>
      </c>
      <c r="D223" s="276" t="str">
        <f>IF(VLOOKUP($B223,suvaha_p!$A:$G,1)=$B223,VLOOKUP($B223,suvaha_p!$A:$G,$B$1),0)</f>
        <v>Text</v>
      </c>
    </row>
    <row r="224" spans="1:45" hidden="1" x14ac:dyDescent="0.25">
      <c r="B224" s="326">
        <v>158</v>
      </c>
    </row>
    <row r="225" spans="2:4" hidden="1" x14ac:dyDescent="0.25">
      <c r="B225" s="326">
        <v>159</v>
      </c>
      <c r="C225" s="203">
        <v>3</v>
      </c>
      <c r="D225" s="203" t="s">
        <v>2730</v>
      </c>
    </row>
    <row r="226" spans="2:4" hidden="1" x14ac:dyDescent="0.25">
      <c r="C226" s="203">
        <v>4</v>
      </c>
      <c r="D226" s="203" t="s">
        <v>2731</v>
      </c>
    </row>
    <row r="227" spans="2:4" hidden="1" x14ac:dyDescent="0.25">
      <c r="C227" s="203">
        <v>5</v>
      </c>
      <c r="D227" s="203" t="s">
        <v>2732</v>
      </c>
    </row>
    <row r="228" spans="2:4" hidden="1" x14ac:dyDescent="0.25"/>
  </sheetData>
  <sheetProtection algorithmName="SHA-512" hashValue="FYq4g/jJJjXyIUwsk/6c4VcyNXlsxK7jMQrSnT2irJMtEkySFQJutf6FPEvT1iCwPSCXBLALr/7rrzppgzwyjA==" saltValue="oFtk4K1rD3WRdqz+B2h3og==" spinCount="100000" sheet="1" objects="1" scenarios="1" formatCells="0" formatColumns="0" formatRows="0" insertColumns="0" insertRows="0" deleteColumns="0" deleteRows="0" sort="0"/>
  <dataConsolidate/>
  <mergeCells count="5">
    <mergeCell ref="S1:X1"/>
    <mergeCell ref="I1:N1"/>
    <mergeCell ref="S148:X148"/>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S171"/>
  <sheetViews>
    <sheetView topLeftCell="C1" zoomScaleNormal="100" workbookViewId="0">
      <selection activeCell="D19" sqref="D19"/>
    </sheetView>
  </sheetViews>
  <sheetFormatPr defaultColWidth="15.7109375" defaultRowHeight="12.75" outlineLevelRow="1" x14ac:dyDescent="0.25"/>
  <cols>
    <col min="1" max="1" width="2.7109375" style="203" hidden="1" customWidth="1"/>
    <col min="2" max="2" width="5" style="203" hidden="1" customWidth="1"/>
    <col min="3" max="3" width="4" style="203" customWidth="1"/>
    <col min="4" max="4" width="79.140625" style="203" customWidth="1"/>
    <col min="5" max="5" width="4.2851562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2:45" ht="27.75" customHeight="1" x14ac:dyDescent="0.25">
      <c r="B1" s="203">
        <f>IF(D147=D1,C147,IF(D148=D1,C148,IF(D149=D1,C149,)))</f>
        <v>3</v>
      </c>
      <c r="C1" s="309"/>
      <c r="D1" s="383" t="s">
        <v>2730</v>
      </c>
      <c r="E1" s="203"/>
      <c r="F1" s="204"/>
      <c r="G1" s="204"/>
      <c r="H1" s="204"/>
      <c r="I1" s="845" t="str">
        <f>$D$138</f>
        <v>Bežné účtovné obdobie</v>
      </c>
      <c r="J1" s="845"/>
      <c r="K1" s="845"/>
      <c r="L1" s="845"/>
      <c r="M1" s="845"/>
      <c r="N1" s="845"/>
      <c r="P1" s="392"/>
      <c r="Q1" s="392"/>
      <c r="R1" s="392"/>
      <c r="S1" s="844" t="str">
        <f>$D$139</f>
        <v>Bezprostredne predchádzajúce účtovné obdobie</v>
      </c>
      <c r="T1" s="844"/>
      <c r="U1" s="844"/>
      <c r="V1" s="844"/>
      <c r="W1" s="844"/>
      <c r="X1" s="844"/>
      <c r="AK1" s="207"/>
      <c r="AL1" s="207"/>
      <c r="AM1" s="207"/>
      <c r="AN1" s="846" t="str">
        <f>$D$139</f>
        <v>Bezprostredne predchádzajúce účtovné obdobie</v>
      </c>
      <c r="AO1" s="846"/>
      <c r="AP1" s="846"/>
      <c r="AQ1" s="846"/>
      <c r="AR1" s="846"/>
      <c r="AS1" s="846"/>
    </row>
    <row r="2" spans="2:45" ht="24.75" customHeight="1" x14ac:dyDescent="0.25">
      <c r="C2" s="310" t="str">
        <f>$D$134</f>
        <v>Označenie</v>
      </c>
      <c r="D2" s="310" t="str">
        <f>$D$145</f>
        <v>Text</v>
      </c>
      <c r="E2" s="305" t="str">
        <f>$D$137</f>
        <v>Číslo riadku</v>
      </c>
      <c r="F2" s="306"/>
      <c r="G2" s="306"/>
      <c r="H2" s="306"/>
      <c r="I2" s="307" t="str">
        <f>$D$140</f>
        <v>Brutto-časť 1</v>
      </c>
      <c r="J2" s="308"/>
      <c r="K2" s="307" t="str">
        <f>$D$141</f>
        <v>Oprávky</v>
      </c>
      <c r="L2" s="308"/>
      <c r="M2" s="307" t="str">
        <f>$D$142</f>
        <v>Opravné položky</v>
      </c>
      <c r="N2" s="393" t="str">
        <f>$D$143</f>
        <v>Netto</v>
      </c>
      <c r="P2" s="392"/>
      <c r="Q2" s="392"/>
      <c r="R2" s="392"/>
      <c r="S2" s="393" t="str">
        <f>$D$140</f>
        <v>Brutto-časť 1</v>
      </c>
      <c r="T2" s="394"/>
      <c r="U2" s="393" t="str">
        <f>$D$141</f>
        <v>Oprávky</v>
      </c>
      <c r="V2" s="394"/>
      <c r="W2" s="393" t="str">
        <f>$D$142</f>
        <v>Opravné položky</v>
      </c>
      <c r="X2" s="393" t="str">
        <f>$D$143</f>
        <v>Netto</v>
      </c>
      <c r="AK2" s="207"/>
      <c r="AL2" s="207"/>
      <c r="AM2" s="207"/>
      <c r="AN2" s="307" t="str">
        <f>$D$140</f>
        <v>Brutto-časť 1</v>
      </c>
      <c r="AO2" s="308"/>
      <c r="AP2" s="307" t="str">
        <f>$D$141</f>
        <v>Oprávky</v>
      </c>
      <c r="AQ2" s="308"/>
      <c r="AR2" s="307" t="str">
        <f>$D$142</f>
        <v>Opravné položky</v>
      </c>
      <c r="AS2" s="307" t="str">
        <f>$D$143</f>
        <v>Netto</v>
      </c>
    </row>
    <row r="3" spans="2:45" x14ac:dyDescent="0.25">
      <c r="B3" s="324">
        <v>79</v>
      </c>
      <c r="D3" s="276" t="str">
        <f>IF(VLOOKUP($B3,suvaha_p!$A:$G,1)=$B3,VLOOKUP($B3,suvaha_p!$A:$G,$B$1),0)</f>
        <v>Spolu vlastné imanie a záväzky r. 80 + r. 101 + r. 141</v>
      </c>
      <c r="E3" s="250" t="s">
        <v>1982</v>
      </c>
      <c r="F3" s="210"/>
      <c r="G3" s="251"/>
      <c r="H3" s="251"/>
      <c r="I3" s="232">
        <f t="shared" ref="I3" si="0">SUM(F3:H3)</f>
        <v>0</v>
      </c>
      <c r="J3" s="252"/>
      <c r="K3" s="234">
        <f t="shared" ref="K3" si="1">SUM(J3)</f>
        <v>0</v>
      </c>
      <c r="L3" s="252"/>
      <c r="M3" s="236">
        <f t="shared" ref="M3" si="2">SUM(L3)</f>
        <v>0</v>
      </c>
      <c r="N3" s="411">
        <f>SUM(N4+N25+N65)</f>
        <v>1989001</v>
      </c>
      <c r="P3" s="396"/>
      <c r="Q3" s="412"/>
      <c r="R3" s="412"/>
      <c r="S3" s="406">
        <f>SUM(P3:R3)</f>
        <v>0</v>
      </c>
      <c r="T3" s="412"/>
      <c r="U3" s="234">
        <f>SUM(T3)</f>
        <v>0</v>
      </c>
      <c r="V3" s="412"/>
      <c r="W3" s="236">
        <f>SUM(V3)</f>
        <v>0</v>
      </c>
      <c r="X3" s="404">
        <f>SUM(X4+X25+X65)</f>
        <v>14000</v>
      </c>
      <c r="Z3" s="327">
        <f t="shared" ref="Z3" si="3">ROUND(I3,0)</f>
        <v>0</v>
      </c>
      <c r="AA3" s="327">
        <f t="shared" ref="AA3" si="4">ROUND(K3+M3,0)</f>
        <v>0</v>
      </c>
      <c r="AB3" s="330">
        <f t="shared" ref="AB3:AB53" si="5">ROUND(N3,0)</f>
        <v>1989001</v>
      </c>
      <c r="AC3" s="327">
        <f t="shared" ref="AC3:AC53" si="6">ROUND(X3,0)</f>
        <v>14000</v>
      </c>
      <c r="AD3" s="328" t="str">
        <f t="shared" ref="AD3:AG53" si="7">REPT(" ",11-LEN(Z3))&amp;Z3</f>
        <v xml:space="preserve">          0</v>
      </c>
      <c r="AE3" s="328" t="str">
        <f t="shared" si="7"/>
        <v xml:space="preserve">          0</v>
      </c>
      <c r="AF3" s="328" t="str">
        <f t="shared" si="7"/>
        <v xml:space="preserve">    1989001</v>
      </c>
      <c r="AG3" s="328" t="str">
        <f t="shared" ref="AG3:AG52" si="8">REPT(" ",11-LEN(AC3))&amp;AC3</f>
        <v xml:space="preserve">      14000</v>
      </c>
      <c r="AK3" s="218"/>
      <c r="AL3" s="253"/>
      <c r="AM3" s="253"/>
      <c r="AN3" s="232">
        <f>SUM(AK3:AM3)</f>
        <v>0</v>
      </c>
      <c r="AO3" s="252"/>
      <c r="AP3" s="234">
        <f>SUM(AO3)</f>
        <v>0</v>
      </c>
      <c r="AQ3" s="252"/>
      <c r="AR3" s="236">
        <f>SUM(AQ3)</f>
        <v>0</v>
      </c>
      <c r="AS3" s="237" t="e">
        <f>SUM(AS4+AS25+AS65)</f>
        <v>#REF!</v>
      </c>
    </row>
    <row r="4" spans="2:45" x14ac:dyDescent="0.25">
      <c r="B4" s="324">
        <v>80</v>
      </c>
      <c r="C4" s="203" t="s">
        <v>1876</v>
      </c>
      <c r="D4" s="276" t="str">
        <f>IF(VLOOKUP($B4,suvaha_p!$A:$G,1)=$B4,VLOOKUP($B4,suvaha_p!$A:$G,$B$1),0)</f>
        <v>Vlastné imanie r. 81 + r. 85 + r. 86 + r. 87 + r. 90 + r. 93
+ r. 97 + r. 100</v>
      </c>
      <c r="E4" s="209" t="s">
        <v>1983</v>
      </c>
      <c r="F4" s="210"/>
      <c r="I4" s="254"/>
      <c r="K4" s="255"/>
      <c r="M4" s="216"/>
      <c r="N4" s="395">
        <f>SUM(N5+N9+N10+N11+N14+N17+N21+N24)</f>
        <v>1971001</v>
      </c>
      <c r="P4" s="396"/>
      <c r="S4" s="406"/>
      <c r="U4" s="234"/>
      <c r="W4" s="399"/>
      <c r="X4" s="395">
        <f>SUM(X5+X9+X10+X11+X14+X17+X21+X24)</f>
        <v>-8000</v>
      </c>
      <c r="Z4" s="208"/>
      <c r="AB4" s="327">
        <f t="shared" si="5"/>
        <v>1971001</v>
      </c>
      <c r="AC4" s="327">
        <f t="shared" si="6"/>
        <v>-8000</v>
      </c>
      <c r="AD4" s="328" t="str">
        <f t="shared" si="7"/>
        <v xml:space="preserve">           </v>
      </c>
      <c r="AE4" s="328" t="str">
        <f t="shared" si="7"/>
        <v xml:space="preserve">           </v>
      </c>
      <c r="AF4" s="328" t="str">
        <f t="shared" si="7"/>
        <v xml:space="preserve">    1971001</v>
      </c>
      <c r="AG4" s="328" t="str">
        <f t="shared" si="8"/>
        <v xml:space="preserve">      -8000</v>
      </c>
      <c r="AK4" s="218"/>
      <c r="AN4" s="254"/>
      <c r="AP4" s="255"/>
      <c r="AR4" s="216"/>
      <c r="AS4" s="217" t="e">
        <f>SUM(AS5+AS9+AS10+AS11+AS14+AS17+AS21+AS24)</f>
        <v>#REF!</v>
      </c>
    </row>
    <row r="5" spans="2:45" outlineLevel="1" x14ac:dyDescent="0.25">
      <c r="B5" s="324">
        <v>81</v>
      </c>
      <c r="C5" s="203" t="s">
        <v>2074</v>
      </c>
      <c r="D5" s="276" t="str">
        <f>IF(VLOOKUP($B5,suvaha_p!$A:$G,1)=$B5,VLOOKUP($B5,suvaha_p!$A:$G,$B$1),0)</f>
        <v>Základné imanie súčet (r. 82 až r. 84)</v>
      </c>
      <c r="E5" s="209" t="s">
        <v>1985</v>
      </c>
      <c r="F5" s="210"/>
      <c r="I5" s="254"/>
      <c r="K5" s="255"/>
      <c r="M5" s="216"/>
      <c r="N5" s="411">
        <f>SUM(N6:N8)</f>
        <v>6000</v>
      </c>
      <c r="P5" s="396"/>
      <c r="S5" s="406"/>
      <c r="U5" s="234"/>
      <c r="W5" s="399"/>
      <c r="X5" s="411">
        <f>SUM(X6:X8)</f>
        <v>6000</v>
      </c>
      <c r="Z5" s="208"/>
      <c r="AB5" s="327">
        <f t="shared" si="5"/>
        <v>6000</v>
      </c>
      <c r="AC5" s="327">
        <f t="shared" si="6"/>
        <v>6000</v>
      </c>
      <c r="AD5" s="328" t="str">
        <f t="shared" si="7"/>
        <v xml:space="preserve">           </v>
      </c>
      <c r="AE5" s="328" t="str">
        <f t="shared" si="7"/>
        <v xml:space="preserve">           </v>
      </c>
      <c r="AF5" s="328" t="str">
        <f t="shared" si="7"/>
        <v xml:space="preserve">       6000</v>
      </c>
      <c r="AG5" s="328" t="str">
        <f t="shared" si="8"/>
        <v xml:space="preserve">       6000</v>
      </c>
      <c r="AK5" s="218"/>
      <c r="AN5" s="254"/>
      <c r="AP5" s="255"/>
      <c r="AR5" s="216"/>
      <c r="AS5" s="256">
        <f>SUM(AS6:AS8)</f>
        <v>6000</v>
      </c>
    </row>
    <row r="6" spans="2:45" outlineLevel="1" x14ac:dyDescent="0.25">
      <c r="B6" s="324">
        <v>82</v>
      </c>
      <c r="C6" s="203" t="s">
        <v>2077</v>
      </c>
      <c r="D6" s="133" t="str">
        <f>IF(VLOOKUP($B6,suvaha_p!$A:$G,1)=$B6,VLOOKUP($B6,suvaha_p!$A:$G,$B$1),0)</f>
        <v>Základné imanie (411 alebo +/- 491)</v>
      </c>
      <c r="E6" s="230" t="s">
        <v>1986</v>
      </c>
      <c r="F6" s="231">
        <f>SUM('HL KNIHA VYPOC'!G215+'HL KNIHA VYPOC'!G260)</f>
        <v>-6000</v>
      </c>
      <c r="I6" s="232">
        <f t="shared" ref="I6:I10" si="9">SUM(F6:H6)</f>
        <v>-6000</v>
      </c>
      <c r="K6" s="255"/>
      <c r="M6" s="245"/>
      <c r="N6" s="404">
        <f>ROUND((I6*-1),0)</f>
        <v>6000</v>
      </c>
      <c r="P6" s="405">
        <f>SUM('HL KNIHA VYPOC'!K215+'HL KNIHA VYPOC'!K260)</f>
        <v>-6000</v>
      </c>
      <c r="S6" s="406">
        <f>SUM(P6:R6)</f>
        <v>-6000</v>
      </c>
      <c r="U6" s="234"/>
      <c r="W6" s="236"/>
      <c r="X6" s="404">
        <f>ROUND((S6*-1),0)</f>
        <v>6000</v>
      </c>
      <c r="Z6" s="229"/>
      <c r="AB6" s="327">
        <f t="shared" si="5"/>
        <v>6000</v>
      </c>
      <c r="AC6" s="327">
        <f t="shared" si="6"/>
        <v>6000</v>
      </c>
      <c r="AD6" s="328" t="str">
        <f t="shared" si="7"/>
        <v xml:space="preserve">           </v>
      </c>
      <c r="AE6" s="328" t="str">
        <f t="shared" si="7"/>
        <v xml:space="preserve">           </v>
      </c>
      <c r="AF6" s="328" t="str">
        <f t="shared" si="7"/>
        <v xml:space="preserve">       6000</v>
      </c>
      <c r="AG6" s="328" t="str">
        <f t="shared" si="8"/>
        <v xml:space="preserve">       6000</v>
      </c>
      <c r="AK6" s="238">
        <f>SUM('HL KNIHA VYPOC'!H215+'HL KNIHA VYPOC'!H260)</f>
        <v>-6000</v>
      </c>
      <c r="AN6" s="232">
        <f>SUM(AK6:AM6)</f>
        <v>-6000</v>
      </c>
      <c r="AP6" s="255"/>
      <c r="AR6" s="245"/>
      <c r="AS6" s="237">
        <f>ROUND((AN6*-1),0)</f>
        <v>6000</v>
      </c>
    </row>
    <row r="7" spans="2:45" outlineLevel="1" x14ac:dyDescent="0.25">
      <c r="B7" s="324">
        <v>83</v>
      </c>
      <c r="C7" s="203" t="s">
        <v>2080</v>
      </c>
      <c r="D7" s="133" t="str">
        <f>IF(VLOOKUP($B7,suvaha_p!$A:$G,1)=$B7,VLOOKUP($B7,suvaha_p!$A:$G,$B$1),0)</f>
        <v>Zmena základného imania +/- 419</v>
      </c>
      <c r="E7" s="230" t="s">
        <v>1987</v>
      </c>
      <c r="F7" s="231">
        <f>SUM('HL KNIHA VYPOC'!G223)</f>
        <v>0</v>
      </c>
      <c r="I7" s="232">
        <f t="shared" si="9"/>
        <v>0</v>
      </c>
      <c r="K7" s="255"/>
      <c r="M7" s="245"/>
      <c r="N7" s="404">
        <f t="shared" ref="N7:N10" si="10">ROUND((I7*-1),0)</f>
        <v>0</v>
      </c>
      <c r="P7" s="405">
        <f>SUM('HL KNIHA VYPOC'!K223)</f>
        <v>0</v>
      </c>
      <c r="S7" s="406">
        <f t="shared" ref="S7:S69" si="11">SUM(P7:R7)</f>
        <v>0</v>
      </c>
      <c r="U7" s="234"/>
      <c r="W7" s="236"/>
      <c r="X7" s="404">
        <f t="shared" ref="X7:X10" si="12">ROUND((S7*-1),0)</f>
        <v>0</v>
      </c>
      <c r="Z7" s="229"/>
      <c r="AB7" s="327">
        <f t="shared" si="5"/>
        <v>0</v>
      </c>
      <c r="AC7" s="327">
        <f t="shared" si="6"/>
        <v>0</v>
      </c>
      <c r="AD7" s="328" t="str">
        <f t="shared" si="7"/>
        <v xml:space="preserve">           </v>
      </c>
      <c r="AE7" s="328" t="str">
        <f t="shared" si="7"/>
        <v xml:space="preserve">           </v>
      </c>
      <c r="AF7" s="328" t="str">
        <f t="shared" si="7"/>
        <v xml:space="preserve">          0</v>
      </c>
      <c r="AG7" s="328" t="str">
        <f t="shared" si="8"/>
        <v xml:space="preserve">          0</v>
      </c>
      <c r="AK7" s="238">
        <f>SUM('HL KNIHA VYPOC'!H223)</f>
        <v>0</v>
      </c>
      <c r="AN7" s="232">
        <f t="shared" ref="AN7:AN69" si="13">SUM(AK7:AM7)</f>
        <v>0</v>
      </c>
      <c r="AP7" s="255"/>
      <c r="AR7" s="245"/>
      <c r="AS7" s="237">
        <f t="shared" ref="AS7:AS10" si="14">ROUND((AN7*-1),0)</f>
        <v>0</v>
      </c>
    </row>
    <row r="8" spans="2:45" outlineLevel="1" x14ac:dyDescent="0.25">
      <c r="B8" s="324">
        <v>84</v>
      </c>
      <c r="C8" s="203" t="s">
        <v>2083</v>
      </c>
      <c r="D8" s="133" t="str">
        <f>IF(VLOOKUP($B8,suvaha_p!$A:$G,1)=$B8,VLOOKUP($B8,suvaha_p!$A:$G,$B$1),0)</f>
        <v>Pohľadávky za upísané vlastné imanie (/-/353)</v>
      </c>
      <c r="E8" s="230" t="s">
        <v>1988</v>
      </c>
      <c r="F8" s="231">
        <f>SUM('HL KNIHA VYPOC'!G172)</f>
        <v>0</v>
      </c>
      <c r="I8" s="232">
        <f t="shared" si="9"/>
        <v>0</v>
      </c>
      <c r="K8" s="255"/>
      <c r="M8" s="245"/>
      <c r="N8" s="404">
        <f t="shared" si="10"/>
        <v>0</v>
      </c>
      <c r="P8" s="405">
        <f>SUM('HL KNIHA VYPOC'!K172)</f>
        <v>0</v>
      </c>
      <c r="S8" s="406">
        <f t="shared" si="11"/>
        <v>0</v>
      </c>
      <c r="U8" s="234"/>
      <c r="W8" s="236"/>
      <c r="X8" s="404">
        <f t="shared" si="12"/>
        <v>0</v>
      </c>
      <c r="Z8" s="229"/>
      <c r="AB8" s="327">
        <f t="shared" si="5"/>
        <v>0</v>
      </c>
      <c r="AC8" s="327">
        <f t="shared" si="6"/>
        <v>0</v>
      </c>
      <c r="AD8" s="328" t="str">
        <f t="shared" si="7"/>
        <v xml:space="preserve">           </v>
      </c>
      <c r="AE8" s="328" t="str">
        <f t="shared" si="7"/>
        <v xml:space="preserve">           </v>
      </c>
      <c r="AF8" s="328" t="str">
        <f t="shared" si="7"/>
        <v xml:space="preserve">          0</v>
      </c>
      <c r="AG8" s="328" t="str">
        <f t="shared" si="8"/>
        <v xml:space="preserve">          0</v>
      </c>
      <c r="AK8" s="238">
        <f>SUM('HL KNIHA VYPOC'!H172)</f>
        <v>0</v>
      </c>
      <c r="AN8" s="232">
        <f t="shared" si="13"/>
        <v>0</v>
      </c>
      <c r="AP8" s="255"/>
      <c r="AR8" s="245"/>
      <c r="AS8" s="237">
        <f t="shared" si="14"/>
        <v>0</v>
      </c>
    </row>
    <row r="9" spans="2:45" outlineLevel="1" x14ac:dyDescent="0.25">
      <c r="B9" s="324">
        <v>85</v>
      </c>
      <c r="C9" s="203" t="s">
        <v>2100</v>
      </c>
      <c r="D9" s="276" t="str">
        <f>IF(VLOOKUP($B9,suvaha_p!$A:$G,1)=$B9,VLOOKUP($B9,suvaha_p!$A:$G,$B$1),0)</f>
        <v>Emisné ážio (412)</v>
      </c>
      <c r="E9" s="209" t="s">
        <v>1989</v>
      </c>
      <c r="F9" s="257">
        <f>SUM('HL KNIHA VYPOC'!G216)</f>
        <v>0</v>
      </c>
      <c r="I9" s="232">
        <f t="shared" si="9"/>
        <v>0</v>
      </c>
      <c r="K9" s="255"/>
      <c r="M9" s="245"/>
      <c r="N9" s="404">
        <f t="shared" si="10"/>
        <v>0</v>
      </c>
      <c r="P9" s="396">
        <f>SUM('HL KNIHA VYPOC'!K216)</f>
        <v>0</v>
      </c>
      <c r="S9" s="406">
        <f t="shared" si="11"/>
        <v>0</v>
      </c>
      <c r="U9" s="234"/>
      <c r="W9" s="236"/>
      <c r="X9" s="404">
        <f t="shared" si="12"/>
        <v>0</v>
      </c>
      <c r="Z9" s="208"/>
      <c r="AB9" s="327">
        <f t="shared" si="5"/>
        <v>0</v>
      </c>
      <c r="AC9" s="327">
        <f t="shared" si="6"/>
        <v>0</v>
      </c>
      <c r="AD9" s="328" t="str">
        <f t="shared" si="7"/>
        <v xml:space="preserve">           </v>
      </c>
      <c r="AE9" s="328" t="str">
        <f t="shared" si="7"/>
        <v xml:space="preserve">           </v>
      </c>
      <c r="AF9" s="328" t="str">
        <f t="shared" si="7"/>
        <v xml:space="preserve">          0</v>
      </c>
      <c r="AG9" s="328" t="str">
        <f t="shared" si="8"/>
        <v xml:space="preserve">          0</v>
      </c>
      <c r="AK9" s="258">
        <f>SUM('HL KNIHA VYPOC'!H216)</f>
        <v>0</v>
      </c>
      <c r="AN9" s="232">
        <f t="shared" si="13"/>
        <v>0</v>
      </c>
      <c r="AP9" s="255"/>
      <c r="AR9" s="245"/>
      <c r="AS9" s="237">
        <f t="shared" si="14"/>
        <v>0</v>
      </c>
    </row>
    <row r="10" spans="2:45" outlineLevel="1" x14ac:dyDescent="0.25">
      <c r="B10" s="324">
        <v>86</v>
      </c>
      <c r="C10" s="203" t="s">
        <v>2320</v>
      </c>
      <c r="D10" s="276" t="str">
        <f>IF(VLOOKUP($B10,suvaha_p!$A:$G,1)=$B10,VLOOKUP($B10,suvaha_p!$A:$G,$B$1),0)</f>
        <v>Ostatné kapitálové fondy (413)</v>
      </c>
      <c r="E10" s="209" t="s">
        <v>1990</v>
      </c>
      <c r="F10" s="257">
        <f>SUM('HL KNIHA VYPOC'!G217)</f>
        <v>0</v>
      </c>
      <c r="I10" s="232">
        <f t="shared" si="9"/>
        <v>0</v>
      </c>
      <c r="K10" s="255"/>
      <c r="M10" s="245"/>
      <c r="N10" s="404">
        <f t="shared" si="10"/>
        <v>0</v>
      </c>
      <c r="P10" s="396">
        <f>SUM('HL KNIHA VYPOC'!K217)</f>
        <v>0</v>
      </c>
      <c r="S10" s="406">
        <f t="shared" si="11"/>
        <v>0</v>
      </c>
      <c r="U10" s="234"/>
      <c r="W10" s="236"/>
      <c r="X10" s="404">
        <f t="shared" si="12"/>
        <v>0</v>
      </c>
      <c r="Z10" s="208"/>
      <c r="AB10" s="327">
        <f t="shared" si="5"/>
        <v>0</v>
      </c>
      <c r="AC10" s="327">
        <f t="shared" si="6"/>
        <v>0</v>
      </c>
      <c r="AD10" s="328" t="str">
        <f t="shared" si="7"/>
        <v xml:space="preserve">           </v>
      </c>
      <c r="AE10" s="328" t="str">
        <f t="shared" si="7"/>
        <v xml:space="preserve">           </v>
      </c>
      <c r="AF10" s="328" t="str">
        <f t="shared" si="7"/>
        <v xml:space="preserve">          0</v>
      </c>
      <c r="AG10" s="328" t="str">
        <f t="shared" si="8"/>
        <v xml:space="preserve">          0</v>
      </c>
      <c r="AK10" s="258">
        <f>SUM('HL KNIHA VYPOC'!H217)</f>
        <v>0</v>
      </c>
      <c r="AN10" s="232">
        <f t="shared" si="13"/>
        <v>0</v>
      </c>
      <c r="AP10" s="255"/>
      <c r="AR10" s="245"/>
      <c r="AS10" s="237">
        <f t="shared" si="14"/>
        <v>0</v>
      </c>
    </row>
    <row r="11" spans="2:45" outlineLevel="1" x14ac:dyDescent="0.25">
      <c r="B11" s="324">
        <v>87</v>
      </c>
      <c r="C11" s="203" t="s">
        <v>2323</v>
      </c>
      <c r="D11" s="276" t="str">
        <f>IF(VLOOKUP($B11,suvaha_p!$A:$G,1)=$B11,VLOOKUP($B11,suvaha_p!$A:$G,$B$1),0)</f>
        <v>Zákonné rezervné fondy r. 88 + r. 89</v>
      </c>
      <c r="E11" s="209" t="s">
        <v>1992</v>
      </c>
      <c r="F11" s="210"/>
      <c r="I11" s="232">
        <f t="shared" ref="I11:I69" si="15">SUM(F11:H11)</f>
        <v>0</v>
      </c>
      <c r="K11" s="255"/>
      <c r="M11" s="216"/>
      <c r="N11" s="411">
        <f>SUM(N12:N13)</f>
        <v>0</v>
      </c>
      <c r="P11" s="396"/>
      <c r="S11" s="406">
        <f t="shared" si="11"/>
        <v>0</v>
      </c>
      <c r="U11" s="234"/>
      <c r="W11" s="399"/>
      <c r="X11" s="411">
        <f>SUM(X12:X13)</f>
        <v>0</v>
      </c>
      <c r="Z11" s="208"/>
      <c r="AB11" s="327">
        <f t="shared" si="5"/>
        <v>0</v>
      </c>
      <c r="AC11" s="327">
        <f t="shared" si="6"/>
        <v>0</v>
      </c>
      <c r="AD11" s="328" t="str">
        <f t="shared" si="7"/>
        <v xml:space="preserve">           </v>
      </c>
      <c r="AE11" s="328" t="str">
        <f t="shared" si="7"/>
        <v xml:space="preserve">           </v>
      </c>
      <c r="AF11" s="328" t="str">
        <f t="shared" si="7"/>
        <v xml:space="preserve">          0</v>
      </c>
      <c r="AG11" s="328" t="str">
        <f t="shared" si="8"/>
        <v xml:space="preserve">          0</v>
      </c>
      <c r="AK11" s="218"/>
      <c r="AN11" s="232">
        <f t="shared" si="13"/>
        <v>0</v>
      </c>
      <c r="AP11" s="255"/>
      <c r="AR11" s="216"/>
      <c r="AS11" s="256">
        <f>SUM(AS12:AS13)</f>
        <v>0</v>
      </c>
    </row>
    <row r="12" spans="2:45" outlineLevel="1" x14ac:dyDescent="0.25">
      <c r="B12" s="324">
        <v>88</v>
      </c>
      <c r="C12" s="203" t="s">
        <v>2326</v>
      </c>
      <c r="D12" s="133" t="str">
        <f>IF(VLOOKUP($B12,suvaha_p!$A:$G,1)=$B12,VLOOKUP($B12,suvaha_p!$A:$G,$B$1),0)</f>
        <v>Zákonný rezervný fond a nedeliteľný fond (417A, 418, 421A, 422)</v>
      </c>
      <c r="E12" s="230" t="s">
        <v>1993</v>
      </c>
      <c r="F12" s="231">
        <f>SUM('HL KNIHA VYPOC'!G222+'HL KNIHA VYPOC'!G227)</f>
        <v>0</v>
      </c>
      <c r="G12" s="241">
        <f>SUM(ANALYTIKAVUJ!K146+ANALYTIKAVUJ!K150)</f>
        <v>0</v>
      </c>
      <c r="I12" s="232">
        <f t="shared" si="15"/>
        <v>0</v>
      </c>
      <c r="K12" s="255"/>
      <c r="M12" s="245"/>
      <c r="N12" s="404">
        <f t="shared" ref="N12:N13" si="16">ROUND((I12*-1),0)</f>
        <v>0</v>
      </c>
      <c r="P12" s="405">
        <f>SUM('HL KNIHA VYPOC'!K222+'HL KNIHA VYPOC'!K227)</f>
        <v>0</v>
      </c>
      <c r="Q12" s="235">
        <f>SUM(ANALYTIKAVUJ!L146+ANALYTIKAVUJ!L150)</f>
        <v>0</v>
      </c>
      <c r="S12" s="406">
        <f t="shared" si="11"/>
        <v>0</v>
      </c>
      <c r="U12" s="234"/>
      <c r="W12" s="236"/>
      <c r="X12" s="404">
        <f t="shared" ref="X12:X13" si="17">ROUND((S12*-1),0)</f>
        <v>0</v>
      </c>
      <c r="Z12" s="229"/>
      <c r="AB12" s="327">
        <f t="shared" si="5"/>
        <v>0</v>
      </c>
      <c r="AC12" s="327">
        <f t="shared" si="6"/>
        <v>0</v>
      </c>
      <c r="AD12" s="328" t="str">
        <f t="shared" si="7"/>
        <v xml:space="preserve">           </v>
      </c>
      <c r="AE12" s="328" t="str">
        <f t="shared" si="7"/>
        <v xml:space="preserve">           </v>
      </c>
      <c r="AF12" s="328" t="str">
        <f t="shared" si="7"/>
        <v xml:space="preserve">          0</v>
      </c>
      <c r="AG12" s="328" t="str">
        <f t="shared" si="8"/>
        <v xml:space="preserve">          0</v>
      </c>
      <c r="AK12" s="238">
        <f>SUM('HL KNIHA VYPOC'!H222+'HL KNIHA VYPOC'!H227)</f>
        <v>0</v>
      </c>
      <c r="AL12" s="233">
        <f>SUM(ANALYTIKAVUJ!M146+ANALYTIKAVUJ!M150)</f>
        <v>0</v>
      </c>
      <c r="AN12" s="232">
        <f t="shared" si="13"/>
        <v>0</v>
      </c>
      <c r="AP12" s="255"/>
      <c r="AR12" s="245"/>
      <c r="AS12" s="237">
        <f t="shared" ref="AS12:AS13" si="18">ROUND((AN12*-1),0)</f>
        <v>0</v>
      </c>
    </row>
    <row r="13" spans="2:45" outlineLevel="1" x14ac:dyDescent="0.25">
      <c r="B13" s="324">
        <v>89</v>
      </c>
      <c r="C13" s="203" t="s">
        <v>2080</v>
      </c>
      <c r="D13" s="133" t="str">
        <f>IF(VLOOKUP($B13,suvaha_p!$A:$G,1)=$B13,VLOOKUP($B13,suvaha_p!$A:$G,$B$1),0)</f>
        <v>Rezervný fond na vlastné akcie a vlastné podiely (417A, 421A)</v>
      </c>
      <c r="E13" s="230" t="s">
        <v>1994</v>
      </c>
      <c r="G13" s="241">
        <f>SUM(ANALYTIKAVUJ!K147+ANALYTIKAVUJ!K151)</f>
        <v>0</v>
      </c>
      <c r="I13" s="232">
        <f t="shared" si="15"/>
        <v>0</v>
      </c>
      <c r="K13" s="255"/>
      <c r="M13" s="245"/>
      <c r="N13" s="404">
        <f t="shared" si="16"/>
        <v>0</v>
      </c>
      <c r="Q13" s="235">
        <f>SUM(ANALYTIKAVUJ!L147+ANALYTIKAVUJ!L151)</f>
        <v>0</v>
      </c>
      <c r="S13" s="406">
        <f t="shared" si="11"/>
        <v>0</v>
      </c>
      <c r="U13" s="234"/>
      <c r="W13" s="236"/>
      <c r="X13" s="404">
        <f t="shared" si="17"/>
        <v>0</v>
      </c>
      <c r="Z13" s="229"/>
      <c r="AB13" s="327">
        <f t="shared" si="5"/>
        <v>0</v>
      </c>
      <c r="AC13" s="327">
        <f t="shared" si="6"/>
        <v>0</v>
      </c>
      <c r="AD13" s="328" t="str">
        <f t="shared" si="7"/>
        <v xml:space="preserve">           </v>
      </c>
      <c r="AE13" s="328" t="str">
        <f t="shared" si="7"/>
        <v xml:space="preserve">           </v>
      </c>
      <c r="AF13" s="328" t="str">
        <f t="shared" si="7"/>
        <v xml:space="preserve">          0</v>
      </c>
      <c r="AG13" s="328" t="str">
        <f t="shared" si="8"/>
        <v xml:space="preserve">          0</v>
      </c>
      <c r="AL13" s="233">
        <f>SUM(ANALYTIKAVUJ!M147+ANALYTIKAVUJ!M151)</f>
        <v>0</v>
      </c>
      <c r="AN13" s="232">
        <f t="shared" si="13"/>
        <v>0</v>
      </c>
      <c r="AP13" s="255"/>
      <c r="AR13" s="245"/>
      <c r="AS13" s="237">
        <f t="shared" si="18"/>
        <v>0</v>
      </c>
    </row>
    <row r="14" spans="2:45" outlineLevel="1" x14ac:dyDescent="0.25">
      <c r="B14" s="324">
        <v>90</v>
      </c>
      <c r="C14" s="203" t="s">
        <v>2333</v>
      </c>
      <c r="D14" s="276" t="str">
        <f>IF(VLOOKUP($B14,suvaha_p!$A:$G,1)=$B14,VLOOKUP($B14,suvaha_p!$A:$G,$B$1),0)</f>
        <v>Ostatné fondy zo zisku r. 91 + r. 92</v>
      </c>
      <c r="E14" s="209" t="s">
        <v>1996</v>
      </c>
      <c r="F14" s="210"/>
      <c r="I14" s="232">
        <f t="shared" si="15"/>
        <v>0</v>
      </c>
      <c r="K14" s="255"/>
      <c r="M14" s="245"/>
      <c r="N14" s="411">
        <f>SUM(N15:N16)</f>
        <v>0</v>
      </c>
      <c r="P14" s="396"/>
      <c r="S14" s="406">
        <f t="shared" si="11"/>
        <v>0</v>
      </c>
      <c r="U14" s="234"/>
      <c r="W14" s="236"/>
      <c r="X14" s="411">
        <f>SUM(X15:X16)</f>
        <v>0</v>
      </c>
      <c r="Z14" s="208"/>
      <c r="AB14" s="327">
        <f t="shared" si="5"/>
        <v>0</v>
      </c>
      <c r="AC14" s="327">
        <f t="shared" si="6"/>
        <v>0</v>
      </c>
      <c r="AD14" s="328" t="str">
        <f t="shared" si="7"/>
        <v xml:space="preserve">           </v>
      </c>
      <c r="AE14" s="328" t="str">
        <f t="shared" si="7"/>
        <v xml:space="preserve">           </v>
      </c>
      <c r="AF14" s="328" t="str">
        <f t="shared" si="7"/>
        <v xml:space="preserve">          0</v>
      </c>
      <c r="AG14" s="328" t="str">
        <f t="shared" si="8"/>
        <v xml:space="preserve">          0</v>
      </c>
      <c r="AK14" s="218"/>
      <c r="AN14" s="232">
        <f t="shared" si="13"/>
        <v>0</v>
      </c>
      <c r="AP14" s="255"/>
      <c r="AR14" s="245"/>
      <c r="AS14" s="256">
        <f>SUM(AS15:AS16)</f>
        <v>0</v>
      </c>
    </row>
    <row r="15" spans="2:45" outlineLevel="1" x14ac:dyDescent="0.25">
      <c r="B15" s="324">
        <v>91</v>
      </c>
      <c r="C15" s="203" t="s">
        <v>2336</v>
      </c>
      <c r="D15" s="133" t="str">
        <f>IF(VLOOKUP($B15,suvaha_p!$A:$G,1)=$B15,VLOOKUP($B15,suvaha_p!$A:$G,$B$1),0)</f>
        <v>Štatutárne fondy (423, 42X)</v>
      </c>
      <c r="E15" s="230" t="s">
        <v>1997</v>
      </c>
      <c r="F15" s="231">
        <f>SUM('HL KNIHA VYPOC'!G228)</f>
        <v>0</v>
      </c>
      <c r="I15" s="232">
        <f t="shared" si="15"/>
        <v>0</v>
      </c>
      <c r="K15" s="255"/>
      <c r="M15" s="245"/>
      <c r="N15" s="404">
        <f t="shared" ref="N15:N16" si="19">ROUND((I15*-1),0)</f>
        <v>0</v>
      </c>
      <c r="P15" s="405">
        <f>SUM('HL KNIHA VYPOC'!K228)</f>
        <v>0</v>
      </c>
      <c r="S15" s="406">
        <f t="shared" si="11"/>
        <v>0</v>
      </c>
      <c r="U15" s="234"/>
      <c r="W15" s="236"/>
      <c r="X15" s="404">
        <f t="shared" ref="X15:X16" si="20">ROUND((S15*-1),0)</f>
        <v>0</v>
      </c>
      <c r="Z15" s="229"/>
      <c r="AB15" s="327">
        <f t="shared" si="5"/>
        <v>0</v>
      </c>
      <c r="AC15" s="327">
        <f t="shared" si="6"/>
        <v>0</v>
      </c>
      <c r="AD15" s="328" t="str">
        <f t="shared" si="7"/>
        <v xml:space="preserve">           </v>
      </c>
      <c r="AE15" s="328" t="str">
        <f t="shared" si="7"/>
        <v xml:space="preserve">           </v>
      </c>
      <c r="AF15" s="328" t="str">
        <f t="shared" si="7"/>
        <v xml:space="preserve">          0</v>
      </c>
      <c r="AG15" s="328" t="str">
        <f t="shared" si="8"/>
        <v xml:space="preserve">          0</v>
      </c>
      <c r="AK15" s="238">
        <f>SUM('HL KNIHA VYPOC'!H228)</f>
        <v>0</v>
      </c>
      <c r="AN15" s="232">
        <f t="shared" si="13"/>
        <v>0</v>
      </c>
      <c r="AP15" s="255"/>
      <c r="AR15" s="245"/>
      <c r="AS15" s="237">
        <f t="shared" ref="AS15:AS16" si="21">ROUND((AN15*-1),0)</f>
        <v>0</v>
      </c>
    </row>
    <row r="16" spans="2:45" outlineLevel="1" x14ac:dyDescent="0.25">
      <c r="B16" s="324">
        <v>92</v>
      </c>
      <c r="C16" s="203" t="s">
        <v>2080</v>
      </c>
      <c r="D16" s="133" t="str">
        <f>IF(VLOOKUP($B16,suvaha_p!$A:$G,1)=$B16,VLOOKUP($B16,suvaha_p!$A:$G,$B$1),0)</f>
        <v>Ostatné fondy (427, 42X)</v>
      </c>
      <c r="E16" s="230" t="s">
        <v>1998</v>
      </c>
      <c r="F16" s="231">
        <f>SUM('HL KNIHA VYPOC'!G229)</f>
        <v>0</v>
      </c>
      <c r="I16" s="232">
        <f t="shared" si="15"/>
        <v>0</v>
      </c>
      <c r="K16" s="255"/>
      <c r="M16" s="245"/>
      <c r="N16" s="404">
        <f t="shared" si="19"/>
        <v>0</v>
      </c>
      <c r="P16" s="405">
        <f>SUM('HL KNIHA VYPOC'!K229)</f>
        <v>0</v>
      </c>
      <c r="S16" s="406">
        <f t="shared" si="11"/>
        <v>0</v>
      </c>
      <c r="U16" s="234"/>
      <c r="W16" s="236"/>
      <c r="X16" s="404">
        <f t="shared" si="20"/>
        <v>0</v>
      </c>
      <c r="Z16" s="229"/>
      <c r="AB16" s="327">
        <f t="shared" si="5"/>
        <v>0</v>
      </c>
      <c r="AC16" s="327">
        <f t="shared" si="6"/>
        <v>0</v>
      </c>
      <c r="AD16" s="328" t="str">
        <f t="shared" si="7"/>
        <v xml:space="preserve">           </v>
      </c>
      <c r="AE16" s="328" t="str">
        <f t="shared" si="7"/>
        <v xml:space="preserve">           </v>
      </c>
      <c r="AF16" s="328" t="str">
        <f t="shared" si="7"/>
        <v xml:space="preserve">          0</v>
      </c>
      <c r="AG16" s="328" t="str">
        <f t="shared" si="8"/>
        <v xml:space="preserve">          0</v>
      </c>
      <c r="AK16" s="238">
        <f>SUM('HL KNIHA VYPOC'!H229)</f>
        <v>0</v>
      </c>
      <c r="AN16" s="232">
        <f t="shared" si="13"/>
        <v>0</v>
      </c>
      <c r="AP16" s="255"/>
      <c r="AR16" s="245"/>
      <c r="AS16" s="237">
        <f t="shared" si="21"/>
        <v>0</v>
      </c>
    </row>
    <row r="17" spans="2:45" outlineLevel="1" x14ac:dyDescent="0.25">
      <c r="B17" s="324">
        <v>93</v>
      </c>
      <c r="C17" s="203" t="s">
        <v>2343</v>
      </c>
      <c r="D17" s="276" t="str">
        <f>IF(VLOOKUP($B17,suvaha_p!$A:$G,1)=$B17,VLOOKUP($B17,suvaha_p!$A:$G,$B$1),0)</f>
        <v>Oceňovacie rozdiely z precenenia súčet (r. 94 až r. 96)</v>
      </c>
      <c r="E17" s="209" t="s">
        <v>2000</v>
      </c>
      <c r="F17" s="210"/>
      <c r="I17" s="232">
        <f t="shared" si="15"/>
        <v>0</v>
      </c>
      <c r="K17" s="255"/>
      <c r="M17" s="245"/>
      <c r="N17" s="411">
        <f>SUM(N18:N20)</f>
        <v>0</v>
      </c>
      <c r="P17" s="396"/>
      <c r="S17" s="406">
        <f t="shared" si="11"/>
        <v>0</v>
      </c>
      <c r="U17" s="234"/>
      <c r="W17" s="236"/>
      <c r="X17" s="411">
        <f>SUM(X18:X20)</f>
        <v>0</v>
      </c>
      <c r="Z17" s="208"/>
      <c r="AB17" s="327">
        <f t="shared" si="5"/>
        <v>0</v>
      </c>
      <c r="AC17" s="327">
        <f t="shared" si="6"/>
        <v>0</v>
      </c>
      <c r="AD17" s="328" t="str">
        <f t="shared" si="7"/>
        <v xml:space="preserve">           </v>
      </c>
      <c r="AE17" s="328" t="str">
        <f t="shared" si="7"/>
        <v xml:space="preserve">           </v>
      </c>
      <c r="AF17" s="328" t="str">
        <f t="shared" si="7"/>
        <v xml:space="preserve">          0</v>
      </c>
      <c r="AG17" s="328" t="str">
        <f t="shared" si="8"/>
        <v xml:space="preserve">          0</v>
      </c>
      <c r="AK17" s="218"/>
      <c r="AN17" s="232">
        <f t="shared" si="13"/>
        <v>0</v>
      </c>
      <c r="AP17" s="255"/>
      <c r="AR17" s="245"/>
      <c r="AS17" s="256">
        <f>SUM(AS18:AS20)</f>
        <v>0</v>
      </c>
    </row>
    <row r="18" spans="2:45" outlineLevel="1" x14ac:dyDescent="0.25">
      <c r="B18" s="324">
        <v>94</v>
      </c>
      <c r="C18" s="203" t="s">
        <v>2346</v>
      </c>
      <c r="D18" s="133" t="str">
        <f>IF(VLOOKUP($B18,suvaha_p!$A:$G,1)=$B18,VLOOKUP($B18,suvaha_p!$A:$G,$B$1),0)</f>
        <v>Oceňovacie rozdiely z precenenia majetku a záväzkov (+/- 414)</v>
      </c>
      <c r="E18" s="230" t="s">
        <v>2001</v>
      </c>
      <c r="F18" s="231">
        <f>SUM('HL KNIHA VYPOC'!G218)</f>
        <v>0</v>
      </c>
      <c r="I18" s="232">
        <f t="shared" si="15"/>
        <v>0</v>
      </c>
      <c r="K18" s="255"/>
      <c r="M18" s="245"/>
      <c r="N18" s="404">
        <f t="shared" ref="N18:N20" si="22">ROUND((I18*-1),0)</f>
        <v>0</v>
      </c>
      <c r="P18" s="405">
        <f>SUM('HL KNIHA VYPOC'!K218)</f>
        <v>0</v>
      </c>
      <c r="S18" s="406">
        <f t="shared" si="11"/>
        <v>0</v>
      </c>
      <c r="U18" s="234"/>
      <c r="W18" s="236"/>
      <c r="X18" s="404">
        <f t="shared" ref="X18:X20" si="23">ROUND((S18*-1),0)</f>
        <v>0</v>
      </c>
      <c r="Z18" s="229"/>
      <c r="AB18" s="327">
        <f t="shared" si="5"/>
        <v>0</v>
      </c>
      <c r="AC18" s="327">
        <f t="shared" si="6"/>
        <v>0</v>
      </c>
      <c r="AD18" s="328" t="str">
        <f t="shared" si="7"/>
        <v xml:space="preserve">           </v>
      </c>
      <c r="AE18" s="328" t="str">
        <f t="shared" si="7"/>
        <v xml:space="preserve">           </v>
      </c>
      <c r="AF18" s="328" t="str">
        <f t="shared" si="7"/>
        <v xml:space="preserve">          0</v>
      </c>
      <c r="AG18" s="328" t="str">
        <f t="shared" si="8"/>
        <v xml:space="preserve">          0</v>
      </c>
      <c r="AK18" s="238">
        <f>SUM('HL KNIHA VYPOC'!H218)</f>
        <v>0</v>
      </c>
      <c r="AN18" s="232">
        <f t="shared" si="13"/>
        <v>0</v>
      </c>
      <c r="AP18" s="255"/>
      <c r="AR18" s="245"/>
      <c r="AS18" s="237">
        <f t="shared" ref="AS18:AS20" si="24">ROUND((AN18*-1),0)</f>
        <v>0</v>
      </c>
    </row>
    <row r="19" spans="2:45" outlineLevel="1" x14ac:dyDescent="0.25">
      <c r="B19" s="324">
        <v>95</v>
      </c>
      <c r="C19" s="203" t="s">
        <v>2080</v>
      </c>
      <c r="D19" s="133" t="str">
        <f>IF(VLOOKUP($B19,suvaha_p!$A:$G,1)=$B19,VLOOKUP($B19,suvaha_p!$A:$G,$B$1),0)</f>
        <v>Oceňovacie rozdiely z kapitálových účastín
(+/- 415)</v>
      </c>
      <c r="E19" s="230" t="s">
        <v>2002</v>
      </c>
      <c r="F19" s="231">
        <f>SUM('HL KNIHA VYPOC'!G219)</f>
        <v>0</v>
      </c>
      <c r="I19" s="232">
        <f t="shared" si="15"/>
        <v>0</v>
      </c>
      <c r="K19" s="255"/>
      <c r="M19" s="245"/>
      <c r="N19" s="404">
        <f t="shared" si="22"/>
        <v>0</v>
      </c>
      <c r="P19" s="405">
        <f>SUM('HL KNIHA VYPOC'!K219)</f>
        <v>0</v>
      </c>
      <c r="S19" s="406">
        <f t="shared" si="11"/>
        <v>0</v>
      </c>
      <c r="U19" s="234"/>
      <c r="W19" s="236"/>
      <c r="X19" s="404">
        <f t="shared" si="23"/>
        <v>0</v>
      </c>
      <c r="Z19" s="229"/>
      <c r="AB19" s="327">
        <f t="shared" si="5"/>
        <v>0</v>
      </c>
      <c r="AC19" s="327">
        <f t="shared" si="6"/>
        <v>0</v>
      </c>
      <c r="AD19" s="328" t="str">
        <f t="shared" si="7"/>
        <v xml:space="preserve">           </v>
      </c>
      <c r="AE19" s="328" t="str">
        <f t="shared" si="7"/>
        <v xml:space="preserve">           </v>
      </c>
      <c r="AF19" s="328" t="str">
        <f t="shared" si="7"/>
        <v xml:space="preserve">          0</v>
      </c>
      <c r="AG19" s="328" t="str">
        <f t="shared" si="8"/>
        <v xml:space="preserve">          0</v>
      </c>
      <c r="AK19" s="238">
        <f>SUM('HL KNIHA VYPOC'!H219)</f>
        <v>0</v>
      </c>
      <c r="AN19" s="232">
        <f t="shared" si="13"/>
        <v>0</v>
      </c>
      <c r="AP19" s="255"/>
      <c r="AR19" s="245"/>
      <c r="AS19" s="237">
        <f t="shared" si="24"/>
        <v>0</v>
      </c>
    </row>
    <row r="20" spans="2:45" ht="12" customHeight="1" outlineLevel="1" x14ac:dyDescent="0.25">
      <c r="B20" s="324">
        <v>96</v>
      </c>
      <c r="C20" s="203" t="s">
        <v>2083</v>
      </c>
      <c r="D20" s="133" t="str">
        <f>IF(VLOOKUP($B20,suvaha_p!$A:$G,1)=$B20,VLOOKUP($B20,suvaha_p!$A:$G,$B$1),0)</f>
        <v>Oceňovacie rozdiely z precenenia pri zlúčení, splynutí a rozdelení (+/- 416)</v>
      </c>
      <c r="E20" s="230" t="s">
        <v>2003</v>
      </c>
      <c r="F20" s="231">
        <f>SUM('HL KNIHA VYPOC'!G220)</f>
        <v>0</v>
      </c>
      <c r="I20" s="232">
        <f t="shared" si="15"/>
        <v>0</v>
      </c>
      <c r="K20" s="255"/>
      <c r="M20" s="245"/>
      <c r="N20" s="404">
        <f t="shared" si="22"/>
        <v>0</v>
      </c>
      <c r="P20" s="405">
        <f>SUM('HL KNIHA VYPOC'!K220)</f>
        <v>0</v>
      </c>
      <c r="S20" s="406">
        <f t="shared" si="11"/>
        <v>0</v>
      </c>
      <c r="U20" s="234"/>
      <c r="W20" s="236"/>
      <c r="X20" s="404">
        <f t="shared" si="23"/>
        <v>0</v>
      </c>
      <c r="Z20" s="229"/>
      <c r="AB20" s="327">
        <f t="shared" si="5"/>
        <v>0</v>
      </c>
      <c r="AC20" s="327">
        <f t="shared" si="6"/>
        <v>0</v>
      </c>
      <c r="AD20" s="328" t="str">
        <f t="shared" si="7"/>
        <v xml:space="preserve">           </v>
      </c>
      <c r="AE20" s="328" t="str">
        <f t="shared" si="7"/>
        <v xml:space="preserve">           </v>
      </c>
      <c r="AF20" s="328" t="str">
        <f t="shared" si="7"/>
        <v xml:space="preserve">          0</v>
      </c>
      <c r="AG20" s="328" t="str">
        <f t="shared" si="8"/>
        <v xml:space="preserve">          0</v>
      </c>
      <c r="AK20" s="238">
        <f>SUM('HL KNIHA VYPOC'!H220)</f>
        <v>0</v>
      </c>
      <c r="AN20" s="232">
        <f t="shared" si="13"/>
        <v>0</v>
      </c>
      <c r="AP20" s="255"/>
      <c r="AR20" s="245"/>
      <c r="AS20" s="237">
        <f t="shared" si="24"/>
        <v>0</v>
      </c>
    </row>
    <row r="21" spans="2:45" outlineLevel="1" x14ac:dyDescent="0.25">
      <c r="B21" s="324">
        <v>97</v>
      </c>
      <c r="C21" s="203" t="s">
        <v>2356</v>
      </c>
      <c r="D21" s="276" t="str">
        <f>IF(VLOOKUP($B21,suvaha_p!$A:$G,1)=$B21,VLOOKUP($B21,suvaha_p!$A:$G,$B$1),0)</f>
        <v>Výsledok hospodárenia minulých rokov r. 98 + r. 99</v>
      </c>
      <c r="E21" s="209" t="s">
        <v>2005</v>
      </c>
      <c r="F21" s="210"/>
      <c r="I21" s="232">
        <f t="shared" si="15"/>
        <v>0</v>
      </c>
      <c r="K21" s="255"/>
      <c r="M21" s="216"/>
      <c r="N21" s="411">
        <f>SUM(N22:N23)</f>
        <v>0</v>
      </c>
      <c r="P21" s="396"/>
      <c r="S21" s="406">
        <f t="shared" si="11"/>
        <v>0</v>
      </c>
      <c r="U21" s="234"/>
      <c r="W21" s="399"/>
      <c r="X21" s="411">
        <f>SUM(X22:X23)</f>
        <v>0</v>
      </c>
      <c r="Z21" s="208"/>
      <c r="AB21" s="327">
        <f t="shared" si="5"/>
        <v>0</v>
      </c>
      <c r="AC21" s="327">
        <f t="shared" si="6"/>
        <v>0</v>
      </c>
      <c r="AD21" s="328" t="str">
        <f t="shared" si="7"/>
        <v xml:space="preserve">           </v>
      </c>
      <c r="AE21" s="328" t="str">
        <f t="shared" si="7"/>
        <v xml:space="preserve">           </v>
      </c>
      <c r="AF21" s="328" t="str">
        <f t="shared" si="7"/>
        <v xml:space="preserve">          0</v>
      </c>
      <c r="AG21" s="328" t="str">
        <f t="shared" si="8"/>
        <v xml:space="preserve">          0</v>
      </c>
      <c r="AK21" s="218"/>
      <c r="AN21" s="232">
        <f t="shared" si="13"/>
        <v>0</v>
      </c>
      <c r="AP21" s="255"/>
      <c r="AR21" s="216"/>
      <c r="AS21" s="256">
        <f>SUM(AS22:AS23)</f>
        <v>0</v>
      </c>
    </row>
    <row r="22" spans="2:45" outlineLevel="1" x14ac:dyDescent="0.25">
      <c r="B22" s="324">
        <v>98</v>
      </c>
      <c r="C22" s="203" t="s">
        <v>2359</v>
      </c>
      <c r="D22" s="133" t="str">
        <f>IF(VLOOKUP($B22,suvaha_p!$A:$G,1)=$B22,VLOOKUP($B22,suvaha_p!$A:$G,$B$1),0)</f>
        <v>Nerozdelený zisk minulých rokov (428)</v>
      </c>
      <c r="E22" s="230" t="s">
        <v>2006</v>
      </c>
      <c r="F22" s="231">
        <f>SUM('HL KNIHA VYPOC'!G230)</f>
        <v>0</v>
      </c>
      <c r="I22" s="232">
        <f t="shared" si="15"/>
        <v>0</v>
      </c>
      <c r="K22" s="255"/>
      <c r="M22" s="245"/>
      <c r="N22" s="404">
        <f t="shared" ref="N22:N23" si="25">ROUND((I22*-1),0)</f>
        <v>0</v>
      </c>
      <c r="P22" s="405">
        <f>SUM('HL KNIHA VYPOC'!K230)</f>
        <v>0</v>
      </c>
      <c r="S22" s="406">
        <f t="shared" si="11"/>
        <v>0</v>
      </c>
      <c r="U22" s="234"/>
      <c r="W22" s="236"/>
      <c r="X22" s="404">
        <f t="shared" ref="X22:X23" si="26">ROUND((S22*-1),0)</f>
        <v>0</v>
      </c>
      <c r="Z22" s="229"/>
      <c r="AB22" s="327">
        <f t="shared" si="5"/>
        <v>0</v>
      </c>
      <c r="AC22" s="327">
        <f t="shared" si="6"/>
        <v>0</v>
      </c>
      <c r="AD22" s="328" t="str">
        <f t="shared" si="7"/>
        <v xml:space="preserve">           </v>
      </c>
      <c r="AE22" s="328" t="str">
        <f t="shared" si="7"/>
        <v xml:space="preserve">           </v>
      </c>
      <c r="AF22" s="328" t="str">
        <f t="shared" si="7"/>
        <v xml:space="preserve">          0</v>
      </c>
      <c r="AG22" s="328" t="str">
        <f t="shared" si="8"/>
        <v xml:space="preserve">          0</v>
      </c>
      <c r="AK22" s="238">
        <f>SUM('HL KNIHA VYPOC'!H230)</f>
        <v>0</v>
      </c>
      <c r="AN22" s="232">
        <f t="shared" si="13"/>
        <v>0</v>
      </c>
      <c r="AP22" s="255"/>
      <c r="AR22" s="245"/>
      <c r="AS22" s="237">
        <f t="shared" ref="AS22:AS23" si="27">ROUND((AN22*-1),0)</f>
        <v>0</v>
      </c>
    </row>
    <row r="23" spans="2:45" outlineLevel="1" x14ac:dyDescent="0.25">
      <c r="B23" s="324">
        <v>99</v>
      </c>
      <c r="C23" s="203" t="s">
        <v>2080</v>
      </c>
      <c r="D23" s="133" t="str">
        <f>IF(VLOOKUP($B23,suvaha_p!$A:$G,1)=$B23,VLOOKUP($B23,suvaha_p!$A:$G,$B$1),0)</f>
        <v>Neuhradená strata minulých rokov (/-/429)</v>
      </c>
      <c r="E23" s="230" t="s">
        <v>2007</v>
      </c>
      <c r="F23" s="231">
        <f>SUM('HL KNIHA VYPOC'!G231)</f>
        <v>0</v>
      </c>
      <c r="I23" s="232">
        <f t="shared" si="15"/>
        <v>0</v>
      </c>
      <c r="K23" s="255"/>
      <c r="M23" s="245"/>
      <c r="N23" s="404">
        <f t="shared" si="25"/>
        <v>0</v>
      </c>
      <c r="P23" s="405">
        <f>SUM('HL KNIHA VYPOC'!K231)</f>
        <v>0</v>
      </c>
      <c r="S23" s="406">
        <f t="shared" si="11"/>
        <v>0</v>
      </c>
      <c r="U23" s="234"/>
      <c r="W23" s="236"/>
      <c r="X23" s="404">
        <f t="shared" si="26"/>
        <v>0</v>
      </c>
      <c r="Z23" s="229"/>
      <c r="AB23" s="327">
        <f t="shared" si="5"/>
        <v>0</v>
      </c>
      <c r="AC23" s="327">
        <f t="shared" si="6"/>
        <v>0</v>
      </c>
      <c r="AD23" s="328" t="str">
        <f t="shared" si="7"/>
        <v xml:space="preserve">           </v>
      </c>
      <c r="AE23" s="328" t="str">
        <f t="shared" si="7"/>
        <v xml:space="preserve">           </v>
      </c>
      <c r="AF23" s="328" t="str">
        <f t="shared" si="7"/>
        <v xml:space="preserve">          0</v>
      </c>
      <c r="AG23" s="328" t="str">
        <f t="shared" si="8"/>
        <v xml:space="preserve">          0</v>
      </c>
      <c r="AK23" s="238">
        <f>SUM('HL KNIHA VYPOC'!H231)</f>
        <v>0</v>
      </c>
      <c r="AN23" s="232">
        <f t="shared" si="13"/>
        <v>0</v>
      </c>
      <c r="AP23" s="255"/>
      <c r="AR23" s="245"/>
      <c r="AS23" s="237">
        <f t="shared" si="27"/>
        <v>0</v>
      </c>
    </row>
    <row r="24" spans="2:45" x14ac:dyDescent="0.25">
      <c r="B24" s="324">
        <v>100</v>
      </c>
      <c r="C24" s="203" t="s">
        <v>2366</v>
      </c>
      <c r="D24" s="276" t="str">
        <f>IF(VLOOKUP($B24,suvaha_p!$A:$G,1)=$B24,VLOOKUP($B24,suvaha_p!$A:$G,$B$1),0)</f>
        <v>Výsledok hospodárenia za účtovné obdobie po zdanení /+-/  r. 01 - (r. 81 + r. 85 + r. 86 + r. 87 + r. 90 + r. 93 + r. 97
+ r. 101 + r. 141)</v>
      </c>
      <c r="E24" s="209" t="s">
        <v>871</v>
      </c>
      <c r="F24" s="210"/>
      <c r="I24" s="232">
        <f t="shared" si="15"/>
        <v>0</v>
      </c>
      <c r="K24" s="255"/>
      <c r="M24" s="259"/>
      <c r="N24" s="413">
        <f>SUM(SUVAHAVUJ!N3-N5-N9-N10-N11-N14-N17-N21-N25-N65)</f>
        <v>1965001</v>
      </c>
      <c r="O24" s="414"/>
      <c r="P24" s="415"/>
      <c r="Q24" s="414"/>
      <c r="R24" s="414"/>
      <c r="S24" s="414">
        <f t="shared" si="11"/>
        <v>0</v>
      </c>
      <c r="T24" s="414"/>
      <c r="U24" s="414"/>
      <c r="V24" s="414"/>
      <c r="W24" s="413"/>
      <c r="X24" s="413">
        <f>SUM(SUVAHAVUJ!X3-X5-X9-X10-X11-X14-X17-X21-X25-X65)</f>
        <v>-14000</v>
      </c>
      <c r="Z24" s="208"/>
      <c r="AB24" s="327">
        <f t="shared" si="5"/>
        <v>1965001</v>
      </c>
      <c r="AC24" s="327">
        <f t="shared" si="6"/>
        <v>-14000</v>
      </c>
      <c r="AD24" s="328" t="str">
        <f t="shared" si="7"/>
        <v xml:space="preserve">           </v>
      </c>
      <c r="AE24" s="328" t="str">
        <f t="shared" si="7"/>
        <v xml:space="preserve">           </v>
      </c>
      <c r="AF24" s="331" t="str">
        <f t="shared" si="7"/>
        <v xml:space="preserve">    1965001</v>
      </c>
      <c r="AG24" s="331" t="str">
        <f t="shared" si="8"/>
        <v xml:space="preserve">     -14000</v>
      </c>
      <c r="AK24" s="218"/>
      <c r="AN24" s="232">
        <f t="shared" si="13"/>
        <v>0</v>
      </c>
      <c r="AP24" s="255"/>
      <c r="AR24" s="259"/>
      <c r="AS24" s="260" t="e">
        <f>SUM(#REF!-AS5-AS9-AS10-AS11-AS14-AS17-AS21-AS25-AS65)</f>
        <v>#REF!</v>
      </c>
    </row>
    <row r="25" spans="2:45" x14ac:dyDescent="0.25">
      <c r="B25" s="324">
        <v>101</v>
      </c>
      <c r="C25" s="203" t="s">
        <v>1875</v>
      </c>
      <c r="D25" s="276" t="str">
        <f>IF(VLOOKUP($B25,suvaha_p!$A:$G,1)=$B25,VLOOKUP($B25,suvaha_p!$A:$G,$B$1),0)</f>
        <v>Záväzky r. 102 + r. 118 + r. 121 + r. 122 + r. 136 + r. 139
 + r. 140</v>
      </c>
      <c r="E25" s="209" t="s">
        <v>872</v>
      </c>
      <c r="F25" s="210"/>
      <c r="I25" s="232">
        <f t="shared" si="15"/>
        <v>0</v>
      </c>
      <c r="K25" s="255"/>
      <c r="M25" s="216"/>
      <c r="N25" s="411">
        <f>SUM(N26+N42+N45+N46+N60+N63+N64)</f>
        <v>18000</v>
      </c>
      <c r="P25" s="396"/>
      <c r="S25" s="406">
        <f t="shared" si="11"/>
        <v>0</v>
      </c>
      <c r="U25" s="234"/>
      <c r="W25" s="399"/>
      <c r="X25" s="411">
        <f>SUM(X26+X42+X45+X46+X60+X63+X64)</f>
        <v>22000</v>
      </c>
      <c r="Z25" s="208"/>
      <c r="AB25" s="327">
        <f t="shared" si="5"/>
        <v>18000</v>
      </c>
      <c r="AC25" s="327">
        <f t="shared" si="6"/>
        <v>22000</v>
      </c>
      <c r="AD25" s="328" t="str">
        <f t="shared" si="7"/>
        <v xml:space="preserve">           </v>
      </c>
      <c r="AE25" s="328" t="str">
        <f t="shared" si="7"/>
        <v xml:space="preserve">           </v>
      </c>
      <c r="AF25" s="328" t="str">
        <f t="shared" si="7"/>
        <v xml:space="preserve">      18000</v>
      </c>
      <c r="AG25" s="328" t="str">
        <f t="shared" si="8"/>
        <v xml:space="preserve">      22000</v>
      </c>
      <c r="AK25" s="218"/>
      <c r="AN25" s="232">
        <f t="shared" si="13"/>
        <v>0</v>
      </c>
      <c r="AP25" s="255"/>
      <c r="AR25" s="216"/>
      <c r="AS25" s="256">
        <f>SUM(AS26+AS42+AS45+AS46+AS60+AS63+AS64)</f>
        <v>16000</v>
      </c>
    </row>
    <row r="26" spans="2:45" outlineLevel="1" x14ac:dyDescent="0.25">
      <c r="B26" s="324">
        <v>102</v>
      </c>
      <c r="C26" s="203" t="s">
        <v>2174</v>
      </c>
      <c r="D26" s="276" t="str">
        <f>IF(VLOOKUP($B26,suvaha_p!$A:$G,1)=$B26,VLOOKUP($B26,suvaha_p!$A:$G,$B$1),0)</f>
        <v>Dlhodobé záväzky súčet (r. 103 + r. 107 až r. 117)</v>
      </c>
      <c r="E26" s="209" t="s">
        <v>873</v>
      </c>
      <c r="F26" s="210"/>
      <c r="I26" s="232">
        <f t="shared" si="15"/>
        <v>0</v>
      </c>
      <c r="K26" s="255"/>
      <c r="M26" s="216"/>
      <c r="N26" s="411">
        <f>SUM(N27+N31+N32+N33+N34+N35+N36+N37+N38+N39+N40+N41)</f>
        <v>0</v>
      </c>
      <c r="P26" s="396"/>
      <c r="S26" s="406">
        <f t="shared" si="11"/>
        <v>0</v>
      </c>
      <c r="U26" s="234"/>
      <c r="W26" s="399"/>
      <c r="X26" s="411">
        <f>SUM(X27+X31+X32+X33+X34+X35+X36+X37+X38+X39+X40+X41)</f>
        <v>0</v>
      </c>
      <c r="Z26" s="208"/>
      <c r="AB26" s="327">
        <f t="shared" si="5"/>
        <v>0</v>
      </c>
      <c r="AC26" s="327">
        <f t="shared" si="6"/>
        <v>0</v>
      </c>
      <c r="AD26" s="328" t="str">
        <f t="shared" si="7"/>
        <v xml:space="preserve">           </v>
      </c>
      <c r="AE26" s="328" t="str">
        <f t="shared" si="7"/>
        <v xml:space="preserve">           </v>
      </c>
      <c r="AF26" s="328" t="str">
        <f t="shared" si="7"/>
        <v xml:space="preserve">          0</v>
      </c>
      <c r="AG26" s="328" t="str">
        <f t="shared" si="8"/>
        <v xml:space="preserve">          0</v>
      </c>
      <c r="AK26" s="218"/>
      <c r="AN26" s="232">
        <f t="shared" si="13"/>
        <v>0</v>
      </c>
      <c r="AP26" s="244"/>
      <c r="AR26" s="216"/>
      <c r="AS26" s="256">
        <f>SUM(AS27+AS31+AS32+AS33+AS34+AS35+AS36+AS37+AS38+AS39+AS40+AS41)</f>
        <v>0</v>
      </c>
    </row>
    <row r="27" spans="2:45" outlineLevel="1" x14ac:dyDescent="0.25">
      <c r="B27" s="324">
        <v>103</v>
      </c>
      <c r="C27" s="203" t="s">
        <v>2177</v>
      </c>
      <c r="D27" s="276" t="str">
        <f>IF(VLOOKUP($B27,suvaha_p!$A:$G,1)=$B27,VLOOKUP($B27,suvaha_p!$A:$G,$B$1),0)</f>
        <v>Dlhodobé záväzky z obchodného styku súčet
(r. 104 až r. 106)</v>
      </c>
      <c r="E27" s="209" t="s">
        <v>874</v>
      </c>
      <c r="F27" s="210"/>
      <c r="I27" s="232">
        <f t="shared" si="15"/>
        <v>0</v>
      </c>
      <c r="K27" s="255"/>
      <c r="M27" s="216"/>
      <c r="N27" s="411">
        <f>SUM(N28:N30)</f>
        <v>0</v>
      </c>
      <c r="P27" s="396"/>
      <c r="S27" s="406">
        <f t="shared" si="11"/>
        <v>0</v>
      </c>
      <c r="U27" s="234"/>
      <c r="W27" s="399"/>
      <c r="X27" s="411">
        <f>SUM(X28:X30)</f>
        <v>0</v>
      </c>
      <c r="Z27" s="208"/>
      <c r="AB27" s="327">
        <f t="shared" si="5"/>
        <v>0</v>
      </c>
      <c r="AC27" s="327">
        <f t="shared" si="6"/>
        <v>0</v>
      </c>
      <c r="AD27" s="328" t="str">
        <f t="shared" si="7"/>
        <v xml:space="preserve">           </v>
      </c>
      <c r="AE27" s="328" t="str">
        <f t="shared" si="7"/>
        <v xml:space="preserve">           </v>
      </c>
      <c r="AF27" s="328" t="str">
        <f t="shared" si="7"/>
        <v xml:space="preserve">          0</v>
      </c>
      <c r="AG27" s="328" t="str">
        <f t="shared" si="8"/>
        <v xml:space="preserve">          0</v>
      </c>
      <c r="AK27" s="218"/>
      <c r="AN27" s="232">
        <f t="shared" si="13"/>
        <v>0</v>
      </c>
      <c r="AP27" s="255"/>
      <c r="AR27" s="216"/>
      <c r="AS27" s="256">
        <f>SUM(AS28:AS30)</f>
        <v>0</v>
      </c>
    </row>
    <row r="28" spans="2:45" outlineLevel="1" x14ac:dyDescent="0.25">
      <c r="B28" s="324">
        <v>104</v>
      </c>
      <c r="C28" s="203" t="s">
        <v>2202</v>
      </c>
      <c r="D28" s="133" t="str">
        <f>IF(VLOOKUP($B28,suvaha_p!$A:$G,1)=$B28,VLOOKUP($B28,suvaha_p!$A:$G,$B$1),0)</f>
        <v>Záväzky z obchodného styku voči prepojeným účtovným jednotkám (321A, 475A, 476A)</v>
      </c>
      <c r="E28" s="230" t="s">
        <v>875</v>
      </c>
      <c r="G28" s="241">
        <f>SUM(ANALYTIKAVUJ!C150+ANALYTIKAVUJ!K180+ANALYTIKAVUJ!K190)</f>
        <v>0</v>
      </c>
      <c r="I28" s="232">
        <f t="shared" si="15"/>
        <v>0</v>
      </c>
      <c r="K28" s="255"/>
      <c r="M28" s="245"/>
      <c r="N28" s="404">
        <f t="shared" ref="N28:N41" si="28">ROUND((I28*-1),0)</f>
        <v>0</v>
      </c>
      <c r="Q28" s="235">
        <f>SUM(ANALYTIKAVUJ!D150+ANALYTIKAVUJ!L180+ANALYTIKAVUJ!L190)</f>
        <v>0</v>
      </c>
      <c r="S28" s="406">
        <f t="shared" si="11"/>
        <v>0</v>
      </c>
      <c r="U28" s="234"/>
      <c r="W28" s="236"/>
      <c r="X28" s="404">
        <f t="shared" ref="X28:X41" si="29">ROUND((S28*-1),0)</f>
        <v>0</v>
      </c>
      <c r="Z28" s="229"/>
      <c r="AB28" s="327">
        <f t="shared" si="5"/>
        <v>0</v>
      </c>
      <c r="AC28" s="327">
        <f t="shared" si="6"/>
        <v>0</v>
      </c>
      <c r="AD28" s="328" t="str">
        <f t="shared" si="7"/>
        <v xml:space="preserve">           </v>
      </c>
      <c r="AE28" s="328" t="str">
        <f t="shared" si="7"/>
        <v xml:space="preserve">           </v>
      </c>
      <c r="AF28" s="328" t="str">
        <f t="shared" si="7"/>
        <v xml:space="preserve">          0</v>
      </c>
      <c r="AG28" s="328" t="str">
        <f t="shared" si="8"/>
        <v xml:space="preserve">          0</v>
      </c>
      <c r="AL28" s="233">
        <f>SUM(ANALYTIKAVUJ!E150+ANALYTIKAVUJ!M180+ANALYTIKAVUJ!M190)</f>
        <v>0</v>
      </c>
      <c r="AN28" s="232">
        <f t="shared" si="13"/>
        <v>0</v>
      </c>
      <c r="AP28" s="255"/>
      <c r="AR28" s="245"/>
      <c r="AS28" s="237">
        <f t="shared" ref="AS28:AS41" si="30">ROUND((AN28*-1),0)</f>
        <v>0</v>
      </c>
    </row>
    <row r="29" spans="2:45" outlineLevel="1" x14ac:dyDescent="0.25">
      <c r="B29" s="324">
        <v>105</v>
      </c>
      <c r="C29" s="203" t="s">
        <v>2206</v>
      </c>
      <c r="D29" s="133" t="str">
        <f>IF(VLOOKUP($B29,suvaha_p!$A:$G,1)=$B29,VLOOKUP($B29,suvaha_p!$A:$G,$B$1),0)</f>
        <v>Záväzky z obchodného styku v rámci podielovej účasti okrem záväzkov voči prepojeným účtovným jednotkám (321A, 475A, 476A)</v>
      </c>
      <c r="E29" s="230" t="s">
        <v>876</v>
      </c>
      <c r="G29" s="241">
        <f>SUM(ANALYTIKAVUJ!K191+ANALYTIKAVUJ!K181+ANALYTIKAVUJ!C151)</f>
        <v>0</v>
      </c>
      <c r="I29" s="232">
        <f t="shared" si="15"/>
        <v>0</v>
      </c>
      <c r="K29" s="255"/>
      <c r="M29" s="245"/>
      <c r="N29" s="404">
        <f t="shared" si="28"/>
        <v>0</v>
      </c>
      <c r="Q29" s="235">
        <f>SUM(ANALYTIKAVUJ!L191+ANALYTIKAVUJ!L181+ANALYTIKAVUJ!D151)</f>
        <v>0</v>
      </c>
      <c r="S29" s="406">
        <f t="shared" si="11"/>
        <v>0</v>
      </c>
      <c r="U29" s="234"/>
      <c r="W29" s="236"/>
      <c r="X29" s="404">
        <f t="shared" si="29"/>
        <v>0</v>
      </c>
      <c r="Z29" s="229"/>
      <c r="AB29" s="327">
        <f t="shared" si="5"/>
        <v>0</v>
      </c>
      <c r="AC29" s="327">
        <f t="shared" si="6"/>
        <v>0</v>
      </c>
      <c r="AD29" s="328" t="str">
        <f t="shared" si="7"/>
        <v xml:space="preserve">           </v>
      </c>
      <c r="AE29" s="328" t="str">
        <f t="shared" si="7"/>
        <v xml:space="preserve">           </v>
      </c>
      <c r="AF29" s="328" t="str">
        <f t="shared" si="7"/>
        <v xml:space="preserve">          0</v>
      </c>
      <c r="AG29" s="328" t="str">
        <f t="shared" si="8"/>
        <v xml:space="preserve">          0</v>
      </c>
      <c r="AL29" s="233">
        <f>SUM(ANALYTIKAVUJ!M191+ANALYTIKAVUJ!M181+ANALYTIKAVUJ!E151)</f>
        <v>0</v>
      </c>
      <c r="AN29" s="232">
        <f t="shared" si="13"/>
        <v>0</v>
      </c>
      <c r="AP29" s="255"/>
      <c r="AR29" s="245"/>
      <c r="AS29" s="237">
        <f t="shared" si="30"/>
        <v>0</v>
      </c>
    </row>
    <row r="30" spans="2:45" outlineLevel="1" x14ac:dyDescent="0.25">
      <c r="B30" s="324">
        <v>106</v>
      </c>
      <c r="C30" s="203" t="s">
        <v>2210</v>
      </c>
      <c r="D30" s="133" t="str">
        <f>IF(VLOOKUP($B30,suvaha_p!$A:$G,1)=$B30,VLOOKUP($B30,suvaha_p!$A:$G,$B$1),0)</f>
        <v>Ostatné záväzky z obchodného styku (321A, 475A, 476A)</v>
      </c>
      <c r="E30" s="230" t="s">
        <v>877</v>
      </c>
      <c r="G30" s="241">
        <f>SUM(ANALYTIKAVUJ!C152+ANALYTIKAVUJ!K182+ANALYTIKAVUJ!K192)</f>
        <v>0</v>
      </c>
      <c r="I30" s="232">
        <f t="shared" si="15"/>
        <v>0</v>
      </c>
      <c r="K30" s="255"/>
      <c r="M30" s="245"/>
      <c r="N30" s="404">
        <f t="shared" si="28"/>
        <v>0</v>
      </c>
      <c r="Q30" s="235">
        <f>SUM(ANALYTIKAVUJ!D152+ANALYTIKAVUJ!L182+ANALYTIKAVUJ!L192)</f>
        <v>0</v>
      </c>
      <c r="S30" s="406">
        <f t="shared" si="11"/>
        <v>0</v>
      </c>
      <c r="U30" s="234"/>
      <c r="W30" s="236"/>
      <c r="X30" s="404">
        <f t="shared" si="29"/>
        <v>0</v>
      </c>
      <c r="Z30" s="229"/>
      <c r="AB30" s="327">
        <f t="shared" si="5"/>
        <v>0</v>
      </c>
      <c r="AC30" s="327">
        <f t="shared" si="6"/>
        <v>0</v>
      </c>
      <c r="AD30" s="328" t="str">
        <f t="shared" si="7"/>
        <v xml:space="preserve">           </v>
      </c>
      <c r="AE30" s="328" t="str">
        <f t="shared" si="7"/>
        <v xml:space="preserve">           </v>
      </c>
      <c r="AF30" s="328" t="str">
        <f t="shared" si="7"/>
        <v xml:space="preserve">          0</v>
      </c>
      <c r="AG30" s="328" t="str">
        <f t="shared" si="8"/>
        <v xml:space="preserve">          0</v>
      </c>
      <c r="AL30" s="233">
        <f>SUM(ANALYTIKAVUJ!E152+ANALYTIKAVUJ!M182+ANALYTIKAVUJ!M192)</f>
        <v>0</v>
      </c>
      <c r="AN30" s="232">
        <f t="shared" si="13"/>
        <v>0</v>
      </c>
      <c r="AP30" s="255"/>
      <c r="AR30" s="245"/>
      <c r="AS30" s="237">
        <f t="shared" si="30"/>
        <v>0</v>
      </c>
    </row>
    <row r="31" spans="2:45" outlineLevel="1" x14ac:dyDescent="0.25">
      <c r="B31" s="324">
        <v>107</v>
      </c>
      <c r="C31" s="203" t="s">
        <v>2080</v>
      </c>
      <c r="D31" s="133" t="str">
        <f>IF(VLOOKUP($B31,suvaha_p!$A:$G,1)=$B31,VLOOKUP($B31,suvaha_p!$A:$G,$B$1),0)</f>
        <v>Čistá hodnota zákazky (316A)</v>
      </c>
      <c r="E31" s="230" t="s">
        <v>878</v>
      </c>
      <c r="G31" s="241">
        <f>SUM(ANALYTIKAVUJ!C117)</f>
        <v>0</v>
      </c>
      <c r="I31" s="232">
        <f t="shared" si="15"/>
        <v>0</v>
      </c>
      <c r="K31" s="255"/>
      <c r="M31" s="245"/>
      <c r="N31" s="404">
        <f t="shared" si="28"/>
        <v>0</v>
      </c>
      <c r="Q31" s="235">
        <f>SUM(ANALYTIKAVUJ!D117)</f>
        <v>0</v>
      </c>
      <c r="S31" s="406">
        <f t="shared" si="11"/>
        <v>0</v>
      </c>
      <c r="U31" s="234"/>
      <c r="W31" s="236"/>
      <c r="X31" s="404">
        <f t="shared" si="29"/>
        <v>0</v>
      </c>
      <c r="Z31" s="229"/>
      <c r="AB31" s="327">
        <f t="shared" si="5"/>
        <v>0</v>
      </c>
      <c r="AC31" s="327">
        <f t="shared" si="6"/>
        <v>0</v>
      </c>
      <c r="AD31" s="328" t="str">
        <f t="shared" si="7"/>
        <v xml:space="preserve">           </v>
      </c>
      <c r="AE31" s="328" t="str">
        <f t="shared" si="7"/>
        <v xml:space="preserve">           </v>
      </c>
      <c r="AF31" s="328" t="str">
        <f t="shared" si="7"/>
        <v xml:space="preserve">          0</v>
      </c>
      <c r="AG31" s="328" t="str">
        <f t="shared" si="8"/>
        <v xml:space="preserve">          0</v>
      </c>
      <c r="AL31" s="233">
        <f>SUM(ANALYTIKAVUJ!E117)</f>
        <v>0</v>
      </c>
      <c r="AN31" s="232">
        <f t="shared" si="13"/>
        <v>0</v>
      </c>
      <c r="AP31" s="255"/>
      <c r="AR31" s="245"/>
      <c r="AS31" s="237">
        <f t="shared" si="30"/>
        <v>0</v>
      </c>
    </row>
    <row r="32" spans="2:45" outlineLevel="1" x14ac:dyDescent="0.25">
      <c r="B32" s="324">
        <v>108</v>
      </c>
      <c r="C32" s="203" t="s">
        <v>2083</v>
      </c>
      <c r="D32" s="133" t="str">
        <f>IF(VLOOKUP($B32,suvaha_p!$A:$G,1)=$B32,VLOOKUP($B32,suvaha_p!$A:$G,$B$1),0)</f>
        <v>Ostatné záväzky voči prepojeným účtovným jednotkám (471A, 47XA)</v>
      </c>
      <c r="E32" s="230" t="s">
        <v>879</v>
      </c>
      <c r="G32" s="241">
        <f>SUM(ANALYTIKAVUJ!K166)</f>
        <v>0</v>
      </c>
      <c r="I32" s="232">
        <f t="shared" si="15"/>
        <v>0</v>
      </c>
      <c r="K32" s="255"/>
      <c r="M32" s="245"/>
      <c r="N32" s="404">
        <f t="shared" si="28"/>
        <v>0</v>
      </c>
      <c r="Q32" s="235">
        <f>SUM(ANALYTIKAVUJ!L166)</f>
        <v>0</v>
      </c>
      <c r="S32" s="406">
        <f t="shared" si="11"/>
        <v>0</v>
      </c>
      <c r="U32" s="234"/>
      <c r="W32" s="236"/>
      <c r="X32" s="404">
        <f t="shared" si="29"/>
        <v>0</v>
      </c>
      <c r="Z32" s="229"/>
      <c r="AB32" s="327">
        <f t="shared" si="5"/>
        <v>0</v>
      </c>
      <c r="AC32" s="327">
        <f t="shared" si="6"/>
        <v>0</v>
      </c>
      <c r="AD32" s="328" t="str">
        <f t="shared" si="7"/>
        <v xml:space="preserve">           </v>
      </c>
      <c r="AE32" s="328" t="str">
        <f t="shared" si="7"/>
        <v xml:space="preserve">           </v>
      </c>
      <c r="AF32" s="328" t="str">
        <f t="shared" si="7"/>
        <v xml:space="preserve">          0</v>
      </c>
      <c r="AG32" s="328" t="str">
        <f t="shared" si="8"/>
        <v xml:space="preserve">          0</v>
      </c>
      <c r="AL32" s="233">
        <f>SUM(ANALYTIKAVUJ!M166)</f>
        <v>0</v>
      </c>
      <c r="AN32" s="232">
        <f t="shared" si="13"/>
        <v>0</v>
      </c>
      <c r="AP32" s="255"/>
      <c r="AR32" s="245"/>
      <c r="AS32" s="237">
        <f t="shared" si="30"/>
        <v>0</v>
      </c>
    </row>
    <row r="33" spans="2:45" outlineLevel="1" x14ac:dyDescent="0.25">
      <c r="B33" s="324">
        <v>109</v>
      </c>
      <c r="C33" s="203" t="s">
        <v>2086</v>
      </c>
      <c r="D33" s="133" t="str">
        <f>IF(VLOOKUP($B33,suvaha_p!$A:$G,1)=$B33,VLOOKUP($B33,suvaha_p!$A:$G,$B$1),0)</f>
        <v>Ostatné záväzky v rámci podielovej účasti okrem záväzkov voči prepojeným účtovným jednotkám (471A, 47XA)</v>
      </c>
      <c r="E33" s="230" t="s">
        <v>880</v>
      </c>
      <c r="G33" s="241">
        <f>SUM(ANALYTIKAVUJ!K167)</f>
        <v>0</v>
      </c>
      <c r="I33" s="232">
        <f t="shared" si="15"/>
        <v>0</v>
      </c>
      <c r="K33" s="255"/>
      <c r="M33" s="245"/>
      <c r="N33" s="404">
        <f t="shared" si="28"/>
        <v>0</v>
      </c>
      <c r="Q33" s="235">
        <f>SUM(ANALYTIKAVUJ!L167)</f>
        <v>0</v>
      </c>
      <c r="S33" s="406">
        <f t="shared" si="11"/>
        <v>0</v>
      </c>
      <c r="U33" s="234"/>
      <c r="W33" s="236"/>
      <c r="X33" s="404">
        <f t="shared" si="29"/>
        <v>0</v>
      </c>
      <c r="Z33" s="229"/>
      <c r="AB33" s="327">
        <f t="shared" si="5"/>
        <v>0</v>
      </c>
      <c r="AC33" s="327">
        <f t="shared" si="6"/>
        <v>0</v>
      </c>
      <c r="AD33" s="328" t="str">
        <f t="shared" si="7"/>
        <v xml:space="preserve">           </v>
      </c>
      <c r="AE33" s="328" t="str">
        <f t="shared" si="7"/>
        <v xml:space="preserve">           </v>
      </c>
      <c r="AF33" s="328" t="str">
        <f t="shared" si="7"/>
        <v xml:space="preserve">          0</v>
      </c>
      <c r="AG33" s="328" t="str">
        <f t="shared" si="8"/>
        <v xml:space="preserve">          0</v>
      </c>
      <c r="AL33" s="233">
        <f>SUM(ANALYTIKAVUJ!M167)</f>
        <v>0</v>
      </c>
      <c r="AN33" s="232">
        <f t="shared" si="13"/>
        <v>0</v>
      </c>
      <c r="AP33" s="255"/>
      <c r="AR33" s="245"/>
      <c r="AS33" s="237">
        <f t="shared" si="30"/>
        <v>0</v>
      </c>
    </row>
    <row r="34" spans="2:45" outlineLevel="1" x14ac:dyDescent="0.25">
      <c r="B34" s="324">
        <v>110</v>
      </c>
      <c r="C34" s="203" t="s">
        <v>2088</v>
      </c>
      <c r="D34" s="133" t="str">
        <f>IF(VLOOKUP($B34,suvaha_p!$A:$G,1)=$B34,VLOOKUP($B34,suvaha_p!$A:$G,$B$1),0)</f>
        <v>Ostatné dlhodobé záväzky (479A, 47XA)</v>
      </c>
      <c r="E34" s="230" t="s">
        <v>881</v>
      </c>
      <c r="G34" s="241">
        <f>SUM(ANALYTIKAVUJ!K205)</f>
        <v>0</v>
      </c>
      <c r="I34" s="232">
        <f t="shared" si="15"/>
        <v>0</v>
      </c>
      <c r="K34" s="255"/>
      <c r="M34" s="245"/>
      <c r="N34" s="404">
        <f t="shared" si="28"/>
        <v>0</v>
      </c>
      <c r="Q34" s="235">
        <f>SUM(ANALYTIKAVUJ!L205)</f>
        <v>0</v>
      </c>
      <c r="S34" s="406">
        <f t="shared" si="11"/>
        <v>0</v>
      </c>
      <c r="U34" s="234"/>
      <c r="W34" s="236"/>
      <c r="X34" s="404">
        <f t="shared" si="29"/>
        <v>0</v>
      </c>
      <c r="Z34" s="229"/>
      <c r="AB34" s="327">
        <f t="shared" si="5"/>
        <v>0</v>
      </c>
      <c r="AC34" s="327">
        <f t="shared" si="6"/>
        <v>0</v>
      </c>
      <c r="AD34" s="328" t="str">
        <f t="shared" si="7"/>
        <v xml:space="preserve">           </v>
      </c>
      <c r="AE34" s="328" t="str">
        <f t="shared" si="7"/>
        <v xml:space="preserve">           </v>
      </c>
      <c r="AF34" s="328" t="str">
        <f t="shared" si="7"/>
        <v xml:space="preserve">          0</v>
      </c>
      <c r="AG34" s="328" t="str">
        <f t="shared" si="8"/>
        <v xml:space="preserve">          0</v>
      </c>
      <c r="AL34" s="233">
        <f>SUM(ANALYTIKAVUJ!M205)</f>
        <v>0</v>
      </c>
      <c r="AN34" s="232">
        <f t="shared" si="13"/>
        <v>0</v>
      </c>
      <c r="AP34" s="255"/>
      <c r="AR34" s="245"/>
      <c r="AS34" s="237">
        <f t="shared" si="30"/>
        <v>0</v>
      </c>
    </row>
    <row r="35" spans="2:45" outlineLevel="1" x14ac:dyDescent="0.25">
      <c r="B35" s="324">
        <v>111</v>
      </c>
      <c r="C35" s="203" t="s">
        <v>2092</v>
      </c>
      <c r="D35" s="133" t="str">
        <f>IF(VLOOKUP($B35,suvaha_p!$A:$G,1)=$B35,VLOOKUP($B35,suvaha_p!$A:$G,$B$1),0)</f>
        <v>Dlhodobé prijaté preddavky (475A)</v>
      </c>
      <c r="E35" s="230" t="s">
        <v>882</v>
      </c>
      <c r="G35" s="241">
        <f>SUM(ANALYTIKAVUJ!K183)</f>
        <v>0</v>
      </c>
      <c r="I35" s="232">
        <f t="shared" si="15"/>
        <v>0</v>
      </c>
      <c r="K35" s="255"/>
      <c r="M35" s="245"/>
      <c r="N35" s="404">
        <f t="shared" si="28"/>
        <v>0</v>
      </c>
      <c r="Q35" s="235">
        <f>SUM(ANALYTIKAVUJ!L183)</f>
        <v>0</v>
      </c>
      <c r="S35" s="406">
        <f t="shared" si="11"/>
        <v>0</v>
      </c>
      <c r="U35" s="234"/>
      <c r="W35" s="236"/>
      <c r="X35" s="404">
        <f t="shared" si="29"/>
        <v>0</v>
      </c>
      <c r="Z35" s="229"/>
      <c r="AB35" s="327">
        <f t="shared" si="5"/>
        <v>0</v>
      </c>
      <c r="AC35" s="327">
        <f t="shared" si="6"/>
        <v>0</v>
      </c>
      <c r="AD35" s="328" t="str">
        <f t="shared" si="7"/>
        <v xml:space="preserve">           </v>
      </c>
      <c r="AE35" s="328" t="str">
        <f t="shared" si="7"/>
        <v xml:space="preserve">           </v>
      </c>
      <c r="AF35" s="328" t="str">
        <f t="shared" si="7"/>
        <v xml:space="preserve">          0</v>
      </c>
      <c r="AG35" s="328" t="str">
        <f t="shared" si="8"/>
        <v xml:space="preserve">          0</v>
      </c>
      <c r="AL35" s="233">
        <f>SUM(ANALYTIKAVUJ!M183)</f>
        <v>0</v>
      </c>
      <c r="AN35" s="232">
        <f t="shared" si="13"/>
        <v>0</v>
      </c>
      <c r="AP35" s="255"/>
      <c r="AR35" s="245"/>
      <c r="AS35" s="237">
        <f t="shared" si="30"/>
        <v>0</v>
      </c>
    </row>
    <row r="36" spans="2:45" outlineLevel="1" x14ac:dyDescent="0.25">
      <c r="B36" s="324">
        <v>112</v>
      </c>
      <c r="C36" s="203" t="s">
        <v>2096</v>
      </c>
      <c r="D36" s="133" t="str">
        <f>IF(VLOOKUP($B36,suvaha_p!$A:$G,1)=$B36,VLOOKUP($B36,suvaha_p!$A:$G,$B$1),0)</f>
        <v>Dlhodobé zmenky na úhradu (478A)</v>
      </c>
      <c r="E36" s="230" t="s">
        <v>883</v>
      </c>
      <c r="G36" s="241">
        <f>SUM(ANALYTIKAVUJ!K198)</f>
        <v>0</v>
      </c>
      <c r="I36" s="232">
        <f t="shared" si="15"/>
        <v>0</v>
      </c>
      <c r="K36" s="255"/>
      <c r="M36" s="245"/>
      <c r="N36" s="404">
        <f t="shared" si="28"/>
        <v>0</v>
      </c>
      <c r="Q36" s="235">
        <f>SUM(ANALYTIKAVUJ!L198)</f>
        <v>0</v>
      </c>
      <c r="S36" s="406">
        <f t="shared" si="11"/>
        <v>0</v>
      </c>
      <c r="U36" s="234"/>
      <c r="W36" s="236"/>
      <c r="X36" s="404">
        <f t="shared" si="29"/>
        <v>0</v>
      </c>
      <c r="Z36" s="229"/>
      <c r="AB36" s="327">
        <f t="shared" si="5"/>
        <v>0</v>
      </c>
      <c r="AC36" s="327">
        <f t="shared" si="6"/>
        <v>0</v>
      </c>
      <c r="AD36" s="328" t="str">
        <f t="shared" si="7"/>
        <v xml:space="preserve">           </v>
      </c>
      <c r="AE36" s="328" t="str">
        <f t="shared" si="7"/>
        <v xml:space="preserve">           </v>
      </c>
      <c r="AF36" s="328" t="str">
        <f t="shared" si="7"/>
        <v xml:space="preserve">          0</v>
      </c>
      <c r="AG36" s="328" t="str">
        <f t="shared" si="8"/>
        <v xml:space="preserve">          0</v>
      </c>
      <c r="AL36" s="233">
        <f>SUM(ANALYTIKAVUJ!M198)</f>
        <v>0</v>
      </c>
      <c r="AN36" s="232">
        <f t="shared" si="13"/>
        <v>0</v>
      </c>
      <c r="AP36" s="255"/>
      <c r="AR36" s="245"/>
      <c r="AS36" s="237">
        <f t="shared" si="30"/>
        <v>0</v>
      </c>
    </row>
    <row r="37" spans="2:45" outlineLevel="1" x14ac:dyDescent="0.25">
      <c r="B37" s="324">
        <v>113</v>
      </c>
      <c r="C37" s="203" t="s">
        <v>2125</v>
      </c>
      <c r="D37" s="133" t="str">
        <f>IF(VLOOKUP($B37,suvaha_p!$A:$G,1)=$B37,VLOOKUP($B37,suvaha_p!$A:$G,$B$1),0)</f>
        <v>Vydané dlhopisy (473A/-/255A)</v>
      </c>
      <c r="E37" s="230" t="s">
        <v>884</v>
      </c>
      <c r="G37" s="241">
        <f>SUM(ANALYTIKAVUJ!K172+ANALYTIKAVUJ!C146)</f>
        <v>0</v>
      </c>
      <c r="I37" s="232">
        <f t="shared" si="15"/>
        <v>0</v>
      </c>
      <c r="K37" s="255"/>
      <c r="M37" s="245"/>
      <c r="N37" s="404">
        <f t="shared" si="28"/>
        <v>0</v>
      </c>
      <c r="Q37" s="235">
        <f>SUM(ANALYTIKAVUJ!L172+ANALYTIKAVUJ!D146)</f>
        <v>0</v>
      </c>
      <c r="S37" s="406">
        <f t="shared" si="11"/>
        <v>0</v>
      </c>
      <c r="U37" s="234"/>
      <c r="W37" s="236"/>
      <c r="X37" s="404">
        <f t="shared" si="29"/>
        <v>0</v>
      </c>
      <c r="Z37" s="229"/>
      <c r="AB37" s="327">
        <f t="shared" si="5"/>
        <v>0</v>
      </c>
      <c r="AC37" s="327">
        <f t="shared" si="6"/>
        <v>0</v>
      </c>
      <c r="AD37" s="328" t="str">
        <f t="shared" si="7"/>
        <v xml:space="preserve">           </v>
      </c>
      <c r="AE37" s="328" t="str">
        <f t="shared" si="7"/>
        <v xml:space="preserve">           </v>
      </c>
      <c r="AF37" s="328" t="str">
        <f t="shared" si="7"/>
        <v xml:space="preserve">          0</v>
      </c>
      <c r="AG37" s="328" t="str">
        <f t="shared" si="8"/>
        <v xml:space="preserve">          0</v>
      </c>
      <c r="AL37" s="233">
        <f>SUM(ANALYTIKAVUJ!M172+ANALYTIKAVUJ!E146)</f>
        <v>0</v>
      </c>
      <c r="AN37" s="232">
        <f t="shared" si="13"/>
        <v>0</v>
      </c>
      <c r="AP37" s="255"/>
      <c r="AR37" s="245"/>
      <c r="AS37" s="237">
        <f t="shared" si="30"/>
        <v>0</v>
      </c>
    </row>
    <row r="38" spans="2:45" outlineLevel="1" x14ac:dyDescent="0.25">
      <c r="B38" s="324">
        <v>114</v>
      </c>
      <c r="C38" s="203" t="s">
        <v>2129</v>
      </c>
      <c r="D38" s="133" t="str">
        <f>IF(VLOOKUP($B38,suvaha_p!$A:$G,1)=$B38,VLOOKUP($B38,suvaha_p!$A:$G,$B$1),0)</f>
        <v>Záväzky zo sociálneho fondu (472)</v>
      </c>
      <c r="E38" s="230" t="s">
        <v>885</v>
      </c>
      <c r="F38" s="241">
        <f>SUM('HL KNIHA VYPOC'!G248)</f>
        <v>0</v>
      </c>
      <c r="I38" s="232">
        <f t="shared" si="15"/>
        <v>0</v>
      </c>
      <c r="K38" s="255"/>
      <c r="M38" s="245"/>
      <c r="N38" s="404">
        <f t="shared" si="28"/>
        <v>0</v>
      </c>
      <c r="P38" s="235">
        <f>SUM('HL KNIHA VYPOC'!K248)</f>
        <v>0</v>
      </c>
      <c r="S38" s="406">
        <f t="shared" si="11"/>
        <v>0</v>
      </c>
      <c r="U38" s="234"/>
      <c r="W38" s="236"/>
      <c r="X38" s="404">
        <f t="shared" si="29"/>
        <v>0</v>
      </c>
      <c r="Z38" s="229"/>
      <c r="AB38" s="327">
        <f t="shared" si="5"/>
        <v>0</v>
      </c>
      <c r="AC38" s="327">
        <f t="shared" si="6"/>
        <v>0</v>
      </c>
      <c r="AD38" s="328" t="str">
        <f t="shared" si="7"/>
        <v xml:space="preserve">           </v>
      </c>
      <c r="AE38" s="328" t="str">
        <f t="shared" si="7"/>
        <v xml:space="preserve">           </v>
      </c>
      <c r="AF38" s="328" t="str">
        <f t="shared" si="7"/>
        <v xml:space="preserve">          0</v>
      </c>
      <c r="AG38" s="328" t="str">
        <f t="shared" si="8"/>
        <v xml:space="preserve">          0</v>
      </c>
      <c r="AK38" s="233">
        <f>SUM('HL KNIHA VYPOC'!H248)</f>
        <v>0</v>
      </c>
      <c r="AN38" s="232">
        <f t="shared" si="13"/>
        <v>0</v>
      </c>
      <c r="AP38" s="255"/>
      <c r="AR38" s="245"/>
      <c r="AS38" s="237">
        <f t="shared" si="30"/>
        <v>0</v>
      </c>
    </row>
    <row r="39" spans="2:45" outlineLevel="1" x14ac:dyDescent="0.25">
      <c r="B39" s="324">
        <v>115</v>
      </c>
      <c r="C39" s="203" t="s">
        <v>2164</v>
      </c>
      <c r="D39" s="133" t="str">
        <f>IF(VLOOKUP($B39,suvaha_p!$A:$G,1)=$B39,VLOOKUP($B39,suvaha_p!$A:$G,$B$1),0)</f>
        <v>Iné dlhodobé záväzky (336A, 372A, 474A, 47XA)</v>
      </c>
      <c r="E39" s="230" t="s">
        <v>886</v>
      </c>
      <c r="G39" s="241">
        <f>SUM(ANALYTIKAVUJ!C125+ANALYTIKAVUJ!C182+ANALYTIKAVUJ!K176)</f>
        <v>0</v>
      </c>
      <c r="I39" s="232">
        <f t="shared" si="15"/>
        <v>0</v>
      </c>
      <c r="K39" s="255"/>
      <c r="M39" s="245"/>
      <c r="N39" s="404">
        <f t="shared" si="28"/>
        <v>0</v>
      </c>
      <c r="Q39" s="235">
        <f>SUM(ANALYTIKAVUJ!D125+ANALYTIKAVUJ!D182+ANALYTIKAVUJ!L176)</f>
        <v>0</v>
      </c>
      <c r="S39" s="406">
        <f t="shared" si="11"/>
        <v>0</v>
      </c>
      <c r="U39" s="234"/>
      <c r="W39" s="236"/>
      <c r="X39" s="404">
        <f t="shared" si="29"/>
        <v>0</v>
      </c>
      <c r="Z39" s="229"/>
      <c r="AB39" s="327">
        <f t="shared" si="5"/>
        <v>0</v>
      </c>
      <c r="AC39" s="327">
        <f t="shared" si="6"/>
        <v>0</v>
      </c>
      <c r="AD39" s="328" t="str">
        <f t="shared" si="7"/>
        <v xml:space="preserve">           </v>
      </c>
      <c r="AE39" s="328" t="str">
        <f t="shared" si="7"/>
        <v xml:space="preserve">           </v>
      </c>
      <c r="AF39" s="328" t="str">
        <f t="shared" si="7"/>
        <v xml:space="preserve">          0</v>
      </c>
      <c r="AG39" s="328" t="str">
        <f t="shared" si="8"/>
        <v xml:space="preserve">          0</v>
      </c>
      <c r="AL39" s="233">
        <f>SUM(ANALYTIKAVUJ!E125+ANALYTIKAVUJ!E182+ANALYTIKAVUJ!M176)</f>
        <v>0</v>
      </c>
      <c r="AN39" s="232">
        <f t="shared" si="13"/>
        <v>0</v>
      </c>
      <c r="AP39" s="255"/>
      <c r="AR39" s="245"/>
      <c r="AS39" s="237">
        <f t="shared" si="30"/>
        <v>0</v>
      </c>
    </row>
    <row r="40" spans="2:45" outlineLevel="1" x14ac:dyDescent="0.25">
      <c r="B40" s="324">
        <v>116</v>
      </c>
      <c r="C40" s="203" t="s">
        <v>2168</v>
      </c>
      <c r="D40" s="133" t="str">
        <f>IF(VLOOKUP($B40,suvaha_p!$A:$G,1)=$B40,VLOOKUP($B40,suvaha_p!$A:$G,$B$1),0)</f>
        <v>Dlhodobé záväzky z derivátových operácií (373A, 377A)</v>
      </c>
      <c r="E40" s="230" t="s">
        <v>887</v>
      </c>
      <c r="G40" s="241">
        <f>SUM(ANALYTIKAVUJ!K136+ANALYTIKAVUJ!C186)</f>
        <v>0</v>
      </c>
      <c r="I40" s="232">
        <f t="shared" si="15"/>
        <v>0</v>
      </c>
      <c r="K40" s="255"/>
      <c r="M40" s="245"/>
      <c r="N40" s="404">
        <f t="shared" si="28"/>
        <v>0</v>
      </c>
      <c r="Q40" s="235">
        <f>SUM(ANALYTIKAVUJ!L136+ANALYTIKAVUJ!D186)</f>
        <v>0</v>
      </c>
      <c r="S40" s="406">
        <f t="shared" si="11"/>
        <v>0</v>
      </c>
      <c r="U40" s="234"/>
      <c r="W40" s="236"/>
      <c r="X40" s="404">
        <f t="shared" si="29"/>
        <v>0</v>
      </c>
      <c r="Z40" s="229"/>
      <c r="AB40" s="327">
        <f t="shared" si="5"/>
        <v>0</v>
      </c>
      <c r="AC40" s="327">
        <f t="shared" si="6"/>
        <v>0</v>
      </c>
      <c r="AD40" s="328" t="str">
        <f t="shared" si="7"/>
        <v xml:space="preserve">           </v>
      </c>
      <c r="AE40" s="328" t="str">
        <f t="shared" si="7"/>
        <v xml:space="preserve">           </v>
      </c>
      <c r="AF40" s="328" t="str">
        <f t="shared" si="7"/>
        <v xml:space="preserve">          0</v>
      </c>
      <c r="AG40" s="328" t="str">
        <f t="shared" si="8"/>
        <v xml:space="preserve">          0</v>
      </c>
      <c r="AL40" s="233">
        <f>SUM(ANALYTIKAVUJ!M136+ANALYTIKAVUJ!E186)</f>
        <v>0</v>
      </c>
      <c r="AN40" s="232">
        <f t="shared" si="13"/>
        <v>0</v>
      </c>
      <c r="AP40" s="255"/>
      <c r="AR40" s="245"/>
      <c r="AS40" s="237">
        <f t="shared" si="30"/>
        <v>0</v>
      </c>
    </row>
    <row r="41" spans="2:45" outlineLevel="1" x14ac:dyDescent="0.25">
      <c r="B41" s="324">
        <v>117</v>
      </c>
      <c r="C41" s="203" t="s">
        <v>2414</v>
      </c>
      <c r="D41" s="133" t="str">
        <f>IF(VLOOKUP($B41,suvaha_p!$A:$G,1)=$B41,VLOOKUP($B41,suvaha_p!$A:$G,$B$1),0)</f>
        <v>Odložený daňový záväzok (481A)</v>
      </c>
      <c r="E41" s="230" t="s">
        <v>888</v>
      </c>
      <c r="G41" s="241">
        <f>SUM(ANALYTIKAVUJ!K141)</f>
        <v>0</v>
      </c>
      <c r="I41" s="232">
        <f t="shared" si="15"/>
        <v>0</v>
      </c>
      <c r="K41" s="255"/>
      <c r="M41" s="245"/>
      <c r="N41" s="404">
        <f t="shared" si="28"/>
        <v>0</v>
      </c>
      <c r="Q41" s="235">
        <f>SUM(ANALYTIKAVUJ!L141)</f>
        <v>0</v>
      </c>
      <c r="S41" s="406">
        <f t="shared" si="11"/>
        <v>0</v>
      </c>
      <c r="U41" s="234"/>
      <c r="W41" s="236"/>
      <c r="X41" s="404">
        <f t="shared" si="29"/>
        <v>0</v>
      </c>
      <c r="Z41" s="229"/>
      <c r="AB41" s="327">
        <f t="shared" si="5"/>
        <v>0</v>
      </c>
      <c r="AC41" s="327">
        <f t="shared" si="6"/>
        <v>0</v>
      </c>
      <c r="AD41" s="328" t="str">
        <f t="shared" si="7"/>
        <v xml:space="preserve">           </v>
      </c>
      <c r="AE41" s="328" t="str">
        <f t="shared" si="7"/>
        <v xml:space="preserve">           </v>
      </c>
      <c r="AF41" s="328" t="str">
        <f t="shared" si="7"/>
        <v xml:space="preserve">          0</v>
      </c>
      <c r="AG41" s="328" t="str">
        <f t="shared" si="8"/>
        <v xml:space="preserve">          0</v>
      </c>
      <c r="AL41" s="233">
        <f>SUM(ANALYTIKAVUJ!M141)</f>
        <v>0</v>
      </c>
      <c r="AN41" s="232">
        <f t="shared" si="13"/>
        <v>0</v>
      </c>
      <c r="AP41" s="255"/>
      <c r="AR41" s="245"/>
      <c r="AS41" s="237">
        <f t="shared" si="30"/>
        <v>0</v>
      </c>
    </row>
    <row r="42" spans="2:45" outlineLevel="1" x14ac:dyDescent="0.25">
      <c r="B42" s="324">
        <v>118</v>
      </c>
      <c r="C42" s="203" t="s">
        <v>2196</v>
      </c>
      <c r="D42" s="276" t="str">
        <f>IF(VLOOKUP($B42,suvaha_p!$A:$G,1)=$B42,VLOOKUP($B42,suvaha_p!$A:$G,$B$1),0)</f>
        <v>Dlhodobé rezervy r. 119 + r. 120</v>
      </c>
      <c r="E42" s="209" t="s">
        <v>889</v>
      </c>
      <c r="F42" s="210"/>
      <c r="I42" s="232">
        <f t="shared" si="15"/>
        <v>0</v>
      </c>
      <c r="K42" s="255"/>
      <c r="M42" s="245"/>
      <c r="N42" s="411">
        <f>SUM(N43:N44)</f>
        <v>0</v>
      </c>
      <c r="P42" s="396"/>
      <c r="S42" s="406">
        <f t="shared" si="11"/>
        <v>0</v>
      </c>
      <c r="U42" s="234"/>
      <c r="W42" s="236"/>
      <c r="X42" s="411">
        <f>SUM(X43:X44)</f>
        <v>0</v>
      </c>
      <c r="Z42" s="208"/>
      <c r="AB42" s="327">
        <f t="shared" si="5"/>
        <v>0</v>
      </c>
      <c r="AC42" s="327">
        <f t="shared" si="6"/>
        <v>0</v>
      </c>
      <c r="AD42" s="328" t="str">
        <f t="shared" si="7"/>
        <v xml:space="preserve">           </v>
      </c>
      <c r="AE42" s="328" t="str">
        <f t="shared" si="7"/>
        <v xml:space="preserve">           </v>
      </c>
      <c r="AF42" s="328" t="str">
        <f t="shared" si="7"/>
        <v xml:space="preserve">          0</v>
      </c>
      <c r="AG42" s="328" t="str">
        <f t="shared" si="8"/>
        <v xml:space="preserve">          0</v>
      </c>
      <c r="AK42" s="218"/>
      <c r="AN42" s="232">
        <f t="shared" si="13"/>
        <v>0</v>
      </c>
      <c r="AP42" s="255"/>
      <c r="AR42" s="245"/>
      <c r="AS42" s="256">
        <f>SUM(AS43:AS44)</f>
        <v>0</v>
      </c>
    </row>
    <row r="43" spans="2:45" outlineLevel="1" x14ac:dyDescent="0.25">
      <c r="B43" s="324">
        <v>119</v>
      </c>
      <c r="C43" s="203" t="s">
        <v>2199</v>
      </c>
      <c r="D43" s="133" t="str">
        <f>IF(VLOOKUP($B43,suvaha_p!$A:$G,1)=$B43,VLOOKUP($B43,suvaha_p!$A:$G,$B$1),0)</f>
        <v>Zákonné rezervy  (451A)</v>
      </c>
      <c r="E43" s="230" t="s">
        <v>404</v>
      </c>
      <c r="G43" s="241">
        <f>SUM(ANALYTIKAVUJ!K154)</f>
        <v>0</v>
      </c>
      <c r="I43" s="232">
        <f t="shared" si="15"/>
        <v>0</v>
      </c>
      <c r="K43" s="255"/>
      <c r="M43" s="245"/>
      <c r="N43" s="404">
        <f t="shared" ref="N43:N44" si="31">ROUND((I43*-1),0)</f>
        <v>0</v>
      </c>
      <c r="Q43" s="235">
        <f>SUM(ANALYTIKAVUJ!L154)</f>
        <v>0</v>
      </c>
      <c r="S43" s="406">
        <f t="shared" si="11"/>
        <v>0</v>
      </c>
      <c r="U43" s="234"/>
      <c r="W43" s="236"/>
      <c r="X43" s="404">
        <f t="shared" ref="X43:X45" si="32">ROUND((S43*-1),0)</f>
        <v>0</v>
      </c>
      <c r="Z43" s="229"/>
      <c r="AB43" s="327">
        <f t="shared" si="5"/>
        <v>0</v>
      </c>
      <c r="AC43" s="327">
        <f t="shared" si="6"/>
        <v>0</v>
      </c>
      <c r="AD43" s="328" t="str">
        <f t="shared" si="7"/>
        <v xml:space="preserve">           </v>
      </c>
      <c r="AE43" s="328" t="str">
        <f t="shared" si="7"/>
        <v xml:space="preserve">           </v>
      </c>
      <c r="AF43" s="328" t="str">
        <f t="shared" si="7"/>
        <v xml:space="preserve">          0</v>
      </c>
      <c r="AG43" s="328" t="str">
        <f t="shared" si="8"/>
        <v xml:space="preserve">          0</v>
      </c>
      <c r="AL43" s="233">
        <f>SUM(ANALYTIKAVUJ!M154)</f>
        <v>0</v>
      </c>
      <c r="AN43" s="232">
        <f t="shared" si="13"/>
        <v>0</v>
      </c>
      <c r="AP43" s="255"/>
      <c r="AR43" s="245"/>
      <c r="AS43" s="237">
        <f t="shared" ref="AS43:AS45" si="33">ROUND((AN43*-1),0)</f>
        <v>0</v>
      </c>
    </row>
    <row r="44" spans="2:45" outlineLevel="1" x14ac:dyDescent="0.25">
      <c r="B44" s="324">
        <v>120</v>
      </c>
      <c r="C44" s="203" t="s">
        <v>2080</v>
      </c>
      <c r="D44" s="133" t="str">
        <f>IF(VLOOKUP($B44,suvaha_p!$A:$G,1)=$B44,VLOOKUP($B44,suvaha_p!$A:$G,$B$1),0)</f>
        <v>Ostatné rezervy (459A, 45XA)</v>
      </c>
      <c r="E44" s="230" t="s">
        <v>405</v>
      </c>
      <c r="G44" s="241">
        <f>SUM(ANALYTIKAVUJ!K158)</f>
        <v>0</v>
      </c>
      <c r="I44" s="232">
        <f t="shared" si="15"/>
        <v>0</v>
      </c>
      <c r="K44" s="255"/>
      <c r="M44" s="245"/>
      <c r="N44" s="404">
        <f t="shared" si="31"/>
        <v>0</v>
      </c>
      <c r="Q44" s="235">
        <f>SUM(ANALYTIKAVUJ!L158)</f>
        <v>0</v>
      </c>
      <c r="S44" s="406">
        <f t="shared" si="11"/>
        <v>0</v>
      </c>
      <c r="U44" s="234"/>
      <c r="W44" s="236"/>
      <c r="X44" s="404">
        <f t="shared" si="32"/>
        <v>0</v>
      </c>
      <c r="Z44" s="229"/>
      <c r="AB44" s="327">
        <f t="shared" si="5"/>
        <v>0</v>
      </c>
      <c r="AC44" s="327">
        <f t="shared" si="6"/>
        <v>0</v>
      </c>
      <c r="AD44" s="328" t="str">
        <f t="shared" si="7"/>
        <v xml:space="preserve">           </v>
      </c>
      <c r="AE44" s="328" t="str">
        <f t="shared" si="7"/>
        <v xml:space="preserve">           </v>
      </c>
      <c r="AF44" s="328" t="str">
        <f t="shared" si="7"/>
        <v xml:space="preserve">          0</v>
      </c>
      <c r="AG44" s="328" t="str">
        <f t="shared" si="8"/>
        <v xml:space="preserve">          0</v>
      </c>
      <c r="AL44" s="233">
        <f>SUM(ANALYTIKAVUJ!M158)</f>
        <v>0</v>
      </c>
      <c r="AN44" s="232">
        <f t="shared" si="13"/>
        <v>0</v>
      </c>
      <c r="AP44" s="255"/>
      <c r="AR44" s="245"/>
      <c r="AS44" s="237">
        <f t="shared" si="33"/>
        <v>0</v>
      </c>
    </row>
    <row r="45" spans="2:45" outlineLevel="1" x14ac:dyDescent="0.25">
      <c r="B45" s="324">
        <v>121</v>
      </c>
      <c r="C45" s="203" t="s">
        <v>2235</v>
      </c>
      <c r="D45" s="276" t="str">
        <f>IF(VLOOKUP($B45,suvaha_p!$A:$G,1)=$B45,VLOOKUP($B45,suvaha_p!$A:$G,$B$1),0)</f>
        <v>Dlhodobé bankové úvery (461A, 46XA)</v>
      </c>
      <c r="E45" s="261" t="s">
        <v>406</v>
      </c>
      <c r="F45" s="210"/>
      <c r="G45" s="241">
        <f>SUM(ANALYTIKAVUJ!K162)</f>
        <v>0</v>
      </c>
      <c r="I45" s="232">
        <f t="shared" si="15"/>
        <v>0</v>
      </c>
      <c r="K45" s="255"/>
      <c r="M45" s="245"/>
      <c r="N45" s="404">
        <f>ROUND((I45*-1),0)</f>
        <v>0</v>
      </c>
      <c r="P45" s="396"/>
      <c r="Q45" s="235">
        <f>SUM(ANALYTIKAVUJ!L162)</f>
        <v>0</v>
      </c>
      <c r="S45" s="406">
        <f t="shared" si="11"/>
        <v>0</v>
      </c>
      <c r="U45" s="234"/>
      <c r="W45" s="236"/>
      <c r="X45" s="404">
        <f t="shared" si="32"/>
        <v>0</v>
      </c>
      <c r="Z45" s="208"/>
      <c r="AB45" s="327">
        <f t="shared" si="5"/>
        <v>0</v>
      </c>
      <c r="AC45" s="327">
        <f t="shared" si="6"/>
        <v>0</v>
      </c>
      <c r="AD45" s="328" t="str">
        <f t="shared" si="7"/>
        <v xml:space="preserve">           </v>
      </c>
      <c r="AE45" s="328" t="str">
        <f t="shared" si="7"/>
        <v xml:space="preserve">           </v>
      </c>
      <c r="AF45" s="328" t="str">
        <f t="shared" si="7"/>
        <v xml:space="preserve">          0</v>
      </c>
      <c r="AG45" s="328" t="str">
        <f t="shared" si="8"/>
        <v xml:space="preserve">          0</v>
      </c>
      <c r="AK45" s="218"/>
      <c r="AL45" s="233">
        <f>SUM(ANALYTIKAVUJ!M162)</f>
        <v>0</v>
      </c>
      <c r="AN45" s="232">
        <f t="shared" si="13"/>
        <v>0</v>
      </c>
      <c r="AP45" s="255"/>
      <c r="AR45" s="245"/>
      <c r="AS45" s="237">
        <f t="shared" si="33"/>
        <v>0</v>
      </c>
    </row>
    <row r="46" spans="2:45" outlineLevel="1" x14ac:dyDescent="0.25">
      <c r="B46" s="324">
        <v>122</v>
      </c>
      <c r="C46" s="203" t="s">
        <v>2260</v>
      </c>
      <c r="D46" s="276" t="str">
        <f>IF(VLOOKUP($B46,suvaha_p!$A:$G,1)=$B46,VLOOKUP($B46,suvaha_p!$A:$G,$B$1),0)</f>
        <v>Krátkodobé záväzky súčet (r. 123 + r. 127 až r. 135)</v>
      </c>
      <c r="E46" s="209" t="s">
        <v>407</v>
      </c>
      <c r="F46" s="210"/>
      <c r="I46" s="232">
        <f t="shared" si="15"/>
        <v>0</v>
      </c>
      <c r="K46" s="255"/>
      <c r="M46" s="216"/>
      <c r="N46" s="411">
        <f>SUM(N51:N59)+N47</f>
        <v>8000</v>
      </c>
      <c r="P46" s="396"/>
      <c r="S46" s="406">
        <f t="shared" si="11"/>
        <v>0</v>
      </c>
      <c r="U46" s="234"/>
      <c r="W46" s="399"/>
      <c r="X46" s="411">
        <f>SUM(X51:X59)+X47</f>
        <v>14000</v>
      </c>
      <c r="Z46" s="208"/>
      <c r="AB46" s="327">
        <f t="shared" si="5"/>
        <v>8000</v>
      </c>
      <c r="AC46" s="327">
        <f t="shared" si="6"/>
        <v>14000</v>
      </c>
      <c r="AD46" s="328" t="str">
        <f t="shared" si="7"/>
        <v xml:space="preserve">           </v>
      </c>
      <c r="AE46" s="328" t="str">
        <f t="shared" si="7"/>
        <v xml:space="preserve">           </v>
      </c>
      <c r="AF46" s="328" t="str">
        <f t="shared" si="7"/>
        <v xml:space="preserve">       8000</v>
      </c>
      <c r="AG46" s="328" t="str">
        <f t="shared" si="8"/>
        <v xml:space="preserve">      14000</v>
      </c>
      <c r="AK46" s="218"/>
      <c r="AN46" s="232">
        <f t="shared" si="13"/>
        <v>0</v>
      </c>
      <c r="AP46" s="255"/>
      <c r="AR46" s="216"/>
      <c r="AS46" s="256">
        <f>SUM(AS51:AS59)+AS47</f>
        <v>8000</v>
      </c>
    </row>
    <row r="47" spans="2:45" outlineLevel="1" x14ac:dyDescent="0.25">
      <c r="B47" s="324">
        <v>123</v>
      </c>
      <c r="C47" s="203" t="s">
        <v>2264</v>
      </c>
      <c r="D47" s="276" t="str">
        <f>IF(VLOOKUP($B47,suvaha_p!$A:$G,1)=$B47,VLOOKUP($B47,suvaha_p!$A:$G,$B$1),0)</f>
        <v>Záväzky z obchodného styku súčet (r.124 až r. 126)</v>
      </c>
      <c r="E47" s="209" t="s">
        <v>408</v>
      </c>
      <c r="F47" s="210"/>
      <c r="I47" s="232">
        <f t="shared" si="15"/>
        <v>0</v>
      </c>
      <c r="K47" s="255"/>
      <c r="M47" s="216"/>
      <c r="N47" s="411">
        <f>SUM(N48:N50)</f>
        <v>8000</v>
      </c>
      <c r="P47" s="396"/>
      <c r="S47" s="406">
        <f t="shared" si="11"/>
        <v>0</v>
      </c>
      <c r="U47" s="234"/>
      <c r="W47" s="399"/>
      <c r="X47" s="411">
        <f>SUM(X48:X50)</f>
        <v>14000</v>
      </c>
      <c r="Z47" s="208"/>
      <c r="AB47" s="327">
        <f t="shared" si="5"/>
        <v>8000</v>
      </c>
      <c r="AC47" s="327">
        <f t="shared" si="6"/>
        <v>14000</v>
      </c>
      <c r="AD47" s="328" t="str">
        <f t="shared" si="7"/>
        <v xml:space="preserve">           </v>
      </c>
      <c r="AE47" s="328" t="str">
        <f t="shared" si="7"/>
        <v xml:space="preserve">           </v>
      </c>
      <c r="AF47" s="328" t="str">
        <f t="shared" si="7"/>
        <v xml:space="preserve">       8000</v>
      </c>
      <c r="AG47" s="328" t="str">
        <f t="shared" si="8"/>
        <v xml:space="preserve">      14000</v>
      </c>
      <c r="AK47" s="218"/>
      <c r="AN47" s="232">
        <f t="shared" si="13"/>
        <v>0</v>
      </c>
      <c r="AP47" s="255"/>
      <c r="AR47" s="216"/>
      <c r="AS47" s="256">
        <f>SUM(AS48:AS50)</f>
        <v>8000</v>
      </c>
    </row>
    <row r="48" spans="2:45" outlineLevel="1" x14ac:dyDescent="0.25">
      <c r="B48" s="324">
        <v>124</v>
      </c>
      <c r="C48" s="203" t="s">
        <v>2202</v>
      </c>
      <c r="D48" s="133" t="str">
        <f>IF(VLOOKUP($B48,suvaha_p!$A:$G,1)=$B48,VLOOKUP($B48,suvaha_p!$A:$G,$B$1),0)</f>
        <v>Záväzky z obchodného styku voči prepojeným účtovným jednotkám (321A, 322A, 324A, 325A, 326A, 32XA, 475A, 476A, 478A, 47XA)</v>
      </c>
      <c r="E48" s="230" t="s">
        <v>409</v>
      </c>
      <c r="G48" s="241">
        <f>SUM(ANALYTIKAVUJ!C153+ANALYTIKAVUJ!K184+ANALYTIKAVUJ!K193+ANALYTIKAVUJ!C158+ANALYTIKAVUJ!C167+ANALYTIKAVUJ!C172+ANALYTIKAVUJ!C177+ANALYTIKAVUJ!K199)</f>
        <v>-8000</v>
      </c>
      <c r="I48" s="232">
        <f t="shared" si="15"/>
        <v>-8000</v>
      </c>
      <c r="K48" s="255"/>
      <c r="M48" s="245"/>
      <c r="N48" s="404">
        <f t="shared" ref="N48:N59" si="34">ROUND((I48*-1),0)</f>
        <v>8000</v>
      </c>
      <c r="Q48" s="235">
        <f>SUM(ANALYTIKAVUJ!D153+ANALYTIKAVUJ!L184+ANALYTIKAVUJ!L193+ANALYTIKAVUJ!D158+ANALYTIKAVUJ!D167+ANALYTIKAVUJ!D172+ANALYTIKAVUJ!D177+ANALYTIKAVUJ!L199)</f>
        <v>-14000</v>
      </c>
      <c r="S48" s="406">
        <f t="shared" si="11"/>
        <v>-14000</v>
      </c>
      <c r="U48" s="234"/>
      <c r="W48" s="236"/>
      <c r="X48" s="404">
        <f t="shared" ref="X48:X59" si="35">ROUND((S48*-1),0)</f>
        <v>14000</v>
      </c>
      <c r="Z48" s="229"/>
      <c r="AB48" s="327">
        <f t="shared" si="5"/>
        <v>8000</v>
      </c>
      <c r="AC48" s="327">
        <f t="shared" si="6"/>
        <v>14000</v>
      </c>
      <c r="AD48" s="328" t="str">
        <f t="shared" si="7"/>
        <v xml:space="preserve">           </v>
      </c>
      <c r="AE48" s="328" t="str">
        <f t="shared" si="7"/>
        <v xml:space="preserve">           </v>
      </c>
      <c r="AF48" s="328" t="str">
        <f t="shared" si="7"/>
        <v xml:space="preserve">       8000</v>
      </c>
      <c r="AG48" s="328" t="str">
        <f t="shared" si="8"/>
        <v xml:space="preserve">      14000</v>
      </c>
      <c r="AL48" s="233">
        <f>SUM(ANALYTIKAVUJ!E153+ANALYTIKAVUJ!M184+ANALYTIKAVUJ!M193+ANALYTIKAVUJ!E158+ANALYTIKAVUJ!E167+ANALYTIKAVUJ!E172+ANALYTIKAVUJ!E177+ANALYTIKAVUJ!M199)</f>
        <v>-8000</v>
      </c>
      <c r="AN48" s="232">
        <f t="shared" si="13"/>
        <v>-8000</v>
      </c>
      <c r="AP48" s="255"/>
      <c r="AR48" s="245"/>
      <c r="AS48" s="237">
        <f t="shared" ref="AS48:AS59" si="36">ROUND((AN48*-1),0)</f>
        <v>8000</v>
      </c>
    </row>
    <row r="49" spans="2:45" outlineLevel="1" x14ac:dyDescent="0.25">
      <c r="B49" s="324">
        <v>125</v>
      </c>
      <c r="C49" s="203" t="s">
        <v>2206</v>
      </c>
      <c r="D49" s="133" t="str">
        <f>IF(VLOOKUP($B49,suvaha_p!$A:$G,1)=$B49,VLOOKUP($B49,suvaha_p!$A:$G,$B$1),0)</f>
        <v>Záväzky z obchodného styku v rámci podielovej účasti okrem záväzkov voči prepojeným účtovným jednotkám (321A, 322A, 324A, 325A, 326A, 32XA, 475A, 476A, 478A, 47XA)</v>
      </c>
      <c r="E49" s="230" t="s">
        <v>489</v>
      </c>
      <c r="G49" s="241">
        <f>SUM(ANALYTIKAVUJ!K194+ANALYTIKAVUJ!K185+ANALYTIKAVUJ!C154+ANALYTIKAVUJ!K200+ANALYTIKAVUJ!C159+ANALYTIKAVUJ!C168+ANALYTIKAVUJ!C173+ANALYTIKAVUJ!C178)</f>
        <v>0</v>
      </c>
      <c r="I49" s="232">
        <f t="shared" si="15"/>
        <v>0</v>
      </c>
      <c r="K49" s="255"/>
      <c r="M49" s="245"/>
      <c r="N49" s="404">
        <f t="shared" si="34"/>
        <v>0</v>
      </c>
      <c r="Q49" s="235">
        <f>SUM(ANALYTIKAVUJ!L194+ANALYTIKAVUJ!L185+ANALYTIKAVUJ!D154+ANALYTIKAVUJ!L200+ANALYTIKAVUJ!D159+ANALYTIKAVUJ!D168+ANALYTIKAVUJ!D173+ANALYTIKAVUJ!D178)</f>
        <v>0</v>
      </c>
      <c r="S49" s="406">
        <f t="shared" si="11"/>
        <v>0</v>
      </c>
      <c r="U49" s="234"/>
      <c r="W49" s="236"/>
      <c r="X49" s="404">
        <f t="shared" si="35"/>
        <v>0</v>
      </c>
      <c r="Z49" s="229"/>
      <c r="AB49" s="327">
        <f t="shared" si="5"/>
        <v>0</v>
      </c>
      <c r="AC49" s="327">
        <f t="shared" si="6"/>
        <v>0</v>
      </c>
      <c r="AD49" s="328" t="str">
        <f t="shared" si="7"/>
        <v xml:space="preserve">           </v>
      </c>
      <c r="AE49" s="328" t="str">
        <f t="shared" si="7"/>
        <v xml:space="preserve">           </v>
      </c>
      <c r="AF49" s="328" t="str">
        <f t="shared" si="7"/>
        <v xml:space="preserve">          0</v>
      </c>
      <c r="AG49" s="328" t="str">
        <f t="shared" si="8"/>
        <v xml:space="preserve">          0</v>
      </c>
      <c r="AL49" s="233">
        <f>SUM(ANALYTIKAVUJ!M194+ANALYTIKAVUJ!M185+ANALYTIKAVUJ!E154+ANALYTIKAVUJ!M200+ANALYTIKAVUJ!E159+ANALYTIKAVUJ!E168+ANALYTIKAVUJ!E173+ANALYTIKAVUJ!E178)</f>
        <v>0</v>
      </c>
      <c r="AN49" s="232">
        <f t="shared" si="13"/>
        <v>0</v>
      </c>
      <c r="AP49" s="255"/>
      <c r="AR49" s="245"/>
      <c r="AS49" s="237">
        <f t="shared" si="36"/>
        <v>0</v>
      </c>
    </row>
    <row r="50" spans="2:45" outlineLevel="1" x14ac:dyDescent="0.25">
      <c r="B50" s="324">
        <v>126</v>
      </c>
      <c r="C50" s="203" t="s">
        <v>2210</v>
      </c>
      <c r="D50" s="133" t="str">
        <f>IF(VLOOKUP($B50,suvaha_p!$A:$G,1)=$B50,VLOOKUP($B50,suvaha_p!$A:$G,$B$1),0)</f>
        <v>Ostatné záväzky z obchodného styku (321A, 322A, 324A, 325A, 326A, 32XA, 475A, 476A, 478A, 47XA)</v>
      </c>
      <c r="E50" s="230" t="s">
        <v>2012</v>
      </c>
      <c r="G50" s="241">
        <f>SUM(ANALYTIKAVUJ!C155+ANALYTIKAVUJ!K186+ANALYTIKAVUJ!K195+ANALYTIKAVUJ!C160+ANALYTIKAVUJ!C169+ANALYTIKAVUJ!C174+ANALYTIKAVUJ!C179+ANALYTIKAVUJ!K201)</f>
        <v>0</v>
      </c>
      <c r="I50" s="232">
        <f t="shared" si="15"/>
        <v>0</v>
      </c>
      <c r="K50" s="255"/>
      <c r="M50" s="245"/>
      <c r="N50" s="404">
        <f t="shared" si="34"/>
        <v>0</v>
      </c>
      <c r="Q50" s="235">
        <f>SUM(ANALYTIKAVUJ!D155+ANALYTIKAVUJ!L186+ANALYTIKAVUJ!L195+ANALYTIKAVUJ!D160+ANALYTIKAVUJ!D169+ANALYTIKAVUJ!D174+ANALYTIKAVUJ!D179+ANALYTIKAVUJ!L201)</f>
        <v>0</v>
      </c>
      <c r="S50" s="406">
        <f t="shared" si="11"/>
        <v>0</v>
      </c>
      <c r="U50" s="234"/>
      <c r="W50" s="236"/>
      <c r="X50" s="404">
        <f t="shared" si="35"/>
        <v>0</v>
      </c>
      <c r="Z50" s="229"/>
      <c r="AB50" s="327">
        <f t="shared" si="5"/>
        <v>0</v>
      </c>
      <c r="AC50" s="327">
        <f t="shared" si="6"/>
        <v>0</v>
      </c>
      <c r="AD50" s="328" t="str">
        <f t="shared" si="7"/>
        <v xml:space="preserve">           </v>
      </c>
      <c r="AE50" s="328" t="str">
        <f t="shared" si="7"/>
        <v xml:space="preserve">           </v>
      </c>
      <c r="AF50" s="328" t="str">
        <f t="shared" si="7"/>
        <v xml:space="preserve">          0</v>
      </c>
      <c r="AG50" s="328" t="str">
        <f t="shared" si="8"/>
        <v xml:space="preserve">          0</v>
      </c>
      <c r="AL50" s="233">
        <f>SUM(ANALYTIKAVUJ!E155+ANALYTIKAVUJ!M186+ANALYTIKAVUJ!M195+ANALYTIKAVUJ!E160+ANALYTIKAVUJ!E169+ANALYTIKAVUJ!E174+ANALYTIKAVUJ!E179+ANALYTIKAVUJ!M201)</f>
        <v>0</v>
      </c>
      <c r="AN50" s="232">
        <f t="shared" si="13"/>
        <v>0</v>
      </c>
      <c r="AP50" s="255"/>
      <c r="AR50" s="245"/>
      <c r="AS50" s="237">
        <f t="shared" si="36"/>
        <v>0</v>
      </c>
    </row>
    <row r="51" spans="2:45" outlineLevel="1" x14ac:dyDescent="0.25">
      <c r="B51" s="324">
        <v>127</v>
      </c>
      <c r="C51" s="203" t="s">
        <v>2080</v>
      </c>
      <c r="D51" s="133" t="str">
        <f>IF(VLOOKUP($B51,suvaha_p!$A:$G,1)=$B51,VLOOKUP($B51,suvaha_p!$A:$G,$B$1),0)</f>
        <v>Čistá hodnota zákazky (316A)</v>
      </c>
      <c r="E51" s="230" t="s">
        <v>2013</v>
      </c>
      <c r="G51" s="241">
        <f>SUM(ANALYTIKAVUJ!C118)</f>
        <v>0</v>
      </c>
      <c r="I51" s="232">
        <f t="shared" si="15"/>
        <v>0</v>
      </c>
      <c r="K51" s="255"/>
      <c r="M51" s="245"/>
      <c r="N51" s="404">
        <f t="shared" si="34"/>
        <v>0</v>
      </c>
      <c r="Q51" s="235">
        <f>SUM(ANALYTIKAVUJ!D118)</f>
        <v>0</v>
      </c>
      <c r="S51" s="406">
        <f t="shared" si="11"/>
        <v>0</v>
      </c>
      <c r="U51" s="234"/>
      <c r="W51" s="236"/>
      <c r="X51" s="404">
        <f t="shared" si="35"/>
        <v>0</v>
      </c>
      <c r="Z51" s="229"/>
      <c r="AB51" s="327">
        <f t="shared" si="5"/>
        <v>0</v>
      </c>
      <c r="AC51" s="327">
        <f t="shared" si="6"/>
        <v>0</v>
      </c>
      <c r="AD51" s="328" t="str">
        <f t="shared" si="7"/>
        <v xml:space="preserve">           </v>
      </c>
      <c r="AE51" s="328" t="str">
        <f t="shared" si="7"/>
        <v xml:space="preserve">           </v>
      </c>
      <c r="AF51" s="328" t="str">
        <f t="shared" si="7"/>
        <v xml:space="preserve">          0</v>
      </c>
      <c r="AG51" s="328" t="str">
        <f t="shared" si="8"/>
        <v xml:space="preserve">          0</v>
      </c>
      <c r="AL51" s="233">
        <f>SUM(ANALYTIKAVUJ!E118)</f>
        <v>0</v>
      </c>
      <c r="AN51" s="232">
        <f t="shared" si="13"/>
        <v>0</v>
      </c>
      <c r="AP51" s="255"/>
      <c r="AR51" s="245"/>
      <c r="AS51" s="237">
        <f t="shared" si="36"/>
        <v>0</v>
      </c>
    </row>
    <row r="52" spans="2:45" outlineLevel="1" x14ac:dyDescent="0.25">
      <c r="B52" s="324">
        <v>128</v>
      </c>
      <c r="C52" s="203" t="s">
        <v>2083</v>
      </c>
      <c r="D52" s="133" t="str">
        <f>IF(VLOOKUP($B52,suvaha_p!$A:$G,1)=$B52,VLOOKUP($B52,suvaha_p!$A:$G,$B$1),0)</f>
        <v>Ostatné záväzky voči prepojeným účtovným jednotkám (361A, 36XA, 471A, 47XA)</v>
      </c>
      <c r="E52" s="230" t="s">
        <v>2014</v>
      </c>
      <c r="F52" s="231">
        <f>ANALYTIKAVUJ!$C$95</f>
        <v>0</v>
      </c>
      <c r="G52" s="241">
        <f>SUM(ANALYTIKAVUJ!K168)</f>
        <v>0</v>
      </c>
      <c r="I52" s="232">
        <f t="shared" si="15"/>
        <v>0</v>
      </c>
      <c r="K52" s="255"/>
      <c r="M52" s="245"/>
      <c r="N52" s="404">
        <f t="shared" si="34"/>
        <v>0</v>
      </c>
      <c r="P52" s="405">
        <f>ANALYTIKAVUJ!$D$95</f>
        <v>0</v>
      </c>
      <c r="Q52" s="235">
        <f>SUM(ANALYTIKAVUJ!L168)</f>
        <v>0</v>
      </c>
      <c r="S52" s="406">
        <f t="shared" si="11"/>
        <v>0</v>
      </c>
      <c r="U52" s="234"/>
      <c r="W52" s="236"/>
      <c r="X52" s="404">
        <f t="shared" si="35"/>
        <v>0</v>
      </c>
      <c r="Z52" s="229"/>
      <c r="AB52" s="327">
        <f t="shared" si="5"/>
        <v>0</v>
      </c>
      <c r="AC52" s="327">
        <f t="shared" si="6"/>
        <v>0</v>
      </c>
      <c r="AD52" s="328" t="str">
        <f t="shared" si="7"/>
        <v xml:space="preserve">           </v>
      </c>
      <c r="AE52" s="328" t="str">
        <f t="shared" si="7"/>
        <v xml:space="preserve">           </v>
      </c>
      <c r="AF52" s="328" t="str">
        <f t="shared" si="7"/>
        <v xml:space="preserve">          0</v>
      </c>
      <c r="AG52" s="328" t="str">
        <f t="shared" si="8"/>
        <v xml:space="preserve">          0</v>
      </c>
      <c r="AL52" s="233">
        <f>SUM(ANALYTIKAVUJ!M168)</f>
        <v>0</v>
      </c>
      <c r="AN52" s="232">
        <f t="shared" si="13"/>
        <v>0</v>
      </c>
      <c r="AP52" s="255"/>
      <c r="AR52" s="245"/>
      <c r="AS52" s="237">
        <f t="shared" si="36"/>
        <v>0</v>
      </c>
    </row>
    <row r="53" spans="2:45" outlineLevel="1" x14ac:dyDescent="0.25">
      <c r="B53" s="324">
        <v>129</v>
      </c>
      <c r="C53" s="203" t="s">
        <v>2086</v>
      </c>
      <c r="D53" s="133" t="str">
        <f>IF(VLOOKUP($B53,suvaha_p!$A:$G,1)=$B53,VLOOKUP($B53,suvaha_p!$A:$G,$B$1),0)</f>
        <v>Ostatné záväzky v rámci podielovej účasti okrem záväzkov voči prepojeným účtovným jednotkám (361A, 36XA, 471A, 47XA)</v>
      </c>
      <c r="E53" s="230" t="s">
        <v>2015</v>
      </c>
      <c r="F53" s="231">
        <f>ANALYTIKAVUJ!$C$96</f>
        <v>0</v>
      </c>
      <c r="G53" s="241">
        <f>SUM(ANALYTIKAVUJ!K169)</f>
        <v>0</v>
      </c>
      <c r="I53" s="232">
        <f t="shared" si="15"/>
        <v>0</v>
      </c>
      <c r="K53" s="255"/>
      <c r="M53" s="245"/>
      <c r="N53" s="404">
        <f t="shared" si="34"/>
        <v>0</v>
      </c>
      <c r="P53" s="405">
        <f>ANALYTIKAVUJ!$D$96</f>
        <v>0</v>
      </c>
      <c r="Q53" s="235">
        <f>SUM(ANALYTIKAVUJ!L169)</f>
        <v>0</v>
      </c>
      <c r="S53" s="406">
        <f t="shared" si="11"/>
        <v>0</v>
      </c>
      <c r="U53" s="234"/>
      <c r="W53" s="236"/>
      <c r="X53" s="404">
        <f t="shared" si="35"/>
        <v>0</v>
      </c>
      <c r="Z53" s="229"/>
      <c r="AB53" s="327">
        <f t="shared" si="5"/>
        <v>0</v>
      </c>
      <c r="AC53" s="327">
        <f t="shared" si="6"/>
        <v>0</v>
      </c>
      <c r="AD53" s="328" t="str">
        <f t="shared" si="7"/>
        <v xml:space="preserve">           </v>
      </c>
      <c r="AE53" s="328" t="str">
        <f t="shared" si="7"/>
        <v xml:space="preserve">           </v>
      </c>
      <c r="AF53" s="328" t="str">
        <f t="shared" si="7"/>
        <v xml:space="preserve">          0</v>
      </c>
      <c r="AG53" s="328" t="str">
        <f t="shared" si="7"/>
        <v xml:space="preserve">          0</v>
      </c>
      <c r="AL53" s="233">
        <f>SUM(ANALYTIKAVUJ!M169)</f>
        <v>0</v>
      </c>
      <c r="AN53" s="232">
        <f t="shared" si="13"/>
        <v>0</v>
      </c>
      <c r="AP53" s="255"/>
      <c r="AR53" s="245"/>
      <c r="AS53" s="237">
        <f t="shared" si="36"/>
        <v>0</v>
      </c>
    </row>
    <row r="54" spans="2:45" outlineLevel="1" x14ac:dyDescent="0.25">
      <c r="B54" s="324">
        <v>130</v>
      </c>
      <c r="C54" s="203" t="s">
        <v>2088</v>
      </c>
      <c r="D54" s="133" t="str">
        <f>IF(VLOOKUP($B54,suvaha_p!$A:$G,1)=$B54,VLOOKUP($B54,suvaha_p!$A:$G,$B$1),0)</f>
        <v>Záväzky voči spoločníkom a združeniu (364, 365, 366, 367, 368, 398A, 478A, 479A)</v>
      </c>
      <c r="E54" s="230" t="s">
        <v>1083</v>
      </c>
      <c r="F54" s="241">
        <f>SUM('HL KNIHA VYPOC'!G179:G183)+'HL KNIHA VYPOC'!G210</f>
        <v>0</v>
      </c>
      <c r="G54" s="241">
        <f>SUM(ANALYTIKAVUJ!K202+ANALYTIKAVUJ!K206)</f>
        <v>0</v>
      </c>
      <c r="I54" s="232">
        <f t="shared" si="15"/>
        <v>0</v>
      </c>
      <c r="K54" s="255"/>
      <c r="M54" s="245"/>
      <c r="N54" s="404">
        <f t="shared" si="34"/>
        <v>0</v>
      </c>
      <c r="P54" s="235">
        <f>SUM('HL KNIHA VYPOC'!K179:Q183)+'HL KNIHA VYPOC'!K210</f>
        <v>0</v>
      </c>
      <c r="Q54" s="235">
        <f>SUM(ANALYTIKAVUJ!L202+ANALYTIKAVUJ!L206)</f>
        <v>0</v>
      </c>
      <c r="S54" s="406">
        <f t="shared" si="11"/>
        <v>0</v>
      </c>
      <c r="U54" s="234"/>
      <c r="W54" s="236"/>
      <c r="X54" s="404">
        <f t="shared" si="35"/>
        <v>0</v>
      </c>
      <c r="Z54" s="229"/>
      <c r="AB54" s="327">
        <f t="shared" ref="AB54:AB69" si="37">ROUND(N54,0)</f>
        <v>0</v>
      </c>
      <c r="AC54" s="327">
        <f t="shared" ref="AC54:AC69" si="38">ROUND(X54,0)</f>
        <v>0</v>
      </c>
      <c r="AD54" s="328" t="str">
        <f t="shared" ref="AD54:AG69" si="39">REPT(" ",11-LEN(Z54))&amp;Z54</f>
        <v xml:space="preserve">           </v>
      </c>
      <c r="AE54" s="328" t="str">
        <f t="shared" si="39"/>
        <v xml:space="preserve">           </v>
      </c>
      <c r="AF54" s="328" t="str">
        <f t="shared" si="39"/>
        <v xml:space="preserve">          0</v>
      </c>
      <c r="AG54" s="328" t="str">
        <f t="shared" si="39"/>
        <v xml:space="preserve">          0</v>
      </c>
      <c r="AK54" s="233">
        <f>SUM('HL KNIHA VYPOC'!H179:AL183)+'HL KNIHA VYPOC'!H210</f>
        <v>0</v>
      </c>
      <c r="AL54" s="233">
        <f>SUM(ANALYTIKAVUJ!M202+ANALYTIKAVUJ!M206)</f>
        <v>0</v>
      </c>
      <c r="AN54" s="232">
        <f t="shared" si="13"/>
        <v>0</v>
      </c>
      <c r="AP54" s="255"/>
      <c r="AR54" s="245"/>
      <c r="AS54" s="237">
        <f t="shared" si="36"/>
        <v>0</v>
      </c>
    </row>
    <row r="55" spans="2:45" outlineLevel="1" x14ac:dyDescent="0.25">
      <c r="B55" s="324">
        <v>131</v>
      </c>
      <c r="C55" s="203" t="s">
        <v>2092</v>
      </c>
      <c r="D55" s="133" t="str">
        <f>IF(VLOOKUP($B55,suvaha_p!$A:$G,1)=$B55,VLOOKUP($B55,suvaha_p!$A:$G,$B$1),0)</f>
        <v>Záväzky voči zamestnancom (331, 333, 33X, 479A)</v>
      </c>
      <c r="E55" s="230" t="s">
        <v>1085</v>
      </c>
      <c r="F55" s="231">
        <f>SUM('HL KNIHA VYPOC'!G157+'HL KNIHA VYPOC'!G158)</f>
        <v>0</v>
      </c>
      <c r="G55" s="241">
        <f>SUM(ANALYTIKAVUJ!K207)</f>
        <v>0</v>
      </c>
      <c r="I55" s="232">
        <f t="shared" si="15"/>
        <v>0</v>
      </c>
      <c r="K55" s="255"/>
      <c r="M55" s="245"/>
      <c r="N55" s="404">
        <f t="shared" si="34"/>
        <v>0</v>
      </c>
      <c r="P55" s="405">
        <f>SUM('HL KNIHA VYPOC'!K157+'HL KNIHA VYPOC'!K158)</f>
        <v>0</v>
      </c>
      <c r="Q55" s="235">
        <f>SUM(ANALYTIKAVUJ!L207)</f>
        <v>0</v>
      </c>
      <c r="S55" s="406">
        <f t="shared" si="11"/>
        <v>0</v>
      </c>
      <c r="U55" s="234"/>
      <c r="W55" s="236"/>
      <c r="X55" s="404">
        <f t="shared" si="35"/>
        <v>0</v>
      </c>
      <c r="Z55" s="229"/>
      <c r="AB55" s="327">
        <f t="shared" si="37"/>
        <v>0</v>
      </c>
      <c r="AC55" s="327">
        <f t="shared" si="38"/>
        <v>0</v>
      </c>
      <c r="AD55" s="328" t="str">
        <f t="shared" si="39"/>
        <v xml:space="preserve">           </v>
      </c>
      <c r="AE55" s="328" t="str">
        <f t="shared" si="39"/>
        <v xml:space="preserve">           </v>
      </c>
      <c r="AF55" s="328" t="str">
        <f t="shared" si="39"/>
        <v xml:space="preserve">          0</v>
      </c>
      <c r="AG55" s="328" t="str">
        <f t="shared" si="39"/>
        <v xml:space="preserve">          0</v>
      </c>
      <c r="AK55" s="238">
        <f>SUM('HL KNIHA VYPOC'!H157+'HL KNIHA VYPOC'!H158)</f>
        <v>0</v>
      </c>
      <c r="AL55" s="233">
        <f>SUM(ANALYTIKAVUJ!M207)</f>
        <v>0</v>
      </c>
      <c r="AN55" s="232">
        <f t="shared" si="13"/>
        <v>0</v>
      </c>
      <c r="AP55" s="255"/>
      <c r="AR55" s="245"/>
      <c r="AS55" s="237">
        <f t="shared" si="36"/>
        <v>0</v>
      </c>
    </row>
    <row r="56" spans="2:45" outlineLevel="1" x14ac:dyDescent="0.25">
      <c r="B56" s="324">
        <v>132</v>
      </c>
      <c r="C56" s="203" t="s">
        <v>2096</v>
      </c>
      <c r="D56" s="133" t="str">
        <f>IF(VLOOKUP($B56,suvaha_p!$A:$G,1)=$B56,VLOOKUP($B56,suvaha_p!$A:$G,$B$1),0)</f>
        <v>Záväzky zo sociálneho poistenia (336A)</v>
      </c>
      <c r="E56" s="230" t="s">
        <v>1087</v>
      </c>
      <c r="G56" s="241">
        <f>SUM(ANALYTIKAVUJ!C126)</f>
        <v>0</v>
      </c>
      <c r="I56" s="232">
        <f t="shared" si="15"/>
        <v>0</v>
      </c>
      <c r="K56" s="255"/>
      <c r="M56" s="245"/>
      <c r="N56" s="404">
        <f t="shared" si="34"/>
        <v>0</v>
      </c>
      <c r="Q56" s="235">
        <f>SUM(ANALYTIKAVUJ!D126)</f>
        <v>0</v>
      </c>
      <c r="S56" s="406">
        <f t="shared" si="11"/>
        <v>0</v>
      </c>
      <c r="U56" s="234"/>
      <c r="W56" s="236"/>
      <c r="X56" s="404">
        <f t="shared" si="35"/>
        <v>0</v>
      </c>
      <c r="Z56" s="229"/>
      <c r="AB56" s="327">
        <f t="shared" si="37"/>
        <v>0</v>
      </c>
      <c r="AC56" s="327">
        <f t="shared" si="38"/>
        <v>0</v>
      </c>
      <c r="AD56" s="328" t="str">
        <f t="shared" si="39"/>
        <v xml:space="preserve">           </v>
      </c>
      <c r="AE56" s="328" t="str">
        <f t="shared" si="39"/>
        <v xml:space="preserve">           </v>
      </c>
      <c r="AF56" s="328" t="str">
        <f t="shared" si="39"/>
        <v xml:space="preserve">          0</v>
      </c>
      <c r="AG56" s="328" t="str">
        <f t="shared" si="39"/>
        <v xml:space="preserve">          0</v>
      </c>
      <c r="AL56" s="233">
        <f>SUM(ANALYTIKAVUJ!E126)</f>
        <v>0</v>
      </c>
      <c r="AN56" s="232">
        <f t="shared" si="13"/>
        <v>0</v>
      </c>
      <c r="AP56" s="255"/>
      <c r="AR56" s="245"/>
      <c r="AS56" s="237">
        <f t="shared" si="36"/>
        <v>0</v>
      </c>
    </row>
    <row r="57" spans="2:45" outlineLevel="1" x14ac:dyDescent="0.25">
      <c r="B57" s="324">
        <v>133</v>
      </c>
      <c r="C57" s="203" t="s">
        <v>2125</v>
      </c>
      <c r="D57" s="133" t="str">
        <f>IF(VLOOKUP($B57,suvaha_p!$A:$G,1)=$B57,VLOOKUP($B57,suvaha_p!$A:$G,$B$1),0)</f>
        <v>Daňové záväzky a dotácie (341, 342, 343, 345, 346, 347, 34X)</v>
      </c>
      <c r="E57" s="230" t="s">
        <v>410</v>
      </c>
      <c r="G57" s="241">
        <f>SUM(ANALYTIKAVUJ!K108+ANALYTIKAVUJ!K112+ANALYTIKAVUJ!K116+ANALYTIKAVUJ!K120+ANALYTIKAVUJ!K124+ANALYTIKAVUJ!K128)</f>
        <v>0</v>
      </c>
      <c r="I57" s="232">
        <f t="shared" si="15"/>
        <v>0</v>
      </c>
      <c r="K57" s="255"/>
      <c r="M57" s="245"/>
      <c r="N57" s="404">
        <f t="shared" si="34"/>
        <v>0</v>
      </c>
      <c r="Q57" s="235">
        <f>SUM(ANALYTIKAVUJ!L108+ANALYTIKAVUJ!L112+ANALYTIKAVUJ!L116+ANALYTIKAVUJ!L120+ANALYTIKAVUJ!L124+ANALYTIKAVUJ!L128)</f>
        <v>0</v>
      </c>
      <c r="S57" s="406">
        <f t="shared" si="11"/>
        <v>0</v>
      </c>
      <c r="U57" s="234"/>
      <c r="W57" s="236"/>
      <c r="X57" s="404">
        <f t="shared" si="35"/>
        <v>0</v>
      </c>
      <c r="Z57" s="203"/>
      <c r="AB57" s="327">
        <f t="shared" si="37"/>
        <v>0</v>
      </c>
      <c r="AC57" s="327">
        <f t="shared" si="38"/>
        <v>0</v>
      </c>
      <c r="AD57" s="328" t="str">
        <f t="shared" si="39"/>
        <v xml:space="preserve">           </v>
      </c>
      <c r="AE57" s="328" t="str">
        <f t="shared" si="39"/>
        <v xml:space="preserve">           </v>
      </c>
      <c r="AF57" s="328" t="str">
        <f t="shared" si="39"/>
        <v xml:space="preserve">          0</v>
      </c>
      <c r="AG57" s="328" t="str">
        <f t="shared" si="39"/>
        <v xml:space="preserve">          0</v>
      </c>
      <c r="AL57" s="233">
        <f>SUM(ANALYTIKAVUJ!M108+ANALYTIKAVUJ!M112+ANALYTIKAVUJ!M116+ANALYTIKAVUJ!M120+ANALYTIKAVUJ!M124+ANALYTIKAVUJ!M128)</f>
        <v>0</v>
      </c>
      <c r="AN57" s="232">
        <f t="shared" si="13"/>
        <v>0</v>
      </c>
      <c r="AP57" s="255"/>
      <c r="AR57" s="245"/>
      <c r="AS57" s="237">
        <f t="shared" si="36"/>
        <v>0</v>
      </c>
    </row>
    <row r="58" spans="2:45" outlineLevel="1" x14ac:dyDescent="0.25">
      <c r="B58" s="324">
        <v>134</v>
      </c>
      <c r="C58" s="203" t="s">
        <v>2129</v>
      </c>
      <c r="D58" s="133" t="str">
        <f>IF(VLOOKUP($B58,suvaha_p!$A:$G,1)=$B58,VLOOKUP($B58,suvaha_p!$A:$G,$B$1),0)</f>
        <v>Záväzky z derivátových operácií (373A, 377A)</v>
      </c>
      <c r="E58" s="230" t="s">
        <v>2016</v>
      </c>
      <c r="G58" s="241">
        <f>SUM(ANALYTIKAVUJ!K137+ANALYTIKAVUJ!C187)</f>
        <v>0</v>
      </c>
      <c r="I58" s="232">
        <f t="shared" si="15"/>
        <v>0</v>
      </c>
      <c r="K58" s="255"/>
      <c r="M58" s="245"/>
      <c r="N58" s="404">
        <f t="shared" si="34"/>
        <v>0</v>
      </c>
      <c r="Q58" s="235">
        <f>SUM(ANALYTIKAVUJ!L137+ANALYTIKAVUJ!D187)</f>
        <v>0</v>
      </c>
      <c r="S58" s="406">
        <f t="shared" si="11"/>
        <v>0</v>
      </c>
      <c r="U58" s="234"/>
      <c r="W58" s="236"/>
      <c r="X58" s="404">
        <f t="shared" si="35"/>
        <v>0</v>
      </c>
      <c r="Z58" s="229"/>
      <c r="AB58" s="327">
        <f t="shared" si="37"/>
        <v>0</v>
      </c>
      <c r="AC58" s="327">
        <f t="shared" si="38"/>
        <v>0</v>
      </c>
      <c r="AD58" s="328" t="str">
        <f t="shared" si="39"/>
        <v xml:space="preserve">           </v>
      </c>
      <c r="AE58" s="328" t="str">
        <f t="shared" si="39"/>
        <v xml:space="preserve">           </v>
      </c>
      <c r="AF58" s="328" t="str">
        <f t="shared" si="39"/>
        <v xml:space="preserve">          0</v>
      </c>
      <c r="AG58" s="328" t="str">
        <f t="shared" si="39"/>
        <v xml:space="preserve">          0</v>
      </c>
      <c r="AL58" s="233">
        <f>SUM(ANALYTIKAVUJ!M137+ANALYTIKAVUJ!E187)</f>
        <v>0</v>
      </c>
      <c r="AN58" s="232">
        <f t="shared" si="13"/>
        <v>0</v>
      </c>
      <c r="AP58" s="255"/>
      <c r="AR58" s="245"/>
      <c r="AS58" s="237">
        <f t="shared" si="36"/>
        <v>0</v>
      </c>
    </row>
    <row r="59" spans="2:45" outlineLevel="1" x14ac:dyDescent="0.25">
      <c r="B59" s="324">
        <v>135</v>
      </c>
      <c r="C59" s="203" t="s">
        <v>2164</v>
      </c>
      <c r="D59" s="133" t="str">
        <f>IF(VLOOKUP($B59,suvaha_p!$A:$G,1)=$B59,VLOOKUP($B59,suvaha_p!$A:$G,$B$1),0)</f>
        <v>Iné záväzky (372A, 379A, 474A, 475A, 479A, 47XA)</v>
      </c>
      <c r="E59" s="230" t="s">
        <v>2017</v>
      </c>
      <c r="F59" s="231">
        <f>SUM('HL KNIHA VYPOC'!G194)</f>
        <v>0</v>
      </c>
      <c r="G59" s="241">
        <f>SUM(ANALYTIKAVUJ!C183+ANALYTIKAVUJ!K177+ANALYTIKAVUJ!K187+ANALYTIKAVUJ!K208)</f>
        <v>0</v>
      </c>
      <c r="I59" s="232">
        <f t="shared" si="15"/>
        <v>0</v>
      </c>
      <c r="K59" s="255"/>
      <c r="M59" s="245"/>
      <c r="N59" s="404">
        <f t="shared" si="34"/>
        <v>0</v>
      </c>
      <c r="P59" s="405">
        <f>SUM('HL KNIHA VYPOC'!K194)</f>
        <v>0</v>
      </c>
      <c r="Q59" s="235">
        <f>SUM(ANALYTIKAVUJ!D183+ANALYTIKAVUJ!L177+ANALYTIKAVUJ!L187+ANALYTIKAVUJ!L208)</f>
        <v>0</v>
      </c>
      <c r="S59" s="406">
        <f t="shared" si="11"/>
        <v>0</v>
      </c>
      <c r="U59" s="234"/>
      <c r="W59" s="236"/>
      <c r="X59" s="404">
        <f t="shared" si="35"/>
        <v>0</v>
      </c>
      <c r="Z59" s="203"/>
      <c r="AB59" s="327">
        <f t="shared" si="37"/>
        <v>0</v>
      </c>
      <c r="AC59" s="327">
        <f t="shared" si="38"/>
        <v>0</v>
      </c>
      <c r="AD59" s="328" t="str">
        <f t="shared" si="39"/>
        <v xml:space="preserve">           </v>
      </c>
      <c r="AE59" s="328" t="str">
        <f t="shared" si="39"/>
        <v xml:space="preserve">           </v>
      </c>
      <c r="AF59" s="328" t="str">
        <f t="shared" si="39"/>
        <v xml:space="preserve">          0</v>
      </c>
      <c r="AG59" s="328" t="str">
        <f t="shared" si="39"/>
        <v xml:space="preserve">          0</v>
      </c>
      <c r="AK59" s="238">
        <f>SUM('HL KNIHA VYPOC'!H194)</f>
        <v>0</v>
      </c>
      <c r="AL59" s="233">
        <f>SUM(ANALYTIKAVUJ!E183+ANALYTIKAVUJ!M177+ANALYTIKAVUJ!M187+ANALYTIKAVUJ!M208)</f>
        <v>0</v>
      </c>
      <c r="AN59" s="232">
        <f t="shared" si="13"/>
        <v>0</v>
      </c>
      <c r="AP59" s="255"/>
      <c r="AR59" s="245"/>
      <c r="AS59" s="237">
        <f t="shared" si="36"/>
        <v>0</v>
      </c>
    </row>
    <row r="60" spans="2:45" outlineLevel="1" x14ac:dyDescent="0.25">
      <c r="B60" s="324">
        <v>136</v>
      </c>
      <c r="C60" s="203" t="s">
        <v>2277</v>
      </c>
      <c r="D60" s="276" t="str">
        <f>IF(VLOOKUP($B60,suvaha_p!$A:$G,1)=$B60,VLOOKUP($B60,suvaha_p!$A:$G,$B$1),0)</f>
        <v>Krátkodobé rezervy r. 137 + r. 138</v>
      </c>
      <c r="E60" s="230" t="s">
        <v>2019</v>
      </c>
      <c r="I60" s="232">
        <f t="shared" si="15"/>
        <v>0</v>
      </c>
      <c r="K60" s="255"/>
      <c r="M60" s="216"/>
      <c r="N60" s="411">
        <f>SUM(N61:N62)</f>
        <v>0</v>
      </c>
      <c r="S60" s="406">
        <f t="shared" si="11"/>
        <v>0</v>
      </c>
      <c r="U60" s="234"/>
      <c r="W60" s="399"/>
      <c r="X60" s="411">
        <f>SUM(X61:X62)</f>
        <v>0</v>
      </c>
      <c r="Z60" s="208"/>
      <c r="AB60" s="327">
        <f t="shared" si="37"/>
        <v>0</v>
      </c>
      <c r="AC60" s="327">
        <f t="shared" si="38"/>
        <v>0</v>
      </c>
      <c r="AD60" s="328" t="str">
        <f t="shared" si="39"/>
        <v xml:space="preserve">           </v>
      </c>
      <c r="AE60" s="328" t="str">
        <f t="shared" si="39"/>
        <v xml:space="preserve">           </v>
      </c>
      <c r="AF60" s="328" t="str">
        <f t="shared" si="39"/>
        <v xml:space="preserve">          0</v>
      </c>
      <c r="AG60" s="328" t="str">
        <f t="shared" si="39"/>
        <v xml:space="preserve">          0</v>
      </c>
      <c r="AN60" s="232">
        <f t="shared" si="13"/>
        <v>0</v>
      </c>
      <c r="AP60" s="255"/>
      <c r="AR60" s="216"/>
      <c r="AS60" s="256">
        <f>SUM(AS61:AS62)</f>
        <v>0</v>
      </c>
    </row>
    <row r="61" spans="2:45" outlineLevel="1" x14ac:dyDescent="0.25">
      <c r="B61" s="324">
        <v>137</v>
      </c>
      <c r="C61" s="203" t="s">
        <v>2280</v>
      </c>
      <c r="D61" s="133" t="str">
        <f>IF(VLOOKUP($B61,suvaha_p!$A:$G,1)=$B61,VLOOKUP($B61,suvaha_p!$A:$G,$B$1),0)</f>
        <v>Zákonné rezervy (323A, 451A)</v>
      </c>
      <c r="E61" s="230" t="s">
        <v>2020</v>
      </c>
      <c r="G61" s="241">
        <f>SUM(ANALYTIKAVUJ!K155+ANALYTIKAVUJ!C163)</f>
        <v>0</v>
      </c>
      <c r="I61" s="232">
        <f t="shared" si="15"/>
        <v>0</v>
      </c>
      <c r="K61" s="255"/>
      <c r="M61" s="216"/>
      <c r="N61" s="404">
        <f t="shared" ref="N61:N62" si="40">ROUND((I61*-1),0)</f>
        <v>0</v>
      </c>
      <c r="Q61" s="235">
        <f>SUM(ANALYTIKAVUJ!L155+ANALYTIKAVUJ!D163)</f>
        <v>0</v>
      </c>
      <c r="S61" s="406">
        <f t="shared" si="11"/>
        <v>0</v>
      </c>
      <c r="U61" s="234"/>
      <c r="W61" s="399"/>
      <c r="X61" s="404">
        <f t="shared" ref="X61:X62" si="41">ROUND((S61*-1),0)</f>
        <v>0</v>
      </c>
      <c r="Z61" s="203"/>
      <c r="AB61" s="327">
        <f t="shared" si="37"/>
        <v>0</v>
      </c>
      <c r="AC61" s="327">
        <f t="shared" si="38"/>
        <v>0</v>
      </c>
      <c r="AD61" s="328" t="str">
        <f t="shared" si="39"/>
        <v xml:space="preserve">           </v>
      </c>
      <c r="AE61" s="328" t="str">
        <f t="shared" si="39"/>
        <v xml:space="preserve">           </v>
      </c>
      <c r="AF61" s="328" t="str">
        <f t="shared" si="39"/>
        <v xml:space="preserve">          0</v>
      </c>
      <c r="AG61" s="328" t="str">
        <f t="shared" si="39"/>
        <v xml:space="preserve">          0</v>
      </c>
      <c r="AL61" s="233">
        <f>SUM(ANALYTIKAVUJ!M155+ANALYTIKAVUJ!E163)</f>
        <v>0</v>
      </c>
      <c r="AN61" s="232">
        <f t="shared" si="13"/>
        <v>0</v>
      </c>
      <c r="AP61" s="255"/>
      <c r="AR61" s="216"/>
      <c r="AS61" s="237">
        <f t="shared" ref="AS61:AS62" si="42">ROUND((AN61*-1),0)</f>
        <v>0</v>
      </c>
    </row>
    <row r="62" spans="2:45" outlineLevel="1" x14ac:dyDescent="0.25">
      <c r="B62" s="324">
        <v>138</v>
      </c>
      <c r="C62" s="203" t="s">
        <v>2080</v>
      </c>
      <c r="D62" s="133" t="str">
        <f>IF(VLOOKUP($B62,suvaha_p!$A:$G,1)=$B62,VLOOKUP($B62,suvaha_p!$A:$G,$B$1),0)</f>
        <v>Ostatné rezervy (323A, 32X, 459A, 45XA)</v>
      </c>
      <c r="E62" s="230" t="s">
        <v>2021</v>
      </c>
      <c r="G62" s="241">
        <f>SUM(ANALYTIKAVUJ!C164+ANALYTIKAVUJ!K159)</f>
        <v>0</v>
      </c>
      <c r="I62" s="232">
        <f t="shared" si="15"/>
        <v>0</v>
      </c>
      <c r="K62" s="255"/>
      <c r="M62" s="245"/>
      <c r="N62" s="404">
        <f t="shared" si="40"/>
        <v>0</v>
      </c>
      <c r="Q62" s="235">
        <f>SUM(ANALYTIKAVUJ!D164+ANALYTIKAVUJ!L159)</f>
        <v>0</v>
      </c>
      <c r="S62" s="406">
        <f t="shared" si="11"/>
        <v>0</v>
      </c>
      <c r="U62" s="234"/>
      <c r="W62" s="236"/>
      <c r="X62" s="404">
        <f t="shared" si="41"/>
        <v>0</v>
      </c>
      <c r="Z62" s="203"/>
      <c r="AB62" s="327">
        <f t="shared" si="37"/>
        <v>0</v>
      </c>
      <c r="AC62" s="327">
        <f t="shared" si="38"/>
        <v>0</v>
      </c>
      <c r="AD62" s="328" t="str">
        <f t="shared" si="39"/>
        <v xml:space="preserve">           </v>
      </c>
      <c r="AE62" s="328" t="str">
        <f t="shared" si="39"/>
        <v xml:space="preserve">           </v>
      </c>
      <c r="AF62" s="328" t="str">
        <f t="shared" si="39"/>
        <v xml:space="preserve">          0</v>
      </c>
      <c r="AG62" s="328" t="str">
        <f t="shared" si="39"/>
        <v xml:space="preserve">          0</v>
      </c>
      <c r="AL62" s="233">
        <f>SUM(ANALYTIKAVUJ!E164+ANALYTIKAVUJ!M159)</f>
        <v>0</v>
      </c>
      <c r="AN62" s="232">
        <f t="shared" si="13"/>
        <v>0</v>
      </c>
      <c r="AP62" s="255"/>
      <c r="AR62" s="245"/>
      <c r="AS62" s="237">
        <f t="shared" si="42"/>
        <v>0</v>
      </c>
    </row>
    <row r="63" spans="2:45" outlineLevel="1" x14ac:dyDescent="0.25">
      <c r="B63" s="324">
        <v>139</v>
      </c>
      <c r="C63" s="203" t="s">
        <v>2474</v>
      </c>
      <c r="D63" s="276" t="str">
        <f>IF(VLOOKUP($B63,suvaha_p!$A:$G,1)=$B63,VLOOKUP($B63,suvaha_p!$A:$G,$B$1),0)</f>
        <v>Bežné bankové úvery (221A, 231, 232, 23X, 461A, 46XA)</v>
      </c>
      <c r="E63" s="261" t="s">
        <v>1089</v>
      </c>
      <c r="F63" s="241">
        <f>SUM('HL KNIHA VYPOC'!G117+'HL KNIHA VYPOC'!G118)</f>
        <v>0</v>
      </c>
      <c r="G63" s="262">
        <f>SUM(ANALYTIKAVUJ!C110+ANALYTIKAVUJ!K163)</f>
        <v>0</v>
      </c>
      <c r="I63" s="232">
        <f t="shared" si="15"/>
        <v>0</v>
      </c>
      <c r="K63" s="255"/>
      <c r="M63" s="245"/>
      <c r="N63" s="404">
        <f>ROUND((I63*-1),0)</f>
        <v>0</v>
      </c>
      <c r="P63" s="235">
        <f>SUM('HL KNIHA VYPOC'!K117+'HL KNIHA VYPOC'!K118)</f>
        <v>0</v>
      </c>
      <c r="Q63" s="416">
        <f>SUM(ANALYTIKAVUJ!D110+ANALYTIKAVUJ!L163)</f>
        <v>0</v>
      </c>
      <c r="S63" s="406">
        <f t="shared" si="11"/>
        <v>0</v>
      </c>
      <c r="U63" s="234"/>
      <c r="W63" s="236"/>
      <c r="X63" s="404">
        <f>ROUND((S63*-1),0)</f>
        <v>0</v>
      </c>
      <c r="Z63" s="208"/>
      <c r="AB63" s="327">
        <f t="shared" si="37"/>
        <v>0</v>
      </c>
      <c r="AC63" s="327">
        <f t="shared" si="38"/>
        <v>0</v>
      </c>
      <c r="AD63" s="328" t="str">
        <f t="shared" si="39"/>
        <v xml:space="preserve">           </v>
      </c>
      <c r="AE63" s="328" t="str">
        <f t="shared" si="39"/>
        <v xml:space="preserve">           </v>
      </c>
      <c r="AF63" s="328" t="str">
        <f t="shared" si="39"/>
        <v xml:space="preserve">          0</v>
      </c>
      <c r="AG63" s="328" t="str">
        <f t="shared" si="39"/>
        <v xml:space="preserve">          0</v>
      </c>
      <c r="AK63" s="233">
        <f>SUM('HL KNIHA VYPOC'!H117+'HL KNIHA VYPOC'!H118)</f>
        <v>0</v>
      </c>
      <c r="AL63" s="263">
        <f>SUM(ANALYTIKAVUJ!E110+ANALYTIKAVUJ!M163)</f>
        <v>0</v>
      </c>
      <c r="AN63" s="232">
        <f t="shared" si="13"/>
        <v>0</v>
      </c>
      <c r="AP63" s="255"/>
      <c r="AR63" s="245"/>
      <c r="AS63" s="237">
        <f>ROUND((AN63*-1),0)</f>
        <v>0</v>
      </c>
    </row>
    <row r="64" spans="2:45" x14ac:dyDescent="0.25">
      <c r="B64" s="324">
        <v>140</v>
      </c>
      <c r="C64" s="203" t="s">
        <v>2477</v>
      </c>
      <c r="D64" s="276" t="str">
        <f>IF(VLOOKUP($B64,suvaha_p!$A:$G,1)=$B64,VLOOKUP($B64,suvaha_p!$A:$G,$B$1),0)</f>
        <v>Krátkodobé finančné výpomoci (241, 249, 24X, 473A,
 /-/255A)</v>
      </c>
      <c r="E64" s="261" t="s">
        <v>2023</v>
      </c>
      <c r="F64" s="262">
        <f>SUM(ANALYTIKAVUJ!K173+ANALYTIKAVUJ!C147)</f>
        <v>0</v>
      </c>
      <c r="G64" s="241">
        <f>SUM('HL KNIHA VYPOC'!G121+'HL KNIHA VYPOC'!G122)</f>
        <v>-10000</v>
      </c>
      <c r="I64" s="232">
        <f t="shared" si="15"/>
        <v>-10000</v>
      </c>
      <c r="K64" s="255"/>
      <c r="M64" s="245"/>
      <c r="N64" s="404">
        <f>ROUND((I64*-1),0)</f>
        <v>10000</v>
      </c>
      <c r="P64" s="416">
        <f>SUM(ANALYTIKAVUJ!L173+ANALYTIKAVUJ!D147)</f>
        <v>0</v>
      </c>
      <c r="Q64" s="235">
        <f>SUM('HL KNIHA VYPOC'!K121+'HL KNIHA VYPOC'!K122)</f>
        <v>-8000</v>
      </c>
      <c r="S64" s="406">
        <f t="shared" si="11"/>
        <v>-8000</v>
      </c>
      <c r="U64" s="234"/>
      <c r="W64" s="236"/>
      <c r="X64" s="404">
        <f>ROUND((S64*-1),0)</f>
        <v>8000</v>
      </c>
      <c r="Z64" s="208"/>
      <c r="AB64" s="327">
        <f t="shared" si="37"/>
        <v>10000</v>
      </c>
      <c r="AC64" s="327">
        <f t="shared" si="38"/>
        <v>8000</v>
      </c>
      <c r="AD64" s="328" t="str">
        <f t="shared" si="39"/>
        <v xml:space="preserve">           </v>
      </c>
      <c r="AE64" s="328" t="str">
        <f t="shared" si="39"/>
        <v xml:space="preserve">           </v>
      </c>
      <c r="AF64" s="328" t="str">
        <f t="shared" si="39"/>
        <v xml:space="preserve">      10000</v>
      </c>
      <c r="AG64" s="328" t="str">
        <f t="shared" si="39"/>
        <v xml:space="preserve">       8000</v>
      </c>
      <c r="AK64" s="263">
        <f>SUM(ANALYTIKAVUJ!M173+ANALYTIKAVUJ!E147)</f>
        <v>0</v>
      </c>
      <c r="AL64" s="233">
        <f>SUM('HL KNIHA VYPOC'!H121+'HL KNIHA VYPOC'!H122)</f>
        <v>-8000</v>
      </c>
      <c r="AN64" s="232">
        <f t="shared" si="13"/>
        <v>-8000</v>
      </c>
      <c r="AP64" s="255"/>
      <c r="AR64" s="245"/>
      <c r="AS64" s="237">
        <f>ROUND((AN64*-1),0)</f>
        <v>8000</v>
      </c>
    </row>
    <row r="65" spans="1:45" x14ac:dyDescent="0.25">
      <c r="B65" s="324">
        <v>141</v>
      </c>
      <c r="C65" s="203" t="s">
        <v>1874</v>
      </c>
      <c r="D65" s="276" t="str">
        <f>IF(VLOOKUP($B65,suvaha_p!$A:$G,1)=$B65,VLOOKUP($B65,suvaha_p!$A:$G,$B$1),0)</f>
        <v>Časové rozlíšenie súčet (r. 142 až r. 145)</v>
      </c>
      <c r="E65" s="264" t="s">
        <v>2025</v>
      </c>
      <c r="F65" s="265"/>
      <c r="I65" s="232">
        <f t="shared" si="15"/>
        <v>0</v>
      </c>
      <c r="K65" s="255"/>
      <c r="M65" s="216"/>
      <c r="N65" s="411">
        <f>SUM(N66:N69)</f>
        <v>0</v>
      </c>
      <c r="P65" s="416"/>
      <c r="S65" s="406">
        <f t="shared" si="11"/>
        <v>0</v>
      </c>
      <c r="U65" s="234"/>
      <c r="W65" s="399"/>
      <c r="X65" s="411">
        <f>SUM(X66:X69)</f>
        <v>0</v>
      </c>
      <c r="Z65" s="208"/>
      <c r="AB65" s="327">
        <f t="shared" si="37"/>
        <v>0</v>
      </c>
      <c r="AC65" s="327">
        <f t="shared" si="38"/>
        <v>0</v>
      </c>
      <c r="AD65" s="328" t="str">
        <f t="shared" si="39"/>
        <v xml:space="preserve">           </v>
      </c>
      <c r="AE65" s="328" t="str">
        <f t="shared" si="39"/>
        <v xml:space="preserve">           </v>
      </c>
      <c r="AF65" s="328" t="str">
        <f t="shared" si="39"/>
        <v xml:space="preserve">          0</v>
      </c>
      <c r="AG65" s="328" t="str">
        <f t="shared" si="39"/>
        <v xml:space="preserve">          0</v>
      </c>
      <c r="AK65" s="266"/>
      <c r="AN65" s="232">
        <f t="shared" si="13"/>
        <v>0</v>
      </c>
      <c r="AP65" s="255"/>
      <c r="AR65" s="216"/>
      <c r="AS65" s="256">
        <f>SUM(AS66:AS69)</f>
        <v>0</v>
      </c>
    </row>
    <row r="66" spans="1:45" outlineLevel="1" x14ac:dyDescent="0.25">
      <c r="B66" s="324">
        <v>142</v>
      </c>
      <c r="C66" s="203" t="s">
        <v>2289</v>
      </c>
      <c r="D66" s="133" t="str">
        <f>IF(VLOOKUP($B66,suvaha_p!$A:$G,1)=$B66,VLOOKUP($B66,suvaha_p!$A:$G,$B$1),0)</f>
        <v>Výdavky budúcich období dlhodobé (383A)</v>
      </c>
      <c r="E66" s="230" t="s">
        <v>2026</v>
      </c>
      <c r="G66" s="241">
        <f>SUM(ANALYTIKAVUJ!C190)</f>
        <v>0</v>
      </c>
      <c r="I66" s="232">
        <f t="shared" si="15"/>
        <v>0</v>
      </c>
      <c r="K66" s="255"/>
      <c r="M66" s="245"/>
      <c r="N66" s="404">
        <f t="shared" ref="N66:N69" si="43">ROUND((I66*-1),0)</f>
        <v>0</v>
      </c>
      <c r="Q66" s="235">
        <f>SUM(ANALYTIKAVUJ!D190)</f>
        <v>0</v>
      </c>
      <c r="S66" s="406">
        <f t="shared" si="11"/>
        <v>0</v>
      </c>
      <c r="U66" s="234"/>
      <c r="W66" s="236"/>
      <c r="X66" s="404">
        <f t="shared" ref="X66:X69" si="44">ROUND((S66*-1),0)</f>
        <v>0</v>
      </c>
      <c r="Z66" s="203"/>
      <c r="AB66" s="327">
        <f t="shared" si="37"/>
        <v>0</v>
      </c>
      <c r="AC66" s="327">
        <f t="shared" si="38"/>
        <v>0</v>
      </c>
      <c r="AD66" s="328" t="str">
        <f t="shared" si="39"/>
        <v xml:space="preserve">           </v>
      </c>
      <c r="AE66" s="328" t="str">
        <f t="shared" si="39"/>
        <v xml:space="preserve">           </v>
      </c>
      <c r="AF66" s="328" t="str">
        <f t="shared" si="39"/>
        <v xml:space="preserve">          0</v>
      </c>
      <c r="AG66" s="328" t="str">
        <f t="shared" si="39"/>
        <v xml:space="preserve">          0</v>
      </c>
      <c r="AL66" s="233">
        <f>SUM(ANALYTIKAVUJ!E190)</f>
        <v>0</v>
      </c>
      <c r="AN66" s="232">
        <f t="shared" si="13"/>
        <v>0</v>
      </c>
      <c r="AP66" s="255"/>
      <c r="AR66" s="245"/>
      <c r="AS66" s="237">
        <f t="shared" ref="AS66:AS69" si="45">ROUND((AN66*-1),0)</f>
        <v>0</v>
      </c>
    </row>
    <row r="67" spans="1:45" outlineLevel="1" x14ac:dyDescent="0.25">
      <c r="B67" s="324">
        <v>143</v>
      </c>
      <c r="C67" s="203" t="s">
        <v>2080</v>
      </c>
      <c r="D67" s="133" t="str">
        <f>IF(VLOOKUP($B67,suvaha_p!$A:$G,1)=$B67,VLOOKUP($B67,suvaha_p!$A:$G,$B$1),0)</f>
        <v>Výdavky budúcich období krátkodobé (383A)</v>
      </c>
      <c r="E67" s="230" t="s">
        <v>2027</v>
      </c>
      <c r="G67" s="241">
        <f>SUM(ANALYTIKAVUJ!C191)</f>
        <v>0</v>
      </c>
      <c r="I67" s="232">
        <f t="shared" si="15"/>
        <v>0</v>
      </c>
      <c r="K67" s="255"/>
      <c r="M67" s="245"/>
      <c r="N67" s="404">
        <f t="shared" si="43"/>
        <v>0</v>
      </c>
      <c r="Q67" s="235">
        <f>SUM(ANALYTIKAVUJ!D191)</f>
        <v>0</v>
      </c>
      <c r="S67" s="406">
        <f t="shared" si="11"/>
        <v>0</v>
      </c>
      <c r="U67" s="234"/>
      <c r="W67" s="236"/>
      <c r="X67" s="404">
        <f t="shared" si="44"/>
        <v>0</v>
      </c>
      <c r="Z67" s="203"/>
      <c r="AB67" s="327">
        <f t="shared" si="37"/>
        <v>0</v>
      </c>
      <c r="AC67" s="327">
        <f t="shared" si="38"/>
        <v>0</v>
      </c>
      <c r="AD67" s="328" t="str">
        <f t="shared" si="39"/>
        <v xml:space="preserve">           </v>
      </c>
      <c r="AE67" s="328" t="str">
        <f t="shared" si="39"/>
        <v xml:space="preserve">           </v>
      </c>
      <c r="AF67" s="328" t="str">
        <f t="shared" si="39"/>
        <v xml:space="preserve">          0</v>
      </c>
      <c r="AG67" s="328" t="str">
        <f t="shared" si="39"/>
        <v xml:space="preserve">          0</v>
      </c>
      <c r="AL67" s="233">
        <f>SUM(ANALYTIKAVUJ!E191)</f>
        <v>0</v>
      </c>
      <c r="AN67" s="232">
        <f t="shared" si="13"/>
        <v>0</v>
      </c>
      <c r="AP67" s="255"/>
      <c r="AR67" s="245"/>
      <c r="AS67" s="237">
        <f t="shared" si="45"/>
        <v>0</v>
      </c>
    </row>
    <row r="68" spans="1:45" outlineLevel="1" x14ac:dyDescent="0.25">
      <c r="B68" s="324">
        <v>144</v>
      </c>
      <c r="C68" s="203" t="s">
        <v>2083</v>
      </c>
      <c r="D68" s="133" t="str">
        <f>IF(VLOOKUP($B68,suvaha_p!$A:$G,1)=$B68,VLOOKUP($B68,suvaha_p!$A:$G,$B$1),0)</f>
        <v>Výnosy budúcich období dlhodobé (384A)</v>
      </c>
      <c r="E68" s="230" t="s">
        <v>2028</v>
      </c>
      <c r="G68" s="241">
        <f>SUM(ANALYTIKAVUJ!C194)</f>
        <v>0</v>
      </c>
      <c r="I68" s="232">
        <f t="shared" si="15"/>
        <v>0</v>
      </c>
      <c r="K68" s="255"/>
      <c r="M68" s="245"/>
      <c r="N68" s="404">
        <f t="shared" si="43"/>
        <v>0</v>
      </c>
      <c r="Q68" s="235">
        <f>SUM(ANALYTIKAVUJ!D194)</f>
        <v>0</v>
      </c>
      <c r="S68" s="406">
        <f t="shared" si="11"/>
        <v>0</v>
      </c>
      <c r="U68" s="234"/>
      <c r="W68" s="236"/>
      <c r="X68" s="404">
        <f t="shared" si="44"/>
        <v>0</v>
      </c>
      <c r="Z68" s="203"/>
      <c r="AB68" s="327">
        <f t="shared" si="37"/>
        <v>0</v>
      </c>
      <c r="AC68" s="327">
        <f t="shared" si="38"/>
        <v>0</v>
      </c>
      <c r="AD68" s="328" t="str">
        <f t="shared" si="39"/>
        <v xml:space="preserve">           </v>
      </c>
      <c r="AE68" s="328" t="str">
        <f t="shared" si="39"/>
        <v xml:space="preserve">           </v>
      </c>
      <c r="AF68" s="328" t="str">
        <f t="shared" si="39"/>
        <v xml:space="preserve">          0</v>
      </c>
      <c r="AG68" s="328" t="str">
        <f t="shared" si="39"/>
        <v xml:space="preserve">          0</v>
      </c>
      <c r="AL68" s="233">
        <f>SUM(ANALYTIKAVUJ!E194)</f>
        <v>0</v>
      </c>
      <c r="AN68" s="232">
        <f t="shared" si="13"/>
        <v>0</v>
      </c>
      <c r="AP68" s="255"/>
      <c r="AR68" s="245"/>
      <c r="AS68" s="237">
        <f t="shared" si="45"/>
        <v>0</v>
      </c>
    </row>
    <row r="69" spans="1:45" ht="11.25" customHeight="1" outlineLevel="1" x14ac:dyDescent="0.25">
      <c r="B69" s="324">
        <v>145</v>
      </c>
      <c r="C69" s="203" t="s">
        <v>2086</v>
      </c>
      <c r="D69" s="133" t="str">
        <f>IF(VLOOKUP($B69,suvaha_p!$A:$G,1)=$B69,VLOOKUP($B69,suvaha_p!$A:$G,$B$1),0)</f>
        <v>Výnosy budúcich období krátkodobé (384A)</v>
      </c>
      <c r="E69" s="230" t="s">
        <v>2029</v>
      </c>
      <c r="G69" s="241">
        <f>SUM(ANALYTIKAVUJ!C195)</f>
        <v>0</v>
      </c>
      <c r="I69" s="232">
        <f t="shared" si="15"/>
        <v>0</v>
      </c>
      <c r="K69" s="255"/>
      <c r="M69" s="245"/>
      <c r="N69" s="404">
        <f t="shared" si="43"/>
        <v>0</v>
      </c>
      <c r="Q69" s="235">
        <f>SUM(ANALYTIKAVUJ!D195)</f>
        <v>0</v>
      </c>
      <c r="S69" s="406">
        <f t="shared" si="11"/>
        <v>0</v>
      </c>
      <c r="U69" s="234"/>
      <c r="W69" s="236"/>
      <c r="X69" s="404">
        <f t="shared" si="44"/>
        <v>0</v>
      </c>
      <c r="Z69" s="203"/>
      <c r="AB69" s="327">
        <f t="shared" si="37"/>
        <v>0</v>
      </c>
      <c r="AC69" s="327">
        <f t="shared" si="38"/>
        <v>0</v>
      </c>
      <c r="AD69" s="328" t="str">
        <f t="shared" si="39"/>
        <v xml:space="preserve">           </v>
      </c>
      <c r="AE69" s="328" t="str">
        <f t="shared" si="39"/>
        <v xml:space="preserve">           </v>
      </c>
      <c r="AF69" s="328" t="str">
        <f t="shared" si="39"/>
        <v xml:space="preserve">          0</v>
      </c>
      <c r="AG69" s="328" t="str">
        <f t="shared" si="39"/>
        <v xml:space="preserve">          0</v>
      </c>
      <c r="AL69" s="233">
        <f>SUM(ANALYTIKAVUJ!E195)</f>
        <v>0</v>
      </c>
      <c r="AN69" s="232">
        <f t="shared" si="13"/>
        <v>0</v>
      </c>
      <c r="AP69" s="255"/>
      <c r="AR69" s="245"/>
      <c r="AS69" s="237">
        <f t="shared" si="45"/>
        <v>0</v>
      </c>
    </row>
    <row r="70" spans="1:45" s="206" customFormat="1" hidden="1" x14ac:dyDescent="0.25">
      <c r="D70" s="205"/>
      <c r="E70" s="267"/>
      <c r="F70" s="243"/>
      <c r="G70" s="219"/>
      <c r="H70" s="219"/>
      <c r="I70" s="845" t="str">
        <f>$D$138</f>
        <v>Bežné účtovné obdobie</v>
      </c>
      <c r="J70" s="845"/>
      <c r="K70" s="845"/>
      <c r="L70" s="845"/>
      <c r="M70" s="845"/>
      <c r="N70" s="845"/>
      <c r="O70" s="417"/>
      <c r="P70" s="418"/>
      <c r="Q70" s="417"/>
      <c r="R70" s="417"/>
      <c r="S70" s="844" t="str">
        <f>$D$139</f>
        <v>Bezprostredne predchádzajúce účtovné obdobie</v>
      </c>
      <c r="T70" s="844"/>
      <c r="U70" s="844"/>
      <c r="V70" s="844"/>
      <c r="W70" s="844"/>
      <c r="X70" s="844"/>
      <c r="AB70" s="219"/>
      <c r="AC70" s="219"/>
      <c r="AD70" s="329"/>
      <c r="AE70" s="329"/>
      <c r="AF70" s="328" t="str">
        <f t="shared" ref="AF70:AG70" si="46">REPT(" ",11-LEN(AB70))&amp;AB70</f>
        <v xml:space="preserve">           </v>
      </c>
      <c r="AG70" s="328" t="str">
        <f t="shared" si="46"/>
        <v xml:space="preserve">           </v>
      </c>
      <c r="AK70" s="243"/>
      <c r="AL70" s="219"/>
      <c r="AM70" s="219"/>
      <c r="AN70" s="846" t="str">
        <f>$D$139</f>
        <v>Bezprostredne predchádzajúce účtovné obdobie</v>
      </c>
      <c r="AO70" s="846"/>
      <c r="AP70" s="846"/>
      <c r="AQ70" s="846"/>
      <c r="AR70" s="846"/>
      <c r="AS70" s="846"/>
    </row>
    <row r="71" spans="1:45" hidden="1" x14ac:dyDescent="0.25">
      <c r="A71" s="325">
        <v>1</v>
      </c>
      <c r="C71" s="132" t="s">
        <v>1877</v>
      </c>
      <c r="D71" s="276" t="str">
        <f>IF(VLOOKUP($A71,vykaz_p!$A:$G,1)=$A71,VLOOKUP($A71,vykaz_p!$A:$G,$B$1),0)</f>
        <v>Čistý obrat (časť účt. tr. 6 podľa zákona)</v>
      </c>
      <c r="E71" s="261" t="s">
        <v>934</v>
      </c>
      <c r="F71" s="265"/>
      <c r="N71" s="419"/>
      <c r="P71" s="416"/>
      <c r="X71" s="419"/>
      <c r="Z71" s="208"/>
      <c r="AF71" s="328" t="str">
        <f>REPT(" ",11-LEN(N71))&amp;N71</f>
        <v xml:space="preserve">           </v>
      </c>
      <c r="AG71" s="328" t="str">
        <f>REPT(" ",11-LEN(X71))&amp;X71</f>
        <v xml:space="preserve">           </v>
      </c>
      <c r="AK71" s="266"/>
      <c r="AS71" s="268"/>
    </row>
    <row r="72" spans="1:45" hidden="1" x14ac:dyDescent="0.25">
      <c r="A72" s="325">
        <v>2</v>
      </c>
      <c r="C72" s="132" t="s">
        <v>2497</v>
      </c>
      <c r="D72" s="276" t="str">
        <f>IF(VLOOKUP($A72,vykaz_p!$A:$G,1)=$A72,VLOOKUP($A72,vykaz_p!$A:$G,$B$1),0)</f>
        <v xml:space="preserve">Výnosy z hospodárskej činnosti spolu súčet
(r. 03 až r. 09) </v>
      </c>
      <c r="E72" s="261" t="s">
        <v>952</v>
      </c>
      <c r="F72" s="265"/>
      <c r="L72" s="269">
        <f>SUM(L73:L79)</f>
        <v>-2000001</v>
      </c>
      <c r="M72" s="203"/>
      <c r="N72" s="420">
        <f>SUM(N73:N79)</f>
        <v>2000001</v>
      </c>
      <c r="P72" s="416"/>
      <c r="V72" s="421">
        <f>SUM(V73:V79)</f>
        <v>-46000</v>
      </c>
      <c r="W72" s="422"/>
      <c r="X72" s="420">
        <f>SUM(X73:X79)</f>
        <v>46000</v>
      </c>
      <c r="Z72" s="208"/>
      <c r="AF72" s="328" t="str">
        <f t="shared" ref="AF72:AF132" si="47">REPT(" ",11-LEN(N72))&amp;N72</f>
        <v xml:space="preserve">    2000001</v>
      </c>
      <c r="AG72" s="328" t="str">
        <f t="shared" ref="AG72:AG132" si="48">REPT(" ",11-LEN(X72))&amp;X72</f>
        <v xml:space="preserve">      46000</v>
      </c>
      <c r="AK72" s="266"/>
      <c r="AQ72" s="269">
        <f>SUM(AQ73:AQ79)</f>
        <v>0</v>
      </c>
      <c r="AR72" s="203"/>
      <c r="AS72" s="270">
        <f>SUM(AS73:AS79)</f>
        <v>0</v>
      </c>
    </row>
    <row r="73" spans="1:45" hidden="1" x14ac:dyDescent="0.25">
      <c r="A73" s="325">
        <v>3</v>
      </c>
      <c r="C73" s="132" t="s">
        <v>2501</v>
      </c>
      <c r="D73" s="133" t="str">
        <f>IF(VLOOKUP($A73,vykaz_p!$A:$G,1)=$A73,VLOOKUP($A73,vykaz_p!$A:$G,$B$1),0)</f>
        <v>Tržby z predaja tovaru (604, 607)</v>
      </c>
      <c r="E73" s="230" t="s">
        <v>970</v>
      </c>
      <c r="G73" s="231"/>
      <c r="L73" s="233">
        <f>SUM('HL KNIHA VYPOC'!G354+'HL KNIHA VYPOC'!G356)</f>
        <v>0</v>
      </c>
      <c r="M73" s="203"/>
      <c r="N73" s="419">
        <f>ROUND((L73*-1),0)</f>
        <v>0</v>
      </c>
      <c r="Q73" s="405"/>
      <c r="V73" s="235">
        <f>SUM('HL KNIHA VYPOC'!K354+'HL KNIHA VYPOC'!K356)</f>
        <v>0</v>
      </c>
      <c r="W73" s="422"/>
      <c r="X73" s="419">
        <f>ROUND((V73*-1),0)</f>
        <v>0</v>
      </c>
      <c r="Z73" s="203"/>
      <c r="AF73" s="328" t="str">
        <f t="shared" si="47"/>
        <v xml:space="preserve">          0</v>
      </c>
      <c r="AG73" s="328" t="str">
        <f t="shared" si="48"/>
        <v xml:space="preserve">          0</v>
      </c>
      <c r="AL73" s="238"/>
      <c r="AQ73" s="233">
        <f>SUM('HL KNIHA VYPOC'!M354+'HL KNIHA VYPOC'!M356)</f>
        <v>0</v>
      </c>
      <c r="AR73" s="203"/>
      <c r="AS73" s="268">
        <f>ROUND((AQ73*-1),0)</f>
        <v>0</v>
      </c>
    </row>
    <row r="74" spans="1:45" hidden="1" x14ac:dyDescent="0.25">
      <c r="A74" s="325">
        <v>4</v>
      </c>
      <c r="C74" s="132" t="s">
        <v>2504</v>
      </c>
      <c r="D74" s="133" t="str">
        <f>IF(VLOOKUP($A74,vykaz_p!$A:$G,1)=$A74,VLOOKUP($A74,vykaz_p!$A:$G,$B$1),0)</f>
        <v>Tržby z predaja vlastných výrobkov (601)</v>
      </c>
      <c r="E74" s="230" t="s">
        <v>976</v>
      </c>
      <c r="L74" s="233">
        <f>SUM('HL KNIHA VYPOC'!G352)</f>
        <v>0</v>
      </c>
      <c r="M74" s="203"/>
      <c r="N74" s="419">
        <f t="shared" ref="N74:N79" si="49">ROUND((L74*-1),0)</f>
        <v>0</v>
      </c>
      <c r="V74" s="235">
        <f>SUM('HL KNIHA VYPOC'!K352)</f>
        <v>0</v>
      </c>
      <c r="W74" s="422"/>
      <c r="X74" s="419">
        <f t="shared" ref="X74:X79" si="50">ROUND((V74*-1),0)</f>
        <v>0</v>
      </c>
      <c r="Z74" s="203"/>
      <c r="AF74" s="328" t="str">
        <f t="shared" si="47"/>
        <v xml:space="preserve">          0</v>
      </c>
      <c r="AG74" s="328" t="str">
        <f t="shared" si="48"/>
        <v xml:space="preserve">          0</v>
      </c>
      <c r="AQ74" s="233">
        <f>SUM('HL KNIHA VYPOC'!M352)</f>
        <v>0</v>
      </c>
      <c r="AR74" s="203"/>
      <c r="AS74" s="268">
        <f t="shared" ref="AS74:AS79" si="51">ROUND((AQ74*-1),0)</f>
        <v>0</v>
      </c>
    </row>
    <row r="75" spans="1:45" hidden="1" x14ac:dyDescent="0.25">
      <c r="A75" s="325">
        <v>5</v>
      </c>
      <c r="C75" s="132" t="s">
        <v>2508</v>
      </c>
      <c r="D75" s="133" t="str">
        <f>IF(VLOOKUP($A75,vykaz_p!$A:$G,1)=$A75,VLOOKUP($A75,vykaz_p!$A:$G,$B$1),0)</f>
        <v>Tržby z predaja služieb (602, 606)</v>
      </c>
      <c r="E75" s="230" t="s">
        <v>986</v>
      </c>
      <c r="L75" s="233">
        <f>SUM('HL KNIHA VYPOC'!G353+'HL KNIHA VYPOC'!G355)</f>
        <v>-2000001</v>
      </c>
      <c r="M75" s="203"/>
      <c r="N75" s="419">
        <f t="shared" si="49"/>
        <v>2000001</v>
      </c>
      <c r="V75" s="235">
        <f>SUM('HL KNIHA VYPOC'!K353+'HL KNIHA VYPOC'!K355)</f>
        <v>-46000</v>
      </c>
      <c r="W75" s="422"/>
      <c r="X75" s="419">
        <f t="shared" si="50"/>
        <v>46000</v>
      </c>
      <c r="Z75" s="203"/>
      <c r="AF75" s="328" t="str">
        <f t="shared" si="47"/>
        <v xml:space="preserve">    2000001</v>
      </c>
      <c r="AG75" s="328" t="str">
        <f t="shared" si="48"/>
        <v xml:space="preserve">      46000</v>
      </c>
      <c r="AQ75" s="233">
        <f>SUM('HL KNIHA VYPOC'!M353+'HL KNIHA VYPOC'!M355)</f>
        <v>0</v>
      </c>
      <c r="AR75" s="203"/>
      <c r="AS75" s="268">
        <f t="shared" si="51"/>
        <v>0</v>
      </c>
    </row>
    <row r="76" spans="1:45" hidden="1" x14ac:dyDescent="0.25">
      <c r="A76" s="325">
        <v>6</v>
      </c>
      <c r="C76" s="132" t="s">
        <v>2512</v>
      </c>
      <c r="D76" s="133" t="str">
        <f>IF(VLOOKUP($A76,vykaz_p!$A:$G,1)=$A76,VLOOKUP($A76,vykaz_p!$A:$G,$B$1),0)</f>
        <v>Zmeny stavu vnútroorganizačných zásob (+/-)
(účtová skupina 61)</v>
      </c>
      <c r="E76" s="230" t="s">
        <v>5</v>
      </c>
      <c r="L76" s="233">
        <f>SUM('HL KNIHA VYPOC'!G357)</f>
        <v>0</v>
      </c>
      <c r="M76" s="203"/>
      <c r="N76" s="419">
        <f t="shared" si="49"/>
        <v>0</v>
      </c>
      <c r="V76" s="235">
        <f>SUM('HL KNIHA VYPOC'!K357)</f>
        <v>0</v>
      </c>
      <c r="W76" s="422"/>
      <c r="X76" s="419">
        <f t="shared" si="50"/>
        <v>0</v>
      </c>
      <c r="Z76" s="203"/>
      <c r="AF76" s="328" t="str">
        <f t="shared" si="47"/>
        <v xml:space="preserve">          0</v>
      </c>
      <c r="AG76" s="328" t="str">
        <f t="shared" si="48"/>
        <v xml:space="preserve">          0</v>
      </c>
      <c r="AQ76" s="233">
        <f>SUM('HL KNIHA VYPOC'!M357)</f>
        <v>0</v>
      </c>
      <c r="AR76" s="203"/>
      <c r="AS76" s="268">
        <f t="shared" si="51"/>
        <v>0</v>
      </c>
    </row>
    <row r="77" spans="1:45" hidden="1" x14ac:dyDescent="0.25">
      <c r="A77" s="325">
        <v>7</v>
      </c>
      <c r="C77" s="132" t="s">
        <v>2516</v>
      </c>
      <c r="D77" s="133" t="str">
        <f>IF(VLOOKUP($A77,vykaz_p!$A:$G,1)=$A77,VLOOKUP($A77,vykaz_p!$A:$G,$B$1),0)</f>
        <v>Aktivácia (účtová skupina 62)</v>
      </c>
      <c r="E77" s="230" t="s">
        <v>21</v>
      </c>
      <c r="L77" s="233">
        <f>SUM('HL KNIHA VYPOC'!G364)</f>
        <v>0</v>
      </c>
      <c r="M77" s="203"/>
      <c r="N77" s="419">
        <f t="shared" si="49"/>
        <v>0</v>
      </c>
      <c r="V77" s="235">
        <f>SUM('HL KNIHA VYPOC'!K364)</f>
        <v>0</v>
      </c>
      <c r="W77" s="422"/>
      <c r="X77" s="419">
        <f t="shared" si="50"/>
        <v>0</v>
      </c>
      <c r="Z77" s="203"/>
      <c r="AF77" s="328" t="str">
        <f t="shared" si="47"/>
        <v xml:space="preserve">          0</v>
      </c>
      <c r="AG77" s="328" t="str">
        <f t="shared" si="48"/>
        <v xml:space="preserve">          0</v>
      </c>
      <c r="AQ77" s="233">
        <f>SUM('HL KNIHA VYPOC'!M364)</f>
        <v>0</v>
      </c>
      <c r="AR77" s="203"/>
      <c r="AS77" s="268">
        <f t="shared" si="51"/>
        <v>0</v>
      </c>
    </row>
    <row r="78" spans="1:45" ht="21" hidden="1" customHeight="1" x14ac:dyDescent="0.25">
      <c r="A78" s="325">
        <v>8</v>
      </c>
      <c r="C78" s="132" t="s">
        <v>2519</v>
      </c>
      <c r="D78" s="133" t="str">
        <f>IF(VLOOKUP($A78,vykaz_p!$A:$G,1)=$A78,VLOOKUP($A78,vykaz_p!$A:$G,$B$1),0)</f>
        <v>Tržby z predaja dlhodobého nehmotného majetku, dlhodobého hmotného majetku a materiálu (641, 642)</v>
      </c>
      <c r="E78" s="230" t="s">
        <v>39</v>
      </c>
      <c r="L78" s="233">
        <f>SUM('HL KNIHA VYPOC'!G373+'HL KNIHA VYPOC'!G374)</f>
        <v>0</v>
      </c>
      <c r="M78" s="203"/>
      <c r="N78" s="419">
        <f t="shared" si="49"/>
        <v>0</v>
      </c>
      <c r="V78" s="235">
        <f>SUM('HL KNIHA VYPOC'!K373+'HL KNIHA VYPOC'!K374)</f>
        <v>0</v>
      </c>
      <c r="W78" s="422"/>
      <c r="X78" s="419">
        <f t="shared" si="50"/>
        <v>0</v>
      </c>
      <c r="Z78" s="229"/>
      <c r="AF78" s="328" t="str">
        <f t="shared" si="47"/>
        <v xml:space="preserve">          0</v>
      </c>
      <c r="AG78" s="328" t="str">
        <f t="shared" si="48"/>
        <v xml:space="preserve">          0</v>
      </c>
      <c r="AQ78" s="233">
        <f>SUM('HL KNIHA VYPOC'!M373+'HL KNIHA VYPOC'!M374)</f>
        <v>0</v>
      </c>
      <c r="AR78" s="203"/>
      <c r="AS78" s="268">
        <f t="shared" si="51"/>
        <v>0</v>
      </c>
    </row>
    <row r="79" spans="1:45" hidden="1" x14ac:dyDescent="0.25">
      <c r="A79" s="325">
        <v>9</v>
      </c>
      <c r="C79" s="132" t="s">
        <v>2522</v>
      </c>
      <c r="D79" s="133" t="str">
        <f>IF(VLOOKUP($A79,vykaz_p!$A:$G,1)=$A79,VLOOKUP($A79,vykaz_p!$A:$G,$B$1),0)</f>
        <v>Ostatné výnosy z hospodárskej činnosti (644, 645, 646, 648, 655, 657)</v>
      </c>
      <c r="E79" s="230" t="s">
        <v>922</v>
      </c>
      <c r="L79" s="233">
        <f>SUM('HL KNIHA VYPOC'!G375:G378)+'HL KNIHA VYPOC'!G383+'HL KNIHA VYPOC'!G384</f>
        <v>0</v>
      </c>
      <c r="M79" s="203"/>
      <c r="N79" s="419">
        <f t="shared" si="49"/>
        <v>0</v>
      </c>
      <c r="V79" s="235">
        <f>SUM('HL KNIHA VYPOC'!K375:Q378)+'HL KNIHA VYPOC'!K383+'HL KNIHA VYPOC'!K384</f>
        <v>0</v>
      </c>
      <c r="W79" s="422"/>
      <c r="X79" s="419">
        <f t="shared" si="50"/>
        <v>0</v>
      </c>
      <c r="Z79" s="203"/>
      <c r="AF79" s="328" t="str">
        <f t="shared" si="47"/>
        <v xml:space="preserve">          0</v>
      </c>
      <c r="AG79" s="328" t="str">
        <f t="shared" si="48"/>
        <v xml:space="preserve">          0</v>
      </c>
      <c r="AQ79" s="233">
        <f>SUM('HL KNIHA VYPOC'!M375:AL378)+'HL KNIHA VYPOC'!M383+'HL KNIHA VYPOC'!M384</f>
        <v>0</v>
      </c>
      <c r="AR79" s="203"/>
      <c r="AS79" s="268">
        <f t="shared" si="51"/>
        <v>0</v>
      </c>
    </row>
    <row r="80" spans="1:45" hidden="1" x14ac:dyDescent="0.25">
      <c r="A80" s="325">
        <v>10</v>
      </c>
      <c r="C80" s="132" t="s">
        <v>2497</v>
      </c>
      <c r="D80" s="276" t="str">
        <f>IF(VLOOKUP($A80,vykaz_p!$A:$G,1)=$A80,VLOOKUP($A80,vykaz_p!$A:$G,$B$1),0)</f>
        <v>Náklady na hospodársku činnosť spolu r. 11 + r. 12
+ r. 13 + r. 14 + r. 15 + r. 20 +r. 21 + r. 24 + r. 25 + r. 26</v>
      </c>
      <c r="E80" s="261" t="s">
        <v>795</v>
      </c>
      <c r="F80" s="265"/>
      <c r="L80" s="269">
        <f>SUM(L81+L82+L83+L84+L85+L90+L91+L94+L95+L96)</f>
        <v>35000</v>
      </c>
      <c r="M80" s="203"/>
      <c r="N80" s="420">
        <f>SUM(N81+N82+N83+N84+N85+N90+N91+N94+N95+N96)</f>
        <v>35000</v>
      </c>
      <c r="P80" s="416"/>
      <c r="V80" s="421">
        <f>SUM(V81+V82+V83+V84+V85+V90+V91+V94+V95+V96)</f>
        <v>60000</v>
      </c>
      <c r="W80" s="422"/>
      <c r="X80" s="420">
        <f>SUM(X81+X82+X83+X84+X85+X90+X91+X94+X95+X96)</f>
        <v>60000</v>
      </c>
      <c r="Z80" s="208"/>
      <c r="AF80" s="332" t="str">
        <f>REPT(" ",11-LEN(N80))&amp;N80-S131</f>
        <v xml:space="preserve">      35000</v>
      </c>
      <c r="AG80" s="332" t="str">
        <f>REPT(" ",11-LEN(X80))&amp;X80-Z131</f>
        <v xml:space="preserve">      60000</v>
      </c>
      <c r="AK80" s="266"/>
      <c r="AQ80" s="269">
        <f>SUM(AQ81+AQ82+AQ83+AQ84+AQ85+AQ90+AQ91+AQ94+AQ95+AQ96)</f>
        <v>0</v>
      </c>
      <c r="AR80" s="203"/>
      <c r="AS80" s="270">
        <f>SUM(AS81+AS82+AS83+AS84+AS85+AS90+AS91+AS94+AS95+AS96)</f>
        <v>0</v>
      </c>
    </row>
    <row r="81" spans="1:45" hidden="1" x14ac:dyDescent="0.25">
      <c r="A81" s="325">
        <v>11</v>
      </c>
      <c r="C81" s="132" t="s">
        <v>1876</v>
      </c>
      <c r="D81" s="133" t="str">
        <f>IF(VLOOKUP($A81,vykaz_p!$A:$G,1)=$A81,VLOOKUP($A81,vykaz_p!$A:$G,$B$1),0)</f>
        <v>Náklady vynaložené na obstaranie predaného tovaru (504, 507)</v>
      </c>
      <c r="E81" s="230" t="s">
        <v>1023</v>
      </c>
      <c r="L81" s="233">
        <f>SUM('HL KNIHA VYPOC'!G268+'HL KNIHA VYPOC'!G270)</f>
        <v>0</v>
      </c>
      <c r="M81" s="203"/>
      <c r="N81" s="419">
        <f>ROUND((L81),0)</f>
        <v>0</v>
      </c>
      <c r="V81" s="235">
        <f>SUM('HL KNIHA VYPOC'!K268+'HL KNIHA VYPOC'!K270)</f>
        <v>0</v>
      </c>
      <c r="W81" s="422"/>
      <c r="X81" s="419">
        <f>ROUND((V81),0)</f>
        <v>0</v>
      </c>
      <c r="Z81" s="203"/>
      <c r="AF81" s="328" t="str">
        <f t="shared" si="47"/>
        <v xml:space="preserve">          0</v>
      </c>
      <c r="AG81" s="328" t="str">
        <f t="shared" si="48"/>
        <v xml:space="preserve">          0</v>
      </c>
      <c r="AQ81" s="233">
        <f>SUM('HL KNIHA VYPOC'!M268+'HL KNIHA VYPOC'!M270)</f>
        <v>0</v>
      </c>
      <c r="AR81" s="203"/>
      <c r="AS81" s="271">
        <f>ROUND((AQ81),0)</f>
        <v>0</v>
      </c>
    </row>
    <row r="82" spans="1:45" hidden="1" x14ac:dyDescent="0.25">
      <c r="A82" s="325">
        <v>12</v>
      </c>
      <c r="C82" s="132" t="s">
        <v>1875</v>
      </c>
      <c r="D82" s="133" t="str">
        <f>IF(VLOOKUP($A82,vykaz_p!$A:$G,1)=$A82,VLOOKUP($A82,vykaz_p!$A:$G,$B$1),0)</f>
        <v>Spotreba materiálu, energie a ostatných neskladovateľných dodávok (501, 502, 503)</v>
      </c>
      <c r="E82" s="230" t="s">
        <v>84</v>
      </c>
      <c r="L82" s="233">
        <f>SUM('HL KNIHA VYPOC'!G265:G267)</f>
        <v>0</v>
      </c>
      <c r="M82" s="203"/>
      <c r="N82" s="419">
        <f t="shared" ref="N82:N84" si="52">ROUND((L82),0)</f>
        <v>0</v>
      </c>
      <c r="V82" s="235">
        <f>SUM('HL KNIHA VYPOC'!K265:Q267)</f>
        <v>0</v>
      </c>
      <c r="W82" s="422"/>
      <c r="X82" s="419">
        <f t="shared" ref="X82:X84" si="53">ROUND((V82),0)</f>
        <v>0</v>
      </c>
      <c r="Z82" s="229"/>
      <c r="AF82" s="328" t="str">
        <f t="shared" si="47"/>
        <v xml:space="preserve">          0</v>
      </c>
      <c r="AG82" s="328" t="str">
        <f t="shared" si="48"/>
        <v xml:space="preserve">          0</v>
      </c>
      <c r="AQ82" s="233">
        <f>SUM('HL KNIHA VYPOC'!M265:AL267)</f>
        <v>0</v>
      </c>
      <c r="AR82" s="203"/>
      <c r="AS82" s="271">
        <f t="shared" ref="AS82:AS84" si="54">ROUND((AQ82),0)</f>
        <v>0</v>
      </c>
    </row>
    <row r="83" spans="1:45" hidden="1" x14ac:dyDescent="0.25">
      <c r="A83" s="325">
        <v>13</v>
      </c>
      <c r="C83" s="132" t="s">
        <v>1874</v>
      </c>
      <c r="D83" s="133" t="str">
        <f>IF(VLOOKUP($A83,vykaz_p!$A:$G,1)=$A83,VLOOKUP($A83,vykaz_p!$A:$G,$B$1),0)</f>
        <v>Opravné položky k zásobám (+/-) (505)</v>
      </c>
      <c r="E83" s="230" t="s">
        <v>94</v>
      </c>
      <c r="L83" s="233">
        <f>SUM('HL KNIHA VYPOC'!G269)</f>
        <v>0</v>
      </c>
      <c r="M83" s="203"/>
      <c r="N83" s="419">
        <f t="shared" si="52"/>
        <v>0</v>
      </c>
      <c r="V83" s="235">
        <f>SUM('HL KNIHA VYPOC'!K269)</f>
        <v>0</v>
      </c>
      <c r="W83" s="422"/>
      <c r="X83" s="419">
        <f t="shared" si="53"/>
        <v>0</v>
      </c>
      <c r="Z83" s="203"/>
      <c r="AF83" s="328" t="str">
        <f t="shared" si="47"/>
        <v xml:space="preserve">          0</v>
      </c>
      <c r="AG83" s="328" t="str">
        <f t="shared" si="48"/>
        <v xml:space="preserve">          0</v>
      </c>
      <c r="AQ83" s="233">
        <f>SUM('HL KNIHA VYPOC'!M269)</f>
        <v>0</v>
      </c>
      <c r="AR83" s="203"/>
      <c r="AS83" s="271">
        <f t="shared" si="54"/>
        <v>0</v>
      </c>
    </row>
    <row r="84" spans="1:45" ht="11.25" hidden="1" customHeight="1" x14ac:dyDescent="0.25">
      <c r="A84" s="325">
        <v>14</v>
      </c>
      <c r="C84" s="132" t="s">
        <v>1873</v>
      </c>
      <c r="D84" s="133" t="str">
        <f>IF(VLOOKUP($A84,vykaz_p!$A:$G,1)=$A84,VLOOKUP($A84,vykaz_p!$A:$G,$B$1),0)</f>
        <v>Služby (účtová skupina 51)</v>
      </c>
      <c r="E84" s="230" t="s">
        <v>796</v>
      </c>
      <c r="L84" s="233">
        <f>SUM('HL KNIHA VYPOC'!G271)</f>
        <v>35000</v>
      </c>
      <c r="M84" s="203"/>
      <c r="N84" s="419">
        <f t="shared" si="52"/>
        <v>35000</v>
      </c>
      <c r="V84" s="235">
        <f>SUM('HL KNIHA VYPOC'!K271)</f>
        <v>60000</v>
      </c>
      <c r="W84" s="422"/>
      <c r="X84" s="419">
        <f t="shared" si="53"/>
        <v>60000</v>
      </c>
      <c r="Z84" s="203"/>
      <c r="AF84" s="332" t="str">
        <f>REPT(" ",11-LEN(N84))&amp;N84-S131</f>
        <v xml:space="preserve">      35000</v>
      </c>
      <c r="AG84" s="332" t="str">
        <f>REPT(" ",11-LEN(X84))&amp;X84-Z131</f>
        <v xml:space="preserve">      60000</v>
      </c>
      <c r="AQ84" s="233">
        <f>SUM('HL KNIHA VYPOC'!M271)</f>
        <v>0</v>
      </c>
      <c r="AR84" s="203"/>
      <c r="AS84" s="271">
        <f t="shared" si="54"/>
        <v>0</v>
      </c>
    </row>
    <row r="85" spans="1:45" hidden="1" x14ac:dyDescent="0.25">
      <c r="A85" s="325">
        <v>15</v>
      </c>
      <c r="C85" s="132" t="s">
        <v>1872</v>
      </c>
      <c r="D85" s="277" t="str">
        <f>IF(VLOOKUP($A85,vykaz_p!$A:$G,1)=$A85,VLOOKUP($A85,vykaz_p!$A:$G,$B$1),0)</f>
        <v>Osobné náklady súčet (r. 16 až r. 19)</v>
      </c>
      <c r="E85" s="230" t="s">
        <v>923</v>
      </c>
      <c r="F85" s="265"/>
      <c r="L85" s="269">
        <f>SUM(L86:L89)</f>
        <v>0</v>
      </c>
      <c r="M85" s="203"/>
      <c r="N85" s="420">
        <f>SUM(N86:N89)</f>
        <v>0</v>
      </c>
      <c r="P85" s="416"/>
      <c r="V85" s="421">
        <f>SUM(V86:V89)</f>
        <v>0</v>
      </c>
      <c r="W85" s="422"/>
      <c r="X85" s="420">
        <f>SUM(X86:X89)</f>
        <v>0</v>
      </c>
      <c r="Z85" s="272"/>
      <c r="AF85" s="328" t="str">
        <f t="shared" si="47"/>
        <v xml:space="preserve">          0</v>
      </c>
      <c r="AG85" s="328" t="str">
        <f t="shared" si="48"/>
        <v xml:space="preserve">          0</v>
      </c>
      <c r="AK85" s="266"/>
      <c r="AQ85" s="269">
        <f>SUM(AQ86:AQ89)</f>
        <v>0</v>
      </c>
      <c r="AR85" s="203"/>
      <c r="AS85" s="270">
        <f>SUM(AS86:AS89)</f>
        <v>0</v>
      </c>
    </row>
    <row r="86" spans="1:45" hidden="1" x14ac:dyDescent="0.25">
      <c r="A86" s="325">
        <v>16</v>
      </c>
      <c r="C86" s="132" t="s">
        <v>2543</v>
      </c>
      <c r="D86" s="133" t="str">
        <f>IF(VLOOKUP($A86,vykaz_p!$A:$G,1)=$A86,VLOOKUP($A86,vykaz_p!$A:$G,$B$1),0)</f>
        <v>Mzdové náklady (521, 522)</v>
      </c>
      <c r="E86" s="230" t="s">
        <v>797</v>
      </c>
      <c r="L86" s="233">
        <f>SUM('HL KNIHA VYPOC'!G280:G281)</f>
        <v>0</v>
      </c>
      <c r="M86" s="203"/>
      <c r="N86" s="419">
        <f>ROUND((L86),0)</f>
        <v>0</v>
      </c>
      <c r="V86" s="235">
        <f>SUM('HL KNIHA VYPOC'!K280:Q281)</f>
        <v>0</v>
      </c>
      <c r="W86" s="422"/>
      <c r="X86" s="419">
        <f t="shared" ref="X86:X90" si="55">ROUND((V86),0)</f>
        <v>0</v>
      </c>
      <c r="Z86" s="203"/>
      <c r="AF86" s="328" t="str">
        <f t="shared" si="47"/>
        <v xml:space="preserve">          0</v>
      </c>
      <c r="AG86" s="328" t="str">
        <f t="shared" si="48"/>
        <v xml:space="preserve">          0</v>
      </c>
      <c r="AQ86" s="233">
        <f>SUM('HL KNIHA VYPOC'!M280:AL281)</f>
        <v>0</v>
      </c>
      <c r="AR86" s="203"/>
      <c r="AS86" s="271">
        <f t="shared" ref="AS86:AS90" si="56">ROUND((AQ86),0)</f>
        <v>0</v>
      </c>
    </row>
    <row r="87" spans="1:45" hidden="1" x14ac:dyDescent="0.25">
      <c r="A87" s="325">
        <v>17</v>
      </c>
      <c r="C87" s="132" t="s">
        <v>2080</v>
      </c>
      <c r="D87" s="133" t="str">
        <f>IF(VLOOKUP($A87,vykaz_p!$A:$G,1)=$A87,VLOOKUP($A87,vykaz_p!$A:$G,$B$1),0)</f>
        <v>Odmeny členom orgánov spoločnosti a družstva (523)</v>
      </c>
      <c r="E87" s="230" t="s">
        <v>798</v>
      </c>
      <c r="L87" s="233">
        <f>SUM('HL KNIHA VYPOC'!G282)</f>
        <v>0</v>
      </c>
      <c r="M87" s="203"/>
      <c r="N87" s="419">
        <f>ROUND((L87),0)</f>
        <v>0</v>
      </c>
      <c r="V87" s="235">
        <f>SUM('HL KNIHA VYPOC'!K282)</f>
        <v>0</v>
      </c>
      <c r="W87" s="422"/>
      <c r="X87" s="419">
        <f t="shared" si="55"/>
        <v>0</v>
      </c>
      <c r="Z87" s="203"/>
      <c r="AF87" s="328" t="str">
        <f t="shared" si="47"/>
        <v xml:space="preserve">          0</v>
      </c>
      <c r="AG87" s="328" t="str">
        <f t="shared" si="48"/>
        <v xml:space="preserve">          0</v>
      </c>
      <c r="AQ87" s="233">
        <f>SUM('HL KNIHA VYPOC'!M282)</f>
        <v>0</v>
      </c>
      <c r="AR87" s="203"/>
      <c r="AS87" s="271">
        <f t="shared" si="56"/>
        <v>0</v>
      </c>
    </row>
    <row r="88" spans="1:45" hidden="1" x14ac:dyDescent="0.25">
      <c r="A88" s="325">
        <v>18</v>
      </c>
      <c r="C88" s="132" t="s">
        <v>2083</v>
      </c>
      <c r="D88" s="133" t="str">
        <f>IF(VLOOKUP($A88,vykaz_p!$A:$G,1)=$A88,VLOOKUP($A88,vykaz_p!$A:$G,$B$1),0)</f>
        <v>Náklady na sociálne poistenie (524, 525, 526)</v>
      </c>
      <c r="E88" s="230" t="s">
        <v>799</v>
      </c>
      <c r="L88" s="233">
        <f>SUM('HL KNIHA VYPOC'!G283:G285)</f>
        <v>0</v>
      </c>
      <c r="M88" s="203"/>
      <c r="N88" s="419">
        <f>ROUND((L88),0)</f>
        <v>0</v>
      </c>
      <c r="V88" s="235">
        <f>SUM('HL KNIHA VYPOC'!K283:Q285)</f>
        <v>0</v>
      </c>
      <c r="W88" s="422"/>
      <c r="X88" s="419">
        <f t="shared" si="55"/>
        <v>0</v>
      </c>
      <c r="Z88" s="203"/>
      <c r="AF88" s="328" t="str">
        <f t="shared" si="47"/>
        <v xml:space="preserve">          0</v>
      </c>
      <c r="AG88" s="328" t="str">
        <f t="shared" si="48"/>
        <v xml:space="preserve">          0</v>
      </c>
      <c r="AQ88" s="233">
        <f>SUM('HL KNIHA VYPOC'!M283:AL285)</f>
        <v>0</v>
      </c>
      <c r="AR88" s="203"/>
      <c r="AS88" s="271">
        <f t="shared" si="56"/>
        <v>0</v>
      </c>
    </row>
    <row r="89" spans="1:45" hidden="1" x14ac:dyDescent="0.25">
      <c r="A89" s="325">
        <v>19</v>
      </c>
      <c r="C89" s="132" t="s">
        <v>2086</v>
      </c>
      <c r="D89" s="133" t="str">
        <f>IF(VLOOKUP($A89,vykaz_p!$A:$G,1)=$A89,VLOOKUP($A89,vykaz_p!$A:$G,$B$1),0)</f>
        <v>Sociálne náklady (527, 528)</v>
      </c>
      <c r="E89" s="230" t="s">
        <v>102</v>
      </c>
      <c r="L89" s="233">
        <f>SUM('HL KNIHA VYPOC'!G286:G287)</f>
        <v>0</v>
      </c>
      <c r="M89" s="203"/>
      <c r="N89" s="419">
        <f>ROUND((L89),0)</f>
        <v>0</v>
      </c>
      <c r="V89" s="235">
        <f>SUM('HL KNIHA VYPOC'!K286:Q287)</f>
        <v>0</v>
      </c>
      <c r="W89" s="422"/>
      <c r="X89" s="419">
        <f t="shared" si="55"/>
        <v>0</v>
      </c>
      <c r="Z89" s="203"/>
      <c r="AF89" s="328" t="str">
        <f t="shared" si="47"/>
        <v xml:space="preserve">          0</v>
      </c>
      <c r="AG89" s="328" t="str">
        <f t="shared" si="48"/>
        <v xml:space="preserve">          0</v>
      </c>
      <c r="AQ89" s="233">
        <f>SUM('HL KNIHA VYPOC'!M286:AL287)</f>
        <v>0</v>
      </c>
      <c r="AR89" s="203"/>
      <c r="AS89" s="271">
        <f t="shared" si="56"/>
        <v>0</v>
      </c>
    </row>
    <row r="90" spans="1:45" hidden="1" x14ac:dyDescent="0.25">
      <c r="A90" s="325">
        <v>20</v>
      </c>
      <c r="C90" s="132" t="s">
        <v>1871</v>
      </c>
      <c r="D90" s="133" t="str">
        <f>IF(VLOOKUP($A90,vykaz_p!$A:$G,1)=$A90,VLOOKUP($A90,vykaz_p!$A:$G,$B$1),0)</f>
        <v>Dane a poplatky (účtová skupina 53)</v>
      </c>
      <c r="E90" s="230" t="s">
        <v>800</v>
      </c>
      <c r="L90" s="233">
        <f>SUM('HL KNIHA VYPOC'!G289)</f>
        <v>0</v>
      </c>
      <c r="M90" s="203"/>
      <c r="N90" s="419">
        <f>ROUND((L90),0)</f>
        <v>0</v>
      </c>
      <c r="V90" s="235">
        <f>SUM('HL KNIHA VYPOC'!K289)</f>
        <v>0</v>
      </c>
      <c r="W90" s="422"/>
      <c r="X90" s="419">
        <f t="shared" si="55"/>
        <v>0</v>
      </c>
      <c r="Z90" s="203"/>
      <c r="AF90" s="328" t="str">
        <f t="shared" si="47"/>
        <v xml:space="preserve">          0</v>
      </c>
      <c r="AG90" s="328" t="str">
        <f t="shared" si="48"/>
        <v xml:space="preserve">          0</v>
      </c>
      <c r="AQ90" s="233">
        <f>SUM('HL KNIHA VYPOC'!M289)</f>
        <v>0</v>
      </c>
      <c r="AR90" s="203"/>
      <c r="AS90" s="271">
        <f t="shared" si="56"/>
        <v>0</v>
      </c>
    </row>
    <row r="91" spans="1:45" hidden="1" x14ac:dyDescent="0.25">
      <c r="A91" s="325">
        <v>21</v>
      </c>
      <c r="C91" s="132" t="s">
        <v>1870</v>
      </c>
      <c r="D91" s="133" t="str">
        <f>IF(VLOOKUP($A91,vykaz_p!$A:$G,1)=$A91,VLOOKUP($A91,vykaz_p!$A:$G,$B$1),0)</f>
        <v>Odpisy a opravné položky k dlhodobému nehmotnému majetku a dlhodobému hmotnému majetku (r. 22 + r. 23)</v>
      </c>
      <c r="E91" s="230" t="s">
        <v>117</v>
      </c>
      <c r="M91" s="203"/>
      <c r="N91" s="420">
        <f>SUM(N92:N93)</f>
        <v>0</v>
      </c>
      <c r="W91" s="422"/>
      <c r="X91" s="420">
        <f>SUM(X92:X93)</f>
        <v>0</v>
      </c>
      <c r="Z91" s="229"/>
      <c r="AF91" s="328" t="str">
        <f t="shared" si="47"/>
        <v xml:space="preserve">          0</v>
      </c>
      <c r="AG91" s="328" t="str">
        <f t="shared" si="48"/>
        <v xml:space="preserve">          0</v>
      </c>
      <c r="AR91" s="203"/>
      <c r="AS91" s="270">
        <f>SUM(AS92:AS93)</f>
        <v>0</v>
      </c>
    </row>
    <row r="92" spans="1:45" hidden="1" x14ac:dyDescent="0.25">
      <c r="A92" s="325">
        <v>22</v>
      </c>
      <c r="C92" s="132" t="s">
        <v>2561</v>
      </c>
      <c r="D92" s="133" t="str">
        <f>IF(VLOOKUP($A92,vykaz_p!$A:$G,1)=$A92,VLOOKUP($A92,vykaz_p!$A:$G,$B$1),0)</f>
        <v>Odpisy dlhodobého nehmotného majetku a dlhodobého hmotného majetku (551)</v>
      </c>
      <c r="E92" s="230" t="s">
        <v>914</v>
      </c>
      <c r="L92" s="233">
        <f>SUM('HL KNIHA VYPOC'!G307)</f>
        <v>0</v>
      </c>
      <c r="M92" s="203"/>
      <c r="N92" s="419">
        <f>ROUND((L92),0)</f>
        <v>0</v>
      </c>
      <c r="V92" s="235">
        <f>SUM('HL KNIHA VYPOC'!K307)</f>
        <v>0</v>
      </c>
      <c r="W92" s="422"/>
      <c r="X92" s="419">
        <f t="shared" ref="X92:X96" si="57">ROUND((V92),0)</f>
        <v>0</v>
      </c>
      <c r="Z92" s="229"/>
      <c r="AF92" s="328" t="str">
        <f t="shared" si="47"/>
        <v xml:space="preserve">          0</v>
      </c>
      <c r="AG92" s="328" t="str">
        <f t="shared" si="48"/>
        <v xml:space="preserve">          0</v>
      </c>
      <c r="AQ92" s="233">
        <f>SUM('HL KNIHA VYPOC'!M307)</f>
        <v>0</v>
      </c>
      <c r="AR92" s="203"/>
      <c r="AS92" s="271">
        <f t="shared" ref="AS92:AS96" si="58">ROUND((AQ92),0)</f>
        <v>0</v>
      </c>
    </row>
    <row r="93" spans="1:45" hidden="1" x14ac:dyDescent="0.25">
      <c r="A93" s="325">
        <v>23</v>
      </c>
      <c r="C93" s="132" t="s">
        <v>2080</v>
      </c>
      <c r="D93" s="133" t="str">
        <f>IF(VLOOKUP($A93,vykaz_p!$A:$G,1)=$A93,VLOOKUP($A93,vykaz_p!$A:$G,$B$1),0)</f>
        <v>Opravné položky  k dlhodobému nehmotnému majetku a dlhodobému hmotnému majetku (+/-) (553)</v>
      </c>
      <c r="E93" s="230" t="s">
        <v>915</v>
      </c>
      <c r="L93" s="233">
        <f>SUM('HL KNIHA VYPOC'!G309)</f>
        <v>0</v>
      </c>
      <c r="M93" s="203"/>
      <c r="N93" s="419">
        <f>ROUND((L93),0)</f>
        <v>0</v>
      </c>
      <c r="V93" s="235">
        <f>SUM('HL KNIHA VYPOC'!K309)</f>
        <v>0</v>
      </c>
      <c r="W93" s="422"/>
      <c r="X93" s="419">
        <f t="shared" si="57"/>
        <v>0</v>
      </c>
      <c r="Z93" s="229"/>
      <c r="AF93" s="328" t="str">
        <f t="shared" si="47"/>
        <v xml:space="preserve">          0</v>
      </c>
      <c r="AG93" s="328" t="str">
        <f t="shared" si="48"/>
        <v xml:space="preserve">          0</v>
      </c>
      <c r="AQ93" s="233">
        <f>SUM('HL KNIHA VYPOC'!M309)</f>
        <v>0</v>
      </c>
      <c r="AR93" s="203"/>
      <c r="AS93" s="271">
        <f t="shared" si="58"/>
        <v>0</v>
      </c>
    </row>
    <row r="94" spans="1:45" hidden="1" x14ac:dyDescent="0.25">
      <c r="A94" s="325">
        <v>24</v>
      </c>
      <c r="C94" s="132" t="s">
        <v>1869</v>
      </c>
      <c r="D94" s="133" t="str">
        <f>IF(VLOOKUP($A94,vykaz_p!$A:$G,1)=$A94,VLOOKUP($A94,vykaz_p!$A:$G,$B$1),0)</f>
        <v>Zostatková cena predaného dlhodobého majetku a predaného materiálu (541, 542)</v>
      </c>
      <c r="E94" s="230" t="s">
        <v>134</v>
      </c>
      <c r="L94" s="233">
        <f>SUM('HL KNIHA VYPOC'!G297:G298)</f>
        <v>0</v>
      </c>
      <c r="M94" s="203"/>
      <c r="N94" s="419">
        <f>ROUND((L94),0)</f>
        <v>0</v>
      </c>
      <c r="V94" s="235">
        <f>SUM('HL KNIHA VYPOC'!K297:Q298)</f>
        <v>0</v>
      </c>
      <c r="W94" s="422"/>
      <c r="X94" s="419">
        <f t="shared" si="57"/>
        <v>0</v>
      </c>
      <c r="Z94" s="229"/>
      <c r="AF94" s="328" t="str">
        <f t="shared" si="47"/>
        <v xml:space="preserve">          0</v>
      </c>
      <c r="AG94" s="328" t="str">
        <f t="shared" si="48"/>
        <v xml:space="preserve">          0</v>
      </c>
      <c r="AQ94" s="233">
        <f>SUM('HL KNIHA VYPOC'!M297:AL298)</f>
        <v>0</v>
      </c>
      <c r="AR94" s="203"/>
      <c r="AS94" s="271">
        <f t="shared" si="58"/>
        <v>0</v>
      </c>
    </row>
    <row r="95" spans="1:45" hidden="1" x14ac:dyDescent="0.25">
      <c r="A95" s="325">
        <v>25</v>
      </c>
      <c r="C95" s="132" t="s">
        <v>2501</v>
      </c>
      <c r="D95" s="133" t="str">
        <f>IF(VLOOKUP($A95,vykaz_p!$A:$G,1)=$A95,VLOOKUP($A95,vykaz_p!$A:$G,$B$1),0)</f>
        <v>Opravné položky k pohľadávkam (+/-) (547)</v>
      </c>
      <c r="E95" s="230" t="s">
        <v>140</v>
      </c>
      <c r="L95" s="233">
        <f>SUM('HL KNIHA VYPOC'!G303)</f>
        <v>0</v>
      </c>
      <c r="M95" s="203"/>
      <c r="N95" s="419">
        <f>ROUND((L95),0)</f>
        <v>0</v>
      </c>
      <c r="V95" s="235">
        <f>SUM('HL KNIHA VYPOC'!K303)</f>
        <v>0</v>
      </c>
      <c r="W95" s="422"/>
      <c r="X95" s="419">
        <f t="shared" si="57"/>
        <v>0</v>
      </c>
      <c r="Z95" s="229"/>
      <c r="AF95" s="328" t="str">
        <f t="shared" si="47"/>
        <v xml:space="preserve">          0</v>
      </c>
      <c r="AG95" s="328" t="str">
        <f t="shared" si="48"/>
        <v xml:space="preserve">          0</v>
      </c>
      <c r="AQ95" s="233">
        <f>SUM('HL KNIHA VYPOC'!M303)</f>
        <v>0</v>
      </c>
      <c r="AR95" s="203"/>
      <c r="AS95" s="271">
        <f t="shared" si="58"/>
        <v>0</v>
      </c>
    </row>
    <row r="96" spans="1:45" hidden="1" x14ac:dyDescent="0.25">
      <c r="A96" s="325">
        <v>26</v>
      </c>
      <c r="C96" s="132" t="s">
        <v>2573</v>
      </c>
      <c r="D96" s="133" t="str">
        <f>IF(VLOOKUP($A96,vykaz_p!$A:$G,1)=$A96,VLOOKUP($A96,vykaz_p!$A:$G,$B$1),0)</f>
        <v>Ostatné náklady na hospodársku činnosť 
(543, 544, 545, 546, 548, 549, 555, 557)</v>
      </c>
      <c r="E96" s="230" t="s">
        <v>920</v>
      </c>
      <c r="L96" s="233">
        <f>SUM('HL KNIHA VYPOC'!G299+'HL KNIHA VYPOC'!G300+'HL KNIHA VYPOC'!G301+'HL KNIHA VYPOC'!G302+'HL KNIHA VYPOC'!G304+'HL KNIHA VYPOC'!G305+'HL KNIHA VYPOC'!G310+'HL KNIHA VYPOC'!G311)</f>
        <v>0</v>
      </c>
      <c r="M96" s="203"/>
      <c r="N96" s="419">
        <f>ROUND((L96),0)</f>
        <v>0</v>
      </c>
      <c r="V96" s="235">
        <f>SUM('HL KNIHA VYPOC'!K299+'HL KNIHA VYPOC'!K300+'HL KNIHA VYPOC'!K301+'HL KNIHA VYPOC'!K302+'HL KNIHA VYPOC'!K304+'HL KNIHA VYPOC'!K305+'HL KNIHA VYPOC'!K310+'HL KNIHA VYPOC'!K311)</f>
        <v>0</v>
      </c>
      <c r="W96" s="422"/>
      <c r="X96" s="419">
        <f t="shared" si="57"/>
        <v>0</v>
      </c>
      <c r="Z96" s="229"/>
      <c r="AF96" s="328" t="str">
        <f t="shared" si="47"/>
        <v xml:space="preserve">          0</v>
      </c>
      <c r="AG96" s="328" t="str">
        <f t="shared" si="48"/>
        <v xml:space="preserve">          0</v>
      </c>
      <c r="AQ96" s="233">
        <f>SUM('HL KNIHA VYPOC'!M299+'HL KNIHA VYPOC'!M300+'HL KNIHA VYPOC'!M301+'HL KNIHA VYPOC'!M302+'HL KNIHA VYPOC'!M304+'HL KNIHA VYPOC'!M305+'HL KNIHA VYPOC'!M310+'HL KNIHA VYPOC'!M311)</f>
        <v>0</v>
      </c>
      <c r="AR96" s="203"/>
      <c r="AS96" s="271">
        <f t="shared" si="58"/>
        <v>0</v>
      </c>
    </row>
    <row r="97" spans="1:45" ht="15.75" hidden="1" customHeight="1" x14ac:dyDescent="0.25">
      <c r="A97" s="325">
        <v>27</v>
      </c>
      <c r="C97" s="132" t="s">
        <v>2577</v>
      </c>
      <c r="D97" s="276" t="str">
        <f>IF(VLOOKUP($A97,vykaz_p!$A:$G,1)=$A97,VLOOKUP($A97,vykaz_p!$A:$G,$B$1),0)</f>
        <v>Výsledok hospodárenia z hospodárskej činnosti (+/-) (r. 02 - r. 10)</v>
      </c>
      <c r="E97" s="261" t="s">
        <v>925</v>
      </c>
      <c r="F97" s="265"/>
      <c r="M97" s="203"/>
      <c r="N97" s="423">
        <f>SUM(N72-N80)</f>
        <v>1965001</v>
      </c>
      <c r="P97" s="416"/>
      <c r="W97" s="422"/>
      <c r="X97" s="423">
        <f>SUM(X72-X80)</f>
        <v>-14000</v>
      </c>
      <c r="Z97" s="208"/>
      <c r="AF97" s="333" t="str">
        <f>REPT(" ",11-LEN(N97))&amp;N97-S131</f>
        <v xml:space="preserve">    1965001</v>
      </c>
      <c r="AG97" s="333" t="str">
        <f>REPT(" ",11-LEN(X97))&amp;X97-Z131</f>
        <v xml:space="preserve">     -14000</v>
      </c>
      <c r="AK97" s="266"/>
      <c r="AR97" s="203"/>
      <c r="AS97" s="273">
        <f>SUM(AS72-AS80)</f>
        <v>0</v>
      </c>
    </row>
    <row r="98" spans="1:45" hidden="1" x14ac:dyDescent="0.25">
      <c r="A98" s="325">
        <v>28</v>
      </c>
      <c r="C98" s="132" t="s">
        <v>1877</v>
      </c>
      <c r="D98" s="276" t="str">
        <f>IF(VLOOKUP($A98,vykaz_p!$A:$G,1)=$A98,VLOOKUP($A98,vykaz_p!$A:$G,$B$1),0)</f>
        <v>Pridaná hodnota (r. 03 + r. 04 + r. 05 + r. 06 + r. 07)
- (r. 11 + r. 12 + r. 13 + r. 14)</v>
      </c>
      <c r="E98" s="261" t="s">
        <v>801</v>
      </c>
      <c r="F98" s="265"/>
      <c r="M98" s="203"/>
      <c r="N98" s="419">
        <f>SUM(N73+N74+N75+N76+N77)-(N81+N82+N83+N84)</f>
        <v>1965001</v>
      </c>
      <c r="P98" s="416"/>
      <c r="W98" s="422"/>
      <c r="X98" s="419">
        <f>SUM(X73+X74+X75+X76+X77)-(X81+X82+X83+X84)</f>
        <v>-14000</v>
      </c>
      <c r="Z98" s="208"/>
      <c r="AF98" s="332" t="str">
        <f>REPT(" ",11-LEN(N98))&amp;N98-S131</f>
        <v xml:space="preserve">    1965001</v>
      </c>
      <c r="AG98" s="332" t="str">
        <f>REPT(" ",11-LEN(X98))&amp;X98-Z131</f>
        <v xml:space="preserve">     -14000</v>
      </c>
      <c r="AK98" s="266"/>
      <c r="AR98" s="203"/>
      <c r="AS98" s="271">
        <f>SUM(AS73+AS74+AS75+AS76+AS77)-(AS81+AS82+AS83+AS84)</f>
        <v>0</v>
      </c>
    </row>
    <row r="99" spans="1:45" hidden="1" x14ac:dyDescent="0.25">
      <c r="A99" s="325">
        <v>29</v>
      </c>
      <c r="C99" s="132" t="s">
        <v>2497</v>
      </c>
      <c r="D99" s="276" t="str">
        <f>IF(VLOOKUP($A99,vykaz_p!$A:$G,1)=$A99,VLOOKUP($A99,vykaz_p!$A:$G,$B$1),0)</f>
        <v>Výnosy z finančnej činnosti spolu r. 30 + r. 31 + r. 35
+ r. 39 + r. 42 + r. 43 + r. 44</v>
      </c>
      <c r="E99" s="261" t="s">
        <v>159</v>
      </c>
      <c r="F99" s="265"/>
      <c r="M99" s="203"/>
      <c r="N99" s="419">
        <f>SUM(N100+N101+N105+N109+N112+N113+N114)</f>
        <v>0</v>
      </c>
      <c r="P99" s="416"/>
      <c r="W99" s="422"/>
      <c r="X99" s="419">
        <f>SUM(X100+X101+X105+X109+X112+X113+X114)</f>
        <v>0</v>
      </c>
      <c r="Z99" s="208"/>
      <c r="AF99" s="328" t="str">
        <f t="shared" si="47"/>
        <v xml:space="preserve">          0</v>
      </c>
      <c r="AG99" s="328" t="str">
        <f t="shared" si="48"/>
        <v xml:space="preserve">          0</v>
      </c>
      <c r="AK99" s="266"/>
      <c r="AR99" s="203"/>
      <c r="AS99" s="271">
        <f>SUM(AS100+AS101+AS105+AS109+AS112+AS113+AS114)</f>
        <v>0</v>
      </c>
    </row>
    <row r="100" spans="1:45" hidden="1" x14ac:dyDescent="0.25">
      <c r="A100" s="325">
        <v>30</v>
      </c>
      <c r="C100" s="132" t="s">
        <v>2586</v>
      </c>
      <c r="D100" s="133" t="str">
        <f>IF(VLOOKUP($A100,vykaz_p!$A:$G,1)=$A100,VLOOKUP($A100,vykaz_p!$A:$G,$B$1),0)</f>
        <v>Tržby z predaja cenných papierov a podielov (661)</v>
      </c>
      <c r="E100" s="230" t="s">
        <v>1964</v>
      </c>
      <c r="L100" s="233">
        <f>SUM('HL KNIHA VYPOC'!G390)</f>
        <v>0</v>
      </c>
      <c r="M100" s="203"/>
      <c r="N100" s="419">
        <f t="shared" ref="N100" si="59">ROUND((L100*-1),0)</f>
        <v>0</v>
      </c>
      <c r="V100" s="235">
        <f>SUM('HL KNIHA VYPOC'!K390)</f>
        <v>0</v>
      </c>
      <c r="W100" s="422"/>
      <c r="X100" s="419">
        <f t="shared" ref="X100" si="60">ROUND((V100*-1),0)</f>
        <v>0</v>
      </c>
      <c r="Z100" s="229"/>
      <c r="AF100" s="328" t="str">
        <f t="shared" si="47"/>
        <v xml:space="preserve">          0</v>
      </c>
      <c r="AG100" s="328" t="str">
        <f t="shared" si="48"/>
        <v xml:space="preserve">          0</v>
      </c>
      <c r="AQ100" s="233">
        <f>SUM('HL KNIHA VYPOC'!M390)</f>
        <v>0</v>
      </c>
      <c r="AR100" s="203"/>
      <c r="AS100" s="268">
        <f t="shared" ref="AS100" si="61">ROUND((AQ100*-1),0)</f>
        <v>0</v>
      </c>
    </row>
    <row r="101" spans="1:45" hidden="1" x14ac:dyDescent="0.25">
      <c r="A101" s="325">
        <v>31</v>
      </c>
      <c r="C101" s="132" t="s">
        <v>2589</v>
      </c>
      <c r="D101" s="133" t="str">
        <f>IF(VLOOKUP($A101,vykaz_p!$A:$G,1)=$A101,VLOOKUP($A101,vykaz_p!$A:$G,$B$1),0)</f>
        <v>Výnosy z dlhodobého finančného majetku súčet
(r. 32 až r. 34)</v>
      </c>
      <c r="E101" s="261" t="s">
        <v>928</v>
      </c>
      <c r="M101" s="203"/>
      <c r="N101" s="420">
        <f>SUM(N102:N104)</f>
        <v>0</v>
      </c>
      <c r="W101" s="422"/>
      <c r="X101" s="420">
        <f>SUM(X102:X104)</f>
        <v>0</v>
      </c>
      <c r="Z101" s="229"/>
      <c r="AF101" s="328" t="str">
        <f t="shared" si="47"/>
        <v xml:space="preserve">          0</v>
      </c>
      <c r="AG101" s="328" t="str">
        <f t="shared" si="48"/>
        <v xml:space="preserve">          0</v>
      </c>
      <c r="AR101" s="203"/>
      <c r="AS101" s="270">
        <f>SUM(AS102:AS104)</f>
        <v>0</v>
      </c>
    </row>
    <row r="102" spans="1:45" hidden="1" x14ac:dyDescent="0.25">
      <c r="A102" s="325">
        <v>32</v>
      </c>
      <c r="C102" s="132" t="s">
        <v>2593</v>
      </c>
      <c r="D102" s="133" t="str">
        <f>IF(VLOOKUP($A102,vykaz_p!$A:$G,1)=$A102,VLOOKUP($A102,vykaz_p!$A:$G,$B$1),0)</f>
        <v>Výnosy z cenných papierov a podielov od prepojených účtovných jednotiek (665A)</v>
      </c>
      <c r="E102" s="230" t="s">
        <v>917</v>
      </c>
      <c r="L102" s="233">
        <f>SUM(ANALYTIKAVUJ!C217)</f>
        <v>0</v>
      </c>
      <c r="M102" s="203"/>
      <c r="N102" s="419">
        <f t="shared" ref="N102:N104" si="62">ROUND((L102*-1),0)</f>
        <v>0</v>
      </c>
      <c r="V102" s="235">
        <f>SUM(ANALYTIKAVUJ!D217)</f>
        <v>0</v>
      </c>
      <c r="W102" s="422"/>
      <c r="X102" s="419">
        <f t="shared" ref="X102:X104" si="63">ROUND((V102*-1),0)</f>
        <v>0</v>
      </c>
      <c r="Z102" s="229"/>
      <c r="AF102" s="328" t="str">
        <f t="shared" si="47"/>
        <v xml:space="preserve">          0</v>
      </c>
      <c r="AG102" s="328" t="str">
        <f t="shared" si="48"/>
        <v xml:space="preserve">          0</v>
      </c>
      <c r="AQ102" s="233">
        <f>SUM(ANALYTIKAVUJ!E217)</f>
        <v>0</v>
      </c>
      <c r="AR102" s="203"/>
      <c r="AS102" s="268">
        <f t="shared" ref="AS102:AS104" si="64">ROUND((AQ102*-1),0)</f>
        <v>0</v>
      </c>
    </row>
    <row r="103" spans="1:45" hidden="1" x14ac:dyDescent="0.25">
      <c r="A103" s="325">
        <v>33</v>
      </c>
      <c r="C103" s="132" t="s">
        <v>2080</v>
      </c>
      <c r="D103" s="133" t="str">
        <f>IF(VLOOKUP($A103,vykaz_p!$A:$G,1)=$A103,VLOOKUP($A103,vykaz_p!$A:$G,$B$1),0)</f>
        <v>Výnosy z cenných papierov a podielov v podielovej účasti okrem výnosov prepojených účtovných jednotiek (665A)</v>
      </c>
      <c r="E103" s="230" t="s">
        <v>918</v>
      </c>
      <c r="L103" s="233">
        <f>SUM(ANALYTIKAVUJ!C218)</f>
        <v>0</v>
      </c>
      <c r="M103" s="203"/>
      <c r="N103" s="419">
        <f t="shared" si="62"/>
        <v>0</v>
      </c>
      <c r="V103" s="235">
        <f>SUM(ANALYTIKAVUJ!D218)</f>
        <v>0</v>
      </c>
      <c r="W103" s="422"/>
      <c r="X103" s="419">
        <f t="shared" si="63"/>
        <v>0</v>
      </c>
      <c r="Z103" s="229"/>
      <c r="AF103" s="328" t="str">
        <f t="shared" si="47"/>
        <v xml:space="preserve">          0</v>
      </c>
      <c r="AG103" s="328" t="str">
        <f t="shared" si="48"/>
        <v xml:space="preserve">          0</v>
      </c>
      <c r="AQ103" s="233">
        <f>SUM(ANALYTIKAVUJ!E218)</f>
        <v>0</v>
      </c>
      <c r="AR103" s="203"/>
      <c r="AS103" s="268">
        <f t="shared" si="64"/>
        <v>0</v>
      </c>
    </row>
    <row r="104" spans="1:45" hidden="1" x14ac:dyDescent="0.25">
      <c r="A104" s="325">
        <v>34</v>
      </c>
      <c r="C104" s="132" t="s">
        <v>2083</v>
      </c>
      <c r="D104" s="133" t="str">
        <f>IF(VLOOKUP($A104,vykaz_p!$A:$G,1)=$A104,VLOOKUP($A104,vykaz_p!$A:$G,$B$1),0)</f>
        <v>Ostatné výnosy z cenných papierov a podielov (665A)</v>
      </c>
      <c r="E104" s="230" t="s">
        <v>927</v>
      </c>
      <c r="L104" s="233">
        <f>SUM(ANALYTIKAVUJ!C219)</f>
        <v>0</v>
      </c>
      <c r="M104" s="203"/>
      <c r="N104" s="419">
        <f t="shared" si="62"/>
        <v>0</v>
      </c>
      <c r="V104" s="235">
        <f>SUM(ANALYTIKAVUJ!D219)</f>
        <v>0</v>
      </c>
      <c r="W104" s="422"/>
      <c r="X104" s="419">
        <f t="shared" si="63"/>
        <v>0</v>
      </c>
      <c r="Z104" s="229"/>
      <c r="AF104" s="328" t="str">
        <f t="shared" si="47"/>
        <v xml:space="preserve">          0</v>
      </c>
      <c r="AG104" s="328" t="str">
        <f t="shared" si="48"/>
        <v xml:space="preserve">          0</v>
      </c>
      <c r="AQ104" s="233">
        <f>SUM(ANALYTIKAVUJ!E219)</f>
        <v>0</v>
      </c>
      <c r="AR104" s="203"/>
      <c r="AS104" s="268">
        <f t="shared" si="64"/>
        <v>0</v>
      </c>
    </row>
    <row r="105" spans="1:45" hidden="1" x14ac:dyDescent="0.25">
      <c r="A105" s="325">
        <v>35</v>
      </c>
      <c r="C105" s="132" t="s">
        <v>2603</v>
      </c>
      <c r="D105" s="133" t="str">
        <f>IF(VLOOKUP($A105,vykaz_p!$A:$G,1)=$A105,VLOOKUP($A105,vykaz_p!$A:$G,$B$1),0)</f>
        <v>Výnosy z krátkodobého finančného majetku súčet
(r. 36 až r. 38)</v>
      </c>
      <c r="E105" s="261" t="s">
        <v>926</v>
      </c>
      <c r="M105" s="203"/>
      <c r="N105" s="420">
        <f>SUM(N106:N108)</f>
        <v>0</v>
      </c>
      <c r="W105" s="422"/>
      <c r="X105" s="420">
        <f>SUM(X106:X108)</f>
        <v>0</v>
      </c>
      <c r="Z105" s="229"/>
      <c r="AF105" s="328" t="str">
        <f t="shared" si="47"/>
        <v xml:space="preserve">          0</v>
      </c>
      <c r="AG105" s="328" t="str">
        <f t="shared" si="48"/>
        <v xml:space="preserve">          0</v>
      </c>
      <c r="AR105" s="203"/>
      <c r="AS105" s="270">
        <f>SUM(AS106:AS108)</f>
        <v>0</v>
      </c>
    </row>
    <row r="106" spans="1:45" hidden="1" x14ac:dyDescent="0.25">
      <c r="A106" s="325">
        <v>36</v>
      </c>
      <c r="C106" s="132" t="s">
        <v>2607</v>
      </c>
      <c r="D106" s="133" t="str">
        <f>IF(VLOOKUP($A106,vykaz_p!$A:$G,1)=$A106,VLOOKUP($A106,vykaz_p!$A:$G,$B$1),0)</f>
        <v>Výnosy z krátkodobého finančného majetku od prepojených účtovných jednotiek (666A)</v>
      </c>
      <c r="E106" s="230" t="s">
        <v>924</v>
      </c>
      <c r="L106" s="233">
        <f>SUM(ANALYTIKAVUJ!K217)</f>
        <v>0</v>
      </c>
      <c r="M106" s="203"/>
      <c r="N106" s="419">
        <f t="shared" ref="N106:N108" si="65">ROUND((L106*-1),0)</f>
        <v>0</v>
      </c>
      <c r="V106" s="235">
        <f>SUM(ANALYTIKAVUJ!L217)</f>
        <v>0</v>
      </c>
      <c r="W106" s="422"/>
      <c r="X106" s="419">
        <f t="shared" ref="X106:X108" si="66">ROUND((V106*-1),0)</f>
        <v>0</v>
      </c>
      <c r="Z106" s="229"/>
      <c r="AF106" s="328" t="str">
        <f t="shared" si="47"/>
        <v xml:space="preserve">          0</v>
      </c>
      <c r="AG106" s="328" t="str">
        <f t="shared" si="48"/>
        <v xml:space="preserve">          0</v>
      </c>
      <c r="AQ106" s="233">
        <f>SUM(ANALYTIKAVUJ!M217)</f>
        <v>0</v>
      </c>
      <c r="AR106" s="203"/>
      <c r="AS106" s="268">
        <f t="shared" ref="AS106:AS108" si="67">ROUND((AQ106*-1),0)</f>
        <v>0</v>
      </c>
    </row>
    <row r="107" spans="1:45" hidden="1" x14ac:dyDescent="0.25">
      <c r="A107" s="325">
        <v>37</v>
      </c>
      <c r="C107" s="132" t="s">
        <v>2080</v>
      </c>
      <c r="D107" s="133" t="str">
        <f>IF(VLOOKUP($A107,vykaz_p!$A:$G,1)=$A107,VLOOKUP($A107,vykaz_p!$A:$G,$B$1),0)</f>
        <v>Výnosy z krátkodobého finančného majetku v podielovej účasti okrem výnosov prepojených účtovných jednotiek (666A)</v>
      </c>
      <c r="E107" s="230" t="s">
        <v>912</v>
      </c>
      <c r="L107" s="233">
        <f>SUM(ANALYTIKAVUJ!K218)</f>
        <v>0</v>
      </c>
      <c r="M107" s="203"/>
      <c r="N107" s="419">
        <f t="shared" si="65"/>
        <v>0</v>
      </c>
      <c r="V107" s="235">
        <f>SUM(ANALYTIKAVUJ!L218)</f>
        <v>0</v>
      </c>
      <c r="W107" s="422"/>
      <c r="X107" s="419">
        <f t="shared" si="66"/>
        <v>0</v>
      </c>
      <c r="Z107" s="229"/>
      <c r="AF107" s="328" t="str">
        <f t="shared" si="47"/>
        <v xml:space="preserve">          0</v>
      </c>
      <c r="AG107" s="328" t="str">
        <f t="shared" si="48"/>
        <v xml:space="preserve">          0</v>
      </c>
      <c r="AQ107" s="233">
        <f>SUM(ANALYTIKAVUJ!M218)</f>
        <v>0</v>
      </c>
      <c r="AR107" s="203"/>
      <c r="AS107" s="268">
        <f t="shared" si="67"/>
        <v>0</v>
      </c>
    </row>
    <row r="108" spans="1:45" hidden="1" x14ac:dyDescent="0.25">
      <c r="A108" s="325">
        <v>38</v>
      </c>
      <c r="C108" s="132" t="s">
        <v>2083</v>
      </c>
      <c r="D108" s="133" t="str">
        <f>IF(VLOOKUP($A108,vykaz_p!$A:$G,1)=$A108,VLOOKUP($A108,vykaz_p!$A:$G,$B$1),0)</f>
        <v>Ostatné výnosy z krátkodobého finančného majetku (666A)</v>
      </c>
      <c r="E108" s="230" t="s">
        <v>913</v>
      </c>
      <c r="L108" s="233">
        <f>SUM(ANALYTIKAVUJ!K219)</f>
        <v>0</v>
      </c>
      <c r="M108" s="203"/>
      <c r="N108" s="419">
        <f t="shared" si="65"/>
        <v>0</v>
      </c>
      <c r="V108" s="235">
        <f>SUM(ANALYTIKAVUJ!L219)</f>
        <v>0</v>
      </c>
      <c r="W108" s="422"/>
      <c r="X108" s="419">
        <f t="shared" si="66"/>
        <v>0</v>
      </c>
      <c r="Z108" s="229"/>
      <c r="AF108" s="328" t="str">
        <f t="shared" si="47"/>
        <v xml:space="preserve">          0</v>
      </c>
      <c r="AG108" s="328" t="str">
        <f t="shared" si="48"/>
        <v xml:space="preserve">          0</v>
      </c>
      <c r="AQ108" s="233">
        <f>SUM(ANALYTIKAVUJ!M219)</f>
        <v>0</v>
      </c>
      <c r="AR108" s="203"/>
      <c r="AS108" s="268">
        <f t="shared" si="67"/>
        <v>0</v>
      </c>
    </row>
    <row r="109" spans="1:45" hidden="1" x14ac:dyDescent="0.25">
      <c r="A109" s="325">
        <v>39</v>
      </c>
      <c r="C109" s="132" t="s">
        <v>2617</v>
      </c>
      <c r="D109" s="133" t="str">
        <f>IF(VLOOKUP($A109,vykaz_p!$A:$G,1)=$A109,VLOOKUP($A109,vykaz_p!$A:$G,$B$1),0)</f>
        <v>Výnosové úroky (r. 40 + r. 41)</v>
      </c>
      <c r="E109" s="230" t="s">
        <v>276</v>
      </c>
      <c r="M109" s="203"/>
      <c r="N109" s="420">
        <f>SUM(N110:N111)</f>
        <v>0</v>
      </c>
      <c r="W109" s="422"/>
      <c r="X109" s="420">
        <f>SUM(X110:X111)</f>
        <v>0</v>
      </c>
      <c r="Z109" s="229"/>
      <c r="AF109" s="328" t="str">
        <f t="shared" si="47"/>
        <v xml:space="preserve">          0</v>
      </c>
      <c r="AG109" s="328" t="str">
        <f t="shared" si="48"/>
        <v xml:space="preserve">          0</v>
      </c>
      <c r="AR109" s="203"/>
      <c r="AS109" s="270">
        <f>SUM(AS110:AS111)</f>
        <v>0</v>
      </c>
    </row>
    <row r="110" spans="1:45" hidden="1" x14ac:dyDescent="0.25">
      <c r="A110" s="325">
        <v>40</v>
      </c>
      <c r="C110" s="132" t="s">
        <v>2620</v>
      </c>
      <c r="D110" s="133" t="str">
        <f>IF(VLOOKUP($A110,vykaz_p!$A:$G,1)=$A110,VLOOKUP($A110,vykaz_p!$A:$G,$B$1),0)</f>
        <v>Výnosové úroky od prepojených účtovných jednotiek (662A)</v>
      </c>
      <c r="E110" s="230" t="s">
        <v>1962</v>
      </c>
      <c r="L110" s="233">
        <f>SUM(ANALYTIKAVUJ!K212)</f>
        <v>0</v>
      </c>
      <c r="M110" s="203"/>
      <c r="N110" s="419">
        <f t="shared" ref="N110:N114" si="68">ROUND((L110*-1),0)</f>
        <v>0</v>
      </c>
      <c r="V110" s="235">
        <f>SUM(ANALYTIKAVUJ!L212)</f>
        <v>0</v>
      </c>
      <c r="W110" s="422"/>
      <c r="X110" s="419">
        <f t="shared" ref="X110:X114" si="69">ROUND((V110*-1),0)</f>
        <v>0</v>
      </c>
      <c r="Z110" s="229"/>
      <c r="AF110" s="328" t="str">
        <f t="shared" si="47"/>
        <v xml:space="preserve">          0</v>
      </c>
      <c r="AG110" s="328" t="str">
        <f t="shared" si="48"/>
        <v xml:space="preserve">          0</v>
      </c>
      <c r="AQ110" s="233">
        <f>SUM(ANALYTIKAVUJ!M212)</f>
        <v>0</v>
      </c>
      <c r="AR110" s="203"/>
      <c r="AS110" s="268">
        <f t="shared" ref="AS110:AS114" si="70">ROUND((AQ110*-1),0)</f>
        <v>0</v>
      </c>
    </row>
    <row r="111" spans="1:45" hidden="1" x14ac:dyDescent="0.25">
      <c r="A111" s="325">
        <v>41</v>
      </c>
      <c r="C111" s="132" t="s">
        <v>2080</v>
      </c>
      <c r="D111" s="133" t="str">
        <f>IF(VLOOKUP($A111,vykaz_p!$A:$G,1)=$A111,VLOOKUP($A111,vykaz_p!$A:$G,$B$1),0)</f>
        <v>Ostatné výnosové úroky (662A)</v>
      </c>
      <c r="E111" s="230" t="s">
        <v>285</v>
      </c>
      <c r="L111" s="233">
        <f>SUM(ANALYTIKAVUJ!K213)</f>
        <v>0</v>
      </c>
      <c r="M111" s="203"/>
      <c r="N111" s="419">
        <f t="shared" si="68"/>
        <v>0</v>
      </c>
      <c r="V111" s="235">
        <f>SUM(ANALYTIKAVUJ!L213)</f>
        <v>0</v>
      </c>
      <c r="W111" s="422"/>
      <c r="X111" s="419">
        <f t="shared" si="69"/>
        <v>0</v>
      </c>
      <c r="Z111" s="229"/>
      <c r="AF111" s="328" t="str">
        <f t="shared" si="47"/>
        <v xml:space="preserve">          0</v>
      </c>
      <c r="AG111" s="328" t="str">
        <f t="shared" si="48"/>
        <v xml:space="preserve">          0</v>
      </c>
      <c r="AQ111" s="233">
        <f>SUM(ANALYTIKAVUJ!M213)</f>
        <v>0</v>
      </c>
      <c r="AR111" s="203"/>
      <c r="AS111" s="268">
        <f t="shared" si="70"/>
        <v>0</v>
      </c>
    </row>
    <row r="112" spans="1:45" hidden="1" x14ac:dyDescent="0.25">
      <c r="A112" s="325">
        <v>42</v>
      </c>
      <c r="C112" s="132" t="s">
        <v>2627</v>
      </c>
      <c r="D112" s="133" t="str">
        <f>IF(VLOOKUP($A112,vykaz_p!$A:$G,1)=$A112,VLOOKUP($A112,vykaz_p!$A:$G,$B$1),0)</f>
        <v>Kurzové zisky (663)</v>
      </c>
      <c r="E112" s="230" t="s">
        <v>919</v>
      </c>
      <c r="L112" s="233">
        <f>SUM('HL KNIHA VYPOC'!G392)</f>
        <v>0</v>
      </c>
      <c r="M112" s="203"/>
      <c r="N112" s="419">
        <f t="shared" si="68"/>
        <v>0</v>
      </c>
      <c r="V112" s="235">
        <f>SUM('HL KNIHA VYPOC'!K392)</f>
        <v>0</v>
      </c>
      <c r="W112" s="422"/>
      <c r="X112" s="419">
        <f t="shared" si="69"/>
        <v>0</v>
      </c>
      <c r="Z112" s="229"/>
      <c r="AF112" s="328" t="str">
        <f t="shared" si="47"/>
        <v xml:space="preserve">          0</v>
      </c>
      <c r="AG112" s="328" t="str">
        <f t="shared" si="48"/>
        <v xml:space="preserve">          0</v>
      </c>
      <c r="AQ112" s="233">
        <f>SUM('HL KNIHA VYPOC'!M392)</f>
        <v>0</v>
      </c>
      <c r="AR112" s="203"/>
      <c r="AS112" s="268">
        <f t="shared" si="70"/>
        <v>0</v>
      </c>
    </row>
    <row r="113" spans="1:45" hidden="1" x14ac:dyDescent="0.25">
      <c r="A113" s="325">
        <v>43</v>
      </c>
      <c r="C113" s="132" t="s">
        <v>2630</v>
      </c>
      <c r="D113" s="133" t="str">
        <f>IF(VLOOKUP($A113,vykaz_p!$A:$G,1)=$A113,VLOOKUP($A113,vykaz_p!$A:$G,$B$1),0)</f>
        <v>Výnosy z precenenia cenných papierov a výnosy z derivátových operácií (664, 667)</v>
      </c>
      <c r="E113" s="230" t="s">
        <v>921</v>
      </c>
      <c r="L113" s="233">
        <f>SUM('HL KNIHA VYPOC'!G393+'HL KNIHA VYPOC'!G396)</f>
        <v>0</v>
      </c>
      <c r="M113" s="203"/>
      <c r="N113" s="419">
        <f t="shared" si="68"/>
        <v>0</v>
      </c>
      <c r="V113" s="235">
        <f>SUM('HL KNIHA VYPOC'!K393+'HL KNIHA VYPOC'!K396)</f>
        <v>0</v>
      </c>
      <c r="W113" s="422"/>
      <c r="X113" s="419">
        <f t="shared" si="69"/>
        <v>0</v>
      </c>
      <c r="Z113" s="229"/>
      <c r="AF113" s="328" t="str">
        <f t="shared" si="47"/>
        <v xml:space="preserve">          0</v>
      </c>
      <c r="AG113" s="328" t="str">
        <f t="shared" si="48"/>
        <v xml:space="preserve">          0</v>
      </c>
      <c r="AQ113" s="233">
        <f>SUM('HL KNIHA VYPOC'!M393+'HL KNIHA VYPOC'!M396)</f>
        <v>0</v>
      </c>
      <c r="AR113" s="203"/>
      <c r="AS113" s="268">
        <f t="shared" si="70"/>
        <v>0</v>
      </c>
    </row>
    <row r="114" spans="1:45" hidden="1" x14ac:dyDescent="0.25">
      <c r="A114" s="325">
        <v>44</v>
      </c>
      <c r="C114" s="132" t="s">
        <v>2634</v>
      </c>
      <c r="D114" s="133" t="str">
        <f>IF(VLOOKUP($A114,vykaz_p!$A:$G,1)=$A114,VLOOKUP($A114,vykaz_p!$A:$G,$B$1),0)</f>
        <v>Ostatné výnosy z finančnej činnosti (668)</v>
      </c>
      <c r="E114" s="230" t="s">
        <v>1961</v>
      </c>
      <c r="L114" s="233">
        <f>SUM('HL KNIHA VYPOC'!G397)</f>
        <v>0</v>
      </c>
      <c r="M114" s="203"/>
      <c r="N114" s="419">
        <f t="shared" si="68"/>
        <v>0</v>
      </c>
      <c r="V114" s="235">
        <f>SUM('HL KNIHA VYPOC'!K397)</f>
        <v>0</v>
      </c>
      <c r="W114" s="422"/>
      <c r="X114" s="419">
        <f t="shared" si="69"/>
        <v>0</v>
      </c>
      <c r="Z114" s="229"/>
      <c r="AF114" s="328" t="str">
        <f t="shared" si="47"/>
        <v xml:space="preserve">          0</v>
      </c>
      <c r="AG114" s="328" t="str">
        <f t="shared" si="48"/>
        <v xml:space="preserve">          0</v>
      </c>
      <c r="AQ114" s="233">
        <f>SUM('HL KNIHA VYPOC'!M397)</f>
        <v>0</v>
      </c>
      <c r="AR114" s="203"/>
      <c r="AS114" s="268">
        <f t="shared" si="70"/>
        <v>0</v>
      </c>
    </row>
    <row r="115" spans="1:45" hidden="1" x14ac:dyDescent="0.25">
      <c r="A115" s="325">
        <v>45</v>
      </c>
      <c r="C115" s="132" t="s">
        <v>2497</v>
      </c>
      <c r="D115" s="276" t="str">
        <f>IF(VLOOKUP($A115,vykaz_p!$A:$G,1)=$A115,VLOOKUP($A115,vykaz_p!$A:$G,$B$1),0)</f>
        <v>Náklady na finančnú činnosť spolu r. 46 + r. 47 + r. 48
+ r. 49 + r. 52 + r. 53 + r. 54</v>
      </c>
      <c r="E115" s="261" t="s">
        <v>916</v>
      </c>
      <c r="F115" s="265"/>
      <c r="M115" s="203"/>
      <c r="N115" s="420">
        <f>SUM(N116+N117+N118+N119+N122+N123+N124)</f>
        <v>0</v>
      </c>
      <c r="P115" s="416"/>
      <c r="W115" s="422"/>
      <c r="X115" s="420">
        <f>SUM(X116+X117+X118+X119+X122+X123+X124)</f>
        <v>0</v>
      </c>
      <c r="Z115" s="208"/>
      <c r="AF115" s="328" t="str">
        <f t="shared" si="47"/>
        <v xml:space="preserve">          0</v>
      </c>
      <c r="AG115" s="328" t="str">
        <f t="shared" si="48"/>
        <v xml:space="preserve">          0</v>
      </c>
      <c r="AK115" s="266"/>
      <c r="AR115" s="203"/>
      <c r="AS115" s="270">
        <f>SUM(AS116+AS117+AS118+AS119+AS122+AS123+AS124)</f>
        <v>0</v>
      </c>
    </row>
    <row r="116" spans="1:45" ht="3.75" hidden="1" customHeight="1" x14ac:dyDescent="0.25">
      <c r="A116" s="325">
        <v>46</v>
      </c>
      <c r="C116" s="132" t="s">
        <v>2641</v>
      </c>
      <c r="D116" s="133" t="str">
        <f>IF(VLOOKUP($A116,vykaz_p!$A:$G,1)=$A116,VLOOKUP($A116,vykaz_p!$A:$G,$B$1),0)</f>
        <v>Predané cenné papiere a podiely (561)</v>
      </c>
      <c r="E116" s="230" t="s">
        <v>330</v>
      </c>
      <c r="L116" s="233">
        <f>SUM('HL KNIHA VYPOC'!G317)</f>
        <v>0</v>
      </c>
      <c r="M116" s="203"/>
      <c r="N116" s="419">
        <f>ROUND((L116),0)</f>
        <v>0</v>
      </c>
      <c r="V116" s="235">
        <f>SUM('HL KNIHA VYPOC'!K317)</f>
        <v>0</v>
      </c>
      <c r="W116" s="422"/>
      <c r="X116" s="419">
        <f t="shared" ref="X116:X118" si="71">ROUND((V116),0)</f>
        <v>0</v>
      </c>
      <c r="Z116" s="229"/>
      <c r="AF116" s="328" t="str">
        <f t="shared" si="47"/>
        <v xml:space="preserve">          0</v>
      </c>
      <c r="AG116" s="328" t="str">
        <f t="shared" si="48"/>
        <v xml:space="preserve">          0</v>
      </c>
      <c r="AQ116" s="233">
        <f>SUM('HL KNIHA VYPOC'!M317)</f>
        <v>0</v>
      </c>
      <c r="AR116" s="203"/>
      <c r="AS116" s="271">
        <f t="shared" ref="AS116:AS118" si="72">ROUND((AQ116),0)</f>
        <v>0</v>
      </c>
    </row>
    <row r="117" spans="1:45" hidden="1" x14ac:dyDescent="0.25">
      <c r="A117" s="325">
        <v>47</v>
      </c>
      <c r="C117" s="132" t="s">
        <v>2644</v>
      </c>
      <c r="D117" s="133" t="str">
        <f>IF(VLOOKUP($A117,vykaz_p!$A:$G,1)=$A117,VLOOKUP($A117,vykaz_p!$A:$G,$B$1),0)</f>
        <v>Náklady na krátkodobý finančný majetok (566)</v>
      </c>
      <c r="E117" s="230" t="s">
        <v>333</v>
      </c>
      <c r="L117" s="233">
        <f>SUM('HL KNIHA VYPOC'!G322)</f>
        <v>0</v>
      </c>
      <c r="M117" s="203"/>
      <c r="N117" s="419">
        <f>ROUND((L117),0)</f>
        <v>0</v>
      </c>
      <c r="V117" s="235">
        <f>SUM('HL KNIHA VYPOC'!K322)</f>
        <v>0</v>
      </c>
      <c r="W117" s="422"/>
      <c r="X117" s="419">
        <f t="shared" si="71"/>
        <v>0</v>
      </c>
      <c r="Z117" s="229"/>
      <c r="AF117" s="328" t="str">
        <f t="shared" si="47"/>
        <v xml:space="preserve">          0</v>
      </c>
      <c r="AG117" s="328" t="str">
        <f t="shared" si="48"/>
        <v xml:space="preserve">          0</v>
      </c>
      <c r="AQ117" s="233">
        <f>SUM('HL KNIHA VYPOC'!M322)</f>
        <v>0</v>
      </c>
      <c r="AR117" s="203"/>
      <c r="AS117" s="271">
        <f t="shared" si="72"/>
        <v>0</v>
      </c>
    </row>
    <row r="118" spans="1:45" hidden="1" x14ac:dyDescent="0.25">
      <c r="A118" s="325">
        <v>48</v>
      </c>
      <c r="C118" s="132" t="s">
        <v>2647</v>
      </c>
      <c r="D118" s="133" t="str">
        <f>IF(VLOOKUP($A118,vykaz_p!$A:$G,1)=$A118,VLOOKUP($A118,vykaz_p!$A:$G,$B$1),0)</f>
        <v>Opravné položky k finančnému majetku (+/-) (565)</v>
      </c>
      <c r="E118" s="230" t="s">
        <v>351</v>
      </c>
      <c r="L118" s="233">
        <f>SUM('HL KNIHA VYPOC'!G321)</f>
        <v>0</v>
      </c>
      <c r="M118" s="203"/>
      <c r="N118" s="419">
        <f>ROUND((L118),0)</f>
        <v>0</v>
      </c>
      <c r="V118" s="235">
        <f>SUM('HL KNIHA VYPOC'!K321)</f>
        <v>0</v>
      </c>
      <c r="W118" s="422"/>
      <c r="X118" s="419">
        <f t="shared" si="71"/>
        <v>0</v>
      </c>
      <c r="Z118" s="229"/>
      <c r="AF118" s="328" t="str">
        <f t="shared" si="47"/>
        <v xml:space="preserve">          0</v>
      </c>
      <c r="AG118" s="328" t="str">
        <f t="shared" si="48"/>
        <v xml:space="preserve">          0</v>
      </c>
      <c r="AQ118" s="233">
        <f>SUM('HL KNIHA VYPOC'!M321)</f>
        <v>0</v>
      </c>
      <c r="AR118" s="203"/>
      <c r="AS118" s="271">
        <f t="shared" si="72"/>
        <v>0</v>
      </c>
    </row>
    <row r="119" spans="1:45" hidden="1" x14ac:dyDescent="0.25">
      <c r="A119" s="325">
        <v>49</v>
      </c>
      <c r="C119" s="132" t="s">
        <v>2651</v>
      </c>
      <c r="D119" s="133" t="str">
        <f>IF(VLOOKUP($A119,vykaz_p!$A:$G,1)=$A119,VLOOKUP($A119,vykaz_p!$A:$G,$B$1),0)</f>
        <v>Nákladové úroky (r. 50 + r. 51)</v>
      </c>
      <c r="E119" s="261" t="s">
        <v>355</v>
      </c>
      <c r="M119" s="203"/>
      <c r="N119" s="420">
        <f>SUM(N120:N121)</f>
        <v>0</v>
      </c>
      <c r="W119" s="422"/>
      <c r="X119" s="420">
        <f>SUM(X120:X121)</f>
        <v>0</v>
      </c>
      <c r="Z119" s="229"/>
      <c r="AF119" s="328" t="str">
        <f t="shared" si="47"/>
        <v xml:space="preserve">          0</v>
      </c>
      <c r="AG119" s="328" t="str">
        <f t="shared" si="48"/>
        <v xml:space="preserve">          0</v>
      </c>
      <c r="AR119" s="203"/>
      <c r="AS119" s="270">
        <f>SUM(AS120:AS121)</f>
        <v>0</v>
      </c>
    </row>
    <row r="120" spans="1:45" hidden="1" x14ac:dyDescent="0.25">
      <c r="A120" s="325">
        <v>50</v>
      </c>
      <c r="C120" s="132" t="s">
        <v>2655</v>
      </c>
      <c r="D120" s="133" t="str">
        <f>IF(VLOOKUP($A120,vykaz_p!$A:$G,1)=$A120,VLOOKUP($A120,vykaz_p!$A:$G,$B$1),0)</f>
        <v>Nákladové úroky pre prepojené účtovné jednotky (562A)</v>
      </c>
      <c r="E120" s="230" t="s">
        <v>360</v>
      </c>
      <c r="L120" s="233">
        <f>SUM(ANALYTIKAVUJ!C212)</f>
        <v>0</v>
      </c>
      <c r="M120" s="203"/>
      <c r="N120" s="419">
        <f>ROUND((L120),0)</f>
        <v>0</v>
      </c>
      <c r="V120" s="235">
        <f>SUM(ANALYTIKAVUJ!D212)</f>
        <v>0</v>
      </c>
      <c r="W120" s="422"/>
      <c r="X120" s="419">
        <f t="shared" ref="X120:X124" si="73">ROUND((V120),0)</f>
        <v>0</v>
      </c>
      <c r="Z120" s="229"/>
      <c r="AF120" s="328" t="str">
        <f t="shared" si="47"/>
        <v xml:space="preserve">          0</v>
      </c>
      <c r="AG120" s="328" t="str">
        <f t="shared" si="48"/>
        <v xml:space="preserve">          0</v>
      </c>
      <c r="AQ120" s="233">
        <f>SUM(ANALYTIKAVUJ!E212)</f>
        <v>0</v>
      </c>
      <c r="AR120" s="203"/>
      <c r="AS120" s="271">
        <f t="shared" ref="AS120:AS124" si="74">ROUND((AQ120),0)</f>
        <v>0</v>
      </c>
    </row>
    <row r="121" spans="1:45" hidden="1" x14ac:dyDescent="0.25">
      <c r="A121" s="325">
        <v>51</v>
      </c>
      <c r="C121" s="132" t="s">
        <v>2080</v>
      </c>
      <c r="D121" s="133" t="str">
        <f>IF(VLOOKUP($A121,vykaz_p!$A:$G,1)=$A121,VLOOKUP($A121,vykaz_p!$A:$G,$B$1),0)</f>
        <v>Ostatné nákladové úroky (562A)</v>
      </c>
      <c r="E121" s="230" t="s">
        <v>371</v>
      </c>
      <c r="L121" s="233">
        <f>SUM(ANALYTIKAVUJ!C213)</f>
        <v>0</v>
      </c>
      <c r="M121" s="203"/>
      <c r="N121" s="419">
        <f>ROUND((L121),0)</f>
        <v>0</v>
      </c>
      <c r="V121" s="235">
        <f>SUM(ANALYTIKAVUJ!D213)</f>
        <v>0</v>
      </c>
      <c r="W121" s="422"/>
      <c r="X121" s="419">
        <f t="shared" si="73"/>
        <v>0</v>
      </c>
      <c r="Z121" s="229"/>
      <c r="AF121" s="328" t="str">
        <f t="shared" si="47"/>
        <v xml:space="preserve">          0</v>
      </c>
      <c r="AG121" s="328" t="str">
        <f t="shared" si="48"/>
        <v xml:space="preserve">          0</v>
      </c>
      <c r="AQ121" s="233">
        <f>SUM(ANALYTIKAVUJ!E213)</f>
        <v>0</v>
      </c>
      <c r="AR121" s="203"/>
      <c r="AS121" s="271">
        <f t="shared" si="74"/>
        <v>0</v>
      </c>
    </row>
    <row r="122" spans="1:45" hidden="1" x14ac:dyDescent="0.25">
      <c r="A122" s="325">
        <v>52</v>
      </c>
      <c r="C122" s="132" t="s">
        <v>2662</v>
      </c>
      <c r="D122" s="133" t="str">
        <f>IF(VLOOKUP($A122,vykaz_p!$A:$G,1)=$A122,VLOOKUP($A122,vykaz_p!$A:$G,$B$1),0)</f>
        <v>Kurzové straty (563)</v>
      </c>
      <c r="E122" s="230" t="s">
        <v>382</v>
      </c>
      <c r="L122" s="233">
        <f>SUM('HL KNIHA VYPOC'!G319)</f>
        <v>0</v>
      </c>
      <c r="M122" s="203"/>
      <c r="N122" s="419">
        <f>ROUND((L122),0)</f>
        <v>0</v>
      </c>
      <c r="V122" s="235">
        <f>SUM('HL KNIHA VYPOC'!K319)</f>
        <v>0</v>
      </c>
      <c r="W122" s="422"/>
      <c r="X122" s="419">
        <f t="shared" si="73"/>
        <v>0</v>
      </c>
      <c r="Z122" s="229"/>
      <c r="AF122" s="328" t="str">
        <f t="shared" si="47"/>
        <v xml:space="preserve">          0</v>
      </c>
      <c r="AG122" s="328" t="str">
        <f t="shared" si="48"/>
        <v xml:space="preserve">          0</v>
      </c>
      <c r="AQ122" s="233">
        <f>SUM('HL KNIHA VYPOC'!M319)</f>
        <v>0</v>
      </c>
      <c r="AR122" s="203"/>
      <c r="AS122" s="271">
        <f t="shared" si="74"/>
        <v>0</v>
      </c>
    </row>
    <row r="123" spans="1:45" hidden="1" x14ac:dyDescent="0.25">
      <c r="A123" s="325">
        <v>53</v>
      </c>
      <c r="C123" s="132" t="s">
        <v>2665</v>
      </c>
      <c r="D123" s="133" t="str">
        <f>IF(VLOOKUP($A123,vykaz_p!$A:$G,1)=$A123,VLOOKUP($A123,vykaz_p!$A:$G,$B$1),0)</f>
        <v>Náklady na precenenie cenných papierov a náklady na derivátové operácie (564, 567)</v>
      </c>
      <c r="E123" s="230" t="s">
        <v>401</v>
      </c>
      <c r="L123" s="233">
        <f>SUM('HL KNIHA VYPOC'!G320+'HL KNIHA VYPOC'!G323)</f>
        <v>0</v>
      </c>
      <c r="M123" s="203"/>
      <c r="N123" s="419">
        <f>ROUND((L123),0)</f>
        <v>0</v>
      </c>
      <c r="V123" s="235">
        <f>SUM('HL KNIHA VYPOC'!K320+'HL KNIHA VYPOC'!K323)</f>
        <v>0</v>
      </c>
      <c r="W123" s="422"/>
      <c r="X123" s="419">
        <f t="shared" si="73"/>
        <v>0</v>
      </c>
      <c r="Z123" s="229"/>
      <c r="AF123" s="328" t="str">
        <f t="shared" si="47"/>
        <v xml:space="preserve">          0</v>
      </c>
      <c r="AG123" s="328" t="str">
        <f t="shared" si="48"/>
        <v xml:space="preserve">          0</v>
      </c>
      <c r="AQ123" s="233">
        <f>SUM('HL KNIHA VYPOC'!M320+'HL KNIHA VYPOC'!M323)</f>
        <v>0</v>
      </c>
      <c r="AR123" s="203"/>
      <c r="AS123" s="271">
        <f t="shared" si="74"/>
        <v>0</v>
      </c>
    </row>
    <row r="124" spans="1:45" hidden="1" x14ac:dyDescent="0.25">
      <c r="A124" s="325">
        <v>54</v>
      </c>
      <c r="C124" s="132" t="s">
        <v>2669</v>
      </c>
      <c r="D124" s="133" t="str">
        <f>IF(VLOOKUP($A124,vykaz_p!$A:$G,1)=$A124,VLOOKUP($A124,vykaz_p!$A:$G,$B$1),0)</f>
        <v>Ostatné náklady na finančnú činnosť (568, 569)</v>
      </c>
      <c r="E124" s="230" t="s">
        <v>604</v>
      </c>
      <c r="L124" s="233">
        <f>SUM('HL KNIHA VYPOC'!G324+'HL KNIHA VYPOC'!G325)</f>
        <v>0</v>
      </c>
      <c r="M124" s="203"/>
      <c r="N124" s="419">
        <f>ROUND((L124),0)</f>
        <v>0</v>
      </c>
      <c r="V124" s="235">
        <f>SUM('HL KNIHA VYPOC'!K324+'HL KNIHA VYPOC'!K325)</f>
        <v>0</v>
      </c>
      <c r="W124" s="422"/>
      <c r="X124" s="419">
        <f t="shared" si="73"/>
        <v>0</v>
      </c>
      <c r="Z124" s="229"/>
      <c r="AF124" s="328" t="str">
        <f t="shared" si="47"/>
        <v xml:space="preserve">          0</v>
      </c>
      <c r="AG124" s="328" t="str">
        <f t="shared" si="48"/>
        <v xml:space="preserve">          0</v>
      </c>
      <c r="AQ124" s="233">
        <f>SUM('HL KNIHA VYPOC'!M324+'HL KNIHA VYPOC'!M325)</f>
        <v>0</v>
      </c>
      <c r="AR124" s="203"/>
      <c r="AS124" s="271">
        <f t="shared" si="74"/>
        <v>0</v>
      </c>
    </row>
    <row r="125" spans="1:45" hidden="1" x14ac:dyDescent="0.25">
      <c r="A125" s="325">
        <v>55</v>
      </c>
      <c r="C125" s="132" t="s">
        <v>2577</v>
      </c>
      <c r="D125" s="276" t="str">
        <f>IF(VLOOKUP($A125,vykaz_p!$A:$G,1)=$A125,VLOOKUP($A125,vykaz_p!$A:$G,$B$1),0)</f>
        <v>Výsledok hospodárenia z finančnej činnosti (+/-)
(r. 29 - r. 45)</v>
      </c>
      <c r="E125" s="261" t="s">
        <v>623</v>
      </c>
      <c r="F125" s="265"/>
      <c r="M125" s="203"/>
      <c r="N125" s="423">
        <f>SUM(N99-N115)</f>
        <v>0</v>
      </c>
      <c r="P125" s="416"/>
      <c r="W125" s="422"/>
      <c r="X125" s="423">
        <f>SUM(X99-X115)</f>
        <v>0</v>
      </c>
      <c r="Z125" s="208"/>
      <c r="AF125" s="328" t="str">
        <f t="shared" si="47"/>
        <v xml:space="preserve">          0</v>
      </c>
      <c r="AG125" s="328" t="str">
        <f t="shared" si="48"/>
        <v xml:space="preserve">          0</v>
      </c>
      <c r="AK125" s="266"/>
      <c r="AR125" s="203"/>
      <c r="AS125" s="273">
        <f>SUM(AS99-AS115)</f>
        <v>0</v>
      </c>
    </row>
    <row r="126" spans="1:45" hidden="1" x14ac:dyDescent="0.25">
      <c r="A126" s="325">
        <v>56</v>
      </c>
      <c r="C126" s="132" t="s">
        <v>2676</v>
      </c>
      <c r="D126" s="276" t="str">
        <f>IF(VLOOKUP($A126,vykaz_p!$A:$G,1)=$A126,VLOOKUP($A126,vykaz_p!$A:$G,$B$1),0)</f>
        <v>Výsledok hospodárenia za účtovné obdobie pred zdanením (+/-) (r. 27 + r. 55)</v>
      </c>
      <c r="E126" s="261" t="s">
        <v>639</v>
      </c>
      <c r="F126" s="265"/>
      <c r="M126" s="203"/>
      <c r="N126" s="424">
        <f>SUM(N97+N125)</f>
        <v>1965001</v>
      </c>
      <c r="P126" s="416"/>
      <c r="W126" s="422"/>
      <c r="X126" s="424">
        <f>SUM(X97+X125)</f>
        <v>-14000</v>
      </c>
      <c r="Z126" s="208"/>
      <c r="AF126" s="332" t="str">
        <f>REPT(" ",11-LEN(N126))&amp;N126-S131</f>
        <v xml:space="preserve">    1965001</v>
      </c>
      <c r="AG126" s="332" t="str">
        <f>REPT(" ",11-LEN(X126))&amp;X126-Z131</f>
        <v xml:space="preserve">     -14000</v>
      </c>
      <c r="AK126" s="266"/>
      <c r="AR126" s="203"/>
      <c r="AS126" s="274">
        <f>SUM(AS97+AS125)</f>
        <v>0</v>
      </c>
    </row>
    <row r="127" spans="1:45" hidden="1" x14ac:dyDescent="0.25">
      <c r="A127" s="325">
        <v>57</v>
      </c>
      <c r="C127" s="132" t="s">
        <v>2679</v>
      </c>
      <c r="D127" s="133" t="str">
        <f>IF(VLOOKUP($A127,vykaz_p!$A:$G,1)=$A127,VLOOKUP($A127,vykaz_p!$A:$G,$B$1),0)</f>
        <v>Daň z príjmov (r. 58 + r. 59)</v>
      </c>
      <c r="E127" s="261" t="s">
        <v>658</v>
      </c>
      <c r="M127" s="203"/>
      <c r="N127" s="420">
        <f>SUM(N128:N129)</f>
        <v>0</v>
      </c>
      <c r="W127" s="422"/>
      <c r="X127" s="420">
        <f>SUM(X128:X129)</f>
        <v>0</v>
      </c>
      <c r="Z127" s="203"/>
      <c r="AF127" s="328" t="str">
        <f t="shared" si="47"/>
        <v xml:space="preserve">          0</v>
      </c>
      <c r="AG127" s="328" t="str">
        <f t="shared" si="48"/>
        <v xml:space="preserve">          0</v>
      </c>
      <c r="AR127" s="203"/>
      <c r="AS127" s="270">
        <f>SUM(AS128:AS129)</f>
        <v>0</v>
      </c>
    </row>
    <row r="128" spans="1:45" hidden="1" x14ac:dyDescent="0.25">
      <c r="A128" s="325">
        <v>58</v>
      </c>
      <c r="C128" s="132" t="s">
        <v>2683</v>
      </c>
      <c r="D128" s="133" t="str">
        <f>IF(VLOOKUP($A128,vykaz_p!$A:$G,1)=$A128,VLOOKUP($A128,vykaz_p!$A:$G,$B$1),0)</f>
        <v>Daň z príjmov  splatná (591, 595)</v>
      </c>
      <c r="E128" s="230" t="s">
        <v>664</v>
      </c>
      <c r="L128" s="233">
        <f>SUM('HL KNIHA VYPOC'!G340+'HL KNIHA VYPOC'!G344)</f>
        <v>0</v>
      </c>
      <c r="M128" s="203"/>
      <c r="N128" s="419">
        <f>ROUND((L128),0)</f>
        <v>0</v>
      </c>
      <c r="V128" s="235">
        <f>SUM('HL KNIHA VYPOC'!K340+'HL KNIHA VYPOC'!K344)</f>
        <v>0</v>
      </c>
      <c r="W128" s="422"/>
      <c r="X128" s="419">
        <f t="shared" ref="X128:X130" si="75">ROUND((V128),0)</f>
        <v>0</v>
      </c>
      <c r="Z128" s="203"/>
      <c r="AF128" s="328" t="str">
        <f t="shared" si="47"/>
        <v xml:space="preserve">          0</v>
      </c>
      <c r="AG128" s="328" t="str">
        <f t="shared" si="48"/>
        <v xml:space="preserve">          0</v>
      </c>
      <c r="AQ128" s="233">
        <f>SUM('HL KNIHA VYPOC'!M340+'HL KNIHA VYPOC'!M344)</f>
        <v>0</v>
      </c>
      <c r="AR128" s="203"/>
      <c r="AS128" s="271">
        <f t="shared" ref="AS128:AS130" si="76">ROUND((AQ128),0)</f>
        <v>0</v>
      </c>
    </row>
    <row r="129" spans="1:45" hidden="1" x14ac:dyDescent="0.25">
      <c r="A129" s="325">
        <v>59</v>
      </c>
      <c r="C129" s="132" t="s">
        <v>2080</v>
      </c>
      <c r="D129" s="133" t="str">
        <f>IF(VLOOKUP($A129,vykaz_p!$A:$G,1)=$A129,VLOOKUP($A129,vykaz_p!$A:$G,$B$1),0)</f>
        <v>Daň z príjmov odložená (+/-) (592)</v>
      </c>
      <c r="E129" s="230" t="s">
        <v>675</v>
      </c>
      <c r="L129" s="233">
        <f>SUM('HL KNIHA VYPOC'!G341)</f>
        <v>0</v>
      </c>
      <c r="M129" s="203"/>
      <c r="N129" s="419">
        <f>ROUND((L129),0)</f>
        <v>0</v>
      </c>
      <c r="V129" s="235">
        <f>SUM('HL KNIHA VYPOC'!K341)</f>
        <v>0</v>
      </c>
      <c r="W129" s="422"/>
      <c r="X129" s="419">
        <f t="shared" si="75"/>
        <v>0</v>
      </c>
      <c r="Z129" s="203"/>
      <c r="AF129" s="328" t="str">
        <f t="shared" si="47"/>
        <v xml:space="preserve">          0</v>
      </c>
      <c r="AG129" s="328" t="str">
        <f t="shared" si="48"/>
        <v xml:space="preserve">          0</v>
      </c>
      <c r="AQ129" s="233">
        <f>SUM('HL KNIHA VYPOC'!M341)</f>
        <v>0</v>
      </c>
      <c r="AR129" s="203"/>
      <c r="AS129" s="271">
        <f t="shared" si="76"/>
        <v>0</v>
      </c>
    </row>
    <row r="130" spans="1:45" hidden="1" x14ac:dyDescent="0.25">
      <c r="A130" s="325">
        <v>60</v>
      </c>
      <c r="C130" s="132" t="s">
        <v>2690</v>
      </c>
      <c r="D130" s="133" t="str">
        <f>IF(VLOOKUP($A130,vykaz_p!$A:$G,1)=$A130,VLOOKUP($A130,vykaz_p!$A:$G,$B$1),0)</f>
        <v>Prevod podielov na výsledku hospodárenia spoločníkom (+/- 596)</v>
      </c>
      <c r="E130" s="230" t="s">
        <v>693</v>
      </c>
      <c r="L130" s="233">
        <f>SUM('HL KNIHA VYPOC'!G345)</f>
        <v>0</v>
      </c>
      <c r="M130" s="203"/>
      <c r="N130" s="419">
        <f>ROUND((L130),0)</f>
        <v>0</v>
      </c>
      <c r="V130" s="235">
        <f>SUM('HL KNIHA VYPOC'!K345)</f>
        <v>0</v>
      </c>
      <c r="W130" s="422"/>
      <c r="X130" s="419">
        <f t="shared" si="75"/>
        <v>0</v>
      </c>
      <c r="Z130" s="203"/>
      <c r="AF130" s="328" t="str">
        <f t="shared" si="47"/>
        <v xml:space="preserve">          0</v>
      </c>
      <c r="AG130" s="328" t="str">
        <f t="shared" si="48"/>
        <v xml:space="preserve">          0</v>
      </c>
      <c r="AQ130" s="233">
        <f>SUM('HL KNIHA VYPOC'!M345)</f>
        <v>0</v>
      </c>
      <c r="AR130" s="203"/>
      <c r="AS130" s="271">
        <f t="shared" si="76"/>
        <v>0</v>
      </c>
    </row>
    <row r="131" spans="1:45" hidden="1" x14ac:dyDescent="0.25">
      <c r="A131" s="325">
        <v>61</v>
      </c>
      <c r="C131" s="132" t="s">
        <v>2676</v>
      </c>
      <c r="D131" s="276" t="str">
        <f>IF(VLOOKUP($A131,vykaz_p!$A:$G,1)=$A131,VLOOKUP($A131,vykaz_p!$A:$G,$B$1),0)</f>
        <v>Výsledok hospodárenia za účtovné obdobie po  zdanení (+/-) (r. 56 - r. 57 - r. 60)</v>
      </c>
      <c r="E131" s="261" t="s">
        <v>703</v>
      </c>
      <c r="F131" s="265"/>
      <c r="M131" s="203"/>
      <c r="N131" s="414">
        <f>SUM(N126-N127-N130)</f>
        <v>1965001</v>
      </c>
      <c r="O131" s="414"/>
      <c r="P131" s="425"/>
      <c r="Q131" s="414"/>
      <c r="R131" s="414"/>
      <c r="S131" s="414">
        <f>SUM(N131-N24)</f>
        <v>0</v>
      </c>
      <c r="T131" s="414"/>
      <c r="U131" s="414"/>
      <c r="V131" s="414"/>
      <c r="W131" s="414"/>
      <c r="X131" s="414">
        <f>SUM(X126-X127-X130)</f>
        <v>-14000</v>
      </c>
      <c r="Z131" s="334">
        <f>SUM(X131-X24)</f>
        <v>0</v>
      </c>
      <c r="AF131" s="332" t="str">
        <f>REPT(" ",11-LEN(N131))&amp;N131-S131</f>
        <v xml:space="preserve">    1965001</v>
      </c>
      <c r="AG131" s="332" t="str">
        <f>REPT(" ",11-LEN(X131))&amp;X131-Z131</f>
        <v xml:space="preserve">     -14000</v>
      </c>
      <c r="AJ131" s="328"/>
      <c r="AK131" s="266"/>
      <c r="AN131" s="233">
        <f>SUM(AI131-AI24)</f>
        <v>0</v>
      </c>
      <c r="AR131" s="203"/>
      <c r="AS131" s="275">
        <f>SUM(AS126-AS127-AS130)</f>
        <v>0</v>
      </c>
    </row>
    <row r="132" spans="1:45" ht="12" hidden="1" customHeight="1" x14ac:dyDescent="0.25">
      <c r="AF132" s="328" t="str">
        <f t="shared" si="47"/>
        <v xml:space="preserve">           </v>
      </c>
      <c r="AG132" s="328" t="str">
        <f t="shared" si="48"/>
        <v xml:space="preserve">           </v>
      </c>
    </row>
    <row r="133" spans="1:45" hidden="1" x14ac:dyDescent="0.25">
      <c r="AS133" s="233"/>
    </row>
    <row r="134" spans="1:45" hidden="1" x14ac:dyDescent="0.25">
      <c r="B134" s="326">
        <v>146</v>
      </c>
      <c r="D134" s="276" t="str">
        <f>IF(VLOOKUP($B134,suvaha_p!$A:$G,1)=$B134,VLOOKUP($B134,suvaha_p!$A:$G,$B$1),0)</f>
        <v>Označenie</v>
      </c>
    </row>
    <row r="135" spans="1:45" hidden="1" x14ac:dyDescent="0.25">
      <c r="B135" s="326">
        <v>147</v>
      </c>
      <c r="D135" s="276" t="str">
        <f>IF(VLOOKUP($B135,suvaha_p!$A:$G,1)=$B135,VLOOKUP($B135,suvaha_p!$A:$G,$B$1),0)</f>
        <v>STRANA AKTÍV</v>
      </c>
    </row>
    <row r="136" spans="1:45" hidden="1" x14ac:dyDescent="0.25">
      <c r="B136" s="326">
        <v>148</v>
      </c>
      <c r="D136" s="276" t="str">
        <f>IF(VLOOKUP($B136,suvaha_p!$A:$G,1)=$B136,VLOOKUP($B136,suvaha_p!$A:$G,$B$1),0)</f>
        <v>STRANA PASÍV</v>
      </c>
    </row>
    <row r="137" spans="1:45" hidden="1" x14ac:dyDescent="0.25">
      <c r="B137" s="326">
        <v>149</v>
      </c>
      <c r="D137" s="276" t="str">
        <f>IF(VLOOKUP($B137,suvaha_p!$A:$G,1)=$B137,VLOOKUP($B137,suvaha_p!$A:$G,$B$1),0)</f>
        <v>Číslo riadku</v>
      </c>
    </row>
    <row r="138" spans="1:45" hidden="1" x14ac:dyDescent="0.25">
      <c r="B138" s="326">
        <v>150</v>
      </c>
      <c r="D138" s="276" t="str">
        <f>IF(VLOOKUP($B138,suvaha_p!$A:$G,1)=$B138,VLOOKUP($B138,suvaha_p!$A:$G,$B$1),0)</f>
        <v>Bežné účtovné obdobie</v>
      </c>
    </row>
    <row r="139" spans="1:45" hidden="1" x14ac:dyDescent="0.25">
      <c r="B139" s="326">
        <v>151</v>
      </c>
      <c r="D139" s="276" t="str">
        <f>IF(VLOOKUP($B139,suvaha_p!$A:$G,1)=$B139,VLOOKUP($B139,suvaha_p!$A:$G,$B$1),0)</f>
        <v>Bezprostredne predchádzajúce účtovné obdobie</v>
      </c>
    </row>
    <row r="140" spans="1:45" hidden="1" x14ac:dyDescent="0.25">
      <c r="B140" s="326">
        <v>152</v>
      </c>
      <c r="D140" s="276" t="str">
        <f>IF(VLOOKUP($B140,suvaha_p!$A:$G,1)=$B140,VLOOKUP($B140,suvaha_p!$A:$G,$B$1),0)</f>
        <v>Brutto-časť 1</v>
      </c>
    </row>
    <row r="141" spans="1:45" hidden="1" x14ac:dyDescent="0.25">
      <c r="B141" s="326">
        <v>153</v>
      </c>
      <c r="D141" s="276" t="str">
        <f>IF(VLOOKUP($B141,suvaha_p!$A:$G,1)=$B141,VLOOKUP($B141,suvaha_p!$A:$G,$B$1),0)</f>
        <v>Oprávky</v>
      </c>
    </row>
    <row r="142" spans="1:45" hidden="1" x14ac:dyDescent="0.25">
      <c r="B142" s="326">
        <v>154</v>
      </c>
      <c r="D142" s="276" t="str">
        <f>IF(VLOOKUP($B142,suvaha_p!$A:$G,1)=$B142,VLOOKUP($B142,suvaha_p!$A:$G,$B$1),0)</f>
        <v>Opravné položky</v>
      </c>
    </row>
    <row r="143" spans="1:45" hidden="1" x14ac:dyDescent="0.25">
      <c r="B143" s="326">
        <v>155</v>
      </c>
      <c r="D143" s="276" t="str">
        <f>IF(VLOOKUP($B143,suvaha_p!$A:$G,1)=$B143,VLOOKUP($B143,suvaha_p!$A:$G,$B$1),0)</f>
        <v>Netto</v>
      </c>
    </row>
    <row r="144" spans="1:45" hidden="1" x14ac:dyDescent="0.25">
      <c r="B144" s="326">
        <v>156</v>
      </c>
      <c r="D144" s="276" t="str">
        <f>IF(VLOOKUP($B144,suvaha_p!$A:$G,1)=$B144,VLOOKUP($B144,suvaha_p!$A:$G,$B$1),0)</f>
        <v>Netto</v>
      </c>
    </row>
    <row r="145" spans="1:45" hidden="1" x14ac:dyDescent="0.25">
      <c r="B145" s="326">
        <v>157</v>
      </c>
      <c r="D145" s="276" t="str">
        <f>IF(VLOOKUP($B145,suvaha_p!$A:$G,1)=$B145,VLOOKUP($B145,suvaha_p!$A:$G,$B$1),0)</f>
        <v>Text</v>
      </c>
    </row>
    <row r="146" spans="1:45" hidden="1" x14ac:dyDescent="0.25">
      <c r="B146" s="326">
        <v>158</v>
      </c>
    </row>
    <row r="147" spans="1:45" s="230" customFormat="1" hidden="1" x14ac:dyDescent="0.25">
      <c r="A147" s="203"/>
      <c r="B147" s="326">
        <v>159</v>
      </c>
      <c r="C147" s="203">
        <v>3</v>
      </c>
      <c r="D147" s="203" t="s">
        <v>2730</v>
      </c>
      <c r="F147" s="242"/>
      <c r="G147" s="211"/>
      <c r="H147" s="211"/>
      <c r="I147" s="206"/>
      <c r="J147" s="206"/>
      <c r="K147" s="206"/>
      <c r="L147" s="206"/>
      <c r="M147" s="206"/>
      <c r="N147" s="235"/>
      <c r="O147" s="235"/>
      <c r="P147" s="405"/>
      <c r="Q147" s="235"/>
      <c r="R147" s="235"/>
      <c r="S147" s="235"/>
      <c r="T147" s="235"/>
      <c r="U147" s="235"/>
      <c r="V147" s="235"/>
      <c r="W147" s="235"/>
      <c r="X147" s="235"/>
      <c r="Y147" s="206"/>
      <c r="Z147" s="206"/>
      <c r="AA147" s="203"/>
      <c r="AB147" s="211"/>
      <c r="AC147" s="211"/>
      <c r="AD147" s="328"/>
      <c r="AE147" s="328"/>
      <c r="AF147" s="328"/>
      <c r="AG147" s="328"/>
      <c r="AH147" s="203"/>
      <c r="AI147" s="203"/>
      <c r="AJ147" s="203"/>
      <c r="AK147" s="243"/>
      <c r="AL147" s="219"/>
      <c r="AM147" s="219"/>
      <c r="AN147" s="206"/>
      <c r="AO147" s="206"/>
      <c r="AP147" s="206"/>
      <c r="AQ147" s="206"/>
      <c r="AR147" s="206"/>
      <c r="AS147" s="206"/>
    </row>
    <row r="148" spans="1:45" s="230" customFormat="1" hidden="1" x14ac:dyDescent="0.25">
      <c r="A148" s="203"/>
      <c r="B148" s="203"/>
      <c r="C148" s="203">
        <v>4</v>
      </c>
      <c r="D148" s="203" t="s">
        <v>2731</v>
      </c>
      <c r="F148" s="242"/>
      <c r="G148" s="211"/>
      <c r="H148" s="211"/>
      <c r="I148" s="206"/>
      <c r="J148" s="206"/>
      <c r="K148" s="206"/>
      <c r="L148" s="206"/>
      <c r="M148" s="206"/>
      <c r="N148" s="235"/>
      <c r="O148" s="235"/>
      <c r="P148" s="405"/>
      <c r="Q148" s="235"/>
      <c r="R148" s="235"/>
      <c r="S148" s="235"/>
      <c r="T148" s="235"/>
      <c r="U148" s="235"/>
      <c r="V148" s="235"/>
      <c r="W148" s="235"/>
      <c r="X148" s="235"/>
      <c r="Y148" s="206"/>
      <c r="Z148" s="206"/>
      <c r="AA148" s="203"/>
      <c r="AB148" s="211"/>
      <c r="AC148" s="211"/>
      <c r="AD148" s="328"/>
      <c r="AE148" s="328"/>
      <c r="AF148" s="328"/>
      <c r="AG148" s="328"/>
      <c r="AH148" s="203"/>
      <c r="AI148" s="203"/>
      <c r="AJ148" s="203"/>
      <c r="AK148" s="243"/>
      <c r="AL148" s="219"/>
      <c r="AM148" s="219"/>
      <c r="AN148" s="206"/>
      <c r="AO148" s="206"/>
      <c r="AP148" s="206"/>
      <c r="AQ148" s="206"/>
      <c r="AR148" s="206"/>
      <c r="AS148" s="206"/>
    </row>
    <row r="149" spans="1:45" s="230" customFormat="1" hidden="1" x14ac:dyDescent="0.25">
      <c r="A149" s="203"/>
      <c r="B149" s="203"/>
      <c r="C149" s="203">
        <v>5</v>
      </c>
      <c r="D149" s="203" t="s">
        <v>2732</v>
      </c>
      <c r="F149" s="242"/>
      <c r="G149" s="211"/>
      <c r="H149" s="211"/>
      <c r="I149" s="206"/>
      <c r="J149" s="206"/>
      <c r="K149" s="206"/>
      <c r="L149" s="206"/>
      <c r="M149" s="206"/>
      <c r="N149" s="235"/>
      <c r="O149" s="235"/>
      <c r="P149" s="405"/>
      <c r="Q149" s="235"/>
      <c r="R149" s="235"/>
      <c r="S149" s="235"/>
      <c r="T149" s="235"/>
      <c r="U149" s="235"/>
      <c r="V149" s="235"/>
      <c r="W149" s="235"/>
      <c r="X149" s="235"/>
      <c r="Y149" s="206"/>
      <c r="Z149" s="206"/>
      <c r="AA149" s="203"/>
      <c r="AB149" s="211"/>
      <c r="AC149" s="211"/>
      <c r="AD149" s="328"/>
      <c r="AE149" s="328"/>
      <c r="AF149" s="328"/>
      <c r="AG149" s="328"/>
      <c r="AH149" s="203"/>
      <c r="AI149" s="203"/>
      <c r="AJ149" s="203"/>
      <c r="AK149" s="243"/>
      <c r="AL149" s="219"/>
      <c r="AM149" s="219"/>
      <c r="AN149" s="206"/>
      <c r="AO149" s="206"/>
      <c r="AP149" s="206"/>
      <c r="AQ149" s="206"/>
      <c r="AR149" s="206"/>
      <c r="AS149" s="206"/>
    </row>
    <row r="150" spans="1:45" s="230" customFormat="1" hidden="1" x14ac:dyDescent="0.25">
      <c r="A150" s="203"/>
      <c r="B150" s="203"/>
      <c r="C150" s="203"/>
      <c r="D150" s="203"/>
      <c r="F150" s="242"/>
      <c r="G150" s="211"/>
      <c r="H150" s="211"/>
      <c r="I150" s="206"/>
      <c r="J150" s="206"/>
      <c r="K150" s="206"/>
      <c r="L150" s="206"/>
      <c r="M150" s="206"/>
      <c r="N150" s="235"/>
      <c r="O150" s="235"/>
      <c r="P150" s="405"/>
      <c r="Q150" s="235"/>
      <c r="R150" s="235"/>
      <c r="S150" s="235"/>
      <c r="T150" s="235"/>
      <c r="U150" s="235"/>
      <c r="V150" s="235"/>
      <c r="W150" s="235"/>
      <c r="X150" s="235"/>
      <c r="Y150" s="206"/>
      <c r="Z150" s="206"/>
      <c r="AA150" s="203"/>
      <c r="AB150" s="211"/>
      <c r="AC150" s="211"/>
      <c r="AD150" s="328"/>
      <c r="AE150" s="328"/>
      <c r="AF150" s="328"/>
      <c r="AG150" s="328"/>
      <c r="AH150" s="203"/>
      <c r="AI150" s="203"/>
      <c r="AJ150" s="203"/>
      <c r="AK150" s="243"/>
      <c r="AL150" s="219"/>
      <c r="AM150" s="219"/>
      <c r="AN150" s="206"/>
      <c r="AO150" s="206"/>
      <c r="AP150" s="206"/>
      <c r="AQ150" s="206"/>
      <c r="AR150" s="206"/>
      <c r="AS150" s="206"/>
    </row>
    <row r="151" spans="1:45" hidden="1" x14ac:dyDescent="0.25"/>
    <row r="152" spans="1:45" hidden="1" x14ac:dyDescent="0.25"/>
    <row r="153" spans="1:45" hidden="1" x14ac:dyDescent="0.25"/>
    <row r="154" spans="1:45" hidden="1" x14ac:dyDescent="0.25"/>
    <row r="155" spans="1:45" hidden="1" x14ac:dyDescent="0.25"/>
    <row r="156" spans="1:45" hidden="1" x14ac:dyDescent="0.25"/>
    <row r="157" spans="1:45" hidden="1" x14ac:dyDescent="0.25"/>
    <row r="158" spans="1:45" hidden="1" x14ac:dyDescent="0.25"/>
    <row r="159" spans="1:45" hidden="1" x14ac:dyDescent="0.25"/>
    <row r="160" spans="1:45"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sheetData>
  <sheetProtection algorithmName="SHA-512" hashValue="BODey0G+cC0MPg6Sul53y13Nxa5AwKnwfrZZANwd7z+s5q2tc8Dx3zmGbKqmzVi/PafLF8OzY4/rBfBf23UFvg==" saltValue="A5boZJ8EGUWudrohi8WSgw==" spinCount="100000" sheet="1" objects="1" scenarios="1" formatCells="0" formatColumns="0" formatRows="0" insertColumns="0" insertRows="0" deleteColumns="0" deleteRows="0" sort="0"/>
  <dataConsolidate/>
  <mergeCells count="6">
    <mergeCell ref="AN70:AS70"/>
    <mergeCell ref="S70:X70"/>
    <mergeCell ref="I70:N70"/>
    <mergeCell ref="I1:N1"/>
    <mergeCell ref="S1:X1"/>
    <mergeCell ref="AN1:AS1"/>
  </mergeCells>
  <dataValidations count="1">
    <dataValidation type="list" allowBlank="1" showInputMessage="1" showErrorMessage="1" sqref="D1">
      <formula1>$D$147:$D$149</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S82"/>
  <sheetViews>
    <sheetView topLeftCell="D1" zoomScale="175" zoomScaleNormal="175" workbookViewId="0">
      <selection activeCell="D12" sqref="D12"/>
    </sheetView>
  </sheetViews>
  <sheetFormatPr defaultColWidth="15.7109375" defaultRowHeight="12.75" outlineLevelRow="1" x14ac:dyDescent="0.25"/>
  <cols>
    <col min="1" max="1" width="2.7109375" style="203" hidden="1" customWidth="1"/>
    <col min="2" max="2" width="5" style="203" hidden="1" customWidth="1"/>
    <col min="3" max="3" width="4" style="203" customWidth="1"/>
    <col min="4" max="4" width="79.140625" style="203" customWidth="1"/>
    <col min="5" max="5" width="8.85546875" style="230" customWidth="1"/>
    <col min="6" max="6" width="3.5703125" style="242" hidden="1" customWidth="1"/>
    <col min="7" max="7" width="3.5703125" style="211" hidden="1" customWidth="1"/>
    <col min="8" max="8" width="3" style="211" hidden="1" customWidth="1"/>
    <col min="9" max="9" width="9.5703125" style="206" hidden="1" customWidth="1"/>
    <col min="10" max="10" width="3.5703125" style="206" hidden="1" customWidth="1"/>
    <col min="11" max="11" width="6.5703125" style="206" hidden="1" customWidth="1"/>
    <col min="12" max="12" width="3.5703125" style="206" hidden="1" customWidth="1"/>
    <col min="13" max="13" width="12.28515625" style="206" hidden="1" customWidth="1"/>
    <col min="14" max="14" width="12.7109375" style="235" customWidth="1"/>
    <col min="15" max="15" width="5.5703125" style="235" hidden="1" customWidth="1"/>
    <col min="16" max="16" width="3.5703125" style="405" hidden="1" customWidth="1"/>
    <col min="17" max="17" width="3.5703125" style="235" hidden="1" customWidth="1"/>
    <col min="18" max="18" width="10.7109375" style="235" hidden="1" customWidth="1"/>
    <col min="19" max="19" width="10" style="235" hidden="1" customWidth="1"/>
    <col min="20" max="20" width="3.5703125" style="235" hidden="1" customWidth="1"/>
    <col min="21" max="21" width="6.5703125" style="235" hidden="1" customWidth="1"/>
    <col min="22" max="22" width="3.5703125" style="235" hidden="1" customWidth="1"/>
    <col min="23" max="23" width="12.5703125" style="235" hidden="1" customWidth="1"/>
    <col min="24" max="24" width="12.7109375" style="235" customWidth="1"/>
    <col min="25" max="25" width="0.140625" style="206" customWidth="1"/>
    <col min="26" max="26" width="6" style="206" hidden="1" customWidth="1"/>
    <col min="27" max="27" width="5.28515625" style="203" hidden="1" customWidth="1"/>
    <col min="28" max="28" width="7" style="211" hidden="1" customWidth="1"/>
    <col min="29" max="29" width="6" style="211" hidden="1" customWidth="1"/>
    <col min="30" max="30" width="7.7109375" style="328" hidden="1" customWidth="1"/>
    <col min="31" max="31" width="7.42578125" style="328" hidden="1" customWidth="1"/>
    <col min="32" max="33" width="7.7109375" style="328" hidden="1" customWidth="1"/>
    <col min="34" max="35" width="15.7109375" style="203" hidden="1" customWidth="1"/>
    <col min="36" max="36" width="0.140625" style="203" hidden="1" customWidth="1"/>
    <col min="37" max="37" width="7.140625" style="243" hidden="1" customWidth="1"/>
    <col min="38" max="38" width="7.5703125" style="219" hidden="1" customWidth="1"/>
    <col min="39" max="39" width="10.7109375" style="219" hidden="1" customWidth="1"/>
    <col min="40" max="40" width="9.5703125" style="206" hidden="1" customWidth="1"/>
    <col min="41" max="41" width="3.5703125" style="206" hidden="1" customWidth="1"/>
    <col min="42" max="42" width="6.42578125" style="206" hidden="1" customWidth="1"/>
    <col min="43" max="43" width="5.7109375" style="206" hidden="1" customWidth="1"/>
    <col min="44" max="44" width="12.28515625" style="206" hidden="1" customWidth="1"/>
    <col min="45" max="45" width="7.5703125" style="206" hidden="1" customWidth="1"/>
    <col min="46" max="16384" width="15.7109375" style="203"/>
  </cols>
  <sheetData>
    <row r="1" spans="1:45" ht="27.75" customHeight="1" x14ac:dyDescent="0.25">
      <c r="B1" s="203">
        <f>IF(D79=D1,C79,IF(D80=D1,C80,IF(D81=D1,C81,)))</f>
        <v>3</v>
      </c>
      <c r="C1" s="309"/>
      <c r="D1" s="383" t="s">
        <v>2730</v>
      </c>
      <c r="E1" s="203"/>
      <c r="F1" s="204"/>
      <c r="G1" s="204"/>
      <c r="H1" s="204"/>
      <c r="I1" s="845" t="str">
        <f>$D$70</f>
        <v>Bežné účtovné obdobie</v>
      </c>
      <c r="J1" s="845"/>
      <c r="K1" s="845"/>
      <c r="L1" s="845"/>
      <c r="M1" s="845"/>
      <c r="N1" s="845"/>
      <c r="P1" s="392"/>
      <c r="Q1" s="392"/>
      <c r="R1" s="392"/>
      <c r="S1" s="844" t="str">
        <f>$D$71</f>
        <v>Bezprostredne predchádzajúce účtovné obdobie</v>
      </c>
      <c r="T1" s="844"/>
      <c r="U1" s="844"/>
      <c r="V1" s="844"/>
      <c r="W1" s="844"/>
      <c r="X1" s="844"/>
      <c r="AK1" s="207"/>
      <c r="AL1" s="207"/>
      <c r="AM1" s="207"/>
      <c r="AN1" s="846" t="str">
        <f>$D$71</f>
        <v>Bezprostredne predchádzajúce účtovné obdobie</v>
      </c>
      <c r="AO1" s="846"/>
      <c r="AP1" s="846"/>
      <c r="AQ1" s="846"/>
      <c r="AR1" s="846"/>
      <c r="AS1" s="846"/>
    </row>
    <row r="2" spans="1:45" ht="24.75" customHeight="1" x14ac:dyDescent="0.25">
      <c r="C2" s="310" t="str">
        <f>$D$66</f>
        <v>Označenie</v>
      </c>
      <c r="D2" s="310" t="str">
        <f>$D$77</f>
        <v>Text</v>
      </c>
      <c r="E2" s="305" t="str">
        <f>$D$69</f>
        <v>Číslo riadku</v>
      </c>
      <c r="F2" s="306"/>
      <c r="G2" s="306"/>
      <c r="H2" s="306"/>
      <c r="I2" s="307" t="str">
        <f>$D$72</f>
        <v>Brutto-časť 1</v>
      </c>
      <c r="J2" s="308"/>
      <c r="K2" s="307" t="str">
        <f>$D$73</f>
        <v>Oprávky</v>
      </c>
      <c r="L2" s="308"/>
      <c r="M2" s="307" t="str">
        <f>$D$74</f>
        <v>Opravné položky</v>
      </c>
      <c r="N2" s="393" t="str">
        <f>$D$75</f>
        <v>Netto</v>
      </c>
      <c r="P2" s="392"/>
      <c r="Q2" s="392"/>
      <c r="R2" s="392"/>
      <c r="S2" s="393" t="str">
        <f>$D$72</f>
        <v>Brutto-časť 1</v>
      </c>
      <c r="T2" s="394"/>
      <c r="U2" s="393" t="str">
        <f>$D$73</f>
        <v>Oprávky</v>
      </c>
      <c r="V2" s="394"/>
      <c r="W2" s="393" t="str">
        <f>$D$74</f>
        <v>Opravné položky</v>
      </c>
      <c r="X2" s="393" t="str">
        <f>$D$75</f>
        <v>Netto</v>
      </c>
      <c r="AK2" s="207"/>
      <c r="AL2" s="207"/>
      <c r="AM2" s="207"/>
      <c r="AN2" s="307" t="str">
        <f>$D$72</f>
        <v>Brutto-časť 1</v>
      </c>
      <c r="AO2" s="308"/>
      <c r="AP2" s="307" t="str">
        <f>$D$73</f>
        <v>Oprávky</v>
      </c>
      <c r="AQ2" s="308"/>
      <c r="AR2" s="307" t="str">
        <f>$D$74</f>
        <v>Opravné položky</v>
      </c>
      <c r="AS2" s="307" t="str">
        <f>$D$75</f>
        <v>Netto</v>
      </c>
    </row>
    <row r="3" spans="1:45" x14ac:dyDescent="0.25">
      <c r="A3" s="325">
        <v>1</v>
      </c>
      <c r="C3" s="132" t="s">
        <v>1877</v>
      </c>
      <c r="D3" s="276" t="str">
        <f>IF(VLOOKUP($A3,vykaz_p!$A:$G,1)=$A3,VLOOKUP($A3,vykaz_p!$A:$G,$B$1),0)</f>
        <v>Čistý obrat (časť účt. tr. 6 podľa zákona)</v>
      </c>
      <c r="E3" s="261" t="s">
        <v>934</v>
      </c>
      <c r="F3" s="265"/>
      <c r="N3" s="419">
        <f>SUM(N10+N7+N6+N5+N4)</f>
        <v>4000002</v>
      </c>
      <c r="P3" s="416"/>
      <c r="X3" s="419">
        <f>SUM(X10+X7+X6+X5+X4)</f>
        <v>92000</v>
      </c>
      <c r="Z3" s="208"/>
      <c r="AF3" s="328" t="str">
        <f>REPT(" ",11-LEN(N3))&amp;N3</f>
        <v xml:space="preserve">    4000002</v>
      </c>
      <c r="AG3" s="328" t="str">
        <f>REPT(" ",11-LEN(X3))&amp;X3</f>
        <v xml:space="preserve">      92000</v>
      </c>
      <c r="AK3" s="266"/>
      <c r="AS3" s="268"/>
    </row>
    <row r="4" spans="1:45" x14ac:dyDescent="0.25">
      <c r="A4" s="325">
        <v>2</v>
      </c>
      <c r="C4" s="132" t="s">
        <v>2497</v>
      </c>
      <c r="D4" s="276" t="str">
        <f>IF(VLOOKUP($A4,vykaz_p!$A:$G,1)=$A4,VLOOKUP($A4,vykaz_p!$A:$G,$B$1),0)</f>
        <v xml:space="preserve">Výnosy z hospodárskej činnosti spolu súčet
(r. 03 až r. 09) </v>
      </c>
      <c r="E4" s="261" t="s">
        <v>952</v>
      </c>
      <c r="F4" s="265"/>
      <c r="L4" s="269">
        <f>SUM(L5:L11)</f>
        <v>-2000001</v>
      </c>
      <c r="M4" s="203"/>
      <c r="N4" s="420">
        <f>SUM(N5:N11)</f>
        <v>2000001</v>
      </c>
      <c r="P4" s="416"/>
      <c r="V4" s="421">
        <f>SUM(V5:V11)</f>
        <v>-46000</v>
      </c>
      <c r="W4" s="422"/>
      <c r="X4" s="420">
        <f>SUM(X5:X11)</f>
        <v>46000</v>
      </c>
      <c r="Z4" s="208"/>
      <c r="AF4" s="328" t="str">
        <f t="shared" ref="AF4:AF64" si="0">REPT(" ",11-LEN(N4))&amp;N4</f>
        <v xml:space="preserve">    2000001</v>
      </c>
      <c r="AG4" s="328" t="str">
        <f t="shared" ref="AG4:AG64" si="1">REPT(" ",11-LEN(X4))&amp;X4</f>
        <v xml:space="preserve">      46000</v>
      </c>
      <c r="AK4" s="266"/>
      <c r="AQ4" s="269">
        <f>SUM(AQ5:AQ11)</f>
        <v>0</v>
      </c>
      <c r="AR4" s="203"/>
      <c r="AS4" s="270">
        <f>SUM(AS5:AS11)</f>
        <v>0</v>
      </c>
    </row>
    <row r="5" spans="1:45" hidden="1" outlineLevel="1" x14ac:dyDescent="0.25">
      <c r="A5" s="325">
        <v>3</v>
      </c>
      <c r="C5" s="132" t="s">
        <v>2501</v>
      </c>
      <c r="D5" s="133" t="str">
        <f>IF(VLOOKUP($A5,vykaz_p!$A:$G,1)=$A5,VLOOKUP($A5,vykaz_p!$A:$G,$B$1),0)</f>
        <v>Tržby z predaja tovaru (604, 607)</v>
      </c>
      <c r="E5" s="230" t="s">
        <v>970</v>
      </c>
      <c r="G5" s="231"/>
      <c r="L5" s="233">
        <f>SUM('HL KNIHA VYPOC'!G354+'HL KNIHA VYPOC'!G356)</f>
        <v>0</v>
      </c>
      <c r="M5" s="203"/>
      <c r="N5" s="419">
        <f>ROUND((L5*-1),0)</f>
        <v>0</v>
      </c>
      <c r="Q5" s="405"/>
      <c r="V5" s="235">
        <f>SUM('HL KNIHA VYPOC'!K354+'HL KNIHA VYPOC'!K356)</f>
        <v>0</v>
      </c>
      <c r="W5" s="422"/>
      <c r="X5" s="419">
        <f>ROUND((V5*-1),0)</f>
        <v>0</v>
      </c>
      <c r="Z5" s="203"/>
      <c r="AF5" s="328" t="str">
        <f t="shared" si="0"/>
        <v xml:space="preserve">          0</v>
      </c>
      <c r="AG5" s="328" t="str">
        <f t="shared" si="1"/>
        <v xml:space="preserve">          0</v>
      </c>
      <c r="AL5" s="238"/>
      <c r="AQ5" s="233">
        <f>SUM('HL KNIHA VYPOC'!M354+'HL KNIHA VYPOC'!M356)</f>
        <v>0</v>
      </c>
      <c r="AR5" s="203"/>
      <c r="AS5" s="268">
        <f>ROUND((AQ5*-1),0)</f>
        <v>0</v>
      </c>
    </row>
    <row r="6" spans="1:45" hidden="1" outlineLevel="1" x14ac:dyDescent="0.25">
      <c r="A6" s="325">
        <v>4</v>
      </c>
      <c r="C6" s="132" t="s">
        <v>2504</v>
      </c>
      <c r="D6" s="133" t="str">
        <f>IF(VLOOKUP($A6,vykaz_p!$A:$G,1)=$A6,VLOOKUP($A6,vykaz_p!$A:$G,$B$1),0)</f>
        <v>Tržby z predaja vlastných výrobkov (601)</v>
      </c>
      <c r="E6" s="230" t="s">
        <v>976</v>
      </c>
      <c r="L6" s="233">
        <f>SUM('HL KNIHA VYPOC'!G352)</f>
        <v>0</v>
      </c>
      <c r="M6" s="203"/>
      <c r="N6" s="419">
        <f t="shared" ref="N6:N11" si="2">ROUND((L6*-1),0)</f>
        <v>0</v>
      </c>
      <c r="V6" s="235">
        <f>SUM('HL KNIHA VYPOC'!K352)</f>
        <v>0</v>
      </c>
      <c r="W6" s="422"/>
      <c r="X6" s="419">
        <f t="shared" ref="X6:X11" si="3">ROUND((V6*-1),0)</f>
        <v>0</v>
      </c>
      <c r="Z6" s="203"/>
      <c r="AF6" s="328" t="str">
        <f t="shared" si="0"/>
        <v xml:space="preserve">          0</v>
      </c>
      <c r="AG6" s="328" t="str">
        <f t="shared" si="1"/>
        <v xml:space="preserve">          0</v>
      </c>
      <c r="AQ6" s="233">
        <f>SUM('HL KNIHA VYPOC'!M352)</f>
        <v>0</v>
      </c>
      <c r="AR6" s="203"/>
      <c r="AS6" s="268">
        <f t="shared" ref="AS6:AS11" si="4">ROUND((AQ6*-1),0)</f>
        <v>0</v>
      </c>
    </row>
    <row r="7" spans="1:45" hidden="1" outlineLevel="1" x14ac:dyDescent="0.25">
      <c r="A7" s="325">
        <v>5</v>
      </c>
      <c r="C7" s="132" t="s">
        <v>2508</v>
      </c>
      <c r="D7" s="133" t="str">
        <f>IF(VLOOKUP($A7,vykaz_p!$A:$G,1)=$A7,VLOOKUP($A7,vykaz_p!$A:$G,$B$1),0)</f>
        <v>Tržby z predaja služieb (602, 606)</v>
      </c>
      <c r="E7" s="230" t="s">
        <v>986</v>
      </c>
      <c r="L7" s="233">
        <f>SUM('HL KNIHA VYPOC'!G353+'HL KNIHA VYPOC'!G355)</f>
        <v>-2000001</v>
      </c>
      <c r="M7" s="203"/>
      <c r="N7" s="419">
        <f t="shared" si="2"/>
        <v>2000001</v>
      </c>
      <c r="V7" s="235">
        <f>SUM('HL KNIHA VYPOC'!K353+'HL KNIHA VYPOC'!K355)</f>
        <v>-46000</v>
      </c>
      <c r="W7" s="422"/>
      <c r="X7" s="419">
        <f t="shared" si="3"/>
        <v>46000</v>
      </c>
      <c r="Z7" s="203"/>
      <c r="AF7" s="328" t="str">
        <f t="shared" si="0"/>
        <v xml:space="preserve">    2000001</v>
      </c>
      <c r="AG7" s="328" t="str">
        <f t="shared" si="1"/>
        <v xml:space="preserve">      46000</v>
      </c>
      <c r="AQ7" s="233">
        <f>SUM('HL KNIHA VYPOC'!M353+'HL KNIHA VYPOC'!M355)</f>
        <v>0</v>
      </c>
      <c r="AR7" s="203"/>
      <c r="AS7" s="268">
        <f t="shared" si="4"/>
        <v>0</v>
      </c>
    </row>
    <row r="8" spans="1:45" hidden="1" outlineLevel="1" x14ac:dyDescent="0.25">
      <c r="A8" s="325">
        <v>6</v>
      </c>
      <c r="C8" s="132" t="s">
        <v>2512</v>
      </c>
      <c r="D8" s="133" t="str">
        <f>IF(VLOOKUP($A8,vykaz_p!$A:$G,1)=$A8,VLOOKUP($A8,vykaz_p!$A:$G,$B$1),0)</f>
        <v>Zmeny stavu vnútroorganizačných zásob (+/-)
(účtová skupina 61)</v>
      </c>
      <c r="E8" s="230" t="s">
        <v>5</v>
      </c>
      <c r="L8" s="233">
        <f>SUM('HL KNIHA VYPOC'!G357)</f>
        <v>0</v>
      </c>
      <c r="M8" s="203"/>
      <c r="N8" s="419">
        <f t="shared" si="2"/>
        <v>0</v>
      </c>
      <c r="V8" s="235">
        <f>SUM('HL KNIHA VYPOC'!K357)</f>
        <v>0</v>
      </c>
      <c r="W8" s="422"/>
      <c r="X8" s="419">
        <f t="shared" si="3"/>
        <v>0</v>
      </c>
      <c r="Z8" s="203"/>
      <c r="AF8" s="328" t="str">
        <f t="shared" si="0"/>
        <v xml:space="preserve">          0</v>
      </c>
      <c r="AG8" s="328" t="str">
        <f t="shared" si="1"/>
        <v xml:space="preserve">          0</v>
      </c>
      <c r="AQ8" s="233">
        <f>SUM('HL KNIHA VYPOC'!M357)</f>
        <v>0</v>
      </c>
      <c r="AR8" s="203"/>
      <c r="AS8" s="268">
        <f t="shared" si="4"/>
        <v>0</v>
      </c>
    </row>
    <row r="9" spans="1:45" hidden="1" outlineLevel="1" x14ac:dyDescent="0.25">
      <c r="A9" s="325">
        <v>7</v>
      </c>
      <c r="C9" s="132" t="s">
        <v>2516</v>
      </c>
      <c r="D9" s="133" t="str">
        <f>IF(VLOOKUP($A9,vykaz_p!$A:$G,1)=$A9,VLOOKUP($A9,vykaz_p!$A:$G,$B$1),0)</f>
        <v>Aktivácia (účtová skupina 62)</v>
      </c>
      <c r="E9" s="230" t="s">
        <v>21</v>
      </c>
      <c r="L9" s="233">
        <f>SUM('HL KNIHA VYPOC'!G364)</f>
        <v>0</v>
      </c>
      <c r="M9" s="203"/>
      <c r="N9" s="419">
        <f t="shared" si="2"/>
        <v>0</v>
      </c>
      <c r="V9" s="235">
        <f>SUM('HL KNIHA VYPOC'!K364)</f>
        <v>0</v>
      </c>
      <c r="W9" s="422"/>
      <c r="X9" s="419">
        <f t="shared" si="3"/>
        <v>0</v>
      </c>
      <c r="Z9" s="203"/>
      <c r="AF9" s="328" t="str">
        <f t="shared" si="0"/>
        <v xml:space="preserve">          0</v>
      </c>
      <c r="AG9" s="328" t="str">
        <f t="shared" si="1"/>
        <v xml:space="preserve">          0</v>
      </c>
      <c r="AQ9" s="233">
        <f>SUM('HL KNIHA VYPOC'!M364)</f>
        <v>0</v>
      </c>
      <c r="AR9" s="203"/>
      <c r="AS9" s="268">
        <f t="shared" si="4"/>
        <v>0</v>
      </c>
    </row>
    <row r="10" spans="1:45" ht="21" hidden="1" customHeight="1" outlineLevel="1" x14ac:dyDescent="0.25">
      <c r="A10" s="325">
        <v>8</v>
      </c>
      <c r="C10" s="132" t="s">
        <v>2519</v>
      </c>
      <c r="D10" s="133" t="str">
        <f>IF(VLOOKUP($A10,vykaz_p!$A:$G,1)=$A10,VLOOKUP($A10,vykaz_p!$A:$G,$B$1),0)</f>
        <v>Tržby z predaja dlhodobého nehmotného majetku, dlhodobého hmotného majetku a materiálu (641, 642)</v>
      </c>
      <c r="E10" s="230" t="s">
        <v>39</v>
      </c>
      <c r="L10" s="233">
        <f>SUM('HL KNIHA VYPOC'!G373+'HL KNIHA VYPOC'!G374)</f>
        <v>0</v>
      </c>
      <c r="M10" s="203"/>
      <c r="N10" s="419">
        <f t="shared" si="2"/>
        <v>0</v>
      </c>
      <c r="V10" s="235">
        <f>SUM('HL KNIHA VYPOC'!K373+'HL KNIHA VYPOC'!K374)</f>
        <v>0</v>
      </c>
      <c r="W10" s="422"/>
      <c r="X10" s="419">
        <f t="shared" si="3"/>
        <v>0</v>
      </c>
      <c r="Z10" s="229"/>
      <c r="AF10" s="328" t="str">
        <f t="shared" si="0"/>
        <v xml:space="preserve">          0</v>
      </c>
      <c r="AG10" s="328" t="str">
        <f t="shared" si="1"/>
        <v xml:space="preserve">          0</v>
      </c>
      <c r="AQ10" s="233">
        <f>SUM('HL KNIHA VYPOC'!M373+'HL KNIHA VYPOC'!M374)</f>
        <v>0</v>
      </c>
      <c r="AR10" s="203"/>
      <c r="AS10" s="268">
        <f t="shared" si="4"/>
        <v>0</v>
      </c>
    </row>
    <row r="11" spans="1:45" hidden="1" outlineLevel="1" x14ac:dyDescent="0.25">
      <c r="A11" s="325">
        <v>9</v>
      </c>
      <c r="C11" s="132" t="s">
        <v>2522</v>
      </c>
      <c r="D11" s="133" t="str">
        <f>IF(VLOOKUP($A11,vykaz_p!$A:$G,1)=$A11,VLOOKUP($A11,vykaz_p!$A:$G,$B$1),0)</f>
        <v>Ostatné výnosy z hospodárskej činnosti (644, 645, 646, 648, 655, 657)</v>
      </c>
      <c r="E11" s="230" t="s">
        <v>922</v>
      </c>
      <c r="L11" s="233">
        <f>SUM('HL KNIHA VYPOC'!G375:G378)+'HL KNIHA VYPOC'!G383+'HL KNIHA VYPOC'!G384</f>
        <v>0</v>
      </c>
      <c r="M11" s="203"/>
      <c r="N11" s="419">
        <f t="shared" si="2"/>
        <v>0</v>
      </c>
      <c r="V11" s="235">
        <f>SUM('HL KNIHA VYPOC'!K375:Q378)+'HL KNIHA VYPOC'!K383+'HL KNIHA VYPOC'!K384</f>
        <v>0</v>
      </c>
      <c r="W11" s="422"/>
      <c r="X11" s="419">
        <f t="shared" si="3"/>
        <v>0</v>
      </c>
      <c r="Z11" s="203"/>
      <c r="AF11" s="328" t="str">
        <f t="shared" si="0"/>
        <v xml:space="preserve">          0</v>
      </c>
      <c r="AG11" s="328" t="str">
        <f t="shared" si="1"/>
        <v xml:space="preserve">          0</v>
      </c>
      <c r="AQ11" s="233">
        <f>SUM('HL KNIHA VYPOC'!M375:AL378)+'HL KNIHA VYPOC'!M383+'HL KNIHA VYPOC'!M384</f>
        <v>0</v>
      </c>
      <c r="AR11" s="203"/>
      <c r="AS11" s="268">
        <f t="shared" si="4"/>
        <v>0</v>
      </c>
    </row>
    <row r="12" spans="1:45" collapsed="1" x14ac:dyDescent="0.25">
      <c r="A12" s="325">
        <v>10</v>
      </c>
      <c r="C12" s="132" t="s">
        <v>2497</v>
      </c>
      <c r="D12" s="276" t="str">
        <f>IF(VLOOKUP($A12,vykaz_p!$A:$G,1)=$A12,VLOOKUP($A12,vykaz_p!$A:$G,$B$1),0)</f>
        <v>Náklady na hospodársku činnosť spolu r. 11 + r. 12
+ r. 13 + r. 14 + r. 15 + r. 20 +r. 21 + r. 24 + r. 25 + r. 26</v>
      </c>
      <c r="E12" s="261" t="s">
        <v>795</v>
      </c>
      <c r="F12" s="265"/>
      <c r="L12" s="269">
        <f>SUM(L13+L14+L15+L16+L17+L22+L23+L26+L27+L28)</f>
        <v>35000</v>
      </c>
      <c r="M12" s="203"/>
      <c r="N12" s="420">
        <f>SUM(N13+N14+N15+N16+N17+N22+N23+N26+N27+N28)</f>
        <v>35000</v>
      </c>
      <c r="P12" s="416"/>
      <c r="V12" s="421">
        <f>SUM(V13+V14+V15+V16+V17+V22+V23+V26+V27+V28)</f>
        <v>60000</v>
      </c>
      <c r="W12" s="422"/>
      <c r="X12" s="420">
        <f>SUM(X13+X14+X15+X16+X17+X22+X23+X26+X27+X28)</f>
        <v>60000</v>
      </c>
      <c r="Z12" s="208"/>
      <c r="AF12" s="332" t="e">
        <f>REPT(" ",11-LEN(N12))&amp;N12-S63</f>
        <v>#REF!</v>
      </c>
      <c r="AG12" s="332" t="e">
        <f>REPT(" ",11-LEN(X12))&amp;X12-Z63</f>
        <v>#REF!</v>
      </c>
      <c r="AK12" s="266"/>
      <c r="AQ12" s="269">
        <f>SUM(AQ13+AQ14+AQ15+AQ16+AQ17+AQ22+AQ23+AQ26+AQ27+AQ28)</f>
        <v>0</v>
      </c>
      <c r="AR12" s="203"/>
      <c r="AS12" s="270">
        <f>SUM(AS13+AS14+AS15+AS16+AS17+AS22+AS23+AS26+AS27+AS28)</f>
        <v>0</v>
      </c>
    </row>
    <row r="13" spans="1:45" hidden="1" outlineLevel="1" x14ac:dyDescent="0.25">
      <c r="A13" s="325">
        <v>11</v>
      </c>
      <c r="C13" s="132" t="s">
        <v>1876</v>
      </c>
      <c r="D13" s="133" t="str">
        <f>IF(VLOOKUP($A13,vykaz_p!$A:$G,1)=$A13,VLOOKUP($A13,vykaz_p!$A:$G,$B$1),0)</f>
        <v>Náklady vynaložené na obstaranie predaného tovaru (504, 507)</v>
      </c>
      <c r="E13" s="230" t="s">
        <v>1023</v>
      </c>
      <c r="L13" s="233">
        <f>SUM('HL KNIHA VYPOC'!G268+'HL KNIHA VYPOC'!G270)</f>
        <v>0</v>
      </c>
      <c r="M13" s="203"/>
      <c r="N13" s="419">
        <f>ROUND((L13),0)</f>
        <v>0</v>
      </c>
      <c r="V13" s="235">
        <f>SUM('HL KNIHA VYPOC'!K268+'HL KNIHA VYPOC'!K270)</f>
        <v>0</v>
      </c>
      <c r="W13" s="422"/>
      <c r="X13" s="419">
        <f>ROUND((V13),0)</f>
        <v>0</v>
      </c>
      <c r="Z13" s="203"/>
      <c r="AF13" s="328" t="str">
        <f t="shared" si="0"/>
        <v xml:space="preserve">          0</v>
      </c>
      <c r="AG13" s="328" t="str">
        <f t="shared" si="1"/>
        <v xml:space="preserve">          0</v>
      </c>
      <c r="AQ13" s="233">
        <f>SUM('HL KNIHA VYPOC'!M268+'HL KNIHA VYPOC'!M270)</f>
        <v>0</v>
      </c>
      <c r="AR13" s="203"/>
      <c r="AS13" s="271">
        <f>ROUND((AQ13),0)</f>
        <v>0</v>
      </c>
    </row>
    <row r="14" spans="1:45" hidden="1" outlineLevel="1" x14ac:dyDescent="0.25">
      <c r="A14" s="325">
        <v>12</v>
      </c>
      <c r="C14" s="132" t="s">
        <v>1875</v>
      </c>
      <c r="D14" s="133" t="str">
        <f>IF(VLOOKUP($A14,vykaz_p!$A:$G,1)=$A14,VLOOKUP($A14,vykaz_p!$A:$G,$B$1),0)</f>
        <v>Spotreba materiálu, energie a ostatných neskladovateľných dodávok (501, 502, 503)</v>
      </c>
      <c r="E14" s="230" t="s">
        <v>84</v>
      </c>
      <c r="L14" s="233">
        <f>SUM('HL KNIHA VYPOC'!G265:G267)</f>
        <v>0</v>
      </c>
      <c r="M14" s="203"/>
      <c r="N14" s="419">
        <f t="shared" ref="N14:N16" si="5">ROUND((L14),0)</f>
        <v>0</v>
      </c>
      <c r="V14" s="235">
        <f>SUM('HL KNIHA VYPOC'!K265:Q267)</f>
        <v>0</v>
      </c>
      <c r="W14" s="422"/>
      <c r="X14" s="419">
        <f t="shared" ref="X14:X16" si="6">ROUND((V14),0)</f>
        <v>0</v>
      </c>
      <c r="Z14" s="229"/>
      <c r="AF14" s="328" t="str">
        <f t="shared" si="0"/>
        <v xml:space="preserve">          0</v>
      </c>
      <c r="AG14" s="328" t="str">
        <f t="shared" si="1"/>
        <v xml:space="preserve">          0</v>
      </c>
      <c r="AQ14" s="233">
        <f>SUM('HL KNIHA VYPOC'!M265:AL267)</f>
        <v>0</v>
      </c>
      <c r="AR14" s="203"/>
      <c r="AS14" s="271">
        <f t="shared" ref="AS14:AS16" si="7">ROUND((AQ14),0)</f>
        <v>0</v>
      </c>
    </row>
    <row r="15" spans="1:45" hidden="1" outlineLevel="1" x14ac:dyDescent="0.25">
      <c r="A15" s="325">
        <v>13</v>
      </c>
      <c r="C15" s="132" t="s">
        <v>1874</v>
      </c>
      <c r="D15" s="133" t="str">
        <f>IF(VLOOKUP($A15,vykaz_p!$A:$G,1)=$A15,VLOOKUP($A15,vykaz_p!$A:$G,$B$1),0)</f>
        <v>Opravné položky k zásobám (+/-) (505)</v>
      </c>
      <c r="E15" s="230" t="s">
        <v>94</v>
      </c>
      <c r="L15" s="233">
        <f>SUM('HL KNIHA VYPOC'!G269)</f>
        <v>0</v>
      </c>
      <c r="M15" s="203"/>
      <c r="N15" s="419">
        <f t="shared" si="5"/>
        <v>0</v>
      </c>
      <c r="V15" s="235">
        <f>SUM('HL KNIHA VYPOC'!K269)</f>
        <v>0</v>
      </c>
      <c r="W15" s="422"/>
      <c r="X15" s="419">
        <f t="shared" si="6"/>
        <v>0</v>
      </c>
      <c r="Z15" s="203"/>
      <c r="AF15" s="328" t="str">
        <f t="shared" si="0"/>
        <v xml:space="preserve">          0</v>
      </c>
      <c r="AG15" s="328" t="str">
        <f t="shared" si="1"/>
        <v xml:space="preserve">          0</v>
      </c>
      <c r="AQ15" s="233">
        <f>SUM('HL KNIHA VYPOC'!M269)</f>
        <v>0</v>
      </c>
      <c r="AR15" s="203"/>
      <c r="AS15" s="271">
        <f t="shared" si="7"/>
        <v>0</v>
      </c>
    </row>
    <row r="16" spans="1:45" hidden="1" outlineLevel="1" x14ac:dyDescent="0.25">
      <c r="A16" s="325">
        <v>14</v>
      </c>
      <c r="C16" s="132" t="s">
        <v>1873</v>
      </c>
      <c r="D16" s="133" t="str">
        <f>IF(VLOOKUP($A16,vykaz_p!$A:$G,1)=$A16,VLOOKUP($A16,vykaz_p!$A:$G,$B$1),0)</f>
        <v>Služby (účtová skupina 51)</v>
      </c>
      <c r="E16" s="230" t="s">
        <v>796</v>
      </c>
      <c r="L16" s="233">
        <f>SUM('HL KNIHA VYPOC'!G271)</f>
        <v>35000</v>
      </c>
      <c r="M16" s="203"/>
      <c r="N16" s="419">
        <f t="shared" si="5"/>
        <v>35000</v>
      </c>
      <c r="V16" s="235">
        <f>SUM('HL KNIHA VYPOC'!K271)</f>
        <v>60000</v>
      </c>
      <c r="W16" s="422"/>
      <c r="X16" s="419">
        <f t="shared" si="6"/>
        <v>60000</v>
      </c>
      <c r="Z16" s="203"/>
      <c r="AF16" s="332" t="e">
        <f>REPT(" ",11-LEN(N16))&amp;N16-S63</f>
        <v>#REF!</v>
      </c>
      <c r="AG16" s="332" t="e">
        <f>REPT(" ",11-LEN(X16))&amp;X16-Z63</f>
        <v>#REF!</v>
      </c>
      <c r="AQ16" s="233">
        <f>SUM('HL KNIHA VYPOC'!M271)</f>
        <v>0</v>
      </c>
      <c r="AR16" s="203"/>
      <c r="AS16" s="271">
        <f t="shared" si="7"/>
        <v>0</v>
      </c>
    </row>
    <row r="17" spans="1:45" hidden="1" outlineLevel="1" x14ac:dyDescent="0.25">
      <c r="A17" s="325">
        <v>15</v>
      </c>
      <c r="C17" s="132" t="s">
        <v>1872</v>
      </c>
      <c r="D17" s="277" t="str">
        <f>IF(VLOOKUP($A17,vykaz_p!$A:$G,1)=$A17,VLOOKUP($A17,vykaz_p!$A:$G,$B$1),0)</f>
        <v>Osobné náklady súčet (r. 16 až r. 19)</v>
      </c>
      <c r="E17" s="230" t="s">
        <v>923</v>
      </c>
      <c r="F17" s="265"/>
      <c r="L17" s="269">
        <f>SUM(L18:L21)</f>
        <v>0</v>
      </c>
      <c r="M17" s="203"/>
      <c r="N17" s="420">
        <f>SUM(N18:N21)</f>
        <v>0</v>
      </c>
      <c r="P17" s="416"/>
      <c r="V17" s="421">
        <f>SUM(V18:V21)</f>
        <v>0</v>
      </c>
      <c r="W17" s="422"/>
      <c r="X17" s="420">
        <f>SUM(X18:X21)</f>
        <v>0</v>
      </c>
      <c r="Z17" s="272"/>
      <c r="AF17" s="328" t="str">
        <f t="shared" si="0"/>
        <v xml:space="preserve">          0</v>
      </c>
      <c r="AG17" s="328" t="str">
        <f t="shared" si="1"/>
        <v xml:space="preserve">          0</v>
      </c>
      <c r="AK17" s="266"/>
      <c r="AQ17" s="269">
        <f>SUM(AQ18:AQ21)</f>
        <v>0</v>
      </c>
      <c r="AR17" s="203"/>
      <c r="AS17" s="270">
        <f>SUM(AS18:AS21)</f>
        <v>0</v>
      </c>
    </row>
    <row r="18" spans="1:45" hidden="1" outlineLevel="1" x14ac:dyDescent="0.25">
      <c r="A18" s="325">
        <v>16</v>
      </c>
      <c r="C18" s="132" t="s">
        <v>2543</v>
      </c>
      <c r="D18" s="133" t="str">
        <f>IF(VLOOKUP($A18,vykaz_p!$A:$G,1)=$A18,VLOOKUP($A18,vykaz_p!$A:$G,$B$1),0)</f>
        <v>Mzdové náklady (521, 522)</v>
      </c>
      <c r="E18" s="230" t="s">
        <v>797</v>
      </c>
      <c r="L18" s="233">
        <f>SUM('HL KNIHA VYPOC'!G280:G281)</f>
        <v>0</v>
      </c>
      <c r="M18" s="203"/>
      <c r="N18" s="419">
        <f>ROUND((L18),0)</f>
        <v>0</v>
      </c>
      <c r="V18" s="235">
        <f>SUM('HL KNIHA VYPOC'!K280:Q281)</f>
        <v>0</v>
      </c>
      <c r="W18" s="422"/>
      <c r="X18" s="419">
        <f t="shared" ref="X18:X22" si="8">ROUND((V18),0)</f>
        <v>0</v>
      </c>
      <c r="Z18" s="203"/>
      <c r="AF18" s="328" t="str">
        <f t="shared" si="0"/>
        <v xml:space="preserve">          0</v>
      </c>
      <c r="AG18" s="328" t="str">
        <f t="shared" si="1"/>
        <v xml:space="preserve">          0</v>
      </c>
      <c r="AQ18" s="233">
        <f>SUM('HL KNIHA VYPOC'!M280:AL281)</f>
        <v>0</v>
      </c>
      <c r="AR18" s="203"/>
      <c r="AS18" s="271">
        <f t="shared" ref="AS18:AS22" si="9">ROUND((AQ18),0)</f>
        <v>0</v>
      </c>
    </row>
    <row r="19" spans="1:45" hidden="1" outlineLevel="1" x14ac:dyDescent="0.25">
      <c r="A19" s="325">
        <v>17</v>
      </c>
      <c r="C19" s="132" t="s">
        <v>2080</v>
      </c>
      <c r="D19" s="133" t="str">
        <f>IF(VLOOKUP($A19,vykaz_p!$A:$G,1)=$A19,VLOOKUP($A19,vykaz_p!$A:$G,$B$1),0)</f>
        <v>Odmeny členom orgánov spoločnosti a družstva (523)</v>
      </c>
      <c r="E19" s="230" t="s">
        <v>798</v>
      </c>
      <c r="L19" s="233">
        <f>SUM('HL KNIHA VYPOC'!G282)</f>
        <v>0</v>
      </c>
      <c r="M19" s="203"/>
      <c r="N19" s="419">
        <f>ROUND((L19),0)</f>
        <v>0</v>
      </c>
      <c r="V19" s="235">
        <f>SUM('HL KNIHA VYPOC'!K282)</f>
        <v>0</v>
      </c>
      <c r="W19" s="422"/>
      <c r="X19" s="419">
        <f t="shared" si="8"/>
        <v>0</v>
      </c>
      <c r="Z19" s="203"/>
      <c r="AF19" s="328" t="str">
        <f t="shared" si="0"/>
        <v xml:space="preserve">          0</v>
      </c>
      <c r="AG19" s="328" t="str">
        <f t="shared" si="1"/>
        <v xml:space="preserve">          0</v>
      </c>
      <c r="AQ19" s="233">
        <f>SUM('HL KNIHA VYPOC'!M282)</f>
        <v>0</v>
      </c>
      <c r="AR19" s="203"/>
      <c r="AS19" s="271">
        <f t="shared" si="9"/>
        <v>0</v>
      </c>
    </row>
    <row r="20" spans="1:45" hidden="1" outlineLevel="1" x14ac:dyDescent="0.25">
      <c r="A20" s="325">
        <v>18</v>
      </c>
      <c r="C20" s="132" t="s">
        <v>2083</v>
      </c>
      <c r="D20" s="133" t="str">
        <f>IF(VLOOKUP($A20,vykaz_p!$A:$G,1)=$A20,VLOOKUP($A20,vykaz_p!$A:$G,$B$1),0)</f>
        <v>Náklady na sociálne poistenie (524, 525, 526)</v>
      </c>
      <c r="E20" s="230" t="s">
        <v>799</v>
      </c>
      <c r="L20" s="233">
        <f>SUM('HL KNIHA VYPOC'!G283:G285)</f>
        <v>0</v>
      </c>
      <c r="M20" s="203"/>
      <c r="N20" s="419">
        <f>ROUND((L20),0)</f>
        <v>0</v>
      </c>
      <c r="V20" s="235">
        <f>SUM('HL KNIHA VYPOC'!K283:Q285)</f>
        <v>0</v>
      </c>
      <c r="W20" s="422"/>
      <c r="X20" s="419">
        <f t="shared" si="8"/>
        <v>0</v>
      </c>
      <c r="Z20" s="203"/>
      <c r="AF20" s="328" t="str">
        <f t="shared" si="0"/>
        <v xml:space="preserve">          0</v>
      </c>
      <c r="AG20" s="328" t="str">
        <f t="shared" si="1"/>
        <v xml:space="preserve">          0</v>
      </c>
      <c r="AQ20" s="233">
        <f>SUM('HL KNIHA VYPOC'!M283:AL285)</f>
        <v>0</v>
      </c>
      <c r="AR20" s="203"/>
      <c r="AS20" s="271">
        <f t="shared" si="9"/>
        <v>0</v>
      </c>
    </row>
    <row r="21" spans="1:45" hidden="1" outlineLevel="1" x14ac:dyDescent="0.25">
      <c r="A21" s="325">
        <v>19</v>
      </c>
      <c r="C21" s="132" t="s">
        <v>2086</v>
      </c>
      <c r="D21" s="133" t="str">
        <f>IF(VLOOKUP($A21,vykaz_p!$A:$G,1)=$A21,VLOOKUP($A21,vykaz_p!$A:$G,$B$1),0)</f>
        <v>Sociálne náklady (527, 528)</v>
      </c>
      <c r="E21" s="230" t="s">
        <v>102</v>
      </c>
      <c r="L21" s="233">
        <f>SUM('HL KNIHA VYPOC'!G286:G287)</f>
        <v>0</v>
      </c>
      <c r="M21" s="203"/>
      <c r="N21" s="419">
        <f>ROUND((L21),0)</f>
        <v>0</v>
      </c>
      <c r="V21" s="235">
        <f>SUM('HL KNIHA VYPOC'!K286:Q287)</f>
        <v>0</v>
      </c>
      <c r="W21" s="422"/>
      <c r="X21" s="419">
        <f t="shared" si="8"/>
        <v>0</v>
      </c>
      <c r="Z21" s="203"/>
      <c r="AF21" s="328" t="str">
        <f t="shared" si="0"/>
        <v xml:space="preserve">          0</v>
      </c>
      <c r="AG21" s="328" t="str">
        <f t="shared" si="1"/>
        <v xml:space="preserve">          0</v>
      </c>
      <c r="AQ21" s="233">
        <f>SUM('HL KNIHA VYPOC'!M286:AL287)</f>
        <v>0</v>
      </c>
      <c r="AR21" s="203"/>
      <c r="AS21" s="271">
        <f t="shared" si="9"/>
        <v>0</v>
      </c>
    </row>
    <row r="22" spans="1:45" hidden="1" outlineLevel="1" x14ac:dyDescent="0.25">
      <c r="A22" s="325">
        <v>20</v>
      </c>
      <c r="C22" s="132" t="s">
        <v>1871</v>
      </c>
      <c r="D22" s="133" t="str">
        <f>IF(VLOOKUP($A22,vykaz_p!$A:$G,1)=$A22,VLOOKUP($A22,vykaz_p!$A:$G,$B$1),0)</f>
        <v>Dane a poplatky (účtová skupina 53)</v>
      </c>
      <c r="E22" s="230" t="s">
        <v>800</v>
      </c>
      <c r="L22" s="233">
        <f>SUM('HL KNIHA VYPOC'!G289)</f>
        <v>0</v>
      </c>
      <c r="M22" s="203"/>
      <c r="N22" s="419">
        <f>ROUND((L22),0)</f>
        <v>0</v>
      </c>
      <c r="V22" s="235">
        <f>SUM('HL KNIHA VYPOC'!K289)</f>
        <v>0</v>
      </c>
      <c r="W22" s="422"/>
      <c r="X22" s="419">
        <f t="shared" si="8"/>
        <v>0</v>
      </c>
      <c r="Z22" s="203"/>
      <c r="AF22" s="328" t="str">
        <f t="shared" si="0"/>
        <v xml:space="preserve">          0</v>
      </c>
      <c r="AG22" s="328" t="str">
        <f t="shared" si="1"/>
        <v xml:space="preserve">          0</v>
      </c>
      <c r="AQ22" s="233">
        <f>SUM('HL KNIHA VYPOC'!M289)</f>
        <v>0</v>
      </c>
      <c r="AR22" s="203"/>
      <c r="AS22" s="271">
        <f t="shared" si="9"/>
        <v>0</v>
      </c>
    </row>
    <row r="23" spans="1:45" hidden="1" outlineLevel="1" x14ac:dyDescent="0.25">
      <c r="A23" s="325">
        <v>21</v>
      </c>
      <c r="C23" s="132" t="s">
        <v>1870</v>
      </c>
      <c r="D23" s="133" t="str">
        <f>IF(VLOOKUP($A23,vykaz_p!$A:$G,1)=$A23,VLOOKUP($A23,vykaz_p!$A:$G,$B$1),0)</f>
        <v>Odpisy a opravné položky k dlhodobému nehmotnému majetku a dlhodobému hmotnému majetku (r. 22 + r. 23)</v>
      </c>
      <c r="E23" s="230" t="s">
        <v>117</v>
      </c>
      <c r="M23" s="203"/>
      <c r="N23" s="420">
        <f>SUM(N24:N25)</f>
        <v>0</v>
      </c>
      <c r="W23" s="422"/>
      <c r="X23" s="420">
        <f>SUM(X24:X25)</f>
        <v>0</v>
      </c>
      <c r="Z23" s="229"/>
      <c r="AF23" s="328" t="str">
        <f t="shared" si="0"/>
        <v xml:space="preserve">          0</v>
      </c>
      <c r="AG23" s="328" t="str">
        <f t="shared" si="1"/>
        <v xml:space="preserve">          0</v>
      </c>
      <c r="AR23" s="203"/>
      <c r="AS23" s="270">
        <f>SUM(AS24:AS25)</f>
        <v>0</v>
      </c>
    </row>
    <row r="24" spans="1:45" hidden="1" outlineLevel="1" x14ac:dyDescent="0.25">
      <c r="A24" s="325">
        <v>22</v>
      </c>
      <c r="C24" s="132" t="s">
        <v>2561</v>
      </c>
      <c r="D24" s="133" t="str">
        <f>IF(VLOOKUP($A24,vykaz_p!$A:$G,1)=$A24,VLOOKUP($A24,vykaz_p!$A:$G,$B$1),0)</f>
        <v>Odpisy dlhodobého nehmotného majetku a dlhodobého hmotného majetku (551)</v>
      </c>
      <c r="E24" s="230" t="s">
        <v>914</v>
      </c>
      <c r="L24" s="233">
        <f>SUM('HL KNIHA VYPOC'!G307)</f>
        <v>0</v>
      </c>
      <c r="M24" s="203"/>
      <c r="N24" s="419">
        <f>ROUND((L24),0)</f>
        <v>0</v>
      </c>
      <c r="V24" s="235">
        <f>SUM('HL KNIHA VYPOC'!K307)</f>
        <v>0</v>
      </c>
      <c r="W24" s="422"/>
      <c r="X24" s="419">
        <f t="shared" ref="X24:X28" si="10">ROUND((V24),0)</f>
        <v>0</v>
      </c>
      <c r="Z24" s="229"/>
      <c r="AF24" s="328" t="str">
        <f t="shared" si="0"/>
        <v xml:space="preserve">          0</v>
      </c>
      <c r="AG24" s="328" t="str">
        <f t="shared" si="1"/>
        <v xml:space="preserve">          0</v>
      </c>
      <c r="AQ24" s="233">
        <f>SUM('HL KNIHA VYPOC'!M307)</f>
        <v>0</v>
      </c>
      <c r="AR24" s="203"/>
      <c r="AS24" s="271">
        <f t="shared" ref="AS24:AS28" si="11">ROUND((AQ24),0)</f>
        <v>0</v>
      </c>
    </row>
    <row r="25" spans="1:45" hidden="1" outlineLevel="1" x14ac:dyDescent="0.25">
      <c r="A25" s="325">
        <v>23</v>
      </c>
      <c r="C25" s="132" t="s">
        <v>2080</v>
      </c>
      <c r="D25" s="133" t="str">
        <f>IF(VLOOKUP($A25,vykaz_p!$A:$G,1)=$A25,VLOOKUP($A25,vykaz_p!$A:$G,$B$1),0)</f>
        <v>Opravné položky  k dlhodobému nehmotnému majetku a dlhodobému hmotnému majetku (+/-) (553)</v>
      </c>
      <c r="E25" s="230" t="s">
        <v>915</v>
      </c>
      <c r="L25" s="233">
        <f>SUM('HL KNIHA VYPOC'!G309)</f>
        <v>0</v>
      </c>
      <c r="M25" s="203"/>
      <c r="N25" s="419">
        <f>ROUND((L25),0)</f>
        <v>0</v>
      </c>
      <c r="V25" s="235">
        <f>SUM('HL KNIHA VYPOC'!K309)</f>
        <v>0</v>
      </c>
      <c r="W25" s="422"/>
      <c r="X25" s="419">
        <f t="shared" si="10"/>
        <v>0</v>
      </c>
      <c r="Z25" s="229"/>
      <c r="AF25" s="328" t="str">
        <f t="shared" si="0"/>
        <v xml:space="preserve">          0</v>
      </c>
      <c r="AG25" s="328" t="str">
        <f t="shared" si="1"/>
        <v xml:space="preserve">          0</v>
      </c>
      <c r="AQ25" s="233">
        <f>SUM('HL KNIHA VYPOC'!M309)</f>
        <v>0</v>
      </c>
      <c r="AR25" s="203"/>
      <c r="AS25" s="271">
        <f t="shared" si="11"/>
        <v>0</v>
      </c>
    </row>
    <row r="26" spans="1:45" hidden="1" outlineLevel="1" x14ac:dyDescent="0.25">
      <c r="A26" s="325">
        <v>24</v>
      </c>
      <c r="C26" s="132" t="s">
        <v>1869</v>
      </c>
      <c r="D26" s="133" t="str">
        <f>IF(VLOOKUP($A26,vykaz_p!$A:$G,1)=$A26,VLOOKUP($A26,vykaz_p!$A:$G,$B$1),0)</f>
        <v>Zostatková cena predaného dlhodobého majetku a predaného materiálu (541, 542)</v>
      </c>
      <c r="E26" s="230" t="s">
        <v>134</v>
      </c>
      <c r="L26" s="233">
        <f>SUM('HL KNIHA VYPOC'!G297:G298)</f>
        <v>0</v>
      </c>
      <c r="M26" s="203"/>
      <c r="N26" s="419">
        <f>ROUND((L26),0)</f>
        <v>0</v>
      </c>
      <c r="V26" s="235">
        <f>SUM('HL KNIHA VYPOC'!K297:Q298)</f>
        <v>0</v>
      </c>
      <c r="W26" s="422"/>
      <c r="X26" s="419">
        <f t="shared" si="10"/>
        <v>0</v>
      </c>
      <c r="Z26" s="229"/>
      <c r="AF26" s="328" t="str">
        <f t="shared" si="0"/>
        <v xml:space="preserve">          0</v>
      </c>
      <c r="AG26" s="328" t="str">
        <f t="shared" si="1"/>
        <v xml:space="preserve">          0</v>
      </c>
      <c r="AQ26" s="233">
        <f>SUM('HL KNIHA VYPOC'!M297:AL298)</f>
        <v>0</v>
      </c>
      <c r="AR26" s="203"/>
      <c r="AS26" s="271">
        <f t="shared" si="11"/>
        <v>0</v>
      </c>
    </row>
    <row r="27" spans="1:45" hidden="1" outlineLevel="1" x14ac:dyDescent="0.25">
      <c r="A27" s="325">
        <v>25</v>
      </c>
      <c r="C27" s="132" t="s">
        <v>2501</v>
      </c>
      <c r="D27" s="133" t="str">
        <f>IF(VLOOKUP($A27,vykaz_p!$A:$G,1)=$A27,VLOOKUP($A27,vykaz_p!$A:$G,$B$1),0)</f>
        <v>Opravné položky k pohľadávkam (+/-) (547)</v>
      </c>
      <c r="E27" s="230" t="s">
        <v>140</v>
      </c>
      <c r="L27" s="233">
        <f>SUM('HL KNIHA VYPOC'!G303)</f>
        <v>0</v>
      </c>
      <c r="M27" s="203"/>
      <c r="N27" s="419">
        <f>ROUND((L27),0)</f>
        <v>0</v>
      </c>
      <c r="V27" s="235">
        <f>SUM('HL KNIHA VYPOC'!K303)</f>
        <v>0</v>
      </c>
      <c r="W27" s="422"/>
      <c r="X27" s="419">
        <f t="shared" si="10"/>
        <v>0</v>
      </c>
      <c r="Z27" s="229"/>
      <c r="AF27" s="328" t="str">
        <f t="shared" si="0"/>
        <v xml:space="preserve">          0</v>
      </c>
      <c r="AG27" s="328" t="str">
        <f t="shared" si="1"/>
        <v xml:space="preserve">          0</v>
      </c>
      <c r="AQ27" s="233">
        <f>SUM('HL KNIHA VYPOC'!M303)</f>
        <v>0</v>
      </c>
      <c r="AR27" s="203"/>
      <c r="AS27" s="271">
        <f t="shared" si="11"/>
        <v>0</v>
      </c>
    </row>
    <row r="28" spans="1:45" hidden="1" outlineLevel="1" x14ac:dyDescent="0.25">
      <c r="A28" s="325">
        <v>26</v>
      </c>
      <c r="C28" s="132" t="s">
        <v>2573</v>
      </c>
      <c r="D28" s="133" t="str">
        <f>IF(VLOOKUP($A28,vykaz_p!$A:$G,1)=$A28,VLOOKUP($A28,vykaz_p!$A:$G,$B$1),0)</f>
        <v>Ostatné náklady na hospodársku činnosť 
(543, 544, 545, 546, 548, 549, 555, 557)</v>
      </c>
      <c r="E28" s="230" t="s">
        <v>920</v>
      </c>
      <c r="L28" s="233">
        <f>SUM('HL KNIHA VYPOC'!G299+'HL KNIHA VYPOC'!G300+'HL KNIHA VYPOC'!G301+'HL KNIHA VYPOC'!G302+'HL KNIHA VYPOC'!G304+'HL KNIHA VYPOC'!G305+'HL KNIHA VYPOC'!G310+'HL KNIHA VYPOC'!G311)</f>
        <v>0</v>
      </c>
      <c r="M28" s="203"/>
      <c r="N28" s="419">
        <f>ROUND((L28),0)</f>
        <v>0</v>
      </c>
      <c r="V28" s="235">
        <f>SUM('HL KNIHA VYPOC'!K299+'HL KNIHA VYPOC'!K300+'HL KNIHA VYPOC'!K301+'HL KNIHA VYPOC'!K302+'HL KNIHA VYPOC'!K304+'HL KNIHA VYPOC'!K305+'HL KNIHA VYPOC'!K310+'HL KNIHA VYPOC'!K311)</f>
        <v>0</v>
      </c>
      <c r="W28" s="422"/>
      <c r="X28" s="419">
        <f t="shared" si="10"/>
        <v>0</v>
      </c>
      <c r="Z28" s="229"/>
      <c r="AF28" s="328" t="str">
        <f t="shared" si="0"/>
        <v xml:space="preserve">          0</v>
      </c>
      <c r="AG28" s="328" t="str">
        <f t="shared" si="1"/>
        <v xml:space="preserve">          0</v>
      </c>
      <c r="AQ28" s="233">
        <f>SUM('HL KNIHA VYPOC'!M299+'HL KNIHA VYPOC'!M300+'HL KNIHA VYPOC'!M301+'HL KNIHA VYPOC'!M302+'HL KNIHA VYPOC'!M304+'HL KNIHA VYPOC'!M305+'HL KNIHA VYPOC'!M310+'HL KNIHA VYPOC'!M311)</f>
        <v>0</v>
      </c>
      <c r="AR28" s="203"/>
      <c r="AS28" s="271">
        <f t="shared" si="11"/>
        <v>0</v>
      </c>
    </row>
    <row r="29" spans="1:45" ht="15.75" customHeight="1" collapsed="1" x14ac:dyDescent="0.25">
      <c r="A29" s="325">
        <v>27</v>
      </c>
      <c r="C29" s="132" t="s">
        <v>2577</v>
      </c>
      <c r="D29" s="276" t="str">
        <f>IF(VLOOKUP($A29,vykaz_p!$A:$G,1)=$A29,VLOOKUP($A29,vykaz_p!$A:$G,$B$1),0)</f>
        <v>Výsledok hospodárenia z hospodárskej činnosti (+/-) (r. 02 - r. 10)</v>
      </c>
      <c r="E29" s="261" t="s">
        <v>925</v>
      </c>
      <c r="F29" s="265"/>
      <c r="M29" s="203"/>
      <c r="N29" s="423">
        <f>SUM(N4-N12)</f>
        <v>1965001</v>
      </c>
      <c r="P29" s="416"/>
      <c r="W29" s="422"/>
      <c r="X29" s="423">
        <f>SUM(X4-X12)</f>
        <v>-14000</v>
      </c>
      <c r="Z29" s="208"/>
      <c r="AF29" s="333" t="e">
        <f>REPT(" ",11-LEN(N29))&amp;N29-S63</f>
        <v>#REF!</v>
      </c>
      <c r="AG29" s="333" t="e">
        <f>REPT(" ",11-LEN(X29))&amp;X29-Z63</f>
        <v>#REF!</v>
      </c>
      <c r="AK29" s="266"/>
      <c r="AR29" s="203"/>
      <c r="AS29" s="273">
        <f>SUM(AS4-AS12)</f>
        <v>0</v>
      </c>
    </row>
    <row r="30" spans="1:45" x14ac:dyDescent="0.25">
      <c r="A30" s="325">
        <v>28</v>
      </c>
      <c r="C30" s="132" t="s">
        <v>1877</v>
      </c>
      <c r="D30" s="276" t="str">
        <f>IF(VLOOKUP($A30,vykaz_p!$A:$G,1)=$A30,VLOOKUP($A30,vykaz_p!$A:$G,$B$1),0)</f>
        <v>Pridaná hodnota (r. 03 + r. 04 + r. 05 + r. 06 + r. 07)
- (r. 11 + r. 12 + r. 13 + r. 14)</v>
      </c>
      <c r="E30" s="261" t="s">
        <v>801</v>
      </c>
      <c r="F30" s="265"/>
      <c r="M30" s="203"/>
      <c r="N30" s="419">
        <f>SUM(N5+N6+N7+N8+N9)-(N13+N14+N15+N16)</f>
        <v>1965001</v>
      </c>
      <c r="P30" s="416"/>
      <c r="W30" s="422"/>
      <c r="X30" s="419">
        <f>SUM(X5+X6+X7+X8+X9)-(X13+X14+X15+X16)</f>
        <v>-14000</v>
      </c>
      <c r="Z30" s="208"/>
      <c r="AF30" s="332" t="e">
        <f>REPT(" ",11-LEN(N30))&amp;N30-S63</f>
        <v>#REF!</v>
      </c>
      <c r="AG30" s="332" t="e">
        <f>REPT(" ",11-LEN(X30))&amp;X30-Z63</f>
        <v>#REF!</v>
      </c>
      <c r="AK30" s="266"/>
      <c r="AR30" s="203"/>
      <c r="AS30" s="271">
        <f>SUM(AS5+AS6+AS7+AS8+AS9)-(AS13+AS14+AS15+AS16)</f>
        <v>0</v>
      </c>
    </row>
    <row r="31" spans="1:45" x14ac:dyDescent="0.25">
      <c r="A31" s="325">
        <v>29</v>
      </c>
      <c r="C31" s="132" t="s">
        <v>2497</v>
      </c>
      <c r="D31" s="276" t="str">
        <f>IF(VLOOKUP($A31,vykaz_p!$A:$G,1)=$A31,VLOOKUP($A31,vykaz_p!$A:$G,$B$1),0)</f>
        <v>Výnosy z finančnej činnosti spolu r. 30 + r. 31 + r. 35
+ r. 39 + r. 42 + r. 43 + r. 44</v>
      </c>
      <c r="E31" s="261" t="s">
        <v>159</v>
      </c>
      <c r="F31" s="265"/>
      <c r="M31" s="203"/>
      <c r="N31" s="419">
        <f>SUM(N32+N33+N37+N41+N44+N45+N46)</f>
        <v>0</v>
      </c>
      <c r="P31" s="416"/>
      <c r="W31" s="422"/>
      <c r="X31" s="419">
        <f>SUM(X32+X33+X37+X41+X44+X45+X46)</f>
        <v>0</v>
      </c>
      <c r="Z31" s="208"/>
      <c r="AF31" s="328" t="str">
        <f t="shared" si="0"/>
        <v xml:space="preserve">          0</v>
      </c>
      <c r="AG31" s="328" t="str">
        <f t="shared" si="1"/>
        <v xml:space="preserve">          0</v>
      </c>
      <c r="AK31" s="266"/>
      <c r="AR31" s="203"/>
      <c r="AS31" s="271">
        <f>SUM(AS32+AS33+AS37+AS41+AS44+AS45+AS46)</f>
        <v>0</v>
      </c>
    </row>
    <row r="32" spans="1:45" hidden="1" outlineLevel="1" x14ac:dyDescent="0.25">
      <c r="A32" s="325">
        <v>30</v>
      </c>
      <c r="C32" s="132" t="s">
        <v>2586</v>
      </c>
      <c r="D32" s="133" t="str">
        <f>IF(VLOOKUP($A32,vykaz_p!$A:$G,1)=$A32,VLOOKUP($A32,vykaz_p!$A:$G,$B$1),0)</f>
        <v>Tržby z predaja cenných papierov a podielov (661)</v>
      </c>
      <c r="E32" s="230" t="s">
        <v>1964</v>
      </c>
      <c r="L32" s="233">
        <f>SUM('HL KNIHA VYPOC'!G390)</f>
        <v>0</v>
      </c>
      <c r="M32" s="203"/>
      <c r="N32" s="419">
        <f t="shared" ref="N32" si="12">ROUND((L32*-1),0)</f>
        <v>0</v>
      </c>
      <c r="V32" s="235">
        <f>SUM('HL KNIHA VYPOC'!K390)</f>
        <v>0</v>
      </c>
      <c r="W32" s="422"/>
      <c r="X32" s="419">
        <f t="shared" ref="X32" si="13">ROUND((V32*-1),0)</f>
        <v>0</v>
      </c>
      <c r="Z32" s="229"/>
      <c r="AF32" s="328" t="str">
        <f t="shared" si="0"/>
        <v xml:space="preserve">          0</v>
      </c>
      <c r="AG32" s="328" t="str">
        <f t="shared" si="1"/>
        <v xml:space="preserve">          0</v>
      </c>
      <c r="AQ32" s="233">
        <f>SUM('HL KNIHA VYPOC'!M390)</f>
        <v>0</v>
      </c>
      <c r="AR32" s="203"/>
      <c r="AS32" s="268">
        <f t="shared" ref="AS32" si="14">ROUND((AQ32*-1),0)</f>
        <v>0</v>
      </c>
    </row>
    <row r="33" spans="1:45" hidden="1" outlineLevel="1" x14ac:dyDescent="0.25">
      <c r="A33" s="325">
        <v>31</v>
      </c>
      <c r="C33" s="132" t="s">
        <v>2589</v>
      </c>
      <c r="D33" s="133" t="str">
        <f>IF(VLOOKUP($A33,vykaz_p!$A:$G,1)=$A33,VLOOKUP($A33,vykaz_p!$A:$G,$B$1),0)</f>
        <v>Výnosy z dlhodobého finančného majetku súčet
(r. 32 až r. 34)</v>
      </c>
      <c r="E33" s="261" t="s">
        <v>928</v>
      </c>
      <c r="M33" s="203"/>
      <c r="N33" s="420">
        <f>SUM(N34:N36)</f>
        <v>0</v>
      </c>
      <c r="W33" s="422"/>
      <c r="X33" s="420">
        <f>SUM(X34:X36)</f>
        <v>0</v>
      </c>
      <c r="Z33" s="229"/>
      <c r="AF33" s="328" t="str">
        <f t="shared" si="0"/>
        <v xml:space="preserve">          0</v>
      </c>
      <c r="AG33" s="328" t="str">
        <f t="shared" si="1"/>
        <v xml:space="preserve">          0</v>
      </c>
      <c r="AR33" s="203"/>
      <c r="AS33" s="270">
        <f>SUM(AS34:AS36)</f>
        <v>0</v>
      </c>
    </row>
    <row r="34" spans="1:45" hidden="1" outlineLevel="1" x14ac:dyDescent="0.25">
      <c r="A34" s="325">
        <v>32</v>
      </c>
      <c r="C34" s="132" t="s">
        <v>2593</v>
      </c>
      <c r="D34" s="133" t="str">
        <f>IF(VLOOKUP($A34,vykaz_p!$A:$G,1)=$A34,VLOOKUP($A34,vykaz_p!$A:$G,$B$1),0)</f>
        <v>Výnosy z cenných papierov a podielov od prepojených účtovných jednotiek (665A)</v>
      </c>
      <c r="E34" s="230" t="s">
        <v>917</v>
      </c>
      <c r="L34" s="233">
        <f>SUM(ANALYTIKAVUJ!C217)</f>
        <v>0</v>
      </c>
      <c r="M34" s="203"/>
      <c r="N34" s="419">
        <f t="shared" ref="N34:N36" si="15">ROUND((L34*-1),0)</f>
        <v>0</v>
      </c>
      <c r="V34" s="235">
        <f>SUM(ANALYTIKAVUJ!D217)</f>
        <v>0</v>
      </c>
      <c r="W34" s="422"/>
      <c r="X34" s="419">
        <f t="shared" ref="X34:X36" si="16">ROUND((V34*-1),0)</f>
        <v>0</v>
      </c>
      <c r="Z34" s="229"/>
      <c r="AF34" s="328" t="str">
        <f t="shared" si="0"/>
        <v xml:space="preserve">          0</v>
      </c>
      <c r="AG34" s="328" t="str">
        <f t="shared" si="1"/>
        <v xml:space="preserve">          0</v>
      </c>
      <c r="AQ34" s="233">
        <f>SUM(ANALYTIKAVUJ!E217)</f>
        <v>0</v>
      </c>
      <c r="AR34" s="203"/>
      <c r="AS34" s="268">
        <f t="shared" ref="AS34:AS36" si="17">ROUND((AQ34*-1),0)</f>
        <v>0</v>
      </c>
    </row>
    <row r="35" spans="1:45" hidden="1" outlineLevel="1" x14ac:dyDescent="0.25">
      <c r="A35" s="325">
        <v>33</v>
      </c>
      <c r="C35" s="132" t="s">
        <v>2080</v>
      </c>
      <c r="D35" s="133" t="str">
        <f>IF(VLOOKUP($A35,vykaz_p!$A:$G,1)=$A35,VLOOKUP($A35,vykaz_p!$A:$G,$B$1),0)</f>
        <v>Výnosy z cenných papierov a podielov v podielovej účasti okrem výnosov prepojených účtovných jednotiek (665A)</v>
      </c>
      <c r="E35" s="230" t="s">
        <v>918</v>
      </c>
      <c r="L35" s="233">
        <f>SUM(ANALYTIKAVUJ!C218)</f>
        <v>0</v>
      </c>
      <c r="M35" s="203"/>
      <c r="N35" s="419">
        <f t="shared" si="15"/>
        <v>0</v>
      </c>
      <c r="V35" s="235">
        <f>SUM(ANALYTIKAVUJ!D218)</f>
        <v>0</v>
      </c>
      <c r="W35" s="422"/>
      <c r="X35" s="419">
        <f t="shared" si="16"/>
        <v>0</v>
      </c>
      <c r="Z35" s="229"/>
      <c r="AF35" s="328" t="str">
        <f t="shared" si="0"/>
        <v xml:space="preserve">          0</v>
      </c>
      <c r="AG35" s="328" t="str">
        <f t="shared" si="1"/>
        <v xml:space="preserve">          0</v>
      </c>
      <c r="AQ35" s="233">
        <f>SUM(ANALYTIKAVUJ!E218)</f>
        <v>0</v>
      </c>
      <c r="AR35" s="203"/>
      <c r="AS35" s="268">
        <f t="shared" si="17"/>
        <v>0</v>
      </c>
    </row>
    <row r="36" spans="1:45" hidden="1" outlineLevel="1" x14ac:dyDescent="0.25">
      <c r="A36" s="325">
        <v>34</v>
      </c>
      <c r="C36" s="132" t="s">
        <v>2083</v>
      </c>
      <c r="D36" s="133" t="str">
        <f>IF(VLOOKUP($A36,vykaz_p!$A:$G,1)=$A36,VLOOKUP($A36,vykaz_p!$A:$G,$B$1),0)</f>
        <v>Ostatné výnosy z cenných papierov a podielov (665A)</v>
      </c>
      <c r="E36" s="230" t="s">
        <v>927</v>
      </c>
      <c r="L36" s="233">
        <f>SUM(ANALYTIKAVUJ!C219)</f>
        <v>0</v>
      </c>
      <c r="M36" s="203"/>
      <c r="N36" s="419">
        <f t="shared" si="15"/>
        <v>0</v>
      </c>
      <c r="V36" s="235">
        <f>SUM(ANALYTIKAVUJ!D219)</f>
        <v>0</v>
      </c>
      <c r="W36" s="422"/>
      <c r="X36" s="419">
        <f t="shared" si="16"/>
        <v>0</v>
      </c>
      <c r="Z36" s="229"/>
      <c r="AF36" s="328" t="str">
        <f t="shared" si="0"/>
        <v xml:space="preserve">          0</v>
      </c>
      <c r="AG36" s="328" t="str">
        <f t="shared" si="1"/>
        <v xml:space="preserve">          0</v>
      </c>
      <c r="AQ36" s="233">
        <f>SUM(ANALYTIKAVUJ!E219)</f>
        <v>0</v>
      </c>
      <c r="AR36" s="203"/>
      <c r="AS36" s="268">
        <f t="shared" si="17"/>
        <v>0</v>
      </c>
    </row>
    <row r="37" spans="1:45" hidden="1" outlineLevel="1" x14ac:dyDescent="0.25">
      <c r="A37" s="325">
        <v>35</v>
      </c>
      <c r="C37" s="132" t="s">
        <v>2603</v>
      </c>
      <c r="D37" s="133" t="str">
        <f>IF(VLOOKUP($A37,vykaz_p!$A:$G,1)=$A37,VLOOKUP($A37,vykaz_p!$A:$G,$B$1),0)</f>
        <v>Výnosy z krátkodobého finančného majetku súčet
(r. 36 až r. 38)</v>
      </c>
      <c r="E37" s="261" t="s">
        <v>926</v>
      </c>
      <c r="M37" s="203"/>
      <c r="N37" s="420">
        <f>SUM(N38:N40)</f>
        <v>0</v>
      </c>
      <c r="W37" s="422"/>
      <c r="X37" s="420">
        <f>SUM(X38:X40)</f>
        <v>0</v>
      </c>
      <c r="Z37" s="229"/>
      <c r="AF37" s="328" t="str">
        <f t="shared" si="0"/>
        <v xml:space="preserve">          0</v>
      </c>
      <c r="AG37" s="328" t="str">
        <f t="shared" si="1"/>
        <v xml:space="preserve">          0</v>
      </c>
      <c r="AR37" s="203"/>
      <c r="AS37" s="270">
        <f>SUM(AS38:AS40)</f>
        <v>0</v>
      </c>
    </row>
    <row r="38" spans="1:45" hidden="1" outlineLevel="1" x14ac:dyDescent="0.25">
      <c r="A38" s="325">
        <v>36</v>
      </c>
      <c r="C38" s="132" t="s">
        <v>2607</v>
      </c>
      <c r="D38" s="133" t="str">
        <f>IF(VLOOKUP($A38,vykaz_p!$A:$G,1)=$A38,VLOOKUP($A38,vykaz_p!$A:$G,$B$1),0)</f>
        <v>Výnosy z krátkodobého finančného majetku od prepojených účtovných jednotiek (666A)</v>
      </c>
      <c r="E38" s="230" t="s">
        <v>924</v>
      </c>
      <c r="L38" s="233">
        <f>SUM(ANALYTIKAVUJ!K217)</f>
        <v>0</v>
      </c>
      <c r="M38" s="203"/>
      <c r="N38" s="419">
        <f t="shared" ref="N38:N40" si="18">ROUND((L38*-1),0)</f>
        <v>0</v>
      </c>
      <c r="V38" s="235">
        <f>SUM(ANALYTIKAVUJ!L217)</f>
        <v>0</v>
      </c>
      <c r="W38" s="422"/>
      <c r="X38" s="419">
        <f t="shared" ref="X38:X40" si="19">ROUND((V38*-1),0)</f>
        <v>0</v>
      </c>
      <c r="Z38" s="229"/>
      <c r="AF38" s="328" t="str">
        <f t="shared" si="0"/>
        <v xml:space="preserve">          0</v>
      </c>
      <c r="AG38" s="328" t="str">
        <f t="shared" si="1"/>
        <v xml:space="preserve">          0</v>
      </c>
      <c r="AQ38" s="233">
        <f>SUM(ANALYTIKAVUJ!M217)</f>
        <v>0</v>
      </c>
      <c r="AR38" s="203"/>
      <c r="AS38" s="268">
        <f t="shared" ref="AS38:AS40" si="20">ROUND((AQ38*-1),0)</f>
        <v>0</v>
      </c>
    </row>
    <row r="39" spans="1:45" hidden="1" outlineLevel="1" x14ac:dyDescent="0.25">
      <c r="A39" s="325">
        <v>37</v>
      </c>
      <c r="C39" s="132" t="s">
        <v>2080</v>
      </c>
      <c r="D39" s="133" t="str">
        <f>IF(VLOOKUP($A39,vykaz_p!$A:$G,1)=$A39,VLOOKUP($A39,vykaz_p!$A:$G,$B$1),0)</f>
        <v>Výnosy z krátkodobého finančného majetku v podielovej účasti okrem výnosov prepojených účtovných jednotiek (666A)</v>
      </c>
      <c r="E39" s="230" t="s">
        <v>912</v>
      </c>
      <c r="L39" s="233">
        <f>SUM(ANALYTIKAVUJ!K218)</f>
        <v>0</v>
      </c>
      <c r="M39" s="203"/>
      <c r="N39" s="419">
        <f t="shared" si="18"/>
        <v>0</v>
      </c>
      <c r="V39" s="235">
        <f>SUM(ANALYTIKAVUJ!L218)</f>
        <v>0</v>
      </c>
      <c r="W39" s="422"/>
      <c r="X39" s="419">
        <f t="shared" si="19"/>
        <v>0</v>
      </c>
      <c r="Z39" s="229"/>
      <c r="AF39" s="328" t="str">
        <f t="shared" si="0"/>
        <v xml:space="preserve">          0</v>
      </c>
      <c r="AG39" s="328" t="str">
        <f t="shared" si="1"/>
        <v xml:space="preserve">          0</v>
      </c>
      <c r="AQ39" s="233">
        <f>SUM(ANALYTIKAVUJ!M218)</f>
        <v>0</v>
      </c>
      <c r="AR39" s="203"/>
      <c r="AS39" s="268">
        <f t="shared" si="20"/>
        <v>0</v>
      </c>
    </row>
    <row r="40" spans="1:45" hidden="1" outlineLevel="1" x14ac:dyDescent="0.25">
      <c r="A40" s="325">
        <v>38</v>
      </c>
      <c r="C40" s="132" t="s">
        <v>2083</v>
      </c>
      <c r="D40" s="133" t="str">
        <f>IF(VLOOKUP($A40,vykaz_p!$A:$G,1)=$A40,VLOOKUP($A40,vykaz_p!$A:$G,$B$1),0)</f>
        <v>Ostatné výnosy z krátkodobého finančného majetku (666A)</v>
      </c>
      <c r="E40" s="230" t="s">
        <v>913</v>
      </c>
      <c r="L40" s="233">
        <f>SUM(ANALYTIKAVUJ!K219)</f>
        <v>0</v>
      </c>
      <c r="M40" s="203"/>
      <c r="N40" s="419">
        <f t="shared" si="18"/>
        <v>0</v>
      </c>
      <c r="V40" s="235">
        <f>SUM(ANALYTIKAVUJ!L219)</f>
        <v>0</v>
      </c>
      <c r="W40" s="422"/>
      <c r="X40" s="419">
        <f t="shared" si="19"/>
        <v>0</v>
      </c>
      <c r="Z40" s="229"/>
      <c r="AF40" s="328" t="str">
        <f t="shared" si="0"/>
        <v xml:space="preserve">          0</v>
      </c>
      <c r="AG40" s="328" t="str">
        <f t="shared" si="1"/>
        <v xml:space="preserve">          0</v>
      </c>
      <c r="AQ40" s="233">
        <f>SUM(ANALYTIKAVUJ!M219)</f>
        <v>0</v>
      </c>
      <c r="AR40" s="203"/>
      <c r="AS40" s="268">
        <f t="shared" si="20"/>
        <v>0</v>
      </c>
    </row>
    <row r="41" spans="1:45" hidden="1" outlineLevel="1" x14ac:dyDescent="0.25">
      <c r="A41" s="325">
        <v>39</v>
      </c>
      <c r="C41" s="132" t="s">
        <v>2617</v>
      </c>
      <c r="D41" s="133" t="str">
        <f>IF(VLOOKUP($A41,vykaz_p!$A:$G,1)=$A41,VLOOKUP($A41,vykaz_p!$A:$G,$B$1),0)</f>
        <v>Výnosové úroky (r. 40 + r. 41)</v>
      </c>
      <c r="E41" s="230" t="s">
        <v>276</v>
      </c>
      <c r="M41" s="203"/>
      <c r="N41" s="420">
        <f>SUM(N42:N43)</f>
        <v>0</v>
      </c>
      <c r="W41" s="422"/>
      <c r="X41" s="420">
        <f>SUM(X42:X43)</f>
        <v>0</v>
      </c>
      <c r="Z41" s="229"/>
      <c r="AF41" s="328" t="str">
        <f t="shared" si="0"/>
        <v xml:space="preserve">          0</v>
      </c>
      <c r="AG41" s="328" t="str">
        <f t="shared" si="1"/>
        <v xml:space="preserve">          0</v>
      </c>
      <c r="AR41" s="203"/>
      <c r="AS41" s="270">
        <f>SUM(AS42:AS43)</f>
        <v>0</v>
      </c>
    </row>
    <row r="42" spans="1:45" hidden="1" outlineLevel="1" x14ac:dyDescent="0.25">
      <c r="A42" s="325">
        <v>40</v>
      </c>
      <c r="C42" s="132" t="s">
        <v>2620</v>
      </c>
      <c r="D42" s="133" t="str">
        <f>IF(VLOOKUP($A42,vykaz_p!$A:$G,1)=$A42,VLOOKUP($A42,vykaz_p!$A:$G,$B$1),0)</f>
        <v>Výnosové úroky od prepojených účtovných jednotiek (662A)</v>
      </c>
      <c r="E42" s="230" t="s">
        <v>1962</v>
      </c>
      <c r="L42" s="233">
        <f>SUM(ANALYTIKAVUJ!K212)</f>
        <v>0</v>
      </c>
      <c r="M42" s="203"/>
      <c r="N42" s="419">
        <f t="shared" ref="N42:N46" si="21">ROUND((L42*-1),0)</f>
        <v>0</v>
      </c>
      <c r="V42" s="235">
        <f>SUM(ANALYTIKAVUJ!L212)</f>
        <v>0</v>
      </c>
      <c r="W42" s="422"/>
      <c r="X42" s="419">
        <f t="shared" ref="X42:X46" si="22">ROUND((V42*-1),0)</f>
        <v>0</v>
      </c>
      <c r="Z42" s="229"/>
      <c r="AF42" s="328" t="str">
        <f t="shared" si="0"/>
        <v xml:space="preserve">          0</v>
      </c>
      <c r="AG42" s="328" t="str">
        <f t="shared" si="1"/>
        <v xml:space="preserve">          0</v>
      </c>
      <c r="AQ42" s="233">
        <f>SUM(ANALYTIKAVUJ!M212)</f>
        <v>0</v>
      </c>
      <c r="AR42" s="203"/>
      <c r="AS42" s="268">
        <f t="shared" ref="AS42:AS46" si="23">ROUND((AQ42*-1),0)</f>
        <v>0</v>
      </c>
    </row>
    <row r="43" spans="1:45" hidden="1" outlineLevel="1" x14ac:dyDescent="0.25">
      <c r="A43" s="325">
        <v>41</v>
      </c>
      <c r="C43" s="132" t="s">
        <v>2080</v>
      </c>
      <c r="D43" s="133" t="str">
        <f>IF(VLOOKUP($A43,vykaz_p!$A:$G,1)=$A43,VLOOKUP($A43,vykaz_p!$A:$G,$B$1),0)</f>
        <v>Ostatné výnosové úroky (662A)</v>
      </c>
      <c r="E43" s="230" t="s">
        <v>285</v>
      </c>
      <c r="L43" s="233">
        <f>SUM(ANALYTIKAVUJ!K213)</f>
        <v>0</v>
      </c>
      <c r="M43" s="203"/>
      <c r="N43" s="419">
        <f t="shared" si="21"/>
        <v>0</v>
      </c>
      <c r="V43" s="235">
        <f>SUM(ANALYTIKAVUJ!L213)</f>
        <v>0</v>
      </c>
      <c r="W43" s="422"/>
      <c r="X43" s="419">
        <f t="shared" si="22"/>
        <v>0</v>
      </c>
      <c r="Z43" s="229"/>
      <c r="AF43" s="328" t="str">
        <f t="shared" si="0"/>
        <v xml:space="preserve">          0</v>
      </c>
      <c r="AG43" s="328" t="str">
        <f t="shared" si="1"/>
        <v xml:space="preserve">          0</v>
      </c>
      <c r="AQ43" s="233">
        <f>SUM(ANALYTIKAVUJ!M213)</f>
        <v>0</v>
      </c>
      <c r="AR43" s="203"/>
      <c r="AS43" s="268">
        <f t="shared" si="23"/>
        <v>0</v>
      </c>
    </row>
    <row r="44" spans="1:45" hidden="1" outlineLevel="1" x14ac:dyDescent="0.25">
      <c r="A44" s="325">
        <v>42</v>
      </c>
      <c r="C44" s="132" t="s">
        <v>2627</v>
      </c>
      <c r="D44" s="133" t="str">
        <f>IF(VLOOKUP($A44,vykaz_p!$A:$G,1)=$A44,VLOOKUP($A44,vykaz_p!$A:$G,$B$1),0)</f>
        <v>Kurzové zisky (663)</v>
      </c>
      <c r="E44" s="230" t="s">
        <v>919</v>
      </c>
      <c r="L44" s="233">
        <f>SUM('HL KNIHA VYPOC'!G392)</f>
        <v>0</v>
      </c>
      <c r="M44" s="203"/>
      <c r="N44" s="419">
        <f t="shared" si="21"/>
        <v>0</v>
      </c>
      <c r="V44" s="235">
        <f>SUM('HL KNIHA VYPOC'!K392)</f>
        <v>0</v>
      </c>
      <c r="W44" s="422"/>
      <c r="X44" s="419">
        <f t="shared" si="22"/>
        <v>0</v>
      </c>
      <c r="Z44" s="229"/>
      <c r="AF44" s="328" t="str">
        <f t="shared" si="0"/>
        <v xml:space="preserve">          0</v>
      </c>
      <c r="AG44" s="328" t="str">
        <f t="shared" si="1"/>
        <v xml:space="preserve">          0</v>
      </c>
      <c r="AQ44" s="233">
        <f>SUM('HL KNIHA VYPOC'!M392)</f>
        <v>0</v>
      </c>
      <c r="AR44" s="203"/>
      <c r="AS44" s="268">
        <f t="shared" si="23"/>
        <v>0</v>
      </c>
    </row>
    <row r="45" spans="1:45" hidden="1" outlineLevel="1" x14ac:dyDescent="0.25">
      <c r="A45" s="325">
        <v>43</v>
      </c>
      <c r="C45" s="132" t="s">
        <v>2630</v>
      </c>
      <c r="D45" s="133" t="str">
        <f>IF(VLOOKUP($A45,vykaz_p!$A:$G,1)=$A45,VLOOKUP($A45,vykaz_p!$A:$G,$B$1),0)</f>
        <v>Výnosy z precenenia cenných papierov a výnosy z derivátových operácií (664, 667)</v>
      </c>
      <c r="E45" s="230" t="s">
        <v>921</v>
      </c>
      <c r="L45" s="233">
        <f>SUM('HL KNIHA VYPOC'!G393+'HL KNIHA VYPOC'!G396)</f>
        <v>0</v>
      </c>
      <c r="M45" s="203"/>
      <c r="N45" s="419">
        <f t="shared" si="21"/>
        <v>0</v>
      </c>
      <c r="V45" s="235">
        <f>SUM('HL KNIHA VYPOC'!K393+'HL KNIHA VYPOC'!K396)</f>
        <v>0</v>
      </c>
      <c r="W45" s="422"/>
      <c r="X45" s="419">
        <f t="shared" si="22"/>
        <v>0</v>
      </c>
      <c r="Z45" s="229"/>
      <c r="AF45" s="328" t="str">
        <f t="shared" si="0"/>
        <v xml:space="preserve">          0</v>
      </c>
      <c r="AG45" s="328" t="str">
        <f t="shared" si="1"/>
        <v xml:space="preserve">          0</v>
      </c>
      <c r="AQ45" s="233">
        <f>SUM('HL KNIHA VYPOC'!M393+'HL KNIHA VYPOC'!M396)</f>
        <v>0</v>
      </c>
      <c r="AR45" s="203"/>
      <c r="AS45" s="268">
        <f t="shared" si="23"/>
        <v>0</v>
      </c>
    </row>
    <row r="46" spans="1:45" hidden="1" outlineLevel="1" x14ac:dyDescent="0.25">
      <c r="A46" s="325">
        <v>44</v>
      </c>
      <c r="C46" s="132" t="s">
        <v>2634</v>
      </c>
      <c r="D46" s="133" t="str">
        <f>IF(VLOOKUP($A46,vykaz_p!$A:$G,1)=$A46,VLOOKUP($A46,vykaz_p!$A:$G,$B$1),0)</f>
        <v>Ostatné výnosy z finančnej činnosti (668)</v>
      </c>
      <c r="E46" s="230" t="s">
        <v>1961</v>
      </c>
      <c r="L46" s="233">
        <f>SUM('HL KNIHA VYPOC'!G397)</f>
        <v>0</v>
      </c>
      <c r="M46" s="203"/>
      <c r="N46" s="419">
        <f t="shared" si="21"/>
        <v>0</v>
      </c>
      <c r="V46" s="235">
        <f>SUM('HL KNIHA VYPOC'!K397)</f>
        <v>0</v>
      </c>
      <c r="W46" s="422"/>
      <c r="X46" s="419">
        <f t="shared" si="22"/>
        <v>0</v>
      </c>
      <c r="Z46" s="229"/>
      <c r="AF46" s="328" t="str">
        <f t="shared" si="0"/>
        <v xml:space="preserve">          0</v>
      </c>
      <c r="AG46" s="328" t="str">
        <f t="shared" si="1"/>
        <v xml:space="preserve">          0</v>
      </c>
      <c r="AQ46" s="233">
        <f>SUM('HL KNIHA VYPOC'!M397)</f>
        <v>0</v>
      </c>
      <c r="AR46" s="203"/>
      <c r="AS46" s="268">
        <f t="shared" si="23"/>
        <v>0</v>
      </c>
    </row>
    <row r="47" spans="1:45" collapsed="1" x14ac:dyDescent="0.25">
      <c r="A47" s="325">
        <v>45</v>
      </c>
      <c r="C47" s="132" t="s">
        <v>2497</v>
      </c>
      <c r="D47" s="276" t="str">
        <f>IF(VLOOKUP($A47,vykaz_p!$A:$G,1)=$A47,VLOOKUP($A47,vykaz_p!$A:$G,$B$1),0)</f>
        <v>Náklady na finančnú činnosť spolu r. 46 + r. 47 + r. 48
+ r. 49 + r. 52 + r. 53 + r. 54</v>
      </c>
      <c r="E47" s="261" t="s">
        <v>916</v>
      </c>
      <c r="F47" s="265"/>
      <c r="M47" s="203"/>
      <c r="N47" s="420">
        <f>SUM(N48+N49+N50+N51+N54+N55+N56)</f>
        <v>0</v>
      </c>
      <c r="P47" s="416"/>
      <c r="W47" s="422"/>
      <c r="X47" s="420">
        <f>SUM(X48+X49+X50+X51+X54+X55+X56)</f>
        <v>0</v>
      </c>
      <c r="Z47" s="208"/>
      <c r="AF47" s="328" t="str">
        <f t="shared" si="0"/>
        <v xml:space="preserve">          0</v>
      </c>
      <c r="AG47" s="328" t="str">
        <f t="shared" si="1"/>
        <v xml:space="preserve">          0</v>
      </c>
      <c r="AK47" s="266"/>
      <c r="AR47" s="203"/>
      <c r="AS47" s="270">
        <f>SUM(AS48+AS49+AS50+AS51+AS54+AS55+AS56)</f>
        <v>0</v>
      </c>
    </row>
    <row r="48" spans="1:45" hidden="1" outlineLevel="1" x14ac:dyDescent="0.25">
      <c r="A48" s="325">
        <v>46</v>
      </c>
      <c r="C48" s="132" t="s">
        <v>2641</v>
      </c>
      <c r="D48" s="133" t="str">
        <f>IF(VLOOKUP($A48,vykaz_p!$A:$G,1)=$A48,VLOOKUP($A48,vykaz_p!$A:$G,$B$1),0)</f>
        <v>Predané cenné papiere a podiely (561)</v>
      </c>
      <c r="E48" s="230" t="s">
        <v>330</v>
      </c>
      <c r="L48" s="233">
        <f>SUM('HL KNIHA VYPOC'!G317)</f>
        <v>0</v>
      </c>
      <c r="M48" s="203"/>
      <c r="N48" s="419">
        <f>ROUND((L48),0)</f>
        <v>0</v>
      </c>
      <c r="V48" s="235">
        <f>SUM('HL KNIHA VYPOC'!K317)</f>
        <v>0</v>
      </c>
      <c r="W48" s="422"/>
      <c r="X48" s="419">
        <f t="shared" ref="X48:X50" si="24">ROUND((V48),0)</f>
        <v>0</v>
      </c>
      <c r="Z48" s="229"/>
      <c r="AF48" s="328" t="str">
        <f t="shared" si="0"/>
        <v xml:space="preserve">          0</v>
      </c>
      <c r="AG48" s="328" t="str">
        <f t="shared" si="1"/>
        <v xml:space="preserve">          0</v>
      </c>
      <c r="AQ48" s="233">
        <f>SUM('HL KNIHA VYPOC'!M317)</f>
        <v>0</v>
      </c>
      <c r="AR48" s="203"/>
      <c r="AS48" s="271">
        <f t="shared" ref="AS48:AS50" si="25">ROUND((AQ48),0)</f>
        <v>0</v>
      </c>
    </row>
    <row r="49" spans="1:45" hidden="1" outlineLevel="1" x14ac:dyDescent="0.25">
      <c r="A49" s="325">
        <v>47</v>
      </c>
      <c r="C49" s="132" t="s">
        <v>2644</v>
      </c>
      <c r="D49" s="133" t="str">
        <f>IF(VLOOKUP($A49,vykaz_p!$A:$G,1)=$A49,VLOOKUP($A49,vykaz_p!$A:$G,$B$1),0)</f>
        <v>Náklady na krátkodobý finančný majetok (566)</v>
      </c>
      <c r="E49" s="230" t="s">
        <v>333</v>
      </c>
      <c r="L49" s="233">
        <f>SUM('HL KNIHA VYPOC'!G322)</f>
        <v>0</v>
      </c>
      <c r="M49" s="203"/>
      <c r="N49" s="419">
        <f>ROUND((L49),0)</f>
        <v>0</v>
      </c>
      <c r="V49" s="235">
        <f>SUM('HL KNIHA VYPOC'!K322)</f>
        <v>0</v>
      </c>
      <c r="W49" s="422"/>
      <c r="X49" s="419">
        <f t="shared" si="24"/>
        <v>0</v>
      </c>
      <c r="Z49" s="229"/>
      <c r="AF49" s="328" t="str">
        <f t="shared" si="0"/>
        <v xml:space="preserve">          0</v>
      </c>
      <c r="AG49" s="328" t="str">
        <f t="shared" si="1"/>
        <v xml:space="preserve">          0</v>
      </c>
      <c r="AQ49" s="233">
        <f>SUM('HL KNIHA VYPOC'!M322)</f>
        <v>0</v>
      </c>
      <c r="AR49" s="203"/>
      <c r="AS49" s="271">
        <f t="shared" si="25"/>
        <v>0</v>
      </c>
    </row>
    <row r="50" spans="1:45" hidden="1" outlineLevel="1" x14ac:dyDescent="0.25">
      <c r="A50" s="325">
        <v>48</v>
      </c>
      <c r="C50" s="132" t="s">
        <v>2647</v>
      </c>
      <c r="D50" s="133" t="str">
        <f>IF(VLOOKUP($A50,vykaz_p!$A:$G,1)=$A50,VLOOKUP($A50,vykaz_p!$A:$G,$B$1),0)</f>
        <v>Opravné položky k finančnému majetku (+/-) (565)</v>
      </c>
      <c r="E50" s="230" t="s">
        <v>351</v>
      </c>
      <c r="L50" s="233">
        <f>SUM('HL KNIHA VYPOC'!G321)</f>
        <v>0</v>
      </c>
      <c r="M50" s="203"/>
      <c r="N50" s="419">
        <f>ROUND((L50),0)</f>
        <v>0</v>
      </c>
      <c r="V50" s="235">
        <f>SUM('HL KNIHA VYPOC'!K321)</f>
        <v>0</v>
      </c>
      <c r="W50" s="422"/>
      <c r="X50" s="419">
        <f t="shared" si="24"/>
        <v>0</v>
      </c>
      <c r="Z50" s="229"/>
      <c r="AF50" s="328" t="str">
        <f t="shared" si="0"/>
        <v xml:space="preserve">          0</v>
      </c>
      <c r="AG50" s="328" t="str">
        <f t="shared" si="1"/>
        <v xml:space="preserve">          0</v>
      </c>
      <c r="AQ50" s="233">
        <f>SUM('HL KNIHA VYPOC'!M321)</f>
        <v>0</v>
      </c>
      <c r="AR50" s="203"/>
      <c r="AS50" s="271">
        <f t="shared" si="25"/>
        <v>0</v>
      </c>
    </row>
    <row r="51" spans="1:45" hidden="1" outlineLevel="1" x14ac:dyDescent="0.25">
      <c r="A51" s="325">
        <v>49</v>
      </c>
      <c r="C51" s="132" t="s">
        <v>2651</v>
      </c>
      <c r="D51" s="133" t="str">
        <f>IF(VLOOKUP($A51,vykaz_p!$A:$G,1)=$A51,VLOOKUP($A51,vykaz_p!$A:$G,$B$1),0)</f>
        <v>Nákladové úroky (r. 50 + r. 51)</v>
      </c>
      <c r="E51" s="261" t="s">
        <v>355</v>
      </c>
      <c r="M51" s="203"/>
      <c r="N51" s="420">
        <f>SUM(N52:N53)</f>
        <v>0</v>
      </c>
      <c r="W51" s="422"/>
      <c r="X51" s="420">
        <f>SUM(X52:X53)</f>
        <v>0</v>
      </c>
      <c r="Z51" s="229"/>
      <c r="AF51" s="328" t="str">
        <f t="shared" si="0"/>
        <v xml:space="preserve">          0</v>
      </c>
      <c r="AG51" s="328" t="str">
        <f t="shared" si="1"/>
        <v xml:space="preserve">          0</v>
      </c>
      <c r="AR51" s="203"/>
      <c r="AS51" s="270">
        <f>SUM(AS52:AS53)</f>
        <v>0</v>
      </c>
    </row>
    <row r="52" spans="1:45" hidden="1" outlineLevel="1" x14ac:dyDescent="0.25">
      <c r="A52" s="325">
        <v>50</v>
      </c>
      <c r="C52" s="132" t="s">
        <v>2655</v>
      </c>
      <c r="D52" s="133" t="str">
        <f>IF(VLOOKUP($A52,vykaz_p!$A:$G,1)=$A52,VLOOKUP($A52,vykaz_p!$A:$G,$B$1),0)</f>
        <v>Nákladové úroky pre prepojené účtovné jednotky (562A)</v>
      </c>
      <c r="E52" s="230" t="s">
        <v>360</v>
      </c>
      <c r="L52" s="233">
        <f>SUM(ANALYTIKAVUJ!C212)</f>
        <v>0</v>
      </c>
      <c r="M52" s="203"/>
      <c r="N52" s="419">
        <f>ROUND((L52),0)</f>
        <v>0</v>
      </c>
      <c r="V52" s="235">
        <f>SUM(ANALYTIKAVUJ!D212)</f>
        <v>0</v>
      </c>
      <c r="W52" s="422"/>
      <c r="X52" s="419">
        <f t="shared" ref="X52:X56" si="26">ROUND((V52),0)</f>
        <v>0</v>
      </c>
      <c r="Z52" s="229"/>
      <c r="AF52" s="328" t="str">
        <f t="shared" si="0"/>
        <v xml:space="preserve">          0</v>
      </c>
      <c r="AG52" s="328" t="str">
        <f t="shared" si="1"/>
        <v xml:space="preserve">          0</v>
      </c>
      <c r="AQ52" s="233">
        <f>SUM(ANALYTIKAVUJ!E212)</f>
        <v>0</v>
      </c>
      <c r="AR52" s="203"/>
      <c r="AS52" s="271">
        <f t="shared" ref="AS52:AS56" si="27">ROUND((AQ52),0)</f>
        <v>0</v>
      </c>
    </row>
    <row r="53" spans="1:45" hidden="1" outlineLevel="1" x14ac:dyDescent="0.25">
      <c r="A53" s="325">
        <v>51</v>
      </c>
      <c r="C53" s="132" t="s">
        <v>2080</v>
      </c>
      <c r="D53" s="133" t="str">
        <f>IF(VLOOKUP($A53,vykaz_p!$A:$G,1)=$A53,VLOOKUP($A53,vykaz_p!$A:$G,$B$1),0)</f>
        <v>Ostatné nákladové úroky (562A)</v>
      </c>
      <c r="E53" s="230" t="s">
        <v>371</v>
      </c>
      <c r="L53" s="233">
        <f>SUM(ANALYTIKAVUJ!C213)</f>
        <v>0</v>
      </c>
      <c r="M53" s="203"/>
      <c r="N53" s="419">
        <f>ROUND((L53),0)</f>
        <v>0</v>
      </c>
      <c r="V53" s="235">
        <f>SUM(ANALYTIKAVUJ!D213)</f>
        <v>0</v>
      </c>
      <c r="W53" s="422"/>
      <c r="X53" s="419">
        <f t="shared" si="26"/>
        <v>0</v>
      </c>
      <c r="Z53" s="229"/>
      <c r="AF53" s="328" t="str">
        <f t="shared" si="0"/>
        <v xml:space="preserve">          0</v>
      </c>
      <c r="AG53" s="328" t="str">
        <f t="shared" si="1"/>
        <v xml:space="preserve">          0</v>
      </c>
      <c r="AQ53" s="233">
        <f>SUM(ANALYTIKAVUJ!E213)</f>
        <v>0</v>
      </c>
      <c r="AR53" s="203"/>
      <c r="AS53" s="271">
        <f t="shared" si="27"/>
        <v>0</v>
      </c>
    </row>
    <row r="54" spans="1:45" hidden="1" outlineLevel="1" x14ac:dyDescent="0.25">
      <c r="A54" s="325">
        <v>52</v>
      </c>
      <c r="C54" s="132" t="s">
        <v>2662</v>
      </c>
      <c r="D54" s="133" t="str">
        <f>IF(VLOOKUP($A54,vykaz_p!$A:$G,1)=$A54,VLOOKUP($A54,vykaz_p!$A:$G,$B$1),0)</f>
        <v>Kurzové straty (563)</v>
      </c>
      <c r="E54" s="230" t="s">
        <v>382</v>
      </c>
      <c r="L54" s="233">
        <f>SUM('HL KNIHA VYPOC'!G319)</f>
        <v>0</v>
      </c>
      <c r="M54" s="203"/>
      <c r="N54" s="419">
        <f>ROUND((L54),0)</f>
        <v>0</v>
      </c>
      <c r="V54" s="235">
        <f>SUM('HL KNIHA VYPOC'!K319)</f>
        <v>0</v>
      </c>
      <c r="W54" s="422"/>
      <c r="X54" s="419">
        <f t="shared" si="26"/>
        <v>0</v>
      </c>
      <c r="Z54" s="229"/>
      <c r="AF54" s="328" t="str">
        <f t="shared" si="0"/>
        <v xml:space="preserve">          0</v>
      </c>
      <c r="AG54" s="328" t="str">
        <f t="shared" si="1"/>
        <v xml:space="preserve">          0</v>
      </c>
      <c r="AQ54" s="233">
        <f>SUM('HL KNIHA VYPOC'!M319)</f>
        <v>0</v>
      </c>
      <c r="AR54" s="203"/>
      <c r="AS54" s="271">
        <f t="shared" si="27"/>
        <v>0</v>
      </c>
    </row>
    <row r="55" spans="1:45" hidden="1" outlineLevel="1" x14ac:dyDescent="0.25">
      <c r="A55" s="325">
        <v>53</v>
      </c>
      <c r="C55" s="132" t="s">
        <v>2665</v>
      </c>
      <c r="D55" s="133" t="str">
        <f>IF(VLOOKUP($A55,vykaz_p!$A:$G,1)=$A55,VLOOKUP($A55,vykaz_p!$A:$G,$B$1),0)</f>
        <v>Náklady na precenenie cenných papierov a náklady na derivátové operácie (564, 567)</v>
      </c>
      <c r="E55" s="230" t="s">
        <v>401</v>
      </c>
      <c r="L55" s="233">
        <f>SUM('HL KNIHA VYPOC'!G320+'HL KNIHA VYPOC'!G323)</f>
        <v>0</v>
      </c>
      <c r="M55" s="203"/>
      <c r="N55" s="419">
        <f>ROUND((L55),0)</f>
        <v>0</v>
      </c>
      <c r="V55" s="235">
        <f>SUM('HL KNIHA VYPOC'!K320+'HL KNIHA VYPOC'!K323)</f>
        <v>0</v>
      </c>
      <c r="W55" s="422"/>
      <c r="X55" s="419">
        <f t="shared" si="26"/>
        <v>0</v>
      </c>
      <c r="Z55" s="229"/>
      <c r="AF55" s="328" t="str">
        <f t="shared" si="0"/>
        <v xml:space="preserve">          0</v>
      </c>
      <c r="AG55" s="328" t="str">
        <f t="shared" si="1"/>
        <v xml:space="preserve">          0</v>
      </c>
      <c r="AQ55" s="233">
        <f>SUM('HL KNIHA VYPOC'!M320+'HL KNIHA VYPOC'!M323)</f>
        <v>0</v>
      </c>
      <c r="AR55" s="203"/>
      <c r="AS55" s="271">
        <f t="shared" si="27"/>
        <v>0</v>
      </c>
    </row>
    <row r="56" spans="1:45" hidden="1" outlineLevel="1" x14ac:dyDescent="0.25">
      <c r="A56" s="325">
        <v>54</v>
      </c>
      <c r="C56" s="132" t="s">
        <v>2669</v>
      </c>
      <c r="D56" s="133" t="str">
        <f>IF(VLOOKUP($A56,vykaz_p!$A:$G,1)=$A56,VLOOKUP($A56,vykaz_p!$A:$G,$B$1),0)</f>
        <v>Ostatné náklady na finančnú činnosť (568, 569)</v>
      </c>
      <c r="E56" s="230" t="s">
        <v>604</v>
      </c>
      <c r="L56" s="233">
        <f>SUM('HL KNIHA VYPOC'!G324+'HL KNIHA VYPOC'!G325)</f>
        <v>0</v>
      </c>
      <c r="M56" s="203"/>
      <c r="N56" s="419">
        <f>ROUND((L56),0)</f>
        <v>0</v>
      </c>
      <c r="V56" s="235">
        <f>SUM('HL KNIHA VYPOC'!K324+'HL KNIHA VYPOC'!K325)</f>
        <v>0</v>
      </c>
      <c r="W56" s="422"/>
      <c r="X56" s="419">
        <f t="shared" si="26"/>
        <v>0</v>
      </c>
      <c r="Z56" s="229"/>
      <c r="AF56" s="328" t="str">
        <f t="shared" si="0"/>
        <v xml:space="preserve">          0</v>
      </c>
      <c r="AG56" s="328" t="str">
        <f t="shared" si="1"/>
        <v xml:space="preserve">          0</v>
      </c>
      <c r="AQ56" s="233">
        <f>SUM('HL KNIHA VYPOC'!M324+'HL KNIHA VYPOC'!M325)</f>
        <v>0</v>
      </c>
      <c r="AR56" s="203"/>
      <c r="AS56" s="271">
        <f t="shared" si="27"/>
        <v>0</v>
      </c>
    </row>
    <row r="57" spans="1:45" collapsed="1" x14ac:dyDescent="0.25">
      <c r="A57" s="325">
        <v>55</v>
      </c>
      <c r="C57" s="132" t="s">
        <v>2577</v>
      </c>
      <c r="D57" s="276" t="str">
        <f>IF(VLOOKUP($A57,vykaz_p!$A:$G,1)=$A57,VLOOKUP($A57,vykaz_p!$A:$G,$B$1),0)</f>
        <v>Výsledok hospodárenia z finančnej činnosti (+/-)
(r. 29 - r. 45)</v>
      </c>
      <c r="E57" s="261" t="s">
        <v>623</v>
      </c>
      <c r="F57" s="265"/>
      <c r="M57" s="203"/>
      <c r="N57" s="423">
        <f>SUM(N31-N47)</f>
        <v>0</v>
      </c>
      <c r="P57" s="416"/>
      <c r="W57" s="422"/>
      <c r="X57" s="423">
        <f>SUM(X31-X47)</f>
        <v>0</v>
      </c>
      <c r="Z57" s="208"/>
      <c r="AF57" s="328" t="str">
        <f t="shared" si="0"/>
        <v xml:space="preserve">          0</v>
      </c>
      <c r="AG57" s="328" t="str">
        <f t="shared" si="1"/>
        <v xml:space="preserve">          0</v>
      </c>
      <c r="AK57" s="266"/>
      <c r="AR57" s="203"/>
      <c r="AS57" s="273">
        <f>SUM(AS31-AS47)</f>
        <v>0</v>
      </c>
    </row>
    <row r="58" spans="1:45" x14ac:dyDescent="0.25">
      <c r="A58" s="325">
        <v>56</v>
      </c>
      <c r="C58" s="132" t="s">
        <v>2676</v>
      </c>
      <c r="D58" s="276" t="str">
        <f>IF(VLOOKUP($A58,vykaz_p!$A:$G,1)=$A58,VLOOKUP($A58,vykaz_p!$A:$G,$B$1),0)</f>
        <v>Výsledok hospodárenia za účtovné obdobie pred zdanením (+/-) (r. 27 + r. 55)</v>
      </c>
      <c r="E58" s="261" t="s">
        <v>639</v>
      </c>
      <c r="F58" s="265"/>
      <c r="M58" s="203"/>
      <c r="N58" s="424">
        <f>SUM(N29+N57)</f>
        <v>1965001</v>
      </c>
      <c r="P58" s="416"/>
      <c r="W58" s="422"/>
      <c r="X58" s="424">
        <f>SUM(X29+X57)</f>
        <v>-14000</v>
      </c>
      <c r="Z58" s="208"/>
      <c r="AF58" s="332" t="e">
        <f>REPT(" ",11-LEN(N58))&amp;N58-S63</f>
        <v>#REF!</v>
      </c>
      <c r="AG58" s="332" t="e">
        <f>REPT(" ",11-LEN(X58))&amp;X58-Z63</f>
        <v>#REF!</v>
      </c>
      <c r="AK58" s="266"/>
      <c r="AR58" s="203"/>
      <c r="AS58" s="274">
        <f>SUM(AS29+AS57)</f>
        <v>0</v>
      </c>
    </row>
    <row r="59" spans="1:45" hidden="1" outlineLevel="1" x14ac:dyDescent="0.25">
      <c r="A59" s="325">
        <v>57</v>
      </c>
      <c r="C59" s="132" t="s">
        <v>2679</v>
      </c>
      <c r="D59" s="133" t="str">
        <f>IF(VLOOKUP($A59,vykaz_p!$A:$G,1)=$A59,VLOOKUP($A59,vykaz_p!$A:$G,$B$1),0)</f>
        <v>Daň z príjmov (r. 58 + r. 59)</v>
      </c>
      <c r="E59" s="261" t="s">
        <v>658</v>
      </c>
      <c r="M59" s="203"/>
      <c r="N59" s="420">
        <f>SUM(N60:N61)</f>
        <v>0</v>
      </c>
      <c r="W59" s="422"/>
      <c r="X59" s="420">
        <f>SUM(X60:X61)</f>
        <v>0</v>
      </c>
      <c r="Z59" s="203"/>
      <c r="AF59" s="328" t="str">
        <f t="shared" si="0"/>
        <v xml:space="preserve">          0</v>
      </c>
      <c r="AG59" s="328" t="str">
        <f t="shared" si="1"/>
        <v xml:space="preserve">          0</v>
      </c>
      <c r="AR59" s="203"/>
      <c r="AS59" s="270">
        <f>SUM(AS60:AS61)</f>
        <v>0</v>
      </c>
    </row>
    <row r="60" spans="1:45" hidden="1" outlineLevel="1" x14ac:dyDescent="0.25">
      <c r="A60" s="325">
        <v>58</v>
      </c>
      <c r="C60" s="132" t="s">
        <v>2683</v>
      </c>
      <c r="D60" s="133" t="str">
        <f>IF(VLOOKUP($A60,vykaz_p!$A:$G,1)=$A60,VLOOKUP($A60,vykaz_p!$A:$G,$B$1),0)</f>
        <v>Daň z príjmov  splatná (591, 595)</v>
      </c>
      <c r="E60" s="230" t="s">
        <v>664</v>
      </c>
      <c r="L60" s="233">
        <f>SUM('HL KNIHA VYPOC'!G340+'HL KNIHA VYPOC'!G344)</f>
        <v>0</v>
      </c>
      <c r="M60" s="203"/>
      <c r="N60" s="419">
        <f>ROUND((L60),0)</f>
        <v>0</v>
      </c>
      <c r="V60" s="235">
        <f>SUM('HL KNIHA VYPOC'!K340+'HL KNIHA VYPOC'!K344)</f>
        <v>0</v>
      </c>
      <c r="W60" s="422"/>
      <c r="X60" s="419">
        <f t="shared" ref="X60:X62" si="28">ROUND((V60),0)</f>
        <v>0</v>
      </c>
      <c r="Z60" s="203"/>
      <c r="AF60" s="328" t="str">
        <f t="shared" si="0"/>
        <v xml:space="preserve">          0</v>
      </c>
      <c r="AG60" s="328" t="str">
        <f t="shared" si="1"/>
        <v xml:space="preserve">          0</v>
      </c>
      <c r="AQ60" s="233">
        <f>SUM('HL KNIHA VYPOC'!M340+'HL KNIHA VYPOC'!M344)</f>
        <v>0</v>
      </c>
      <c r="AR60" s="203"/>
      <c r="AS60" s="271">
        <f t="shared" ref="AS60:AS62" si="29">ROUND((AQ60),0)</f>
        <v>0</v>
      </c>
    </row>
    <row r="61" spans="1:45" hidden="1" outlineLevel="1" x14ac:dyDescent="0.25">
      <c r="A61" s="325">
        <v>59</v>
      </c>
      <c r="C61" s="132" t="s">
        <v>2080</v>
      </c>
      <c r="D61" s="133" t="str">
        <f>IF(VLOOKUP($A61,vykaz_p!$A:$G,1)=$A61,VLOOKUP($A61,vykaz_p!$A:$G,$B$1),0)</f>
        <v>Daň z príjmov odložená (+/-) (592)</v>
      </c>
      <c r="E61" s="230" t="s">
        <v>675</v>
      </c>
      <c r="L61" s="233">
        <f>SUM('HL KNIHA VYPOC'!G341)</f>
        <v>0</v>
      </c>
      <c r="M61" s="203"/>
      <c r="N61" s="419">
        <f>ROUND((L61),0)</f>
        <v>0</v>
      </c>
      <c r="V61" s="235">
        <f>SUM('HL KNIHA VYPOC'!K341)</f>
        <v>0</v>
      </c>
      <c r="W61" s="422"/>
      <c r="X61" s="419">
        <f t="shared" si="28"/>
        <v>0</v>
      </c>
      <c r="Z61" s="203"/>
      <c r="AF61" s="328" t="str">
        <f t="shared" si="0"/>
        <v xml:space="preserve">          0</v>
      </c>
      <c r="AG61" s="328" t="str">
        <f t="shared" si="1"/>
        <v xml:space="preserve">          0</v>
      </c>
      <c r="AQ61" s="233">
        <f>SUM('HL KNIHA VYPOC'!M341)</f>
        <v>0</v>
      </c>
      <c r="AR61" s="203"/>
      <c r="AS61" s="271">
        <f t="shared" si="29"/>
        <v>0</v>
      </c>
    </row>
    <row r="62" spans="1:45" hidden="1" outlineLevel="1" x14ac:dyDescent="0.25">
      <c r="A62" s="325">
        <v>60</v>
      </c>
      <c r="C62" s="132" t="s">
        <v>2690</v>
      </c>
      <c r="D62" s="133" t="str">
        <f>IF(VLOOKUP($A62,vykaz_p!$A:$G,1)=$A62,VLOOKUP($A62,vykaz_p!$A:$G,$B$1),0)</f>
        <v>Prevod podielov na výsledku hospodárenia spoločníkom (+/- 596)</v>
      </c>
      <c r="E62" s="230" t="s">
        <v>693</v>
      </c>
      <c r="L62" s="233">
        <f>SUM('HL KNIHA VYPOC'!G345)</f>
        <v>0</v>
      </c>
      <c r="M62" s="203"/>
      <c r="N62" s="419">
        <f>ROUND((L62),0)</f>
        <v>0</v>
      </c>
      <c r="V62" s="235">
        <f>SUM('HL KNIHA VYPOC'!K345)</f>
        <v>0</v>
      </c>
      <c r="W62" s="422"/>
      <c r="X62" s="419">
        <f t="shared" si="28"/>
        <v>0</v>
      </c>
      <c r="Z62" s="203"/>
      <c r="AF62" s="328" t="str">
        <f t="shared" si="0"/>
        <v xml:space="preserve">          0</v>
      </c>
      <c r="AG62" s="328" t="str">
        <f t="shared" si="1"/>
        <v xml:space="preserve">          0</v>
      </c>
      <c r="AQ62" s="233">
        <f>SUM('HL KNIHA VYPOC'!M345)</f>
        <v>0</v>
      </c>
      <c r="AR62" s="203"/>
      <c r="AS62" s="271">
        <f t="shared" si="29"/>
        <v>0</v>
      </c>
    </row>
    <row r="63" spans="1:45" collapsed="1" x14ac:dyDescent="0.25">
      <c r="A63" s="325">
        <v>61</v>
      </c>
      <c r="C63" s="132" t="s">
        <v>2676</v>
      </c>
      <c r="D63" s="276" t="str">
        <f>IF(VLOOKUP($A63,vykaz_p!$A:$G,1)=$A63,VLOOKUP($A63,vykaz_p!$A:$G,$B$1),0)</f>
        <v>Výsledok hospodárenia za účtovné obdobie po  zdanení (+/-) (r. 56 - r. 57 - r. 60)</v>
      </c>
      <c r="E63" s="261" t="s">
        <v>703</v>
      </c>
      <c r="F63" s="265"/>
      <c r="M63" s="203"/>
      <c r="N63" s="414">
        <f>SUM(N58-N59-N62)</f>
        <v>1965001</v>
      </c>
      <c r="O63" s="414"/>
      <c r="P63" s="425"/>
      <c r="Q63" s="414"/>
      <c r="R63" s="414"/>
      <c r="S63" s="414" t="e">
        <f>SUM(N63-#REF!)</f>
        <v>#REF!</v>
      </c>
      <c r="T63" s="414"/>
      <c r="U63" s="414"/>
      <c r="V63" s="414"/>
      <c r="W63" s="414"/>
      <c r="X63" s="414">
        <f>SUM(X58-X59-X62)</f>
        <v>-14000</v>
      </c>
      <c r="Z63" s="334" t="e">
        <f>SUM(X63-#REF!)</f>
        <v>#REF!</v>
      </c>
      <c r="AF63" s="332" t="e">
        <f>REPT(" ",11-LEN(N63))&amp;N63-S63</f>
        <v>#REF!</v>
      </c>
      <c r="AG63" s="332" t="e">
        <f>REPT(" ",11-LEN(X63))&amp;X63-Z63</f>
        <v>#REF!</v>
      </c>
      <c r="AJ63" s="328"/>
      <c r="AK63" s="266"/>
      <c r="AN63" s="233" t="e">
        <f>SUM(AI63-#REF!)</f>
        <v>#REF!</v>
      </c>
      <c r="AR63" s="203"/>
      <c r="AS63" s="275">
        <f>SUM(AS58-AS59-AS62)</f>
        <v>0</v>
      </c>
    </row>
    <row r="64" spans="1:45" ht="12" customHeight="1" x14ac:dyDescent="0.25">
      <c r="AF64" s="328" t="str">
        <f t="shared" si="0"/>
        <v xml:space="preserve">           </v>
      </c>
      <c r="AG64" s="328" t="str">
        <f t="shared" si="1"/>
        <v xml:space="preserve">           </v>
      </c>
    </row>
    <row r="65" spans="1:45" hidden="1" x14ac:dyDescent="0.25">
      <c r="AS65" s="233"/>
    </row>
    <row r="66" spans="1:45" hidden="1" x14ac:dyDescent="0.25">
      <c r="B66" s="326">
        <v>146</v>
      </c>
      <c r="D66" s="276" t="str">
        <f>IF(VLOOKUP($B66,suvaha_p!$A:$G,1)=$B66,VLOOKUP($B66,suvaha_p!$A:$G,$B$1),0)</f>
        <v>Označenie</v>
      </c>
    </row>
    <row r="67" spans="1:45" hidden="1" x14ac:dyDescent="0.25">
      <c r="B67" s="326">
        <v>147</v>
      </c>
      <c r="D67" s="276" t="str">
        <f>IF(VLOOKUP($B67,suvaha_p!$A:$G,1)=$B67,VLOOKUP($B67,suvaha_p!$A:$G,$B$1),0)</f>
        <v>STRANA AKTÍV</v>
      </c>
    </row>
    <row r="68" spans="1:45" hidden="1" x14ac:dyDescent="0.25">
      <c r="B68" s="326">
        <v>148</v>
      </c>
      <c r="D68" s="276" t="str">
        <f>IF(VLOOKUP($B68,suvaha_p!$A:$G,1)=$B68,VLOOKUP($B68,suvaha_p!$A:$G,$B$1),0)</f>
        <v>STRANA PASÍV</v>
      </c>
    </row>
    <row r="69" spans="1:45" hidden="1" x14ac:dyDescent="0.25">
      <c r="B69" s="326">
        <v>149</v>
      </c>
      <c r="D69" s="276" t="str">
        <f>IF(VLOOKUP($B69,suvaha_p!$A:$G,1)=$B69,VLOOKUP($B69,suvaha_p!$A:$G,$B$1),0)</f>
        <v>Číslo riadku</v>
      </c>
    </row>
    <row r="70" spans="1:45" hidden="1" x14ac:dyDescent="0.25">
      <c r="B70" s="326">
        <v>150</v>
      </c>
      <c r="D70" s="276" t="str">
        <f>IF(VLOOKUP($B70,suvaha_p!$A:$G,1)=$B70,VLOOKUP($B70,suvaha_p!$A:$G,$B$1),0)</f>
        <v>Bežné účtovné obdobie</v>
      </c>
    </row>
    <row r="71" spans="1:45" hidden="1" x14ac:dyDescent="0.25">
      <c r="B71" s="326">
        <v>151</v>
      </c>
      <c r="D71" s="276" t="str">
        <f>IF(VLOOKUP($B71,suvaha_p!$A:$G,1)=$B71,VLOOKUP($B71,suvaha_p!$A:$G,$B$1),0)</f>
        <v>Bezprostredne predchádzajúce účtovné obdobie</v>
      </c>
    </row>
    <row r="72" spans="1:45" hidden="1" x14ac:dyDescent="0.25">
      <c r="B72" s="326">
        <v>152</v>
      </c>
      <c r="D72" s="276" t="str">
        <f>IF(VLOOKUP($B72,suvaha_p!$A:$G,1)=$B72,VLOOKUP($B72,suvaha_p!$A:$G,$B$1),0)</f>
        <v>Brutto-časť 1</v>
      </c>
    </row>
    <row r="73" spans="1:45" hidden="1" x14ac:dyDescent="0.25">
      <c r="B73" s="326">
        <v>153</v>
      </c>
      <c r="D73" s="276" t="str">
        <f>IF(VLOOKUP($B73,suvaha_p!$A:$G,1)=$B73,VLOOKUP($B73,suvaha_p!$A:$G,$B$1),0)</f>
        <v>Oprávky</v>
      </c>
    </row>
    <row r="74" spans="1:45" hidden="1" x14ac:dyDescent="0.25">
      <c r="B74" s="326">
        <v>154</v>
      </c>
      <c r="D74" s="276" t="str">
        <f>IF(VLOOKUP($B74,suvaha_p!$A:$G,1)=$B74,VLOOKUP($B74,suvaha_p!$A:$G,$B$1),0)</f>
        <v>Opravné položky</v>
      </c>
    </row>
    <row r="75" spans="1:45" hidden="1" x14ac:dyDescent="0.25">
      <c r="B75" s="326">
        <v>155</v>
      </c>
      <c r="D75" s="276" t="str">
        <f>IF(VLOOKUP($B75,suvaha_p!$A:$G,1)=$B75,VLOOKUP($B75,suvaha_p!$A:$G,$B$1),0)</f>
        <v>Netto</v>
      </c>
    </row>
    <row r="76" spans="1:45" hidden="1" x14ac:dyDescent="0.25">
      <c r="B76" s="326">
        <v>156</v>
      </c>
      <c r="D76" s="276" t="str">
        <f>IF(VLOOKUP($B76,suvaha_p!$A:$G,1)=$B76,VLOOKUP($B76,suvaha_p!$A:$G,$B$1),0)</f>
        <v>Netto</v>
      </c>
    </row>
    <row r="77" spans="1:45" hidden="1" x14ac:dyDescent="0.25">
      <c r="B77" s="326">
        <v>157</v>
      </c>
      <c r="D77" s="276" t="str">
        <f>IF(VLOOKUP($B77,suvaha_p!$A:$G,1)=$B77,VLOOKUP($B77,suvaha_p!$A:$G,$B$1),0)</f>
        <v>Text</v>
      </c>
    </row>
    <row r="78" spans="1:45" hidden="1" x14ac:dyDescent="0.25">
      <c r="B78" s="326">
        <v>158</v>
      </c>
    </row>
    <row r="79" spans="1:45" s="230" customFormat="1" hidden="1" x14ac:dyDescent="0.25">
      <c r="A79" s="203"/>
      <c r="B79" s="326">
        <v>159</v>
      </c>
      <c r="C79" s="203">
        <v>3</v>
      </c>
      <c r="D79" s="203" t="s">
        <v>2730</v>
      </c>
      <c r="F79" s="242"/>
      <c r="G79" s="211"/>
      <c r="H79" s="211"/>
      <c r="I79" s="206"/>
      <c r="J79" s="206"/>
      <c r="K79" s="206"/>
      <c r="L79" s="206"/>
      <c r="M79" s="206"/>
      <c r="N79" s="235"/>
      <c r="O79" s="235"/>
      <c r="P79" s="405"/>
      <c r="Q79" s="235"/>
      <c r="R79" s="235"/>
      <c r="S79" s="235"/>
      <c r="T79" s="235"/>
      <c r="U79" s="235"/>
      <c r="V79" s="235"/>
      <c r="W79" s="235"/>
      <c r="X79" s="235"/>
      <c r="Y79" s="206"/>
      <c r="Z79" s="206"/>
      <c r="AA79" s="203"/>
      <c r="AB79" s="211"/>
      <c r="AC79" s="211"/>
      <c r="AD79" s="328"/>
      <c r="AE79" s="328"/>
      <c r="AF79" s="328"/>
      <c r="AG79" s="328"/>
      <c r="AH79" s="203"/>
      <c r="AI79" s="203"/>
      <c r="AJ79" s="203"/>
      <c r="AK79" s="243"/>
      <c r="AL79" s="219"/>
      <c r="AM79" s="219"/>
      <c r="AN79" s="206"/>
      <c r="AO79" s="206"/>
      <c r="AP79" s="206"/>
      <c r="AQ79" s="206"/>
      <c r="AR79" s="206"/>
      <c r="AS79" s="206"/>
    </row>
    <row r="80" spans="1:45" s="230" customFormat="1" hidden="1" x14ac:dyDescent="0.25">
      <c r="A80" s="203"/>
      <c r="B80" s="203"/>
      <c r="C80" s="203">
        <v>4</v>
      </c>
      <c r="D80" s="203" t="s">
        <v>2731</v>
      </c>
      <c r="F80" s="242"/>
      <c r="G80" s="211"/>
      <c r="H80" s="211"/>
      <c r="I80" s="206"/>
      <c r="J80" s="206"/>
      <c r="K80" s="206"/>
      <c r="L80" s="206"/>
      <c r="M80" s="206"/>
      <c r="N80" s="235"/>
      <c r="O80" s="235"/>
      <c r="P80" s="405"/>
      <c r="Q80" s="235"/>
      <c r="R80" s="235"/>
      <c r="S80" s="235"/>
      <c r="T80" s="235"/>
      <c r="U80" s="235"/>
      <c r="V80" s="235"/>
      <c r="W80" s="235"/>
      <c r="X80" s="235"/>
      <c r="Y80" s="206"/>
      <c r="Z80" s="206"/>
      <c r="AA80" s="203"/>
      <c r="AB80" s="211"/>
      <c r="AC80" s="211"/>
      <c r="AD80" s="328"/>
      <c r="AE80" s="328"/>
      <c r="AF80" s="328"/>
      <c r="AG80" s="328"/>
      <c r="AH80" s="203"/>
      <c r="AI80" s="203"/>
      <c r="AJ80" s="203"/>
      <c r="AK80" s="243"/>
      <c r="AL80" s="219"/>
      <c r="AM80" s="219"/>
      <c r="AN80" s="206"/>
      <c r="AO80" s="206"/>
      <c r="AP80" s="206"/>
      <c r="AQ80" s="206"/>
      <c r="AR80" s="206"/>
      <c r="AS80" s="206"/>
    </row>
    <row r="81" spans="1:45" s="230" customFormat="1" hidden="1" x14ac:dyDescent="0.25">
      <c r="A81" s="203"/>
      <c r="B81" s="203"/>
      <c r="C81" s="203">
        <v>5</v>
      </c>
      <c r="D81" s="203" t="s">
        <v>2732</v>
      </c>
      <c r="F81" s="242"/>
      <c r="G81" s="211"/>
      <c r="H81" s="211"/>
      <c r="I81" s="206"/>
      <c r="J81" s="206"/>
      <c r="K81" s="206"/>
      <c r="L81" s="206"/>
      <c r="M81" s="206"/>
      <c r="N81" s="235"/>
      <c r="O81" s="235"/>
      <c r="P81" s="405"/>
      <c r="Q81" s="235"/>
      <c r="R81" s="235"/>
      <c r="S81" s="235"/>
      <c r="T81" s="235"/>
      <c r="U81" s="235"/>
      <c r="V81" s="235"/>
      <c r="W81" s="235"/>
      <c r="X81" s="235"/>
      <c r="Y81" s="206"/>
      <c r="Z81" s="206"/>
      <c r="AA81" s="203"/>
      <c r="AB81" s="211"/>
      <c r="AC81" s="211"/>
      <c r="AD81" s="328"/>
      <c r="AE81" s="328"/>
      <c r="AF81" s="328"/>
      <c r="AG81" s="328"/>
      <c r="AH81" s="203"/>
      <c r="AI81" s="203"/>
      <c r="AJ81" s="203"/>
      <c r="AK81" s="243"/>
      <c r="AL81" s="219"/>
      <c r="AM81" s="219"/>
      <c r="AN81" s="206"/>
      <c r="AO81" s="206"/>
      <c r="AP81" s="206"/>
      <c r="AQ81" s="206"/>
      <c r="AR81" s="206"/>
      <c r="AS81" s="206"/>
    </row>
    <row r="82" spans="1:45" s="230" customFormat="1" hidden="1" x14ac:dyDescent="0.25">
      <c r="A82" s="203"/>
      <c r="B82" s="203"/>
      <c r="C82" s="203"/>
      <c r="D82" s="203"/>
      <c r="F82" s="242"/>
      <c r="G82" s="211"/>
      <c r="H82" s="211"/>
      <c r="I82" s="206"/>
      <c r="J82" s="206"/>
      <c r="K82" s="206"/>
      <c r="L82" s="206"/>
      <c r="M82" s="206"/>
      <c r="N82" s="235"/>
      <c r="O82" s="235"/>
      <c r="P82" s="405"/>
      <c r="Q82" s="235"/>
      <c r="R82" s="235"/>
      <c r="S82" s="235"/>
      <c r="T82" s="235"/>
      <c r="U82" s="235"/>
      <c r="V82" s="235"/>
      <c r="W82" s="235"/>
      <c r="X82" s="235"/>
      <c r="Y82" s="206"/>
      <c r="Z82" s="206"/>
      <c r="AA82" s="203"/>
      <c r="AB82" s="211"/>
      <c r="AC82" s="211"/>
      <c r="AD82" s="328"/>
      <c r="AE82" s="328"/>
      <c r="AF82" s="328"/>
      <c r="AG82" s="328"/>
      <c r="AH82" s="203"/>
      <c r="AI82" s="203"/>
      <c r="AJ82" s="203"/>
      <c r="AK82" s="243"/>
      <c r="AL82" s="219"/>
      <c r="AM82" s="219"/>
      <c r="AN82" s="206"/>
      <c r="AO82" s="206"/>
      <c r="AP82" s="206"/>
      <c r="AQ82" s="206"/>
      <c r="AR82" s="206"/>
      <c r="AS82" s="206"/>
    </row>
  </sheetData>
  <sheetProtection algorithmName="SHA-512" hashValue="Vlj5gGOr7eW605GTc+ABpVdatc/6xv9He5UuYiKzjpTSBf7E1DaeqrB7/sqLriwYvbizMsxXkH4CWiSyj7iGmw==" saltValue="eskwRAs2vPLtHAVVJlm8Kg==" spinCount="100000" sheet="1" objects="1" scenarios="1" formatCells="0" formatColumns="0" formatRows="0" insertColumns="0" insertRows="0" deleteColumns="0" deleteRows="0" sort="0"/>
  <dataConsolidate/>
  <mergeCells count="3">
    <mergeCell ref="I1:N1"/>
    <mergeCell ref="S1:X1"/>
    <mergeCell ref="AN1:AS1"/>
  </mergeCells>
  <dataValidations count="1">
    <dataValidation type="list" allowBlank="1" showInputMessage="1" showErrorMessage="1" sqref="D1">
      <formula1>$D$79:$D$81</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35</vt:i4>
      </vt:variant>
      <vt:variant>
        <vt:lpstr>Pomenované rozsahy</vt:lpstr>
      </vt:variant>
      <vt:variant>
        <vt:i4>28</vt:i4>
      </vt:variant>
    </vt:vector>
  </HeadingPairs>
  <TitlesOfParts>
    <vt:vector size="63" baseType="lpstr">
      <vt:lpstr>VstupHlavička</vt:lpstr>
      <vt:lpstr>Hlavicka</vt:lpstr>
      <vt:lpstr>hk2017</vt:lpstr>
      <vt:lpstr>hk2016</vt:lpstr>
      <vt:lpstr>ANALYTIKAVUJ</vt:lpstr>
      <vt:lpstr>HL KNIHA VYPOC</vt:lpstr>
      <vt:lpstr>SUVAHAVUJ</vt:lpstr>
      <vt:lpstr>SUVAHAVUJ PASIVA</vt:lpstr>
      <vt:lpstr>VYKAZ ZaS</vt:lpstr>
      <vt:lpstr>CASH FLOW DU n</vt:lpstr>
      <vt:lpstr>CASH FLOW DU p</vt:lpstr>
      <vt:lpstr>poznamky 2017 DU</vt:lpstr>
      <vt:lpstr>002</vt:lpstr>
      <vt:lpstr>003</vt:lpstr>
      <vt:lpstr>004</vt:lpstr>
      <vt:lpstr>005</vt:lpstr>
      <vt:lpstr>006</vt:lpstr>
      <vt:lpstr>007</vt:lpstr>
      <vt:lpstr>008</vt:lpstr>
      <vt:lpstr>009</vt:lpstr>
      <vt:lpstr>010</vt:lpstr>
      <vt:lpstr>011</vt:lpstr>
      <vt:lpstr>012</vt:lpstr>
      <vt:lpstr>Poznamky DU MUJ</vt:lpstr>
      <vt:lpstr>ANALYTIKA MUJ</vt:lpstr>
      <vt:lpstr>SUVAHAMUJ</vt:lpstr>
      <vt:lpstr>02</vt:lpstr>
      <vt:lpstr>03</vt:lpstr>
      <vt:lpstr>04</vt:lpstr>
      <vt:lpstr>05</vt:lpstr>
      <vt:lpstr>PrekladHlav</vt:lpstr>
      <vt:lpstr>List1</vt:lpstr>
      <vt:lpstr>Osnova</vt:lpstr>
      <vt:lpstr>suvaha_p</vt:lpstr>
      <vt:lpstr>vykaz_p</vt:lpstr>
      <vt:lpstr>'002'!Oblasť_tlače</vt:lpstr>
      <vt:lpstr>'003'!Oblasť_tlače</vt:lpstr>
      <vt:lpstr>'004'!Oblasť_tlače</vt:lpstr>
      <vt:lpstr>'005'!Oblasť_tlače</vt:lpstr>
      <vt:lpstr>'006'!Oblasť_tlače</vt:lpstr>
      <vt:lpstr>'007'!Oblasť_tlače</vt:lpstr>
      <vt:lpstr>'008'!Oblasť_tlače</vt:lpstr>
      <vt:lpstr>'009'!Oblasť_tlače</vt:lpstr>
      <vt:lpstr>'010'!Oblasť_tlače</vt:lpstr>
      <vt:lpstr>'011'!Oblasť_tlače</vt:lpstr>
      <vt:lpstr>'012'!Oblasť_tlače</vt:lpstr>
      <vt:lpstr>'02'!Oblasť_tlače</vt:lpstr>
      <vt:lpstr>'03'!Oblasť_tlače</vt:lpstr>
      <vt:lpstr>'04'!Oblasť_tlače</vt:lpstr>
      <vt:lpstr>'05'!Oblasť_tlače</vt:lpstr>
      <vt:lpstr>'CASH FLOW DU n'!Oblasť_tlače</vt:lpstr>
      <vt:lpstr>'CASH FLOW DU p'!Oblasť_tlače</vt:lpstr>
      <vt:lpstr>'hk2016'!Oblasť_tlače</vt:lpstr>
      <vt:lpstr>'hk2017'!Oblasť_tlače</vt:lpstr>
      <vt:lpstr>Hlavicka!Oblasť_tlače</vt:lpstr>
      <vt:lpstr>'poznamky 2017 DU'!Oblasť_tlače</vt:lpstr>
      <vt:lpstr>'Poznamky DU MUJ'!Oblasť_tlače</vt:lpstr>
      <vt:lpstr>SUVAHAMUJ!Oblasť_tlače</vt:lpstr>
      <vt:lpstr>SUVAHAVUJ!Oblasť_tlače</vt:lpstr>
      <vt:lpstr>'SUVAHAVUJ PASIVA'!Oblasť_tlače</vt:lpstr>
      <vt:lpstr>'VYKAZ ZaS'!Oblasť_tlače</vt:lpstr>
      <vt:lpstr>Osnova!Osnova</vt:lpstr>
      <vt:lpstr>Osnova</vt:lpstr>
    </vt:vector>
  </TitlesOfParts>
  <Manager>grof@ruz.sk</Manager>
  <Company>Bratislava</Company>
  <LinksUpToDate>false</LinksUpToDate>
  <SharedDoc>false</SharedDoc>
  <HyperlinkBase>ruz.sk</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grof@ruz.sk</dc:creator>
  <cp:lastModifiedBy>Jakub Selecký</cp:lastModifiedBy>
  <cp:lastPrinted>2016-02-03T05:12:29Z</cp:lastPrinted>
  <dcterms:created xsi:type="dcterms:W3CDTF">2003-04-02T10:03:02Z</dcterms:created>
  <dcterms:modified xsi:type="dcterms:W3CDTF">2018-01-25T09:15:42Z</dcterms:modified>
</cp:coreProperties>
</file>